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D:\Thumbdrive Backup\DDO\"/>
    </mc:Choice>
  </mc:AlternateContent>
  <xr:revisionPtr revIDLastSave="0" documentId="13_ncr:1_{56322445-2361-4361-A54F-7260193CB36D}" xr6:coauthVersionLast="47" xr6:coauthVersionMax="47" xr10:uidLastSave="{00000000-0000-0000-0000-000000000000}"/>
  <bookViews>
    <workbookView xWindow="28680" yWindow="-120" windowWidth="16440" windowHeight="28320" tabRatio="687" xr2:uid="{00000000-000D-0000-FFFF-FFFF00000000}"/>
  </bookViews>
  <sheets>
    <sheet name="Mobstats" sheetId="1" r:id="rId1"/>
    <sheet name="Scratchsheet" sheetId="54" r:id="rId2"/>
    <sheet name="SAs" sheetId="2" r:id="rId3"/>
    <sheet name="baseSets" sheetId="3" r:id="rId4"/>
    <sheet name="Errata" sheetId="11" r:id="rId5"/>
    <sheet name="1eModules" sheetId="50" r:id="rId6"/>
    <sheet name="1eModAuth" sheetId="51" r:id="rId7"/>
    <sheet name="SpecUnits" sheetId="42" r:id="rId8"/>
    <sheet name="Volumes" sheetId="48" r:id="rId9"/>
    <sheet name="Equipment" sheetId="43" r:id="rId10"/>
    <sheet name="Distributions" sheetId="41" r:id="rId11"/>
    <sheet name="Thac0s" sheetId="47" r:id="rId12"/>
    <sheet name="Saves" sheetId="9" r:id="rId13"/>
    <sheet name="Polearms" sheetId="45" r:id="rId14"/>
    <sheet name="QotSGear" sheetId="46" r:id="rId15"/>
    <sheet name="Damage" sheetId="15" r:id="rId16"/>
    <sheet name="Diseases" sheetId="7" r:id="rId17"/>
    <sheet name="Dragons" sheetId="10" r:id="rId18"/>
    <sheet name="Dinosaurs" sheetId="5" r:id="rId19"/>
    <sheet name="oaElements" sheetId="49" r:id="rId20"/>
  </sheets>
  <externalReferences>
    <externalReference r:id="rId21"/>
  </externalReferences>
  <definedNames>
    <definedName name="_xlnm._FilterDatabase" localSheetId="5" hidden="1">'1eModules'!$A$2:$S$489</definedName>
    <definedName name="_xlnm._FilterDatabase" localSheetId="4" hidden="1">Errata!$B$2:$K$2</definedName>
    <definedName name="_xlnm._FilterDatabase" localSheetId="0" hidden="1">Mobstats!$A$2:$BS$2369</definedName>
    <definedName name="_xlnm._FilterDatabase" localSheetId="2" hidden="1">SAs!$A$2:$I$2568</definedName>
    <definedName name="alignment">Mobstats!$AE$3:$AE$2369</definedName>
    <definedName name="armorClass">Mobstats!$Q$3:$Q$2369</definedName>
    <definedName name="asslevel">Mobstats!$BC$3:$BC$2369</definedName>
    <definedName name="averagehp">Mobstats!$BK$3:$BK$2369</definedName>
    <definedName name="avgXP">Mobstats!$BP$3:$BP$2369</definedName>
    <definedName name="clelevel">Mobstats!$AW$3:$AW$2369</definedName>
    <definedName name="clericThac0">Thac0s!$Z$32:$Z$124</definedName>
    <definedName name="drulevel">Mobstats!$AX$3:$AX$2369</definedName>
    <definedName name="effectiveLevel">Mobstats!$BL$3:$BL$2369</definedName>
    <definedName name="eightsider">Mobstats!$AL$3:$AL$2369</definedName>
    <definedName name="fighterThac0">Thac0s!$Y$32:$Y$124</definedName>
    <definedName name="figlevel">Mobstats!$AQ$3:$AQ$2369</definedName>
    <definedName name="fivesider">Mobstats!$AI$3:$AI$2369</definedName>
    <definedName name="fixedhp">Mobstats!$AO$3:$AO$2369</definedName>
    <definedName name="foursider">Mobstats!$AH$3:$AH$2369</definedName>
    <definedName name="HDclass">'[1]eq. HD'!$B$2:$Z$2</definedName>
    <definedName name="HDequivalent">'[1]eq. HD'!$B$2:$Z$27</definedName>
    <definedName name="HDequivalentLevel">'[1]eq. HD'!$B$2:$B$27</definedName>
    <definedName name="hdlevel">Mobstats!$AP$3:$AP$2369</definedName>
    <definedName name="hitDiceThac0">Thac0s!$X$32:$X$124</definedName>
    <definedName name="illlevel">Mobstats!$BE$3:$BE$2369</definedName>
    <definedName name="length">Mobstats!$M$3:$M$2369</definedName>
    <definedName name="level">Mobstats!$BN$2364</definedName>
    <definedName name="magicUserThac0">Thac0s!$AB$32:$AB$124</definedName>
    <definedName name="maglevel">Mobstats!$BD$3:$BD$2369</definedName>
    <definedName name="manualHD">Mobstats!$BM$3:$BM$2369</definedName>
    <definedName name="mobAlignment">Mobstats!$AE$3:$AE$2369</definedName>
    <definedName name="mobLevel">Mobstats!$BQ$3:$BQ$2369</definedName>
    <definedName name="ModuleAuthors">'1eModules'!$J$3:$J$178</definedName>
    <definedName name="monlevel">Mobstats!$BA$3:$BA$2369</definedName>
    <definedName name="ninesider">Mobstats!$AM$3:$AM$2369</definedName>
    <definedName name="pallevel">Mobstats!$AR$3:$AR$2369</definedName>
    <definedName name="ranlevel">Mobstats!$AS$3:$AS$2369</definedName>
    <definedName name="sevensider">Mobstats!$AK$3:$AK$2369</definedName>
    <definedName name="shalevel">Mobstats!$AZ$3:$AZ$2369</definedName>
    <definedName name="sixsider">Mobstats!$AJ$3:$AJ$2369</definedName>
    <definedName name="tensider">Mobstats!$AM$3:$AM$2369</definedName>
    <definedName name="thac0">Mobstats!$BI$3:$BI$2369</definedName>
    <definedName name="thac0array">Thac0s!$W$32:$W$124</definedName>
    <definedName name="thacoLevel">Mobstats!$BH$3:$BH$2369</definedName>
    <definedName name="thiefThac0">Thac0s!$AA$32:$AA$124</definedName>
    <definedName name="thilevel">Mobstats!$BB$3:$BB$2369</definedName>
    <definedName name="threesider">Mobstats!$AG$3:$AG$2369</definedName>
    <definedName name="tiers">'[1]eq. HD'!$AB$4:$AF$20</definedName>
    <definedName name="twosider">Mobstats!$AF$3:$AF$2369</definedName>
    <definedName name="weight">Mobstats!$O$3:$O$2369</definedName>
    <definedName name="witlevel">Mobstats!$BG$3:$BG$2369</definedName>
    <definedName name="xpLevel">Mobstats!$CE$4:$CE$13</definedName>
    <definedName name="xpThresholds">Mobstats!$CC$4:$CC$13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H34" i="1" l="1"/>
  <c r="BH4" i="1"/>
  <c r="BH5" i="1"/>
  <c r="BH6" i="1"/>
  <c r="BH7" i="1"/>
  <c r="BH8" i="1"/>
  <c r="BH9" i="1"/>
  <c r="BH10" i="1"/>
  <c r="BH11" i="1"/>
  <c r="BH12" i="1"/>
  <c r="BH13" i="1"/>
  <c r="BH14" i="1"/>
  <c r="BH15" i="1"/>
  <c r="BH16" i="1"/>
  <c r="BH17" i="1"/>
  <c r="BH18" i="1"/>
  <c r="BH19" i="1"/>
  <c r="BH20" i="1"/>
  <c r="BH21" i="1"/>
  <c r="BH22" i="1"/>
  <c r="BH23" i="1"/>
  <c r="BH24" i="1"/>
  <c r="BH25" i="1"/>
  <c r="BH26" i="1"/>
  <c r="BH27" i="1"/>
  <c r="BH28" i="1"/>
  <c r="BH29" i="1"/>
  <c r="BH30" i="1"/>
  <c r="BH31" i="1"/>
  <c r="BH32" i="1"/>
  <c r="BH33" i="1"/>
  <c r="BH35" i="1"/>
  <c r="BH3" i="1"/>
  <c r="AY1" i="1"/>
  <c r="BH36" i="1"/>
  <c r="BH37" i="1"/>
  <c r="BH38" i="1"/>
  <c r="BH39" i="1"/>
  <c r="BH40" i="1"/>
  <c r="BH41" i="1"/>
  <c r="BH42" i="1"/>
  <c r="BH43" i="1"/>
  <c r="BH44" i="1"/>
  <c r="BH45" i="1"/>
  <c r="BH46" i="1"/>
  <c r="BH47" i="1"/>
  <c r="BH48" i="1"/>
  <c r="BH49" i="1"/>
  <c r="BH50" i="1"/>
  <c r="BH51" i="1"/>
  <c r="BH52" i="1"/>
  <c r="BH53" i="1"/>
  <c r="BH54" i="1"/>
  <c r="BH55" i="1"/>
  <c r="BH56" i="1"/>
  <c r="BH57" i="1"/>
  <c r="BH58" i="1"/>
  <c r="BH59" i="1"/>
  <c r="BH60" i="1"/>
  <c r="BH61" i="1"/>
  <c r="BH62" i="1"/>
  <c r="BH63" i="1"/>
  <c r="BH64" i="1"/>
  <c r="BH65" i="1"/>
  <c r="BH66" i="1"/>
  <c r="BH67" i="1"/>
  <c r="BH68" i="1"/>
  <c r="BH69" i="1"/>
  <c r="BH70" i="1"/>
  <c r="BH71" i="1"/>
  <c r="BH72" i="1"/>
  <c r="BH73" i="1"/>
  <c r="BH74" i="1"/>
  <c r="BH75" i="1"/>
  <c r="BH76" i="1"/>
  <c r="BH77" i="1"/>
  <c r="BH78" i="1"/>
  <c r="BH79" i="1"/>
  <c r="BH80" i="1"/>
  <c r="BH81" i="1"/>
  <c r="BH82" i="1"/>
  <c r="BH83" i="1"/>
  <c r="BH84" i="1"/>
  <c r="BH85" i="1"/>
  <c r="BH86" i="1"/>
  <c r="BH87" i="1"/>
  <c r="BH88" i="1"/>
  <c r="BH89" i="1"/>
  <c r="BH90" i="1"/>
  <c r="BH91" i="1"/>
  <c r="BH92" i="1"/>
  <c r="BH93" i="1"/>
  <c r="BH94" i="1"/>
  <c r="BH95" i="1"/>
  <c r="BH96" i="1"/>
  <c r="BH97" i="1"/>
  <c r="BH98" i="1"/>
  <c r="BH99" i="1"/>
  <c r="BH100" i="1"/>
  <c r="BH101" i="1"/>
  <c r="BH102" i="1"/>
  <c r="BH103" i="1"/>
  <c r="BH104" i="1"/>
  <c r="BH105" i="1"/>
  <c r="BH106" i="1"/>
  <c r="BH107" i="1"/>
  <c r="BH108" i="1"/>
  <c r="BH109" i="1"/>
  <c r="BH110" i="1"/>
  <c r="BH111" i="1"/>
  <c r="BH112" i="1"/>
  <c r="BH113" i="1"/>
  <c r="BH114" i="1"/>
  <c r="BH115" i="1"/>
  <c r="BH116" i="1"/>
  <c r="BH117" i="1"/>
  <c r="BH118" i="1"/>
  <c r="BH119" i="1"/>
  <c r="BH120" i="1"/>
  <c r="BH121" i="1"/>
  <c r="BH122" i="1"/>
  <c r="BH123" i="1"/>
  <c r="BH124" i="1"/>
  <c r="BH125" i="1"/>
  <c r="BH126" i="1"/>
  <c r="BH127" i="1"/>
  <c r="BH128" i="1"/>
  <c r="BH129" i="1"/>
  <c r="BH130" i="1"/>
  <c r="BH131" i="1"/>
  <c r="BH132" i="1"/>
  <c r="BH133" i="1"/>
  <c r="BH134" i="1"/>
  <c r="BH135" i="1"/>
  <c r="BH136" i="1"/>
  <c r="BH137" i="1"/>
  <c r="BH138" i="1"/>
  <c r="BH139" i="1"/>
  <c r="BH140" i="1"/>
  <c r="BH141" i="1"/>
  <c r="BH142" i="1"/>
  <c r="BH143" i="1"/>
  <c r="BH144" i="1"/>
  <c r="BH145" i="1"/>
  <c r="BH146" i="1"/>
  <c r="BH147" i="1"/>
  <c r="BH148" i="1"/>
  <c r="BH149" i="1"/>
  <c r="BH150" i="1"/>
  <c r="BH151" i="1"/>
  <c r="BH152" i="1"/>
  <c r="BH153" i="1"/>
  <c r="BH154" i="1"/>
  <c r="BH155" i="1"/>
  <c r="BH156" i="1"/>
  <c r="BH157" i="1"/>
  <c r="BH158" i="1"/>
  <c r="BH159" i="1"/>
  <c r="BH160" i="1"/>
  <c r="BH161" i="1"/>
  <c r="BH162" i="1"/>
  <c r="BH163" i="1"/>
  <c r="BH164" i="1"/>
  <c r="BH165" i="1"/>
  <c r="BH166" i="1"/>
  <c r="BH167" i="1"/>
  <c r="BH168" i="1"/>
  <c r="BH169" i="1"/>
  <c r="BH170" i="1"/>
  <c r="BH171" i="1"/>
  <c r="BH172" i="1"/>
  <c r="BH173" i="1"/>
  <c r="BH174" i="1"/>
  <c r="BH175" i="1"/>
  <c r="BH176" i="1"/>
  <c r="BH177" i="1"/>
  <c r="BH178" i="1"/>
  <c r="BH179" i="1"/>
  <c r="BH180" i="1"/>
  <c r="BH181" i="1"/>
  <c r="BH182" i="1"/>
  <c r="BH183" i="1"/>
  <c r="BH184" i="1"/>
  <c r="BH185" i="1"/>
  <c r="BH186" i="1"/>
  <c r="BH187" i="1"/>
  <c r="BH188" i="1"/>
  <c r="BH189" i="1"/>
  <c r="BH190" i="1"/>
  <c r="BH191" i="1"/>
  <c r="BH192" i="1"/>
  <c r="BH193" i="1"/>
  <c r="BH194" i="1"/>
  <c r="BH195" i="1"/>
  <c r="BH196" i="1"/>
  <c r="BH197" i="1"/>
  <c r="BH198" i="1"/>
  <c r="BH199" i="1"/>
  <c r="BH200" i="1"/>
  <c r="BH201" i="1"/>
  <c r="BH202" i="1"/>
  <c r="BH203" i="1"/>
  <c r="BH204" i="1"/>
  <c r="BH205" i="1"/>
  <c r="BH206" i="1"/>
  <c r="BH207" i="1"/>
  <c r="BH208" i="1"/>
  <c r="BH209" i="1"/>
  <c r="BH210" i="1"/>
  <c r="BH211" i="1"/>
  <c r="BH212" i="1"/>
  <c r="BH213" i="1"/>
  <c r="BH214" i="1"/>
  <c r="BH215" i="1"/>
  <c r="BH216" i="1"/>
  <c r="BH217" i="1"/>
  <c r="BH218" i="1"/>
  <c r="BH219" i="1"/>
  <c r="BH220" i="1"/>
  <c r="BH221" i="1"/>
  <c r="BH222" i="1"/>
  <c r="BH223" i="1"/>
  <c r="BH224" i="1"/>
  <c r="BH225" i="1"/>
  <c r="BH226" i="1"/>
  <c r="BH227" i="1"/>
  <c r="BH228" i="1"/>
  <c r="BH229" i="1"/>
  <c r="BH230" i="1"/>
  <c r="BH231" i="1"/>
  <c r="BH232" i="1"/>
  <c r="BH233" i="1"/>
  <c r="BH234" i="1"/>
  <c r="BH235" i="1"/>
  <c r="BH236" i="1"/>
  <c r="BH237" i="1"/>
  <c r="BH238" i="1"/>
  <c r="BH239" i="1"/>
  <c r="BH240" i="1"/>
  <c r="BH241" i="1"/>
  <c r="BH242" i="1"/>
  <c r="BH243" i="1"/>
  <c r="BH244" i="1"/>
  <c r="BH245" i="1"/>
  <c r="BH246" i="1"/>
  <c r="BH247" i="1"/>
  <c r="BH248" i="1"/>
  <c r="BH249" i="1"/>
  <c r="BH250" i="1"/>
  <c r="BH251" i="1"/>
  <c r="BH252" i="1"/>
  <c r="BH253" i="1"/>
  <c r="BH254" i="1"/>
  <c r="BH255" i="1"/>
  <c r="BH256" i="1"/>
  <c r="BH257" i="1"/>
  <c r="BH258" i="1"/>
  <c r="BH259" i="1"/>
  <c r="BH260" i="1"/>
  <c r="BH261" i="1"/>
  <c r="BH262" i="1"/>
  <c r="BH263" i="1"/>
  <c r="BH264" i="1"/>
  <c r="BH265" i="1"/>
  <c r="BH266" i="1"/>
  <c r="BH267" i="1"/>
  <c r="BH268" i="1"/>
  <c r="BH269" i="1"/>
  <c r="BH270" i="1"/>
  <c r="BH271" i="1"/>
  <c r="BH272" i="1"/>
  <c r="BH273" i="1"/>
  <c r="BH274" i="1"/>
  <c r="BH275" i="1"/>
  <c r="BH276" i="1"/>
  <c r="BH277" i="1"/>
  <c r="BH278" i="1"/>
  <c r="BH279" i="1"/>
  <c r="BH280" i="1"/>
  <c r="BH281" i="1"/>
  <c r="BH282" i="1"/>
  <c r="BH283" i="1"/>
  <c r="BH284" i="1"/>
  <c r="BH285" i="1"/>
  <c r="BH286" i="1"/>
  <c r="BH287" i="1"/>
  <c r="BH288" i="1"/>
  <c r="BH289" i="1"/>
  <c r="BH290" i="1"/>
  <c r="BH291" i="1"/>
  <c r="BH292" i="1"/>
  <c r="BH293" i="1"/>
  <c r="BH294" i="1"/>
  <c r="BH295" i="1"/>
  <c r="BH296" i="1"/>
  <c r="BH297" i="1"/>
  <c r="BH298" i="1"/>
  <c r="BH299" i="1"/>
  <c r="BH300" i="1"/>
  <c r="BH301" i="1"/>
  <c r="BH302" i="1"/>
  <c r="BH303" i="1"/>
  <c r="BH304" i="1"/>
  <c r="BH305" i="1"/>
  <c r="BH306" i="1"/>
  <c r="BH307" i="1"/>
  <c r="BH308" i="1"/>
  <c r="BH309" i="1"/>
  <c r="BH310" i="1"/>
  <c r="BH311" i="1"/>
  <c r="BH312" i="1"/>
  <c r="BH313" i="1"/>
  <c r="BH314" i="1"/>
  <c r="BH315" i="1"/>
  <c r="BH316" i="1"/>
  <c r="BH317" i="1"/>
  <c r="BH318" i="1"/>
  <c r="BH319" i="1"/>
  <c r="BH320" i="1"/>
  <c r="BH321" i="1"/>
  <c r="BH322" i="1"/>
  <c r="BH323" i="1"/>
  <c r="BH324" i="1"/>
  <c r="BH325" i="1"/>
  <c r="BH326" i="1"/>
  <c r="BH327" i="1"/>
  <c r="BH328" i="1"/>
  <c r="BH329" i="1"/>
  <c r="BH330" i="1"/>
  <c r="BH331" i="1"/>
  <c r="BH332" i="1"/>
  <c r="BH333" i="1"/>
  <c r="BH334" i="1"/>
  <c r="BH335" i="1"/>
  <c r="BH336" i="1"/>
  <c r="BH337" i="1"/>
  <c r="BH338" i="1"/>
  <c r="BH339" i="1"/>
  <c r="BH340" i="1"/>
  <c r="BH341" i="1"/>
  <c r="BH342" i="1"/>
  <c r="BH343" i="1"/>
  <c r="BH344" i="1"/>
  <c r="BH345" i="1"/>
  <c r="BH346" i="1"/>
  <c r="BH347" i="1"/>
  <c r="BH348" i="1"/>
  <c r="BH349" i="1"/>
  <c r="BH350" i="1"/>
  <c r="BH351" i="1"/>
  <c r="BH352" i="1"/>
  <c r="BH353" i="1"/>
  <c r="BH354" i="1"/>
  <c r="BH355" i="1"/>
  <c r="BH356" i="1"/>
  <c r="BH357" i="1"/>
  <c r="BH358" i="1"/>
  <c r="BH359" i="1"/>
  <c r="BH360" i="1"/>
  <c r="BH361" i="1"/>
  <c r="BH362" i="1"/>
  <c r="BH363" i="1"/>
  <c r="BH364" i="1"/>
  <c r="BH365" i="1"/>
  <c r="BH366" i="1"/>
  <c r="BH367" i="1"/>
  <c r="BH368" i="1"/>
  <c r="BH369" i="1"/>
  <c r="BH370" i="1"/>
  <c r="BH371" i="1"/>
  <c r="BH372" i="1"/>
  <c r="BH373" i="1"/>
  <c r="BH374" i="1"/>
  <c r="BH375" i="1"/>
  <c r="BH376" i="1"/>
  <c r="BH377" i="1"/>
  <c r="BH378" i="1"/>
  <c r="BH379" i="1"/>
  <c r="BH380" i="1"/>
  <c r="BH381" i="1"/>
  <c r="BH382" i="1"/>
  <c r="BH383" i="1"/>
  <c r="BH384" i="1"/>
  <c r="BH385" i="1"/>
  <c r="BH386" i="1"/>
  <c r="BH387" i="1"/>
  <c r="BH388" i="1"/>
  <c r="BH389" i="1"/>
  <c r="BH390" i="1"/>
  <c r="BH391" i="1"/>
  <c r="BH392" i="1"/>
  <c r="BH393" i="1"/>
  <c r="BH394" i="1"/>
  <c r="BH395" i="1"/>
  <c r="BH396" i="1"/>
  <c r="BH397" i="1"/>
  <c r="BH398" i="1"/>
  <c r="BH399" i="1"/>
  <c r="BH400" i="1"/>
  <c r="BH401" i="1"/>
  <c r="BH402" i="1"/>
  <c r="BH403" i="1"/>
  <c r="BH404" i="1"/>
  <c r="BH405" i="1"/>
  <c r="BH406" i="1"/>
  <c r="BH407" i="1"/>
  <c r="BH408" i="1"/>
  <c r="BH409" i="1"/>
  <c r="BH410" i="1"/>
  <c r="BH411" i="1"/>
  <c r="BH412" i="1"/>
  <c r="BH413" i="1"/>
  <c r="BH414" i="1"/>
  <c r="BH415" i="1"/>
  <c r="BH416" i="1"/>
  <c r="BH417" i="1"/>
  <c r="BH418" i="1"/>
  <c r="BH419" i="1"/>
  <c r="BH420" i="1"/>
  <c r="BH421" i="1"/>
  <c r="BH422" i="1"/>
  <c r="BH423" i="1"/>
  <c r="BH424" i="1"/>
  <c r="BH425" i="1"/>
  <c r="BH426" i="1"/>
  <c r="BH427" i="1"/>
  <c r="BH428" i="1"/>
  <c r="BH429" i="1"/>
  <c r="BH430" i="1"/>
  <c r="BH431" i="1"/>
  <c r="BH432" i="1"/>
  <c r="BH433" i="1"/>
  <c r="BH434" i="1"/>
  <c r="BH435" i="1"/>
  <c r="BH436" i="1"/>
  <c r="BH437" i="1"/>
  <c r="BH438" i="1"/>
  <c r="BH439" i="1"/>
  <c r="BH440" i="1"/>
  <c r="BH441" i="1"/>
  <c r="BH442" i="1"/>
  <c r="BH443" i="1"/>
  <c r="BH444" i="1"/>
  <c r="BH445" i="1"/>
  <c r="BH446" i="1"/>
  <c r="BH447" i="1"/>
  <c r="BH448" i="1"/>
  <c r="BH449" i="1"/>
  <c r="BH450" i="1"/>
  <c r="BH451" i="1"/>
  <c r="BH452" i="1"/>
  <c r="BH453" i="1"/>
  <c r="BH454" i="1"/>
  <c r="BH455" i="1"/>
  <c r="BH456" i="1"/>
  <c r="BH457" i="1"/>
  <c r="BH458" i="1"/>
  <c r="BH459" i="1"/>
  <c r="BH460" i="1"/>
  <c r="BH461" i="1"/>
  <c r="BH462" i="1"/>
  <c r="BH463" i="1"/>
  <c r="BH464" i="1"/>
  <c r="BH465" i="1"/>
  <c r="BH466" i="1"/>
  <c r="BH467" i="1"/>
  <c r="BH468" i="1"/>
  <c r="BH469" i="1"/>
  <c r="BH470" i="1"/>
  <c r="BH471" i="1"/>
  <c r="BH472" i="1"/>
  <c r="BH473" i="1"/>
  <c r="BH474" i="1"/>
  <c r="BH475" i="1"/>
  <c r="BH476" i="1"/>
  <c r="BH477" i="1"/>
  <c r="BH478" i="1"/>
  <c r="BH479" i="1"/>
  <c r="BH480" i="1"/>
  <c r="BH481" i="1"/>
  <c r="BH482" i="1"/>
  <c r="BH483" i="1"/>
  <c r="BH484" i="1"/>
  <c r="BH485" i="1"/>
  <c r="BH486" i="1"/>
  <c r="BH487" i="1"/>
  <c r="BH488" i="1"/>
  <c r="BH489" i="1"/>
  <c r="BH490" i="1"/>
  <c r="BH491" i="1"/>
  <c r="BH492" i="1"/>
  <c r="BH493" i="1"/>
  <c r="BH494" i="1"/>
  <c r="BH495" i="1"/>
  <c r="BH496" i="1"/>
  <c r="BH497" i="1"/>
  <c r="BH498" i="1"/>
  <c r="BH499" i="1"/>
  <c r="BH500" i="1"/>
  <c r="BH501" i="1"/>
  <c r="BH502" i="1"/>
  <c r="BH503" i="1"/>
  <c r="BH504" i="1"/>
  <c r="BH505" i="1"/>
  <c r="BH506" i="1"/>
  <c r="BH507" i="1"/>
  <c r="BH508" i="1"/>
  <c r="BH509" i="1"/>
  <c r="BH510" i="1"/>
  <c r="BH511" i="1"/>
  <c r="BH512" i="1"/>
  <c r="BH513" i="1"/>
  <c r="BH514" i="1"/>
  <c r="BH515" i="1"/>
  <c r="BH516" i="1"/>
  <c r="BH517" i="1"/>
  <c r="BH518" i="1"/>
  <c r="BH519" i="1"/>
  <c r="BH520" i="1"/>
  <c r="BH521" i="1"/>
  <c r="BH522" i="1"/>
  <c r="BH523" i="1"/>
  <c r="BH524" i="1"/>
  <c r="BH525" i="1"/>
  <c r="BH526" i="1"/>
  <c r="BH527" i="1"/>
  <c r="BH528" i="1"/>
  <c r="BH529" i="1"/>
  <c r="BH530" i="1"/>
  <c r="BH531" i="1"/>
  <c r="BH532" i="1"/>
  <c r="BH533" i="1"/>
  <c r="BH534" i="1"/>
  <c r="BH535" i="1"/>
  <c r="BH536" i="1"/>
  <c r="BH537" i="1"/>
  <c r="BH538" i="1"/>
  <c r="BH539" i="1"/>
  <c r="BH540" i="1"/>
  <c r="BH541" i="1"/>
  <c r="BH542" i="1"/>
  <c r="BH543" i="1"/>
  <c r="BH544" i="1"/>
  <c r="BH545" i="1"/>
  <c r="BH546" i="1"/>
  <c r="BH547" i="1"/>
  <c r="BH548" i="1"/>
  <c r="BH549" i="1"/>
  <c r="BH550" i="1"/>
  <c r="BH551" i="1"/>
  <c r="BH552" i="1"/>
  <c r="BH553" i="1"/>
  <c r="BH554" i="1"/>
  <c r="BH555" i="1"/>
  <c r="BH556" i="1"/>
  <c r="BH557" i="1"/>
  <c r="BH558" i="1"/>
  <c r="BH559" i="1"/>
  <c r="BH560" i="1"/>
  <c r="BH561" i="1"/>
  <c r="BH562" i="1"/>
  <c r="BH563" i="1"/>
  <c r="BH564" i="1"/>
  <c r="BH565" i="1"/>
  <c r="BH566" i="1"/>
  <c r="BH567" i="1"/>
  <c r="BH568" i="1"/>
  <c r="BH569" i="1"/>
  <c r="BH570" i="1"/>
  <c r="BH571" i="1"/>
  <c r="BH572" i="1"/>
  <c r="BH573" i="1"/>
  <c r="BH574" i="1"/>
  <c r="BH575" i="1"/>
  <c r="BH576" i="1"/>
  <c r="BH577" i="1"/>
  <c r="BH578" i="1"/>
  <c r="BH579" i="1"/>
  <c r="BH580" i="1"/>
  <c r="BH581" i="1"/>
  <c r="BH582" i="1"/>
  <c r="BH583" i="1"/>
  <c r="BH584" i="1"/>
  <c r="BH585" i="1"/>
  <c r="BH586" i="1"/>
  <c r="BH587" i="1"/>
  <c r="BH588" i="1"/>
  <c r="BH589" i="1"/>
  <c r="BH590" i="1"/>
  <c r="BH591" i="1"/>
  <c r="BH592" i="1"/>
  <c r="BH593" i="1"/>
  <c r="BH594" i="1"/>
  <c r="BH595" i="1"/>
  <c r="BH596" i="1"/>
  <c r="BH597" i="1"/>
  <c r="BH598" i="1"/>
  <c r="BH599" i="1"/>
  <c r="BH600" i="1"/>
  <c r="BH601" i="1"/>
  <c r="BH602" i="1"/>
  <c r="BH603" i="1"/>
  <c r="BH604" i="1"/>
  <c r="BH605" i="1"/>
  <c r="BH606" i="1"/>
  <c r="BH607" i="1"/>
  <c r="BH608" i="1"/>
  <c r="BH609" i="1"/>
  <c r="BH610" i="1"/>
  <c r="BH611" i="1"/>
  <c r="BH612" i="1"/>
  <c r="BH613" i="1"/>
  <c r="BH614" i="1"/>
  <c r="BH615" i="1"/>
  <c r="BH616" i="1"/>
  <c r="BH617" i="1"/>
  <c r="BH618" i="1"/>
  <c r="BH619" i="1"/>
  <c r="BH620" i="1"/>
  <c r="BH621" i="1"/>
  <c r="BH622" i="1"/>
  <c r="BH623" i="1"/>
  <c r="BH624" i="1"/>
  <c r="BH625" i="1"/>
  <c r="BH626" i="1"/>
  <c r="BH627" i="1"/>
  <c r="BH628" i="1"/>
  <c r="BH629" i="1"/>
  <c r="BH630" i="1"/>
  <c r="BH631" i="1"/>
  <c r="BH632" i="1"/>
  <c r="BH633" i="1"/>
  <c r="BH634" i="1"/>
  <c r="BH635" i="1"/>
  <c r="BH636" i="1"/>
  <c r="BH637" i="1"/>
  <c r="BH638" i="1"/>
  <c r="BH639" i="1"/>
  <c r="BH640" i="1"/>
  <c r="BH641" i="1"/>
  <c r="BH642" i="1"/>
  <c r="BH643" i="1"/>
  <c r="BH644" i="1"/>
  <c r="BH645" i="1"/>
  <c r="BH646" i="1"/>
  <c r="BH647" i="1"/>
  <c r="BH648" i="1"/>
  <c r="BH649" i="1"/>
  <c r="BH650" i="1"/>
  <c r="BH651" i="1"/>
  <c r="BH652" i="1"/>
  <c r="BH653" i="1"/>
  <c r="BH654" i="1"/>
  <c r="BH655" i="1"/>
  <c r="BH656" i="1"/>
  <c r="BH657" i="1"/>
  <c r="BH658" i="1"/>
  <c r="BH659" i="1"/>
  <c r="BH660" i="1"/>
  <c r="BH661" i="1"/>
  <c r="BH662" i="1"/>
  <c r="BH663" i="1"/>
  <c r="BH664" i="1"/>
  <c r="BH665" i="1"/>
  <c r="BH666" i="1"/>
  <c r="BH667" i="1"/>
  <c r="BH668" i="1"/>
  <c r="BH669" i="1"/>
  <c r="BH670" i="1"/>
  <c r="BH671" i="1"/>
  <c r="BH672" i="1"/>
  <c r="BH673" i="1"/>
  <c r="BH674" i="1"/>
  <c r="BH675" i="1"/>
  <c r="BH676" i="1"/>
  <c r="BH677" i="1"/>
  <c r="BH678" i="1"/>
  <c r="BH679" i="1"/>
  <c r="BH680" i="1"/>
  <c r="BH681" i="1"/>
  <c r="BH682" i="1"/>
  <c r="BH683" i="1"/>
  <c r="BH684" i="1"/>
  <c r="BH685" i="1"/>
  <c r="BH686" i="1"/>
  <c r="BH687" i="1"/>
  <c r="BH688" i="1"/>
  <c r="BH689" i="1"/>
  <c r="BH690" i="1"/>
  <c r="BH691" i="1"/>
  <c r="BH692" i="1"/>
  <c r="BH693" i="1"/>
  <c r="BH694" i="1"/>
  <c r="BH695" i="1"/>
  <c r="BH696" i="1"/>
  <c r="BH697" i="1"/>
  <c r="BH698" i="1"/>
  <c r="BH699" i="1"/>
  <c r="BH700" i="1"/>
  <c r="BH701" i="1"/>
  <c r="BH702" i="1"/>
  <c r="BH703" i="1"/>
  <c r="BH704" i="1"/>
  <c r="BH705" i="1"/>
  <c r="BH706" i="1"/>
  <c r="BH707" i="1"/>
  <c r="BH708" i="1"/>
  <c r="BH709" i="1"/>
  <c r="BH710" i="1"/>
  <c r="BH711" i="1"/>
  <c r="BH712" i="1"/>
  <c r="BH713" i="1"/>
  <c r="BH714" i="1"/>
  <c r="BH715" i="1"/>
  <c r="BH716" i="1"/>
  <c r="BH717" i="1"/>
  <c r="BH718" i="1"/>
  <c r="BH719" i="1"/>
  <c r="BH720" i="1"/>
  <c r="BH721" i="1"/>
  <c r="BH722" i="1"/>
  <c r="BH723" i="1"/>
  <c r="BH724" i="1"/>
  <c r="BH725" i="1"/>
  <c r="BH726" i="1"/>
  <c r="BH727" i="1"/>
  <c r="BH728" i="1"/>
  <c r="BH729" i="1"/>
  <c r="BH730" i="1"/>
  <c r="BH731" i="1"/>
  <c r="BH732" i="1"/>
  <c r="BH733" i="1"/>
  <c r="BH734" i="1"/>
  <c r="BH735" i="1"/>
  <c r="BH736" i="1"/>
  <c r="BH737" i="1"/>
  <c r="BH738" i="1"/>
  <c r="BH739" i="1"/>
  <c r="BH740" i="1"/>
  <c r="BH741" i="1"/>
  <c r="BH742" i="1"/>
  <c r="BH743" i="1"/>
  <c r="BH744" i="1"/>
  <c r="BH745" i="1"/>
  <c r="BH746" i="1"/>
  <c r="BH747" i="1"/>
  <c r="BH748" i="1"/>
  <c r="BH749" i="1"/>
  <c r="BH750" i="1"/>
  <c r="BH751" i="1"/>
  <c r="BH752" i="1"/>
  <c r="BH753" i="1"/>
  <c r="BH754" i="1"/>
  <c r="BH755" i="1"/>
  <c r="BH756" i="1"/>
  <c r="BH757" i="1"/>
  <c r="BH758" i="1"/>
  <c r="BH759" i="1"/>
  <c r="BH760" i="1"/>
  <c r="BH761" i="1"/>
  <c r="BH762" i="1"/>
  <c r="BH763" i="1"/>
  <c r="BH764" i="1"/>
  <c r="BH765" i="1"/>
  <c r="BH766" i="1"/>
  <c r="BH767" i="1"/>
  <c r="BH768" i="1"/>
  <c r="BH769" i="1"/>
  <c r="BH770" i="1"/>
  <c r="BH771" i="1"/>
  <c r="BH772" i="1"/>
  <c r="BH773" i="1"/>
  <c r="BH774" i="1"/>
  <c r="BH775" i="1"/>
  <c r="BH776" i="1"/>
  <c r="BH777" i="1"/>
  <c r="BH778" i="1"/>
  <c r="BH779" i="1"/>
  <c r="BH780" i="1"/>
  <c r="BH781" i="1"/>
  <c r="BH782" i="1"/>
  <c r="BH783" i="1"/>
  <c r="BH784" i="1"/>
  <c r="BH785" i="1"/>
  <c r="BH786" i="1"/>
  <c r="BH787" i="1"/>
  <c r="BH788" i="1"/>
  <c r="BH789" i="1"/>
  <c r="BH790" i="1"/>
  <c r="BH791" i="1"/>
  <c r="BH792" i="1"/>
  <c r="BH793" i="1"/>
  <c r="BH794" i="1"/>
  <c r="BH795" i="1"/>
  <c r="BH796" i="1"/>
  <c r="BH797" i="1"/>
  <c r="BH798" i="1"/>
  <c r="BH799" i="1"/>
  <c r="BH800" i="1"/>
  <c r="BH801" i="1"/>
  <c r="BH802" i="1"/>
  <c r="BH803" i="1"/>
  <c r="BH804" i="1"/>
  <c r="BH805" i="1"/>
  <c r="BH806" i="1"/>
  <c r="BH807" i="1"/>
  <c r="BH808" i="1"/>
  <c r="BH809" i="1"/>
  <c r="BH810" i="1"/>
  <c r="BH811" i="1"/>
  <c r="BH812" i="1"/>
  <c r="BH813" i="1"/>
  <c r="BH814" i="1"/>
  <c r="BH815" i="1"/>
  <c r="BH816" i="1"/>
  <c r="BH817" i="1"/>
  <c r="BH818" i="1"/>
  <c r="BH819" i="1"/>
  <c r="BH820" i="1"/>
  <c r="BH821" i="1"/>
  <c r="BH822" i="1"/>
  <c r="BH823" i="1"/>
  <c r="BH824" i="1"/>
  <c r="BH825" i="1"/>
  <c r="BH826" i="1"/>
  <c r="BH827" i="1"/>
  <c r="BH828" i="1"/>
  <c r="BH829" i="1"/>
  <c r="BH830" i="1"/>
  <c r="BH831" i="1"/>
  <c r="BH832" i="1"/>
  <c r="BH833" i="1"/>
  <c r="BH834" i="1"/>
  <c r="BH835" i="1"/>
  <c r="BH836" i="1"/>
  <c r="BH837" i="1"/>
  <c r="BH838" i="1"/>
  <c r="BH839" i="1"/>
  <c r="BH840" i="1"/>
  <c r="BH841" i="1"/>
  <c r="BH842" i="1"/>
  <c r="BH843" i="1"/>
  <c r="BH844" i="1"/>
  <c r="BH845" i="1"/>
  <c r="BH846" i="1"/>
  <c r="BH847" i="1"/>
  <c r="BH848" i="1"/>
  <c r="BH849" i="1"/>
  <c r="BH850" i="1"/>
  <c r="BH851" i="1"/>
  <c r="BH852" i="1"/>
  <c r="BH853" i="1"/>
  <c r="BH854" i="1"/>
  <c r="BH855" i="1"/>
  <c r="BH856" i="1"/>
  <c r="BH857" i="1"/>
  <c r="BH858" i="1"/>
  <c r="BH859" i="1"/>
  <c r="BH860" i="1"/>
  <c r="BH861" i="1"/>
  <c r="BH862" i="1"/>
  <c r="BH863" i="1"/>
  <c r="BH864" i="1"/>
  <c r="BH865" i="1"/>
  <c r="BH866" i="1"/>
  <c r="BH867" i="1"/>
  <c r="BH868" i="1"/>
  <c r="BH869" i="1"/>
  <c r="BH870" i="1"/>
  <c r="BH871" i="1"/>
  <c r="BH872" i="1"/>
  <c r="BH873" i="1"/>
  <c r="BH874" i="1"/>
  <c r="BH875" i="1"/>
  <c r="BH876" i="1"/>
  <c r="BH877" i="1"/>
  <c r="BH878" i="1"/>
  <c r="BH879" i="1"/>
  <c r="BH880" i="1"/>
  <c r="BH881" i="1"/>
  <c r="BH882" i="1"/>
  <c r="BH883" i="1"/>
  <c r="BH884" i="1"/>
  <c r="BH885" i="1"/>
  <c r="BH886" i="1"/>
  <c r="BH887" i="1"/>
  <c r="BH888" i="1"/>
  <c r="BH889" i="1"/>
  <c r="BH890" i="1"/>
  <c r="BH891" i="1"/>
  <c r="BH892" i="1"/>
  <c r="BH893" i="1"/>
  <c r="BH894" i="1"/>
  <c r="BH895" i="1"/>
  <c r="BH896" i="1"/>
  <c r="BH897" i="1"/>
  <c r="BH898" i="1"/>
  <c r="BH899" i="1"/>
  <c r="BH900" i="1"/>
  <c r="BH901" i="1"/>
  <c r="BH902" i="1"/>
  <c r="BH903" i="1"/>
  <c r="BH904" i="1"/>
  <c r="BH905" i="1"/>
  <c r="BH906" i="1"/>
  <c r="BH907" i="1"/>
  <c r="BH908" i="1"/>
  <c r="BH909" i="1"/>
  <c r="BH910" i="1"/>
  <c r="BH911" i="1"/>
  <c r="BH912" i="1"/>
  <c r="BH913" i="1"/>
  <c r="BH914" i="1"/>
  <c r="BH915" i="1"/>
  <c r="BH916" i="1"/>
  <c r="BH917" i="1"/>
  <c r="BH918" i="1"/>
  <c r="BH919" i="1"/>
  <c r="BH920" i="1"/>
  <c r="BH921" i="1"/>
  <c r="BH922" i="1"/>
  <c r="BH923" i="1"/>
  <c r="BH924" i="1"/>
  <c r="BH925" i="1"/>
  <c r="BH926" i="1"/>
  <c r="BH927" i="1"/>
  <c r="BH928" i="1"/>
  <c r="BH929" i="1"/>
  <c r="BH930" i="1"/>
  <c r="BH931" i="1"/>
  <c r="BH932" i="1"/>
  <c r="BH933" i="1"/>
  <c r="BH934" i="1"/>
  <c r="BH935" i="1"/>
  <c r="BH936" i="1"/>
  <c r="BH937" i="1"/>
  <c r="BH938" i="1"/>
  <c r="BH939" i="1"/>
  <c r="BH940" i="1"/>
  <c r="BH941" i="1"/>
  <c r="BH942" i="1"/>
  <c r="BH943" i="1"/>
  <c r="BH944" i="1"/>
  <c r="BH945" i="1"/>
  <c r="BH946" i="1"/>
  <c r="BH947" i="1"/>
  <c r="BH948" i="1"/>
  <c r="BH949" i="1"/>
  <c r="BH950" i="1"/>
  <c r="BH951" i="1"/>
  <c r="BH952" i="1"/>
  <c r="BH953" i="1"/>
  <c r="BH954" i="1"/>
  <c r="BH955" i="1"/>
  <c r="BH956" i="1"/>
  <c r="BH957" i="1"/>
  <c r="BH958" i="1"/>
  <c r="BH959" i="1"/>
  <c r="BH960" i="1"/>
  <c r="BH961" i="1"/>
  <c r="BH962" i="1"/>
  <c r="BH963" i="1"/>
  <c r="BH964" i="1"/>
  <c r="BH965" i="1"/>
  <c r="BH966" i="1"/>
  <c r="BH967" i="1"/>
  <c r="BH968" i="1"/>
  <c r="BH969" i="1"/>
  <c r="BH970" i="1"/>
  <c r="BH971" i="1"/>
  <c r="BH972" i="1"/>
  <c r="BH973" i="1"/>
  <c r="BH974" i="1"/>
  <c r="BH975" i="1"/>
  <c r="BH976" i="1"/>
  <c r="BH977" i="1"/>
  <c r="BH978" i="1"/>
  <c r="BH979" i="1"/>
  <c r="BH980" i="1"/>
  <c r="BH981" i="1"/>
  <c r="BH982" i="1"/>
  <c r="BH983" i="1"/>
  <c r="BH984" i="1"/>
  <c r="BH985" i="1"/>
  <c r="BH986" i="1"/>
  <c r="BH987" i="1"/>
  <c r="BH988" i="1"/>
  <c r="BH989" i="1"/>
  <c r="BH990" i="1"/>
  <c r="BH991" i="1"/>
  <c r="BH992" i="1"/>
  <c r="BH993" i="1"/>
  <c r="BH994" i="1"/>
  <c r="BH995" i="1"/>
  <c r="BH996" i="1"/>
  <c r="BH997" i="1"/>
  <c r="BH998" i="1"/>
  <c r="BH999" i="1"/>
  <c r="BH1000" i="1"/>
  <c r="BH1001" i="1"/>
  <c r="BH1002" i="1"/>
  <c r="BH1003" i="1"/>
  <c r="BH1004" i="1"/>
  <c r="BH1005" i="1"/>
  <c r="BH1006" i="1"/>
  <c r="BH1007" i="1"/>
  <c r="BH1008" i="1"/>
  <c r="BH1009" i="1"/>
  <c r="BH1010" i="1"/>
  <c r="BH1011" i="1"/>
  <c r="BH1012" i="1"/>
  <c r="BH1013" i="1"/>
  <c r="BH1014" i="1"/>
  <c r="BH1015" i="1"/>
  <c r="BH1016" i="1"/>
  <c r="BH1017" i="1"/>
  <c r="BH1018" i="1"/>
  <c r="BH1019" i="1"/>
  <c r="BH1020" i="1"/>
  <c r="BH1021" i="1"/>
  <c r="BH1022" i="1"/>
  <c r="BH1023" i="1"/>
  <c r="BH1024" i="1"/>
  <c r="BH1025" i="1"/>
  <c r="BH1026" i="1"/>
  <c r="BH1027" i="1"/>
  <c r="BH1028" i="1"/>
  <c r="BH1029" i="1"/>
  <c r="BH1030" i="1"/>
  <c r="BH1031" i="1"/>
  <c r="BH1032" i="1"/>
  <c r="BH1033" i="1"/>
  <c r="BH1034" i="1"/>
  <c r="BH1035" i="1"/>
  <c r="BH1036" i="1"/>
  <c r="BH1037" i="1"/>
  <c r="BH1038" i="1"/>
  <c r="BH1039" i="1"/>
  <c r="BH1040" i="1"/>
  <c r="BH1041" i="1"/>
  <c r="BH1042" i="1"/>
  <c r="BH1043" i="1"/>
  <c r="BH1044" i="1"/>
  <c r="BH1045" i="1"/>
  <c r="BH1046" i="1"/>
  <c r="BH1047" i="1"/>
  <c r="BH1048" i="1"/>
  <c r="BH1049" i="1"/>
  <c r="BH1050" i="1"/>
  <c r="BH1051" i="1"/>
  <c r="BH1052" i="1"/>
  <c r="BH1053" i="1"/>
  <c r="BH1054" i="1"/>
  <c r="BH1055" i="1"/>
  <c r="BH1056" i="1"/>
  <c r="BH1057" i="1"/>
  <c r="BH1058" i="1"/>
  <c r="BH1059" i="1"/>
  <c r="BH1060" i="1"/>
  <c r="BH1061" i="1"/>
  <c r="BH1062" i="1"/>
  <c r="BH1063" i="1"/>
  <c r="BH1064" i="1"/>
  <c r="BH1065" i="1"/>
  <c r="BH1066" i="1"/>
  <c r="BH1067" i="1"/>
  <c r="BH1068" i="1"/>
  <c r="BH1069" i="1"/>
  <c r="BH1070" i="1"/>
  <c r="BH1071" i="1"/>
  <c r="BH1072" i="1"/>
  <c r="BH1073" i="1"/>
  <c r="BH1074" i="1"/>
  <c r="BH1075" i="1"/>
  <c r="BH1076" i="1"/>
  <c r="BH1077" i="1"/>
  <c r="BH1078" i="1"/>
  <c r="BH1079" i="1"/>
  <c r="BH1080" i="1"/>
  <c r="BH1081" i="1"/>
  <c r="BH1082" i="1"/>
  <c r="BH1083" i="1"/>
  <c r="BH1084" i="1"/>
  <c r="BH1085" i="1"/>
  <c r="BH1086" i="1"/>
  <c r="BH1087" i="1"/>
  <c r="BH1088" i="1"/>
  <c r="BH1089" i="1"/>
  <c r="BH1090" i="1"/>
  <c r="BH1091" i="1"/>
  <c r="BH1092" i="1"/>
  <c r="BH1093" i="1"/>
  <c r="BH1094" i="1"/>
  <c r="BH1095" i="1"/>
  <c r="BH1096" i="1"/>
  <c r="BH1097" i="1"/>
  <c r="BH1098" i="1"/>
  <c r="BH1099" i="1"/>
  <c r="BH1100" i="1"/>
  <c r="BH1101" i="1"/>
  <c r="BH1102" i="1"/>
  <c r="BH1103" i="1"/>
  <c r="BH1104" i="1"/>
  <c r="BH1105" i="1"/>
  <c r="BH1106" i="1"/>
  <c r="BH1107" i="1"/>
  <c r="BH1108" i="1"/>
  <c r="BH1109" i="1"/>
  <c r="BH1110" i="1"/>
  <c r="BH1111" i="1"/>
  <c r="BH1112" i="1"/>
  <c r="BH1113" i="1"/>
  <c r="BH1114" i="1"/>
  <c r="BH1115" i="1"/>
  <c r="BH1116" i="1"/>
  <c r="BH1117" i="1"/>
  <c r="BH1118" i="1"/>
  <c r="BH1119" i="1"/>
  <c r="BH1120" i="1"/>
  <c r="BH1121" i="1"/>
  <c r="BH1122" i="1"/>
  <c r="BH1123" i="1"/>
  <c r="BH1124" i="1"/>
  <c r="BH1125" i="1"/>
  <c r="BH1126" i="1"/>
  <c r="BH1127" i="1"/>
  <c r="BH1128" i="1"/>
  <c r="BH1129" i="1"/>
  <c r="BH1130" i="1"/>
  <c r="BH1131" i="1"/>
  <c r="BH1132" i="1"/>
  <c r="BH1133" i="1"/>
  <c r="BH1134" i="1"/>
  <c r="BH1135" i="1"/>
  <c r="BH1136" i="1"/>
  <c r="BH1137" i="1"/>
  <c r="BH1138" i="1"/>
  <c r="BH1139" i="1"/>
  <c r="BH1140" i="1"/>
  <c r="BH1141" i="1"/>
  <c r="BH1142" i="1"/>
  <c r="BH1143" i="1"/>
  <c r="BH1144" i="1"/>
  <c r="BH1145" i="1"/>
  <c r="BH1146" i="1"/>
  <c r="BH1147" i="1"/>
  <c r="BH1148" i="1"/>
  <c r="BH1149" i="1"/>
  <c r="BH1150" i="1"/>
  <c r="BH1151" i="1"/>
  <c r="BH1152" i="1"/>
  <c r="BH1153" i="1"/>
  <c r="BH1154" i="1"/>
  <c r="BH1155" i="1"/>
  <c r="BH1156" i="1"/>
  <c r="BH1157" i="1"/>
  <c r="BH1158" i="1"/>
  <c r="BH1159" i="1"/>
  <c r="BH1160" i="1"/>
  <c r="BH1161" i="1"/>
  <c r="BH1162" i="1"/>
  <c r="BH1163" i="1"/>
  <c r="BH1164" i="1"/>
  <c r="BH1165" i="1"/>
  <c r="BH1166" i="1"/>
  <c r="BH1167" i="1"/>
  <c r="BH1168" i="1"/>
  <c r="BH1169" i="1"/>
  <c r="BH1170" i="1"/>
  <c r="BH1171" i="1"/>
  <c r="BH1172" i="1"/>
  <c r="BH1173" i="1"/>
  <c r="BH1174" i="1"/>
  <c r="BH1175" i="1"/>
  <c r="BH1176" i="1"/>
  <c r="BH1177" i="1"/>
  <c r="BH1178" i="1"/>
  <c r="BH1179" i="1"/>
  <c r="BH1180" i="1"/>
  <c r="BH1181" i="1"/>
  <c r="BH1182" i="1"/>
  <c r="BH1183" i="1"/>
  <c r="BH1184" i="1"/>
  <c r="BH1185" i="1"/>
  <c r="BH1186" i="1"/>
  <c r="BH1187" i="1"/>
  <c r="BH1188" i="1"/>
  <c r="BH1189" i="1"/>
  <c r="BH1190" i="1"/>
  <c r="BH1191" i="1"/>
  <c r="BH1192" i="1"/>
  <c r="BH1193" i="1"/>
  <c r="BH1194" i="1"/>
  <c r="BH1195" i="1"/>
  <c r="BH1196" i="1"/>
  <c r="BH1197" i="1"/>
  <c r="BH1198" i="1"/>
  <c r="BH1199" i="1"/>
  <c r="BH1200" i="1"/>
  <c r="BH1201" i="1"/>
  <c r="BH1202" i="1"/>
  <c r="BH1203" i="1"/>
  <c r="BH1204" i="1"/>
  <c r="BH1205" i="1"/>
  <c r="BH1206" i="1"/>
  <c r="BH1207" i="1"/>
  <c r="BH1208" i="1"/>
  <c r="BH1209" i="1"/>
  <c r="BH1210" i="1"/>
  <c r="BH1211" i="1"/>
  <c r="BH1212" i="1"/>
  <c r="BH1213" i="1"/>
  <c r="BH1214" i="1"/>
  <c r="BH1215" i="1"/>
  <c r="BH1216" i="1"/>
  <c r="BH1217" i="1"/>
  <c r="BH1218" i="1"/>
  <c r="BH1219" i="1"/>
  <c r="BH1220" i="1"/>
  <c r="BH1221" i="1"/>
  <c r="BH1222" i="1"/>
  <c r="BH1223" i="1"/>
  <c r="BH1224" i="1"/>
  <c r="BH1225" i="1"/>
  <c r="BH1226" i="1"/>
  <c r="BH1227" i="1"/>
  <c r="BH1228" i="1"/>
  <c r="BH1229" i="1"/>
  <c r="BH1230" i="1"/>
  <c r="BH1231" i="1"/>
  <c r="BH1232" i="1"/>
  <c r="BH1233" i="1"/>
  <c r="BH1234" i="1"/>
  <c r="BH1235" i="1"/>
  <c r="BH1236" i="1"/>
  <c r="BH1237" i="1"/>
  <c r="BH1238" i="1"/>
  <c r="BH1239" i="1"/>
  <c r="BH1240" i="1"/>
  <c r="BH1241" i="1"/>
  <c r="BH1242" i="1"/>
  <c r="BH1243" i="1"/>
  <c r="BH1244" i="1"/>
  <c r="BH1245" i="1"/>
  <c r="BH1246" i="1"/>
  <c r="BH1247" i="1"/>
  <c r="BH1248" i="1"/>
  <c r="BH1249" i="1"/>
  <c r="BH1250" i="1"/>
  <c r="BH1251" i="1"/>
  <c r="BH1252" i="1"/>
  <c r="BH1253" i="1"/>
  <c r="BH1254" i="1"/>
  <c r="BH1255" i="1"/>
  <c r="BH1256" i="1"/>
  <c r="BH1257" i="1"/>
  <c r="BH1258" i="1"/>
  <c r="BH1259" i="1"/>
  <c r="BH1260" i="1"/>
  <c r="BH1261" i="1"/>
  <c r="BH1262" i="1"/>
  <c r="BH1263" i="1"/>
  <c r="BH1264" i="1"/>
  <c r="BH1265" i="1"/>
  <c r="BH1266" i="1"/>
  <c r="BH1267" i="1"/>
  <c r="BH1268" i="1"/>
  <c r="BH1269" i="1"/>
  <c r="BH1270" i="1"/>
  <c r="BH1271" i="1"/>
  <c r="BH1272" i="1"/>
  <c r="BH1273" i="1"/>
  <c r="BH1274" i="1"/>
  <c r="BH1275" i="1"/>
  <c r="BH1276" i="1"/>
  <c r="BH1277" i="1"/>
  <c r="BH1278" i="1"/>
  <c r="BH1279" i="1"/>
  <c r="BH1280" i="1"/>
  <c r="BH1281" i="1"/>
  <c r="BH1282" i="1"/>
  <c r="BH1283" i="1"/>
  <c r="BH1284" i="1"/>
  <c r="BH1285" i="1"/>
  <c r="BH1286" i="1"/>
  <c r="BH1287" i="1"/>
  <c r="BH1288" i="1"/>
  <c r="BH1289" i="1"/>
  <c r="BH1290" i="1"/>
  <c r="BH1291" i="1"/>
  <c r="BH1292" i="1"/>
  <c r="BH1293" i="1"/>
  <c r="BH1294" i="1"/>
  <c r="BH1295" i="1"/>
  <c r="BH1296" i="1"/>
  <c r="BH1297" i="1"/>
  <c r="BH1298" i="1"/>
  <c r="BH1299" i="1"/>
  <c r="BH1300" i="1"/>
  <c r="BH1301" i="1"/>
  <c r="BH1302" i="1"/>
  <c r="BH1303" i="1"/>
  <c r="BH1304" i="1"/>
  <c r="BH1305" i="1"/>
  <c r="BH1306" i="1"/>
  <c r="BH1307" i="1"/>
  <c r="BH1308" i="1"/>
  <c r="BH1309" i="1"/>
  <c r="BH1310" i="1"/>
  <c r="BH1311" i="1"/>
  <c r="BH1312" i="1"/>
  <c r="BH1313" i="1"/>
  <c r="BH1314" i="1"/>
  <c r="BH1315" i="1"/>
  <c r="BH1316" i="1"/>
  <c r="BH1317" i="1"/>
  <c r="BH1318" i="1"/>
  <c r="BH1319" i="1"/>
  <c r="BH1320" i="1"/>
  <c r="BH1321" i="1"/>
  <c r="BH1322" i="1"/>
  <c r="BH1323" i="1"/>
  <c r="BH1324" i="1"/>
  <c r="BH1325" i="1"/>
  <c r="BH1326" i="1"/>
  <c r="BH1327" i="1"/>
  <c r="BH1328" i="1"/>
  <c r="BH1329" i="1"/>
  <c r="BH1330" i="1"/>
  <c r="BH1331" i="1"/>
  <c r="BH1332" i="1"/>
  <c r="BH1333" i="1"/>
  <c r="BH1334" i="1"/>
  <c r="BH1335" i="1"/>
  <c r="BH1336" i="1"/>
  <c r="BH1337" i="1"/>
  <c r="BH1338" i="1"/>
  <c r="BH1339" i="1"/>
  <c r="BH1340" i="1"/>
  <c r="BH1341" i="1"/>
  <c r="BH1342" i="1"/>
  <c r="BH1343" i="1"/>
  <c r="BH1344" i="1"/>
  <c r="BH1345" i="1"/>
  <c r="BH1346" i="1"/>
  <c r="BH1347" i="1"/>
  <c r="BH1348" i="1"/>
  <c r="BH1349" i="1"/>
  <c r="BH1350" i="1"/>
  <c r="BH1351" i="1"/>
  <c r="BH1352" i="1"/>
  <c r="BH1353" i="1"/>
  <c r="BH1354" i="1"/>
  <c r="BH1355" i="1"/>
  <c r="BH1356" i="1"/>
  <c r="BH1357" i="1"/>
  <c r="BH1358" i="1"/>
  <c r="BH1359" i="1"/>
  <c r="BH1360" i="1"/>
  <c r="BH1361" i="1"/>
  <c r="BH1362" i="1"/>
  <c r="BH1363" i="1"/>
  <c r="BH1364" i="1"/>
  <c r="BH1365" i="1"/>
  <c r="BH1366" i="1"/>
  <c r="BH1367" i="1"/>
  <c r="BH1368" i="1"/>
  <c r="BH1369" i="1"/>
  <c r="BH1370" i="1"/>
  <c r="BH1371" i="1"/>
  <c r="BH1372" i="1"/>
  <c r="BH1373" i="1"/>
  <c r="BH1374" i="1"/>
  <c r="BH1375" i="1"/>
  <c r="BH1376" i="1"/>
  <c r="BH1377" i="1"/>
  <c r="BH1378" i="1"/>
  <c r="BH1379" i="1"/>
  <c r="BH1380" i="1"/>
  <c r="BH1381" i="1"/>
  <c r="BH1382" i="1"/>
  <c r="BH1383" i="1"/>
  <c r="BH1384" i="1"/>
  <c r="BH1385" i="1"/>
  <c r="BH1386" i="1"/>
  <c r="BH1387" i="1"/>
  <c r="BH1388" i="1"/>
  <c r="BH1389" i="1"/>
  <c r="BH1390" i="1"/>
  <c r="BH1391" i="1"/>
  <c r="BH1392" i="1"/>
  <c r="BH1393" i="1"/>
  <c r="BH1394" i="1"/>
  <c r="BH1395" i="1"/>
  <c r="BH1396" i="1"/>
  <c r="BH1397" i="1"/>
  <c r="BH1398" i="1"/>
  <c r="BH1399" i="1"/>
  <c r="BH1400" i="1"/>
  <c r="BH1401" i="1"/>
  <c r="BH1402" i="1"/>
  <c r="BH1403" i="1"/>
  <c r="BH1404" i="1"/>
  <c r="BH1405" i="1"/>
  <c r="BH1406" i="1"/>
  <c r="BH1407" i="1"/>
  <c r="BH1408" i="1"/>
  <c r="BH1409" i="1"/>
  <c r="BH1410" i="1"/>
  <c r="BH1411" i="1"/>
  <c r="BH1412" i="1"/>
  <c r="BH1413" i="1"/>
  <c r="BH1414" i="1"/>
  <c r="BH1415" i="1"/>
  <c r="BH1416" i="1"/>
  <c r="BH1417" i="1"/>
  <c r="BH1418" i="1"/>
  <c r="BH1419" i="1"/>
  <c r="BH1420" i="1"/>
  <c r="BH1421" i="1"/>
  <c r="BH1422" i="1"/>
  <c r="BH1423" i="1"/>
  <c r="BH1424" i="1"/>
  <c r="BH1425" i="1"/>
  <c r="BH1426" i="1"/>
  <c r="BH1427" i="1"/>
  <c r="BH1428" i="1"/>
  <c r="BH1429" i="1"/>
  <c r="BH1430" i="1"/>
  <c r="BH1431" i="1"/>
  <c r="BH1432" i="1"/>
  <c r="BH1433" i="1"/>
  <c r="BH1434" i="1"/>
  <c r="BH1435" i="1"/>
  <c r="BH1436" i="1"/>
  <c r="BH1437" i="1"/>
  <c r="BH1438" i="1"/>
  <c r="BH1439" i="1"/>
  <c r="BH1440" i="1"/>
  <c r="BH1441" i="1"/>
  <c r="BH1442" i="1"/>
  <c r="BH1443" i="1"/>
  <c r="BH1444" i="1"/>
  <c r="BH1445" i="1"/>
  <c r="BH1446" i="1"/>
  <c r="BH1447" i="1"/>
  <c r="BH1448" i="1"/>
  <c r="BH1449" i="1"/>
  <c r="BH1450" i="1"/>
  <c r="BH1451" i="1"/>
  <c r="BH1452" i="1"/>
  <c r="BH1453" i="1"/>
  <c r="BH1454" i="1"/>
  <c r="BH1455" i="1"/>
  <c r="BH1456" i="1"/>
  <c r="BH1457" i="1"/>
  <c r="BH1458" i="1"/>
  <c r="BH1459" i="1"/>
  <c r="BH1460" i="1"/>
  <c r="BH1461" i="1"/>
  <c r="BH1462" i="1"/>
  <c r="BH1463" i="1"/>
  <c r="BH1464" i="1"/>
  <c r="BH1465" i="1"/>
  <c r="BH1466" i="1"/>
  <c r="BH1467" i="1"/>
  <c r="BH1468" i="1"/>
  <c r="BH1469" i="1"/>
  <c r="BH1470" i="1"/>
  <c r="BH1471" i="1"/>
  <c r="BH1472" i="1"/>
  <c r="BH1473" i="1"/>
  <c r="BH1474" i="1"/>
  <c r="BH1475" i="1"/>
  <c r="BH1476" i="1"/>
  <c r="BH1477" i="1"/>
  <c r="BH1478" i="1"/>
  <c r="BH1479" i="1"/>
  <c r="BH1480" i="1"/>
  <c r="BH1481" i="1"/>
  <c r="BH1482" i="1"/>
  <c r="BH1483" i="1"/>
  <c r="BH1484" i="1"/>
  <c r="BH1485" i="1"/>
  <c r="BH1486" i="1"/>
  <c r="BH1487" i="1"/>
  <c r="BH1488" i="1"/>
  <c r="BH1489" i="1"/>
  <c r="BH1490" i="1"/>
  <c r="BH1491" i="1"/>
  <c r="BH1492" i="1"/>
  <c r="BH1493" i="1"/>
  <c r="BH1494" i="1"/>
  <c r="BH1495" i="1"/>
  <c r="BH1496" i="1"/>
  <c r="BH1497" i="1"/>
  <c r="BH1498" i="1"/>
  <c r="BH1499" i="1"/>
  <c r="BH1500" i="1"/>
  <c r="BH1501" i="1"/>
  <c r="BH1502" i="1"/>
  <c r="BH1503" i="1"/>
  <c r="BH1504" i="1"/>
  <c r="BH1505" i="1"/>
  <c r="BH1506" i="1"/>
  <c r="BH1507" i="1"/>
  <c r="BH1508" i="1"/>
  <c r="BH1509" i="1"/>
  <c r="BH1510" i="1"/>
  <c r="BH1511" i="1"/>
  <c r="BH1512" i="1"/>
  <c r="BH1513" i="1"/>
  <c r="BH1514" i="1"/>
  <c r="BH1515" i="1"/>
  <c r="BH1516" i="1"/>
  <c r="BH1517" i="1"/>
  <c r="BH1518" i="1"/>
  <c r="BH1519" i="1"/>
  <c r="BH1520" i="1"/>
  <c r="BH1521" i="1"/>
  <c r="BH1522" i="1"/>
  <c r="BH1523" i="1"/>
  <c r="BH1524" i="1"/>
  <c r="BH1525" i="1"/>
  <c r="BH1526" i="1"/>
  <c r="BH1527" i="1"/>
  <c r="BH1528" i="1"/>
  <c r="BH1529" i="1"/>
  <c r="BH1530" i="1"/>
  <c r="BH1531" i="1"/>
  <c r="BH1532" i="1"/>
  <c r="BH1533" i="1"/>
  <c r="BH1534" i="1"/>
  <c r="BH1535" i="1"/>
  <c r="BH1536" i="1"/>
  <c r="BH1537" i="1"/>
  <c r="BH1538" i="1"/>
  <c r="BH1539" i="1"/>
  <c r="BH1540" i="1"/>
  <c r="BH1541" i="1"/>
  <c r="BH1542" i="1"/>
  <c r="BH1543" i="1"/>
  <c r="BH1544" i="1"/>
  <c r="BH1545" i="1"/>
  <c r="BH1546" i="1"/>
  <c r="BH1547" i="1"/>
  <c r="BH1548" i="1"/>
  <c r="BH1549" i="1"/>
  <c r="BH1550" i="1"/>
  <c r="BH1551" i="1"/>
  <c r="BH1552" i="1"/>
  <c r="BH1553" i="1"/>
  <c r="BH1554" i="1"/>
  <c r="BH1555" i="1"/>
  <c r="BH1556" i="1"/>
  <c r="BH1557" i="1"/>
  <c r="BH1558" i="1"/>
  <c r="BH1559" i="1"/>
  <c r="BH1560" i="1"/>
  <c r="BH1561" i="1"/>
  <c r="BH1562" i="1"/>
  <c r="BH1563" i="1"/>
  <c r="BH1564" i="1"/>
  <c r="BH1565" i="1"/>
  <c r="BH1566" i="1"/>
  <c r="BH1567" i="1"/>
  <c r="BH1568" i="1"/>
  <c r="BH1569" i="1"/>
  <c r="BH1570" i="1"/>
  <c r="BH1571" i="1"/>
  <c r="BH1572" i="1"/>
  <c r="BH1573" i="1"/>
  <c r="BH1574" i="1"/>
  <c r="BH1575" i="1"/>
  <c r="BH1576" i="1"/>
  <c r="BH1577" i="1"/>
  <c r="BH1578" i="1"/>
  <c r="BH1579" i="1"/>
  <c r="BH1580" i="1"/>
  <c r="BH1581" i="1"/>
  <c r="BH1582" i="1"/>
  <c r="BH1583" i="1"/>
  <c r="BH1584" i="1"/>
  <c r="BH1585" i="1"/>
  <c r="BH1586" i="1"/>
  <c r="BH1587" i="1"/>
  <c r="BH1588" i="1"/>
  <c r="BH1589" i="1"/>
  <c r="BH1590" i="1"/>
  <c r="BH1591" i="1"/>
  <c r="BH1592" i="1"/>
  <c r="BH1593" i="1"/>
  <c r="BH1594" i="1"/>
  <c r="BH1595" i="1"/>
  <c r="BH1596" i="1"/>
  <c r="BH1597" i="1"/>
  <c r="BH1598" i="1"/>
  <c r="BH1599" i="1"/>
  <c r="BH1600" i="1"/>
  <c r="BH1601" i="1"/>
  <c r="BH1602" i="1"/>
  <c r="BH1603" i="1"/>
  <c r="BH1604" i="1"/>
  <c r="BH1605" i="1"/>
  <c r="BH1606" i="1"/>
  <c r="BH1607" i="1"/>
  <c r="BH1608" i="1"/>
  <c r="BH1609" i="1"/>
  <c r="BH1610" i="1"/>
  <c r="BH1611" i="1"/>
  <c r="BH1612" i="1"/>
  <c r="BH1613" i="1"/>
  <c r="BH1614" i="1"/>
  <c r="BH1615" i="1"/>
  <c r="BH1616" i="1"/>
  <c r="BH1617" i="1"/>
  <c r="BH1618" i="1"/>
  <c r="BH1619" i="1"/>
  <c r="BH1620" i="1"/>
  <c r="BH1621" i="1"/>
  <c r="BH1622" i="1"/>
  <c r="BH1623" i="1"/>
  <c r="BH1624" i="1"/>
  <c r="BH1625" i="1"/>
  <c r="BH1626" i="1"/>
  <c r="BH1627" i="1"/>
  <c r="BH1628" i="1"/>
  <c r="BH1629" i="1"/>
  <c r="BH1630" i="1"/>
  <c r="BH1631" i="1"/>
  <c r="BH1632" i="1"/>
  <c r="BH1633" i="1"/>
  <c r="BH1634" i="1"/>
  <c r="BH1635" i="1"/>
  <c r="BH1636" i="1"/>
  <c r="BH1637" i="1"/>
  <c r="BH1638" i="1"/>
  <c r="BH1639" i="1"/>
  <c r="BH1640" i="1"/>
  <c r="BH1641" i="1"/>
  <c r="BH1642" i="1"/>
  <c r="BH1643" i="1"/>
  <c r="BH1644" i="1"/>
  <c r="BH1645" i="1"/>
  <c r="BH1646" i="1"/>
  <c r="BH1647" i="1"/>
  <c r="BH1648" i="1"/>
  <c r="BH1649" i="1"/>
  <c r="BH1650" i="1"/>
  <c r="BH1651" i="1"/>
  <c r="BH1652" i="1"/>
  <c r="BH1653" i="1"/>
  <c r="BH1654" i="1"/>
  <c r="BH1655" i="1"/>
  <c r="BH1656" i="1"/>
  <c r="BH1657" i="1"/>
  <c r="BH1658" i="1"/>
  <c r="BH1659" i="1"/>
  <c r="BH1660" i="1"/>
  <c r="BH1661" i="1"/>
  <c r="BH1662" i="1"/>
  <c r="BH1663" i="1"/>
  <c r="BH1664" i="1"/>
  <c r="BH1665" i="1"/>
  <c r="BH1666" i="1"/>
  <c r="BH1667" i="1"/>
  <c r="BH1668" i="1"/>
  <c r="BH1669" i="1"/>
  <c r="BH1670" i="1"/>
  <c r="BH1671" i="1"/>
  <c r="BH1672" i="1"/>
  <c r="BH1673" i="1"/>
  <c r="BH1674" i="1"/>
  <c r="BH1675" i="1"/>
  <c r="BH1676" i="1"/>
  <c r="BH1677" i="1"/>
  <c r="BH1678" i="1"/>
  <c r="BH1679" i="1"/>
  <c r="BH1680" i="1"/>
  <c r="BH1681" i="1"/>
  <c r="BH1682" i="1"/>
  <c r="BH1683" i="1"/>
  <c r="BH1684" i="1"/>
  <c r="BH1685" i="1"/>
  <c r="BH1686" i="1"/>
  <c r="BH1687" i="1"/>
  <c r="BH1688" i="1"/>
  <c r="BH1689" i="1"/>
  <c r="BH1690" i="1"/>
  <c r="BH1691" i="1"/>
  <c r="BH1692" i="1"/>
  <c r="BH1693" i="1"/>
  <c r="BH1694" i="1"/>
  <c r="BH1695" i="1"/>
  <c r="BH1696" i="1"/>
  <c r="BH1697" i="1"/>
  <c r="BH1698" i="1"/>
  <c r="BH1699" i="1"/>
  <c r="BH1700" i="1"/>
  <c r="BH1701" i="1"/>
  <c r="BH1702" i="1"/>
  <c r="BH1703" i="1"/>
  <c r="BH1704" i="1"/>
  <c r="BH1705" i="1"/>
  <c r="BH1706" i="1"/>
  <c r="BH1707" i="1"/>
  <c r="BH1708" i="1"/>
  <c r="BH1709" i="1"/>
  <c r="BH1710" i="1"/>
  <c r="BH1711" i="1"/>
  <c r="BH1712" i="1"/>
  <c r="BH1713" i="1"/>
  <c r="BH1714" i="1"/>
  <c r="BH1715" i="1"/>
  <c r="BH1716" i="1"/>
  <c r="BH1717" i="1"/>
  <c r="BH1718" i="1"/>
  <c r="BH1719" i="1"/>
  <c r="BH1720" i="1"/>
  <c r="BH1721" i="1"/>
  <c r="BH1722" i="1"/>
  <c r="BH1723" i="1"/>
  <c r="BH1724" i="1"/>
  <c r="BH1725" i="1"/>
  <c r="BH1726" i="1"/>
  <c r="BH1727" i="1"/>
  <c r="BH1728" i="1"/>
  <c r="BH1729" i="1"/>
  <c r="BH1730" i="1"/>
  <c r="BH1731" i="1"/>
  <c r="BH1732" i="1"/>
  <c r="BH1733" i="1"/>
  <c r="BH1734" i="1"/>
  <c r="BH1735" i="1"/>
  <c r="BH1736" i="1"/>
  <c r="BH1737" i="1"/>
  <c r="BH1738" i="1"/>
  <c r="BH1739" i="1"/>
  <c r="BH1740" i="1"/>
  <c r="BH1741" i="1"/>
  <c r="BH1742" i="1"/>
  <c r="BH1743" i="1"/>
  <c r="BH1744" i="1"/>
  <c r="BH1745" i="1"/>
  <c r="BH1746" i="1"/>
  <c r="BH1747" i="1"/>
  <c r="BH1748" i="1"/>
  <c r="BH1749" i="1"/>
  <c r="BH1750" i="1"/>
  <c r="BH1751" i="1"/>
  <c r="BH1752" i="1"/>
  <c r="BH1753" i="1"/>
  <c r="BH1754" i="1"/>
  <c r="BH1755" i="1"/>
  <c r="BH1756" i="1"/>
  <c r="BH1757" i="1"/>
  <c r="BH1758" i="1"/>
  <c r="BH1759" i="1"/>
  <c r="BH1760" i="1"/>
  <c r="BH1761" i="1"/>
  <c r="BH1762" i="1"/>
  <c r="BH1763" i="1"/>
  <c r="BH1764" i="1"/>
  <c r="BH1765" i="1"/>
  <c r="BH1766" i="1"/>
  <c r="BH1767" i="1"/>
  <c r="BH1768" i="1"/>
  <c r="BH1769" i="1"/>
  <c r="BH1770" i="1"/>
  <c r="BH1771" i="1"/>
  <c r="BH1772" i="1"/>
  <c r="BH1773" i="1"/>
  <c r="BH1774" i="1"/>
  <c r="BH1775" i="1"/>
  <c r="BH1776" i="1"/>
  <c r="BH1777" i="1"/>
  <c r="BH1778" i="1"/>
  <c r="BH1779" i="1"/>
  <c r="BH1780" i="1"/>
  <c r="BH1781" i="1"/>
  <c r="BH1782" i="1"/>
  <c r="BH1783" i="1"/>
  <c r="BH1784" i="1"/>
  <c r="BH1785" i="1"/>
  <c r="BH1786" i="1"/>
  <c r="BH1787" i="1"/>
  <c r="BH1788" i="1"/>
  <c r="BH1789" i="1"/>
  <c r="BH1790" i="1"/>
  <c r="BH1791" i="1"/>
  <c r="BH1792" i="1"/>
  <c r="BH1793" i="1"/>
  <c r="BH1794" i="1"/>
  <c r="BH1795" i="1"/>
  <c r="BH1796" i="1"/>
  <c r="BH1797" i="1"/>
  <c r="BH1798" i="1"/>
  <c r="BH1799" i="1"/>
  <c r="BH1800" i="1"/>
  <c r="BH1801" i="1"/>
  <c r="BH1802" i="1"/>
  <c r="BH1803" i="1"/>
  <c r="BH1804" i="1"/>
  <c r="BH1805" i="1"/>
  <c r="BH1806" i="1"/>
  <c r="BH1807" i="1"/>
  <c r="BH1808" i="1"/>
  <c r="BH1809" i="1"/>
  <c r="BH1810" i="1"/>
  <c r="BH1811" i="1"/>
  <c r="BH1812" i="1"/>
  <c r="BH1813" i="1"/>
  <c r="BH1814" i="1"/>
  <c r="BH1815" i="1"/>
  <c r="BH1816" i="1"/>
  <c r="BH1817" i="1"/>
  <c r="BH1818" i="1"/>
  <c r="BH1819" i="1"/>
  <c r="BH1820" i="1"/>
  <c r="BH1821" i="1"/>
  <c r="BH1822" i="1"/>
  <c r="BH1823" i="1"/>
  <c r="BH1824" i="1"/>
  <c r="BH1825" i="1"/>
  <c r="BH1826" i="1"/>
  <c r="BH1827" i="1"/>
  <c r="BH1828" i="1"/>
  <c r="BH1829" i="1"/>
  <c r="BH1830" i="1"/>
  <c r="BH1831" i="1"/>
  <c r="BH1832" i="1"/>
  <c r="BH1833" i="1"/>
  <c r="BH1834" i="1"/>
  <c r="BH1835" i="1"/>
  <c r="BH1836" i="1"/>
  <c r="BH1837" i="1"/>
  <c r="BH1838" i="1"/>
  <c r="BH1839" i="1"/>
  <c r="BH1840" i="1"/>
  <c r="BH1841" i="1"/>
  <c r="BH1842" i="1"/>
  <c r="BH1843" i="1"/>
  <c r="BH1844" i="1"/>
  <c r="BH1845" i="1"/>
  <c r="BH1846" i="1"/>
  <c r="BH1847" i="1"/>
  <c r="BH1848" i="1"/>
  <c r="BH1849" i="1"/>
  <c r="BH1850" i="1"/>
  <c r="BH1851" i="1"/>
  <c r="BH1852" i="1"/>
  <c r="BH1853" i="1"/>
  <c r="BH1854" i="1"/>
  <c r="BH1855" i="1"/>
  <c r="BH1856" i="1"/>
  <c r="BH1857" i="1"/>
  <c r="BH1858" i="1"/>
  <c r="BH1859" i="1"/>
  <c r="BH1860" i="1"/>
  <c r="BH1861" i="1"/>
  <c r="BH1862" i="1"/>
  <c r="BH1863" i="1"/>
  <c r="BH1864" i="1"/>
  <c r="BH1865" i="1"/>
  <c r="BH1866" i="1"/>
  <c r="BH1867" i="1"/>
  <c r="BH1868" i="1"/>
  <c r="BH1869" i="1"/>
  <c r="BH1870" i="1"/>
  <c r="BH1871" i="1"/>
  <c r="BH1872" i="1"/>
  <c r="BH1873" i="1"/>
  <c r="BH1874" i="1"/>
  <c r="BH1875" i="1"/>
  <c r="BH1876" i="1"/>
  <c r="BH1877" i="1"/>
  <c r="BH1878" i="1"/>
  <c r="BH1879" i="1"/>
  <c r="BH1880" i="1"/>
  <c r="BH1881" i="1"/>
  <c r="BH1882" i="1"/>
  <c r="BH1883" i="1"/>
  <c r="BH1884" i="1"/>
  <c r="BH1885" i="1"/>
  <c r="BH1886" i="1"/>
  <c r="BH1887" i="1"/>
  <c r="BH1888" i="1"/>
  <c r="BH1889" i="1"/>
  <c r="BH1890" i="1"/>
  <c r="BH1891" i="1"/>
  <c r="BH1892" i="1"/>
  <c r="BH1893" i="1"/>
  <c r="BH1894" i="1"/>
  <c r="BH1895" i="1"/>
  <c r="BH1896" i="1"/>
  <c r="BH1897" i="1"/>
  <c r="BH1898" i="1"/>
  <c r="BH1899" i="1"/>
  <c r="BH1900" i="1"/>
  <c r="BH1901" i="1"/>
  <c r="BH1902" i="1"/>
  <c r="BH1903" i="1"/>
  <c r="BH1904" i="1"/>
  <c r="BH1905" i="1"/>
  <c r="BH1906" i="1"/>
  <c r="BH1907" i="1"/>
  <c r="BH1908" i="1"/>
  <c r="BH1909" i="1"/>
  <c r="BH1910" i="1"/>
  <c r="BH1911" i="1"/>
  <c r="BH1912" i="1"/>
  <c r="BH1913" i="1"/>
  <c r="BH1914" i="1"/>
  <c r="BH1915" i="1"/>
  <c r="BH1916" i="1"/>
  <c r="BH1917" i="1"/>
  <c r="BH1918" i="1"/>
  <c r="BH1919" i="1"/>
  <c r="BH1920" i="1"/>
  <c r="BH1921" i="1"/>
  <c r="BH1922" i="1"/>
  <c r="BH1923" i="1"/>
  <c r="BH1924" i="1"/>
  <c r="BH1925" i="1"/>
  <c r="BH1926" i="1"/>
  <c r="BH1927" i="1"/>
  <c r="BH1928" i="1"/>
  <c r="BH1929" i="1"/>
  <c r="BH1930" i="1"/>
  <c r="BH1931" i="1"/>
  <c r="BH1932" i="1"/>
  <c r="BH1933" i="1"/>
  <c r="BH1934" i="1"/>
  <c r="BH1935" i="1"/>
  <c r="BH1936" i="1"/>
  <c r="BH1937" i="1"/>
  <c r="BH1938" i="1"/>
  <c r="BH1939" i="1"/>
  <c r="BH1940" i="1"/>
  <c r="BH1941" i="1"/>
  <c r="BH1942" i="1"/>
  <c r="BH1943" i="1"/>
  <c r="BH1944" i="1"/>
  <c r="BH1945" i="1"/>
  <c r="BH1946" i="1"/>
  <c r="BH1947" i="1"/>
  <c r="BH1948" i="1"/>
  <c r="BH1949" i="1"/>
  <c r="BH1950" i="1"/>
  <c r="BH1951" i="1"/>
  <c r="BH1952" i="1"/>
  <c r="BH1953" i="1"/>
  <c r="BH1954" i="1"/>
  <c r="BH1955" i="1"/>
  <c r="BH1956" i="1"/>
  <c r="BH1957" i="1"/>
  <c r="BH1958" i="1"/>
  <c r="BH1959" i="1"/>
  <c r="BH1960" i="1"/>
  <c r="BH1961" i="1"/>
  <c r="BH1962" i="1"/>
  <c r="BH1963" i="1"/>
  <c r="BH1964" i="1"/>
  <c r="BH1965" i="1"/>
  <c r="BH1966" i="1"/>
  <c r="BH1967" i="1"/>
  <c r="BH1968" i="1"/>
  <c r="BH1969" i="1"/>
  <c r="BH1970" i="1"/>
  <c r="BH1971" i="1"/>
  <c r="BH1972" i="1"/>
  <c r="BH1973" i="1"/>
  <c r="BH1974" i="1"/>
  <c r="BH1975" i="1"/>
  <c r="BH1976" i="1"/>
  <c r="BH1977" i="1"/>
  <c r="BH1978" i="1"/>
  <c r="BH1979" i="1"/>
  <c r="BH1980" i="1"/>
  <c r="BH1981" i="1"/>
  <c r="BH1982" i="1"/>
  <c r="BH1983" i="1"/>
  <c r="BH1984" i="1"/>
  <c r="BH1985" i="1"/>
  <c r="BH1986" i="1"/>
  <c r="BH1987" i="1"/>
  <c r="BH1988" i="1"/>
  <c r="BH1989" i="1"/>
  <c r="BH1990" i="1"/>
  <c r="BH1991" i="1"/>
  <c r="BH1992" i="1"/>
  <c r="BH1993" i="1"/>
  <c r="BH1994" i="1"/>
  <c r="BH1995" i="1"/>
  <c r="BH1996" i="1"/>
  <c r="BH1997" i="1"/>
  <c r="BH1998" i="1"/>
  <c r="BH1999" i="1"/>
  <c r="BH2000" i="1"/>
  <c r="BH2001" i="1"/>
  <c r="BH2002" i="1"/>
  <c r="BH2003" i="1"/>
  <c r="BH2004" i="1"/>
  <c r="BH2005" i="1"/>
  <c r="BH2006" i="1"/>
  <c r="BH2007" i="1"/>
  <c r="BH2008" i="1"/>
  <c r="BH2009" i="1"/>
  <c r="BH2010" i="1"/>
  <c r="BH2011" i="1"/>
  <c r="BH2012" i="1"/>
  <c r="BH2013" i="1"/>
  <c r="BH2014" i="1"/>
  <c r="BH2015" i="1"/>
  <c r="BH2016" i="1"/>
  <c r="BH2017" i="1"/>
  <c r="BH2018" i="1"/>
  <c r="BH2019" i="1"/>
  <c r="BH2020" i="1"/>
  <c r="BH2021" i="1"/>
  <c r="BH2022" i="1"/>
  <c r="BH2023" i="1"/>
  <c r="BH2024" i="1"/>
  <c r="BH2025" i="1"/>
  <c r="BH2026" i="1"/>
  <c r="BH2027" i="1"/>
  <c r="BH2028" i="1"/>
  <c r="BH2029" i="1"/>
  <c r="BH2030" i="1"/>
  <c r="BH2031" i="1"/>
  <c r="BH2032" i="1"/>
  <c r="BH2033" i="1"/>
  <c r="BH2034" i="1"/>
  <c r="BH2035" i="1"/>
  <c r="BH2036" i="1"/>
  <c r="BH2037" i="1"/>
  <c r="BH2038" i="1"/>
  <c r="BH2039" i="1"/>
  <c r="BH2040" i="1"/>
  <c r="BH2041" i="1"/>
  <c r="BH2042" i="1"/>
  <c r="BH2043" i="1"/>
  <c r="BH2044" i="1"/>
  <c r="BH2045" i="1"/>
  <c r="BH2046" i="1"/>
  <c r="BH2047" i="1"/>
  <c r="BH2048" i="1"/>
  <c r="BH2049" i="1"/>
  <c r="BH2050" i="1"/>
  <c r="BH2051" i="1"/>
  <c r="BH2052" i="1"/>
  <c r="BH2053" i="1"/>
  <c r="BH2054" i="1"/>
  <c r="BH2055" i="1"/>
  <c r="BH2056" i="1"/>
  <c r="BH2057" i="1"/>
  <c r="BH2058" i="1"/>
  <c r="BH2059" i="1"/>
  <c r="BH2060" i="1"/>
  <c r="BH2061" i="1"/>
  <c r="BH2062" i="1"/>
  <c r="BH2063" i="1"/>
  <c r="BH2064" i="1"/>
  <c r="BH2065" i="1"/>
  <c r="BH2066" i="1"/>
  <c r="BH2067" i="1"/>
  <c r="BH2068" i="1"/>
  <c r="BH2069" i="1"/>
  <c r="BH2070" i="1"/>
  <c r="BH2071" i="1"/>
  <c r="BH2072" i="1"/>
  <c r="BH2073" i="1"/>
  <c r="BH2074" i="1"/>
  <c r="BH2075" i="1"/>
  <c r="BH2076" i="1"/>
  <c r="BH2077" i="1"/>
  <c r="BH2078" i="1"/>
  <c r="BH2079" i="1"/>
  <c r="BH2080" i="1"/>
  <c r="BH2081" i="1"/>
  <c r="BH2082" i="1"/>
  <c r="BH2083" i="1"/>
  <c r="BH2084" i="1"/>
  <c r="BH2085" i="1"/>
  <c r="BH2086" i="1"/>
  <c r="BH2087" i="1"/>
  <c r="BH2088" i="1"/>
  <c r="BH2089" i="1"/>
  <c r="BH2090" i="1"/>
  <c r="BH2091" i="1"/>
  <c r="BH2092" i="1"/>
  <c r="BH2093" i="1"/>
  <c r="BH2094" i="1"/>
  <c r="BH2095" i="1"/>
  <c r="BH2096" i="1"/>
  <c r="BH2097" i="1"/>
  <c r="BH2098" i="1"/>
  <c r="BH2099" i="1"/>
  <c r="BH2100" i="1"/>
  <c r="BH2101" i="1"/>
  <c r="BH2102" i="1"/>
  <c r="BH2103" i="1"/>
  <c r="BH2104" i="1"/>
  <c r="BH2105" i="1"/>
  <c r="BH2106" i="1"/>
  <c r="BH2107" i="1"/>
  <c r="BH2108" i="1"/>
  <c r="BH2109" i="1"/>
  <c r="BH2110" i="1"/>
  <c r="BH2111" i="1"/>
  <c r="BH2112" i="1"/>
  <c r="BH2113" i="1"/>
  <c r="BH2114" i="1"/>
  <c r="BH2115" i="1"/>
  <c r="BH2116" i="1"/>
  <c r="BH2117" i="1"/>
  <c r="BH2118" i="1"/>
  <c r="BH2119" i="1"/>
  <c r="BH2120" i="1"/>
  <c r="BH2121" i="1"/>
  <c r="BH2122" i="1"/>
  <c r="BH2123" i="1"/>
  <c r="BH2124" i="1"/>
  <c r="BH2125" i="1"/>
  <c r="BH2126" i="1"/>
  <c r="BH2127" i="1"/>
  <c r="BH2128" i="1"/>
  <c r="BH2129" i="1"/>
  <c r="BH2130" i="1"/>
  <c r="BH2131" i="1"/>
  <c r="BH2132" i="1"/>
  <c r="BH2133" i="1"/>
  <c r="BH2134" i="1"/>
  <c r="BH2135" i="1"/>
  <c r="BH2136" i="1"/>
  <c r="BH2137" i="1"/>
  <c r="BH2138" i="1"/>
  <c r="BH2139" i="1"/>
  <c r="BH2140" i="1"/>
  <c r="BH2141" i="1"/>
  <c r="BH2142" i="1"/>
  <c r="BH2143" i="1"/>
  <c r="BH2144" i="1"/>
  <c r="BH2145" i="1"/>
  <c r="BH2146" i="1"/>
  <c r="BH2147" i="1"/>
  <c r="BH2148" i="1"/>
  <c r="BH2149" i="1"/>
  <c r="BH2150" i="1"/>
  <c r="BH2151" i="1"/>
  <c r="BH2152" i="1"/>
  <c r="BH2153" i="1"/>
  <c r="BH2154" i="1"/>
  <c r="BH2155" i="1"/>
  <c r="BH2156" i="1"/>
  <c r="BH2157" i="1"/>
  <c r="BH2158" i="1"/>
  <c r="BH2159" i="1"/>
  <c r="BH2160" i="1"/>
  <c r="BH2161" i="1"/>
  <c r="BH2162" i="1"/>
  <c r="BH2163" i="1"/>
  <c r="BH2164" i="1"/>
  <c r="BH2165" i="1"/>
  <c r="BH2166" i="1"/>
  <c r="BH2167" i="1"/>
  <c r="BH2168" i="1"/>
  <c r="BH2169" i="1"/>
  <c r="BH2170" i="1"/>
  <c r="BH2171" i="1"/>
  <c r="BH2172" i="1"/>
  <c r="BH2173" i="1"/>
  <c r="BH2174" i="1"/>
  <c r="BH2175" i="1"/>
  <c r="BH2176" i="1"/>
  <c r="BH2177" i="1"/>
  <c r="BH2178" i="1"/>
  <c r="BH2179" i="1"/>
  <c r="BH2180" i="1"/>
  <c r="BH2181" i="1"/>
  <c r="BH2182" i="1"/>
  <c r="BH2183" i="1"/>
  <c r="BH2184" i="1"/>
  <c r="BH2185" i="1"/>
  <c r="BH2186" i="1"/>
  <c r="BH2187" i="1"/>
  <c r="BH2188" i="1"/>
  <c r="BH2189" i="1"/>
  <c r="BH2190" i="1"/>
  <c r="BH2191" i="1"/>
  <c r="BH2192" i="1"/>
  <c r="BH2193" i="1"/>
  <c r="BH2194" i="1"/>
  <c r="BH2195" i="1"/>
  <c r="BH2196" i="1"/>
  <c r="BH2197" i="1"/>
  <c r="BH2198" i="1"/>
  <c r="BH2199" i="1"/>
  <c r="BH2200" i="1"/>
  <c r="BH2201" i="1"/>
  <c r="BH2202" i="1"/>
  <c r="BH2203" i="1"/>
  <c r="BH2204" i="1"/>
  <c r="BH2205" i="1"/>
  <c r="BH2206" i="1"/>
  <c r="BH2207" i="1"/>
  <c r="BH2208" i="1"/>
  <c r="BH2209" i="1"/>
  <c r="BH2210" i="1"/>
  <c r="BH2211" i="1"/>
  <c r="BH2212" i="1"/>
  <c r="BH2213" i="1"/>
  <c r="BH2214" i="1"/>
  <c r="BH2215" i="1"/>
  <c r="BH2216" i="1"/>
  <c r="BH2217" i="1"/>
  <c r="BH2218" i="1"/>
  <c r="BH2219" i="1"/>
  <c r="BH2220" i="1"/>
  <c r="BH2221" i="1"/>
  <c r="BH2222" i="1"/>
  <c r="BH2223" i="1"/>
  <c r="BH2224" i="1"/>
  <c r="BH2225" i="1"/>
  <c r="BH2226" i="1"/>
  <c r="BH2227" i="1"/>
  <c r="BH2228" i="1"/>
  <c r="BH2229" i="1"/>
  <c r="BH2230" i="1"/>
  <c r="BH2231" i="1"/>
  <c r="BH2232" i="1"/>
  <c r="BH2233" i="1"/>
  <c r="BH2234" i="1"/>
  <c r="BH2235" i="1"/>
  <c r="BH2236" i="1"/>
  <c r="BH2237" i="1"/>
  <c r="BH2238" i="1"/>
  <c r="BH2239" i="1"/>
  <c r="BH2240" i="1"/>
  <c r="BH2241" i="1"/>
  <c r="BH2242" i="1"/>
  <c r="BH2243" i="1"/>
  <c r="BH2244" i="1"/>
  <c r="BH2245" i="1"/>
  <c r="BH2246" i="1"/>
  <c r="BH2247" i="1"/>
  <c r="BH2248" i="1"/>
  <c r="BH2249" i="1"/>
  <c r="BH2250" i="1"/>
  <c r="BH2251" i="1"/>
  <c r="BH2252" i="1"/>
  <c r="BH2253" i="1"/>
  <c r="BH2254" i="1"/>
  <c r="BH2255" i="1"/>
  <c r="BH2256" i="1"/>
  <c r="BH2257" i="1"/>
  <c r="BH2258" i="1"/>
  <c r="BH2259" i="1"/>
  <c r="BH2260" i="1"/>
  <c r="BH2261" i="1"/>
  <c r="BH2262" i="1"/>
  <c r="BH2263" i="1"/>
  <c r="BH2264" i="1"/>
  <c r="BH2265" i="1"/>
  <c r="BH2266" i="1"/>
  <c r="BH2267" i="1"/>
  <c r="BH2268" i="1"/>
  <c r="BH2269" i="1"/>
  <c r="BH2270" i="1"/>
  <c r="BH2271" i="1"/>
  <c r="BH2272" i="1"/>
  <c r="BH2273" i="1"/>
  <c r="BH2274" i="1"/>
  <c r="BH2275" i="1"/>
  <c r="BH2276" i="1"/>
  <c r="BH2277" i="1"/>
  <c r="BH2278" i="1"/>
  <c r="BH2279" i="1"/>
  <c r="BH2280" i="1"/>
  <c r="BH2281" i="1"/>
  <c r="BH2282" i="1"/>
  <c r="BH2283" i="1"/>
  <c r="BH2284" i="1"/>
  <c r="BH2285" i="1"/>
  <c r="BH2286" i="1"/>
  <c r="BH2287" i="1"/>
  <c r="BH2288" i="1"/>
  <c r="BH2289" i="1"/>
  <c r="BH2290" i="1"/>
  <c r="BH2291" i="1"/>
  <c r="BH2292" i="1"/>
  <c r="BH2293" i="1"/>
  <c r="BH2294" i="1"/>
  <c r="BH2295" i="1"/>
  <c r="BH2296" i="1"/>
  <c r="BH2297" i="1"/>
  <c r="BH2298" i="1"/>
  <c r="BH2299" i="1"/>
  <c r="BH2300" i="1"/>
  <c r="BH2301" i="1"/>
  <c r="BH2302" i="1"/>
  <c r="BH2303" i="1"/>
  <c r="BH2304" i="1"/>
  <c r="BH2305" i="1"/>
  <c r="BH2306" i="1"/>
  <c r="BH2307" i="1"/>
  <c r="BH2308" i="1"/>
  <c r="BH2309" i="1"/>
  <c r="BH2310" i="1"/>
  <c r="BH2311" i="1"/>
  <c r="BH2312" i="1"/>
  <c r="BH2313" i="1"/>
  <c r="BH2314" i="1"/>
  <c r="BH2315" i="1"/>
  <c r="BH2316" i="1"/>
  <c r="BH2317" i="1"/>
  <c r="BH2318" i="1"/>
  <c r="BH2319" i="1"/>
  <c r="BH2320" i="1"/>
  <c r="BH2321" i="1"/>
  <c r="BH2322" i="1"/>
  <c r="BH2323" i="1"/>
  <c r="BH2324" i="1"/>
  <c r="BH2325" i="1"/>
  <c r="BH2326" i="1"/>
  <c r="BH2327" i="1"/>
  <c r="BH2328" i="1"/>
  <c r="BH2329" i="1"/>
  <c r="BH2330" i="1"/>
  <c r="BH2331" i="1"/>
  <c r="BH2332" i="1"/>
  <c r="BH2333" i="1"/>
  <c r="BH2334" i="1"/>
  <c r="BH2335" i="1"/>
  <c r="BH2336" i="1"/>
  <c r="BH2337" i="1"/>
  <c r="BH2338" i="1"/>
  <c r="BH2339" i="1"/>
  <c r="BH2340" i="1"/>
  <c r="BH2341" i="1"/>
  <c r="BH2342" i="1"/>
  <c r="BH2343" i="1"/>
  <c r="BH2344" i="1"/>
  <c r="BH2345" i="1"/>
  <c r="BH2346" i="1"/>
  <c r="BH2347" i="1"/>
  <c r="BH2348" i="1"/>
  <c r="BH2349" i="1"/>
  <c r="BH2350" i="1"/>
  <c r="BH2351" i="1"/>
  <c r="BH2352" i="1"/>
  <c r="BH2353" i="1"/>
  <c r="BH2354" i="1"/>
  <c r="BH2355" i="1"/>
  <c r="BH2356" i="1"/>
  <c r="BH2357" i="1"/>
  <c r="BH2358" i="1"/>
  <c r="BH2359" i="1"/>
  <c r="BH2360" i="1"/>
  <c r="BH2361" i="1"/>
  <c r="BH2362" i="1"/>
  <c r="BH2363" i="1"/>
  <c r="BH2364" i="1"/>
  <c r="BH2365" i="1"/>
  <c r="BH2366" i="1"/>
  <c r="BH2367" i="1"/>
  <c r="BH2368" i="1"/>
  <c r="BL2189" i="1" l="1"/>
  <c r="BI162" i="1"/>
  <c r="BI47" i="1"/>
  <c r="BL37" i="1"/>
  <c r="BL77" i="1"/>
  <c r="BL78" i="1"/>
  <c r="BL79" i="1"/>
  <c r="BL80" i="1"/>
  <c r="BL81" i="1"/>
  <c r="BL82" i="1"/>
  <c r="BL83" i="1"/>
  <c r="BL84" i="1"/>
  <c r="BL85" i="1"/>
  <c r="BL86" i="1"/>
  <c r="BL87" i="1"/>
  <c r="BL88" i="1"/>
  <c r="BL89" i="1"/>
  <c r="BL90" i="1"/>
  <c r="BL91" i="1"/>
  <c r="BL92" i="1"/>
  <c r="BL93" i="1"/>
  <c r="BL94" i="1"/>
  <c r="BL95" i="1"/>
  <c r="BL96" i="1"/>
  <c r="BL97" i="1"/>
  <c r="BL98" i="1"/>
  <c r="BL99" i="1"/>
  <c r="BL100" i="1"/>
  <c r="BL101" i="1"/>
  <c r="BL102" i="1"/>
  <c r="BL103" i="1"/>
  <c r="BL104" i="1"/>
  <c r="BL105" i="1"/>
  <c r="BL106" i="1"/>
  <c r="BL107" i="1"/>
  <c r="BL108" i="1"/>
  <c r="BL109" i="1"/>
  <c r="BL110" i="1"/>
  <c r="BL111" i="1"/>
  <c r="BL112" i="1"/>
  <c r="BL113" i="1"/>
  <c r="BL114" i="1"/>
  <c r="BL115" i="1"/>
  <c r="BL116" i="1"/>
  <c r="BL117" i="1"/>
  <c r="BL118" i="1"/>
  <c r="BL119" i="1"/>
  <c r="BL120" i="1"/>
  <c r="BL121" i="1"/>
  <c r="BL122" i="1"/>
  <c r="BL123" i="1"/>
  <c r="BL124" i="1"/>
  <c r="BL125" i="1"/>
  <c r="BL126" i="1"/>
  <c r="BL127" i="1"/>
  <c r="BL128" i="1"/>
  <c r="BL129" i="1"/>
  <c r="BL130" i="1"/>
  <c r="BL131" i="1"/>
  <c r="BL132" i="1"/>
  <c r="BL133" i="1"/>
  <c r="BL134" i="1"/>
  <c r="BL135" i="1"/>
  <c r="BL136" i="1"/>
  <c r="BL137" i="1"/>
  <c r="BL138" i="1"/>
  <c r="BL139" i="1"/>
  <c r="BL140" i="1"/>
  <c r="BL141" i="1"/>
  <c r="BL142" i="1"/>
  <c r="BL143" i="1"/>
  <c r="BL144" i="1"/>
  <c r="BL145" i="1"/>
  <c r="BL146" i="1"/>
  <c r="BL147" i="1"/>
  <c r="BL148" i="1"/>
  <c r="BL149" i="1"/>
  <c r="BL150" i="1"/>
  <c r="BL151" i="1"/>
  <c r="BL152" i="1"/>
  <c r="BL153" i="1"/>
  <c r="BL154" i="1"/>
  <c r="BL155" i="1"/>
  <c r="BL156" i="1"/>
  <c r="BL157" i="1"/>
  <c r="BL158" i="1"/>
  <c r="BL159" i="1"/>
  <c r="BL160" i="1"/>
  <c r="BL161" i="1"/>
  <c r="BL162" i="1"/>
  <c r="BL163" i="1"/>
  <c r="BL164" i="1"/>
  <c r="BL165" i="1"/>
  <c r="BL166" i="1"/>
  <c r="BL167" i="1"/>
  <c r="BL168" i="1"/>
  <c r="BL169" i="1"/>
  <c r="BL170" i="1"/>
  <c r="BL171" i="1"/>
  <c r="BL172" i="1"/>
  <c r="BL173" i="1"/>
  <c r="BL174" i="1"/>
  <c r="BL175" i="1"/>
  <c r="BL176" i="1"/>
  <c r="BL177" i="1"/>
  <c r="BL178" i="1"/>
  <c r="BL179" i="1"/>
  <c r="BL180" i="1"/>
  <c r="BL181" i="1"/>
  <c r="BL182" i="1"/>
  <c r="BL183" i="1"/>
  <c r="BL184" i="1"/>
  <c r="BL185" i="1"/>
  <c r="BL186" i="1"/>
  <c r="BL187" i="1"/>
  <c r="BL188" i="1"/>
  <c r="BL189" i="1"/>
  <c r="BL190" i="1"/>
  <c r="BL191" i="1"/>
  <c r="BL192" i="1"/>
  <c r="BL193" i="1"/>
  <c r="BL194" i="1"/>
  <c r="BL195" i="1"/>
  <c r="BL196" i="1"/>
  <c r="BL197" i="1"/>
  <c r="BL198" i="1"/>
  <c r="BL199" i="1"/>
  <c r="BL200" i="1"/>
  <c r="BL201" i="1"/>
  <c r="BL202" i="1"/>
  <c r="BL203" i="1"/>
  <c r="BL204" i="1"/>
  <c r="BL205" i="1"/>
  <c r="BL206" i="1"/>
  <c r="BL207" i="1"/>
  <c r="BL208" i="1"/>
  <c r="BL209" i="1"/>
  <c r="BL210" i="1"/>
  <c r="BL211" i="1"/>
  <c r="BL212" i="1"/>
  <c r="BL213" i="1"/>
  <c r="BL214" i="1"/>
  <c r="BL215" i="1"/>
  <c r="BL216" i="1"/>
  <c r="BL217" i="1"/>
  <c r="BL218" i="1"/>
  <c r="BL219" i="1"/>
  <c r="BL220" i="1"/>
  <c r="BL221" i="1"/>
  <c r="BL222" i="1"/>
  <c r="BL223" i="1"/>
  <c r="BL224" i="1"/>
  <c r="BL225" i="1"/>
  <c r="BL226" i="1"/>
  <c r="BL227" i="1"/>
  <c r="BL228" i="1"/>
  <c r="BL229" i="1"/>
  <c r="BL230" i="1"/>
  <c r="BL231" i="1"/>
  <c r="BL232" i="1"/>
  <c r="BL233" i="1"/>
  <c r="BL234" i="1"/>
  <c r="BL235" i="1"/>
  <c r="BL236" i="1"/>
  <c r="BL237" i="1"/>
  <c r="BL238" i="1"/>
  <c r="BL239" i="1"/>
  <c r="BL240" i="1"/>
  <c r="BL241" i="1"/>
  <c r="BL242" i="1"/>
  <c r="BL243" i="1"/>
  <c r="BL244" i="1"/>
  <c r="BL245" i="1"/>
  <c r="BL246" i="1"/>
  <c r="BL247" i="1"/>
  <c r="BL248" i="1"/>
  <c r="BL249" i="1"/>
  <c r="BL250" i="1"/>
  <c r="BL251" i="1"/>
  <c r="BL252" i="1"/>
  <c r="BL253" i="1"/>
  <c r="BL254" i="1"/>
  <c r="BL255" i="1"/>
  <c r="BL256" i="1"/>
  <c r="BL257" i="1"/>
  <c r="BL258" i="1"/>
  <c r="BL259" i="1"/>
  <c r="BL260" i="1"/>
  <c r="BL261" i="1"/>
  <c r="BL262" i="1"/>
  <c r="BL263" i="1"/>
  <c r="BL264" i="1"/>
  <c r="BL265" i="1"/>
  <c r="BL266" i="1"/>
  <c r="BL267" i="1"/>
  <c r="BL268" i="1"/>
  <c r="BL269" i="1"/>
  <c r="BL270" i="1"/>
  <c r="BL271" i="1"/>
  <c r="BL272" i="1"/>
  <c r="BL273" i="1"/>
  <c r="BL274" i="1"/>
  <c r="BL275" i="1"/>
  <c r="BL276" i="1"/>
  <c r="BL277" i="1"/>
  <c r="BL278" i="1"/>
  <c r="BL279" i="1"/>
  <c r="BL280" i="1"/>
  <c r="BL281" i="1"/>
  <c r="BL282" i="1"/>
  <c r="BL283" i="1"/>
  <c r="BL284" i="1"/>
  <c r="BL285" i="1"/>
  <c r="BL286" i="1"/>
  <c r="BL287" i="1"/>
  <c r="BL288" i="1"/>
  <c r="BL289" i="1"/>
  <c r="BL290" i="1"/>
  <c r="BL291" i="1"/>
  <c r="BL292" i="1"/>
  <c r="BL293" i="1"/>
  <c r="BL294" i="1"/>
  <c r="BL295" i="1"/>
  <c r="BL296" i="1"/>
  <c r="BL297" i="1"/>
  <c r="BL298" i="1"/>
  <c r="BL299" i="1"/>
  <c r="BL300" i="1"/>
  <c r="BL301" i="1"/>
  <c r="BL302" i="1"/>
  <c r="BL303" i="1"/>
  <c r="BL304" i="1"/>
  <c r="BL305" i="1"/>
  <c r="BL306" i="1"/>
  <c r="BL307" i="1"/>
  <c r="BL308" i="1"/>
  <c r="BL309" i="1"/>
  <c r="BL310" i="1"/>
  <c r="BL311" i="1"/>
  <c r="BL312" i="1"/>
  <c r="BL313" i="1"/>
  <c r="BL314" i="1"/>
  <c r="BL315" i="1"/>
  <c r="BL316" i="1"/>
  <c r="BL317" i="1"/>
  <c r="BL318" i="1"/>
  <c r="BL319" i="1"/>
  <c r="BL320" i="1"/>
  <c r="BL321" i="1"/>
  <c r="BL322" i="1"/>
  <c r="BL323" i="1"/>
  <c r="BL324" i="1"/>
  <c r="BL325" i="1"/>
  <c r="BL326" i="1"/>
  <c r="BL327" i="1"/>
  <c r="BL328" i="1"/>
  <c r="BL329" i="1"/>
  <c r="BL330" i="1"/>
  <c r="BL331" i="1"/>
  <c r="BL332" i="1"/>
  <c r="BL333" i="1"/>
  <c r="BL334" i="1"/>
  <c r="BL335" i="1"/>
  <c r="BL336" i="1"/>
  <c r="BL337" i="1"/>
  <c r="BL338" i="1"/>
  <c r="BL339" i="1"/>
  <c r="BL340" i="1"/>
  <c r="BL341" i="1"/>
  <c r="BL342" i="1"/>
  <c r="BL343" i="1"/>
  <c r="BL344" i="1"/>
  <c r="BL345" i="1"/>
  <c r="BL346" i="1"/>
  <c r="BL347" i="1"/>
  <c r="BL348" i="1"/>
  <c r="BL349" i="1"/>
  <c r="BL350" i="1"/>
  <c r="BL351" i="1"/>
  <c r="BL352" i="1"/>
  <c r="BL353" i="1"/>
  <c r="BL354" i="1"/>
  <c r="BL355" i="1"/>
  <c r="BL356" i="1"/>
  <c r="BL357" i="1"/>
  <c r="BL358" i="1"/>
  <c r="BL359" i="1"/>
  <c r="BL360" i="1"/>
  <c r="BL361" i="1"/>
  <c r="BL362" i="1"/>
  <c r="BL363" i="1"/>
  <c r="BL364" i="1"/>
  <c r="BL365" i="1"/>
  <c r="BL366" i="1"/>
  <c r="BL367" i="1"/>
  <c r="BL368" i="1"/>
  <c r="BL369" i="1"/>
  <c r="BL370" i="1"/>
  <c r="BL371" i="1"/>
  <c r="BL372" i="1"/>
  <c r="BL373" i="1"/>
  <c r="BL374" i="1"/>
  <c r="BL375" i="1"/>
  <c r="BL376" i="1"/>
  <c r="BL377" i="1"/>
  <c r="BL378" i="1"/>
  <c r="BL379" i="1"/>
  <c r="BL380" i="1"/>
  <c r="BL381" i="1"/>
  <c r="BL382" i="1"/>
  <c r="BL383" i="1"/>
  <c r="BL384" i="1"/>
  <c r="BL385" i="1"/>
  <c r="BL386" i="1"/>
  <c r="BL387" i="1"/>
  <c r="BL388" i="1"/>
  <c r="BL389" i="1"/>
  <c r="BL390" i="1"/>
  <c r="BL391" i="1"/>
  <c r="BL392" i="1"/>
  <c r="BL393" i="1"/>
  <c r="BL394" i="1"/>
  <c r="BL395" i="1"/>
  <c r="BL396" i="1"/>
  <c r="BL397" i="1"/>
  <c r="BL398" i="1"/>
  <c r="BL399" i="1"/>
  <c r="BL400" i="1"/>
  <c r="BL401" i="1"/>
  <c r="BL402" i="1"/>
  <c r="BL403" i="1"/>
  <c r="BL404" i="1"/>
  <c r="BL405" i="1"/>
  <c r="BL406" i="1"/>
  <c r="BL407" i="1"/>
  <c r="BL408" i="1"/>
  <c r="BL409" i="1"/>
  <c r="BL410" i="1"/>
  <c r="BL411" i="1"/>
  <c r="BL412" i="1"/>
  <c r="BL413" i="1"/>
  <c r="BL414" i="1"/>
  <c r="BL415" i="1"/>
  <c r="BL416" i="1"/>
  <c r="BL417" i="1"/>
  <c r="BL418" i="1"/>
  <c r="BL419" i="1"/>
  <c r="BL420" i="1"/>
  <c r="BL421" i="1"/>
  <c r="BL422" i="1"/>
  <c r="BL423" i="1"/>
  <c r="BL424" i="1"/>
  <c r="BL425" i="1"/>
  <c r="BL426" i="1"/>
  <c r="BL427" i="1"/>
  <c r="BL428" i="1"/>
  <c r="BL429" i="1"/>
  <c r="BL430" i="1"/>
  <c r="BL431" i="1"/>
  <c r="BL432" i="1"/>
  <c r="BL433" i="1"/>
  <c r="BL434" i="1"/>
  <c r="BL435" i="1"/>
  <c r="BL436" i="1"/>
  <c r="BL437" i="1"/>
  <c r="BL438" i="1"/>
  <c r="BL439" i="1"/>
  <c r="BL440" i="1"/>
  <c r="BL441" i="1"/>
  <c r="BL442" i="1"/>
  <c r="BL443" i="1"/>
  <c r="BL444" i="1"/>
  <c r="BL445" i="1"/>
  <c r="BL446" i="1"/>
  <c r="BL447" i="1"/>
  <c r="BL448" i="1"/>
  <c r="BL449" i="1"/>
  <c r="BL450" i="1"/>
  <c r="BL451" i="1"/>
  <c r="BL452" i="1"/>
  <c r="BL453" i="1"/>
  <c r="BL454" i="1"/>
  <c r="BL455" i="1"/>
  <c r="BL456" i="1"/>
  <c r="BL457" i="1"/>
  <c r="BL458" i="1"/>
  <c r="BL459" i="1"/>
  <c r="BL460" i="1"/>
  <c r="BL461" i="1"/>
  <c r="BL462" i="1"/>
  <c r="BL463" i="1"/>
  <c r="BL464" i="1"/>
  <c r="BL465" i="1"/>
  <c r="BL466" i="1"/>
  <c r="BL467" i="1"/>
  <c r="BL468" i="1"/>
  <c r="BL469" i="1"/>
  <c r="BL470" i="1"/>
  <c r="BL471" i="1"/>
  <c r="BL472" i="1"/>
  <c r="BL473" i="1"/>
  <c r="BL474" i="1"/>
  <c r="BL475" i="1"/>
  <c r="BL476" i="1"/>
  <c r="BL477" i="1"/>
  <c r="BL478" i="1"/>
  <c r="BL479" i="1"/>
  <c r="BL480" i="1"/>
  <c r="BL481" i="1"/>
  <c r="BL482" i="1"/>
  <c r="BL483" i="1"/>
  <c r="BL484" i="1"/>
  <c r="BL485" i="1"/>
  <c r="BL486" i="1"/>
  <c r="BL487" i="1"/>
  <c r="BL488" i="1"/>
  <c r="BL489" i="1"/>
  <c r="BL490" i="1"/>
  <c r="BL491" i="1"/>
  <c r="BL492" i="1"/>
  <c r="BL493" i="1"/>
  <c r="BL494" i="1"/>
  <c r="BL495" i="1"/>
  <c r="BL496" i="1"/>
  <c r="BL497" i="1"/>
  <c r="BL498" i="1"/>
  <c r="BL499" i="1"/>
  <c r="BL500" i="1"/>
  <c r="BL501" i="1"/>
  <c r="BL502" i="1"/>
  <c r="BL503" i="1"/>
  <c r="BL504" i="1"/>
  <c r="BL505" i="1"/>
  <c r="BL506" i="1"/>
  <c r="BL507" i="1"/>
  <c r="BL508" i="1"/>
  <c r="BL509" i="1"/>
  <c r="BL510" i="1"/>
  <c r="BL511" i="1"/>
  <c r="BL512" i="1"/>
  <c r="BL513" i="1"/>
  <c r="BL514" i="1"/>
  <c r="BL515" i="1"/>
  <c r="BL516" i="1"/>
  <c r="BL517" i="1"/>
  <c r="BL518" i="1"/>
  <c r="BL519" i="1"/>
  <c r="BL520" i="1"/>
  <c r="BL521" i="1"/>
  <c r="BL522" i="1"/>
  <c r="BL523" i="1"/>
  <c r="BL524" i="1"/>
  <c r="BL525" i="1"/>
  <c r="BL526" i="1"/>
  <c r="BL527" i="1"/>
  <c r="BL528" i="1"/>
  <c r="BL529" i="1"/>
  <c r="BL530" i="1"/>
  <c r="BL531" i="1"/>
  <c r="BL532" i="1"/>
  <c r="BL533" i="1"/>
  <c r="BL534" i="1"/>
  <c r="BL535" i="1"/>
  <c r="BL536" i="1"/>
  <c r="BL537" i="1"/>
  <c r="BL538" i="1"/>
  <c r="BL539" i="1"/>
  <c r="BL540" i="1"/>
  <c r="BL541" i="1"/>
  <c r="BL542" i="1"/>
  <c r="BL543" i="1"/>
  <c r="BL544" i="1"/>
  <c r="BL545" i="1"/>
  <c r="BL546" i="1"/>
  <c r="BL547" i="1"/>
  <c r="BL548" i="1"/>
  <c r="BL549" i="1"/>
  <c r="BL550" i="1"/>
  <c r="BL551" i="1"/>
  <c r="BL552" i="1"/>
  <c r="BL553" i="1"/>
  <c r="BL554" i="1"/>
  <c r="BL555" i="1"/>
  <c r="BL556" i="1"/>
  <c r="BL557" i="1"/>
  <c r="BL558" i="1"/>
  <c r="BL559" i="1"/>
  <c r="BL560" i="1"/>
  <c r="BL561" i="1"/>
  <c r="BL562" i="1"/>
  <c r="BL563" i="1"/>
  <c r="BL564" i="1"/>
  <c r="BL565" i="1"/>
  <c r="BL566" i="1"/>
  <c r="BL567" i="1"/>
  <c r="BL568" i="1"/>
  <c r="BL569" i="1"/>
  <c r="BL570" i="1"/>
  <c r="BL571" i="1"/>
  <c r="BL572" i="1"/>
  <c r="BL573" i="1"/>
  <c r="BL574" i="1"/>
  <c r="BL575" i="1"/>
  <c r="BL576" i="1"/>
  <c r="BL577" i="1"/>
  <c r="BL578" i="1"/>
  <c r="BL579" i="1"/>
  <c r="BL580" i="1"/>
  <c r="BL581" i="1"/>
  <c r="BL582" i="1"/>
  <c r="BL583" i="1"/>
  <c r="BL584" i="1"/>
  <c r="BL585" i="1"/>
  <c r="BL586" i="1"/>
  <c r="BL587" i="1"/>
  <c r="BL588" i="1"/>
  <c r="BL589" i="1"/>
  <c r="BL590" i="1"/>
  <c r="BL591" i="1"/>
  <c r="BL592" i="1"/>
  <c r="BL593" i="1"/>
  <c r="BL594" i="1"/>
  <c r="BL595" i="1"/>
  <c r="BL596" i="1"/>
  <c r="BL597" i="1"/>
  <c r="BL598" i="1"/>
  <c r="BL599" i="1"/>
  <c r="BL600" i="1"/>
  <c r="BL601" i="1"/>
  <c r="BL602" i="1"/>
  <c r="BL603" i="1"/>
  <c r="BL604" i="1"/>
  <c r="BL605" i="1"/>
  <c r="BL606" i="1"/>
  <c r="BL607" i="1"/>
  <c r="BL608" i="1"/>
  <c r="BL609" i="1"/>
  <c r="BL610" i="1"/>
  <c r="BL611" i="1"/>
  <c r="BL612" i="1"/>
  <c r="BL613" i="1"/>
  <c r="BL614" i="1"/>
  <c r="BL615" i="1"/>
  <c r="BL616" i="1"/>
  <c r="BL617" i="1"/>
  <c r="BL618" i="1"/>
  <c r="BL619" i="1"/>
  <c r="BL620" i="1"/>
  <c r="BL621" i="1"/>
  <c r="BL622" i="1"/>
  <c r="BL623" i="1"/>
  <c r="BL624" i="1"/>
  <c r="BL625" i="1"/>
  <c r="BL626" i="1"/>
  <c r="BL627" i="1"/>
  <c r="BL628" i="1"/>
  <c r="BL629" i="1"/>
  <c r="BL630" i="1"/>
  <c r="BL631" i="1"/>
  <c r="BL632" i="1"/>
  <c r="BL633" i="1"/>
  <c r="BL634" i="1"/>
  <c r="BL635" i="1"/>
  <c r="BL636" i="1"/>
  <c r="BL637" i="1"/>
  <c r="BL638" i="1"/>
  <c r="BL639" i="1"/>
  <c r="BL640" i="1"/>
  <c r="BL641" i="1"/>
  <c r="BL642" i="1"/>
  <c r="BL643" i="1"/>
  <c r="BL644" i="1"/>
  <c r="BL645" i="1"/>
  <c r="BL646" i="1"/>
  <c r="BL647" i="1"/>
  <c r="BL648" i="1"/>
  <c r="BL649" i="1"/>
  <c r="BL650" i="1"/>
  <c r="BL651" i="1"/>
  <c r="BL652" i="1"/>
  <c r="BL653" i="1"/>
  <c r="BL654" i="1"/>
  <c r="BL655" i="1"/>
  <c r="BL656" i="1"/>
  <c r="BL657" i="1"/>
  <c r="BL658" i="1"/>
  <c r="BL659" i="1"/>
  <c r="BL660" i="1"/>
  <c r="BL661" i="1"/>
  <c r="BL662" i="1"/>
  <c r="BL663" i="1"/>
  <c r="BL664" i="1"/>
  <c r="BL665" i="1"/>
  <c r="BL666" i="1"/>
  <c r="BL667" i="1"/>
  <c r="BL668" i="1"/>
  <c r="BL669" i="1"/>
  <c r="BL670" i="1"/>
  <c r="BL671" i="1"/>
  <c r="BL672" i="1"/>
  <c r="BL673" i="1"/>
  <c r="BL674" i="1"/>
  <c r="BL675" i="1"/>
  <c r="BL676" i="1"/>
  <c r="BL677" i="1"/>
  <c r="BL678" i="1"/>
  <c r="BL679" i="1"/>
  <c r="BL680" i="1"/>
  <c r="BL681" i="1"/>
  <c r="BL682" i="1"/>
  <c r="BL683" i="1"/>
  <c r="BL684" i="1"/>
  <c r="BL685" i="1"/>
  <c r="BL686" i="1"/>
  <c r="BL687" i="1"/>
  <c r="BL688" i="1"/>
  <c r="BL689" i="1"/>
  <c r="BL690" i="1"/>
  <c r="BL691" i="1"/>
  <c r="BL692" i="1"/>
  <c r="BL693" i="1"/>
  <c r="BL694" i="1"/>
  <c r="BL695" i="1"/>
  <c r="BL696" i="1"/>
  <c r="BL697" i="1"/>
  <c r="BL698" i="1"/>
  <c r="BL699" i="1"/>
  <c r="BL700" i="1"/>
  <c r="BL701" i="1"/>
  <c r="BL702" i="1"/>
  <c r="BL703" i="1"/>
  <c r="BL704" i="1"/>
  <c r="BL705" i="1"/>
  <c r="BL706" i="1"/>
  <c r="BL707" i="1"/>
  <c r="BL708" i="1"/>
  <c r="BL709" i="1"/>
  <c r="BL710" i="1"/>
  <c r="BL711" i="1"/>
  <c r="BL712" i="1"/>
  <c r="BL713" i="1"/>
  <c r="BL714" i="1"/>
  <c r="BL715" i="1"/>
  <c r="BL716" i="1"/>
  <c r="BL717" i="1"/>
  <c r="BL718" i="1"/>
  <c r="BL719" i="1"/>
  <c r="BL720" i="1"/>
  <c r="BL721" i="1"/>
  <c r="BL722" i="1"/>
  <c r="BL723" i="1"/>
  <c r="BL724" i="1"/>
  <c r="BL725" i="1"/>
  <c r="BL726" i="1"/>
  <c r="BL727" i="1"/>
  <c r="BL728" i="1"/>
  <c r="BL729" i="1"/>
  <c r="BL730" i="1"/>
  <c r="BL731" i="1"/>
  <c r="BL732" i="1"/>
  <c r="BL733" i="1"/>
  <c r="BL734" i="1"/>
  <c r="BL735" i="1"/>
  <c r="BL736" i="1"/>
  <c r="BL737" i="1"/>
  <c r="BL738" i="1"/>
  <c r="BL739" i="1"/>
  <c r="BL740" i="1"/>
  <c r="BL741" i="1"/>
  <c r="BL742" i="1"/>
  <c r="BL743" i="1"/>
  <c r="BL744" i="1"/>
  <c r="BL745" i="1"/>
  <c r="BL746" i="1"/>
  <c r="BL747" i="1"/>
  <c r="BL748" i="1"/>
  <c r="BL749" i="1"/>
  <c r="BL750" i="1"/>
  <c r="BL751" i="1"/>
  <c r="BL752" i="1"/>
  <c r="BL753" i="1"/>
  <c r="BL754" i="1"/>
  <c r="BL755" i="1"/>
  <c r="BL756" i="1"/>
  <c r="BL757" i="1"/>
  <c r="BL758" i="1"/>
  <c r="BL759" i="1"/>
  <c r="BL760" i="1"/>
  <c r="BL761" i="1"/>
  <c r="BL762" i="1"/>
  <c r="BL763" i="1"/>
  <c r="BL764" i="1"/>
  <c r="BL765" i="1"/>
  <c r="BL766" i="1"/>
  <c r="BL767" i="1"/>
  <c r="BL768" i="1"/>
  <c r="BL769" i="1"/>
  <c r="BL770" i="1"/>
  <c r="BL771" i="1"/>
  <c r="BL772" i="1"/>
  <c r="BL773" i="1"/>
  <c r="BL774" i="1"/>
  <c r="BL775" i="1"/>
  <c r="BL776" i="1"/>
  <c r="BL777" i="1"/>
  <c r="BL778" i="1"/>
  <c r="BL779" i="1"/>
  <c r="BL780" i="1"/>
  <c r="BL781" i="1"/>
  <c r="BL782" i="1"/>
  <c r="BL783" i="1"/>
  <c r="BL784" i="1"/>
  <c r="BL785" i="1"/>
  <c r="BL786" i="1"/>
  <c r="BL787" i="1"/>
  <c r="BL788" i="1"/>
  <c r="BL789" i="1"/>
  <c r="BL790" i="1"/>
  <c r="BL791" i="1"/>
  <c r="BL792" i="1"/>
  <c r="BL793" i="1"/>
  <c r="BL794" i="1"/>
  <c r="BL795" i="1"/>
  <c r="BL796" i="1"/>
  <c r="BL797" i="1"/>
  <c r="BL798" i="1"/>
  <c r="BL799" i="1"/>
  <c r="BL800" i="1"/>
  <c r="BL801" i="1"/>
  <c r="BL802" i="1"/>
  <c r="BL803" i="1"/>
  <c r="BL804" i="1"/>
  <c r="BL805" i="1"/>
  <c r="BL806" i="1"/>
  <c r="BL807" i="1"/>
  <c r="BL808" i="1"/>
  <c r="BL809" i="1"/>
  <c r="BL810" i="1"/>
  <c r="BL811" i="1"/>
  <c r="BL812" i="1"/>
  <c r="BL813" i="1"/>
  <c r="BL814" i="1"/>
  <c r="BL815" i="1"/>
  <c r="BL816" i="1"/>
  <c r="BL817" i="1"/>
  <c r="BL818" i="1"/>
  <c r="BL819" i="1"/>
  <c r="BL820" i="1"/>
  <c r="BL821" i="1"/>
  <c r="BL822" i="1"/>
  <c r="BL823" i="1"/>
  <c r="BL824" i="1"/>
  <c r="BL825" i="1"/>
  <c r="BL826" i="1"/>
  <c r="BL827" i="1"/>
  <c r="BL828" i="1"/>
  <c r="BL829" i="1"/>
  <c r="BL830" i="1"/>
  <c r="BL831" i="1"/>
  <c r="BL832" i="1"/>
  <c r="BL833" i="1"/>
  <c r="BL834" i="1"/>
  <c r="BL835" i="1"/>
  <c r="BL836" i="1"/>
  <c r="BL837" i="1"/>
  <c r="BL838" i="1"/>
  <c r="BL839" i="1"/>
  <c r="BL840" i="1"/>
  <c r="BL841" i="1"/>
  <c r="BL842" i="1"/>
  <c r="BL843" i="1"/>
  <c r="BL844" i="1"/>
  <c r="BL845" i="1"/>
  <c r="BL846" i="1"/>
  <c r="BL847" i="1"/>
  <c r="BL848" i="1"/>
  <c r="BL849" i="1"/>
  <c r="BL850" i="1"/>
  <c r="BL851" i="1"/>
  <c r="BL852" i="1"/>
  <c r="BL853" i="1"/>
  <c r="BL854" i="1"/>
  <c r="BL855" i="1"/>
  <c r="BL856" i="1"/>
  <c r="BL857" i="1"/>
  <c r="BL858" i="1"/>
  <c r="BL859" i="1"/>
  <c r="BL860" i="1"/>
  <c r="BL861" i="1"/>
  <c r="BL862" i="1"/>
  <c r="BL863" i="1"/>
  <c r="BL864" i="1"/>
  <c r="BL865" i="1"/>
  <c r="BL866" i="1"/>
  <c r="BL867" i="1"/>
  <c r="BL868" i="1"/>
  <c r="BL869" i="1"/>
  <c r="BL870" i="1"/>
  <c r="BL871" i="1"/>
  <c r="BL872" i="1"/>
  <c r="BL873" i="1"/>
  <c r="BL874" i="1"/>
  <c r="BL875" i="1"/>
  <c r="BL876" i="1"/>
  <c r="BL877" i="1"/>
  <c r="BL878" i="1"/>
  <c r="BL879" i="1"/>
  <c r="BL880" i="1"/>
  <c r="BL881" i="1"/>
  <c r="BL882" i="1"/>
  <c r="BL883" i="1"/>
  <c r="BL884" i="1"/>
  <c r="BL885" i="1"/>
  <c r="BL886" i="1"/>
  <c r="BL887" i="1"/>
  <c r="BL888" i="1"/>
  <c r="BL889" i="1"/>
  <c r="BL890" i="1"/>
  <c r="BL891" i="1"/>
  <c r="BL892" i="1"/>
  <c r="BL893" i="1"/>
  <c r="BL894" i="1"/>
  <c r="BL895" i="1"/>
  <c r="BL896" i="1"/>
  <c r="BL897" i="1"/>
  <c r="BL898" i="1"/>
  <c r="BL899" i="1"/>
  <c r="BL900" i="1"/>
  <c r="BL901" i="1"/>
  <c r="BL902" i="1"/>
  <c r="BL903" i="1"/>
  <c r="BL904" i="1"/>
  <c r="BL905" i="1"/>
  <c r="BL906" i="1"/>
  <c r="BL907" i="1"/>
  <c r="BL908" i="1"/>
  <c r="BL909" i="1"/>
  <c r="BL910" i="1"/>
  <c r="BL911" i="1"/>
  <c r="BL912" i="1"/>
  <c r="BL913" i="1"/>
  <c r="BL914" i="1"/>
  <c r="BL915" i="1"/>
  <c r="BL916" i="1"/>
  <c r="BL917" i="1"/>
  <c r="BL918" i="1"/>
  <c r="BL919" i="1"/>
  <c r="BL920" i="1"/>
  <c r="BL921" i="1"/>
  <c r="BL922" i="1"/>
  <c r="BL923" i="1"/>
  <c r="BL924" i="1"/>
  <c r="BL925" i="1"/>
  <c r="BL926" i="1"/>
  <c r="BL927" i="1"/>
  <c r="BL928" i="1"/>
  <c r="BL929" i="1"/>
  <c r="BL930" i="1"/>
  <c r="BL931" i="1"/>
  <c r="BL932" i="1"/>
  <c r="BL933" i="1"/>
  <c r="BL934" i="1"/>
  <c r="BL935" i="1"/>
  <c r="BL936" i="1"/>
  <c r="BL937" i="1"/>
  <c r="BL938" i="1"/>
  <c r="BL939" i="1"/>
  <c r="BL940" i="1"/>
  <c r="BL941" i="1"/>
  <c r="BL942" i="1"/>
  <c r="BL943" i="1"/>
  <c r="BL944" i="1"/>
  <c r="BL945" i="1"/>
  <c r="BL946" i="1"/>
  <c r="BL947" i="1"/>
  <c r="BL948" i="1"/>
  <c r="BL949" i="1"/>
  <c r="BL950" i="1"/>
  <c r="BL951" i="1"/>
  <c r="BL952" i="1"/>
  <c r="BL953" i="1"/>
  <c r="BL954" i="1"/>
  <c r="BL955" i="1"/>
  <c r="BL956" i="1"/>
  <c r="BL957" i="1"/>
  <c r="BL958" i="1"/>
  <c r="BL959" i="1"/>
  <c r="BL960" i="1"/>
  <c r="BL961" i="1"/>
  <c r="BL962" i="1"/>
  <c r="BL963" i="1"/>
  <c r="BL964" i="1"/>
  <c r="BL965" i="1"/>
  <c r="BL966" i="1"/>
  <c r="BL967" i="1"/>
  <c r="BL968" i="1"/>
  <c r="BL969" i="1"/>
  <c r="BL970" i="1"/>
  <c r="BL971" i="1"/>
  <c r="BL972" i="1"/>
  <c r="BL973" i="1"/>
  <c r="BL974" i="1"/>
  <c r="BL975" i="1"/>
  <c r="BL976" i="1"/>
  <c r="BL977" i="1"/>
  <c r="BL978" i="1"/>
  <c r="BL979" i="1"/>
  <c r="BL980" i="1"/>
  <c r="BL981" i="1"/>
  <c r="BL982" i="1"/>
  <c r="BL983" i="1"/>
  <c r="BL984" i="1"/>
  <c r="BL985" i="1"/>
  <c r="BL986" i="1"/>
  <c r="BL987" i="1"/>
  <c r="BL988" i="1"/>
  <c r="BL989" i="1"/>
  <c r="BL990" i="1"/>
  <c r="BL991" i="1"/>
  <c r="BL992" i="1"/>
  <c r="BL993" i="1"/>
  <c r="BL994" i="1"/>
  <c r="BL995" i="1"/>
  <c r="BL996" i="1"/>
  <c r="BL997" i="1"/>
  <c r="BL998" i="1"/>
  <c r="BL999" i="1"/>
  <c r="BL1000" i="1"/>
  <c r="BL1001" i="1"/>
  <c r="BL1002" i="1"/>
  <c r="BL1003" i="1"/>
  <c r="BL1004" i="1"/>
  <c r="BL1005" i="1"/>
  <c r="BL1006" i="1"/>
  <c r="BL1007" i="1"/>
  <c r="BL1008" i="1"/>
  <c r="BL1009" i="1"/>
  <c r="BL1010" i="1"/>
  <c r="BL1011" i="1"/>
  <c r="BL1012" i="1"/>
  <c r="BL1013" i="1"/>
  <c r="BL1014" i="1"/>
  <c r="BL1015" i="1"/>
  <c r="BL1016" i="1"/>
  <c r="BL1017" i="1"/>
  <c r="BL1018" i="1"/>
  <c r="BL1019" i="1"/>
  <c r="BL1020" i="1"/>
  <c r="BL1021" i="1"/>
  <c r="BL1022" i="1"/>
  <c r="BL1023" i="1"/>
  <c r="BL1024" i="1"/>
  <c r="BL1025" i="1"/>
  <c r="BL1026" i="1"/>
  <c r="BL1027" i="1"/>
  <c r="BL1028" i="1"/>
  <c r="BL1029" i="1"/>
  <c r="BL1030" i="1"/>
  <c r="BL1031" i="1"/>
  <c r="BL1032" i="1"/>
  <c r="BL1033" i="1"/>
  <c r="BL1034" i="1"/>
  <c r="BL1035" i="1"/>
  <c r="BL1036" i="1"/>
  <c r="BL1037" i="1"/>
  <c r="BL1038" i="1"/>
  <c r="BL1039" i="1"/>
  <c r="BL1040" i="1"/>
  <c r="BL1041" i="1"/>
  <c r="BL1042" i="1"/>
  <c r="BL1043" i="1"/>
  <c r="BL1044" i="1"/>
  <c r="BL1045" i="1"/>
  <c r="BL1046" i="1"/>
  <c r="BL1047" i="1"/>
  <c r="BL1048" i="1"/>
  <c r="BL1049" i="1"/>
  <c r="BL1050" i="1"/>
  <c r="BL1051" i="1"/>
  <c r="BL1052" i="1"/>
  <c r="BL1053" i="1"/>
  <c r="BL1054" i="1"/>
  <c r="BL1055" i="1"/>
  <c r="BL1056" i="1"/>
  <c r="BL1057" i="1"/>
  <c r="BL1058" i="1"/>
  <c r="BL1059" i="1"/>
  <c r="BL1060" i="1"/>
  <c r="BL1061" i="1"/>
  <c r="BL1062" i="1"/>
  <c r="BL1063" i="1"/>
  <c r="BL1064" i="1"/>
  <c r="BL1065" i="1"/>
  <c r="BL1066" i="1"/>
  <c r="BL1067" i="1"/>
  <c r="BL1068" i="1"/>
  <c r="BL1069" i="1"/>
  <c r="BL1070" i="1"/>
  <c r="BL1071" i="1"/>
  <c r="BL1072" i="1"/>
  <c r="BL1073" i="1"/>
  <c r="BL1074" i="1"/>
  <c r="BL1075" i="1"/>
  <c r="BL1076" i="1"/>
  <c r="BL1077" i="1"/>
  <c r="BL1078" i="1"/>
  <c r="BL1079" i="1"/>
  <c r="BL1080" i="1"/>
  <c r="BL1081" i="1"/>
  <c r="BL1082" i="1"/>
  <c r="BL1083" i="1"/>
  <c r="BL1084" i="1"/>
  <c r="BL1085" i="1"/>
  <c r="BL1086" i="1"/>
  <c r="BL1087" i="1"/>
  <c r="BL1088" i="1"/>
  <c r="BL1089" i="1"/>
  <c r="BL1090" i="1"/>
  <c r="BL1091" i="1"/>
  <c r="BL1092" i="1"/>
  <c r="BL1093" i="1"/>
  <c r="BL1094" i="1"/>
  <c r="BL1095" i="1"/>
  <c r="BL1096" i="1"/>
  <c r="BL1097" i="1"/>
  <c r="BL1098" i="1"/>
  <c r="BL1099" i="1"/>
  <c r="BL1100" i="1"/>
  <c r="BL1101" i="1"/>
  <c r="BL1102" i="1"/>
  <c r="BL1103" i="1"/>
  <c r="BL1104" i="1"/>
  <c r="BL1105" i="1"/>
  <c r="BL1106" i="1"/>
  <c r="BL1107" i="1"/>
  <c r="BL1108" i="1"/>
  <c r="BL1109" i="1"/>
  <c r="BL1110" i="1"/>
  <c r="BL1111" i="1"/>
  <c r="BL1112" i="1"/>
  <c r="BL1113" i="1"/>
  <c r="BL1114" i="1"/>
  <c r="BL1115" i="1"/>
  <c r="BL1116" i="1"/>
  <c r="BL1117" i="1"/>
  <c r="BL1118" i="1"/>
  <c r="BL1119" i="1"/>
  <c r="BL1120" i="1"/>
  <c r="BL1121" i="1"/>
  <c r="BL1122" i="1"/>
  <c r="BL1123" i="1"/>
  <c r="BL1124" i="1"/>
  <c r="BL1125" i="1"/>
  <c r="BL1126" i="1"/>
  <c r="BL1127" i="1"/>
  <c r="BL1128" i="1"/>
  <c r="BL1129" i="1"/>
  <c r="BL1130" i="1"/>
  <c r="BL1131" i="1"/>
  <c r="BL1132" i="1"/>
  <c r="BL1133" i="1"/>
  <c r="BL1134" i="1"/>
  <c r="BL1135" i="1"/>
  <c r="BL1136" i="1"/>
  <c r="BL1137" i="1"/>
  <c r="BL1138" i="1"/>
  <c r="BL1139" i="1"/>
  <c r="BL1140" i="1"/>
  <c r="BL1141" i="1"/>
  <c r="BL1142" i="1"/>
  <c r="BL1143" i="1"/>
  <c r="BL1144" i="1"/>
  <c r="BL1145" i="1"/>
  <c r="BL1146" i="1"/>
  <c r="BL1147" i="1"/>
  <c r="BL1148" i="1"/>
  <c r="BL1149" i="1"/>
  <c r="BL1150" i="1"/>
  <c r="BL1151" i="1"/>
  <c r="BL1152" i="1"/>
  <c r="BL1153" i="1"/>
  <c r="BL1154" i="1"/>
  <c r="BL1155" i="1"/>
  <c r="BL1156" i="1"/>
  <c r="BL1157" i="1"/>
  <c r="BL1158" i="1"/>
  <c r="BL1159" i="1"/>
  <c r="BL1160" i="1"/>
  <c r="BL1161" i="1"/>
  <c r="BL1162" i="1"/>
  <c r="BL1163" i="1"/>
  <c r="BL1164" i="1"/>
  <c r="BL1165" i="1"/>
  <c r="BL1166" i="1"/>
  <c r="BL1167" i="1"/>
  <c r="BL1168" i="1"/>
  <c r="BL1169" i="1"/>
  <c r="BL1170" i="1"/>
  <c r="BL1171" i="1"/>
  <c r="BL1172" i="1"/>
  <c r="BL1173" i="1"/>
  <c r="BL1174" i="1"/>
  <c r="BL1175" i="1"/>
  <c r="BL1176" i="1"/>
  <c r="BL1177" i="1"/>
  <c r="BL1178" i="1"/>
  <c r="BL1179" i="1"/>
  <c r="BL1180" i="1"/>
  <c r="BL1181" i="1"/>
  <c r="BL1182" i="1"/>
  <c r="BL1183" i="1"/>
  <c r="BL1184" i="1"/>
  <c r="BL1185" i="1"/>
  <c r="BL1186" i="1"/>
  <c r="BL1187" i="1"/>
  <c r="BL1188" i="1"/>
  <c r="BL1189" i="1"/>
  <c r="BL1190" i="1"/>
  <c r="BL1191" i="1"/>
  <c r="BL1192" i="1"/>
  <c r="BL1193" i="1"/>
  <c r="BL1194" i="1"/>
  <c r="BL1195" i="1"/>
  <c r="BL1196" i="1"/>
  <c r="BL1197" i="1"/>
  <c r="BL1198" i="1"/>
  <c r="BL1199" i="1"/>
  <c r="BL1200" i="1"/>
  <c r="BL1201" i="1"/>
  <c r="BL1202" i="1"/>
  <c r="BL1203" i="1"/>
  <c r="BL1204" i="1"/>
  <c r="BL1205" i="1"/>
  <c r="BL1206" i="1"/>
  <c r="BL1207" i="1"/>
  <c r="BL1208" i="1"/>
  <c r="BL1209" i="1"/>
  <c r="BL1210" i="1"/>
  <c r="BL1211" i="1"/>
  <c r="BL1212" i="1"/>
  <c r="BL1213" i="1"/>
  <c r="BL1214" i="1"/>
  <c r="BL1215" i="1"/>
  <c r="BL1216" i="1"/>
  <c r="BL1217" i="1"/>
  <c r="BL1218" i="1"/>
  <c r="BL1219" i="1"/>
  <c r="BL1220" i="1"/>
  <c r="BL1221" i="1"/>
  <c r="BL1222" i="1"/>
  <c r="BL1223" i="1"/>
  <c r="BL1224" i="1"/>
  <c r="BL1225" i="1"/>
  <c r="BL1226" i="1"/>
  <c r="BL1227" i="1"/>
  <c r="BL1228" i="1"/>
  <c r="BL1229" i="1"/>
  <c r="BL1230" i="1"/>
  <c r="BL1231" i="1"/>
  <c r="BL1232" i="1"/>
  <c r="BL1233" i="1"/>
  <c r="BL1234" i="1"/>
  <c r="BL1235" i="1"/>
  <c r="BL1236" i="1"/>
  <c r="BL1237" i="1"/>
  <c r="BL1238" i="1"/>
  <c r="BL1239" i="1"/>
  <c r="BL1240" i="1"/>
  <c r="BL1241" i="1"/>
  <c r="BL1242" i="1"/>
  <c r="BL1243" i="1"/>
  <c r="BL1244" i="1"/>
  <c r="BL1245" i="1"/>
  <c r="BL1246" i="1"/>
  <c r="BL1247" i="1"/>
  <c r="BL1248" i="1"/>
  <c r="BL1249" i="1"/>
  <c r="BL1250" i="1"/>
  <c r="BL1251" i="1"/>
  <c r="BL1252" i="1"/>
  <c r="BL1253" i="1"/>
  <c r="BL1254" i="1"/>
  <c r="BL1255" i="1"/>
  <c r="BL1256" i="1"/>
  <c r="BL1257" i="1"/>
  <c r="BL1258" i="1"/>
  <c r="BL1259" i="1"/>
  <c r="BL1260" i="1"/>
  <c r="BL1261" i="1"/>
  <c r="BL1262" i="1"/>
  <c r="BL1263" i="1"/>
  <c r="BL1264" i="1"/>
  <c r="BL1265" i="1"/>
  <c r="BL1266" i="1"/>
  <c r="BL1267" i="1"/>
  <c r="BL1268" i="1"/>
  <c r="BL1269" i="1"/>
  <c r="BL1270" i="1"/>
  <c r="BL1271" i="1"/>
  <c r="BL1272" i="1"/>
  <c r="BL1273" i="1"/>
  <c r="BL1274" i="1"/>
  <c r="BL1275" i="1"/>
  <c r="BL1276" i="1"/>
  <c r="BL1277" i="1"/>
  <c r="BL1278" i="1"/>
  <c r="BL1279" i="1"/>
  <c r="BL1280" i="1"/>
  <c r="BL1281" i="1"/>
  <c r="BL1282" i="1"/>
  <c r="BL1283" i="1"/>
  <c r="BL1284" i="1"/>
  <c r="BL1285" i="1"/>
  <c r="BL1286" i="1"/>
  <c r="BL1287" i="1"/>
  <c r="BL1288" i="1"/>
  <c r="BL1289" i="1"/>
  <c r="BL1290" i="1"/>
  <c r="BL1291" i="1"/>
  <c r="BL1292" i="1"/>
  <c r="BL1293" i="1"/>
  <c r="BL1294" i="1"/>
  <c r="BL1295" i="1"/>
  <c r="BL1296" i="1"/>
  <c r="BL1297" i="1"/>
  <c r="BL1298" i="1"/>
  <c r="BL1299" i="1"/>
  <c r="BL1300" i="1"/>
  <c r="BL1301" i="1"/>
  <c r="BL1302" i="1"/>
  <c r="BL1303" i="1"/>
  <c r="BL1304" i="1"/>
  <c r="BL1305" i="1"/>
  <c r="BL1306" i="1"/>
  <c r="BL1307" i="1"/>
  <c r="BL1308" i="1"/>
  <c r="BL1309" i="1"/>
  <c r="BL1310" i="1"/>
  <c r="BL1311" i="1"/>
  <c r="BL1312" i="1"/>
  <c r="BL1313" i="1"/>
  <c r="BL1314" i="1"/>
  <c r="BL1315" i="1"/>
  <c r="BL1316" i="1"/>
  <c r="BL1317" i="1"/>
  <c r="BL1318" i="1"/>
  <c r="BL1319" i="1"/>
  <c r="BL1320" i="1"/>
  <c r="BL1321" i="1"/>
  <c r="BL1322" i="1"/>
  <c r="BL1323" i="1"/>
  <c r="BL1324" i="1"/>
  <c r="BL1325" i="1"/>
  <c r="BL1326" i="1"/>
  <c r="BL1327" i="1"/>
  <c r="BL1328" i="1"/>
  <c r="BL1329" i="1"/>
  <c r="BL1330" i="1"/>
  <c r="BL1331" i="1"/>
  <c r="BL1332" i="1"/>
  <c r="BL1333" i="1"/>
  <c r="BL1334" i="1"/>
  <c r="BL1335" i="1"/>
  <c r="BL1336" i="1"/>
  <c r="BL1337" i="1"/>
  <c r="BL1338" i="1"/>
  <c r="BL1339" i="1"/>
  <c r="BL1340" i="1"/>
  <c r="BL1341" i="1"/>
  <c r="BL1342" i="1"/>
  <c r="BL1343" i="1"/>
  <c r="BL1344" i="1"/>
  <c r="BL1345" i="1"/>
  <c r="BL1346" i="1"/>
  <c r="BL1347" i="1"/>
  <c r="BL1348" i="1"/>
  <c r="BL1349" i="1"/>
  <c r="BL1350" i="1"/>
  <c r="BL1351" i="1"/>
  <c r="BL1352" i="1"/>
  <c r="BL1353" i="1"/>
  <c r="BL1354" i="1"/>
  <c r="BL1355" i="1"/>
  <c r="BL1356" i="1"/>
  <c r="BL1357" i="1"/>
  <c r="BL1358" i="1"/>
  <c r="BL1359" i="1"/>
  <c r="BL1360" i="1"/>
  <c r="BL1361" i="1"/>
  <c r="BL1362" i="1"/>
  <c r="BL1363" i="1"/>
  <c r="BL1364" i="1"/>
  <c r="BL1365" i="1"/>
  <c r="BL1366" i="1"/>
  <c r="BL1367" i="1"/>
  <c r="BL1368" i="1"/>
  <c r="BL1369" i="1"/>
  <c r="BL1370" i="1"/>
  <c r="BL1371" i="1"/>
  <c r="BL1372" i="1"/>
  <c r="BL1373" i="1"/>
  <c r="BL1374" i="1"/>
  <c r="BL1375" i="1"/>
  <c r="BL1376" i="1"/>
  <c r="BL1377" i="1"/>
  <c r="BL1378" i="1"/>
  <c r="BL1379" i="1"/>
  <c r="BL1380" i="1"/>
  <c r="BL1381" i="1"/>
  <c r="BL1382" i="1"/>
  <c r="BL1383" i="1"/>
  <c r="BL1384" i="1"/>
  <c r="BL1385" i="1"/>
  <c r="BL1386" i="1"/>
  <c r="BL1387" i="1"/>
  <c r="BL1388" i="1"/>
  <c r="BL1389" i="1"/>
  <c r="BL1390" i="1"/>
  <c r="BL1391" i="1"/>
  <c r="BL1392" i="1"/>
  <c r="BL1393" i="1"/>
  <c r="BL1394" i="1"/>
  <c r="BL1395" i="1"/>
  <c r="BL1396" i="1"/>
  <c r="BL1397" i="1"/>
  <c r="BL1398" i="1"/>
  <c r="BL1399" i="1"/>
  <c r="BL1400" i="1"/>
  <c r="BL1401" i="1"/>
  <c r="BL1402" i="1"/>
  <c r="BL1403" i="1"/>
  <c r="BL1404" i="1"/>
  <c r="BL1405" i="1"/>
  <c r="BL1406" i="1"/>
  <c r="BL1407" i="1"/>
  <c r="BL1408" i="1"/>
  <c r="BL1409" i="1"/>
  <c r="BL1410" i="1"/>
  <c r="BL1411" i="1"/>
  <c r="BL1412" i="1"/>
  <c r="BL1413" i="1"/>
  <c r="BL1414" i="1"/>
  <c r="BL1415" i="1"/>
  <c r="BL1416" i="1"/>
  <c r="BL1417" i="1"/>
  <c r="BL1418" i="1"/>
  <c r="BL1419" i="1"/>
  <c r="BL1420" i="1"/>
  <c r="BL1421" i="1"/>
  <c r="BL1422" i="1"/>
  <c r="BL1423" i="1"/>
  <c r="BL1424" i="1"/>
  <c r="BL1425" i="1"/>
  <c r="BL1426" i="1"/>
  <c r="BL1427" i="1"/>
  <c r="BL1428" i="1"/>
  <c r="BL1429" i="1"/>
  <c r="BL1430" i="1"/>
  <c r="BL1431" i="1"/>
  <c r="BL1432" i="1"/>
  <c r="BL1433" i="1"/>
  <c r="BL1434" i="1"/>
  <c r="BL1435" i="1"/>
  <c r="BL1436" i="1"/>
  <c r="BL1437" i="1"/>
  <c r="BL1438" i="1"/>
  <c r="BL1439" i="1"/>
  <c r="BL1440" i="1"/>
  <c r="BL1441" i="1"/>
  <c r="BL1442" i="1"/>
  <c r="BL1443" i="1"/>
  <c r="BL1444" i="1"/>
  <c r="BL1445" i="1"/>
  <c r="BL1446" i="1"/>
  <c r="BL1447" i="1"/>
  <c r="BL1448" i="1"/>
  <c r="BL1449" i="1"/>
  <c r="BL1450" i="1"/>
  <c r="BL1451" i="1"/>
  <c r="BL1452" i="1"/>
  <c r="BL1453" i="1"/>
  <c r="BL1454" i="1"/>
  <c r="BL1455" i="1"/>
  <c r="BL1456" i="1"/>
  <c r="BL1457" i="1"/>
  <c r="BL1458" i="1"/>
  <c r="BL1459" i="1"/>
  <c r="BL1460" i="1"/>
  <c r="BL1461" i="1"/>
  <c r="BL1462" i="1"/>
  <c r="BL1463" i="1"/>
  <c r="BL1464" i="1"/>
  <c r="BL1465" i="1"/>
  <c r="BL1466" i="1"/>
  <c r="BL1467" i="1"/>
  <c r="BL1468" i="1"/>
  <c r="BL1469" i="1"/>
  <c r="BL1470" i="1"/>
  <c r="BL1471" i="1"/>
  <c r="BL1472" i="1"/>
  <c r="BL1473" i="1"/>
  <c r="BL1474" i="1"/>
  <c r="BL1475" i="1"/>
  <c r="BL1476" i="1"/>
  <c r="BL1477" i="1"/>
  <c r="BL1478" i="1"/>
  <c r="BL1479" i="1"/>
  <c r="BL1480" i="1"/>
  <c r="BL1481" i="1"/>
  <c r="BL1482" i="1"/>
  <c r="BL1483" i="1"/>
  <c r="BL1484" i="1"/>
  <c r="BL1485" i="1"/>
  <c r="BL1486" i="1"/>
  <c r="BL1487" i="1"/>
  <c r="BL1488" i="1"/>
  <c r="BL1489" i="1"/>
  <c r="BL1490" i="1"/>
  <c r="BL1491" i="1"/>
  <c r="BL1492" i="1"/>
  <c r="BL1493" i="1"/>
  <c r="BL1494" i="1"/>
  <c r="BL1495" i="1"/>
  <c r="BL1496" i="1"/>
  <c r="BL1497" i="1"/>
  <c r="BL1498" i="1"/>
  <c r="BL1499" i="1"/>
  <c r="BL1500" i="1"/>
  <c r="BL1501" i="1"/>
  <c r="BL1502" i="1"/>
  <c r="BL1503" i="1"/>
  <c r="BL1504" i="1"/>
  <c r="BL1505" i="1"/>
  <c r="BL1506" i="1"/>
  <c r="BL1507" i="1"/>
  <c r="BL1508" i="1"/>
  <c r="BL1509" i="1"/>
  <c r="BL1510" i="1"/>
  <c r="BL1511" i="1"/>
  <c r="BL1512" i="1"/>
  <c r="BL1513" i="1"/>
  <c r="BL1514" i="1"/>
  <c r="BL1515" i="1"/>
  <c r="BL1516" i="1"/>
  <c r="BL1517" i="1"/>
  <c r="BL1518" i="1"/>
  <c r="BL1519" i="1"/>
  <c r="BL1520" i="1"/>
  <c r="BL1521" i="1"/>
  <c r="BL1522" i="1"/>
  <c r="BL1523" i="1"/>
  <c r="BL1524" i="1"/>
  <c r="BL1525" i="1"/>
  <c r="BL1526" i="1"/>
  <c r="BL1527" i="1"/>
  <c r="BL1528" i="1"/>
  <c r="BL1529" i="1"/>
  <c r="BL1530" i="1"/>
  <c r="BL1531" i="1"/>
  <c r="BL1532" i="1"/>
  <c r="BL1533" i="1"/>
  <c r="BL1534" i="1"/>
  <c r="BL1535" i="1"/>
  <c r="BL1536" i="1"/>
  <c r="BL1537" i="1"/>
  <c r="BL1538" i="1"/>
  <c r="BL1539" i="1"/>
  <c r="BL1540" i="1"/>
  <c r="BL1541" i="1"/>
  <c r="BL1542" i="1"/>
  <c r="BL1543" i="1"/>
  <c r="BL1544" i="1"/>
  <c r="BL1545" i="1"/>
  <c r="BL1546" i="1"/>
  <c r="BL1547" i="1"/>
  <c r="BL1548" i="1"/>
  <c r="BL1549" i="1"/>
  <c r="BL1550" i="1"/>
  <c r="BL1551" i="1"/>
  <c r="BL1552" i="1"/>
  <c r="BL1553" i="1"/>
  <c r="BL1554" i="1"/>
  <c r="BL1555" i="1"/>
  <c r="BL1556" i="1"/>
  <c r="BL1557" i="1"/>
  <c r="BL1558" i="1"/>
  <c r="BL1559" i="1"/>
  <c r="BL1560" i="1"/>
  <c r="BL1561" i="1"/>
  <c r="BL1562" i="1"/>
  <c r="BL1563" i="1"/>
  <c r="BL1564" i="1"/>
  <c r="BL1565" i="1"/>
  <c r="BL1566" i="1"/>
  <c r="BL1567" i="1"/>
  <c r="BL1568" i="1"/>
  <c r="BL1569" i="1"/>
  <c r="BL1570" i="1"/>
  <c r="BL1571" i="1"/>
  <c r="BL1572" i="1"/>
  <c r="BL1573" i="1"/>
  <c r="BL1574" i="1"/>
  <c r="BL1575" i="1"/>
  <c r="BL1576" i="1"/>
  <c r="BL1577" i="1"/>
  <c r="BL1578" i="1"/>
  <c r="BL1579" i="1"/>
  <c r="BL1580" i="1"/>
  <c r="BL1581" i="1"/>
  <c r="BL1582" i="1"/>
  <c r="BL1583" i="1"/>
  <c r="BL1584" i="1"/>
  <c r="BL1585" i="1"/>
  <c r="BL1586" i="1"/>
  <c r="BL1587" i="1"/>
  <c r="BL1588" i="1"/>
  <c r="BL1589" i="1"/>
  <c r="BL1590" i="1"/>
  <c r="BL1591" i="1"/>
  <c r="BL1592" i="1"/>
  <c r="BL1593" i="1"/>
  <c r="BL1594" i="1"/>
  <c r="BL1595" i="1"/>
  <c r="BL1596" i="1"/>
  <c r="BL1597" i="1"/>
  <c r="BL1598" i="1"/>
  <c r="BL1599" i="1"/>
  <c r="BL1600" i="1"/>
  <c r="BL1601" i="1"/>
  <c r="BL1602" i="1"/>
  <c r="BL1603" i="1"/>
  <c r="BL1604" i="1"/>
  <c r="BL1605" i="1"/>
  <c r="BL1606" i="1"/>
  <c r="BL1607" i="1"/>
  <c r="BL1608" i="1"/>
  <c r="BL1609" i="1"/>
  <c r="BL1610" i="1"/>
  <c r="BL1611" i="1"/>
  <c r="BL1612" i="1"/>
  <c r="BL1613" i="1"/>
  <c r="BL1614" i="1"/>
  <c r="BL1615" i="1"/>
  <c r="BL1616" i="1"/>
  <c r="BL1617" i="1"/>
  <c r="BL1618" i="1"/>
  <c r="BL1619" i="1"/>
  <c r="BL1620" i="1"/>
  <c r="BL1621" i="1"/>
  <c r="BL1622" i="1"/>
  <c r="BL1623" i="1"/>
  <c r="BL1624" i="1"/>
  <c r="BL1625" i="1"/>
  <c r="BL1626" i="1"/>
  <c r="BL1627" i="1"/>
  <c r="BL1628" i="1"/>
  <c r="BL1629" i="1"/>
  <c r="BL1630" i="1"/>
  <c r="BL1631" i="1"/>
  <c r="BL1632" i="1"/>
  <c r="BL1633" i="1"/>
  <c r="BL1634" i="1"/>
  <c r="BL1635" i="1"/>
  <c r="BL1636" i="1"/>
  <c r="BL1637" i="1"/>
  <c r="BL1638" i="1"/>
  <c r="BL1639" i="1"/>
  <c r="BL1640" i="1"/>
  <c r="BL1641" i="1"/>
  <c r="BL1642" i="1"/>
  <c r="BL1643" i="1"/>
  <c r="BL1644" i="1"/>
  <c r="BL1645" i="1"/>
  <c r="BL1646" i="1"/>
  <c r="BL1647" i="1"/>
  <c r="BL1648" i="1"/>
  <c r="BL1649" i="1"/>
  <c r="BL1650" i="1"/>
  <c r="BL1651" i="1"/>
  <c r="BL1652" i="1"/>
  <c r="BL1653" i="1"/>
  <c r="BL1654" i="1"/>
  <c r="BL1655" i="1"/>
  <c r="BL1656" i="1"/>
  <c r="BL1657" i="1"/>
  <c r="BL1658" i="1"/>
  <c r="BL1659" i="1"/>
  <c r="BL1660" i="1"/>
  <c r="BL1661" i="1"/>
  <c r="BL1662" i="1"/>
  <c r="BL1663" i="1"/>
  <c r="BL1664" i="1"/>
  <c r="BL1665" i="1"/>
  <c r="BL1666" i="1"/>
  <c r="BL1667" i="1"/>
  <c r="BL1668" i="1"/>
  <c r="BL1669" i="1"/>
  <c r="BL1670" i="1"/>
  <c r="BL1671" i="1"/>
  <c r="BL1672" i="1"/>
  <c r="BL1673" i="1"/>
  <c r="BL1674" i="1"/>
  <c r="BL1675" i="1"/>
  <c r="BL1676" i="1"/>
  <c r="BL1677" i="1"/>
  <c r="BL1678" i="1"/>
  <c r="BL1679" i="1"/>
  <c r="BL1680" i="1"/>
  <c r="BL1681" i="1"/>
  <c r="BL1682" i="1"/>
  <c r="BL1683" i="1"/>
  <c r="BL1684" i="1"/>
  <c r="BL1685" i="1"/>
  <c r="BL1686" i="1"/>
  <c r="BL1687" i="1"/>
  <c r="BL1688" i="1"/>
  <c r="BL1689" i="1"/>
  <c r="BL1690" i="1"/>
  <c r="BL1691" i="1"/>
  <c r="BL1692" i="1"/>
  <c r="BL1693" i="1"/>
  <c r="BL1694" i="1"/>
  <c r="BL1695" i="1"/>
  <c r="BL1696" i="1"/>
  <c r="BL1697" i="1"/>
  <c r="BL1698" i="1"/>
  <c r="BL1699" i="1"/>
  <c r="BL1700" i="1"/>
  <c r="BL1701" i="1"/>
  <c r="BL1702" i="1"/>
  <c r="BL1703" i="1"/>
  <c r="BL1704" i="1"/>
  <c r="BL1705" i="1"/>
  <c r="BL1706" i="1"/>
  <c r="BL1707" i="1"/>
  <c r="BL1708" i="1"/>
  <c r="BL1709" i="1"/>
  <c r="BL1710" i="1"/>
  <c r="BL1711" i="1"/>
  <c r="BL1712" i="1"/>
  <c r="BL1713" i="1"/>
  <c r="BL1714" i="1"/>
  <c r="BL1715" i="1"/>
  <c r="BL1716" i="1"/>
  <c r="BL1717" i="1"/>
  <c r="BL1718" i="1"/>
  <c r="BL1719" i="1"/>
  <c r="BL1720" i="1"/>
  <c r="BL1721" i="1"/>
  <c r="BL1722" i="1"/>
  <c r="BL1723" i="1"/>
  <c r="BL1724" i="1"/>
  <c r="BL1725" i="1"/>
  <c r="BL1726" i="1"/>
  <c r="BL1727" i="1"/>
  <c r="BL1728" i="1"/>
  <c r="BL1729" i="1"/>
  <c r="BL1730" i="1"/>
  <c r="BL1731" i="1"/>
  <c r="BL1732" i="1"/>
  <c r="BL1733" i="1"/>
  <c r="BL1734" i="1"/>
  <c r="BL1735" i="1"/>
  <c r="BL1736" i="1"/>
  <c r="BL1737" i="1"/>
  <c r="BL1738" i="1"/>
  <c r="BL1739" i="1"/>
  <c r="BL1740" i="1"/>
  <c r="BL1741" i="1"/>
  <c r="BL1742" i="1"/>
  <c r="BL1743" i="1"/>
  <c r="BL1744" i="1"/>
  <c r="BL1745" i="1"/>
  <c r="BL1746" i="1"/>
  <c r="BL1747" i="1"/>
  <c r="BL1748" i="1"/>
  <c r="BL1749" i="1"/>
  <c r="BL1750" i="1"/>
  <c r="BL1751" i="1"/>
  <c r="BL1752" i="1"/>
  <c r="BL1753" i="1"/>
  <c r="BL1754" i="1"/>
  <c r="BL1755" i="1"/>
  <c r="BL1756" i="1"/>
  <c r="BL1757" i="1"/>
  <c r="BL1758" i="1"/>
  <c r="BL1759" i="1"/>
  <c r="BL1760" i="1"/>
  <c r="BL1761" i="1"/>
  <c r="BL1762" i="1"/>
  <c r="BL1763" i="1"/>
  <c r="BL1764" i="1"/>
  <c r="BL1765" i="1"/>
  <c r="BL1766" i="1"/>
  <c r="BL1767" i="1"/>
  <c r="BL1768" i="1"/>
  <c r="BL1769" i="1"/>
  <c r="BL1770" i="1"/>
  <c r="BL1771" i="1"/>
  <c r="BL1772" i="1"/>
  <c r="BL1773" i="1"/>
  <c r="BL1774" i="1"/>
  <c r="BL1775" i="1"/>
  <c r="BL1776" i="1"/>
  <c r="BL1777" i="1"/>
  <c r="BL1778" i="1"/>
  <c r="BL1779" i="1"/>
  <c r="BL1780" i="1"/>
  <c r="BL1781" i="1"/>
  <c r="BL1782" i="1"/>
  <c r="BL1783" i="1"/>
  <c r="BL1784" i="1"/>
  <c r="BL1785" i="1"/>
  <c r="BL1786" i="1"/>
  <c r="BL1787" i="1"/>
  <c r="BL1788" i="1"/>
  <c r="BL1789" i="1"/>
  <c r="BL1790" i="1"/>
  <c r="BL1791" i="1"/>
  <c r="BL1792" i="1"/>
  <c r="BL1793" i="1"/>
  <c r="BL1794" i="1"/>
  <c r="BL1795" i="1"/>
  <c r="BL1796" i="1"/>
  <c r="BL1797" i="1"/>
  <c r="BL1798" i="1"/>
  <c r="BL1799" i="1"/>
  <c r="BL1800" i="1"/>
  <c r="BL1801" i="1"/>
  <c r="BL1802" i="1"/>
  <c r="BL1803" i="1"/>
  <c r="BL1804" i="1"/>
  <c r="BL1805" i="1"/>
  <c r="BL1806" i="1"/>
  <c r="BL1807" i="1"/>
  <c r="BL1808" i="1"/>
  <c r="BL1809" i="1"/>
  <c r="BL1810" i="1"/>
  <c r="BL1811" i="1"/>
  <c r="BL1812" i="1"/>
  <c r="BL1813" i="1"/>
  <c r="BL1814" i="1"/>
  <c r="BL1815" i="1"/>
  <c r="BL1816" i="1"/>
  <c r="BL1817" i="1"/>
  <c r="BL1818" i="1"/>
  <c r="BL1819" i="1"/>
  <c r="BL1820" i="1"/>
  <c r="BL1821" i="1"/>
  <c r="BL1822" i="1"/>
  <c r="BL1823" i="1"/>
  <c r="BL1824" i="1"/>
  <c r="BL1825" i="1"/>
  <c r="BL1826" i="1"/>
  <c r="BL1827" i="1"/>
  <c r="BL1828" i="1"/>
  <c r="BL1829" i="1"/>
  <c r="BL1830" i="1"/>
  <c r="BL1831" i="1"/>
  <c r="BL1832" i="1"/>
  <c r="BL1833" i="1"/>
  <c r="BL1834" i="1"/>
  <c r="BL1835" i="1"/>
  <c r="BL1836" i="1"/>
  <c r="BL1837" i="1"/>
  <c r="BL1838" i="1"/>
  <c r="BL1839" i="1"/>
  <c r="BL1840" i="1"/>
  <c r="BL1841" i="1"/>
  <c r="BL1842" i="1"/>
  <c r="BL1843" i="1"/>
  <c r="BL1844" i="1"/>
  <c r="BL1845" i="1"/>
  <c r="BL1846" i="1"/>
  <c r="BL1847" i="1"/>
  <c r="BL1848" i="1"/>
  <c r="BL1849" i="1"/>
  <c r="BL1850" i="1"/>
  <c r="BL1851" i="1"/>
  <c r="BL1852" i="1"/>
  <c r="BL1853" i="1"/>
  <c r="BL1854" i="1"/>
  <c r="BL1855" i="1"/>
  <c r="BL1856" i="1"/>
  <c r="BL1857" i="1"/>
  <c r="BL1858" i="1"/>
  <c r="BL1859" i="1"/>
  <c r="BL1860" i="1"/>
  <c r="BL1861" i="1"/>
  <c r="BL1862" i="1"/>
  <c r="BL1863" i="1"/>
  <c r="BL1864" i="1"/>
  <c r="BL1865" i="1"/>
  <c r="BL1866" i="1"/>
  <c r="BL1867" i="1"/>
  <c r="BL1868" i="1"/>
  <c r="BL1869" i="1"/>
  <c r="BL1870" i="1"/>
  <c r="BL1871" i="1"/>
  <c r="BL1872" i="1"/>
  <c r="BL1873" i="1"/>
  <c r="BL1874" i="1"/>
  <c r="BL1875" i="1"/>
  <c r="BL1876" i="1"/>
  <c r="BL1877" i="1"/>
  <c r="BL1878" i="1"/>
  <c r="BL1879" i="1"/>
  <c r="BL1880" i="1"/>
  <c r="BL1881" i="1"/>
  <c r="BL1882" i="1"/>
  <c r="BL1883" i="1"/>
  <c r="BL1884" i="1"/>
  <c r="BL1885" i="1"/>
  <c r="BL1886" i="1"/>
  <c r="BL1887" i="1"/>
  <c r="BL1888" i="1"/>
  <c r="BL1889" i="1"/>
  <c r="BL1890" i="1"/>
  <c r="BL1891" i="1"/>
  <c r="BL1892" i="1"/>
  <c r="BL1893" i="1"/>
  <c r="BL1894" i="1"/>
  <c r="BL1895" i="1"/>
  <c r="BL1896" i="1"/>
  <c r="BL1897" i="1"/>
  <c r="BL1898" i="1"/>
  <c r="BL1899" i="1"/>
  <c r="BL1900" i="1"/>
  <c r="BL1901" i="1"/>
  <c r="BL1902" i="1"/>
  <c r="BL1903" i="1"/>
  <c r="BL1904" i="1"/>
  <c r="BL1905" i="1"/>
  <c r="BL1906" i="1"/>
  <c r="BL1907" i="1"/>
  <c r="BL1908" i="1"/>
  <c r="BL1909" i="1"/>
  <c r="BL1910" i="1"/>
  <c r="BL1911" i="1"/>
  <c r="BL1912" i="1"/>
  <c r="BL1913" i="1"/>
  <c r="BL1914" i="1"/>
  <c r="BL1915" i="1"/>
  <c r="BL1916" i="1"/>
  <c r="BL1917" i="1"/>
  <c r="BL1918" i="1"/>
  <c r="BL1919" i="1"/>
  <c r="BL1920" i="1"/>
  <c r="BL1921" i="1"/>
  <c r="BL1922" i="1"/>
  <c r="BL1923" i="1"/>
  <c r="BL1924" i="1"/>
  <c r="BL1925" i="1"/>
  <c r="BL1926" i="1"/>
  <c r="BL1927" i="1"/>
  <c r="BL1928" i="1"/>
  <c r="BL1929" i="1"/>
  <c r="BL1930" i="1"/>
  <c r="BL1931" i="1"/>
  <c r="BL1932" i="1"/>
  <c r="BL1933" i="1"/>
  <c r="BL1934" i="1"/>
  <c r="BL1935" i="1"/>
  <c r="BL1936" i="1"/>
  <c r="BL1937" i="1"/>
  <c r="BL1938" i="1"/>
  <c r="BL1939" i="1"/>
  <c r="BL1940" i="1"/>
  <c r="BL1941" i="1"/>
  <c r="BL1942" i="1"/>
  <c r="BL1943" i="1"/>
  <c r="BL1944" i="1"/>
  <c r="BL1945" i="1"/>
  <c r="BL1946" i="1"/>
  <c r="BL1947" i="1"/>
  <c r="BL1948" i="1"/>
  <c r="BL1949" i="1"/>
  <c r="BL1950" i="1"/>
  <c r="BL1951" i="1"/>
  <c r="BL1952" i="1"/>
  <c r="BL1953" i="1"/>
  <c r="BL1954" i="1"/>
  <c r="BL1955" i="1"/>
  <c r="BL1956" i="1"/>
  <c r="BL1957" i="1"/>
  <c r="BL1958" i="1"/>
  <c r="BL1959" i="1"/>
  <c r="BL1960" i="1"/>
  <c r="BL1961" i="1"/>
  <c r="BL1962" i="1"/>
  <c r="BL1963" i="1"/>
  <c r="BL1964" i="1"/>
  <c r="BL1965" i="1"/>
  <c r="BL1966" i="1"/>
  <c r="BL1967" i="1"/>
  <c r="BL1968" i="1"/>
  <c r="BL1969" i="1"/>
  <c r="BL1970" i="1"/>
  <c r="BL1971" i="1"/>
  <c r="BL1972" i="1"/>
  <c r="BL1973" i="1"/>
  <c r="BL1974" i="1"/>
  <c r="BL1975" i="1"/>
  <c r="BL1976" i="1"/>
  <c r="BL1977" i="1"/>
  <c r="BL1978" i="1"/>
  <c r="BL1979" i="1"/>
  <c r="BL1980" i="1"/>
  <c r="BL1981" i="1"/>
  <c r="BL1982" i="1"/>
  <c r="BL1983" i="1"/>
  <c r="BL1984" i="1"/>
  <c r="BL1985" i="1"/>
  <c r="BL1986" i="1"/>
  <c r="BL1987" i="1"/>
  <c r="BL1988" i="1"/>
  <c r="BL1989" i="1"/>
  <c r="BL1990" i="1"/>
  <c r="BL1991" i="1"/>
  <c r="BL1992" i="1"/>
  <c r="BL1993" i="1"/>
  <c r="BL1994" i="1"/>
  <c r="BL1995" i="1"/>
  <c r="BL1996" i="1"/>
  <c r="BL1997" i="1"/>
  <c r="BL1998" i="1"/>
  <c r="BL1999" i="1"/>
  <c r="BL2000" i="1"/>
  <c r="BL2001" i="1"/>
  <c r="BL2002" i="1"/>
  <c r="BL2003" i="1"/>
  <c r="BL2004" i="1"/>
  <c r="BL2005" i="1"/>
  <c r="BL2006" i="1"/>
  <c r="BL2007" i="1"/>
  <c r="BL2008" i="1"/>
  <c r="BL2009" i="1"/>
  <c r="BL2010" i="1"/>
  <c r="BL2011" i="1"/>
  <c r="BL2012" i="1"/>
  <c r="BL2013" i="1"/>
  <c r="BL2014" i="1"/>
  <c r="BL2015" i="1"/>
  <c r="BL2016" i="1"/>
  <c r="BL2017" i="1"/>
  <c r="BL2018" i="1"/>
  <c r="BL2019" i="1"/>
  <c r="BL2020" i="1"/>
  <c r="BL2021" i="1"/>
  <c r="BL2022" i="1"/>
  <c r="BL2023" i="1"/>
  <c r="BL2024" i="1"/>
  <c r="BL2025" i="1"/>
  <c r="BL2026" i="1"/>
  <c r="BL2027" i="1"/>
  <c r="BL2028" i="1"/>
  <c r="BL2029" i="1"/>
  <c r="BL2030" i="1"/>
  <c r="BL2031" i="1"/>
  <c r="BL2032" i="1"/>
  <c r="BL2033" i="1"/>
  <c r="BL2034" i="1"/>
  <c r="BL2035" i="1"/>
  <c r="BL2036" i="1"/>
  <c r="BL2037" i="1"/>
  <c r="BL2038" i="1"/>
  <c r="BL2039" i="1"/>
  <c r="BL2040" i="1"/>
  <c r="BL2041" i="1"/>
  <c r="BL2042" i="1"/>
  <c r="BL2043" i="1"/>
  <c r="BL2044" i="1"/>
  <c r="BL2045" i="1"/>
  <c r="BL2046" i="1"/>
  <c r="BL2047" i="1"/>
  <c r="BL2048" i="1"/>
  <c r="BL2049" i="1"/>
  <c r="BL2050" i="1"/>
  <c r="BL2051" i="1"/>
  <c r="BL2052" i="1"/>
  <c r="BL2053" i="1"/>
  <c r="BL2054" i="1"/>
  <c r="BL2055" i="1"/>
  <c r="BL2056" i="1"/>
  <c r="BL2057" i="1"/>
  <c r="BL2058" i="1"/>
  <c r="BL2059" i="1"/>
  <c r="BL2060" i="1"/>
  <c r="BL2061" i="1"/>
  <c r="BL2062" i="1"/>
  <c r="BL2063" i="1"/>
  <c r="BL2064" i="1"/>
  <c r="BL2065" i="1"/>
  <c r="BL2066" i="1"/>
  <c r="BL2067" i="1"/>
  <c r="BL2068" i="1"/>
  <c r="BL2069" i="1"/>
  <c r="BL2070" i="1"/>
  <c r="BL2071" i="1"/>
  <c r="BL2072" i="1"/>
  <c r="BL2073" i="1"/>
  <c r="BL2074" i="1"/>
  <c r="BL2075" i="1"/>
  <c r="BL2076" i="1"/>
  <c r="BL2077" i="1"/>
  <c r="BL2078" i="1"/>
  <c r="BL2079" i="1"/>
  <c r="BL2080" i="1"/>
  <c r="BL2081" i="1"/>
  <c r="BL2082" i="1"/>
  <c r="BL2083" i="1"/>
  <c r="BL2084" i="1"/>
  <c r="BL2085" i="1"/>
  <c r="BL2086" i="1"/>
  <c r="BL2087" i="1"/>
  <c r="BL2088" i="1"/>
  <c r="BL2089" i="1"/>
  <c r="BL2090" i="1"/>
  <c r="BL2091" i="1"/>
  <c r="BL2092" i="1"/>
  <c r="BL2093" i="1"/>
  <c r="BL2094" i="1"/>
  <c r="BL2095" i="1"/>
  <c r="BL2096" i="1"/>
  <c r="BL2097" i="1"/>
  <c r="BL2098" i="1"/>
  <c r="BL2099" i="1"/>
  <c r="BL2100" i="1"/>
  <c r="BL2101" i="1"/>
  <c r="BL2102" i="1"/>
  <c r="BL2103" i="1"/>
  <c r="BL2104" i="1"/>
  <c r="BL2105" i="1"/>
  <c r="BL2106" i="1"/>
  <c r="BL2107" i="1"/>
  <c r="BL2108" i="1"/>
  <c r="BL2109" i="1"/>
  <c r="BL2110" i="1"/>
  <c r="BL2111" i="1"/>
  <c r="BL2112" i="1"/>
  <c r="BL2113" i="1"/>
  <c r="BL2114" i="1"/>
  <c r="BL2115" i="1"/>
  <c r="BL2116" i="1"/>
  <c r="BL2117" i="1"/>
  <c r="BL2118" i="1"/>
  <c r="BL2119" i="1"/>
  <c r="BL2120" i="1"/>
  <c r="BL2121" i="1"/>
  <c r="BL2122" i="1"/>
  <c r="BL2123" i="1"/>
  <c r="BL2124" i="1"/>
  <c r="BL2125" i="1"/>
  <c r="BL2126" i="1"/>
  <c r="BL2127" i="1"/>
  <c r="BL2128" i="1"/>
  <c r="BL2129" i="1"/>
  <c r="BL2130" i="1"/>
  <c r="BL2131" i="1"/>
  <c r="BL2132" i="1"/>
  <c r="BL2133" i="1"/>
  <c r="BL2134" i="1"/>
  <c r="BL2135" i="1"/>
  <c r="BL2136" i="1"/>
  <c r="BL2137" i="1"/>
  <c r="BL2138" i="1"/>
  <c r="BL2139" i="1"/>
  <c r="BL2140" i="1"/>
  <c r="BL2141" i="1"/>
  <c r="BL2142" i="1"/>
  <c r="BL2143" i="1"/>
  <c r="BL2144" i="1"/>
  <c r="BL2145" i="1"/>
  <c r="BL2146" i="1"/>
  <c r="BL2147" i="1"/>
  <c r="BL2148" i="1"/>
  <c r="BL2149" i="1"/>
  <c r="BL2150" i="1"/>
  <c r="BL2151" i="1"/>
  <c r="BL2152" i="1"/>
  <c r="BL2153" i="1"/>
  <c r="BL2154" i="1"/>
  <c r="BL2155" i="1"/>
  <c r="BL2156" i="1"/>
  <c r="BL2157" i="1"/>
  <c r="BL2158" i="1"/>
  <c r="BL2159" i="1"/>
  <c r="BL2160" i="1"/>
  <c r="BL2161" i="1"/>
  <c r="BL2162" i="1"/>
  <c r="BL2163" i="1"/>
  <c r="BL2164" i="1"/>
  <c r="BL2165" i="1"/>
  <c r="BL2166" i="1"/>
  <c r="BL2167" i="1"/>
  <c r="BL2168" i="1"/>
  <c r="BL2169" i="1"/>
  <c r="BL2170" i="1"/>
  <c r="BL2171" i="1"/>
  <c r="BL2172" i="1"/>
  <c r="BL2173" i="1"/>
  <c r="BL2174" i="1"/>
  <c r="BL2175" i="1"/>
  <c r="BL2176" i="1"/>
  <c r="BL2177" i="1"/>
  <c r="BL2178" i="1"/>
  <c r="BL2179" i="1"/>
  <c r="BL2180" i="1"/>
  <c r="BL2181" i="1"/>
  <c r="BL2182" i="1"/>
  <c r="BL2183" i="1"/>
  <c r="BL2184" i="1"/>
  <c r="BL2185" i="1"/>
  <c r="BL2186" i="1"/>
  <c r="BL2187" i="1"/>
  <c r="BL2188" i="1"/>
  <c r="BL2190" i="1"/>
  <c r="BL2191" i="1"/>
  <c r="BL2192" i="1"/>
  <c r="BL2193" i="1"/>
  <c r="BL2194" i="1"/>
  <c r="BL2195" i="1"/>
  <c r="BL2196" i="1"/>
  <c r="BL2197" i="1"/>
  <c r="BL2198" i="1"/>
  <c r="BL2199" i="1"/>
  <c r="BL2200" i="1"/>
  <c r="BL2201" i="1"/>
  <c r="BL2202" i="1"/>
  <c r="BL2203" i="1"/>
  <c r="BL2204" i="1"/>
  <c r="BL2205" i="1"/>
  <c r="BL2206" i="1"/>
  <c r="BL2207" i="1"/>
  <c r="BL2208" i="1"/>
  <c r="BL2209" i="1"/>
  <c r="BL2210" i="1"/>
  <c r="BL2211" i="1"/>
  <c r="BL2212" i="1"/>
  <c r="BL2213" i="1"/>
  <c r="BL2214" i="1"/>
  <c r="BL2215" i="1"/>
  <c r="BL2216" i="1"/>
  <c r="BL2217" i="1"/>
  <c r="BL2218" i="1"/>
  <c r="BL2219" i="1"/>
  <c r="BL2220" i="1"/>
  <c r="BL2221" i="1"/>
  <c r="BL2222" i="1"/>
  <c r="BL2223" i="1"/>
  <c r="BL2224" i="1"/>
  <c r="BL2225" i="1"/>
  <c r="BL2226" i="1"/>
  <c r="BL2227" i="1"/>
  <c r="BL2228" i="1"/>
  <c r="BL2229" i="1"/>
  <c r="BL2230" i="1"/>
  <c r="BL2231" i="1"/>
  <c r="BL2232" i="1"/>
  <c r="BL2233" i="1"/>
  <c r="BL2234" i="1"/>
  <c r="BL2235" i="1"/>
  <c r="BL2236" i="1"/>
  <c r="BL2237" i="1"/>
  <c r="BL2238" i="1"/>
  <c r="BL2239" i="1"/>
  <c r="BL2240" i="1"/>
  <c r="BL2241" i="1"/>
  <c r="BL2242" i="1"/>
  <c r="BL2243" i="1"/>
  <c r="BL2244" i="1"/>
  <c r="BL2245" i="1"/>
  <c r="BL2246" i="1"/>
  <c r="BL2247" i="1"/>
  <c r="BL2248" i="1"/>
  <c r="BL2249" i="1"/>
  <c r="BL2250" i="1"/>
  <c r="BL2251" i="1"/>
  <c r="BL2252" i="1"/>
  <c r="BL2253" i="1"/>
  <c r="BL2254" i="1"/>
  <c r="BL2255" i="1"/>
  <c r="BL2256" i="1"/>
  <c r="BL2257" i="1"/>
  <c r="BL2258" i="1"/>
  <c r="BL2259" i="1"/>
  <c r="BL2260" i="1"/>
  <c r="BL2261" i="1"/>
  <c r="BL2262" i="1"/>
  <c r="BL2263" i="1"/>
  <c r="BL2264" i="1"/>
  <c r="BL2265" i="1"/>
  <c r="BL2266" i="1"/>
  <c r="BL2267" i="1"/>
  <c r="BL2268" i="1"/>
  <c r="BL2269" i="1"/>
  <c r="BL2270" i="1"/>
  <c r="BL2271" i="1"/>
  <c r="BL2272" i="1"/>
  <c r="BL2273" i="1"/>
  <c r="BL2274" i="1"/>
  <c r="BL2275" i="1"/>
  <c r="BL2276" i="1"/>
  <c r="BL2277" i="1"/>
  <c r="BL2278" i="1"/>
  <c r="BL2279" i="1"/>
  <c r="BL2280" i="1"/>
  <c r="BL2281" i="1"/>
  <c r="BL2282" i="1"/>
  <c r="BL2283" i="1"/>
  <c r="BL2284" i="1"/>
  <c r="BL2285" i="1"/>
  <c r="BL2286" i="1"/>
  <c r="BL2287" i="1"/>
  <c r="BL2288" i="1"/>
  <c r="BL2289" i="1"/>
  <c r="BL2290" i="1"/>
  <c r="BL2291" i="1"/>
  <c r="BL2292" i="1"/>
  <c r="BL2293" i="1"/>
  <c r="BL2294" i="1"/>
  <c r="BL2295" i="1"/>
  <c r="BL2296" i="1"/>
  <c r="BL2297" i="1"/>
  <c r="BL2298" i="1"/>
  <c r="BL2299" i="1"/>
  <c r="BL2300" i="1"/>
  <c r="BL2301" i="1"/>
  <c r="BL2302" i="1"/>
  <c r="BL2303" i="1"/>
  <c r="BL2304" i="1"/>
  <c r="BL2305" i="1"/>
  <c r="BL2306" i="1"/>
  <c r="BL2307" i="1"/>
  <c r="BL2308" i="1"/>
  <c r="BL2309" i="1"/>
  <c r="BL2310" i="1"/>
  <c r="BL2311" i="1"/>
  <c r="BL2312" i="1"/>
  <c r="BL2313" i="1"/>
  <c r="BL2314" i="1"/>
  <c r="BL2315" i="1"/>
  <c r="BL2316" i="1"/>
  <c r="BL2317" i="1"/>
  <c r="BL2318" i="1"/>
  <c r="BL2319" i="1"/>
  <c r="BL2320" i="1"/>
  <c r="BL2321" i="1"/>
  <c r="BL2322" i="1"/>
  <c r="BL2323" i="1"/>
  <c r="BL2324" i="1"/>
  <c r="BL2325" i="1"/>
  <c r="BL2326" i="1"/>
  <c r="BL2327" i="1"/>
  <c r="BL2328" i="1"/>
  <c r="BL2329" i="1"/>
  <c r="BL2330" i="1"/>
  <c r="BL2331" i="1"/>
  <c r="BL2332" i="1"/>
  <c r="BL2333" i="1"/>
  <c r="BL2334" i="1"/>
  <c r="BL2335" i="1"/>
  <c r="BL2336" i="1"/>
  <c r="BL2337" i="1"/>
  <c r="BL2338" i="1"/>
  <c r="BL2339" i="1"/>
  <c r="BL2340" i="1"/>
  <c r="BL2341" i="1"/>
  <c r="BL2342" i="1"/>
  <c r="BL2343" i="1"/>
  <c r="BL2344" i="1"/>
  <c r="BL2345" i="1"/>
  <c r="BL2346" i="1"/>
  <c r="BL2347" i="1"/>
  <c r="BL2348" i="1"/>
  <c r="BL2349" i="1"/>
  <c r="BL2350" i="1"/>
  <c r="BL2351" i="1"/>
  <c r="BL2352" i="1"/>
  <c r="BL2353" i="1"/>
  <c r="BL2354" i="1"/>
  <c r="BL2355" i="1"/>
  <c r="BL2356" i="1"/>
  <c r="BL2357" i="1"/>
  <c r="BL2358" i="1"/>
  <c r="BL2359" i="1"/>
  <c r="BL2360" i="1"/>
  <c r="BL2361" i="1"/>
  <c r="BL2362" i="1"/>
  <c r="BL2363" i="1"/>
  <c r="BL2364" i="1"/>
  <c r="BL2365" i="1"/>
  <c r="BL2366" i="1"/>
  <c r="BL2367" i="1"/>
  <c r="BL2368" i="1"/>
  <c r="BL53" i="1"/>
  <c r="BL54" i="1"/>
  <c r="BL55" i="1"/>
  <c r="BL56" i="1"/>
  <c r="BL57" i="1"/>
  <c r="BL58" i="1"/>
  <c r="BL59" i="1"/>
  <c r="BL60" i="1"/>
  <c r="BL61" i="1"/>
  <c r="BL62" i="1"/>
  <c r="BL63" i="1"/>
  <c r="BL64" i="1"/>
  <c r="BL65" i="1"/>
  <c r="BL66" i="1"/>
  <c r="BL67" i="1"/>
  <c r="BL68" i="1"/>
  <c r="BL69" i="1"/>
  <c r="BL70" i="1"/>
  <c r="BL71" i="1"/>
  <c r="BL72" i="1"/>
  <c r="BL73" i="1"/>
  <c r="BL74" i="1"/>
  <c r="BL75" i="1"/>
  <c r="BL76" i="1"/>
  <c r="BL47" i="1"/>
  <c r="BL48" i="1"/>
  <c r="BL49" i="1"/>
  <c r="BL50" i="1"/>
  <c r="BL51" i="1"/>
  <c r="BL52" i="1"/>
  <c r="BL35" i="1"/>
  <c r="BL36" i="1"/>
  <c r="BL38" i="1"/>
  <c r="BL39" i="1"/>
  <c r="BL40" i="1"/>
  <c r="BL41" i="1"/>
  <c r="BL42" i="1"/>
  <c r="BL43" i="1"/>
  <c r="BL44" i="1"/>
  <c r="BL45" i="1"/>
  <c r="BL46" i="1"/>
  <c r="BL32" i="1"/>
  <c r="BL33" i="1"/>
  <c r="BL34" i="1"/>
  <c r="BL31" i="1"/>
  <c r="BL30" i="1"/>
  <c r="BL29" i="1"/>
  <c r="BL28" i="1"/>
  <c r="BL27" i="1"/>
  <c r="BL26" i="1"/>
  <c r="BL25" i="1"/>
  <c r="BL24" i="1"/>
  <c r="BL23" i="1"/>
  <c r="BL22" i="1"/>
  <c r="BL21" i="1"/>
  <c r="BL20" i="1"/>
  <c r="BL19" i="1"/>
  <c r="BL18" i="1"/>
  <c r="BL17" i="1"/>
  <c r="BL16" i="1"/>
  <c r="BL15" i="1"/>
  <c r="BL14" i="1"/>
  <c r="BL13" i="1"/>
  <c r="BL12" i="1"/>
  <c r="BL11" i="1"/>
  <c r="BL10" i="1"/>
  <c r="BL9" i="1"/>
  <c r="BL8" i="1"/>
  <c r="BL7" i="1"/>
  <c r="BL6" i="1"/>
  <c r="BL5" i="1"/>
  <c r="BL4" i="1"/>
  <c r="BL3" i="1"/>
  <c r="BK3" i="1"/>
  <c r="BJ3" i="1"/>
  <c r="BI3" i="1"/>
  <c r="CY42" i="1" l="1" a="1"/>
  <c r="CY42" i="1" s="1"/>
  <c r="CY19" i="1" a="1"/>
  <c r="CY19" i="1" s="1"/>
  <c r="CY31" i="1" a="1"/>
  <c r="CY31" i="1" s="1"/>
  <c r="CY32" i="1" a="1"/>
  <c r="CY32" i="1" s="1"/>
  <c r="CY9" i="1" a="1"/>
  <c r="CY9" i="1" s="1"/>
  <c r="CY21" i="1" a="1"/>
  <c r="CY21" i="1" s="1"/>
  <c r="CY33" i="1" a="1"/>
  <c r="CY33" i="1" s="1"/>
  <c r="CY7" i="1" a="1"/>
  <c r="CY7" i="1" s="1"/>
  <c r="CY20" i="1" a="1"/>
  <c r="CY20" i="1" s="1"/>
  <c r="CY10" i="1" a="1"/>
  <c r="CY10" i="1" s="1"/>
  <c r="CY22" i="1" a="1"/>
  <c r="CY22" i="1" s="1"/>
  <c r="CY34" i="1" a="1"/>
  <c r="CY34" i="1" s="1"/>
  <c r="CY11" i="1" a="1"/>
  <c r="CY11" i="1" s="1"/>
  <c r="CY23" i="1" a="1"/>
  <c r="CY23" i="1" s="1"/>
  <c r="CY35" i="1" a="1"/>
  <c r="CY35" i="1" s="1"/>
  <c r="CY8" i="1" a="1"/>
  <c r="CY8" i="1" s="1"/>
  <c r="CY12" i="1" a="1"/>
  <c r="CY12" i="1" s="1"/>
  <c r="CY24" i="1" a="1"/>
  <c r="CY24" i="1" s="1"/>
  <c r="CY36" i="1" a="1"/>
  <c r="CY36" i="1" s="1"/>
  <c r="CY13" i="1" a="1"/>
  <c r="CY13" i="1" s="1"/>
  <c r="CY25" i="1" a="1"/>
  <c r="CY25" i="1" s="1"/>
  <c r="CY37" i="1" a="1"/>
  <c r="CY37" i="1" s="1"/>
  <c r="CZ3" i="1" a="1"/>
  <c r="CZ3" i="1" s="1"/>
  <c r="CY14" i="1" a="1"/>
  <c r="CY14" i="1" s="1"/>
  <c r="CY26" i="1" a="1"/>
  <c r="CY26" i="1" s="1"/>
  <c r="CY38" i="1" a="1"/>
  <c r="CY38" i="1" s="1"/>
  <c r="CY3" i="1" a="1"/>
  <c r="CY3" i="1" s="1"/>
  <c r="CY15" i="1" a="1"/>
  <c r="CY15" i="1" s="1"/>
  <c r="CY27" i="1" a="1"/>
  <c r="CY27" i="1" s="1"/>
  <c r="CY39" i="1" a="1"/>
  <c r="CY39" i="1" s="1"/>
  <c r="CY4" i="1" a="1"/>
  <c r="CY4" i="1" s="1"/>
  <c r="CY16" i="1" a="1"/>
  <c r="CY16" i="1" s="1"/>
  <c r="CY28" i="1" a="1"/>
  <c r="CY28" i="1" s="1"/>
  <c r="CY40" i="1" a="1"/>
  <c r="CY40" i="1" s="1"/>
  <c r="CY5" i="1" a="1"/>
  <c r="CY5" i="1" s="1"/>
  <c r="CY17" i="1" a="1"/>
  <c r="CY17" i="1" s="1"/>
  <c r="CY29" i="1" a="1"/>
  <c r="CY29" i="1" s="1"/>
  <c r="CY41" i="1" a="1"/>
  <c r="CY41" i="1" s="1"/>
  <c r="CY6" i="1" a="1"/>
  <c r="CY6" i="1" s="1"/>
  <c r="CY18" i="1" a="1"/>
  <c r="CY18" i="1" s="1"/>
  <c r="CY30" i="1" a="1"/>
  <c r="CY30" i="1" s="1"/>
  <c r="DA34" i="1"/>
  <c r="CZ40" i="1" a="1"/>
  <c r="CZ40" i="1" s="1"/>
  <c r="CZ34" i="1" a="1"/>
  <c r="CZ34" i="1" s="1"/>
  <c r="DA39" i="1"/>
  <c r="DA42" i="1"/>
  <c r="CZ39" i="1" a="1"/>
  <c r="CZ39" i="1" s="1"/>
  <c r="CZ42" i="1" a="1"/>
  <c r="CZ42" i="1" s="1"/>
  <c r="DA36" i="1"/>
  <c r="DA38" i="1"/>
  <c r="CZ36" i="1" a="1"/>
  <c r="CZ36" i="1" s="1"/>
  <c r="CZ38" i="1" a="1"/>
  <c r="CZ38" i="1" s="1"/>
  <c r="DA35" i="1"/>
  <c r="DA41" i="1"/>
  <c r="DA37" i="1"/>
  <c r="CZ35" i="1" a="1"/>
  <c r="CZ35" i="1" s="1"/>
  <c r="CZ37" i="1" a="1"/>
  <c r="CZ37" i="1" s="1"/>
  <c r="CZ41" i="1" a="1"/>
  <c r="CZ41" i="1" s="1"/>
  <c r="DA40" i="1"/>
  <c r="DA4" i="1"/>
  <c r="CZ5" i="1" a="1"/>
  <c r="CZ5" i="1" s="1"/>
  <c r="CZ17" i="1" a="1"/>
  <c r="CZ17" i="1" s="1"/>
  <c r="CZ29" i="1" a="1"/>
  <c r="CZ29" i="1" s="1"/>
  <c r="DA27" i="1"/>
  <c r="DA15" i="1"/>
  <c r="CZ6" i="1" a="1"/>
  <c r="CZ6" i="1" s="1"/>
  <c r="CZ18" i="1" a="1"/>
  <c r="CZ18" i="1" s="1"/>
  <c r="CZ30" i="1" a="1"/>
  <c r="CZ30" i="1" s="1"/>
  <c r="DA26" i="1"/>
  <c r="DA14" i="1"/>
  <c r="CZ7" i="1" a="1"/>
  <c r="CZ7" i="1" s="1"/>
  <c r="CZ19" i="1" a="1"/>
  <c r="CZ19" i="1" s="1"/>
  <c r="CZ31" i="1" a="1"/>
  <c r="CZ31" i="1" s="1"/>
  <c r="DA25" i="1"/>
  <c r="DA13" i="1"/>
  <c r="CZ8" i="1" a="1"/>
  <c r="CZ8" i="1" s="1"/>
  <c r="CZ20" i="1" a="1"/>
  <c r="CZ20" i="1" s="1"/>
  <c r="CZ32" i="1" a="1"/>
  <c r="CZ32" i="1" s="1"/>
  <c r="DA24" i="1"/>
  <c r="DA12" i="1"/>
  <c r="CZ9" i="1" a="1"/>
  <c r="CZ9" i="1" s="1"/>
  <c r="CZ21" i="1" a="1"/>
  <c r="CZ21" i="1" s="1"/>
  <c r="CZ33" i="1" a="1"/>
  <c r="CZ33" i="1" s="1"/>
  <c r="DA23" i="1"/>
  <c r="DA11" i="1"/>
  <c r="CZ10" i="1" a="1"/>
  <c r="CZ10" i="1" s="1"/>
  <c r="CZ22" i="1" a="1"/>
  <c r="CZ22" i="1" s="1"/>
  <c r="DA3" i="1"/>
  <c r="DA22" i="1"/>
  <c r="DA10" i="1"/>
  <c r="CZ11" i="1" a="1"/>
  <c r="CZ11" i="1" s="1"/>
  <c r="CZ23" i="1" a="1"/>
  <c r="CZ23" i="1" s="1"/>
  <c r="DA33" i="1"/>
  <c r="DA21" i="1"/>
  <c r="DA9" i="1"/>
  <c r="CZ12" i="1" a="1"/>
  <c r="CZ12" i="1" s="1"/>
  <c r="CZ24" i="1" a="1"/>
  <c r="CZ24" i="1" s="1"/>
  <c r="DA32" i="1"/>
  <c r="DA20" i="1"/>
  <c r="DA8" i="1"/>
  <c r="CZ13" i="1" a="1"/>
  <c r="CZ13" i="1" s="1"/>
  <c r="CZ25" i="1" a="1"/>
  <c r="CZ25" i="1" s="1"/>
  <c r="DA31" i="1"/>
  <c r="DA19" i="1"/>
  <c r="DA7" i="1"/>
  <c r="CZ14" i="1" a="1"/>
  <c r="CZ14" i="1" s="1"/>
  <c r="CZ26" i="1" a="1"/>
  <c r="CZ26" i="1" s="1"/>
  <c r="DA30" i="1"/>
  <c r="DA18" i="1"/>
  <c r="DA6" i="1"/>
  <c r="CZ15" i="1" a="1"/>
  <c r="CZ15" i="1" s="1"/>
  <c r="CZ27" i="1" a="1"/>
  <c r="CZ27" i="1" s="1"/>
  <c r="DA29" i="1"/>
  <c r="DA17" i="1"/>
  <c r="DA5" i="1"/>
  <c r="CZ4" i="1" a="1"/>
  <c r="CZ4" i="1" s="1"/>
  <c r="CZ16" i="1" a="1"/>
  <c r="CZ16" i="1" s="1"/>
  <c r="CZ28" i="1" a="1"/>
  <c r="CZ28" i="1" s="1"/>
  <c r="DA28" i="1"/>
  <c r="DA16" i="1"/>
  <c r="S4" i="54"/>
  <c r="M54" i="54"/>
  <c r="M52" i="54"/>
  <c r="M53" i="54"/>
  <c r="BQ2177" i="1"/>
  <c r="BK2177" i="1"/>
  <c r="BP2177" i="1" s="1"/>
  <c r="BJ2177" i="1"/>
  <c r="BI2177" i="1"/>
  <c r="P53" i="15" l="1"/>
  <c r="S15" i="54"/>
  <c r="S14" i="54"/>
  <c r="S13" i="54"/>
  <c r="S12" i="54"/>
  <c r="S11" i="54"/>
  <c r="S16" i="54"/>
  <c r="I29" i="54"/>
  <c r="J29" i="54" s="1"/>
  <c r="J12" i="54"/>
  <c r="J10" i="54"/>
  <c r="L25" i="54"/>
  <c r="N1" i="1"/>
  <c r="E23" i="54"/>
  <c r="N66" i="54"/>
  <c r="N65" i="54"/>
  <c r="N64" i="54"/>
  <c r="G64" i="54"/>
  <c r="N63" i="54"/>
  <c r="I63" i="54"/>
  <c r="G63" i="54"/>
  <c r="N62" i="54"/>
  <c r="W61" i="54"/>
  <c r="V61" i="54"/>
  <c r="N61" i="54"/>
  <c r="W60" i="54"/>
  <c r="V60" i="54"/>
  <c r="N60" i="54"/>
  <c r="W59" i="54"/>
  <c r="V59" i="54"/>
  <c r="W58" i="54"/>
  <c r="V58" i="54"/>
  <c r="W57" i="54"/>
  <c r="V57" i="54"/>
  <c r="K57" i="54"/>
  <c r="W56" i="54"/>
  <c r="V56" i="54"/>
  <c r="E56" i="54"/>
  <c r="W55" i="54"/>
  <c r="V55" i="54"/>
  <c r="I55" i="54"/>
  <c r="G55" i="54"/>
  <c r="F55" i="54"/>
  <c r="E55" i="54"/>
  <c r="W54" i="54"/>
  <c r="V54" i="54"/>
  <c r="I54" i="54"/>
  <c r="F54" i="54"/>
  <c r="G53" i="54"/>
  <c r="F53" i="54"/>
  <c r="E53" i="54"/>
  <c r="G52" i="54"/>
  <c r="F52" i="54"/>
  <c r="G51" i="54"/>
  <c r="F51" i="54"/>
  <c r="E51" i="54"/>
  <c r="G50" i="54"/>
  <c r="F50" i="54"/>
  <c r="E50" i="54"/>
  <c r="P49" i="54"/>
  <c r="M49" i="54"/>
  <c r="J49" i="54"/>
  <c r="I49" i="54"/>
  <c r="P48" i="54"/>
  <c r="M48" i="54"/>
  <c r="J48" i="54"/>
  <c r="P47" i="54"/>
  <c r="M47" i="54"/>
  <c r="P46" i="54"/>
  <c r="I45" i="54"/>
  <c r="I44" i="54"/>
  <c r="M43" i="54"/>
  <c r="J43" i="54"/>
  <c r="I43" i="54"/>
  <c r="M42" i="54"/>
  <c r="I42" i="54"/>
  <c r="H42" i="54"/>
  <c r="O40" i="54"/>
  <c r="I39" i="54"/>
  <c r="M37" i="54"/>
  <c r="H37" i="54"/>
  <c r="H36" i="54"/>
  <c r="E35" i="54"/>
  <c r="G34" i="54"/>
  <c r="C34" i="54"/>
  <c r="K33" i="54"/>
  <c r="J33" i="54"/>
  <c r="G33" i="54"/>
  <c r="C33" i="54"/>
  <c r="Q32" i="54"/>
  <c r="P32" i="54"/>
  <c r="I32" i="54"/>
  <c r="C32" i="54"/>
  <c r="P31" i="54"/>
  <c r="Q31" i="54" s="1"/>
  <c r="C31" i="54"/>
  <c r="P30" i="54"/>
  <c r="Q30" i="54" s="1"/>
  <c r="C30" i="54"/>
  <c r="Q29" i="54"/>
  <c r="P29" i="54"/>
  <c r="C29" i="54"/>
  <c r="P28" i="54"/>
  <c r="M28" i="54"/>
  <c r="L28" i="54"/>
  <c r="S26" i="54"/>
  <c r="S25" i="54"/>
  <c r="C24" i="54"/>
  <c r="C23" i="54"/>
  <c r="M22" i="54"/>
  <c r="M21" i="54"/>
  <c r="Q18" i="54"/>
  <c r="P18" i="54"/>
  <c r="O18" i="54"/>
  <c r="Q17" i="54"/>
  <c r="P16" i="54"/>
  <c r="Q16" i="54" s="1"/>
  <c r="O16" i="54"/>
  <c r="E13" i="54"/>
  <c r="E12" i="54"/>
  <c r="E11" i="54"/>
  <c r="I7" i="54"/>
  <c r="I6" i="54"/>
  <c r="D6" i="54"/>
  <c r="D7" i="54" s="1"/>
  <c r="D5" i="54"/>
  <c r="I4" i="54"/>
  <c r="H4" i="54"/>
  <c r="D4" i="54"/>
  <c r="D2" i="54"/>
  <c r="BQ1153" i="1"/>
  <c r="BK1153" i="1"/>
  <c r="BP1153" i="1" s="1"/>
  <c r="BJ1153" i="1"/>
  <c r="BI1153" i="1"/>
  <c r="BQ1142" i="1"/>
  <c r="BK1142" i="1"/>
  <c r="BP1142" i="1" s="1"/>
  <c r="BJ1142" i="1"/>
  <c r="BI1142" i="1"/>
  <c r="BQ1141" i="1"/>
  <c r="BK1141" i="1"/>
  <c r="BP1141" i="1" s="1"/>
  <c r="BJ1141" i="1"/>
  <c r="BI1141" i="1"/>
  <c r="BQ1140" i="1"/>
  <c r="BK1140" i="1"/>
  <c r="BP1140" i="1" s="1"/>
  <c r="BJ1140" i="1"/>
  <c r="BI1140" i="1"/>
  <c r="BQ1139" i="1"/>
  <c r="BK1139" i="1"/>
  <c r="BP1139" i="1" s="1"/>
  <c r="BJ1139" i="1"/>
  <c r="BI1139" i="1"/>
  <c r="BQ1138" i="1"/>
  <c r="BK1138" i="1"/>
  <c r="BP1138" i="1" s="1"/>
  <c r="BJ1138" i="1"/>
  <c r="BI1138" i="1"/>
  <c r="BQ1137" i="1"/>
  <c r="BK1137" i="1"/>
  <c r="BP1137" i="1" s="1"/>
  <c r="BJ1137" i="1"/>
  <c r="BI1137" i="1"/>
  <c r="BQ1136" i="1"/>
  <c r="BK1136" i="1"/>
  <c r="BP1136" i="1" s="1"/>
  <c r="BJ1136" i="1"/>
  <c r="BI1136" i="1"/>
  <c r="J9" i="54" l="1"/>
  <c r="I18" i="54"/>
  <c r="G5" i="54"/>
  <c r="I24" i="54"/>
  <c r="I20" i="54"/>
  <c r="I13" i="54"/>
  <c r="I26" i="54"/>
  <c r="I27" i="54"/>
  <c r="I14" i="54"/>
  <c r="I10" i="54"/>
  <c r="I11" i="54"/>
  <c r="I19" i="54"/>
  <c r="I12" i="54"/>
  <c r="I21" i="54"/>
  <c r="I17" i="54"/>
  <c r="I15" i="54"/>
  <c r="I23" i="54"/>
  <c r="I28" i="54"/>
  <c r="I16" i="54"/>
  <c r="I22" i="54"/>
  <c r="I9" i="54"/>
  <c r="I25" i="54"/>
  <c r="BQ293" i="1"/>
  <c r="BK293" i="1"/>
  <c r="BP293" i="1" s="1"/>
  <c r="BJ293" i="1"/>
  <c r="BI293" i="1"/>
  <c r="BQ667" i="1"/>
  <c r="BK667" i="1"/>
  <c r="BP667" i="1" s="1"/>
  <c r="BJ667" i="1"/>
  <c r="BI667" i="1"/>
  <c r="BQ642" i="1"/>
  <c r="BK642" i="1"/>
  <c r="BP642" i="1" s="1"/>
  <c r="BJ642" i="1"/>
  <c r="BI642" i="1"/>
  <c r="M1" i="1"/>
  <c r="L1" i="1" s="1"/>
  <c r="L2372" i="1"/>
  <c r="R296" i="50"/>
  <c r="H1" i="50" l="1"/>
  <c r="I1" i="50"/>
  <c r="G1" i="50"/>
  <c r="F1" i="50"/>
  <c r="R210" i="50"/>
  <c r="R195" i="50"/>
  <c r="R180" i="50"/>
  <c r="R181" i="50"/>
  <c r="R182" i="50"/>
  <c r="R183" i="50"/>
  <c r="R184" i="50"/>
  <c r="R185" i="50"/>
  <c r="R186" i="50"/>
  <c r="R187" i="50"/>
  <c r="R188" i="50"/>
  <c r="R189" i="50"/>
  <c r="R190" i="50"/>
  <c r="R191" i="50"/>
  <c r="R192" i="50"/>
  <c r="R193" i="50"/>
  <c r="R194" i="50"/>
  <c r="R196" i="50"/>
  <c r="R197" i="50"/>
  <c r="R198" i="50"/>
  <c r="R199" i="50"/>
  <c r="R200" i="50"/>
  <c r="R201" i="50"/>
  <c r="R202" i="50"/>
  <c r="R203" i="50"/>
  <c r="R204" i="50"/>
  <c r="R205" i="50"/>
  <c r="R206" i="50"/>
  <c r="R207" i="50"/>
  <c r="R208" i="50"/>
  <c r="R209" i="50"/>
  <c r="R211" i="50"/>
  <c r="R212" i="50"/>
  <c r="R213" i="50"/>
  <c r="R214" i="50"/>
  <c r="R215" i="50"/>
  <c r="R216" i="50"/>
  <c r="R217" i="50"/>
  <c r="R218" i="50"/>
  <c r="R219" i="50"/>
  <c r="R220" i="50"/>
  <c r="R221" i="50"/>
  <c r="R222" i="50"/>
  <c r="R223" i="50"/>
  <c r="R224" i="50"/>
  <c r="R225" i="50"/>
  <c r="R226" i="50"/>
  <c r="R227" i="50"/>
  <c r="R228" i="50"/>
  <c r="R229" i="50"/>
  <c r="R230" i="50"/>
  <c r="R231" i="50"/>
  <c r="R232" i="50"/>
  <c r="R233" i="50"/>
  <c r="R234" i="50"/>
  <c r="R235" i="50"/>
  <c r="R236" i="50"/>
  <c r="R237" i="50"/>
  <c r="R238" i="50"/>
  <c r="R239" i="50"/>
  <c r="R240" i="50"/>
  <c r="R241" i="50"/>
  <c r="R242" i="50"/>
  <c r="R243" i="50"/>
  <c r="R244" i="50"/>
  <c r="R245" i="50"/>
  <c r="R246" i="50"/>
  <c r="R247" i="50"/>
  <c r="R248" i="50"/>
  <c r="R249" i="50"/>
  <c r="R250" i="50"/>
  <c r="R251" i="50"/>
  <c r="R252" i="50"/>
  <c r="R253" i="50"/>
  <c r="R254" i="50"/>
  <c r="R255" i="50"/>
  <c r="R256" i="50"/>
  <c r="R257" i="50"/>
  <c r="R258" i="50"/>
  <c r="R259" i="50"/>
  <c r="R260" i="50"/>
  <c r="R261" i="50"/>
  <c r="R262" i="50"/>
  <c r="R263" i="50"/>
  <c r="R264" i="50"/>
  <c r="R265" i="50"/>
  <c r="R266" i="50"/>
  <c r="R267" i="50"/>
  <c r="R268" i="50"/>
  <c r="R269" i="50"/>
  <c r="R270" i="50"/>
  <c r="R271" i="50"/>
  <c r="R272" i="50"/>
  <c r="R273" i="50"/>
  <c r="R274" i="50"/>
  <c r="R275" i="50"/>
  <c r="R276" i="50"/>
  <c r="R277" i="50"/>
  <c r="R278" i="50"/>
  <c r="R279" i="50"/>
  <c r="R280" i="50"/>
  <c r="R281" i="50"/>
  <c r="R282" i="50"/>
  <c r="R283" i="50"/>
  <c r="R284" i="50"/>
  <c r="R285" i="50"/>
  <c r="R286" i="50"/>
  <c r="R287" i="50"/>
  <c r="R288" i="50"/>
  <c r="R289" i="50"/>
  <c r="R290" i="50"/>
  <c r="R291" i="50"/>
  <c r="R292" i="50"/>
  <c r="R293" i="50"/>
  <c r="R294" i="50"/>
  <c r="R295" i="50"/>
  <c r="R297" i="50"/>
  <c r="R298" i="50"/>
  <c r="R299" i="50"/>
  <c r="R300" i="50"/>
  <c r="R301" i="50"/>
  <c r="R302" i="50"/>
  <c r="R303" i="50"/>
  <c r="R304" i="50"/>
  <c r="R305" i="50"/>
  <c r="R306" i="50"/>
  <c r="R307" i="50"/>
  <c r="R308" i="50"/>
  <c r="R309" i="50"/>
  <c r="R310" i="50"/>
  <c r="R311" i="50"/>
  <c r="R312" i="50"/>
  <c r="R313" i="50"/>
  <c r="R314" i="50"/>
  <c r="R315" i="50"/>
  <c r="R316" i="50"/>
  <c r="R317" i="50"/>
  <c r="R318" i="50"/>
  <c r="R319" i="50"/>
  <c r="R320" i="50"/>
  <c r="R321" i="50"/>
  <c r="R322" i="50"/>
  <c r="R323" i="50"/>
  <c r="R324" i="50"/>
  <c r="R325" i="50"/>
  <c r="R326" i="50"/>
  <c r="R327" i="50"/>
  <c r="R328" i="50"/>
  <c r="R329" i="50"/>
  <c r="R330" i="50"/>
  <c r="R331" i="50"/>
  <c r="R332" i="50"/>
  <c r="R333" i="50"/>
  <c r="R334" i="50"/>
  <c r="R335" i="50"/>
  <c r="R336" i="50"/>
  <c r="R337" i="50"/>
  <c r="R338" i="50"/>
  <c r="R339" i="50"/>
  <c r="R340" i="50"/>
  <c r="R341" i="50"/>
  <c r="R342" i="50"/>
  <c r="R343" i="50"/>
  <c r="R344" i="50"/>
  <c r="R345" i="50"/>
  <c r="R346" i="50"/>
  <c r="R347" i="50"/>
  <c r="R348" i="50"/>
  <c r="R349" i="50"/>
  <c r="R350" i="50"/>
  <c r="R351" i="50"/>
  <c r="R352" i="50"/>
  <c r="R353" i="50"/>
  <c r="R354" i="50"/>
  <c r="R355" i="50"/>
  <c r="R356" i="50"/>
  <c r="R357" i="50"/>
  <c r="R358" i="50"/>
  <c r="R359" i="50"/>
  <c r="R360" i="50"/>
  <c r="R361" i="50"/>
  <c r="R362" i="50"/>
  <c r="R363" i="50"/>
  <c r="R364" i="50"/>
  <c r="R365" i="50"/>
  <c r="R366" i="50"/>
  <c r="R367" i="50"/>
  <c r="R368" i="50"/>
  <c r="R369" i="50"/>
  <c r="R370" i="50"/>
  <c r="R371" i="50"/>
  <c r="R372" i="50"/>
  <c r="R373" i="50"/>
  <c r="R374" i="50"/>
  <c r="R375" i="50"/>
  <c r="R376" i="50"/>
  <c r="R377" i="50"/>
  <c r="R378" i="50"/>
  <c r="R379" i="50"/>
  <c r="R380" i="50"/>
  <c r="R381" i="50"/>
  <c r="R382" i="50"/>
  <c r="R383" i="50"/>
  <c r="R384" i="50"/>
  <c r="R385" i="50"/>
  <c r="R386" i="50"/>
  <c r="R387" i="50"/>
  <c r="R388" i="50"/>
  <c r="R389" i="50"/>
  <c r="R390" i="50"/>
  <c r="R391" i="50"/>
  <c r="R392" i="50"/>
  <c r="R393" i="50"/>
  <c r="R394" i="50"/>
  <c r="R395" i="50"/>
  <c r="R396" i="50"/>
  <c r="R397" i="50"/>
  <c r="R398" i="50"/>
  <c r="R399" i="50"/>
  <c r="R400" i="50"/>
  <c r="R401" i="50"/>
  <c r="R402" i="50"/>
  <c r="R403" i="50"/>
  <c r="R404" i="50"/>
  <c r="R405" i="50"/>
  <c r="R406" i="50"/>
  <c r="R407" i="50"/>
  <c r="R408" i="50"/>
  <c r="R409" i="50"/>
  <c r="R410" i="50"/>
  <c r="R411" i="50"/>
  <c r="R412" i="50"/>
  <c r="R413" i="50"/>
  <c r="R414" i="50"/>
  <c r="R415" i="50"/>
  <c r="R416" i="50"/>
  <c r="R417" i="50"/>
  <c r="R418" i="50"/>
  <c r="R419" i="50"/>
  <c r="R420" i="50"/>
  <c r="R421" i="50"/>
  <c r="R422" i="50"/>
  <c r="R423" i="50"/>
  <c r="R424" i="50"/>
  <c r="R425" i="50"/>
  <c r="R426" i="50"/>
  <c r="R427" i="50"/>
  <c r="R428" i="50"/>
  <c r="R429" i="50"/>
  <c r="R430" i="50"/>
  <c r="R431" i="50"/>
  <c r="R432" i="50"/>
  <c r="R433" i="50"/>
  <c r="R434" i="50"/>
  <c r="R435" i="50"/>
  <c r="R436" i="50"/>
  <c r="R437" i="50"/>
  <c r="R438" i="50"/>
  <c r="R439" i="50"/>
  <c r="R440" i="50"/>
  <c r="R441" i="50"/>
  <c r="R442" i="50"/>
  <c r="R443" i="50"/>
  <c r="R444" i="50"/>
  <c r="R445" i="50"/>
  <c r="R446" i="50"/>
  <c r="R447" i="50"/>
  <c r="R448" i="50"/>
  <c r="R449" i="50"/>
  <c r="R450" i="50"/>
  <c r="R451" i="50"/>
  <c r="R452" i="50"/>
  <c r="R453" i="50"/>
  <c r="R454" i="50"/>
  <c r="R455" i="50"/>
  <c r="R456" i="50"/>
  <c r="R457" i="50"/>
  <c r="R458" i="50"/>
  <c r="R459" i="50"/>
  <c r="R460" i="50"/>
  <c r="R461" i="50"/>
  <c r="R462" i="50"/>
  <c r="R463" i="50"/>
  <c r="R464" i="50"/>
  <c r="R465" i="50"/>
  <c r="R466" i="50"/>
  <c r="R467" i="50"/>
  <c r="R468" i="50"/>
  <c r="R469" i="50"/>
  <c r="R470" i="50"/>
  <c r="R471" i="50"/>
  <c r="R472" i="50"/>
  <c r="R473" i="50"/>
  <c r="R474" i="50"/>
  <c r="R475" i="50"/>
  <c r="R476" i="50"/>
  <c r="R477" i="50"/>
  <c r="R478" i="50"/>
  <c r="R479" i="50"/>
  <c r="R480" i="50"/>
  <c r="R481" i="50"/>
  <c r="R482" i="50"/>
  <c r="R483" i="50"/>
  <c r="R484" i="50"/>
  <c r="R485" i="50"/>
  <c r="R486" i="50"/>
  <c r="R487" i="50"/>
  <c r="R488" i="50"/>
  <c r="R489" i="50"/>
  <c r="R179" i="50"/>
  <c r="S252" i="50" l="1"/>
  <c r="B23" i="48"/>
  <c r="B22" i="48"/>
  <c r="B19" i="48"/>
  <c r="E19" i="48"/>
  <c r="E20" i="48"/>
  <c r="E21" i="48"/>
  <c r="D21" i="48" s="1"/>
  <c r="F23" i="48"/>
  <c r="D22" i="48"/>
  <c r="D14" i="48" l="1"/>
  <c r="D16" i="48"/>
  <c r="E14" i="48"/>
  <c r="B16" i="48"/>
  <c r="B15" i="48"/>
  <c r="E15" i="48"/>
  <c r="B6" i="48"/>
  <c r="D6" i="48"/>
  <c r="E5" i="48"/>
  <c r="E4" i="48"/>
  <c r="D11" i="48"/>
  <c r="B11" i="48"/>
  <c r="E10" i="48"/>
  <c r="B10" i="48"/>
  <c r="D9" i="48"/>
  <c r="E9" i="48"/>
  <c r="B5" i="48"/>
  <c r="P1" i="50"/>
  <c r="B40" i="51"/>
  <c r="B22" i="51"/>
  <c r="B29" i="51"/>
  <c r="B13" i="51"/>
  <c r="B3" i="51"/>
  <c r="B41" i="51"/>
  <c r="B42" i="51"/>
  <c r="B30" i="51"/>
  <c r="B43" i="51"/>
  <c r="B14" i="51"/>
  <c r="B44" i="51"/>
  <c r="B31" i="51"/>
  <c r="B45" i="51"/>
  <c r="B7" i="51"/>
  <c r="B46" i="51"/>
  <c r="B10" i="51"/>
  <c r="B23" i="51"/>
  <c r="B47" i="51"/>
  <c r="B32" i="51"/>
  <c r="B48" i="51"/>
  <c r="B49" i="51"/>
  <c r="B50" i="51"/>
  <c r="B24" i="51"/>
  <c r="B2" i="51"/>
  <c r="B15" i="51"/>
  <c r="B51" i="51"/>
  <c r="B12" i="51"/>
  <c r="B4" i="51"/>
  <c r="B16" i="51"/>
  <c r="B9" i="51"/>
  <c r="B33" i="51"/>
  <c r="B52" i="51"/>
  <c r="B53" i="51"/>
  <c r="B54" i="51"/>
  <c r="B55" i="51"/>
  <c r="B56" i="51"/>
  <c r="B17" i="51"/>
  <c r="B57" i="51"/>
  <c r="B58" i="51"/>
  <c r="B59" i="51"/>
  <c r="B60" i="51"/>
  <c r="B6" i="51"/>
  <c r="B61" i="51"/>
  <c r="B25" i="51"/>
  <c r="B34" i="51"/>
  <c r="B11" i="51"/>
  <c r="B18" i="51"/>
  <c r="B35" i="51"/>
  <c r="B36" i="51"/>
  <c r="B5" i="51"/>
  <c r="B26" i="51"/>
  <c r="B62" i="51"/>
  <c r="B63" i="51"/>
  <c r="B64" i="51"/>
  <c r="B65" i="51"/>
  <c r="B27" i="51"/>
  <c r="B66" i="51"/>
  <c r="B37" i="51"/>
  <c r="B67" i="51"/>
  <c r="B19" i="51"/>
  <c r="B68" i="51"/>
  <c r="B38" i="51"/>
  <c r="B69" i="51"/>
  <c r="B70" i="51"/>
  <c r="B71" i="51"/>
  <c r="B8" i="51"/>
  <c r="B72" i="51"/>
  <c r="B20" i="51"/>
  <c r="B28" i="51"/>
  <c r="B73" i="51"/>
  <c r="B74" i="51"/>
  <c r="B75" i="51"/>
  <c r="B76" i="51"/>
  <c r="B77" i="51"/>
  <c r="B21" i="51"/>
  <c r="B39" i="51"/>
  <c r="R3" i="50"/>
  <c r="R122" i="50"/>
  <c r="R4" i="50"/>
  <c r="R5" i="50"/>
  <c r="R6" i="50"/>
  <c r="R7" i="50"/>
  <c r="R8" i="50"/>
  <c r="R9" i="50"/>
  <c r="R10" i="50"/>
  <c r="R11" i="50"/>
  <c r="R12" i="50"/>
  <c r="R13" i="50"/>
  <c r="R14" i="50"/>
  <c r="R15" i="50"/>
  <c r="R16" i="50"/>
  <c r="R17" i="50"/>
  <c r="R18" i="50"/>
  <c r="R19" i="50"/>
  <c r="R20" i="50"/>
  <c r="R21" i="50"/>
  <c r="R22" i="50"/>
  <c r="R23" i="50"/>
  <c r="R24" i="50"/>
  <c r="R25" i="50"/>
  <c r="R26" i="50"/>
  <c r="R27" i="50"/>
  <c r="R28" i="50"/>
  <c r="R29" i="50"/>
  <c r="R30" i="50"/>
  <c r="R31" i="50"/>
  <c r="R32" i="50"/>
  <c r="R33" i="50"/>
  <c r="R34" i="50"/>
  <c r="R35" i="50"/>
  <c r="R36" i="50"/>
  <c r="R37" i="50"/>
  <c r="R38" i="50"/>
  <c r="R39" i="50"/>
  <c r="R40" i="50"/>
  <c r="R41" i="50"/>
  <c r="R42" i="50"/>
  <c r="R43" i="50"/>
  <c r="R44" i="50"/>
  <c r="R45" i="50"/>
  <c r="R46" i="50"/>
  <c r="R47" i="50"/>
  <c r="R48" i="50"/>
  <c r="R49" i="50"/>
  <c r="R50" i="50"/>
  <c r="R51" i="50"/>
  <c r="R52" i="50"/>
  <c r="R53" i="50"/>
  <c r="R54" i="50"/>
  <c r="R55" i="50"/>
  <c r="R56" i="50"/>
  <c r="R57" i="50"/>
  <c r="R58" i="50"/>
  <c r="R59" i="50"/>
  <c r="R60" i="50"/>
  <c r="R61" i="50"/>
  <c r="R62" i="50"/>
  <c r="R63" i="50"/>
  <c r="R64" i="50"/>
  <c r="R65" i="50"/>
  <c r="R66" i="50"/>
  <c r="R67" i="50"/>
  <c r="R68" i="50"/>
  <c r="R69" i="50"/>
  <c r="R70" i="50"/>
  <c r="R71" i="50"/>
  <c r="R72" i="50"/>
  <c r="R73" i="50"/>
  <c r="R74" i="50"/>
  <c r="R75" i="50"/>
  <c r="R76" i="50"/>
  <c r="R77" i="50"/>
  <c r="R78" i="50"/>
  <c r="R79" i="50"/>
  <c r="R80" i="50"/>
  <c r="R81" i="50"/>
  <c r="R82" i="50"/>
  <c r="R83" i="50"/>
  <c r="R84" i="50"/>
  <c r="R85" i="50"/>
  <c r="R86" i="50"/>
  <c r="R87" i="50"/>
  <c r="R88" i="50"/>
  <c r="R89" i="50"/>
  <c r="R90" i="50"/>
  <c r="R91" i="50"/>
  <c r="R92" i="50"/>
  <c r="R93" i="50"/>
  <c r="R94" i="50"/>
  <c r="R95" i="50"/>
  <c r="R96" i="50"/>
  <c r="R97" i="50"/>
  <c r="R98" i="50"/>
  <c r="R99" i="50"/>
  <c r="R100" i="50"/>
  <c r="R101" i="50"/>
  <c r="R102" i="50"/>
  <c r="R103" i="50"/>
  <c r="R104" i="50"/>
  <c r="R105" i="50"/>
  <c r="R106" i="50"/>
  <c r="R107" i="50"/>
  <c r="R108" i="50"/>
  <c r="R109" i="50"/>
  <c r="R110" i="50"/>
  <c r="R111" i="50"/>
  <c r="R112" i="50"/>
  <c r="R113" i="50"/>
  <c r="R114" i="50"/>
  <c r="R115" i="50"/>
  <c r="R116" i="50"/>
  <c r="R117" i="50"/>
  <c r="R118" i="50"/>
  <c r="R119" i="50"/>
  <c r="R120" i="50"/>
  <c r="R121" i="50"/>
  <c r="R123" i="50"/>
  <c r="R124" i="50"/>
  <c r="R125" i="50"/>
  <c r="R126" i="50"/>
  <c r="R127" i="50"/>
  <c r="R128" i="50"/>
  <c r="R129" i="50"/>
  <c r="R130" i="50"/>
  <c r="R131" i="50"/>
  <c r="R132" i="50"/>
  <c r="R133" i="50"/>
  <c r="R134" i="50"/>
  <c r="R135" i="50"/>
  <c r="R136" i="50"/>
  <c r="R137" i="50"/>
  <c r="R138" i="50"/>
  <c r="R139" i="50"/>
  <c r="R140" i="50"/>
  <c r="R141" i="50"/>
  <c r="R142" i="50"/>
  <c r="R143" i="50"/>
  <c r="R144" i="50"/>
  <c r="R145" i="50"/>
  <c r="R146" i="50"/>
  <c r="R147" i="50"/>
  <c r="R148" i="50"/>
  <c r="R149" i="50"/>
  <c r="R150" i="50"/>
  <c r="R151" i="50"/>
  <c r="R152" i="50"/>
  <c r="R153" i="50"/>
  <c r="R154" i="50"/>
  <c r="R155" i="50"/>
  <c r="R156" i="50"/>
  <c r="R157" i="50"/>
  <c r="R158" i="50"/>
  <c r="R159" i="50"/>
  <c r="R160" i="50"/>
  <c r="R161" i="50"/>
  <c r="R162" i="50"/>
  <c r="R163" i="50"/>
  <c r="R164" i="50"/>
  <c r="R165" i="50"/>
  <c r="R166" i="50"/>
  <c r="R167" i="50"/>
  <c r="R168" i="50"/>
  <c r="R169" i="50"/>
  <c r="R170" i="50"/>
  <c r="R171" i="50"/>
  <c r="R172" i="50"/>
  <c r="R173" i="50"/>
  <c r="R174" i="50"/>
  <c r="R175" i="50"/>
  <c r="R176" i="50"/>
  <c r="R177" i="50"/>
  <c r="R178" i="50"/>
  <c r="BQ2368" i="1"/>
  <c r="BK2368" i="1"/>
  <c r="BP2368" i="1" s="1"/>
  <c r="BJ2368" i="1"/>
  <c r="BI2368" i="1"/>
  <c r="BQ2358" i="1"/>
  <c r="BK2358" i="1"/>
  <c r="BP2358" i="1" s="1"/>
  <c r="BJ2358" i="1"/>
  <c r="BI2358" i="1"/>
  <c r="S210" i="50" l="1"/>
  <c r="S203" i="50"/>
  <c r="S351" i="50"/>
  <c r="S364" i="50"/>
  <c r="S384" i="50"/>
  <c r="S420" i="50"/>
  <c r="S463" i="50"/>
  <c r="S335" i="50"/>
  <c r="S431" i="50"/>
  <c r="S291" i="50"/>
  <c r="S219" i="50"/>
  <c r="S248" i="50"/>
  <c r="S261" i="50"/>
  <c r="S272" i="50"/>
  <c r="S298" i="50"/>
  <c r="S242" i="50"/>
  <c r="S255" i="50"/>
  <c r="S267" i="50"/>
  <c r="S279" i="50"/>
  <c r="S305" i="50"/>
  <c r="S318" i="50"/>
  <c r="S312" i="50"/>
  <c r="S358" i="50"/>
  <c r="S413" i="50"/>
  <c r="S442" i="50"/>
  <c r="S224" i="50"/>
  <c r="S287" i="50"/>
  <c r="S322" i="50"/>
  <c r="S361" i="50"/>
  <c r="S409" i="50"/>
  <c r="S265" i="50"/>
  <c r="S331" i="50"/>
  <c r="S299" i="50"/>
  <c r="S345" i="50"/>
  <c r="S371" i="50"/>
  <c r="S449" i="50"/>
  <c r="S478" i="50"/>
  <c r="S270" i="50"/>
  <c r="S388" i="50"/>
  <c r="S474" i="50"/>
  <c r="S228" i="50"/>
  <c r="S235" i="50"/>
  <c r="S249" i="50"/>
  <c r="S262" i="50"/>
  <c r="S273" i="50"/>
  <c r="S325" i="50"/>
  <c r="S391" i="50"/>
  <c r="S259" i="50"/>
  <c r="S402" i="50"/>
  <c r="S460" i="50"/>
  <c r="S209" i="50"/>
  <c r="S303" i="50"/>
  <c r="S355" i="50"/>
  <c r="S215" i="50"/>
  <c r="S394" i="50"/>
  <c r="S466" i="50"/>
  <c r="S480" i="50"/>
  <c r="S295" i="50"/>
  <c r="S367" i="50"/>
  <c r="S253" i="50"/>
  <c r="S236" i="50"/>
  <c r="S250" i="50"/>
  <c r="S280" i="50"/>
  <c r="S300" i="50"/>
  <c r="S313" i="50"/>
  <c r="S333" i="50"/>
  <c r="S346" i="50"/>
  <c r="S359" i="50"/>
  <c r="S372" i="50"/>
  <c r="S400" i="50"/>
  <c r="S407" i="50"/>
  <c r="S414" i="50"/>
  <c r="S421" i="50"/>
  <c r="S301" i="50"/>
  <c r="S321" i="50"/>
  <c r="S334" i="50"/>
  <c r="S408" i="50"/>
  <c r="S437" i="50"/>
  <c r="S315" i="50"/>
  <c r="S341" i="50"/>
  <c r="S467" i="50"/>
  <c r="S277" i="50"/>
  <c r="S316" i="50"/>
  <c r="S382" i="50"/>
  <c r="S251" i="50"/>
  <c r="S347" i="50"/>
  <c r="S360" i="50"/>
  <c r="S373" i="50"/>
  <c r="S387" i="50"/>
  <c r="S401" i="50"/>
  <c r="S415" i="50"/>
  <c r="S430" i="50"/>
  <c r="S451" i="50"/>
  <c r="S473" i="50"/>
  <c r="S487" i="50"/>
  <c r="S328" i="50"/>
  <c r="S231" i="50"/>
  <c r="S281" i="50"/>
  <c r="S309" i="50"/>
  <c r="S424" i="50"/>
  <c r="S481" i="50"/>
  <c r="S375" i="50"/>
  <c r="S269" i="50"/>
  <c r="S444" i="50"/>
  <c r="S354" i="50"/>
  <c r="S216" i="50"/>
  <c r="S293" i="50"/>
  <c r="S348" i="50"/>
  <c r="S395" i="50"/>
  <c r="S438" i="50"/>
  <c r="S342" i="50"/>
  <c r="S208" i="50"/>
  <c r="S238" i="50"/>
  <c r="S245" i="50"/>
  <c r="S264" i="50"/>
  <c r="S276" i="50"/>
  <c r="S284" i="50"/>
  <c r="S290" i="50"/>
  <c r="S200" i="50"/>
  <c r="S285" i="50"/>
  <c r="S329" i="50"/>
  <c r="S377" i="50"/>
  <c r="S406" i="50"/>
  <c r="S427" i="50"/>
  <c r="S456" i="50"/>
  <c r="S485" i="50"/>
  <c r="S445" i="50"/>
  <c r="S282" i="50"/>
  <c r="S379" i="50"/>
  <c r="S418" i="50"/>
  <c r="S221" i="50"/>
  <c r="S479" i="50"/>
  <c r="S469" i="50"/>
  <c r="S179" i="50"/>
  <c r="S246" i="50"/>
  <c r="S308" i="50"/>
  <c r="S459" i="50"/>
  <c r="S184" i="50"/>
  <c r="S196" i="50"/>
  <c r="S399" i="50"/>
  <c r="S404" i="50"/>
  <c r="S319" i="50"/>
  <c r="S383" i="50"/>
  <c r="S454" i="50"/>
  <c r="S433" i="50"/>
  <c r="S258" i="50"/>
  <c r="S410" i="50"/>
  <c r="S283" i="50"/>
  <c r="S227" i="50"/>
  <c r="S275" i="50"/>
  <c r="S225" i="50"/>
  <c r="S289" i="50"/>
  <c r="S205" i="50"/>
  <c r="S226" i="50"/>
  <c r="S343" i="50"/>
  <c r="S450" i="50"/>
  <c r="S396" i="50"/>
  <c r="S202" i="50"/>
  <c r="S254" i="50"/>
  <c r="S432" i="50"/>
  <c r="S457" i="50"/>
  <c r="S483" i="50"/>
  <c r="S188" i="50"/>
  <c r="S223" i="50"/>
  <c r="S380" i="50"/>
  <c r="S417" i="50"/>
  <c r="S183" i="50"/>
  <c r="S470" i="50"/>
  <c r="S234" i="50"/>
  <c r="S350" i="50"/>
  <c r="S370" i="50"/>
  <c r="S426" i="50"/>
  <c r="S369" i="50"/>
  <c r="S271" i="50"/>
  <c r="S447" i="50"/>
  <c r="S199" i="50"/>
  <c r="S239" i="50"/>
  <c r="S338" i="50"/>
  <c r="S476" i="50"/>
  <c r="S213" i="50"/>
  <c r="S488" i="50"/>
  <c r="S310" i="50"/>
  <c r="S307" i="50"/>
  <c r="S390" i="50"/>
  <c r="S297" i="50"/>
  <c r="S475" i="50"/>
  <c r="S311" i="50"/>
  <c r="S397" i="50"/>
  <c r="S411" i="50"/>
  <c r="S187" i="50"/>
  <c r="S458" i="50"/>
  <c r="S465" i="50"/>
  <c r="S423" i="50"/>
  <c r="S296" i="50"/>
  <c r="S181" i="50"/>
  <c r="S212" i="50"/>
  <c r="S191" i="50"/>
  <c r="S233" i="50"/>
  <c r="S472" i="50"/>
  <c r="S320" i="50"/>
  <c r="S204" i="50"/>
  <c r="S332" i="50"/>
  <c r="S455" i="50"/>
  <c r="S229" i="50"/>
  <c r="S244" i="50"/>
  <c r="S368" i="50"/>
  <c r="S260" i="50"/>
  <c r="S286" i="50"/>
  <c r="S378" i="50"/>
  <c r="S425" i="50"/>
  <c r="S486" i="50"/>
  <c r="S403" i="50"/>
  <c r="S439" i="50"/>
  <c r="S385" i="50"/>
  <c r="S356" i="50"/>
  <c r="S189" i="50"/>
  <c r="S422" i="50"/>
  <c r="S429" i="50"/>
  <c r="S230" i="50"/>
  <c r="S452" i="50"/>
  <c r="S453" i="50"/>
  <c r="S192" i="50"/>
  <c r="S195" i="50"/>
  <c r="S306" i="50"/>
  <c r="S288" i="50"/>
  <c r="S243" i="50"/>
  <c r="S206" i="50"/>
  <c r="S443" i="50"/>
  <c r="S440" i="50"/>
  <c r="S214" i="50"/>
  <c r="S366" i="50"/>
  <c r="S353" i="50"/>
  <c r="S389" i="50"/>
  <c r="S461" i="50"/>
  <c r="S462" i="50"/>
  <c r="S349" i="50"/>
  <c r="S292" i="50"/>
  <c r="S381" i="50"/>
  <c r="S314" i="50"/>
  <c r="S393" i="50"/>
  <c r="S464" i="50"/>
  <c r="S435" i="50"/>
  <c r="S471" i="50"/>
  <c r="S180" i="50"/>
  <c r="S220" i="50"/>
  <c r="S247" i="50"/>
  <c r="S376" i="50"/>
  <c r="S190" i="50"/>
  <c r="S237" i="50"/>
  <c r="S392" i="50"/>
  <c r="S193" i="50"/>
  <c r="S324" i="50"/>
  <c r="S232" i="50"/>
  <c r="S217" i="50"/>
  <c r="S419" i="50"/>
  <c r="S257" i="50"/>
  <c r="S330" i="50"/>
  <c r="S317" i="50"/>
  <c r="S448" i="50"/>
  <c r="S484" i="50"/>
  <c r="S365" i="50"/>
  <c r="S337" i="50"/>
  <c r="S218" i="50"/>
  <c r="S302" i="50"/>
  <c r="S263" i="50"/>
  <c r="S386" i="50"/>
  <c r="S428" i="50"/>
  <c r="S201" i="50"/>
  <c r="S412" i="50"/>
  <c r="S186" i="50"/>
  <c r="S304" i="50"/>
  <c r="S240" i="50"/>
  <c r="S468" i="50"/>
  <c r="S374" i="50"/>
  <c r="S336" i="50"/>
  <c r="S222" i="50"/>
  <c r="S294" i="50"/>
  <c r="S352" i="50"/>
  <c r="S327" i="50"/>
  <c r="S436" i="50"/>
  <c r="S489" i="50"/>
  <c r="S446" i="50"/>
  <c r="S482" i="50"/>
  <c r="S207" i="50"/>
  <c r="S268" i="50"/>
  <c r="S326" i="50"/>
  <c r="S194" i="50"/>
  <c r="S477" i="50"/>
  <c r="S434" i="50"/>
  <c r="S339" i="50"/>
  <c r="S405" i="50"/>
  <c r="S241" i="50"/>
  <c r="S344" i="50"/>
  <c r="S357" i="50"/>
  <c r="S211" i="50"/>
  <c r="S278" i="50"/>
  <c r="S266" i="50"/>
  <c r="S340" i="50"/>
  <c r="S363" i="50"/>
  <c r="S416" i="50"/>
  <c r="S362" i="50"/>
  <c r="S198" i="50"/>
  <c r="S274" i="50"/>
  <c r="S182" i="50"/>
  <c r="S441" i="50"/>
  <c r="S398" i="50"/>
  <c r="S256" i="50"/>
  <c r="S185" i="50"/>
  <c r="S323" i="50"/>
  <c r="S197" i="50"/>
  <c r="S120" i="50"/>
  <c r="S108" i="50"/>
  <c r="S96" i="50"/>
  <c r="S168" i="50"/>
  <c r="S156" i="50"/>
  <c r="S144" i="50"/>
  <c r="S132" i="50"/>
  <c r="S122" i="50"/>
  <c r="S167" i="50"/>
  <c r="S143" i="50"/>
  <c r="S153" i="50"/>
  <c r="S174" i="50"/>
  <c r="S160" i="50"/>
  <c r="S172" i="50"/>
  <c r="S155" i="50"/>
  <c r="S131" i="50"/>
  <c r="S177" i="50"/>
  <c r="S152" i="50"/>
  <c r="S128" i="50"/>
  <c r="S104" i="50"/>
  <c r="S80" i="50"/>
  <c r="S20" i="50"/>
  <c r="S176" i="50"/>
  <c r="S164" i="50"/>
  <c r="S140" i="50"/>
  <c r="S116" i="50"/>
  <c r="S92" i="50"/>
  <c r="S68" i="50"/>
  <c r="S56" i="50"/>
  <c r="S44" i="50"/>
  <c r="S32" i="50"/>
  <c r="S138" i="50"/>
  <c r="S162" i="50"/>
  <c r="S150" i="50"/>
  <c r="S126" i="50"/>
  <c r="S114" i="50"/>
  <c r="S102" i="50"/>
  <c r="S90" i="50"/>
  <c r="S78" i="50"/>
  <c r="S173" i="50"/>
  <c r="S149" i="50"/>
  <c r="S113" i="50"/>
  <c r="S101" i="50"/>
  <c r="S53" i="50"/>
  <c r="S17" i="50"/>
  <c r="S171" i="50"/>
  <c r="S123" i="50"/>
  <c r="S87" i="50"/>
  <c r="S51" i="50"/>
  <c r="S15" i="50"/>
  <c r="S147" i="50"/>
  <c r="S99" i="50"/>
  <c r="S63" i="50"/>
  <c r="S27" i="50"/>
  <c r="S158" i="50"/>
  <c r="S134" i="50"/>
  <c r="S110" i="50"/>
  <c r="S98" i="50"/>
  <c r="S86" i="50"/>
  <c r="S74" i="50"/>
  <c r="S62" i="50"/>
  <c r="S50" i="50"/>
  <c r="S38" i="50"/>
  <c r="S159" i="50"/>
  <c r="S135" i="50"/>
  <c r="S111" i="50"/>
  <c r="S75" i="50"/>
  <c r="S39" i="50"/>
  <c r="S170" i="50"/>
  <c r="S146" i="50"/>
  <c r="S169" i="50"/>
  <c r="S157" i="50"/>
  <c r="S145" i="50"/>
  <c r="S133" i="50"/>
  <c r="S121" i="50"/>
  <c r="S109" i="50"/>
  <c r="S97" i="50"/>
  <c r="S85" i="50"/>
  <c r="S73" i="50"/>
  <c r="S61" i="50"/>
  <c r="S49" i="50"/>
  <c r="S37" i="50"/>
  <c r="S3" i="50"/>
  <c r="S26" i="50"/>
  <c r="S14" i="50"/>
  <c r="S25" i="50"/>
  <c r="S13" i="50"/>
  <c r="S58" i="50"/>
  <c r="S46" i="50"/>
  <c r="S117" i="50"/>
  <c r="S105" i="50"/>
  <c r="S93" i="50"/>
  <c r="S69" i="50"/>
  <c r="S33" i="50"/>
  <c r="S119" i="50"/>
  <c r="S107" i="50"/>
  <c r="S83" i="50"/>
  <c r="S59" i="50"/>
  <c r="S47" i="50"/>
  <c r="S35" i="50"/>
  <c r="S11" i="50"/>
  <c r="S178" i="50"/>
  <c r="S166" i="50"/>
  <c r="S154" i="50"/>
  <c r="S142" i="50"/>
  <c r="S130" i="50"/>
  <c r="S118" i="50"/>
  <c r="S106" i="50"/>
  <c r="S94" i="50"/>
  <c r="S82" i="50"/>
  <c r="S70" i="50"/>
  <c r="S34" i="50"/>
  <c r="S22" i="50"/>
  <c r="S10" i="50"/>
  <c r="S45" i="50"/>
  <c r="S21" i="50"/>
  <c r="S175" i="50"/>
  <c r="S163" i="50"/>
  <c r="S151" i="50"/>
  <c r="S139" i="50"/>
  <c r="S127" i="50"/>
  <c r="S115" i="50"/>
  <c r="S103" i="50"/>
  <c r="S91" i="50"/>
  <c r="S79" i="50"/>
  <c r="S67" i="50"/>
  <c r="S55" i="50"/>
  <c r="S43" i="50"/>
  <c r="S31" i="50"/>
  <c r="S19" i="50"/>
  <c r="S7" i="50"/>
  <c r="S54" i="50"/>
  <c r="S42" i="50"/>
  <c r="S30" i="50"/>
  <c r="S18" i="50"/>
  <c r="S6" i="50"/>
  <c r="S29" i="50"/>
  <c r="S100" i="50"/>
  <c r="S76" i="50"/>
  <c r="S52" i="50"/>
  <c r="S124" i="50"/>
  <c r="S84" i="50"/>
  <c r="S72" i="50"/>
  <c r="S60" i="50"/>
  <c r="S48" i="50"/>
  <c r="S36" i="50"/>
  <c r="S24" i="50"/>
  <c r="S12" i="50"/>
  <c r="S95" i="50"/>
  <c r="S71" i="50"/>
  <c r="S23" i="50"/>
  <c r="S88" i="50"/>
  <c r="S64" i="50"/>
  <c r="S136" i="50"/>
  <c r="S8" i="50"/>
  <c r="S5" i="50"/>
  <c r="S57" i="50"/>
  <c r="S125" i="50"/>
  <c r="S4" i="50"/>
  <c r="S66" i="50"/>
  <c r="S41" i="50"/>
  <c r="S112" i="50"/>
  <c r="S89" i="50"/>
  <c r="S161" i="50"/>
  <c r="S137" i="50"/>
  <c r="S9" i="50"/>
  <c r="S65" i="50"/>
  <c r="S129" i="50"/>
  <c r="S40" i="50"/>
  <c r="S16" i="50"/>
  <c r="S165" i="50"/>
  <c r="S28" i="50"/>
  <c r="S77" i="50"/>
  <c r="S81" i="50"/>
  <c r="S141" i="50"/>
  <c r="S148" i="50"/>
  <c r="BQ2339" i="1"/>
  <c r="BK2339" i="1"/>
  <c r="BP2339" i="1" s="1"/>
  <c r="BJ2339" i="1"/>
  <c r="BI2339" i="1"/>
  <c r="BQ2338" i="1"/>
  <c r="BK2338" i="1"/>
  <c r="BP2338" i="1" s="1"/>
  <c r="BJ2338" i="1"/>
  <c r="BI2338" i="1"/>
  <c r="BQ2337" i="1"/>
  <c r="BK2337" i="1"/>
  <c r="BP2337" i="1" s="1"/>
  <c r="BJ2337" i="1"/>
  <c r="BI2337" i="1"/>
  <c r="E2372" i="1"/>
  <c r="E2373" i="1"/>
  <c r="E2374" i="1"/>
  <c r="E2375" i="1"/>
  <c r="E2371" i="1"/>
  <c r="BI2324" i="1" l="1"/>
  <c r="BJ2324" i="1"/>
  <c r="BK2324" i="1"/>
  <c r="BP2324" i="1" s="1"/>
  <c r="BQ2324" i="1"/>
  <c r="BI2325" i="1"/>
  <c r="BJ2325" i="1"/>
  <c r="BK2325" i="1"/>
  <c r="BP2325" i="1" s="1"/>
  <c r="BQ2325" i="1"/>
  <c r="BI2326" i="1"/>
  <c r="BJ2326" i="1"/>
  <c r="BK2326" i="1"/>
  <c r="BP2326" i="1" s="1"/>
  <c r="BQ2326" i="1"/>
  <c r="BI2327" i="1"/>
  <c r="BJ2327" i="1"/>
  <c r="BK2327" i="1"/>
  <c r="BP2327" i="1" s="1"/>
  <c r="BQ2327" i="1"/>
  <c r="BI2328" i="1"/>
  <c r="BJ2328" i="1"/>
  <c r="BK2328" i="1"/>
  <c r="BP2328" i="1" s="1"/>
  <c r="BQ2328" i="1"/>
  <c r="BI2329" i="1"/>
  <c r="BJ2329" i="1"/>
  <c r="BK2329" i="1"/>
  <c r="BP2329" i="1" s="1"/>
  <c r="BQ2329" i="1"/>
  <c r="BI2330" i="1"/>
  <c r="BJ2330" i="1"/>
  <c r="BK2330" i="1"/>
  <c r="BP2330" i="1" s="1"/>
  <c r="BQ2330" i="1"/>
  <c r="BI2331" i="1"/>
  <c r="BJ2331" i="1"/>
  <c r="BK2331" i="1"/>
  <c r="BP2331" i="1" s="1"/>
  <c r="BQ2331" i="1"/>
  <c r="BI2332" i="1"/>
  <c r="BJ2332" i="1"/>
  <c r="BK2332" i="1"/>
  <c r="BP2332" i="1" s="1"/>
  <c r="BQ2332" i="1"/>
  <c r="BI2333" i="1"/>
  <c r="BJ2333" i="1"/>
  <c r="BK2333" i="1"/>
  <c r="BP2333" i="1" s="1"/>
  <c r="BQ2333" i="1"/>
  <c r="BI2334" i="1"/>
  <c r="BJ2334" i="1"/>
  <c r="BK2334" i="1"/>
  <c r="BP2334" i="1" s="1"/>
  <c r="BQ2334" i="1"/>
  <c r="BI2335" i="1"/>
  <c r="BJ2335" i="1"/>
  <c r="BK2335" i="1"/>
  <c r="BP2335" i="1" s="1"/>
  <c r="BQ2335" i="1"/>
  <c r="BI2336" i="1"/>
  <c r="BJ2336" i="1"/>
  <c r="BK2336" i="1"/>
  <c r="BP2336" i="1" s="1"/>
  <c r="BQ2336" i="1"/>
  <c r="BI2340" i="1"/>
  <c r="BJ2340" i="1"/>
  <c r="BK2340" i="1"/>
  <c r="BP2340" i="1" s="1"/>
  <c r="BQ2340" i="1"/>
  <c r="BI2341" i="1"/>
  <c r="BJ2341" i="1"/>
  <c r="BK2341" i="1"/>
  <c r="BP2341" i="1" s="1"/>
  <c r="BQ2341" i="1"/>
  <c r="BI2342" i="1"/>
  <c r="BJ2342" i="1"/>
  <c r="BK2342" i="1"/>
  <c r="BP2342" i="1" s="1"/>
  <c r="BQ2342" i="1"/>
  <c r="BI2343" i="1"/>
  <c r="BJ2343" i="1"/>
  <c r="BK2343" i="1"/>
  <c r="BP2343" i="1" s="1"/>
  <c r="BQ2343" i="1"/>
  <c r="BI2344" i="1"/>
  <c r="BJ2344" i="1"/>
  <c r="BK2344" i="1"/>
  <c r="BP2344" i="1" s="1"/>
  <c r="BQ2344" i="1"/>
  <c r="BI2345" i="1"/>
  <c r="BJ2345" i="1"/>
  <c r="BK2345" i="1"/>
  <c r="BP2345" i="1" s="1"/>
  <c r="BQ2345" i="1"/>
  <c r="BI2346" i="1"/>
  <c r="BJ2346" i="1"/>
  <c r="BK2346" i="1"/>
  <c r="BP2346" i="1" s="1"/>
  <c r="BQ2346" i="1"/>
  <c r="BI2347" i="1"/>
  <c r="BJ2347" i="1"/>
  <c r="BK2347" i="1"/>
  <c r="BP2347" i="1" s="1"/>
  <c r="BQ2347" i="1"/>
  <c r="BI2348" i="1"/>
  <c r="BJ2348" i="1"/>
  <c r="BK2348" i="1"/>
  <c r="BP2348" i="1" s="1"/>
  <c r="BQ2348" i="1"/>
  <c r="BI2349" i="1"/>
  <c r="BJ2349" i="1"/>
  <c r="BK2349" i="1"/>
  <c r="BP2349" i="1" s="1"/>
  <c r="BQ2349" i="1"/>
  <c r="BI2350" i="1"/>
  <c r="BJ2350" i="1"/>
  <c r="BK2350" i="1"/>
  <c r="BP2350" i="1" s="1"/>
  <c r="BQ2350" i="1"/>
  <c r="BI2351" i="1"/>
  <c r="BJ2351" i="1"/>
  <c r="BK2351" i="1"/>
  <c r="BP2351" i="1" s="1"/>
  <c r="BQ2351" i="1"/>
  <c r="BI2352" i="1"/>
  <c r="BJ2352" i="1"/>
  <c r="BK2352" i="1"/>
  <c r="BP2352" i="1" s="1"/>
  <c r="BQ2352" i="1"/>
  <c r="BI2353" i="1"/>
  <c r="BJ2353" i="1"/>
  <c r="BK2353" i="1"/>
  <c r="BP2353" i="1" s="1"/>
  <c r="BQ2353" i="1"/>
  <c r="BI2354" i="1"/>
  <c r="BJ2354" i="1"/>
  <c r="BK2354" i="1"/>
  <c r="BP2354" i="1" s="1"/>
  <c r="BQ2354" i="1"/>
  <c r="BI2355" i="1"/>
  <c r="BJ2355" i="1"/>
  <c r="BK2355" i="1"/>
  <c r="BP2355" i="1" s="1"/>
  <c r="BQ2355" i="1"/>
  <c r="BI2356" i="1"/>
  <c r="BJ2356" i="1"/>
  <c r="BK2356" i="1"/>
  <c r="BP2356" i="1" s="1"/>
  <c r="BQ2356" i="1"/>
  <c r="BI2357" i="1"/>
  <c r="BJ2357" i="1"/>
  <c r="BK2357" i="1"/>
  <c r="BP2357" i="1" s="1"/>
  <c r="BQ2357" i="1"/>
  <c r="BI2359" i="1"/>
  <c r="BJ2359" i="1"/>
  <c r="BK2359" i="1"/>
  <c r="BP2359" i="1" s="1"/>
  <c r="BQ2359" i="1"/>
  <c r="BI2360" i="1"/>
  <c r="BJ2360" i="1"/>
  <c r="BK2360" i="1"/>
  <c r="BP2360" i="1" s="1"/>
  <c r="BQ2360" i="1"/>
  <c r="BI2361" i="1"/>
  <c r="BJ2361" i="1"/>
  <c r="BK2361" i="1"/>
  <c r="BP2361" i="1" s="1"/>
  <c r="BQ2361" i="1"/>
  <c r="BI2362" i="1"/>
  <c r="BJ2362" i="1"/>
  <c r="BK2362" i="1"/>
  <c r="BP2362" i="1" s="1"/>
  <c r="BQ2362" i="1"/>
  <c r="BI2363" i="1"/>
  <c r="BJ2363" i="1"/>
  <c r="BK2363" i="1"/>
  <c r="BP2363" i="1" s="1"/>
  <c r="BQ2363" i="1"/>
  <c r="BI2364" i="1"/>
  <c r="BJ2364" i="1"/>
  <c r="BK2364" i="1"/>
  <c r="BP2364" i="1" s="1"/>
  <c r="BQ2364" i="1"/>
  <c r="BI2365" i="1"/>
  <c r="BJ2365" i="1"/>
  <c r="BK2365" i="1"/>
  <c r="BP2365" i="1" s="1"/>
  <c r="BQ2365" i="1"/>
  <c r="BI2366" i="1"/>
  <c r="BJ2366" i="1"/>
  <c r="BK2366" i="1"/>
  <c r="BP2366" i="1" s="1"/>
  <c r="BQ2366" i="1"/>
  <c r="BI2367" i="1"/>
  <c r="BJ2367" i="1"/>
  <c r="BK2367" i="1"/>
  <c r="BP2367" i="1" s="1"/>
  <c r="BQ2367" i="1"/>
  <c r="BQ2248" i="1"/>
  <c r="BQ2249" i="1"/>
  <c r="BQ2250" i="1"/>
  <c r="BQ2251" i="1"/>
  <c r="BQ2252" i="1"/>
  <c r="BQ2253" i="1"/>
  <c r="BK2248" i="1"/>
  <c r="BP2248" i="1" s="1"/>
  <c r="BK2249" i="1"/>
  <c r="BP2249" i="1" s="1"/>
  <c r="BK2250" i="1"/>
  <c r="BP2250" i="1" s="1"/>
  <c r="BK2251" i="1"/>
  <c r="BP2251" i="1" s="1"/>
  <c r="BK2252" i="1"/>
  <c r="BP2252" i="1" s="1"/>
  <c r="BK2253" i="1"/>
  <c r="BP2253" i="1" s="1"/>
  <c r="BI2248" i="1"/>
  <c r="BI2249" i="1"/>
  <c r="BI2250" i="1"/>
  <c r="BI2251" i="1"/>
  <c r="BI2252" i="1"/>
  <c r="BI2253" i="1"/>
  <c r="BJ2248" i="1"/>
  <c r="BJ2249" i="1"/>
  <c r="BJ2250" i="1"/>
  <c r="BJ2251" i="1"/>
  <c r="BJ2252" i="1"/>
  <c r="BJ2253" i="1"/>
  <c r="BQ1488" i="1"/>
  <c r="BK1488" i="1"/>
  <c r="BP1488" i="1" s="1"/>
  <c r="BJ1488" i="1"/>
  <c r="BI1488" i="1"/>
  <c r="BI2318" i="1"/>
  <c r="BQ2307" i="1" l="1"/>
  <c r="BK2307" i="1"/>
  <c r="BP2307" i="1" s="1"/>
  <c r="BJ2307" i="1"/>
  <c r="BI2307" i="1"/>
  <c r="BI2308" i="1"/>
  <c r="BJ2308" i="1"/>
  <c r="BK2308" i="1"/>
  <c r="BP2308" i="1" s="1"/>
  <c r="BQ2308" i="1"/>
  <c r="BQ2306" i="1"/>
  <c r="BK2306" i="1"/>
  <c r="BP2306" i="1" s="1"/>
  <c r="BJ2306" i="1"/>
  <c r="BI2306" i="1"/>
  <c r="BQ2305" i="1"/>
  <c r="BK2305" i="1"/>
  <c r="BP2305" i="1" s="1"/>
  <c r="BJ2305" i="1"/>
  <c r="BI2305" i="1"/>
  <c r="BQ2304" i="1"/>
  <c r="BK2304" i="1"/>
  <c r="BP2304" i="1" s="1"/>
  <c r="BJ2304" i="1"/>
  <c r="BI2304" i="1"/>
  <c r="BQ2297" i="1"/>
  <c r="BK2297" i="1"/>
  <c r="BP2297" i="1" s="1"/>
  <c r="BJ2297" i="1"/>
  <c r="BI2297" i="1"/>
  <c r="BK4" i="1"/>
  <c r="BK5" i="1"/>
  <c r="BK6" i="1"/>
  <c r="BK7" i="1"/>
  <c r="BK8" i="1"/>
  <c r="BK9" i="1"/>
  <c r="BK10" i="1"/>
  <c r="BK11" i="1"/>
  <c r="BK12" i="1"/>
  <c r="BK13" i="1"/>
  <c r="BK14" i="1"/>
  <c r="BK15" i="1"/>
  <c r="BK16" i="1"/>
  <c r="BK17" i="1"/>
  <c r="BK18" i="1"/>
  <c r="BK19" i="1"/>
  <c r="BK20" i="1"/>
  <c r="BK21" i="1"/>
  <c r="BK22" i="1"/>
  <c r="BK23" i="1"/>
  <c r="BK24" i="1"/>
  <c r="BK25" i="1"/>
  <c r="BK26" i="1"/>
  <c r="BK27" i="1"/>
  <c r="BK28" i="1"/>
  <c r="BK29" i="1"/>
  <c r="BK30" i="1"/>
  <c r="BK31" i="1"/>
  <c r="BK32" i="1"/>
  <c r="BK33" i="1"/>
  <c r="BK34" i="1"/>
  <c r="BK35" i="1"/>
  <c r="BK36" i="1"/>
  <c r="BK37" i="1"/>
  <c r="BK38" i="1"/>
  <c r="BK39" i="1"/>
  <c r="BK40" i="1"/>
  <c r="BK41" i="1"/>
  <c r="BK42" i="1"/>
  <c r="BK43" i="1"/>
  <c r="BK44" i="1"/>
  <c r="BK45" i="1"/>
  <c r="BK46" i="1"/>
  <c r="BK47" i="1"/>
  <c r="BK48" i="1"/>
  <c r="BK49" i="1"/>
  <c r="BK50" i="1"/>
  <c r="BK51" i="1"/>
  <c r="BK52" i="1"/>
  <c r="BK53" i="1"/>
  <c r="BK54" i="1"/>
  <c r="BK55" i="1"/>
  <c r="BK56" i="1"/>
  <c r="BK57" i="1"/>
  <c r="BK58" i="1"/>
  <c r="BK59" i="1"/>
  <c r="BK60" i="1"/>
  <c r="BK61" i="1"/>
  <c r="BK62" i="1"/>
  <c r="BK63" i="1"/>
  <c r="BK64" i="1"/>
  <c r="BK65" i="1"/>
  <c r="BK66" i="1"/>
  <c r="BK67" i="1"/>
  <c r="BK68" i="1"/>
  <c r="BK69" i="1"/>
  <c r="BK70" i="1"/>
  <c r="BK71" i="1"/>
  <c r="BK72" i="1"/>
  <c r="BK73" i="1"/>
  <c r="BK74" i="1"/>
  <c r="BK75" i="1"/>
  <c r="BK76" i="1"/>
  <c r="BK77" i="1"/>
  <c r="BK78" i="1"/>
  <c r="BK79" i="1"/>
  <c r="BK80" i="1"/>
  <c r="BK81" i="1"/>
  <c r="BK82" i="1"/>
  <c r="BK83" i="1"/>
  <c r="BK84" i="1"/>
  <c r="BK85" i="1"/>
  <c r="BK86" i="1"/>
  <c r="BK87" i="1"/>
  <c r="BK88" i="1"/>
  <c r="BK89" i="1"/>
  <c r="BK90" i="1"/>
  <c r="BK91" i="1"/>
  <c r="BK92" i="1"/>
  <c r="BK93" i="1"/>
  <c r="BK94" i="1"/>
  <c r="BK95" i="1"/>
  <c r="BK96" i="1"/>
  <c r="BK97" i="1"/>
  <c r="BK98" i="1"/>
  <c r="BK99" i="1"/>
  <c r="BK100" i="1"/>
  <c r="BK101" i="1"/>
  <c r="BK102" i="1"/>
  <c r="BK103" i="1"/>
  <c r="BK104" i="1"/>
  <c r="BK105" i="1"/>
  <c r="BK106" i="1"/>
  <c r="BK107" i="1"/>
  <c r="BK108" i="1"/>
  <c r="BK109" i="1"/>
  <c r="BK110" i="1"/>
  <c r="BK111" i="1"/>
  <c r="BK112" i="1"/>
  <c r="BK113" i="1"/>
  <c r="BK114" i="1"/>
  <c r="BK115" i="1"/>
  <c r="BK116" i="1"/>
  <c r="BK117" i="1"/>
  <c r="BK118" i="1"/>
  <c r="BK119" i="1"/>
  <c r="BK120" i="1"/>
  <c r="BK121" i="1"/>
  <c r="BK122" i="1"/>
  <c r="BK123" i="1"/>
  <c r="BK124" i="1"/>
  <c r="BK125" i="1"/>
  <c r="BK126" i="1"/>
  <c r="BK127" i="1"/>
  <c r="BK128" i="1"/>
  <c r="BK129" i="1"/>
  <c r="BK130" i="1"/>
  <c r="BK131" i="1"/>
  <c r="BK132" i="1"/>
  <c r="BK133" i="1"/>
  <c r="BK134" i="1"/>
  <c r="BK135" i="1"/>
  <c r="BK136" i="1"/>
  <c r="BK137" i="1"/>
  <c r="BK138" i="1"/>
  <c r="BK139" i="1"/>
  <c r="BK140" i="1"/>
  <c r="BK141" i="1"/>
  <c r="BK142" i="1"/>
  <c r="BK143" i="1"/>
  <c r="BK144" i="1"/>
  <c r="BK145" i="1"/>
  <c r="BK146" i="1"/>
  <c r="BK147" i="1"/>
  <c r="BK148" i="1"/>
  <c r="BK149" i="1"/>
  <c r="BK150" i="1"/>
  <c r="BK151" i="1"/>
  <c r="BK152" i="1"/>
  <c r="BK153" i="1"/>
  <c r="BK154" i="1"/>
  <c r="BK155" i="1"/>
  <c r="BK156" i="1"/>
  <c r="BK157" i="1"/>
  <c r="BK158" i="1"/>
  <c r="BK159" i="1"/>
  <c r="BK160" i="1"/>
  <c r="BK161" i="1"/>
  <c r="BK162" i="1"/>
  <c r="BK163" i="1"/>
  <c r="BK164" i="1"/>
  <c r="BK165" i="1"/>
  <c r="BK166" i="1"/>
  <c r="BK167" i="1"/>
  <c r="BK168" i="1"/>
  <c r="BK169" i="1"/>
  <c r="BK170" i="1"/>
  <c r="BK171" i="1"/>
  <c r="BK172" i="1"/>
  <c r="BK173" i="1"/>
  <c r="BK174" i="1"/>
  <c r="BK175" i="1"/>
  <c r="BK176" i="1"/>
  <c r="BK177" i="1"/>
  <c r="BK178" i="1"/>
  <c r="BK179" i="1"/>
  <c r="BK180" i="1"/>
  <c r="BK181" i="1"/>
  <c r="BK182" i="1"/>
  <c r="BK183" i="1"/>
  <c r="BK184" i="1"/>
  <c r="BK185" i="1"/>
  <c r="BK186" i="1"/>
  <c r="BK187" i="1"/>
  <c r="BK188" i="1"/>
  <c r="BK189" i="1"/>
  <c r="BK190" i="1"/>
  <c r="BK191" i="1"/>
  <c r="BK192" i="1"/>
  <c r="BK193" i="1"/>
  <c r="BK194" i="1"/>
  <c r="BK195" i="1"/>
  <c r="BK196" i="1"/>
  <c r="BK197" i="1"/>
  <c r="BK198" i="1"/>
  <c r="BK199" i="1"/>
  <c r="BK200" i="1"/>
  <c r="BK201" i="1"/>
  <c r="BK202" i="1"/>
  <c r="BK203" i="1"/>
  <c r="BK204" i="1"/>
  <c r="BK205" i="1"/>
  <c r="BK206" i="1"/>
  <c r="BK207" i="1"/>
  <c r="BK208" i="1"/>
  <c r="BK209" i="1"/>
  <c r="BK210" i="1"/>
  <c r="BK211" i="1"/>
  <c r="BK212" i="1"/>
  <c r="BK213" i="1"/>
  <c r="BK214" i="1"/>
  <c r="BK215" i="1"/>
  <c r="BK216" i="1"/>
  <c r="BK217" i="1"/>
  <c r="BK218" i="1"/>
  <c r="BK219" i="1"/>
  <c r="BK220" i="1"/>
  <c r="BK221" i="1"/>
  <c r="BK222" i="1"/>
  <c r="BK223" i="1"/>
  <c r="BK224" i="1"/>
  <c r="BK225" i="1"/>
  <c r="BK226" i="1"/>
  <c r="BK227" i="1"/>
  <c r="BK228" i="1"/>
  <c r="BK229" i="1"/>
  <c r="BK230" i="1"/>
  <c r="BK231" i="1"/>
  <c r="BK232" i="1"/>
  <c r="BK233" i="1"/>
  <c r="BK234" i="1"/>
  <c r="BK235" i="1"/>
  <c r="BK236" i="1"/>
  <c r="BK237" i="1"/>
  <c r="BK238" i="1"/>
  <c r="BK239" i="1"/>
  <c r="BK240" i="1"/>
  <c r="BK241" i="1"/>
  <c r="BK242" i="1"/>
  <c r="BK243" i="1"/>
  <c r="BK244" i="1"/>
  <c r="BK245" i="1"/>
  <c r="BK246" i="1"/>
  <c r="BK247" i="1"/>
  <c r="BK248" i="1"/>
  <c r="BK249" i="1"/>
  <c r="BK250" i="1"/>
  <c r="BK251" i="1"/>
  <c r="BK252" i="1"/>
  <c r="BK253" i="1"/>
  <c r="BK254" i="1"/>
  <c r="BK255" i="1"/>
  <c r="BK256" i="1"/>
  <c r="BK257" i="1"/>
  <c r="BK258" i="1"/>
  <c r="BK259" i="1"/>
  <c r="BK260" i="1"/>
  <c r="BK261" i="1"/>
  <c r="BK262" i="1"/>
  <c r="BK263" i="1"/>
  <c r="BK264" i="1"/>
  <c r="BK265" i="1"/>
  <c r="BK266" i="1"/>
  <c r="BK267" i="1"/>
  <c r="BK268" i="1"/>
  <c r="BK269" i="1"/>
  <c r="BK270" i="1"/>
  <c r="BK271" i="1"/>
  <c r="BK272" i="1"/>
  <c r="BK273" i="1"/>
  <c r="BK274" i="1"/>
  <c r="BK275" i="1"/>
  <c r="BK276" i="1"/>
  <c r="BK277" i="1"/>
  <c r="BK278" i="1"/>
  <c r="BK279" i="1"/>
  <c r="BK280" i="1"/>
  <c r="BK281" i="1"/>
  <c r="BK282" i="1"/>
  <c r="BK283" i="1"/>
  <c r="BK284" i="1"/>
  <c r="BK285" i="1"/>
  <c r="BK286" i="1"/>
  <c r="BK287" i="1"/>
  <c r="BK288" i="1"/>
  <c r="BK289" i="1"/>
  <c r="BK290" i="1"/>
  <c r="BK291" i="1"/>
  <c r="BK292" i="1"/>
  <c r="BK294" i="1"/>
  <c r="BK295" i="1"/>
  <c r="BK296" i="1"/>
  <c r="BK297" i="1"/>
  <c r="BK298" i="1"/>
  <c r="BK299" i="1"/>
  <c r="BK300" i="1"/>
  <c r="BK301" i="1"/>
  <c r="BK302" i="1"/>
  <c r="BK303" i="1"/>
  <c r="BK304" i="1"/>
  <c r="BK305" i="1"/>
  <c r="BK306" i="1"/>
  <c r="BK307" i="1"/>
  <c r="BK308" i="1"/>
  <c r="BK309" i="1"/>
  <c r="BK310" i="1"/>
  <c r="BK311" i="1"/>
  <c r="BK312" i="1"/>
  <c r="BK313" i="1"/>
  <c r="BK314" i="1"/>
  <c r="BK315" i="1"/>
  <c r="BK316" i="1"/>
  <c r="BK317" i="1"/>
  <c r="BK318" i="1"/>
  <c r="BK319" i="1"/>
  <c r="BK320" i="1"/>
  <c r="BK321" i="1"/>
  <c r="BK322" i="1"/>
  <c r="BK323" i="1"/>
  <c r="BK324" i="1"/>
  <c r="BK325" i="1"/>
  <c r="BK326" i="1"/>
  <c r="BK327" i="1"/>
  <c r="BK328" i="1"/>
  <c r="BK329" i="1"/>
  <c r="BK330" i="1"/>
  <c r="BK331" i="1"/>
  <c r="BK332" i="1"/>
  <c r="BK333" i="1"/>
  <c r="BK334" i="1"/>
  <c r="BK335" i="1"/>
  <c r="BK336" i="1"/>
  <c r="BK337" i="1"/>
  <c r="BK338" i="1"/>
  <c r="BK339" i="1"/>
  <c r="BK340" i="1"/>
  <c r="BK341" i="1"/>
  <c r="BK342" i="1"/>
  <c r="BK343" i="1"/>
  <c r="BK344" i="1"/>
  <c r="BK345" i="1"/>
  <c r="BK346" i="1"/>
  <c r="BK347" i="1"/>
  <c r="BK348" i="1"/>
  <c r="BK349" i="1"/>
  <c r="BK350" i="1"/>
  <c r="BK351" i="1"/>
  <c r="BK352" i="1"/>
  <c r="BK353" i="1"/>
  <c r="BK354" i="1"/>
  <c r="BK355" i="1"/>
  <c r="BK356" i="1"/>
  <c r="BK357" i="1"/>
  <c r="BK358" i="1"/>
  <c r="BK366" i="1"/>
  <c r="BK367" i="1"/>
  <c r="BK368" i="1"/>
  <c r="BK369" i="1"/>
  <c r="BK370" i="1"/>
  <c r="BK371" i="1"/>
  <c r="BK372" i="1"/>
  <c r="BK373" i="1"/>
  <c r="BK374" i="1"/>
  <c r="BK375" i="1"/>
  <c r="BK376" i="1"/>
  <c r="BK377" i="1"/>
  <c r="BK378" i="1"/>
  <c r="BK379" i="1"/>
  <c r="BK380" i="1"/>
  <c r="BK381" i="1"/>
  <c r="BK382" i="1"/>
  <c r="BK383" i="1"/>
  <c r="BK384" i="1"/>
  <c r="BK385" i="1"/>
  <c r="BK386" i="1"/>
  <c r="BK387" i="1"/>
  <c r="BK388" i="1"/>
  <c r="BK389" i="1"/>
  <c r="BK390" i="1"/>
  <c r="BK391" i="1"/>
  <c r="BK392" i="1"/>
  <c r="BK393" i="1"/>
  <c r="BK394" i="1"/>
  <c r="BK395" i="1"/>
  <c r="BK396" i="1"/>
  <c r="BK397" i="1"/>
  <c r="BK398" i="1"/>
  <c r="BK399" i="1"/>
  <c r="BK400" i="1"/>
  <c r="BK401" i="1"/>
  <c r="BK402" i="1"/>
  <c r="BK403" i="1"/>
  <c r="BK404" i="1"/>
  <c r="BK405" i="1"/>
  <c r="BK406" i="1"/>
  <c r="BK407" i="1"/>
  <c r="BK408" i="1"/>
  <c r="BK409" i="1"/>
  <c r="BK410" i="1"/>
  <c r="BK411" i="1"/>
  <c r="BK412" i="1"/>
  <c r="BK413" i="1"/>
  <c r="BK414" i="1"/>
  <c r="BK415" i="1"/>
  <c r="BK416" i="1"/>
  <c r="BK417" i="1"/>
  <c r="BK418" i="1"/>
  <c r="BK419" i="1"/>
  <c r="BK420" i="1"/>
  <c r="BK421" i="1"/>
  <c r="BK422" i="1"/>
  <c r="BK423" i="1"/>
  <c r="BK424" i="1"/>
  <c r="BK425" i="1"/>
  <c r="BK426" i="1"/>
  <c r="BK427" i="1"/>
  <c r="BK428" i="1"/>
  <c r="BK429" i="1"/>
  <c r="BK430" i="1"/>
  <c r="BK431" i="1"/>
  <c r="BK432" i="1"/>
  <c r="BK433" i="1"/>
  <c r="BK434" i="1"/>
  <c r="BK435" i="1"/>
  <c r="BK436" i="1"/>
  <c r="BK437" i="1"/>
  <c r="BK438" i="1"/>
  <c r="BK439" i="1"/>
  <c r="BK440" i="1"/>
  <c r="BK441" i="1"/>
  <c r="BK442" i="1"/>
  <c r="BK443" i="1"/>
  <c r="BK444" i="1"/>
  <c r="BK445" i="1"/>
  <c r="BK446" i="1"/>
  <c r="BK447" i="1"/>
  <c r="BK448" i="1"/>
  <c r="BK449" i="1"/>
  <c r="BK450" i="1"/>
  <c r="BK451" i="1"/>
  <c r="BK452" i="1"/>
  <c r="BK453" i="1"/>
  <c r="BK454" i="1"/>
  <c r="BK455" i="1"/>
  <c r="BK456" i="1"/>
  <c r="BK457" i="1"/>
  <c r="BK458" i="1"/>
  <c r="BK459" i="1"/>
  <c r="BK460" i="1"/>
  <c r="BK461" i="1"/>
  <c r="BK462" i="1"/>
  <c r="BK463" i="1"/>
  <c r="BK464" i="1"/>
  <c r="BK465" i="1"/>
  <c r="BK466" i="1"/>
  <c r="BK467" i="1"/>
  <c r="BK468" i="1"/>
  <c r="BK469" i="1"/>
  <c r="BK470" i="1"/>
  <c r="BK471" i="1"/>
  <c r="BK472" i="1"/>
  <c r="BK473" i="1"/>
  <c r="BK474" i="1"/>
  <c r="BK475" i="1"/>
  <c r="BK476" i="1"/>
  <c r="BK477" i="1"/>
  <c r="BK478" i="1"/>
  <c r="BK479" i="1"/>
  <c r="BK480" i="1"/>
  <c r="BK481" i="1"/>
  <c r="BK482" i="1"/>
  <c r="BK483" i="1"/>
  <c r="BK484" i="1"/>
  <c r="BK485" i="1"/>
  <c r="BK486" i="1"/>
  <c r="BK487" i="1"/>
  <c r="BK488" i="1"/>
  <c r="BK489" i="1"/>
  <c r="BK490" i="1"/>
  <c r="BK491" i="1"/>
  <c r="BK492" i="1"/>
  <c r="BK493" i="1"/>
  <c r="BK494" i="1"/>
  <c r="BK495" i="1"/>
  <c r="BK496" i="1"/>
  <c r="BK497" i="1"/>
  <c r="BK498" i="1"/>
  <c r="BK499" i="1"/>
  <c r="BK500" i="1"/>
  <c r="BK501" i="1"/>
  <c r="BK502" i="1"/>
  <c r="BK503" i="1"/>
  <c r="BK504" i="1"/>
  <c r="BK505" i="1"/>
  <c r="BK506" i="1"/>
  <c r="BK507" i="1"/>
  <c r="BK508" i="1"/>
  <c r="BK509" i="1"/>
  <c r="BK510" i="1"/>
  <c r="BK511" i="1"/>
  <c r="BK512" i="1"/>
  <c r="BK513" i="1"/>
  <c r="BK514" i="1"/>
  <c r="BK515" i="1"/>
  <c r="BK516" i="1"/>
  <c r="BK517" i="1"/>
  <c r="BK518" i="1"/>
  <c r="BK519" i="1"/>
  <c r="BK520" i="1"/>
  <c r="BK521" i="1"/>
  <c r="BK522" i="1"/>
  <c r="BK523" i="1"/>
  <c r="BK524" i="1"/>
  <c r="BK525" i="1"/>
  <c r="BK526" i="1"/>
  <c r="BK527" i="1"/>
  <c r="BK528" i="1"/>
  <c r="BK529" i="1"/>
  <c r="BK530" i="1"/>
  <c r="BK531" i="1"/>
  <c r="BK532" i="1"/>
  <c r="BK533" i="1"/>
  <c r="BK534" i="1"/>
  <c r="BK535" i="1"/>
  <c r="BK536" i="1"/>
  <c r="BK537" i="1"/>
  <c r="BK538" i="1"/>
  <c r="BK539" i="1"/>
  <c r="BK540" i="1"/>
  <c r="BK541" i="1"/>
  <c r="BK542" i="1"/>
  <c r="BK543" i="1"/>
  <c r="BK544" i="1"/>
  <c r="BK545" i="1"/>
  <c r="BK546" i="1"/>
  <c r="BK547" i="1"/>
  <c r="BK548" i="1"/>
  <c r="BK549" i="1"/>
  <c r="BK550" i="1"/>
  <c r="BK551" i="1"/>
  <c r="BK552" i="1"/>
  <c r="BK553" i="1"/>
  <c r="BK554" i="1"/>
  <c r="BK555" i="1"/>
  <c r="BK556" i="1"/>
  <c r="BK557" i="1"/>
  <c r="BK558" i="1"/>
  <c r="BK559" i="1"/>
  <c r="BK560" i="1"/>
  <c r="BK561" i="1"/>
  <c r="BK562" i="1"/>
  <c r="BK563" i="1"/>
  <c r="BK564" i="1"/>
  <c r="BK565" i="1"/>
  <c r="BK566" i="1"/>
  <c r="BK567" i="1"/>
  <c r="BK568" i="1"/>
  <c r="BK569" i="1"/>
  <c r="BK570" i="1"/>
  <c r="BK571" i="1"/>
  <c r="BK572" i="1"/>
  <c r="BK573" i="1"/>
  <c r="BK574" i="1"/>
  <c r="BK575" i="1"/>
  <c r="BK576" i="1"/>
  <c r="BK577" i="1"/>
  <c r="BK578" i="1"/>
  <c r="BK579" i="1"/>
  <c r="BK580" i="1"/>
  <c r="BK581" i="1"/>
  <c r="BK582" i="1"/>
  <c r="BK583" i="1"/>
  <c r="BK584" i="1"/>
  <c r="BK585" i="1"/>
  <c r="BK586" i="1"/>
  <c r="BK587" i="1"/>
  <c r="BK588" i="1"/>
  <c r="BK589" i="1"/>
  <c r="BK590" i="1"/>
  <c r="BK591" i="1"/>
  <c r="BK592" i="1"/>
  <c r="BK593" i="1"/>
  <c r="BK594" i="1"/>
  <c r="BK595" i="1"/>
  <c r="BK596" i="1"/>
  <c r="BK597" i="1"/>
  <c r="BK598" i="1"/>
  <c r="BK599" i="1"/>
  <c r="BK600" i="1"/>
  <c r="BK601" i="1"/>
  <c r="BK602" i="1"/>
  <c r="BK603" i="1"/>
  <c r="BK604" i="1"/>
  <c r="BK605" i="1"/>
  <c r="BK606" i="1"/>
  <c r="BK607" i="1"/>
  <c r="BK608" i="1"/>
  <c r="BK609" i="1"/>
  <c r="BK610" i="1"/>
  <c r="BK611" i="1"/>
  <c r="BK612" i="1"/>
  <c r="BK613" i="1"/>
  <c r="BK614" i="1"/>
  <c r="BK615" i="1"/>
  <c r="BK616" i="1"/>
  <c r="BK617" i="1"/>
  <c r="BK618" i="1"/>
  <c r="BK619" i="1"/>
  <c r="BK620" i="1"/>
  <c r="BK621" i="1"/>
  <c r="BK622" i="1"/>
  <c r="BK623" i="1"/>
  <c r="BK624" i="1"/>
  <c r="BK625" i="1"/>
  <c r="BK626" i="1"/>
  <c r="BK627" i="1"/>
  <c r="BK628" i="1"/>
  <c r="BK629" i="1"/>
  <c r="BK630" i="1"/>
  <c r="BK631" i="1"/>
  <c r="BK632" i="1"/>
  <c r="BK633" i="1"/>
  <c r="BK634" i="1"/>
  <c r="BK635" i="1"/>
  <c r="BK636" i="1"/>
  <c r="BK637" i="1"/>
  <c r="BK638" i="1"/>
  <c r="BK639" i="1"/>
  <c r="BK640" i="1"/>
  <c r="BK641" i="1"/>
  <c r="BK643" i="1"/>
  <c r="BK644" i="1"/>
  <c r="BK645" i="1"/>
  <c r="BK646" i="1"/>
  <c r="BK647" i="1"/>
  <c r="BK648" i="1"/>
  <c r="BK649" i="1"/>
  <c r="BK650" i="1"/>
  <c r="BK651" i="1"/>
  <c r="BK652" i="1"/>
  <c r="BK653" i="1"/>
  <c r="BK654" i="1"/>
  <c r="BK655" i="1"/>
  <c r="BK656" i="1"/>
  <c r="BK657" i="1"/>
  <c r="BK658" i="1"/>
  <c r="BK659" i="1"/>
  <c r="BK660" i="1"/>
  <c r="BK661" i="1"/>
  <c r="BK662" i="1"/>
  <c r="BK663" i="1"/>
  <c r="BK664" i="1"/>
  <c r="BK665" i="1"/>
  <c r="BK666" i="1"/>
  <c r="BK668" i="1"/>
  <c r="BK669" i="1"/>
  <c r="BK670" i="1"/>
  <c r="BK671" i="1"/>
  <c r="BK672" i="1"/>
  <c r="BK673" i="1"/>
  <c r="BK674" i="1"/>
  <c r="BK675" i="1"/>
  <c r="BK676" i="1"/>
  <c r="BK677" i="1"/>
  <c r="BK678" i="1"/>
  <c r="BK679" i="1"/>
  <c r="BK680" i="1"/>
  <c r="BK681" i="1"/>
  <c r="BK682" i="1"/>
  <c r="BK683" i="1"/>
  <c r="BK684" i="1"/>
  <c r="BK685" i="1"/>
  <c r="BK686" i="1"/>
  <c r="BK687" i="1"/>
  <c r="BK688" i="1"/>
  <c r="BK689" i="1"/>
  <c r="BK690" i="1"/>
  <c r="BK691" i="1"/>
  <c r="BK692" i="1"/>
  <c r="BK693" i="1"/>
  <c r="BK694" i="1"/>
  <c r="BK695" i="1"/>
  <c r="BK696" i="1"/>
  <c r="BK697" i="1"/>
  <c r="BK698" i="1"/>
  <c r="BK699" i="1"/>
  <c r="BK700" i="1"/>
  <c r="BK701" i="1"/>
  <c r="BK702" i="1"/>
  <c r="BK703" i="1"/>
  <c r="BK704" i="1"/>
  <c r="BK705" i="1"/>
  <c r="BK706" i="1"/>
  <c r="BK707" i="1"/>
  <c r="BK708" i="1"/>
  <c r="BK709" i="1"/>
  <c r="BK710" i="1"/>
  <c r="BK711" i="1"/>
  <c r="BK712" i="1"/>
  <c r="BK713" i="1"/>
  <c r="BK714" i="1"/>
  <c r="BK715" i="1"/>
  <c r="BK716" i="1"/>
  <c r="BK717" i="1"/>
  <c r="BK718" i="1"/>
  <c r="BK719" i="1"/>
  <c r="BK720" i="1"/>
  <c r="BK721" i="1"/>
  <c r="BK722" i="1"/>
  <c r="BK723" i="1"/>
  <c r="BK724" i="1"/>
  <c r="BK725" i="1"/>
  <c r="BK726" i="1"/>
  <c r="BK727" i="1"/>
  <c r="BK728" i="1"/>
  <c r="BK729" i="1"/>
  <c r="BK730" i="1"/>
  <c r="BK731" i="1"/>
  <c r="BK732" i="1"/>
  <c r="BK733" i="1"/>
  <c r="BK734" i="1"/>
  <c r="BK735" i="1"/>
  <c r="BK736" i="1"/>
  <c r="BK737" i="1"/>
  <c r="BK738" i="1"/>
  <c r="BK739" i="1"/>
  <c r="BK740" i="1"/>
  <c r="BK741" i="1"/>
  <c r="BK742" i="1"/>
  <c r="BK743" i="1"/>
  <c r="BK744" i="1"/>
  <c r="BK745" i="1"/>
  <c r="BK746" i="1"/>
  <c r="BK747" i="1"/>
  <c r="BK748" i="1"/>
  <c r="BK749" i="1"/>
  <c r="BK750" i="1"/>
  <c r="BK751" i="1"/>
  <c r="BK752" i="1"/>
  <c r="BK753" i="1"/>
  <c r="BK754" i="1"/>
  <c r="BK755" i="1"/>
  <c r="BK756" i="1"/>
  <c r="BK757" i="1"/>
  <c r="BK758" i="1"/>
  <c r="BK759" i="1"/>
  <c r="BK760" i="1"/>
  <c r="BK761" i="1"/>
  <c r="BK762" i="1"/>
  <c r="BK763" i="1"/>
  <c r="BK764" i="1"/>
  <c r="BK765" i="1"/>
  <c r="BK766" i="1"/>
  <c r="BK767" i="1"/>
  <c r="BK768" i="1"/>
  <c r="BK769" i="1"/>
  <c r="BK770" i="1"/>
  <c r="BK771" i="1"/>
  <c r="BK772" i="1"/>
  <c r="BK773" i="1"/>
  <c r="BK774" i="1"/>
  <c r="BK775" i="1"/>
  <c r="BK776" i="1"/>
  <c r="BK777" i="1"/>
  <c r="BK778" i="1"/>
  <c r="BK779" i="1"/>
  <c r="BK780" i="1"/>
  <c r="BK781" i="1"/>
  <c r="BK782" i="1"/>
  <c r="BK783" i="1"/>
  <c r="BK784" i="1"/>
  <c r="BK785" i="1"/>
  <c r="BK786" i="1"/>
  <c r="BK787" i="1"/>
  <c r="BK788" i="1"/>
  <c r="BK789" i="1"/>
  <c r="BK790" i="1"/>
  <c r="BK791" i="1"/>
  <c r="BK792" i="1"/>
  <c r="BK793" i="1"/>
  <c r="BK794" i="1"/>
  <c r="BK795" i="1"/>
  <c r="BK796" i="1"/>
  <c r="BK797" i="1"/>
  <c r="BK798" i="1"/>
  <c r="BK799" i="1"/>
  <c r="BK800" i="1"/>
  <c r="BK801" i="1"/>
  <c r="BK802" i="1"/>
  <c r="BK803" i="1"/>
  <c r="BK804" i="1"/>
  <c r="BK805" i="1"/>
  <c r="BK806" i="1"/>
  <c r="BK807" i="1"/>
  <c r="BK808" i="1"/>
  <c r="BK809" i="1"/>
  <c r="BK810" i="1"/>
  <c r="BK811" i="1"/>
  <c r="BK812" i="1"/>
  <c r="BK813" i="1"/>
  <c r="BK814" i="1"/>
  <c r="BK815" i="1"/>
  <c r="BK816" i="1"/>
  <c r="BK817" i="1"/>
  <c r="BK818" i="1"/>
  <c r="BK819" i="1"/>
  <c r="BK820" i="1"/>
  <c r="BK821" i="1"/>
  <c r="BK822" i="1"/>
  <c r="BK823" i="1"/>
  <c r="BK824" i="1"/>
  <c r="BK825" i="1"/>
  <c r="BK826" i="1"/>
  <c r="BK827" i="1"/>
  <c r="BK828" i="1"/>
  <c r="BK829" i="1"/>
  <c r="BK830" i="1"/>
  <c r="BK831" i="1"/>
  <c r="BK832" i="1"/>
  <c r="BK833" i="1"/>
  <c r="BK834" i="1"/>
  <c r="BK835" i="1"/>
  <c r="BK836" i="1"/>
  <c r="BK837" i="1"/>
  <c r="BK838" i="1"/>
  <c r="BK839" i="1"/>
  <c r="BK840" i="1"/>
  <c r="BK841" i="1"/>
  <c r="BK842" i="1"/>
  <c r="BK843" i="1"/>
  <c r="BK844" i="1"/>
  <c r="BK845" i="1"/>
  <c r="BK846" i="1"/>
  <c r="BK847" i="1"/>
  <c r="BK848" i="1"/>
  <c r="BK849" i="1"/>
  <c r="BK850" i="1"/>
  <c r="BK851" i="1"/>
  <c r="BK852" i="1"/>
  <c r="BK853" i="1"/>
  <c r="BK854" i="1"/>
  <c r="BK855" i="1"/>
  <c r="BK856" i="1"/>
  <c r="BK857" i="1"/>
  <c r="BK858" i="1"/>
  <c r="BK859" i="1"/>
  <c r="BK860" i="1"/>
  <c r="BK861" i="1"/>
  <c r="BK862" i="1"/>
  <c r="BK863" i="1"/>
  <c r="BK864" i="1"/>
  <c r="BK865" i="1"/>
  <c r="BK866" i="1"/>
  <c r="BK867" i="1"/>
  <c r="BK868" i="1"/>
  <c r="BK869" i="1"/>
  <c r="BK870" i="1"/>
  <c r="BK871" i="1"/>
  <c r="BK872" i="1"/>
  <c r="BK873" i="1"/>
  <c r="BK874" i="1"/>
  <c r="BK875" i="1"/>
  <c r="BK876" i="1"/>
  <c r="BK877" i="1"/>
  <c r="BK878" i="1"/>
  <c r="BK879" i="1"/>
  <c r="BK880" i="1"/>
  <c r="BK881" i="1"/>
  <c r="BK882" i="1"/>
  <c r="BK883" i="1"/>
  <c r="BK884" i="1"/>
  <c r="BK885" i="1"/>
  <c r="BK886" i="1"/>
  <c r="BK887" i="1"/>
  <c r="BK888" i="1"/>
  <c r="BK889" i="1"/>
  <c r="BK890" i="1"/>
  <c r="BK891" i="1"/>
  <c r="BK892" i="1"/>
  <c r="BK893" i="1"/>
  <c r="BK894" i="1"/>
  <c r="BK895" i="1"/>
  <c r="BK896" i="1"/>
  <c r="BK897" i="1"/>
  <c r="BK898" i="1"/>
  <c r="BK899" i="1"/>
  <c r="BK900" i="1"/>
  <c r="BK901" i="1"/>
  <c r="BK902" i="1"/>
  <c r="BK903" i="1"/>
  <c r="BK904" i="1"/>
  <c r="BK905" i="1"/>
  <c r="BK906" i="1"/>
  <c r="BK907" i="1"/>
  <c r="BK908" i="1"/>
  <c r="BK909" i="1"/>
  <c r="BK910" i="1"/>
  <c r="BK911" i="1"/>
  <c r="BK912" i="1"/>
  <c r="BK913" i="1"/>
  <c r="BK914" i="1"/>
  <c r="BK915" i="1"/>
  <c r="BK916" i="1"/>
  <c r="BK917" i="1"/>
  <c r="BK918" i="1"/>
  <c r="BK919" i="1"/>
  <c r="BK920" i="1"/>
  <c r="BK921" i="1"/>
  <c r="BK922" i="1"/>
  <c r="BK923" i="1"/>
  <c r="BK924" i="1"/>
  <c r="BK925" i="1"/>
  <c r="BK926" i="1"/>
  <c r="BK927" i="1"/>
  <c r="BK928" i="1"/>
  <c r="BK929" i="1"/>
  <c r="BK930" i="1"/>
  <c r="BK931" i="1"/>
  <c r="BK932" i="1"/>
  <c r="BK933" i="1"/>
  <c r="BK934" i="1"/>
  <c r="BK935" i="1"/>
  <c r="BK936" i="1"/>
  <c r="BK937" i="1"/>
  <c r="BK938" i="1"/>
  <c r="BK939" i="1"/>
  <c r="BK940" i="1"/>
  <c r="BK941" i="1"/>
  <c r="BK942" i="1"/>
  <c r="BK943" i="1"/>
  <c r="BK944" i="1"/>
  <c r="BK945" i="1"/>
  <c r="BK946" i="1"/>
  <c r="BK947" i="1"/>
  <c r="BK948" i="1"/>
  <c r="BK949" i="1"/>
  <c r="BK950" i="1"/>
  <c r="BK951" i="1"/>
  <c r="BK952" i="1"/>
  <c r="BK953" i="1"/>
  <c r="BK954" i="1"/>
  <c r="BK955" i="1"/>
  <c r="BK956" i="1"/>
  <c r="BK957" i="1"/>
  <c r="BK958" i="1"/>
  <c r="BK959" i="1"/>
  <c r="BK960" i="1"/>
  <c r="BK961" i="1"/>
  <c r="BK962" i="1"/>
  <c r="BK963" i="1"/>
  <c r="BK964" i="1"/>
  <c r="BK965" i="1"/>
  <c r="BK966" i="1"/>
  <c r="BK967" i="1"/>
  <c r="BK968" i="1"/>
  <c r="BK969" i="1"/>
  <c r="BK970" i="1"/>
  <c r="BK971" i="1"/>
  <c r="BK972" i="1"/>
  <c r="BK973" i="1"/>
  <c r="BK974" i="1"/>
  <c r="BK975" i="1"/>
  <c r="BK976" i="1"/>
  <c r="BK977" i="1"/>
  <c r="BK978" i="1"/>
  <c r="BK979" i="1"/>
  <c r="BK980" i="1"/>
  <c r="BK981" i="1"/>
  <c r="BK982" i="1"/>
  <c r="BK983" i="1"/>
  <c r="BK984" i="1"/>
  <c r="BK985" i="1"/>
  <c r="BK986" i="1"/>
  <c r="BK987" i="1"/>
  <c r="BK988" i="1"/>
  <c r="BK989" i="1"/>
  <c r="BK990" i="1"/>
  <c r="BK991" i="1"/>
  <c r="BK992" i="1"/>
  <c r="BK993" i="1"/>
  <c r="BK994" i="1"/>
  <c r="BK995" i="1"/>
  <c r="BK996" i="1"/>
  <c r="BK997" i="1"/>
  <c r="BK998" i="1"/>
  <c r="BK999" i="1"/>
  <c r="BK1000" i="1"/>
  <c r="BK1001" i="1"/>
  <c r="BK1002" i="1"/>
  <c r="BK1003" i="1"/>
  <c r="BK1004" i="1"/>
  <c r="BK1005" i="1"/>
  <c r="BK1006" i="1"/>
  <c r="BK1007" i="1"/>
  <c r="BK1008" i="1"/>
  <c r="BK1009" i="1"/>
  <c r="BK1010" i="1"/>
  <c r="BK1011" i="1"/>
  <c r="BK1012" i="1"/>
  <c r="BK1013" i="1"/>
  <c r="BK1014" i="1"/>
  <c r="BK1015" i="1"/>
  <c r="BK1016" i="1"/>
  <c r="BK1017" i="1"/>
  <c r="BK1018" i="1"/>
  <c r="BK1019" i="1"/>
  <c r="BK1020" i="1"/>
  <c r="BK1021" i="1"/>
  <c r="BK1022" i="1"/>
  <c r="BK1023" i="1"/>
  <c r="BK1024" i="1"/>
  <c r="BK1025" i="1"/>
  <c r="BK1026" i="1"/>
  <c r="BK1027" i="1"/>
  <c r="BK1028" i="1"/>
  <c r="BK1029" i="1"/>
  <c r="BK1030" i="1"/>
  <c r="BK1031" i="1"/>
  <c r="BK1032" i="1"/>
  <c r="BK1033" i="1"/>
  <c r="BK1034" i="1"/>
  <c r="BK1035" i="1"/>
  <c r="BK1036" i="1"/>
  <c r="BK1037" i="1"/>
  <c r="BK1038" i="1"/>
  <c r="BK1039" i="1"/>
  <c r="BK1040" i="1"/>
  <c r="BK1041" i="1"/>
  <c r="BK1042" i="1"/>
  <c r="BK1043" i="1"/>
  <c r="BK1044" i="1"/>
  <c r="BK1045" i="1"/>
  <c r="BK1046" i="1"/>
  <c r="BK1047" i="1"/>
  <c r="BK1048" i="1"/>
  <c r="BK1049" i="1"/>
  <c r="BK1050" i="1"/>
  <c r="BK1051" i="1"/>
  <c r="BK1052" i="1"/>
  <c r="BK1053" i="1"/>
  <c r="BK1054" i="1"/>
  <c r="BK1055" i="1"/>
  <c r="BK1056" i="1"/>
  <c r="BK1057" i="1"/>
  <c r="BK1058" i="1"/>
  <c r="BK1059" i="1"/>
  <c r="BK1060" i="1"/>
  <c r="BK1061" i="1"/>
  <c r="BK1062" i="1"/>
  <c r="BK1063" i="1"/>
  <c r="BK1064" i="1"/>
  <c r="BK1065" i="1"/>
  <c r="BK1066" i="1"/>
  <c r="BK1067" i="1"/>
  <c r="BK1068" i="1"/>
  <c r="BK1069" i="1"/>
  <c r="BK1070" i="1"/>
  <c r="BK1071" i="1"/>
  <c r="BK1072" i="1"/>
  <c r="BK1073" i="1"/>
  <c r="BK1074" i="1"/>
  <c r="BK1075" i="1"/>
  <c r="BK1076" i="1"/>
  <c r="BK1077" i="1"/>
  <c r="BK1078" i="1"/>
  <c r="BK1079" i="1"/>
  <c r="BK1080" i="1"/>
  <c r="BK1081" i="1"/>
  <c r="BK1082" i="1"/>
  <c r="BK1083" i="1"/>
  <c r="BK1084" i="1"/>
  <c r="BK1085" i="1"/>
  <c r="BK1086" i="1"/>
  <c r="BK1087" i="1"/>
  <c r="BK1088" i="1"/>
  <c r="BK1089" i="1"/>
  <c r="BK1090" i="1"/>
  <c r="BK1091" i="1"/>
  <c r="BK1092" i="1"/>
  <c r="BK1093" i="1"/>
  <c r="BK1094" i="1"/>
  <c r="BK1095" i="1"/>
  <c r="BK1096" i="1"/>
  <c r="BK1097" i="1"/>
  <c r="BK1098" i="1"/>
  <c r="BK1099" i="1"/>
  <c r="BK1100" i="1"/>
  <c r="BK1101" i="1"/>
  <c r="BK1102" i="1"/>
  <c r="BK1103" i="1"/>
  <c r="BK1104" i="1"/>
  <c r="BK1105" i="1"/>
  <c r="BK1106" i="1"/>
  <c r="BK1107" i="1"/>
  <c r="BK1108" i="1"/>
  <c r="BK1109" i="1"/>
  <c r="BK1110" i="1"/>
  <c r="BK1111" i="1"/>
  <c r="BK1112" i="1"/>
  <c r="BK1113" i="1"/>
  <c r="BK1114" i="1"/>
  <c r="BK1115" i="1"/>
  <c r="BK1116" i="1"/>
  <c r="BK1117" i="1"/>
  <c r="BK1118" i="1"/>
  <c r="BK1119" i="1"/>
  <c r="BK1120" i="1"/>
  <c r="BK1121" i="1"/>
  <c r="BK1122" i="1"/>
  <c r="BK1123" i="1"/>
  <c r="BK1124" i="1"/>
  <c r="BK1125" i="1"/>
  <c r="BK1126" i="1"/>
  <c r="BK1127" i="1"/>
  <c r="BK1128" i="1"/>
  <c r="BK1129" i="1"/>
  <c r="BK1130" i="1"/>
  <c r="BK1131" i="1"/>
  <c r="BK1132" i="1"/>
  <c r="BK1133" i="1"/>
  <c r="BK1134" i="1"/>
  <c r="BK1135" i="1"/>
  <c r="BK1143" i="1"/>
  <c r="BK1144" i="1"/>
  <c r="BK1145" i="1"/>
  <c r="BK1146" i="1"/>
  <c r="BK1147" i="1"/>
  <c r="BK1148" i="1"/>
  <c r="BK1149" i="1"/>
  <c r="BK1150" i="1"/>
  <c r="BK1151" i="1"/>
  <c r="BK1152" i="1"/>
  <c r="BK1154" i="1"/>
  <c r="BK1155" i="1"/>
  <c r="BK1156" i="1"/>
  <c r="BK1157" i="1"/>
  <c r="BK1158" i="1"/>
  <c r="BK1159" i="1"/>
  <c r="BK1160" i="1"/>
  <c r="BK1161" i="1"/>
  <c r="BK1162" i="1"/>
  <c r="BK1163" i="1"/>
  <c r="BK1164" i="1"/>
  <c r="BK1165" i="1"/>
  <c r="BK1166" i="1"/>
  <c r="BK1167" i="1"/>
  <c r="BK1168" i="1"/>
  <c r="BK1169" i="1"/>
  <c r="BK1170" i="1"/>
  <c r="BK1171" i="1"/>
  <c r="BK1172" i="1"/>
  <c r="BK1173" i="1"/>
  <c r="BK1174" i="1"/>
  <c r="BK1175" i="1"/>
  <c r="BK1176" i="1"/>
  <c r="BK1177" i="1"/>
  <c r="BK1178" i="1"/>
  <c r="BK1179" i="1"/>
  <c r="BK1180" i="1"/>
  <c r="BK1181" i="1"/>
  <c r="BK1182" i="1"/>
  <c r="BK1183" i="1"/>
  <c r="BK1184" i="1"/>
  <c r="BK1185" i="1"/>
  <c r="BK1186" i="1"/>
  <c r="BK1187" i="1"/>
  <c r="BK1188" i="1"/>
  <c r="BK1189" i="1"/>
  <c r="BK1190" i="1"/>
  <c r="BK1191" i="1"/>
  <c r="BK1192" i="1"/>
  <c r="BK1193" i="1"/>
  <c r="BK1194" i="1"/>
  <c r="BK1195" i="1"/>
  <c r="BK1196" i="1"/>
  <c r="BK1197" i="1"/>
  <c r="BK1198" i="1"/>
  <c r="BK1199" i="1"/>
  <c r="BK1200" i="1"/>
  <c r="BK1201" i="1"/>
  <c r="BK1202" i="1"/>
  <c r="BK1203" i="1"/>
  <c r="BK1204" i="1"/>
  <c r="BK1205" i="1"/>
  <c r="BK1206" i="1"/>
  <c r="BK1207" i="1"/>
  <c r="BK1208" i="1"/>
  <c r="BK1209" i="1"/>
  <c r="BK1210" i="1"/>
  <c r="BK1211" i="1"/>
  <c r="BK1212" i="1"/>
  <c r="BK1213" i="1"/>
  <c r="BK1214" i="1"/>
  <c r="BK1215" i="1"/>
  <c r="BK1216" i="1"/>
  <c r="BK1217" i="1"/>
  <c r="BK1218" i="1"/>
  <c r="BK1219" i="1"/>
  <c r="BK1220" i="1"/>
  <c r="BK1221" i="1"/>
  <c r="BK1222" i="1"/>
  <c r="BK1223" i="1"/>
  <c r="BK1224" i="1"/>
  <c r="BK1225" i="1"/>
  <c r="BK1226" i="1"/>
  <c r="BK1227" i="1"/>
  <c r="BK1228" i="1"/>
  <c r="BK1229" i="1"/>
  <c r="BK1230" i="1"/>
  <c r="BK1231" i="1"/>
  <c r="BK1232" i="1"/>
  <c r="BK1233" i="1"/>
  <c r="BK1234" i="1"/>
  <c r="BK1235" i="1"/>
  <c r="BK1236" i="1"/>
  <c r="BK1237" i="1"/>
  <c r="BK1238" i="1"/>
  <c r="BK1239" i="1"/>
  <c r="BK1240" i="1"/>
  <c r="BK1241" i="1"/>
  <c r="BK1242" i="1"/>
  <c r="BK1243" i="1"/>
  <c r="BK1244" i="1"/>
  <c r="BK1245" i="1"/>
  <c r="BK1246" i="1"/>
  <c r="BK1247" i="1"/>
  <c r="BK1248" i="1"/>
  <c r="BK1249" i="1"/>
  <c r="BK1250" i="1"/>
  <c r="BK1251" i="1"/>
  <c r="BK1252" i="1"/>
  <c r="BK1253" i="1"/>
  <c r="BK1254" i="1"/>
  <c r="BK1255" i="1"/>
  <c r="BK1256" i="1"/>
  <c r="BK1257" i="1"/>
  <c r="BK1258" i="1"/>
  <c r="BK1259" i="1"/>
  <c r="BK1260" i="1"/>
  <c r="BK1261" i="1"/>
  <c r="BK1262" i="1"/>
  <c r="BK1263" i="1"/>
  <c r="BK1264" i="1"/>
  <c r="BK1265" i="1"/>
  <c r="BK1266" i="1"/>
  <c r="BK1267" i="1"/>
  <c r="BK1268" i="1"/>
  <c r="BK1269" i="1"/>
  <c r="BK1270" i="1"/>
  <c r="BK1271" i="1"/>
  <c r="BK1272" i="1"/>
  <c r="BK1273" i="1"/>
  <c r="BK1274" i="1"/>
  <c r="BK1275" i="1"/>
  <c r="BK1276" i="1"/>
  <c r="BK1277" i="1"/>
  <c r="BK1278" i="1"/>
  <c r="BK1279" i="1"/>
  <c r="BK1280" i="1"/>
  <c r="BK1281" i="1"/>
  <c r="BK1282" i="1"/>
  <c r="BK1283" i="1"/>
  <c r="BK1284" i="1"/>
  <c r="BK1285" i="1"/>
  <c r="BK1286" i="1"/>
  <c r="BK1287" i="1"/>
  <c r="BK1288" i="1"/>
  <c r="BK1289" i="1"/>
  <c r="BK1290" i="1"/>
  <c r="BK1291" i="1"/>
  <c r="BK1292" i="1"/>
  <c r="BK1293" i="1"/>
  <c r="BK1294" i="1"/>
  <c r="BK1295" i="1"/>
  <c r="BK1296" i="1"/>
  <c r="BK1297" i="1"/>
  <c r="BK1298" i="1"/>
  <c r="BK1299" i="1"/>
  <c r="BK1300" i="1"/>
  <c r="BK1301" i="1"/>
  <c r="BK1302" i="1"/>
  <c r="BK1303" i="1"/>
  <c r="BK1304" i="1"/>
  <c r="BK1305" i="1"/>
  <c r="BK1306" i="1"/>
  <c r="BK1307" i="1"/>
  <c r="BK1308" i="1"/>
  <c r="BK1309" i="1"/>
  <c r="BK1310" i="1"/>
  <c r="BK1311" i="1"/>
  <c r="BK1312" i="1"/>
  <c r="BK1313" i="1"/>
  <c r="BK1314" i="1"/>
  <c r="BK1315" i="1"/>
  <c r="BK1316" i="1"/>
  <c r="BK1317" i="1"/>
  <c r="BK1318" i="1"/>
  <c r="BK1319" i="1"/>
  <c r="BK1320" i="1"/>
  <c r="BK1321" i="1"/>
  <c r="BK1322" i="1"/>
  <c r="BK1323" i="1"/>
  <c r="BK1324" i="1"/>
  <c r="BK1325" i="1"/>
  <c r="BK1326" i="1"/>
  <c r="BK1327" i="1"/>
  <c r="BK1328" i="1"/>
  <c r="BK1329" i="1"/>
  <c r="BK1330" i="1"/>
  <c r="BK1331" i="1"/>
  <c r="BK1332" i="1"/>
  <c r="BK1333" i="1"/>
  <c r="BK1334" i="1"/>
  <c r="BK1335" i="1"/>
  <c r="BK1336" i="1"/>
  <c r="BK1337" i="1"/>
  <c r="BK1338" i="1"/>
  <c r="BK1339" i="1"/>
  <c r="BK1340" i="1"/>
  <c r="BK1341" i="1"/>
  <c r="BK1342" i="1"/>
  <c r="BK1343" i="1"/>
  <c r="BK1344" i="1"/>
  <c r="BK1345" i="1"/>
  <c r="BK1346" i="1"/>
  <c r="BK1347" i="1"/>
  <c r="BK1348" i="1"/>
  <c r="BK1349" i="1"/>
  <c r="BK1350" i="1"/>
  <c r="BK1351" i="1"/>
  <c r="BK1352" i="1"/>
  <c r="BK1353" i="1"/>
  <c r="BK1354" i="1"/>
  <c r="BK1355" i="1"/>
  <c r="BK1356" i="1"/>
  <c r="BK1357" i="1"/>
  <c r="BK1358" i="1"/>
  <c r="BK1359" i="1"/>
  <c r="BK1360" i="1"/>
  <c r="BK1361" i="1"/>
  <c r="BK1362" i="1"/>
  <c r="BK1363" i="1"/>
  <c r="BK1364" i="1"/>
  <c r="BK1365" i="1"/>
  <c r="BK1366" i="1"/>
  <c r="BK1367" i="1"/>
  <c r="BK1368" i="1"/>
  <c r="BK1369" i="1"/>
  <c r="BK1370" i="1"/>
  <c r="BK1371" i="1"/>
  <c r="BK1372" i="1"/>
  <c r="BK1373" i="1"/>
  <c r="BK1374" i="1"/>
  <c r="BK1375" i="1"/>
  <c r="BK1376" i="1"/>
  <c r="BK1377" i="1"/>
  <c r="BK1378" i="1"/>
  <c r="BK1379" i="1"/>
  <c r="BK1380" i="1"/>
  <c r="BK1381" i="1"/>
  <c r="BK1382" i="1"/>
  <c r="BK1383" i="1"/>
  <c r="BK1384" i="1"/>
  <c r="BK1385" i="1"/>
  <c r="BK1386" i="1"/>
  <c r="BK1387" i="1"/>
  <c r="BK1388" i="1"/>
  <c r="BK1389" i="1"/>
  <c r="BK1390" i="1"/>
  <c r="BK1391" i="1"/>
  <c r="BK1392" i="1"/>
  <c r="BK1393" i="1"/>
  <c r="BK1394" i="1"/>
  <c r="BK1395" i="1"/>
  <c r="BK1396" i="1"/>
  <c r="BK1397" i="1"/>
  <c r="BK1398" i="1"/>
  <c r="BK1399" i="1"/>
  <c r="BK1400" i="1"/>
  <c r="BK1401" i="1"/>
  <c r="BK1402" i="1"/>
  <c r="BK1403" i="1"/>
  <c r="BK1404" i="1"/>
  <c r="BK1405" i="1"/>
  <c r="BK1406" i="1"/>
  <c r="BK1407" i="1"/>
  <c r="BK1408" i="1"/>
  <c r="BK1409" i="1"/>
  <c r="BK1410" i="1"/>
  <c r="BK1411" i="1"/>
  <c r="BK1412" i="1"/>
  <c r="BK1413" i="1"/>
  <c r="BK1414" i="1"/>
  <c r="BK1415" i="1"/>
  <c r="BK1416" i="1"/>
  <c r="BK1417" i="1"/>
  <c r="BK1418" i="1"/>
  <c r="BK1419" i="1"/>
  <c r="BK1420" i="1"/>
  <c r="BK1421" i="1"/>
  <c r="BK1422" i="1"/>
  <c r="BK1423" i="1"/>
  <c r="BK1424" i="1"/>
  <c r="BK1425" i="1"/>
  <c r="BK1426" i="1"/>
  <c r="BK1427" i="1"/>
  <c r="BK1428" i="1"/>
  <c r="BK1429" i="1"/>
  <c r="BK1430" i="1"/>
  <c r="BK1431" i="1"/>
  <c r="BK1432" i="1"/>
  <c r="BK1433" i="1"/>
  <c r="BK1434" i="1"/>
  <c r="BK1435" i="1"/>
  <c r="BK1436" i="1"/>
  <c r="BK1437" i="1"/>
  <c r="BK1438" i="1"/>
  <c r="BK1439" i="1"/>
  <c r="BK1440" i="1"/>
  <c r="BK1441" i="1"/>
  <c r="BK1442" i="1"/>
  <c r="BK1443" i="1"/>
  <c r="BK1444" i="1"/>
  <c r="BK1445" i="1"/>
  <c r="BK1446" i="1"/>
  <c r="BK1447" i="1"/>
  <c r="BK1448" i="1"/>
  <c r="BK1449" i="1"/>
  <c r="BK1450" i="1"/>
  <c r="BK1451" i="1"/>
  <c r="BK1452" i="1"/>
  <c r="BK1453" i="1"/>
  <c r="BK1454" i="1"/>
  <c r="BK1455" i="1"/>
  <c r="BK1456" i="1"/>
  <c r="BK1457" i="1"/>
  <c r="BK1458" i="1"/>
  <c r="BK1459" i="1"/>
  <c r="BK1460" i="1"/>
  <c r="BK1461" i="1"/>
  <c r="BK1462" i="1"/>
  <c r="BK1463" i="1"/>
  <c r="BK1464" i="1"/>
  <c r="BK1465" i="1"/>
  <c r="BK1466" i="1"/>
  <c r="BK1467" i="1"/>
  <c r="BK1468" i="1"/>
  <c r="BK1469" i="1"/>
  <c r="BK1470" i="1"/>
  <c r="BK1471" i="1"/>
  <c r="BK1472" i="1"/>
  <c r="BK1473" i="1"/>
  <c r="BK1474" i="1"/>
  <c r="BK1475" i="1"/>
  <c r="BK1476" i="1"/>
  <c r="BK1477" i="1"/>
  <c r="BK1478" i="1"/>
  <c r="BK1479" i="1"/>
  <c r="BK1480" i="1"/>
  <c r="BK1481" i="1"/>
  <c r="BK1482" i="1"/>
  <c r="BK1483" i="1"/>
  <c r="BK1484" i="1"/>
  <c r="BK1485" i="1"/>
  <c r="BK1486" i="1"/>
  <c r="BK1487" i="1"/>
  <c r="BK1489" i="1"/>
  <c r="BK1490" i="1"/>
  <c r="BK1491" i="1"/>
  <c r="BK359" i="1"/>
  <c r="BK1492" i="1"/>
  <c r="BK360" i="1"/>
  <c r="BK1493" i="1"/>
  <c r="BK361" i="1"/>
  <c r="BK1494" i="1"/>
  <c r="BK362" i="1"/>
  <c r="BK1495" i="1"/>
  <c r="BK363" i="1"/>
  <c r="BK1496" i="1"/>
  <c r="BK364" i="1"/>
  <c r="BK1497" i="1"/>
  <c r="BK365" i="1"/>
  <c r="BK1498" i="1"/>
  <c r="BK1499" i="1"/>
  <c r="BK1500" i="1"/>
  <c r="BK1501" i="1"/>
  <c r="BK1502" i="1"/>
  <c r="BK1503" i="1"/>
  <c r="BK1504" i="1"/>
  <c r="BK1505" i="1"/>
  <c r="BK1506" i="1"/>
  <c r="BK1507" i="1"/>
  <c r="BK1508" i="1"/>
  <c r="BK1509" i="1"/>
  <c r="BK1510" i="1"/>
  <c r="BK1511" i="1"/>
  <c r="BK1512" i="1"/>
  <c r="BK1513" i="1"/>
  <c r="BK1514" i="1"/>
  <c r="BK1515" i="1"/>
  <c r="BK1516" i="1"/>
  <c r="BK1517" i="1"/>
  <c r="BK1518" i="1"/>
  <c r="BK1519" i="1"/>
  <c r="BK1520" i="1"/>
  <c r="BK1521" i="1"/>
  <c r="BK1522" i="1"/>
  <c r="BK1523" i="1"/>
  <c r="BK1524" i="1"/>
  <c r="BK1525" i="1"/>
  <c r="BK1526" i="1"/>
  <c r="BK1527" i="1"/>
  <c r="BK1528" i="1"/>
  <c r="BK1529" i="1"/>
  <c r="BK1530" i="1"/>
  <c r="BK1531" i="1"/>
  <c r="BK1532" i="1"/>
  <c r="BK1533" i="1"/>
  <c r="BK1534" i="1"/>
  <c r="BK1535" i="1"/>
  <c r="BK1536" i="1"/>
  <c r="BK1537" i="1"/>
  <c r="BK1538" i="1"/>
  <c r="BK1539" i="1"/>
  <c r="BK1540" i="1"/>
  <c r="BK1541" i="1"/>
  <c r="BK1542" i="1"/>
  <c r="BK1543" i="1"/>
  <c r="BK1544" i="1"/>
  <c r="BK1545" i="1"/>
  <c r="BK1546" i="1"/>
  <c r="BK1547" i="1"/>
  <c r="BK1548" i="1"/>
  <c r="BK1549" i="1"/>
  <c r="BK1550" i="1"/>
  <c r="BK1551" i="1"/>
  <c r="BK1552" i="1"/>
  <c r="BK1553" i="1"/>
  <c r="BK1554" i="1"/>
  <c r="BK1555" i="1"/>
  <c r="BK1556" i="1"/>
  <c r="BK1557" i="1"/>
  <c r="BK1558" i="1"/>
  <c r="BK1559" i="1"/>
  <c r="BK1560" i="1"/>
  <c r="BK1561" i="1"/>
  <c r="BK1562" i="1"/>
  <c r="BK1563" i="1"/>
  <c r="BK1564" i="1"/>
  <c r="BK1565" i="1"/>
  <c r="BK1566" i="1"/>
  <c r="BK1567" i="1"/>
  <c r="BK1568" i="1"/>
  <c r="BK1569" i="1"/>
  <c r="BK1570" i="1"/>
  <c r="BK1571" i="1"/>
  <c r="BK1572" i="1"/>
  <c r="BK1573" i="1"/>
  <c r="BK1574" i="1"/>
  <c r="BK1575" i="1"/>
  <c r="BK1576" i="1"/>
  <c r="BK1577" i="1"/>
  <c r="BK1578" i="1"/>
  <c r="BK1579" i="1"/>
  <c r="BK1580" i="1"/>
  <c r="BK1581" i="1"/>
  <c r="BK1582" i="1"/>
  <c r="BK1583" i="1"/>
  <c r="BK1584" i="1"/>
  <c r="BK1585" i="1"/>
  <c r="BK1586" i="1"/>
  <c r="BK1587" i="1"/>
  <c r="BK1588" i="1"/>
  <c r="BK1589" i="1"/>
  <c r="BK1590" i="1"/>
  <c r="BK1591" i="1"/>
  <c r="BK1592" i="1"/>
  <c r="BK1593" i="1"/>
  <c r="BK1594" i="1"/>
  <c r="BK1595" i="1"/>
  <c r="BK1596" i="1"/>
  <c r="BK1597" i="1"/>
  <c r="BK1598" i="1"/>
  <c r="BK1599" i="1"/>
  <c r="BK1600" i="1"/>
  <c r="BK1601" i="1"/>
  <c r="BK1602" i="1"/>
  <c r="BK1603" i="1"/>
  <c r="BK1604" i="1"/>
  <c r="BK1605" i="1"/>
  <c r="BK1606" i="1"/>
  <c r="BK1607" i="1"/>
  <c r="BK1608" i="1"/>
  <c r="BK1609" i="1"/>
  <c r="BK1610" i="1"/>
  <c r="BK1611" i="1"/>
  <c r="BK1612" i="1"/>
  <c r="BK1613" i="1"/>
  <c r="BK1614" i="1"/>
  <c r="BK1615" i="1"/>
  <c r="BK1616" i="1"/>
  <c r="BK1617" i="1"/>
  <c r="BK1618" i="1"/>
  <c r="BK1619" i="1"/>
  <c r="BK1620" i="1"/>
  <c r="BK1621" i="1"/>
  <c r="BK1622" i="1"/>
  <c r="BK1623" i="1"/>
  <c r="BK1624" i="1"/>
  <c r="BK1625" i="1"/>
  <c r="BK1626" i="1"/>
  <c r="BK1627" i="1"/>
  <c r="BK1628" i="1"/>
  <c r="BK1629" i="1"/>
  <c r="BK1630" i="1"/>
  <c r="BK1631" i="1"/>
  <c r="BK1632" i="1"/>
  <c r="BK1633" i="1"/>
  <c r="BK1634" i="1"/>
  <c r="BK1635" i="1"/>
  <c r="BK1636" i="1"/>
  <c r="BK1637" i="1"/>
  <c r="BK1638" i="1"/>
  <c r="BK1639" i="1"/>
  <c r="BK1640" i="1"/>
  <c r="BK1641" i="1"/>
  <c r="BK1642" i="1"/>
  <c r="BK1643" i="1"/>
  <c r="BK1644" i="1"/>
  <c r="BK1645" i="1"/>
  <c r="BK1646" i="1"/>
  <c r="BK1647" i="1"/>
  <c r="BK1648" i="1"/>
  <c r="BK1649" i="1"/>
  <c r="BK1650" i="1"/>
  <c r="BK1651" i="1"/>
  <c r="BK1652" i="1"/>
  <c r="BK1653" i="1"/>
  <c r="BK1654" i="1"/>
  <c r="BK1655" i="1"/>
  <c r="BK1656" i="1"/>
  <c r="BK1657" i="1"/>
  <c r="BK1658" i="1"/>
  <c r="BK1659" i="1"/>
  <c r="BK1660" i="1"/>
  <c r="BK1661" i="1"/>
  <c r="BK1662" i="1"/>
  <c r="BK1663" i="1"/>
  <c r="BK1664" i="1"/>
  <c r="BK1665" i="1"/>
  <c r="BK1666" i="1"/>
  <c r="BK1667" i="1"/>
  <c r="BK1668" i="1"/>
  <c r="BK1669" i="1"/>
  <c r="BK1670" i="1"/>
  <c r="BK1671" i="1"/>
  <c r="BK1672" i="1"/>
  <c r="BK1673" i="1"/>
  <c r="BK1674" i="1"/>
  <c r="BK1675" i="1"/>
  <c r="BK1676" i="1"/>
  <c r="BK1677" i="1"/>
  <c r="BK1678" i="1"/>
  <c r="BK1679" i="1"/>
  <c r="BK1680" i="1"/>
  <c r="BK1681" i="1"/>
  <c r="BK1682" i="1"/>
  <c r="BK1683" i="1"/>
  <c r="BK1684" i="1"/>
  <c r="BK1685" i="1"/>
  <c r="BK1686" i="1"/>
  <c r="BK1687" i="1"/>
  <c r="BK1688" i="1"/>
  <c r="BK1689" i="1"/>
  <c r="BK1690" i="1"/>
  <c r="BK1691" i="1"/>
  <c r="BK1692" i="1"/>
  <c r="BK1693" i="1"/>
  <c r="BK1694" i="1"/>
  <c r="BK1695" i="1"/>
  <c r="BK1696" i="1"/>
  <c r="BK1697" i="1"/>
  <c r="BK1698" i="1"/>
  <c r="BK1699" i="1"/>
  <c r="BK1700" i="1"/>
  <c r="BK1701" i="1"/>
  <c r="BK1702" i="1"/>
  <c r="BK1703" i="1"/>
  <c r="BK1704" i="1"/>
  <c r="BK1705" i="1"/>
  <c r="BK1706" i="1"/>
  <c r="BK1707" i="1"/>
  <c r="BK1708" i="1"/>
  <c r="BK1709" i="1"/>
  <c r="BK1710" i="1"/>
  <c r="BK1711" i="1"/>
  <c r="BK1712" i="1"/>
  <c r="BK1713" i="1"/>
  <c r="BK1714" i="1"/>
  <c r="BK1715" i="1"/>
  <c r="BK1716" i="1"/>
  <c r="BK1717" i="1"/>
  <c r="BK1718" i="1"/>
  <c r="BK1719" i="1"/>
  <c r="BK1720" i="1"/>
  <c r="BK1721" i="1"/>
  <c r="BK1722" i="1"/>
  <c r="BK1723" i="1"/>
  <c r="BK1724" i="1"/>
  <c r="BK1725" i="1"/>
  <c r="BK1726" i="1"/>
  <c r="BK1727" i="1"/>
  <c r="BK1728" i="1"/>
  <c r="BK1729" i="1"/>
  <c r="BK1730" i="1"/>
  <c r="BK1731" i="1"/>
  <c r="BK1732" i="1"/>
  <c r="BK1733" i="1"/>
  <c r="BK1734" i="1"/>
  <c r="BK1735" i="1"/>
  <c r="BK1736" i="1"/>
  <c r="BK1737" i="1"/>
  <c r="BK1738" i="1"/>
  <c r="BK1739" i="1"/>
  <c r="BK1740" i="1"/>
  <c r="BK1741" i="1"/>
  <c r="BK1742" i="1"/>
  <c r="BK1743" i="1"/>
  <c r="BK1744" i="1"/>
  <c r="BK1745" i="1"/>
  <c r="BK1746" i="1"/>
  <c r="BK1747" i="1"/>
  <c r="BK1748" i="1"/>
  <c r="BK1749" i="1"/>
  <c r="BK1750" i="1"/>
  <c r="BK1751" i="1"/>
  <c r="BK1752" i="1"/>
  <c r="BK1753" i="1"/>
  <c r="BK1754" i="1"/>
  <c r="BK1755" i="1"/>
  <c r="BK1756" i="1"/>
  <c r="BK1757" i="1"/>
  <c r="BK1758" i="1"/>
  <c r="BK1759" i="1"/>
  <c r="BK1760" i="1"/>
  <c r="BK1761" i="1"/>
  <c r="BK1762" i="1"/>
  <c r="BK1763" i="1"/>
  <c r="BK1764" i="1"/>
  <c r="BK1765" i="1"/>
  <c r="BK1766" i="1"/>
  <c r="BK1767" i="1"/>
  <c r="BK1768" i="1"/>
  <c r="BK1769" i="1"/>
  <c r="BK1770" i="1"/>
  <c r="BK1771" i="1"/>
  <c r="BK1772" i="1"/>
  <c r="BK1773" i="1"/>
  <c r="BK1774" i="1"/>
  <c r="BK1775" i="1"/>
  <c r="BK1776" i="1"/>
  <c r="BK1777" i="1"/>
  <c r="BK1778" i="1"/>
  <c r="BK1779" i="1"/>
  <c r="BK1780" i="1"/>
  <c r="BK1781" i="1"/>
  <c r="BK1782" i="1"/>
  <c r="BK1783" i="1"/>
  <c r="BK1784" i="1"/>
  <c r="BK1785" i="1"/>
  <c r="BK1786" i="1"/>
  <c r="BK1787" i="1"/>
  <c r="BK1788" i="1"/>
  <c r="BK1789" i="1"/>
  <c r="BK1790" i="1"/>
  <c r="BK1791" i="1"/>
  <c r="BK1792" i="1"/>
  <c r="BK1793" i="1"/>
  <c r="BK1794" i="1"/>
  <c r="BK1795" i="1"/>
  <c r="BK1796" i="1"/>
  <c r="BK1797" i="1"/>
  <c r="BK1798" i="1"/>
  <c r="BK1799" i="1"/>
  <c r="BK1800" i="1"/>
  <c r="BK1801" i="1"/>
  <c r="BK1802" i="1"/>
  <c r="BK1803" i="1"/>
  <c r="BK1804" i="1"/>
  <c r="BK1805" i="1"/>
  <c r="BK1806" i="1"/>
  <c r="BK1807" i="1"/>
  <c r="BK1808" i="1"/>
  <c r="BK1809" i="1"/>
  <c r="BK1810" i="1"/>
  <c r="BK1811" i="1"/>
  <c r="BK1812" i="1"/>
  <c r="BK1813" i="1"/>
  <c r="BK1814" i="1"/>
  <c r="BK1815" i="1"/>
  <c r="BK1816" i="1"/>
  <c r="BK1817" i="1"/>
  <c r="BK1818" i="1"/>
  <c r="BK1819" i="1"/>
  <c r="BK1820" i="1"/>
  <c r="BK1821" i="1"/>
  <c r="BK1822" i="1"/>
  <c r="BK1823" i="1"/>
  <c r="BK1824" i="1"/>
  <c r="BK1825" i="1"/>
  <c r="BK1826" i="1"/>
  <c r="BK1827" i="1"/>
  <c r="BK1828" i="1"/>
  <c r="BK1829" i="1"/>
  <c r="BK1830" i="1"/>
  <c r="BK1831" i="1"/>
  <c r="BK1832" i="1"/>
  <c r="BK1834" i="1"/>
  <c r="BK1835" i="1"/>
  <c r="BK1836" i="1"/>
  <c r="BK1837" i="1"/>
  <c r="BK1838" i="1"/>
  <c r="BK1839" i="1"/>
  <c r="BK1840" i="1"/>
  <c r="BK1841" i="1"/>
  <c r="BK1842" i="1"/>
  <c r="BK1843" i="1"/>
  <c r="BK1844" i="1"/>
  <c r="BK1845" i="1"/>
  <c r="BK1846" i="1"/>
  <c r="BK1847" i="1"/>
  <c r="BK1848" i="1"/>
  <c r="BK1849" i="1"/>
  <c r="BK1850" i="1"/>
  <c r="BK1851" i="1"/>
  <c r="BK1852" i="1"/>
  <c r="BK1853" i="1"/>
  <c r="BK1854" i="1"/>
  <c r="BK1855" i="1"/>
  <c r="BK1856" i="1"/>
  <c r="BK1857" i="1"/>
  <c r="BK1858" i="1"/>
  <c r="BK1859" i="1"/>
  <c r="BK1860" i="1"/>
  <c r="BK1861" i="1"/>
  <c r="BK1862" i="1"/>
  <c r="BK1863" i="1"/>
  <c r="BK1864" i="1"/>
  <c r="BK1865" i="1"/>
  <c r="BK1866" i="1"/>
  <c r="BK1867" i="1"/>
  <c r="BK1868" i="1"/>
  <c r="BK1869" i="1"/>
  <c r="BK1870" i="1"/>
  <c r="BK1871" i="1"/>
  <c r="BK1872" i="1"/>
  <c r="BK1873" i="1"/>
  <c r="BK1874" i="1"/>
  <c r="BK1875" i="1"/>
  <c r="BK1876" i="1"/>
  <c r="BK1877" i="1"/>
  <c r="BK1878" i="1"/>
  <c r="BK1879" i="1"/>
  <c r="BK1880" i="1"/>
  <c r="BK1881" i="1"/>
  <c r="BK1882" i="1"/>
  <c r="BK1883" i="1"/>
  <c r="BK1884" i="1"/>
  <c r="BK1885" i="1"/>
  <c r="BK1886" i="1"/>
  <c r="BK1887" i="1"/>
  <c r="BK1888" i="1"/>
  <c r="BK1889" i="1"/>
  <c r="BK1890" i="1"/>
  <c r="BK1891" i="1"/>
  <c r="BK1892" i="1"/>
  <c r="BK1893" i="1"/>
  <c r="BK1894" i="1"/>
  <c r="BK1895" i="1"/>
  <c r="BK1896" i="1"/>
  <c r="BK1897" i="1"/>
  <c r="BK1898" i="1"/>
  <c r="BK1899" i="1"/>
  <c r="BK1900" i="1"/>
  <c r="BK1901" i="1"/>
  <c r="BK1902" i="1"/>
  <c r="BK1903" i="1"/>
  <c r="BK1904" i="1"/>
  <c r="BK1905" i="1"/>
  <c r="BK1906" i="1"/>
  <c r="BK1907" i="1"/>
  <c r="BK1908" i="1"/>
  <c r="BK1909" i="1"/>
  <c r="BK1910" i="1"/>
  <c r="BK1911" i="1"/>
  <c r="BK1912" i="1"/>
  <c r="BK1913" i="1"/>
  <c r="BK1914" i="1"/>
  <c r="BK1915" i="1"/>
  <c r="BK1916" i="1"/>
  <c r="BK1917" i="1"/>
  <c r="BK1918" i="1"/>
  <c r="BK1919" i="1"/>
  <c r="BK1920" i="1"/>
  <c r="BK1921" i="1"/>
  <c r="BK1922" i="1"/>
  <c r="BK1923" i="1"/>
  <c r="BK1924" i="1"/>
  <c r="BK1925" i="1"/>
  <c r="BK1926" i="1"/>
  <c r="BK1927" i="1"/>
  <c r="BK1928" i="1"/>
  <c r="BK1929" i="1"/>
  <c r="BK1930" i="1"/>
  <c r="BK1931" i="1"/>
  <c r="BK1932" i="1"/>
  <c r="BK1933" i="1"/>
  <c r="BK1934" i="1"/>
  <c r="BK1935" i="1"/>
  <c r="BK1936" i="1"/>
  <c r="BK1937" i="1"/>
  <c r="BK1938" i="1"/>
  <c r="BK1939" i="1"/>
  <c r="BK1940" i="1"/>
  <c r="BK1941" i="1"/>
  <c r="BK1942" i="1"/>
  <c r="BK1943" i="1"/>
  <c r="BK1944" i="1"/>
  <c r="BK1945" i="1"/>
  <c r="BK1946" i="1"/>
  <c r="BK1947" i="1"/>
  <c r="BK1948" i="1"/>
  <c r="BK1949" i="1"/>
  <c r="BK1950" i="1"/>
  <c r="BK1951" i="1"/>
  <c r="BK1952" i="1"/>
  <c r="BK1953" i="1"/>
  <c r="BK1954" i="1"/>
  <c r="BK1955" i="1"/>
  <c r="BK1956" i="1"/>
  <c r="BK1957" i="1"/>
  <c r="BK1958" i="1"/>
  <c r="BK1959" i="1"/>
  <c r="BK1960" i="1"/>
  <c r="BK1961" i="1"/>
  <c r="BK1962" i="1"/>
  <c r="BK1963" i="1"/>
  <c r="BK1964" i="1"/>
  <c r="BK1965" i="1"/>
  <c r="BK1966" i="1"/>
  <c r="BK1967" i="1"/>
  <c r="BK1968" i="1"/>
  <c r="BK1969" i="1"/>
  <c r="BK1970" i="1"/>
  <c r="BK1971" i="1"/>
  <c r="BK1972" i="1"/>
  <c r="BK1973" i="1"/>
  <c r="BK1974" i="1"/>
  <c r="BK1975" i="1"/>
  <c r="BK1976" i="1"/>
  <c r="BK1977" i="1"/>
  <c r="BK1978" i="1"/>
  <c r="BK1979" i="1"/>
  <c r="BK1980" i="1"/>
  <c r="BK1981" i="1"/>
  <c r="BK1982" i="1"/>
  <c r="BK1983" i="1"/>
  <c r="BK1984" i="1"/>
  <c r="BK1985" i="1"/>
  <c r="BK1986" i="1"/>
  <c r="BK1987" i="1"/>
  <c r="BK1988" i="1"/>
  <c r="BK1989" i="1"/>
  <c r="BK1990" i="1"/>
  <c r="BK1991" i="1"/>
  <c r="BK1992" i="1"/>
  <c r="BK1993" i="1"/>
  <c r="BK1994" i="1"/>
  <c r="BK1995" i="1"/>
  <c r="BK1996" i="1"/>
  <c r="BK1997" i="1"/>
  <c r="BK1998" i="1"/>
  <c r="BK1999" i="1"/>
  <c r="BK2000" i="1"/>
  <c r="BK2001" i="1"/>
  <c r="BK2002" i="1"/>
  <c r="BK2003" i="1"/>
  <c r="BK2004" i="1"/>
  <c r="BK2005" i="1"/>
  <c r="BK2006" i="1"/>
  <c r="BK2007" i="1"/>
  <c r="BK2008" i="1"/>
  <c r="BK2009" i="1"/>
  <c r="BK2010" i="1"/>
  <c r="BK2011" i="1"/>
  <c r="BK2012" i="1"/>
  <c r="BK2013" i="1"/>
  <c r="BK2014" i="1"/>
  <c r="BK2015" i="1"/>
  <c r="BK2016" i="1"/>
  <c r="BK2017" i="1"/>
  <c r="BK2018" i="1"/>
  <c r="BK2019" i="1"/>
  <c r="BK2020" i="1"/>
  <c r="BK2021" i="1"/>
  <c r="BK2022" i="1"/>
  <c r="BK2023" i="1"/>
  <c r="BK2024" i="1"/>
  <c r="BK2025" i="1"/>
  <c r="BK2026" i="1"/>
  <c r="BK2027" i="1"/>
  <c r="BK2028" i="1"/>
  <c r="BK2029" i="1"/>
  <c r="BK2030" i="1"/>
  <c r="BK2031" i="1"/>
  <c r="BK2032" i="1"/>
  <c r="BK2033" i="1"/>
  <c r="BK2034" i="1"/>
  <c r="BK2035" i="1"/>
  <c r="BK2036" i="1"/>
  <c r="BK2037" i="1"/>
  <c r="BK2038" i="1"/>
  <c r="BK2039" i="1"/>
  <c r="BK2040" i="1"/>
  <c r="BK2041" i="1"/>
  <c r="BK2042" i="1"/>
  <c r="BK2043" i="1"/>
  <c r="BK2044" i="1"/>
  <c r="BK2045" i="1"/>
  <c r="BK2046" i="1"/>
  <c r="BK2047" i="1"/>
  <c r="BK2048" i="1"/>
  <c r="BK2049" i="1"/>
  <c r="BK2050" i="1"/>
  <c r="BK2051" i="1"/>
  <c r="BK2052" i="1"/>
  <c r="BK2053" i="1"/>
  <c r="BK2054" i="1"/>
  <c r="BK2055" i="1"/>
  <c r="BK2056" i="1"/>
  <c r="BK2057" i="1"/>
  <c r="BK2058" i="1"/>
  <c r="BK2059" i="1"/>
  <c r="BK2060" i="1"/>
  <c r="BK2061" i="1"/>
  <c r="BK2062" i="1"/>
  <c r="BK2063" i="1"/>
  <c r="BK2064" i="1"/>
  <c r="BK2065" i="1"/>
  <c r="BK2066" i="1"/>
  <c r="BK2067" i="1"/>
  <c r="BK2068" i="1"/>
  <c r="BK2069" i="1"/>
  <c r="BK2070" i="1"/>
  <c r="BK2071" i="1"/>
  <c r="BK2072" i="1"/>
  <c r="BK2073" i="1"/>
  <c r="BK2074" i="1"/>
  <c r="BK2075" i="1"/>
  <c r="BK2076" i="1"/>
  <c r="BK2077" i="1"/>
  <c r="BK2078" i="1"/>
  <c r="BK2079" i="1"/>
  <c r="BK2080" i="1"/>
  <c r="BK2081" i="1"/>
  <c r="BK2082" i="1"/>
  <c r="BK2083" i="1"/>
  <c r="BK2084" i="1"/>
  <c r="BK2085" i="1"/>
  <c r="BK2086" i="1"/>
  <c r="BK2087" i="1"/>
  <c r="BK2088" i="1"/>
  <c r="BK2089" i="1"/>
  <c r="BK2090" i="1"/>
  <c r="BK2091" i="1"/>
  <c r="BK2092" i="1"/>
  <c r="BK2093" i="1"/>
  <c r="BK2094" i="1"/>
  <c r="BK2095" i="1"/>
  <c r="BK2096" i="1"/>
  <c r="BK2097" i="1"/>
  <c r="BK2098" i="1"/>
  <c r="BK2099" i="1"/>
  <c r="BK2100" i="1"/>
  <c r="BK2101" i="1"/>
  <c r="BK2102" i="1"/>
  <c r="BK2103" i="1"/>
  <c r="BK2104" i="1"/>
  <c r="BK2105" i="1"/>
  <c r="BK2106" i="1"/>
  <c r="BK2107" i="1"/>
  <c r="BK2108" i="1"/>
  <c r="BK2109" i="1"/>
  <c r="BK2110" i="1"/>
  <c r="BK2111" i="1"/>
  <c r="BK2112" i="1"/>
  <c r="BK2113" i="1"/>
  <c r="BK2114" i="1"/>
  <c r="BK2115" i="1"/>
  <c r="BK2116" i="1"/>
  <c r="BK2117" i="1"/>
  <c r="BK2118" i="1"/>
  <c r="BK2119" i="1"/>
  <c r="BK2120" i="1"/>
  <c r="BK2121" i="1"/>
  <c r="BK2122" i="1"/>
  <c r="BK2123" i="1"/>
  <c r="BK2124" i="1"/>
  <c r="BK2125" i="1"/>
  <c r="BK2126" i="1"/>
  <c r="BK2127" i="1"/>
  <c r="BK2128" i="1"/>
  <c r="BK2129" i="1"/>
  <c r="BK2130" i="1"/>
  <c r="BK2131" i="1"/>
  <c r="BK2132" i="1"/>
  <c r="BK2133" i="1"/>
  <c r="BK2134" i="1"/>
  <c r="BK2135" i="1"/>
  <c r="BK2136" i="1"/>
  <c r="BK2137" i="1"/>
  <c r="BK2138" i="1"/>
  <c r="BK2139" i="1"/>
  <c r="BK2140" i="1"/>
  <c r="BK2141" i="1"/>
  <c r="BK2142" i="1"/>
  <c r="BK2143" i="1"/>
  <c r="BK2144" i="1"/>
  <c r="BK2145" i="1"/>
  <c r="BK2146" i="1"/>
  <c r="BK2147" i="1"/>
  <c r="BK2148" i="1"/>
  <c r="BK2149" i="1"/>
  <c r="BK2150" i="1"/>
  <c r="BK2151" i="1"/>
  <c r="BK2152" i="1"/>
  <c r="BK2153" i="1"/>
  <c r="BK2154" i="1"/>
  <c r="BK2155" i="1"/>
  <c r="BK2156" i="1"/>
  <c r="BK2157" i="1"/>
  <c r="BK2158" i="1"/>
  <c r="BK2159" i="1"/>
  <c r="BK2160" i="1"/>
  <c r="BK2161" i="1"/>
  <c r="BK2162" i="1"/>
  <c r="BK2163" i="1"/>
  <c r="BK2164" i="1"/>
  <c r="BK2165" i="1"/>
  <c r="BK2166" i="1"/>
  <c r="BK2167" i="1"/>
  <c r="BK2168" i="1"/>
  <c r="BK2169" i="1"/>
  <c r="BK2170" i="1"/>
  <c r="BK2171" i="1"/>
  <c r="BK2172" i="1"/>
  <c r="BK2173" i="1"/>
  <c r="BK2174" i="1"/>
  <c r="BK2175" i="1"/>
  <c r="BK2176" i="1"/>
  <c r="BK1833" i="1"/>
  <c r="BK2178" i="1"/>
  <c r="BK2179" i="1"/>
  <c r="BK2180" i="1"/>
  <c r="BK2181" i="1"/>
  <c r="BK2182" i="1"/>
  <c r="BK2183" i="1"/>
  <c r="BK2184" i="1"/>
  <c r="BK2185" i="1"/>
  <c r="BK2186" i="1"/>
  <c r="BK2187" i="1"/>
  <c r="BK2188" i="1"/>
  <c r="BK2189" i="1"/>
  <c r="BK2190" i="1"/>
  <c r="BK2191" i="1"/>
  <c r="BK2192" i="1"/>
  <c r="BK2193" i="1"/>
  <c r="BK2194" i="1"/>
  <c r="BK2195" i="1"/>
  <c r="BK2196" i="1"/>
  <c r="BK2197" i="1"/>
  <c r="BK2198" i="1"/>
  <c r="BK2199" i="1"/>
  <c r="BK2200" i="1"/>
  <c r="BK2201" i="1"/>
  <c r="BK2202" i="1"/>
  <c r="BK2203" i="1"/>
  <c r="BK2204" i="1"/>
  <c r="BK2205" i="1"/>
  <c r="BK2206" i="1"/>
  <c r="BK2207" i="1"/>
  <c r="BK2208" i="1"/>
  <c r="BK2209" i="1"/>
  <c r="BK2210" i="1"/>
  <c r="BK2211" i="1"/>
  <c r="BK2212" i="1"/>
  <c r="BK2213" i="1"/>
  <c r="BK2214" i="1"/>
  <c r="BK2215" i="1"/>
  <c r="BK2216" i="1"/>
  <c r="BK2217" i="1"/>
  <c r="BK2218" i="1"/>
  <c r="BK2219" i="1"/>
  <c r="BK2220" i="1"/>
  <c r="BK2221" i="1"/>
  <c r="BK2222" i="1"/>
  <c r="BK2223" i="1"/>
  <c r="BK2224" i="1"/>
  <c r="BK2225" i="1"/>
  <c r="BK2226" i="1"/>
  <c r="BK2227" i="1"/>
  <c r="BK2228" i="1"/>
  <c r="BK2229" i="1"/>
  <c r="BK2230" i="1"/>
  <c r="BK2231" i="1"/>
  <c r="BK2232" i="1"/>
  <c r="BK2233" i="1"/>
  <c r="BK2234" i="1"/>
  <c r="BK2235" i="1"/>
  <c r="BK2236" i="1"/>
  <c r="BK2237" i="1"/>
  <c r="BK2238" i="1"/>
  <c r="BK2239" i="1"/>
  <c r="BK2240" i="1"/>
  <c r="BK2241" i="1"/>
  <c r="BK2242" i="1"/>
  <c r="BK2243" i="1"/>
  <c r="BK2244" i="1"/>
  <c r="BK2245" i="1"/>
  <c r="BK2246" i="1"/>
  <c r="BK2247" i="1"/>
  <c r="BK2254" i="1"/>
  <c r="BK2255" i="1"/>
  <c r="BK2256" i="1"/>
  <c r="BK2257" i="1"/>
  <c r="BK2258" i="1"/>
  <c r="BK2259" i="1"/>
  <c r="BK2260" i="1"/>
  <c r="BK2261" i="1"/>
  <c r="BK2262" i="1"/>
  <c r="BK2263" i="1"/>
  <c r="BK2264" i="1"/>
  <c r="BK2265" i="1"/>
  <c r="BK2266" i="1"/>
  <c r="BK2267" i="1"/>
  <c r="BK2268" i="1"/>
  <c r="BK2269" i="1"/>
  <c r="BK2270" i="1"/>
  <c r="BK2271" i="1"/>
  <c r="BK2272" i="1"/>
  <c r="BK2273" i="1"/>
  <c r="BK2274" i="1"/>
  <c r="BK2275" i="1"/>
  <c r="BK2276" i="1"/>
  <c r="BK2277" i="1"/>
  <c r="BK2278" i="1"/>
  <c r="BK2279" i="1"/>
  <c r="BK2280" i="1"/>
  <c r="BK2281" i="1"/>
  <c r="BK2282" i="1"/>
  <c r="BK2283" i="1"/>
  <c r="BK2284" i="1"/>
  <c r="BK2285" i="1"/>
  <c r="BK2286" i="1"/>
  <c r="BK2287" i="1"/>
  <c r="BK2288" i="1"/>
  <c r="BK2289" i="1"/>
  <c r="BK2290" i="1"/>
  <c r="BK2291" i="1"/>
  <c r="BK2292" i="1"/>
  <c r="BK2293" i="1"/>
  <c r="BK2294" i="1"/>
  <c r="BK2295" i="1"/>
  <c r="BK2296" i="1"/>
  <c r="BK2298" i="1"/>
  <c r="BK2299" i="1"/>
  <c r="BK2300" i="1"/>
  <c r="BK2301" i="1"/>
  <c r="BK2302" i="1"/>
  <c r="BK2303" i="1"/>
  <c r="BK2309" i="1"/>
  <c r="BK2310" i="1"/>
  <c r="BK2311" i="1"/>
  <c r="BK2312" i="1"/>
  <c r="BK2313" i="1"/>
  <c r="BK2314" i="1"/>
  <c r="BK2315" i="1"/>
  <c r="BK2316" i="1"/>
  <c r="BK2317" i="1"/>
  <c r="BK2318" i="1"/>
  <c r="BK2319" i="1"/>
  <c r="BK2320" i="1"/>
  <c r="BK2321" i="1"/>
  <c r="BK2322" i="1"/>
  <c r="BK2323" i="1"/>
  <c r="BJ4" i="1"/>
  <c r="BJ5" i="1"/>
  <c r="BJ6" i="1"/>
  <c r="BJ7" i="1"/>
  <c r="BJ8" i="1"/>
  <c r="BJ9" i="1"/>
  <c r="BJ10" i="1"/>
  <c r="BJ11" i="1"/>
  <c r="BJ12" i="1"/>
  <c r="BJ13" i="1"/>
  <c r="BJ14" i="1"/>
  <c r="BJ15" i="1"/>
  <c r="BJ16" i="1"/>
  <c r="BJ17" i="1"/>
  <c r="BJ18" i="1"/>
  <c r="BJ19" i="1"/>
  <c r="BJ20" i="1"/>
  <c r="BJ21" i="1"/>
  <c r="BJ22" i="1"/>
  <c r="BJ23" i="1"/>
  <c r="BJ24" i="1"/>
  <c r="BJ25" i="1"/>
  <c r="BJ26" i="1"/>
  <c r="BJ27" i="1"/>
  <c r="BJ28" i="1"/>
  <c r="BJ29" i="1"/>
  <c r="BJ30" i="1"/>
  <c r="BJ31" i="1"/>
  <c r="BJ32" i="1"/>
  <c r="BJ33" i="1"/>
  <c r="BJ34" i="1"/>
  <c r="BJ35" i="1"/>
  <c r="BJ36" i="1"/>
  <c r="BJ37" i="1"/>
  <c r="BJ38" i="1"/>
  <c r="BJ39" i="1"/>
  <c r="BJ40" i="1"/>
  <c r="BJ41" i="1"/>
  <c r="BJ42" i="1"/>
  <c r="BJ43" i="1"/>
  <c r="BJ44" i="1"/>
  <c r="BJ45" i="1"/>
  <c r="BJ46" i="1"/>
  <c r="BJ47" i="1"/>
  <c r="BJ48" i="1"/>
  <c r="BJ49" i="1"/>
  <c r="BJ50" i="1"/>
  <c r="BJ51" i="1"/>
  <c r="BJ52" i="1"/>
  <c r="BJ53" i="1"/>
  <c r="BJ54" i="1"/>
  <c r="BJ55" i="1"/>
  <c r="BJ56" i="1"/>
  <c r="BJ57" i="1"/>
  <c r="BJ58" i="1"/>
  <c r="BJ59" i="1"/>
  <c r="BJ60" i="1"/>
  <c r="BJ61" i="1"/>
  <c r="BJ62" i="1"/>
  <c r="BJ63" i="1"/>
  <c r="BJ64" i="1"/>
  <c r="BJ65" i="1"/>
  <c r="BJ66" i="1"/>
  <c r="BJ67" i="1"/>
  <c r="BJ68" i="1"/>
  <c r="BJ69" i="1"/>
  <c r="BJ70" i="1"/>
  <c r="BJ71" i="1"/>
  <c r="BJ72" i="1"/>
  <c r="BJ73" i="1"/>
  <c r="BJ74" i="1"/>
  <c r="BJ75" i="1"/>
  <c r="BJ76" i="1"/>
  <c r="BJ77" i="1"/>
  <c r="BJ78" i="1"/>
  <c r="BJ79" i="1"/>
  <c r="BJ80" i="1"/>
  <c r="BJ81" i="1"/>
  <c r="BJ82" i="1"/>
  <c r="BJ83" i="1"/>
  <c r="BJ84" i="1"/>
  <c r="BJ85" i="1"/>
  <c r="BJ86" i="1"/>
  <c r="BJ87" i="1"/>
  <c r="BJ88" i="1"/>
  <c r="BJ89" i="1"/>
  <c r="BJ90" i="1"/>
  <c r="BJ91" i="1"/>
  <c r="BJ92" i="1"/>
  <c r="BJ93" i="1"/>
  <c r="BJ94" i="1"/>
  <c r="BJ95" i="1"/>
  <c r="BJ96" i="1"/>
  <c r="BJ97" i="1"/>
  <c r="BJ98" i="1"/>
  <c r="BJ99" i="1"/>
  <c r="BJ100" i="1"/>
  <c r="BJ101" i="1"/>
  <c r="BJ102" i="1"/>
  <c r="BJ103" i="1"/>
  <c r="BJ104" i="1"/>
  <c r="BJ105" i="1"/>
  <c r="BJ106" i="1"/>
  <c r="BJ107" i="1"/>
  <c r="BJ108" i="1"/>
  <c r="BJ109" i="1"/>
  <c r="BJ110" i="1"/>
  <c r="BJ111" i="1"/>
  <c r="BJ112" i="1"/>
  <c r="BJ113" i="1"/>
  <c r="BJ114" i="1"/>
  <c r="BJ115" i="1"/>
  <c r="BJ116" i="1"/>
  <c r="BJ117" i="1"/>
  <c r="BJ118" i="1"/>
  <c r="BJ119" i="1"/>
  <c r="BJ120" i="1"/>
  <c r="BJ121" i="1"/>
  <c r="BJ122" i="1"/>
  <c r="BJ123" i="1"/>
  <c r="BJ124" i="1"/>
  <c r="BJ125" i="1"/>
  <c r="BJ126" i="1"/>
  <c r="BJ127" i="1"/>
  <c r="BJ128" i="1"/>
  <c r="BJ129" i="1"/>
  <c r="BJ130" i="1"/>
  <c r="BJ131" i="1"/>
  <c r="BJ132" i="1"/>
  <c r="BJ133" i="1"/>
  <c r="BJ134" i="1"/>
  <c r="BJ135" i="1"/>
  <c r="BJ136" i="1"/>
  <c r="BJ137" i="1"/>
  <c r="BJ138" i="1"/>
  <c r="BJ139" i="1"/>
  <c r="BJ140" i="1"/>
  <c r="BJ141" i="1"/>
  <c r="BJ142" i="1"/>
  <c r="BJ143" i="1"/>
  <c r="BJ144" i="1"/>
  <c r="BJ145" i="1"/>
  <c r="BJ146" i="1"/>
  <c r="BJ147" i="1"/>
  <c r="BJ148" i="1"/>
  <c r="BJ149" i="1"/>
  <c r="BJ150" i="1"/>
  <c r="BJ151" i="1"/>
  <c r="BJ152" i="1"/>
  <c r="BJ153" i="1"/>
  <c r="BJ154" i="1"/>
  <c r="BJ155" i="1"/>
  <c r="BJ156" i="1"/>
  <c r="BJ157" i="1"/>
  <c r="BJ158" i="1"/>
  <c r="BJ159" i="1"/>
  <c r="BJ160" i="1"/>
  <c r="BJ161" i="1"/>
  <c r="BJ162" i="1"/>
  <c r="BJ163" i="1"/>
  <c r="BJ164" i="1"/>
  <c r="BJ165" i="1"/>
  <c r="BJ166" i="1"/>
  <c r="BJ167" i="1"/>
  <c r="BJ168" i="1"/>
  <c r="BJ169" i="1"/>
  <c r="BJ170" i="1"/>
  <c r="BJ171" i="1"/>
  <c r="BJ172" i="1"/>
  <c r="BJ173" i="1"/>
  <c r="BJ174" i="1"/>
  <c r="BJ175" i="1"/>
  <c r="BJ176" i="1"/>
  <c r="BJ177" i="1"/>
  <c r="BJ178" i="1"/>
  <c r="BJ179" i="1"/>
  <c r="BJ180" i="1"/>
  <c r="BJ181" i="1"/>
  <c r="BJ182" i="1"/>
  <c r="BJ183" i="1"/>
  <c r="BJ184" i="1"/>
  <c r="BJ185" i="1"/>
  <c r="BJ186" i="1"/>
  <c r="BJ187" i="1"/>
  <c r="BJ188" i="1"/>
  <c r="BJ189" i="1"/>
  <c r="BJ190" i="1"/>
  <c r="BJ191" i="1"/>
  <c r="BJ192" i="1"/>
  <c r="BJ193" i="1"/>
  <c r="BJ194" i="1"/>
  <c r="BJ195" i="1"/>
  <c r="BJ196" i="1"/>
  <c r="BJ197" i="1"/>
  <c r="BJ198" i="1"/>
  <c r="BJ199" i="1"/>
  <c r="BJ200" i="1"/>
  <c r="BJ201" i="1"/>
  <c r="BJ202" i="1"/>
  <c r="BJ203" i="1"/>
  <c r="BJ204" i="1"/>
  <c r="BJ205" i="1"/>
  <c r="BJ206" i="1"/>
  <c r="BJ207" i="1"/>
  <c r="BJ208" i="1"/>
  <c r="BJ209" i="1"/>
  <c r="BJ210" i="1"/>
  <c r="BJ211" i="1"/>
  <c r="BJ212" i="1"/>
  <c r="BJ213" i="1"/>
  <c r="BJ214" i="1"/>
  <c r="BJ215" i="1"/>
  <c r="BJ216" i="1"/>
  <c r="BJ217" i="1"/>
  <c r="BJ218" i="1"/>
  <c r="BJ219" i="1"/>
  <c r="BJ220" i="1"/>
  <c r="BJ221" i="1"/>
  <c r="BJ222" i="1"/>
  <c r="BJ223" i="1"/>
  <c r="BJ224" i="1"/>
  <c r="BJ225" i="1"/>
  <c r="BJ226" i="1"/>
  <c r="BJ227" i="1"/>
  <c r="BJ228" i="1"/>
  <c r="BJ229" i="1"/>
  <c r="BJ230" i="1"/>
  <c r="BJ231" i="1"/>
  <c r="BJ232" i="1"/>
  <c r="BJ233" i="1"/>
  <c r="BJ234" i="1"/>
  <c r="BJ235" i="1"/>
  <c r="BJ236" i="1"/>
  <c r="BJ237" i="1"/>
  <c r="BJ238" i="1"/>
  <c r="BJ239" i="1"/>
  <c r="BJ240" i="1"/>
  <c r="BJ241" i="1"/>
  <c r="BJ242" i="1"/>
  <c r="BJ243" i="1"/>
  <c r="BJ244" i="1"/>
  <c r="BJ245" i="1"/>
  <c r="BJ246" i="1"/>
  <c r="BJ247" i="1"/>
  <c r="BJ248" i="1"/>
  <c r="BJ249" i="1"/>
  <c r="BJ250" i="1"/>
  <c r="BJ251" i="1"/>
  <c r="BJ252" i="1"/>
  <c r="BJ253" i="1"/>
  <c r="BJ254" i="1"/>
  <c r="BJ255" i="1"/>
  <c r="BJ256" i="1"/>
  <c r="BJ257" i="1"/>
  <c r="BJ258" i="1"/>
  <c r="BJ259" i="1"/>
  <c r="BJ260" i="1"/>
  <c r="BJ261" i="1"/>
  <c r="BJ262" i="1"/>
  <c r="BJ263" i="1"/>
  <c r="BJ264" i="1"/>
  <c r="BJ265" i="1"/>
  <c r="BJ266" i="1"/>
  <c r="BJ267" i="1"/>
  <c r="BJ268" i="1"/>
  <c r="BJ269" i="1"/>
  <c r="BJ270" i="1"/>
  <c r="BJ271" i="1"/>
  <c r="BJ272" i="1"/>
  <c r="BJ273" i="1"/>
  <c r="BJ274" i="1"/>
  <c r="BJ275" i="1"/>
  <c r="BJ276" i="1"/>
  <c r="BJ277" i="1"/>
  <c r="BJ278" i="1"/>
  <c r="BJ279" i="1"/>
  <c r="BJ280" i="1"/>
  <c r="BJ281" i="1"/>
  <c r="BJ282" i="1"/>
  <c r="BJ283" i="1"/>
  <c r="BJ284" i="1"/>
  <c r="BJ285" i="1"/>
  <c r="BJ286" i="1"/>
  <c r="BJ287" i="1"/>
  <c r="BJ288" i="1"/>
  <c r="BJ289" i="1"/>
  <c r="BJ290" i="1"/>
  <c r="BJ291" i="1"/>
  <c r="BJ292" i="1"/>
  <c r="BJ294" i="1"/>
  <c r="BJ295" i="1"/>
  <c r="BJ296" i="1"/>
  <c r="BJ297" i="1"/>
  <c r="BJ298" i="1"/>
  <c r="BJ299" i="1"/>
  <c r="BJ300" i="1"/>
  <c r="BJ301" i="1"/>
  <c r="BJ302" i="1"/>
  <c r="BJ303" i="1"/>
  <c r="BJ304" i="1"/>
  <c r="BJ305" i="1"/>
  <c r="BJ306" i="1"/>
  <c r="BJ307" i="1"/>
  <c r="BJ308" i="1"/>
  <c r="BJ309" i="1"/>
  <c r="BJ310" i="1"/>
  <c r="BJ311" i="1"/>
  <c r="BJ312" i="1"/>
  <c r="BJ313" i="1"/>
  <c r="BJ314" i="1"/>
  <c r="BJ315" i="1"/>
  <c r="BJ316" i="1"/>
  <c r="BJ317" i="1"/>
  <c r="BJ318" i="1"/>
  <c r="BJ319" i="1"/>
  <c r="BJ320" i="1"/>
  <c r="BJ321" i="1"/>
  <c r="BJ322" i="1"/>
  <c r="BJ323" i="1"/>
  <c r="BJ324" i="1"/>
  <c r="BJ325" i="1"/>
  <c r="BJ326" i="1"/>
  <c r="BJ327" i="1"/>
  <c r="BJ328" i="1"/>
  <c r="BJ329" i="1"/>
  <c r="BJ330" i="1"/>
  <c r="BJ331" i="1"/>
  <c r="BJ332" i="1"/>
  <c r="BJ333" i="1"/>
  <c r="BJ334" i="1"/>
  <c r="BJ335" i="1"/>
  <c r="BJ336" i="1"/>
  <c r="BJ337" i="1"/>
  <c r="BJ338" i="1"/>
  <c r="BJ339" i="1"/>
  <c r="BJ340" i="1"/>
  <c r="BJ341" i="1"/>
  <c r="BJ342" i="1"/>
  <c r="BJ343" i="1"/>
  <c r="BJ344" i="1"/>
  <c r="BJ345" i="1"/>
  <c r="BJ346" i="1"/>
  <c r="BJ347" i="1"/>
  <c r="BJ348" i="1"/>
  <c r="BJ349" i="1"/>
  <c r="BJ350" i="1"/>
  <c r="BJ351" i="1"/>
  <c r="BJ352" i="1"/>
  <c r="BJ353" i="1"/>
  <c r="BJ354" i="1"/>
  <c r="BJ355" i="1"/>
  <c r="BJ356" i="1"/>
  <c r="BJ357" i="1"/>
  <c r="BJ358" i="1"/>
  <c r="BJ366" i="1"/>
  <c r="BJ367" i="1"/>
  <c r="BJ368" i="1"/>
  <c r="BJ369" i="1"/>
  <c r="BJ370" i="1"/>
  <c r="BJ371" i="1"/>
  <c r="BJ372" i="1"/>
  <c r="BJ373" i="1"/>
  <c r="BJ374" i="1"/>
  <c r="BJ375" i="1"/>
  <c r="BJ376" i="1"/>
  <c r="BJ377" i="1"/>
  <c r="BJ378" i="1"/>
  <c r="BJ379" i="1"/>
  <c r="BJ380" i="1"/>
  <c r="BJ381" i="1"/>
  <c r="BJ382" i="1"/>
  <c r="BJ383" i="1"/>
  <c r="BJ384" i="1"/>
  <c r="BJ385" i="1"/>
  <c r="BJ386" i="1"/>
  <c r="BJ387" i="1"/>
  <c r="BJ388" i="1"/>
  <c r="BJ389" i="1"/>
  <c r="BJ390" i="1"/>
  <c r="BJ391" i="1"/>
  <c r="BJ392" i="1"/>
  <c r="BJ393" i="1"/>
  <c r="BJ394" i="1"/>
  <c r="BJ395" i="1"/>
  <c r="BJ396" i="1"/>
  <c r="BJ397" i="1"/>
  <c r="BJ398" i="1"/>
  <c r="BJ399" i="1"/>
  <c r="BJ400" i="1"/>
  <c r="BJ401" i="1"/>
  <c r="BJ402" i="1"/>
  <c r="BJ403" i="1"/>
  <c r="BJ404" i="1"/>
  <c r="BJ405" i="1"/>
  <c r="BJ406" i="1"/>
  <c r="BJ407" i="1"/>
  <c r="BJ408" i="1"/>
  <c r="BJ409" i="1"/>
  <c r="BJ410" i="1"/>
  <c r="BJ411" i="1"/>
  <c r="BJ412" i="1"/>
  <c r="BJ413" i="1"/>
  <c r="BJ414" i="1"/>
  <c r="BJ415" i="1"/>
  <c r="BJ416" i="1"/>
  <c r="BJ417" i="1"/>
  <c r="BJ418" i="1"/>
  <c r="BJ419" i="1"/>
  <c r="BJ420" i="1"/>
  <c r="BJ421" i="1"/>
  <c r="BJ422" i="1"/>
  <c r="BJ423" i="1"/>
  <c r="BJ424" i="1"/>
  <c r="BJ425" i="1"/>
  <c r="BJ426" i="1"/>
  <c r="BJ427" i="1"/>
  <c r="BJ428" i="1"/>
  <c r="BJ429" i="1"/>
  <c r="BJ430" i="1"/>
  <c r="BJ431" i="1"/>
  <c r="BJ432" i="1"/>
  <c r="BJ433" i="1"/>
  <c r="BJ434" i="1"/>
  <c r="BJ435" i="1"/>
  <c r="BJ436" i="1"/>
  <c r="BJ437" i="1"/>
  <c r="BJ438" i="1"/>
  <c r="BJ439" i="1"/>
  <c r="BJ440" i="1"/>
  <c r="BJ441" i="1"/>
  <c r="BJ442" i="1"/>
  <c r="BJ443" i="1"/>
  <c r="BJ444" i="1"/>
  <c r="BJ445" i="1"/>
  <c r="BJ446" i="1"/>
  <c r="BJ447" i="1"/>
  <c r="BJ448" i="1"/>
  <c r="BJ449" i="1"/>
  <c r="BJ450" i="1"/>
  <c r="BJ451" i="1"/>
  <c r="BJ452" i="1"/>
  <c r="BJ453" i="1"/>
  <c r="BJ454" i="1"/>
  <c r="BJ455" i="1"/>
  <c r="BJ456" i="1"/>
  <c r="BJ457" i="1"/>
  <c r="BJ458" i="1"/>
  <c r="BJ459" i="1"/>
  <c r="BJ460" i="1"/>
  <c r="BJ461" i="1"/>
  <c r="BJ462" i="1"/>
  <c r="BJ463" i="1"/>
  <c r="BJ464" i="1"/>
  <c r="BJ465" i="1"/>
  <c r="BJ466" i="1"/>
  <c r="BJ467" i="1"/>
  <c r="BJ468" i="1"/>
  <c r="BJ469" i="1"/>
  <c r="BJ470" i="1"/>
  <c r="BJ471" i="1"/>
  <c r="BJ472" i="1"/>
  <c r="BJ473" i="1"/>
  <c r="BJ474" i="1"/>
  <c r="BJ475" i="1"/>
  <c r="BJ476" i="1"/>
  <c r="BJ477" i="1"/>
  <c r="BJ478" i="1"/>
  <c r="BJ479" i="1"/>
  <c r="BJ480" i="1"/>
  <c r="BJ481" i="1"/>
  <c r="BJ482" i="1"/>
  <c r="BJ483" i="1"/>
  <c r="BJ484" i="1"/>
  <c r="BJ485" i="1"/>
  <c r="BJ486" i="1"/>
  <c r="BJ487" i="1"/>
  <c r="BJ488" i="1"/>
  <c r="BJ489" i="1"/>
  <c r="BJ490" i="1"/>
  <c r="BJ491" i="1"/>
  <c r="BJ492" i="1"/>
  <c r="BJ493" i="1"/>
  <c r="BJ494" i="1"/>
  <c r="BJ495" i="1"/>
  <c r="BJ496" i="1"/>
  <c r="BJ497" i="1"/>
  <c r="BJ498" i="1"/>
  <c r="BJ499" i="1"/>
  <c r="BJ500" i="1"/>
  <c r="BJ501" i="1"/>
  <c r="BJ502" i="1"/>
  <c r="BJ503" i="1"/>
  <c r="BJ504" i="1"/>
  <c r="BJ505" i="1"/>
  <c r="BJ506" i="1"/>
  <c r="BJ507" i="1"/>
  <c r="BJ508" i="1"/>
  <c r="BJ509" i="1"/>
  <c r="BJ510" i="1"/>
  <c r="BJ511" i="1"/>
  <c r="BJ512" i="1"/>
  <c r="BJ513" i="1"/>
  <c r="BJ514" i="1"/>
  <c r="BJ515" i="1"/>
  <c r="BJ516" i="1"/>
  <c r="BJ517" i="1"/>
  <c r="BJ518" i="1"/>
  <c r="BJ519" i="1"/>
  <c r="BJ520" i="1"/>
  <c r="BJ521" i="1"/>
  <c r="BJ522" i="1"/>
  <c r="BJ523" i="1"/>
  <c r="BJ524" i="1"/>
  <c r="BJ525" i="1"/>
  <c r="BJ526" i="1"/>
  <c r="BJ527" i="1"/>
  <c r="BJ528" i="1"/>
  <c r="BJ529" i="1"/>
  <c r="BJ530" i="1"/>
  <c r="BJ531" i="1"/>
  <c r="BJ532" i="1"/>
  <c r="BJ533" i="1"/>
  <c r="BJ534" i="1"/>
  <c r="BJ535" i="1"/>
  <c r="BJ536" i="1"/>
  <c r="BJ537" i="1"/>
  <c r="BJ538" i="1"/>
  <c r="BJ539" i="1"/>
  <c r="BJ540" i="1"/>
  <c r="BJ541" i="1"/>
  <c r="BJ542" i="1"/>
  <c r="BJ543" i="1"/>
  <c r="BJ544" i="1"/>
  <c r="BJ545" i="1"/>
  <c r="BJ546" i="1"/>
  <c r="BJ547" i="1"/>
  <c r="BJ548" i="1"/>
  <c r="BJ549" i="1"/>
  <c r="BJ550" i="1"/>
  <c r="BJ551" i="1"/>
  <c r="BJ552" i="1"/>
  <c r="BJ553" i="1"/>
  <c r="BJ554" i="1"/>
  <c r="BJ555" i="1"/>
  <c r="BJ556" i="1"/>
  <c r="BJ557" i="1"/>
  <c r="BJ558" i="1"/>
  <c r="BJ559" i="1"/>
  <c r="BJ560" i="1"/>
  <c r="BJ561" i="1"/>
  <c r="BJ562" i="1"/>
  <c r="BJ563" i="1"/>
  <c r="BJ564" i="1"/>
  <c r="BJ565" i="1"/>
  <c r="BJ566" i="1"/>
  <c r="BJ567" i="1"/>
  <c r="BJ568" i="1"/>
  <c r="BJ569" i="1"/>
  <c r="BJ570" i="1"/>
  <c r="BJ571" i="1"/>
  <c r="BJ572" i="1"/>
  <c r="BJ573" i="1"/>
  <c r="BJ574" i="1"/>
  <c r="BJ575" i="1"/>
  <c r="BJ576" i="1"/>
  <c r="BJ577" i="1"/>
  <c r="BJ578" i="1"/>
  <c r="BJ579" i="1"/>
  <c r="BJ580" i="1"/>
  <c r="BJ581" i="1"/>
  <c r="BJ582" i="1"/>
  <c r="BJ583" i="1"/>
  <c r="BJ584" i="1"/>
  <c r="BJ585" i="1"/>
  <c r="BJ586" i="1"/>
  <c r="BJ587" i="1"/>
  <c r="BJ588" i="1"/>
  <c r="BJ589" i="1"/>
  <c r="BJ590" i="1"/>
  <c r="BJ591" i="1"/>
  <c r="BJ592" i="1"/>
  <c r="BJ593" i="1"/>
  <c r="BJ594" i="1"/>
  <c r="BJ595" i="1"/>
  <c r="BJ596" i="1"/>
  <c r="BJ597" i="1"/>
  <c r="BJ598" i="1"/>
  <c r="BJ599" i="1"/>
  <c r="BJ600" i="1"/>
  <c r="BJ601" i="1"/>
  <c r="BJ602" i="1"/>
  <c r="BJ603" i="1"/>
  <c r="BJ604" i="1"/>
  <c r="BJ605" i="1"/>
  <c r="BJ606" i="1"/>
  <c r="BJ607" i="1"/>
  <c r="BJ608" i="1"/>
  <c r="BJ609" i="1"/>
  <c r="BJ610" i="1"/>
  <c r="BJ611" i="1"/>
  <c r="BJ612" i="1"/>
  <c r="BJ613" i="1"/>
  <c r="BJ614" i="1"/>
  <c r="BJ615" i="1"/>
  <c r="BJ616" i="1"/>
  <c r="BJ617" i="1"/>
  <c r="BJ618" i="1"/>
  <c r="BJ619" i="1"/>
  <c r="BJ620" i="1"/>
  <c r="BJ621" i="1"/>
  <c r="BJ622" i="1"/>
  <c r="BJ623" i="1"/>
  <c r="BJ624" i="1"/>
  <c r="BJ625" i="1"/>
  <c r="BJ626" i="1"/>
  <c r="BJ627" i="1"/>
  <c r="BJ628" i="1"/>
  <c r="BJ629" i="1"/>
  <c r="BJ630" i="1"/>
  <c r="BJ631" i="1"/>
  <c r="BJ632" i="1"/>
  <c r="BJ633" i="1"/>
  <c r="BJ634" i="1"/>
  <c r="BJ635" i="1"/>
  <c r="BJ636" i="1"/>
  <c r="BJ637" i="1"/>
  <c r="BJ638" i="1"/>
  <c r="BJ639" i="1"/>
  <c r="BJ640" i="1"/>
  <c r="BJ641" i="1"/>
  <c r="BJ643" i="1"/>
  <c r="BJ644" i="1"/>
  <c r="BJ645" i="1"/>
  <c r="BJ646" i="1"/>
  <c r="BJ647" i="1"/>
  <c r="BJ648" i="1"/>
  <c r="BJ649" i="1"/>
  <c r="BJ650" i="1"/>
  <c r="BJ651" i="1"/>
  <c r="BJ652" i="1"/>
  <c r="BJ653" i="1"/>
  <c r="BJ654" i="1"/>
  <c r="BJ655" i="1"/>
  <c r="BJ656" i="1"/>
  <c r="BJ657" i="1"/>
  <c r="BJ658" i="1"/>
  <c r="BJ659" i="1"/>
  <c r="BJ660" i="1"/>
  <c r="BJ661" i="1"/>
  <c r="BJ662" i="1"/>
  <c r="BJ663" i="1"/>
  <c r="BJ664" i="1"/>
  <c r="BJ665" i="1"/>
  <c r="BJ666" i="1"/>
  <c r="BJ668" i="1"/>
  <c r="BJ669" i="1"/>
  <c r="BJ670" i="1"/>
  <c r="BJ671" i="1"/>
  <c r="BJ672" i="1"/>
  <c r="BJ673" i="1"/>
  <c r="BJ674" i="1"/>
  <c r="BJ675" i="1"/>
  <c r="BJ676" i="1"/>
  <c r="BJ677" i="1"/>
  <c r="BJ678" i="1"/>
  <c r="BJ679" i="1"/>
  <c r="BJ680" i="1"/>
  <c r="BJ681" i="1"/>
  <c r="BJ682" i="1"/>
  <c r="BJ683" i="1"/>
  <c r="BJ684" i="1"/>
  <c r="BJ685" i="1"/>
  <c r="BJ686" i="1"/>
  <c r="BJ687" i="1"/>
  <c r="BJ688" i="1"/>
  <c r="BJ689" i="1"/>
  <c r="BJ690" i="1"/>
  <c r="BJ691" i="1"/>
  <c r="BJ692" i="1"/>
  <c r="BJ693" i="1"/>
  <c r="BJ694" i="1"/>
  <c r="BJ695" i="1"/>
  <c r="BJ696" i="1"/>
  <c r="BJ697" i="1"/>
  <c r="BJ698" i="1"/>
  <c r="BJ699" i="1"/>
  <c r="BJ700" i="1"/>
  <c r="BJ701" i="1"/>
  <c r="BJ702" i="1"/>
  <c r="BJ703" i="1"/>
  <c r="BJ704" i="1"/>
  <c r="BJ705" i="1"/>
  <c r="BJ706" i="1"/>
  <c r="BJ707" i="1"/>
  <c r="BJ708" i="1"/>
  <c r="BJ709" i="1"/>
  <c r="BJ710" i="1"/>
  <c r="BJ711" i="1"/>
  <c r="BJ712" i="1"/>
  <c r="BJ713" i="1"/>
  <c r="BJ714" i="1"/>
  <c r="BJ715" i="1"/>
  <c r="BJ716" i="1"/>
  <c r="BJ717" i="1"/>
  <c r="BJ718" i="1"/>
  <c r="BJ719" i="1"/>
  <c r="BJ720" i="1"/>
  <c r="BJ721" i="1"/>
  <c r="BJ722" i="1"/>
  <c r="BJ723" i="1"/>
  <c r="BJ724" i="1"/>
  <c r="BJ725" i="1"/>
  <c r="BJ726" i="1"/>
  <c r="BJ727" i="1"/>
  <c r="BJ728" i="1"/>
  <c r="BJ729" i="1"/>
  <c r="BJ730" i="1"/>
  <c r="BJ731" i="1"/>
  <c r="BJ732" i="1"/>
  <c r="BJ733" i="1"/>
  <c r="BJ734" i="1"/>
  <c r="BJ735" i="1"/>
  <c r="BJ736" i="1"/>
  <c r="BJ737" i="1"/>
  <c r="BJ738" i="1"/>
  <c r="BJ739" i="1"/>
  <c r="BJ740" i="1"/>
  <c r="BJ741" i="1"/>
  <c r="BJ742" i="1"/>
  <c r="BJ743" i="1"/>
  <c r="BJ744" i="1"/>
  <c r="BJ745" i="1"/>
  <c r="BJ746" i="1"/>
  <c r="BJ747" i="1"/>
  <c r="BJ748" i="1"/>
  <c r="BJ749" i="1"/>
  <c r="BJ750" i="1"/>
  <c r="BJ751" i="1"/>
  <c r="BJ752" i="1"/>
  <c r="BJ753" i="1"/>
  <c r="BJ754" i="1"/>
  <c r="BJ755" i="1"/>
  <c r="BJ756" i="1"/>
  <c r="BJ757" i="1"/>
  <c r="BJ758" i="1"/>
  <c r="BJ759" i="1"/>
  <c r="BJ760" i="1"/>
  <c r="BJ761" i="1"/>
  <c r="BJ762" i="1"/>
  <c r="BJ763" i="1"/>
  <c r="BJ764" i="1"/>
  <c r="BJ765" i="1"/>
  <c r="BJ766" i="1"/>
  <c r="BJ767" i="1"/>
  <c r="BJ768" i="1"/>
  <c r="BJ769" i="1"/>
  <c r="BJ770" i="1"/>
  <c r="BJ771" i="1"/>
  <c r="BJ772" i="1"/>
  <c r="BJ773" i="1"/>
  <c r="BJ774" i="1"/>
  <c r="BJ775" i="1"/>
  <c r="BJ776" i="1"/>
  <c r="BJ777" i="1"/>
  <c r="BJ778" i="1"/>
  <c r="BJ779" i="1"/>
  <c r="BJ780" i="1"/>
  <c r="BJ781" i="1"/>
  <c r="BJ782" i="1"/>
  <c r="BJ783" i="1"/>
  <c r="BJ784" i="1"/>
  <c r="BJ785" i="1"/>
  <c r="BJ786" i="1"/>
  <c r="BJ787" i="1"/>
  <c r="BJ788" i="1"/>
  <c r="BJ789" i="1"/>
  <c r="BJ790" i="1"/>
  <c r="BJ791" i="1"/>
  <c r="BJ792" i="1"/>
  <c r="BJ793" i="1"/>
  <c r="BJ794" i="1"/>
  <c r="BJ795" i="1"/>
  <c r="BJ796" i="1"/>
  <c r="BJ797" i="1"/>
  <c r="BJ798" i="1"/>
  <c r="BJ799" i="1"/>
  <c r="BJ800" i="1"/>
  <c r="BJ801" i="1"/>
  <c r="BJ802" i="1"/>
  <c r="BJ803" i="1"/>
  <c r="BJ804" i="1"/>
  <c r="BJ805" i="1"/>
  <c r="BJ806" i="1"/>
  <c r="BJ807" i="1"/>
  <c r="BJ808" i="1"/>
  <c r="BJ809" i="1"/>
  <c r="BJ810" i="1"/>
  <c r="BJ811" i="1"/>
  <c r="BJ812" i="1"/>
  <c r="BJ813" i="1"/>
  <c r="BJ814" i="1"/>
  <c r="BJ815" i="1"/>
  <c r="BJ816" i="1"/>
  <c r="BJ817" i="1"/>
  <c r="BJ818" i="1"/>
  <c r="BJ819" i="1"/>
  <c r="BJ820" i="1"/>
  <c r="BJ821" i="1"/>
  <c r="BJ822" i="1"/>
  <c r="BJ823" i="1"/>
  <c r="BJ824" i="1"/>
  <c r="BJ825" i="1"/>
  <c r="BJ826" i="1"/>
  <c r="BJ827" i="1"/>
  <c r="BJ828" i="1"/>
  <c r="BJ829" i="1"/>
  <c r="BJ830" i="1"/>
  <c r="BJ831" i="1"/>
  <c r="BJ832" i="1"/>
  <c r="BJ833" i="1"/>
  <c r="BJ834" i="1"/>
  <c r="BJ835" i="1"/>
  <c r="BJ836" i="1"/>
  <c r="BJ837" i="1"/>
  <c r="BJ838" i="1"/>
  <c r="BJ839" i="1"/>
  <c r="BJ840" i="1"/>
  <c r="BJ841" i="1"/>
  <c r="BJ842" i="1"/>
  <c r="BJ843" i="1"/>
  <c r="BJ844" i="1"/>
  <c r="BJ845" i="1"/>
  <c r="BJ846" i="1"/>
  <c r="BJ847" i="1"/>
  <c r="BJ848" i="1"/>
  <c r="BJ849" i="1"/>
  <c r="BJ850" i="1"/>
  <c r="BJ851" i="1"/>
  <c r="BJ852" i="1"/>
  <c r="BJ853" i="1"/>
  <c r="BJ854" i="1"/>
  <c r="BJ855" i="1"/>
  <c r="BJ856" i="1"/>
  <c r="BJ857" i="1"/>
  <c r="BJ858" i="1"/>
  <c r="BJ859" i="1"/>
  <c r="BJ860" i="1"/>
  <c r="BJ861" i="1"/>
  <c r="BJ862" i="1"/>
  <c r="BJ863" i="1"/>
  <c r="BJ864" i="1"/>
  <c r="BJ865" i="1"/>
  <c r="BJ866" i="1"/>
  <c r="BJ867" i="1"/>
  <c r="BJ868" i="1"/>
  <c r="BJ869" i="1"/>
  <c r="BJ870" i="1"/>
  <c r="BJ871" i="1"/>
  <c r="BJ872" i="1"/>
  <c r="BJ873" i="1"/>
  <c r="BJ874" i="1"/>
  <c r="BJ875" i="1"/>
  <c r="BJ876" i="1"/>
  <c r="BJ877" i="1"/>
  <c r="BJ878" i="1"/>
  <c r="BJ879" i="1"/>
  <c r="BJ880" i="1"/>
  <c r="BJ881" i="1"/>
  <c r="BJ882" i="1"/>
  <c r="BJ883" i="1"/>
  <c r="BJ884" i="1"/>
  <c r="BJ885" i="1"/>
  <c r="BJ886" i="1"/>
  <c r="BJ887" i="1"/>
  <c r="BJ888" i="1"/>
  <c r="BJ889" i="1"/>
  <c r="BJ890" i="1"/>
  <c r="BJ891" i="1"/>
  <c r="BJ892" i="1"/>
  <c r="BJ893" i="1"/>
  <c r="BJ894" i="1"/>
  <c r="BJ895" i="1"/>
  <c r="BJ896" i="1"/>
  <c r="BJ897" i="1"/>
  <c r="BJ898" i="1"/>
  <c r="BJ899" i="1"/>
  <c r="BJ900" i="1"/>
  <c r="BJ901" i="1"/>
  <c r="BJ902" i="1"/>
  <c r="BJ903" i="1"/>
  <c r="BJ904" i="1"/>
  <c r="BJ905" i="1"/>
  <c r="BJ906" i="1"/>
  <c r="BJ907" i="1"/>
  <c r="BJ908" i="1"/>
  <c r="BJ909" i="1"/>
  <c r="BJ910" i="1"/>
  <c r="BJ911" i="1"/>
  <c r="BJ912" i="1"/>
  <c r="BJ913" i="1"/>
  <c r="BJ914" i="1"/>
  <c r="BJ915" i="1"/>
  <c r="BJ916" i="1"/>
  <c r="BJ917" i="1"/>
  <c r="BJ918" i="1"/>
  <c r="BJ919" i="1"/>
  <c r="BJ920" i="1"/>
  <c r="BJ921" i="1"/>
  <c r="BJ922" i="1"/>
  <c r="BJ923" i="1"/>
  <c r="BJ924" i="1"/>
  <c r="BJ925" i="1"/>
  <c r="BJ926" i="1"/>
  <c r="BJ927" i="1"/>
  <c r="BJ928" i="1"/>
  <c r="BJ929" i="1"/>
  <c r="BJ930" i="1"/>
  <c r="BJ931" i="1"/>
  <c r="BJ932" i="1"/>
  <c r="BJ933" i="1"/>
  <c r="BJ934" i="1"/>
  <c r="BJ935" i="1"/>
  <c r="BJ936" i="1"/>
  <c r="BJ937" i="1"/>
  <c r="BJ938" i="1"/>
  <c r="BJ939" i="1"/>
  <c r="BJ940" i="1"/>
  <c r="BJ941" i="1"/>
  <c r="BJ942" i="1"/>
  <c r="BJ943" i="1"/>
  <c r="BJ944" i="1"/>
  <c r="BJ945" i="1"/>
  <c r="BJ946" i="1"/>
  <c r="BJ947" i="1"/>
  <c r="BJ948" i="1"/>
  <c r="BJ949" i="1"/>
  <c r="BJ950" i="1"/>
  <c r="BJ951" i="1"/>
  <c r="BJ952" i="1"/>
  <c r="BJ953" i="1"/>
  <c r="BJ954" i="1"/>
  <c r="BJ955" i="1"/>
  <c r="BJ956" i="1"/>
  <c r="BJ957" i="1"/>
  <c r="BJ958" i="1"/>
  <c r="BJ959" i="1"/>
  <c r="BJ960" i="1"/>
  <c r="BJ961" i="1"/>
  <c r="BJ962" i="1"/>
  <c r="BJ963" i="1"/>
  <c r="BJ964" i="1"/>
  <c r="BJ965" i="1"/>
  <c r="BJ966" i="1"/>
  <c r="BJ967" i="1"/>
  <c r="BJ968" i="1"/>
  <c r="BJ969" i="1"/>
  <c r="BJ970" i="1"/>
  <c r="BJ971" i="1"/>
  <c r="BJ972" i="1"/>
  <c r="BJ973" i="1"/>
  <c r="BJ974" i="1"/>
  <c r="BJ975" i="1"/>
  <c r="BJ976" i="1"/>
  <c r="BJ977" i="1"/>
  <c r="BJ978" i="1"/>
  <c r="BJ979" i="1"/>
  <c r="BJ980" i="1"/>
  <c r="BJ981" i="1"/>
  <c r="BJ982" i="1"/>
  <c r="BJ983" i="1"/>
  <c r="BJ984" i="1"/>
  <c r="BJ985" i="1"/>
  <c r="BJ986" i="1"/>
  <c r="BJ987" i="1"/>
  <c r="BJ988" i="1"/>
  <c r="BJ989" i="1"/>
  <c r="BJ990" i="1"/>
  <c r="BJ991" i="1"/>
  <c r="BJ992" i="1"/>
  <c r="BJ993" i="1"/>
  <c r="BJ994" i="1"/>
  <c r="BJ995" i="1"/>
  <c r="BJ996" i="1"/>
  <c r="BJ997" i="1"/>
  <c r="BJ998" i="1"/>
  <c r="BJ999" i="1"/>
  <c r="BJ1000" i="1"/>
  <c r="BJ1001" i="1"/>
  <c r="BJ1002" i="1"/>
  <c r="BJ1003" i="1"/>
  <c r="BJ1004" i="1"/>
  <c r="BJ1005" i="1"/>
  <c r="BJ1006" i="1"/>
  <c r="BJ1007" i="1"/>
  <c r="BJ1008" i="1"/>
  <c r="BJ1009" i="1"/>
  <c r="BJ1010" i="1"/>
  <c r="BJ1011" i="1"/>
  <c r="BJ1012" i="1"/>
  <c r="BJ1013" i="1"/>
  <c r="BJ1014" i="1"/>
  <c r="BJ1015" i="1"/>
  <c r="BJ1016" i="1"/>
  <c r="BJ1017" i="1"/>
  <c r="BJ1018" i="1"/>
  <c r="BJ1019" i="1"/>
  <c r="BJ1020" i="1"/>
  <c r="BJ1021" i="1"/>
  <c r="BJ1022" i="1"/>
  <c r="BJ1023" i="1"/>
  <c r="BJ1024" i="1"/>
  <c r="BJ1025" i="1"/>
  <c r="BJ1026" i="1"/>
  <c r="BJ1027" i="1"/>
  <c r="BJ1028" i="1"/>
  <c r="BJ1029" i="1"/>
  <c r="BJ1030" i="1"/>
  <c r="BJ1031" i="1"/>
  <c r="BJ1032" i="1"/>
  <c r="BJ1033" i="1"/>
  <c r="BJ1034" i="1"/>
  <c r="BJ1035" i="1"/>
  <c r="BJ1036" i="1"/>
  <c r="BJ1037" i="1"/>
  <c r="BJ1038" i="1"/>
  <c r="BJ1039" i="1"/>
  <c r="BJ1040" i="1"/>
  <c r="BJ1041" i="1"/>
  <c r="BJ1042" i="1"/>
  <c r="BJ1043" i="1"/>
  <c r="BJ1044" i="1"/>
  <c r="BJ1045" i="1"/>
  <c r="BJ1046" i="1"/>
  <c r="BJ1047" i="1"/>
  <c r="BJ1048" i="1"/>
  <c r="BJ1049" i="1"/>
  <c r="BJ1050" i="1"/>
  <c r="BJ1051" i="1"/>
  <c r="BJ1052" i="1"/>
  <c r="BJ1053" i="1"/>
  <c r="BJ1054" i="1"/>
  <c r="BJ1055" i="1"/>
  <c r="BJ1056" i="1"/>
  <c r="BJ1057" i="1"/>
  <c r="BJ1058" i="1"/>
  <c r="BJ1059" i="1"/>
  <c r="BJ1060" i="1"/>
  <c r="BJ1061" i="1"/>
  <c r="BJ1062" i="1"/>
  <c r="BJ1063" i="1"/>
  <c r="BJ1064" i="1"/>
  <c r="BJ1065" i="1"/>
  <c r="BJ1066" i="1"/>
  <c r="BJ1067" i="1"/>
  <c r="BJ1068" i="1"/>
  <c r="BJ1069" i="1"/>
  <c r="BJ1070" i="1"/>
  <c r="BJ1071" i="1"/>
  <c r="BJ1072" i="1"/>
  <c r="BJ1073" i="1"/>
  <c r="BJ1074" i="1"/>
  <c r="BJ1075" i="1"/>
  <c r="BJ1076" i="1"/>
  <c r="BJ1077" i="1"/>
  <c r="BJ1078" i="1"/>
  <c r="BJ1079" i="1"/>
  <c r="BJ1080" i="1"/>
  <c r="BJ1081" i="1"/>
  <c r="BJ1082" i="1"/>
  <c r="BJ1083" i="1"/>
  <c r="BJ1084" i="1"/>
  <c r="BJ1085" i="1"/>
  <c r="BJ1086" i="1"/>
  <c r="BJ1087" i="1"/>
  <c r="BJ1088" i="1"/>
  <c r="BJ1089" i="1"/>
  <c r="BJ1090" i="1"/>
  <c r="BJ1091" i="1"/>
  <c r="BJ1092" i="1"/>
  <c r="BJ1093" i="1"/>
  <c r="BJ1094" i="1"/>
  <c r="BJ1095" i="1"/>
  <c r="BJ1096" i="1"/>
  <c r="BJ1097" i="1"/>
  <c r="BJ1098" i="1"/>
  <c r="BJ1099" i="1"/>
  <c r="BJ1100" i="1"/>
  <c r="BJ1101" i="1"/>
  <c r="BJ1102" i="1"/>
  <c r="BJ1103" i="1"/>
  <c r="BJ1104" i="1"/>
  <c r="BJ1105" i="1"/>
  <c r="BJ1106" i="1"/>
  <c r="BJ1107" i="1"/>
  <c r="BJ1108" i="1"/>
  <c r="BJ1109" i="1"/>
  <c r="BJ1110" i="1"/>
  <c r="BJ1111" i="1"/>
  <c r="BJ1112" i="1"/>
  <c r="BJ1113" i="1"/>
  <c r="BJ1114" i="1"/>
  <c r="BJ1115" i="1"/>
  <c r="BJ1116" i="1"/>
  <c r="BJ1117" i="1"/>
  <c r="BJ1118" i="1"/>
  <c r="BJ1119" i="1"/>
  <c r="BJ1120" i="1"/>
  <c r="BJ1121" i="1"/>
  <c r="BJ1122" i="1"/>
  <c r="BJ1123" i="1"/>
  <c r="BJ1124" i="1"/>
  <c r="BJ1125" i="1"/>
  <c r="BJ1126" i="1"/>
  <c r="BJ1127" i="1"/>
  <c r="BJ1128" i="1"/>
  <c r="BJ1129" i="1"/>
  <c r="BJ1130" i="1"/>
  <c r="BJ1131" i="1"/>
  <c r="BJ1132" i="1"/>
  <c r="BJ1133" i="1"/>
  <c r="BJ1134" i="1"/>
  <c r="BJ1135" i="1"/>
  <c r="BJ1143" i="1"/>
  <c r="BJ1144" i="1"/>
  <c r="BJ1145" i="1"/>
  <c r="BJ1146" i="1"/>
  <c r="BJ1147" i="1"/>
  <c r="BJ1148" i="1"/>
  <c r="BJ1149" i="1"/>
  <c r="BJ1150" i="1"/>
  <c r="BJ1151" i="1"/>
  <c r="BJ1152" i="1"/>
  <c r="BJ1154" i="1"/>
  <c r="BJ1155" i="1"/>
  <c r="BJ1156" i="1"/>
  <c r="BJ1157" i="1"/>
  <c r="BJ1158" i="1"/>
  <c r="BJ1159" i="1"/>
  <c r="BJ1160" i="1"/>
  <c r="BJ1161" i="1"/>
  <c r="BJ1162" i="1"/>
  <c r="BJ1163" i="1"/>
  <c r="BJ1164" i="1"/>
  <c r="BJ1165" i="1"/>
  <c r="BJ1166" i="1"/>
  <c r="BJ1167" i="1"/>
  <c r="BJ1168" i="1"/>
  <c r="BJ1169" i="1"/>
  <c r="BJ1170" i="1"/>
  <c r="BJ1171" i="1"/>
  <c r="BJ1172" i="1"/>
  <c r="BJ1173" i="1"/>
  <c r="BJ1174" i="1"/>
  <c r="BJ1175" i="1"/>
  <c r="BJ1176" i="1"/>
  <c r="BJ1177" i="1"/>
  <c r="BJ1178" i="1"/>
  <c r="BJ1179" i="1"/>
  <c r="BJ1180" i="1"/>
  <c r="BJ1181" i="1"/>
  <c r="BJ1182" i="1"/>
  <c r="BJ1183" i="1"/>
  <c r="BJ1184" i="1"/>
  <c r="BJ1185" i="1"/>
  <c r="BJ1186" i="1"/>
  <c r="BJ1187" i="1"/>
  <c r="BJ1188" i="1"/>
  <c r="BJ1189" i="1"/>
  <c r="BJ1190" i="1"/>
  <c r="BJ1191" i="1"/>
  <c r="BJ1192" i="1"/>
  <c r="BJ1193" i="1"/>
  <c r="BJ1194" i="1"/>
  <c r="BJ1195" i="1"/>
  <c r="BJ1196" i="1"/>
  <c r="BJ1197" i="1"/>
  <c r="BJ1198" i="1"/>
  <c r="BJ1199" i="1"/>
  <c r="BJ1200" i="1"/>
  <c r="BJ1201" i="1"/>
  <c r="BJ1202" i="1"/>
  <c r="BJ1203" i="1"/>
  <c r="BJ1204" i="1"/>
  <c r="BJ1205" i="1"/>
  <c r="BJ1206" i="1"/>
  <c r="BJ1207" i="1"/>
  <c r="BJ1208" i="1"/>
  <c r="BJ1209" i="1"/>
  <c r="BJ1210" i="1"/>
  <c r="BJ1211" i="1"/>
  <c r="BJ1212" i="1"/>
  <c r="BJ1213" i="1"/>
  <c r="BJ1214" i="1"/>
  <c r="BJ1215" i="1"/>
  <c r="BJ1216" i="1"/>
  <c r="BJ1217" i="1"/>
  <c r="BJ1218" i="1"/>
  <c r="BJ1219" i="1"/>
  <c r="BJ1220" i="1"/>
  <c r="BJ1221" i="1"/>
  <c r="BJ1222" i="1"/>
  <c r="BJ1223" i="1"/>
  <c r="BJ1224" i="1"/>
  <c r="BJ1225" i="1"/>
  <c r="BJ1226" i="1"/>
  <c r="BJ1227" i="1"/>
  <c r="BJ1228" i="1"/>
  <c r="BJ1229" i="1"/>
  <c r="BJ1230" i="1"/>
  <c r="BJ1231" i="1"/>
  <c r="BJ1232" i="1"/>
  <c r="BJ1233" i="1"/>
  <c r="BJ1234" i="1"/>
  <c r="BJ1235" i="1"/>
  <c r="BJ1236" i="1"/>
  <c r="BJ1237" i="1"/>
  <c r="BJ1238" i="1"/>
  <c r="BJ1239" i="1"/>
  <c r="BJ1240" i="1"/>
  <c r="BJ1241" i="1"/>
  <c r="BJ1242" i="1"/>
  <c r="BJ1243" i="1"/>
  <c r="BJ1244" i="1"/>
  <c r="BJ1245" i="1"/>
  <c r="BJ1246" i="1"/>
  <c r="BJ1247" i="1"/>
  <c r="BJ1248" i="1"/>
  <c r="BJ1249" i="1"/>
  <c r="BJ1250" i="1"/>
  <c r="BJ1251" i="1"/>
  <c r="BJ1252" i="1"/>
  <c r="BJ1253" i="1"/>
  <c r="BJ1254" i="1"/>
  <c r="BJ1255" i="1"/>
  <c r="BJ1256" i="1"/>
  <c r="BJ1257" i="1"/>
  <c r="BJ1258" i="1"/>
  <c r="BJ1259" i="1"/>
  <c r="BJ1260" i="1"/>
  <c r="BJ1261" i="1"/>
  <c r="BJ1262" i="1"/>
  <c r="BJ1263" i="1"/>
  <c r="BJ1264" i="1"/>
  <c r="BJ1265" i="1"/>
  <c r="BJ1266" i="1"/>
  <c r="BJ1267" i="1"/>
  <c r="BJ1268" i="1"/>
  <c r="BJ1269" i="1"/>
  <c r="BJ1270" i="1"/>
  <c r="BJ1271" i="1"/>
  <c r="BJ1272" i="1"/>
  <c r="BJ1273" i="1"/>
  <c r="BJ1274" i="1"/>
  <c r="BJ1275" i="1"/>
  <c r="BJ1276" i="1"/>
  <c r="BJ1277" i="1"/>
  <c r="BJ1278" i="1"/>
  <c r="BJ1279" i="1"/>
  <c r="BJ1280" i="1"/>
  <c r="BJ1281" i="1"/>
  <c r="BJ1282" i="1"/>
  <c r="BJ1283" i="1"/>
  <c r="BJ1284" i="1"/>
  <c r="BJ1285" i="1"/>
  <c r="BJ1286" i="1"/>
  <c r="BJ1287" i="1"/>
  <c r="BJ1288" i="1"/>
  <c r="BJ1289" i="1"/>
  <c r="BJ1290" i="1"/>
  <c r="BJ1291" i="1"/>
  <c r="BJ1292" i="1"/>
  <c r="BJ1293" i="1"/>
  <c r="BJ1294" i="1"/>
  <c r="BJ1295" i="1"/>
  <c r="BJ1296" i="1"/>
  <c r="BJ1297" i="1"/>
  <c r="BJ1298" i="1"/>
  <c r="BJ1299" i="1"/>
  <c r="BJ1300" i="1"/>
  <c r="BJ1301" i="1"/>
  <c r="BJ1302" i="1"/>
  <c r="BJ1303" i="1"/>
  <c r="BJ1304" i="1"/>
  <c r="BJ1305" i="1"/>
  <c r="BJ1306" i="1"/>
  <c r="BJ1307" i="1"/>
  <c r="BJ1308" i="1"/>
  <c r="BJ1309" i="1"/>
  <c r="BJ1310" i="1"/>
  <c r="BJ1311" i="1"/>
  <c r="BJ1312" i="1"/>
  <c r="BJ1313" i="1"/>
  <c r="BJ1314" i="1"/>
  <c r="BJ1315" i="1"/>
  <c r="BJ1316" i="1"/>
  <c r="BJ1317" i="1"/>
  <c r="BJ1318" i="1"/>
  <c r="BJ1319" i="1"/>
  <c r="BJ1320" i="1"/>
  <c r="BJ1321" i="1"/>
  <c r="BJ1322" i="1"/>
  <c r="BJ1323" i="1"/>
  <c r="BJ1324" i="1"/>
  <c r="BJ1325" i="1"/>
  <c r="BJ1326" i="1"/>
  <c r="BJ1327" i="1"/>
  <c r="BJ1328" i="1"/>
  <c r="BJ1329" i="1"/>
  <c r="BJ1330" i="1"/>
  <c r="BJ1331" i="1"/>
  <c r="BJ1332" i="1"/>
  <c r="BJ1333" i="1"/>
  <c r="BJ1334" i="1"/>
  <c r="BJ1335" i="1"/>
  <c r="BJ1336" i="1"/>
  <c r="BJ1337" i="1"/>
  <c r="BJ1338" i="1"/>
  <c r="BJ1339" i="1"/>
  <c r="BJ1340" i="1"/>
  <c r="BJ1341" i="1"/>
  <c r="BJ1342" i="1"/>
  <c r="BJ1343" i="1"/>
  <c r="BJ1344" i="1"/>
  <c r="BJ1345" i="1"/>
  <c r="BJ1346" i="1"/>
  <c r="BJ1347" i="1"/>
  <c r="BJ1348" i="1"/>
  <c r="BJ1349" i="1"/>
  <c r="BJ1350" i="1"/>
  <c r="BJ1351" i="1"/>
  <c r="BJ1352" i="1"/>
  <c r="BJ1353" i="1"/>
  <c r="BJ1354" i="1"/>
  <c r="BJ1355" i="1"/>
  <c r="BJ1356" i="1"/>
  <c r="BJ1357" i="1"/>
  <c r="BJ1358" i="1"/>
  <c r="BJ1359" i="1"/>
  <c r="BJ1360" i="1"/>
  <c r="BJ1361" i="1"/>
  <c r="BJ1362" i="1"/>
  <c r="BJ1363" i="1"/>
  <c r="BJ1364" i="1"/>
  <c r="BJ1365" i="1"/>
  <c r="BJ1366" i="1"/>
  <c r="BJ1367" i="1"/>
  <c r="BJ1368" i="1"/>
  <c r="BJ1369" i="1"/>
  <c r="BJ1370" i="1"/>
  <c r="BJ1371" i="1"/>
  <c r="BJ1372" i="1"/>
  <c r="BJ1373" i="1"/>
  <c r="BJ1374" i="1"/>
  <c r="BJ1375" i="1"/>
  <c r="BJ1376" i="1"/>
  <c r="BJ1377" i="1"/>
  <c r="BJ1378" i="1"/>
  <c r="BJ1379" i="1"/>
  <c r="BJ1380" i="1"/>
  <c r="BJ1381" i="1"/>
  <c r="BJ1382" i="1"/>
  <c r="BJ1383" i="1"/>
  <c r="BJ1384" i="1"/>
  <c r="BJ1385" i="1"/>
  <c r="BJ1386" i="1"/>
  <c r="BJ1387" i="1"/>
  <c r="BJ1388" i="1"/>
  <c r="BJ1389" i="1"/>
  <c r="BJ1390" i="1"/>
  <c r="BJ1391" i="1"/>
  <c r="BJ1392" i="1"/>
  <c r="BJ1393" i="1"/>
  <c r="BJ1394" i="1"/>
  <c r="BJ1395" i="1"/>
  <c r="BJ1396" i="1"/>
  <c r="BJ1397" i="1"/>
  <c r="BJ1398" i="1"/>
  <c r="BJ1399" i="1"/>
  <c r="BJ1400" i="1"/>
  <c r="BJ1401" i="1"/>
  <c r="BJ1402" i="1"/>
  <c r="BJ1403" i="1"/>
  <c r="BJ1404" i="1"/>
  <c r="BJ1405" i="1"/>
  <c r="BJ1406" i="1"/>
  <c r="BJ1407" i="1"/>
  <c r="BJ1408" i="1"/>
  <c r="BJ1409" i="1"/>
  <c r="BJ1410" i="1"/>
  <c r="BJ1411" i="1"/>
  <c r="BJ1412" i="1"/>
  <c r="BJ1413" i="1"/>
  <c r="BJ1414" i="1"/>
  <c r="BJ1415" i="1"/>
  <c r="BJ1416" i="1"/>
  <c r="BJ1417" i="1"/>
  <c r="BJ1418" i="1"/>
  <c r="BJ1419" i="1"/>
  <c r="BJ1420" i="1"/>
  <c r="BJ1421" i="1"/>
  <c r="BJ1422" i="1"/>
  <c r="BJ1423" i="1"/>
  <c r="BJ1424" i="1"/>
  <c r="BJ1425" i="1"/>
  <c r="BJ1426" i="1"/>
  <c r="BJ1427" i="1"/>
  <c r="BJ1428" i="1"/>
  <c r="BJ1429" i="1"/>
  <c r="BJ1430" i="1"/>
  <c r="BJ1431" i="1"/>
  <c r="BJ1432" i="1"/>
  <c r="BJ1433" i="1"/>
  <c r="BJ1434" i="1"/>
  <c r="BJ1435" i="1"/>
  <c r="BJ1436" i="1"/>
  <c r="BJ1437" i="1"/>
  <c r="BJ1438" i="1"/>
  <c r="BJ1439" i="1"/>
  <c r="BJ1440" i="1"/>
  <c r="BJ1441" i="1"/>
  <c r="BJ1442" i="1"/>
  <c r="BJ1443" i="1"/>
  <c r="BJ1444" i="1"/>
  <c r="BJ1445" i="1"/>
  <c r="BJ1446" i="1"/>
  <c r="BJ1447" i="1"/>
  <c r="BJ1448" i="1"/>
  <c r="BJ1449" i="1"/>
  <c r="BJ1450" i="1"/>
  <c r="BJ1451" i="1"/>
  <c r="BJ1452" i="1"/>
  <c r="BJ1453" i="1"/>
  <c r="BJ1454" i="1"/>
  <c r="BJ1455" i="1"/>
  <c r="BJ1456" i="1"/>
  <c r="BJ1457" i="1"/>
  <c r="BJ1458" i="1"/>
  <c r="BJ1459" i="1"/>
  <c r="BJ1460" i="1"/>
  <c r="BJ1461" i="1"/>
  <c r="BJ1462" i="1"/>
  <c r="BJ1463" i="1"/>
  <c r="BJ1464" i="1"/>
  <c r="BJ1465" i="1"/>
  <c r="BJ1466" i="1"/>
  <c r="BJ1467" i="1"/>
  <c r="BJ1468" i="1"/>
  <c r="BJ1469" i="1"/>
  <c r="BJ1470" i="1"/>
  <c r="BJ1471" i="1"/>
  <c r="BJ1472" i="1"/>
  <c r="BJ1473" i="1"/>
  <c r="BJ1474" i="1"/>
  <c r="BJ1475" i="1"/>
  <c r="BJ1476" i="1"/>
  <c r="BJ1477" i="1"/>
  <c r="BJ1478" i="1"/>
  <c r="BJ1479" i="1"/>
  <c r="BJ1480" i="1"/>
  <c r="BJ1481" i="1"/>
  <c r="BJ1482" i="1"/>
  <c r="BJ1483" i="1"/>
  <c r="BJ1484" i="1"/>
  <c r="BJ1485" i="1"/>
  <c r="BJ1486" i="1"/>
  <c r="BJ1487" i="1"/>
  <c r="BJ1489" i="1"/>
  <c r="BJ1490" i="1"/>
  <c r="BJ1491" i="1"/>
  <c r="BJ359" i="1"/>
  <c r="BJ1492" i="1"/>
  <c r="BJ360" i="1"/>
  <c r="BJ1493" i="1"/>
  <c r="BJ361" i="1"/>
  <c r="BJ1494" i="1"/>
  <c r="BJ362" i="1"/>
  <c r="BJ1495" i="1"/>
  <c r="BJ363" i="1"/>
  <c r="BJ1496" i="1"/>
  <c r="BJ364" i="1"/>
  <c r="BJ1497" i="1"/>
  <c r="BJ365" i="1"/>
  <c r="BJ1498" i="1"/>
  <c r="BJ1499" i="1"/>
  <c r="BJ1500" i="1"/>
  <c r="BJ1501" i="1"/>
  <c r="BJ1502" i="1"/>
  <c r="BJ1503" i="1"/>
  <c r="BJ1504" i="1"/>
  <c r="BJ1505" i="1"/>
  <c r="BJ1506" i="1"/>
  <c r="BJ1507" i="1"/>
  <c r="BJ1508" i="1"/>
  <c r="BJ1509" i="1"/>
  <c r="BJ1510" i="1"/>
  <c r="BJ1511" i="1"/>
  <c r="BJ1512" i="1"/>
  <c r="BJ1513" i="1"/>
  <c r="BJ1514" i="1"/>
  <c r="BJ1515" i="1"/>
  <c r="BJ1516" i="1"/>
  <c r="BJ1517" i="1"/>
  <c r="BJ1518" i="1"/>
  <c r="BJ1519" i="1"/>
  <c r="BJ1520" i="1"/>
  <c r="BJ1521" i="1"/>
  <c r="BJ1522" i="1"/>
  <c r="BJ1523" i="1"/>
  <c r="BJ1524" i="1"/>
  <c r="BJ1525" i="1"/>
  <c r="BJ1526" i="1"/>
  <c r="BJ1527" i="1"/>
  <c r="BJ1528" i="1"/>
  <c r="BJ1529" i="1"/>
  <c r="BJ1530" i="1"/>
  <c r="BJ1531" i="1"/>
  <c r="BJ1532" i="1"/>
  <c r="BJ1533" i="1"/>
  <c r="BJ1534" i="1"/>
  <c r="BJ1535" i="1"/>
  <c r="BJ1536" i="1"/>
  <c r="BJ1537" i="1"/>
  <c r="BJ1538" i="1"/>
  <c r="BJ1539" i="1"/>
  <c r="BJ1540" i="1"/>
  <c r="BJ1541" i="1"/>
  <c r="BJ1542" i="1"/>
  <c r="BJ1543" i="1"/>
  <c r="BJ1544" i="1"/>
  <c r="BJ1545" i="1"/>
  <c r="BJ1546" i="1"/>
  <c r="BJ1547" i="1"/>
  <c r="BJ1548" i="1"/>
  <c r="BJ1549" i="1"/>
  <c r="BJ1550" i="1"/>
  <c r="BJ1551" i="1"/>
  <c r="BJ1552" i="1"/>
  <c r="BJ1553" i="1"/>
  <c r="BJ1554" i="1"/>
  <c r="BJ1555" i="1"/>
  <c r="BJ1556" i="1"/>
  <c r="BJ1557" i="1"/>
  <c r="BJ1558" i="1"/>
  <c r="BJ1559" i="1"/>
  <c r="BJ1560" i="1"/>
  <c r="BJ1561" i="1"/>
  <c r="BJ1562" i="1"/>
  <c r="BJ1563" i="1"/>
  <c r="BJ1564" i="1"/>
  <c r="BJ1565" i="1"/>
  <c r="BJ1566" i="1"/>
  <c r="BJ1567" i="1"/>
  <c r="BJ1568" i="1"/>
  <c r="BJ1569" i="1"/>
  <c r="BJ1570" i="1"/>
  <c r="BJ1571" i="1"/>
  <c r="BJ1572" i="1"/>
  <c r="BJ1573" i="1"/>
  <c r="BJ1574" i="1"/>
  <c r="BJ1575" i="1"/>
  <c r="BJ1576" i="1"/>
  <c r="BJ1577" i="1"/>
  <c r="BJ1578" i="1"/>
  <c r="BJ1579" i="1"/>
  <c r="BJ1580" i="1"/>
  <c r="BJ1581" i="1"/>
  <c r="BJ1582" i="1"/>
  <c r="BJ1583" i="1"/>
  <c r="BJ1584" i="1"/>
  <c r="BJ1585" i="1"/>
  <c r="BJ1586" i="1"/>
  <c r="BJ1587" i="1"/>
  <c r="BJ1588" i="1"/>
  <c r="BJ1589" i="1"/>
  <c r="BJ1590" i="1"/>
  <c r="BJ1591" i="1"/>
  <c r="BJ1592" i="1"/>
  <c r="BJ1593" i="1"/>
  <c r="BJ1594" i="1"/>
  <c r="BJ1595" i="1"/>
  <c r="BJ1596" i="1"/>
  <c r="BJ1597" i="1"/>
  <c r="BJ1598" i="1"/>
  <c r="BJ1599" i="1"/>
  <c r="BJ1600" i="1"/>
  <c r="BJ1601" i="1"/>
  <c r="BJ1602" i="1"/>
  <c r="BJ1603" i="1"/>
  <c r="BJ1604" i="1"/>
  <c r="BJ1605" i="1"/>
  <c r="BJ1606" i="1"/>
  <c r="BJ1607" i="1"/>
  <c r="BJ1608" i="1"/>
  <c r="BJ1609" i="1"/>
  <c r="BJ1610" i="1"/>
  <c r="BJ1611" i="1"/>
  <c r="BJ1612" i="1"/>
  <c r="BJ1613" i="1"/>
  <c r="BJ1614" i="1"/>
  <c r="BJ1615" i="1"/>
  <c r="BJ1616" i="1"/>
  <c r="BJ1617" i="1"/>
  <c r="BJ1618" i="1"/>
  <c r="BJ1619" i="1"/>
  <c r="BJ1620" i="1"/>
  <c r="BJ1621" i="1"/>
  <c r="BJ1622" i="1"/>
  <c r="BJ1623" i="1"/>
  <c r="BJ1624" i="1"/>
  <c r="BJ1625" i="1"/>
  <c r="BJ1626" i="1"/>
  <c r="BJ1627" i="1"/>
  <c r="BJ1628" i="1"/>
  <c r="BJ1629" i="1"/>
  <c r="BJ1630" i="1"/>
  <c r="BJ1631" i="1"/>
  <c r="BJ1632" i="1"/>
  <c r="BJ1633" i="1"/>
  <c r="BJ1634" i="1"/>
  <c r="BJ1635" i="1"/>
  <c r="BJ1636" i="1"/>
  <c r="BJ1637" i="1"/>
  <c r="BJ1638" i="1"/>
  <c r="BJ1639" i="1"/>
  <c r="BJ1640" i="1"/>
  <c r="BJ1641" i="1"/>
  <c r="BJ1642" i="1"/>
  <c r="BJ1643" i="1"/>
  <c r="BJ1644" i="1"/>
  <c r="BJ1645" i="1"/>
  <c r="BJ1646" i="1"/>
  <c r="BJ1647" i="1"/>
  <c r="BJ1648" i="1"/>
  <c r="BJ1649" i="1"/>
  <c r="BJ1650" i="1"/>
  <c r="BJ1651" i="1"/>
  <c r="BJ1652" i="1"/>
  <c r="BJ1653" i="1"/>
  <c r="BJ1654" i="1"/>
  <c r="BJ1655" i="1"/>
  <c r="BJ1656" i="1"/>
  <c r="BJ1657" i="1"/>
  <c r="BJ1658" i="1"/>
  <c r="BJ1659" i="1"/>
  <c r="BJ1660" i="1"/>
  <c r="BJ1661" i="1"/>
  <c r="BJ1662" i="1"/>
  <c r="BJ1663" i="1"/>
  <c r="BJ1664" i="1"/>
  <c r="BJ1665" i="1"/>
  <c r="BJ1666" i="1"/>
  <c r="BJ1667" i="1"/>
  <c r="BJ1668" i="1"/>
  <c r="BJ1669" i="1"/>
  <c r="BJ1670" i="1"/>
  <c r="BJ1671" i="1"/>
  <c r="BJ1672" i="1"/>
  <c r="BJ1673" i="1"/>
  <c r="BJ1674" i="1"/>
  <c r="BJ1675" i="1"/>
  <c r="BJ1676" i="1"/>
  <c r="BJ1677" i="1"/>
  <c r="BJ1678" i="1"/>
  <c r="BJ1679" i="1"/>
  <c r="BJ1680" i="1"/>
  <c r="BJ1681" i="1"/>
  <c r="BJ1682" i="1"/>
  <c r="BJ1683" i="1"/>
  <c r="BJ1684" i="1"/>
  <c r="BJ1685" i="1"/>
  <c r="BJ1686" i="1"/>
  <c r="BJ1687" i="1"/>
  <c r="BJ1688" i="1"/>
  <c r="BJ1689" i="1"/>
  <c r="BJ1690" i="1"/>
  <c r="BJ1691" i="1"/>
  <c r="BJ1692" i="1"/>
  <c r="BJ1693" i="1"/>
  <c r="BJ1694" i="1"/>
  <c r="BJ1695" i="1"/>
  <c r="BJ1696" i="1"/>
  <c r="BJ1697" i="1"/>
  <c r="BJ1698" i="1"/>
  <c r="BJ1699" i="1"/>
  <c r="BJ1700" i="1"/>
  <c r="BJ1701" i="1"/>
  <c r="BJ1702" i="1"/>
  <c r="BJ1703" i="1"/>
  <c r="BJ1704" i="1"/>
  <c r="BJ1705" i="1"/>
  <c r="BJ1706" i="1"/>
  <c r="BJ1707" i="1"/>
  <c r="BJ1708" i="1"/>
  <c r="BJ1709" i="1"/>
  <c r="BJ1710" i="1"/>
  <c r="BJ1711" i="1"/>
  <c r="BJ1712" i="1"/>
  <c r="BJ1713" i="1"/>
  <c r="BJ1714" i="1"/>
  <c r="BJ1715" i="1"/>
  <c r="BJ1716" i="1"/>
  <c r="BJ1717" i="1"/>
  <c r="BJ1718" i="1"/>
  <c r="BJ1719" i="1"/>
  <c r="BJ1720" i="1"/>
  <c r="BJ1721" i="1"/>
  <c r="BJ1722" i="1"/>
  <c r="BJ1723" i="1"/>
  <c r="BJ1724" i="1"/>
  <c r="BJ1725" i="1"/>
  <c r="BJ1726" i="1"/>
  <c r="BJ1727" i="1"/>
  <c r="BJ1728" i="1"/>
  <c r="BJ1729" i="1"/>
  <c r="BJ1730" i="1"/>
  <c r="BJ1731" i="1"/>
  <c r="BJ1732" i="1"/>
  <c r="BJ1733" i="1"/>
  <c r="BJ1734" i="1"/>
  <c r="BJ1735" i="1"/>
  <c r="BJ1736" i="1"/>
  <c r="BJ1737" i="1"/>
  <c r="BJ1738" i="1"/>
  <c r="BJ1739" i="1"/>
  <c r="BJ1740" i="1"/>
  <c r="BJ1741" i="1"/>
  <c r="BJ1742" i="1"/>
  <c r="BJ1743" i="1"/>
  <c r="BJ1744" i="1"/>
  <c r="BJ1745" i="1"/>
  <c r="BJ1746" i="1"/>
  <c r="BJ1747" i="1"/>
  <c r="BJ1748" i="1"/>
  <c r="BJ1749" i="1"/>
  <c r="BJ1750" i="1"/>
  <c r="BJ1751" i="1"/>
  <c r="BJ1752" i="1"/>
  <c r="BJ1753" i="1"/>
  <c r="BJ1754" i="1"/>
  <c r="BJ1755" i="1"/>
  <c r="BJ1756" i="1"/>
  <c r="BJ1757" i="1"/>
  <c r="BJ1758" i="1"/>
  <c r="BJ1759" i="1"/>
  <c r="BJ1760" i="1"/>
  <c r="BJ1761" i="1"/>
  <c r="BJ1762" i="1"/>
  <c r="BJ1763" i="1"/>
  <c r="BJ1764" i="1"/>
  <c r="BJ1765" i="1"/>
  <c r="BJ1766" i="1"/>
  <c r="BJ1767" i="1"/>
  <c r="BJ1768" i="1"/>
  <c r="BJ1769" i="1"/>
  <c r="BJ1770" i="1"/>
  <c r="BJ1771" i="1"/>
  <c r="BJ1772" i="1"/>
  <c r="BJ1773" i="1"/>
  <c r="BJ1774" i="1"/>
  <c r="BJ1775" i="1"/>
  <c r="BJ1776" i="1"/>
  <c r="BJ1777" i="1"/>
  <c r="BJ1778" i="1"/>
  <c r="BJ1779" i="1"/>
  <c r="BJ1780" i="1"/>
  <c r="BJ1781" i="1"/>
  <c r="BJ1782" i="1"/>
  <c r="BJ1783" i="1"/>
  <c r="BJ1784" i="1"/>
  <c r="BJ1785" i="1"/>
  <c r="BJ1786" i="1"/>
  <c r="BJ1787" i="1"/>
  <c r="BJ1788" i="1"/>
  <c r="BJ1789" i="1"/>
  <c r="BJ1790" i="1"/>
  <c r="BJ1791" i="1"/>
  <c r="BJ1792" i="1"/>
  <c r="BJ1793" i="1"/>
  <c r="BJ1794" i="1"/>
  <c r="BJ1795" i="1"/>
  <c r="BJ1796" i="1"/>
  <c r="BJ1797" i="1"/>
  <c r="BJ1798" i="1"/>
  <c r="BJ1799" i="1"/>
  <c r="BJ1800" i="1"/>
  <c r="BJ1801" i="1"/>
  <c r="BJ1802" i="1"/>
  <c r="BJ1803" i="1"/>
  <c r="BJ1804" i="1"/>
  <c r="BJ1805" i="1"/>
  <c r="BJ1806" i="1"/>
  <c r="BJ1807" i="1"/>
  <c r="BJ1808" i="1"/>
  <c r="BJ1809" i="1"/>
  <c r="BJ1810" i="1"/>
  <c r="BJ1811" i="1"/>
  <c r="BJ1812" i="1"/>
  <c r="BJ1813" i="1"/>
  <c r="BJ1814" i="1"/>
  <c r="BJ1815" i="1"/>
  <c r="BJ1816" i="1"/>
  <c r="BJ1817" i="1"/>
  <c r="BJ1818" i="1"/>
  <c r="BJ1819" i="1"/>
  <c r="BJ1820" i="1"/>
  <c r="BJ1821" i="1"/>
  <c r="BJ1822" i="1"/>
  <c r="BJ1823" i="1"/>
  <c r="BJ1824" i="1"/>
  <c r="BJ1825" i="1"/>
  <c r="BJ1826" i="1"/>
  <c r="BJ1827" i="1"/>
  <c r="BJ1828" i="1"/>
  <c r="BJ1829" i="1"/>
  <c r="BJ1830" i="1"/>
  <c r="BJ1831" i="1"/>
  <c r="BJ1832" i="1"/>
  <c r="BJ1834" i="1"/>
  <c r="BJ1835" i="1"/>
  <c r="BJ1836" i="1"/>
  <c r="BJ1837" i="1"/>
  <c r="BJ1838" i="1"/>
  <c r="BJ1839" i="1"/>
  <c r="BJ1840" i="1"/>
  <c r="BJ1841" i="1"/>
  <c r="BJ1842" i="1"/>
  <c r="BJ1843" i="1"/>
  <c r="BJ1844" i="1"/>
  <c r="BJ1845" i="1"/>
  <c r="BJ1846" i="1"/>
  <c r="BJ1847" i="1"/>
  <c r="BJ1848" i="1"/>
  <c r="BJ1849" i="1"/>
  <c r="BJ1850" i="1"/>
  <c r="BJ1851" i="1"/>
  <c r="BJ1852" i="1"/>
  <c r="BJ1853" i="1"/>
  <c r="BJ1854" i="1"/>
  <c r="BJ1855" i="1"/>
  <c r="BJ1856" i="1"/>
  <c r="BJ1857" i="1"/>
  <c r="BJ1858" i="1"/>
  <c r="BJ1859" i="1"/>
  <c r="BJ1860" i="1"/>
  <c r="BJ1861" i="1"/>
  <c r="BJ1862" i="1"/>
  <c r="BJ1863" i="1"/>
  <c r="BJ1864" i="1"/>
  <c r="BJ1865" i="1"/>
  <c r="BJ1866" i="1"/>
  <c r="BJ1867" i="1"/>
  <c r="BJ1868" i="1"/>
  <c r="BJ1869" i="1"/>
  <c r="BJ1870" i="1"/>
  <c r="BJ1871" i="1"/>
  <c r="BJ1872" i="1"/>
  <c r="BJ1873" i="1"/>
  <c r="BJ1874" i="1"/>
  <c r="BJ1875" i="1"/>
  <c r="BJ1876" i="1"/>
  <c r="BJ1877" i="1"/>
  <c r="BJ1878" i="1"/>
  <c r="BJ1879" i="1"/>
  <c r="BJ1880" i="1"/>
  <c r="BJ1881" i="1"/>
  <c r="BJ1882" i="1"/>
  <c r="BJ1883" i="1"/>
  <c r="BJ1884" i="1"/>
  <c r="BJ1885" i="1"/>
  <c r="BJ1886" i="1"/>
  <c r="BJ1887" i="1"/>
  <c r="BJ1888" i="1"/>
  <c r="BJ1889" i="1"/>
  <c r="BJ1890" i="1"/>
  <c r="BJ1891" i="1"/>
  <c r="BJ1892" i="1"/>
  <c r="BJ1893" i="1"/>
  <c r="BJ1894" i="1"/>
  <c r="BJ1895" i="1"/>
  <c r="BJ1896" i="1"/>
  <c r="BJ1897" i="1"/>
  <c r="BJ1898" i="1"/>
  <c r="BJ1899" i="1"/>
  <c r="BJ1900" i="1"/>
  <c r="BJ1901" i="1"/>
  <c r="BJ1902" i="1"/>
  <c r="BJ1903" i="1"/>
  <c r="BJ1904" i="1"/>
  <c r="BJ1905" i="1"/>
  <c r="BJ1906" i="1"/>
  <c r="BJ1907" i="1"/>
  <c r="BJ1908" i="1"/>
  <c r="BJ1909" i="1"/>
  <c r="BJ1910" i="1"/>
  <c r="BJ1911" i="1"/>
  <c r="BJ1912" i="1"/>
  <c r="BJ1913" i="1"/>
  <c r="BJ1914" i="1"/>
  <c r="BJ1915" i="1"/>
  <c r="BJ1916" i="1"/>
  <c r="BJ1917" i="1"/>
  <c r="BJ1918" i="1"/>
  <c r="BJ1919" i="1"/>
  <c r="BJ1920" i="1"/>
  <c r="BJ1921" i="1"/>
  <c r="BJ1922" i="1"/>
  <c r="BJ1923" i="1"/>
  <c r="BJ1924" i="1"/>
  <c r="BJ1925" i="1"/>
  <c r="BJ1926" i="1"/>
  <c r="BJ1927" i="1"/>
  <c r="BJ1928" i="1"/>
  <c r="BJ1929" i="1"/>
  <c r="BJ1930" i="1"/>
  <c r="BJ1931" i="1"/>
  <c r="BJ1932" i="1"/>
  <c r="BJ1933" i="1"/>
  <c r="BJ1934" i="1"/>
  <c r="BJ1935" i="1"/>
  <c r="BJ1936" i="1"/>
  <c r="BJ1937" i="1"/>
  <c r="BJ1938" i="1"/>
  <c r="BJ1939" i="1"/>
  <c r="BJ1940" i="1"/>
  <c r="BJ1941" i="1"/>
  <c r="BJ1942" i="1"/>
  <c r="BJ1943" i="1"/>
  <c r="BJ1944" i="1"/>
  <c r="BJ1945" i="1"/>
  <c r="BJ1946" i="1"/>
  <c r="BJ1947" i="1"/>
  <c r="BJ1948" i="1"/>
  <c r="BJ1949" i="1"/>
  <c r="BJ1950" i="1"/>
  <c r="BJ1951" i="1"/>
  <c r="BJ1952" i="1"/>
  <c r="BJ1953" i="1"/>
  <c r="BJ1954" i="1"/>
  <c r="BJ1955" i="1"/>
  <c r="BJ1956" i="1"/>
  <c r="BJ1957" i="1"/>
  <c r="BJ1958" i="1"/>
  <c r="BJ1959" i="1"/>
  <c r="BJ1960" i="1"/>
  <c r="BJ1961" i="1"/>
  <c r="BJ1962" i="1"/>
  <c r="BJ1963" i="1"/>
  <c r="BJ1964" i="1"/>
  <c r="BJ1965" i="1"/>
  <c r="BJ1966" i="1"/>
  <c r="BJ1967" i="1"/>
  <c r="BJ1968" i="1"/>
  <c r="BJ1969" i="1"/>
  <c r="BJ1970" i="1"/>
  <c r="BJ1971" i="1"/>
  <c r="BJ1972" i="1"/>
  <c r="BJ1973" i="1"/>
  <c r="BJ1974" i="1"/>
  <c r="BJ1975" i="1"/>
  <c r="BJ1976" i="1"/>
  <c r="BJ1977" i="1"/>
  <c r="BJ1978" i="1"/>
  <c r="BJ1979" i="1"/>
  <c r="BJ1980" i="1"/>
  <c r="BJ1981" i="1"/>
  <c r="BJ1982" i="1"/>
  <c r="BJ1983" i="1"/>
  <c r="BJ1984" i="1"/>
  <c r="BJ1985" i="1"/>
  <c r="BJ1986" i="1"/>
  <c r="BJ1987" i="1"/>
  <c r="BJ1988" i="1"/>
  <c r="BJ1989" i="1"/>
  <c r="BJ1990" i="1"/>
  <c r="BJ1991" i="1"/>
  <c r="BJ1992" i="1"/>
  <c r="BJ1993" i="1"/>
  <c r="BJ1994" i="1"/>
  <c r="BJ1995" i="1"/>
  <c r="BJ1996" i="1"/>
  <c r="BJ1997" i="1"/>
  <c r="BJ1998" i="1"/>
  <c r="BJ1999" i="1"/>
  <c r="BJ2000" i="1"/>
  <c r="BJ2001" i="1"/>
  <c r="BJ2002" i="1"/>
  <c r="BJ2003" i="1"/>
  <c r="BJ2004" i="1"/>
  <c r="BJ2005" i="1"/>
  <c r="BJ2006" i="1"/>
  <c r="BJ2007" i="1"/>
  <c r="BJ2008" i="1"/>
  <c r="BJ2009" i="1"/>
  <c r="BJ2010" i="1"/>
  <c r="BJ2011" i="1"/>
  <c r="BJ2012" i="1"/>
  <c r="BJ2013" i="1"/>
  <c r="BJ2014" i="1"/>
  <c r="BJ2015" i="1"/>
  <c r="BJ2016" i="1"/>
  <c r="BJ2017" i="1"/>
  <c r="BJ2018" i="1"/>
  <c r="BJ2019" i="1"/>
  <c r="BJ2020" i="1"/>
  <c r="BJ2021" i="1"/>
  <c r="BJ2022" i="1"/>
  <c r="BJ2023" i="1"/>
  <c r="BJ2024" i="1"/>
  <c r="BJ2025" i="1"/>
  <c r="BJ2026" i="1"/>
  <c r="BJ2027" i="1"/>
  <c r="BJ2028" i="1"/>
  <c r="BJ2029" i="1"/>
  <c r="BJ2030" i="1"/>
  <c r="BJ2031" i="1"/>
  <c r="BJ2032" i="1"/>
  <c r="BJ2033" i="1"/>
  <c r="BJ2034" i="1"/>
  <c r="BJ2035" i="1"/>
  <c r="BJ2036" i="1"/>
  <c r="BJ2037" i="1"/>
  <c r="BJ2038" i="1"/>
  <c r="BJ2039" i="1"/>
  <c r="BJ2040" i="1"/>
  <c r="BJ2041" i="1"/>
  <c r="BJ2042" i="1"/>
  <c r="BJ2043" i="1"/>
  <c r="BJ2044" i="1"/>
  <c r="BJ2045" i="1"/>
  <c r="BJ2046" i="1"/>
  <c r="BJ2047" i="1"/>
  <c r="BJ2048" i="1"/>
  <c r="BJ2049" i="1"/>
  <c r="BJ2050" i="1"/>
  <c r="BJ2051" i="1"/>
  <c r="BJ2052" i="1"/>
  <c r="BJ2053" i="1"/>
  <c r="BJ2054" i="1"/>
  <c r="BJ2055" i="1"/>
  <c r="BJ2056" i="1"/>
  <c r="BJ2057" i="1"/>
  <c r="BJ2058" i="1"/>
  <c r="BJ2059" i="1"/>
  <c r="BJ2060" i="1"/>
  <c r="BJ2061" i="1"/>
  <c r="BJ2062" i="1"/>
  <c r="BJ2063" i="1"/>
  <c r="BJ2064" i="1"/>
  <c r="BJ2065" i="1"/>
  <c r="BJ2066" i="1"/>
  <c r="BJ2067" i="1"/>
  <c r="BJ2068" i="1"/>
  <c r="BJ2069" i="1"/>
  <c r="BJ2070" i="1"/>
  <c r="BJ2071" i="1"/>
  <c r="BJ2072" i="1"/>
  <c r="BJ2073" i="1"/>
  <c r="BJ2074" i="1"/>
  <c r="BJ2075" i="1"/>
  <c r="BJ2076" i="1"/>
  <c r="BJ2077" i="1"/>
  <c r="BJ2078" i="1"/>
  <c r="BJ2079" i="1"/>
  <c r="BJ2080" i="1"/>
  <c r="BJ2081" i="1"/>
  <c r="BJ2082" i="1"/>
  <c r="BJ2083" i="1"/>
  <c r="BJ2084" i="1"/>
  <c r="BJ2085" i="1"/>
  <c r="BJ2086" i="1"/>
  <c r="BJ2087" i="1"/>
  <c r="BJ2088" i="1"/>
  <c r="BJ2089" i="1"/>
  <c r="BJ2090" i="1"/>
  <c r="BJ2091" i="1"/>
  <c r="BJ2092" i="1"/>
  <c r="BJ2093" i="1"/>
  <c r="BJ2094" i="1"/>
  <c r="BJ2095" i="1"/>
  <c r="BJ2096" i="1"/>
  <c r="BJ2097" i="1"/>
  <c r="BJ2098" i="1"/>
  <c r="BJ2099" i="1"/>
  <c r="BJ2100" i="1"/>
  <c r="BJ2101" i="1"/>
  <c r="BJ2102" i="1"/>
  <c r="BJ2103" i="1"/>
  <c r="BJ2104" i="1"/>
  <c r="BJ2105" i="1"/>
  <c r="BJ2106" i="1"/>
  <c r="BJ2107" i="1"/>
  <c r="BJ2108" i="1"/>
  <c r="BJ2109" i="1"/>
  <c r="BJ2110" i="1"/>
  <c r="BJ2111" i="1"/>
  <c r="BJ2112" i="1"/>
  <c r="BJ2113" i="1"/>
  <c r="BJ2114" i="1"/>
  <c r="BJ2115" i="1"/>
  <c r="BJ2116" i="1"/>
  <c r="BJ2117" i="1"/>
  <c r="BJ2118" i="1"/>
  <c r="BJ2119" i="1"/>
  <c r="BJ2120" i="1"/>
  <c r="BJ2121" i="1"/>
  <c r="BJ2122" i="1"/>
  <c r="BJ2123" i="1"/>
  <c r="BJ2124" i="1"/>
  <c r="BJ2125" i="1"/>
  <c r="BJ2126" i="1"/>
  <c r="BJ2127" i="1"/>
  <c r="BJ2128" i="1"/>
  <c r="BJ2129" i="1"/>
  <c r="BJ2130" i="1"/>
  <c r="BJ2131" i="1"/>
  <c r="BJ2132" i="1"/>
  <c r="BJ2133" i="1"/>
  <c r="BJ2134" i="1"/>
  <c r="BJ2135" i="1"/>
  <c r="BJ2136" i="1"/>
  <c r="BJ2137" i="1"/>
  <c r="BJ2138" i="1"/>
  <c r="BJ2139" i="1"/>
  <c r="BJ2140" i="1"/>
  <c r="BJ2141" i="1"/>
  <c r="BJ2142" i="1"/>
  <c r="BJ2143" i="1"/>
  <c r="BJ2144" i="1"/>
  <c r="BJ2145" i="1"/>
  <c r="BJ2146" i="1"/>
  <c r="BJ2147" i="1"/>
  <c r="BJ2148" i="1"/>
  <c r="BJ2149" i="1"/>
  <c r="BJ2150" i="1"/>
  <c r="BJ2151" i="1"/>
  <c r="BJ2152" i="1"/>
  <c r="BJ2153" i="1"/>
  <c r="BJ2154" i="1"/>
  <c r="BJ2155" i="1"/>
  <c r="BJ2156" i="1"/>
  <c r="BJ2157" i="1"/>
  <c r="BJ2158" i="1"/>
  <c r="BJ2159" i="1"/>
  <c r="BJ2160" i="1"/>
  <c r="BJ2161" i="1"/>
  <c r="BJ2162" i="1"/>
  <c r="BJ2163" i="1"/>
  <c r="BJ2164" i="1"/>
  <c r="BJ2165" i="1"/>
  <c r="BJ2166" i="1"/>
  <c r="BJ2167" i="1"/>
  <c r="BJ2168" i="1"/>
  <c r="BJ2169" i="1"/>
  <c r="BJ2170" i="1"/>
  <c r="BJ2171" i="1"/>
  <c r="BJ2172" i="1"/>
  <c r="BJ2173" i="1"/>
  <c r="BJ2174" i="1"/>
  <c r="BJ2175" i="1"/>
  <c r="BJ2176" i="1"/>
  <c r="BJ1833" i="1"/>
  <c r="BJ2178" i="1"/>
  <c r="BJ2179" i="1"/>
  <c r="BJ2180" i="1"/>
  <c r="BJ2181" i="1"/>
  <c r="BJ2182" i="1"/>
  <c r="BJ2183" i="1"/>
  <c r="BJ2184" i="1"/>
  <c r="BJ2185" i="1"/>
  <c r="BJ2186" i="1"/>
  <c r="BJ2187" i="1"/>
  <c r="BJ2188" i="1"/>
  <c r="BJ2189" i="1"/>
  <c r="BJ2190" i="1"/>
  <c r="BJ2191" i="1"/>
  <c r="BJ2192" i="1"/>
  <c r="BJ2193" i="1"/>
  <c r="BJ2194" i="1"/>
  <c r="BJ2195" i="1"/>
  <c r="BJ2196" i="1"/>
  <c r="BJ2197" i="1"/>
  <c r="BJ2198" i="1"/>
  <c r="BJ2199" i="1"/>
  <c r="BJ2200" i="1"/>
  <c r="BJ2201" i="1"/>
  <c r="BJ2202" i="1"/>
  <c r="BJ2203" i="1"/>
  <c r="BJ2204" i="1"/>
  <c r="BJ2205" i="1"/>
  <c r="BJ2206" i="1"/>
  <c r="BJ2207" i="1"/>
  <c r="BJ2208" i="1"/>
  <c r="BJ2209" i="1"/>
  <c r="BJ2210" i="1"/>
  <c r="BJ2211" i="1"/>
  <c r="BJ2212" i="1"/>
  <c r="BJ2213" i="1"/>
  <c r="BJ2214" i="1"/>
  <c r="BJ2215" i="1"/>
  <c r="BJ2216" i="1"/>
  <c r="BJ2217" i="1"/>
  <c r="BJ2218" i="1"/>
  <c r="BJ2219" i="1"/>
  <c r="BJ2220" i="1"/>
  <c r="BJ2221" i="1"/>
  <c r="BJ2222" i="1"/>
  <c r="BJ2223" i="1"/>
  <c r="BJ2224" i="1"/>
  <c r="BJ2225" i="1"/>
  <c r="BJ2226" i="1"/>
  <c r="BJ2227" i="1"/>
  <c r="BJ2228" i="1"/>
  <c r="BJ2229" i="1"/>
  <c r="BJ2230" i="1"/>
  <c r="BJ2231" i="1"/>
  <c r="BJ2232" i="1"/>
  <c r="BJ2233" i="1"/>
  <c r="BJ2234" i="1"/>
  <c r="BJ2235" i="1"/>
  <c r="BJ2236" i="1"/>
  <c r="BJ2237" i="1"/>
  <c r="BJ2238" i="1"/>
  <c r="BJ2239" i="1"/>
  <c r="BJ2240" i="1"/>
  <c r="BJ2241" i="1"/>
  <c r="BJ2242" i="1"/>
  <c r="BJ2243" i="1"/>
  <c r="BJ2244" i="1"/>
  <c r="BJ2245" i="1"/>
  <c r="BJ2246" i="1"/>
  <c r="BJ2247" i="1"/>
  <c r="BJ2254" i="1"/>
  <c r="BJ2255" i="1"/>
  <c r="BJ2256" i="1"/>
  <c r="BJ2257" i="1"/>
  <c r="BJ2258" i="1"/>
  <c r="BJ2259" i="1"/>
  <c r="BJ2260" i="1"/>
  <c r="BJ2261" i="1"/>
  <c r="BJ2262" i="1"/>
  <c r="BJ2263" i="1"/>
  <c r="BJ2264" i="1"/>
  <c r="BJ2265" i="1"/>
  <c r="BJ2266" i="1"/>
  <c r="BJ2267" i="1"/>
  <c r="BJ2268" i="1"/>
  <c r="BJ2269" i="1"/>
  <c r="BJ2270" i="1"/>
  <c r="BJ2271" i="1"/>
  <c r="BJ2272" i="1"/>
  <c r="BJ2273" i="1"/>
  <c r="BJ2274" i="1"/>
  <c r="BJ2275" i="1"/>
  <c r="BJ2276" i="1"/>
  <c r="BJ2277" i="1"/>
  <c r="BJ2278" i="1"/>
  <c r="BJ2279" i="1"/>
  <c r="BJ2280" i="1"/>
  <c r="BJ2281" i="1"/>
  <c r="BJ2282" i="1"/>
  <c r="BJ2283" i="1"/>
  <c r="BJ2284" i="1"/>
  <c r="BJ2285" i="1"/>
  <c r="BJ2286" i="1"/>
  <c r="BJ2287" i="1"/>
  <c r="BJ2288" i="1"/>
  <c r="BJ2289" i="1"/>
  <c r="BJ2290" i="1"/>
  <c r="BJ2291" i="1"/>
  <c r="BJ2292" i="1"/>
  <c r="BJ2293" i="1"/>
  <c r="BJ2294" i="1"/>
  <c r="BJ2295" i="1"/>
  <c r="BJ2296" i="1"/>
  <c r="BJ2298" i="1"/>
  <c r="BJ2299" i="1"/>
  <c r="BJ2300" i="1"/>
  <c r="BJ2301" i="1"/>
  <c r="BJ2302" i="1"/>
  <c r="BJ2303" i="1"/>
  <c r="BJ2309" i="1"/>
  <c r="BJ2310" i="1"/>
  <c r="BJ2311" i="1"/>
  <c r="BJ2312" i="1"/>
  <c r="BJ2313" i="1"/>
  <c r="BJ2314" i="1"/>
  <c r="BJ2315" i="1"/>
  <c r="BJ2316" i="1"/>
  <c r="BJ2317" i="1"/>
  <c r="BJ2318" i="1"/>
  <c r="BJ2319" i="1"/>
  <c r="BJ2320" i="1"/>
  <c r="BJ2321" i="1"/>
  <c r="BJ2322" i="1"/>
  <c r="BJ2323" i="1"/>
  <c r="BI4" i="1"/>
  <c r="BI5" i="1"/>
  <c r="BI6" i="1"/>
  <c r="BI7" i="1"/>
  <c r="BI8" i="1"/>
  <c r="BI9" i="1"/>
  <c r="BI10" i="1"/>
  <c r="BI11" i="1"/>
  <c r="BI12" i="1"/>
  <c r="BI13" i="1"/>
  <c r="BI14" i="1"/>
  <c r="BI15" i="1"/>
  <c r="BI16" i="1"/>
  <c r="BI17" i="1"/>
  <c r="BI18" i="1"/>
  <c r="BI19" i="1"/>
  <c r="BI20" i="1"/>
  <c r="BI21" i="1"/>
  <c r="BI22" i="1"/>
  <c r="BI23" i="1"/>
  <c r="BI24" i="1"/>
  <c r="BI25" i="1"/>
  <c r="BI26" i="1"/>
  <c r="BI27" i="1"/>
  <c r="BI28" i="1"/>
  <c r="BI29" i="1"/>
  <c r="BI30" i="1"/>
  <c r="BI31" i="1"/>
  <c r="BI32" i="1"/>
  <c r="BI33" i="1"/>
  <c r="BI34" i="1"/>
  <c r="BI35" i="1"/>
  <c r="BI36" i="1"/>
  <c r="BI37" i="1"/>
  <c r="BI38" i="1"/>
  <c r="BI39" i="1"/>
  <c r="BI40" i="1"/>
  <c r="BI41" i="1"/>
  <c r="BI42" i="1"/>
  <c r="BI43" i="1"/>
  <c r="BI44" i="1"/>
  <c r="BI45" i="1"/>
  <c r="BI46" i="1"/>
  <c r="BI48" i="1"/>
  <c r="BI49" i="1"/>
  <c r="BI50" i="1"/>
  <c r="BI51" i="1"/>
  <c r="BI52" i="1"/>
  <c r="BI53" i="1"/>
  <c r="BI54" i="1"/>
  <c r="BI55" i="1"/>
  <c r="BI56" i="1"/>
  <c r="BI57" i="1"/>
  <c r="BI58" i="1"/>
  <c r="BI59" i="1"/>
  <c r="BI60" i="1"/>
  <c r="BI61" i="1"/>
  <c r="BI62" i="1"/>
  <c r="BI63" i="1"/>
  <c r="BI64" i="1"/>
  <c r="BI65" i="1"/>
  <c r="BI66" i="1"/>
  <c r="BI67" i="1"/>
  <c r="BI68" i="1"/>
  <c r="BI69" i="1"/>
  <c r="BI70" i="1"/>
  <c r="BI71" i="1"/>
  <c r="BI72" i="1"/>
  <c r="BI73" i="1"/>
  <c r="BI74" i="1"/>
  <c r="BI75" i="1"/>
  <c r="BI76" i="1"/>
  <c r="BI77" i="1"/>
  <c r="BI78" i="1"/>
  <c r="BI79" i="1"/>
  <c r="BI80" i="1"/>
  <c r="BI81" i="1"/>
  <c r="BI82" i="1"/>
  <c r="BI83" i="1"/>
  <c r="BI84" i="1"/>
  <c r="BI85" i="1"/>
  <c r="BI86" i="1"/>
  <c r="BI87" i="1"/>
  <c r="BI88" i="1"/>
  <c r="BI89" i="1"/>
  <c r="BI90" i="1"/>
  <c r="BI91" i="1"/>
  <c r="BI92" i="1"/>
  <c r="BI93" i="1"/>
  <c r="BI94" i="1"/>
  <c r="BI95" i="1"/>
  <c r="BI96" i="1"/>
  <c r="BI97" i="1"/>
  <c r="BI98" i="1"/>
  <c r="BI99" i="1"/>
  <c r="BI100" i="1"/>
  <c r="BI101" i="1"/>
  <c r="BI102" i="1"/>
  <c r="BI103" i="1"/>
  <c r="BI104" i="1"/>
  <c r="BI105" i="1"/>
  <c r="BI106" i="1"/>
  <c r="BI107" i="1"/>
  <c r="BI108" i="1"/>
  <c r="BI109" i="1"/>
  <c r="BI110" i="1"/>
  <c r="BI111" i="1"/>
  <c r="BI112" i="1"/>
  <c r="BI113" i="1"/>
  <c r="BI114" i="1"/>
  <c r="BI115" i="1"/>
  <c r="BI116" i="1"/>
  <c r="BI117" i="1"/>
  <c r="BI118" i="1"/>
  <c r="BI119" i="1"/>
  <c r="BI120" i="1"/>
  <c r="BI121" i="1"/>
  <c r="BI122" i="1"/>
  <c r="BI123" i="1"/>
  <c r="BI124" i="1"/>
  <c r="BI125" i="1"/>
  <c r="BI126" i="1"/>
  <c r="BI127" i="1"/>
  <c r="BI128" i="1"/>
  <c r="BI129" i="1"/>
  <c r="BI130" i="1"/>
  <c r="BI131" i="1"/>
  <c r="BI132" i="1"/>
  <c r="BI133" i="1"/>
  <c r="BI134" i="1"/>
  <c r="BI135" i="1"/>
  <c r="BI136" i="1"/>
  <c r="BI137" i="1"/>
  <c r="BI138" i="1"/>
  <c r="BI139" i="1"/>
  <c r="BI140" i="1"/>
  <c r="BI141" i="1"/>
  <c r="BI142" i="1"/>
  <c r="BI143" i="1"/>
  <c r="BI144" i="1"/>
  <c r="BI145" i="1"/>
  <c r="BI146" i="1"/>
  <c r="BI147" i="1"/>
  <c r="BI148" i="1"/>
  <c r="BI149" i="1"/>
  <c r="BI150" i="1"/>
  <c r="BI151" i="1"/>
  <c r="BI152" i="1"/>
  <c r="BI153" i="1"/>
  <c r="BI154" i="1"/>
  <c r="BI155" i="1"/>
  <c r="BI156" i="1"/>
  <c r="BI157" i="1"/>
  <c r="BI158" i="1"/>
  <c r="BI159" i="1"/>
  <c r="BI160" i="1"/>
  <c r="BI161" i="1"/>
  <c r="BI163" i="1"/>
  <c r="BI164" i="1"/>
  <c r="BI165" i="1"/>
  <c r="BI166" i="1"/>
  <c r="BI167" i="1"/>
  <c r="BI168" i="1"/>
  <c r="BI169" i="1"/>
  <c r="BI170" i="1"/>
  <c r="BI171" i="1"/>
  <c r="BI172" i="1"/>
  <c r="BI173" i="1"/>
  <c r="BI174" i="1"/>
  <c r="BI175" i="1"/>
  <c r="BI176" i="1"/>
  <c r="BI177" i="1"/>
  <c r="BI178" i="1"/>
  <c r="BI179" i="1"/>
  <c r="BI180" i="1"/>
  <c r="BI181" i="1"/>
  <c r="BI182" i="1"/>
  <c r="BI183" i="1"/>
  <c r="BI184" i="1"/>
  <c r="BI185" i="1"/>
  <c r="BI186" i="1"/>
  <c r="BI187" i="1"/>
  <c r="BI188" i="1"/>
  <c r="BI189" i="1"/>
  <c r="BI190" i="1"/>
  <c r="BI191" i="1"/>
  <c r="BI192" i="1"/>
  <c r="BI193" i="1"/>
  <c r="BI194" i="1"/>
  <c r="BI195" i="1"/>
  <c r="BI196" i="1"/>
  <c r="BI197" i="1"/>
  <c r="BI198" i="1"/>
  <c r="BI199" i="1"/>
  <c r="BI200" i="1"/>
  <c r="BI201" i="1"/>
  <c r="BI202" i="1"/>
  <c r="BI203" i="1"/>
  <c r="BI204" i="1"/>
  <c r="BI205" i="1"/>
  <c r="BI206" i="1"/>
  <c r="BI207" i="1"/>
  <c r="BI208" i="1"/>
  <c r="BI209" i="1"/>
  <c r="BI210" i="1"/>
  <c r="BI211" i="1"/>
  <c r="BI212" i="1"/>
  <c r="BI213" i="1"/>
  <c r="BI214" i="1"/>
  <c r="BI215" i="1"/>
  <c r="BI216" i="1"/>
  <c r="BI217" i="1"/>
  <c r="BI218" i="1"/>
  <c r="BI219" i="1"/>
  <c r="BI220" i="1"/>
  <c r="BI221" i="1"/>
  <c r="BI222" i="1"/>
  <c r="BI223" i="1"/>
  <c r="BI224" i="1"/>
  <c r="BI225" i="1"/>
  <c r="BI226" i="1"/>
  <c r="BI227" i="1"/>
  <c r="BI228" i="1"/>
  <c r="BI229" i="1"/>
  <c r="BI230" i="1"/>
  <c r="BI231" i="1"/>
  <c r="BI232" i="1"/>
  <c r="BI233" i="1"/>
  <c r="BI234" i="1"/>
  <c r="BI235" i="1"/>
  <c r="BI236" i="1"/>
  <c r="BI237" i="1"/>
  <c r="BI238" i="1"/>
  <c r="BI239" i="1"/>
  <c r="BI240" i="1"/>
  <c r="BI241" i="1"/>
  <c r="BI242" i="1"/>
  <c r="BI243" i="1"/>
  <c r="BI244" i="1"/>
  <c r="BI245" i="1"/>
  <c r="BI246" i="1"/>
  <c r="BI247" i="1"/>
  <c r="BI248" i="1"/>
  <c r="BI249" i="1"/>
  <c r="BI250" i="1"/>
  <c r="BI251" i="1"/>
  <c r="BI252" i="1"/>
  <c r="BI253" i="1"/>
  <c r="BI254" i="1"/>
  <c r="BI255" i="1"/>
  <c r="BI256" i="1"/>
  <c r="BI257" i="1"/>
  <c r="BI258" i="1"/>
  <c r="BI259" i="1"/>
  <c r="BI260" i="1"/>
  <c r="BI261" i="1"/>
  <c r="BI262" i="1"/>
  <c r="BI263" i="1"/>
  <c r="BI264" i="1"/>
  <c r="BI265" i="1"/>
  <c r="BI266" i="1"/>
  <c r="BI267" i="1"/>
  <c r="BI268" i="1"/>
  <c r="BI269" i="1"/>
  <c r="BI270" i="1"/>
  <c r="BI271" i="1"/>
  <c r="BI272" i="1"/>
  <c r="BI273" i="1"/>
  <c r="BI274" i="1"/>
  <c r="BI275" i="1"/>
  <c r="BI276" i="1"/>
  <c r="BI277" i="1"/>
  <c r="BI278" i="1"/>
  <c r="BI279" i="1"/>
  <c r="BI280" i="1"/>
  <c r="BI281" i="1"/>
  <c r="BI282" i="1"/>
  <c r="BI283" i="1"/>
  <c r="BI284" i="1"/>
  <c r="BI285" i="1"/>
  <c r="BI286" i="1"/>
  <c r="BI287" i="1"/>
  <c r="BI288" i="1"/>
  <c r="BI289" i="1"/>
  <c r="BI290" i="1"/>
  <c r="BI291" i="1"/>
  <c r="BI292" i="1"/>
  <c r="BI294" i="1"/>
  <c r="BI295" i="1"/>
  <c r="BI296" i="1"/>
  <c r="BI297" i="1"/>
  <c r="BI298" i="1"/>
  <c r="BI299" i="1"/>
  <c r="BI300" i="1"/>
  <c r="BI301" i="1"/>
  <c r="BI302" i="1"/>
  <c r="BI303" i="1"/>
  <c r="BI304" i="1"/>
  <c r="BI305" i="1"/>
  <c r="BI306" i="1"/>
  <c r="BI307" i="1"/>
  <c r="BI308" i="1"/>
  <c r="BI309" i="1"/>
  <c r="BI310" i="1"/>
  <c r="BI311" i="1"/>
  <c r="BI312" i="1"/>
  <c r="BI313" i="1"/>
  <c r="BI314" i="1"/>
  <c r="BI315" i="1"/>
  <c r="BI316" i="1"/>
  <c r="BI317" i="1"/>
  <c r="BI318" i="1"/>
  <c r="BI319" i="1"/>
  <c r="BI320" i="1"/>
  <c r="BI321" i="1"/>
  <c r="BI322" i="1"/>
  <c r="BI323" i="1"/>
  <c r="BI324" i="1"/>
  <c r="BI325" i="1"/>
  <c r="BI326" i="1"/>
  <c r="BI327" i="1"/>
  <c r="BI328" i="1"/>
  <c r="BI329" i="1"/>
  <c r="BI330" i="1"/>
  <c r="BI331" i="1"/>
  <c r="BI332" i="1"/>
  <c r="BI333" i="1"/>
  <c r="BI334" i="1"/>
  <c r="BI335" i="1"/>
  <c r="BI336" i="1"/>
  <c r="BI337" i="1"/>
  <c r="BI338" i="1"/>
  <c r="BI339" i="1"/>
  <c r="BI340" i="1"/>
  <c r="BI341" i="1"/>
  <c r="BI342" i="1"/>
  <c r="BI343" i="1"/>
  <c r="BI344" i="1"/>
  <c r="BI345" i="1"/>
  <c r="BI346" i="1"/>
  <c r="BI347" i="1"/>
  <c r="BI348" i="1"/>
  <c r="BI349" i="1"/>
  <c r="BI350" i="1"/>
  <c r="BI351" i="1"/>
  <c r="BI352" i="1"/>
  <c r="BI353" i="1"/>
  <c r="BI354" i="1"/>
  <c r="BI355" i="1"/>
  <c r="BI356" i="1"/>
  <c r="BI357" i="1"/>
  <c r="BI358" i="1"/>
  <c r="BI366" i="1"/>
  <c r="BI367" i="1"/>
  <c r="BI368" i="1"/>
  <c r="BI369" i="1"/>
  <c r="BI370" i="1"/>
  <c r="BI371" i="1"/>
  <c r="BI372" i="1"/>
  <c r="BI373" i="1"/>
  <c r="BI374" i="1"/>
  <c r="BI375" i="1"/>
  <c r="BI376" i="1"/>
  <c r="BI377" i="1"/>
  <c r="BI378" i="1"/>
  <c r="BI379" i="1"/>
  <c r="BI380" i="1"/>
  <c r="BI381" i="1"/>
  <c r="BI382" i="1"/>
  <c r="BI383" i="1"/>
  <c r="BI384" i="1"/>
  <c r="BI385" i="1"/>
  <c r="BI386" i="1"/>
  <c r="BI387" i="1"/>
  <c r="BI388" i="1"/>
  <c r="BI389" i="1"/>
  <c r="BI390" i="1"/>
  <c r="BI391" i="1"/>
  <c r="BI392" i="1"/>
  <c r="BI393" i="1"/>
  <c r="BI394" i="1"/>
  <c r="BI395" i="1"/>
  <c r="BI396" i="1"/>
  <c r="BI397" i="1"/>
  <c r="BI398" i="1"/>
  <c r="BI399" i="1"/>
  <c r="BI400" i="1"/>
  <c r="BI401" i="1"/>
  <c r="BI402" i="1"/>
  <c r="BI403" i="1"/>
  <c r="BI404" i="1"/>
  <c r="BI405" i="1"/>
  <c r="BI406" i="1"/>
  <c r="BI407" i="1"/>
  <c r="BI408" i="1"/>
  <c r="BI409" i="1"/>
  <c r="BI410" i="1"/>
  <c r="BI411" i="1"/>
  <c r="BI412" i="1"/>
  <c r="BI413" i="1"/>
  <c r="BI414" i="1"/>
  <c r="BI415" i="1"/>
  <c r="BI416" i="1"/>
  <c r="BI417" i="1"/>
  <c r="BI418" i="1"/>
  <c r="BI419" i="1"/>
  <c r="BI420" i="1"/>
  <c r="BI421" i="1"/>
  <c r="BI422" i="1"/>
  <c r="BI423" i="1"/>
  <c r="BI424" i="1"/>
  <c r="BI425" i="1"/>
  <c r="BI426" i="1"/>
  <c r="BI427" i="1"/>
  <c r="BI428" i="1"/>
  <c r="BI429" i="1"/>
  <c r="BI430" i="1"/>
  <c r="BI431" i="1"/>
  <c r="BI432" i="1"/>
  <c r="BI433" i="1"/>
  <c r="BI434" i="1"/>
  <c r="BI435" i="1"/>
  <c r="BI436" i="1"/>
  <c r="BI437" i="1"/>
  <c r="BI438" i="1"/>
  <c r="BI439" i="1"/>
  <c r="BI440" i="1"/>
  <c r="BI441" i="1"/>
  <c r="BI442" i="1"/>
  <c r="BI443" i="1"/>
  <c r="BI444" i="1"/>
  <c r="BI445" i="1"/>
  <c r="BI446" i="1"/>
  <c r="BI447" i="1"/>
  <c r="BI448" i="1"/>
  <c r="BI449" i="1"/>
  <c r="BI450" i="1"/>
  <c r="BI451" i="1"/>
  <c r="BI452" i="1"/>
  <c r="BI453" i="1"/>
  <c r="BI454" i="1"/>
  <c r="BI455" i="1"/>
  <c r="BI456" i="1"/>
  <c r="BI457" i="1"/>
  <c r="BI458" i="1"/>
  <c r="BI459" i="1"/>
  <c r="BI460" i="1"/>
  <c r="BI461" i="1"/>
  <c r="BI462" i="1"/>
  <c r="BI463" i="1"/>
  <c r="BI464" i="1"/>
  <c r="BI465" i="1"/>
  <c r="BI466" i="1"/>
  <c r="BI467" i="1"/>
  <c r="BI468" i="1"/>
  <c r="BI469" i="1"/>
  <c r="BI470" i="1"/>
  <c r="BI471" i="1"/>
  <c r="BI472" i="1"/>
  <c r="BI473" i="1"/>
  <c r="BI474" i="1"/>
  <c r="BI475" i="1"/>
  <c r="BI476" i="1"/>
  <c r="BI477" i="1"/>
  <c r="BI478" i="1"/>
  <c r="BI479" i="1"/>
  <c r="BI480" i="1"/>
  <c r="BI481" i="1"/>
  <c r="BI482" i="1"/>
  <c r="BI483" i="1"/>
  <c r="BI484" i="1"/>
  <c r="BI485" i="1"/>
  <c r="BI486" i="1"/>
  <c r="BI487" i="1"/>
  <c r="BI488" i="1"/>
  <c r="BI489" i="1"/>
  <c r="BI490" i="1"/>
  <c r="BI491" i="1"/>
  <c r="BI492" i="1"/>
  <c r="BI493" i="1"/>
  <c r="BI494" i="1"/>
  <c r="BI495" i="1"/>
  <c r="BI496" i="1"/>
  <c r="BI497" i="1"/>
  <c r="BI498" i="1"/>
  <c r="BI499" i="1"/>
  <c r="BI500" i="1"/>
  <c r="BI501" i="1"/>
  <c r="BI502" i="1"/>
  <c r="BI503" i="1"/>
  <c r="BI504" i="1"/>
  <c r="BI505" i="1"/>
  <c r="BI506" i="1"/>
  <c r="BI507" i="1"/>
  <c r="BI508" i="1"/>
  <c r="BI509" i="1"/>
  <c r="BI510" i="1"/>
  <c r="BI511" i="1"/>
  <c r="BI512" i="1"/>
  <c r="BI513" i="1"/>
  <c r="BI514" i="1"/>
  <c r="BI515" i="1"/>
  <c r="BI516" i="1"/>
  <c r="BI517" i="1"/>
  <c r="BI518" i="1"/>
  <c r="BI519" i="1"/>
  <c r="BI520" i="1"/>
  <c r="BI521" i="1"/>
  <c r="BI522" i="1"/>
  <c r="BI523" i="1"/>
  <c r="BI524" i="1"/>
  <c r="BI525" i="1"/>
  <c r="BI526" i="1"/>
  <c r="BI527" i="1"/>
  <c r="BI528" i="1"/>
  <c r="BI529" i="1"/>
  <c r="BI530" i="1"/>
  <c r="BI531" i="1"/>
  <c r="BI532" i="1"/>
  <c r="BI533" i="1"/>
  <c r="BI534" i="1"/>
  <c r="BI535" i="1"/>
  <c r="BI536" i="1"/>
  <c r="BI537" i="1"/>
  <c r="BI538" i="1"/>
  <c r="BI539" i="1"/>
  <c r="BI540" i="1"/>
  <c r="BI541" i="1"/>
  <c r="BI542" i="1"/>
  <c r="BI543" i="1"/>
  <c r="BI544" i="1"/>
  <c r="BI545" i="1"/>
  <c r="BI546" i="1"/>
  <c r="BI547" i="1"/>
  <c r="BI548" i="1"/>
  <c r="BI549" i="1"/>
  <c r="BI550" i="1"/>
  <c r="BI551" i="1"/>
  <c r="BI552" i="1"/>
  <c r="BI553" i="1"/>
  <c r="BI554" i="1"/>
  <c r="BI555" i="1"/>
  <c r="BI556" i="1"/>
  <c r="BI557" i="1"/>
  <c r="BI558" i="1"/>
  <c r="BI559" i="1"/>
  <c r="BI560" i="1"/>
  <c r="BI561" i="1"/>
  <c r="BI562" i="1"/>
  <c r="BI563" i="1"/>
  <c r="BI564" i="1"/>
  <c r="BI565" i="1"/>
  <c r="BI566" i="1"/>
  <c r="BI567" i="1"/>
  <c r="BI568" i="1"/>
  <c r="BI569" i="1"/>
  <c r="BI570" i="1"/>
  <c r="BI571" i="1"/>
  <c r="BI572" i="1"/>
  <c r="BI573" i="1"/>
  <c r="BI574" i="1"/>
  <c r="BI575" i="1"/>
  <c r="BI576" i="1"/>
  <c r="BI577" i="1"/>
  <c r="BI578" i="1"/>
  <c r="BI579" i="1"/>
  <c r="BI580" i="1"/>
  <c r="BI581" i="1"/>
  <c r="BI582" i="1"/>
  <c r="BI583" i="1"/>
  <c r="BI584" i="1"/>
  <c r="BI585" i="1"/>
  <c r="BI586" i="1"/>
  <c r="BI587" i="1"/>
  <c r="BI588" i="1"/>
  <c r="BI589" i="1"/>
  <c r="BI590" i="1"/>
  <c r="BI591" i="1"/>
  <c r="BI592" i="1"/>
  <c r="BI593" i="1"/>
  <c r="BI594" i="1"/>
  <c r="BI595" i="1"/>
  <c r="BI596" i="1"/>
  <c r="BI597" i="1"/>
  <c r="BI598" i="1"/>
  <c r="BI599" i="1"/>
  <c r="BI600" i="1"/>
  <c r="BI601" i="1"/>
  <c r="BI602" i="1"/>
  <c r="BI603" i="1"/>
  <c r="BI604" i="1"/>
  <c r="BI605" i="1"/>
  <c r="BI606" i="1"/>
  <c r="BI607" i="1"/>
  <c r="BI608" i="1"/>
  <c r="BI609" i="1"/>
  <c r="BI610" i="1"/>
  <c r="BI611" i="1"/>
  <c r="BI612" i="1"/>
  <c r="BI613" i="1"/>
  <c r="BI614" i="1"/>
  <c r="BI615" i="1"/>
  <c r="BI616" i="1"/>
  <c r="BI617" i="1"/>
  <c r="BI618" i="1"/>
  <c r="BI619" i="1"/>
  <c r="BI620" i="1"/>
  <c r="BI621" i="1"/>
  <c r="BI622" i="1"/>
  <c r="BI623" i="1"/>
  <c r="BI624" i="1"/>
  <c r="BI625" i="1"/>
  <c r="BI626" i="1"/>
  <c r="BI627" i="1"/>
  <c r="BI628" i="1"/>
  <c r="BI629" i="1"/>
  <c r="BI630" i="1"/>
  <c r="BI631" i="1"/>
  <c r="BI632" i="1"/>
  <c r="BI633" i="1"/>
  <c r="BI634" i="1"/>
  <c r="BI635" i="1"/>
  <c r="BI636" i="1"/>
  <c r="BI637" i="1"/>
  <c r="BI638" i="1"/>
  <c r="BI639" i="1"/>
  <c r="BI640" i="1"/>
  <c r="BI641" i="1"/>
  <c r="BI643" i="1"/>
  <c r="BI644" i="1"/>
  <c r="BI645" i="1"/>
  <c r="BI646" i="1"/>
  <c r="BI647" i="1"/>
  <c r="BI648" i="1"/>
  <c r="BI649" i="1"/>
  <c r="BI650" i="1"/>
  <c r="BI651" i="1"/>
  <c r="BI652" i="1"/>
  <c r="BI653" i="1"/>
  <c r="BI654" i="1"/>
  <c r="BI655" i="1"/>
  <c r="BI656" i="1"/>
  <c r="BI657" i="1"/>
  <c r="BI658" i="1"/>
  <c r="BI659" i="1"/>
  <c r="BI660" i="1"/>
  <c r="BI661" i="1"/>
  <c r="BI662" i="1"/>
  <c r="BI663" i="1"/>
  <c r="BI664" i="1"/>
  <c r="BI665" i="1"/>
  <c r="BI666" i="1"/>
  <c r="BI668" i="1"/>
  <c r="BI669" i="1"/>
  <c r="BI670" i="1"/>
  <c r="BI671" i="1"/>
  <c r="BI672" i="1"/>
  <c r="BI673" i="1"/>
  <c r="BI674" i="1"/>
  <c r="BI675" i="1"/>
  <c r="BI676" i="1"/>
  <c r="BI677" i="1"/>
  <c r="BI678" i="1"/>
  <c r="BI679" i="1"/>
  <c r="BI680" i="1"/>
  <c r="BI681" i="1"/>
  <c r="BI682" i="1"/>
  <c r="BI683" i="1"/>
  <c r="BI684" i="1"/>
  <c r="BI685" i="1"/>
  <c r="BI686" i="1"/>
  <c r="BI687" i="1"/>
  <c r="BI688" i="1"/>
  <c r="BI689" i="1"/>
  <c r="BI690" i="1"/>
  <c r="BI691" i="1"/>
  <c r="BI692" i="1"/>
  <c r="BI693" i="1"/>
  <c r="BI694" i="1"/>
  <c r="BI695" i="1"/>
  <c r="BI696" i="1"/>
  <c r="BI697" i="1"/>
  <c r="BI698" i="1"/>
  <c r="BI699" i="1"/>
  <c r="BI700" i="1"/>
  <c r="BI701" i="1"/>
  <c r="BI702" i="1"/>
  <c r="BI703" i="1"/>
  <c r="BI704" i="1"/>
  <c r="BI705" i="1"/>
  <c r="BI706" i="1"/>
  <c r="BI707" i="1"/>
  <c r="BI708" i="1"/>
  <c r="BI709" i="1"/>
  <c r="BI710" i="1"/>
  <c r="BI711" i="1"/>
  <c r="BI712" i="1"/>
  <c r="BI713" i="1"/>
  <c r="BI714" i="1"/>
  <c r="BI715" i="1"/>
  <c r="BI716" i="1"/>
  <c r="BI717" i="1"/>
  <c r="BI718" i="1"/>
  <c r="BI719" i="1"/>
  <c r="BI720" i="1"/>
  <c r="BI721" i="1"/>
  <c r="BI722" i="1"/>
  <c r="BI723" i="1"/>
  <c r="BI724" i="1"/>
  <c r="BI725" i="1"/>
  <c r="BI726" i="1"/>
  <c r="BI727" i="1"/>
  <c r="BI728" i="1"/>
  <c r="BI729" i="1"/>
  <c r="BI730" i="1"/>
  <c r="BI731" i="1"/>
  <c r="BI732" i="1"/>
  <c r="BI733" i="1"/>
  <c r="BI734" i="1"/>
  <c r="BI735" i="1"/>
  <c r="BI736" i="1"/>
  <c r="BI737" i="1"/>
  <c r="BI738" i="1"/>
  <c r="BI739" i="1"/>
  <c r="BI740" i="1"/>
  <c r="BI741" i="1"/>
  <c r="BI742" i="1"/>
  <c r="BI743" i="1"/>
  <c r="BI744" i="1"/>
  <c r="BI745" i="1"/>
  <c r="BI746" i="1"/>
  <c r="BI747" i="1"/>
  <c r="BI748" i="1"/>
  <c r="BI749" i="1"/>
  <c r="BI750" i="1"/>
  <c r="BI751" i="1"/>
  <c r="BI752" i="1"/>
  <c r="BI753" i="1"/>
  <c r="BI754" i="1"/>
  <c r="BI755" i="1"/>
  <c r="BI756" i="1"/>
  <c r="BI757" i="1"/>
  <c r="BI758" i="1"/>
  <c r="BI759" i="1"/>
  <c r="BI760" i="1"/>
  <c r="BI761" i="1"/>
  <c r="BI762" i="1"/>
  <c r="BI763" i="1"/>
  <c r="BI764" i="1"/>
  <c r="BI765" i="1"/>
  <c r="BI766" i="1"/>
  <c r="BI767" i="1"/>
  <c r="BI768" i="1"/>
  <c r="BI769" i="1"/>
  <c r="BI770" i="1"/>
  <c r="BI771" i="1"/>
  <c r="BI772" i="1"/>
  <c r="BI773" i="1"/>
  <c r="BI774" i="1"/>
  <c r="BI775" i="1"/>
  <c r="BI776" i="1"/>
  <c r="BI777" i="1"/>
  <c r="BI778" i="1"/>
  <c r="BI779" i="1"/>
  <c r="BI780" i="1"/>
  <c r="BI781" i="1"/>
  <c r="BI782" i="1"/>
  <c r="BI783" i="1"/>
  <c r="BI784" i="1"/>
  <c r="BI785" i="1"/>
  <c r="BI786" i="1"/>
  <c r="BI787" i="1"/>
  <c r="BI788" i="1"/>
  <c r="BI789" i="1"/>
  <c r="BI790" i="1"/>
  <c r="BI791" i="1"/>
  <c r="BI792" i="1"/>
  <c r="BI793" i="1"/>
  <c r="BI794" i="1"/>
  <c r="BI795" i="1"/>
  <c r="BI796" i="1"/>
  <c r="BI797" i="1"/>
  <c r="BI798" i="1"/>
  <c r="BI799" i="1"/>
  <c r="BI800" i="1"/>
  <c r="BI801" i="1"/>
  <c r="BI802" i="1"/>
  <c r="BI803" i="1"/>
  <c r="BI804" i="1"/>
  <c r="BI805" i="1"/>
  <c r="BI806" i="1"/>
  <c r="BI807" i="1"/>
  <c r="BI808" i="1"/>
  <c r="BI809" i="1"/>
  <c r="BI810" i="1"/>
  <c r="BI811" i="1"/>
  <c r="BI812" i="1"/>
  <c r="BI813" i="1"/>
  <c r="BI814" i="1"/>
  <c r="BI815" i="1"/>
  <c r="BI816" i="1"/>
  <c r="BI817" i="1"/>
  <c r="BI818" i="1"/>
  <c r="BI819" i="1"/>
  <c r="BI820" i="1"/>
  <c r="BI821" i="1"/>
  <c r="BI822" i="1"/>
  <c r="BI823" i="1"/>
  <c r="BI824" i="1"/>
  <c r="BI825" i="1"/>
  <c r="BI826" i="1"/>
  <c r="BI827" i="1"/>
  <c r="BI828" i="1"/>
  <c r="BI829" i="1"/>
  <c r="BI830" i="1"/>
  <c r="BI831" i="1"/>
  <c r="BI832" i="1"/>
  <c r="BI833" i="1"/>
  <c r="BI834" i="1"/>
  <c r="BI835" i="1"/>
  <c r="BI836" i="1"/>
  <c r="BI837" i="1"/>
  <c r="BI838" i="1"/>
  <c r="BI839" i="1"/>
  <c r="BI840" i="1"/>
  <c r="BI841" i="1"/>
  <c r="BI842" i="1"/>
  <c r="BI843" i="1"/>
  <c r="BI844" i="1"/>
  <c r="BI845" i="1"/>
  <c r="BI846" i="1"/>
  <c r="BI847" i="1"/>
  <c r="BI848" i="1"/>
  <c r="BI849" i="1"/>
  <c r="BI850" i="1"/>
  <c r="BI851" i="1"/>
  <c r="BI852" i="1"/>
  <c r="BI853" i="1"/>
  <c r="BI854" i="1"/>
  <c r="BI855" i="1"/>
  <c r="BI856" i="1"/>
  <c r="BI857" i="1"/>
  <c r="BI858" i="1"/>
  <c r="BI859" i="1"/>
  <c r="BI860" i="1"/>
  <c r="BI861" i="1"/>
  <c r="BI862" i="1"/>
  <c r="BI863" i="1"/>
  <c r="BI864" i="1"/>
  <c r="BI865" i="1"/>
  <c r="BI866" i="1"/>
  <c r="BI867" i="1"/>
  <c r="BI868" i="1"/>
  <c r="BI869" i="1"/>
  <c r="BI870" i="1"/>
  <c r="BI871" i="1"/>
  <c r="BI872" i="1"/>
  <c r="BI873" i="1"/>
  <c r="BI874" i="1"/>
  <c r="BI875" i="1"/>
  <c r="BI876" i="1"/>
  <c r="BI877" i="1"/>
  <c r="BI878" i="1"/>
  <c r="BI879" i="1"/>
  <c r="BI880" i="1"/>
  <c r="BI881" i="1"/>
  <c r="BI882" i="1"/>
  <c r="BI883" i="1"/>
  <c r="BI884" i="1"/>
  <c r="BI885" i="1"/>
  <c r="BI886" i="1"/>
  <c r="BI887" i="1"/>
  <c r="BI888" i="1"/>
  <c r="BI889" i="1"/>
  <c r="BI890" i="1"/>
  <c r="BI891" i="1"/>
  <c r="BI892" i="1"/>
  <c r="BI893" i="1"/>
  <c r="BI894" i="1"/>
  <c r="BI895" i="1"/>
  <c r="BI896" i="1"/>
  <c r="BI897" i="1"/>
  <c r="BI898" i="1"/>
  <c r="BI899" i="1"/>
  <c r="BI900" i="1"/>
  <c r="BI901" i="1"/>
  <c r="BI902" i="1"/>
  <c r="BI903" i="1"/>
  <c r="BI904" i="1"/>
  <c r="BI905" i="1"/>
  <c r="BI906" i="1"/>
  <c r="BI907" i="1"/>
  <c r="BI908" i="1"/>
  <c r="BI909" i="1"/>
  <c r="BI910" i="1"/>
  <c r="BI911" i="1"/>
  <c r="BI912" i="1"/>
  <c r="BI913" i="1"/>
  <c r="BI914" i="1"/>
  <c r="BI915" i="1"/>
  <c r="BI916" i="1"/>
  <c r="BI917" i="1"/>
  <c r="BI918" i="1"/>
  <c r="BI919" i="1"/>
  <c r="BI920" i="1"/>
  <c r="BI921" i="1"/>
  <c r="BI922" i="1"/>
  <c r="BI923" i="1"/>
  <c r="BI924" i="1"/>
  <c r="BI925" i="1"/>
  <c r="BI926" i="1"/>
  <c r="BI927" i="1"/>
  <c r="BI928" i="1"/>
  <c r="BI929" i="1"/>
  <c r="BI930" i="1"/>
  <c r="BI931" i="1"/>
  <c r="BI932" i="1"/>
  <c r="BI933" i="1"/>
  <c r="BI934" i="1"/>
  <c r="BI935" i="1"/>
  <c r="BI936" i="1"/>
  <c r="BI937" i="1"/>
  <c r="BI938" i="1"/>
  <c r="BI939" i="1"/>
  <c r="BI940" i="1"/>
  <c r="BI941" i="1"/>
  <c r="BI942" i="1"/>
  <c r="BI943" i="1"/>
  <c r="BI944" i="1"/>
  <c r="BI945" i="1"/>
  <c r="BI946" i="1"/>
  <c r="BI947" i="1"/>
  <c r="BI948" i="1"/>
  <c r="BI949" i="1"/>
  <c r="BI950" i="1"/>
  <c r="BI951" i="1"/>
  <c r="BI952" i="1"/>
  <c r="BI953" i="1"/>
  <c r="BI954" i="1"/>
  <c r="BI955" i="1"/>
  <c r="BI956" i="1"/>
  <c r="BI957" i="1"/>
  <c r="BI958" i="1"/>
  <c r="BI959" i="1"/>
  <c r="BI960" i="1"/>
  <c r="BI961" i="1"/>
  <c r="BI962" i="1"/>
  <c r="BI963" i="1"/>
  <c r="BI964" i="1"/>
  <c r="BI965" i="1"/>
  <c r="BI966" i="1"/>
  <c r="BI967" i="1"/>
  <c r="BI968" i="1"/>
  <c r="BI969" i="1"/>
  <c r="BI970" i="1"/>
  <c r="BI971" i="1"/>
  <c r="BI972" i="1"/>
  <c r="BI973" i="1"/>
  <c r="BI974" i="1"/>
  <c r="BI975" i="1"/>
  <c r="BI976" i="1"/>
  <c r="BI977" i="1"/>
  <c r="BI978" i="1"/>
  <c r="BI979" i="1"/>
  <c r="BI980" i="1"/>
  <c r="BI981" i="1"/>
  <c r="BI982" i="1"/>
  <c r="BI983" i="1"/>
  <c r="BI984" i="1"/>
  <c r="BI985" i="1"/>
  <c r="BI986" i="1"/>
  <c r="BI987" i="1"/>
  <c r="BI988" i="1"/>
  <c r="BI989" i="1"/>
  <c r="BI990" i="1"/>
  <c r="BI991" i="1"/>
  <c r="BI992" i="1"/>
  <c r="BI993" i="1"/>
  <c r="BI994" i="1"/>
  <c r="BI995" i="1"/>
  <c r="BI996" i="1"/>
  <c r="BI997" i="1"/>
  <c r="BI998" i="1"/>
  <c r="BI999" i="1"/>
  <c r="BI1000" i="1"/>
  <c r="BI1001" i="1"/>
  <c r="BI1002" i="1"/>
  <c r="BI1003" i="1"/>
  <c r="BI1004" i="1"/>
  <c r="BI1005" i="1"/>
  <c r="BI1006" i="1"/>
  <c r="BI1007" i="1"/>
  <c r="BI1008" i="1"/>
  <c r="BI1009" i="1"/>
  <c r="BI1010" i="1"/>
  <c r="BI1011" i="1"/>
  <c r="BI1012" i="1"/>
  <c r="BI1013" i="1"/>
  <c r="BI1014" i="1"/>
  <c r="BI1015" i="1"/>
  <c r="BI1016" i="1"/>
  <c r="BI1017" i="1"/>
  <c r="BI1018" i="1"/>
  <c r="BI1019" i="1"/>
  <c r="BI1020" i="1"/>
  <c r="BI1021" i="1"/>
  <c r="BI1022" i="1"/>
  <c r="BI1023" i="1"/>
  <c r="BI1024" i="1"/>
  <c r="BI1025" i="1"/>
  <c r="BI1026" i="1"/>
  <c r="BI1027" i="1"/>
  <c r="BI1028" i="1"/>
  <c r="BI1029" i="1"/>
  <c r="BI1030" i="1"/>
  <c r="BI1031" i="1"/>
  <c r="BI1032" i="1"/>
  <c r="BI1033" i="1"/>
  <c r="BI1034" i="1"/>
  <c r="BI1035" i="1"/>
  <c r="BI1036" i="1"/>
  <c r="BI1037" i="1"/>
  <c r="BI1038" i="1"/>
  <c r="BI1039" i="1"/>
  <c r="BI1040" i="1"/>
  <c r="BI1041" i="1"/>
  <c r="BI1042" i="1"/>
  <c r="BI1043" i="1"/>
  <c r="BI1044" i="1"/>
  <c r="BI1045" i="1"/>
  <c r="BI1046" i="1"/>
  <c r="BI1047" i="1"/>
  <c r="BI1048" i="1"/>
  <c r="BI1049" i="1"/>
  <c r="BI1050" i="1"/>
  <c r="BI1051" i="1"/>
  <c r="BI1052" i="1"/>
  <c r="BI1053" i="1"/>
  <c r="BI1054" i="1"/>
  <c r="BI1055" i="1"/>
  <c r="BI1056" i="1"/>
  <c r="BI1057" i="1"/>
  <c r="BI1058" i="1"/>
  <c r="BI1059" i="1"/>
  <c r="BI1060" i="1"/>
  <c r="BI1061" i="1"/>
  <c r="BI1062" i="1"/>
  <c r="BI1063" i="1"/>
  <c r="BI1064" i="1"/>
  <c r="BI1065" i="1"/>
  <c r="BI1066" i="1"/>
  <c r="BI1067" i="1"/>
  <c r="BI1068" i="1"/>
  <c r="BI1069" i="1"/>
  <c r="BI1070" i="1"/>
  <c r="BI1071" i="1"/>
  <c r="BI1072" i="1"/>
  <c r="BI1073" i="1"/>
  <c r="BI1074" i="1"/>
  <c r="BI1075" i="1"/>
  <c r="BI1076" i="1"/>
  <c r="BI1077" i="1"/>
  <c r="BI1078" i="1"/>
  <c r="BI1079" i="1"/>
  <c r="BI1080" i="1"/>
  <c r="BI1081" i="1"/>
  <c r="BI1082" i="1"/>
  <c r="BI1083" i="1"/>
  <c r="BI1084" i="1"/>
  <c r="BI1085" i="1"/>
  <c r="BI1086" i="1"/>
  <c r="BI1087" i="1"/>
  <c r="BI1088" i="1"/>
  <c r="BI1089" i="1"/>
  <c r="BI1090" i="1"/>
  <c r="BI1091" i="1"/>
  <c r="BI1092" i="1"/>
  <c r="BI1093" i="1"/>
  <c r="BI1094" i="1"/>
  <c r="BI1095" i="1"/>
  <c r="BI1096" i="1"/>
  <c r="BI1097" i="1"/>
  <c r="BI1098" i="1"/>
  <c r="BI1099" i="1"/>
  <c r="BI1100" i="1"/>
  <c r="BI1101" i="1"/>
  <c r="BI1102" i="1"/>
  <c r="BI1103" i="1"/>
  <c r="BI1104" i="1"/>
  <c r="BI1105" i="1"/>
  <c r="BI1106" i="1"/>
  <c r="BI1107" i="1"/>
  <c r="BI1108" i="1"/>
  <c r="BI1109" i="1"/>
  <c r="BI1110" i="1"/>
  <c r="BI1111" i="1"/>
  <c r="BI1112" i="1"/>
  <c r="BI1113" i="1"/>
  <c r="BI1114" i="1"/>
  <c r="BI1115" i="1"/>
  <c r="BI1116" i="1"/>
  <c r="BI1117" i="1"/>
  <c r="BI1118" i="1"/>
  <c r="BI1119" i="1"/>
  <c r="BI1120" i="1"/>
  <c r="BI1121" i="1"/>
  <c r="BI1122" i="1"/>
  <c r="BI1123" i="1"/>
  <c r="BI1124" i="1"/>
  <c r="BI1125" i="1"/>
  <c r="BI1126" i="1"/>
  <c r="BI1127" i="1"/>
  <c r="BI1128" i="1"/>
  <c r="BI1129" i="1"/>
  <c r="BI1130" i="1"/>
  <c r="BI1131" i="1"/>
  <c r="BI1132" i="1"/>
  <c r="BI1133" i="1"/>
  <c r="BI1134" i="1"/>
  <c r="BI1135" i="1"/>
  <c r="BI1143" i="1"/>
  <c r="BI1144" i="1"/>
  <c r="BI1145" i="1"/>
  <c r="BI1146" i="1"/>
  <c r="BI1147" i="1"/>
  <c r="BI1148" i="1"/>
  <c r="BI1149" i="1"/>
  <c r="BI1150" i="1"/>
  <c r="BI1151" i="1"/>
  <c r="BI1152" i="1"/>
  <c r="BI1154" i="1"/>
  <c r="BI1155" i="1"/>
  <c r="BI1156" i="1"/>
  <c r="BI1157" i="1"/>
  <c r="BI1158" i="1"/>
  <c r="BI1159" i="1"/>
  <c r="BI1160" i="1"/>
  <c r="BI1161" i="1"/>
  <c r="BI1162" i="1"/>
  <c r="BI1163" i="1"/>
  <c r="BI1164" i="1"/>
  <c r="BI1165" i="1"/>
  <c r="BI1166" i="1"/>
  <c r="BI1167" i="1"/>
  <c r="BI1168" i="1"/>
  <c r="BI1169" i="1"/>
  <c r="BI1170" i="1"/>
  <c r="BI1171" i="1"/>
  <c r="BI1172" i="1"/>
  <c r="BI1173" i="1"/>
  <c r="BI1174" i="1"/>
  <c r="BI1175" i="1"/>
  <c r="BI1176" i="1"/>
  <c r="BI1177" i="1"/>
  <c r="BI1178" i="1"/>
  <c r="BI1179" i="1"/>
  <c r="BI1180" i="1"/>
  <c r="BI1181" i="1"/>
  <c r="BI1182" i="1"/>
  <c r="BI1183" i="1"/>
  <c r="BI1184" i="1"/>
  <c r="BI1185" i="1"/>
  <c r="BI1186" i="1"/>
  <c r="BI1187" i="1"/>
  <c r="BI1188" i="1"/>
  <c r="BI1189" i="1"/>
  <c r="BI1190" i="1"/>
  <c r="BI1191" i="1"/>
  <c r="BI1192" i="1"/>
  <c r="BI1193" i="1"/>
  <c r="BI1194" i="1"/>
  <c r="BI1195" i="1"/>
  <c r="BI1196" i="1"/>
  <c r="BI1197" i="1"/>
  <c r="BI1198" i="1"/>
  <c r="BI1199" i="1"/>
  <c r="BI1200" i="1"/>
  <c r="BI1201" i="1"/>
  <c r="BI1202" i="1"/>
  <c r="BI1203" i="1"/>
  <c r="BI1204" i="1"/>
  <c r="BI1205" i="1"/>
  <c r="BI1206" i="1"/>
  <c r="BI1207" i="1"/>
  <c r="BI1208" i="1"/>
  <c r="BI1209" i="1"/>
  <c r="BI1210" i="1"/>
  <c r="BI1211" i="1"/>
  <c r="BI1212" i="1"/>
  <c r="BI1213" i="1"/>
  <c r="BI1214" i="1"/>
  <c r="BI1215" i="1"/>
  <c r="BI1216" i="1"/>
  <c r="BI1217" i="1"/>
  <c r="BI1218" i="1"/>
  <c r="BI1219" i="1"/>
  <c r="BI1220" i="1"/>
  <c r="BI1221" i="1"/>
  <c r="BI1222" i="1"/>
  <c r="BI1223" i="1"/>
  <c r="BI1224" i="1"/>
  <c r="BI1225" i="1"/>
  <c r="BI1226" i="1"/>
  <c r="BI1227" i="1"/>
  <c r="BI1228" i="1"/>
  <c r="BI1229" i="1"/>
  <c r="BI1230" i="1"/>
  <c r="BI1231" i="1"/>
  <c r="BI1232" i="1"/>
  <c r="BI1233" i="1"/>
  <c r="BI1234" i="1"/>
  <c r="BI1235" i="1"/>
  <c r="BI1236" i="1"/>
  <c r="BI1237" i="1"/>
  <c r="BI1238" i="1"/>
  <c r="BI1239" i="1"/>
  <c r="BI1240" i="1"/>
  <c r="BI1241" i="1"/>
  <c r="BI1242" i="1"/>
  <c r="BI1243" i="1"/>
  <c r="BI1244" i="1"/>
  <c r="BI1245" i="1"/>
  <c r="BI1246" i="1"/>
  <c r="BI1247" i="1"/>
  <c r="BI1248" i="1"/>
  <c r="BI1249" i="1"/>
  <c r="BI1250" i="1"/>
  <c r="BI1251" i="1"/>
  <c r="BI1252" i="1"/>
  <c r="BI1253" i="1"/>
  <c r="BI1254" i="1"/>
  <c r="BI1255" i="1"/>
  <c r="BI1256" i="1"/>
  <c r="BI1257" i="1"/>
  <c r="BI1258" i="1"/>
  <c r="BI1259" i="1"/>
  <c r="BI1260" i="1"/>
  <c r="BI1261" i="1"/>
  <c r="BI1262" i="1"/>
  <c r="BI1263" i="1"/>
  <c r="BI1264" i="1"/>
  <c r="BI1265" i="1"/>
  <c r="BI1266" i="1"/>
  <c r="BI1267" i="1"/>
  <c r="BI1268" i="1"/>
  <c r="BI1269" i="1"/>
  <c r="BI1270" i="1"/>
  <c r="BI1271" i="1"/>
  <c r="BI1272" i="1"/>
  <c r="BI1273" i="1"/>
  <c r="BI1274" i="1"/>
  <c r="BI1275" i="1"/>
  <c r="BI1276" i="1"/>
  <c r="BI1277" i="1"/>
  <c r="BI1278" i="1"/>
  <c r="BI1279" i="1"/>
  <c r="BI1280" i="1"/>
  <c r="BI1281" i="1"/>
  <c r="BI1282" i="1"/>
  <c r="BI1283" i="1"/>
  <c r="BI1284" i="1"/>
  <c r="BI1285" i="1"/>
  <c r="BI1286" i="1"/>
  <c r="BI1287" i="1"/>
  <c r="BI1288" i="1"/>
  <c r="BI1289" i="1"/>
  <c r="BI1290" i="1"/>
  <c r="BI1291" i="1"/>
  <c r="BI1292" i="1"/>
  <c r="BI1293" i="1"/>
  <c r="BI1294" i="1"/>
  <c r="BI1295" i="1"/>
  <c r="BI1296" i="1"/>
  <c r="BI1297" i="1"/>
  <c r="BI1298" i="1"/>
  <c r="BI1299" i="1"/>
  <c r="BI1300" i="1"/>
  <c r="BI1301" i="1"/>
  <c r="BI1302" i="1"/>
  <c r="BI1303" i="1"/>
  <c r="BI1304" i="1"/>
  <c r="BI1305" i="1"/>
  <c r="BI1306" i="1"/>
  <c r="BI1307" i="1"/>
  <c r="BI1308" i="1"/>
  <c r="BI1309" i="1"/>
  <c r="BI1310" i="1"/>
  <c r="BI1311" i="1"/>
  <c r="BI1312" i="1"/>
  <c r="BI1313" i="1"/>
  <c r="BI1314" i="1"/>
  <c r="BI1315" i="1"/>
  <c r="BI1316" i="1"/>
  <c r="BI1317" i="1"/>
  <c r="BI1318" i="1"/>
  <c r="BI1319" i="1"/>
  <c r="BI1320" i="1"/>
  <c r="BI1321" i="1"/>
  <c r="BI1322" i="1"/>
  <c r="BI1323" i="1"/>
  <c r="BI1324" i="1"/>
  <c r="BI1325" i="1"/>
  <c r="BI1326" i="1"/>
  <c r="BI1327" i="1"/>
  <c r="BI1328" i="1"/>
  <c r="BI1329" i="1"/>
  <c r="BI1330" i="1"/>
  <c r="BI1331" i="1"/>
  <c r="BI1332" i="1"/>
  <c r="BI1333" i="1"/>
  <c r="BI1334" i="1"/>
  <c r="BI1335" i="1"/>
  <c r="BI1336" i="1"/>
  <c r="BI1337" i="1"/>
  <c r="BI1338" i="1"/>
  <c r="BI1339" i="1"/>
  <c r="BI1340" i="1"/>
  <c r="BI1341" i="1"/>
  <c r="BI1342" i="1"/>
  <c r="BI1343" i="1"/>
  <c r="BI1344" i="1"/>
  <c r="BI1345" i="1"/>
  <c r="BI1346" i="1"/>
  <c r="BI1347" i="1"/>
  <c r="BI1348" i="1"/>
  <c r="BI1349" i="1"/>
  <c r="BI1350" i="1"/>
  <c r="BI1351" i="1"/>
  <c r="BI1352" i="1"/>
  <c r="BI1353" i="1"/>
  <c r="BI1354" i="1"/>
  <c r="BI1355" i="1"/>
  <c r="BI1356" i="1"/>
  <c r="BI1357" i="1"/>
  <c r="BI1358" i="1"/>
  <c r="BI1359" i="1"/>
  <c r="BI1360" i="1"/>
  <c r="BI1361" i="1"/>
  <c r="BI1362" i="1"/>
  <c r="BI1363" i="1"/>
  <c r="BI1364" i="1"/>
  <c r="BI1365" i="1"/>
  <c r="BI1366" i="1"/>
  <c r="BI1367" i="1"/>
  <c r="BI1368" i="1"/>
  <c r="BI1369" i="1"/>
  <c r="BI1370" i="1"/>
  <c r="BI1371" i="1"/>
  <c r="BI1372" i="1"/>
  <c r="BI1373" i="1"/>
  <c r="BI1374" i="1"/>
  <c r="BI1375" i="1"/>
  <c r="BI1376" i="1"/>
  <c r="BI1377" i="1"/>
  <c r="BI1378" i="1"/>
  <c r="BI1379" i="1"/>
  <c r="BI1380" i="1"/>
  <c r="BI1381" i="1"/>
  <c r="BI1382" i="1"/>
  <c r="BI1383" i="1"/>
  <c r="BI1384" i="1"/>
  <c r="BI1385" i="1"/>
  <c r="BI1386" i="1"/>
  <c r="BI1387" i="1"/>
  <c r="BI1388" i="1"/>
  <c r="BI1389" i="1"/>
  <c r="BI1390" i="1"/>
  <c r="BI1391" i="1"/>
  <c r="BI1392" i="1"/>
  <c r="BI1393" i="1"/>
  <c r="BI1394" i="1"/>
  <c r="BI1395" i="1"/>
  <c r="BI1396" i="1"/>
  <c r="BI1397" i="1"/>
  <c r="BI1398" i="1"/>
  <c r="BI1399" i="1"/>
  <c r="BI1400" i="1"/>
  <c r="BI1401" i="1"/>
  <c r="BI1402" i="1"/>
  <c r="BI1403" i="1"/>
  <c r="BI1404" i="1"/>
  <c r="BI1405" i="1"/>
  <c r="BI1406" i="1"/>
  <c r="BI1407" i="1"/>
  <c r="BI1408" i="1"/>
  <c r="BI1409" i="1"/>
  <c r="BI1410" i="1"/>
  <c r="BI1411" i="1"/>
  <c r="BI1412" i="1"/>
  <c r="BI1413" i="1"/>
  <c r="BI1414" i="1"/>
  <c r="BI1415" i="1"/>
  <c r="BI1416" i="1"/>
  <c r="BI1417" i="1"/>
  <c r="BI1418" i="1"/>
  <c r="BI1419" i="1"/>
  <c r="BI1420" i="1"/>
  <c r="BI1421" i="1"/>
  <c r="BI1422" i="1"/>
  <c r="BI1423" i="1"/>
  <c r="BI1424" i="1"/>
  <c r="BI1425" i="1"/>
  <c r="BI1426" i="1"/>
  <c r="BI1427" i="1"/>
  <c r="BI1428" i="1"/>
  <c r="BI1429" i="1"/>
  <c r="BI1430" i="1"/>
  <c r="BI1431" i="1"/>
  <c r="BI1432" i="1"/>
  <c r="BI1433" i="1"/>
  <c r="BI1434" i="1"/>
  <c r="BI1435" i="1"/>
  <c r="BI1436" i="1"/>
  <c r="BI1437" i="1"/>
  <c r="BI1438" i="1"/>
  <c r="BI1439" i="1"/>
  <c r="BI1440" i="1"/>
  <c r="BI1441" i="1"/>
  <c r="BI1442" i="1"/>
  <c r="BI1443" i="1"/>
  <c r="BI1444" i="1"/>
  <c r="BI1445" i="1"/>
  <c r="BI1446" i="1"/>
  <c r="BI1447" i="1"/>
  <c r="BI1448" i="1"/>
  <c r="BI1449" i="1"/>
  <c r="BI1450" i="1"/>
  <c r="BI1451" i="1"/>
  <c r="BI1452" i="1"/>
  <c r="BI1453" i="1"/>
  <c r="BI1454" i="1"/>
  <c r="BI1455" i="1"/>
  <c r="BI1456" i="1"/>
  <c r="BI1457" i="1"/>
  <c r="BI1458" i="1"/>
  <c r="BI1459" i="1"/>
  <c r="BI1460" i="1"/>
  <c r="BI1461" i="1"/>
  <c r="BI1462" i="1"/>
  <c r="BI1463" i="1"/>
  <c r="BI1464" i="1"/>
  <c r="BI1465" i="1"/>
  <c r="BI1466" i="1"/>
  <c r="BI1467" i="1"/>
  <c r="BI1468" i="1"/>
  <c r="BI1469" i="1"/>
  <c r="BI1470" i="1"/>
  <c r="BI1471" i="1"/>
  <c r="BI1472" i="1"/>
  <c r="BI1473" i="1"/>
  <c r="BI1474" i="1"/>
  <c r="BI1475" i="1"/>
  <c r="BI1476" i="1"/>
  <c r="BI1477" i="1"/>
  <c r="BI1478" i="1"/>
  <c r="BI1479" i="1"/>
  <c r="BI1480" i="1"/>
  <c r="BI1481" i="1"/>
  <c r="BI1482" i="1"/>
  <c r="BI1483" i="1"/>
  <c r="BI1484" i="1"/>
  <c r="BI1485" i="1"/>
  <c r="BI1486" i="1"/>
  <c r="BI1487" i="1"/>
  <c r="BI1489" i="1"/>
  <c r="BI1490" i="1"/>
  <c r="BI1491" i="1"/>
  <c r="BI359" i="1"/>
  <c r="BI1492" i="1"/>
  <c r="BI360" i="1"/>
  <c r="BI1493" i="1"/>
  <c r="BI361" i="1"/>
  <c r="BI1494" i="1"/>
  <c r="BI362" i="1"/>
  <c r="BI1495" i="1"/>
  <c r="BI363" i="1"/>
  <c r="BI1496" i="1"/>
  <c r="BI364" i="1"/>
  <c r="BI1497" i="1"/>
  <c r="BI365" i="1"/>
  <c r="BI1498" i="1"/>
  <c r="BI1499" i="1"/>
  <c r="BI1500" i="1"/>
  <c r="BI1501" i="1"/>
  <c r="BI1502" i="1"/>
  <c r="BI1503" i="1"/>
  <c r="BI1504" i="1"/>
  <c r="BI1505" i="1"/>
  <c r="BI1506" i="1"/>
  <c r="BI1507" i="1"/>
  <c r="BI1508" i="1"/>
  <c r="BI1509" i="1"/>
  <c r="BI1510" i="1"/>
  <c r="BI1511" i="1"/>
  <c r="BI1512" i="1"/>
  <c r="BI1513" i="1"/>
  <c r="BI1514" i="1"/>
  <c r="BI1515" i="1"/>
  <c r="BI1516" i="1"/>
  <c r="BI1517" i="1"/>
  <c r="BI1518" i="1"/>
  <c r="BI1519" i="1"/>
  <c r="BI1520" i="1"/>
  <c r="BI1521" i="1"/>
  <c r="BI1522" i="1"/>
  <c r="BI1523" i="1"/>
  <c r="BI1524" i="1"/>
  <c r="BI1525" i="1"/>
  <c r="BI1526" i="1"/>
  <c r="BI1527" i="1"/>
  <c r="BI1528" i="1"/>
  <c r="BI1529" i="1"/>
  <c r="BI1530" i="1"/>
  <c r="BI1531" i="1"/>
  <c r="BI1532" i="1"/>
  <c r="BI1533" i="1"/>
  <c r="BI1534" i="1"/>
  <c r="BI1535" i="1"/>
  <c r="BI1536" i="1"/>
  <c r="BI1537" i="1"/>
  <c r="BI1538" i="1"/>
  <c r="BI1539" i="1"/>
  <c r="BI1540" i="1"/>
  <c r="BI1541" i="1"/>
  <c r="BI1542" i="1"/>
  <c r="BI1543" i="1"/>
  <c r="BI1544" i="1"/>
  <c r="BI1545" i="1"/>
  <c r="BI1546" i="1"/>
  <c r="BI1547" i="1"/>
  <c r="BI1548" i="1"/>
  <c r="BI1549" i="1"/>
  <c r="BI1550" i="1"/>
  <c r="BI1551" i="1"/>
  <c r="BI1552" i="1"/>
  <c r="BI1553" i="1"/>
  <c r="BI1554" i="1"/>
  <c r="BI1555" i="1"/>
  <c r="BI1556" i="1"/>
  <c r="BI1557" i="1"/>
  <c r="BI1558" i="1"/>
  <c r="BI1559" i="1"/>
  <c r="BI1560" i="1"/>
  <c r="BI1561" i="1"/>
  <c r="BI1562" i="1"/>
  <c r="BI1563" i="1"/>
  <c r="BI1564" i="1"/>
  <c r="BI1565" i="1"/>
  <c r="BI1566" i="1"/>
  <c r="BI1567" i="1"/>
  <c r="BI1568" i="1"/>
  <c r="BI1569" i="1"/>
  <c r="BI1570" i="1"/>
  <c r="BI1571" i="1"/>
  <c r="BI1572" i="1"/>
  <c r="BI1573" i="1"/>
  <c r="BI1574" i="1"/>
  <c r="BI1575" i="1"/>
  <c r="BI1576" i="1"/>
  <c r="BI1577" i="1"/>
  <c r="BI1578" i="1"/>
  <c r="BI1579" i="1"/>
  <c r="BI1580" i="1"/>
  <c r="BI1581" i="1"/>
  <c r="BI1582" i="1"/>
  <c r="BI1583" i="1"/>
  <c r="BI1584" i="1"/>
  <c r="BI1585" i="1"/>
  <c r="BI1586" i="1"/>
  <c r="BI1587" i="1"/>
  <c r="BI1588" i="1"/>
  <c r="BI1589" i="1"/>
  <c r="BI1590" i="1"/>
  <c r="BI1591" i="1"/>
  <c r="BI1592" i="1"/>
  <c r="BI1593" i="1"/>
  <c r="BI1594" i="1"/>
  <c r="BI1595" i="1"/>
  <c r="BI1596" i="1"/>
  <c r="BI1597" i="1"/>
  <c r="BI1598" i="1"/>
  <c r="BI1599" i="1"/>
  <c r="BI1600" i="1"/>
  <c r="BI1601" i="1"/>
  <c r="BI1602" i="1"/>
  <c r="BI1603" i="1"/>
  <c r="BI1604" i="1"/>
  <c r="BI1605" i="1"/>
  <c r="BI1606" i="1"/>
  <c r="BI1607" i="1"/>
  <c r="BI1608" i="1"/>
  <c r="BI1609" i="1"/>
  <c r="BI1610" i="1"/>
  <c r="BI1611" i="1"/>
  <c r="BI1612" i="1"/>
  <c r="BI1613" i="1"/>
  <c r="BI1614" i="1"/>
  <c r="BI1615" i="1"/>
  <c r="BI1616" i="1"/>
  <c r="BI1617" i="1"/>
  <c r="BI1618" i="1"/>
  <c r="BI1619" i="1"/>
  <c r="BI1620" i="1"/>
  <c r="BI1621" i="1"/>
  <c r="BI1622" i="1"/>
  <c r="BI1623" i="1"/>
  <c r="BI1624" i="1"/>
  <c r="BI1625" i="1"/>
  <c r="BI1626" i="1"/>
  <c r="BI1627" i="1"/>
  <c r="BI1628" i="1"/>
  <c r="BI1629" i="1"/>
  <c r="BI1630" i="1"/>
  <c r="BI1631" i="1"/>
  <c r="BI1632" i="1"/>
  <c r="BI1633" i="1"/>
  <c r="BI1634" i="1"/>
  <c r="BI1635" i="1"/>
  <c r="BI1636" i="1"/>
  <c r="BI1637" i="1"/>
  <c r="BI1638" i="1"/>
  <c r="BI1639" i="1"/>
  <c r="BI1640" i="1"/>
  <c r="BI1641" i="1"/>
  <c r="BI1642" i="1"/>
  <c r="BI1643" i="1"/>
  <c r="BI1644" i="1"/>
  <c r="BI1645" i="1"/>
  <c r="BI1646" i="1"/>
  <c r="BI1647" i="1"/>
  <c r="BI1648" i="1"/>
  <c r="BI1649" i="1"/>
  <c r="BI1650" i="1"/>
  <c r="BI1651" i="1"/>
  <c r="BI1652" i="1"/>
  <c r="BI1653" i="1"/>
  <c r="BI1654" i="1"/>
  <c r="BI1655" i="1"/>
  <c r="BI1656" i="1"/>
  <c r="BI1657" i="1"/>
  <c r="BI1658" i="1"/>
  <c r="BI1659" i="1"/>
  <c r="BI1660" i="1"/>
  <c r="BI1661" i="1"/>
  <c r="BI1662" i="1"/>
  <c r="BI1663" i="1"/>
  <c r="BI1664" i="1"/>
  <c r="BI1665" i="1"/>
  <c r="BI1666" i="1"/>
  <c r="BI1667" i="1"/>
  <c r="BI1668" i="1"/>
  <c r="BI1669" i="1"/>
  <c r="BI1670" i="1"/>
  <c r="BI1671" i="1"/>
  <c r="BI1672" i="1"/>
  <c r="BI1673" i="1"/>
  <c r="BI1674" i="1"/>
  <c r="BI1675" i="1"/>
  <c r="BI1676" i="1"/>
  <c r="BI1677" i="1"/>
  <c r="BI1678" i="1"/>
  <c r="BI1679" i="1"/>
  <c r="BI1680" i="1"/>
  <c r="BI1681" i="1"/>
  <c r="BI1682" i="1"/>
  <c r="BI1683" i="1"/>
  <c r="BI1684" i="1"/>
  <c r="BI1685" i="1"/>
  <c r="BI1686" i="1"/>
  <c r="BI1687" i="1"/>
  <c r="BI1688" i="1"/>
  <c r="BI1689" i="1"/>
  <c r="BI1690" i="1"/>
  <c r="BI1691" i="1"/>
  <c r="BI1692" i="1"/>
  <c r="BI1693" i="1"/>
  <c r="BI1694" i="1"/>
  <c r="BI1695" i="1"/>
  <c r="BI1696" i="1"/>
  <c r="BI1697" i="1"/>
  <c r="BI1698" i="1"/>
  <c r="BI1699" i="1"/>
  <c r="BI1700" i="1"/>
  <c r="BI1701" i="1"/>
  <c r="BI1702" i="1"/>
  <c r="BI1703" i="1"/>
  <c r="BI1704" i="1"/>
  <c r="BI1705" i="1"/>
  <c r="BI1706" i="1"/>
  <c r="BI1707" i="1"/>
  <c r="BI1708" i="1"/>
  <c r="BI1709" i="1"/>
  <c r="BI1710" i="1"/>
  <c r="BI1711" i="1"/>
  <c r="BI1712" i="1"/>
  <c r="BI1713" i="1"/>
  <c r="BI1714" i="1"/>
  <c r="BI1715" i="1"/>
  <c r="BI1716" i="1"/>
  <c r="BI1717" i="1"/>
  <c r="BI1718" i="1"/>
  <c r="BI1719" i="1"/>
  <c r="BI1720" i="1"/>
  <c r="BI1721" i="1"/>
  <c r="BI1722" i="1"/>
  <c r="BI1723" i="1"/>
  <c r="BI1724" i="1"/>
  <c r="BI1725" i="1"/>
  <c r="BI1726" i="1"/>
  <c r="BI1727" i="1"/>
  <c r="BI1728" i="1"/>
  <c r="BI1729" i="1"/>
  <c r="BI1730" i="1"/>
  <c r="BI1731" i="1"/>
  <c r="BI1732" i="1"/>
  <c r="BI1733" i="1"/>
  <c r="BI1734" i="1"/>
  <c r="BI1735" i="1"/>
  <c r="BI1736" i="1"/>
  <c r="BI1737" i="1"/>
  <c r="BI1738" i="1"/>
  <c r="BI1739" i="1"/>
  <c r="BI1740" i="1"/>
  <c r="BI1741" i="1"/>
  <c r="BI1742" i="1"/>
  <c r="BI1743" i="1"/>
  <c r="BI1744" i="1"/>
  <c r="BI1745" i="1"/>
  <c r="BI1746" i="1"/>
  <c r="BI1747" i="1"/>
  <c r="BI1748" i="1"/>
  <c r="BI1749" i="1"/>
  <c r="BI1750" i="1"/>
  <c r="BI1751" i="1"/>
  <c r="BI1752" i="1"/>
  <c r="BI1753" i="1"/>
  <c r="BI1754" i="1"/>
  <c r="BI1755" i="1"/>
  <c r="BI1756" i="1"/>
  <c r="BI1757" i="1"/>
  <c r="BI1758" i="1"/>
  <c r="BI1759" i="1"/>
  <c r="BI1760" i="1"/>
  <c r="BI1761" i="1"/>
  <c r="BI1762" i="1"/>
  <c r="BI1763" i="1"/>
  <c r="BI1764" i="1"/>
  <c r="BI1765" i="1"/>
  <c r="BI1766" i="1"/>
  <c r="BI1767" i="1"/>
  <c r="BI1768" i="1"/>
  <c r="BI1769" i="1"/>
  <c r="BI1770" i="1"/>
  <c r="BI1771" i="1"/>
  <c r="BI1772" i="1"/>
  <c r="BI1773" i="1"/>
  <c r="BI1774" i="1"/>
  <c r="BI1775" i="1"/>
  <c r="BI1776" i="1"/>
  <c r="BI1777" i="1"/>
  <c r="BI1778" i="1"/>
  <c r="BI1779" i="1"/>
  <c r="BI1780" i="1"/>
  <c r="BI1781" i="1"/>
  <c r="BI1782" i="1"/>
  <c r="BI1783" i="1"/>
  <c r="BI1784" i="1"/>
  <c r="BI1785" i="1"/>
  <c r="BI1786" i="1"/>
  <c r="BI1787" i="1"/>
  <c r="BI1788" i="1"/>
  <c r="BI1789" i="1"/>
  <c r="BI1790" i="1"/>
  <c r="BI1791" i="1"/>
  <c r="BI1792" i="1"/>
  <c r="BI1793" i="1"/>
  <c r="BI1794" i="1"/>
  <c r="BI1795" i="1"/>
  <c r="BI1796" i="1"/>
  <c r="BI1797" i="1"/>
  <c r="BI1798" i="1"/>
  <c r="BI1799" i="1"/>
  <c r="BI1800" i="1"/>
  <c r="BI1801" i="1"/>
  <c r="BI1802" i="1"/>
  <c r="BI1803" i="1"/>
  <c r="BI1804" i="1"/>
  <c r="BI1805" i="1"/>
  <c r="BI1806" i="1"/>
  <c r="BI1807" i="1"/>
  <c r="BI1808" i="1"/>
  <c r="BI1809" i="1"/>
  <c r="BI1810" i="1"/>
  <c r="BI1811" i="1"/>
  <c r="BI1812" i="1"/>
  <c r="BI1813" i="1"/>
  <c r="BI1814" i="1"/>
  <c r="BI1815" i="1"/>
  <c r="BI1816" i="1"/>
  <c r="BI1817" i="1"/>
  <c r="BI1818" i="1"/>
  <c r="BI1819" i="1"/>
  <c r="BI1820" i="1"/>
  <c r="BI1821" i="1"/>
  <c r="BI1822" i="1"/>
  <c r="BI1823" i="1"/>
  <c r="BI1824" i="1"/>
  <c r="BI1825" i="1"/>
  <c r="BI1826" i="1"/>
  <c r="BI1827" i="1"/>
  <c r="BI1828" i="1"/>
  <c r="BI1829" i="1"/>
  <c r="BI1830" i="1"/>
  <c r="BI1831" i="1"/>
  <c r="BI1832" i="1"/>
  <c r="BI1834" i="1"/>
  <c r="BI1835" i="1"/>
  <c r="BI1836" i="1"/>
  <c r="BI1837" i="1"/>
  <c r="BI1838" i="1"/>
  <c r="BI1839" i="1"/>
  <c r="BI1840" i="1"/>
  <c r="BI1841" i="1"/>
  <c r="BI1842" i="1"/>
  <c r="BI1843" i="1"/>
  <c r="BI1844" i="1"/>
  <c r="BI1845" i="1"/>
  <c r="BI1846" i="1"/>
  <c r="BI1847" i="1"/>
  <c r="BI1848" i="1"/>
  <c r="BI1849" i="1"/>
  <c r="BI1850" i="1"/>
  <c r="BI1851" i="1"/>
  <c r="BI1852" i="1"/>
  <c r="BI1853" i="1"/>
  <c r="BI1854" i="1"/>
  <c r="BI1855" i="1"/>
  <c r="BI1856" i="1"/>
  <c r="BI1857" i="1"/>
  <c r="BI1858" i="1"/>
  <c r="BI1859" i="1"/>
  <c r="BI1860" i="1"/>
  <c r="BI1861" i="1"/>
  <c r="BI1862" i="1"/>
  <c r="BI1863" i="1"/>
  <c r="BI1864" i="1"/>
  <c r="BI1865" i="1"/>
  <c r="BI1866" i="1"/>
  <c r="BI1867" i="1"/>
  <c r="BI1868" i="1"/>
  <c r="BI1869" i="1"/>
  <c r="BI1870" i="1"/>
  <c r="BI1871" i="1"/>
  <c r="BI1872" i="1"/>
  <c r="BI1873" i="1"/>
  <c r="BI1874" i="1"/>
  <c r="BI1875" i="1"/>
  <c r="BI1876" i="1"/>
  <c r="BI1877" i="1"/>
  <c r="BI1878" i="1"/>
  <c r="BI1879" i="1"/>
  <c r="BI1880" i="1"/>
  <c r="BI1881" i="1"/>
  <c r="BI1882" i="1"/>
  <c r="BI1883" i="1"/>
  <c r="BI1884" i="1"/>
  <c r="BI1885" i="1"/>
  <c r="BI1886" i="1"/>
  <c r="BI1887" i="1"/>
  <c r="BI1888" i="1"/>
  <c r="BI1889" i="1"/>
  <c r="BI1890" i="1"/>
  <c r="BI1891" i="1"/>
  <c r="BI1892" i="1"/>
  <c r="BI1893" i="1"/>
  <c r="BI1894" i="1"/>
  <c r="BI1895" i="1"/>
  <c r="BI1896" i="1"/>
  <c r="BI1897" i="1"/>
  <c r="BI1898" i="1"/>
  <c r="BI1899" i="1"/>
  <c r="BI1900" i="1"/>
  <c r="BI1901" i="1"/>
  <c r="BI1902" i="1"/>
  <c r="BI1903" i="1"/>
  <c r="BI1904" i="1"/>
  <c r="BI1905" i="1"/>
  <c r="BI1906" i="1"/>
  <c r="BI1907" i="1"/>
  <c r="BI1908" i="1"/>
  <c r="BI1909" i="1"/>
  <c r="BI1910" i="1"/>
  <c r="BI1911" i="1"/>
  <c r="BI1912" i="1"/>
  <c r="BI1913" i="1"/>
  <c r="BI1914" i="1"/>
  <c r="BI1915" i="1"/>
  <c r="BI1916" i="1"/>
  <c r="BI1917" i="1"/>
  <c r="BI1918" i="1"/>
  <c r="BI1919" i="1"/>
  <c r="BI1920" i="1"/>
  <c r="BI1921" i="1"/>
  <c r="BI1922" i="1"/>
  <c r="BI1923" i="1"/>
  <c r="BI1924" i="1"/>
  <c r="BI1925" i="1"/>
  <c r="BI1926" i="1"/>
  <c r="BI1927" i="1"/>
  <c r="BI1928" i="1"/>
  <c r="BI1929" i="1"/>
  <c r="BI1930" i="1"/>
  <c r="BI1931" i="1"/>
  <c r="BI1932" i="1"/>
  <c r="BI1933" i="1"/>
  <c r="BI1934" i="1"/>
  <c r="BI1935" i="1"/>
  <c r="BI1936" i="1"/>
  <c r="BI1937" i="1"/>
  <c r="BI1938" i="1"/>
  <c r="BI1939" i="1"/>
  <c r="BI1940" i="1"/>
  <c r="BI1941" i="1"/>
  <c r="BI1942" i="1"/>
  <c r="BI1943" i="1"/>
  <c r="BI1944" i="1"/>
  <c r="BI1945" i="1"/>
  <c r="BI1946" i="1"/>
  <c r="BI1947" i="1"/>
  <c r="BI1948" i="1"/>
  <c r="BI1949" i="1"/>
  <c r="BI1950" i="1"/>
  <c r="BI1951" i="1"/>
  <c r="BI1952" i="1"/>
  <c r="BI1953" i="1"/>
  <c r="BI1954" i="1"/>
  <c r="BI1955" i="1"/>
  <c r="BI1956" i="1"/>
  <c r="BI1957" i="1"/>
  <c r="BI1958" i="1"/>
  <c r="BI1959" i="1"/>
  <c r="BI1960" i="1"/>
  <c r="BI1961" i="1"/>
  <c r="BI1962" i="1"/>
  <c r="BI1963" i="1"/>
  <c r="BI1964" i="1"/>
  <c r="BI1965" i="1"/>
  <c r="BI1966" i="1"/>
  <c r="BI1967" i="1"/>
  <c r="BI1968" i="1"/>
  <c r="BI1969" i="1"/>
  <c r="BI1970" i="1"/>
  <c r="BI1971" i="1"/>
  <c r="BI1972" i="1"/>
  <c r="BI1973" i="1"/>
  <c r="BI1974" i="1"/>
  <c r="BI1975" i="1"/>
  <c r="BI1976" i="1"/>
  <c r="BI1977" i="1"/>
  <c r="BI1978" i="1"/>
  <c r="BI1979" i="1"/>
  <c r="BI1980" i="1"/>
  <c r="BI1981" i="1"/>
  <c r="BI1982" i="1"/>
  <c r="BI1983" i="1"/>
  <c r="BI1984" i="1"/>
  <c r="BI1985" i="1"/>
  <c r="BI1986" i="1"/>
  <c r="BI1987" i="1"/>
  <c r="BI1988" i="1"/>
  <c r="BI1989" i="1"/>
  <c r="BI1990" i="1"/>
  <c r="BI1991" i="1"/>
  <c r="BI1992" i="1"/>
  <c r="BI1993" i="1"/>
  <c r="BI1994" i="1"/>
  <c r="BI1995" i="1"/>
  <c r="BI1996" i="1"/>
  <c r="BI1997" i="1"/>
  <c r="BI1998" i="1"/>
  <c r="BI1999" i="1"/>
  <c r="BI2000" i="1"/>
  <c r="BI2001" i="1"/>
  <c r="BI2002" i="1"/>
  <c r="BI2003" i="1"/>
  <c r="BI2004" i="1"/>
  <c r="BI2005" i="1"/>
  <c r="BI2006" i="1"/>
  <c r="BI2007" i="1"/>
  <c r="BI2008" i="1"/>
  <c r="BI2009" i="1"/>
  <c r="BI2010" i="1"/>
  <c r="BI2011" i="1"/>
  <c r="BI2012" i="1"/>
  <c r="BI2013" i="1"/>
  <c r="BI2014" i="1"/>
  <c r="BI2015" i="1"/>
  <c r="BI2016" i="1"/>
  <c r="BI2017" i="1"/>
  <c r="BI2018" i="1"/>
  <c r="BI2019" i="1"/>
  <c r="BI2020" i="1"/>
  <c r="BI2021" i="1"/>
  <c r="BI2022" i="1"/>
  <c r="BI2023" i="1"/>
  <c r="BI2024" i="1"/>
  <c r="BI2025" i="1"/>
  <c r="BI2026" i="1"/>
  <c r="BI2027" i="1"/>
  <c r="BI2028" i="1"/>
  <c r="BI2029" i="1"/>
  <c r="BI2030" i="1"/>
  <c r="BI2031" i="1"/>
  <c r="BI2032" i="1"/>
  <c r="BI2033" i="1"/>
  <c r="BI2034" i="1"/>
  <c r="BI2035" i="1"/>
  <c r="BI2036" i="1"/>
  <c r="BI2037" i="1"/>
  <c r="BI2038" i="1"/>
  <c r="BI2039" i="1"/>
  <c r="BI2040" i="1"/>
  <c r="BI2041" i="1"/>
  <c r="BI2042" i="1"/>
  <c r="BI2043" i="1"/>
  <c r="BI2044" i="1"/>
  <c r="BI2045" i="1"/>
  <c r="BI2046" i="1"/>
  <c r="BI2047" i="1"/>
  <c r="BI2048" i="1"/>
  <c r="BI2049" i="1"/>
  <c r="BI2050" i="1"/>
  <c r="BI2051" i="1"/>
  <c r="BI2052" i="1"/>
  <c r="BI2053" i="1"/>
  <c r="BI2054" i="1"/>
  <c r="BI2055" i="1"/>
  <c r="BI2056" i="1"/>
  <c r="BI2057" i="1"/>
  <c r="BI2058" i="1"/>
  <c r="BI2059" i="1"/>
  <c r="BI2060" i="1"/>
  <c r="BI2061" i="1"/>
  <c r="BI2062" i="1"/>
  <c r="BI2063" i="1"/>
  <c r="BI2064" i="1"/>
  <c r="BI2065" i="1"/>
  <c r="BI2066" i="1"/>
  <c r="BI2067" i="1"/>
  <c r="BI2068" i="1"/>
  <c r="BI2069" i="1"/>
  <c r="BI2070" i="1"/>
  <c r="BI2071" i="1"/>
  <c r="BI2072" i="1"/>
  <c r="BI2073" i="1"/>
  <c r="BI2074" i="1"/>
  <c r="BI2075" i="1"/>
  <c r="BI2076" i="1"/>
  <c r="BI2077" i="1"/>
  <c r="BI2078" i="1"/>
  <c r="BI2079" i="1"/>
  <c r="BI2080" i="1"/>
  <c r="BI2081" i="1"/>
  <c r="BI2082" i="1"/>
  <c r="BI2083" i="1"/>
  <c r="BI2084" i="1"/>
  <c r="BI2085" i="1"/>
  <c r="BI2086" i="1"/>
  <c r="BI2087" i="1"/>
  <c r="BI2088" i="1"/>
  <c r="BI2089" i="1"/>
  <c r="BI2090" i="1"/>
  <c r="BI2091" i="1"/>
  <c r="BI2092" i="1"/>
  <c r="BI2093" i="1"/>
  <c r="BI2094" i="1"/>
  <c r="BI2095" i="1"/>
  <c r="BI2096" i="1"/>
  <c r="BI2097" i="1"/>
  <c r="BI2098" i="1"/>
  <c r="BI2099" i="1"/>
  <c r="BI2100" i="1"/>
  <c r="BI2101" i="1"/>
  <c r="BI2102" i="1"/>
  <c r="BI2103" i="1"/>
  <c r="BI2104" i="1"/>
  <c r="BI2105" i="1"/>
  <c r="BI2106" i="1"/>
  <c r="BI2107" i="1"/>
  <c r="BI2108" i="1"/>
  <c r="BI2109" i="1"/>
  <c r="BI2110" i="1"/>
  <c r="BI2111" i="1"/>
  <c r="BI2112" i="1"/>
  <c r="BI2113" i="1"/>
  <c r="BI2114" i="1"/>
  <c r="BI2115" i="1"/>
  <c r="BI2116" i="1"/>
  <c r="BI2117" i="1"/>
  <c r="BI2118" i="1"/>
  <c r="BI2119" i="1"/>
  <c r="BI2120" i="1"/>
  <c r="BI2121" i="1"/>
  <c r="BI2122" i="1"/>
  <c r="BI2123" i="1"/>
  <c r="BI2124" i="1"/>
  <c r="BI2125" i="1"/>
  <c r="BI2126" i="1"/>
  <c r="BI2127" i="1"/>
  <c r="BI2128" i="1"/>
  <c r="BI2129" i="1"/>
  <c r="BI2130" i="1"/>
  <c r="BI2131" i="1"/>
  <c r="BI2132" i="1"/>
  <c r="BI2133" i="1"/>
  <c r="BI2134" i="1"/>
  <c r="BI2135" i="1"/>
  <c r="BI2136" i="1"/>
  <c r="BI2137" i="1"/>
  <c r="BI2138" i="1"/>
  <c r="BI2139" i="1"/>
  <c r="BI2140" i="1"/>
  <c r="BI2141" i="1"/>
  <c r="BI2142" i="1"/>
  <c r="BI2143" i="1"/>
  <c r="BI2144" i="1"/>
  <c r="BI2145" i="1"/>
  <c r="BI2146" i="1"/>
  <c r="BI2147" i="1"/>
  <c r="BI2148" i="1"/>
  <c r="BI2149" i="1"/>
  <c r="BI2150" i="1"/>
  <c r="BI2151" i="1"/>
  <c r="BI2152" i="1"/>
  <c r="BI2153" i="1"/>
  <c r="BI2154" i="1"/>
  <c r="BI2155" i="1"/>
  <c r="BI2156" i="1"/>
  <c r="BI2157" i="1"/>
  <c r="BI2158" i="1"/>
  <c r="BI2159" i="1"/>
  <c r="BI2160" i="1"/>
  <c r="BI2161" i="1"/>
  <c r="BI2162" i="1"/>
  <c r="BI2163" i="1"/>
  <c r="BI2164" i="1"/>
  <c r="BI2165" i="1"/>
  <c r="BI2166" i="1"/>
  <c r="BI2167" i="1"/>
  <c r="BI2168" i="1"/>
  <c r="BI2169" i="1"/>
  <c r="BI2170" i="1"/>
  <c r="BI2171" i="1"/>
  <c r="BI2172" i="1"/>
  <c r="BI2173" i="1"/>
  <c r="BI2174" i="1"/>
  <c r="BI2175" i="1"/>
  <c r="BI2176" i="1"/>
  <c r="BI1833" i="1"/>
  <c r="BI2178" i="1"/>
  <c r="BI2179" i="1"/>
  <c r="BI2180" i="1"/>
  <c r="BI2181" i="1"/>
  <c r="BI2182" i="1"/>
  <c r="BI2183" i="1"/>
  <c r="BI2184" i="1"/>
  <c r="BI2185" i="1"/>
  <c r="BI2186" i="1"/>
  <c r="BI2187" i="1"/>
  <c r="BI2188" i="1"/>
  <c r="BI2189" i="1"/>
  <c r="BI2190" i="1"/>
  <c r="BI2191" i="1"/>
  <c r="BI2192" i="1"/>
  <c r="BI2193" i="1"/>
  <c r="BI2194" i="1"/>
  <c r="BI2195" i="1"/>
  <c r="BI2196" i="1"/>
  <c r="BI2197" i="1"/>
  <c r="BI2198" i="1"/>
  <c r="BI2199" i="1"/>
  <c r="BI2200" i="1"/>
  <c r="BI2201" i="1"/>
  <c r="BI2202" i="1"/>
  <c r="BI2203" i="1"/>
  <c r="BI2204" i="1"/>
  <c r="BI2205" i="1"/>
  <c r="BI2206" i="1"/>
  <c r="BI2207" i="1"/>
  <c r="BI2208" i="1"/>
  <c r="BI2209" i="1"/>
  <c r="BI2210" i="1"/>
  <c r="BI2211" i="1"/>
  <c r="BI2212" i="1"/>
  <c r="BI2213" i="1"/>
  <c r="BI2214" i="1"/>
  <c r="BI2215" i="1"/>
  <c r="BI2216" i="1"/>
  <c r="BI2217" i="1"/>
  <c r="BI2218" i="1"/>
  <c r="BI2219" i="1"/>
  <c r="BI2220" i="1"/>
  <c r="BI2221" i="1"/>
  <c r="BI2222" i="1"/>
  <c r="BI2223" i="1"/>
  <c r="BI2224" i="1"/>
  <c r="BI2225" i="1"/>
  <c r="BI2226" i="1"/>
  <c r="BI2227" i="1"/>
  <c r="BI2228" i="1"/>
  <c r="BI2229" i="1"/>
  <c r="BI2230" i="1"/>
  <c r="BI2231" i="1"/>
  <c r="BI2232" i="1"/>
  <c r="BI2233" i="1"/>
  <c r="BI2234" i="1"/>
  <c r="BI2235" i="1"/>
  <c r="BI2236" i="1"/>
  <c r="BI2237" i="1"/>
  <c r="BI2238" i="1"/>
  <c r="BI2239" i="1"/>
  <c r="BI2240" i="1"/>
  <c r="BI2241" i="1"/>
  <c r="BI2242" i="1"/>
  <c r="BI2243" i="1"/>
  <c r="BI2244" i="1"/>
  <c r="BI2245" i="1"/>
  <c r="BI2246" i="1"/>
  <c r="BI2247" i="1"/>
  <c r="BI2254" i="1"/>
  <c r="BI2255" i="1"/>
  <c r="BI2256" i="1"/>
  <c r="BI2257" i="1"/>
  <c r="BI2258" i="1"/>
  <c r="BI2259" i="1"/>
  <c r="BI2260" i="1"/>
  <c r="BI2261" i="1"/>
  <c r="BI2262" i="1"/>
  <c r="BI2263" i="1"/>
  <c r="BI2264" i="1"/>
  <c r="BI2265" i="1"/>
  <c r="BI2266" i="1"/>
  <c r="BI2267" i="1"/>
  <c r="BI2268" i="1"/>
  <c r="BI2269" i="1"/>
  <c r="BI2270" i="1"/>
  <c r="BI2271" i="1"/>
  <c r="BI2272" i="1"/>
  <c r="BI2273" i="1"/>
  <c r="BI2274" i="1"/>
  <c r="BI2275" i="1"/>
  <c r="BI2276" i="1"/>
  <c r="BI2277" i="1"/>
  <c r="BI2278" i="1"/>
  <c r="BI2279" i="1"/>
  <c r="BI2280" i="1"/>
  <c r="BI2281" i="1"/>
  <c r="BI2282" i="1"/>
  <c r="BI2283" i="1"/>
  <c r="BI2284" i="1"/>
  <c r="BI2285" i="1"/>
  <c r="BI2286" i="1"/>
  <c r="BI2287" i="1"/>
  <c r="BI2288" i="1"/>
  <c r="BI2289" i="1"/>
  <c r="BI2290" i="1"/>
  <c r="BI2291" i="1"/>
  <c r="BI2292" i="1"/>
  <c r="BI2293" i="1"/>
  <c r="BI2294" i="1"/>
  <c r="BI2295" i="1"/>
  <c r="BI2296" i="1"/>
  <c r="BI2298" i="1"/>
  <c r="BI2299" i="1"/>
  <c r="BI2300" i="1"/>
  <c r="BI2301" i="1"/>
  <c r="BI2302" i="1"/>
  <c r="BI2303" i="1"/>
  <c r="BI2309" i="1"/>
  <c r="BI2310" i="1"/>
  <c r="BI2311" i="1"/>
  <c r="BI2312" i="1"/>
  <c r="BI2313" i="1"/>
  <c r="BI2314" i="1"/>
  <c r="BI2315" i="1"/>
  <c r="BI2316" i="1"/>
  <c r="BI2317" i="1"/>
  <c r="BI2319" i="1"/>
  <c r="BI2320" i="1"/>
  <c r="BI2321" i="1"/>
  <c r="BI2322" i="1"/>
  <c r="BI2323" i="1"/>
  <c r="BF1" i="1"/>
  <c r="AT1" i="1"/>
  <c r="AU1" i="1"/>
  <c r="AV1" i="1"/>
  <c r="AN1" i="1"/>
  <c r="BQ2275" i="1" l="1"/>
  <c r="BP2275" i="1"/>
  <c r="BQ2274" i="1"/>
  <c r="BP2274" i="1"/>
  <c r="BQ2273" i="1"/>
  <c r="BP2273" i="1"/>
  <c r="BQ2272" i="1"/>
  <c r="BP2272" i="1"/>
  <c r="BQ2271" i="1"/>
  <c r="BP2271" i="1"/>
  <c r="BQ2270" i="1"/>
  <c r="BP2270" i="1"/>
  <c r="BQ2269" i="1"/>
  <c r="BP2269" i="1"/>
  <c r="BQ2268" i="1"/>
  <c r="BP2268" i="1"/>
  <c r="BQ2267" i="1"/>
  <c r="BP2267" i="1"/>
  <c r="BQ2266" i="1"/>
  <c r="BP2266" i="1"/>
  <c r="BQ2290" i="1"/>
  <c r="BP2290" i="1"/>
  <c r="BQ2289" i="1"/>
  <c r="BP2289" i="1"/>
  <c r="BQ2288" i="1"/>
  <c r="BP2288" i="1"/>
  <c r="BQ2287" i="1"/>
  <c r="BP2287" i="1"/>
  <c r="BQ2286" i="1"/>
  <c r="BP2286" i="1"/>
  <c r="BQ2285" i="1"/>
  <c r="BP2285" i="1"/>
  <c r="BQ2284" i="1"/>
  <c r="BP2284" i="1"/>
  <c r="BQ2283" i="1"/>
  <c r="BP2283" i="1"/>
  <c r="BQ2282" i="1"/>
  <c r="BP2282" i="1"/>
  <c r="BQ2281" i="1"/>
  <c r="BP2281" i="1"/>
  <c r="BQ2280" i="1"/>
  <c r="BP2280" i="1"/>
  <c r="BQ2279" i="1"/>
  <c r="BP2279" i="1"/>
  <c r="BQ2278" i="1"/>
  <c r="BP2278" i="1"/>
  <c r="BQ2277" i="1"/>
  <c r="BP2277" i="1"/>
  <c r="BQ2276" i="1"/>
  <c r="BP2276" i="1"/>
  <c r="BQ2309" i="1"/>
  <c r="BP2309" i="1"/>
  <c r="BQ2303" i="1"/>
  <c r="BP2303" i="1"/>
  <c r="BQ2302" i="1"/>
  <c r="BP2302" i="1"/>
  <c r="BQ2301" i="1"/>
  <c r="BP2301" i="1"/>
  <c r="BQ2300" i="1"/>
  <c r="BP2300" i="1"/>
  <c r="BQ2299" i="1"/>
  <c r="BP2299" i="1"/>
  <c r="BQ2298" i="1"/>
  <c r="BP2298" i="1"/>
  <c r="BQ2296" i="1"/>
  <c r="BP2296" i="1"/>
  <c r="BQ2295" i="1"/>
  <c r="BP2295" i="1"/>
  <c r="BQ2294" i="1"/>
  <c r="BP2294" i="1"/>
  <c r="BQ2293" i="1"/>
  <c r="BP2293" i="1"/>
  <c r="BQ2292" i="1"/>
  <c r="BP2292" i="1"/>
  <c r="BQ2291" i="1"/>
  <c r="BP2291" i="1"/>
  <c r="BQ2242" i="1" l="1"/>
  <c r="BP2242" i="1"/>
  <c r="BQ2260" i="1" l="1"/>
  <c r="BP2260" i="1"/>
  <c r="BQ2259" i="1"/>
  <c r="BP2259" i="1"/>
  <c r="BQ2258" i="1"/>
  <c r="BP2258" i="1"/>
  <c r="BQ2257" i="1"/>
  <c r="BP2257" i="1"/>
  <c r="BQ2256" i="1"/>
  <c r="BP2256" i="1"/>
  <c r="BQ2255" i="1"/>
  <c r="BP2255" i="1"/>
  <c r="BQ2254" i="1"/>
  <c r="BP2254" i="1"/>
  <c r="BQ2247" i="1"/>
  <c r="BP2247" i="1"/>
  <c r="BQ2246" i="1"/>
  <c r="BP2246" i="1"/>
  <c r="BQ2245" i="1"/>
  <c r="BP2245" i="1"/>
  <c r="BQ2244" i="1"/>
  <c r="BP2244" i="1"/>
  <c r="BQ2243" i="1"/>
  <c r="BP2243" i="1"/>
  <c r="BQ2241" i="1"/>
  <c r="BP2241" i="1"/>
  <c r="BQ2240" i="1"/>
  <c r="BP2240" i="1"/>
  <c r="BQ2239" i="1"/>
  <c r="BP2239" i="1"/>
  <c r="BQ2238" i="1"/>
  <c r="BP2238" i="1"/>
  <c r="BQ2237" i="1"/>
  <c r="BP2237" i="1"/>
  <c r="BQ2236" i="1"/>
  <c r="BP2236" i="1"/>
  <c r="F20" i="48"/>
  <c r="BP2216" i="1" l="1"/>
  <c r="BP2219" i="1"/>
  <c r="BQ2219" i="1"/>
  <c r="BP2220" i="1"/>
  <c r="BQ2220" i="1"/>
  <c r="BP2221" i="1"/>
  <c r="BQ2221" i="1"/>
  <c r="BP2222" i="1"/>
  <c r="BQ2222" i="1"/>
  <c r="BP2223" i="1"/>
  <c r="BQ2223" i="1"/>
  <c r="BP2224" i="1"/>
  <c r="BQ2224" i="1"/>
  <c r="BP2225" i="1"/>
  <c r="BQ2225" i="1"/>
  <c r="BP2226" i="1"/>
  <c r="BQ2226" i="1"/>
  <c r="BP2227" i="1"/>
  <c r="BQ2227" i="1"/>
  <c r="BP2228" i="1"/>
  <c r="BQ2228" i="1"/>
  <c r="BP2229" i="1"/>
  <c r="BQ2229" i="1"/>
  <c r="BP2230" i="1"/>
  <c r="BQ2230" i="1"/>
  <c r="BP2231" i="1"/>
  <c r="BQ2231" i="1"/>
  <c r="BP2232" i="1"/>
  <c r="BQ2232" i="1"/>
  <c r="BP2233" i="1"/>
  <c r="BQ2233" i="1"/>
  <c r="BQ2234" i="1"/>
  <c r="BQ2235" i="1"/>
  <c r="BQ2261" i="1"/>
  <c r="BQ2262" i="1"/>
  <c r="BQ2263" i="1"/>
  <c r="BQ2264" i="1"/>
  <c r="BQ2265" i="1"/>
  <c r="BQ2310" i="1"/>
  <c r="BQ2311" i="1"/>
  <c r="BQ2312" i="1"/>
  <c r="BQ2313" i="1"/>
  <c r="BQ2314" i="1"/>
  <c r="BQ2315" i="1"/>
  <c r="BQ2316" i="1"/>
  <c r="BQ2317" i="1"/>
  <c r="BQ2318" i="1"/>
  <c r="BQ2319" i="1"/>
  <c r="BQ2320" i="1"/>
  <c r="BQ2321" i="1"/>
  <c r="BQ2322" i="1"/>
  <c r="BQ2323" i="1"/>
  <c r="BQ2215" i="1"/>
  <c r="BQ2216" i="1"/>
  <c r="BP2217" i="1"/>
  <c r="BQ2217" i="1"/>
  <c r="BP2218" i="1"/>
  <c r="BQ2218" i="1"/>
  <c r="BP2215" i="1"/>
  <c r="BQ2214" i="1"/>
  <c r="BP2214" i="1"/>
  <c r="BQ2213" i="1"/>
  <c r="BP2213" i="1"/>
  <c r="BQ2212" i="1"/>
  <c r="BP2212" i="1"/>
  <c r="BQ2211" i="1"/>
  <c r="BP2211" i="1"/>
  <c r="AF1" i="1"/>
  <c r="AG1" i="1"/>
  <c r="AH1" i="1"/>
  <c r="AI1" i="1"/>
  <c r="AJ1" i="1"/>
  <c r="AK1" i="1"/>
  <c r="AL1" i="1"/>
  <c r="AM1" i="1"/>
  <c r="AO1" i="1"/>
  <c r="AP1" i="1"/>
  <c r="AQ1" i="1"/>
  <c r="AR1" i="1"/>
  <c r="AS1" i="1"/>
  <c r="AW1" i="1"/>
  <c r="AX1" i="1"/>
  <c r="AZ1" i="1"/>
  <c r="BA1" i="1"/>
  <c r="BB1" i="1"/>
  <c r="BC1" i="1"/>
  <c r="BD1" i="1"/>
  <c r="BE1" i="1"/>
  <c r="BG1" i="1"/>
  <c r="BQ2202" i="1"/>
  <c r="BQ2203" i="1"/>
  <c r="BQ2204" i="1"/>
  <c r="BQ2205" i="1"/>
  <c r="BQ2206" i="1"/>
  <c r="BQ2207" i="1"/>
  <c r="BQ2208" i="1"/>
  <c r="BQ2209" i="1"/>
  <c r="BQ2210" i="1"/>
  <c r="BP2202" i="1"/>
  <c r="BP2203" i="1"/>
  <c r="BP2204" i="1"/>
  <c r="BP2205" i="1"/>
  <c r="BP2206" i="1"/>
  <c r="BP2207" i="1"/>
  <c r="BP2208" i="1"/>
  <c r="BP2209" i="1"/>
  <c r="BP2210" i="1"/>
  <c r="BP2234" i="1"/>
  <c r="BP2235" i="1"/>
  <c r="BP2261" i="1"/>
  <c r="BP2262" i="1"/>
  <c r="BP2263" i="1"/>
  <c r="BP2264" i="1"/>
  <c r="BP2265" i="1"/>
  <c r="BP2310" i="1"/>
  <c r="BP2311" i="1"/>
  <c r="BP2312" i="1"/>
  <c r="BP2313" i="1"/>
  <c r="BP2314" i="1"/>
  <c r="BP2315" i="1"/>
  <c r="BP2316" i="1"/>
  <c r="BP2317" i="1"/>
  <c r="BP2318" i="1"/>
  <c r="BP2320" i="1"/>
  <c r="BP2321" i="1"/>
  <c r="BP2322" i="1"/>
  <c r="BP2323" i="1"/>
  <c r="D4" i="48" l="1"/>
  <c r="BQ2201" i="1"/>
  <c r="BP2201" i="1"/>
  <c r="BQ2200" i="1"/>
  <c r="BP2200" i="1"/>
  <c r="BQ2199" i="1"/>
  <c r="BP2199" i="1"/>
  <c r="BQ2198" i="1"/>
  <c r="BP2198" i="1"/>
  <c r="BQ2186" i="1"/>
  <c r="BP2186" i="1"/>
  <c r="BQ2185" i="1"/>
  <c r="BP2185" i="1"/>
  <c r="BQ2184" i="1"/>
  <c r="BP2184" i="1"/>
  <c r="BQ2182" i="1"/>
  <c r="BP2182" i="1"/>
  <c r="BQ2181" i="1"/>
  <c r="BP2181" i="1"/>
  <c r="BQ2180" i="1"/>
  <c r="BP2180" i="1"/>
  <c r="BQ2190" i="1"/>
  <c r="BP2190" i="1"/>
  <c r="BQ2189" i="1"/>
  <c r="BP2189" i="1"/>
  <c r="BQ2188" i="1"/>
  <c r="BP2188" i="1"/>
  <c r="BQ2187" i="1"/>
  <c r="BP2187" i="1"/>
  <c r="BQ2183" i="1"/>
  <c r="BP2183" i="1"/>
  <c r="BQ2179" i="1"/>
  <c r="BP2179" i="1"/>
  <c r="BQ2178" i="1"/>
  <c r="BP2178" i="1"/>
  <c r="BQ2195" i="1"/>
  <c r="BP2195" i="1"/>
  <c r="BQ2194" i="1"/>
  <c r="BP2194" i="1"/>
  <c r="BQ2193" i="1"/>
  <c r="BP2193" i="1"/>
  <c r="BQ2192" i="1"/>
  <c r="BP2192" i="1"/>
  <c r="BQ2191" i="1"/>
  <c r="BP2191" i="1"/>
  <c r="BQ2176" i="1"/>
  <c r="BP2176" i="1"/>
  <c r="BQ2175" i="1"/>
  <c r="BP2175" i="1"/>
  <c r="BP2161" i="1"/>
  <c r="BQ2161" i="1"/>
  <c r="BP2162" i="1"/>
  <c r="BQ2162" i="1"/>
  <c r="BP2160" i="1"/>
  <c r="BQ2160" i="1"/>
  <c r="BP2163" i="1"/>
  <c r="BQ2163" i="1"/>
  <c r="BP2164" i="1"/>
  <c r="BQ2164" i="1"/>
  <c r="BP2165" i="1"/>
  <c r="BQ2165" i="1"/>
  <c r="BP2166" i="1"/>
  <c r="BQ2166" i="1"/>
  <c r="BP2167" i="1"/>
  <c r="BQ2167" i="1"/>
  <c r="BP2168" i="1"/>
  <c r="BQ2168" i="1"/>
  <c r="BP2169" i="1"/>
  <c r="BQ2169" i="1"/>
  <c r="BQ4" i="1"/>
  <c r="BQ5" i="1"/>
  <c r="BQ6" i="1"/>
  <c r="BQ7" i="1"/>
  <c r="BQ8" i="1"/>
  <c r="BQ9" i="1"/>
  <c r="BQ10" i="1"/>
  <c r="BQ11" i="1"/>
  <c r="BQ12" i="1"/>
  <c r="BQ13" i="1"/>
  <c r="BQ14" i="1"/>
  <c r="BQ15" i="1"/>
  <c r="BQ16" i="1"/>
  <c r="BQ17" i="1"/>
  <c r="BQ18" i="1"/>
  <c r="BQ19" i="1"/>
  <c r="BQ20" i="1"/>
  <c r="BQ21" i="1"/>
  <c r="BQ22" i="1"/>
  <c r="BQ23" i="1"/>
  <c r="BQ24" i="1"/>
  <c r="BQ25" i="1"/>
  <c r="BQ26" i="1"/>
  <c r="BQ27" i="1"/>
  <c r="BQ28" i="1"/>
  <c r="BQ29" i="1"/>
  <c r="BQ30" i="1"/>
  <c r="BQ31" i="1"/>
  <c r="BQ32" i="1"/>
  <c r="BQ33" i="1"/>
  <c r="BQ34" i="1"/>
  <c r="BQ35" i="1"/>
  <c r="BQ36" i="1"/>
  <c r="BQ37" i="1"/>
  <c r="BQ38" i="1"/>
  <c r="BQ39" i="1"/>
  <c r="BQ40" i="1"/>
  <c r="BQ41" i="1"/>
  <c r="BQ42" i="1"/>
  <c r="BQ43" i="1"/>
  <c r="BQ44" i="1"/>
  <c r="BQ45" i="1"/>
  <c r="BQ46" i="1"/>
  <c r="BQ47" i="1"/>
  <c r="BQ48" i="1"/>
  <c r="BQ49" i="1"/>
  <c r="BQ50" i="1"/>
  <c r="BQ51" i="1"/>
  <c r="BQ52" i="1"/>
  <c r="BQ53" i="1"/>
  <c r="BQ54" i="1"/>
  <c r="BQ55" i="1"/>
  <c r="BQ56" i="1"/>
  <c r="BQ57" i="1"/>
  <c r="BQ58" i="1"/>
  <c r="BQ59" i="1"/>
  <c r="BQ60" i="1"/>
  <c r="BQ61" i="1"/>
  <c r="BQ62" i="1"/>
  <c r="BQ63" i="1"/>
  <c r="BQ64" i="1"/>
  <c r="BQ65" i="1"/>
  <c r="BQ66" i="1"/>
  <c r="BQ67" i="1"/>
  <c r="BQ68" i="1"/>
  <c r="BQ69" i="1"/>
  <c r="BQ70" i="1"/>
  <c r="BQ71" i="1"/>
  <c r="BQ72" i="1"/>
  <c r="BQ73" i="1"/>
  <c r="BQ74" i="1"/>
  <c r="BQ75" i="1"/>
  <c r="BQ76" i="1"/>
  <c r="BQ77" i="1"/>
  <c r="BQ78" i="1"/>
  <c r="BQ79" i="1"/>
  <c r="BQ80" i="1"/>
  <c r="BQ81" i="1"/>
  <c r="BQ82" i="1"/>
  <c r="BQ83" i="1"/>
  <c r="BQ84" i="1"/>
  <c r="BQ85" i="1"/>
  <c r="BQ86" i="1"/>
  <c r="BQ87" i="1"/>
  <c r="BQ88" i="1"/>
  <c r="BQ89" i="1"/>
  <c r="BQ90" i="1"/>
  <c r="BQ91" i="1"/>
  <c r="BQ92" i="1"/>
  <c r="BQ93" i="1"/>
  <c r="BQ94" i="1"/>
  <c r="BQ95" i="1"/>
  <c r="BQ96" i="1"/>
  <c r="BQ97" i="1"/>
  <c r="BQ98" i="1"/>
  <c r="BQ99" i="1"/>
  <c r="BQ100" i="1"/>
  <c r="BQ101" i="1"/>
  <c r="BQ102" i="1"/>
  <c r="BQ103" i="1"/>
  <c r="BQ104" i="1"/>
  <c r="BQ105" i="1"/>
  <c r="BQ106" i="1"/>
  <c r="BQ107" i="1"/>
  <c r="BQ108" i="1"/>
  <c r="BQ109" i="1"/>
  <c r="BQ110" i="1"/>
  <c r="BQ111" i="1"/>
  <c r="BQ112" i="1"/>
  <c r="BQ113" i="1"/>
  <c r="BQ114" i="1"/>
  <c r="BQ115" i="1"/>
  <c r="BQ116" i="1"/>
  <c r="BQ117" i="1"/>
  <c r="BQ118" i="1"/>
  <c r="BQ119" i="1"/>
  <c r="BQ120" i="1"/>
  <c r="BQ121" i="1"/>
  <c r="BQ122" i="1"/>
  <c r="BQ123" i="1"/>
  <c r="BQ124" i="1"/>
  <c r="BQ125" i="1"/>
  <c r="BQ126" i="1"/>
  <c r="BQ127" i="1"/>
  <c r="BQ128" i="1"/>
  <c r="BQ129" i="1"/>
  <c r="BQ130" i="1"/>
  <c r="BQ131" i="1"/>
  <c r="BQ132" i="1"/>
  <c r="BQ133" i="1"/>
  <c r="BQ134" i="1"/>
  <c r="BQ135" i="1"/>
  <c r="BQ136" i="1"/>
  <c r="BQ137" i="1"/>
  <c r="BQ138" i="1"/>
  <c r="BQ139" i="1"/>
  <c r="BQ140" i="1"/>
  <c r="BQ141" i="1"/>
  <c r="BQ142" i="1"/>
  <c r="BQ143" i="1"/>
  <c r="BQ144" i="1"/>
  <c r="BQ145" i="1"/>
  <c r="BQ146" i="1"/>
  <c r="BQ147" i="1"/>
  <c r="BQ148" i="1"/>
  <c r="BQ149" i="1"/>
  <c r="BQ150" i="1"/>
  <c r="BQ151" i="1"/>
  <c r="BQ152" i="1"/>
  <c r="BQ153" i="1"/>
  <c r="BQ154" i="1"/>
  <c r="BQ155" i="1"/>
  <c r="BQ156" i="1"/>
  <c r="BQ157" i="1"/>
  <c r="BQ158" i="1"/>
  <c r="BQ159" i="1"/>
  <c r="BQ160" i="1"/>
  <c r="BQ161" i="1"/>
  <c r="BQ162" i="1"/>
  <c r="BQ163" i="1"/>
  <c r="BQ164" i="1"/>
  <c r="BQ165" i="1"/>
  <c r="BQ166" i="1"/>
  <c r="BQ167" i="1"/>
  <c r="BQ168" i="1"/>
  <c r="BQ169" i="1"/>
  <c r="BQ170" i="1"/>
  <c r="BQ171" i="1"/>
  <c r="BQ172" i="1"/>
  <c r="BQ173" i="1"/>
  <c r="BQ174" i="1"/>
  <c r="BQ175" i="1"/>
  <c r="BQ176" i="1"/>
  <c r="BQ177" i="1"/>
  <c r="BQ178" i="1"/>
  <c r="BQ179" i="1"/>
  <c r="BQ180" i="1"/>
  <c r="BQ181" i="1"/>
  <c r="BQ182" i="1"/>
  <c r="BQ183" i="1"/>
  <c r="BQ184" i="1"/>
  <c r="BQ185" i="1"/>
  <c r="BQ186" i="1"/>
  <c r="BQ187" i="1"/>
  <c r="BQ188" i="1"/>
  <c r="BQ189" i="1"/>
  <c r="BQ190" i="1"/>
  <c r="BQ191" i="1"/>
  <c r="BQ192" i="1"/>
  <c r="BQ193" i="1"/>
  <c r="BQ194" i="1"/>
  <c r="BQ195" i="1"/>
  <c r="BQ196" i="1"/>
  <c r="BQ197" i="1"/>
  <c r="BQ198" i="1"/>
  <c r="BQ199" i="1"/>
  <c r="BQ200" i="1"/>
  <c r="BQ201" i="1"/>
  <c r="BQ202" i="1"/>
  <c r="BQ203" i="1"/>
  <c r="BQ204" i="1"/>
  <c r="BQ205" i="1"/>
  <c r="BQ206" i="1"/>
  <c r="BQ207" i="1"/>
  <c r="BQ208" i="1"/>
  <c r="BQ209" i="1"/>
  <c r="BQ210" i="1"/>
  <c r="BQ211" i="1"/>
  <c r="BQ212" i="1"/>
  <c r="BQ213" i="1"/>
  <c r="BQ214" i="1"/>
  <c r="BQ215" i="1"/>
  <c r="BQ216" i="1"/>
  <c r="BQ217" i="1"/>
  <c r="BQ218" i="1"/>
  <c r="BQ219" i="1"/>
  <c r="BQ220" i="1"/>
  <c r="BQ221" i="1"/>
  <c r="BQ222" i="1"/>
  <c r="BQ223" i="1"/>
  <c r="BQ224" i="1"/>
  <c r="BQ225" i="1"/>
  <c r="BQ226" i="1"/>
  <c r="BQ227" i="1"/>
  <c r="BQ228" i="1"/>
  <c r="BQ229" i="1"/>
  <c r="BQ230" i="1"/>
  <c r="BQ231" i="1"/>
  <c r="BQ232" i="1"/>
  <c r="BQ233" i="1"/>
  <c r="BQ234" i="1"/>
  <c r="BQ235" i="1"/>
  <c r="BQ236" i="1"/>
  <c r="BQ237" i="1"/>
  <c r="BQ238" i="1"/>
  <c r="BQ239" i="1"/>
  <c r="BQ240" i="1"/>
  <c r="BQ241" i="1"/>
  <c r="BQ242" i="1"/>
  <c r="BQ243" i="1"/>
  <c r="BQ244" i="1"/>
  <c r="BQ245" i="1"/>
  <c r="BQ246" i="1"/>
  <c r="BQ247" i="1"/>
  <c r="BQ248" i="1"/>
  <c r="BQ249" i="1"/>
  <c r="BQ250" i="1"/>
  <c r="BQ251" i="1"/>
  <c r="BQ252" i="1"/>
  <c r="BQ253" i="1"/>
  <c r="BQ254" i="1"/>
  <c r="BQ255" i="1"/>
  <c r="BQ256" i="1"/>
  <c r="BQ257" i="1"/>
  <c r="BQ258" i="1"/>
  <c r="BQ259" i="1"/>
  <c r="BQ260" i="1"/>
  <c r="BQ261" i="1"/>
  <c r="BQ262" i="1"/>
  <c r="BQ263" i="1"/>
  <c r="BQ264" i="1"/>
  <c r="BQ265" i="1"/>
  <c r="BQ266" i="1"/>
  <c r="BQ267" i="1"/>
  <c r="BQ268" i="1"/>
  <c r="BQ269" i="1"/>
  <c r="BQ270" i="1"/>
  <c r="BQ271" i="1"/>
  <c r="BQ272" i="1"/>
  <c r="BQ273" i="1"/>
  <c r="BQ274" i="1"/>
  <c r="BQ275" i="1"/>
  <c r="BQ276" i="1"/>
  <c r="BQ277" i="1"/>
  <c r="BQ278" i="1"/>
  <c r="BQ279" i="1"/>
  <c r="BQ280" i="1"/>
  <c r="BQ281" i="1"/>
  <c r="BQ282" i="1"/>
  <c r="BQ283" i="1"/>
  <c r="BQ284" i="1"/>
  <c r="BQ285" i="1"/>
  <c r="BQ286" i="1"/>
  <c r="BQ287" i="1"/>
  <c r="BQ288" i="1"/>
  <c r="BQ289" i="1"/>
  <c r="BQ290" i="1"/>
  <c r="BQ291" i="1"/>
  <c r="BQ292" i="1"/>
  <c r="BQ294" i="1"/>
  <c r="BQ295" i="1"/>
  <c r="BQ296" i="1"/>
  <c r="BQ297" i="1"/>
  <c r="BQ298" i="1"/>
  <c r="BQ299" i="1"/>
  <c r="BQ300" i="1"/>
  <c r="BQ301" i="1"/>
  <c r="BQ302" i="1"/>
  <c r="BQ303" i="1"/>
  <c r="BQ304" i="1"/>
  <c r="BQ305" i="1"/>
  <c r="BQ306" i="1"/>
  <c r="BQ307" i="1"/>
  <c r="BQ308" i="1"/>
  <c r="BQ309" i="1"/>
  <c r="BQ310" i="1"/>
  <c r="BQ311" i="1"/>
  <c r="BQ312" i="1"/>
  <c r="BQ313" i="1"/>
  <c r="BQ314" i="1"/>
  <c r="BQ315" i="1"/>
  <c r="BQ316" i="1"/>
  <c r="BQ317" i="1"/>
  <c r="BQ318" i="1"/>
  <c r="BQ319" i="1"/>
  <c r="BQ320" i="1"/>
  <c r="BQ321" i="1"/>
  <c r="BQ322" i="1"/>
  <c r="BQ323" i="1"/>
  <c r="BQ324" i="1"/>
  <c r="BQ325" i="1"/>
  <c r="BQ326" i="1"/>
  <c r="BQ327" i="1"/>
  <c r="BQ328" i="1"/>
  <c r="BQ329" i="1"/>
  <c r="BQ330" i="1"/>
  <c r="BQ331" i="1"/>
  <c r="BQ332" i="1"/>
  <c r="BQ333" i="1"/>
  <c r="BQ334" i="1"/>
  <c r="BQ335" i="1"/>
  <c r="BQ336" i="1"/>
  <c r="BQ337" i="1"/>
  <c r="BQ338" i="1"/>
  <c r="BQ339" i="1"/>
  <c r="BQ340" i="1"/>
  <c r="BQ341" i="1"/>
  <c r="BQ342" i="1"/>
  <c r="BQ343" i="1"/>
  <c r="BQ344" i="1"/>
  <c r="BQ345" i="1"/>
  <c r="BQ346" i="1"/>
  <c r="BQ347" i="1"/>
  <c r="BQ348" i="1"/>
  <c r="BQ349" i="1"/>
  <c r="BQ350" i="1"/>
  <c r="BQ351" i="1"/>
  <c r="BQ352" i="1"/>
  <c r="BQ353" i="1"/>
  <c r="BQ354" i="1"/>
  <c r="BQ355" i="1"/>
  <c r="BQ356" i="1"/>
  <c r="BQ357" i="1"/>
  <c r="BQ358" i="1"/>
  <c r="BQ366" i="1"/>
  <c r="BQ367" i="1"/>
  <c r="BQ368" i="1"/>
  <c r="BQ369" i="1"/>
  <c r="BQ370" i="1"/>
  <c r="BQ371" i="1"/>
  <c r="BQ372" i="1"/>
  <c r="BQ373" i="1"/>
  <c r="BQ374" i="1"/>
  <c r="BQ375" i="1"/>
  <c r="BQ376" i="1"/>
  <c r="BQ377" i="1"/>
  <c r="BQ378" i="1"/>
  <c r="BQ379" i="1"/>
  <c r="BQ380" i="1"/>
  <c r="BQ381" i="1"/>
  <c r="BQ382" i="1"/>
  <c r="BQ383" i="1"/>
  <c r="BQ384" i="1"/>
  <c r="BQ385" i="1"/>
  <c r="BQ386" i="1"/>
  <c r="BQ387" i="1"/>
  <c r="BQ388" i="1"/>
  <c r="BQ389" i="1"/>
  <c r="BQ390" i="1"/>
  <c r="BQ391" i="1"/>
  <c r="BQ392" i="1"/>
  <c r="BQ393" i="1"/>
  <c r="BQ394" i="1"/>
  <c r="BQ395" i="1"/>
  <c r="BQ396" i="1"/>
  <c r="BQ397" i="1"/>
  <c r="BQ398" i="1"/>
  <c r="BQ399" i="1"/>
  <c r="BQ400" i="1"/>
  <c r="BQ401" i="1"/>
  <c r="BQ402" i="1"/>
  <c r="BQ403" i="1"/>
  <c r="BQ404" i="1"/>
  <c r="BQ405" i="1"/>
  <c r="BQ406" i="1"/>
  <c r="BQ407" i="1"/>
  <c r="BQ408" i="1"/>
  <c r="BQ409" i="1"/>
  <c r="BQ410" i="1"/>
  <c r="BQ411" i="1"/>
  <c r="BQ412" i="1"/>
  <c r="BQ413" i="1"/>
  <c r="BQ414" i="1"/>
  <c r="BQ415" i="1"/>
  <c r="BQ416" i="1"/>
  <c r="BQ417" i="1"/>
  <c r="BQ418" i="1"/>
  <c r="BQ419" i="1"/>
  <c r="BQ420" i="1"/>
  <c r="BQ421" i="1"/>
  <c r="BQ422" i="1"/>
  <c r="BQ423" i="1"/>
  <c r="BQ424" i="1"/>
  <c r="BQ425" i="1"/>
  <c r="BQ426" i="1"/>
  <c r="BQ427" i="1"/>
  <c r="BQ428" i="1"/>
  <c r="BQ429" i="1"/>
  <c r="BQ430" i="1"/>
  <c r="BQ431" i="1"/>
  <c r="BQ432" i="1"/>
  <c r="BQ433" i="1"/>
  <c r="BQ434" i="1"/>
  <c r="BQ435" i="1"/>
  <c r="BQ436" i="1"/>
  <c r="BQ437" i="1"/>
  <c r="BQ438" i="1"/>
  <c r="BQ439" i="1"/>
  <c r="BQ440" i="1"/>
  <c r="BQ441" i="1"/>
  <c r="BQ442" i="1"/>
  <c r="BQ443" i="1"/>
  <c r="BQ444" i="1"/>
  <c r="BQ445" i="1"/>
  <c r="BQ446" i="1"/>
  <c r="BQ447" i="1"/>
  <c r="BQ448" i="1"/>
  <c r="BQ449" i="1"/>
  <c r="BQ450" i="1"/>
  <c r="BQ451" i="1"/>
  <c r="BQ452" i="1"/>
  <c r="BQ453" i="1"/>
  <c r="BQ454" i="1"/>
  <c r="BQ455" i="1"/>
  <c r="BQ456" i="1"/>
  <c r="BQ457" i="1"/>
  <c r="BQ458" i="1"/>
  <c r="BQ459" i="1"/>
  <c r="BQ460" i="1"/>
  <c r="BQ461" i="1"/>
  <c r="BQ462" i="1"/>
  <c r="BQ463" i="1"/>
  <c r="BQ464" i="1"/>
  <c r="BQ465" i="1"/>
  <c r="BQ466" i="1"/>
  <c r="BQ467" i="1"/>
  <c r="BQ468" i="1"/>
  <c r="BQ469" i="1"/>
  <c r="BQ470" i="1"/>
  <c r="BQ471" i="1"/>
  <c r="BQ472" i="1"/>
  <c r="BQ473" i="1"/>
  <c r="BQ474" i="1"/>
  <c r="BQ475" i="1"/>
  <c r="BQ476" i="1"/>
  <c r="BQ477" i="1"/>
  <c r="BQ478" i="1"/>
  <c r="BQ479" i="1"/>
  <c r="BQ480" i="1"/>
  <c r="BQ481" i="1"/>
  <c r="BQ482" i="1"/>
  <c r="BQ483" i="1"/>
  <c r="BQ484" i="1"/>
  <c r="BQ485" i="1"/>
  <c r="BQ486" i="1"/>
  <c r="BQ487" i="1"/>
  <c r="BQ488" i="1"/>
  <c r="BQ489" i="1"/>
  <c r="BQ490" i="1"/>
  <c r="BQ491" i="1"/>
  <c r="BQ492" i="1"/>
  <c r="BQ493" i="1"/>
  <c r="BQ494" i="1"/>
  <c r="BQ495" i="1"/>
  <c r="BQ496" i="1"/>
  <c r="BQ497" i="1"/>
  <c r="BQ498" i="1"/>
  <c r="BQ499" i="1"/>
  <c r="BQ500" i="1"/>
  <c r="BQ501" i="1"/>
  <c r="BQ502" i="1"/>
  <c r="BQ503" i="1"/>
  <c r="BQ504" i="1"/>
  <c r="BQ505" i="1"/>
  <c r="BQ506" i="1"/>
  <c r="BQ507" i="1"/>
  <c r="BQ508" i="1"/>
  <c r="BQ509" i="1"/>
  <c r="BQ510" i="1"/>
  <c r="BQ511" i="1"/>
  <c r="BQ512" i="1"/>
  <c r="BQ513" i="1"/>
  <c r="BQ514" i="1"/>
  <c r="BQ515" i="1"/>
  <c r="BQ516" i="1"/>
  <c r="BQ517" i="1"/>
  <c r="BQ518" i="1"/>
  <c r="BQ519" i="1"/>
  <c r="BQ520" i="1"/>
  <c r="BQ521" i="1"/>
  <c r="BQ522" i="1"/>
  <c r="BQ523" i="1"/>
  <c r="BQ524" i="1"/>
  <c r="BQ525" i="1"/>
  <c r="BQ526" i="1"/>
  <c r="BQ527" i="1"/>
  <c r="BQ528" i="1"/>
  <c r="BQ529" i="1"/>
  <c r="BQ530" i="1"/>
  <c r="BQ531" i="1"/>
  <c r="BQ532" i="1"/>
  <c r="BQ533" i="1"/>
  <c r="BQ534" i="1"/>
  <c r="BQ535" i="1"/>
  <c r="BQ536" i="1"/>
  <c r="BQ537" i="1"/>
  <c r="BQ538" i="1"/>
  <c r="BQ539" i="1"/>
  <c r="BQ540" i="1"/>
  <c r="BQ541" i="1"/>
  <c r="BQ542" i="1"/>
  <c r="BQ543" i="1"/>
  <c r="BQ544" i="1"/>
  <c r="BQ545" i="1"/>
  <c r="BQ546" i="1"/>
  <c r="BQ547" i="1"/>
  <c r="BQ548" i="1"/>
  <c r="BQ549" i="1"/>
  <c r="BQ550" i="1"/>
  <c r="BQ551" i="1"/>
  <c r="BQ552" i="1"/>
  <c r="BQ553" i="1"/>
  <c r="BQ554" i="1"/>
  <c r="BQ555" i="1"/>
  <c r="BQ556" i="1"/>
  <c r="BQ557" i="1"/>
  <c r="BQ558" i="1"/>
  <c r="BQ559" i="1"/>
  <c r="BQ560" i="1"/>
  <c r="BQ561" i="1"/>
  <c r="BQ562" i="1"/>
  <c r="BQ563" i="1"/>
  <c r="BQ564" i="1"/>
  <c r="BQ565" i="1"/>
  <c r="BQ566" i="1"/>
  <c r="BQ567" i="1"/>
  <c r="BQ568" i="1"/>
  <c r="BQ569" i="1"/>
  <c r="BQ570" i="1"/>
  <c r="BQ571" i="1"/>
  <c r="BQ572" i="1"/>
  <c r="BQ573" i="1"/>
  <c r="BQ574" i="1"/>
  <c r="BQ575" i="1"/>
  <c r="BQ576" i="1"/>
  <c r="BQ577" i="1"/>
  <c r="BQ578" i="1"/>
  <c r="BQ579" i="1"/>
  <c r="BQ580" i="1"/>
  <c r="BQ581" i="1"/>
  <c r="BQ582" i="1"/>
  <c r="BQ583" i="1"/>
  <c r="BQ584" i="1"/>
  <c r="BQ585" i="1"/>
  <c r="BQ586" i="1"/>
  <c r="BQ587" i="1"/>
  <c r="BQ588" i="1"/>
  <c r="BQ589" i="1"/>
  <c r="BQ590" i="1"/>
  <c r="BQ591" i="1"/>
  <c r="BQ592" i="1"/>
  <c r="BQ593" i="1"/>
  <c r="BQ594" i="1"/>
  <c r="BQ595" i="1"/>
  <c r="BQ596" i="1"/>
  <c r="BQ597" i="1"/>
  <c r="BQ598" i="1"/>
  <c r="BQ599" i="1"/>
  <c r="BQ600" i="1"/>
  <c r="BQ601" i="1"/>
  <c r="BQ602" i="1"/>
  <c r="BQ603" i="1"/>
  <c r="BQ604" i="1"/>
  <c r="BQ605" i="1"/>
  <c r="BQ606" i="1"/>
  <c r="BQ607" i="1"/>
  <c r="BQ608" i="1"/>
  <c r="BQ609" i="1"/>
  <c r="BQ610" i="1"/>
  <c r="BQ611" i="1"/>
  <c r="BQ612" i="1"/>
  <c r="BQ613" i="1"/>
  <c r="BQ614" i="1"/>
  <c r="BQ615" i="1"/>
  <c r="BQ616" i="1"/>
  <c r="BQ617" i="1"/>
  <c r="BQ618" i="1"/>
  <c r="BQ619" i="1"/>
  <c r="BQ620" i="1"/>
  <c r="BQ621" i="1"/>
  <c r="BQ622" i="1"/>
  <c r="BQ623" i="1"/>
  <c r="BQ624" i="1"/>
  <c r="BQ625" i="1"/>
  <c r="BQ626" i="1"/>
  <c r="BQ627" i="1"/>
  <c r="BQ628" i="1"/>
  <c r="BQ629" i="1"/>
  <c r="BQ630" i="1"/>
  <c r="BQ631" i="1"/>
  <c r="BQ632" i="1"/>
  <c r="BQ633" i="1"/>
  <c r="BQ634" i="1"/>
  <c r="BQ635" i="1"/>
  <c r="BQ636" i="1"/>
  <c r="BQ637" i="1"/>
  <c r="BQ638" i="1"/>
  <c r="BQ639" i="1"/>
  <c r="BQ640" i="1"/>
  <c r="BQ641" i="1"/>
  <c r="BQ643" i="1"/>
  <c r="BQ644" i="1"/>
  <c r="BQ645" i="1"/>
  <c r="BQ646" i="1"/>
  <c r="BQ647" i="1"/>
  <c r="BQ648" i="1"/>
  <c r="BQ649" i="1"/>
  <c r="BQ650" i="1"/>
  <c r="BQ651" i="1"/>
  <c r="BQ652" i="1"/>
  <c r="BQ653" i="1"/>
  <c r="BQ654" i="1"/>
  <c r="BQ655" i="1"/>
  <c r="BQ656" i="1"/>
  <c r="BQ657" i="1"/>
  <c r="BQ658" i="1"/>
  <c r="BQ659" i="1"/>
  <c r="BQ660" i="1"/>
  <c r="BQ661" i="1"/>
  <c r="BQ662" i="1"/>
  <c r="BQ663" i="1"/>
  <c r="BQ664" i="1"/>
  <c r="BQ665" i="1"/>
  <c r="BQ666" i="1"/>
  <c r="BQ668" i="1"/>
  <c r="BQ669" i="1"/>
  <c r="BQ670" i="1"/>
  <c r="BQ671" i="1"/>
  <c r="BQ672" i="1"/>
  <c r="BQ673" i="1"/>
  <c r="BQ674" i="1"/>
  <c r="BQ675" i="1"/>
  <c r="BQ676" i="1"/>
  <c r="BQ677" i="1"/>
  <c r="BQ678" i="1"/>
  <c r="BQ679" i="1"/>
  <c r="BQ680" i="1"/>
  <c r="BQ681" i="1"/>
  <c r="BQ682" i="1"/>
  <c r="BQ683" i="1"/>
  <c r="BQ684" i="1"/>
  <c r="BQ685" i="1"/>
  <c r="BQ686" i="1"/>
  <c r="BQ687" i="1"/>
  <c r="BQ688" i="1"/>
  <c r="BQ689" i="1"/>
  <c r="BQ690" i="1"/>
  <c r="BQ691" i="1"/>
  <c r="BQ692" i="1"/>
  <c r="BQ693" i="1"/>
  <c r="BQ694" i="1"/>
  <c r="BQ695" i="1"/>
  <c r="BQ696" i="1"/>
  <c r="BQ697" i="1"/>
  <c r="BQ698" i="1"/>
  <c r="BQ699" i="1"/>
  <c r="BQ700" i="1"/>
  <c r="BQ701" i="1"/>
  <c r="BQ702" i="1"/>
  <c r="BQ703" i="1"/>
  <c r="BQ704" i="1"/>
  <c r="BQ705" i="1"/>
  <c r="BQ706" i="1"/>
  <c r="BQ707" i="1"/>
  <c r="BQ708" i="1"/>
  <c r="BQ709" i="1"/>
  <c r="BQ710" i="1"/>
  <c r="BQ711" i="1"/>
  <c r="BQ712" i="1"/>
  <c r="BQ713" i="1"/>
  <c r="BQ714" i="1"/>
  <c r="BQ715" i="1"/>
  <c r="BQ716" i="1"/>
  <c r="BQ717" i="1"/>
  <c r="BQ718" i="1"/>
  <c r="BQ719" i="1"/>
  <c r="BQ720" i="1"/>
  <c r="BQ721" i="1"/>
  <c r="BQ722" i="1"/>
  <c r="BQ723" i="1"/>
  <c r="BQ724" i="1"/>
  <c r="BQ725" i="1"/>
  <c r="BQ726" i="1"/>
  <c r="BQ727" i="1"/>
  <c r="BQ728" i="1"/>
  <c r="BQ729" i="1"/>
  <c r="BQ730" i="1"/>
  <c r="BQ731" i="1"/>
  <c r="BQ732" i="1"/>
  <c r="BQ733" i="1"/>
  <c r="BQ734" i="1"/>
  <c r="BQ735" i="1"/>
  <c r="BQ736" i="1"/>
  <c r="BQ737" i="1"/>
  <c r="BQ738" i="1"/>
  <c r="BQ739" i="1"/>
  <c r="BQ740" i="1"/>
  <c r="BQ741" i="1"/>
  <c r="BQ742" i="1"/>
  <c r="BQ743" i="1"/>
  <c r="BQ744" i="1"/>
  <c r="BQ745" i="1"/>
  <c r="BQ746" i="1"/>
  <c r="BQ747" i="1"/>
  <c r="BQ748" i="1"/>
  <c r="BQ749" i="1"/>
  <c r="BQ750" i="1"/>
  <c r="BQ751" i="1"/>
  <c r="BQ752" i="1"/>
  <c r="BQ753" i="1"/>
  <c r="BQ754" i="1"/>
  <c r="BQ755" i="1"/>
  <c r="BQ756" i="1"/>
  <c r="BQ757" i="1"/>
  <c r="BQ758" i="1"/>
  <c r="BQ759" i="1"/>
  <c r="BQ760" i="1"/>
  <c r="BQ761" i="1"/>
  <c r="BQ762" i="1"/>
  <c r="BQ763" i="1"/>
  <c r="BQ764" i="1"/>
  <c r="BQ765" i="1"/>
  <c r="BQ766" i="1"/>
  <c r="BQ767" i="1"/>
  <c r="BQ768" i="1"/>
  <c r="BQ769" i="1"/>
  <c r="BQ770" i="1"/>
  <c r="BQ771" i="1"/>
  <c r="BQ772" i="1"/>
  <c r="BQ773" i="1"/>
  <c r="BQ774" i="1"/>
  <c r="BQ775" i="1"/>
  <c r="BQ776" i="1"/>
  <c r="BQ777" i="1"/>
  <c r="BQ778" i="1"/>
  <c r="BQ779" i="1"/>
  <c r="BQ780" i="1"/>
  <c r="BQ781" i="1"/>
  <c r="BQ782" i="1"/>
  <c r="BQ783" i="1"/>
  <c r="BQ784" i="1"/>
  <c r="BQ785" i="1"/>
  <c r="BQ786" i="1"/>
  <c r="BQ787" i="1"/>
  <c r="BQ788" i="1"/>
  <c r="BQ789" i="1"/>
  <c r="BQ790" i="1"/>
  <c r="BQ791" i="1"/>
  <c r="BQ792" i="1"/>
  <c r="BQ793" i="1"/>
  <c r="BQ794" i="1"/>
  <c r="BQ795" i="1"/>
  <c r="BQ796" i="1"/>
  <c r="BQ797" i="1"/>
  <c r="BQ798" i="1"/>
  <c r="BQ799" i="1"/>
  <c r="BQ800" i="1"/>
  <c r="BQ801" i="1"/>
  <c r="BQ802" i="1"/>
  <c r="BQ803" i="1"/>
  <c r="BQ804" i="1"/>
  <c r="BQ805" i="1"/>
  <c r="BQ806" i="1"/>
  <c r="BQ807" i="1"/>
  <c r="BQ808" i="1"/>
  <c r="BQ809" i="1"/>
  <c r="BQ810" i="1"/>
  <c r="BQ811" i="1"/>
  <c r="BQ812" i="1"/>
  <c r="BQ813" i="1"/>
  <c r="BQ814" i="1"/>
  <c r="BQ815" i="1"/>
  <c r="BQ816" i="1"/>
  <c r="BQ817" i="1"/>
  <c r="BQ818" i="1"/>
  <c r="BQ819" i="1"/>
  <c r="BQ820" i="1"/>
  <c r="BQ821" i="1"/>
  <c r="BQ822" i="1"/>
  <c r="BQ823" i="1"/>
  <c r="BQ824" i="1"/>
  <c r="BQ825" i="1"/>
  <c r="BQ826" i="1"/>
  <c r="BQ827" i="1"/>
  <c r="BQ828" i="1"/>
  <c r="BQ829" i="1"/>
  <c r="BQ830" i="1"/>
  <c r="BQ831" i="1"/>
  <c r="BQ832" i="1"/>
  <c r="BQ833" i="1"/>
  <c r="BQ834" i="1"/>
  <c r="BQ835" i="1"/>
  <c r="BQ836" i="1"/>
  <c r="BQ837" i="1"/>
  <c r="BQ838" i="1"/>
  <c r="BQ839" i="1"/>
  <c r="BQ840" i="1"/>
  <c r="BQ841" i="1"/>
  <c r="BQ842" i="1"/>
  <c r="BQ843" i="1"/>
  <c r="BQ844" i="1"/>
  <c r="BQ845" i="1"/>
  <c r="BQ846" i="1"/>
  <c r="BQ847" i="1"/>
  <c r="BQ848" i="1"/>
  <c r="BQ849" i="1"/>
  <c r="BQ850" i="1"/>
  <c r="BQ851" i="1"/>
  <c r="BQ852" i="1"/>
  <c r="BQ853" i="1"/>
  <c r="BQ854" i="1"/>
  <c r="BQ855" i="1"/>
  <c r="BQ856" i="1"/>
  <c r="BQ857" i="1"/>
  <c r="BQ858" i="1"/>
  <c r="BQ859" i="1"/>
  <c r="BQ860" i="1"/>
  <c r="BQ861" i="1"/>
  <c r="BQ862" i="1"/>
  <c r="BQ863" i="1"/>
  <c r="BQ864" i="1"/>
  <c r="BQ865" i="1"/>
  <c r="BQ866" i="1"/>
  <c r="BQ867" i="1"/>
  <c r="BQ868" i="1"/>
  <c r="BQ869" i="1"/>
  <c r="BQ870" i="1"/>
  <c r="BQ871" i="1"/>
  <c r="BQ872" i="1"/>
  <c r="BQ873" i="1"/>
  <c r="BQ874" i="1"/>
  <c r="BQ875" i="1"/>
  <c r="BQ876" i="1"/>
  <c r="BQ877" i="1"/>
  <c r="BQ878" i="1"/>
  <c r="BQ879" i="1"/>
  <c r="BQ880" i="1"/>
  <c r="BQ881" i="1"/>
  <c r="BQ882" i="1"/>
  <c r="BQ883" i="1"/>
  <c r="BQ884" i="1"/>
  <c r="BQ885" i="1"/>
  <c r="BQ886" i="1"/>
  <c r="BQ887" i="1"/>
  <c r="BQ888" i="1"/>
  <c r="BQ889" i="1"/>
  <c r="BQ890" i="1"/>
  <c r="BQ891" i="1"/>
  <c r="BQ892" i="1"/>
  <c r="BQ893" i="1"/>
  <c r="BQ894" i="1"/>
  <c r="BQ895" i="1"/>
  <c r="BQ896" i="1"/>
  <c r="BQ897" i="1"/>
  <c r="BQ898" i="1"/>
  <c r="BQ899" i="1"/>
  <c r="BQ900" i="1"/>
  <c r="BQ901" i="1"/>
  <c r="BQ902" i="1"/>
  <c r="BQ903" i="1"/>
  <c r="BQ904" i="1"/>
  <c r="BQ905" i="1"/>
  <c r="BQ906" i="1"/>
  <c r="BQ907" i="1"/>
  <c r="BQ908" i="1"/>
  <c r="BQ909" i="1"/>
  <c r="BQ910" i="1"/>
  <c r="BQ911" i="1"/>
  <c r="BQ912" i="1"/>
  <c r="BQ913" i="1"/>
  <c r="BQ914" i="1"/>
  <c r="BQ915" i="1"/>
  <c r="BQ916" i="1"/>
  <c r="BQ917" i="1"/>
  <c r="BQ918" i="1"/>
  <c r="BQ919" i="1"/>
  <c r="BQ920" i="1"/>
  <c r="BQ921" i="1"/>
  <c r="BQ922" i="1"/>
  <c r="BQ923" i="1"/>
  <c r="BQ924" i="1"/>
  <c r="BQ925" i="1"/>
  <c r="BQ926" i="1"/>
  <c r="BQ927" i="1"/>
  <c r="BQ928" i="1"/>
  <c r="BQ929" i="1"/>
  <c r="BQ930" i="1"/>
  <c r="BQ931" i="1"/>
  <c r="BQ932" i="1"/>
  <c r="BQ933" i="1"/>
  <c r="BQ934" i="1"/>
  <c r="BQ935" i="1"/>
  <c r="BQ936" i="1"/>
  <c r="BQ937" i="1"/>
  <c r="BQ938" i="1"/>
  <c r="BQ939" i="1"/>
  <c r="BQ940" i="1"/>
  <c r="BQ941" i="1"/>
  <c r="BQ942" i="1"/>
  <c r="BQ943" i="1"/>
  <c r="BQ944" i="1"/>
  <c r="BQ945" i="1"/>
  <c r="BQ946" i="1"/>
  <c r="BQ947" i="1"/>
  <c r="BQ948" i="1"/>
  <c r="BQ949" i="1"/>
  <c r="BQ950" i="1"/>
  <c r="BQ951" i="1"/>
  <c r="BQ952" i="1"/>
  <c r="BQ953" i="1"/>
  <c r="BQ954" i="1"/>
  <c r="BQ955" i="1"/>
  <c r="BQ956" i="1"/>
  <c r="BQ957" i="1"/>
  <c r="BQ958" i="1"/>
  <c r="BQ959" i="1"/>
  <c r="BQ960" i="1"/>
  <c r="BQ961" i="1"/>
  <c r="BQ962" i="1"/>
  <c r="BQ963" i="1"/>
  <c r="BQ964" i="1"/>
  <c r="BQ965" i="1"/>
  <c r="BQ966" i="1"/>
  <c r="BQ967" i="1"/>
  <c r="BQ968" i="1"/>
  <c r="BQ969" i="1"/>
  <c r="BQ970" i="1"/>
  <c r="BQ971" i="1"/>
  <c r="BQ972" i="1"/>
  <c r="BQ973" i="1"/>
  <c r="BQ974" i="1"/>
  <c r="BQ975" i="1"/>
  <c r="BQ976" i="1"/>
  <c r="BQ977" i="1"/>
  <c r="BQ978" i="1"/>
  <c r="BQ979" i="1"/>
  <c r="BQ980" i="1"/>
  <c r="BQ981" i="1"/>
  <c r="BQ982" i="1"/>
  <c r="BQ983" i="1"/>
  <c r="BQ984" i="1"/>
  <c r="BQ985" i="1"/>
  <c r="BQ986" i="1"/>
  <c r="BQ987" i="1"/>
  <c r="BQ988" i="1"/>
  <c r="BQ989" i="1"/>
  <c r="BQ990" i="1"/>
  <c r="BQ991" i="1"/>
  <c r="BQ992" i="1"/>
  <c r="BQ993" i="1"/>
  <c r="BQ994" i="1"/>
  <c r="BQ995" i="1"/>
  <c r="BQ996" i="1"/>
  <c r="BQ997" i="1"/>
  <c r="BQ998" i="1"/>
  <c r="BQ999" i="1"/>
  <c r="BQ1000" i="1"/>
  <c r="BQ1001" i="1"/>
  <c r="BQ1002" i="1"/>
  <c r="BQ1003" i="1"/>
  <c r="BQ1004" i="1"/>
  <c r="BQ1005" i="1"/>
  <c r="BQ1006" i="1"/>
  <c r="BQ1007" i="1"/>
  <c r="BQ1008" i="1"/>
  <c r="BQ1009" i="1"/>
  <c r="BQ1010" i="1"/>
  <c r="BQ1011" i="1"/>
  <c r="BQ1012" i="1"/>
  <c r="BQ1013" i="1"/>
  <c r="BQ1014" i="1"/>
  <c r="BQ1015" i="1"/>
  <c r="BQ1016" i="1"/>
  <c r="BQ1017" i="1"/>
  <c r="BQ1018" i="1"/>
  <c r="BQ1019" i="1"/>
  <c r="BQ1020" i="1"/>
  <c r="BQ1021" i="1"/>
  <c r="BQ1022" i="1"/>
  <c r="BQ1023" i="1"/>
  <c r="BQ1024" i="1"/>
  <c r="BQ1025" i="1"/>
  <c r="BQ1026" i="1"/>
  <c r="BQ1027" i="1"/>
  <c r="BQ1028" i="1"/>
  <c r="BQ1029" i="1"/>
  <c r="BQ1030" i="1"/>
  <c r="BQ1031" i="1"/>
  <c r="BQ1032" i="1"/>
  <c r="BQ1033" i="1"/>
  <c r="BQ1034" i="1"/>
  <c r="BQ1035" i="1"/>
  <c r="BQ1036" i="1"/>
  <c r="BQ1037" i="1"/>
  <c r="BQ1038" i="1"/>
  <c r="BQ1039" i="1"/>
  <c r="BQ1040" i="1"/>
  <c r="BQ1041" i="1"/>
  <c r="BQ1042" i="1"/>
  <c r="BQ1043" i="1"/>
  <c r="BQ1044" i="1"/>
  <c r="BQ1045" i="1"/>
  <c r="BQ1046" i="1"/>
  <c r="BQ1047" i="1"/>
  <c r="BQ1048" i="1"/>
  <c r="BQ1049" i="1"/>
  <c r="BQ1050" i="1"/>
  <c r="BQ1051" i="1"/>
  <c r="BQ1052" i="1"/>
  <c r="BQ1053" i="1"/>
  <c r="BQ1054" i="1"/>
  <c r="BQ1055" i="1"/>
  <c r="BQ1056" i="1"/>
  <c r="BQ1057" i="1"/>
  <c r="BQ1058" i="1"/>
  <c r="BQ1059" i="1"/>
  <c r="BQ1060" i="1"/>
  <c r="BQ1061" i="1"/>
  <c r="BQ1062" i="1"/>
  <c r="BQ1063" i="1"/>
  <c r="BQ1064" i="1"/>
  <c r="BQ1065" i="1"/>
  <c r="BQ1066" i="1"/>
  <c r="BQ1067" i="1"/>
  <c r="BQ1068" i="1"/>
  <c r="BQ1069" i="1"/>
  <c r="BQ1070" i="1"/>
  <c r="BQ1071" i="1"/>
  <c r="BQ1072" i="1"/>
  <c r="BQ1073" i="1"/>
  <c r="BQ1074" i="1"/>
  <c r="BQ1075" i="1"/>
  <c r="BQ1076" i="1"/>
  <c r="BQ1077" i="1"/>
  <c r="BQ1078" i="1"/>
  <c r="BQ1079" i="1"/>
  <c r="BQ1080" i="1"/>
  <c r="BQ1081" i="1"/>
  <c r="BQ1082" i="1"/>
  <c r="BQ1083" i="1"/>
  <c r="BQ1084" i="1"/>
  <c r="BQ1085" i="1"/>
  <c r="BQ1086" i="1"/>
  <c r="BQ1087" i="1"/>
  <c r="BQ1088" i="1"/>
  <c r="BQ1089" i="1"/>
  <c r="BQ1090" i="1"/>
  <c r="BQ1091" i="1"/>
  <c r="BQ1092" i="1"/>
  <c r="BQ1093" i="1"/>
  <c r="BQ1094" i="1"/>
  <c r="BQ1095" i="1"/>
  <c r="BQ1096" i="1"/>
  <c r="BQ1097" i="1"/>
  <c r="BQ1098" i="1"/>
  <c r="BQ1099" i="1"/>
  <c r="BQ1100" i="1"/>
  <c r="BQ1101" i="1"/>
  <c r="BQ1102" i="1"/>
  <c r="BQ1103" i="1"/>
  <c r="BQ1104" i="1"/>
  <c r="BQ1105" i="1"/>
  <c r="BQ1106" i="1"/>
  <c r="BQ1107" i="1"/>
  <c r="BQ1108" i="1"/>
  <c r="BQ1109" i="1"/>
  <c r="BQ1110" i="1"/>
  <c r="BQ1111" i="1"/>
  <c r="BQ1112" i="1"/>
  <c r="BQ1113" i="1"/>
  <c r="BQ1114" i="1"/>
  <c r="BQ1115" i="1"/>
  <c r="BQ1116" i="1"/>
  <c r="BQ1117" i="1"/>
  <c r="BQ1118" i="1"/>
  <c r="BQ1119" i="1"/>
  <c r="BQ1120" i="1"/>
  <c r="BQ1121" i="1"/>
  <c r="BQ1122" i="1"/>
  <c r="BQ1123" i="1"/>
  <c r="BQ1124" i="1"/>
  <c r="BQ1125" i="1"/>
  <c r="BQ1126" i="1"/>
  <c r="BQ1127" i="1"/>
  <c r="BQ1128" i="1"/>
  <c r="BQ1129" i="1"/>
  <c r="BQ1130" i="1"/>
  <c r="BQ1131" i="1"/>
  <c r="BQ1132" i="1"/>
  <c r="BQ1133" i="1"/>
  <c r="BQ1134" i="1"/>
  <c r="BQ1135" i="1"/>
  <c r="BQ1143" i="1"/>
  <c r="BQ1144" i="1"/>
  <c r="BQ1145" i="1"/>
  <c r="BQ1146" i="1"/>
  <c r="BQ1147" i="1"/>
  <c r="BQ1148" i="1"/>
  <c r="BQ1149" i="1"/>
  <c r="BQ1150" i="1"/>
  <c r="BQ1151" i="1"/>
  <c r="BQ1152" i="1"/>
  <c r="BQ1154" i="1"/>
  <c r="BQ1155" i="1"/>
  <c r="BQ1156" i="1"/>
  <c r="BQ1157" i="1"/>
  <c r="BQ1158" i="1"/>
  <c r="BQ1159" i="1"/>
  <c r="BQ1160" i="1"/>
  <c r="BQ1161" i="1"/>
  <c r="BQ1162" i="1"/>
  <c r="BQ1163" i="1"/>
  <c r="BQ1164" i="1"/>
  <c r="BQ1165" i="1"/>
  <c r="BQ1166" i="1"/>
  <c r="BQ1167" i="1"/>
  <c r="BQ1168" i="1"/>
  <c r="BQ1169" i="1"/>
  <c r="BQ1170" i="1"/>
  <c r="BQ1171" i="1"/>
  <c r="BQ1172" i="1"/>
  <c r="BQ1173" i="1"/>
  <c r="BQ1174" i="1"/>
  <c r="BQ1175" i="1"/>
  <c r="BQ1176" i="1"/>
  <c r="BQ1177" i="1"/>
  <c r="BQ1178" i="1"/>
  <c r="BQ1179" i="1"/>
  <c r="BQ1180" i="1"/>
  <c r="BQ1181" i="1"/>
  <c r="BQ1182" i="1"/>
  <c r="BQ1183" i="1"/>
  <c r="BQ1184" i="1"/>
  <c r="BQ1185" i="1"/>
  <c r="BQ1186" i="1"/>
  <c r="BQ1187" i="1"/>
  <c r="BQ1188" i="1"/>
  <c r="BQ1189" i="1"/>
  <c r="BQ1190" i="1"/>
  <c r="BQ1191" i="1"/>
  <c r="BQ1192" i="1"/>
  <c r="BQ1193" i="1"/>
  <c r="BQ1194" i="1"/>
  <c r="BQ1195" i="1"/>
  <c r="BQ1196" i="1"/>
  <c r="BQ1197" i="1"/>
  <c r="BQ1198" i="1"/>
  <c r="BQ1199" i="1"/>
  <c r="BQ1200" i="1"/>
  <c r="BQ1201" i="1"/>
  <c r="BQ1202" i="1"/>
  <c r="BQ1203" i="1"/>
  <c r="BQ1204" i="1"/>
  <c r="BQ1205" i="1"/>
  <c r="BQ1206" i="1"/>
  <c r="BQ1207" i="1"/>
  <c r="BQ1208" i="1"/>
  <c r="BQ1209" i="1"/>
  <c r="BQ1210" i="1"/>
  <c r="BQ1211" i="1"/>
  <c r="BQ1212" i="1"/>
  <c r="BQ1213" i="1"/>
  <c r="BQ1214" i="1"/>
  <c r="BQ1215" i="1"/>
  <c r="BQ1216" i="1"/>
  <c r="BQ1217" i="1"/>
  <c r="BQ1218" i="1"/>
  <c r="BQ1219" i="1"/>
  <c r="BQ1220" i="1"/>
  <c r="BQ1221" i="1"/>
  <c r="BQ1222" i="1"/>
  <c r="BQ1223" i="1"/>
  <c r="BQ1224" i="1"/>
  <c r="BQ1225" i="1"/>
  <c r="BQ1226" i="1"/>
  <c r="BQ1227" i="1"/>
  <c r="BQ1228" i="1"/>
  <c r="BQ1229" i="1"/>
  <c r="BQ1230" i="1"/>
  <c r="BQ1231" i="1"/>
  <c r="BQ1232" i="1"/>
  <c r="BQ1233" i="1"/>
  <c r="BQ1234" i="1"/>
  <c r="BQ1235" i="1"/>
  <c r="BQ1236" i="1"/>
  <c r="BQ1237" i="1"/>
  <c r="BQ1238" i="1"/>
  <c r="BQ1239" i="1"/>
  <c r="BQ1240" i="1"/>
  <c r="BQ1241" i="1"/>
  <c r="BQ1242" i="1"/>
  <c r="BQ1243" i="1"/>
  <c r="BQ1244" i="1"/>
  <c r="BQ1245" i="1"/>
  <c r="BQ1246" i="1"/>
  <c r="BQ1247" i="1"/>
  <c r="BQ1248" i="1"/>
  <c r="BQ1249" i="1"/>
  <c r="BQ1250" i="1"/>
  <c r="BQ1251" i="1"/>
  <c r="BQ1252" i="1"/>
  <c r="BQ1253" i="1"/>
  <c r="BQ1254" i="1"/>
  <c r="BQ1255" i="1"/>
  <c r="BQ1256" i="1"/>
  <c r="BQ1257" i="1"/>
  <c r="BQ1258" i="1"/>
  <c r="BQ1259" i="1"/>
  <c r="BQ1260" i="1"/>
  <c r="BQ1261" i="1"/>
  <c r="BQ1262" i="1"/>
  <c r="BQ1263" i="1"/>
  <c r="BQ1264" i="1"/>
  <c r="BQ1265" i="1"/>
  <c r="BQ1266" i="1"/>
  <c r="BQ1267" i="1"/>
  <c r="BQ1268" i="1"/>
  <c r="BQ1269" i="1"/>
  <c r="BQ1270" i="1"/>
  <c r="BQ1271" i="1"/>
  <c r="BQ1272" i="1"/>
  <c r="BQ1273" i="1"/>
  <c r="BQ1274" i="1"/>
  <c r="BQ1275" i="1"/>
  <c r="BQ1276" i="1"/>
  <c r="BQ1277" i="1"/>
  <c r="BQ1278" i="1"/>
  <c r="BQ1279" i="1"/>
  <c r="BQ1280" i="1"/>
  <c r="BQ1281" i="1"/>
  <c r="BQ1282" i="1"/>
  <c r="BQ1283" i="1"/>
  <c r="BQ1284" i="1"/>
  <c r="BQ1285" i="1"/>
  <c r="BQ1286" i="1"/>
  <c r="BQ1287" i="1"/>
  <c r="BQ1288" i="1"/>
  <c r="BQ1289" i="1"/>
  <c r="BQ1290" i="1"/>
  <c r="BQ1291" i="1"/>
  <c r="BQ1292" i="1"/>
  <c r="BQ1293" i="1"/>
  <c r="BQ1294" i="1"/>
  <c r="BQ1295" i="1"/>
  <c r="BQ1296" i="1"/>
  <c r="BQ1297" i="1"/>
  <c r="BQ1298" i="1"/>
  <c r="BQ1299" i="1"/>
  <c r="BQ1300" i="1"/>
  <c r="BQ1301" i="1"/>
  <c r="BQ1302" i="1"/>
  <c r="BQ1303" i="1"/>
  <c r="BQ1304" i="1"/>
  <c r="BQ1305" i="1"/>
  <c r="BQ1306" i="1"/>
  <c r="BQ1307" i="1"/>
  <c r="BQ1308" i="1"/>
  <c r="BQ1309" i="1"/>
  <c r="BQ1310" i="1"/>
  <c r="BQ1311" i="1"/>
  <c r="BQ1312" i="1"/>
  <c r="BQ1313" i="1"/>
  <c r="BQ1314" i="1"/>
  <c r="BQ1315" i="1"/>
  <c r="BQ1316" i="1"/>
  <c r="BQ1317" i="1"/>
  <c r="BQ1318" i="1"/>
  <c r="BQ1319" i="1"/>
  <c r="BQ1320" i="1"/>
  <c r="BQ1321" i="1"/>
  <c r="BQ1322" i="1"/>
  <c r="BQ1323" i="1"/>
  <c r="BQ1324" i="1"/>
  <c r="BQ1325" i="1"/>
  <c r="BQ1326" i="1"/>
  <c r="BQ1327" i="1"/>
  <c r="BQ1328" i="1"/>
  <c r="BQ1329" i="1"/>
  <c r="BQ1330" i="1"/>
  <c r="BQ1331" i="1"/>
  <c r="BQ1332" i="1"/>
  <c r="BQ1333" i="1"/>
  <c r="BQ1334" i="1"/>
  <c r="BQ1335" i="1"/>
  <c r="BQ1336" i="1"/>
  <c r="BQ1337" i="1"/>
  <c r="BQ1338" i="1"/>
  <c r="BQ1339" i="1"/>
  <c r="BQ1340" i="1"/>
  <c r="BQ1341" i="1"/>
  <c r="BQ1342" i="1"/>
  <c r="BQ1343" i="1"/>
  <c r="BQ1344" i="1"/>
  <c r="BQ1345" i="1"/>
  <c r="BQ1346" i="1"/>
  <c r="BQ1347" i="1"/>
  <c r="BQ1348" i="1"/>
  <c r="BQ1349" i="1"/>
  <c r="BQ1350" i="1"/>
  <c r="BQ1351" i="1"/>
  <c r="BQ1352" i="1"/>
  <c r="BQ1353" i="1"/>
  <c r="BQ1354" i="1"/>
  <c r="BQ1355" i="1"/>
  <c r="BQ1356" i="1"/>
  <c r="BQ1357" i="1"/>
  <c r="BQ1358" i="1"/>
  <c r="BQ1359" i="1"/>
  <c r="BQ1360" i="1"/>
  <c r="BQ1361" i="1"/>
  <c r="BQ1362" i="1"/>
  <c r="BQ1363" i="1"/>
  <c r="BQ1364" i="1"/>
  <c r="BQ1365" i="1"/>
  <c r="BQ1366" i="1"/>
  <c r="BQ1367" i="1"/>
  <c r="BQ1368" i="1"/>
  <c r="BQ1369" i="1"/>
  <c r="BQ1370" i="1"/>
  <c r="BQ1371" i="1"/>
  <c r="BQ1372" i="1"/>
  <c r="BQ1373" i="1"/>
  <c r="BQ1374" i="1"/>
  <c r="BQ1375" i="1"/>
  <c r="BQ1376" i="1"/>
  <c r="BQ1377" i="1"/>
  <c r="BQ1378" i="1"/>
  <c r="BQ1379" i="1"/>
  <c r="BQ1380" i="1"/>
  <c r="BQ1381" i="1"/>
  <c r="BQ1382" i="1"/>
  <c r="BQ1383" i="1"/>
  <c r="BQ1384" i="1"/>
  <c r="BQ1385" i="1"/>
  <c r="BQ1386" i="1"/>
  <c r="BQ1387" i="1"/>
  <c r="BQ1388" i="1"/>
  <c r="BQ1389" i="1"/>
  <c r="BQ1390" i="1"/>
  <c r="BQ1391" i="1"/>
  <c r="BQ1392" i="1"/>
  <c r="BQ1393" i="1"/>
  <c r="BQ1394" i="1"/>
  <c r="BQ1395" i="1"/>
  <c r="BQ1396" i="1"/>
  <c r="BQ1397" i="1"/>
  <c r="BQ1398" i="1"/>
  <c r="BQ1399" i="1"/>
  <c r="BQ1400" i="1"/>
  <c r="BQ1401" i="1"/>
  <c r="BQ1402" i="1"/>
  <c r="BQ1403" i="1"/>
  <c r="BQ1404" i="1"/>
  <c r="BQ1405" i="1"/>
  <c r="BQ1406" i="1"/>
  <c r="BQ1407" i="1"/>
  <c r="BQ1408" i="1"/>
  <c r="BQ1409" i="1"/>
  <c r="BQ1410" i="1"/>
  <c r="BQ1411" i="1"/>
  <c r="BQ1412" i="1"/>
  <c r="BQ1413" i="1"/>
  <c r="BQ1414" i="1"/>
  <c r="BQ1415" i="1"/>
  <c r="BQ1416" i="1"/>
  <c r="BQ1417" i="1"/>
  <c r="BQ1418" i="1"/>
  <c r="BQ1419" i="1"/>
  <c r="BQ1420" i="1"/>
  <c r="BQ1421" i="1"/>
  <c r="BQ1422" i="1"/>
  <c r="BQ1423" i="1"/>
  <c r="BQ1424" i="1"/>
  <c r="BQ1425" i="1"/>
  <c r="BQ1426" i="1"/>
  <c r="BQ1427" i="1"/>
  <c r="BQ1428" i="1"/>
  <c r="BQ1429" i="1"/>
  <c r="BQ1430" i="1"/>
  <c r="BQ1431" i="1"/>
  <c r="BQ1432" i="1"/>
  <c r="BQ1433" i="1"/>
  <c r="BQ1434" i="1"/>
  <c r="BQ1435" i="1"/>
  <c r="BQ1436" i="1"/>
  <c r="BQ1437" i="1"/>
  <c r="BQ1438" i="1"/>
  <c r="BQ1439" i="1"/>
  <c r="BQ1440" i="1"/>
  <c r="BQ1441" i="1"/>
  <c r="BQ1442" i="1"/>
  <c r="BQ1443" i="1"/>
  <c r="BQ1444" i="1"/>
  <c r="BQ1445" i="1"/>
  <c r="BQ1446" i="1"/>
  <c r="BQ1447" i="1"/>
  <c r="BQ1448" i="1"/>
  <c r="BQ1449" i="1"/>
  <c r="BQ1450" i="1"/>
  <c r="BQ1451" i="1"/>
  <c r="BQ1452" i="1"/>
  <c r="BQ1453" i="1"/>
  <c r="BQ1454" i="1"/>
  <c r="BQ1455" i="1"/>
  <c r="BQ1456" i="1"/>
  <c r="BQ1457" i="1"/>
  <c r="BQ1458" i="1"/>
  <c r="BQ1459" i="1"/>
  <c r="BQ1460" i="1"/>
  <c r="BQ1461" i="1"/>
  <c r="BQ1462" i="1"/>
  <c r="BQ1463" i="1"/>
  <c r="BQ1464" i="1"/>
  <c r="BQ1465" i="1"/>
  <c r="BQ1466" i="1"/>
  <c r="BQ1467" i="1"/>
  <c r="BQ1468" i="1"/>
  <c r="BQ1469" i="1"/>
  <c r="BQ1470" i="1"/>
  <c r="BQ1471" i="1"/>
  <c r="BQ1472" i="1"/>
  <c r="BQ1473" i="1"/>
  <c r="BQ1474" i="1"/>
  <c r="BQ1475" i="1"/>
  <c r="BQ1476" i="1"/>
  <c r="BQ1477" i="1"/>
  <c r="BQ1478" i="1"/>
  <c r="BQ1479" i="1"/>
  <c r="BQ1480" i="1"/>
  <c r="BQ1481" i="1"/>
  <c r="BQ1482" i="1"/>
  <c r="BQ1483" i="1"/>
  <c r="BQ1484" i="1"/>
  <c r="BQ1485" i="1"/>
  <c r="BQ1486" i="1"/>
  <c r="BQ1487" i="1"/>
  <c r="BQ1489" i="1"/>
  <c r="BQ1490" i="1"/>
  <c r="BQ1491" i="1"/>
  <c r="BQ359" i="1"/>
  <c r="BQ1492" i="1"/>
  <c r="BQ360" i="1"/>
  <c r="BQ1493" i="1"/>
  <c r="BQ361" i="1"/>
  <c r="BQ1494" i="1"/>
  <c r="BQ362" i="1"/>
  <c r="BQ1495" i="1"/>
  <c r="BQ363" i="1"/>
  <c r="BQ1496" i="1"/>
  <c r="BQ364" i="1"/>
  <c r="BQ1497" i="1"/>
  <c r="BQ365" i="1"/>
  <c r="BQ1498" i="1"/>
  <c r="BQ1499" i="1"/>
  <c r="BQ1500" i="1"/>
  <c r="BQ1501" i="1"/>
  <c r="BQ1502" i="1"/>
  <c r="BQ1503" i="1"/>
  <c r="BQ1504" i="1"/>
  <c r="BQ1505" i="1"/>
  <c r="BQ1506" i="1"/>
  <c r="BQ1507" i="1"/>
  <c r="BQ1508" i="1"/>
  <c r="BQ1509" i="1"/>
  <c r="BQ1510" i="1"/>
  <c r="BQ1511" i="1"/>
  <c r="BQ1512" i="1"/>
  <c r="BQ1513" i="1"/>
  <c r="BQ1514" i="1"/>
  <c r="BQ1515" i="1"/>
  <c r="BQ1516" i="1"/>
  <c r="BQ1517" i="1"/>
  <c r="BQ1518" i="1"/>
  <c r="BQ1519" i="1"/>
  <c r="BQ1520" i="1"/>
  <c r="BQ1521" i="1"/>
  <c r="BQ1522" i="1"/>
  <c r="BQ1523" i="1"/>
  <c r="BQ1524" i="1"/>
  <c r="BQ1525" i="1"/>
  <c r="BQ1526" i="1"/>
  <c r="BQ1527" i="1"/>
  <c r="BQ1528" i="1"/>
  <c r="BQ1529" i="1"/>
  <c r="BQ1530" i="1"/>
  <c r="BQ1531" i="1"/>
  <c r="BQ1532" i="1"/>
  <c r="BQ1533" i="1"/>
  <c r="BQ1534" i="1"/>
  <c r="BQ1535" i="1"/>
  <c r="BQ1536" i="1"/>
  <c r="BQ1537" i="1"/>
  <c r="BQ1538" i="1"/>
  <c r="BQ1539" i="1"/>
  <c r="BQ1540" i="1"/>
  <c r="BQ1541" i="1"/>
  <c r="BQ1542" i="1"/>
  <c r="BQ1543" i="1"/>
  <c r="BQ1544" i="1"/>
  <c r="BQ1545" i="1"/>
  <c r="BQ1546" i="1"/>
  <c r="BQ1547" i="1"/>
  <c r="BQ1548" i="1"/>
  <c r="BQ1549" i="1"/>
  <c r="BQ1550" i="1"/>
  <c r="BQ1551" i="1"/>
  <c r="BQ1552" i="1"/>
  <c r="BQ1553" i="1"/>
  <c r="BQ1554" i="1"/>
  <c r="BQ1555" i="1"/>
  <c r="BQ1556" i="1"/>
  <c r="BQ1557" i="1"/>
  <c r="BQ1558" i="1"/>
  <c r="BQ1559" i="1"/>
  <c r="BQ1560" i="1"/>
  <c r="BQ1561" i="1"/>
  <c r="BQ1562" i="1"/>
  <c r="BQ1563" i="1"/>
  <c r="BQ1564" i="1"/>
  <c r="BQ1565" i="1"/>
  <c r="BQ1566" i="1"/>
  <c r="BQ1567" i="1"/>
  <c r="BQ1568" i="1"/>
  <c r="BQ1569" i="1"/>
  <c r="BQ1570" i="1"/>
  <c r="BQ1571" i="1"/>
  <c r="BQ1572" i="1"/>
  <c r="BQ1573" i="1"/>
  <c r="BQ1574" i="1"/>
  <c r="BQ1575" i="1"/>
  <c r="BQ1576" i="1"/>
  <c r="BQ1577" i="1"/>
  <c r="BQ1578" i="1"/>
  <c r="BQ1579" i="1"/>
  <c r="BQ1580" i="1"/>
  <c r="BQ1581" i="1"/>
  <c r="BQ1582" i="1"/>
  <c r="BQ1583" i="1"/>
  <c r="BQ1584" i="1"/>
  <c r="BQ1585" i="1"/>
  <c r="BQ1586" i="1"/>
  <c r="BQ1587" i="1"/>
  <c r="BQ1588" i="1"/>
  <c r="BQ1589" i="1"/>
  <c r="BQ1590" i="1"/>
  <c r="BQ1591" i="1"/>
  <c r="BQ1592" i="1"/>
  <c r="BQ1593" i="1"/>
  <c r="BQ1594" i="1"/>
  <c r="BQ1595" i="1"/>
  <c r="BQ1596" i="1"/>
  <c r="BQ1597" i="1"/>
  <c r="BQ1598" i="1"/>
  <c r="BQ1599" i="1"/>
  <c r="BQ1600" i="1"/>
  <c r="BQ1601" i="1"/>
  <c r="BQ1602" i="1"/>
  <c r="BQ1603" i="1"/>
  <c r="BQ1604" i="1"/>
  <c r="BQ1605" i="1"/>
  <c r="BQ1606" i="1"/>
  <c r="BQ1607" i="1"/>
  <c r="BQ1608" i="1"/>
  <c r="BQ1609" i="1"/>
  <c r="BQ1610" i="1"/>
  <c r="BQ1611" i="1"/>
  <c r="BQ1612" i="1"/>
  <c r="BQ1613" i="1"/>
  <c r="BQ1614" i="1"/>
  <c r="BQ1615" i="1"/>
  <c r="BQ1616" i="1"/>
  <c r="BQ1617" i="1"/>
  <c r="BQ1618" i="1"/>
  <c r="BQ1619" i="1"/>
  <c r="BQ1620" i="1"/>
  <c r="BQ1621" i="1"/>
  <c r="BQ1622" i="1"/>
  <c r="BQ1623" i="1"/>
  <c r="BQ1624" i="1"/>
  <c r="BQ1625" i="1"/>
  <c r="BQ1626" i="1"/>
  <c r="BQ1627" i="1"/>
  <c r="BQ1628" i="1"/>
  <c r="BQ1629" i="1"/>
  <c r="BQ1630" i="1"/>
  <c r="BQ1631" i="1"/>
  <c r="BQ1632" i="1"/>
  <c r="BQ1633" i="1"/>
  <c r="BQ1634" i="1"/>
  <c r="BQ1635" i="1"/>
  <c r="BQ1636" i="1"/>
  <c r="BQ1637" i="1"/>
  <c r="BQ1638" i="1"/>
  <c r="BQ1639" i="1"/>
  <c r="BQ1640" i="1"/>
  <c r="BQ1641" i="1"/>
  <c r="BQ1642" i="1"/>
  <c r="BQ1643" i="1"/>
  <c r="BQ1644" i="1"/>
  <c r="BQ1645" i="1"/>
  <c r="BQ1646" i="1"/>
  <c r="BQ1647" i="1"/>
  <c r="BQ1648" i="1"/>
  <c r="BQ1649" i="1"/>
  <c r="BQ1650" i="1"/>
  <c r="BQ1651" i="1"/>
  <c r="BQ1652" i="1"/>
  <c r="BQ1653" i="1"/>
  <c r="BQ1654" i="1"/>
  <c r="BQ1655" i="1"/>
  <c r="BQ1656" i="1"/>
  <c r="BQ1657" i="1"/>
  <c r="BQ1658" i="1"/>
  <c r="BQ1659" i="1"/>
  <c r="BQ1660" i="1"/>
  <c r="BQ1661" i="1"/>
  <c r="BQ1662" i="1"/>
  <c r="BQ1663" i="1"/>
  <c r="BQ1664" i="1"/>
  <c r="BQ1665" i="1"/>
  <c r="BQ1666" i="1"/>
  <c r="BQ1667" i="1"/>
  <c r="BQ1668" i="1"/>
  <c r="BQ1669" i="1"/>
  <c r="BQ1670" i="1"/>
  <c r="BQ1671" i="1"/>
  <c r="BQ1672" i="1"/>
  <c r="BQ1673" i="1"/>
  <c r="BQ1674" i="1"/>
  <c r="BQ1675" i="1"/>
  <c r="BQ1676" i="1"/>
  <c r="BQ1677" i="1"/>
  <c r="BQ1678" i="1"/>
  <c r="BQ1679" i="1"/>
  <c r="BQ1680" i="1"/>
  <c r="BQ1681" i="1"/>
  <c r="BQ1682" i="1"/>
  <c r="BQ1683" i="1"/>
  <c r="BQ1684" i="1"/>
  <c r="BQ1685" i="1"/>
  <c r="BQ1686" i="1"/>
  <c r="BQ1687" i="1"/>
  <c r="BQ1688" i="1"/>
  <c r="BQ1689" i="1"/>
  <c r="BQ1690" i="1"/>
  <c r="BQ1691" i="1"/>
  <c r="BQ1692" i="1"/>
  <c r="BQ1693" i="1"/>
  <c r="BQ1694" i="1"/>
  <c r="BQ1695" i="1"/>
  <c r="BQ1696" i="1"/>
  <c r="BQ1697" i="1"/>
  <c r="BQ1698" i="1"/>
  <c r="BQ1699" i="1"/>
  <c r="BQ1700" i="1"/>
  <c r="BQ1701" i="1"/>
  <c r="BQ1702" i="1"/>
  <c r="BQ1703" i="1"/>
  <c r="BQ1704" i="1"/>
  <c r="BQ1705" i="1"/>
  <c r="BQ1706" i="1"/>
  <c r="BQ1707" i="1"/>
  <c r="BQ1708" i="1"/>
  <c r="BQ1709" i="1"/>
  <c r="BQ1710" i="1"/>
  <c r="BQ1711" i="1"/>
  <c r="BQ1712" i="1"/>
  <c r="BQ1713" i="1"/>
  <c r="BQ1714" i="1"/>
  <c r="BQ1715" i="1"/>
  <c r="BQ1716" i="1"/>
  <c r="BQ1717" i="1"/>
  <c r="BQ1718" i="1"/>
  <c r="BQ1719" i="1"/>
  <c r="BQ1720" i="1"/>
  <c r="BQ1721" i="1"/>
  <c r="BQ1722" i="1"/>
  <c r="BQ1723" i="1"/>
  <c r="BQ1724" i="1"/>
  <c r="BQ1725" i="1"/>
  <c r="BQ1726" i="1"/>
  <c r="BQ1727" i="1"/>
  <c r="BQ1728" i="1"/>
  <c r="BQ1729" i="1"/>
  <c r="BQ1730" i="1"/>
  <c r="BQ1731" i="1"/>
  <c r="BQ1732" i="1"/>
  <c r="BQ1733" i="1"/>
  <c r="BQ1734" i="1"/>
  <c r="BQ1735" i="1"/>
  <c r="BQ1736" i="1"/>
  <c r="BQ1737" i="1"/>
  <c r="BQ1738" i="1"/>
  <c r="BQ1739" i="1"/>
  <c r="BQ1740" i="1"/>
  <c r="BQ1741" i="1"/>
  <c r="BQ1742" i="1"/>
  <c r="BQ1743" i="1"/>
  <c r="BQ1744" i="1"/>
  <c r="BQ1745" i="1"/>
  <c r="BQ1746" i="1"/>
  <c r="BQ1747" i="1"/>
  <c r="BQ1748" i="1"/>
  <c r="BQ1749" i="1"/>
  <c r="BQ1750" i="1"/>
  <c r="BQ1751" i="1"/>
  <c r="BQ1752" i="1"/>
  <c r="BQ1753" i="1"/>
  <c r="BQ1754" i="1"/>
  <c r="BQ1755" i="1"/>
  <c r="BQ1756" i="1"/>
  <c r="BQ1757" i="1"/>
  <c r="BQ1758" i="1"/>
  <c r="BQ1759" i="1"/>
  <c r="BQ1760" i="1"/>
  <c r="BQ1761" i="1"/>
  <c r="BQ1762" i="1"/>
  <c r="BQ1763" i="1"/>
  <c r="BQ1764" i="1"/>
  <c r="BQ1765" i="1"/>
  <c r="BQ1766" i="1"/>
  <c r="BQ1767" i="1"/>
  <c r="BQ1768" i="1"/>
  <c r="BQ1769" i="1"/>
  <c r="BQ1770" i="1"/>
  <c r="BQ1771" i="1"/>
  <c r="BQ1772" i="1"/>
  <c r="BQ1773" i="1"/>
  <c r="BQ1774" i="1"/>
  <c r="BQ1775" i="1"/>
  <c r="BQ1776" i="1"/>
  <c r="BQ1777" i="1"/>
  <c r="BQ1778" i="1"/>
  <c r="BQ1779" i="1"/>
  <c r="BQ1780" i="1"/>
  <c r="BQ1781" i="1"/>
  <c r="BQ1782" i="1"/>
  <c r="BQ1783" i="1"/>
  <c r="BQ1784" i="1"/>
  <c r="BQ1785" i="1"/>
  <c r="BQ1786" i="1"/>
  <c r="BQ1787" i="1"/>
  <c r="BQ1788" i="1"/>
  <c r="BQ1789" i="1"/>
  <c r="BQ1790" i="1"/>
  <c r="BQ1791" i="1"/>
  <c r="BQ1792" i="1"/>
  <c r="BQ1793" i="1"/>
  <c r="BQ1794" i="1"/>
  <c r="BQ1795" i="1"/>
  <c r="BQ1796" i="1"/>
  <c r="BQ1797" i="1"/>
  <c r="BQ1798" i="1"/>
  <c r="BQ1799" i="1"/>
  <c r="BQ1800" i="1"/>
  <c r="BQ1801" i="1"/>
  <c r="BQ1802" i="1"/>
  <c r="BQ1803" i="1"/>
  <c r="BQ1804" i="1"/>
  <c r="BQ1805" i="1"/>
  <c r="BQ1806" i="1"/>
  <c r="BQ1807" i="1"/>
  <c r="BQ1808" i="1"/>
  <c r="BQ1809" i="1"/>
  <c r="BQ1810" i="1"/>
  <c r="BQ1811" i="1"/>
  <c r="BQ1812" i="1"/>
  <c r="BQ1813" i="1"/>
  <c r="BQ1814" i="1"/>
  <c r="BQ1815" i="1"/>
  <c r="BQ1816" i="1"/>
  <c r="BQ1817" i="1"/>
  <c r="BQ1818" i="1"/>
  <c r="BQ1819" i="1"/>
  <c r="BQ1820" i="1"/>
  <c r="BQ1821" i="1"/>
  <c r="BQ1822" i="1"/>
  <c r="BQ1823" i="1"/>
  <c r="BQ1824" i="1"/>
  <c r="BQ1825" i="1"/>
  <c r="BQ1826" i="1"/>
  <c r="BQ1827" i="1"/>
  <c r="BQ1828" i="1"/>
  <c r="BQ1829" i="1"/>
  <c r="BQ1830" i="1"/>
  <c r="BQ1831" i="1"/>
  <c r="BQ1832" i="1"/>
  <c r="BQ1834" i="1"/>
  <c r="BQ1835" i="1"/>
  <c r="BQ1836" i="1"/>
  <c r="BQ1837" i="1"/>
  <c r="BQ1838" i="1"/>
  <c r="BQ1839" i="1"/>
  <c r="BQ1840" i="1"/>
  <c r="BQ1841" i="1"/>
  <c r="BQ1842" i="1"/>
  <c r="BQ1843" i="1"/>
  <c r="BQ1844" i="1"/>
  <c r="BQ1845" i="1"/>
  <c r="BQ1846" i="1"/>
  <c r="BQ1847" i="1"/>
  <c r="BQ1848" i="1"/>
  <c r="BQ1849" i="1"/>
  <c r="BQ1850" i="1"/>
  <c r="BQ1851" i="1"/>
  <c r="BQ1852" i="1"/>
  <c r="BQ1853" i="1"/>
  <c r="BQ1854" i="1"/>
  <c r="BQ1855" i="1"/>
  <c r="BQ1856" i="1"/>
  <c r="BQ1857" i="1"/>
  <c r="BQ1858" i="1"/>
  <c r="BQ1859" i="1"/>
  <c r="BQ1860" i="1"/>
  <c r="BQ1861" i="1"/>
  <c r="BQ1862" i="1"/>
  <c r="BQ1863" i="1"/>
  <c r="BQ1864" i="1"/>
  <c r="BQ1865" i="1"/>
  <c r="BQ1866" i="1"/>
  <c r="BQ1867" i="1"/>
  <c r="BQ1868" i="1"/>
  <c r="BQ1869" i="1"/>
  <c r="BQ1870" i="1"/>
  <c r="BQ1871" i="1"/>
  <c r="BQ1872" i="1"/>
  <c r="BQ1873" i="1"/>
  <c r="BQ1874" i="1"/>
  <c r="BQ1875" i="1"/>
  <c r="BQ1876" i="1"/>
  <c r="BQ1877" i="1"/>
  <c r="BQ1878" i="1"/>
  <c r="BQ1879" i="1"/>
  <c r="BQ1880" i="1"/>
  <c r="BQ1881" i="1"/>
  <c r="BQ1882" i="1"/>
  <c r="BQ1883" i="1"/>
  <c r="BQ1884" i="1"/>
  <c r="BQ1885" i="1"/>
  <c r="BQ1886" i="1"/>
  <c r="BQ1887" i="1"/>
  <c r="BQ1888" i="1"/>
  <c r="BQ1889" i="1"/>
  <c r="BQ1890" i="1"/>
  <c r="BQ1891" i="1"/>
  <c r="BQ1892" i="1"/>
  <c r="BQ1893" i="1"/>
  <c r="BQ1894" i="1"/>
  <c r="BQ1895" i="1"/>
  <c r="BQ1896" i="1"/>
  <c r="BQ1897" i="1"/>
  <c r="BQ1898" i="1"/>
  <c r="BQ1899" i="1"/>
  <c r="BQ1900" i="1"/>
  <c r="BQ1901" i="1"/>
  <c r="BQ1902" i="1"/>
  <c r="BQ1903" i="1"/>
  <c r="BQ1904" i="1"/>
  <c r="BQ1905" i="1"/>
  <c r="BQ1906" i="1"/>
  <c r="BQ1907" i="1"/>
  <c r="BQ1908" i="1"/>
  <c r="BQ1909" i="1"/>
  <c r="BQ1910" i="1"/>
  <c r="BQ1911" i="1"/>
  <c r="BQ1912" i="1"/>
  <c r="BQ1913" i="1"/>
  <c r="BQ1914" i="1"/>
  <c r="BQ1915" i="1"/>
  <c r="BQ1916" i="1"/>
  <c r="BQ1917" i="1"/>
  <c r="BQ1918" i="1"/>
  <c r="BQ1919" i="1"/>
  <c r="BQ1920" i="1"/>
  <c r="BQ1921" i="1"/>
  <c r="BQ1922" i="1"/>
  <c r="BQ1923" i="1"/>
  <c r="BQ1924" i="1"/>
  <c r="BQ1925" i="1"/>
  <c r="BQ1926" i="1"/>
  <c r="BQ1927" i="1"/>
  <c r="BQ1928" i="1"/>
  <c r="BQ1929" i="1"/>
  <c r="BQ1930" i="1"/>
  <c r="BQ1931" i="1"/>
  <c r="BQ1932" i="1"/>
  <c r="BQ1933" i="1"/>
  <c r="BQ1934" i="1"/>
  <c r="BQ1935" i="1"/>
  <c r="BQ1936" i="1"/>
  <c r="BQ1937" i="1"/>
  <c r="BQ1938" i="1"/>
  <c r="BQ1939" i="1"/>
  <c r="BQ1940" i="1"/>
  <c r="BQ1941" i="1"/>
  <c r="BQ1942" i="1"/>
  <c r="BQ1943" i="1"/>
  <c r="BQ1944" i="1"/>
  <c r="BQ1945" i="1"/>
  <c r="BQ1946" i="1"/>
  <c r="BQ1947" i="1"/>
  <c r="BQ1948" i="1"/>
  <c r="BQ1949" i="1"/>
  <c r="BQ1950" i="1"/>
  <c r="BQ1951" i="1"/>
  <c r="BQ1952" i="1"/>
  <c r="BQ1953" i="1"/>
  <c r="BQ1954" i="1"/>
  <c r="BQ1955" i="1"/>
  <c r="BQ1956" i="1"/>
  <c r="BQ1957" i="1"/>
  <c r="BQ1958" i="1"/>
  <c r="BQ1959" i="1"/>
  <c r="BQ1960" i="1"/>
  <c r="BQ1961" i="1"/>
  <c r="BQ1962" i="1"/>
  <c r="BQ1963" i="1"/>
  <c r="BQ1964" i="1"/>
  <c r="BQ1965" i="1"/>
  <c r="BQ1966" i="1"/>
  <c r="BQ1967" i="1"/>
  <c r="BQ1968" i="1"/>
  <c r="BQ1969" i="1"/>
  <c r="BQ1970" i="1"/>
  <c r="BQ1971" i="1"/>
  <c r="BQ1972" i="1"/>
  <c r="BQ1973" i="1"/>
  <c r="BQ1974" i="1"/>
  <c r="BQ1975" i="1"/>
  <c r="BQ1976" i="1"/>
  <c r="BQ1977" i="1"/>
  <c r="BQ1978" i="1"/>
  <c r="BQ1979" i="1"/>
  <c r="BQ1980" i="1"/>
  <c r="BQ1981" i="1"/>
  <c r="BQ1982" i="1"/>
  <c r="BQ1983" i="1"/>
  <c r="BQ1984" i="1"/>
  <c r="BQ1985" i="1"/>
  <c r="BQ1986" i="1"/>
  <c r="BQ1987" i="1"/>
  <c r="BQ1988" i="1"/>
  <c r="BQ1989" i="1"/>
  <c r="BQ1990" i="1"/>
  <c r="BQ1991" i="1"/>
  <c r="BQ1992" i="1"/>
  <c r="BQ1993" i="1"/>
  <c r="BQ1994" i="1"/>
  <c r="BQ1995" i="1"/>
  <c r="BQ1996" i="1"/>
  <c r="BQ1997" i="1"/>
  <c r="BQ1998" i="1"/>
  <c r="BQ1999" i="1"/>
  <c r="BQ2000" i="1"/>
  <c r="BQ2001" i="1"/>
  <c r="BQ2002" i="1"/>
  <c r="BQ2003" i="1"/>
  <c r="BQ2004" i="1"/>
  <c r="BQ2005" i="1"/>
  <c r="BQ2006" i="1"/>
  <c r="BQ2007" i="1"/>
  <c r="BQ2008" i="1"/>
  <c r="BQ2009" i="1"/>
  <c r="BQ2010" i="1"/>
  <c r="BQ2011" i="1"/>
  <c r="BQ2012" i="1"/>
  <c r="BQ2013" i="1"/>
  <c r="BQ2014" i="1"/>
  <c r="BQ2015" i="1"/>
  <c r="BQ2016" i="1"/>
  <c r="BQ2017" i="1"/>
  <c r="BQ2018" i="1"/>
  <c r="BQ2019" i="1"/>
  <c r="BQ2020" i="1"/>
  <c r="BQ2021" i="1"/>
  <c r="BQ2022" i="1"/>
  <c r="BQ2023" i="1"/>
  <c r="BQ2024" i="1"/>
  <c r="BQ2025" i="1"/>
  <c r="BQ2026" i="1"/>
  <c r="BQ2027" i="1"/>
  <c r="BQ2028" i="1"/>
  <c r="BQ2029" i="1"/>
  <c r="BQ2030" i="1"/>
  <c r="BQ2031" i="1"/>
  <c r="BQ2032" i="1"/>
  <c r="BQ2033" i="1"/>
  <c r="BQ2034" i="1"/>
  <c r="BQ2035" i="1"/>
  <c r="BQ2036" i="1"/>
  <c r="BQ2037" i="1"/>
  <c r="BQ2038" i="1"/>
  <c r="BQ2039" i="1"/>
  <c r="BQ2040" i="1"/>
  <c r="BQ2041" i="1"/>
  <c r="BQ2042" i="1"/>
  <c r="BQ2043" i="1"/>
  <c r="BQ2044" i="1"/>
  <c r="BQ2045" i="1"/>
  <c r="BQ2046" i="1"/>
  <c r="BQ2047" i="1"/>
  <c r="BQ2048" i="1"/>
  <c r="BQ2049" i="1"/>
  <c r="BQ2050" i="1"/>
  <c r="BQ2051" i="1"/>
  <c r="BQ2052" i="1"/>
  <c r="BQ2053" i="1"/>
  <c r="BQ2054" i="1"/>
  <c r="BQ2055" i="1"/>
  <c r="BQ2056" i="1"/>
  <c r="BQ2057" i="1"/>
  <c r="BQ2058" i="1"/>
  <c r="BQ2059" i="1"/>
  <c r="BQ2060" i="1"/>
  <c r="BQ2061" i="1"/>
  <c r="BQ2062" i="1"/>
  <c r="BQ2063" i="1"/>
  <c r="BQ2064" i="1"/>
  <c r="BQ2065" i="1"/>
  <c r="BQ2066" i="1"/>
  <c r="BQ2067" i="1"/>
  <c r="BQ2068" i="1"/>
  <c r="BQ2069" i="1"/>
  <c r="BQ2070" i="1"/>
  <c r="BQ2071" i="1"/>
  <c r="BQ2072" i="1"/>
  <c r="BQ2073" i="1"/>
  <c r="BQ2074" i="1"/>
  <c r="BQ2075" i="1"/>
  <c r="BQ2076" i="1"/>
  <c r="BQ2077" i="1"/>
  <c r="BQ2078" i="1"/>
  <c r="BQ2079" i="1"/>
  <c r="BQ2080" i="1"/>
  <c r="BQ2081" i="1"/>
  <c r="BQ2082" i="1"/>
  <c r="BQ2083" i="1"/>
  <c r="BQ2084" i="1"/>
  <c r="BQ2085" i="1"/>
  <c r="BQ2086" i="1"/>
  <c r="BQ2087" i="1"/>
  <c r="BQ2088" i="1"/>
  <c r="BQ2089" i="1"/>
  <c r="BQ2090" i="1"/>
  <c r="BQ2091" i="1"/>
  <c r="BQ2092" i="1"/>
  <c r="BQ2093" i="1"/>
  <c r="BQ2094" i="1"/>
  <c r="BQ2095" i="1"/>
  <c r="BQ2096" i="1"/>
  <c r="BQ2097" i="1"/>
  <c r="BQ2098" i="1"/>
  <c r="BQ2099" i="1"/>
  <c r="BQ2100" i="1"/>
  <c r="BQ2101" i="1"/>
  <c r="BQ2102" i="1"/>
  <c r="BQ2103" i="1"/>
  <c r="BQ2104" i="1"/>
  <c r="BQ2105" i="1"/>
  <c r="BQ2106" i="1"/>
  <c r="BQ2107" i="1"/>
  <c r="BQ2108" i="1"/>
  <c r="BQ2109" i="1"/>
  <c r="BQ2110" i="1"/>
  <c r="BQ2111" i="1"/>
  <c r="BQ2112" i="1"/>
  <c r="BQ2113" i="1"/>
  <c r="BQ2114" i="1"/>
  <c r="BQ2115" i="1"/>
  <c r="BQ2116" i="1"/>
  <c r="BQ2117" i="1"/>
  <c r="BQ2118" i="1"/>
  <c r="BQ2119" i="1"/>
  <c r="BQ2120" i="1"/>
  <c r="BQ2121" i="1"/>
  <c r="BQ2122" i="1"/>
  <c r="BQ2123" i="1"/>
  <c r="BQ2124" i="1"/>
  <c r="BQ2125" i="1"/>
  <c r="BQ2126" i="1"/>
  <c r="BQ2127" i="1"/>
  <c r="BQ2128" i="1"/>
  <c r="BQ2129" i="1"/>
  <c r="BQ2130" i="1"/>
  <c r="BQ2131" i="1"/>
  <c r="BQ2132" i="1"/>
  <c r="BQ2133" i="1"/>
  <c r="BQ2134" i="1"/>
  <c r="BQ2135" i="1"/>
  <c r="BQ2136" i="1"/>
  <c r="BQ2137" i="1"/>
  <c r="BQ2138" i="1"/>
  <c r="BQ2139" i="1"/>
  <c r="BQ2140" i="1"/>
  <c r="BQ2141" i="1"/>
  <c r="BQ2142" i="1"/>
  <c r="BQ2143" i="1"/>
  <c r="BQ2144" i="1"/>
  <c r="BQ2145" i="1"/>
  <c r="BQ2146" i="1"/>
  <c r="BQ2147" i="1"/>
  <c r="BQ2148" i="1"/>
  <c r="BQ2149" i="1"/>
  <c r="BQ2150" i="1"/>
  <c r="BQ2151" i="1"/>
  <c r="BQ2152" i="1"/>
  <c r="BQ2153" i="1"/>
  <c r="BQ2154" i="1"/>
  <c r="BQ2155" i="1"/>
  <c r="BQ2156" i="1"/>
  <c r="BQ2157" i="1"/>
  <c r="BQ2158" i="1"/>
  <c r="BQ2159" i="1"/>
  <c r="BQ2170" i="1"/>
  <c r="BQ2171" i="1"/>
  <c r="BQ2172" i="1"/>
  <c r="BQ2173" i="1"/>
  <c r="BQ2174" i="1"/>
  <c r="BQ1833" i="1"/>
  <c r="BQ2196" i="1"/>
  <c r="BQ2197" i="1"/>
  <c r="BQ3" i="1"/>
  <c r="CT12" i="1" l="1" a="1"/>
  <c r="CT12" i="1" s="1"/>
  <c r="CU11" i="1" a="1"/>
  <c r="CU11" i="1" s="1"/>
  <c r="CT11" i="1" a="1"/>
  <c r="CT11" i="1" s="1"/>
  <c r="CU10" i="1" a="1"/>
  <c r="CU10" i="1" s="1"/>
  <c r="CT10" i="1" a="1"/>
  <c r="CT10" i="1" s="1"/>
  <c r="CU9" i="1" a="1"/>
  <c r="CU9" i="1" s="1"/>
  <c r="CT9" i="1" a="1"/>
  <c r="CT9" i="1" s="1"/>
  <c r="CU8" i="1" a="1"/>
  <c r="CU8" i="1" s="1"/>
  <c r="CT8" i="1" a="1"/>
  <c r="CT8" i="1" s="1"/>
  <c r="CU7" i="1" a="1"/>
  <c r="CU7" i="1" s="1"/>
  <c r="CT7" i="1" a="1"/>
  <c r="CT7" i="1" s="1"/>
  <c r="CU6" i="1" a="1"/>
  <c r="CU6" i="1" s="1"/>
  <c r="CT6" i="1" a="1"/>
  <c r="CT6" i="1" s="1"/>
  <c r="CU5" i="1" a="1"/>
  <c r="CU5" i="1" s="1"/>
  <c r="CT5" i="1" a="1"/>
  <c r="CT5" i="1" s="1"/>
  <c r="CU4" i="1" a="1"/>
  <c r="CU4" i="1" s="1"/>
  <c r="CT4" i="1" a="1"/>
  <c r="CT4" i="1" s="1"/>
  <c r="CT3" i="1" a="1"/>
  <c r="CT3" i="1" s="1"/>
  <c r="CU3" i="1" a="1"/>
  <c r="CU3" i="1" s="1"/>
  <c r="CU12" i="1" a="1"/>
  <c r="CU12" i="1" s="1"/>
  <c r="CL3" i="1" a="1"/>
  <c r="CL3" i="1" s="1"/>
  <c r="BZ3" i="1" a="1"/>
  <c r="BZ3" i="1" s="1"/>
  <c r="CP12" i="1"/>
  <c r="CL12" i="1"/>
  <c r="CH12" i="1"/>
  <c r="CM11" i="1"/>
  <c r="CI11" i="1"/>
  <c r="CN10" i="1"/>
  <c r="CJ10" i="1"/>
  <c r="CO9" i="1"/>
  <c r="CK9" i="1"/>
  <c r="CP8" i="1"/>
  <c r="CL8" i="1"/>
  <c r="CH8" i="1"/>
  <c r="CM7" i="1"/>
  <c r="CI7" i="1"/>
  <c r="CJ6" i="1"/>
  <c r="CP4" i="1"/>
  <c r="CH7" i="1"/>
  <c r="CN5" i="1"/>
  <c r="CP3" i="1"/>
  <c r="CO12" i="1"/>
  <c r="CK12" i="1"/>
  <c r="CP11" i="1"/>
  <c r="CL11" i="1"/>
  <c r="CH11" i="1"/>
  <c r="CM10" i="1"/>
  <c r="CI10" i="1"/>
  <c r="CN9" i="1"/>
  <c r="CJ9" i="1"/>
  <c r="CO8" i="1"/>
  <c r="CK8" i="1"/>
  <c r="CP7" i="1"/>
  <c r="CL7" i="1"/>
  <c r="CK4" i="1"/>
  <c r="CN12" i="1"/>
  <c r="CJ12" i="1"/>
  <c r="CO11" i="1"/>
  <c r="CK11" i="1"/>
  <c r="CP10" i="1"/>
  <c r="CL10" i="1"/>
  <c r="CH10" i="1"/>
  <c r="CM9" i="1"/>
  <c r="CI9" i="1"/>
  <c r="CN8" i="1"/>
  <c r="CJ8" i="1"/>
  <c r="CO7" i="1"/>
  <c r="CK7" i="1"/>
  <c r="CP6" i="1"/>
  <c r="CL6" i="1"/>
  <c r="CH6" i="1"/>
  <c r="CM5" i="1"/>
  <c r="CI5" i="1"/>
  <c r="CN4" i="1"/>
  <c r="CJ4" i="1"/>
  <c r="CO3" i="1"/>
  <c r="CK3" i="1"/>
  <c r="CN6" i="1"/>
  <c r="CO5" i="1"/>
  <c r="CH4" i="1"/>
  <c r="CI3" i="1"/>
  <c r="CI6" i="1"/>
  <c r="CO4" i="1"/>
  <c r="CH3" i="1"/>
  <c r="CM12" i="1"/>
  <c r="CI12" i="1"/>
  <c r="CN11" i="1"/>
  <c r="CJ11" i="1"/>
  <c r="CO10" i="1"/>
  <c r="CK10" i="1"/>
  <c r="CP9" i="1"/>
  <c r="CL9" i="1"/>
  <c r="CH9" i="1"/>
  <c r="CM8" i="1"/>
  <c r="CI8" i="1"/>
  <c r="CN7" i="1"/>
  <c r="CJ7" i="1"/>
  <c r="CO6" i="1"/>
  <c r="CK6" i="1"/>
  <c r="CP5" i="1"/>
  <c r="CL5" i="1"/>
  <c r="CH5" i="1"/>
  <c r="CM4" i="1"/>
  <c r="CI4" i="1"/>
  <c r="CN3" i="1"/>
  <c r="CJ3" i="1"/>
  <c r="CK5" i="1"/>
  <c r="CL4" i="1"/>
  <c r="CM3" i="1"/>
  <c r="CM6" i="1"/>
  <c r="CJ5" i="1"/>
  <c r="BV4" i="1"/>
  <c r="BP2152" i="1" l="1"/>
  <c r="BP2151" i="1"/>
  <c r="BP2116" i="1" l="1"/>
  <c r="BP2115" i="1"/>
  <c r="BP2091" i="1" l="1"/>
  <c r="BP2070" i="1" l="1"/>
  <c r="BP2058" i="1"/>
  <c r="BP2026" i="1" l="1"/>
  <c r="BP2025" i="1"/>
  <c r="BP2014" i="1" l="1"/>
  <c r="BP2013" i="1"/>
  <c r="BP2016" i="1"/>
  <c r="BP2015" i="1"/>
  <c r="BP2011" i="1"/>
  <c r="BP2012" i="1"/>
  <c r="BP1973" i="1" l="1"/>
  <c r="BP1972" i="1"/>
  <c r="BP1971" i="1"/>
  <c r="BP1970" i="1"/>
  <c r="BP1969" i="1"/>
  <c r="BP1968" i="1"/>
  <c r="BP1967" i="1"/>
  <c r="BP1966" i="1"/>
  <c r="BP1929" i="1" l="1"/>
  <c r="BP1919" i="1"/>
  <c r="BP1897" i="1" l="1"/>
  <c r="BP1895" i="1"/>
  <c r="BP1894" i="1"/>
  <c r="BP1893" i="1"/>
  <c r="BP1892" i="1"/>
  <c r="BP1891" i="1"/>
  <c r="BP1885" i="1"/>
  <c r="BP1884" i="1"/>
  <c r="BP1883" i="1"/>
  <c r="BP1882" i="1"/>
  <c r="BP1881" i="1"/>
  <c r="BP1880" i="1"/>
  <c r="BP1876" i="1" l="1"/>
  <c r="BP1864" i="1" l="1"/>
  <c r="BP1863" i="1"/>
  <c r="BP1861" i="1"/>
  <c r="BP1860" i="1"/>
  <c r="BP1848" i="1"/>
  <c r="BP1843" i="1"/>
  <c r="BP1842" i="1"/>
  <c r="BP1841" i="1"/>
  <c r="BP1840" i="1"/>
  <c r="BP1832" i="1"/>
  <c r="BP1828" i="1"/>
  <c r="BP1829" i="1"/>
  <c r="BP1827" i="1"/>
  <c r="BP1825" i="1"/>
  <c r="BP1823" i="1"/>
  <c r="BP1822" i="1"/>
  <c r="BP1824" i="1"/>
  <c r="BP1826" i="1"/>
  <c r="BP1820" i="1"/>
  <c r="BP1813" i="1"/>
  <c r="BP1812" i="1"/>
  <c r="BP1811" i="1"/>
  <c r="BP1983" i="1"/>
  <c r="BP1982" i="1"/>
  <c r="BP1981" i="1"/>
  <c r="BP1980" i="1"/>
  <c r="BP1979" i="1"/>
  <c r="BP1978" i="1"/>
  <c r="BP1977" i="1"/>
  <c r="BP1976" i="1"/>
  <c r="BP1975" i="1"/>
  <c r="BP1974" i="1"/>
  <c r="BP1965" i="1"/>
  <c r="BP1964" i="1"/>
  <c r="BP1963" i="1"/>
  <c r="BP1962" i="1"/>
  <c r="BP1961" i="1"/>
  <c r="BP1960" i="1"/>
  <c r="BP1959" i="1"/>
  <c r="BP1958" i="1"/>
  <c r="BP1957" i="1"/>
  <c r="BP1956" i="1"/>
  <c r="BP1955" i="1"/>
  <c r="BP1954" i="1"/>
  <c r="BP1953" i="1"/>
  <c r="BP1952" i="1"/>
  <c r="BP1951" i="1"/>
  <c r="BP1950" i="1"/>
  <c r="BP1949" i="1"/>
  <c r="BP1948" i="1"/>
  <c r="BP1947" i="1"/>
  <c r="BP1946" i="1"/>
  <c r="BP1945" i="1"/>
  <c r="BP1944" i="1"/>
  <c r="BP1943" i="1"/>
  <c r="BP1942" i="1"/>
  <c r="BP1941" i="1"/>
  <c r="BP1940" i="1"/>
  <c r="BP1939" i="1"/>
  <c r="BP1938" i="1"/>
  <c r="BP1937" i="1"/>
  <c r="BP1936" i="1"/>
  <c r="BP1935" i="1"/>
  <c r="BP1934" i="1"/>
  <c r="BP1933" i="1"/>
  <c r="BP1932" i="1"/>
  <c r="BP1931" i="1"/>
  <c r="BP1930" i="1"/>
  <c r="BP1928" i="1"/>
  <c r="BP1927" i="1"/>
  <c r="BP1926" i="1"/>
  <c r="BP1925" i="1"/>
  <c r="BP1924" i="1"/>
  <c r="BP1923" i="1"/>
  <c r="BP1922" i="1"/>
  <c r="BP1921" i="1"/>
  <c r="BP1920" i="1"/>
  <c r="BP1918" i="1"/>
  <c r="BP1917" i="1"/>
  <c r="BP1916" i="1"/>
  <c r="BP1915" i="1"/>
  <c r="BP1914" i="1"/>
  <c r="BP1913" i="1"/>
  <c r="BP1912" i="1"/>
  <c r="BP1911" i="1"/>
  <c r="BP1910" i="1"/>
  <c r="BP1909" i="1"/>
  <c r="BP1908" i="1"/>
  <c r="BP1907" i="1"/>
  <c r="BP1906" i="1"/>
  <c r="BP1905" i="1"/>
  <c r="BP1904" i="1"/>
  <c r="BP1903" i="1"/>
  <c r="BP1902" i="1"/>
  <c r="BP1901" i="1"/>
  <c r="BP1900" i="1"/>
  <c r="BP1899" i="1"/>
  <c r="BP1898" i="1"/>
  <c r="BP1896" i="1"/>
  <c r="BP1890" i="1"/>
  <c r="BP1889" i="1"/>
  <c r="BP1888" i="1"/>
  <c r="BP1887" i="1"/>
  <c r="BP1886" i="1"/>
  <c r="BP1879" i="1"/>
  <c r="BP1878" i="1"/>
  <c r="BP1877" i="1"/>
  <c r="BP1875" i="1"/>
  <c r="BP1874" i="1"/>
  <c r="BP1873" i="1"/>
  <c r="BP1872" i="1"/>
  <c r="BP1871" i="1"/>
  <c r="BP1870" i="1"/>
  <c r="BP1869" i="1"/>
  <c r="BP1868" i="1"/>
  <c r="BP1867" i="1"/>
  <c r="BP1866" i="1"/>
  <c r="BP1865" i="1"/>
  <c r="BP1862" i="1"/>
  <c r="BP1859" i="1"/>
  <c r="BP1858" i="1"/>
  <c r="BP1857" i="1"/>
  <c r="BP1856" i="1"/>
  <c r="BP1855" i="1"/>
  <c r="BP1854" i="1"/>
  <c r="BP1853" i="1"/>
  <c r="BP1852" i="1"/>
  <c r="BP1851" i="1"/>
  <c r="BP1850" i="1"/>
  <c r="BP1849" i="1"/>
  <c r="BP1847" i="1"/>
  <c r="BP1846" i="1"/>
  <c r="BP1845" i="1"/>
  <c r="BP1844" i="1"/>
  <c r="BP1839" i="1"/>
  <c r="BP1838" i="1"/>
  <c r="BP1837" i="1"/>
  <c r="BP1836" i="1"/>
  <c r="BP1835" i="1"/>
  <c r="BP1834" i="1"/>
  <c r="BP1831" i="1"/>
  <c r="BP1830" i="1"/>
  <c r="BP1821" i="1"/>
  <c r="BP1819" i="1"/>
  <c r="BP1818" i="1"/>
  <c r="BP1817" i="1"/>
  <c r="BP1816" i="1"/>
  <c r="BP1815" i="1"/>
  <c r="BP1814" i="1"/>
  <c r="BP1810" i="1"/>
  <c r="BP1809" i="1"/>
  <c r="BP1805" i="1"/>
  <c r="BP1808" i="1"/>
  <c r="BP1807" i="1"/>
  <c r="BP1806" i="1"/>
  <c r="BP1804" i="1"/>
  <c r="BP1803" i="1"/>
  <c r="BP1802" i="1"/>
  <c r="BP1801" i="1"/>
  <c r="BP1800" i="1"/>
  <c r="BP1799" i="1"/>
  <c r="BP1798" i="1"/>
  <c r="BP1797" i="1"/>
  <c r="BP1796" i="1"/>
  <c r="BP1795" i="1"/>
  <c r="BP1794" i="1"/>
  <c r="BP1793" i="1"/>
  <c r="BP2077" i="1"/>
  <c r="BP2076" i="1"/>
  <c r="BP2075" i="1"/>
  <c r="BP2074" i="1"/>
  <c r="BP2073" i="1"/>
  <c r="BP2072" i="1"/>
  <c r="BP2071" i="1"/>
  <c r="BP2069" i="1"/>
  <c r="BP2068" i="1"/>
  <c r="BP2067" i="1"/>
  <c r="BP2066" i="1"/>
  <c r="BP2065" i="1"/>
  <c r="BP2064" i="1"/>
  <c r="BP2063" i="1"/>
  <c r="BP2062" i="1"/>
  <c r="BP2061" i="1"/>
  <c r="BP2060" i="1"/>
  <c r="BP2059" i="1"/>
  <c r="BP2057" i="1"/>
  <c r="BP2056" i="1"/>
  <c r="BP2055" i="1"/>
  <c r="BP2054" i="1"/>
  <c r="BP2053" i="1"/>
  <c r="BP2052" i="1"/>
  <c r="BP2051" i="1"/>
  <c r="BP2050" i="1"/>
  <c r="BP2049" i="1"/>
  <c r="BP2048" i="1"/>
  <c r="BP2047" i="1"/>
  <c r="BP2046" i="1"/>
  <c r="BP2045" i="1"/>
  <c r="BP2044" i="1"/>
  <c r="BP2043" i="1"/>
  <c r="BP2042" i="1"/>
  <c r="BP2041" i="1"/>
  <c r="BP2040" i="1"/>
  <c r="BP2039" i="1"/>
  <c r="BP2038" i="1"/>
  <c r="BP2037" i="1"/>
  <c r="BP2036" i="1"/>
  <c r="BP2035" i="1"/>
  <c r="BP2034" i="1"/>
  <c r="BP2033" i="1"/>
  <c r="BP2032" i="1"/>
  <c r="BP2031" i="1"/>
  <c r="BP2030" i="1"/>
  <c r="BP2029" i="1"/>
  <c r="BP2028" i="1"/>
  <c r="BP2027" i="1"/>
  <c r="BP2024" i="1"/>
  <c r="BP2023" i="1"/>
  <c r="BP2022" i="1"/>
  <c r="BP2021" i="1"/>
  <c r="BP2020" i="1"/>
  <c r="BP2019" i="1"/>
  <c r="BP2018" i="1"/>
  <c r="BP2017" i="1"/>
  <c r="BP2010" i="1"/>
  <c r="BP2009" i="1"/>
  <c r="BP2008" i="1"/>
  <c r="BP2007" i="1"/>
  <c r="BP2006" i="1"/>
  <c r="BP2005" i="1"/>
  <c r="BP2004" i="1"/>
  <c r="BP2003" i="1"/>
  <c r="BP2002" i="1"/>
  <c r="BP2001" i="1"/>
  <c r="BP2000" i="1"/>
  <c r="BP1999" i="1"/>
  <c r="BP1998" i="1"/>
  <c r="BP1997" i="1"/>
  <c r="BP1996" i="1"/>
  <c r="BP1995" i="1"/>
  <c r="BP1994" i="1"/>
  <c r="BP1993" i="1"/>
  <c r="BP1992" i="1"/>
  <c r="BP1991" i="1"/>
  <c r="BP1990" i="1"/>
  <c r="BP1989" i="1"/>
  <c r="BP1988" i="1"/>
  <c r="BP1987" i="1"/>
  <c r="BP1986" i="1"/>
  <c r="BP1985" i="1"/>
  <c r="BP1984" i="1"/>
  <c r="BP2123" i="1"/>
  <c r="BP2122" i="1"/>
  <c r="BP2121" i="1"/>
  <c r="BP2120" i="1"/>
  <c r="BP2119" i="1"/>
  <c r="BP2118" i="1"/>
  <c r="BP2117" i="1"/>
  <c r="BP2114" i="1"/>
  <c r="BP2113" i="1"/>
  <c r="BP2112" i="1"/>
  <c r="BP2111" i="1"/>
  <c r="BP2110" i="1"/>
  <c r="BP2109" i="1"/>
  <c r="BP2108" i="1"/>
  <c r="BP2107" i="1"/>
  <c r="BP2106" i="1"/>
  <c r="BP2105" i="1"/>
  <c r="BP2104" i="1"/>
  <c r="BP2103" i="1"/>
  <c r="BP2102" i="1"/>
  <c r="BP2101" i="1"/>
  <c r="BP2100" i="1"/>
  <c r="BP2099" i="1"/>
  <c r="BP2098" i="1"/>
  <c r="BP2097" i="1"/>
  <c r="BP2096" i="1"/>
  <c r="BP2095" i="1"/>
  <c r="BP2094" i="1"/>
  <c r="BP2093" i="1"/>
  <c r="BP2092" i="1"/>
  <c r="BP2090" i="1"/>
  <c r="BP2089" i="1"/>
  <c r="BP2088" i="1"/>
  <c r="BP2087" i="1"/>
  <c r="BP2086" i="1"/>
  <c r="BP2085" i="1"/>
  <c r="BP2084" i="1"/>
  <c r="BP2083" i="1"/>
  <c r="BP2082" i="1"/>
  <c r="BP2081" i="1"/>
  <c r="BP2080" i="1"/>
  <c r="BP2079" i="1"/>
  <c r="BP2078" i="1"/>
  <c r="BP2146" i="1"/>
  <c r="BP2145" i="1"/>
  <c r="BP2144" i="1"/>
  <c r="BP2143" i="1"/>
  <c r="BP2142" i="1"/>
  <c r="BP2141" i="1"/>
  <c r="BP2140" i="1"/>
  <c r="BP2139" i="1"/>
  <c r="BP2138" i="1"/>
  <c r="BP2137" i="1"/>
  <c r="BP2136" i="1"/>
  <c r="BP2135" i="1"/>
  <c r="BP2134" i="1"/>
  <c r="BP2133" i="1"/>
  <c r="BP2132" i="1"/>
  <c r="BP2131" i="1"/>
  <c r="BP2130" i="1"/>
  <c r="BP2129" i="1"/>
  <c r="BP2128" i="1"/>
  <c r="BP2127" i="1"/>
  <c r="BP2126" i="1"/>
  <c r="BP2125" i="1"/>
  <c r="BP2124" i="1"/>
  <c r="BP1792" i="1"/>
  <c r="BP1791" i="1"/>
  <c r="BP1790" i="1"/>
  <c r="BP1789" i="1"/>
  <c r="BP1788" i="1"/>
  <c r="BP1787" i="1"/>
  <c r="BP1786" i="1"/>
  <c r="BP1785" i="1"/>
  <c r="BP1784" i="1"/>
  <c r="BP1783" i="1"/>
  <c r="BP1782" i="1"/>
  <c r="BP1781" i="1"/>
  <c r="BP1780" i="1"/>
  <c r="BP1779" i="1"/>
  <c r="BP1778" i="1"/>
  <c r="BP1777" i="1"/>
  <c r="BP1776" i="1"/>
  <c r="BP1775" i="1"/>
  <c r="BP1774" i="1"/>
  <c r="BP1773" i="1"/>
  <c r="BP1772" i="1"/>
  <c r="BP1771" i="1"/>
  <c r="BP1770" i="1"/>
  <c r="BP1769" i="1"/>
  <c r="BP1768" i="1"/>
  <c r="BP1767" i="1"/>
  <c r="BP1766" i="1"/>
  <c r="BP1762" i="1"/>
  <c r="BP472" i="1"/>
  <c r="BP355" i="1"/>
  <c r="BP356" i="1"/>
  <c r="BP1460" i="1"/>
  <c r="BP1461" i="1"/>
  <c r="BP1462" i="1"/>
  <c r="BP411" i="1"/>
  <c r="BP412" i="1"/>
  <c r="BP421" i="1"/>
  <c r="BP422" i="1"/>
  <c r="BP595" i="1"/>
  <c r="BP596" i="1"/>
  <c r="BP597" i="1"/>
  <c r="BP598" i="1"/>
  <c r="BP599" i="1"/>
  <c r="BP600" i="1"/>
  <c r="BP863" i="1"/>
  <c r="BP864" i="1"/>
  <c r="BP1222" i="1"/>
  <c r="BP1225" i="1"/>
  <c r="BP1227" i="1"/>
  <c r="BP1248" i="1"/>
  <c r="BP1250" i="1"/>
  <c r="BP1252" i="1"/>
  <c r="BP1743" i="1"/>
  <c r="BP1149" i="1"/>
  <c r="BP326" i="1"/>
  <c r="BP327" i="1"/>
  <c r="BP497" i="1"/>
  <c r="BP498" i="1"/>
  <c r="BP502" i="1"/>
  <c r="BP503" i="1"/>
  <c r="BP504" i="1"/>
  <c r="BP505" i="1"/>
  <c r="BP589" i="1"/>
  <c r="BP590" i="1"/>
  <c r="BP591" i="1"/>
  <c r="BP592" i="1"/>
  <c r="BP593" i="1"/>
  <c r="BP1020" i="1"/>
  <c r="BP1046" i="1"/>
  <c r="BP1150" i="1"/>
  <c r="BP1223" i="1"/>
  <c r="BP1228" i="1"/>
  <c r="BP1249" i="1"/>
  <c r="BP1251" i="1"/>
  <c r="BP1253" i="1"/>
  <c r="BP1307" i="1"/>
  <c r="BP54" i="1"/>
  <c r="BP55" i="1"/>
  <c r="BP846" i="1"/>
  <c r="BP923" i="1"/>
  <c r="BP986" i="1"/>
  <c r="BP1021" i="1"/>
  <c r="BP1028" i="1"/>
  <c r="BP1029" i="1"/>
  <c r="BP1030" i="1"/>
  <c r="BP1130" i="1"/>
  <c r="BP1224" i="1"/>
  <c r="BP1226" i="1"/>
  <c r="BP1229" i="1"/>
  <c r="BP1256" i="1"/>
  <c r="BP1257" i="1"/>
  <c r="BP1261" i="1"/>
  <c r="BP1308" i="1"/>
  <c r="BP1314" i="1"/>
  <c r="BP1318" i="1"/>
  <c r="BP1328" i="1"/>
  <c r="BP1744" i="1"/>
  <c r="BP1752" i="1"/>
  <c r="BP852" i="1"/>
  <c r="BP1022" i="1"/>
  <c r="BP1031" i="1"/>
  <c r="BP1207" i="1"/>
  <c r="BP1208" i="1"/>
  <c r="BP1209" i="1"/>
  <c r="BP1210" i="1"/>
  <c r="BP1231" i="1"/>
  <c r="BP1232" i="1"/>
  <c r="BP1236" i="1"/>
  <c r="BP1258" i="1"/>
  <c r="BP1262" i="1"/>
  <c r="BP1309" i="1"/>
  <c r="BP1315" i="1"/>
  <c r="BP1319" i="1"/>
  <c r="BP1325" i="1"/>
  <c r="BP1329" i="1"/>
  <c r="BP1360" i="1"/>
  <c r="BP1710" i="1"/>
  <c r="BP1711" i="1"/>
  <c r="BP1712" i="1"/>
  <c r="BP1713" i="1"/>
  <c r="BP1714" i="1"/>
  <c r="BP1715" i="1"/>
  <c r="BP1716" i="1"/>
  <c r="BP1717" i="1"/>
  <c r="BP1718" i="1"/>
  <c r="BP1719" i="1"/>
  <c r="BP1720" i="1"/>
  <c r="BP1721" i="1"/>
  <c r="BP1722" i="1"/>
  <c r="BP1723" i="1"/>
  <c r="BP1724" i="1"/>
  <c r="BP1725" i="1"/>
  <c r="BP1745" i="1"/>
  <c r="BP1753" i="1"/>
  <c r="BP924" i="1"/>
  <c r="BP1023" i="1"/>
  <c r="BP1032" i="1"/>
  <c r="BP1233" i="1"/>
  <c r="BP1237" i="1"/>
  <c r="BP1259" i="1"/>
  <c r="BP1263" i="1"/>
  <c r="BP1265" i="1"/>
  <c r="BP1310" i="1"/>
  <c r="BP1316" i="1"/>
  <c r="BP1320" i="1"/>
  <c r="BP1326" i="1"/>
  <c r="BP1330" i="1"/>
  <c r="BP1609" i="1"/>
  <c r="BP1613" i="1"/>
  <c r="BP1614" i="1"/>
  <c r="BP1644" i="1"/>
  <c r="BP1746" i="1"/>
  <c r="BP1754" i="1"/>
  <c r="BP1033" i="1"/>
  <c r="BP1230" i="1"/>
  <c r="BP1234" i="1"/>
  <c r="BP1238" i="1"/>
  <c r="BP1254" i="1"/>
  <c r="BP1260" i="1"/>
  <c r="BP1264" i="1"/>
  <c r="BP1317" i="1"/>
  <c r="BP1321" i="1"/>
  <c r="BP1327" i="1"/>
  <c r="BP1331" i="1"/>
  <c r="BP1610" i="1"/>
  <c r="BP1615" i="1"/>
  <c r="BP1645" i="1"/>
  <c r="BP1646" i="1"/>
  <c r="BP1647" i="1"/>
  <c r="BP1648" i="1"/>
  <c r="BP1649" i="1"/>
  <c r="BP1650" i="1"/>
  <c r="BP1651" i="1"/>
  <c r="BP1652" i="1"/>
  <c r="BP1653" i="1"/>
  <c r="BP1747" i="1"/>
  <c r="BP1755" i="1"/>
  <c r="BP837" i="1"/>
  <c r="BP890" i="1"/>
  <c r="BP925" i="1"/>
  <c r="BP1034" i="1"/>
  <c r="BP1048" i="1"/>
  <c r="BP1235" i="1"/>
  <c r="BP1239" i="1"/>
  <c r="BP1240" i="1"/>
  <c r="BP1267" i="1"/>
  <c r="BP1322" i="1"/>
  <c r="BP1332" i="1"/>
  <c r="BP1335" i="1"/>
  <c r="BP1418" i="1"/>
  <c r="BP1419" i="1"/>
  <c r="BP1420" i="1"/>
  <c r="BP1606" i="1"/>
  <c r="BP1611" i="1"/>
  <c r="BP1616" i="1"/>
  <c r="BP1737" i="1"/>
  <c r="BP1738" i="1"/>
  <c r="BP1739" i="1"/>
  <c r="BP1740" i="1"/>
  <c r="BP1741" i="1"/>
  <c r="BP1748" i="1"/>
  <c r="BP1756" i="1"/>
  <c r="BP311" i="1"/>
  <c r="BP476" i="1"/>
  <c r="BP838" i="1"/>
  <c r="BP1024" i="1"/>
  <c r="BP1035" i="1"/>
  <c r="BP1241" i="1"/>
  <c r="BP1242" i="1"/>
  <c r="BP1243" i="1"/>
  <c r="BP1255" i="1"/>
  <c r="BP1323" i="1"/>
  <c r="BP1333" i="1"/>
  <c r="BP1336" i="1"/>
  <c r="BP1607" i="1"/>
  <c r="BP1612" i="1"/>
  <c r="BP1617" i="1"/>
  <c r="BP1749" i="1"/>
  <c r="BP1757" i="1"/>
  <c r="BP316" i="1"/>
  <c r="BP835" i="1"/>
  <c r="BP926" i="1"/>
  <c r="BP1025" i="1"/>
  <c r="BP1036" i="1"/>
  <c r="BP1266" i="1"/>
  <c r="BP1324" i="1"/>
  <c r="BP1618" i="1"/>
  <c r="BP1625" i="1"/>
  <c r="BP1632" i="1"/>
  <c r="BP1750" i="1"/>
  <c r="BP1758" i="1"/>
  <c r="BP279" i="1"/>
  <c r="BP836" i="1"/>
  <c r="BP1026" i="1"/>
  <c r="BP1037" i="1"/>
  <c r="BP1334" i="1"/>
  <c r="BP1338" i="1"/>
  <c r="BP1339" i="1"/>
  <c r="BP1340" i="1"/>
  <c r="BP1341" i="1"/>
  <c r="BP1342" i="1"/>
  <c r="BP1343" i="1"/>
  <c r="BP1344" i="1"/>
  <c r="BP1345" i="1"/>
  <c r="BP1346" i="1"/>
  <c r="BP1347" i="1"/>
  <c r="BP1348" i="1"/>
  <c r="BP1349" i="1"/>
  <c r="BP1350" i="1"/>
  <c r="BP1619" i="1"/>
  <c r="BP1626" i="1"/>
  <c r="BP1633" i="1"/>
  <c r="BP1751" i="1"/>
  <c r="BP308" i="1"/>
  <c r="BP487" i="1"/>
  <c r="BP833" i="1"/>
  <c r="BP1027" i="1"/>
  <c r="BP1244" i="1"/>
  <c r="BP1620" i="1"/>
  <c r="BP1627" i="1"/>
  <c r="BP1634" i="1"/>
  <c r="BP305" i="1"/>
  <c r="BP834" i="1"/>
  <c r="BP968" i="1"/>
  <c r="BP1337" i="1"/>
  <c r="BP1621" i="1"/>
  <c r="BP1628" i="1"/>
  <c r="BP1635" i="1"/>
  <c r="BP1622" i="1"/>
  <c r="BP1629" i="1"/>
  <c r="BP1636" i="1"/>
  <c r="BP1583" i="1"/>
  <c r="BP1584" i="1"/>
  <c r="BP1585" i="1"/>
  <c r="BP1586" i="1"/>
  <c r="BP1587" i="1"/>
  <c r="BP1588" i="1"/>
  <c r="BP1589" i="1"/>
  <c r="BP1590" i="1"/>
  <c r="BP1623" i="1"/>
  <c r="BP1630" i="1"/>
  <c r="BP1637" i="1"/>
  <c r="BP1624" i="1"/>
  <c r="BP1631" i="1"/>
  <c r="BP1638" i="1"/>
  <c r="BP1639" i="1"/>
  <c r="BP1640" i="1"/>
  <c r="BP1641" i="1"/>
  <c r="BP4" i="1"/>
  <c r="BP5" i="1"/>
  <c r="BP7" i="1"/>
  <c r="BP8" i="1"/>
  <c r="BP9" i="1"/>
  <c r="BP11" i="1"/>
  <c r="BP12" i="1"/>
  <c r="BP13" i="1"/>
  <c r="BP14" i="1"/>
  <c r="BP15" i="1"/>
  <c r="BP16" i="1"/>
  <c r="BP17" i="1"/>
  <c r="BP19" i="1"/>
  <c r="BP20" i="1"/>
  <c r="BP21" i="1"/>
  <c r="BP23" i="1"/>
  <c r="BP24" i="1"/>
  <c r="BP25" i="1"/>
  <c r="BP26" i="1"/>
  <c r="BP27" i="1"/>
  <c r="BP28" i="1"/>
  <c r="BP29" i="1"/>
  <c r="BP30" i="1"/>
  <c r="BP31" i="1"/>
  <c r="BP32" i="1"/>
  <c r="BP33" i="1"/>
  <c r="BP34" i="1"/>
  <c r="BP35" i="1"/>
  <c r="BP36" i="1"/>
  <c r="BP37" i="1"/>
  <c r="BP38" i="1"/>
  <c r="BP39" i="1"/>
  <c r="BP40" i="1"/>
  <c r="BP41" i="1"/>
  <c r="BP42" i="1"/>
  <c r="BP43" i="1"/>
  <c r="BP44" i="1"/>
  <c r="BP45" i="1"/>
  <c r="BP46" i="1"/>
  <c r="BP47" i="1"/>
  <c r="BP48" i="1"/>
  <c r="BP49" i="1"/>
  <c r="BP50" i="1"/>
  <c r="BP51" i="1"/>
  <c r="BP52" i="1"/>
  <c r="BP53" i="1"/>
  <c r="BP56" i="1"/>
  <c r="BP57" i="1"/>
  <c r="BP58" i="1"/>
  <c r="BP59" i="1"/>
  <c r="BP60" i="1"/>
  <c r="BP61" i="1"/>
  <c r="BP62" i="1"/>
  <c r="BP63" i="1"/>
  <c r="BP64" i="1"/>
  <c r="BP65" i="1"/>
  <c r="BP66" i="1"/>
  <c r="BP67" i="1"/>
  <c r="BP68" i="1"/>
  <c r="BP69" i="1"/>
  <c r="BP70" i="1"/>
  <c r="BP71" i="1"/>
  <c r="BP72" i="1"/>
  <c r="BP73" i="1"/>
  <c r="BP74" i="1"/>
  <c r="BP75" i="1"/>
  <c r="BP76" i="1"/>
  <c r="BP77" i="1"/>
  <c r="BP78" i="1"/>
  <c r="BP79" i="1"/>
  <c r="BP80" i="1"/>
  <c r="BP81" i="1"/>
  <c r="BP82" i="1"/>
  <c r="BP83" i="1"/>
  <c r="BP84" i="1"/>
  <c r="BP85" i="1"/>
  <c r="BP86" i="1"/>
  <c r="BP87" i="1"/>
  <c r="BP88" i="1"/>
  <c r="BP89" i="1"/>
  <c r="BP90" i="1"/>
  <c r="BP91" i="1"/>
  <c r="BP92" i="1"/>
  <c r="BP93" i="1"/>
  <c r="BP94" i="1"/>
  <c r="BP95" i="1"/>
  <c r="BP96" i="1"/>
  <c r="BP97" i="1"/>
  <c r="BP98" i="1"/>
  <c r="BP99" i="1"/>
  <c r="BP100" i="1"/>
  <c r="BP101" i="1"/>
  <c r="BP102" i="1"/>
  <c r="BP103" i="1"/>
  <c r="BP104" i="1"/>
  <c r="BP105" i="1"/>
  <c r="BP106" i="1"/>
  <c r="BP107" i="1"/>
  <c r="BP108" i="1"/>
  <c r="BP109" i="1"/>
  <c r="BP110" i="1"/>
  <c r="BP111" i="1"/>
  <c r="BP112" i="1"/>
  <c r="BP113" i="1"/>
  <c r="BP114" i="1"/>
  <c r="BP115" i="1"/>
  <c r="BP116" i="1"/>
  <c r="BP117" i="1"/>
  <c r="BP118" i="1"/>
  <c r="BP119" i="1"/>
  <c r="BP120" i="1"/>
  <c r="BP121" i="1"/>
  <c r="BP122" i="1"/>
  <c r="BP123" i="1"/>
  <c r="BP124" i="1"/>
  <c r="BP125" i="1"/>
  <c r="BP126" i="1"/>
  <c r="BP127" i="1"/>
  <c r="BP128" i="1"/>
  <c r="BP129" i="1"/>
  <c r="BP130" i="1"/>
  <c r="BP131" i="1"/>
  <c r="BP132" i="1"/>
  <c r="BP133" i="1"/>
  <c r="BP134" i="1"/>
  <c r="BP135" i="1"/>
  <c r="BP136" i="1"/>
  <c r="BP137" i="1"/>
  <c r="BP138" i="1"/>
  <c r="BP139" i="1"/>
  <c r="BP140" i="1"/>
  <c r="BP141" i="1"/>
  <c r="BP142" i="1"/>
  <c r="BP143" i="1"/>
  <c r="BP144" i="1"/>
  <c r="BP145" i="1"/>
  <c r="BP146" i="1"/>
  <c r="BP147" i="1"/>
  <c r="BP148" i="1"/>
  <c r="BP149" i="1"/>
  <c r="BP150" i="1"/>
  <c r="BP151" i="1"/>
  <c r="BP152" i="1"/>
  <c r="BP153" i="1"/>
  <c r="BP154" i="1"/>
  <c r="BP155" i="1"/>
  <c r="BP156" i="1"/>
  <c r="BP157" i="1"/>
  <c r="BP158" i="1"/>
  <c r="BP159" i="1"/>
  <c r="BP160" i="1"/>
  <c r="BP161" i="1"/>
  <c r="BP162" i="1"/>
  <c r="BP163" i="1"/>
  <c r="BP164" i="1"/>
  <c r="BP165" i="1"/>
  <c r="BP166" i="1"/>
  <c r="BP167" i="1"/>
  <c r="BP168" i="1"/>
  <c r="BP169" i="1"/>
  <c r="BP170" i="1"/>
  <c r="BP171" i="1"/>
  <c r="BP172" i="1"/>
  <c r="BP173" i="1"/>
  <c r="BP174" i="1"/>
  <c r="BP175" i="1"/>
  <c r="BP176" i="1"/>
  <c r="BP177" i="1"/>
  <c r="BP178" i="1"/>
  <c r="BP179" i="1"/>
  <c r="BP180" i="1"/>
  <c r="BP181" i="1"/>
  <c r="BP182" i="1"/>
  <c r="BP183" i="1"/>
  <c r="BP184" i="1"/>
  <c r="BP185" i="1"/>
  <c r="BP186" i="1"/>
  <c r="BP187" i="1"/>
  <c r="BP188" i="1"/>
  <c r="BP189" i="1"/>
  <c r="BP190" i="1"/>
  <c r="BP191" i="1"/>
  <c r="BP192" i="1"/>
  <c r="BP193" i="1"/>
  <c r="BP194" i="1"/>
  <c r="BP195" i="1"/>
  <c r="BP196" i="1"/>
  <c r="BP197" i="1"/>
  <c r="BP198" i="1"/>
  <c r="BP199" i="1"/>
  <c r="BP200" i="1"/>
  <c r="BP201" i="1"/>
  <c r="BP202" i="1"/>
  <c r="BP203" i="1"/>
  <c r="BP204" i="1"/>
  <c r="BP205" i="1"/>
  <c r="BP206" i="1"/>
  <c r="BP207" i="1"/>
  <c r="BP208" i="1"/>
  <c r="BP209" i="1"/>
  <c r="BP210" i="1"/>
  <c r="BP211" i="1"/>
  <c r="BP212" i="1"/>
  <c r="BP213" i="1"/>
  <c r="BP214" i="1"/>
  <c r="BP215" i="1"/>
  <c r="BP216" i="1"/>
  <c r="BP217" i="1"/>
  <c r="BP218" i="1"/>
  <c r="BP219" i="1"/>
  <c r="BP220" i="1"/>
  <c r="BP221" i="1"/>
  <c r="BP222" i="1"/>
  <c r="BP223" i="1"/>
  <c r="BP224" i="1"/>
  <c r="BP225" i="1"/>
  <c r="BP226" i="1"/>
  <c r="BP227" i="1"/>
  <c r="BP228" i="1"/>
  <c r="BP229" i="1"/>
  <c r="BP230" i="1"/>
  <c r="BP231" i="1"/>
  <c r="BP232" i="1"/>
  <c r="BP233" i="1"/>
  <c r="BP234" i="1"/>
  <c r="BP235" i="1"/>
  <c r="BP236" i="1"/>
  <c r="BP237" i="1"/>
  <c r="BP238" i="1"/>
  <c r="BP239" i="1"/>
  <c r="BP240" i="1"/>
  <c r="BP241" i="1"/>
  <c r="BP242" i="1"/>
  <c r="BP243" i="1"/>
  <c r="BP244" i="1"/>
  <c r="BP245" i="1"/>
  <c r="BP246" i="1"/>
  <c r="BP247" i="1"/>
  <c r="BP248" i="1"/>
  <c r="BP249" i="1"/>
  <c r="BP250" i="1"/>
  <c r="BP251" i="1"/>
  <c r="BP252" i="1"/>
  <c r="BP253" i="1"/>
  <c r="BP254" i="1"/>
  <c r="BP255" i="1"/>
  <c r="BP256" i="1"/>
  <c r="BP257" i="1"/>
  <c r="BP258" i="1"/>
  <c r="BP259" i="1"/>
  <c r="BP260" i="1"/>
  <c r="BP261" i="1"/>
  <c r="BP262" i="1"/>
  <c r="BP263" i="1"/>
  <c r="BP264" i="1"/>
  <c r="BP265" i="1"/>
  <c r="BP266" i="1"/>
  <c r="BP267" i="1"/>
  <c r="BP268" i="1"/>
  <c r="BP269" i="1"/>
  <c r="BP270" i="1"/>
  <c r="BP271" i="1"/>
  <c r="BP272" i="1"/>
  <c r="BP273" i="1"/>
  <c r="BP274" i="1"/>
  <c r="BP275" i="1"/>
  <c r="BP276" i="1"/>
  <c r="BP277" i="1"/>
  <c r="BP278" i="1"/>
  <c r="BP280" i="1"/>
  <c r="BP281" i="1"/>
  <c r="BP282" i="1"/>
  <c r="BP283" i="1"/>
  <c r="BP284" i="1"/>
  <c r="BP285" i="1"/>
  <c r="BP286" i="1"/>
  <c r="BP287" i="1"/>
  <c r="BP288" i="1"/>
  <c r="BP289" i="1"/>
  <c r="BP290" i="1"/>
  <c r="BP291" i="1"/>
  <c r="BP292" i="1"/>
  <c r="BP294" i="1"/>
  <c r="BP295" i="1"/>
  <c r="BP296" i="1"/>
  <c r="BP297" i="1"/>
  <c r="BP298" i="1"/>
  <c r="BP299" i="1"/>
  <c r="BP300" i="1"/>
  <c r="BP301" i="1"/>
  <c r="BP302" i="1"/>
  <c r="BP303" i="1"/>
  <c r="BP304" i="1"/>
  <c r="BP306" i="1"/>
  <c r="BP307" i="1"/>
  <c r="BP309" i="1"/>
  <c r="BP310" i="1"/>
  <c r="BP312" i="1"/>
  <c r="BP313" i="1"/>
  <c r="BP314" i="1"/>
  <c r="BP315" i="1"/>
  <c r="BP317" i="1"/>
  <c r="BP318" i="1"/>
  <c r="BP319" i="1"/>
  <c r="BP320" i="1"/>
  <c r="BP321" i="1"/>
  <c r="BP322" i="1"/>
  <c r="BP323" i="1"/>
  <c r="BP324" i="1"/>
  <c r="BP325" i="1"/>
  <c r="BP328" i="1"/>
  <c r="BP329" i="1"/>
  <c r="BP330" i="1"/>
  <c r="BP331" i="1"/>
  <c r="BP332" i="1"/>
  <c r="BP333" i="1"/>
  <c r="BP334" i="1"/>
  <c r="BP335" i="1"/>
  <c r="BP336" i="1"/>
  <c r="BP337" i="1"/>
  <c r="BP338" i="1"/>
  <c r="BP339" i="1"/>
  <c r="BP340" i="1"/>
  <c r="BP341" i="1"/>
  <c r="BP342" i="1"/>
  <c r="BP343" i="1"/>
  <c r="BP344" i="1"/>
  <c r="BP345" i="1"/>
  <c r="BP346" i="1"/>
  <c r="BP347" i="1"/>
  <c r="BP348" i="1"/>
  <c r="BP349" i="1"/>
  <c r="BP350" i="1"/>
  <c r="BP351" i="1"/>
  <c r="BP352" i="1"/>
  <c r="BP353" i="1"/>
  <c r="BP354" i="1"/>
  <c r="BP357" i="1"/>
  <c r="BP358" i="1"/>
  <c r="BP366" i="1"/>
  <c r="BP367" i="1"/>
  <c r="BP368" i="1"/>
  <c r="BP369" i="1"/>
  <c r="BP370" i="1"/>
  <c r="BP371" i="1"/>
  <c r="BP372" i="1"/>
  <c r="BP373" i="1"/>
  <c r="BP374" i="1"/>
  <c r="BP375" i="1"/>
  <c r="BP376" i="1"/>
  <c r="BP377" i="1"/>
  <c r="BP378" i="1"/>
  <c r="BP379" i="1"/>
  <c r="BP380" i="1"/>
  <c r="BP381" i="1"/>
  <c r="BP382" i="1"/>
  <c r="BP383" i="1"/>
  <c r="BP384" i="1"/>
  <c r="BP385" i="1"/>
  <c r="BP386" i="1"/>
  <c r="BP387" i="1"/>
  <c r="BP388" i="1"/>
  <c r="BP389" i="1"/>
  <c r="BP390" i="1"/>
  <c r="BP391" i="1"/>
  <c r="BP392" i="1"/>
  <c r="BP393" i="1"/>
  <c r="BP394" i="1"/>
  <c r="BP395" i="1"/>
  <c r="BP396" i="1"/>
  <c r="BP397" i="1"/>
  <c r="BP398" i="1"/>
  <c r="BP399" i="1"/>
  <c r="BP400" i="1"/>
  <c r="BP401" i="1"/>
  <c r="BP402" i="1"/>
  <c r="BP403" i="1"/>
  <c r="BP404" i="1"/>
  <c r="BP405" i="1"/>
  <c r="BP406" i="1"/>
  <c r="BP407" i="1"/>
  <c r="BP408" i="1"/>
  <c r="BP409" i="1"/>
  <c r="BP410" i="1"/>
  <c r="BP413" i="1"/>
  <c r="BP414" i="1"/>
  <c r="BP415" i="1"/>
  <c r="BP416" i="1"/>
  <c r="BP417" i="1"/>
  <c r="BP418" i="1"/>
  <c r="BP419" i="1"/>
  <c r="BP420" i="1"/>
  <c r="BP423" i="1"/>
  <c r="BP424" i="1"/>
  <c r="BP425" i="1"/>
  <c r="BP426" i="1"/>
  <c r="BP427" i="1"/>
  <c r="BP428" i="1"/>
  <c r="BP429" i="1"/>
  <c r="BP430" i="1"/>
  <c r="BP431" i="1"/>
  <c r="BP432" i="1"/>
  <c r="BP433" i="1"/>
  <c r="BP434" i="1"/>
  <c r="BP435" i="1"/>
  <c r="BP436" i="1"/>
  <c r="BP437" i="1"/>
  <c r="BP438" i="1"/>
  <c r="BP439" i="1"/>
  <c r="BP440" i="1"/>
  <c r="BP441" i="1"/>
  <c r="BP442" i="1"/>
  <c r="BP443" i="1"/>
  <c r="BP444" i="1"/>
  <c r="BP445" i="1"/>
  <c r="BP446" i="1"/>
  <c r="BP447" i="1"/>
  <c r="BP448" i="1"/>
  <c r="BP449" i="1"/>
  <c r="BP450" i="1"/>
  <c r="BP451" i="1"/>
  <c r="BP452" i="1"/>
  <c r="BP453" i="1"/>
  <c r="BP454" i="1"/>
  <c r="BP455" i="1"/>
  <c r="BP456" i="1"/>
  <c r="BP457" i="1"/>
  <c r="BP458" i="1"/>
  <c r="BP459" i="1"/>
  <c r="BP460" i="1"/>
  <c r="BP461" i="1"/>
  <c r="BP462" i="1"/>
  <c r="BP463" i="1"/>
  <c r="BP464" i="1"/>
  <c r="BP465" i="1"/>
  <c r="BP466" i="1"/>
  <c r="BP467" i="1"/>
  <c r="BP468" i="1"/>
  <c r="BP469" i="1"/>
  <c r="BP470" i="1"/>
  <c r="BP473" i="1"/>
  <c r="BP474" i="1"/>
  <c r="BP475" i="1"/>
  <c r="BP477" i="1"/>
  <c r="BP478" i="1"/>
  <c r="BP479" i="1"/>
  <c r="BP480" i="1"/>
  <c r="BP481" i="1"/>
  <c r="BP482" i="1"/>
  <c r="BP483" i="1"/>
  <c r="BP484" i="1"/>
  <c r="BP485" i="1"/>
  <c r="BP486" i="1"/>
  <c r="BP488" i="1"/>
  <c r="BP489" i="1"/>
  <c r="BP490" i="1"/>
  <c r="BP491" i="1"/>
  <c r="BP492" i="1"/>
  <c r="BP493" i="1"/>
  <c r="BP494" i="1"/>
  <c r="BP495" i="1"/>
  <c r="BP496" i="1"/>
  <c r="BP499" i="1"/>
  <c r="BP500" i="1"/>
  <c r="BP501" i="1"/>
  <c r="BP506" i="1"/>
  <c r="BP507" i="1"/>
  <c r="BP508" i="1"/>
  <c r="BP509" i="1"/>
  <c r="BP510" i="1"/>
  <c r="BP511" i="1"/>
  <c r="BP512" i="1"/>
  <c r="BP513" i="1"/>
  <c r="BP514" i="1"/>
  <c r="BP515" i="1"/>
  <c r="BP516" i="1"/>
  <c r="BP517" i="1"/>
  <c r="BP518" i="1"/>
  <c r="BP519" i="1"/>
  <c r="BP520" i="1"/>
  <c r="BP521" i="1"/>
  <c r="BP522" i="1"/>
  <c r="BP523" i="1"/>
  <c r="BP524" i="1"/>
  <c r="BP525" i="1"/>
  <c r="BP526" i="1"/>
  <c r="BP527" i="1"/>
  <c r="BP528" i="1"/>
  <c r="BP529" i="1"/>
  <c r="BP530" i="1"/>
  <c r="BP531" i="1"/>
  <c r="BP532" i="1"/>
  <c r="BP533" i="1"/>
  <c r="BP534" i="1"/>
  <c r="BP535" i="1"/>
  <c r="BP536" i="1"/>
  <c r="BP537" i="1"/>
  <c r="BP538" i="1"/>
  <c r="BP539" i="1"/>
  <c r="BP540" i="1"/>
  <c r="BP541" i="1"/>
  <c r="BP542" i="1"/>
  <c r="BP543" i="1"/>
  <c r="BP544" i="1"/>
  <c r="BP545" i="1"/>
  <c r="BP546" i="1"/>
  <c r="BP547" i="1"/>
  <c r="BP548" i="1"/>
  <c r="BP549" i="1"/>
  <c r="BP550" i="1"/>
  <c r="BP551" i="1"/>
  <c r="BP552" i="1"/>
  <c r="BP553" i="1"/>
  <c r="BP554" i="1"/>
  <c r="BP555" i="1"/>
  <c r="BP556" i="1"/>
  <c r="BP557" i="1"/>
  <c r="BP558" i="1"/>
  <c r="BP559" i="1"/>
  <c r="BP560" i="1"/>
  <c r="BP561" i="1"/>
  <c r="BP562" i="1"/>
  <c r="BP563" i="1"/>
  <c r="BP564" i="1"/>
  <c r="BP565" i="1"/>
  <c r="BP566" i="1"/>
  <c r="BP567" i="1"/>
  <c r="BP568" i="1"/>
  <c r="BP569" i="1"/>
  <c r="BP570" i="1"/>
  <c r="BP571" i="1"/>
  <c r="BP572" i="1"/>
  <c r="BP573" i="1"/>
  <c r="BP574" i="1"/>
  <c r="BP575" i="1"/>
  <c r="BP576" i="1"/>
  <c r="BP577" i="1"/>
  <c r="BP578" i="1"/>
  <c r="BP579" i="1"/>
  <c r="BP580" i="1"/>
  <c r="BP581" i="1"/>
  <c r="BP582" i="1"/>
  <c r="BP583" i="1"/>
  <c r="BP584" i="1"/>
  <c r="BP585" i="1"/>
  <c r="BP586" i="1"/>
  <c r="BP587" i="1"/>
  <c r="BP588" i="1"/>
  <c r="BP594" i="1"/>
  <c r="BP601" i="1"/>
  <c r="BP602" i="1"/>
  <c r="BP603" i="1"/>
  <c r="BP604" i="1"/>
  <c r="BP605" i="1"/>
  <c r="BP606" i="1"/>
  <c r="BP607" i="1"/>
  <c r="BP608" i="1"/>
  <c r="BP609" i="1"/>
  <c r="BP610" i="1"/>
  <c r="BP611" i="1"/>
  <c r="BP612" i="1"/>
  <c r="BP613" i="1"/>
  <c r="BP614" i="1"/>
  <c r="BP615" i="1"/>
  <c r="BP616" i="1"/>
  <c r="BP617" i="1"/>
  <c r="BP619" i="1"/>
  <c r="BP620" i="1"/>
  <c r="BP621" i="1"/>
  <c r="BP622" i="1"/>
  <c r="BP623" i="1"/>
  <c r="BP624" i="1"/>
  <c r="BP625" i="1"/>
  <c r="BP626" i="1"/>
  <c r="BP627" i="1"/>
  <c r="BP628" i="1"/>
  <c r="BP629" i="1"/>
  <c r="BP630" i="1"/>
  <c r="BP631" i="1"/>
  <c r="BP632" i="1"/>
  <c r="BP633" i="1"/>
  <c r="BP634" i="1"/>
  <c r="BP635" i="1"/>
  <c r="BP636" i="1"/>
  <c r="BP637" i="1"/>
  <c r="BP638" i="1"/>
  <c r="BP639" i="1"/>
  <c r="BP640" i="1"/>
  <c r="BP641" i="1"/>
  <c r="BP643" i="1"/>
  <c r="BP644" i="1"/>
  <c r="BP645" i="1"/>
  <c r="BP646" i="1"/>
  <c r="BP647" i="1"/>
  <c r="BP648" i="1"/>
  <c r="BP649" i="1"/>
  <c r="BP651" i="1"/>
  <c r="BP652" i="1"/>
  <c r="BP653" i="1"/>
  <c r="BP655" i="1"/>
  <c r="BP656" i="1"/>
  <c r="BP657" i="1"/>
  <c r="BP658" i="1"/>
  <c r="BP659" i="1"/>
  <c r="BP660" i="1"/>
  <c r="BP661" i="1"/>
  <c r="BP662" i="1"/>
  <c r="BP663" i="1"/>
  <c r="BP664" i="1"/>
  <c r="BP665" i="1"/>
  <c r="BP666" i="1"/>
  <c r="BP668" i="1"/>
  <c r="BP669" i="1"/>
  <c r="BP670" i="1"/>
  <c r="BP671" i="1"/>
  <c r="BP672" i="1"/>
  <c r="BP673" i="1"/>
  <c r="BP674" i="1"/>
  <c r="BP675" i="1"/>
  <c r="BP676" i="1"/>
  <c r="BP677" i="1"/>
  <c r="BP678" i="1"/>
  <c r="BP679" i="1"/>
  <c r="BP680" i="1"/>
  <c r="BP681" i="1"/>
  <c r="BP682" i="1"/>
  <c r="BP683" i="1"/>
  <c r="BP684" i="1"/>
  <c r="BP685" i="1"/>
  <c r="BP686" i="1"/>
  <c r="BP687" i="1"/>
  <c r="BP688" i="1"/>
  <c r="BP689" i="1"/>
  <c r="BP690" i="1"/>
  <c r="BP691" i="1"/>
  <c r="BP692" i="1"/>
  <c r="BP693" i="1"/>
  <c r="BP694" i="1"/>
  <c r="BP695" i="1"/>
  <c r="BP696" i="1"/>
  <c r="BP697" i="1"/>
  <c r="BP698" i="1"/>
  <c r="BP699" i="1"/>
  <c r="BP700" i="1"/>
  <c r="BP701" i="1"/>
  <c r="BP702" i="1"/>
  <c r="BP703" i="1"/>
  <c r="BP704" i="1"/>
  <c r="BP705" i="1"/>
  <c r="BP706" i="1"/>
  <c r="BP707" i="1"/>
  <c r="BP708" i="1"/>
  <c r="BP709" i="1"/>
  <c r="BP710" i="1"/>
  <c r="BP711" i="1"/>
  <c r="BP712" i="1"/>
  <c r="BP713" i="1"/>
  <c r="BP714" i="1"/>
  <c r="BP715" i="1"/>
  <c r="BP716" i="1"/>
  <c r="BP717" i="1"/>
  <c r="BP718" i="1"/>
  <c r="BP719" i="1"/>
  <c r="BP720" i="1"/>
  <c r="BP721" i="1"/>
  <c r="BP722" i="1"/>
  <c r="BP723" i="1"/>
  <c r="BP724" i="1"/>
  <c r="BP725" i="1"/>
  <c r="BP726" i="1"/>
  <c r="BP727" i="1"/>
  <c r="BP728" i="1"/>
  <c r="BP729" i="1"/>
  <c r="BP730" i="1"/>
  <c r="BP731" i="1"/>
  <c r="BP732" i="1"/>
  <c r="BP733" i="1"/>
  <c r="BP734" i="1"/>
  <c r="BP735" i="1"/>
  <c r="BP736" i="1"/>
  <c r="BP737" i="1"/>
  <c r="BP738" i="1"/>
  <c r="BP739" i="1"/>
  <c r="BP740" i="1"/>
  <c r="BP741" i="1"/>
  <c r="BP742" i="1"/>
  <c r="BP743" i="1"/>
  <c r="BP744" i="1"/>
  <c r="BP745" i="1"/>
  <c r="BP746" i="1"/>
  <c r="BP747" i="1"/>
  <c r="BP748" i="1"/>
  <c r="BP749" i="1"/>
  <c r="BP750" i="1"/>
  <c r="BP751" i="1"/>
  <c r="BP752" i="1"/>
  <c r="BP753" i="1"/>
  <c r="BP754" i="1"/>
  <c r="BP755" i="1"/>
  <c r="BP756" i="1"/>
  <c r="BP757" i="1"/>
  <c r="BP758" i="1"/>
  <c r="BP759" i="1"/>
  <c r="BP760" i="1"/>
  <c r="BP761" i="1"/>
  <c r="BP762" i="1"/>
  <c r="BP763" i="1"/>
  <c r="BP764" i="1"/>
  <c r="BP765" i="1"/>
  <c r="BP766" i="1"/>
  <c r="BP767" i="1"/>
  <c r="BP768" i="1"/>
  <c r="BP769" i="1"/>
  <c r="BP770" i="1"/>
  <c r="BP771" i="1"/>
  <c r="BP772" i="1"/>
  <c r="BP773" i="1"/>
  <c r="BP774" i="1"/>
  <c r="BP775" i="1"/>
  <c r="BP776" i="1"/>
  <c r="BP777" i="1"/>
  <c r="BP778" i="1"/>
  <c r="BP779" i="1"/>
  <c r="BP780" i="1"/>
  <c r="BP781" i="1"/>
  <c r="BP782" i="1"/>
  <c r="BP783" i="1"/>
  <c r="BP784" i="1"/>
  <c r="BP785" i="1"/>
  <c r="BP786" i="1"/>
  <c r="BP787" i="1"/>
  <c r="BP788" i="1"/>
  <c r="BP789" i="1"/>
  <c r="BP790" i="1"/>
  <c r="BP791" i="1"/>
  <c r="BP792" i="1"/>
  <c r="BP793" i="1"/>
  <c r="BP794" i="1"/>
  <c r="BP795" i="1"/>
  <c r="BP796" i="1"/>
  <c r="BP797" i="1"/>
  <c r="BP798" i="1"/>
  <c r="BP799" i="1"/>
  <c r="BP800" i="1"/>
  <c r="BP801" i="1"/>
  <c r="BP802" i="1"/>
  <c r="BP803" i="1"/>
  <c r="BP804" i="1"/>
  <c r="BP805" i="1"/>
  <c r="BP806" i="1"/>
  <c r="BP807" i="1"/>
  <c r="BP808" i="1"/>
  <c r="BP809" i="1"/>
  <c r="BP810" i="1"/>
  <c r="BP811" i="1"/>
  <c r="BP812" i="1"/>
  <c r="BP813" i="1"/>
  <c r="BP814" i="1"/>
  <c r="BP815" i="1"/>
  <c r="BP816" i="1"/>
  <c r="BP817" i="1"/>
  <c r="BP818" i="1"/>
  <c r="BP819" i="1"/>
  <c r="BP820" i="1"/>
  <c r="BP821" i="1"/>
  <c r="BP822" i="1"/>
  <c r="BP823" i="1"/>
  <c r="BP824" i="1"/>
  <c r="BP825" i="1"/>
  <c r="BP826" i="1"/>
  <c r="BP827" i="1"/>
  <c r="BP828" i="1"/>
  <c r="BP829" i="1"/>
  <c r="BP830" i="1"/>
  <c r="BP831" i="1"/>
  <c r="BP832" i="1"/>
  <c r="BP839" i="1"/>
  <c r="BP840" i="1"/>
  <c r="BP841" i="1"/>
  <c r="BP842" i="1"/>
  <c r="BP843" i="1"/>
  <c r="BP844" i="1"/>
  <c r="BP845" i="1"/>
  <c r="BP847" i="1"/>
  <c r="BP848" i="1"/>
  <c r="BP849" i="1"/>
  <c r="BP850" i="1"/>
  <c r="BP851" i="1"/>
  <c r="BP853" i="1"/>
  <c r="BP854" i="1"/>
  <c r="BP855" i="1"/>
  <c r="BP856" i="1"/>
  <c r="BP857" i="1"/>
  <c r="BP858" i="1"/>
  <c r="BP859" i="1"/>
  <c r="BP860" i="1"/>
  <c r="BP861" i="1"/>
  <c r="BP862" i="1"/>
  <c r="BP865" i="1"/>
  <c r="BP866" i="1"/>
  <c r="BP867" i="1"/>
  <c r="BP868" i="1"/>
  <c r="BP869" i="1"/>
  <c r="BP870" i="1"/>
  <c r="BP871" i="1"/>
  <c r="BP872" i="1"/>
  <c r="BP873" i="1"/>
  <c r="BP874" i="1"/>
  <c r="BP875" i="1"/>
  <c r="BP876" i="1"/>
  <c r="BP877" i="1"/>
  <c r="BP878" i="1"/>
  <c r="BP879" i="1"/>
  <c r="BP880" i="1"/>
  <c r="BP881" i="1"/>
  <c r="BP882" i="1"/>
  <c r="BP883" i="1"/>
  <c r="BP884" i="1"/>
  <c r="BP885" i="1"/>
  <c r="BP886" i="1"/>
  <c r="BP887" i="1"/>
  <c r="BP888" i="1"/>
  <c r="BP889" i="1"/>
  <c r="BP891" i="1"/>
  <c r="BP892" i="1"/>
  <c r="BP893" i="1"/>
  <c r="BP894" i="1"/>
  <c r="BP895" i="1"/>
  <c r="BP896" i="1"/>
  <c r="BP897" i="1"/>
  <c r="BP898" i="1"/>
  <c r="BP899" i="1"/>
  <c r="BP900" i="1"/>
  <c r="BP901" i="1"/>
  <c r="BP902" i="1"/>
  <c r="BP903" i="1"/>
  <c r="BP904" i="1"/>
  <c r="BP905" i="1"/>
  <c r="BP906" i="1"/>
  <c r="BP907" i="1"/>
  <c r="BP908" i="1"/>
  <c r="BP909" i="1"/>
  <c r="BP910" i="1"/>
  <c r="BP911" i="1"/>
  <c r="BP912" i="1"/>
  <c r="BP913" i="1"/>
  <c r="BP914" i="1"/>
  <c r="BP915" i="1"/>
  <c r="BP916" i="1"/>
  <c r="BP917" i="1"/>
  <c r="BP918" i="1"/>
  <c r="BP919" i="1"/>
  <c r="BP920" i="1"/>
  <c r="BP921" i="1"/>
  <c r="BP922" i="1"/>
  <c r="BP927" i="1"/>
  <c r="BP928" i="1"/>
  <c r="BP929" i="1"/>
  <c r="BP930" i="1"/>
  <c r="BP931" i="1"/>
  <c r="BP932" i="1"/>
  <c r="BP933" i="1"/>
  <c r="BP934" i="1"/>
  <c r="BP935" i="1"/>
  <c r="BP936" i="1"/>
  <c r="BP937" i="1"/>
  <c r="BP938" i="1"/>
  <c r="BP939" i="1"/>
  <c r="BP940" i="1"/>
  <c r="BP941" i="1"/>
  <c r="BP942" i="1"/>
  <c r="BP943" i="1"/>
  <c r="BP944" i="1"/>
  <c r="BP945" i="1"/>
  <c r="BP946" i="1"/>
  <c r="BP947" i="1"/>
  <c r="BP948" i="1"/>
  <c r="BP949" i="1"/>
  <c r="BP950" i="1"/>
  <c r="BP951" i="1"/>
  <c r="BP952" i="1"/>
  <c r="BP953" i="1"/>
  <c r="BP954" i="1"/>
  <c r="BP955" i="1"/>
  <c r="BP956" i="1"/>
  <c r="BP957" i="1"/>
  <c r="BP958" i="1"/>
  <c r="BP959" i="1"/>
  <c r="BP960" i="1"/>
  <c r="BP961" i="1"/>
  <c r="BP962" i="1"/>
  <c r="BP963" i="1"/>
  <c r="BP964" i="1"/>
  <c r="BP965" i="1"/>
  <c r="BP966" i="1"/>
  <c r="BP967" i="1"/>
  <c r="BP969" i="1"/>
  <c r="BP970" i="1"/>
  <c r="BP971" i="1"/>
  <c r="BP972" i="1"/>
  <c r="BP973" i="1"/>
  <c r="BP974" i="1"/>
  <c r="BP975" i="1"/>
  <c r="BP976" i="1"/>
  <c r="BP977" i="1"/>
  <c r="BP978" i="1"/>
  <c r="BP979" i="1"/>
  <c r="BP980" i="1"/>
  <c r="BP981" i="1"/>
  <c r="BP982" i="1"/>
  <c r="BP983" i="1"/>
  <c r="BP984" i="1"/>
  <c r="BP985" i="1"/>
  <c r="BP987" i="1"/>
  <c r="BP988" i="1"/>
  <c r="BP989" i="1"/>
  <c r="BP990" i="1"/>
  <c r="BP991" i="1"/>
  <c r="BP992" i="1"/>
  <c r="BP993" i="1"/>
  <c r="BP994" i="1"/>
  <c r="BP995" i="1"/>
  <c r="BP996" i="1"/>
  <c r="BP997" i="1"/>
  <c r="BP998" i="1"/>
  <c r="BP999" i="1"/>
  <c r="BP1000" i="1"/>
  <c r="BP1001" i="1"/>
  <c r="BP1002" i="1"/>
  <c r="BP1003" i="1"/>
  <c r="BP1004" i="1"/>
  <c r="BP1005" i="1"/>
  <c r="BP1006" i="1"/>
  <c r="BP1007" i="1"/>
  <c r="BP1008" i="1"/>
  <c r="BP1009" i="1"/>
  <c r="BP1010" i="1"/>
  <c r="BP1011" i="1"/>
  <c r="BP1012" i="1"/>
  <c r="BP1013" i="1"/>
  <c r="BP1014" i="1"/>
  <c r="BP1015" i="1"/>
  <c r="BP1016" i="1"/>
  <c r="BP1017" i="1"/>
  <c r="BP1018" i="1"/>
  <c r="BP1019" i="1"/>
  <c r="BP1038" i="1"/>
  <c r="BP1039" i="1"/>
  <c r="BP1040" i="1"/>
  <c r="BP1041" i="1"/>
  <c r="BP1042" i="1"/>
  <c r="BP1043" i="1"/>
  <c r="BP1044" i="1"/>
  <c r="BP1045" i="1"/>
  <c r="BP1047" i="1"/>
  <c r="BP1049" i="1"/>
  <c r="BP1050" i="1"/>
  <c r="BP1051" i="1"/>
  <c r="BP1052" i="1"/>
  <c r="BP1053" i="1"/>
  <c r="BP1054" i="1"/>
  <c r="BP1055" i="1"/>
  <c r="BP1056" i="1"/>
  <c r="BP1057" i="1"/>
  <c r="BP1058" i="1"/>
  <c r="BP1059" i="1"/>
  <c r="BP1060" i="1"/>
  <c r="BP1061" i="1"/>
  <c r="BP1062" i="1"/>
  <c r="BP1063" i="1"/>
  <c r="BP1064" i="1"/>
  <c r="BP1065" i="1"/>
  <c r="BP1066" i="1"/>
  <c r="BP1067" i="1"/>
  <c r="BP1068" i="1"/>
  <c r="BP1069" i="1"/>
  <c r="BP1070" i="1"/>
  <c r="BP1071" i="1"/>
  <c r="BP1072" i="1"/>
  <c r="BP1073" i="1"/>
  <c r="BP1074" i="1"/>
  <c r="BP1075" i="1"/>
  <c r="BP1076" i="1"/>
  <c r="BP1077" i="1"/>
  <c r="BP1078" i="1"/>
  <c r="BP1079" i="1"/>
  <c r="BP1080" i="1"/>
  <c r="BP1081" i="1"/>
  <c r="BP1082" i="1"/>
  <c r="BP1083" i="1"/>
  <c r="BP1084" i="1"/>
  <c r="BP1085" i="1"/>
  <c r="BP1086" i="1"/>
  <c r="BP1087" i="1"/>
  <c r="BP1088" i="1"/>
  <c r="BP1089" i="1"/>
  <c r="BP1090" i="1"/>
  <c r="BP1091" i="1"/>
  <c r="BP1092" i="1"/>
  <c r="BP1093" i="1"/>
  <c r="BP1094" i="1"/>
  <c r="BP1095" i="1"/>
  <c r="BP1096" i="1"/>
  <c r="BP1097" i="1"/>
  <c r="BP1098" i="1"/>
  <c r="BP1099" i="1"/>
  <c r="BP1100" i="1"/>
  <c r="BP1101" i="1"/>
  <c r="BP1102" i="1"/>
  <c r="BP1103" i="1"/>
  <c r="BP1104" i="1"/>
  <c r="BP1105" i="1"/>
  <c r="BP1106" i="1"/>
  <c r="BP1107" i="1"/>
  <c r="BP1108" i="1"/>
  <c r="BP1109" i="1"/>
  <c r="BP1111" i="1"/>
  <c r="BP1112" i="1"/>
  <c r="BP1113" i="1"/>
  <c r="BP1114" i="1"/>
  <c r="BP1115" i="1"/>
  <c r="BP1116" i="1"/>
  <c r="BP1117" i="1"/>
  <c r="BP1118" i="1"/>
  <c r="BP1119" i="1"/>
  <c r="BP1120" i="1"/>
  <c r="BP1121" i="1"/>
  <c r="BP1122" i="1"/>
  <c r="BP1123" i="1"/>
  <c r="BP1124" i="1"/>
  <c r="BP1125" i="1"/>
  <c r="BP1126" i="1"/>
  <c r="BP1127" i="1"/>
  <c r="BP1128" i="1"/>
  <c r="BP1129" i="1"/>
  <c r="BP1131" i="1"/>
  <c r="BP1132" i="1"/>
  <c r="BP1133" i="1"/>
  <c r="BP1134" i="1"/>
  <c r="BP1135" i="1"/>
  <c r="BP1143" i="1"/>
  <c r="BP1144" i="1"/>
  <c r="BP1145" i="1"/>
  <c r="BP1146" i="1"/>
  <c r="BP1147" i="1"/>
  <c r="BP1148" i="1"/>
  <c r="BP1151" i="1"/>
  <c r="BP1152" i="1"/>
  <c r="BP1154" i="1"/>
  <c r="BP1155" i="1"/>
  <c r="BP1156" i="1"/>
  <c r="BP1157" i="1"/>
  <c r="BP1158" i="1"/>
  <c r="BP1159" i="1"/>
  <c r="BP1160" i="1"/>
  <c r="BP1161" i="1"/>
  <c r="BP1162" i="1"/>
  <c r="BP1163" i="1"/>
  <c r="BP1164" i="1"/>
  <c r="BP1165" i="1"/>
  <c r="BP1166" i="1"/>
  <c r="BP1167" i="1"/>
  <c r="BP1168" i="1"/>
  <c r="BP1169" i="1"/>
  <c r="BP1170" i="1"/>
  <c r="BP1171" i="1"/>
  <c r="BP1172" i="1"/>
  <c r="BP1173" i="1"/>
  <c r="BP1174" i="1"/>
  <c r="BP1175" i="1"/>
  <c r="BP1176" i="1"/>
  <c r="BP1177" i="1"/>
  <c r="BP1178" i="1"/>
  <c r="BP1179" i="1"/>
  <c r="BP1180" i="1"/>
  <c r="BP1181" i="1"/>
  <c r="BP1182" i="1"/>
  <c r="BP1183" i="1"/>
  <c r="BP1184" i="1"/>
  <c r="BP1185" i="1"/>
  <c r="BP1186" i="1"/>
  <c r="BP1187" i="1"/>
  <c r="BP1188" i="1"/>
  <c r="BP1189" i="1"/>
  <c r="BP1190" i="1"/>
  <c r="BP1191" i="1"/>
  <c r="BP1192" i="1"/>
  <c r="BP1193" i="1"/>
  <c r="BP1194" i="1"/>
  <c r="BP1195" i="1"/>
  <c r="BP1196" i="1"/>
  <c r="BP1197" i="1"/>
  <c r="BP1198" i="1"/>
  <c r="BP1199" i="1"/>
  <c r="BP1200" i="1"/>
  <c r="BP1201" i="1"/>
  <c r="BP1202" i="1"/>
  <c r="BP1203" i="1"/>
  <c r="BP1204" i="1"/>
  <c r="BP1205" i="1"/>
  <c r="BP1206" i="1"/>
  <c r="BP1211" i="1"/>
  <c r="BP1212" i="1"/>
  <c r="BP1213" i="1"/>
  <c r="BP1214" i="1"/>
  <c r="BP1215" i="1"/>
  <c r="BP1216" i="1"/>
  <c r="BP1217" i="1"/>
  <c r="BP1218" i="1"/>
  <c r="BP1219" i="1"/>
  <c r="BP1220" i="1"/>
  <c r="BP1221" i="1"/>
  <c r="BP1245" i="1"/>
  <c r="BP1246" i="1"/>
  <c r="BP1247" i="1"/>
  <c r="BP1268" i="1"/>
  <c r="BP1269" i="1"/>
  <c r="BP1270" i="1"/>
  <c r="BP1271" i="1"/>
  <c r="BP1272" i="1"/>
  <c r="BP1273" i="1"/>
  <c r="BP1274" i="1"/>
  <c r="BP1275" i="1"/>
  <c r="BP1276" i="1"/>
  <c r="BP1277" i="1"/>
  <c r="BP1278" i="1"/>
  <c r="BP1279" i="1"/>
  <c r="BP1280" i="1"/>
  <c r="BP1281" i="1"/>
  <c r="BP1282" i="1"/>
  <c r="BP1283" i="1"/>
  <c r="BP1284" i="1"/>
  <c r="BP1285" i="1"/>
  <c r="BP1286" i="1"/>
  <c r="BP1287" i="1"/>
  <c r="BP1288" i="1"/>
  <c r="BP1289" i="1"/>
  <c r="BP1290" i="1"/>
  <c r="BP1291" i="1"/>
  <c r="BP1292" i="1"/>
  <c r="BP1293" i="1"/>
  <c r="BP1294" i="1"/>
  <c r="BP1295" i="1"/>
  <c r="BP1297" i="1"/>
  <c r="BP1298" i="1"/>
  <c r="BP1299" i="1"/>
  <c r="BP1300" i="1"/>
  <c r="BP1301" i="1"/>
  <c r="BP1302" i="1"/>
  <c r="BP1303" i="1"/>
  <c r="BP1304" i="1"/>
  <c r="BP1305" i="1"/>
  <c r="BP1306" i="1"/>
  <c r="BP1311" i="1"/>
  <c r="BP1312" i="1"/>
  <c r="BP1313" i="1"/>
  <c r="BP1351" i="1"/>
  <c r="BP1352" i="1"/>
  <c r="BP1353" i="1"/>
  <c r="BP1354" i="1"/>
  <c r="BP1355" i="1"/>
  <c r="BP1356" i="1"/>
  <c r="BP1357" i="1"/>
  <c r="BP1358" i="1"/>
  <c r="BP1359" i="1"/>
  <c r="BP1361" i="1"/>
  <c r="BP1362" i="1"/>
  <c r="BP1363" i="1"/>
  <c r="BP1364" i="1"/>
  <c r="BP1365" i="1"/>
  <c r="BP1366" i="1"/>
  <c r="BP1367" i="1"/>
  <c r="BP1368" i="1"/>
  <c r="BP1369" i="1"/>
  <c r="BP1370" i="1"/>
  <c r="BP1371" i="1"/>
  <c r="BP1372" i="1"/>
  <c r="BP1373" i="1"/>
  <c r="BP1374" i="1"/>
  <c r="BP1375" i="1"/>
  <c r="BP1376" i="1"/>
  <c r="BP1377" i="1"/>
  <c r="BP1378" i="1"/>
  <c r="BP1379" i="1"/>
  <c r="BP1380" i="1"/>
  <c r="BP1381" i="1"/>
  <c r="BP1382" i="1"/>
  <c r="BP1383" i="1"/>
  <c r="BP1384" i="1"/>
  <c r="BP1385" i="1"/>
  <c r="BP1386" i="1"/>
  <c r="BP1387" i="1"/>
  <c r="BP1388" i="1"/>
  <c r="BP1389" i="1"/>
  <c r="BP1390" i="1"/>
  <c r="BP1391" i="1"/>
  <c r="BP1392" i="1"/>
  <c r="BP1393" i="1"/>
  <c r="BP1394" i="1"/>
  <c r="BP1395" i="1"/>
  <c r="BP1396" i="1"/>
  <c r="BP1397" i="1"/>
  <c r="BP1398" i="1"/>
  <c r="BP1399" i="1"/>
  <c r="BP1400" i="1"/>
  <c r="BP1401" i="1"/>
  <c r="BP1402" i="1"/>
  <c r="BP1403" i="1"/>
  <c r="BP1404" i="1"/>
  <c r="BP1405" i="1"/>
  <c r="BP1406" i="1"/>
  <c r="BP1407" i="1"/>
  <c r="BP1408" i="1"/>
  <c r="BP1409" i="1"/>
  <c r="BP1410" i="1"/>
  <c r="BP1411" i="1"/>
  <c r="BP1412" i="1"/>
  <c r="BP1413" i="1"/>
  <c r="BP1414" i="1"/>
  <c r="BP1415" i="1"/>
  <c r="BP1416" i="1"/>
  <c r="BP1417" i="1"/>
  <c r="BP1421" i="1"/>
  <c r="BP1422" i="1"/>
  <c r="BP1423" i="1"/>
  <c r="BP1424" i="1"/>
  <c r="BP1425" i="1"/>
  <c r="BP1426" i="1"/>
  <c r="BP1427" i="1"/>
  <c r="BP1428" i="1"/>
  <c r="BP1429" i="1"/>
  <c r="BP1430" i="1"/>
  <c r="BP1431" i="1"/>
  <c r="BP1433" i="1"/>
  <c r="BP1434" i="1"/>
  <c r="BP1435" i="1"/>
  <c r="BP1436" i="1"/>
  <c r="BP1437" i="1"/>
  <c r="BP1438" i="1"/>
  <c r="BP1439" i="1"/>
  <c r="BP1440" i="1"/>
  <c r="BP1441" i="1"/>
  <c r="BP1442" i="1"/>
  <c r="BP1443" i="1"/>
  <c r="BP1444" i="1"/>
  <c r="BP1445" i="1"/>
  <c r="BP1446" i="1"/>
  <c r="BP1447" i="1"/>
  <c r="BP1448" i="1"/>
  <c r="BP1449" i="1"/>
  <c r="BP1450" i="1"/>
  <c r="BP1451" i="1"/>
  <c r="BP1452" i="1"/>
  <c r="BP1453" i="1"/>
  <c r="BP1454" i="1"/>
  <c r="BP1455" i="1"/>
  <c r="BP1456" i="1"/>
  <c r="BP1457" i="1"/>
  <c r="BP1458" i="1"/>
  <c r="BP1459" i="1"/>
  <c r="BP1463" i="1"/>
  <c r="BP1464" i="1"/>
  <c r="BP1465" i="1"/>
  <c r="BP1466" i="1"/>
  <c r="BP1467" i="1"/>
  <c r="BP1468" i="1"/>
  <c r="BP1469" i="1"/>
  <c r="BP1470" i="1"/>
  <c r="BP1471" i="1"/>
  <c r="BP1472" i="1"/>
  <c r="BP1473" i="1"/>
  <c r="BP1474" i="1"/>
  <c r="BP1475" i="1"/>
  <c r="BP1476" i="1"/>
  <c r="BP1477" i="1"/>
  <c r="BP1478" i="1"/>
  <c r="BP1479" i="1"/>
  <c r="BP1480" i="1"/>
  <c r="BP1481" i="1"/>
  <c r="BP1482" i="1"/>
  <c r="BP1483" i="1"/>
  <c r="BP1484" i="1"/>
  <c r="BP1485" i="1"/>
  <c r="BP1486" i="1"/>
  <c r="BP1487" i="1"/>
  <c r="BP1489" i="1"/>
  <c r="BP1490" i="1"/>
  <c r="BP1491" i="1"/>
  <c r="BP359" i="1"/>
  <c r="BP1492" i="1"/>
  <c r="BP360" i="1"/>
  <c r="BP1493" i="1"/>
  <c r="BP361" i="1"/>
  <c r="BP1494" i="1"/>
  <c r="BP362" i="1"/>
  <c r="BP1495" i="1"/>
  <c r="BP363" i="1"/>
  <c r="BP1496" i="1"/>
  <c r="BP364" i="1"/>
  <c r="BP1497" i="1"/>
  <c r="BP365" i="1"/>
  <c r="BP1498" i="1"/>
  <c r="BP1499" i="1"/>
  <c r="BP1500" i="1"/>
  <c r="BP1501" i="1"/>
  <c r="BP1502" i="1"/>
  <c r="BP1503" i="1"/>
  <c r="BP1504" i="1"/>
  <c r="BP1505" i="1"/>
  <c r="BP1506" i="1"/>
  <c r="BP1507" i="1"/>
  <c r="BP1508" i="1"/>
  <c r="BP1509" i="1"/>
  <c r="BP1510" i="1"/>
  <c r="BP1511" i="1"/>
  <c r="BP1512" i="1"/>
  <c r="BP1513" i="1"/>
  <c r="BP1514" i="1"/>
  <c r="BP1515" i="1"/>
  <c r="BP1516" i="1"/>
  <c r="BP1517" i="1"/>
  <c r="BP1518" i="1"/>
  <c r="BP1519" i="1"/>
  <c r="BP1520" i="1"/>
  <c r="BP1521" i="1"/>
  <c r="BP1522" i="1"/>
  <c r="BP1523" i="1"/>
  <c r="BP1524" i="1"/>
  <c r="BP1525" i="1"/>
  <c r="BP1526" i="1"/>
  <c r="BP1527" i="1"/>
  <c r="BP1528" i="1"/>
  <c r="BP1529" i="1"/>
  <c r="BP1530" i="1"/>
  <c r="BP1531" i="1"/>
  <c r="BP1532" i="1"/>
  <c r="BP1533" i="1"/>
  <c r="BP1534" i="1"/>
  <c r="BP1535" i="1"/>
  <c r="BP1536" i="1"/>
  <c r="BP1537" i="1"/>
  <c r="BP1538" i="1"/>
  <c r="BP1539" i="1"/>
  <c r="BP1540" i="1"/>
  <c r="BP1541" i="1"/>
  <c r="BP1542" i="1"/>
  <c r="BP1543" i="1"/>
  <c r="BP1544" i="1"/>
  <c r="BP1545" i="1"/>
  <c r="BP1546" i="1"/>
  <c r="BP1547" i="1"/>
  <c r="BP1548" i="1"/>
  <c r="BP1549" i="1"/>
  <c r="BP1550" i="1"/>
  <c r="BP1551" i="1"/>
  <c r="BP1552" i="1"/>
  <c r="BP1553" i="1"/>
  <c r="BP1554" i="1"/>
  <c r="BP1555" i="1"/>
  <c r="BP1556" i="1"/>
  <c r="BP1557" i="1"/>
  <c r="BP1558" i="1"/>
  <c r="BP1559" i="1"/>
  <c r="BP1560" i="1"/>
  <c r="BP1561" i="1"/>
  <c r="BP1562" i="1"/>
  <c r="BP1563" i="1"/>
  <c r="BP1564" i="1"/>
  <c r="BP1565" i="1"/>
  <c r="BP1566" i="1"/>
  <c r="BP1567" i="1"/>
  <c r="BP1568" i="1"/>
  <c r="BP1569" i="1"/>
  <c r="BP1570" i="1"/>
  <c r="BP1571" i="1"/>
  <c r="BP1572" i="1"/>
  <c r="BP1573" i="1"/>
  <c r="BP1574" i="1"/>
  <c r="BP1575" i="1"/>
  <c r="BP1576" i="1"/>
  <c r="BP1577" i="1"/>
  <c r="BP1578" i="1"/>
  <c r="BP1579" i="1"/>
  <c r="BP1580" i="1"/>
  <c r="BP1581" i="1"/>
  <c r="BP1582" i="1"/>
  <c r="BP1591" i="1"/>
  <c r="BP1592" i="1"/>
  <c r="BP1593" i="1"/>
  <c r="BP1594" i="1"/>
  <c r="BP1595" i="1"/>
  <c r="BP1596" i="1"/>
  <c r="BP1597" i="1"/>
  <c r="BP1598" i="1"/>
  <c r="BP1599" i="1"/>
  <c r="BP1600" i="1"/>
  <c r="BP1601" i="1"/>
  <c r="BP1602" i="1"/>
  <c r="BP1603" i="1"/>
  <c r="BP1604" i="1"/>
  <c r="BP1605" i="1"/>
  <c r="BP1608" i="1"/>
  <c r="BP1642" i="1"/>
  <c r="BP1643" i="1"/>
  <c r="BP1654" i="1"/>
  <c r="BP1655" i="1"/>
  <c r="BP1656" i="1"/>
  <c r="BP1657" i="1"/>
  <c r="BP1658" i="1"/>
  <c r="BP1659" i="1"/>
  <c r="BP1660" i="1"/>
  <c r="BP1661" i="1"/>
  <c r="BP1662" i="1"/>
  <c r="BP1663" i="1"/>
  <c r="BP1664" i="1"/>
  <c r="BP1665" i="1"/>
  <c r="BP1666" i="1"/>
  <c r="BP1667" i="1"/>
  <c r="BP1668" i="1"/>
  <c r="BP1669" i="1"/>
  <c r="BP1670" i="1"/>
  <c r="BP1671" i="1"/>
  <c r="BP1672" i="1"/>
  <c r="BP1673" i="1"/>
  <c r="BP1674" i="1"/>
  <c r="BP1675" i="1"/>
  <c r="BP1676" i="1"/>
  <c r="BP1677" i="1"/>
  <c r="BP1678" i="1"/>
  <c r="BP1679" i="1"/>
  <c r="BP1680" i="1"/>
  <c r="BP1681" i="1"/>
  <c r="BP1682" i="1"/>
  <c r="BP1683" i="1"/>
  <c r="BP1684" i="1"/>
  <c r="BP1685" i="1"/>
  <c r="BP1686" i="1"/>
  <c r="BP1687" i="1"/>
  <c r="BP1688" i="1"/>
  <c r="BP1689" i="1"/>
  <c r="BP1690" i="1"/>
  <c r="BP1691" i="1"/>
  <c r="BP1692" i="1"/>
  <c r="BP1693" i="1"/>
  <c r="BP1694" i="1"/>
  <c r="BP1695" i="1"/>
  <c r="BP1696" i="1"/>
  <c r="BP1697" i="1"/>
  <c r="BP1698" i="1"/>
  <c r="BP1699" i="1"/>
  <c r="BP1700" i="1"/>
  <c r="BP1701" i="1"/>
  <c r="BP1702" i="1"/>
  <c r="BP1703" i="1"/>
  <c r="BP1704" i="1"/>
  <c r="BP1705" i="1"/>
  <c r="BP1706" i="1"/>
  <c r="BP1707" i="1"/>
  <c r="BP1708" i="1"/>
  <c r="BP1709" i="1"/>
  <c r="BP1726" i="1"/>
  <c r="BP1727" i="1"/>
  <c r="BP1728" i="1"/>
  <c r="BP1729" i="1"/>
  <c r="BP1730" i="1"/>
  <c r="BP1731" i="1"/>
  <c r="BP1732" i="1"/>
  <c r="BP1733" i="1"/>
  <c r="BP1734" i="1"/>
  <c r="BP1735" i="1"/>
  <c r="BP1736" i="1"/>
  <c r="BP1742" i="1"/>
  <c r="BP1759" i="1"/>
  <c r="BP1760" i="1"/>
  <c r="BP1761" i="1"/>
  <c r="BP1763" i="1"/>
  <c r="BP1764" i="1"/>
  <c r="BP1765" i="1"/>
  <c r="BP2147" i="1"/>
  <c r="BP2148" i="1"/>
  <c r="BP2149" i="1"/>
  <c r="BP2150" i="1"/>
  <c r="BP2153" i="1"/>
  <c r="BP2154" i="1"/>
  <c r="BP2155" i="1"/>
  <c r="BP2156" i="1"/>
  <c r="BP2157" i="1"/>
  <c r="BP2158" i="1"/>
  <c r="BP2159" i="1"/>
  <c r="BP2170" i="1"/>
  <c r="BP2171" i="1"/>
  <c r="BP2172" i="1"/>
  <c r="BP2173" i="1"/>
  <c r="BP2174" i="1"/>
  <c r="BP1833" i="1"/>
  <c r="BP2196" i="1"/>
  <c r="BP2197" i="1"/>
  <c r="BP471" i="1"/>
  <c r="BP10" i="1"/>
  <c r="BP18" i="1"/>
  <c r="BP22" i="1"/>
  <c r="BP650" i="1"/>
  <c r="BP654" i="1"/>
  <c r="BP618" i="1"/>
  <c r="BP6" i="1"/>
  <c r="AF29" i="47"/>
  <c r="AF33" i="47"/>
  <c r="AF32" i="47"/>
  <c r="AF31" i="47"/>
  <c r="AF30" i="47"/>
  <c r="S373" i="41"/>
  <c r="S378" i="41" s="1"/>
  <c r="T373" i="41"/>
  <c r="T380" i="41" s="1"/>
  <c r="U373" i="41"/>
  <c r="U379" i="41" s="1"/>
  <c r="R373" i="41"/>
  <c r="R378" i="41" s="1"/>
  <c r="O373" i="41"/>
  <c r="O377" i="41" s="1"/>
  <c r="P373" i="41"/>
  <c r="P374" i="41" s="1"/>
  <c r="Q373" i="41"/>
  <c r="Q376" i="41"/>
  <c r="N373" i="41"/>
  <c r="N374" i="41" s="1"/>
  <c r="K6" i="41"/>
  <c r="AY6" i="41" s="1"/>
  <c r="C23" i="45"/>
  <c r="P58" i="15"/>
  <c r="Q58" i="15"/>
  <c r="P59" i="15"/>
  <c r="Q59" i="15"/>
  <c r="P60" i="15"/>
  <c r="Q60" i="15"/>
  <c r="P61" i="15"/>
  <c r="Q61" i="15"/>
  <c r="P62" i="15"/>
  <c r="Q62" i="15"/>
  <c r="P63" i="15"/>
  <c r="Q63" i="15"/>
  <c r="P64" i="15"/>
  <c r="Q64" i="15"/>
  <c r="P65" i="15"/>
  <c r="Q65" i="15"/>
  <c r="P66" i="15"/>
  <c r="Q66" i="15"/>
  <c r="P67" i="15"/>
  <c r="Q67" i="15"/>
  <c r="P68" i="15"/>
  <c r="Q68" i="15"/>
  <c r="P69" i="15"/>
  <c r="Q69" i="15"/>
  <c r="P70" i="15"/>
  <c r="Q70" i="15"/>
  <c r="P71" i="15"/>
  <c r="Q71" i="15"/>
  <c r="U3" i="10"/>
  <c r="U4" i="10"/>
  <c r="U5" i="10"/>
  <c r="U6" i="10"/>
  <c r="U7" i="10"/>
  <c r="U8" i="10"/>
  <c r="U9" i="10"/>
  <c r="U10" i="10"/>
  <c r="V10" i="10" s="1"/>
  <c r="U11" i="10"/>
  <c r="U12" i="10"/>
  <c r="V8" i="10" s="1"/>
  <c r="E33" i="9"/>
  <c r="F33" i="9"/>
  <c r="E34" i="9"/>
  <c r="F34" i="9"/>
  <c r="E35" i="9"/>
  <c r="F35" i="9"/>
  <c r="E36" i="9"/>
  <c r="F36" i="9"/>
  <c r="E37" i="9"/>
  <c r="F37" i="9"/>
  <c r="E38" i="9"/>
  <c r="F38" i="9"/>
  <c r="E39" i="9"/>
  <c r="F39" i="9"/>
  <c r="E40" i="9"/>
  <c r="F40" i="9"/>
  <c r="E41" i="9"/>
  <c r="F41" i="9"/>
  <c r="E42" i="9"/>
  <c r="F42" i="9"/>
  <c r="E43" i="9"/>
  <c r="F43" i="9"/>
  <c r="E44" i="9"/>
  <c r="F44" i="9"/>
  <c r="E45" i="9"/>
  <c r="F45" i="9"/>
  <c r="P52" i="15"/>
  <c r="Q52" i="15"/>
  <c r="Q53" i="15"/>
  <c r="P54" i="15"/>
  <c r="Q54" i="15"/>
  <c r="P55" i="15"/>
  <c r="Q55" i="15"/>
  <c r="P56" i="15"/>
  <c r="Q56" i="15"/>
  <c r="P57" i="15"/>
  <c r="Q57" i="15"/>
  <c r="T377" i="41"/>
  <c r="S376" i="41"/>
  <c r="Q374" i="41"/>
  <c r="T376" i="41"/>
  <c r="T374" i="41"/>
  <c r="N380" i="41"/>
  <c r="S379" i="41"/>
  <c r="S377" i="41"/>
  <c r="S374" i="41"/>
  <c r="Q379" i="41"/>
  <c r="P376" i="41"/>
  <c r="T378" i="41"/>
  <c r="T375" i="41"/>
  <c r="T379" i="41"/>
  <c r="U380" i="41"/>
  <c r="Q380" i="41"/>
  <c r="O380" i="41"/>
  <c r="Q378" i="41"/>
  <c r="U375" i="41"/>
  <c r="O375" i="41"/>
  <c r="Q375" i="41"/>
  <c r="O379" i="41"/>
  <c r="O378" i="41"/>
  <c r="Q377" i="41"/>
  <c r="S375" i="41"/>
  <c r="U378" i="41"/>
  <c r="U377" i="41"/>
  <c r="U374" i="41"/>
  <c r="R376" i="41"/>
  <c r="U376" i="41"/>
  <c r="S380" i="41"/>
  <c r="V12" i="10" l="1"/>
  <c r="R380" i="41"/>
  <c r="V3" i="10"/>
  <c r="R377" i="41"/>
  <c r="R374" i="41"/>
  <c r="R375" i="41"/>
  <c r="V6" i="10"/>
  <c r="V9" i="10"/>
  <c r="O374" i="41"/>
  <c r="P375" i="41"/>
  <c r="K7" i="41"/>
  <c r="AY7" i="41" s="1"/>
  <c r="AZ7" i="41" s="1"/>
  <c r="R379" i="41"/>
  <c r="V4" i="10"/>
  <c r="N6" i="41"/>
  <c r="AZ6" i="41"/>
  <c r="V7" i="10"/>
  <c r="V5" i="10"/>
  <c r="O376" i="41"/>
  <c r="BP3" i="1"/>
  <c r="CA8" i="1"/>
  <c r="CA5" i="1"/>
  <c r="BZ12" i="1"/>
  <c r="BZ9" i="1"/>
  <c r="BV3" i="1"/>
  <c r="BV8" i="1"/>
  <c r="CA3" i="1"/>
  <c r="BZ4" i="1"/>
  <c r="CA10" i="1"/>
  <c r="BZ8" i="1"/>
  <c r="BV7" i="1"/>
  <c r="CA12" i="1"/>
  <c r="BZ11" i="1"/>
  <c r="BZ7" i="1"/>
  <c r="BY10" i="1"/>
  <c r="CA7" i="1"/>
  <c r="BZ10" i="1"/>
  <c r="CA6" i="1"/>
  <c r="BV5" i="1"/>
  <c r="BZ6" i="1"/>
  <c r="CA11" i="1"/>
  <c r="CA4" i="1"/>
  <c r="BV11" i="1"/>
  <c r="BV9" i="1"/>
  <c r="BV12" i="1"/>
  <c r="BV10" i="1"/>
  <c r="BZ5" i="1"/>
  <c r="CA9" i="1"/>
  <c r="BV6" i="1"/>
  <c r="BY3" i="1"/>
  <c r="BK1" i="1"/>
  <c r="BY12" i="1"/>
  <c r="BY5" i="1"/>
  <c r="BY4" i="1"/>
  <c r="BY8" i="1"/>
  <c r="BY6" i="1"/>
  <c r="BY7" i="1"/>
  <c r="BY9" i="1"/>
  <c r="BY11" i="1"/>
  <c r="O6" i="41"/>
  <c r="BA6" i="41"/>
  <c r="P378" i="41"/>
  <c r="N375" i="41"/>
  <c r="N377" i="41"/>
  <c r="N376" i="41"/>
  <c r="V11" i="10"/>
  <c r="N379" i="41"/>
  <c r="N378" i="41"/>
  <c r="P380" i="41"/>
  <c r="P377" i="41"/>
  <c r="P379" i="41"/>
  <c r="K8" i="41" l="1"/>
  <c r="K9" i="41" s="1"/>
  <c r="N7" i="41"/>
  <c r="AY8" i="41"/>
  <c r="BA7" i="41"/>
  <c r="O7" i="41"/>
  <c r="BB6" i="41"/>
  <c r="P6" i="41"/>
  <c r="K10" i="41" l="1"/>
  <c r="AY9" i="41"/>
  <c r="N8" i="41"/>
  <c r="AZ8" i="41"/>
  <c r="BB7" i="41"/>
  <c r="P7" i="41"/>
  <c r="BC6" i="41"/>
  <c r="Q6" i="41"/>
  <c r="K11" i="41" l="1"/>
  <c r="AY10" i="41"/>
  <c r="AZ9" i="41"/>
  <c r="N9" i="41"/>
  <c r="BC7" i="41"/>
  <c r="Q7" i="41"/>
  <c r="O8" i="41"/>
  <c r="BA8" i="41"/>
  <c r="BD6" i="41"/>
  <c r="R6" i="41"/>
  <c r="N10" i="41" l="1"/>
  <c r="AZ10" i="41"/>
  <c r="K12" i="41"/>
  <c r="AY11" i="41"/>
  <c r="O9" i="41"/>
  <c r="BA9" i="41"/>
  <c r="BB8" i="41"/>
  <c r="P8" i="41"/>
  <c r="R7" i="41"/>
  <c r="BD7" i="41"/>
  <c r="S6" i="41"/>
  <c r="BE6" i="41"/>
  <c r="AY12" i="41" l="1"/>
  <c r="K13" i="41"/>
  <c r="BE7" i="41"/>
  <c r="S7" i="41"/>
  <c r="N11" i="41"/>
  <c r="AZ11" i="41"/>
  <c r="O10" i="41"/>
  <c r="BA10" i="41"/>
  <c r="BC8" i="41"/>
  <c r="Q8" i="41"/>
  <c r="BB9" i="41"/>
  <c r="P9" i="41"/>
  <c r="T6" i="41"/>
  <c r="BF6" i="41"/>
  <c r="AZ12" i="41" l="1"/>
  <c r="N12" i="41"/>
  <c r="BF7" i="41"/>
  <c r="T7" i="41"/>
  <c r="Q9" i="41"/>
  <c r="BC9" i="41"/>
  <c r="P10" i="41"/>
  <c r="BB10" i="41"/>
  <c r="AY13" i="41"/>
  <c r="K14" i="41"/>
  <c r="R8" i="41"/>
  <c r="BD8" i="41"/>
  <c r="O11" i="41"/>
  <c r="BA11" i="41"/>
  <c r="U6" i="41"/>
  <c r="BG6" i="41"/>
  <c r="BG7" i="41" l="1"/>
  <c r="U7" i="41"/>
  <c r="BB11" i="41"/>
  <c r="P11" i="41"/>
  <c r="BA12" i="41"/>
  <c r="O12" i="41"/>
  <c r="S8" i="41"/>
  <c r="BE8" i="41"/>
  <c r="K15" i="41"/>
  <c r="AY14" i="41"/>
  <c r="AZ13" i="41"/>
  <c r="N13" i="41"/>
  <c r="Q10" i="41"/>
  <c r="BC10" i="41"/>
  <c r="R9" i="41"/>
  <c r="BD9" i="41"/>
  <c r="BH6" i="41"/>
  <c r="V6" i="41"/>
  <c r="BD10" i="41" l="1"/>
  <c r="R10" i="41"/>
  <c r="BH7" i="41"/>
  <c r="V7" i="41"/>
  <c r="Q11" i="41"/>
  <c r="BC11" i="41"/>
  <c r="O13" i="41"/>
  <c r="BA13" i="41"/>
  <c r="S9" i="41"/>
  <c r="BE9" i="41"/>
  <c r="K16" i="41"/>
  <c r="AY15" i="41"/>
  <c r="AZ14" i="41"/>
  <c r="N14" i="41"/>
  <c r="T8" i="41"/>
  <c r="BF8" i="41"/>
  <c r="P12" i="41"/>
  <c r="BB12" i="41"/>
  <c r="W6" i="41"/>
  <c r="BI6" i="41"/>
  <c r="BG8" i="41" l="1"/>
  <c r="U8" i="41"/>
  <c r="O14" i="41"/>
  <c r="BA14" i="41"/>
  <c r="S10" i="41"/>
  <c r="BE10" i="41"/>
  <c r="AZ15" i="41"/>
  <c r="N15" i="41"/>
  <c r="K17" i="41"/>
  <c r="AY16" i="41"/>
  <c r="BB13" i="41"/>
  <c r="P13" i="41"/>
  <c r="W7" i="41"/>
  <c r="BI7" i="41"/>
  <c r="T9" i="41"/>
  <c r="BF9" i="41"/>
  <c r="Q12" i="41"/>
  <c r="BC12" i="41"/>
  <c r="R11" i="41"/>
  <c r="BD11" i="41"/>
  <c r="X6" i="41"/>
  <c r="BJ6" i="41"/>
  <c r="P14" i="41" l="1"/>
  <c r="BB14" i="41"/>
  <c r="U9" i="41"/>
  <c r="BG9" i="41"/>
  <c r="V8" i="41"/>
  <c r="BH8" i="41"/>
  <c r="AZ16" i="41"/>
  <c r="N16" i="41"/>
  <c r="AY17" i="41"/>
  <c r="K18" i="41"/>
  <c r="X7" i="41"/>
  <c r="BJ7" i="41"/>
  <c r="BC13" i="41"/>
  <c r="Q13" i="41"/>
  <c r="S11" i="41"/>
  <c r="BE11" i="41"/>
  <c r="BA15" i="41"/>
  <c r="O15" i="41"/>
  <c r="BD12" i="41"/>
  <c r="R12" i="41"/>
  <c r="T10" i="41"/>
  <c r="BF10" i="41"/>
  <c r="Y6" i="41"/>
  <c r="BK6" i="41"/>
  <c r="Q14" i="41" l="1"/>
  <c r="BC14" i="41"/>
  <c r="R13" i="41"/>
  <c r="BD13" i="41"/>
  <c r="BK7" i="41"/>
  <c r="Y7" i="41"/>
  <c r="AY18" i="41"/>
  <c r="K19" i="41"/>
  <c r="N17" i="41"/>
  <c r="AZ17" i="41"/>
  <c r="BG10" i="41"/>
  <c r="U10" i="41"/>
  <c r="BE12" i="41"/>
  <c r="S12" i="41"/>
  <c r="O16" i="41"/>
  <c r="BA16" i="41"/>
  <c r="W8" i="41"/>
  <c r="BI8" i="41"/>
  <c r="BB15" i="41"/>
  <c r="P15" i="41"/>
  <c r="BH9" i="41"/>
  <c r="V9" i="41"/>
  <c r="T11" i="41"/>
  <c r="BF11" i="41"/>
  <c r="Z6" i="41"/>
  <c r="BL6" i="41"/>
  <c r="R14" i="41" l="1"/>
  <c r="BD14" i="41"/>
  <c r="T12" i="41"/>
  <c r="BF12" i="41"/>
  <c r="U11" i="41"/>
  <c r="BG11" i="41"/>
  <c r="S13" i="41"/>
  <c r="BE13" i="41"/>
  <c r="O17" i="41"/>
  <c r="BA17" i="41"/>
  <c r="W9" i="41"/>
  <c r="BI9" i="41"/>
  <c r="K20" i="41"/>
  <c r="AY19" i="41"/>
  <c r="V10" i="41"/>
  <c r="BH10" i="41"/>
  <c r="BC15" i="41"/>
  <c r="Q15" i="41"/>
  <c r="AZ18" i="41"/>
  <c r="N18" i="41"/>
  <c r="X8" i="41"/>
  <c r="BJ8" i="41"/>
  <c r="Z7" i="41"/>
  <c r="BL7" i="41"/>
  <c r="BB16" i="41"/>
  <c r="P16" i="41"/>
  <c r="AA6" i="41"/>
  <c r="BM6" i="41"/>
  <c r="BE14" i="41" l="1"/>
  <c r="S14" i="41"/>
  <c r="BC16" i="41"/>
  <c r="Q16" i="41"/>
  <c r="BM7" i="41"/>
  <c r="AA7" i="41"/>
  <c r="X9" i="41"/>
  <c r="BJ9" i="41"/>
  <c r="Y8" i="41"/>
  <c r="BK8" i="41"/>
  <c r="BB17" i="41"/>
  <c r="P17" i="41"/>
  <c r="AZ19" i="41"/>
  <c r="N19" i="41"/>
  <c r="AY20" i="41"/>
  <c r="K21" i="41"/>
  <c r="T13" i="41"/>
  <c r="BF13" i="41"/>
  <c r="BA18" i="41"/>
  <c r="O18" i="41"/>
  <c r="V11" i="41"/>
  <c r="BH11" i="41"/>
  <c r="BD15" i="41"/>
  <c r="R15" i="41"/>
  <c r="BI10" i="41"/>
  <c r="W10" i="41"/>
  <c r="BG12" i="41"/>
  <c r="U12" i="41"/>
  <c r="BN6" i="41"/>
  <c r="AB6" i="41"/>
  <c r="BC17" i="41" l="1"/>
  <c r="Q17" i="41"/>
  <c r="W11" i="41"/>
  <c r="BI11" i="41"/>
  <c r="BL8" i="41"/>
  <c r="Z8" i="41"/>
  <c r="O19" i="41"/>
  <c r="BA19" i="41"/>
  <c r="BE15" i="41"/>
  <c r="S15" i="41"/>
  <c r="BK9" i="41"/>
  <c r="Y9" i="41"/>
  <c r="BJ10" i="41"/>
  <c r="X10" i="41"/>
  <c r="U13" i="41"/>
  <c r="BG13" i="41"/>
  <c r="BB18" i="41"/>
  <c r="P18" i="41"/>
  <c r="AB7" i="41"/>
  <c r="BN7" i="41"/>
  <c r="AY21" i="41"/>
  <c r="K22" i="41"/>
  <c r="V12" i="41"/>
  <c r="BH12" i="41"/>
  <c r="N20" i="41"/>
  <c r="AZ20" i="41"/>
  <c r="BD16" i="41"/>
  <c r="R16" i="41"/>
  <c r="T14" i="41"/>
  <c r="BF14" i="41"/>
  <c r="AC6" i="41"/>
  <c r="BO6" i="41"/>
  <c r="Z9" i="41" l="1"/>
  <c r="BL9" i="41"/>
  <c r="AY22" i="41"/>
  <c r="K23" i="41"/>
  <c r="N21" i="41"/>
  <c r="AZ21" i="41"/>
  <c r="BF15" i="41"/>
  <c r="T15" i="41"/>
  <c r="BI12" i="41"/>
  <c r="W12" i="41"/>
  <c r="BO7" i="41"/>
  <c r="AC7" i="41"/>
  <c r="P19" i="41"/>
  <c r="BB19" i="41"/>
  <c r="U14" i="41"/>
  <c r="BG14" i="41"/>
  <c r="BC18" i="41"/>
  <c r="Q18" i="41"/>
  <c r="BM8" i="41"/>
  <c r="AA8" i="41"/>
  <c r="BH13" i="41"/>
  <c r="V13" i="41"/>
  <c r="BJ11" i="41"/>
  <c r="X11" i="41"/>
  <c r="O20" i="41"/>
  <c r="BA20" i="41"/>
  <c r="S16" i="41"/>
  <c r="BE16" i="41"/>
  <c r="BK10" i="41"/>
  <c r="Y10" i="41"/>
  <c r="R17" i="41"/>
  <c r="BD17" i="41"/>
  <c r="AD6" i="41"/>
  <c r="BP6" i="41"/>
  <c r="BJ12" i="41" l="1"/>
  <c r="X12" i="41"/>
  <c r="AB8" i="41"/>
  <c r="BN8" i="41"/>
  <c r="U15" i="41"/>
  <c r="BG15" i="41"/>
  <c r="BA21" i="41"/>
  <c r="O21" i="41"/>
  <c r="AD7" i="41"/>
  <c r="BP7" i="41"/>
  <c r="BL10" i="41"/>
  <c r="Z10" i="41"/>
  <c r="T16" i="41"/>
  <c r="BF16" i="41"/>
  <c r="V14" i="41"/>
  <c r="BH14" i="41"/>
  <c r="AY23" i="41"/>
  <c r="K24" i="41"/>
  <c r="Y11" i="41"/>
  <c r="BK11" i="41"/>
  <c r="N22" i="41"/>
  <c r="AZ22" i="41"/>
  <c r="BI13" i="41"/>
  <c r="W13" i="41"/>
  <c r="R18" i="41"/>
  <c r="BD18" i="41"/>
  <c r="P20" i="41"/>
  <c r="BB20" i="41"/>
  <c r="BC19" i="41"/>
  <c r="Q19" i="41"/>
  <c r="AA9" i="41"/>
  <c r="BM9" i="41"/>
  <c r="S17" i="41"/>
  <c r="BE17" i="41"/>
  <c r="AE6" i="41"/>
  <c r="BQ6" i="41"/>
  <c r="BM10" i="41" l="1"/>
  <c r="AA10" i="41"/>
  <c r="Z11" i="41"/>
  <c r="BL11" i="41"/>
  <c r="AE7" i="41"/>
  <c r="BQ7" i="41"/>
  <c r="BN9" i="41"/>
  <c r="AB9" i="41"/>
  <c r="P21" i="41"/>
  <c r="BB21" i="41"/>
  <c r="AY24" i="41"/>
  <c r="K25" i="41"/>
  <c r="BH15" i="41"/>
  <c r="V15" i="41"/>
  <c r="X13" i="41"/>
  <c r="BJ13" i="41"/>
  <c r="BF17" i="41"/>
  <c r="T17" i="41"/>
  <c r="BD19" i="41"/>
  <c r="R19" i="41"/>
  <c r="AZ23" i="41"/>
  <c r="N23" i="41"/>
  <c r="BI14" i="41"/>
  <c r="W14" i="41"/>
  <c r="BO8" i="41"/>
  <c r="AC8" i="41"/>
  <c r="Q20" i="41"/>
  <c r="BC20" i="41"/>
  <c r="O22" i="41"/>
  <c r="BA22" i="41"/>
  <c r="S18" i="41"/>
  <c r="BE18" i="41"/>
  <c r="U16" i="41"/>
  <c r="BG16" i="41"/>
  <c r="BK12" i="41"/>
  <c r="Y12" i="41"/>
  <c r="BR6" i="41"/>
  <c r="AF6" i="41"/>
  <c r="AY25" i="41" l="1"/>
  <c r="K26" i="41"/>
  <c r="Z12" i="41"/>
  <c r="BL12" i="41"/>
  <c r="O23" i="41"/>
  <c r="BA23" i="41"/>
  <c r="AZ24" i="41"/>
  <c r="N24" i="41"/>
  <c r="S19" i="41"/>
  <c r="BE19" i="41"/>
  <c r="BO9" i="41"/>
  <c r="AC9" i="41"/>
  <c r="V16" i="41"/>
  <c r="BH16" i="41"/>
  <c r="BB22" i="41"/>
  <c r="P22" i="41"/>
  <c r="AF7" i="41"/>
  <c r="BR7" i="41"/>
  <c r="BG17" i="41"/>
  <c r="U17" i="41"/>
  <c r="BJ14" i="41"/>
  <c r="X14" i="41"/>
  <c r="BF18" i="41"/>
  <c r="T18" i="41"/>
  <c r="BD20" i="41"/>
  <c r="R20" i="41"/>
  <c r="Y13" i="41"/>
  <c r="BK13" i="41"/>
  <c r="AA11" i="41"/>
  <c r="BM11" i="41"/>
  <c r="BC21" i="41"/>
  <c r="Q21" i="41"/>
  <c r="AD8" i="41"/>
  <c r="BP8" i="41"/>
  <c r="BI15" i="41"/>
  <c r="W15" i="41"/>
  <c r="AB10" i="41"/>
  <c r="BN10" i="41"/>
  <c r="BS6" i="41"/>
  <c r="AG6" i="41"/>
  <c r="BJ15" i="41" l="1"/>
  <c r="X15" i="41"/>
  <c r="AE8" i="41"/>
  <c r="BQ8" i="41"/>
  <c r="Y14" i="41"/>
  <c r="BK14" i="41"/>
  <c r="R21" i="41"/>
  <c r="BD21" i="41"/>
  <c r="BH17" i="41"/>
  <c r="V17" i="41"/>
  <c r="BA24" i="41"/>
  <c r="O24" i="41"/>
  <c r="BN11" i="41"/>
  <c r="AB11" i="41"/>
  <c r="BS7" i="41"/>
  <c r="AG7" i="41"/>
  <c r="P23" i="41"/>
  <c r="BB23" i="41"/>
  <c r="AD9" i="41"/>
  <c r="BP9" i="41"/>
  <c r="BL13" i="41"/>
  <c r="Z13" i="41"/>
  <c r="AA12" i="41"/>
  <c r="BM12" i="41"/>
  <c r="U18" i="41"/>
  <c r="BG18" i="41"/>
  <c r="Q22" i="41"/>
  <c r="BC22" i="41"/>
  <c r="BF19" i="41"/>
  <c r="T19" i="41"/>
  <c r="BO10" i="41"/>
  <c r="AC10" i="41"/>
  <c r="BI16" i="41"/>
  <c r="W16" i="41"/>
  <c r="K27" i="41"/>
  <c r="AY26" i="41"/>
  <c r="BE20" i="41"/>
  <c r="S20" i="41"/>
  <c r="N25" i="41"/>
  <c r="AZ25" i="41"/>
  <c r="BT6" i="41"/>
  <c r="AH6" i="41"/>
  <c r="X16" i="41" l="1"/>
  <c r="BJ16" i="41"/>
  <c r="BM13" i="41"/>
  <c r="AA13" i="41"/>
  <c r="W17" i="41"/>
  <c r="BI17" i="41"/>
  <c r="N26" i="41"/>
  <c r="AZ26" i="41"/>
  <c r="BB24" i="41"/>
  <c r="P24" i="41"/>
  <c r="BQ9" i="41"/>
  <c r="AE9" i="41"/>
  <c r="BE21" i="41"/>
  <c r="S21" i="41"/>
  <c r="AD10" i="41"/>
  <c r="BP10" i="41"/>
  <c r="K28" i="41"/>
  <c r="AY27" i="41"/>
  <c r="BC23" i="41"/>
  <c r="Q23" i="41"/>
  <c r="Z14" i="41"/>
  <c r="BL14" i="41"/>
  <c r="AB12" i="41"/>
  <c r="BN12" i="41"/>
  <c r="BA25" i="41"/>
  <c r="O25" i="41"/>
  <c r="R22" i="41"/>
  <c r="BD22" i="41"/>
  <c r="AF8" i="41"/>
  <c r="BR8" i="41"/>
  <c r="BG19" i="41"/>
  <c r="U19" i="41"/>
  <c r="BT7" i="41"/>
  <c r="AH7" i="41"/>
  <c r="BH18" i="41"/>
  <c r="V18" i="41"/>
  <c r="T20" i="41"/>
  <c r="BF20" i="41"/>
  <c r="AC11" i="41"/>
  <c r="BO11" i="41"/>
  <c r="Y15" i="41"/>
  <c r="BK15" i="41"/>
  <c r="AI6" i="41"/>
  <c r="BU6" i="41"/>
  <c r="BG20" i="41" l="1"/>
  <c r="U20" i="41"/>
  <c r="AC12" i="41"/>
  <c r="BO12" i="41"/>
  <c r="AF9" i="41"/>
  <c r="BR9" i="41"/>
  <c r="AA14" i="41"/>
  <c r="BM14" i="41"/>
  <c r="BU7" i="41"/>
  <c r="AI7" i="41"/>
  <c r="R23" i="41"/>
  <c r="BD23" i="41"/>
  <c r="BL15" i="41"/>
  <c r="Z15" i="41"/>
  <c r="BS8" i="41"/>
  <c r="AG8" i="41"/>
  <c r="AZ27" i="41"/>
  <c r="N27" i="41"/>
  <c r="BJ17" i="41"/>
  <c r="X17" i="41"/>
  <c r="W18" i="41"/>
  <c r="BI18" i="41"/>
  <c r="BA26" i="41"/>
  <c r="O26" i="41"/>
  <c r="AY28" i="41"/>
  <c r="K29" i="41"/>
  <c r="BP11" i="41"/>
  <c r="AD11" i="41"/>
  <c r="S22" i="41"/>
  <c r="BE22" i="41"/>
  <c r="AE10" i="41"/>
  <c r="BQ10" i="41"/>
  <c r="BC24" i="41"/>
  <c r="Q24" i="41"/>
  <c r="BH19" i="41"/>
  <c r="V19" i="41"/>
  <c r="BN13" i="41"/>
  <c r="AB13" i="41"/>
  <c r="Y16" i="41"/>
  <c r="BK16" i="41"/>
  <c r="BB25" i="41"/>
  <c r="P25" i="41"/>
  <c r="T21" i="41"/>
  <c r="BF21" i="41"/>
  <c r="AJ6" i="41"/>
  <c r="BV6" i="41"/>
  <c r="S23" i="41" l="1"/>
  <c r="BE23" i="41"/>
  <c r="W19" i="41"/>
  <c r="BI19" i="41"/>
  <c r="P26" i="41"/>
  <c r="BB26" i="41"/>
  <c r="BJ18" i="41"/>
  <c r="X18" i="41"/>
  <c r="U21" i="41"/>
  <c r="BG21" i="41"/>
  <c r="AF10" i="41"/>
  <c r="BR10" i="41"/>
  <c r="AB14" i="41"/>
  <c r="BN14" i="41"/>
  <c r="BV7" i="41"/>
  <c r="AJ7" i="41"/>
  <c r="Y17" i="41"/>
  <c r="BK17" i="41"/>
  <c r="BF22" i="41"/>
  <c r="T22" i="41"/>
  <c r="BS9" i="41"/>
  <c r="AG9" i="41"/>
  <c r="BD24" i="41"/>
  <c r="R24" i="41"/>
  <c r="Q25" i="41"/>
  <c r="BC25" i="41"/>
  <c r="O27" i="41"/>
  <c r="BA27" i="41"/>
  <c r="BL16" i="41"/>
  <c r="Z16" i="41"/>
  <c r="AD12" i="41"/>
  <c r="BP12" i="41"/>
  <c r="AH8" i="41"/>
  <c r="BT8" i="41"/>
  <c r="K30" i="41"/>
  <c r="AY29" i="41"/>
  <c r="BQ11" i="41"/>
  <c r="AE11" i="41"/>
  <c r="AC13" i="41"/>
  <c r="BO13" i="41"/>
  <c r="AZ28" i="41"/>
  <c r="N28" i="41"/>
  <c r="AA15" i="41"/>
  <c r="BM15" i="41"/>
  <c r="V20" i="41"/>
  <c r="BH20" i="41"/>
  <c r="AK6" i="41"/>
  <c r="BW6" i="41"/>
  <c r="N29" i="41" l="1"/>
  <c r="AZ29" i="41"/>
  <c r="BS10" i="41"/>
  <c r="AG10" i="41"/>
  <c r="BD25" i="41"/>
  <c r="R25" i="41"/>
  <c r="AY30" i="41"/>
  <c r="K31" i="41"/>
  <c r="S24" i="41"/>
  <c r="BE24" i="41"/>
  <c r="AC14" i="41"/>
  <c r="BO14" i="41"/>
  <c r="BI20" i="41"/>
  <c r="W20" i="41"/>
  <c r="AI8" i="41"/>
  <c r="BU8" i="41"/>
  <c r="BH21" i="41"/>
  <c r="V21" i="41"/>
  <c r="U22" i="41"/>
  <c r="BG22" i="41"/>
  <c r="Y18" i="41"/>
  <c r="BK18" i="41"/>
  <c r="Z17" i="41"/>
  <c r="BL17" i="41"/>
  <c r="Q26" i="41"/>
  <c r="BC26" i="41"/>
  <c r="BQ12" i="41"/>
  <c r="AE12" i="41"/>
  <c r="O28" i="41"/>
  <c r="BA28" i="41"/>
  <c r="BM16" i="41"/>
  <c r="AA16" i="41"/>
  <c r="BT9" i="41"/>
  <c r="AH9" i="41"/>
  <c r="AB15" i="41"/>
  <c r="BN15" i="41"/>
  <c r="AD13" i="41"/>
  <c r="BP13" i="41"/>
  <c r="P27" i="41"/>
  <c r="BB27" i="41"/>
  <c r="X19" i="41"/>
  <c r="BJ19" i="41"/>
  <c r="BW7" i="41"/>
  <c r="AK7" i="41"/>
  <c r="BF23" i="41"/>
  <c r="T23" i="41"/>
  <c r="BR11" i="41"/>
  <c r="AF11" i="41"/>
  <c r="BX6" i="41"/>
  <c r="AL6" i="41"/>
  <c r="BJ20" i="41" l="1"/>
  <c r="X20" i="41"/>
  <c r="BO15" i="41"/>
  <c r="AC15" i="41"/>
  <c r="BM17" i="41"/>
  <c r="AA17" i="41"/>
  <c r="BP14" i="41"/>
  <c r="AD14" i="41"/>
  <c r="AG11" i="41"/>
  <c r="BS11" i="41"/>
  <c r="BL18" i="41"/>
  <c r="Z18" i="41"/>
  <c r="BF24" i="41"/>
  <c r="T24" i="41"/>
  <c r="BG23" i="41"/>
  <c r="U23" i="41"/>
  <c r="AI9" i="41"/>
  <c r="BU9" i="41"/>
  <c r="BH22" i="41"/>
  <c r="V22" i="41"/>
  <c r="AY31" i="41"/>
  <c r="K32" i="41"/>
  <c r="BX7" i="41"/>
  <c r="AL7" i="41"/>
  <c r="BN16" i="41"/>
  <c r="AB16" i="41"/>
  <c r="AZ30" i="41"/>
  <c r="N30" i="41"/>
  <c r="BK19" i="41"/>
  <c r="Y19" i="41"/>
  <c r="BB28" i="41"/>
  <c r="P28" i="41"/>
  <c r="W21" i="41"/>
  <c r="BI21" i="41"/>
  <c r="BE25" i="41"/>
  <c r="S25" i="41"/>
  <c r="BC27" i="41"/>
  <c r="Q27" i="41"/>
  <c r="AJ8" i="41"/>
  <c r="BV8" i="41"/>
  <c r="BR12" i="41"/>
  <c r="AF12" i="41"/>
  <c r="AH10" i="41"/>
  <c r="BT10" i="41"/>
  <c r="BQ13" i="41"/>
  <c r="AE13" i="41"/>
  <c r="R26" i="41"/>
  <c r="BD26" i="41"/>
  <c r="BA29" i="41"/>
  <c r="O29" i="41"/>
  <c r="BY6" i="41"/>
  <c r="AM6" i="41"/>
  <c r="BB29" i="41" l="1"/>
  <c r="P29" i="41"/>
  <c r="AC16" i="41"/>
  <c r="BO16" i="41"/>
  <c r="S26" i="41"/>
  <c r="BE26" i="41"/>
  <c r="BF25" i="41"/>
  <c r="T25" i="41"/>
  <c r="BY7" i="41"/>
  <c r="AM7" i="41"/>
  <c r="AA18" i="41"/>
  <c r="BM18" i="41"/>
  <c r="X21" i="41"/>
  <c r="BJ21" i="41"/>
  <c r="K33" i="41"/>
  <c r="AY32" i="41"/>
  <c r="BT11" i="41"/>
  <c r="AH11" i="41"/>
  <c r="BQ14" i="41"/>
  <c r="AE14" i="41"/>
  <c r="Q28" i="41"/>
  <c r="BC28" i="41"/>
  <c r="W22" i="41"/>
  <c r="BI22" i="41"/>
  <c r="AJ9" i="41"/>
  <c r="BV9" i="41"/>
  <c r="AF13" i="41"/>
  <c r="BR13" i="41"/>
  <c r="AI10" i="41"/>
  <c r="BU10" i="41"/>
  <c r="AG12" i="41"/>
  <c r="BS12" i="41"/>
  <c r="BL19" i="41"/>
  <c r="Z19" i="41"/>
  <c r="BN17" i="41"/>
  <c r="AB17" i="41"/>
  <c r="N31" i="41"/>
  <c r="AZ31" i="41"/>
  <c r="AK8" i="41"/>
  <c r="BW8" i="41"/>
  <c r="O30" i="41"/>
  <c r="BA30" i="41"/>
  <c r="BH23" i="41"/>
  <c r="V23" i="41"/>
  <c r="AD15" i="41"/>
  <c r="BP15" i="41"/>
  <c r="BD27" i="41"/>
  <c r="R27" i="41"/>
  <c r="U24" i="41"/>
  <c r="BG24" i="41"/>
  <c r="BK20" i="41"/>
  <c r="Y20" i="41"/>
  <c r="BZ6" i="41"/>
  <c r="AN6" i="41"/>
  <c r="BH24" i="41" l="1"/>
  <c r="V24" i="41"/>
  <c r="BJ22" i="41"/>
  <c r="X22" i="41"/>
  <c r="AB18" i="41"/>
  <c r="BN18" i="41"/>
  <c r="S27" i="41"/>
  <c r="BE27" i="41"/>
  <c r="BO17" i="41"/>
  <c r="AC17" i="41"/>
  <c r="AE15" i="41"/>
  <c r="BQ15" i="41"/>
  <c r="R28" i="41"/>
  <c r="BD28" i="41"/>
  <c r="AK9" i="41"/>
  <c r="BW9" i="41"/>
  <c r="AN7" i="41"/>
  <c r="BZ7" i="41"/>
  <c r="BR14" i="41"/>
  <c r="AF14" i="41"/>
  <c r="U25" i="41"/>
  <c r="BG25" i="41"/>
  <c r="BT12" i="41"/>
  <c r="AH12" i="41"/>
  <c r="W23" i="41"/>
  <c r="BI23" i="41"/>
  <c r="P30" i="41"/>
  <c r="BB30" i="41"/>
  <c r="BV10" i="41"/>
  <c r="AJ10" i="41"/>
  <c r="T26" i="41"/>
  <c r="BF26" i="41"/>
  <c r="Y21" i="41"/>
  <c r="BK21" i="41"/>
  <c r="BU11" i="41"/>
  <c r="AI11" i="41"/>
  <c r="AA19" i="41"/>
  <c r="BM19" i="41"/>
  <c r="BX8" i="41"/>
  <c r="AL8" i="41"/>
  <c r="AG13" i="41"/>
  <c r="BS13" i="41"/>
  <c r="AZ32" i="41"/>
  <c r="N32" i="41"/>
  <c r="AD16" i="41"/>
  <c r="BP16" i="41"/>
  <c r="BA31" i="41"/>
  <c r="O31" i="41"/>
  <c r="BL20" i="41"/>
  <c r="Z20" i="41"/>
  <c r="K34" i="41"/>
  <c r="AY33" i="41"/>
  <c r="Q29" i="41"/>
  <c r="BC29" i="41"/>
  <c r="CA6" i="41"/>
  <c r="AO6" i="41"/>
  <c r="AF15" i="41" l="1"/>
  <c r="BR15" i="41"/>
  <c r="BN19" i="41"/>
  <c r="AB19" i="41"/>
  <c r="W24" i="41"/>
  <c r="BI24" i="41"/>
  <c r="P31" i="41"/>
  <c r="BB31" i="41"/>
  <c r="AJ11" i="41"/>
  <c r="BV11" i="41"/>
  <c r="AI12" i="41"/>
  <c r="BU12" i="41"/>
  <c r="BQ16" i="41"/>
  <c r="AE16" i="41"/>
  <c r="BH25" i="41"/>
  <c r="V25" i="41"/>
  <c r="BL21" i="41"/>
  <c r="Z21" i="41"/>
  <c r="AD17" i="41"/>
  <c r="BP17" i="41"/>
  <c r="BM20" i="41"/>
  <c r="AA20" i="41"/>
  <c r="R29" i="41"/>
  <c r="BD29" i="41"/>
  <c r="BT13" i="41"/>
  <c r="AH13" i="41"/>
  <c r="CA7" i="41"/>
  <c r="AO7" i="41"/>
  <c r="BO18" i="41"/>
  <c r="AC18" i="41"/>
  <c r="BE28" i="41"/>
  <c r="S28" i="41"/>
  <c r="T27" i="41"/>
  <c r="BF27" i="41"/>
  <c r="BA32" i="41"/>
  <c r="O32" i="41"/>
  <c r="AK10" i="41"/>
  <c r="BW10" i="41"/>
  <c r="BG26" i="41"/>
  <c r="U26" i="41"/>
  <c r="N33" i="41"/>
  <c r="AZ33" i="41"/>
  <c r="Q30" i="41"/>
  <c r="BC30" i="41"/>
  <c r="BX9" i="41"/>
  <c r="AL9" i="41"/>
  <c r="X23" i="41"/>
  <c r="BJ23" i="41"/>
  <c r="AG14" i="41"/>
  <c r="BS14" i="41"/>
  <c r="K35" i="41"/>
  <c r="AY34" i="41"/>
  <c r="AM8" i="41"/>
  <c r="BY8" i="41"/>
  <c r="Y22" i="41"/>
  <c r="BK22" i="41"/>
  <c r="AP6" i="41"/>
  <c r="CB6" i="41"/>
  <c r="BE29" i="41" l="1"/>
  <c r="S29" i="41"/>
  <c r="AJ12" i="41"/>
  <c r="BV12" i="41"/>
  <c r="BK23" i="41"/>
  <c r="Y23" i="41"/>
  <c r="P32" i="41"/>
  <c r="BB32" i="41"/>
  <c r="BG27" i="41"/>
  <c r="U27" i="41"/>
  <c r="AK11" i="41"/>
  <c r="BW11" i="41"/>
  <c r="AM9" i="41"/>
  <c r="BY9" i="41"/>
  <c r="BN20" i="41"/>
  <c r="AB20" i="41"/>
  <c r="BX10" i="41"/>
  <c r="AL10" i="41"/>
  <c r="Z22" i="41"/>
  <c r="BL22" i="41"/>
  <c r="T28" i="41"/>
  <c r="BF28" i="41"/>
  <c r="BZ8" i="41"/>
  <c r="AN8" i="41"/>
  <c r="BA33" i="41"/>
  <c r="O33" i="41"/>
  <c r="X24" i="41"/>
  <c r="BJ24" i="41"/>
  <c r="BT14" i="41"/>
  <c r="AH14" i="41"/>
  <c r="BQ17" i="41"/>
  <c r="AE17" i="41"/>
  <c r="AD18" i="41"/>
  <c r="BP18" i="41"/>
  <c r="AA21" i="41"/>
  <c r="BM21" i="41"/>
  <c r="Q31" i="41"/>
  <c r="BC31" i="41"/>
  <c r="N34" i="41"/>
  <c r="AZ34" i="41"/>
  <c r="BD30" i="41"/>
  <c r="R30" i="41"/>
  <c r="AY35" i="41"/>
  <c r="K36" i="41"/>
  <c r="V26" i="41"/>
  <c r="BH26" i="41"/>
  <c r="AP7" i="41"/>
  <c r="CB7" i="41"/>
  <c r="W25" i="41"/>
  <c r="BI25" i="41"/>
  <c r="AC19" i="41"/>
  <c r="BO19" i="41"/>
  <c r="BS15" i="41"/>
  <c r="AG15" i="41"/>
  <c r="BU13" i="41"/>
  <c r="AI13" i="41"/>
  <c r="BR16" i="41"/>
  <c r="AF16" i="41"/>
  <c r="CC6" i="41"/>
  <c r="AQ6" i="41"/>
  <c r="P33" i="41" l="1"/>
  <c r="BB33" i="41"/>
  <c r="BF29" i="41"/>
  <c r="T29" i="41"/>
  <c r="CC7" i="41"/>
  <c r="AQ7" i="41"/>
  <c r="BN21" i="41"/>
  <c r="AB21" i="41"/>
  <c r="BX11" i="41"/>
  <c r="AL11" i="41"/>
  <c r="BI26" i="41"/>
  <c r="W26" i="41"/>
  <c r="X25" i="41"/>
  <c r="BJ25" i="41"/>
  <c r="AO8" i="41"/>
  <c r="CA8" i="41"/>
  <c r="AE18" i="41"/>
  <c r="BQ18" i="41"/>
  <c r="BG28" i="41"/>
  <c r="U28" i="41"/>
  <c r="AG16" i="41"/>
  <c r="BS16" i="41"/>
  <c r="V27" i="41"/>
  <c r="BH27" i="41"/>
  <c r="AA22" i="41"/>
  <c r="BM22" i="41"/>
  <c r="Q32" i="41"/>
  <c r="BC32" i="41"/>
  <c r="N35" i="41"/>
  <c r="AZ35" i="41"/>
  <c r="BT15" i="41"/>
  <c r="AH15" i="41"/>
  <c r="BU14" i="41"/>
  <c r="AI14" i="41"/>
  <c r="BY10" i="41"/>
  <c r="AM10" i="41"/>
  <c r="BL23" i="41"/>
  <c r="Z23" i="41"/>
  <c r="K37" i="41"/>
  <c r="AY36" i="41"/>
  <c r="BV13" i="41"/>
  <c r="AJ13" i="41"/>
  <c r="AF17" i="41"/>
  <c r="BR17" i="41"/>
  <c r="BE30" i="41"/>
  <c r="S30" i="41"/>
  <c r="AD19" i="41"/>
  <c r="BP19" i="41"/>
  <c r="O34" i="41"/>
  <c r="BA34" i="41"/>
  <c r="BK24" i="41"/>
  <c r="Y24" i="41"/>
  <c r="AK12" i="41"/>
  <c r="BW12" i="41"/>
  <c r="AC20" i="41"/>
  <c r="BO20" i="41"/>
  <c r="R31" i="41"/>
  <c r="BD31" i="41"/>
  <c r="AN9" i="41"/>
  <c r="BZ9" i="41"/>
  <c r="AR6" i="41"/>
  <c r="CD6" i="41"/>
  <c r="P34" i="41" l="1"/>
  <c r="BB34" i="41"/>
  <c r="AO9" i="41"/>
  <c r="CA9" i="41"/>
  <c r="AE19" i="41"/>
  <c r="BQ19" i="41"/>
  <c r="W27" i="41"/>
  <c r="BI27" i="41"/>
  <c r="BL24" i="41"/>
  <c r="Z24" i="41"/>
  <c r="AN10" i="41"/>
  <c r="BZ10" i="41"/>
  <c r="BJ26" i="41"/>
  <c r="X26" i="41"/>
  <c r="AH16" i="41"/>
  <c r="BT16" i="41"/>
  <c r="AM11" i="41"/>
  <c r="BY11" i="41"/>
  <c r="BO21" i="41"/>
  <c r="AC21" i="41"/>
  <c r="BE31" i="41"/>
  <c r="S31" i="41"/>
  <c r="BV14" i="41"/>
  <c r="AJ14" i="41"/>
  <c r="BS17" i="41"/>
  <c r="AG17" i="41"/>
  <c r="AI15" i="41"/>
  <c r="BU15" i="41"/>
  <c r="BH28" i="41"/>
  <c r="V28" i="41"/>
  <c r="AL12" i="41"/>
  <c r="BX12" i="41"/>
  <c r="BA35" i="41"/>
  <c r="O35" i="41"/>
  <c r="BR18" i="41"/>
  <c r="AF18" i="41"/>
  <c r="AR7" i="41"/>
  <c r="CD7" i="41"/>
  <c r="BF30" i="41"/>
  <c r="T30" i="41"/>
  <c r="AD20" i="41"/>
  <c r="BP20" i="41"/>
  <c r="BW13" i="41"/>
  <c r="AK13" i="41"/>
  <c r="AZ36" i="41"/>
  <c r="N36" i="41"/>
  <c r="BD32" i="41"/>
  <c r="R32" i="41"/>
  <c r="CB8" i="41"/>
  <c r="AP8" i="41"/>
  <c r="K38" i="41"/>
  <c r="AY37" i="41"/>
  <c r="U29" i="41"/>
  <c r="BG29" i="41"/>
  <c r="AB22" i="41"/>
  <c r="BN22" i="41"/>
  <c r="Y25" i="41"/>
  <c r="BK25" i="41"/>
  <c r="BC33" i="41"/>
  <c r="Q33" i="41"/>
  <c r="BM23" i="41"/>
  <c r="AA23" i="41"/>
  <c r="AS6" i="41"/>
  <c r="CE6" i="41"/>
  <c r="BW14" i="41" l="1"/>
  <c r="AK14" i="41"/>
  <c r="CA10" i="41"/>
  <c r="AO10" i="41"/>
  <c r="Z25" i="41"/>
  <c r="BL25" i="41"/>
  <c r="AC22" i="41"/>
  <c r="BO22" i="41"/>
  <c r="AM12" i="41"/>
  <c r="BY12" i="41"/>
  <c r="BJ27" i="41"/>
  <c r="X27" i="41"/>
  <c r="S32" i="41"/>
  <c r="BE32" i="41"/>
  <c r="BA36" i="41"/>
  <c r="O36" i="41"/>
  <c r="AL13" i="41"/>
  <c r="BX13" i="41"/>
  <c r="AD21" i="41"/>
  <c r="BP21" i="41"/>
  <c r="BF31" i="41"/>
  <c r="T31" i="41"/>
  <c r="BH29" i="41"/>
  <c r="V29" i="41"/>
  <c r="AE20" i="41"/>
  <c r="BQ20" i="41"/>
  <c r="BZ11" i="41"/>
  <c r="AN11" i="41"/>
  <c r="BR19" i="41"/>
  <c r="AF19" i="41"/>
  <c r="BM24" i="41"/>
  <c r="AA24" i="41"/>
  <c r="W28" i="41"/>
  <c r="BI28" i="41"/>
  <c r="BD33" i="41"/>
  <c r="R33" i="41"/>
  <c r="AZ37" i="41"/>
  <c r="N37" i="41"/>
  <c r="AJ15" i="41"/>
  <c r="BV15" i="41"/>
  <c r="AI16" i="41"/>
  <c r="BU16" i="41"/>
  <c r="CB9" i="41"/>
  <c r="AP9" i="41"/>
  <c r="AG18" i="41"/>
  <c r="BS18" i="41"/>
  <c r="P35" i="41"/>
  <c r="BB35" i="41"/>
  <c r="K39" i="41"/>
  <c r="AY38" i="41"/>
  <c r="BG30" i="41"/>
  <c r="U30" i="41"/>
  <c r="CE7" i="41"/>
  <c r="AS7" i="41"/>
  <c r="BC34" i="41"/>
  <c r="Q34" i="41"/>
  <c r="AB23" i="41"/>
  <c r="BN23" i="41"/>
  <c r="AQ8" i="41"/>
  <c r="CC8" i="41"/>
  <c r="AH17" i="41"/>
  <c r="BT17" i="41"/>
  <c r="Y26" i="41"/>
  <c r="BK26" i="41"/>
  <c r="CF6" i="41"/>
  <c r="AT6" i="41"/>
  <c r="AR8" i="41" l="1"/>
  <c r="CD8" i="41"/>
  <c r="Q35" i="41"/>
  <c r="BC35" i="41"/>
  <c r="BE33" i="41"/>
  <c r="S33" i="41"/>
  <c r="W29" i="41"/>
  <c r="BI29" i="41"/>
  <c r="Y27" i="41"/>
  <c r="BK27" i="41"/>
  <c r="AC23" i="41"/>
  <c r="BO23" i="41"/>
  <c r="BT18" i="41"/>
  <c r="AH18" i="41"/>
  <c r="X28" i="41"/>
  <c r="BJ28" i="41"/>
  <c r="BZ12" i="41"/>
  <c r="AN12" i="41"/>
  <c r="BG31" i="41"/>
  <c r="U31" i="41"/>
  <c r="AE21" i="41"/>
  <c r="BQ21" i="41"/>
  <c r="AD22" i="41"/>
  <c r="BP22" i="41"/>
  <c r="R34" i="41"/>
  <c r="BD34" i="41"/>
  <c r="AQ9" i="41"/>
  <c r="CC9" i="41"/>
  <c r="AB24" i="41"/>
  <c r="BN24" i="41"/>
  <c r="AM13" i="41"/>
  <c r="BY13" i="41"/>
  <c r="AA25" i="41"/>
  <c r="BM25" i="41"/>
  <c r="BV16" i="41"/>
  <c r="AJ16" i="41"/>
  <c r="AT7" i="41"/>
  <c r="CF7" i="41"/>
  <c r="BS19" i="41"/>
  <c r="AG19" i="41"/>
  <c r="Z26" i="41"/>
  <c r="BL26" i="41"/>
  <c r="BW15" i="41"/>
  <c r="AK15" i="41"/>
  <c r="BH30" i="41"/>
  <c r="V30" i="41"/>
  <c r="CA11" i="41"/>
  <c r="AO11" i="41"/>
  <c r="BB36" i="41"/>
  <c r="P36" i="41"/>
  <c r="CB10" i="41"/>
  <c r="AP10" i="41"/>
  <c r="AI17" i="41"/>
  <c r="BU17" i="41"/>
  <c r="AF20" i="41"/>
  <c r="BR20" i="41"/>
  <c r="BF32" i="41"/>
  <c r="T32" i="41"/>
  <c r="AZ38" i="41"/>
  <c r="N38" i="41"/>
  <c r="K40" i="41"/>
  <c r="AY39" i="41"/>
  <c r="BA37" i="41"/>
  <c r="O37" i="41"/>
  <c r="AL14" i="41"/>
  <c r="BX14" i="41"/>
  <c r="CG6" i="41"/>
  <c r="AU6" i="41"/>
  <c r="AE22" i="41" l="1"/>
  <c r="BQ22" i="41"/>
  <c r="BP23" i="41"/>
  <c r="AD23" i="41"/>
  <c r="O38" i="41"/>
  <c r="BA38" i="41"/>
  <c r="CB11" i="41"/>
  <c r="AP11" i="41"/>
  <c r="AK16" i="41"/>
  <c r="BW16" i="41"/>
  <c r="BN25" i="41"/>
  <c r="AB25" i="41"/>
  <c r="AF21" i="41"/>
  <c r="BR21" i="41"/>
  <c r="Z27" i="41"/>
  <c r="BL27" i="41"/>
  <c r="BG32" i="41"/>
  <c r="U32" i="41"/>
  <c r="BI30" i="41"/>
  <c r="W30" i="41"/>
  <c r="BS20" i="41"/>
  <c r="AG20" i="41"/>
  <c r="BZ13" i="41"/>
  <c r="AN13" i="41"/>
  <c r="X29" i="41"/>
  <c r="BJ29" i="41"/>
  <c r="BX15" i="41"/>
  <c r="AL15" i="41"/>
  <c r="BH31" i="41"/>
  <c r="V31" i="41"/>
  <c r="AM14" i="41"/>
  <c r="BY14" i="41"/>
  <c r="AJ17" i="41"/>
  <c r="BV17" i="41"/>
  <c r="AA26" i="41"/>
  <c r="BM26" i="41"/>
  <c r="BO24" i="41"/>
  <c r="AC24" i="41"/>
  <c r="CA12" i="41"/>
  <c r="AO12" i="41"/>
  <c r="T33" i="41"/>
  <c r="BF33" i="41"/>
  <c r="CD9" i="41"/>
  <c r="AR9" i="41"/>
  <c r="R35" i="41"/>
  <c r="BD35" i="41"/>
  <c r="Y28" i="41"/>
  <c r="BK28" i="41"/>
  <c r="P37" i="41"/>
  <c r="BB37" i="41"/>
  <c r="AQ10" i="41"/>
  <c r="CC10" i="41"/>
  <c r="AH19" i="41"/>
  <c r="BT19" i="41"/>
  <c r="AU7" i="41"/>
  <c r="CG7" i="41"/>
  <c r="S34" i="41"/>
  <c r="BE34" i="41"/>
  <c r="AS8" i="41"/>
  <c r="CE8" i="41"/>
  <c r="AZ39" i="41"/>
  <c r="N39" i="41"/>
  <c r="K41" i="41"/>
  <c r="AY40" i="41"/>
  <c r="Q36" i="41"/>
  <c r="BC36" i="41"/>
  <c r="BU18" i="41"/>
  <c r="AI18" i="41"/>
  <c r="AV6" i="41"/>
  <c r="CH6" i="41"/>
  <c r="AT8" i="41" l="1"/>
  <c r="CF8" i="41"/>
  <c r="Z28" i="41"/>
  <c r="BL28" i="41"/>
  <c r="BN26" i="41"/>
  <c r="AB26" i="41"/>
  <c r="AO13" i="41"/>
  <c r="CA13" i="41"/>
  <c r="BO25" i="41"/>
  <c r="AC25" i="41"/>
  <c r="BF34" i="41"/>
  <c r="T34" i="41"/>
  <c r="S35" i="41"/>
  <c r="BE35" i="41"/>
  <c r="BW17" i="41"/>
  <c r="AK17" i="41"/>
  <c r="AL16" i="41"/>
  <c r="BX16" i="41"/>
  <c r="BT20" i="41"/>
  <c r="AH20" i="41"/>
  <c r="AV7" i="41"/>
  <c r="CH7" i="41"/>
  <c r="BZ14" i="41"/>
  <c r="AN14" i="41"/>
  <c r="AJ18" i="41"/>
  <c r="BV18" i="41"/>
  <c r="CE9" i="41"/>
  <c r="AS9" i="41"/>
  <c r="BJ30" i="41"/>
  <c r="X30" i="41"/>
  <c r="CC11" i="41"/>
  <c r="AQ11" i="41"/>
  <c r="AI19" i="41"/>
  <c r="BU19" i="41"/>
  <c r="U33" i="41"/>
  <c r="BG33" i="41"/>
  <c r="BB38" i="41"/>
  <c r="P38" i="41"/>
  <c r="W31" i="41"/>
  <c r="BI31" i="41"/>
  <c r="V32" i="41"/>
  <c r="BH32" i="41"/>
  <c r="N40" i="41"/>
  <c r="AZ40" i="41"/>
  <c r="CD10" i="41"/>
  <c r="AR10" i="41"/>
  <c r="BM27" i="41"/>
  <c r="AA27" i="41"/>
  <c r="BD36" i="41"/>
  <c r="R36" i="41"/>
  <c r="K42" i="41"/>
  <c r="AY41" i="41"/>
  <c r="CB12" i="41"/>
  <c r="AP12" i="41"/>
  <c r="AM15" i="41"/>
  <c r="BY15" i="41"/>
  <c r="BQ23" i="41"/>
  <c r="AE23" i="41"/>
  <c r="Q37" i="41"/>
  <c r="BC37" i="41"/>
  <c r="Y29" i="41"/>
  <c r="BK29" i="41"/>
  <c r="AG21" i="41"/>
  <c r="BS21" i="41"/>
  <c r="AF22" i="41"/>
  <c r="BR22" i="41"/>
  <c r="O39" i="41"/>
  <c r="BA39" i="41"/>
  <c r="BP24" i="41"/>
  <c r="AD24" i="41"/>
  <c r="CI6" i="41"/>
  <c r="AW6" i="41"/>
  <c r="BD37" i="41" l="1"/>
  <c r="R37" i="41"/>
  <c r="V33" i="41"/>
  <c r="BH33" i="41"/>
  <c r="AB27" i="41"/>
  <c r="BN27" i="41"/>
  <c r="AO14" i="41"/>
  <c r="CA14" i="41"/>
  <c r="U34" i="41"/>
  <c r="BG34" i="41"/>
  <c r="BV19" i="41"/>
  <c r="AJ19" i="41"/>
  <c r="CI7" i="41"/>
  <c r="AW7" i="41"/>
  <c r="BQ24" i="41"/>
  <c r="AE24" i="41"/>
  <c r="BR23" i="41"/>
  <c r="AF23" i="41"/>
  <c r="CE10" i="41"/>
  <c r="AS10" i="41"/>
  <c r="BP25" i="41"/>
  <c r="AD25" i="41"/>
  <c r="P39" i="41"/>
  <c r="BB39" i="41"/>
  <c r="BZ15" i="41"/>
  <c r="AN15" i="41"/>
  <c r="O40" i="41"/>
  <c r="BA40" i="41"/>
  <c r="AP13" i="41"/>
  <c r="CB13" i="41"/>
  <c r="AR11" i="41"/>
  <c r="CD11" i="41"/>
  <c r="AI20" i="41"/>
  <c r="BU20" i="41"/>
  <c r="BS22" i="41"/>
  <c r="AG22" i="41"/>
  <c r="W32" i="41"/>
  <c r="BI32" i="41"/>
  <c r="BY16" i="41"/>
  <c r="AM16" i="41"/>
  <c r="CC12" i="41"/>
  <c r="AQ12" i="41"/>
  <c r="BK30" i="41"/>
  <c r="Y30" i="41"/>
  <c r="AC26" i="41"/>
  <c r="BO26" i="41"/>
  <c r="BT21" i="41"/>
  <c r="AH21" i="41"/>
  <c r="AZ41" i="41"/>
  <c r="N41" i="41"/>
  <c r="X31" i="41"/>
  <c r="BJ31" i="41"/>
  <c r="BM28" i="41"/>
  <c r="AA28" i="41"/>
  <c r="AY42" i="41"/>
  <c r="K43" i="41"/>
  <c r="CF9" i="41"/>
  <c r="AT9" i="41"/>
  <c r="BX17" i="41"/>
  <c r="AL17" i="41"/>
  <c r="Z29" i="41"/>
  <c r="BL29" i="41"/>
  <c r="BW18" i="41"/>
  <c r="AK18" i="41"/>
  <c r="BF35" i="41"/>
  <c r="T35" i="41"/>
  <c r="AU8" i="41"/>
  <c r="CG8" i="41"/>
  <c r="S36" i="41"/>
  <c r="BE36" i="41"/>
  <c r="BC38" i="41"/>
  <c r="Q38" i="41"/>
  <c r="AX6" i="41"/>
  <c r="L6" i="41" s="1"/>
  <c r="M6" i="41" s="1"/>
  <c r="CJ6" i="41"/>
  <c r="BC39" i="41" l="1"/>
  <c r="Q39" i="41"/>
  <c r="BY17" i="41"/>
  <c r="AM17" i="41"/>
  <c r="BU21" i="41"/>
  <c r="AI21" i="41"/>
  <c r="AH22" i="41"/>
  <c r="BT22" i="41"/>
  <c r="AK19" i="41"/>
  <c r="BW19" i="41"/>
  <c r="T36" i="41"/>
  <c r="BF36" i="41"/>
  <c r="AD26" i="41"/>
  <c r="BP26" i="41"/>
  <c r="AJ20" i="41"/>
  <c r="BV20" i="41"/>
  <c r="BH34" i="41"/>
  <c r="V34" i="41"/>
  <c r="CG9" i="41"/>
  <c r="AU9" i="41"/>
  <c r="BQ25" i="41"/>
  <c r="AE25" i="41"/>
  <c r="AV8" i="41"/>
  <c r="CH8" i="41"/>
  <c r="K44" i="41"/>
  <c r="AY43" i="41"/>
  <c r="CE11" i="41"/>
  <c r="AS11" i="41"/>
  <c r="CB14" i="41"/>
  <c r="AP14" i="41"/>
  <c r="N42" i="41"/>
  <c r="AZ42" i="41"/>
  <c r="BL30" i="41"/>
  <c r="Z30" i="41"/>
  <c r="CF10" i="41"/>
  <c r="AT10" i="41"/>
  <c r="CC13" i="41"/>
  <c r="AQ13" i="41"/>
  <c r="BO27" i="41"/>
  <c r="AC27" i="41"/>
  <c r="R38" i="41"/>
  <c r="BD38" i="41"/>
  <c r="U35" i="41"/>
  <c r="BG35" i="41"/>
  <c r="BN28" i="41"/>
  <c r="AB28" i="41"/>
  <c r="AR12" i="41"/>
  <c r="CD12" i="41"/>
  <c r="AG23" i="41"/>
  <c r="BS23" i="41"/>
  <c r="Y31" i="41"/>
  <c r="BK31" i="41"/>
  <c r="P40" i="41"/>
  <c r="BB40" i="41"/>
  <c r="W33" i="41"/>
  <c r="BI33" i="41"/>
  <c r="AL18" i="41"/>
  <c r="BX18" i="41"/>
  <c r="BZ16" i="41"/>
  <c r="AN16" i="41"/>
  <c r="AF24" i="41"/>
  <c r="BR24" i="41"/>
  <c r="AA29" i="41"/>
  <c r="BM29" i="41"/>
  <c r="BJ32" i="41"/>
  <c r="X32" i="41"/>
  <c r="O41" i="41"/>
  <c r="BA41" i="41"/>
  <c r="CA15" i="41"/>
  <c r="AO15" i="41"/>
  <c r="AX7" i="41"/>
  <c r="L7" i="41" s="1"/>
  <c r="M7" i="41" s="1"/>
  <c r="CJ7" i="41"/>
  <c r="S37" i="41"/>
  <c r="BE37" i="41"/>
  <c r="C6" i="41"/>
  <c r="F6" i="41"/>
  <c r="G6" i="41"/>
  <c r="E6" i="41"/>
  <c r="D6" i="41"/>
  <c r="I6" i="41"/>
  <c r="H6" i="41"/>
  <c r="B6" i="41"/>
  <c r="AS12" i="41" l="1"/>
  <c r="CE12" i="41"/>
  <c r="AW8" i="41"/>
  <c r="CI8" i="41"/>
  <c r="U36" i="41"/>
  <c r="BG36" i="41"/>
  <c r="D7" i="41"/>
  <c r="B7" i="41"/>
  <c r="E7" i="41"/>
  <c r="H7" i="41"/>
  <c r="F7" i="41"/>
  <c r="I7" i="41"/>
  <c r="G7" i="41"/>
  <c r="C7" i="41"/>
  <c r="CA16" i="41"/>
  <c r="AO16" i="41"/>
  <c r="CG10" i="41"/>
  <c r="AU10" i="41"/>
  <c r="AM18" i="41"/>
  <c r="BY18" i="41"/>
  <c r="AL19" i="41"/>
  <c r="BX19" i="41"/>
  <c r="AP15" i="41"/>
  <c r="CB15" i="41"/>
  <c r="BO28" i="41"/>
  <c r="AC28" i="41"/>
  <c r="AA30" i="41"/>
  <c r="BM30" i="41"/>
  <c r="AF25" i="41"/>
  <c r="BR25" i="41"/>
  <c r="P41" i="41"/>
  <c r="BB41" i="41"/>
  <c r="X33" i="41"/>
  <c r="BJ33" i="41"/>
  <c r="V35" i="41"/>
  <c r="BH35" i="41"/>
  <c r="BA42" i="41"/>
  <c r="O42" i="41"/>
  <c r="BU22" i="41"/>
  <c r="AI22" i="41"/>
  <c r="AV9" i="41"/>
  <c r="CH9" i="41"/>
  <c r="BC40" i="41"/>
  <c r="Q40" i="41"/>
  <c r="S38" i="41"/>
  <c r="BE38" i="41"/>
  <c r="Y32" i="41"/>
  <c r="BK32" i="41"/>
  <c r="CC14" i="41"/>
  <c r="AQ14" i="41"/>
  <c r="W34" i="41"/>
  <c r="BI34" i="41"/>
  <c r="AJ21" i="41"/>
  <c r="BV21" i="41"/>
  <c r="AB29" i="41"/>
  <c r="BN29" i="41"/>
  <c r="BL31" i="41"/>
  <c r="Z31" i="41"/>
  <c r="AK20" i="41"/>
  <c r="BW20" i="41"/>
  <c r="BP27" i="41"/>
  <c r="AD27" i="41"/>
  <c r="CF11" i="41"/>
  <c r="AT11" i="41"/>
  <c r="AN17" i="41"/>
  <c r="BZ17" i="41"/>
  <c r="BF37" i="41"/>
  <c r="T37" i="41"/>
  <c r="AG24" i="41"/>
  <c r="BS24" i="41"/>
  <c r="AH23" i="41"/>
  <c r="BT23" i="41"/>
  <c r="AZ43" i="41"/>
  <c r="N43" i="41"/>
  <c r="BQ26" i="41"/>
  <c r="AE26" i="41"/>
  <c r="CD13" i="41"/>
  <c r="AR13" i="41"/>
  <c r="K45" i="41"/>
  <c r="AY44" i="41"/>
  <c r="R39" i="41"/>
  <c r="BD39" i="41"/>
  <c r="BU23" i="41" l="1"/>
  <c r="AI23" i="41"/>
  <c r="BX20" i="41"/>
  <c r="AL20" i="41"/>
  <c r="BL32" i="41"/>
  <c r="Z32" i="41"/>
  <c r="W35" i="41"/>
  <c r="BI35" i="41"/>
  <c r="AQ15" i="41"/>
  <c r="CC15" i="41"/>
  <c r="BE39" i="41"/>
  <c r="S39" i="41"/>
  <c r="AH24" i="41"/>
  <c r="BT24" i="41"/>
  <c r="BF38" i="41"/>
  <c r="T38" i="41"/>
  <c r="Y33" i="41"/>
  <c r="BK33" i="41"/>
  <c r="BY19" i="41"/>
  <c r="AM19" i="41"/>
  <c r="BM31" i="41"/>
  <c r="AA31" i="41"/>
  <c r="AC29" i="41"/>
  <c r="BO29" i="41"/>
  <c r="Q41" i="41"/>
  <c r="BC41" i="41"/>
  <c r="AN18" i="41"/>
  <c r="BZ18" i="41"/>
  <c r="K46" i="41"/>
  <c r="AY45" i="41"/>
  <c r="N44" i="41"/>
  <c r="AZ44" i="41"/>
  <c r="AO17" i="41"/>
  <c r="CA17" i="41"/>
  <c r="BW21" i="41"/>
  <c r="AK21" i="41"/>
  <c r="AW9" i="41"/>
  <c r="CI9" i="41"/>
  <c r="AG25" i="41"/>
  <c r="BS25" i="41"/>
  <c r="BH36" i="41"/>
  <c r="V36" i="41"/>
  <c r="R40" i="41"/>
  <c r="BD40" i="41"/>
  <c r="AS13" i="41"/>
  <c r="CE13" i="41"/>
  <c r="CH10" i="41"/>
  <c r="AV10" i="41"/>
  <c r="BG37" i="41"/>
  <c r="U37" i="41"/>
  <c r="X34" i="41"/>
  <c r="BJ34" i="41"/>
  <c r="AB30" i="41"/>
  <c r="BN30" i="41"/>
  <c r="CJ8" i="41"/>
  <c r="AX8" i="41"/>
  <c r="L8" i="41" s="1"/>
  <c r="M8" i="41" s="1"/>
  <c r="AF26" i="41"/>
  <c r="BR26" i="41"/>
  <c r="CG11" i="41"/>
  <c r="AU11" i="41"/>
  <c r="AJ22" i="41"/>
  <c r="BV22" i="41"/>
  <c r="AP16" i="41"/>
  <c r="CB16" i="41"/>
  <c r="CF12" i="41"/>
  <c r="AT12" i="41"/>
  <c r="BA43" i="41"/>
  <c r="O43" i="41"/>
  <c r="BQ27" i="41"/>
  <c r="AE27" i="41"/>
  <c r="AR14" i="41"/>
  <c r="CD14" i="41"/>
  <c r="BB42" i="41"/>
  <c r="P42" i="41"/>
  <c r="BP28" i="41"/>
  <c r="AD28" i="41"/>
  <c r="AS14" i="41" l="1"/>
  <c r="CE14" i="41"/>
  <c r="BP29" i="41"/>
  <c r="AD29" i="41"/>
  <c r="CH11" i="41"/>
  <c r="AV11" i="41"/>
  <c r="CI10" i="41"/>
  <c r="AW10" i="41"/>
  <c r="AL21" i="41"/>
  <c r="BX21" i="41"/>
  <c r="BF39" i="41"/>
  <c r="T39" i="41"/>
  <c r="AG26" i="41"/>
  <c r="BS26" i="41"/>
  <c r="CF13" i="41"/>
  <c r="AT13" i="41"/>
  <c r="AP17" i="41"/>
  <c r="CB17" i="41"/>
  <c r="AR15" i="41"/>
  <c r="CD15" i="41"/>
  <c r="AF27" i="41"/>
  <c r="BR27" i="41"/>
  <c r="AB31" i="41"/>
  <c r="BN31" i="41"/>
  <c r="E8" i="41"/>
  <c r="C8" i="41"/>
  <c r="B8" i="41"/>
  <c r="I8" i="41"/>
  <c r="G8" i="41"/>
  <c r="F8" i="41"/>
  <c r="H8" i="41"/>
  <c r="D8" i="41"/>
  <c r="BE40" i="41"/>
  <c r="S40" i="41"/>
  <c r="BA44" i="41"/>
  <c r="O44" i="41"/>
  <c r="X35" i="41"/>
  <c r="BJ35" i="41"/>
  <c r="BB43" i="41"/>
  <c r="P43" i="41"/>
  <c r="AN19" i="41"/>
  <c r="BZ19" i="41"/>
  <c r="BO30" i="41"/>
  <c r="AC30" i="41"/>
  <c r="N45" i="41"/>
  <c r="AZ45" i="41"/>
  <c r="Z33" i="41"/>
  <c r="BL33" i="41"/>
  <c r="AU12" i="41"/>
  <c r="CG12" i="41"/>
  <c r="BI36" i="41"/>
  <c r="W36" i="41"/>
  <c r="K47" i="41"/>
  <c r="AY46" i="41"/>
  <c r="AA32" i="41"/>
  <c r="BM32" i="41"/>
  <c r="CC16" i="41"/>
  <c r="AQ16" i="41"/>
  <c r="Y34" i="41"/>
  <c r="BK34" i="41"/>
  <c r="AH25" i="41"/>
  <c r="BT25" i="41"/>
  <c r="AO18" i="41"/>
  <c r="CA18" i="41"/>
  <c r="AE28" i="41"/>
  <c r="BQ28" i="41"/>
  <c r="BG38" i="41"/>
  <c r="U38" i="41"/>
  <c r="BY20" i="41"/>
  <c r="AM20" i="41"/>
  <c r="BW22" i="41"/>
  <c r="AK22" i="41"/>
  <c r="CJ9" i="41"/>
  <c r="AX9" i="41"/>
  <c r="L9" i="41" s="1"/>
  <c r="M9" i="41" s="1"/>
  <c r="R41" i="41"/>
  <c r="BD41" i="41"/>
  <c r="AI24" i="41"/>
  <c r="BU24" i="41"/>
  <c r="BC42" i="41"/>
  <c r="Q42" i="41"/>
  <c r="BH37" i="41"/>
  <c r="V37" i="41"/>
  <c r="BV23" i="41"/>
  <c r="AJ23" i="41"/>
  <c r="Z34" i="41" l="1"/>
  <c r="BL34" i="41"/>
  <c r="BM33" i="41"/>
  <c r="AA33" i="41"/>
  <c r="AC31" i="41"/>
  <c r="BO31" i="41"/>
  <c r="BW23" i="41"/>
  <c r="AK23" i="41"/>
  <c r="AL22" i="41"/>
  <c r="BX22" i="41"/>
  <c r="P44" i="41"/>
  <c r="BB44" i="41"/>
  <c r="U39" i="41"/>
  <c r="BG39" i="41"/>
  <c r="BA45" i="41"/>
  <c r="O45" i="41"/>
  <c r="BS27" i="41"/>
  <c r="AG27" i="41"/>
  <c r="BY21" i="41"/>
  <c r="AM21" i="41"/>
  <c r="W37" i="41"/>
  <c r="BI37" i="41"/>
  <c r="BZ20" i="41"/>
  <c r="AN20" i="41"/>
  <c r="CD16" i="41"/>
  <c r="AR16" i="41"/>
  <c r="BF40" i="41"/>
  <c r="T40" i="41"/>
  <c r="BN32" i="41"/>
  <c r="AB32" i="41"/>
  <c r="AS15" i="41"/>
  <c r="CE15" i="41"/>
  <c r="BD42" i="41"/>
  <c r="R42" i="41"/>
  <c r="BH38" i="41"/>
  <c r="V38" i="41"/>
  <c r="AD30" i="41"/>
  <c r="BP30" i="41"/>
  <c r="CJ10" i="41"/>
  <c r="AX10" i="41"/>
  <c r="L10" i="41" s="1"/>
  <c r="M10" i="41" s="1"/>
  <c r="BV24" i="41"/>
  <c r="AJ24" i="41"/>
  <c r="BR28" i="41"/>
  <c r="AF28" i="41"/>
  <c r="AZ46" i="41"/>
  <c r="N46" i="41"/>
  <c r="CA19" i="41"/>
  <c r="AO19" i="41"/>
  <c r="AQ17" i="41"/>
  <c r="CC17" i="41"/>
  <c r="K48" i="41"/>
  <c r="AY47" i="41"/>
  <c r="CI11" i="41"/>
  <c r="AW11" i="41"/>
  <c r="S41" i="41"/>
  <c r="BE41" i="41"/>
  <c r="AP18" i="41"/>
  <c r="CB18" i="41"/>
  <c r="BJ36" i="41"/>
  <c r="X36" i="41"/>
  <c r="BC43" i="41"/>
  <c r="Q43" i="41"/>
  <c r="AU13" i="41"/>
  <c r="CG13" i="41"/>
  <c r="BQ29" i="41"/>
  <c r="AE29" i="41"/>
  <c r="H9" i="41"/>
  <c r="I9" i="41"/>
  <c r="F9" i="41"/>
  <c r="C9" i="41"/>
  <c r="B9" i="41"/>
  <c r="E9" i="41"/>
  <c r="D9" i="41"/>
  <c r="G9" i="41"/>
  <c r="AI25" i="41"/>
  <c r="BU25" i="41"/>
  <c r="CH12" i="41"/>
  <c r="AV12" i="41"/>
  <c r="Y35" i="41"/>
  <c r="BK35" i="41"/>
  <c r="AH26" i="41"/>
  <c r="BT26" i="41"/>
  <c r="CF14" i="41"/>
  <c r="AT14" i="41"/>
  <c r="BC44" i="41" l="1"/>
  <c r="Q44" i="41"/>
  <c r="BK36" i="41"/>
  <c r="Y36" i="41"/>
  <c r="CB19" i="41"/>
  <c r="AP19" i="41"/>
  <c r="W38" i="41"/>
  <c r="BI38" i="41"/>
  <c r="CA20" i="41"/>
  <c r="AO20" i="41"/>
  <c r="CC18" i="41"/>
  <c r="AQ18" i="41"/>
  <c r="BJ37" i="41"/>
  <c r="X37" i="41"/>
  <c r="BY22" i="41"/>
  <c r="AM22" i="41"/>
  <c r="BA46" i="41"/>
  <c r="O46" i="41"/>
  <c r="S42" i="41"/>
  <c r="BE42" i="41"/>
  <c r="CG14" i="41"/>
  <c r="AU14" i="41"/>
  <c r="BL35" i="41"/>
  <c r="Z35" i="41"/>
  <c r="T41" i="41"/>
  <c r="BF41" i="41"/>
  <c r="CF15" i="41"/>
  <c r="AT15" i="41"/>
  <c r="AG28" i="41"/>
  <c r="BS28" i="41"/>
  <c r="AN21" i="41"/>
  <c r="BZ21" i="41"/>
  <c r="BX23" i="41"/>
  <c r="AL23" i="41"/>
  <c r="AD31" i="41"/>
  <c r="BP31" i="41"/>
  <c r="BU26" i="41"/>
  <c r="AI26" i="41"/>
  <c r="CI12" i="41"/>
  <c r="AW12" i="41"/>
  <c r="AF29" i="41"/>
  <c r="BR29" i="41"/>
  <c r="CJ11" i="41"/>
  <c r="AX11" i="41"/>
  <c r="L11" i="41" s="1"/>
  <c r="M11" i="41" s="1"/>
  <c r="AK24" i="41"/>
  <c r="BW24" i="41"/>
  <c r="AC32" i="41"/>
  <c r="BO32" i="41"/>
  <c r="AH27" i="41"/>
  <c r="BT27" i="41"/>
  <c r="AJ25" i="41"/>
  <c r="BV25" i="41"/>
  <c r="CH13" i="41"/>
  <c r="AV13" i="41"/>
  <c r="I10" i="41"/>
  <c r="C10" i="41"/>
  <c r="H10" i="41"/>
  <c r="G10" i="41"/>
  <c r="D10" i="41"/>
  <c r="E10" i="41"/>
  <c r="F10" i="41"/>
  <c r="B10" i="41"/>
  <c r="AZ47" i="41"/>
  <c r="N47" i="41"/>
  <c r="AY48" i="41"/>
  <c r="K49" i="41"/>
  <c r="BG40" i="41"/>
  <c r="U40" i="41"/>
  <c r="P45" i="41"/>
  <c r="BB45" i="41"/>
  <c r="BN33" i="41"/>
  <c r="AB33" i="41"/>
  <c r="CD17" i="41"/>
  <c r="AR17" i="41"/>
  <c r="AE30" i="41"/>
  <c r="BQ30" i="41"/>
  <c r="V39" i="41"/>
  <c r="BH39" i="41"/>
  <c r="BM34" i="41"/>
  <c r="AA34" i="41"/>
  <c r="R43" i="41"/>
  <c r="BD43" i="41"/>
  <c r="AS16" i="41"/>
  <c r="CE16" i="41"/>
  <c r="CF16" i="41" l="1"/>
  <c r="AT16" i="41"/>
  <c r="BP32" i="41"/>
  <c r="AD32" i="41"/>
  <c r="BQ31" i="41"/>
  <c r="AE31" i="41"/>
  <c r="BO33" i="41"/>
  <c r="AC33" i="41"/>
  <c r="BM35" i="41"/>
  <c r="AA35" i="41"/>
  <c r="CD18" i="41"/>
  <c r="AR18" i="41"/>
  <c r="AM23" i="41"/>
  <c r="BY23" i="41"/>
  <c r="CH14" i="41"/>
  <c r="AV14" i="41"/>
  <c r="CB20" i="41"/>
  <c r="AP20" i="41"/>
  <c r="E11" i="41"/>
  <c r="B11" i="41"/>
  <c r="F11" i="41"/>
  <c r="D11" i="41"/>
  <c r="G11" i="41"/>
  <c r="C11" i="41"/>
  <c r="H11" i="41"/>
  <c r="I11" i="41"/>
  <c r="CA21" i="41"/>
  <c r="AO21" i="41"/>
  <c r="T42" i="41"/>
  <c r="BF42" i="41"/>
  <c r="BJ38" i="41"/>
  <c r="X38" i="41"/>
  <c r="AB34" i="41"/>
  <c r="BN34" i="41"/>
  <c r="BH40" i="41"/>
  <c r="V40" i="41"/>
  <c r="Q45" i="41"/>
  <c r="BC45" i="41"/>
  <c r="K50" i="41"/>
  <c r="AY49" i="41"/>
  <c r="BS29" i="41"/>
  <c r="AG29" i="41"/>
  <c r="BT28" i="41"/>
  <c r="AH28" i="41"/>
  <c r="N48" i="41"/>
  <c r="AZ48" i="41"/>
  <c r="AW13" i="41"/>
  <c r="CI13" i="41"/>
  <c r="BB46" i="41"/>
  <c r="P46" i="41"/>
  <c r="CC19" i="41"/>
  <c r="AQ19" i="41"/>
  <c r="AL24" i="41"/>
  <c r="BX24" i="41"/>
  <c r="BR30" i="41"/>
  <c r="AF30" i="41"/>
  <c r="AK25" i="41"/>
  <c r="BW25" i="41"/>
  <c r="BI39" i="41"/>
  <c r="W39" i="41"/>
  <c r="BA47" i="41"/>
  <c r="O47" i="41"/>
  <c r="AX12" i="41"/>
  <c r="L12" i="41" s="1"/>
  <c r="M12" i="41" s="1"/>
  <c r="CJ12" i="41"/>
  <c r="AU15" i="41"/>
  <c r="CG15" i="41"/>
  <c r="BZ22" i="41"/>
  <c r="AN22" i="41"/>
  <c r="BL36" i="41"/>
  <c r="Z36" i="41"/>
  <c r="AI27" i="41"/>
  <c r="BU27" i="41"/>
  <c r="U41" i="41"/>
  <c r="BG41" i="41"/>
  <c r="S43" i="41"/>
  <c r="BE43" i="41"/>
  <c r="AS17" i="41"/>
  <c r="CE17" i="41"/>
  <c r="BV26" i="41"/>
  <c r="AJ26" i="41"/>
  <c r="BK37" i="41"/>
  <c r="Y37" i="41"/>
  <c r="BD44" i="41"/>
  <c r="R44" i="41"/>
  <c r="BV27" i="41" l="1"/>
  <c r="AJ27" i="41"/>
  <c r="AX13" i="41"/>
  <c r="L13" i="41" s="1"/>
  <c r="M13" i="41" s="1"/>
  <c r="CJ13" i="41"/>
  <c r="S44" i="41"/>
  <c r="BE44" i="41"/>
  <c r="BJ39" i="41"/>
  <c r="X39" i="41"/>
  <c r="BI40" i="41"/>
  <c r="W40" i="41"/>
  <c r="CE18" i="41"/>
  <c r="AS18" i="41"/>
  <c r="BX25" i="41"/>
  <c r="AL25" i="41"/>
  <c r="O48" i="41"/>
  <c r="BA48" i="41"/>
  <c r="BO34" i="41"/>
  <c r="AC34" i="41"/>
  <c r="AA36" i="41"/>
  <c r="BM36" i="41"/>
  <c r="BN35" i="41"/>
  <c r="AB35" i="41"/>
  <c r="AK26" i="41"/>
  <c r="BW26" i="41"/>
  <c r="AO22" i="41"/>
  <c r="CA22" i="41"/>
  <c r="BS30" i="41"/>
  <c r="AG30" i="41"/>
  <c r="AI28" i="41"/>
  <c r="BU28" i="41"/>
  <c r="Y38" i="41"/>
  <c r="BK38" i="41"/>
  <c r="AD33" i="41"/>
  <c r="BP33" i="41"/>
  <c r="Z37" i="41"/>
  <c r="BL37" i="41"/>
  <c r="AT17" i="41"/>
  <c r="CF17" i="41"/>
  <c r="AV15" i="41"/>
  <c r="CH15" i="41"/>
  <c r="BY24" i="41"/>
  <c r="AM24" i="41"/>
  <c r="BG42" i="41"/>
  <c r="U42" i="41"/>
  <c r="AH29" i="41"/>
  <c r="BT29" i="41"/>
  <c r="CC20" i="41"/>
  <c r="AQ20" i="41"/>
  <c r="AF31" i="41"/>
  <c r="BR31" i="41"/>
  <c r="BF43" i="41"/>
  <c r="T43" i="41"/>
  <c r="AZ49" i="41"/>
  <c r="N49" i="41"/>
  <c r="H12" i="41"/>
  <c r="E12" i="41"/>
  <c r="G12" i="41"/>
  <c r="C12" i="41"/>
  <c r="F12" i="41"/>
  <c r="B12" i="41"/>
  <c r="D12" i="41"/>
  <c r="I12" i="41"/>
  <c r="CD19" i="41"/>
  <c r="AR19" i="41"/>
  <c r="K51" i="41"/>
  <c r="AY50" i="41"/>
  <c r="AP21" i="41"/>
  <c r="CB21" i="41"/>
  <c r="CI14" i="41"/>
  <c r="AW14" i="41"/>
  <c r="BQ32" i="41"/>
  <c r="AE32" i="41"/>
  <c r="V41" i="41"/>
  <c r="BH41" i="41"/>
  <c r="BD45" i="41"/>
  <c r="R45" i="41"/>
  <c r="AN23" i="41"/>
  <c r="BZ23" i="41"/>
  <c r="P47" i="41"/>
  <c r="BB47" i="41"/>
  <c r="BC46" i="41"/>
  <c r="Q46" i="41"/>
  <c r="CG16" i="41"/>
  <c r="AU16" i="41"/>
  <c r="AA37" i="41" l="1"/>
  <c r="BM37" i="41"/>
  <c r="AL26" i="41"/>
  <c r="BX26" i="41"/>
  <c r="CH16" i="41"/>
  <c r="AV16" i="41"/>
  <c r="AT18" i="41"/>
  <c r="CF18" i="41"/>
  <c r="BU29" i="41"/>
  <c r="AI29" i="41"/>
  <c r="BQ33" i="41"/>
  <c r="AE33" i="41"/>
  <c r="R46" i="41"/>
  <c r="BD46" i="41"/>
  <c r="CJ14" i="41"/>
  <c r="AX14" i="41"/>
  <c r="L14" i="41" s="1"/>
  <c r="M14" i="41" s="1"/>
  <c r="BO35" i="41"/>
  <c r="AC35" i="41"/>
  <c r="BJ40" i="41"/>
  <c r="X40" i="41"/>
  <c r="BC47" i="41"/>
  <c r="Q47" i="41"/>
  <c r="CC21" i="41"/>
  <c r="AQ21" i="41"/>
  <c r="BL38" i="41"/>
  <c r="Z38" i="41"/>
  <c r="AB36" i="41"/>
  <c r="BN36" i="41"/>
  <c r="AR20" i="41"/>
  <c r="CD20" i="41"/>
  <c r="V42" i="41"/>
  <c r="BH42" i="41"/>
  <c r="Y39" i="41"/>
  <c r="BK39" i="41"/>
  <c r="AZ50" i="41"/>
  <c r="N50" i="41"/>
  <c r="BV28" i="41"/>
  <c r="AJ28" i="41"/>
  <c r="BF44" i="41"/>
  <c r="T44" i="41"/>
  <c r="AF32" i="41"/>
  <c r="BR32" i="41"/>
  <c r="AY51" i="41"/>
  <c r="K52" i="41"/>
  <c r="O49" i="41"/>
  <c r="BA49" i="41"/>
  <c r="AN24" i="41"/>
  <c r="BZ24" i="41"/>
  <c r="BP34" i="41"/>
  <c r="AD34" i="41"/>
  <c r="AW15" i="41"/>
  <c r="CI15" i="41"/>
  <c r="BB48" i="41"/>
  <c r="P48" i="41"/>
  <c r="CE19" i="41"/>
  <c r="AS19" i="41"/>
  <c r="AH30" i="41"/>
  <c r="BT30" i="41"/>
  <c r="G13" i="41"/>
  <c r="I13" i="41"/>
  <c r="E13" i="41"/>
  <c r="D13" i="41"/>
  <c r="F13" i="41"/>
  <c r="B13" i="41"/>
  <c r="H13" i="41"/>
  <c r="C13" i="41"/>
  <c r="AO23" i="41"/>
  <c r="CA23" i="41"/>
  <c r="S45" i="41"/>
  <c r="BE45" i="41"/>
  <c r="W41" i="41"/>
  <c r="BI41" i="41"/>
  <c r="BS31" i="41"/>
  <c r="AG31" i="41"/>
  <c r="AU17" i="41"/>
  <c r="CG17" i="41"/>
  <c r="AP22" i="41"/>
  <c r="CB22" i="41"/>
  <c r="U43" i="41"/>
  <c r="BG43" i="41"/>
  <c r="AM25" i="41"/>
  <c r="BY25" i="41"/>
  <c r="AK27" i="41"/>
  <c r="BW27" i="41"/>
  <c r="X41" i="41" l="1"/>
  <c r="BJ41" i="41"/>
  <c r="CA24" i="41"/>
  <c r="AO24" i="41"/>
  <c r="BA50" i="41"/>
  <c r="O50" i="41"/>
  <c r="AR21" i="41"/>
  <c r="CD21" i="41"/>
  <c r="BR33" i="41"/>
  <c r="AF33" i="41"/>
  <c r="AI30" i="41"/>
  <c r="BU30" i="41"/>
  <c r="BB49" i="41"/>
  <c r="P49" i="41"/>
  <c r="Z39" i="41"/>
  <c r="BL39" i="41"/>
  <c r="BD47" i="41"/>
  <c r="R47" i="41"/>
  <c r="AJ29" i="41"/>
  <c r="BV29" i="41"/>
  <c r="AL27" i="41"/>
  <c r="BX27" i="41"/>
  <c r="BH43" i="41"/>
  <c r="V43" i="41"/>
  <c r="AP23" i="41"/>
  <c r="CB23" i="41"/>
  <c r="K53" i="41"/>
  <c r="AY52" i="41"/>
  <c r="BI42" i="41"/>
  <c r="W42" i="41"/>
  <c r="CG18" i="41"/>
  <c r="AU18" i="41"/>
  <c r="AT19" i="41"/>
  <c r="CF19" i="41"/>
  <c r="N51" i="41"/>
  <c r="AZ51" i="41"/>
  <c r="Y40" i="41"/>
  <c r="BK40" i="41"/>
  <c r="BS32" i="41"/>
  <c r="AG32" i="41"/>
  <c r="CE20" i="41"/>
  <c r="AS20" i="41"/>
  <c r="Q48" i="41"/>
  <c r="BC48" i="41"/>
  <c r="AD35" i="41"/>
  <c r="BP35" i="41"/>
  <c r="AW16" i="41"/>
  <c r="CI16" i="41"/>
  <c r="AV17" i="41"/>
  <c r="CH17" i="41"/>
  <c r="CJ15" i="41"/>
  <c r="AX15" i="41"/>
  <c r="L15" i="41" s="1"/>
  <c r="M15" i="41" s="1"/>
  <c r="BO36" i="41"/>
  <c r="AC36" i="41"/>
  <c r="B14" i="41"/>
  <c r="E14" i="41"/>
  <c r="H14" i="41"/>
  <c r="G14" i="41"/>
  <c r="I14" i="41"/>
  <c r="F14" i="41"/>
  <c r="C14" i="41"/>
  <c r="D14" i="41"/>
  <c r="AM26" i="41"/>
  <c r="BY26" i="41"/>
  <c r="U44" i="41"/>
  <c r="BG44" i="41"/>
  <c r="BZ25" i="41"/>
  <c r="AN25" i="41"/>
  <c r="AQ22" i="41"/>
  <c r="CC22" i="41"/>
  <c r="BE46" i="41"/>
  <c r="S46" i="41"/>
  <c r="AB37" i="41"/>
  <c r="BN37" i="41"/>
  <c r="BF45" i="41"/>
  <c r="T45" i="41"/>
  <c r="AH31" i="41"/>
  <c r="BT31" i="41"/>
  <c r="AE34" i="41"/>
  <c r="BQ34" i="41"/>
  <c r="BW28" i="41"/>
  <c r="AK28" i="41"/>
  <c r="AA38" i="41"/>
  <c r="BM38" i="41"/>
  <c r="BN38" i="41" l="1"/>
  <c r="AB38" i="41"/>
  <c r="AX16" i="41"/>
  <c r="L16" i="41" s="1"/>
  <c r="M16" i="41" s="1"/>
  <c r="CJ16" i="41"/>
  <c r="BA51" i="41"/>
  <c r="O51" i="41"/>
  <c r="BV30" i="41"/>
  <c r="AJ30" i="41"/>
  <c r="T46" i="41"/>
  <c r="BF46" i="41"/>
  <c r="W43" i="41"/>
  <c r="BI43" i="41"/>
  <c r="CD22" i="41"/>
  <c r="AR22" i="41"/>
  <c r="AE35" i="41"/>
  <c r="BQ35" i="41"/>
  <c r="AU19" i="41"/>
  <c r="CG19" i="41"/>
  <c r="AM27" i="41"/>
  <c r="BY27" i="41"/>
  <c r="BX28" i="41"/>
  <c r="AL28" i="41"/>
  <c r="BS33" i="41"/>
  <c r="AG33" i="41"/>
  <c r="AF34" i="41"/>
  <c r="BR34" i="41"/>
  <c r="R48" i="41"/>
  <c r="BD48" i="41"/>
  <c r="AK29" i="41"/>
  <c r="BW29" i="41"/>
  <c r="CE21" i="41"/>
  <c r="AS21" i="41"/>
  <c r="AO25" i="41"/>
  <c r="CA25" i="41"/>
  <c r="AV18" i="41"/>
  <c r="CH18" i="41"/>
  <c r="V44" i="41"/>
  <c r="BH44" i="41"/>
  <c r="BP36" i="41"/>
  <c r="AD36" i="41"/>
  <c r="CF20" i="41"/>
  <c r="AT20" i="41"/>
  <c r="BJ42" i="41"/>
  <c r="X42" i="41"/>
  <c r="S47" i="41"/>
  <c r="BE47" i="41"/>
  <c r="P50" i="41"/>
  <c r="BB50" i="41"/>
  <c r="AN26" i="41"/>
  <c r="BZ26" i="41"/>
  <c r="I15" i="41"/>
  <c r="F15" i="41"/>
  <c r="H15" i="41"/>
  <c r="D15" i="41"/>
  <c r="E15" i="41"/>
  <c r="B15" i="41"/>
  <c r="C15" i="41"/>
  <c r="G15" i="41"/>
  <c r="N52" i="41"/>
  <c r="AZ52" i="41"/>
  <c r="BM39" i="41"/>
  <c r="AA39" i="41"/>
  <c r="AI31" i="41"/>
  <c r="BU31" i="41"/>
  <c r="U45" i="41"/>
  <c r="BG45" i="41"/>
  <c r="AH32" i="41"/>
  <c r="BT32" i="41"/>
  <c r="K54" i="41"/>
  <c r="AY53" i="41"/>
  <c r="CB24" i="41"/>
  <c r="AP24" i="41"/>
  <c r="Y41" i="41"/>
  <c r="BK41" i="41"/>
  <c r="AC37" i="41"/>
  <c r="BO37" i="41"/>
  <c r="AW17" i="41"/>
  <c r="CI17" i="41"/>
  <c r="Z40" i="41"/>
  <c r="BL40" i="41"/>
  <c r="CC23" i="41"/>
  <c r="AQ23" i="41"/>
  <c r="BC49" i="41"/>
  <c r="Q49" i="41"/>
  <c r="BA52" i="41" l="1"/>
  <c r="O52" i="41"/>
  <c r="BC50" i="41"/>
  <c r="Q50" i="41"/>
  <c r="AW18" i="41"/>
  <c r="CI18" i="41"/>
  <c r="X43" i="41"/>
  <c r="BJ43" i="41"/>
  <c r="AH33" i="41"/>
  <c r="BT33" i="41"/>
  <c r="AZ53" i="41"/>
  <c r="N53" i="41"/>
  <c r="T47" i="41"/>
  <c r="BF47" i="41"/>
  <c r="AP25" i="41"/>
  <c r="CB25" i="41"/>
  <c r="U46" i="41"/>
  <c r="BG46" i="41"/>
  <c r="AR23" i="41"/>
  <c r="CD23" i="41"/>
  <c r="AY54" i="41"/>
  <c r="K55" i="41"/>
  <c r="BY28" i="41"/>
  <c r="AM28" i="41"/>
  <c r="BM40" i="41"/>
  <c r="AA40" i="41"/>
  <c r="AI32" i="41"/>
  <c r="BU32" i="41"/>
  <c r="BZ27" i="41"/>
  <c r="AN27" i="41"/>
  <c r="Y42" i="41"/>
  <c r="BK42" i="41"/>
  <c r="AT21" i="41"/>
  <c r="CF21" i="41"/>
  <c r="AK30" i="41"/>
  <c r="BW30" i="41"/>
  <c r="AQ24" i="41"/>
  <c r="CC24" i="41"/>
  <c r="CJ17" i="41"/>
  <c r="AX17" i="41"/>
  <c r="L17" i="41" s="1"/>
  <c r="M17" i="41" s="1"/>
  <c r="AL29" i="41"/>
  <c r="BX29" i="41"/>
  <c r="AV19" i="41"/>
  <c r="CH19" i="41"/>
  <c r="R49" i="41"/>
  <c r="BD49" i="41"/>
  <c r="V45" i="41"/>
  <c r="BH45" i="41"/>
  <c r="CG20" i="41"/>
  <c r="AU20" i="41"/>
  <c r="P51" i="41"/>
  <c r="BB51" i="41"/>
  <c r="BP37" i="41"/>
  <c r="AD37" i="41"/>
  <c r="AJ31" i="41"/>
  <c r="BV31" i="41"/>
  <c r="S48" i="41"/>
  <c r="BE48" i="41"/>
  <c r="BR35" i="41"/>
  <c r="AF35" i="41"/>
  <c r="BQ36" i="41"/>
  <c r="AE36" i="41"/>
  <c r="F16" i="41"/>
  <c r="G16" i="41"/>
  <c r="B16" i="41"/>
  <c r="I16" i="41"/>
  <c r="C16" i="41"/>
  <c r="H16" i="41"/>
  <c r="D16" i="41"/>
  <c r="E16" i="41"/>
  <c r="BL41" i="41"/>
  <c r="Z41" i="41"/>
  <c r="CA26" i="41"/>
  <c r="AO26" i="41"/>
  <c r="BI44" i="41"/>
  <c r="W44" i="41"/>
  <c r="BS34" i="41"/>
  <c r="AG34" i="41"/>
  <c r="AB39" i="41"/>
  <c r="BN39" i="41"/>
  <c r="CE22" i="41"/>
  <c r="AS22" i="41"/>
  <c r="AC38" i="41"/>
  <c r="BO38" i="41"/>
  <c r="BI45" i="41" l="1"/>
  <c r="W45" i="41"/>
  <c r="BX30" i="41"/>
  <c r="AL30" i="41"/>
  <c r="AA41" i="41"/>
  <c r="BM41" i="41"/>
  <c r="BS35" i="41"/>
  <c r="AG35" i="41"/>
  <c r="BZ28" i="41"/>
  <c r="AN28" i="41"/>
  <c r="BA53" i="41"/>
  <c r="O53" i="41"/>
  <c r="T48" i="41"/>
  <c r="BF48" i="41"/>
  <c r="BE49" i="41"/>
  <c r="S49" i="41"/>
  <c r="CG21" i="41"/>
  <c r="AU21" i="41"/>
  <c r="AY55" i="41"/>
  <c r="K56" i="41"/>
  <c r="BU33" i="41"/>
  <c r="AI33" i="41"/>
  <c r="N54" i="41"/>
  <c r="AZ54" i="41"/>
  <c r="AC39" i="41"/>
  <c r="BO39" i="41"/>
  <c r="BW31" i="41"/>
  <c r="AK31" i="41"/>
  <c r="CI19" i="41"/>
  <c r="AW19" i="41"/>
  <c r="Z42" i="41"/>
  <c r="BL42" i="41"/>
  <c r="AS23" i="41"/>
  <c r="CE23" i="41"/>
  <c r="BK43" i="41"/>
  <c r="Y43" i="41"/>
  <c r="AT22" i="41"/>
  <c r="CF22" i="41"/>
  <c r="BY29" i="41"/>
  <c r="AM29" i="41"/>
  <c r="BH46" i="41"/>
  <c r="V46" i="41"/>
  <c r="CJ18" i="41"/>
  <c r="AX18" i="41"/>
  <c r="L18" i="41" s="1"/>
  <c r="M18" i="41" s="1"/>
  <c r="BT34" i="41"/>
  <c r="AH34" i="41"/>
  <c r="BQ37" i="41"/>
  <c r="AE37" i="41"/>
  <c r="CA27" i="41"/>
  <c r="AO27" i="41"/>
  <c r="AD38" i="41"/>
  <c r="BP38" i="41"/>
  <c r="Q51" i="41"/>
  <c r="BC51" i="41"/>
  <c r="I17" i="41"/>
  <c r="H17" i="41"/>
  <c r="B17" i="41"/>
  <c r="F17" i="41"/>
  <c r="E17" i="41"/>
  <c r="D17" i="41"/>
  <c r="G17" i="41"/>
  <c r="C17" i="41"/>
  <c r="BV32" i="41"/>
  <c r="AJ32" i="41"/>
  <c r="AQ25" i="41"/>
  <c r="CC25" i="41"/>
  <c r="X44" i="41"/>
  <c r="BJ44" i="41"/>
  <c r="R50" i="41"/>
  <c r="BD50" i="41"/>
  <c r="AR24" i="41"/>
  <c r="CD24" i="41"/>
  <c r="U47" i="41"/>
  <c r="BG47" i="41"/>
  <c r="AP26" i="41"/>
  <c r="CB26" i="41"/>
  <c r="AF36" i="41"/>
  <c r="BR36" i="41"/>
  <c r="CH20" i="41"/>
  <c r="AV20" i="41"/>
  <c r="AB40" i="41"/>
  <c r="BN40" i="41"/>
  <c r="BB52" i="41"/>
  <c r="P52" i="41"/>
  <c r="CE24" i="41" l="1"/>
  <c r="AS24" i="41"/>
  <c r="O54" i="41"/>
  <c r="BA54" i="41"/>
  <c r="BR37" i="41"/>
  <c r="AF37" i="41"/>
  <c r="Z43" i="41"/>
  <c r="BL43" i="41"/>
  <c r="BB53" i="41"/>
  <c r="P53" i="41"/>
  <c r="AC40" i="41"/>
  <c r="BO40" i="41"/>
  <c r="S50" i="41"/>
  <c r="BE50" i="41"/>
  <c r="AT23" i="41"/>
  <c r="CF23" i="41"/>
  <c r="AI34" i="41"/>
  <c r="BU34" i="41"/>
  <c r="AJ33" i="41"/>
  <c r="BV33" i="41"/>
  <c r="CA28" i="41"/>
  <c r="AO28" i="41"/>
  <c r="Y44" i="41"/>
  <c r="BK44" i="41"/>
  <c r="E18" i="41"/>
  <c r="I18" i="41"/>
  <c r="G18" i="41"/>
  <c r="C18" i="41"/>
  <c r="D18" i="41"/>
  <c r="H18" i="41"/>
  <c r="F18" i="41"/>
  <c r="B18" i="41"/>
  <c r="BM42" i="41"/>
  <c r="AA42" i="41"/>
  <c r="AY56" i="41"/>
  <c r="K57" i="41"/>
  <c r="CI20" i="41"/>
  <c r="AW20" i="41"/>
  <c r="N55" i="41"/>
  <c r="AZ55" i="41"/>
  <c r="AH35" i="41"/>
  <c r="BT35" i="41"/>
  <c r="BS36" i="41"/>
  <c r="AG36" i="41"/>
  <c r="CD25" i="41"/>
  <c r="AR25" i="41"/>
  <c r="BD51" i="41"/>
  <c r="R51" i="41"/>
  <c r="BN41" i="41"/>
  <c r="AB41" i="41"/>
  <c r="BI46" i="41"/>
  <c r="W46" i="41"/>
  <c r="CJ19" i="41"/>
  <c r="AX19" i="41"/>
  <c r="L19" i="41" s="1"/>
  <c r="M19" i="41" s="1"/>
  <c r="AV21" i="41"/>
  <c r="CH21" i="41"/>
  <c r="CC26" i="41"/>
  <c r="AQ26" i="41"/>
  <c r="BQ38" i="41"/>
  <c r="AE38" i="41"/>
  <c r="BC52" i="41"/>
  <c r="Q52" i="41"/>
  <c r="AK32" i="41"/>
  <c r="BW32" i="41"/>
  <c r="BZ29" i="41"/>
  <c r="AN29" i="41"/>
  <c r="BX31" i="41"/>
  <c r="AL31" i="41"/>
  <c r="BF49" i="41"/>
  <c r="T49" i="41"/>
  <c r="BY30" i="41"/>
  <c r="AM30" i="41"/>
  <c r="BH47" i="41"/>
  <c r="V47" i="41"/>
  <c r="AU22" i="41"/>
  <c r="CG22" i="41"/>
  <c r="AD39" i="41"/>
  <c r="BP39" i="41"/>
  <c r="U48" i="41"/>
  <c r="BG48" i="41"/>
  <c r="AP27" i="41"/>
  <c r="CB27" i="41"/>
  <c r="BJ45" i="41"/>
  <c r="X45" i="41"/>
  <c r="AY57" i="41" l="1"/>
  <c r="K58" i="41"/>
  <c r="Z44" i="41"/>
  <c r="BL44" i="41"/>
  <c r="AD40" i="41"/>
  <c r="BP40" i="41"/>
  <c r="AN30" i="41"/>
  <c r="BZ30" i="41"/>
  <c r="AF38" i="41"/>
  <c r="BR38" i="41"/>
  <c r="BE51" i="41"/>
  <c r="S51" i="41"/>
  <c r="AZ56" i="41"/>
  <c r="N56" i="41"/>
  <c r="Y45" i="41"/>
  <c r="BK45" i="41"/>
  <c r="BG49" i="41"/>
  <c r="U49" i="41"/>
  <c r="CD26" i="41"/>
  <c r="AR26" i="41"/>
  <c r="CE25" i="41"/>
  <c r="AS25" i="41"/>
  <c r="AB42" i="41"/>
  <c r="BN42" i="41"/>
  <c r="CB28" i="41"/>
  <c r="AP28" i="41"/>
  <c r="BC53" i="41"/>
  <c r="Q53" i="41"/>
  <c r="V48" i="41"/>
  <c r="BH48" i="41"/>
  <c r="CI21" i="41"/>
  <c r="AW21" i="41"/>
  <c r="AK33" i="41"/>
  <c r="BW33" i="41"/>
  <c r="AA43" i="41"/>
  <c r="BM43" i="41"/>
  <c r="AM31" i="41"/>
  <c r="BY31" i="41"/>
  <c r="BT36" i="41"/>
  <c r="AH36" i="41"/>
  <c r="BQ39" i="41"/>
  <c r="AE39" i="41"/>
  <c r="C19" i="41"/>
  <c r="D19" i="41"/>
  <c r="E19" i="41"/>
  <c r="H19" i="41"/>
  <c r="F19" i="41"/>
  <c r="I19" i="41"/>
  <c r="G19" i="41"/>
  <c r="B19" i="41"/>
  <c r="AI35" i="41"/>
  <c r="BU35" i="41"/>
  <c r="BV34" i="41"/>
  <c r="AJ34" i="41"/>
  <c r="AO29" i="41"/>
  <c r="CA29" i="41"/>
  <c r="AG37" i="41"/>
  <c r="BS37" i="41"/>
  <c r="CH22" i="41"/>
  <c r="AV22" i="41"/>
  <c r="AL32" i="41"/>
  <c r="BX32" i="41"/>
  <c r="BA55" i="41"/>
  <c r="O55" i="41"/>
  <c r="AU23" i="41"/>
  <c r="CG23" i="41"/>
  <c r="P54" i="41"/>
  <c r="BB54" i="41"/>
  <c r="BJ46" i="41"/>
  <c r="X46" i="41"/>
  <c r="CC27" i="41"/>
  <c r="AQ27" i="41"/>
  <c r="BF50" i="41"/>
  <c r="T50" i="41"/>
  <c r="BI47" i="41"/>
  <c r="W47" i="41"/>
  <c r="R52" i="41"/>
  <c r="BD52" i="41"/>
  <c r="AC41" i="41"/>
  <c r="BO41" i="41"/>
  <c r="CJ20" i="41"/>
  <c r="AX20" i="41"/>
  <c r="L20" i="41" s="1"/>
  <c r="M20" i="41" s="1"/>
  <c r="AT24" i="41"/>
  <c r="CF24" i="41"/>
  <c r="AU24" i="41" l="1"/>
  <c r="CG24" i="41"/>
  <c r="AB43" i="41"/>
  <c r="BN43" i="41"/>
  <c r="AC42" i="41"/>
  <c r="BO42" i="41"/>
  <c r="CD27" i="41"/>
  <c r="AR27" i="41"/>
  <c r="AW22" i="41"/>
  <c r="CI22" i="41"/>
  <c r="T51" i="41"/>
  <c r="BF51" i="41"/>
  <c r="H20" i="41"/>
  <c r="I20" i="41"/>
  <c r="D20" i="41"/>
  <c r="F20" i="41"/>
  <c r="G20" i="41"/>
  <c r="E20" i="41"/>
  <c r="B20" i="41"/>
  <c r="C20" i="41"/>
  <c r="BT37" i="41"/>
  <c r="AH37" i="41"/>
  <c r="AL33" i="41"/>
  <c r="BX33" i="41"/>
  <c r="BS38" i="41"/>
  <c r="AG38" i="41"/>
  <c r="BK46" i="41"/>
  <c r="Y46" i="41"/>
  <c r="CF25" i="41"/>
  <c r="AT25" i="41"/>
  <c r="BP41" i="41"/>
  <c r="AD41" i="41"/>
  <c r="BC54" i="41"/>
  <c r="Q54" i="41"/>
  <c r="AP29" i="41"/>
  <c r="CB29" i="41"/>
  <c r="CA30" i="41"/>
  <c r="AO30" i="41"/>
  <c r="AX21" i="41"/>
  <c r="L21" i="41" s="1"/>
  <c r="M21" i="41" s="1"/>
  <c r="CJ21" i="41"/>
  <c r="AS26" i="41"/>
  <c r="CE26" i="41"/>
  <c r="BE52" i="41"/>
  <c r="S52" i="41"/>
  <c r="CH23" i="41"/>
  <c r="AV23" i="41"/>
  <c r="BI48" i="41"/>
  <c r="W48" i="41"/>
  <c r="AE40" i="41"/>
  <c r="BQ40" i="41"/>
  <c r="AK34" i="41"/>
  <c r="BW34" i="41"/>
  <c r="AF39" i="41"/>
  <c r="BR39" i="41"/>
  <c r="V49" i="41"/>
  <c r="BH49" i="41"/>
  <c r="AJ35" i="41"/>
  <c r="BV35" i="41"/>
  <c r="Z45" i="41"/>
  <c r="BL45" i="41"/>
  <c r="AA44" i="41"/>
  <c r="BM44" i="41"/>
  <c r="X47" i="41"/>
  <c r="BJ47" i="41"/>
  <c r="P55" i="41"/>
  <c r="BB55" i="41"/>
  <c r="AI36" i="41"/>
  <c r="BU36" i="41"/>
  <c r="BD53" i="41"/>
  <c r="R53" i="41"/>
  <c r="AM32" i="41"/>
  <c r="BY32" i="41"/>
  <c r="BZ31" i="41"/>
  <c r="AN31" i="41"/>
  <c r="AY58" i="41"/>
  <c r="K59" i="41"/>
  <c r="U50" i="41"/>
  <c r="BG50" i="41"/>
  <c r="CC28" i="41"/>
  <c r="AQ28" i="41"/>
  <c r="O56" i="41"/>
  <c r="BA56" i="41"/>
  <c r="N57" i="41"/>
  <c r="AZ57" i="41"/>
  <c r="O57" i="41" l="1"/>
  <c r="BA57" i="41"/>
  <c r="AN32" i="41"/>
  <c r="BZ32" i="41"/>
  <c r="AA45" i="41"/>
  <c r="BM45" i="41"/>
  <c r="AQ29" i="41"/>
  <c r="CC29" i="41"/>
  <c r="AM33" i="41"/>
  <c r="BY33" i="41"/>
  <c r="U51" i="41"/>
  <c r="BG51" i="41"/>
  <c r="BJ48" i="41"/>
  <c r="X48" i="41"/>
  <c r="CJ22" i="41"/>
  <c r="AX22" i="41"/>
  <c r="L22" i="41" s="1"/>
  <c r="M22" i="41" s="1"/>
  <c r="BE53" i="41"/>
  <c r="S53" i="41"/>
  <c r="CI23" i="41"/>
  <c r="AW23" i="41"/>
  <c r="R54" i="41"/>
  <c r="BD54" i="41"/>
  <c r="AI37" i="41"/>
  <c r="BU37" i="41"/>
  <c r="AJ36" i="41"/>
  <c r="BV36" i="41"/>
  <c r="W49" i="41"/>
  <c r="BI49" i="41"/>
  <c r="CD28" i="41"/>
  <c r="AR28" i="41"/>
  <c r="T52" i="41"/>
  <c r="BF52" i="41"/>
  <c r="AE41" i="41"/>
  <c r="BQ41" i="41"/>
  <c r="AS27" i="41"/>
  <c r="CE27" i="41"/>
  <c r="BH50" i="41"/>
  <c r="V50" i="41"/>
  <c r="Q55" i="41"/>
  <c r="BC55" i="41"/>
  <c r="BS39" i="41"/>
  <c r="AG39" i="41"/>
  <c r="CF26" i="41"/>
  <c r="AT26" i="41"/>
  <c r="AD42" i="41"/>
  <c r="BP42" i="41"/>
  <c r="AK35" i="41"/>
  <c r="BW35" i="41"/>
  <c r="CG25" i="41"/>
  <c r="AU25" i="41"/>
  <c r="AY59" i="41"/>
  <c r="K60" i="41"/>
  <c r="Y47" i="41"/>
  <c r="BK47" i="41"/>
  <c r="AL34" i="41"/>
  <c r="BX34" i="41"/>
  <c r="BO43" i="41"/>
  <c r="AC43" i="41"/>
  <c r="N58" i="41"/>
  <c r="AZ58" i="41"/>
  <c r="B21" i="41"/>
  <c r="I21" i="41"/>
  <c r="G21" i="41"/>
  <c r="D21" i="41"/>
  <c r="E21" i="41"/>
  <c r="C21" i="41"/>
  <c r="H21" i="41"/>
  <c r="F21" i="41"/>
  <c r="Z46" i="41"/>
  <c r="BL46" i="41"/>
  <c r="P56" i="41"/>
  <c r="BB56" i="41"/>
  <c r="BN44" i="41"/>
  <c r="AB44" i="41"/>
  <c r="BR40" i="41"/>
  <c r="AF40" i="41"/>
  <c r="AV24" i="41"/>
  <c r="CH24" i="41"/>
  <c r="CA31" i="41"/>
  <c r="AO31" i="41"/>
  <c r="CB30" i="41"/>
  <c r="AP30" i="41"/>
  <c r="BT38" i="41"/>
  <c r="AH38" i="41"/>
  <c r="BC56" i="41" l="1"/>
  <c r="Q56" i="41"/>
  <c r="BA58" i="41"/>
  <c r="O58" i="41"/>
  <c r="BX35" i="41"/>
  <c r="AL35" i="41"/>
  <c r="CF27" i="41"/>
  <c r="AT27" i="41"/>
  <c r="BV37" i="41"/>
  <c r="AJ37" i="41"/>
  <c r="BH51" i="41"/>
  <c r="V51" i="41"/>
  <c r="BM46" i="41"/>
  <c r="AA46" i="41"/>
  <c r="AE42" i="41"/>
  <c r="BQ42" i="41"/>
  <c r="BR41" i="41"/>
  <c r="AF41" i="41"/>
  <c r="BE54" i="41"/>
  <c r="S54" i="41"/>
  <c r="BZ33" i="41"/>
  <c r="AN33" i="41"/>
  <c r="BP43" i="41"/>
  <c r="AD43" i="41"/>
  <c r="BY34" i="41"/>
  <c r="AM34" i="41"/>
  <c r="U52" i="41"/>
  <c r="BG52" i="41"/>
  <c r="AR29" i="41"/>
  <c r="CD29" i="41"/>
  <c r="CB31" i="41"/>
  <c r="AP31" i="41"/>
  <c r="AU26" i="41"/>
  <c r="CG26" i="41"/>
  <c r="AX23" i="41"/>
  <c r="L23" i="41" s="1"/>
  <c r="M23" i="41" s="1"/>
  <c r="CJ23" i="41"/>
  <c r="CI24" i="41"/>
  <c r="AW24" i="41"/>
  <c r="Z47" i="41"/>
  <c r="BL47" i="41"/>
  <c r="AB45" i="41"/>
  <c r="BN45" i="41"/>
  <c r="BT39" i="41"/>
  <c r="AH39" i="41"/>
  <c r="CE28" i="41"/>
  <c r="AS28" i="41"/>
  <c r="BF53" i="41"/>
  <c r="T53" i="41"/>
  <c r="K61" i="41"/>
  <c r="AY60" i="41"/>
  <c r="BD55" i="41"/>
  <c r="R55" i="41"/>
  <c r="BJ49" i="41"/>
  <c r="X49" i="41"/>
  <c r="G22" i="41"/>
  <c r="C22" i="41"/>
  <c r="F22" i="41"/>
  <c r="E22" i="41"/>
  <c r="H22" i="41"/>
  <c r="I22" i="41"/>
  <c r="D22" i="41"/>
  <c r="B22" i="41"/>
  <c r="AO32" i="41"/>
  <c r="CA32" i="41"/>
  <c r="N59" i="41"/>
  <c r="AZ59" i="41"/>
  <c r="BU38" i="41"/>
  <c r="AI38" i="41"/>
  <c r="BS40" i="41"/>
  <c r="AG40" i="41"/>
  <c r="AK36" i="41"/>
  <c r="BW36" i="41"/>
  <c r="BB57" i="41"/>
  <c r="P57" i="41"/>
  <c r="AQ30" i="41"/>
  <c r="CC30" i="41"/>
  <c r="BO44" i="41"/>
  <c r="AC44" i="41"/>
  <c r="AV25" i="41"/>
  <c r="CH25" i="41"/>
  <c r="BI50" i="41"/>
  <c r="W50" i="41"/>
  <c r="BK48" i="41"/>
  <c r="Y48" i="41"/>
  <c r="BX36" i="41" l="1"/>
  <c r="AL36" i="41"/>
  <c r="U53" i="41"/>
  <c r="BG53" i="41"/>
  <c r="I23" i="41"/>
  <c r="H23" i="41"/>
  <c r="E23" i="41"/>
  <c r="B23" i="41"/>
  <c r="F23" i="41"/>
  <c r="C23" i="41"/>
  <c r="D23" i="41"/>
  <c r="G23" i="41"/>
  <c r="BQ43" i="41"/>
  <c r="AE43" i="41"/>
  <c r="W51" i="41"/>
  <c r="BI51" i="41"/>
  <c r="AV26" i="41"/>
  <c r="CH26" i="41"/>
  <c r="BJ50" i="41"/>
  <c r="X50" i="41"/>
  <c r="BT40" i="41"/>
  <c r="AH40" i="41"/>
  <c r="AT28" i="41"/>
  <c r="CF28" i="41"/>
  <c r="AO33" i="41"/>
  <c r="CA33" i="41"/>
  <c r="AK37" i="41"/>
  <c r="BW37" i="41"/>
  <c r="AW25" i="41"/>
  <c r="CI25" i="41"/>
  <c r="AJ38" i="41"/>
  <c r="BV38" i="41"/>
  <c r="BU39" i="41"/>
  <c r="AI39" i="41"/>
  <c r="CC31" i="41"/>
  <c r="AQ31" i="41"/>
  <c r="BF54" i="41"/>
  <c r="T54" i="41"/>
  <c r="AU27" i="41"/>
  <c r="CG27" i="41"/>
  <c r="O59" i="41"/>
  <c r="BA59" i="41"/>
  <c r="AC45" i="41"/>
  <c r="BO45" i="41"/>
  <c r="CE29" i="41"/>
  <c r="AS29" i="41"/>
  <c r="BP44" i="41"/>
  <c r="AD44" i="41"/>
  <c r="Y49" i="41"/>
  <c r="BK49" i="41"/>
  <c r="AG41" i="41"/>
  <c r="BS41" i="41"/>
  <c r="BY35" i="41"/>
  <c r="AM35" i="41"/>
  <c r="BM47" i="41"/>
  <c r="AA47" i="41"/>
  <c r="BH52" i="41"/>
  <c r="V52" i="41"/>
  <c r="AF42" i="41"/>
  <c r="BR42" i="41"/>
  <c r="Z48" i="41"/>
  <c r="BL48" i="41"/>
  <c r="AR30" i="41"/>
  <c r="CD30" i="41"/>
  <c r="CB32" i="41"/>
  <c r="AP32" i="41"/>
  <c r="S55" i="41"/>
  <c r="BE55" i="41"/>
  <c r="BB58" i="41"/>
  <c r="P58" i="41"/>
  <c r="AZ60" i="41"/>
  <c r="N60" i="41"/>
  <c r="BC57" i="41"/>
  <c r="Q57" i="41"/>
  <c r="K62" i="41"/>
  <c r="AY61" i="41"/>
  <c r="AX24" i="41"/>
  <c r="L24" i="41" s="1"/>
  <c r="M24" i="41" s="1"/>
  <c r="CJ24" i="41"/>
  <c r="BZ34" i="41"/>
  <c r="AN34" i="41"/>
  <c r="AB46" i="41"/>
  <c r="BN46" i="41"/>
  <c r="R56" i="41"/>
  <c r="BD56" i="41"/>
  <c r="BS42" i="41" l="1"/>
  <c r="AG42" i="41"/>
  <c r="CG28" i="41"/>
  <c r="AU28" i="41"/>
  <c r="O60" i="41"/>
  <c r="BA60" i="41"/>
  <c r="AE44" i="41"/>
  <c r="BQ44" i="41"/>
  <c r="CD31" i="41"/>
  <c r="AR31" i="41"/>
  <c r="S56" i="41"/>
  <c r="BE56" i="41"/>
  <c r="BC58" i="41"/>
  <c r="Q58" i="41"/>
  <c r="BI52" i="41"/>
  <c r="W52" i="41"/>
  <c r="AT29" i="41"/>
  <c r="CF29" i="41"/>
  <c r="BV39" i="41"/>
  <c r="AJ39" i="41"/>
  <c r="BU40" i="41"/>
  <c r="AI40" i="41"/>
  <c r="BF55" i="41"/>
  <c r="T55" i="41"/>
  <c r="BP45" i="41"/>
  <c r="AD45" i="41"/>
  <c r="BW38" i="41"/>
  <c r="AK38" i="41"/>
  <c r="CA34" i="41"/>
  <c r="AO34" i="41"/>
  <c r="AB47" i="41"/>
  <c r="BN47" i="41"/>
  <c r="BK50" i="41"/>
  <c r="Y50" i="41"/>
  <c r="P59" i="41"/>
  <c r="BB59" i="41"/>
  <c r="CJ25" i="41"/>
  <c r="AX25" i="41"/>
  <c r="L25" i="41" s="1"/>
  <c r="M25" i="41" s="1"/>
  <c r="AW26" i="41"/>
  <c r="CI26" i="41"/>
  <c r="H24" i="41"/>
  <c r="C24" i="41"/>
  <c r="I24" i="41"/>
  <c r="G24" i="41"/>
  <c r="E24" i="41"/>
  <c r="D24" i="41"/>
  <c r="B24" i="41"/>
  <c r="F24" i="41"/>
  <c r="AQ32" i="41"/>
  <c r="CC32" i="41"/>
  <c r="BZ35" i="41"/>
  <c r="AN35" i="41"/>
  <c r="AZ61" i="41"/>
  <c r="N61" i="41"/>
  <c r="AS30" i="41"/>
  <c r="CE30" i="41"/>
  <c r="BT41" i="41"/>
  <c r="AH41" i="41"/>
  <c r="AV27" i="41"/>
  <c r="CH27" i="41"/>
  <c r="AL37" i="41"/>
  <c r="BX37" i="41"/>
  <c r="X51" i="41"/>
  <c r="BJ51" i="41"/>
  <c r="V53" i="41"/>
  <c r="BH53" i="41"/>
  <c r="K63" i="41"/>
  <c r="AY62" i="41"/>
  <c r="AA48" i="41"/>
  <c r="BM48" i="41"/>
  <c r="BL49" i="41"/>
  <c r="Z49" i="41"/>
  <c r="CB33" i="41"/>
  <c r="AP33" i="41"/>
  <c r="AC46" i="41"/>
  <c r="BO46" i="41"/>
  <c r="R57" i="41"/>
  <c r="BD57" i="41"/>
  <c r="BG54" i="41"/>
  <c r="U54" i="41"/>
  <c r="BR43" i="41"/>
  <c r="AF43" i="41"/>
  <c r="BY36" i="41"/>
  <c r="AM36" i="41"/>
  <c r="CI27" i="41" l="1"/>
  <c r="AW27" i="41"/>
  <c r="BC59" i="41"/>
  <c r="Q59" i="41"/>
  <c r="BF56" i="41"/>
  <c r="T56" i="41"/>
  <c r="U55" i="41"/>
  <c r="BG55" i="41"/>
  <c r="BN48" i="41"/>
  <c r="AB48" i="41"/>
  <c r="BS43" i="41"/>
  <c r="AG43" i="41"/>
  <c r="BU41" i="41"/>
  <c r="AI41" i="41"/>
  <c r="Z50" i="41"/>
  <c r="BL50" i="41"/>
  <c r="BV40" i="41"/>
  <c r="AJ40" i="41"/>
  <c r="AS31" i="41"/>
  <c r="CE31" i="41"/>
  <c r="BM49" i="41"/>
  <c r="AA49" i="41"/>
  <c r="N62" i="41"/>
  <c r="AZ62" i="41"/>
  <c r="CF30" i="41"/>
  <c r="AT30" i="41"/>
  <c r="AC47" i="41"/>
  <c r="BO47" i="41"/>
  <c r="BR44" i="41"/>
  <c r="AF44" i="41"/>
  <c r="V54" i="41"/>
  <c r="BH54" i="41"/>
  <c r="K64" i="41"/>
  <c r="AY63" i="41"/>
  <c r="BW39" i="41"/>
  <c r="AK39" i="41"/>
  <c r="BE57" i="41"/>
  <c r="S57" i="41"/>
  <c r="W53" i="41"/>
  <c r="BI53" i="41"/>
  <c r="AU29" i="41"/>
  <c r="CG29" i="41"/>
  <c r="P60" i="41"/>
  <c r="BB60" i="41"/>
  <c r="CB34" i="41"/>
  <c r="AP34" i="41"/>
  <c r="BA61" i="41"/>
  <c r="O61" i="41"/>
  <c r="BP46" i="41"/>
  <c r="AD46" i="41"/>
  <c r="BK51" i="41"/>
  <c r="Y51" i="41"/>
  <c r="CJ26" i="41"/>
  <c r="AX26" i="41"/>
  <c r="L26" i="41" s="1"/>
  <c r="M26" i="41" s="1"/>
  <c r="CA35" i="41"/>
  <c r="AO35" i="41"/>
  <c r="BX38" i="41"/>
  <c r="AL38" i="41"/>
  <c r="X52" i="41"/>
  <c r="BJ52" i="41"/>
  <c r="CH28" i="41"/>
  <c r="AV28" i="41"/>
  <c r="BZ36" i="41"/>
  <c r="AN36" i="41"/>
  <c r="CD32" i="41"/>
  <c r="AR32" i="41"/>
  <c r="G25" i="41"/>
  <c r="D25" i="41"/>
  <c r="C25" i="41"/>
  <c r="I25" i="41"/>
  <c r="H25" i="41"/>
  <c r="F25" i="41"/>
  <c r="B25" i="41"/>
  <c r="E25" i="41"/>
  <c r="AM37" i="41"/>
  <c r="BY37" i="41"/>
  <c r="CC33" i="41"/>
  <c r="AQ33" i="41"/>
  <c r="BQ45" i="41"/>
  <c r="AE45" i="41"/>
  <c r="R58" i="41"/>
  <c r="BD58" i="41"/>
  <c r="AH42" i="41"/>
  <c r="BT42" i="41"/>
  <c r="BK52" i="41" l="1"/>
  <c r="Y52" i="41"/>
  <c r="O62" i="41"/>
  <c r="BA62" i="41"/>
  <c r="BB61" i="41"/>
  <c r="P61" i="41"/>
  <c r="AL39" i="41"/>
  <c r="BX39" i="41"/>
  <c r="BT43" i="41"/>
  <c r="AH43" i="41"/>
  <c r="BU42" i="41"/>
  <c r="AI42" i="41"/>
  <c r="BE58" i="41"/>
  <c r="S58" i="41"/>
  <c r="N63" i="41"/>
  <c r="AZ63" i="41"/>
  <c r="AM38" i="41"/>
  <c r="BY38" i="41"/>
  <c r="CC34" i="41"/>
  <c r="AQ34" i="41"/>
  <c r="AY64" i="41"/>
  <c r="K65" i="41"/>
  <c r="BN49" i="41"/>
  <c r="AB49" i="41"/>
  <c r="BO48" i="41"/>
  <c r="AC48" i="41"/>
  <c r="Q60" i="41"/>
  <c r="BC60" i="41"/>
  <c r="BI54" i="41"/>
  <c r="W54" i="41"/>
  <c r="CF31" i="41"/>
  <c r="AT31" i="41"/>
  <c r="BH55" i="41"/>
  <c r="V55" i="41"/>
  <c r="AF45" i="41"/>
  <c r="BR45" i="41"/>
  <c r="CB35" i="41"/>
  <c r="AP35" i="41"/>
  <c r="I26" i="41"/>
  <c r="D26" i="41"/>
  <c r="H26" i="41"/>
  <c r="F26" i="41"/>
  <c r="G26" i="41"/>
  <c r="B26" i="41"/>
  <c r="E26" i="41"/>
  <c r="C26" i="41"/>
  <c r="CH29" i="41"/>
  <c r="AV29" i="41"/>
  <c r="CD33" i="41"/>
  <c r="AR33" i="41"/>
  <c r="CE32" i="41"/>
  <c r="AS32" i="41"/>
  <c r="AG44" i="41"/>
  <c r="BS44" i="41"/>
  <c r="AK40" i="41"/>
  <c r="BW40" i="41"/>
  <c r="BG56" i="41"/>
  <c r="U56" i="41"/>
  <c r="AN37" i="41"/>
  <c r="BZ37" i="41"/>
  <c r="X53" i="41"/>
  <c r="BJ53" i="41"/>
  <c r="BP47" i="41"/>
  <c r="AD47" i="41"/>
  <c r="BM50" i="41"/>
  <c r="AA50" i="41"/>
  <c r="AO36" i="41"/>
  <c r="CA36" i="41"/>
  <c r="BL51" i="41"/>
  <c r="Z51" i="41"/>
  <c r="BD59" i="41"/>
  <c r="R59" i="41"/>
  <c r="AW28" i="41"/>
  <c r="CI28" i="41"/>
  <c r="AE46" i="41"/>
  <c r="BQ46" i="41"/>
  <c r="T57" i="41"/>
  <c r="BF57" i="41"/>
  <c r="AU30" i="41"/>
  <c r="CG30" i="41"/>
  <c r="BV41" i="41"/>
  <c r="AJ41" i="41"/>
  <c r="AX27" i="41"/>
  <c r="L27" i="41" s="1"/>
  <c r="M27" i="41" s="1"/>
  <c r="CJ27" i="41"/>
  <c r="CA37" i="41" l="1"/>
  <c r="AO37" i="41"/>
  <c r="BS45" i="41"/>
  <c r="AG45" i="41"/>
  <c r="BO49" i="41"/>
  <c r="AC49" i="41"/>
  <c r="BV42" i="41"/>
  <c r="AJ42" i="41"/>
  <c r="K66" i="41"/>
  <c r="AY65" i="41"/>
  <c r="S59" i="41"/>
  <c r="BE59" i="41"/>
  <c r="AK41" i="41"/>
  <c r="BW41" i="41"/>
  <c r="BM51" i="41"/>
  <c r="AA51" i="41"/>
  <c r="BH56" i="41"/>
  <c r="V56" i="41"/>
  <c r="BI55" i="41"/>
  <c r="W55" i="41"/>
  <c r="AZ64" i="41"/>
  <c r="N64" i="41"/>
  <c r="BU43" i="41"/>
  <c r="AI43" i="41"/>
  <c r="CH30" i="41"/>
  <c r="AV30" i="41"/>
  <c r="CB36" i="41"/>
  <c r="AP36" i="41"/>
  <c r="BX40" i="41"/>
  <c r="AL40" i="41"/>
  <c r="BY39" i="41"/>
  <c r="AM39" i="41"/>
  <c r="E27" i="41"/>
  <c r="D27" i="41"/>
  <c r="F27" i="41"/>
  <c r="G27" i="41"/>
  <c r="H27" i="41"/>
  <c r="I27" i="41"/>
  <c r="C27" i="41"/>
  <c r="B27" i="41"/>
  <c r="CG31" i="41"/>
  <c r="AU31" i="41"/>
  <c r="AR34" i="41"/>
  <c r="CD34" i="41"/>
  <c r="U57" i="41"/>
  <c r="BG57" i="41"/>
  <c r="BT44" i="41"/>
  <c r="AH44" i="41"/>
  <c r="AN38" i="41"/>
  <c r="BZ38" i="41"/>
  <c r="BN50" i="41"/>
  <c r="AB50" i="41"/>
  <c r="X54" i="41"/>
  <c r="BJ54" i="41"/>
  <c r="Q61" i="41"/>
  <c r="BC61" i="41"/>
  <c r="R60" i="41"/>
  <c r="BD60" i="41"/>
  <c r="BA63" i="41"/>
  <c r="O63" i="41"/>
  <c r="P62" i="41"/>
  <c r="BB62" i="41"/>
  <c r="AT32" i="41"/>
  <c r="CF32" i="41"/>
  <c r="AF46" i="41"/>
  <c r="BR46" i="41"/>
  <c r="CJ28" i="41"/>
  <c r="AX28" i="41"/>
  <c r="L28" i="41" s="1"/>
  <c r="M28" i="41" s="1"/>
  <c r="BK53" i="41"/>
  <c r="Y53" i="41"/>
  <c r="CI29" i="41"/>
  <c r="AW29" i="41"/>
  <c r="BQ47" i="41"/>
  <c r="AE47" i="41"/>
  <c r="AS33" i="41"/>
  <c r="CE33" i="41"/>
  <c r="CC35" i="41"/>
  <c r="AQ35" i="41"/>
  <c r="AD48" i="41"/>
  <c r="BP48" i="41"/>
  <c r="T58" i="41"/>
  <c r="BF58" i="41"/>
  <c r="BL52" i="41"/>
  <c r="Z52" i="41"/>
  <c r="BF59" i="41" l="1"/>
  <c r="T59" i="41"/>
  <c r="CJ29" i="41"/>
  <c r="AX29" i="41"/>
  <c r="L29" i="41" s="1"/>
  <c r="M29" i="41" s="1"/>
  <c r="P63" i="41"/>
  <c r="BB63" i="41"/>
  <c r="BU44" i="41"/>
  <c r="AI44" i="41"/>
  <c r="BV43" i="41"/>
  <c r="AJ43" i="41"/>
  <c r="S60" i="41"/>
  <c r="BE60" i="41"/>
  <c r="BH57" i="41"/>
  <c r="V57" i="41"/>
  <c r="AZ65" i="41"/>
  <c r="N65" i="41"/>
  <c r="Z53" i="41"/>
  <c r="BL53" i="41"/>
  <c r="O64" i="41"/>
  <c r="BA64" i="41"/>
  <c r="K67" i="41"/>
  <c r="AY66" i="41"/>
  <c r="AE48" i="41"/>
  <c r="BQ48" i="41"/>
  <c r="C28" i="41"/>
  <c r="E28" i="41"/>
  <c r="I28" i="41"/>
  <c r="B28" i="41"/>
  <c r="F28" i="41"/>
  <c r="G28" i="41"/>
  <c r="H28" i="41"/>
  <c r="D28" i="41"/>
  <c r="R61" i="41"/>
  <c r="BD61" i="41"/>
  <c r="AS34" i="41"/>
  <c r="CE34" i="41"/>
  <c r="AN39" i="41"/>
  <c r="BZ39" i="41"/>
  <c r="BJ55" i="41"/>
  <c r="X55" i="41"/>
  <c r="BW42" i="41"/>
  <c r="AK42" i="41"/>
  <c r="BS46" i="41"/>
  <c r="AG46" i="41"/>
  <c r="BK54" i="41"/>
  <c r="Y54" i="41"/>
  <c r="BI56" i="41"/>
  <c r="W56" i="41"/>
  <c r="BP49" i="41"/>
  <c r="AD49" i="41"/>
  <c r="CF33" i="41"/>
  <c r="AT33" i="41"/>
  <c r="AU32" i="41"/>
  <c r="CG32" i="41"/>
  <c r="AA52" i="41"/>
  <c r="BM52" i="41"/>
  <c r="AV31" i="41"/>
  <c r="CH31" i="41"/>
  <c r="AC50" i="41"/>
  <c r="BO50" i="41"/>
  <c r="AQ36" i="41"/>
  <c r="CC36" i="41"/>
  <c r="AB51" i="41"/>
  <c r="BN51" i="41"/>
  <c r="BT45" i="41"/>
  <c r="AH45" i="41"/>
  <c r="AR35" i="41"/>
  <c r="CD35" i="41"/>
  <c r="BC62" i="41"/>
  <c r="Q62" i="41"/>
  <c r="CA38" i="41"/>
  <c r="AO38" i="41"/>
  <c r="AL41" i="41"/>
  <c r="BX41" i="41"/>
  <c r="U58" i="41"/>
  <c r="BG58" i="41"/>
  <c r="AM40" i="41"/>
  <c r="BY40" i="41"/>
  <c r="AF47" i="41"/>
  <c r="BR47" i="41"/>
  <c r="CI30" i="41"/>
  <c r="AW30" i="41"/>
  <c r="AP37" i="41"/>
  <c r="CB37" i="41"/>
  <c r="AQ37" i="41" l="1"/>
  <c r="CC37" i="41"/>
  <c r="AD50" i="41"/>
  <c r="BP50" i="41"/>
  <c r="CF34" i="41"/>
  <c r="AT34" i="41"/>
  <c r="BR48" i="41"/>
  <c r="AF48" i="41"/>
  <c r="BF60" i="41"/>
  <c r="T60" i="41"/>
  <c r="CB38" i="41"/>
  <c r="AP38" i="41"/>
  <c r="BJ56" i="41"/>
  <c r="X56" i="41"/>
  <c r="AW31" i="41"/>
  <c r="CI31" i="41"/>
  <c r="BE61" i="41"/>
  <c r="S61" i="41"/>
  <c r="AZ66" i="41"/>
  <c r="N66" i="41"/>
  <c r="CJ30" i="41"/>
  <c r="AX30" i="41"/>
  <c r="L30" i="41" s="1"/>
  <c r="M30" i="41" s="1"/>
  <c r="BL54" i="41"/>
  <c r="Z54" i="41"/>
  <c r="K68" i="41"/>
  <c r="AY67" i="41"/>
  <c r="BW43" i="41"/>
  <c r="AK43" i="41"/>
  <c r="AG47" i="41"/>
  <c r="BS47" i="41"/>
  <c r="CE35" i="41"/>
  <c r="AS35" i="41"/>
  <c r="BN52" i="41"/>
  <c r="AB52" i="41"/>
  <c r="P64" i="41"/>
  <c r="BB64" i="41"/>
  <c r="BT46" i="41"/>
  <c r="AH46" i="41"/>
  <c r="BV44" i="41"/>
  <c r="AJ44" i="41"/>
  <c r="AN40" i="41"/>
  <c r="BZ40" i="41"/>
  <c r="CH32" i="41"/>
  <c r="AV32" i="41"/>
  <c r="AA53" i="41"/>
  <c r="BM53" i="41"/>
  <c r="Q63" i="41"/>
  <c r="BC63" i="41"/>
  <c r="AI45" i="41"/>
  <c r="BU45" i="41"/>
  <c r="AL42" i="41"/>
  <c r="BX42" i="41"/>
  <c r="G29" i="41"/>
  <c r="D29" i="41"/>
  <c r="I29" i="41"/>
  <c r="E29" i="41"/>
  <c r="F29" i="41"/>
  <c r="B29" i="41"/>
  <c r="H29" i="41"/>
  <c r="C29" i="41"/>
  <c r="V58" i="41"/>
  <c r="BH58" i="41"/>
  <c r="CG33" i="41"/>
  <c r="AU33" i="41"/>
  <c r="Y55" i="41"/>
  <c r="BK55" i="41"/>
  <c r="BA65" i="41"/>
  <c r="O65" i="41"/>
  <c r="AM41" i="41"/>
  <c r="BY41" i="41"/>
  <c r="AR36" i="41"/>
  <c r="CD36" i="41"/>
  <c r="CA39" i="41"/>
  <c r="AO39" i="41"/>
  <c r="BD62" i="41"/>
  <c r="R62" i="41"/>
  <c r="AC51" i="41"/>
  <c r="BO51" i="41"/>
  <c r="AE49" i="41"/>
  <c r="BQ49" i="41"/>
  <c r="W57" i="41"/>
  <c r="BI57" i="41"/>
  <c r="U59" i="41"/>
  <c r="BG59" i="41"/>
  <c r="BH59" i="41" l="1"/>
  <c r="V59" i="41"/>
  <c r="CE36" i="41"/>
  <c r="AS36" i="41"/>
  <c r="R63" i="41"/>
  <c r="BD63" i="41"/>
  <c r="Q64" i="41"/>
  <c r="BC64" i="41"/>
  <c r="BM54" i="41"/>
  <c r="AA54" i="41"/>
  <c r="CC38" i="41"/>
  <c r="AQ38" i="41"/>
  <c r="BJ57" i="41"/>
  <c r="X57" i="41"/>
  <c r="BN53" i="41"/>
  <c r="AB53" i="41"/>
  <c r="B30" i="41"/>
  <c r="G30" i="41"/>
  <c r="E30" i="41"/>
  <c r="C30" i="41"/>
  <c r="H30" i="41"/>
  <c r="D30" i="41"/>
  <c r="I30" i="41"/>
  <c r="F30" i="41"/>
  <c r="AC52" i="41"/>
  <c r="BO52" i="41"/>
  <c r="BG60" i="41"/>
  <c r="U60" i="41"/>
  <c r="P65" i="41"/>
  <c r="BB65" i="41"/>
  <c r="AW32" i="41"/>
  <c r="CI32" i="41"/>
  <c r="CF35" i="41"/>
  <c r="AT35" i="41"/>
  <c r="BA66" i="41"/>
  <c r="O66" i="41"/>
  <c r="BS48" i="41"/>
  <c r="AG48" i="41"/>
  <c r="CA40" i="41"/>
  <c r="AO40" i="41"/>
  <c r="BT47" i="41"/>
  <c r="AH47" i="41"/>
  <c r="AF49" i="41"/>
  <c r="BR49" i="41"/>
  <c r="BF61" i="41"/>
  <c r="T61" i="41"/>
  <c r="AU34" i="41"/>
  <c r="CG34" i="41"/>
  <c r="BY42" i="41"/>
  <c r="AM42" i="41"/>
  <c r="AX31" i="41"/>
  <c r="L31" i="41" s="1"/>
  <c r="M31" i="41" s="1"/>
  <c r="CJ31" i="41"/>
  <c r="BQ50" i="41"/>
  <c r="AE50" i="41"/>
  <c r="AN41" i="41"/>
  <c r="BZ41" i="41"/>
  <c r="S62" i="41"/>
  <c r="BE62" i="41"/>
  <c r="CH33" i="41"/>
  <c r="AV33" i="41"/>
  <c r="AK44" i="41"/>
  <c r="BW44" i="41"/>
  <c r="BX43" i="41"/>
  <c r="AL43" i="41"/>
  <c r="Z55" i="41"/>
  <c r="BL55" i="41"/>
  <c r="BI58" i="41"/>
  <c r="W58" i="41"/>
  <c r="AJ45" i="41"/>
  <c r="BV45" i="41"/>
  <c r="AZ67" i="41"/>
  <c r="N67" i="41"/>
  <c r="CD37" i="41"/>
  <c r="AR37" i="41"/>
  <c r="BP51" i="41"/>
  <c r="AD51" i="41"/>
  <c r="AP39" i="41"/>
  <c r="CB39" i="41"/>
  <c r="AI46" i="41"/>
  <c r="BU46" i="41"/>
  <c r="AY68" i="41"/>
  <c r="K69" i="41"/>
  <c r="Y56" i="41"/>
  <c r="BK56" i="41"/>
  <c r="CH34" i="41" l="1"/>
  <c r="AV34" i="41"/>
  <c r="O67" i="41"/>
  <c r="BA67" i="41"/>
  <c r="CI33" i="41"/>
  <c r="AW33" i="41"/>
  <c r="BB66" i="41"/>
  <c r="P66" i="41"/>
  <c r="CD38" i="41"/>
  <c r="AR38" i="41"/>
  <c r="K70" i="41"/>
  <c r="AY69" i="41"/>
  <c r="BW45" i="41"/>
  <c r="AK45" i="41"/>
  <c r="BF62" i="41"/>
  <c r="T62" i="41"/>
  <c r="BG61" i="41"/>
  <c r="U61" i="41"/>
  <c r="CG35" i="41"/>
  <c r="AU35" i="41"/>
  <c r="BN54" i="41"/>
  <c r="AB54" i="41"/>
  <c r="BL56" i="41"/>
  <c r="Z56" i="41"/>
  <c r="CA41" i="41"/>
  <c r="AO41" i="41"/>
  <c r="BS49" i="41"/>
  <c r="AG49" i="41"/>
  <c r="CJ32" i="41"/>
  <c r="AX32" i="41"/>
  <c r="L32" i="41" s="1"/>
  <c r="M32" i="41" s="1"/>
  <c r="R64" i="41"/>
  <c r="BD64" i="41"/>
  <c r="AZ68" i="41"/>
  <c r="N68" i="41"/>
  <c r="X58" i="41"/>
  <c r="BJ58" i="41"/>
  <c r="AJ46" i="41"/>
  <c r="BV46" i="41"/>
  <c r="CC39" i="41"/>
  <c r="AQ39" i="41"/>
  <c r="AA55" i="41"/>
  <c r="BM55" i="41"/>
  <c r="Q65" i="41"/>
  <c r="BC65" i="41"/>
  <c r="BE63" i="41"/>
  <c r="S63" i="41"/>
  <c r="BR50" i="41"/>
  <c r="AF50" i="41"/>
  <c r="BU47" i="41"/>
  <c r="AI47" i="41"/>
  <c r="AE51" i="41"/>
  <c r="BQ51" i="41"/>
  <c r="AM43" i="41"/>
  <c r="BY43" i="41"/>
  <c r="H31" i="41"/>
  <c r="G31" i="41"/>
  <c r="C31" i="41"/>
  <c r="F31" i="41"/>
  <c r="D31" i="41"/>
  <c r="B31" i="41"/>
  <c r="E31" i="41"/>
  <c r="I31" i="41"/>
  <c r="AP40" i="41"/>
  <c r="CB40" i="41"/>
  <c r="BH60" i="41"/>
  <c r="V60" i="41"/>
  <c r="BO53" i="41"/>
  <c r="AC53" i="41"/>
  <c r="CF36" i="41"/>
  <c r="AT36" i="41"/>
  <c r="AL44" i="41"/>
  <c r="BX44" i="41"/>
  <c r="AD52" i="41"/>
  <c r="BP52" i="41"/>
  <c r="CE37" i="41"/>
  <c r="AS37" i="41"/>
  <c r="AN42" i="41"/>
  <c r="BZ42" i="41"/>
  <c r="BT48" i="41"/>
  <c r="AH48" i="41"/>
  <c r="BK57" i="41"/>
  <c r="Y57" i="41"/>
  <c r="BI59" i="41"/>
  <c r="W59" i="41"/>
  <c r="AM44" i="41" l="1"/>
  <c r="BY44" i="41"/>
  <c r="Y58" i="41"/>
  <c r="BK58" i="41"/>
  <c r="N69" i="41"/>
  <c r="AZ69" i="41"/>
  <c r="BJ59" i="41"/>
  <c r="X59" i="41"/>
  <c r="AG50" i="41"/>
  <c r="BS50" i="41"/>
  <c r="AA56" i="41"/>
  <c r="BM56" i="41"/>
  <c r="AY70" i="41"/>
  <c r="K71" i="41"/>
  <c r="Z57" i="41"/>
  <c r="BL57" i="41"/>
  <c r="AU36" i="41"/>
  <c r="CG36" i="41"/>
  <c r="T63" i="41"/>
  <c r="BF63" i="41"/>
  <c r="O68" i="41"/>
  <c r="BA68" i="41"/>
  <c r="AC54" i="41"/>
  <c r="BO54" i="41"/>
  <c r="AS38" i="41"/>
  <c r="CE38" i="41"/>
  <c r="BD65" i="41"/>
  <c r="R65" i="41"/>
  <c r="BE64" i="41"/>
  <c r="S64" i="41"/>
  <c r="CH35" i="41"/>
  <c r="AV35" i="41"/>
  <c r="Q66" i="41"/>
  <c r="BC66" i="41"/>
  <c r="AO42" i="41"/>
  <c r="CA42" i="41"/>
  <c r="AN43" i="41"/>
  <c r="BZ43" i="41"/>
  <c r="BN55" i="41"/>
  <c r="AB55" i="41"/>
  <c r="B32" i="41"/>
  <c r="C32" i="41"/>
  <c r="F32" i="41"/>
  <c r="G32" i="41"/>
  <c r="D32" i="41"/>
  <c r="E32" i="41"/>
  <c r="H32" i="41"/>
  <c r="I32" i="41"/>
  <c r="W60" i="41"/>
  <c r="BI60" i="41"/>
  <c r="BH61" i="41"/>
  <c r="V61" i="41"/>
  <c r="AX33" i="41"/>
  <c r="L33" i="41" s="1"/>
  <c r="M33" i="41" s="1"/>
  <c r="CJ33" i="41"/>
  <c r="BU48" i="41"/>
  <c r="AI48" i="41"/>
  <c r="CC40" i="41"/>
  <c r="AQ40" i="41"/>
  <c r="BR51" i="41"/>
  <c r="AF51" i="41"/>
  <c r="BB67" i="41"/>
  <c r="P67" i="41"/>
  <c r="AD53" i="41"/>
  <c r="BP53" i="41"/>
  <c r="CF37" i="41"/>
  <c r="AT37" i="41"/>
  <c r="AR39" i="41"/>
  <c r="CD39" i="41"/>
  <c r="BT49" i="41"/>
  <c r="AH49" i="41"/>
  <c r="BG62" i="41"/>
  <c r="U62" i="41"/>
  <c r="BQ52" i="41"/>
  <c r="AE52" i="41"/>
  <c r="AK46" i="41"/>
  <c r="BW46" i="41"/>
  <c r="BV47" i="41"/>
  <c r="AJ47" i="41"/>
  <c r="AP41" i="41"/>
  <c r="CB41" i="41"/>
  <c r="AL45" i="41"/>
  <c r="BX45" i="41"/>
  <c r="AW34" i="41"/>
  <c r="CI34" i="41"/>
  <c r="AX34" i="41" l="1"/>
  <c r="L34" i="41" s="1"/>
  <c r="M34" i="41" s="1"/>
  <c r="CJ34" i="41"/>
  <c r="CB42" i="41"/>
  <c r="AP42" i="41"/>
  <c r="BP54" i="41"/>
  <c r="AD54" i="41"/>
  <c r="BN56" i="41"/>
  <c r="AB56" i="41"/>
  <c r="BH62" i="41"/>
  <c r="V62" i="41"/>
  <c r="AG51" i="41"/>
  <c r="BS51" i="41"/>
  <c r="AM45" i="41"/>
  <c r="BY45" i="41"/>
  <c r="BD66" i="41"/>
  <c r="R66" i="41"/>
  <c r="BB68" i="41"/>
  <c r="P68" i="41"/>
  <c r="BT50" i="41"/>
  <c r="AH50" i="41"/>
  <c r="BU49" i="41"/>
  <c r="AI49" i="41"/>
  <c r="CC41" i="41"/>
  <c r="AQ41" i="41"/>
  <c r="CE39" i="41"/>
  <c r="AS39" i="41"/>
  <c r="U63" i="41"/>
  <c r="BG63" i="41"/>
  <c r="AJ48" i="41"/>
  <c r="BV48" i="41"/>
  <c r="CI35" i="41"/>
  <c r="AW35" i="41"/>
  <c r="Y59" i="41"/>
  <c r="BK59" i="41"/>
  <c r="CH36" i="41"/>
  <c r="AV36" i="41"/>
  <c r="O69" i="41"/>
  <c r="BA69" i="41"/>
  <c r="BW47" i="41"/>
  <c r="AK47" i="41"/>
  <c r="AU37" i="41"/>
  <c r="CG37" i="41"/>
  <c r="F33" i="41"/>
  <c r="E33" i="41"/>
  <c r="B33" i="41"/>
  <c r="C33" i="41"/>
  <c r="G33" i="41"/>
  <c r="D33" i="41"/>
  <c r="I33" i="41"/>
  <c r="H33" i="41"/>
  <c r="T64" i="41"/>
  <c r="BF64" i="41"/>
  <c r="CD40" i="41"/>
  <c r="AR40" i="41"/>
  <c r="AE53" i="41"/>
  <c r="BQ53" i="41"/>
  <c r="AA57" i="41"/>
  <c r="BM57" i="41"/>
  <c r="Z58" i="41"/>
  <c r="BL58" i="41"/>
  <c r="BX46" i="41"/>
  <c r="AL46" i="41"/>
  <c r="BI61" i="41"/>
  <c r="W61" i="41"/>
  <c r="BO55" i="41"/>
  <c r="AC55" i="41"/>
  <c r="BE65" i="41"/>
  <c r="S65" i="41"/>
  <c r="BJ60" i="41"/>
  <c r="X60" i="41"/>
  <c r="CA43" i="41"/>
  <c r="AO43" i="41"/>
  <c r="AT38" i="41"/>
  <c r="CF38" i="41"/>
  <c r="K72" i="41"/>
  <c r="AY71" i="41"/>
  <c r="BZ44" i="41"/>
  <c r="AN44" i="41"/>
  <c r="AF52" i="41"/>
  <c r="BR52" i="41"/>
  <c r="BC67" i="41"/>
  <c r="Q67" i="41"/>
  <c r="AZ70" i="41"/>
  <c r="N70" i="41"/>
  <c r="AA58" i="41" l="1"/>
  <c r="BM58" i="41"/>
  <c r="BT51" i="41"/>
  <c r="AH51" i="41"/>
  <c r="O70" i="41"/>
  <c r="BA70" i="41"/>
  <c r="AP43" i="41"/>
  <c r="CB43" i="41"/>
  <c r="CI36" i="41"/>
  <c r="AW36" i="41"/>
  <c r="AR41" i="41"/>
  <c r="CD41" i="41"/>
  <c r="AB57" i="41"/>
  <c r="BN57" i="41"/>
  <c r="Z59" i="41"/>
  <c r="BL59" i="41"/>
  <c r="BD67" i="41"/>
  <c r="R67" i="41"/>
  <c r="Y60" i="41"/>
  <c r="BK60" i="41"/>
  <c r="AJ49" i="41"/>
  <c r="BV49" i="41"/>
  <c r="W62" i="41"/>
  <c r="BI62" i="41"/>
  <c r="BR53" i="41"/>
  <c r="AF53" i="41"/>
  <c r="AG52" i="41"/>
  <c r="BS52" i="41"/>
  <c r="T65" i="41"/>
  <c r="BF65" i="41"/>
  <c r="CJ35" i="41"/>
  <c r="AX35" i="41"/>
  <c r="L35" i="41" s="1"/>
  <c r="M35" i="41" s="1"/>
  <c r="BU50" i="41"/>
  <c r="AI50" i="41"/>
  <c r="AC56" i="41"/>
  <c r="BO56" i="41"/>
  <c r="CH37" i="41"/>
  <c r="AV37" i="41"/>
  <c r="BW48" i="41"/>
  <c r="AK48" i="41"/>
  <c r="CA44" i="41"/>
  <c r="AO44" i="41"/>
  <c r="AD55" i="41"/>
  <c r="BP55" i="41"/>
  <c r="CE40" i="41"/>
  <c r="AS40" i="41"/>
  <c r="BC68" i="41"/>
  <c r="Q68" i="41"/>
  <c r="BQ54" i="41"/>
  <c r="AE54" i="41"/>
  <c r="AZ71" i="41"/>
  <c r="N71" i="41"/>
  <c r="BG64" i="41"/>
  <c r="U64" i="41"/>
  <c r="V63" i="41"/>
  <c r="BH63" i="41"/>
  <c r="AY72" i="41"/>
  <c r="K73" i="41"/>
  <c r="X61" i="41"/>
  <c r="BJ61" i="41"/>
  <c r="BX47" i="41"/>
  <c r="AL47" i="41"/>
  <c r="BE66" i="41"/>
  <c r="S66" i="41"/>
  <c r="CC42" i="41"/>
  <c r="AQ42" i="41"/>
  <c r="AU38" i="41"/>
  <c r="CG38" i="41"/>
  <c r="P69" i="41"/>
  <c r="BB69" i="41"/>
  <c r="BZ45" i="41"/>
  <c r="AN45" i="41"/>
  <c r="AM46" i="41"/>
  <c r="BY46" i="41"/>
  <c r="CF39" i="41"/>
  <c r="AT39" i="41"/>
  <c r="C34" i="41"/>
  <c r="I34" i="41"/>
  <c r="F34" i="41"/>
  <c r="D34" i="41"/>
  <c r="B34" i="41"/>
  <c r="E34" i="41"/>
  <c r="H34" i="41"/>
  <c r="G34" i="41"/>
  <c r="Y61" i="41" l="1"/>
  <c r="BK61" i="41"/>
  <c r="AD56" i="41"/>
  <c r="BP56" i="41"/>
  <c r="X62" i="41"/>
  <c r="BJ62" i="41"/>
  <c r="AS41" i="41"/>
  <c r="CE41" i="41"/>
  <c r="CA45" i="41"/>
  <c r="AO45" i="41"/>
  <c r="R68" i="41"/>
  <c r="BD68" i="41"/>
  <c r="BC69" i="41"/>
  <c r="Q69" i="41"/>
  <c r="AY73" i="41"/>
  <c r="K74" i="41"/>
  <c r="AK49" i="41"/>
  <c r="BW49" i="41"/>
  <c r="N72" i="41"/>
  <c r="AZ72" i="41"/>
  <c r="AT40" i="41"/>
  <c r="CF40" i="41"/>
  <c r="BV50" i="41"/>
  <c r="AJ50" i="41"/>
  <c r="CJ36" i="41"/>
  <c r="AX36" i="41"/>
  <c r="L36" i="41" s="1"/>
  <c r="M36" i="41" s="1"/>
  <c r="BI63" i="41"/>
  <c r="W63" i="41"/>
  <c r="BQ55" i="41"/>
  <c r="AE55" i="41"/>
  <c r="G35" i="41"/>
  <c r="D35" i="41"/>
  <c r="H35" i="41"/>
  <c r="C35" i="41"/>
  <c r="B35" i="41"/>
  <c r="E35" i="41"/>
  <c r="I35" i="41"/>
  <c r="F35" i="41"/>
  <c r="Z60" i="41"/>
  <c r="BL60" i="41"/>
  <c r="CC43" i="41"/>
  <c r="AQ43" i="41"/>
  <c r="AV38" i="41"/>
  <c r="CH38" i="41"/>
  <c r="BG65" i="41"/>
  <c r="U65" i="41"/>
  <c r="P70" i="41"/>
  <c r="BB70" i="41"/>
  <c r="AR42" i="41"/>
  <c r="CD42" i="41"/>
  <c r="BH64" i="41"/>
  <c r="V64" i="41"/>
  <c r="AP44" i="41"/>
  <c r="CB44" i="41"/>
  <c r="BE67" i="41"/>
  <c r="S67" i="41"/>
  <c r="AH52" i="41"/>
  <c r="BT52" i="41"/>
  <c r="AA59" i="41"/>
  <c r="BM59" i="41"/>
  <c r="CG39" i="41"/>
  <c r="AU39" i="41"/>
  <c r="BF66" i="41"/>
  <c r="T66" i="41"/>
  <c r="O71" i="41"/>
  <c r="BA71" i="41"/>
  <c r="BX48" i="41"/>
  <c r="AL48" i="41"/>
  <c r="BU51" i="41"/>
  <c r="AI51" i="41"/>
  <c r="BZ46" i="41"/>
  <c r="AN46" i="41"/>
  <c r="AC57" i="41"/>
  <c r="BO57" i="41"/>
  <c r="BN58" i="41"/>
  <c r="AB58" i="41"/>
  <c r="AM47" i="41"/>
  <c r="BY47" i="41"/>
  <c r="BR54" i="41"/>
  <c r="AF54" i="41"/>
  <c r="AW37" i="41"/>
  <c r="CI37" i="41"/>
  <c r="AG53" i="41"/>
  <c r="BS53" i="41"/>
  <c r="BT53" i="41" l="1"/>
  <c r="AH53" i="41"/>
  <c r="AB59" i="41"/>
  <c r="BN59" i="41"/>
  <c r="BC70" i="41"/>
  <c r="Q70" i="41"/>
  <c r="BE68" i="41"/>
  <c r="S68" i="41"/>
  <c r="BW50" i="41"/>
  <c r="AK50" i="41"/>
  <c r="BU52" i="41"/>
  <c r="AI52" i="41"/>
  <c r="CG40" i="41"/>
  <c r="AU40" i="41"/>
  <c r="BV51" i="41"/>
  <c r="AJ51" i="41"/>
  <c r="BH65" i="41"/>
  <c r="V65" i="41"/>
  <c r="CB45" i="41"/>
  <c r="AP45" i="41"/>
  <c r="CI38" i="41"/>
  <c r="AW38" i="41"/>
  <c r="O72" i="41"/>
  <c r="BA72" i="41"/>
  <c r="CF41" i="41"/>
  <c r="AT41" i="41"/>
  <c r="BS54" i="41"/>
  <c r="AG54" i="41"/>
  <c r="AM48" i="41"/>
  <c r="BY48" i="41"/>
  <c r="T67" i="41"/>
  <c r="BF67" i="41"/>
  <c r="AX37" i="41"/>
  <c r="L37" i="41" s="1"/>
  <c r="M37" i="41" s="1"/>
  <c r="CJ37" i="41"/>
  <c r="AN47" i="41"/>
  <c r="BZ47" i="41"/>
  <c r="BB71" i="41"/>
  <c r="P71" i="41"/>
  <c r="AQ44" i="41"/>
  <c r="CC44" i="41"/>
  <c r="AL49" i="41"/>
  <c r="BX49" i="41"/>
  <c r="BK62" i="41"/>
  <c r="Y62" i="41"/>
  <c r="CD43" i="41"/>
  <c r="AR43" i="41"/>
  <c r="AF55" i="41"/>
  <c r="BR55" i="41"/>
  <c r="BM60" i="41"/>
  <c r="AA60" i="41"/>
  <c r="AY74" i="41"/>
  <c r="K75" i="41"/>
  <c r="AE56" i="41"/>
  <c r="BQ56" i="41"/>
  <c r="BO58" i="41"/>
  <c r="AC58" i="41"/>
  <c r="U66" i="41"/>
  <c r="BG66" i="41"/>
  <c r="W64" i="41"/>
  <c r="BI64" i="41"/>
  <c r="X63" i="41"/>
  <c r="BJ63" i="41"/>
  <c r="N73" i="41"/>
  <c r="AZ73" i="41"/>
  <c r="CA46" i="41"/>
  <c r="AO46" i="41"/>
  <c r="AD57" i="41"/>
  <c r="BP57" i="41"/>
  <c r="AS42" i="41"/>
  <c r="CE42" i="41"/>
  <c r="C36" i="41"/>
  <c r="H36" i="41"/>
  <c r="F36" i="41"/>
  <c r="B36" i="41"/>
  <c r="E36" i="41"/>
  <c r="D36" i="41"/>
  <c r="G36" i="41"/>
  <c r="I36" i="41"/>
  <c r="BL61" i="41"/>
  <c r="Z61" i="41"/>
  <c r="AV39" i="41"/>
  <c r="CH39" i="41"/>
  <c r="BD69" i="41"/>
  <c r="R69" i="41"/>
  <c r="BJ64" i="41" l="1"/>
  <c r="X64" i="41"/>
  <c r="BS55" i="41"/>
  <c r="AG55" i="41"/>
  <c r="AO47" i="41"/>
  <c r="CA47" i="41"/>
  <c r="BB72" i="41"/>
  <c r="P72" i="41"/>
  <c r="AJ52" i="41"/>
  <c r="BV52" i="41"/>
  <c r="CI39" i="41"/>
  <c r="AW39" i="41"/>
  <c r="CF42" i="41"/>
  <c r="AT42" i="41"/>
  <c r="BH66" i="41"/>
  <c r="V66" i="41"/>
  <c r="CE43" i="41"/>
  <c r="AS43" i="41"/>
  <c r="D37" i="41"/>
  <c r="G37" i="41"/>
  <c r="B37" i="41"/>
  <c r="E37" i="41"/>
  <c r="C37" i="41"/>
  <c r="I37" i="41"/>
  <c r="H37" i="41"/>
  <c r="F37" i="41"/>
  <c r="CJ38" i="41"/>
  <c r="AX38" i="41"/>
  <c r="L38" i="41" s="1"/>
  <c r="M38" i="41" s="1"/>
  <c r="BX50" i="41"/>
  <c r="AL50" i="41"/>
  <c r="BQ57" i="41"/>
  <c r="AE57" i="41"/>
  <c r="U67" i="41"/>
  <c r="BG67" i="41"/>
  <c r="AA61" i="41"/>
  <c r="BM61" i="41"/>
  <c r="BP58" i="41"/>
  <c r="AD58" i="41"/>
  <c r="BL62" i="41"/>
  <c r="Z62" i="41"/>
  <c r="CC45" i="41"/>
  <c r="AQ45" i="41"/>
  <c r="BF68" i="41"/>
  <c r="T68" i="41"/>
  <c r="BR56" i="41"/>
  <c r="AF56" i="41"/>
  <c r="AM49" i="41"/>
  <c r="BY49" i="41"/>
  <c r="AN48" i="41"/>
  <c r="BZ48" i="41"/>
  <c r="S69" i="41"/>
  <c r="BE69" i="41"/>
  <c r="AP46" i="41"/>
  <c r="CB46" i="41"/>
  <c r="BI65" i="41"/>
  <c r="W65" i="41"/>
  <c r="R70" i="41"/>
  <c r="BD70" i="41"/>
  <c r="BA73" i="41"/>
  <c r="O73" i="41"/>
  <c r="AY75" i="41"/>
  <c r="K76" i="41"/>
  <c r="AR44" i="41"/>
  <c r="CD44" i="41"/>
  <c r="AC59" i="41"/>
  <c r="BO59" i="41"/>
  <c r="N74" i="41"/>
  <c r="AZ74" i="41"/>
  <c r="AH54" i="41"/>
  <c r="BT54" i="41"/>
  <c r="AK51" i="41"/>
  <c r="BW51" i="41"/>
  <c r="Y63" i="41"/>
  <c r="BK63" i="41"/>
  <c r="BN60" i="41"/>
  <c r="AB60" i="41"/>
  <c r="BC71" i="41"/>
  <c r="Q71" i="41"/>
  <c r="CG41" i="41"/>
  <c r="AU41" i="41"/>
  <c r="AV40" i="41"/>
  <c r="CH40" i="41"/>
  <c r="BU53" i="41"/>
  <c r="AI53" i="41"/>
  <c r="AJ53" i="41" l="1"/>
  <c r="BV53" i="41"/>
  <c r="BB73" i="41"/>
  <c r="P73" i="41"/>
  <c r="AW40" i="41"/>
  <c r="CI40" i="41"/>
  <c r="AI54" i="41"/>
  <c r="BU54" i="41"/>
  <c r="S70" i="41"/>
  <c r="BE70" i="41"/>
  <c r="V67" i="41"/>
  <c r="BH67" i="41"/>
  <c r="AX39" i="41"/>
  <c r="L39" i="41" s="1"/>
  <c r="M39" i="41" s="1"/>
  <c r="CJ39" i="41"/>
  <c r="AG56" i="41"/>
  <c r="BS56" i="41"/>
  <c r="AK52" i="41"/>
  <c r="BW52" i="41"/>
  <c r="BA74" i="41"/>
  <c r="O74" i="41"/>
  <c r="X65" i="41"/>
  <c r="BJ65" i="41"/>
  <c r="U68" i="41"/>
  <c r="BG68" i="41"/>
  <c r="BR57" i="41"/>
  <c r="AF57" i="41"/>
  <c r="BP59" i="41"/>
  <c r="AD59" i="41"/>
  <c r="AQ46" i="41"/>
  <c r="CC46" i="41"/>
  <c r="Q72" i="41"/>
  <c r="BC72" i="41"/>
  <c r="R71" i="41"/>
  <c r="BD71" i="41"/>
  <c r="CD45" i="41"/>
  <c r="AR45" i="41"/>
  <c r="AM50" i="41"/>
  <c r="BY50" i="41"/>
  <c r="CB47" i="41"/>
  <c r="AP47" i="41"/>
  <c r="AS44" i="41"/>
  <c r="CE44" i="41"/>
  <c r="T69" i="41"/>
  <c r="BF69" i="41"/>
  <c r="G38" i="41"/>
  <c r="B38" i="41"/>
  <c r="C38" i="41"/>
  <c r="H38" i="41"/>
  <c r="F38" i="41"/>
  <c r="I38" i="41"/>
  <c r="D38" i="41"/>
  <c r="E38" i="41"/>
  <c r="AT43" i="41"/>
  <c r="CF43" i="41"/>
  <c r="BO60" i="41"/>
  <c r="AC60" i="41"/>
  <c r="AA62" i="41"/>
  <c r="BM62" i="41"/>
  <c r="BL63" i="41"/>
  <c r="Z63" i="41"/>
  <c r="CA48" i="41"/>
  <c r="AO48" i="41"/>
  <c r="W66" i="41"/>
  <c r="BI66" i="41"/>
  <c r="AH55" i="41"/>
  <c r="BT55" i="41"/>
  <c r="AV41" i="41"/>
  <c r="CH41" i="41"/>
  <c r="AY76" i="41"/>
  <c r="K77" i="41"/>
  <c r="AZ75" i="41"/>
  <c r="N75" i="41"/>
  <c r="BQ58" i="41"/>
  <c r="AE58" i="41"/>
  <c r="BX51" i="41"/>
  <c r="AL51" i="41"/>
  <c r="AN49" i="41"/>
  <c r="BZ49" i="41"/>
  <c r="AB61" i="41"/>
  <c r="BN61" i="41"/>
  <c r="AU42" i="41"/>
  <c r="CG42" i="41"/>
  <c r="Y64" i="41"/>
  <c r="BK64" i="41"/>
  <c r="O75" i="41" l="1"/>
  <c r="BA75" i="41"/>
  <c r="BH68" i="41"/>
  <c r="V68" i="41"/>
  <c r="W67" i="41"/>
  <c r="BI67" i="41"/>
  <c r="CH42" i="41"/>
  <c r="AV42" i="41"/>
  <c r="AY77" i="41"/>
  <c r="K78" i="41"/>
  <c r="AA63" i="41"/>
  <c r="BM63" i="41"/>
  <c r="AS45" i="41"/>
  <c r="CE45" i="41"/>
  <c r="N76" i="41"/>
  <c r="AZ76" i="41"/>
  <c r="AB62" i="41"/>
  <c r="BN62" i="41"/>
  <c r="BE71" i="41"/>
  <c r="S71" i="41"/>
  <c r="BK65" i="41"/>
  <c r="Y65" i="41"/>
  <c r="BF70" i="41"/>
  <c r="T70" i="41"/>
  <c r="U69" i="41"/>
  <c r="BG69" i="41"/>
  <c r="BD72" i="41"/>
  <c r="R72" i="41"/>
  <c r="AJ54" i="41"/>
  <c r="BV54" i="41"/>
  <c r="P74" i="41"/>
  <c r="BB74" i="41"/>
  <c r="AC61" i="41"/>
  <c r="BO61" i="41"/>
  <c r="AU43" i="41"/>
  <c r="CG43" i="41"/>
  <c r="CF44" i="41"/>
  <c r="AT44" i="41"/>
  <c r="CD46" i="41"/>
  <c r="AR46" i="41"/>
  <c r="BX52" i="41"/>
  <c r="AL52" i="41"/>
  <c r="CJ40" i="41"/>
  <c r="AX40" i="41"/>
  <c r="L40" i="41" s="1"/>
  <c r="M40" i="41" s="1"/>
  <c r="AD60" i="41"/>
  <c r="BP60" i="41"/>
  <c r="X66" i="41"/>
  <c r="BJ66" i="41"/>
  <c r="AO49" i="41"/>
  <c r="CA49" i="41"/>
  <c r="AM51" i="41"/>
  <c r="BY51" i="41"/>
  <c r="AH56" i="41"/>
  <c r="BT56" i="41"/>
  <c r="CC47" i="41"/>
  <c r="AQ47" i="41"/>
  <c r="AE59" i="41"/>
  <c r="BQ59" i="41"/>
  <c r="BC73" i="41"/>
  <c r="Q73" i="41"/>
  <c r="BU55" i="41"/>
  <c r="AI55" i="41"/>
  <c r="BR58" i="41"/>
  <c r="AF58" i="41"/>
  <c r="BZ50" i="41"/>
  <c r="AN50" i="41"/>
  <c r="BW53" i="41"/>
  <c r="AK53" i="41"/>
  <c r="AW41" i="41"/>
  <c r="CI41" i="41"/>
  <c r="Z64" i="41"/>
  <c r="BL64" i="41"/>
  <c r="AP48" i="41"/>
  <c r="CB48" i="41"/>
  <c r="BS57" i="41"/>
  <c r="AG57" i="41"/>
  <c r="E39" i="41"/>
  <c r="H39" i="41"/>
  <c r="F39" i="41"/>
  <c r="D39" i="41"/>
  <c r="B39" i="41"/>
  <c r="G39" i="41"/>
  <c r="C39" i="41"/>
  <c r="I39" i="41"/>
  <c r="BK66" i="41" l="1"/>
  <c r="Y66" i="41"/>
  <c r="CH43" i="41"/>
  <c r="AV43" i="41"/>
  <c r="AB63" i="41"/>
  <c r="BN63" i="41"/>
  <c r="BD73" i="41"/>
  <c r="R73" i="41"/>
  <c r="BG70" i="41"/>
  <c r="U70" i="41"/>
  <c r="BP61" i="41"/>
  <c r="AD61" i="41"/>
  <c r="K79" i="41"/>
  <c r="AY78" i="41"/>
  <c r="BL65" i="41"/>
  <c r="Z65" i="41"/>
  <c r="N77" i="41"/>
  <c r="AZ77" i="41"/>
  <c r="E40" i="41"/>
  <c r="C40" i="41"/>
  <c r="D40" i="41"/>
  <c r="B40" i="41"/>
  <c r="F40" i="41"/>
  <c r="G40" i="41"/>
  <c r="I40" i="41"/>
  <c r="H40" i="41"/>
  <c r="BC74" i="41"/>
  <c r="Q74" i="41"/>
  <c r="AE60" i="41"/>
  <c r="BQ60" i="41"/>
  <c r="BX53" i="41"/>
  <c r="AL53" i="41"/>
  <c r="AR47" i="41"/>
  <c r="CD47" i="41"/>
  <c r="T71" i="41"/>
  <c r="BF71" i="41"/>
  <c r="CI42" i="41"/>
  <c r="AW42" i="41"/>
  <c r="BU56" i="41"/>
  <c r="AI56" i="41"/>
  <c r="BW54" i="41"/>
  <c r="AK54" i="41"/>
  <c r="AC62" i="41"/>
  <c r="BO62" i="41"/>
  <c r="X67" i="41"/>
  <c r="BJ67" i="41"/>
  <c r="AO50" i="41"/>
  <c r="CA50" i="41"/>
  <c r="BY52" i="41"/>
  <c r="AM52" i="41"/>
  <c r="CJ41" i="41"/>
  <c r="AX41" i="41"/>
  <c r="L41" i="41" s="1"/>
  <c r="M41" i="41" s="1"/>
  <c r="AN51" i="41"/>
  <c r="BZ51" i="41"/>
  <c r="O76" i="41"/>
  <c r="BA76" i="41"/>
  <c r="AH57" i="41"/>
  <c r="BT57" i="41"/>
  <c r="BS58" i="41"/>
  <c r="AG58" i="41"/>
  <c r="CE46" i="41"/>
  <c r="AS46" i="41"/>
  <c r="S72" i="41"/>
  <c r="BE72" i="41"/>
  <c r="BI68" i="41"/>
  <c r="W68" i="41"/>
  <c r="AA64" i="41"/>
  <c r="BM64" i="41"/>
  <c r="CC48" i="41"/>
  <c r="AQ48" i="41"/>
  <c r="AP49" i="41"/>
  <c r="CB49" i="41"/>
  <c r="BH69" i="41"/>
  <c r="V69" i="41"/>
  <c r="CF45" i="41"/>
  <c r="AT45" i="41"/>
  <c r="BB75" i="41"/>
  <c r="P75" i="41"/>
  <c r="AF59" i="41"/>
  <c r="BR59" i="41"/>
  <c r="BV55" i="41"/>
  <c r="AJ55" i="41"/>
  <c r="AU44" i="41"/>
  <c r="CG44" i="41"/>
  <c r="BT58" i="41" l="1"/>
  <c r="AH58" i="41"/>
  <c r="BU57" i="41"/>
  <c r="AI57" i="41"/>
  <c r="Y67" i="41"/>
  <c r="BK67" i="41"/>
  <c r="AS47" i="41"/>
  <c r="CE47" i="41"/>
  <c r="AE61" i="41"/>
  <c r="BQ61" i="41"/>
  <c r="BW55" i="41"/>
  <c r="AK55" i="41"/>
  <c r="CD48" i="41"/>
  <c r="AR48" i="41"/>
  <c r="BS59" i="41"/>
  <c r="AG59" i="41"/>
  <c r="AB64" i="41"/>
  <c r="BN64" i="41"/>
  <c r="BB76" i="41"/>
  <c r="P76" i="41"/>
  <c r="BP62" i="41"/>
  <c r="AD62" i="41"/>
  <c r="BH70" i="41"/>
  <c r="V70" i="41"/>
  <c r="AM53" i="41"/>
  <c r="BY53" i="41"/>
  <c r="CA51" i="41"/>
  <c r="AO51" i="41"/>
  <c r="BR60" i="41"/>
  <c r="AF60" i="41"/>
  <c r="BE73" i="41"/>
  <c r="S73" i="41"/>
  <c r="BC75" i="41"/>
  <c r="Q75" i="41"/>
  <c r="X68" i="41"/>
  <c r="BJ68" i="41"/>
  <c r="BX54" i="41"/>
  <c r="AL54" i="41"/>
  <c r="O77" i="41"/>
  <c r="BA77" i="41"/>
  <c r="BO63" i="41"/>
  <c r="AC63" i="41"/>
  <c r="T72" i="41"/>
  <c r="BF72" i="41"/>
  <c r="C41" i="41"/>
  <c r="B41" i="41"/>
  <c r="F41" i="41"/>
  <c r="I41" i="41"/>
  <c r="D41" i="41"/>
  <c r="G41" i="41"/>
  <c r="E41" i="41"/>
  <c r="H41" i="41"/>
  <c r="CG45" i="41"/>
  <c r="AU45" i="41"/>
  <c r="AJ56" i="41"/>
  <c r="BV56" i="41"/>
  <c r="BD74" i="41"/>
  <c r="R74" i="41"/>
  <c r="AA65" i="41"/>
  <c r="BM65" i="41"/>
  <c r="CI43" i="41"/>
  <c r="AW43" i="41"/>
  <c r="AX42" i="41"/>
  <c r="L42" i="41" s="1"/>
  <c r="M42" i="41" s="1"/>
  <c r="CJ42" i="41"/>
  <c r="N78" i="41"/>
  <c r="AZ78" i="41"/>
  <c r="BI69" i="41"/>
  <c r="W69" i="41"/>
  <c r="AT46" i="41"/>
  <c r="CF46" i="41"/>
  <c r="AN52" i="41"/>
  <c r="BZ52" i="41"/>
  <c r="CH44" i="41"/>
  <c r="AV44" i="41"/>
  <c r="AQ49" i="41"/>
  <c r="CC49" i="41"/>
  <c r="CB50" i="41"/>
  <c r="AP50" i="41"/>
  <c r="U71" i="41"/>
  <c r="BG71" i="41"/>
  <c r="AY79" i="41"/>
  <c r="K80" i="41"/>
  <c r="BL66" i="41"/>
  <c r="Z66" i="41"/>
  <c r="AA66" i="41" l="1"/>
  <c r="BM66" i="41"/>
  <c r="Y68" i="41"/>
  <c r="BK68" i="41"/>
  <c r="W70" i="41"/>
  <c r="BI70" i="41"/>
  <c r="AL55" i="41"/>
  <c r="BX55" i="41"/>
  <c r="BR61" i="41"/>
  <c r="AF61" i="41"/>
  <c r="BH71" i="41"/>
  <c r="V71" i="41"/>
  <c r="BE74" i="41"/>
  <c r="S74" i="41"/>
  <c r="BD75" i="41"/>
  <c r="R75" i="41"/>
  <c r="BQ62" i="41"/>
  <c r="AE62" i="41"/>
  <c r="BJ69" i="41"/>
  <c r="X69" i="41"/>
  <c r="U72" i="41"/>
  <c r="BG72" i="41"/>
  <c r="AT47" i="41"/>
  <c r="CF47" i="41"/>
  <c r="BA78" i="41"/>
  <c r="O78" i="41"/>
  <c r="BF73" i="41"/>
  <c r="T73" i="41"/>
  <c r="Q76" i="41"/>
  <c r="BC76" i="41"/>
  <c r="AZ79" i="41"/>
  <c r="N79" i="41"/>
  <c r="AQ50" i="41"/>
  <c r="CC50" i="41"/>
  <c r="BO64" i="41"/>
  <c r="AC64" i="41"/>
  <c r="BL67" i="41"/>
  <c r="Z67" i="41"/>
  <c r="BW56" i="41"/>
  <c r="AK56" i="41"/>
  <c r="AR49" i="41"/>
  <c r="CD49" i="41"/>
  <c r="CH45" i="41"/>
  <c r="AV45" i="41"/>
  <c r="AD63" i="41"/>
  <c r="BP63" i="41"/>
  <c r="AG60" i="41"/>
  <c r="BS60" i="41"/>
  <c r="AY80" i="41"/>
  <c r="K81" i="41"/>
  <c r="C42" i="41"/>
  <c r="B42" i="41"/>
  <c r="I42" i="41"/>
  <c r="F42" i="41"/>
  <c r="D42" i="41"/>
  <c r="E42" i="41"/>
  <c r="H42" i="41"/>
  <c r="G42" i="41"/>
  <c r="BB77" i="41"/>
  <c r="P77" i="41"/>
  <c r="CB51" i="41"/>
  <c r="AP51" i="41"/>
  <c r="AH59" i="41"/>
  <c r="BT59" i="41"/>
  <c r="AJ57" i="41"/>
  <c r="BV57" i="41"/>
  <c r="AW44" i="41"/>
  <c r="CI44" i="41"/>
  <c r="CJ43" i="41"/>
  <c r="AX43" i="41"/>
  <c r="L43" i="41" s="1"/>
  <c r="M43" i="41" s="1"/>
  <c r="AN53" i="41"/>
  <c r="BZ53" i="41"/>
  <c r="AU46" i="41"/>
  <c r="CG46" i="41"/>
  <c r="AO52" i="41"/>
  <c r="CA52" i="41"/>
  <c r="AB65" i="41"/>
  <c r="BN65" i="41"/>
  <c r="BY54" i="41"/>
  <c r="AM54" i="41"/>
  <c r="CE48" i="41"/>
  <c r="AS48" i="41"/>
  <c r="BU58" i="41"/>
  <c r="AI58" i="41"/>
  <c r="C43" i="41" l="1"/>
  <c r="F43" i="41"/>
  <c r="H43" i="41"/>
  <c r="G43" i="41"/>
  <c r="E43" i="41"/>
  <c r="D43" i="41"/>
  <c r="B43" i="41"/>
  <c r="I43" i="41"/>
  <c r="BQ63" i="41"/>
  <c r="AE63" i="41"/>
  <c r="AR50" i="41"/>
  <c r="CD50" i="41"/>
  <c r="BH72" i="41"/>
  <c r="V72" i="41"/>
  <c r="BI71" i="41"/>
  <c r="W71" i="41"/>
  <c r="AT48" i="41"/>
  <c r="CF48" i="41"/>
  <c r="BS61" i="41"/>
  <c r="AG61" i="41"/>
  <c r="AX44" i="41"/>
  <c r="L44" i="41" s="1"/>
  <c r="M44" i="41" s="1"/>
  <c r="CJ44" i="41"/>
  <c r="AM55" i="41"/>
  <c r="BY55" i="41"/>
  <c r="BZ54" i="41"/>
  <c r="AN54" i="41"/>
  <c r="AW45" i="41"/>
  <c r="CI45" i="41"/>
  <c r="O79" i="41"/>
  <c r="BA79" i="41"/>
  <c r="BK69" i="41"/>
  <c r="Y69" i="41"/>
  <c r="CA53" i="41"/>
  <c r="AO53" i="41"/>
  <c r="AJ58" i="41"/>
  <c r="BV58" i="41"/>
  <c r="BO65" i="41"/>
  <c r="AC65" i="41"/>
  <c r="AK57" i="41"/>
  <c r="BW57" i="41"/>
  <c r="CE49" i="41"/>
  <c r="AS49" i="41"/>
  <c r="R76" i="41"/>
  <c r="BD76" i="41"/>
  <c r="BJ70" i="41"/>
  <c r="X70" i="41"/>
  <c r="Q77" i="41"/>
  <c r="BC77" i="41"/>
  <c r="AF62" i="41"/>
  <c r="BR62" i="41"/>
  <c r="AI59" i="41"/>
  <c r="BU59" i="41"/>
  <c r="Z68" i="41"/>
  <c r="BL68" i="41"/>
  <c r="BP64" i="41"/>
  <c r="AD64" i="41"/>
  <c r="CB52" i="41"/>
  <c r="AP52" i="41"/>
  <c r="AL56" i="41"/>
  <c r="BX56" i="41"/>
  <c r="BG73" i="41"/>
  <c r="U73" i="41"/>
  <c r="S75" i="41"/>
  <c r="BE75" i="41"/>
  <c r="CG47" i="41"/>
  <c r="AU47" i="41"/>
  <c r="AV46" i="41"/>
  <c r="CH46" i="41"/>
  <c r="AY81" i="41"/>
  <c r="K82" i="41"/>
  <c r="AB66" i="41"/>
  <c r="BN66" i="41"/>
  <c r="AH60" i="41"/>
  <c r="BT60" i="41"/>
  <c r="AQ51" i="41"/>
  <c r="CC51" i="41"/>
  <c r="N80" i="41"/>
  <c r="AZ80" i="41"/>
  <c r="BM67" i="41"/>
  <c r="AA67" i="41"/>
  <c r="P78" i="41"/>
  <c r="BB78" i="41"/>
  <c r="BF74" i="41"/>
  <c r="T74" i="41"/>
  <c r="BG74" i="41" l="1"/>
  <c r="U74" i="41"/>
  <c r="CI46" i="41"/>
  <c r="AW46" i="41"/>
  <c r="S76" i="41"/>
  <c r="BE76" i="41"/>
  <c r="C44" i="41"/>
  <c r="H44" i="41"/>
  <c r="B44" i="41"/>
  <c r="I44" i="41"/>
  <c r="E44" i="41"/>
  <c r="G44" i="41"/>
  <c r="D44" i="41"/>
  <c r="F44" i="41"/>
  <c r="AB67" i="41"/>
  <c r="BN67" i="41"/>
  <c r="AE64" i="41"/>
  <c r="BQ64" i="41"/>
  <c r="BL69" i="41"/>
  <c r="Z69" i="41"/>
  <c r="AH61" i="41"/>
  <c r="BT61" i="41"/>
  <c r="BA80" i="41"/>
  <c r="O80" i="41"/>
  <c r="BM68" i="41"/>
  <c r="AA68" i="41"/>
  <c r="BB79" i="41"/>
  <c r="P79" i="41"/>
  <c r="AU48" i="41"/>
  <c r="CG48" i="41"/>
  <c r="K83" i="41"/>
  <c r="AY82" i="41"/>
  <c r="AF63" i="41"/>
  <c r="BR63" i="41"/>
  <c r="CH47" i="41"/>
  <c r="AV47" i="41"/>
  <c r="CF49" i="41"/>
  <c r="AT49" i="41"/>
  <c r="N81" i="41"/>
  <c r="AZ81" i="41"/>
  <c r="CD51" i="41"/>
  <c r="AR51" i="41"/>
  <c r="BF75" i="41"/>
  <c r="T75" i="41"/>
  <c r="AJ59" i="41"/>
  <c r="BV59" i="41"/>
  <c r="AL57" i="41"/>
  <c r="BX57" i="41"/>
  <c r="CJ45" i="41"/>
  <c r="AX45" i="41"/>
  <c r="L45" i="41" s="1"/>
  <c r="M45" i="41" s="1"/>
  <c r="Y70" i="41"/>
  <c r="BK70" i="41"/>
  <c r="BJ71" i="41"/>
  <c r="X71" i="41"/>
  <c r="AI60" i="41"/>
  <c r="BU60" i="41"/>
  <c r="AG62" i="41"/>
  <c r="BS62" i="41"/>
  <c r="AP53" i="41"/>
  <c r="CB53" i="41"/>
  <c r="BH73" i="41"/>
  <c r="V73" i="41"/>
  <c r="BP65" i="41"/>
  <c r="AD65" i="41"/>
  <c r="CA54" i="41"/>
  <c r="AO54" i="41"/>
  <c r="W72" i="41"/>
  <c r="BI72" i="41"/>
  <c r="BC78" i="41"/>
  <c r="Q78" i="41"/>
  <c r="CC52" i="41"/>
  <c r="AQ52" i="41"/>
  <c r="BO66" i="41"/>
  <c r="AC66" i="41"/>
  <c r="BY56" i="41"/>
  <c r="AM56" i="41"/>
  <c r="R77" i="41"/>
  <c r="BD77" i="41"/>
  <c r="AK58" i="41"/>
  <c r="BW58" i="41"/>
  <c r="AN55" i="41"/>
  <c r="BZ55" i="41"/>
  <c r="AS50" i="41"/>
  <c r="CE50" i="41"/>
  <c r="CF50" i="41" l="1"/>
  <c r="AT50" i="41"/>
  <c r="AQ53" i="41"/>
  <c r="CC53" i="41"/>
  <c r="AM57" i="41"/>
  <c r="BY57" i="41"/>
  <c r="BB80" i="41"/>
  <c r="P80" i="41"/>
  <c r="BD78" i="41"/>
  <c r="R78" i="41"/>
  <c r="X72" i="41"/>
  <c r="BJ72" i="41"/>
  <c r="BV60" i="41"/>
  <c r="AJ60" i="41"/>
  <c r="AZ82" i="41"/>
  <c r="N82" i="41"/>
  <c r="AR52" i="41"/>
  <c r="CD52" i="41"/>
  <c r="BU61" i="41"/>
  <c r="AI61" i="41"/>
  <c r="U75" i="41"/>
  <c r="BG75" i="41"/>
  <c r="K84" i="41"/>
  <c r="AY83" i="41"/>
  <c r="AA69" i="41"/>
  <c r="BM69" i="41"/>
  <c r="AH62" i="41"/>
  <c r="BT62" i="41"/>
  <c r="BE77" i="41"/>
  <c r="S77" i="41"/>
  <c r="CH48" i="41"/>
  <c r="AV48" i="41"/>
  <c r="AF64" i="41"/>
  <c r="BR64" i="41"/>
  <c r="T76" i="41"/>
  <c r="BF76" i="41"/>
  <c r="BS63" i="41"/>
  <c r="AG63" i="41"/>
  <c r="CB54" i="41"/>
  <c r="AP54" i="41"/>
  <c r="BK71" i="41"/>
  <c r="Y71" i="41"/>
  <c r="AS51" i="41"/>
  <c r="CE51" i="41"/>
  <c r="CA55" i="41"/>
  <c r="AO55" i="41"/>
  <c r="Z70" i="41"/>
  <c r="BL70" i="41"/>
  <c r="BA81" i="41"/>
  <c r="O81" i="41"/>
  <c r="AC67" i="41"/>
  <c r="BO67" i="41"/>
  <c r="AL58" i="41"/>
  <c r="BX58" i="41"/>
  <c r="AN56" i="41"/>
  <c r="BZ56" i="41"/>
  <c r="BQ65" i="41"/>
  <c r="AE65" i="41"/>
  <c r="BC79" i="41"/>
  <c r="Q79" i="41"/>
  <c r="AX46" i="41"/>
  <c r="L46" i="41" s="1"/>
  <c r="M46" i="41" s="1"/>
  <c r="CJ46" i="41"/>
  <c r="CI47" i="41"/>
  <c r="AW47" i="41"/>
  <c r="BW59" i="41"/>
  <c r="AK59" i="41"/>
  <c r="F45" i="41"/>
  <c r="G45" i="41"/>
  <c r="D45" i="41"/>
  <c r="H45" i="41"/>
  <c r="E45" i="41"/>
  <c r="I45" i="41"/>
  <c r="C45" i="41"/>
  <c r="B45" i="41"/>
  <c r="BP66" i="41"/>
  <c r="AD66" i="41"/>
  <c r="BI73" i="41"/>
  <c r="W73" i="41"/>
  <c r="AU49" i="41"/>
  <c r="CG49" i="41"/>
  <c r="BN68" i="41"/>
  <c r="AB68" i="41"/>
  <c r="V74" i="41"/>
  <c r="BH74" i="41"/>
  <c r="BI74" i="41" l="1"/>
  <c r="W74" i="41"/>
  <c r="BM70" i="41"/>
  <c r="AA70" i="41"/>
  <c r="BG76" i="41"/>
  <c r="U76" i="41"/>
  <c r="N83" i="41"/>
  <c r="AZ83" i="41"/>
  <c r="Y72" i="41"/>
  <c r="BK72" i="41"/>
  <c r="BE78" i="41"/>
  <c r="S78" i="41"/>
  <c r="CA56" i="41"/>
  <c r="AO56" i="41"/>
  <c r="CF51" i="41"/>
  <c r="AT51" i="41"/>
  <c r="V75" i="41"/>
  <c r="BH75" i="41"/>
  <c r="CH49" i="41"/>
  <c r="AV49" i="41"/>
  <c r="CI48" i="41"/>
  <c r="AW48" i="41"/>
  <c r="AJ61" i="41"/>
  <c r="BV61" i="41"/>
  <c r="BC80" i="41"/>
  <c r="Q80" i="41"/>
  <c r="CB55" i="41"/>
  <c r="AP55" i="41"/>
  <c r="BY58" i="41"/>
  <c r="AM58" i="41"/>
  <c r="CE52" i="41"/>
  <c r="AS52" i="41"/>
  <c r="BZ57" i="41"/>
  <c r="AN57" i="41"/>
  <c r="K85" i="41"/>
  <c r="AY84" i="41"/>
  <c r="AF65" i="41"/>
  <c r="BR65" i="41"/>
  <c r="X73" i="41"/>
  <c r="BJ73" i="41"/>
  <c r="AL59" i="41"/>
  <c r="BX59" i="41"/>
  <c r="Z71" i="41"/>
  <c r="BL71" i="41"/>
  <c r="T77" i="41"/>
  <c r="BF77" i="41"/>
  <c r="BD79" i="41"/>
  <c r="R79" i="41"/>
  <c r="AD67" i="41"/>
  <c r="BP67" i="41"/>
  <c r="AI62" i="41"/>
  <c r="BU62" i="41"/>
  <c r="CD53" i="41"/>
  <c r="AR53" i="41"/>
  <c r="BS64" i="41"/>
  <c r="AG64" i="41"/>
  <c r="AE66" i="41"/>
  <c r="BQ66" i="41"/>
  <c r="CJ47" i="41"/>
  <c r="AX47" i="41"/>
  <c r="L47" i="41" s="1"/>
  <c r="M47" i="41" s="1"/>
  <c r="CC54" i="41"/>
  <c r="AQ54" i="41"/>
  <c r="O82" i="41"/>
  <c r="BA82" i="41"/>
  <c r="BN69" i="41"/>
  <c r="AB69" i="41"/>
  <c r="BO68" i="41"/>
  <c r="AC68" i="41"/>
  <c r="H46" i="41"/>
  <c r="C46" i="41"/>
  <c r="B46" i="41"/>
  <c r="I46" i="41"/>
  <c r="F46" i="41"/>
  <c r="D46" i="41"/>
  <c r="G46" i="41"/>
  <c r="E46" i="41"/>
  <c r="M3" i="41"/>
  <c r="P81" i="41"/>
  <c r="BB81" i="41"/>
  <c r="AH63" i="41"/>
  <c r="BT63" i="41"/>
  <c r="BW60" i="41"/>
  <c r="AK60" i="41"/>
  <c r="AU50" i="41"/>
  <c r="CG50" i="41"/>
  <c r="AZ84" i="41" l="1"/>
  <c r="N84" i="41"/>
  <c r="AK61" i="41"/>
  <c r="BW61" i="41"/>
  <c r="G47" i="41"/>
  <c r="I47" i="41"/>
  <c r="C47" i="41"/>
  <c r="B47" i="41"/>
  <c r="F47" i="41"/>
  <c r="D47" i="41"/>
  <c r="E47" i="41"/>
  <c r="H47" i="41"/>
  <c r="AL60" i="41"/>
  <c r="BX60" i="41"/>
  <c r="AF66" i="41"/>
  <c r="BR66" i="41"/>
  <c r="U77" i="41"/>
  <c r="BG77" i="41"/>
  <c r="BL72" i="41"/>
  <c r="Z72" i="41"/>
  <c r="BU63" i="41"/>
  <c r="AI63" i="41"/>
  <c r="CA57" i="41"/>
  <c r="AO57" i="41"/>
  <c r="CJ48" i="41"/>
  <c r="AX48" i="41"/>
  <c r="L48" i="41" s="1"/>
  <c r="M48" i="41" s="1"/>
  <c r="K86" i="41"/>
  <c r="AY85" i="41"/>
  <c r="BM71" i="41"/>
  <c r="AA71" i="41"/>
  <c r="O83" i="41"/>
  <c r="BA83" i="41"/>
  <c r="S79" i="41"/>
  <c r="BE79" i="41"/>
  <c r="Q81" i="41"/>
  <c r="BC81" i="41"/>
  <c r="BP68" i="41"/>
  <c r="AD68" i="41"/>
  <c r="AH64" i="41"/>
  <c r="BT64" i="41"/>
  <c r="CF52" i="41"/>
  <c r="AT52" i="41"/>
  <c r="AW49" i="41"/>
  <c r="CI49" i="41"/>
  <c r="AM59" i="41"/>
  <c r="BY59" i="41"/>
  <c r="BI75" i="41"/>
  <c r="W75" i="41"/>
  <c r="V76" i="41"/>
  <c r="BH76" i="41"/>
  <c r="P82" i="41"/>
  <c r="BB82" i="41"/>
  <c r="BV62" i="41"/>
  <c r="AJ62" i="41"/>
  <c r="BK73" i="41"/>
  <c r="Y73" i="41"/>
  <c r="BF78" i="41"/>
  <c r="T78" i="41"/>
  <c r="BO69" i="41"/>
  <c r="AC69" i="41"/>
  <c r="CC55" i="41"/>
  <c r="AQ55" i="41"/>
  <c r="AU51" i="41"/>
  <c r="CG51" i="41"/>
  <c r="BN70" i="41"/>
  <c r="AB70" i="41"/>
  <c r="AN58" i="41"/>
  <c r="BZ58" i="41"/>
  <c r="BQ67" i="41"/>
  <c r="AE67" i="41"/>
  <c r="BS65" i="41"/>
  <c r="AG65" i="41"/>
  <c r="AS53" i="41"/>
  <c r="CE53" i="41"/>
  <c r="AV50" i="41"/>
  <c r="CH50" i="41"/>
  <c r="CD54" i="41"/>
  <c r="AR54" i="41"/>
  <c r="BD80" i="41"/>
  <c r="R80" i="41"/>
  <c r="CB56" i="41"/>
  <c r="AP56" i="41"/>
  <c r="BJ74" i="41"/>
  <c r="X74" i="41"/>
  <c r="R81" i="41" l="1"/>
  <c r="BD81" i="41"/>
  <c r="BZ59" i="41"/>
  <c r="AN59" i="41"/>
  <c r="T79" i="41"/>
  <c r="BF79" i="41"/>
  <c r="X75" i="41"/>
  <c r="BJ75" i="41"/>
  <c r="CC56" i="41"/>
  <c r="AQ56" i="41"/>
  <c r="AF67" i="41"/>
  <c r="BR67" i="41"/>
  <c r="U78" i="41"/>
  <c r="BG78" i="41"/>
  <c r="AJ63" i="41"/>
  <c r="BV63" i="41"/>
  <c r="AD69" i="41"/>
  <c r="BP69" i="41"/>
  <c r="AO58" i="41"/>
  <c r="CA58" i="41"/>
  <c r="CJ49" i="41"/>
  <c r="AX49" i="41"/>
  <c r="L49" i="41" s="1"/>
  <c r="M49" i="41" s="1"/>
  <c r="BB83" i="41"/>
  <c r="P83" i="41"/>
  <c r="AA72" i="41"/>
  <c r="BM72" i="41"/>
  <c r="AH65" i="41"/>
  <c r="BT65" i="41"/>
  <c r="BL73" i="41"/>
  <c r="Z73" i="41"/>
  <c r="V77" i="41"/>
  <c r="BH77" i="41"/>
  <c r="AS54" i="41"/>
  <c r="CE54" i="41"/>
  <c r="BO70" i="41"/>
  <c r="AC70" i="41"/>
  <c r="AK62" i="41"/>
  <c r="BW62" i="41"/>
  <c r="AU52" i="41"/>
  <c r="CG52" i="41"/>
  <c r="BN71" i="41"/>
  <c r="AB71" i="41"/>
  <c r="CI50" i="41"/>
  <c r="AW50" i="41"/>
  <c r="AV51" i="41"/>
  <c r="CH51" i="41"/>
  <c r="BC82" i="41"/>
  <c r="Q82" i="41"/>
  <c r="BU64" i="41"/>
  <c r="AI64" i="41"/>
  <c r="N85" i="41"/>
  <c r="AZ85" i="41"/>
  <c r="AG66" i="41"/>
  <c r="BS66" i="41"/>
  <c r="BX61" i="41"/>
  <c r="AL61" i="41"/>
  <c r="BE80" i="41"/>
  <c r="S80" i="41"/>
  <c r="K87" i="41"/>
  <c r="AY86" i="41"/>
  <c r="Y74" i="41"/>
  <c r="BK74" i="41"/>
  <c r="AT53" i="41"/>
  <c r="CF53" i="41"/>
  <c r="B48" i="41"/>
  <c r="F48" i="41"/>
  <c r="C48" i="41"/>
  <c r="I48" i="41"/>
  <c r="E48" i="41"/>
  <c r="G48" i="41"/>
  <c r="D48" i="41"/>
  <c r="H48" i="41"/>
  <c r="BY60" i="41"/>
  <c r="AM60" i="41"/>
  <c r="CB57" i="41"/>
  <c r="AP57" i="41"/>
  <c r="BI76" i="41"/>
  <c r="W76" i="41"/>
  <c r="AR55" i="41"/>
  <c r="CD55" i="41"/>
  <c r="BQ68" i="41"/>
  <c r="AE68" i="41"/>
  <c r="BA84" i="41"/>
  <c r="O84" i="41"/>
  <c r="AG67" i="41" l="1"/>
  <c r="BS67" i="41"/>
  <c r="P84" i="41"/>
  <c r="BB84" i="41"/>
  <c r="AY87" i="41"/>
  <c r="K88" i="41"/>
  <c r="BD82" i="41"/>
  <c r="R82" i="41"/>
  <c r="BP70" i="41"/>
  <c r="AD70" i="41"/>
  <c r="BC83" i="41"/>
  <c r="Q83" i="41"/>
  <c r="AW51" i="41"/>
  <c r="CI51" i="41"/>
  <c r="AT54" i="41"/>
  <c r="CF54" i="41"/>
  <c r="B49" i="41"/>
  <c r="C49" i="41"/>
  <c r="G49" i="41"/>
  <c r="H49" i="41"/>
  <c r="E49" i="41"/>
  <c r="I49" i="41"/>
  <c r="F49" i="41"/>
  <c r="D49" i="41"/>
  <c r="AF68" i="41"/>
  <c r="BR68" i="41"/>
  <c r="T80" i="41"/>
  <c r="BF80" i="41"/>
  <c r="CD56" i="41"/>
  <c r="AR56" i="41"/>
  <c r="AS55" i="41"/>
  <c r="CE55" i="41"/>
  <c r="W77" i="41"/>
  <c r="BI77" i="41"/>
  <c r="CB58" i="41"/>
  <c r="AP58" i="41"/>
  <c r="Y75" i="41"/>
  <c r="BK75" i="41"/>
  <c r="AM61" i="41"/>
  <c r="BY61" i="41"/>
  <c r="CJ50" i="41"/>
  <c r="AX50" i="41"/>
  <c r="L50" i="41" s="1"/>
  <c r="M50" i="41" s="1"/>
  <c r="AH66" i="41"/>
  <c r="BT66" i="41"/>
  <c r="BQ69" i="41"/>
  <c r="AE69" i="41"/>
  <c r="U79" i="41"/>
  <c r="BG79" i="41"/>
  <c r="X76" i="41"/>
  <c r="BJ76" i="41"/>
  <c r="BO71" i="41"/>
  <c r="AC71" i="41"/>
  <c r="AA73" i="41"/>
  <c r="BM73" i="41"/>
  <c r="AZ86" i="41"/>
  <c r="N86" i="41"/>
  <c r="AU53" i="41"/>
  <c r="CG53" i="41"/>
  <c r="BA85" i="41"/>
  <c r="O85" i="41"/>
  <c r="AV52" i="41"/>
  <c r="CH52" i="41"/>
  <c r="AI65" i="41"/>
  <c r="BU65" i="41"/>
  <c r="AK63" i="41"/>
  <c r="BW63" i="41"/>
  <c r="CC57" i="41"/>
  <c r="AQ57" i="41"/>
  <c r="AO59" i="41"/>
  <c r="CA59" i="41"/>
  <c r="BL74" i="41"/>
  <c r="Z74" i="41"/>
  <c r="AL62" i="41"/>
  <c r="BX62" i="41"/>
  <c r="AB72" i="41"/>
  <c r="BN72" i="41"/>
  <c r="V78" i="41"/>
  <c r="BH78" i="41"/>
  <c r="S81" i="41"/>
  <c r="BE81" i="41"/>
  <c r="AN60" i="41"/>
  <c r="BZ60" i="41"/>
  <c r="AJ64" i="41"/>
  <c r="BV64" i="41"/>
  <c r="V79" i="41" l="1"/>
  <c r="BH79" i="41"/>
  <c r="AQ58" i="41"/>
  <c r="CC58" i="41"/>
  <c r="R83" i="41"/>
  <c r="BD83" i="41"/>
  <c r="BM74" i="41"/>
  <c r="AA74" i="41"/>
  <c r="AO60" i="41"/>
  <c r="CA60" i="41"/>
  <c r="AP59" i="41"/>
  <c r="CB59" i="41"/>
  <c r="AV53" i="41"/>
  <c r="CH53" i="41"/>
  <c r="BJ77" i="41"/>
  <c r="X77" i="41"/>
  <c r="BB85" i="41"/>
  <c r="P85" i="41"/>
  <c r="BR69" i="41"/>
  <c r="AF69" i="41"/>
  <c r="AE70" i="41"/>
  <c r="BQ70" i="41"/>
  <c r="BU66" i="41"/>
  <c r="AI66" i="41"/>
  <c r="AT55" i="41"/>
  <c r="CF55" i="41"/>
  <c r="AR57" i="41"/>
  <c r="CD57" i="41"/>
  <c r="BA86" i="41"/>
  <c r="O86" i="41"/>
  <c r="BE82" i="41"/>
  <c r="S82" i="41"/>
  <c r="BI78" i="41"/>
  <c r="W78" i="41"/>
  <c r="BX63" i="41"/>
  <c r="AL63" i="41"/>
  <c r="AB73" i="41"/>
  <c r="BN73" i="41"/>
  <c r="I50" i="41"/>
  <c r="B50" i="41"/>
  <c r="C50" i="41"/>
  <c r="E50" i="41"/>
  <c r="F50" i="41"/>
  <c r="H50" i="41"/>
  <c r="D50" i="41"/>
  <c r="G50" i="41"/>
  <c r="K89" i="41"/>
  <c r="AY88" i="41"/>
  <c r="BW64" i="41"/>
  <c r="AK64" i="41"/>
  <c r="T81" i="41"/>
  <c r="BF81" i="41"/>
  <c r="AS56" i="41"/>
  <c r="CE56" i="41"/>
  <c r="N87" i="41"/>
  <c r="AZ87" i="41"/>
  <c r="BO72" i="41"/>
  <c r="AC72" i="41"/>
  <c r="BV65" i="41"/>
  <c r="AJ65" i="41"/>
  <c r="AN61" i="41"/>
  <c r="BZ61" i="41"/>
  <c r="BG80" i="41"/>
  <c r="U80" i="41"/>
  <c r="CG54" i="41"/>
  <c r="AU54" i="41"/>
  <c r="Q84" i="41"/>
  <c r="BC84" i="41"/>
  <c r="AD71" i="41"/>
  <c r="BP71" i="41"/>
  <c r="BY62" i="41"/>
  <c r="AM62" i="41"/>
  <c r="AW52" i="41"/>
  <c r="CI52" i="41"/>
  <c r="Y76" i="41"/>
  <c r="BK76" i="41"/>
  <c r="BL75" i="41"/>
  <c r="Z75" i="41"/>
  <c r="BS68" i="41"/>
  <c r="AG68" i="41"/>
  <c r="AX51" i="41"/>
  <c r="L51" i="41" s="1"/>
  <c r="M51" i="41" s="1"/>
  <c r="CJ51" i="41"/>
  <c r="BT67" i="41"/>
  <c r="AH67" i="41"/>
  <c r="AZ88" i="41" l="1"/>
  <c r="N88" i="41"/>
  <c r="AQ59" i="41"/>
  <c r="CC59" i="41"/>
  <c r="BY63" i="41"/>
  <c r="AM63" i="41"/>
  <c r="AJ66" i="41"/>
  <c r="BV66" i="41"/>
  <c r="BQ71" i="41"/>
  <c r="AE71" i="41"/>
  <c r="AF70" i="41"/>
  <c r="BR70" i="41"/>
  <c r="CB60" i="41"/>
  <c r="AP60" i="41"/>
  <c r="F51" i="41"/>
  <c r="H51" i="41"/>
  <c r="I51" i="41"/>
  <c r="C51" i="41"/>
  <c r="G51" i="41"/>
  <c r="D51" i="41"/>
  <c r="B51" i="41"/>
  <c r="E51" i="41"/>
  <c r="BP72" i="41"/>
  <c r="AD72" i="41"/>
  <c r="BJ78" i="41"/>
  <c r="X78" i="41"/>
  <c r="BT68" i="41"/>
  <c r="AH68" i="41"/>
  <c r="T82" i="41"/>
  <c r="BF82" i="41"/>
  <c r="AG69" i="41"/>
  <c r="BS69" i="41"/>
  <c r="BN74" i="41"/>
  <c r="AB74" i="41"/>
  <c r="AT56" i="41"/>
  <c r="CF56" i="41"/>
  <c r="S83" i="41"/>
  <c r="BE83" i="41"/>
  <c r="AN62" i="41"/>
  <c r="BZ62" i="41"/>
  <c r="BM75" i="41"/>
  <c r="AA75" i="41"/>
  <c r="CH54" i="41"/>
  <c r="AV54" i="41"/>
  <c r="P86" i="41"/>
  <c r="BB86" i="41"/>
  <c r="Q85" i="41"/>
  <c r="BC85" i="41"/>
  <c r="BG81" i="41"/>
  <c r="U81" i="41"/>
  <c r="AS57" i="41"/>
  <c r="CE57" i="41"/>
  <c r="CD58" i="41"/>
  <c r="AR58" i="41"/>
  <c r="AI67" i="41"/>
  <c r="BU67" i="41"/>
  <c r="V80" i="41"/>
  <c r="BH80" i="41"/>
  <c r="BK77" i="41"/>
  <c r="Y77" i="41"/>
  <c r="K90" i="41"/>
  <c r="AY89" i="41"/>
  <c r="O87" i="41"/>
  <c r="BA87" i="41"/>
  <c r="BL76" i="41"/>
  <c r="Z76" i="41"/>
  <c r="CJ52" i="41"/>
  <c r="AX52" i="41"/>
  <c r="L52" i="41" s="1"/>
  <c r="M52" i="41" s="1"/>
  <c r="AO61" i="41"/>
  <c r="CA61" i="41"/>
  <c r="AC73" i="41"/>
  <c r="BO73" i="41"/>
  <c r="AU55" i="41"/>
  <c r="CG55" i="41"/>
  <c r="CI53" i="41"/>
  <c r="AW53" i="41"/>
  <c r="W79" i="41"/>
  <c r="BI79" i="41"/>
  <c r="BW65" i="41"/>
  <c r="AK65" i="41"/>
  <c r="BD84" i="41"/>
  <c r="R84" i="41"/>
  <c r="AL64" i="41"/>
  <c r="BX64" i="41"/>
  <c r="BY64" i="41" l="1"/>
  <c r="AM64" i="41"/>
  <c r="AD73" i="41"/>
  <c r="BP73" i="41"/>
  <c r="R85" i="41"/>
  <c r="BD85" i="41"/>
  <c r="AU56" i="41"/>
  <c r="CG56" i="41"/>
  <c r="AG70" i="41"/>
  <c r="BS70" i="41"/>
  <c r="BL77" i="41"/>
  <c r="Z77" i="41"/>
  <c r="BQ72" i="41"/>
  <c r="AE72" i="41"/>
  <c r="CB61" i="41"/>
  <c r="AP61" i="41"/>
  <c r="W80" i="41"/>
  <c r="BI80" i="41"/>
  <c r="BC86" i="41"/>
  <c r="Q86" i="41"/>
  <c r="BE84" i="41"/>
  <c r="S84" i="41"/>
  <c r="AC74" i="41"/>
  <c r="BO74" i="41"/>
  <c r="AF71" i="41"/>
  <c r="BR71" i="41"/>
  <c r="C52" i="41"/>
  <c r="F52" i="41"/>
  <c r="H52" i="41"/>
  <c r="D52" i="41"/>
  <c r="E52" i="41"/>
  <c r="G52" i="41"/>
  <c r="B52" i="41"/>
  <c r="I52" i="41"/>
  <c r="AJ67" i="41"/>
  <c r="BV67" i="41"/>
  <c r="BT69" i="41"/>
  <c r="AH69" i="41"/>
  <c r="BW66" i="41"/>
  <c r="AK66" i="41"/>
  <c r="BX65" i="41"/>
  <c r="AL65" i="41"/>
  <c r="AW54" i="41"/>
  <c r="CI54" i="41"/>
  <c r="BJ79" i="41"/>
  <c r="X79" i="41"/>
  <c r="BG82" i="41"/>
  <c r="U82" i="41"/>
  <c r="BM76" i="41"/>
  <c r="AA76" i="41"/>
  <c r="CE58" i="41"/>
  <c r="AS58" i="41"/>
  <c r="BN75" i="41"/>
  <c r="AB75" i="41"/>
  <c r="AN63" i="41"/>
  <c r="BZ63" i="41"/>
  <c r="BB87" i="41"/>
  <c r="P87" i="41"/>
  <c r="CF57" i="41"/>
  <c r="AT57" i="41"/>
  <c r="CA62" i="41"/>
  <c r="AO62" i="41"/>
  <c r="AR59" i="41"/>
  <c r="CD59" i="41"/>
  <c r="CJ53" i="41"/>
  <c r="AX53" i="41"/>
  <c r="L53" i="41" s="1"/>
  <c r="M53" i="41" s="1"/>
  <c r="AI68" i="41"/>
  <c r="BU68" i="41"/>
  <c r="AV55" i="41"/>
  <c r="CH55" i="41"/>
  <c r="N89" i="41"/>
  <c r="AZ89" i="41"/>
  <c r="T83" i="41"/>
  <c r="BF83" i="41"/>
  <c r="AY90" i="41"/>
  <c r="K91" i="41"/>
  <c r="V81" i="41"/>
  <c r="BH81" i="41"/>
  <c r="BK78" i="41"/>
  <c r="Y78" i="41"/>
  <c r="CC60" i="41"/>
  <c r="AQ60" i="41"/>
  <c r="O88" i="41"/>
  <c r="BA88" i="41"/>
  <c r="CG57" i="41" l="1"/>
  <c r="AU57" i="41"/>
  <c r="V82" i="41"/>
  <c r="BH82" i="41"/>
  <c r="AA77" i="41"/>
  <c r="BM77" i="41"/>
  <c r="AH70" i="41"/>
  <c r="BT70" i="41"/>
  <c r="CD60" i="41"/>
  <c r="AR60" i="41"/>
  <c r="BC87" i="41"/>
  <c r="Q87" i="41"/>
  <c r="BK79" i="41"/>
  <c r="Y79" i="41"/>
  <c r="T84" i="41"/>
  <c r="BF84" i="41"/>
  <c r="AO63" i="41"/>
  <c r="CA63" i="41"/>
  <c r="CJ54" i="41"/>
  <c r="AX54" i="41"/>
  <c r="L54" i="41" s="1"/>
  <c r="M54" i="41" s="1"/>
  <c r="AV56" i="41"/>
  <c r="CH56" i="41"/>
  <c r="AJ68" i="41"/>
  <c r="BV68" i="41"/>
  <c r="BL78" i="41"/>
  <c r="Z78" i="41"/>
  <c r="R86" i="41"/>
  <c r="BD86" i="41"/>
  <c r="BW67" i="41"/>
  <c r="AK67" i="41"/>
  <c r="BI81" i="41"/>
  <c r="W81" i="41"/>
  <c r="B53" i="41"/>
  <c r="I53" i="41"/>
  <c r="H53" i="41"/>
  <c r="D53" i="41"/>
  <c r="F53" i="41"/>
  <c r="E53" i="41"/>
  <c r="C53" i="41"/>
  <c r="G53" i="41"/>
  <c r="X80" i="41"/>
  <c r="BJ80" i="41"/>
  <c r="S85" i="41"/>
  <c r="BE85" i="41"/>
  <c r="AD74" i="41"/>
  <c r="BP74" i="41"/>
  <c r="CI55" i="41"/>
  <c r="AW55" i="41"/>
  <c r="BO75" i="41"/>
  <c r="AC75" i="41"/>
  <c r="BY65" i="41"/>
  <c r="AM65" i="41"/>
  <c r="K92" i="41"/>
  <c r="AY91" i="41"/>
  <c r="CE59" i="41"/>
  <c r="AS59" i="41"/>
  <c r="BQ73" i="41"/>
  <c r="AE73" i="41"/>
  <c r="CF58" i="41"/>
  <c r="AT58" i="41"/>
  <c r="BX66" i="41"/>
  <c r="AL66" i="41"/>
  <c r="CC61" i="41"/>
  <c r="AQ61" i="41"/>
  <c r="O89" i="41"/>
  <c r="BA89" i="41"/>
  <c r="AZ90" i="41"/>
  <c r="N90" i="41"/>
  <c r="U83" i="41"/>
  <c r="BG83" i="41"/>
  <c r="AG71" i="41"/>
  <c r="BS71" i="41"/>
  <c r="P88" i="41"/>
  <c r="BB88" i="41"/>
  <c r="AP62" i="41"/>
  <c r="CB62" i="41"/>
  <c r="BN76" i="41"/>
  <c r="AB76" i="41"/>
  <c r="BU69" i="41"/>
  <c r="AI69" i="41"/>
  <c r="BR72" i="41"/>
  <c r="AF72" i="41"/>
  <c r="AN64" i="41"/>
  <c r="BZ64" i="41"/>
  <c r="AO64" i="41" l="1"/>
  <c r="CA64" i="41"/>
  <c r="BT71" i="41"/>
  <c r="AH71" i="41"/>
  <c r="BW68" i="41"/>
  <c r="AK68" i="41"/>
  <c r="R87" i="41"/>
  <c r="BD87" i="41"/>
  <c r="BH83" i="41"/>
  <c r="V83" i="41"/>
  <c r="BQ74" i="41"/>
  <c r="AE74" i="41"/>
  <c r="AW56" i="41"/>
  <c r="CI56" i="41"/>
  <c r="AG72" i="41"/>
  <c r="BS72" i="41"/>
  <c r="BR73" i="41"/>
  <c r="AF73" i="41"/>
  <c r="AS60" i="41"/>
  <c r="CE60" i="41"/>
  <c r="BF85" i="41"/>
  <c r="T85" i="41"/>
  <c r="B54" i="41"/>
  <c r="D54" i="41"/>
  <c r="G54" i="41"/>
  <c r="F54" i="41"/>
  <c r="C54" i="41"/>
  <c r="I54" i="41"/>
  <c r="H54" i="41"/>
  <c r="E54" i="41"/>
  <c r="BU70" i="41"/>
  <c r="AI70" i="41"/>
  <c r="AX55" i="41"/>
  <c r="L55" i="41" s="1"/>
  <c r="M55" i="41" s="1"/>
  <c r="CJ55" i="41"/>
  <c r="AT59" i="41"/>
  <c r="CF59" i="41"/>
  <c r="X81" i="41"/>
  <c r="BJ81" i="41"/>
  <c r="BA90" i="41"/>
  <c r="O90" i="41"/>
  <c r="P89" i="41"/>
  <c r="BB89" i="41"/>
  <c r="AZ91" i="41"/>
  <c r="N91" i="41"/>
  <c r="Y80" i="41"/>
  <c r="BK80" i="41"/>
  <c r="AP63" i="41"/>
  <c r="CB63" i="41"/>
  <c r="BN77" i="41"/>
  <c r="AB77" i="41"/>
  <c r="AC76" i="41"/>
  <c r="BO76" i="41"/>
  <c r="K93" i="41"/>
  <c r="AY92" i="41"/>
  <c r="BX67" i="41"/>
  <c r="AL67" i="41"/>
  <c r="CC62" i="41"/>
  <c r="AQ62" i="41"/>
  <c r="BE86" i="41"/>
  <c r="S86" i="41"/>
  <c r="BG84" i="41"/>
  <c r="U84" i="41"/>
  <c r="W82" i="41"/>
  <c r="BI82" i="41"/>
  <c r="AR61" i="41"/>
  <c r="CD61" i="41"/>
  <c r="AN65" i="41"/>
  <c r="BZ65" i="41"/>
  <c r="CG58" i="41"/>
  <c r="AU58" i="41"/>
  <c r="AJ69" i="41"/>
  <c r="BV69" i="41"/>
  <c r="BC88" i="41"/>
  <c r="Q88" i="41"/>
  <c r="BY66" i="41"/>
  <c r="AM66" i="41"/>
  <c r="AD75" i="41"/>
  <c r="BP75" i="41"/>
  <c r="BM78" i="41"/>
  <c r="AA78" i="41"/>
  <c r="BL79" i="41"/>
  <c r="Z79" i="41"/>
  <c r="AV57" i="41"/>
  <c r="CH57" i="41"/>
  <c r="AW57" i="41" l="1"/>
  <c r="CI57" i="41"/>
  <c r="AK69" i="41"/>
  <c r="BW69" i="41"/>
  <c r="AQ63" i="41"/>
  <c r="CC63" i="41"/>
  <c r="AU59" i="41"/>
  <c r="CG59" i="41"/>
  <c r="BL80" i="41"/>
  <c r="Z80" i="41"/>
  <c r="D55" i="41"/>
  <c r="G55" i="41"/>
  <c r="E55" i="41"/>
  <c r="C55" i="41"/>
  <c r="F55" i="41"/>
  <c r="H55" i="41"/>
  <c r="B55" i="41"/>
  <c r="I55" i="41"/>
  <c r="U85" i="41"/>
  <c r="BG85" i="41"/>
  <c r="BI83" i="41"/>
  <c r="W83" i="41"/>
  <c r="AF74" i="41"/>
  <c r="BR74" i="41"/>
  <c r="AO65" i="41"/>
  <c r="CA65" i="41"/>
  <c r="AT60" i="41"/>
  <c r="CF60" i="41"/>
  <c r="BE87" i="41"/>
  <c r="S87" i="41"/>
  <c r="T86" i="41"/>
  <c r="BF86" i="41"/>
  <c r="BN78" i="41"/>
  <c r="AB78" i="41"/>
  <c r="BY67" i="41"/>
  <c r="AM67" i="41"/>
  <c r="O91" i="41"/>
  <c r="BA91" i="41"/>
  <c r="AJ70" i="41"/>
  <c r="BV70" i="41"/>
  <c r="AR62" i="41"/>
  <c r="CD62" i="41"/>
  <c r="AE75" i="41"/>
  <c r="BQ75" i="41"/>
  <c r="AS61" i="41"/>
  <c r="CE61" i="41"/>
  <c r="N92" i="41"/>
  <c r="AZ92" i="41"/>
  <c r="Q89" i="41"/>
  <c r="BC89" i="41"/>
  <c r="BM79" i="41"/>
  <c r="AA79" i="41"/>
  <c r="AY93" i="41"/>
  <c r="K94" i="41"/>
  <c r="AG73" i="41"/>
  <c r="BS73" i="41"/>
  <c r="BX68" i="41"/>
  <c r="AL68" i="41"/>
  <c r="BJ82" i="41"/>
  <c r="X82" i="41"/>
  <c r="BP76" i="41"/>
  <c r="AD76" i="41"/>
  <c r="BT72" i="41"/>
  <c r="AH72" i="41"/>
  <c r="AV58" i="41"/>
  <c r="CH58" i="41"/>
  <c r="BZ66" i="41"/>
  <c r="AN66" i="41"/>
  <c r="BB90" i="41"/>
  <c r="P90" i="41"/>
  <c r="BU71" i="41"/>
  <c r="AI71" i="41"/>
  <c r="Y81" i="41"/>
  <c r="BK81" i="41"/>
  <c r="CJ56" i="41"/>
  <c r="AX56" i="41"/>
  <c r="L56" i="41" s="1"/>
  <c r="M56" i="41" s="1"/>
  <c r="CB64" i="41"/>
  <c r="AP64" i="41"/>
  <c r="BD88" i="41"/>
  <c r="R88" i="41"/>
  <c r="BH84" i="41"/>
  <c r="V84" i="41"/>
  <c r="AC77" i="41"/>
  <c r="BO77" i="41"/>
  <c r="BP77" i="41" l="1"/>
  <c r="AD77" i="41"/>
  <c r="O92" i="41"/>
  <c r="BA92" i="41"/>
  <c r="AG74" i="41"/>
  <c r="BS74" i="41"/>
  <c r="AT61" i="41"/>
  <c r="CF61" i="41"/>
  <c r="W84" i="41"/>
  <c r="BI84" i="41"/>
  <c r="BC90" i="41"/>
  <c r="Q90" i="41"/>
  <c r="BY68" i="41"/>
  <c r="AM68" i="41"/>
  <c r="AC78" i="41"/>
  <c r="BO78" i="41"/>
  <c r="BJ83" i="41"/>
  <c r="X83" i="41"/>
  <c r="BM80" i="41"/>
  <c r="AA80" i="41"/>
  <c r="BT73" i="41"/>
  <c r="AH73" i="41"/>
  <c r="AF75" i="41"/>
  <c r="BR75" i="41"/>
  <c r="U86" i="41"/>
  <c r="BG86" i="41"/>
  <c r="BH85" i="41"/>
  <c r="V85" i="41"/>
  <c r="CH59" i="41"/>
  <c r="AV59" i="41"/>
  <c r="AN67" i="41"/>
  <c r="BZ67" i="41"/>
  <c r="AW58" i="41"/>
  <c r="CI58" i="41"/>
  <c r="K95" i="41"/>
  <c r="AY94" i="41"/>
  <c r="AS62" i="41"/>
  <c r="CE62" i="41"/>
  <c r="AR63" i="41"/>
  <c r="CD63" i="41"/>
  <c r="S88" i="41"/>
  <c r="BE88" i="41"/>
  <c r="AQ64" i="41"/>
  <c r="CC64" i="41"/>
  <c r="N93" i="41"/>
  <c r="AZ93" i="41"/>
  <c r="BF87" i="41"/>
  <c r="T87" i="41"/>
  <c r="BV71" i="41"/>
  <c r="AJ71" i="41"/>
  <c r="B56" i="41"/>
  <c r="I56" i="41"/>
  <c r="C56" i="41"/>
  <c r="D56" i="41"/>
  <c r="E56" i="41"/>
  <c r="F56" i="41"/>
  <c r="H56" i="41"/>
  <c r="G56" i="41"/>
  <c r="BW70" i="41"/>
  <c r="AK70" i="41"/>
  <c r="AU60" i="41"/>
  <c r="CG60" i="41"/>
  <c r="AL69" i="41"/>
  <c r="BX69" i="41"/>
  <c r="BK82" i="41"/>
  <c r="Y82" i="41"/>
  <c r="AO66" i="41"/>
  <c r="CA66" i="41"/>
  <c r="AI72" i="41"/>
  <c r="BU72" i="41"/>
  <c r="AB79" i="41"/>
  <c r="BN79" i="41"/>
  <c r="Z81" i="41"/>
  <c r="BL81" i="41"/>
  <c r="BD89" i="41"/>
  <c r="R89" i="41"/>
  <c r="P91" i="41"/>
  <c r="BB91" i="41"/>
  <c r="CB65" i="41"/>
  <c r="AP65" i="41"/>
  <c r="CJ57" i="41"/>
  <c r="AX57" i="41"/>
  <c r="L57" i="41" s="1"/>
  <c r="M57" i="41" s="1"/>
  <c r="BQ76" i="41"/>
  <c r="AE76" i="41"/>
  <c r="AZ94" i="41" l="1"/>
  <c r="N94" i="41"/>
  <c r="BS75" i="41"/>
  <c r="AG75" i="41"/>
  <c r="AC79" i="41"/>
  <c r="BO79" i="41"/>
  <c r="F57" i="41"/>
  <c r="B57" i="41"/>
  <c r="H57" i="41"/>
  <c r="I57" i="41"/>
  <c r="G57" i="41"/>
  <c r="E57" i="41"/>
  <c r="D57" i="41"/>
  <c r="C57" i="41"/>
  <c r="BV72" i="41"/>
  <c r="AJ72" i="41"/>
  <c r="O93" i="41"/>
  <c r="BA93" i="41"/>
  <c r="AX58" i="41"/>
  <c r="L58" i="41" s="1"/>
  <c r="M58" i="41" s="1"/>
  <c r="CJ58" i="41"/>
  <c r="X84" i="41"/>
  <c r="BJ84" i="41"/>
  <c r="K96" i="41"/>
  <c r="AY95" i="41"/>
  <c r="AI73" i="41"/>
  <c r="BU73" i="41"/>
  <c r="BX70" i="41"/>
  <c r="AL70" i="41"/>
  <c r="AP66" i="41"/>
  <c r="CB66" i="41"/>
  <c r="AR64" i="41"/>
  <c r="CD64" i="41"/>
  <c r="CA67" i="41"/>
  <c r="AO67" i="41"/>
  <c r="CG61" i="41"/>
  <c r="AU61" i="41"/>
  <c r="AQ65" i="41"/>
  <c r="CC65" i="41"/>
  <c r="AB80" i="41"/>
  <c r="BN80" i="41"/>
  <c r="BD90" i="41"/>
  <c r="R90" i="41"/>
  <c r="Q91" i="41"/>
  <c r="BC91" i="41"/>
  <c r="T88" i="41"/>
  <c r="BF88" i="41"/>
  <c r="BT74" i="41"/>
  <c r="AH74" i="41"/>
  <c r="Z82" i="41"/>
  <c r="BL82" i="41"/>
  <c r="CI59" i="41"/>
  <c r="AW59" i="41"/>
  <c r="BK83" i="41"/>
  <c r="Y83" i="41"/>
  <c r="BY69" i="41"/>
  <c r="AM69" i="41"/>
  <c r="CE63" i="41"/>
  <c r="AS63" i="41"/>
  <c r="BP78" i="41"/>
  <c r="AD78" i="41"/>
  <c r="P92" i="41"/>
  <c r="BB92" i="41"/>
  <c r="AF76" i="41"/>
  <c r="BR76" i="41"/>
  <c r="S89" i="41"/>
  <c r="BE89" i="41"/>
  <c r="W85" i="41"/>
  <c r="BI85" i="41"/>
  <c r="AA81" i="41"/>
  <c r="BM81" i="41"/>
  <c r="AV60" i="41"/>
  <c r="CH60" i="41"/>
  <c r="AT62" i="41"/>
  <c r="CF62" i="41"/>
  <c r="V86" i="41"/>
  <c r="BH86" i="41"/>
  <c r="BG87" i="41"/>
  <c r="U87" i="41"/>
  <c r="AK71" i="41"/>
  <c r="BW71" i="41"/>
  <c r="AN68" i="41"/>
  <c r="BZ68" i="41"/>
  <c r="AE77" i="41"/>
  <c r="BQ77" i="41"/>
  <c r="AF77" i="41" l="1"/>
  <c r="BR77" i="41"/>
  <c r="CI60" i="41"/>
  <c r="AW60" i="41"/>
  <c r="AZ95" i="41"/>
  <c r="N95" i="41"/>
  <c r="BQ78" i="41"/>
  <c r="AE78" i="41"/>
  <c r="BU74" i="41"/>
  <c r="AI74" i="41"/>
  <c r="CH61" i="41"/>
  <c r="AV61" i="41"/>
  <c r="K97" i="41"/>
  <c r="AY96" i="41"/>
  <c r="AO68" i="41"/>
  <c r="CA68" i="41"/>
  <c r="BN81" i="41"/>
  <c r="AB81" i="41"/>
  <c r="U88" i="41"/>
  <c r="BG88" i="41"/>
  <c r="BK84" i="41"/>
  <c r="Y84" i="41"/>
  <c r="CF63" i="41"/>
  <c r="AT63" i="41"/>
  <c r="AP67" i="41"/>
  <c r="CB67" i="41"/>
  <c r="AL71" i="41"/>
  <c r="BX71" i="41"/>
  <c r="BJ85" i="41"/>
  <c r="X85" i="41"/>
  <c r="R91" i="41"/>
  <c r="BD91" i="41"/>
  <c r="AS64" i="41"/>
  <c r="CE64" i="41"/>
  <c r="AN69" i="41"/>
  <c r="BZ69" i="41"/>
  <c r="I58" i="41"/>
  <c r="H58" i="41"/>
  <c r="E58" i="41"/>
  <c r="G58" i="41"/>
  <c r="C58" i="41"/>
  <c r="D58" i="41"/>
  <c r="B58" i="41"/>
  <c r="F58" i="41"/>
  <c r="BF89" i="41"/>
  <c r="T89" i="41"/>
  <c r="AQ66" i="41"/>
  <c r="CC66" i="41"/>
  <c r="BB93" i="41"/>
  <c r="P93" i="41"/>
  <c r="AD79" i="41"/>
  <c r="BP79" i="41"/>
  <c r="BL83" i="41"/>
  <c r="Z83" i="41"/>
  <c r="S90" i="41"/>
  <c r="BE90" i="41"/>
  <c r="W86" i="41"/>
  <c r="BI86" i="41"/>
  <c r="AG76" i="41"/>
  <c r="BS76" i="41"/>
  <c r="AC80" i="41"/>
  <c r="BO80" i="41"/>
  <c r="AX59" i="41"/>
  <c r="L59" i="41" s="1"/>
  <c r="M59" i="41" s="1"/>
  <c r="CJ59" i="41"/>
  <c r="BY70" i="41"/>
  <c r="AM70" i="41"/>
  <c r="BW72" i="41"/>
  <c r="AK72" i="41"/>
  <c r="BT75" i="41"/>
  <c r="AH75" i="41"/>
  <c r="BH87" i="41"/>
  <c r="V87" i="41"/>
  <c r="CG62" i="41"/>
  <c r="AU62" i="41"/>
  <c r="Q92" i="41"/>
  <c r="BC92" i="41"/>
  <c r="BM82" i="41"/>
  <c r="AA82" i="41"/>
  <c r="AR65" i="41"/>
  <c r="CD65" i="41"/>
  <c r="BV73" i="41"/>
  <c r="AJ73" i="41"/>
  <c r="BA94" i="41"/>
  <c r="O94" i="41"/>
  <c r="BT76" i="41" l="1"/>
  <c r="AH76" i="41"/>
  <c r="CD66" i="41"/>
  <c r="AR66" i="41"/>
  <c r="AO69" i="41"/>
  <c r="CA69" i="41"/>
  <c r="BJ86" i="41"/>
  <c r="X86" i="41"/>
  <c r="CF64" i="41"/>
  <c r="AT64" i="41"/>
  <c r="BW73" i="41"/>
  <c r="AK73" i="41"/>
  <c r="BU75" i="41"/>
  <c r="AI75" i="41"/>
  <c r="BG89" i="41"/>
  <c r="U89" i="41"/>
  <c r="Z84" i="41"/>
  <c r="BL84" i="41"/>
  <c r="BV74" i="41"/>
  <c r="AJ74" i="41"/>
  <c r="AW61" i="41"/>
  <c r="CI61" i="41"/>
  <c r="CE65" i="41"/>
  <c r="AS65" i="41"/>
  <c r="T90" i="41"/>
  <c r="BF90" i="41"/>
  <c r="BE91" i="41"/>
  <c r="S91" i="41"/>
  <c r="BH88" i="41"/>
  <c r="V88" i="41"/>
  <c r="AF78" i="41"/>
  <c r="BR78" i="41"/>
  <c r="BN82" i="41"/>
  <c r="AB82" i="41"/>
  <c r="AN70" i="41"/>
  <c r="BZ70" i="41"/>
  <c r="AA83" i="41"/>
  <c r="BM83" i="41"/>
  <c r="Y85" i="41"/>
  <c r="BK85" i="41"/>
  <c r="AC81" i="41"/>
  <c r="BO81" i="41"/>
  <c r="BA95" i="41"/>
  <c r="O95" i="41"/>
  <c r="R92" i="41"/>
  <c r="BD92" i="41"/>
  <c r="BQ79" i="41"/>
  <c r="AE79" i="41"/>
  <c r="AM71" i="41"/>
  <c r="BY71" i="41"/>
  <c r="CB68" i="41"/>
  <c r="AP68" i="41"/>
  <c r="BI87" i="41"/>
  <c r="W87" i="41"/>
  <c r="BX72" i="41"/>
  <c r="AL72" i="41"/>
  <c r="D59" i="41"/>
  <c r="C59" i="41"/>
  <c r="H59" i="41"/>
  <c r="G59" i="41"/>
  <c r="I59" i="41"/>
  <c r="B59" i="41"/>
  <c r="F59" i="41"/>
  <c r="E59" i="41"/>
  <c r="CJ60" i="41"/>
  <c r="AX60" i="41"/>
  <c r="L60" i="41" s="1"/>
  <c r="M60" i="41" s="1"/>
  <c r="AU63" i="41"/>
  <c r="CG63" i="41"/>
  <c r="AD80" i="41"/>
  <c r="BP80" i="41"/>
  <c r="CC67" i="41"/>
  <c r="AQ67" i="41"/>
  <c r="N96" i="41"/>
  <c r="AZ96" i="41"/>
  <c r="BS77" i="41"/>
  <c r="AG77" i="41"/>
  <c r="P94" i="41"/>
  <c r="BB94" i="41"/>
  <c r="CH62" i="41"/>
  <c r="AV62" i="41"/>
  <c r="Q93" i="41"/>
  <c r="BC93" i="41"/>
  <c r="AY97" i="41"/>
  <c r="F97" i="41"/>
  <c r="C97" i="41"/>
  <c r="B97" i="41"/>
  <c r="G97" i="41"/>
  <c r="E97" i="41"/>
  <c r="K98" i="41"/>
  <c r="H97" i="41"/>
  <c r="D97" i="41"/>
  <c r="I97" i="41"/>
  <c r="CA70" i="41" l="1"/>
  <c r="AO70" i="41"/>
  <c r="BX73" i="41"/>
  <c r="AL73" i="41"/>
  <c r="R93" i="41"/>
  <c r="BD93" i="41"/>
  <c r="AE80" i="41"/>
  <c r="BQ80" i="41"/>
  <c r="BE92" i="41"/>
  <c r="S92" i="41"/>
  <c r="CJ61" i="41"/>
  <c r="AX61" i="41"/>
  <c r="L61" i="41" s="1"/>
  <c r="M61" i="41" s="1"/>
  <c r="AC82" i="41"/>
  <c r="BO82" i="41"/>
  <c r="AU64" i="41"/>
  <c r="CG64" i="41"/>
  <c r="CH63" i="41"/>
  <c r="AV63" i="41"/>
  <c r="BS78" i="41"/>
  <c r="AG78" i="41"/>
  <c r="AW62" i="41"/>
  <c r="CI62" i="41"/>
  <c r="BY72" i="41"/>
  <c r="AM72" i="41"/>
  <c r="BB95" i="41"/>
  <c r="P95" i="41"/>
  <c r="AK74" i="41"/>
  <c r="BW74" i="41"/>
  <c r="BK86" i="41"/>
  <c r="Y86" i="41"/>
  <c r="AF79" i="41"/>
  <c r="BR79" i="41"/>
  <c r="E60" i="41"/>
  <c r="F60" i="41"/>
  <c r="G60" i="41"/>
  <c r="C60" i="41"/>
  <c r="D60" i="41"/>
  <c r="H60" i="41"/>
  <c r="B60" i="41"/>
  <c r="I60" i="41"/>
  <c r="BP81" i="41"/>
  <c r="AD81" i="41"/>
  <c r="BM84" i="41"/>
  <c r="AA84" i="41"/>
  <c r="AP69" i="41"/>
  <c r="CB69" i="41"/>
  <c r="CF65" i="41"/>
  <c r="AT65" i="41"/>
  <c r="X87" i="41"/>
  <c r="BJ87" i="41"/>
  <c r="W88" i="41"/>
  <c r="BI88" i="41"/>
  <c r="AZ97" i="41"/>
  <c r="N97" i="41"/>
  <c r="L97" i="41" s="1"/>
  <c r="M97" i="41" s="1"/>
  <c r="Q94" i="41"/>
  <c r="BC94" i="41"/>
  <c r="BT77" i="41"/>
  <c r="AH77" i="41"/>
  <c r="AQ68" i="41"/>
  <c r="CC68" i="41"/>
  <c r="T91" i="41"/>
  <c r="BF91" i="41"/>
  <c r="V89" i="41"/>
  <c r="BH89" i="41"/>
  <c r="AS66" i="41"/>
  <c r="CE66" i="41"/>
  <c r="AR67" i="41"/>
  <c r="CD67" i="41"/>
  <c r="F98" i="41"/>
  <c r="D98" i="41"/>
  <c r="C98" i="41"/>
  <c r="G98" i="41"/>
  <c r="I98" i="41"/>
  <c r="H98" i="41"/>
  <c r="AY98" i="41"/>
  <c r="K99" i="41"/>
  <c r="B98" i="41"/>
  <c r="E98" i="41"/>
  <c r="BL85" i="41"/>
  <c r="Z85" i="41"/>
  <c r="O96" i="41"/>
  <c r="BA96" i="41"/>
  <c r="AN71" i="41"/>
  <c r="BZ71" i="41"/>
  <c r="BN83" i="41"/>
  <c r="AB83" i="41"/>
  <c r="U90" i="41"/>
  <c r="BG90" i="41"/>
  <c r="BV75" i="41"/>
  <c r="AJ75" i="41"/>
  <c r="BU76" i="41"/>
  <c r="AI76" i="41"/>
  <c r="F61" i="41" l="1"/>
  <c r="C61" i="41"/>
  <c r="D61" i="41"/>
  <c r="H61" i="41"/>
  <c r="G61" i="41"/>
  <c r="B61" i="41"/>
  <c r="I61" i="41"/>
  <c r="E61" i="41"/>
  <c r="AU65" i="41"/>
  <c r="CG65" i="41"/>
  <c r="AN72" i="41"/>
  <c r="BZ72" i="41"/>
  <c r="BB96" i="41"/>
  <c r="P96" i="41"/>
  <c r="AQ69" i="41"/>
  <c r="CC69" i="41"/>
  <c r="AX62" i="41"/>
  <c r="L62" i="41" s="1"/>
  <c r="M62" i="41" s="1"/>
  <c r="CJ62" i="41"/>
  <c r="AI77" i="41"/>
  <c r="BU77" i="41"/>
  <c r="BF92" i="41"/>
  <c r="T92" i="41"/>
  <c r="AR68" i="41"/>
  <c r="CD68" i="41"/>
  <c r="CE67" i="41"/>
  <c r="AS67" i="41"/>
  <c r="BS79" i="41"/>
  <c r="AG79" i="41"/>
  <c r="BR80" i="41"/>
  <c r="AF80" i="41"/>
  <c r="AJ76" i="41"/>
  <c r="BV76" i="41"/>
  <c r="AA85" i="41"/>
  <c r="BM85" i="41"/>
  <c r="AB84" i="41"/>
  <c r="BN84" i="41"/>
  <c r="BT78" i="41"/>
  <c r="AH78" i="41"/>
  <c r="AT66" i="41"/>
  <c r="CF66" i="41"/>
  <c r="BE93" i="41"/>
  <c r="S93" i="41"/>
  <c r="BD94" i="41"/>
  <c r="R94" i="41"/>
  <c r="BA97" i="41"/>
  <c r="O97" i="41"/>
  <c r="BQ81" i="41"/>
  <c r="AE81" i="41"/>
  <c r="BL86" i="41"/>
  <c r="Z86" i="41"/>
  <c r="CI63" i="41"/>
  <c r="AW63" i="41"/>
  <c r="BW75" i="41"/>
  <c r="AK75" i="41"/>
  <c r="BH90" i="41"/>
  <c r="V90" i="41"/>
  <c r="I99" i="41"/>
  <c r="C99" i="41"/>
  <c r="H99" i="41"/>
  <c r="AY99" i="41"/>
  <c r="G99" i="41"/>
  <c r="D99" i="41"/>
  <c r="E99" i="41"/>
  <c r="F99" i="41"/>
  <c r="B99" i="41"/>
  <c r="K100" i="41"/>
  <c r="BI89" i="41"/>
  <c r="W89" i="41"/>
  <c r="X88" i="41"/>
  <c r="BJ88" i="41"/>
  <c r="AL74" i="41"/>
  <c r="BX74" i="41"/>
  <c r="AV64" i="41"/>
  <c r="CH64" i="41"/>
  <c r="CA71" i="41"/>
  <c r="AO71" i="41"/>
  <c r="N98" i="41"/>
  <c r="L98" i="41" s="1"/>
  <c r="M98" i="41" s="1"/>
  <c r="AZ98" i="41"/>
  <c r="BY73" i="41"/>
  <c r="AM73" i="41"/>
  <c r="BG91" i="41"/>
  <c r="U91" i="41"/>
  <c r="Y87" i="41"/>
  <c r="BK87" i="41"/>
  <c r="BP82" i="41"/>
  <c r="AD82" i="41"/>
  <c r="BO83" i="41"/>
  <c r="AC83" i="41"/>
  <c r="BC95" i="41"/>
  <c r="Q95" i="41"/>
  <c r="AP70" i="41"/>
  <c r="CB70" i="41"/>
  <c r="BL87" i="41" l="1"/>
  <c r="Z87" i="41"/>
  <c r="AM74" i="41"/>
  <c r="BY74" i="41"/>
  <c r="AZ99" i="41"/>
  <c r="N99" i="41"/>
  <c r="L99" i="41" s="1"/>
  <c r="M99" i="41" s="1"/>
  <c r="BO84" i="41"/>
  <c r="AC84" i="41"/>
  <c r="AS68" i="41"/>
  <c r="CE68" i="41"/>
  <c r="CA72" i="41"/>
  <c r="AO72" i="41"/>
  <c r="BK88" i="41"/>
  <c r="Y88" i="41"/>
  <c r="AB85" i="41"/>
  <c r="BN85" i="41"/>
  <c r="AV65" i="41"/>
  <c r="CH65" i="41"/>
  <c r="BH91" i="41"/>
  <c r="V91" i="41"/>
  <c r="BB97" i="41"/>
  <c r="P97" i="41"/>
  <c r="U92" i="41"/>
  <c r="BG92" i="41"/>
  <c r="AK76" i="41"/>
  <c r="BW76" i="41"/>
  <c r="BV77" i="41"/>
  <c r="AJ77" i="41"/>
  <c r="BZ73" i="41"/>
  <c r="AN73" i="41"/>
  <c r="X89" i="41"/>
  <c r="BJ89" i="41"/>
  <c r="BI90" i="41"/>
  <c r="W90" i="41"/>
  <c r="S94" i="41"/>
  <c r="BE94" i="41"/>
  <c r="O98" i="41"/>
  <c r="BA98" i="41"/>
  <c r="B100" i="41"/>
  <c r="K101" i="41"/>
  <c r="G100" i="41"/>
  <c r="H100" i="41"/>
  <c r="D100" i="41"/>
  <c r="C100" i="41"/>
  <c r="I100" i="41"/>
  <c r="E100" i="41"/>
  <c r="F100" i="41"/>
  <c r="AY100" i="41"/>
  <c r="BX75" i="41"/>
  <c r="AL75" i="41"/>
  <c r="T93" i="41"/>
  <c r="BF93" i="41"/>
  <c r="BS80" i="41"/>
  <c r="AG80" i="41"/>
  <c r="F62" i="41"/>
  <c r="I62" i="41"/>
  <c r="G62" i="41"/>
  <c r="H62" i="41"/>
  <c r="C62" i="41"/>
  <c r="D62" i="41"/>
  <c r="E62" i="41"/>
  <c r="B62" i="41"/>
  <c r="CG66" i="41"/>
  <c r="AU66" i="41"/>
  <c r="AR69" i="41"/>
  <c r="CD69" i="41"/>
  <c r="BP83" i="41"/>
  <c r="AD83" i="41"/>
  <c r="AP71" i="41"/>
  <c r="CB71" i="41"/>
  <c r="CJ63" i="41"/>
  <c r="AX63" i="41"/>
  <c r="L63" i="41" s="1"/>
  <c r="M63" i="41" s="1"/>
  <c r="BT79" i="41"/>
  <c r="AH79" i="41"/>
  <c r="AF81" i="41"/>
  <c r="BR81" i="41"/>
  <c r="AQ70" i="41"/>
  <c r="CC70" i="41"/>
  <c r="AW64" i="41"/>
  <c r="CI64" i="41"/>
  <c r="R95" i="41"/>
  <c r="BD95" i="41"/>
  <c r="BQ82" i="41"/>
  <c r="AE82" i="41"/>
  <c r="BM86" i="41"/>
  <c r="AA86" i="41"/>
  <c r="AI78" i="41"/>
  <c r="BU78" i="41"/>
  <c r="CF67" i="41"/>
  <c r="AT67" i="41"/>
  <c r="Q96" i="41"/>
  <c r="BC96" i="41"/>
  <c r="AP72" i="41" l="1"/>
  <c r="CB72" i="41"/>
  <c r="BE95" i="41"/>
  <c r="S95" i="41"/>
  <c r="CC71" i="41"/>
  <c r="AQ71" i="41"/>
  <c r="CF68" i="41"/>
  <c r="AT68" i="41"/>
  <c r="B63" i="41"/>
  <c r="G63" i="41"/>
  <c r="F63" i="41"/>
  <c r="D63" i="41"/>
  <c r="E63" i="41"/>
  <c r="C63" i="41"/>
  <c r="H63" i="41"/>
  <c r="I63" i="41"/>
  <c r="BJ90" i="41"/>
  <c r="X90" i="41"/>
  <c r="Q97" i="41"/>
  <c r="BC97" i="41"/>
  <c r="Y89" i="41"/>
  <c r="BK89" i="41"/>
  <c r="AE83" i="41"/>
  <c r="BQ83" i="41"/>
  <c r="BI91" i="41"/>
  <c r="W91" i="41"/>
  <c r="AD84" i="41"/>
  <c r="BP84" i="41"/>
  <c r="BR82" i="41"/>
  <c r="AF82" i="41"/>
  <c r="R96" i="41"/>
  <c r="BD96" i="41"/>
  <c r="CD70" i="41"/>
  <c r="AR70" i="41"/>
  <c r="CE69" i="41"/>
  <c r="AS69" i="41"/>
  <c r="AW65" i="41"/>
  <c r="CI65" i="41"/>
  <c r="V92" i="41"/>
  <c r="BH92" i="41"/>
  <c r="AU67" i="41"/>
  <c r="CG67" i="41"/>
  <c r="AH80" i="41"/>
  <c r="BT80" i="41"/>
  <c r="AO73" i="41"/>
  <c r="CA73" i="41"/>
  <c r="BA99" i="41"/>
  <c r="O99" i="41"/>
  <c r="AX64" i="41"/>
  <c r="L64" i="41" s="1"/>
  <c r="M64" i="41" s="1"/>
  <c r="CJ64" i="41"/>
  <c r="AJ78" i="41"/>
  <c r="BV78" i="41"/>
  <c r="BS81" i="41"/>
  <c r="AG81" i="41"/>
  <c r="BG93" i="41"/>
  <c r="U93" i="41"/>
  <c r="G101" i="41"/>
  <c r="D101" i="41"/>
  <c r="I101" i="41"/>
  <c r="E101" i="41"/>
  <c r="K102" i="41"/>
  <c r="F101" i="41"/>
  <c r="B101" i="41"/>
  <c r="H101" i="41"/>
  <c r="AY101" i="41"/>
  <c r="C101" i="41"/>
  <c r="BO85" i="41"/>
  <c r="AC85" i="41"/>
  <c r="BZ74" i="41"/>
  <c r="AN74" i="41"/>
  <c r="CH66" i="41"/>
  <c r="AV66" i="41"/>
  <c r="BW77" i="41"/>
  <c r="AK77" i="41"/>
  <c r="BF94" i="41"/>
  <c r="T94" i="41"/>
  <c r="P98" i="41"/>
  <c r="BB98" i="41"/>
  <c r="AL76" i="41"/>
  <c r="BX76" i="41"/>
  <c r="N100" i="41"/>
  <c r="L100" i="41" s="1"/>
  <c r="M100" i="41" s="1"/>
  <c r="AZ100" i="41"/>
  <c r="AB86" i="41"/>
  <c r="BN86" i="41"/>
  <c r="AI79" i="41"/>
  <c r="BU79" i="41"/>
  <c r="AM75" i="41"/>
  <c r="BY75" i="41"/>
  <c r="BL88" i="41"/>
  <c r="Z88" i="41"/>
  <c r="AA87" i="41"/>
  <c r="BM87" i="41"/>
  <c r="CI66" i="41" l="1"/>
  <c r="AW66" i="41"/>
  <c r="P99" i="41"/>
  <c r="BB99" i="41"/>
  <c r="CF69" i="41"/>
  <c r="AT69" i="41"/>
  <c r="BA100" i="41"/>
  <c r="O100" i="41"/>
  <c r="AP73" i="41"/>
  <c r="CB73" i="41"/>
  <c r="Z89" i="41"/>
  <c r="BL89" i="41"/>
  <c r="CA74" i="41"/>
  <c r="AO74" i="41"/>
  <c r="CE70" i="41"/>
  <c r="AS70" i="41"/>
  <c r="BU80" i="41"/>
  <c r="AI80" i="41"/>
  <c r="BE96" i="41"/>
  <c r="S96" i="41"/>
  <c r="BD97" i="41"/>
  <c r="R97" i="41"/>
  <c r="BP85" i="41"/>
  <c r="AD85" i="41"/>
  <c r="BH93" i="41"/>
  <c r="V93" i="41"/>
  <c r="CG68" i="41"/>
  <c r="AU68" i="41"/>
  <c r="BC98" i="41"/>
  <c r="Q98" i="41"/>
  <c r="CH67" i="41"/>
  <c r="AV67" i="41"/>
  <c r="BY76" i="41"/>
  <c r="AM76" i="41"/>
  <c r="BM88" i="41"/>
  <c r="AA88" i="41"/>
  <c r="N101" i="41"/>
  <c r="L101" i="41" s="1"/>
  <c r="M101" i="41" s="1"/>
  <c r="AZ101" i="41"/>
  <c r="AH81" i="41"/>
  <c r="BT81" i="41"/>
  <c r="AG82" i="41"/>
  <c r="BS82" i="41"/>
  <c r="BK90" i="41"/>
  <c r="Y90" i="41"/>
  <c r="CD71" i="41"/>
  <c r="AR71" i="41"/>
  <c r="AB87" i="41"/>
  <c r="BN87" i="41"/>
  <c r="AK78" i="41"/>
  <c r="BW78" i="41"/>
  <c r="BI92" i="41"/>
  <c r="W92" i="41"/>
  <c r="AE84" i="41"/>
  <c r="BQ84" i="41"/>
  <c r="BG94" i="41"/>
  <c r="U94" i="41"/>
  <c r="T95" i="41"/>
  <c r="BF95" i="41"/>
  <c r="AC86" i="41"/>
  <c r="BO86" i="41"/>
  <c r="AN75" i="41"/>
  <c r="BZ75" i="41"/>
  <c r="AJ79" i="41"/>
  <c r="BV79" i="41"/>
  <c r="CJ65" i="41"/>
  <c r="AX65" i="41"/>
  <c r="L65" i="41" s="1"/>
  <c r="M65" i="41" s="1"/>
  <c r="AQ72" i="41"/>
  <c r="CC72" i="41"/>
  <c r="BR83" i="41"/>
  <c r="AF83" i="41"/>
  <c r="BX77" i="41"/>
  <c r="AL77" i="41"/>
  <c r="AY102" i="41"/>
  <c r="F102" i="41"/>
  <c r="K103" i="41"/>
  <c r="G102" i="41"/>
  <c r="C102" i="41"/>
  <c r="E102" i="41"/>
  <c r="I102" i="41"/>
  <c r="D102" i="41"/>
  <c r="H102" i="41"/>
  <c r="B102" i="41"/>
  <c r="E64" i="41"/>
  <c r="C64" i="41"/>
  <c r="H64" i="41"/>
  <c r="G64" i="41"/>
  <c r="D64" i="41"/>
  <c r="B64" i="41"/>
  <c r="I64" i="41"/>
  <c r="F64" i="41"/>
  <c r="X91" i="41"/>
  <c r="BJ91" i="41"/>
  <c r="AD86" i="41" l="1"/>
  <c r="BP86" i="41"/>
  <c r="BO87" i="41"/>
  <c r="AC87" i="41"/>
  <c r="AA89" i="41"/>
  <c r="BM89" i="41"/>
  <c r="BY77" i="41"/>
  <c r="AM77" i="41"/>
  <c r="BN88" i="41"/>
  <c r="AB88" i="41"/>
  <c r="AE85" i="41"/>
  <c r="BQ85" i="41"/>
  <c r="BG95" i="41"/>
  <c r="U95" i="41"/>
  <c r="AQ73" i="41"/>
  <c r="CC73" i="41"/>
  <c r="AG83" i="41"/>
  <c r="BS83" i="41"/>
  <c r="AS71" i="41"/>
  <c r="CE71" i="41"/>
  <c r="BZ76" i="41"/>
  <c r="AN76" i="41"/>
  <c r="S97" i="41"/>
  <c r="BE97" i="41"/>
  <c r="V94" i="41"/>
  <c r="BH94" i="41"/>
  <c r="Z90" i="41"/>
  <c r="BL90" i="41"/>
  <c r="AW67" i="41"/>
  <c r="CI67" i="41"/>
  <c r="T96" i="41"/>
  <c r="BF96" i="41"/>
  <c r="P100" i="41"/>
  <c r="BB100" i="41"/>
  <c r="F65" i="41"/>
  <c r="C65" i="41"/>
  <c r="H65" i="41"/>
  <c r="D65" i="41"/>
  <c r="I65" i="41"/>
  <c r="E65" i="41"/>
  <c r="B65" i="41"/>
  <c r="G65" i="41"/>
  <c r="BR84" i="41"/>
  <c r="AF84" i="41"/>
  <c r="BT82" i="41"/>
  <c r="AH82" i="41"/>
  <c r="BD98" i="41"/>
  <c r="R98" i="41"/>
  <c r="BV80" i="41"/>
  <c r="AJ80" i="41"/>
  <c r="CG69" i="41"/>
  <c r="AU69" i="41"/>
  <c r="CD72" i="41"/>
  <c r="AR72" i="41"/>
  <c r="AK79" i="41"/>
  <c r="BW79" i="41"/>
  <c r="BU81" i="41"/>
  <c r="AI81" i="41"/>
  <c r="Q99" i="41"/>
  <c r="BC99" i="41"/>
  <c r="B103" i="41"/>
  <c r="H103" i="41"/>
  <c r="I103" i="41"/>
  <c r="D103" i="41"/>
  <c r="AY103" i="41"/>
  <c r="G103" i="41"/>
  <c r="K104" i="41"/>
  <c r="E103" i="41"/>
  <c r="F103" i="41"/>
  <c r="C103" i="41"/>
  <c r="X92" i="41"/>
  <c r="BJ92" i="41"/>
  <c r="AV68" i="41"/>
  <c r="CH68" i="41"/>
  <c r="AT70" i="41"/>
  <c r="CF70" i="41"/>
  <c r="BK91" i="41"/>
  <c r="Y91" i="41"/>
  <c r="AO75" i="41"/>
  <c r="CA75" i="41"/>
  <c r="BX78" i="41"/>
  <c r="AL78" i="41"/>
  <c r="BA101" i="41"/>
  <c r="O101" i="41"/>
  <c r="AZ102" i="41"/>
  <c r="N102" i="41"/>
  <c r="L102" i="41" s="1"/>
  <c r="M102" i="41" s="1"/>
  <c r="W93" i="41"/>
  <c r="BI93" i="41"/>
  <c r="AP74" i="41"/>
  <c r="CB74" i="41"/>
  <c r="CJ66" i="41"/>
  <c r="AX66" i="41"/>
  <c r="L66" i="41" s="1"/>
  <c r="M66" i="41" s="1"/>
  <c r="BK92" i="41" l="1"/>
  <c r="Y92" i="41"/>
  <c r="R99" i="41"/>
  <c r="BD99" i="41"/>
  <c r="BF97" i="41"/>
  <c r="T97" i="41"/>
  <c r="AF85" i="41"/>
  <c r="BR85" i="41"/>
  <c r="BB101" i="41"/>
  <c r="P101" i="41"/>
  <c r="S98" i="41"/>
  <c r="BE98" i="41"/>
  <c r="BC100" i="41"/>
  <c r="Q100" i="41"/>
  <c r="BJ93" i="41"/>
  <c r="X93" i="41"/>
  <c r="BY78" i="41"/>
  <c r="AM78" i="41"/>
  <c r="BV81" i="41"/>
  <c r="AJ81" i="41"/>
  <c r="AI82" i="41"/>
  <c r="BU82" i="41"/>
  <c r="CA76" i="41"/>
  <c r="AO76" i="41"/>
  <c r="AC88" i="41"/>
  <c r="BO88" i="41"/>
  <c r="AU70" i="41"/>
  <c r="CG70" i="41"/>
  <c r="B66" i="41"/>
  <c r="F66" i="41"/>
  <c r="H66" i="41"/>
  <c r="I66" i="41"/>
  <c r="G66" i="41"/>
  <c r="D66" i="41"/>
  <c r="E66" i="41"/>
  <c r="C66" i="41"/>
  <c r="CB75" i="41"/>
  <c r="AP75" i="41"/>
  <c r="AL79" i="41"/>
  <c r="BX79" i="41"/>
  <c r="U96" i="41"/>
  <c r="BG96" i="41"/>
  <c r="AT71" i="41"/>
  <c r="CF71" i="41"/>
  <c r="E104" i="41"/>
  <c r="B104" i="41"/>
  <c r="H104" i="41"/>
  <c r="AY104" i="41"/>
  <c r="F104" i="41"/>
  <c r="D104" i="41"/>
  <c r="K105" i="41"/>
  <c r="C104" i="41"/>
  <c r="G104" i="41"/>
  <c r="I104" i="41"/>
  <c r="BS84" i="41"/>
  <c r="AG84" i="41"/>
  <c r="BZ77" i="41"/>
  <c r="AN77" i="41"/>
  <c r="AQ74" i="41"/>
  <c r="CC74" i="41"/>
  <c r="AX67" i="41"/>
  <c r="L67" i="41" s="1"/>
  <c r="M67" i="41" s="1"/>
  <c r="CJ67" i="41"/>
  <c r="BT83" i="41"/>
  <c r="AH83" i="41"/>
  <c r="AB89" i="41"/>
  <c r="BN89" i="41"/>
  <c r="BL91" i="41"/>
  <c r="Z91" i="41"/>
  <c r="AZ103" i="41"/>
  <c r="N103" i="41"/>
  <c r="L103" i="41" s="1"/>
  <c r="M103" i="41" s="1"/>
  <c r="AS72" i="41"/>
  <c r="CE72" i="41"/>
  <c r="AR73" i="41"/>
  <c r="CD73" i="41"/>
  <c r="AD87" i="41"/>
  <c r="BP87" i="41"/>
  <c r="AV69" i="41"/>
  <c r="CH69" i="41"/>
  <c r="AW68" i="41"/>
  <c r="CI68" i="41"/>
  <c r="W94" i="41"/>
  <c r="BI94" i="41"/>
  <c r="BQ86" i="41"/>
  <c r="AE86" i="41"/>
  <c r="AA90" i="41"/>
  <c r="BM90" i="41"/>
  <c r="BA102" i="41"/>
  <c r="O102" i="41"/>
  <c r="BW80" i="41"/>
  <c r="AK80" i="41"/>
  <c r="BH95" i="41"/>
  <c r="V95" i="41"/>
  <c r="CF72" i="41" l="1"/>
  <c r="AT72" i="41"/>
  <c r="CD74" i="41"/>
  <c r="AR74" i="41"/>
  <c r="N104" i="41"/>
  <c r="L104" i="41" s="1"/>
  <c r="M104" i="41" s="1"/>
  <c r="AZ104" i="41"/>
  <c r="BF98" i="41"/>
  <c r="T98" i="41"/>
  <c r="BR86" i="41"/>
  <c r="AF86" i="41"/>
  <c r="CB76" i="41"/>
  <c r="AP76" i="41"/>
  <c r="BJ94" i="41"/>
  <c r="X94" i="41"/>
  <c r="AJ82" i="41"/>
  <c r="BV82" i="41"/>
  <c r="O103" i="41"/>
  <c r="BA103" i="41"/>
  <c r="AO77" i="41"/>
  <c r="CA77" i="41"/>
  <c r="Q101" i="41"/>
  <c r="BC101" i="41"/>
  <c r="AX68" i="41"/>
  <c r="L68" i="41" s="1"/>
  <c r="M68" i="41" s="1"/>
  <c r="CJ68" i="41"/>
  <c r="CG71" i="41"/>
  <c r="AU71" i="41"/>
  <c r="AG85" i="41"/>
  <c r="BS85" i="41"/>
  <c r="W95" i="41"/>
  <c r="BI95" i="41"/>
  <c r="BM91" i="41"/>
  <c r="AA91" i="41"/>
  <c r="BT84" i="41"/>
  <c r="AH84" i="41"/>
  <c r="BW81" i="41"/>
  <c r="AK81" i="41"/>
  <c r="CI69" i="41"/>
  <c r="AW69" i="41"/>
  <c r="AC89" i="41"/>
  <c r="BO89" i="41"/>
  <c r="BH96" i="41"/>
  <c r="V96" i="41"/>
  <c r="AL80" i="41"/>
  <c r="BX80" i="41"/>
  <c r="AN78" i="41"/>
  <c r="BZ78" i="41"/>
  <c r="BG97" i="41"/>
  <c r="U97" i="41"/>
  <c r="AE87" i="41"/>
  <c r="BQ87" i="41"/>
  <c r="BY79" i="41"/>
  <c r="AM79" i="41"/>
  <c r="AV70" i="41"/>
  <c r="CH70" i="41"/>
  <c r="BE99" i="41"/>
  <c r="S99" i="41"/>
  <c r="P102" i="41"/>
  <c r="BB102" i="41"/>
  <c r="BU83" i="41"/>
  <c r="AI83" i="41"/>
  <c r="F105" i="41"/>
  <c r="K106" i="41"/>
  <c r="G105" i="41"/>
  <c r="B105" i="41"/>
  <c r="E105" i="41"/>
  <c r="H105" i="41"/>
  <c r="C105" i="41"/>
  <c r="I105" i="41"/>
  <c r="D105" i="41"/>
  <c r="AY105" i="41"/>
  <c r="BK93" i="41"/>
  <c r="Y93" i="41"/>
  <c r="BN90" i="41"/>
  <c r="AB90" i="41"/>
  <c r="AS73" i="41"/>
  <c r="CE73" i="41"/>
  <c r="AD88" i="41"/>
  <c r="BP88" i="41"/>
  <c r="C67" i="41"/>
  <c r="D67" i="41"/>
  <c r="E67" i="41"/>
  <c r="G67" i="41"/>
  <c r="H67" i="41"/>
  <c r="I67" i="41"/>
  <c r="B67" i="41"/>
  <c r="F67" i="41"/>
  <c r="CC75" i="41"/>
  <c r="AQ75" i="41"/>
  <c r="BD100" i="41"/>
  <c r="R100" i="41"/>
  <c r="Z92" i="41"/>
  <c r="BL92" i="41"/>
  <c r="BH97" i="41" l="1"/>
  <c r="V97" i="41"/>
  <c r="BX81" i="41"/>
  <c r="AL81" i="41"/>
  <c r="C68" i="41"/>
  <c r="H68" i="41"/>
  <c r="G68" i="41"/>
  <c r="B68" i="41"/>
  <c r="E68" i="41"/>
  <c r="D68" i="41"/>
  <c r="I68" i="41"/>
  <c r="F68" i="41"/>
  <c r="AQ76" i="41"/>
  <c r="CC76" i="41"/>
  <c r="N105" i="41"/>
  <c r="L105" i="41" s="1"/>
  <c r="M105" i="41" s="1"/>
  <c r="AZ105" i="41"/>
  <c r="Q102" i="41"/>
  <c r="BC102" i="41"/>
  <c r="CA78" i="41"/>
  <c r="AO78" i="41"/>
  <c r="R101" i="41"/>
  <c r="BD101" i="41"/>
  <c r="AI84" i="41"/>
  <c r="BU84" i="41"/>
  <c r="BS86" i="41"/>
  <c r="AG86" i="41"/>
  <c r="BL93" i="41"/>
  <c r="Z93" i="41"/>
  <c r="BM92" i="41"/>
  <c r="AA92" i="41"/>
  <c r="BY80" i="41"/>
  <c r="AM80" i="41"/>
  <c r="AP77" i="41"/>
  <c r="CB77" i="41"/>
  <c r="BF99" i="41"/>
  <c r="T99" i="41"/>
  <c r="BN91" i="41"/>
  <c r="AB91" i="41"/>
  <c r="U98" i="41"/>
  <c r="BG98" i="41"/>
  <c r="BQ88" i="41"/>
  <c r="AE88" i="41"/>
  <c r="CI70" i="41"/>
  <c r="AW70" i="41"/>
  <c r="BJ95" i="41"/>
  <c r="X95" i="41"/>
  <c r="P103" i="41"/>
  <c r="BB103" i="41"/>
  <c r="BA104" i="41"/>
  <c r="O104" i="41"/>
  <c r="BE100" i="41"/>
  <c r="S100" i="41"/>
  <c r="BI96" i="41"/>
  <c r="W96" i="41"/>
  <c r="AJ83" i="41"/>
  <c r="BV83" i="41"/>
  <c r="CF73" i="41"/>
  <c r="AT73" i="41"/>
  <c r="BP89" i="41"/>
  <c r="AD89" i="41"/>
  <c r="AH85" i="41"/>
  <c r="BT85" i="41"/>
  <c r="AK82" i="41"/>
  <c r="BW82" i="41"/>
  <c r="CD75" i="41"/>
  <c r="AR75" i="41"/>
  <c r="AN79" i="41"/>
  <c r="BZ79" i="41"/>
  <c r="CE74" i="41"/>
  <c r="AS74" i="41"/>
  <c r="E106" i="41"/>
  <c r="AY106" i="41"/>
  <c r="I106" i="41"/>
  <c r="D106" i="41"/>
  <c r="K107" i="41"/>
  <c r="H106" i="41"/>
  <c r="B106" i="41"/>
  <c r="G106" i="41"/>
  <c r="C106" i="41"/>
  <c r="F106" i="41"/>
  <c r="AF87" i="41"/>
  <c r="BR87" i="41"/>
  <c r="BO90" i="41"/>
  <c r="AC90" i="41"/>
  <c r="CJ69" i="41"/>
  <c r="AX69" i="41"/>
  <c r="L69" i="41" s="1"/>
  <c r="M69" i="41" s="1"/>
  <c r="CH71" i="41"/>
  <c r="AV71" i="41"/>
  <c r="BK94" i="41"/>
  <c r="Y94" i="41"/>
  <c r="AU72" i="41"/>
  <c r="CG72" i="41"/>
  <c r="N106" i="41" l="1"/>
  <c r="L106" i="41" s="1"/>
  <c r="M106" i="41" s="1"/>
  <c r="AZ106" i="41"/>
  <c r="Q103" i="41"/>
  <c r="BC103" i="41"/>
  <c r="BV84" i="41"/>
  <c r="AJ84" i="41"/>
  <c r="BP90" i="41"/>
  <c r="AD90" i="41"/>
  <c r="BQ89" i="41"/>
  <c r="AE89" i="41"/>
  <c r="BG99" i="41"/>
  <c r="U99" i="41"/>
  <c r="BS87" i="41"/>
  <c r="AG87" i="41"/>
  <c r="CC77" i="41"/>
  <c r="AQ77" i="41"/>
  <c r="S101" i="41"/>
  <c r="BE101" i="41"/>
  <c r="CF74" i="41"/>
  <c r="AT74" i="41"/>
  <c r="CG73" i="41"/>
  <c r="AU73" i="41"/>
  <c r="Y95" i="41"/>
  <c r="BK95" i="41"/>
  <c r="AV72" i="41"/>
  <c r="CH72" i="41"/>
  <c r="AO79" i="41"/>
  <c r="CA79" i="41"/>
  <c r="AK83" i="41"/>
  <c r="BW83" i="41"/>
  <c r="CJ70" i="41"/>
  <c r="AX70" i="41"/>
  <c r="L70" i="41" s="1"/>
  <c r="M70" i="41" s="1"/>
  <c r="BZ80" i="41"/>
  <c r="AN80" i="41"/>
  <c r="CB78" i="41"/>
  <c r="AP78" i="41"/>
  <c r="BD102" i="41"/>
  <c r="R102" i="41"/>
  <c r="CE75" i="41"/>
  <c r="AS75" i="41"/>
  <c r="X96" i="41"/>
  <c r="BJ96" i="41"/>
  <c r="BR88" i="41"/>
  <c r="AF88" i="41"/>
  <c r="AB92" i="41"/>
  <c r="BN92" i="41"/>
  <c r="AL82" i="41"/>
  <c r="BX82" i="41"/>
  <c r="V98" i="41"/>
  <c r="BH98" i="41"/>
  <c r="O105" i="41"/>
  <c r="BA105" i="41"/>
  <c r="Z94" i="41"/>
  <c r="BL94" i="41"/>
  <c r="CI71" i="41"/>
  <c r="AW71" i="41"/>
  <c r="F107" i="41"/>
  <c r="G107" i="41"/>
  <c r="H107" i="41"/>
  <c r="I107" i="41"/>
  <c r="K108" i="41"/>
  <c r="D107" i="41"/>
  <c r="E107" i="41"/>
  <c r="AY107" i="41"/>
  <c r="B107" i="41"/>
  <c r="C107" i="41"/>
  <c r="T100" i="41"/>
  <c r="BF100" i="41"/>
  <c r="AA93" i="41"/>
  <c r="BM93" i="41"/>
  <c r="BY81" i="41"/>
  <c r="AM81" i="41"/>
  <c r="F69" i="41"/>
  <c r="D69" i="41"/>
  <c r="B69" i="41"/>
  <c r="H69" i="41"/>
  <c r="I69" i="41"/>
  <c r="C69" i="41"/>
  <c r="G69" i="41"/>
  <c r="E69" i="41"/>
  <c r="BU85" i="41"/>
  <c r="AI85" i="41"/>
  <c r="AR76" i="41"/>
  <c r="CD76" i="41"/>
  <c r="P104" i="41"/>
  <c r="BB104" i="41"/>
  <c r="BO91" i="41"/>
  <c r="AC91" i="41"/>
  <c r="BT86" i="41"/>
  <c r="AH86" i="41"/>
  <c r="BI97" i="41"/>
  <c r="W97" i="41"/>
  <c r="CE76" i="41" l="1"/>
  <c r="AS76" i="41"/>
  <c r="BY82" i="41"/>
  <c r="AM82" i="41"/>
  <c r="Z95" i="41"/>
  <c r="BL95" i="41"/>
  <c r="BZ81" i="41"/>
  <c r="AN81" i="41"/>
  <c r="AQ78" i="41"/>
  <c r="CC78" i="41"/>
  <c r="V99" i="41"/>
  <c r="BH99" i="41"/>
  <c r="BN93" i="41"/>
  <c r="AB93" i="41"/>
  <c r="BO92" i="41"/>
  <c r="AC92" i="41"/>
  <c r="AJ85" i="41"/>
  <c r="BV85" i="41"/>
  <c r="AO80" i="41"/>
  <c r="CA80" i="41"/>
  <c r="CH73" i="41"/>
  <c r="AV73" i="41"/>
  <c r="AF89" i="41"/>
  <c r="BR89" i="41"/>
  <c r="BG100" i="41"/>
  <c r="U100" i="41"/>
  <c r="E70" i="41"/>
  <c r="F70" i="41"/>
  <c r="D70" i="41"/>
  <c r="B70" i="41"/>
  <c r="C70" i="41"/>
  <c r="H70" i="41"/>
  <c r="I70" i="41"/>
  <c r="G70" i="41"/>
  <c r="BJ97" i="41"/>
  <c r="X97" i="41"/>
  <c r="CJ71" i="41"/>
  <c r="AX71" i="41"/>
  <c r="L71" i="41" s="1"/>
  <c r="M71" i="41" s="1"/>
  <c r="AG88" i="41"/>
  <c r="BS88" i="41"/>
  <c r="CG74" i="41"/>
  <c r="AU74" i="41"/>
  <c r="BQ90" i="41"/>
  <c r="AE90" i="41"/>
  <c r="AA94" i="41"/>
  <c r="BM94" i="41"/>
  <c r="BK96" i="41"/>
  <c r="Y96" i="41"/>
  <c r="AL83" i="41"/>
  <c r="BX83" i="41"/>
  <c r="T101" i="41"/>
  <c r="BF101" i="41"/>
  <c r="AI86" i="41"/>
  <c r="BU86" i="41"/>
  <c r="AK84" i="41"/>
  <c r="BW84" i="41"/>
  <c r="AZ107" i="41"/>
  <c r="N107" i="41"/>
  <c r="L107" i="41" s="1"/>
  <c r="M107" i="41" s="1"/>
  <c r="P105" i="41"/>
  <c r="BB105" i="41"/>
  <c r="CB79" i="41"/>
  <c r="AP79" i="41"/>
  <c r="R103" i="41"/>
  <c r="BD103" i="41"/>
  <c r="AD91" i="41"/>
  <c r="BP91" i="41"/>
  <c r="CF75" i="41"/>
  <c r="AT75" i="41"/>
  <c r="CD77" i="41"/>
  <c r="AR77" i="41"/>
  <c r="Q104" i="41"/>
  <c r="BC104" i="41"/>
  <c r="BI98" i="41"/>
  <c r="W98" i="41"/>
  <c r="AW72" i="41"/>
  <c r="CI72" i="41"/>
  <c r="BA106" i="41"/>
  <c r="O106" i="41"/>
  <c r="C108" i="41"/>
  <c r="G108" i="41"/>
  <c r="F108" i="41"/>
  <c r="AY108" i="41"/>
  <c r="I108" i="41"/>
  <c r="E108" i="41"/>
  <c r="H108" i="41"/>
  <c r="B108" i="41"/>
  <c r="D108" i="41"/>
  <c r="K109" i="41"/>
  <c r="S102" i="41"/>
  <c r="BE102" i="41"/>
  <c r="BT87" i="41"/>
  <c r="AH87" i="41"/>
  <c r="BD104" i="41" l="1"/>
  <c r="R104" i="41"/>
  <c r="BC105" i="41"/>
  <c r="Q105" i="41"/>
  <c r="AG89" i="41"/>
  <c r="BS89" i="41"/>
  <c r="BI99" i="41"/>
  <c r="W99" i="41"/>
  <c r="BL96" i="41"/>
  <c r="Z96" i="41"/>
  <c r="BK97" i="41"/>
  <c r="Y97" i="41"/>
  <c r="AB94" i="41"/>
  <c r="BN94" i="41"/>
  <c r="CD78" i="41"/>
  <c r="AR78" i="41"/>
  <c r="AS77" i="41"/>
  <c r="CE77" i="41"/>
  <c r="O107" i="41"/>
  <c r="BA107" i="41"/>
  <c r="AW73" i="41"/>
  <c r="CI73" i="41"/>
  <c r="AL84" i="41"/>
  <c r="BX84" i="41"/>
  <c r="CB80" i="41"/>
  <c r="AP80" i="41"/>
  <c r="BU87" i="41"/>
  <c r="AI87" i="41"/>
  <c r="CG75" i="41"/>
  <c r="AU75" i="41"/>
  <c r="AF90" i="41"/>
  <c r="BR90" i="41"/>
  <c r="AO81" i="41"/>
  <c r="CA81" i="41"/>
  <c r="N108" i="41"/>
  <c r="L108" i="41" s="1"/>
  <c r="M108" i="41" s="1"/>
  <c r="AZ108" i="41"/>
  <c r="BF102" i="41"/>
  <c r="T102" i="41"/>
  <c r="BQ91" i="41"/>
  <c r="AE91" i="41"/>
  <c r="BV86" i="41"/>
  <c r="AJ86" i="41"/>
  <c r="BW85" i="41"/>
  <c r="AK85" i="41"/>
  <c r="AA95" i="41"/>
  <c r="BM95" i="41"/>
  <c r="BB106" i="41"/>
  <c r="P106" i="41"/>
  <c r="CH74" i="41"/>
  <c r="AV74" i="41"/>
  <c r="E109" i="41"/>
  <c r="C109" i="41"/>
  <c r="AY109" i="41"/>
  <c r="K110" i="41"/>
  <c r="G109" i="41"/>
  <c r="I109" i="41"/>
  <c r="F109" i="41"/>
  <c r="B109" i="41"/>
  <c r="H109" i="41"/>
  <c r="D109" i="41"/>
  <c r="CJ72" i="41"/>
  <c r="AX72" i="41"/>
  <c r="L72" i="41" s="1"/>
  <c r="M72" i="41" s="1"/>
  <c r="BE103" i="41"/>
  <c r="S103" i="41"/>
  <c r="U101" i="41"/>
  <c r="BG101" i="41"/>
  <c r="AH88" i="41"/>
  <c r="BT88" i="41"/>
  <c r="BP92" i="41"/>
  <c r="AD92" i="41"/>
  <c r="BZ82" i="41"/>
  <c r="AN82" i="41"/>
  <c r="AM83" i="41"/>
  <c r="BY83" i="41"/>
  <c r="C71" i="41"/>
  <c r="I71" i="41"/>
  <c r="B71" i="41"/>
  <c r="E71" i="41"/>
  <c r="G71" i="41"/>
  <c r="D71" i="41"/>
  <c r="F71" i="41"/>
  <c r="H71" i="41"/>
  <c r="BJ98" i="41"/>
  <c r="X98" i="41"/>
  <c r="AQ79" i="41"/>
  <c r="CC79" i="41"/>
  <c r="V100" i="41"/>
  <c r="BH100" i="41"/>
  <c r="BO93" i="41"/>
  <c r="AC93" i="41"/>
  <c r="CF76" i="41"/>
  <c r="AT76" i="41"/>
  <c r="BA108" i="41" l="1"/>
  <c r="O108" i="41"/>
  <c r="BY84" i="41"/>
  <c r="AM84" i="41"/>
  <c r="CA82" i="41"/>
  <c r="AO82" i="41"/>
  <c r="BC106" i="41"/>
  <c r="Q106" i="41"/>
  <c r="BL97" i="41"/>
  <c r="Z97" i="41"/>
  <c r="BN95" i="41"/>
  <c r="AB95" i="41"/>
  <c r="AP81" i="41"/>
  <c r="CB81" i="41"/>
  <c r="CJ73" i="41"/>
  <c r="AX73" i="41"/>
  <c r="L73" i="41" s="1"/>
  <c r="M73" i="41" s="1"/>
  <c r="AE92" i="41"/>
  <c r="BQ92" i="41"/>
  <c r="BM96" i="41"/>
  <c r="AA96" i="41"/>
  <c r="AI88" i="41"/>
  <c r="BU88" i="41"/>
  <c r="BS90" i="41"/>
  <c r="AG90" i="41"/>
  <c r="BB107" i="41"/>
  <c r="P107" i="41"/>
  <c r="AU76" i="41"/>
  <c r="CG76" i="41"/>
  <c r="AL85" i="41"/>
  <c r="BX85" i="41"/>
  <c r="BJ99" i="41"/>
  <c r="X99" i="41"/>
  <c r="V101" i="41"/>
  <c r="BH101" i="41"/>
  <c r="G110" i="41"/>
  <c r="E110" i="41"/>
  <c r="H110" i="41"/>
  <c r="C110" i="41"/>
  <c r="B110" i="41"/>
  <c r="AY110" i="41"/>
  <c r="I110" i="41"/>
  <c r="K111" i="41"/>
  <c r="D110" i="41"/>
  <c r="F110" i="41"/>
  <c r="CF77" i="41"/>
  <c r="AT77" i="41"/>
  <c r="AH89" i="41"/>
  <c r="BT89" i="41"/>
  <c r="AD93" i="41"/>
  <c r="BP93" i="41"/>
  <c r="N109" i="41"/>
  <c r="L109" i="41" s="1"/>
  <c r="M109" i="41" s="1"/>
  <c r="AZ109" i="41"/>
  <c r="AK86" i="41"/>
  <c r="BW86" i="41"/>
  <c r="CH75" i="41"/>
  <c r="AV75" i="41"/>
  <c r="BI100" i="41"/>
  <c r="W100" i="41"/>
  <c r="BF103" i="41"/>
  <c r="T103" i="41"/>
  <c r="AF91" i="41"/>
  <c r="BR91" i="41"/>
  <c r="BV87" i="41"/>
  <c r="AJ87" i="41"/>
  <c r="AS78" i="41"/>
  <c r="CE78" i="41"/>
  <c r="BD105" i="41"/>
  <c r="R105" i="41"/>
  <c r="CD79" i="41"/>
  <c r="AR79" i="41"/>
  <c r="BZ83" i="41"/>
  <c r="AN83" i="41"/>
  <c r="C72" i="41"/>
  <c r="I72" i="41"/>
  <c r="F72" i="41"/>
  <c r="D72" i="41"/>
  <c r="H72" i="41"/>
  <c r="B72" i="41"/>
  <c r="E72" i="41"/>
  <c r="G72" i="41"/>
  <c r="AC94" i="41"/>
  <c r="BO94" i="41"/>
  <c r="Y98" i="41"/>
  <c r="BK98" i="41"/>
  <c r="AW74" i="41"/>
  <c r="CI74" i="41"/>
  <c r="BG102" i="41"/>
  <c r="U102" i="41"/>
  <c r="AQ80" i="41"/>
  <c r="CC80" i="41"/>
  <c r="BE104" i="41"/>
  <c r="S104" i="41"/>
  <c r="BL98" i="41" l="1"/>
  <c r="Z98" i="41"/>
  <c r="BU89" i="41"/>
  <c r="AI89" i="41"/>
  <c r="CA83" i="41"/>
  <c r="AO83" i="41"/>
  <c r="U103" i="41"/>
  <c r="BG103" i="41"/>
  <c r="AH90" i="41"/>
  <c r="BT90" i="41"/>
  <c r="AC95" i="41"/>
  <c r="BO95" i="41"/>
  <c r="BP94" i="41"/>
  <c r="AD94" i="41"/>
  <c r="W101" i="41"/>
  <c r="BI101" i="41"/>
  <c r="BV88" i="41"/>
  <c r="AJ88" i="41"/>
  <c r="AS79" i="41"/>
  <c r="CE79" i="41"/>
  <c r="X100" i="41"/>
  <c r="BJ100" i="41"/>
  <c r="CG77" i="41"/>
  <c r="AU77" i="41"/>
  <c r="AA97" i="41"/>
  <c r="BM97" i="41"/>
  <c r="BF104" i="41"/>
  <c r="T104" i="41"/>
  <c r="S105" i="41"/>
  <c r="BE105" i="41"/>
  <c r="CI75" i="41"/>
  <c r="AW75" i="41"/>
  <c r="BK99" i="41"/>
  <c r="Y99" i="41"/>
  <c r="AB96" i="41"/>
  <c r="BN96" i="41"/>
  <c r="BD106" i="41"/>
  <c r="R106" i="41"/>
  <c r="CD80" i="41"/>
  <c r="AR80" i="41"/>
  <c r="AT78" i="41"/>
  <c r="CF78" i="41"/>
  <c r="AL86" i="41"/>
  <c r="BX86" i="41"/>
  <c r="K112" i="41"/>
  <c r="C111" i="41"/>
  <c r="I111" i="41"/>
  <c r="F111" i="41"/>
  <c r="D111" i="41"/>
  <c r="H111" i="41"/>
  <c r="B111" i="41"/>
  <c r="G111" i="41"/>
  <c r="AY111" i="41"/>
  <c r="E111" i="41"/>
  <c r="BY85" i="41"/>
  <c r="AM85" i="41"/>
  <c r="BR92" i="41"/>
  <c r="AF92" i="41"/>
  <c r="CB82" i="41"/>
  <c r="AP82" i="41"/>
  <c r="O109" i="41"/>
  <c r="BA109" i="41"/>
  <c r="N110" i="41"/>
  <c r="L110" i="41" s="1"/>
  <c r="M110" i="41" s="1"/>
  <c r="AZ110" i="41"/>
  <c r="CH76" i="41"/>
  <c r="AV76" i="41"/>
  <c r="E73" i="41"/>
  <c r="C73" i="41"/>
  <c r="H73" i="41"/>
  <c r="G73" i="41"/>
  <c r="D73" i="41"/>
  <c r="B73" i="41"/>
  <c r="F73" i="41"/>
  <c r="I73" i="41"/>
  <c r="V102" i="41"/>
  <c r="BH102" i="41"/>
  <c r="BW87" i="41"/>
  <c r="AK87" i="41"/>
  <c r="BZ84" i="41"/>
  <c r="AN84" i="41"/>
  <c r="CJ74" i="41"/>
  <c r="AX74" i="41"/>
  <c r="L74" i="41" s="1"/>
  <c r="M74" i="41" s="1"/>
  <c r="BS91" i="41"/>
  <c r="AG91" i="41"/>
  <c r="AE93" i="41"/>
  <c r="BQ93" i="41"/>
  <c r="AQ81" i="41"/>
  <c r="CC81" i="41"/>
  <c r="Q107" i="41"/>
  <c r="BC107" i="41"/>
  <c r="BB108" i="41"/>
  <c r="P108" i="41"/>
  <c r="AC96" i="41" l="1"/>
  <c r="BO96" i="41"/>
  <c r="BP95" i="41"/>
  <c r="AD95" i="41"/>
  <c r="AH91" i="41"/>
  <c r="BT91" i="41"/>
  <c r="AQ82" i="41"/>
  <c r="CC82" i="41"/>
  <c r="CH77" i="41"/>
  <c r="AV77" i="41"/>
  <c r="BK100" i="41"/>
  <c r="Y100" i="41"/>
  <c r="BU90" i="41"/>
  <c r="AI90" i="41"/>
  <c r="AG92" i="41"/>
  <c r="BS92" i="41"/>
  <c r="E112" i="41"/>
  <c r="F112" i="41"/>
  <c r="I112" i="41"/>
  <c r="B112" i="41"/>
  <c r="H112" i="41"/>
  <c r="C112" i="41"/>
  <c r="K113" i="41"/>
  <c r="G112" i="41"/>
  <c r="AY112" i="41"/>
  <c r="D112" i="41"/>
  <c r="Z99" i="41"/>
  <c r="BL99" i="41"/>
  <c r="G74" i="41"/>
  <c r="D74" i="41"/>
  <c r="B74" i="41"/>
  <c r="F74" i="41"/>
  <c r="E74" i="41"/>
  <c r="H74" i="41"/>
  <c r="C74" i="41"/>
  <c r="I74" i="41"/>
  <c r="AM86" i="41"/>
  <c r="BY86" i="41"/>
  <c r="CF79" i="41"/>
  <c r="AT79" i="41"/>
  <c r="BH103" i="41"/>
  <c r="V103" i="41"/>
  <c r="Q108" i="41"/>
  <c r="BC108" i="41"/>
  <c r="AO84" i="41"/>
  <c r="CA84" i="41"/>
  <c r="BZ85" i="41"/>
  <c r="AN85" i="41"/>
  <c r="AX75" i="41"/>
  <c r="L75" i="41" s="1"/>
  <c r="M75" i="41" s="1"/>
  <c r="CJ75" i="41"/>
  <c r="R107" i="41"/>
  <c r="BD107" i="41"/>
  <c r="CG78" i="41"/>
  <c r="AU78" i="41"/>
  <c r="BF105" i="41"/>
  <c r="T105" i="41"/>
  <c r="BX87" i="41"/>
  <c r="AL87" i="41"/>
  <c r="CI76" i="41"/>
  <c r="AW76" i="41"/>
  <c r="AZ111" i="41"/>
  <c r="N111" i="41"/>
  <c r="L111" i="41" s="1"/>
  <c r="M111" i="41" s="1"/>
  <c r="BW88" i="41"/>
  <c r="AK88" i="41"/>
  <c r="AP83" i="41"/>
  <c r="CB83" i="41"/>
  <c r="CD81" i="41"/>
  <c r="AR81" i="41"/>
  <c r="BI102" i="41"/>
  <c r="W102" i="41"/>
  <c r="O110" i="41"/>
  <c r="BA110" i="41"/>
  <c r="BJ101" i="41"/>
  <c r="X101" i="41"/>
  <c r="CE80" i="41"/>
  <c r="AS80" i="41"/>
  <c r="BG104" i="41"/>
  <c r="U104" i="41"/>
  <c r="BV89" i="41"/>
  <c r="AJ89" i="41"/>
  <c r="BR93" i="41"/>
  <c r="AF93" i="41"/>
  <c r="BB109" i="41"/>
  <c r="P109" i="41"/>
  <c r="BN97" i="41"/>
  <c r="AB97" i="41"/>
  <c r="BE106" i="41"/>
  <c r="S106" i="41"/>
  <c r="BQ94" i="41"/>
  <c r="AE94" i="41"/>
  <c r="AA98" i="41"/>
  <c r="BM98" i="41"/>
  <c r="P110" i="41" l="1"/>
  <c r="BB110" i="41"/>
  <c r="AX76" i="41"/>
  <c r="L76" i="41" s="1"/>
  <c r="M76" i="41" s="1"/>
  <c r="CJ76" i="41"/>
  <c r="AO85" i="41"/>
  <c r="CA85" i="41"/>
  <c r="C113" i="41"/>
  <c r="AY113" i="41"/>
  <c r="F113" i="41"/>
  <c r="E113" i="41"/>
  <c r="G113" i="41"/>
  <c r="B113" i="41"/>
  <c r="D113" i="41"/>
  <c r="K114" i="41"/>
  <c r="H113" i="41"/>
  <c r="I113" i="41"/>
  <c r="Z100" i="41"/>
  <c r="BL100" i="41"/>
  <c r="AP84" i="41"/>
  <c r="CB84" i="41"/>
  <c r="AG93" i="41"/>
  <c r="BS93" i="41"/>
  <c r="BJ102" i="41"/>
  <c r="X102" i="41"/>
  <c r="BY87" i="41"/>
  <c r="AM87" i="41"/>
  <c r="CI77" i="41"/>
  <c r="AW77" i="41"/>
  <c r="BN98" i="41"/>
  <c r="AB98" i="41"/>
  <c r="BD108" i="41"/>
  <c r="R108" i="41"/>
  <c r="CD82" i="41"/>
  <c r="AR82" i="41"/>
  <c r="BW89" i="41"/>
  <c r="AK89" i="41"/>
  <c r="AS81" i="41"/>
  <c r="CE81" i="41"/>
  <c r="U105" i="41"/>
  <c r="BG105" i="41"/>
  <c r="Q109" i="41"/>
  <c r="BC109" i="41"/>
  <c r="CC83" i="41"/>
  <c r="AQ83" i="41"/>
  <c r="AI91" i="41"/>
  <c r="BU91" i="41"/>
  <c r="AF94" i="41"/>
  <c r="BR94" i="41"/>
  <c r="BH104" i="41"/>
  <c r="V104" i="41"/>
  <c r="CH78" i="41"/>
  <c r="AV78" i="41"/>
  <c r="BI103" i="41"/>
  <c r="W103" i="41"/>
  <c r="BE107" i="41"/>
  <c r="S107" i="41"/>
  <c r="AA99" i="41"/>
  <c r="BM99" i="41"/>
  <c r="AH92" i="41"/>
  <c r="BT92" i="41"/>
  <c r="BF106" i="41"/>
  <c r="T106" i="41"/>
  <c r="AT80" i="41"/>
  <c r="CF80" i="41"/>
  <c r="AL88" i="41"/>
  <c r="BX88" i="41"/>
  <c r="AU79" i="41"/>
  <c r="CG79" i="41"/>
  <c r="AE95" i="41"/>
  <c r="BQ95" i="41"/>
  <c r="BZ86" i="41"/>
  <c r="AN86" i="41"/>
  <c r="AD96" i="41"/>
  <c r="BP96" i="41"/>
  <c r="BO97" i="41"/>
  <c r="AC97" i="41"/>
  <c r="BK101" i="41"/>
  <c r="Y101" i="41"/>
  <c r="O111" i="41"/>
  <c r="BA111" i="41"/>
  <c r="F75" i="41"/>
  <c r="G75" i="41"/>
  <c r="H75" i="41"/>
  <c r="E75" i="41"/>
  <c r="B75" i="41"/>
  <c r="I75" i="41"/>
  <c r="D75" i="41"/>
  <c r="C75" i="41"/>
  <c r="N112" i="41"/>
  <c r="L112" i="41" s="1"/>
  <c r="M112" i="41" s="1"/>
  <c r="AZ112" i="41"/>
  <c r="AJ90" i="41"/>
  <c r="BV90" i="41"/>
  <c r="AI92" i="41" l="1"/>
  <c r="BU92" i="41"/>
  <c r="BS94" i="41"/>
  <c r="AG94" i="41"/>
  <c r="CA86" i="41"/>
  <c r="AO86" i="41"/>
  <c r="AL89" i="41"/>
  <c r="BX89" i="41"/>
  <c r="BK102" i="41"/>
  <c r="Y102" i="41"/>
  <c r="BR95" i="41"/>
  <c r="AF95" i="41"/>
  <c r="AB99" i="41"/>
  <c r="BN99" i="41"/>
  <c r="BV91" i="41"/>
  <c r="AJ91" i="41"/>
  <c r="AH93" i="41"/>
  <c r="BT93" i="41"/>
  <c r="AS82" i="41"/>
  <c r="CE82" i="41"/>
  <c r="AK90" i="41"/>
  <c r="BW90" i="41"/>
  <c r="P111" i="41"/>
  <c r="BB111" i="41"/>
  <c r="CH79" i="41"/>
  <c r="AV79" i="41"/>
  <c r="AQ84" i="41"/>
  <c r="CC84" i="41"/>
  <c r="N113" i="41"/>
  <c r="L113" i="41" s="1"/>
  <c r="M113" i="41" s="1"/>
  <c r="AZ113" i="41"/>
  <c r="BF107" i="41"/>
  <c r="T107" i="41"/>
  <c r="CD83" i="41"/>
  <c r="AR83" i="41"/>
  <c r="BE108" i="41"/>
  <c r="S108" i="41"/>
  <c r="BA112" i="41"/>
  <c r="O112" i="41"/>
  <c r="BY88" i="41"/>
  <c r="AM88" i="41"/>
  <c r="BD109" i="41"/>
  <c r="R109" i="41"/>
  <c r="AA100" i="41"/>
  <c r="BM100" i="41"/>
  <c r="AP85" i="41"/>
  <c r="CB85" i="41"/>
  <c r="BL101" i="41"/>
  <c r="Z101" i="41"/>
  <c r="X103" i="41"/>
  <c r="BJ103" i="41"/>
  <c r="AC98" i="41"/>
  <c r="BO98" i="41"/>
  <c r="AU80" i="41"/>
  <c r="CG80" i="41"/>
  <c r="V105" i="41"/>
  <c r="BH105" i="41"/>
  <c r="BP97" i="41"/>
  <c r="AD97" i="41"/>
  <c r="CI78" i="41"/>
  <c r="AW78" i="41"/>
  <c r="AX77" i="41"/>
  <c r="L77" i="41" s="1"/>
  <c r="M77" i="41" s="1"/>
  <c r="CJ77" i="41"/>
  <c r="I76" i="41"/>
  <c r="H76" i="41"/>
  <c r="E76" i="41"/>
  <c r="G76" i="41"/>
  <c r="D76" i="41"/>
  <c r="F76" i="41"/>
  <c r="C76" i="41"/>
  <c r="B76" i="41"/>
  <c r="BQ96" i="41"/>
  <c r="AE96" i="41"/>
  <c r="CF81" i="41"/>
  <c r="AT81" i="41"/>
  <c r="AY114" i="41"/>
  <c r="H114" i="41"/>
  <c r="E114" i="41"/>
  <c r="I114" i="41"/>
  <c r="D114" i="41"/>
  <c r="K115" i="41"/>
  <c r="B114" i="41"/>
  <c r="C114" i="41"/>
  <c r="G114" i="41"/>
  <c r="F114" i="41"/>
  <c r="BC110" i="41"/>
  <c r="Q110" i="41"/>
  <c r="BG106" i="41"/>
  <c r="U106" i="41"/>
  <c r="W104" i="41"/>
  <c r="BI104" i="41"/>
  <c r="AN87" i="41"/>
  <c r="BZ87" i="41"/>
  <c r="Q111" i="41" l="1"/>
  <c r="BC111" i="41"/>
  <c r="AF96" i="41"/>
  <c r="BR96" i="41"/>
  <c r="CJ78" i="41"/>
  <c r="AX78" i="41"/>
  <c r="L78" i="41" s="1"/>
  <c r="M78" i="41" s="1"/>
  <c r="BM101" i="41"/>
  <c r="AA101" i="41"/>
  <c r="T108" i="41"/>
  <c r="BF108" i="41"/>
  <c r="AG95" i="41"/>
  <c r="BS95" i="41"/>
  <c r="CC85" i="41"/>
  <c r="AQ85" i="41"/>
  <c r="BX90" i="41"/>
  <c r="AL90" i="41"/>
  <c r="AE97" i="41"/>
  <c r="BQ97" i="41"/>
  <c r="CE83" i="41"/>
  <c r="AS83" i="41"/>
  <c r="Z102" i="41"/>
  <c r="BL102" i="41"/>
  <c r="CA87" i="41"/>
  <c r="AO87" i="41"/>
  <c r="K116" i="41"/>
  <c r="B115" i="41"/>
  <c r="I115" i="41"/>
  <c r="C115" i="41"/>
  <c r="G115" i="41"/>
  <c r="H115" i="41"/>
  <c r="E115" i="41"/>
  <c r="D115" i="41"/>
  <c r="AY115" i="41"/>
  <c r="F115" i="41"/>
  <c r="W105" i="41"/>
  <c r="BI105" i="41"/>
  <c r="BN100" i="41"/>
  <c r="AB100" i="41"/>
  <c r="AT82" i="41"/>
  <c r="CF82" i="41"/>
  <c r="AM89" i="41"/>
  <c r="BY89" i="41"/>
  <c r="U107" i="41"/>
  <c r="BG107" i="41"/>
  <c r="BJ104" i="41"/>
  <c r="X104" i="41"/>
  <c r="AV80" i="41"/>
  <c r="CH80" i="41"/>
  <c r="O113" i="41"/>
  <c r="BA113" i="41"/>
  <c r="BU93" i="41"/>
  <c r="AI93" i="41"/>
  <c r="S109" i="41"/>
  <c r="BE109" i="41"/>
  <c r="CB86" i="41"/>
  <c r="AP86" i="41"/>
  <c r="AD98" i="41"/>
  <c r="BP98" i="41"/>
  <c r="CD84" i="41"/>
  <c r="AR84" i="41"/>
  <c r="V106" i="41"/>
  <c r="BH106" i="41"/>
  <c r="AZ114" i="41"/>
  <c r="N114" i="41"/>
  <c r="L114" i="41" s="1"/>
  <c r="M114" i="41" s="1"/>
  <c r="BZ88" i="41"/>
  <c r="AN88" i="41"/>
  <c r="AK91" i="41"/>
  <c r="BW91" i="41"/>
  <c r="AH94" i="41"/>
  <c r="BT94" i="41"/>
  <c r="BK103" i="41"/>
  <c r="Y103" i="41"/>
  <c r="AC99" i="41"/>
  <c r="BO99" i="41"/>
  <c r="AJ92" i="41"/>
  <c r="BV92" i="41"/>
  <c r="R110" i="41"/>
  <c r="BD110" i="41"/>
  <c r="CG81" i="41"/>
  <c r="AU81" i="41"/>
  <c r="I77" i="41"/>
  <c r="H77" i="41"/>
  <c r="G77" i="41"/>
  <c r="F77" i="41"/>
  <c r="B77" i="41"/>
  <c r="C77" i="41"/>
  <c r="D77" i="41"/>
  <c r="E77" i="41"/>
  <c r="BB112" i="41"/>
  <c r="P112" i="41"/>
  <c r="CI79" i="41"/>
  <c r="AW79" i="41"/>
  <c r="CI80" i="41" l="1"/>
  <c r="AW80" i="41"/>
  <c r="X105" i="41"/>
  <c r="BJ105" i="41"/>
  <c r="AH95" i="41"/>
  <c r="BT95" i="41"/>
  <c r="Z103" i="41"/>
  <c r="BL103" i="41"/>
  <c r="CE84" i="41"/>
  <c r="AS84" i="41"/>
  <c r="CB87" i="41"/>
  <c r="AP87" i="41"/>
  <c r="AA102" i="41"/>
  <c r="BM102" i="41"/>
  <c r="BG108" i="41"/>
  <c r="U108" i="41"/>
  <c r="BK104" i="41"/>
  <c r="Y104" i="41"/>
  <c r="N115" i="41"/>
  <c r="L115" i="41" s="1"/>
  <c r="M115" i="41" s="1"/>
  <c r="AZ115" i="41"/>
  <c r="AL91" i="41"/>
  <c r="BX91" i="41"/>
  <c r="BH107" i="41"/>
  <c r="V107" i="41"/>
  <c r="AX79" i="41"/>
  <c r="L79" i="41" s="1"/>
  <c r="M79" i="41" s="1"/>
  <c r="CJ79" i="41"/>
  <c r="CH81" i="41"/>
  <c r="AV81" i="41"/>
  <c r="CC86" i="41"/>
  <c r="AQ86" i="41"/>
  <c r="AT83" i="41"/>
  <c r="CF83" i="41"/>
  <c r="BN101" i="41"/>
  <c r="AB101" i="41"/>
  <c r="S110" i="41"/>
  <c r="BE110" i="41"/>
  <c r="T109" i="41"/>
  <c r="BF109" i="41"/>
  <c r="BZ89" i="41"/>
  <c r="AN89" i="41"/>
  <c r="BR97" i="41"/>
  <c r="AF97" i="41"/>
  <c r="G78" i="41"/>
  <c r="E78" i="41"/>
  <c r="H78" i="41"/>
  <c r="B78" i="41"/>
  <c r="C78" i="41"/>
  <c r="D78" i="41"/>
  <c r="I78" i="41"/>
  <c r="F78" i="41"/>
  <c r="BC112" i="41"/>
  <c r="Q112" i="41"/>
  <c r="CA88" i="41"/>
  <c r="AO88" i="41"/>
  <c r="AI94" i="41"/>
  <c r="BU94" i="41"/>
  <c r="BW92" i="41"/>
  <c r="AK92" i="41"/>
  <c r="CG82" i="41"/>
  <c r="AU82" i="41"/>
  <c r="BS96" i="41"/>
  <c r="AG96" i="41"/>
  <c r="BA114" i="41"/>
  <c r="O114" i="41"/>
  <c r="AJ93" i="41"/>
  <c r="BV93" i="41"/>
  <c r="AM90" i="41"/>
  <c r="BY90" i="41"/>
  <c r="AE98" i="41"/>
  <c r="BQ98" i="41"/>
  <c r="BP99" i="41"/>
  <c r="AD99" i="41"/>
  <c r="BI106" i="41"/>
  <c r="W106" i="41"/>
  <c r="P113" i="41"/>
  <c r="BB113" i="41"/>
  <c r="R111" i="41"/>
  <c r="BD111" i="41"/>
  <c r="BO100" i="41"/>
  <c r="AC100" i="41"/>
  <c r="B116" i="41"/>
  <c r="AY116" i="41"/>
  <c r="D116" i="41"/>
  <c r="H116" i="41"/>
  <c r="G116" i="41"/>
  <c r="K117" i="41"/>
  <c r="F116" i="41"/>
  <c r="E116" i="41"/>
  <c r="C116" i="41"/>
  <c r="I116" i="41"/>
  <c r="CD85" i="41"/>
  <c r="AR85" i="41"/>
  <c r="T110" i="41" l="1"/>
  <c r="BF110" i="41"/>
  <c r="BQ99" i="41"/>
  <c r="AE99" i="41"/>
  <c r="CH82" i="41"/>
  <c r="AV82" i="41"/>
  <c r="BI107" i="41"/>
  <c r="W107" i="41"/>
  <c r="AQ87" i="41"/>
  <c r="CC87" i="41"/>
  <c r="AZ116" i="41"/>
  <c r="N116" i="41"/>
  <c r="L116" i="41" s="1"/>
  <c r="M116" i="41" s="1"/>
  <c r="BR98" i="41"/>
  <c r="AF98" i="41"/>
  <c r="BY91" i="41"/>
  <c r="AM91" i="41"/>
  <c r="AL92" i="41"/>
  <c r="BX92" i="41"/>
  <c r="BO101" i="41"/>
  <c r="AC101" i="41"/>
  <c r="CF84" i="41"/>
  <c r="AT84" i="41"/>
  <c r="BZ90" i="41"/>
  <c r="AN90" i="41"/>
  <c r="AJ94" i="41"/>
  <c r="BV94" i="41"/>
  <c r="CG83" i="41"/>
  <c r="AU83" i="41"/>
  <c r="O115" i="41"/>
  <c r="BA115" i="41"/>
  <c r="AA103" i="41"/>
  <c r="BM103" i="41"/>
  <c r="CE85" i="41"/>
  <c r="AS85" i="41"/>
  <c r="BP100" i="41"/>
  <c r="AD100" i="41"/>
  <c r="S111" i="41"/>
  <c r="BE111" i="41"/>
  <c r="AK93" i="41"/>
  <c r="BW93" i="41"/>
  <c r="AI95" i="41"/>
  <c r="BU95" i="41"/>
  <c r="CB88" i="41"/>
  <c r="AP88" i="41"/>
  <c r="BS97" i="41"/>
  <c r="AG97" i="41"/>
  <c r="AR86" i="41"/>
  <c r="CD86" i="41"/>
  <c r="BL104" i="41"/>
  <c r="Z104" i="41"/>
  <c r="Q113" i="41"/>
  <c r="BC113" i="41"/>
  <c r="Y105" i="41"/>
  <c r="BK105" i="41"/>
  <c r="P114" i="41"/>
  <c r="BB114" i="41"/>
  <c r="R112" i="41"/>
  <c r="BD112" i="41"/>
  <c r="AO89" i="41"/>
  <c r="CA89" i="41"/>
  <c r="AW81" i="41"/>
  <c r="CI81" i="41"/>
  <c r="BH108" i="41"/>
  <c r="V108" i="41"/>
  <c r="I117" i="41"/>
  <c r="F117" i="41"/>
  <c r="K118" i="41"/>
  <c r="G117" i="41"/>
  <c r="B117" i="41"/>
  <c r="AY117" i="41"/>
  <c r="D117" i="41"/>
  <c r="H117" i="41"/>
  <c r="C117" i="41"/>
  <c r="E117" i="41"/>
  <c r="U109" i="41"/>
  <c r="BG109" i="41"/>
  <c r="BN102" i="41"/>
  <c r="AB102" i="41"/>
  <c r="BJ106" i="41"/>
  <c r="X106" i="41"/>
  <c r="BT96" i="41"/>
  <c r="AH96" i="41"/>
  <c r="I79" i="41"/>
  <c r="F79" i="41"/>
  <c r="H79" i="41"/>
  <c r="B79" i="41"/>
  <c r="C79" i="41"/>
  <c r="D79" i="41"/>
  <c r="E79" i="41"/>
  <c r="G79" i="41"/>
  <c r="CJ80" i="41"/>
  <c r="AX80" i="41"/>
  <c r="L80" i="41" s="1"/>
  <c r="M80" i="41" s="1"/>
  <c r="CB89" i="41" l="1"/>
  <c r="AP89" i="41"/>
  <c r="AS86" i="41"/>
  <c r="CE86" i="41"/>
  <c r="BQ100" i="41"/>
  <c r="AE100" i="41"/>
  <c r="AO90" i="41"/>
  <c r="CA90" i="41"/>
  <c r="BA116" i="41"/>
  <c r="O116" i="41"/>
  <c r="AZ117" i="41"/>
  <c r="N117" i="41"/>
  <c r="L117" i="41" s="1"/>
  <c r="M117" i="41" s="1"/>
  <c r="BE112" i="41"/>
  <c r="S112" i="41"/>
  <c r="AR87" i="41"/>
  <c r="CD87" i="41"/>
  <c r="BU96" i="41"/>
  <c r="AI96" i="41"/>
  <c r="AH97" i="41"/>
  <c r="BT97" i="41"/>
  <c r="AT85" i="41"/>
  <c r="CF85" i="41"/>
  <c r="CG84" i="41"/>
  <c r="AU84" i="41"/>
  <c r="F80" i="41"/>
  <c r="D80" i="41"/>
  <c r="C80" i="41"/>
  <c r="E80" i="41"/>
  <c r="I80" i="41"/>
  <c r="B80" i="41"/>
  <c r="G80" i="41"/>
  <c r="H80" i="41"/>
  <c r="Q114" i="41"/>
  <c r="BC114" i="41"/>
  <c r="AB103" i="41"/>
  <c r="BN103" i="41"/>
  <c r="BK106" i="41"/>
  <c r="Y106" i="41"/>
  <c r="H118" i="41"/>
  <c r="C118" i="41"/>
  <c r="D118" i="41"/>
  <c r="K119" i="41"/>
  <c r="E118" i="41"/>
  <c r="F118" i="41"/>
  <c r="I118" i="41"/>
  <c r="G118" i="41"/>
  <c r="AY118" i="41"/>
  <c r="B118" i="41"/>
  <c r="AQ88" i="41"/>
  <c r="CC88" i="41"/>
  <c r="BP101" i="41"/>
  <c r="AD101" i="41"/>
  <c r="BJ107" i="41"/>
  <c r="X107" i="41"/>
  <c r="Z105" i="41"/>
  <c r="BL105" i="41"/>
  <c r="BV95" i="41"/>
  <c r="AJ95" i="41"/>
  <c r="BB115" i="41"/>
  <c r="P115" i="41"/>
  <c r="BY92" i="41"/>
  <c r="AM92" i="41"/>
  <c r="BO102" i="41"/>
  <c r="AC102" i="41"/>
  <c r="CI82" i="41"/>
  <c r="AW82" i="41"/>
  <c r="BH109" i="41"/>
  <c r="V109" i="41"/>
  <c r="R113" i="41"/>
  <c r="BD113" i="41"/>
  <c r="AL93" i="41"/>
  <c r="BX93" i="41"/>
  <c r="W108" i="41"/>
  <c r="BI108" i="41"/>
  <c r="CH83" i="41"/>
  <c r="AV83" i="41"/>
  <c r="BZ91" i="41"/>
  <c r="AN91" i="41"/>
  <c r="BR99" i="41"/>
  <c r="AF99" i="41"/>
  <c r="CJ81" i="41"/>
  <c r="AX81" i="41"/>
  <c r="L81" i="41" s="1"/>
  <c r="M81" i="41" s="1"/>
  <c r="BF111" i="41"/>
  <c r="T111" i="41"/>
  <c r="BW94" i="41"/>
  <c r="AK94" i="41"/>
  <c r="BG110" i="41"/>
  <c r="U110" i="41"/>
  <c r="AA104" i="41"/>
  <c r="BM104" i="41"/>
  <c r="AG98" i="41"/>
  <c r="BS98" i="41"/>
  <c r="BY93" i="41" l="1"/>
  <c r="AM93" i="41"/>
  <c r="AC103" i="41"/>
  <c r="BO103" i="41"/>
  <c r="BG111" i="41"/>
  <c r="U111" i="41"/>
  <c r="Q115" i="41"/>
  <c r="BC115" i="41"/>
  <c r="AZ118" i="41"/>
  <c r="N118" i="41"/>
  <c r="L118" i="41" s="1"/>
  <c r="M118" i="41" s="1"/>
  <c r="AV84" i="41"/>
  <c r="CH84" i="41"/>
  <c r="O117" i="41"/>
  <c r="BA117" i="41"/>
  <c r="C81" i="41"/>
  <c r="H81" i="41"/>
  <c r="D81" i="41"/>
  <c r="F81" i="41"/>
  <c r="I81" i="41"/>
  <c r="B81" i="41"/>
  <c r="G81" i="41"/>
  <c r="E81" i="41"/>
  <c r="S113" i="41"/>
  <c r="BE113" i="41"/>
  <c r="BD114" i="41"/>
  <c r="R114" i="41"/>
  <c r="AU85" i="41"/>
  <c r="CG85" i="41"/>
  <c r="AK95" i="41"/>
  <c r="BW95" i="41"/>
  <c r="P116" i="41"/>
  <c r="BB116" i="41"/>
  <c r="BT98" i="41"/>
  <c r="AH98" i="41"/>
  <c r="AA105" i="41"/>
  <c r="BM105" i="41"/>
  <c r="BU97" i="41"/>
  <c r="AI97" i="41"/>
  <c r="CB90" i="41"/>
  <c r="AP90" i="41"/>
  <c r="AG99" i="41"/>
  <c r="BS99" i="41"/>
  <c r="W109" i="41"/>
  <c r="BI109" i="41"/>
  <c r="BN104" i="41"/>
  <c r="AB104" i="41"/>
  <c r="B119" i="41"/>
  <c r="C119" i="41"/>
  <c r="AY119" i="41"/>
  <c r="H119" i="41"/>
  <c r="K120" i="41"/>
  <c r="I119" i="41"/>
  <c r="F119" i="41"/>
  <c r="E119" i="41"/>
  <c r="D119" i="41"/>
  <c r="G119" i="41"/>
  <c r="CA91" i="41"/>
  <c r="AO91" i="41"/>
  <c r="AX82" i="41"/>
  <c r="L82" i="41" s="1"/>
  <c r="M82" i="41" s="1"/>
  <c r="CJ82" i="41"/>
  <c r="BK107" i="41"/>
  <c r="Y107" i="41"/>
  <c r="AJ96" i="41"/>
  <c r="BV96" i="41"/>
  <c r="AF100" i="41"/>
  <c r="BR100" i="41"/>
  <c r="CE87" i="41"/>
  <c r="AS87" i="41"/>
  <c r="AT86" i="41"/>
  <c r="CF86" i="41"/>
  <c r="BH110" i="41"/>
  <c r="V110" i="41"/>
  <c r="CI83" i="41"/>
  <c r="AW83" i="41"/>
  <c r="AD102" i="41"/>
  <c r="BP102" i="41"/>
  <c r="BQ101" i="41"/>
  <c r="AE101" i="41"/>
  <c r="BJ108" i="41"/>
  <c r="X108" i="41"/>
  <c r="AR88" i="41"/>
  <c r="CD88" i="41"/>
  <c r="AL94" i="41"/>
  <c r="BX94" i="41"/>
  <c r="BZ92" i="41"/>
  <c r="AN92" i="41"/>
  <c r="Z106" i="41"/>
  <c r="BL106" i="41"/>
  <c r="T112" i="41"/>
  <c r="BF112" i="41"/>
  <c r="AQ89" i="41"/>
  <c r="CC89" i="41"/>
  <c r="AM94" i="41" l="1"/>
  <c r="BY94" i="41"/>
  <c r="AB105" i="41"/>
  <c r="BN105" i="41"/>
  <c r="BF113" i="41"/>
  <c r="T113" i="41"/>
  <c r="CI84" i="41"/>
  <c r="AW84" i="41"/>
  <c r="D82" i="41"/>
  <c r="C82" i="41"/>
  <c r="E82" i="41"/>
  <c r="H82" i="41"/>
  <c r="F82" i="41"/>
  <c r="B82" i="41"/>
  <c r="I82" i="41"/>
  <c r="G82" i="41"/>
  <c r="AS88" i="41"/>
  <c r="CE88" i="41"/>
  <c r="CG86" i="41"/>
  <c r="AU86" i="41"/>
  <c r="CB91" i="41"/>
  <c r="AP91" i="41"/>
  <c r="AC104" i="41"/>
  <c r="BO104" i="41"/>
  <c r="AI98" i="41"/>
  <c r="BU98" i="41"/>
  <c r="O118" i="41"/>
  <c r="BA118" i="41"/>
  <c r="AR89" i="41"/>
  <c r="CD89" i="41"/>
  <c r="BJ109" i="41"/>
  <c r="X109" i="41"/>
  <c r="BC116" i="41"/>
  <c r="Q116" i="41"/>
  <c r="BD115" i="41"/>
  <c r="R115" i="41"/>
  <c r="Y108" i="41"/>
  <c r="BK108" i="41"/>
  <c r="AT87" i="41"/>
  <c r="CF87" i="41"/>
  <c r="BS100" i="41"/>
  <c r="AG100" i="41"/>
  <c r="AH99" i="41"/>
  <c r="BT99" i="41"/>
  <c r="BX95" i="41"/>
  <c r="AL95" i="41"/>
  <c r="AF101" i="41"/>
  <c r="BR101" i="41"/>
  <c r="BH111" i="41"/>
  <c r="V111" i="41"/>
  <c r="BM106" i="41"/>
  <c r="AA106" i="41"/>
  <c r="BQ102" i="41"/>
  <c r="AE102" i="41"/>
  <c r="BW96" i="41"/>
  <c r="AK96" i="41"/>
  <c r="CH85" i="41"/>
  <c r="AV85" i="41"/>
  <c r="AD103" i="41"/>
  <c r="BP103" i="41"/>
  <c r="BG112" i="41"/>
  <c r="U112" i="41"/>
  <c r="C120" i="41"/>
  <c r="D120" i="41"/>
  <c r="AY120" i="41"/>
  <c r="E120" i="41"/>
  <c r="H120" i="41"/>
  <c r="I120" i="41"/>
  <c r="F120" i="41"/>
  <c r="B120" i="41"/>
  <c r="K121" i="41"/>
  <c r="G120" i="41"/>
  <c r="AQ90" i="41"/>
  <c r="CC90" i="41"/>
  <c r="BB117" i="41"/>
  <c r="P117" i="41"/>
  <c r="BI110" i="41"/>
  <c r="W110" i="41"/>
  <c r="CA92" i="41"/>
  <c r="AO92" i="41"/>
  <c r="AX83" i="41"/>
  <c r="L83" i="41" s="1"/>
  <c r="M83" i="41" s="1"/>
  <c r="CJ83" i="41"/>
  <c r="Z107" i="41"/>
  <c r="BL107" i="41"/>
  <c r="AZ119" i="41"/>
  <c r="N119" i="41"/>
  <c r="L119" i="41" s="1"/>
  <c r="M119" i="41" s="1"/>
  <c r="BV97" i="41"/>
  <c r="AJ97" i="41"/>
  <c r="S114" i="41"/>
  <c r="BE114" i="41"/>
  <c r="BZ93" i="41"/>
  <c r="AN93" i="41"/>
  <c r="AA107" i="41" l="1"/>
  <c r="BM107" i="41"/>
  <c r="BQ103" i="41"/>
  <c r="AE103" i="41"/>
  <c r="BS101" i="41"/>
  <c r="AG101" i="41"/>
  <c r="AD104" i="41"/>
  <c r="BP104" i="41"/>
  <c r="I121" i="41"/>
  <c r="E121" i="41"/>
  <c r="K122" i="41"/>
  <c r="H121" i="41"/>
  <c r="C121" i="41"/>
  <c r="G121" i="41"/>
  <c r="D121" i="41"/>
  <c r="F121" i="41"/>
  <c r="B121" i="41"/>
  <c r="AY121" i="41"/>
  <c r="BE115" i="41"/>
  <c r="S115" i="41"/>
  <c r="C83" i="41"/>
  <c r="F83" i="41"/>
  <c r="H83" i="41"/>
  <c r="B83" i="41"/>
  <c r="G83" i="41"/>
  <c r="E83" i="41"/>
  <c r="D83" i="41"/>
  <c r="I83" i="41"/>
  <c r="AW85" i="41"/>
  <c r="CI85" i="41"/>
  <c r="BY95" i="41"/>
  <c r="AM95" i="41"/>
  <c r="R116" i="41"/>
  <c r="BD116" i="41"/>
  <c r="AQ91" i="41"/>
  <c r="CC91" i="41"/>
  <c r="AI99" i="41"/>
  <c r="BU99" i="41"/>
  <c r="CA93" i="41"/>
  <c r="AO93" i="41"/>
  <c r="CB92" i="41"/>
  <c r="AP92" i="41"/>
  <c r="AL96" i="41"/>
  <c r="BX96" i="41"/>
  <c r="BK109" i="41"/>
  <c r="Y109" i="41"/>
  <c r="AV86" i="41"/>
  <c r="CH86" i="41"/>
  <c r="CJ84" i="41"/>
  <c r="AX84" i="41"/>
  <c r="L84" i="41" s="1"/>
  <c r="M84" i="41" s="1"/>
  <c r="BF114" i="41"/>
  <c r="T114" i="41"/>
  <c r="CE89" i="41"/>
  <c r="AS89" i="41"/>
  <c r="AT88" i="41"/>
  <c r="CF88" i="41"/>
  <c r="BJ110" i="41"/>
  <c r="X110" i="41"/>
  <c r="AZ120" i="41"/>
  <c r="N120" i="41"/>
  <c r="L120" i="41" s="1"/>
  <c r="M120" i="41" s="1"/>
  <c r="BR102" i="41"/>
  <c r="AF102" i="41"/>
  <c r="BT100" i="41"/>
  <c r="AH100" i="41"/>
  <c r="BG113" i="41"/>
  <c r="U113" i="41"/>
  <c r="AU87" i="41"/>
  <c r="CG87" i="41"/>
  <c r="BB118" i="41"/>
  <c r="P118" i="41"/>
  <c r="BO105" i="41"/>
  <c r="AC105" i="41"/>
  <c r="BW97" i="41"/>
  <c r="AK97" i="41"/>
  <c r="BC117" i="41"/>
  <c r="Q117" i="41"/>
  <c r="BN106" i="41"/>
  <c r="AB106" i="41"/>
  <c r="CD90" i="41"/>
  <c r="AR90" i="41"/>
  <c r="Z108" i="41"/>
  <c r="BL108" i="41"/>
  <c r="AJ98" i="41"/>
  <c r="BV98" i="41"/>
  <c r="BZ94" i="41"/>
  <c r="AN94" i="41"/>
  <c r="O119" i="41"/>
  <c r="BA119" i="41"/>
  <c r="V112" i="41"/>
  <c r="BH112" i="41"/>
  <c r="BI111" i="41"/>
  <c r="W111" i="41"/>
  <c r="AK98" i="41" l="1"/>
  <c r="BW98" i="41"/>
  <c r="AW86" i="41"/>
  <c r="CI86" i="41"/>
  <c r="AR91" i="41"/>
  <c r="CD91" i="41"/>
  <c r="BP105" i="41"/>
  <c r="AD105" i="41"/>
  <c r="BA120" i="41"/>
  <c r="O120" i="41"/>
  <c r="G122" i="41"/>
  <c r="B122" i="41"/>
  <c r="C122" i="41"/>
  <c r="K123" i="41"/>
  <c r="I122" i="41"/>
  <c r="AY122" i="41"/>
  <c r="E122" i="41"/>
  <c r="D122" i="41"/>
  <c r="F122" i="41"/>
  <c r="H122" i="41"/>
  <c r="AA108" i="41"/>
  <c r="BM108" i="41"/>
  <c r="S116" i="41"/>
  <c r="BE116" i="41"/>
  <c r="Y110" i="41"/>
  <c r="BK110" i="41"/>
  <c r="BL109" i="41"/>
  <c r="Z109" i="41"/>
  <c r="CH87" i="41"/>
  <c r="AV87" i="41"/>
  <c r="AU88" i="41"/>
  <c r="CG88" i="41"/>
  <c r="AM96" i="41"/>
  <c r="BY96" i="41"/>
  <c r="BQ104" i="41"/>
  <c r="AE104" i="41"/>
  <c r="BC118" i="41"/>
  <c r="Q118" i="41"/>
  <c r="X111" i="41"/>
  <c r="BJ111" i="41"/>
  <c r="AS90" i="41"/>
  <c r="CE90" i="41"/>
  <c r="BZ95" i="41"/>
  <c r="AN95" i="41"/>
  <c r="BF115" i="41"/>
  <c r="T115" i="41"/>
  <c r="BI112" i="41"/>
  <c r="W112" i="41"/>
  <c r="AX85" i="41"/>
  <c r="L85" i="41" s="1"/>
  <c r="M85" i="41" s="1"/>
  <c r="CJ85" i="41"/>
  <c r="AZ121" i="41"/>
  <c r="N121" i="41"/>
  <c r="L121" i="41" s="1"/>
  <c r="M121" i="41" s="1"/>
  <c r="BO106" i="41"/>
  <c r="AC106" i="41"/>
  <c r="V113" i="41"/>
  <c r="BH113" i="41"/>
  <c r="CF89" i="41"/>
  <c r="AT89" i="41"/>
  <c r="CC92" i="41"/>
  <c r="AQ92" i="41"/>
  <c r="BT101" i="41"/>
  <c r="AH101" i="41"/>
  <c r="BB119" i="41"/>
  <c r="P119" i="41"/>
  <c r="R117" i="41"/>
  <c r="BD117" i="41"/>
  <c r="AI100" i="41"/>
  <c r="BU100" i="41"/>
  <c r="BG114" i="41"/>
  <c r="U114" i="41"/>
  <c r="CB93" i="41"/>
  <c r="AP93" i="41"/>
  <c r="BR103" i="41"/>
  <c r="AF103" i="41"/>
  <c r="E84" i="41"/>
  <c r="F84" i="41"/>
  <c r="H84" i="41"/>
  <c r="C84" i="41"/>
  <c r="I84" i="41"/>
  <c r="G84" i="41"/>
  <c r="D84" i="41"/>
  <c r="B84" i="41"/>
  <c r="AJ99" i="41"/>
  <c r="BV99" i="41"/>
  <c r="AB107" i="41"/>
  <c r="BN107" i="41"/>
  <c r="AO94" i="41"/>
  <c r="CA94" i="41"/>
  <c r="BX97" i="41"/>
  <c r="AL97" i="41"/>
  <c r="BS102" i="41"/>
  <c r="AG102" i="41"/>
  <c r="BW99" i="41" l="1"/>
  <c r="AK99" i="41"/>
  <c r="T116" i="41"/>
  <c r="BF116" i="41"/>
  <c r="AQ93" i="41"/>
  <c r="CC93" i="41"/>
  <c r="AR92" i="41"/>
  <c r="CD92" i="41"/>
  <c r="X112" i="41"/>
  <c r="BJ112" i="41"/>
  <c r="AF104" i="41"/>
  <c r="BR104" i="41"/>
  <c r="BZ96" i="41"/>
  <c r="AN96" i="41"/>
  <c r="BN108" i="41"/>
  <c r="AB108" i="41"/>
  <c r="BH114" i="41"/>
  <c r="V114" i="41"/>
  <c r="CG89" i="41"/>
  <c r="AU89" i="41"/>
  <c r="BG115" i="41"/>
  <c r="U115" i="41"/>
  <c r="P120" i="41"/>
  <c r="BB120" i="41"/>
  <c r="BV100" i="41"/>
  <c r="AJ100" i="41"/>
  <c r="W113" i="41"/>
  <c r="BI113" i="41"/>
  <c r="AV88" i="41"/>
  <c r="CH88" i="41"/>
  <c r="AH102" i="41"/>
  <c r="BT102" i="41"/>
  <c r="AO95" i="41"/>
  <c r="CA95" i="41"/>
  <c r="AE105" i="41"/>
  <c r="BQ105" i="41"/>
  <c r="S117" i="41"/>
  <c r="BE117" i="41"/>
  <c r="AT90" i="41"/>
  <c r="CF90" i="41"/>
  <c r="CE91" i="41"/>
  <c r="AS91" i="41"/>
  <c r="AM97" i="41"/>
  <c r="BY97" i="41"/>
  <c r="AD106" i="41"/>
  <c r="BP106" i="41"/>
  <c r="AW87" i="41"/>
  <c r="CI87" i="41"/>
  <c r="CB94" i="41"/>
  <c r="AP94" i="41"/>
  <c r="Y111" i="41"/>
  <c r="BK111" i="41"/>
  <c r="AZ122" i="41"/>
  <c r="N122" i="41"/>
  <c r="L122" i="41" s="1"/>
  <c r="M122" i="41" s="1"/>
  <c r="CJ86" i="41"/>
  <c r="AX86" i="41"/>
  <c r="L86" i="41" s="1"/>
  <c r="M86" i="41" s="1"/>
  <c r="BC119" i="41"/>
  <c r="Q119" i="41"/>
  <c r="BA121" i="41"/>
  <c r="O121" i="41"/>
  <c r="BM109" i="41"/>
  <c r="AA109" i="41"/>
  <c r="AC107" i="41"/>
  <c r="BO107" i="41"/>
  <c r="Z110" i="41"/>
  <c r="BL110" i="41"/>
  <c r="I123" i="41"/>
  <c r="D123" i="41"/>
  <c r="B123" i="41"/>
  <c r="AY123" i="41"/>
  <c r="H123" i="41"/>
  <c r="K124" i="41"/>
  <c r="E123" i="41"/>
  <c r="F123" i="41"/>
  <c r="G123" i="41"/>
  <c r="C123" i="41"/>
  <c r="BX98" i="41"/>
  <c r="AL98" i="41"/>
  <c r="BS103" i="41"/>
  <c r="AG103" i="41"/>
  <c r="AI101" i="41"/>
  <c r="BU101" i="41"/>
  <c r="C85" i="41"/>
  <c r="F85" i="41"/>
  <c r="I85" i="41"/>
  <c r="H85" i="41"/>
  <c r="G85" i="41"/>
  <c r="D85" i="41"/>
  <c r="B85" i="41"/>
  <c r="E85" i="41"/>
  <c r="R118" i="41"/>
  <c r="BD118" i="41"/>
  <c r="D124" i="41" l="1"/>
  <c r="F124" i="41"/>
  <c r="E124" i="41"/>
  <c r="AY124" i="41"/>
  <c r="G124" i="41"/>
  <c r="C124" i="41"/>
  <c r="K125" i="41"/>
  <c r="I124" i="41"/>
  <c r="B124" i="41"/>
  <c r="H124" i="41"/>
  <c r="CJ87" i="41"/>
  <c r="AX87" i="41"/>
  <c r="L87" i="41" s="1"/>
  <c r="M87" i="41" s="1"/>
  <c r="BR105" i="41"/>
  <c r="AF105" i="41"/>
  <c r="BC120" i="41"/>
  <c r="Q120" i="41"/>
  <c r="AG104" i="41"/>
  <c r="BS104" i="41"/>
  <c r="BB121" i="41"/>
  <c r="P121" i="41"/>
  <c r="AJ101" i="41"/>
  <c r="BV101" i="41"/>
  <c r="AZ123" i="41"/>
  <c r="N123" i="41"/>
  <c r="L123" i="41" s="1"/>
  <c r="M123" i="41" s="1"/>
  <c r="AE106" i="41"/>
  <c r="BQ106" i="41"/>
  <c r="AP95" i="41"/>
  <c r="CB95" i="41"/>
  <c r="BK112" i="41"/>
  <c r="Y112" i="41"/>
  <c r="BD119" i="41"/>
  <c r="R119" i="41"/>
  <c r="BH115" i="41"/>
  <c r="V115" i="41"/>
  <c r="C86" i="41"/>
  <c r="D86" i="41"/>
  <c r="F86" i="41"/>
  <c r="G86" i="41"/>
  <c r="E86" i="41"/>
  <c r="I86" i="41"/>
  <c r="B86" i="41"/>
  <c r="H86" i="41"/>
  <c r="BZ97" i="41"/>
  <c r="AN97" i="41"/>
  <c r="BU102" i="41"/>
  <c r="AI102" i="41"/>
  <c r="AS92" i="41"/>
  <c r="CE92" i="41"/>
  <c r="AH103" i="41"/>
  <c r="BT103" i="41"/>
  <c r="AV89" i="41"/>
  <c r="CH89" i="41"/>
  <c r="AA110" i="41"/>
  <c r="BM110" i="41"/>
  <c r="CI88" i="41"/>
  <c r="AW88" i="41"/>
  <c r="CD93" i="41"/>
  <c r="AR93" i="41"/>
  <c r="BY98" i="41"/>
  <c r="AM98" i="41"/>
  <c r="BA122" i="41"/>
  <c r="O122" i="41"/>
  <c r="CF91" i="41"/>
  <c r="AT91" i="41"/>
  <c r="W114" i="41"/>
  <c r="BI114" i="41"/>
  <c r="BP107" i="41"/>
  <c r="AD107" i="41"/>
  <c r="BL111" i="41"/>
  <c r="Z111" i="41"/>
  <c r="CG90" i="41"/>
  <c r="AU90" i="41"/>
  <c r="BJ113" i="41"/>
  <c r="X113" i="41"/>
  <c r="BG116" i="41"/>
  <c r="U116" i="41"/>
  <c r="BO108" i="41"/>
  <c r="AC108" i="41"/>
  <c r="BF117" i="41"/>
  <c r="T117" i="41"/>
  <c r="BE118" i="41"/>
  <c r="S118" i="41"/>
  <c r="AB109" i="41"/>
  <c r="BN109" i="41"/>
  <c r="AQ94" i="41"/>
  <c r="CC94" i="41"/>
  <c r="BW100" i="41"/>
  <c r="AK100" i="41"/>
  <c r="AO96" i="41"/>
  <c r="CA96" i="41"/>
  <c r="BX99" i="41"/>
  <c r="AL99" i="41"/>
  <c r="CF92" i="41" l="1"/>
  <c r="AT92" i="41"/>
  <c r="B87" i="41"/>
  <c r="D87" i="41"/>
  <c r="G87" i="41"/>
  <c r="E87" i="41"/>
  <c r="C87" i="41"/>
  <c r="F87" i="41"/>
  <c r="I87" i="41"/>
  <c r="H87" i="41"/>
  <c r="AV90" i="41"/>
  <c r="CH90" i="41"/>
  <c r="BZ98" i="41"/>
  <c r="AN98" i="41"/>
  <c r="BA123" i="41"/>
  <c r="O123" i="41"/>
  <c r="AK101" i="41"/>
  <c r="BW101" i="41"/>
  <c r="AC109" i="41"/>
  <c r="BO109" i="41"/>
  <c r="BF118" i="41"/>
  <c r="T118" i="41"/>
  <c r="AA111" i="41"/>
  <c r="BM111" i="41"/>
  <c r="AS93" i="41"/>
  <c r="CE93" i="41"/>
  <c r="BV102" i="41"/>
  <c r="AJ102" i="41"/>
  <c r="W115" i="41"/>
  <c r="BI115" i="41"/>
  <c r="AM99" i="41"/>
  <c r="BY99" i="41"/>
  <c r="BG117" i="41"/>
  <c r="U117" i="41"/>
  <c r="BQ107" i="41"/>
  <c r="AE107" i="41"/>
  <c r="AX88" i="41"/>
  <c r="L88" i="41" s="1"/>
  <c r="M88" i="41" s="1"/>
  <c r="CJ88" i="41"/>
  <c r="AO97" i="41"/>
  <c r="CA97" i="41"/>
  <c r="S119" i="41"/>
  <c r="BE119" i="41"/>
  <c r="BC121" i="41"/>
  <c r="Q121" i="41"/>
  <c r="F125" i="41"/>
  <c r="H125" i="41"/>
  <c r="I125" i="41"/>
  <c r="C125" i="41"/>
  <c r="G125" i="41"/>
  <c r="K126" i="41"/>
  <c r="B125" i="41"/>
  <c r="E125" i="41"/>
  <c r="AY125" i="41"/>
  <c r="D125" i="41"/>
  <c r="CB96" i="41"/>
  <c r="AP96" i="41"/>
  <c r="BJ114" i="41"/>
  <c r="X114" i="41"/>
  <c r="AB110" i="41"/>
  <c r="BN110" i="41"/>
  <c r="AH104" i="41"/>
  <c r="BT104" i="41"/>
  <c r="AD108" i="41"/>
  <c r="BP108" i="41"/>
  <c r="Z112" i="41"/>
  <c r="BL112" i="41"/>
  <c r="AW89" i="41"/>
  <c r="CI89" i="41"/>
  <c r="AQ95" i="41"/>
  <c r="CC95" i="41"/>
  <c r="AZ124" i="41"/>
  <c r="N124" i="41"/>
  <c r="L124" i="41" s="1"/>
  <c r="M124" i="41" s="1"/>
  <c r="AL100" i="41"/>
  <c r="BX100" i="41"/>
  <c r="BH116" i="41"/>
  <c r="V116" i="41"/>
  <c r="CG91" i="41"/>
  <c r="AU91" i="41"/>
  <c r="R120" i="41"/>
  <c r="BD120" i="41"/>
  <c r="AR94" i="41"/>
  <c r="CD94" i="41"/>
  <c r="BU103" i="41"/>
  <c r="AI103" i="41"/>
  <c r="AF106" i="41"/>
  <c r="BR106" i="41"/>
  <c r="Y113" i="41"/>
  <c r="BK113" i="41"/>
  <c r="P122" i="41"/>
  <c r="BB122" i="41"/>
  <c r="AG105" i="41"/>
  <c r="BS105" i="41"/>
  <c r="AC110" i="41" l="1"/>
  <c r="BO110" i="41"/>
  <c r="AB111" i="41"/>
  <c r="BN111" i="41"/>
  <c r="AW90" i="41"/>
  <c r="CI90" i="41"/>
  <c r="BA124" i="41"/>
  <c r="O124" i="41"/>
  <c r="AF107" i="41"/>
  <c r="BR107" i="41"/>
  <c r="CE94" i="41"/>
  <c r="AS94" i="41"/>
  <c r="AR95" i="41"/>
  <c r="CD95" i="41"/>
  <c r="Y114" i="41"/>
  <c r="BK114" i="41"/>
  <c r="BH117" i="41"/>
  <c r="V117" i="41"/>
  <c r="BG118" i="41"/>
  <c r="U118" i="41"/>
  <c r="AH105" i="41"/>
  <c r="BT105" i="41"/>
  <c r="S120" i="41"/>
  <c r="BE120" i="41"/>
  <c r="CJ89" i="41"/>
  <c r="AX89" i="41"/>
  <c r="L89" i="41" s="1"/>
  <c r="M89" i="41" s="1"/>
  <c r="AN99" i="41"/>
  <c r="BZ99" i="41"/>
  <c r="BP109" i="41"/>
  <c r="AD109" i="41"/>
  <c r="AQ96" i="41"/>
  <c r="CC96" i="41"/>
  <c r="R121" i="41"/>
  <c r="BD121" i="41"/>
  <c r="BC122" i="41"/>
  <c r="Q122" i="41"/>
  <c r="AA112" i="41"/>
  <c r="BM112" i="41"/>
  <c r="BF119" i="41"/>
  <c r="T119" i="41"/>
  <c r="BJ115" i="41"/>
  <c r="X115" i="41"/>
  <c r="AL101" i="41"/>
  <c r="BX101" i="41"/>
  <c r="CH91" i="41"/>
  <c r="AV91" i="41"/>
  <c r="N125" i="41"/>
  <c r="L125" i="41" s="1"/>
  <c r="M125" i="41" s="1"/>
  <c r="AZ125" i="41"/>
  <c r="Z113" i="41"/>
  <c r="BL113" i="41"/>
  <c r="AE108" i="41"/>
  <c r="BQ108" i="41"/>
  <c r="CB97" i="41"/>
  <c r="AP97" i="41"/>
  <c r="BV103" i="41"/>
  <c r="AJ103" i="41"/>
  <c r="BI116" i="41"/>
  <c r="W116" i="41"/>
  <c r="BW102" i="41"/>
  <c r="AK102" i="41"/>
  <c r="BB123" i="41"/>
  <c r="P123" i="41"/>
  <c r="BS106" i="41"/>
  <c r="AG106" i="41"/>
  <c r="BY100" i="41"/>
  <c r="AM100" i="41"/>
  <c r="AI104" i="41"/>
  <c r="BU104" i="41"/>
  <c r="B126" i="41"/>
  <c r="E126" i="41"/>
  <c r="G126" i="41"/>
  <c r="K127" i="41"/>
  <c r="I126" i="41"/>
  <c r="F126" i="41"/>
  <c r="D126" i="41"/>
  <c r="AY126" i="41"/>
  <c r="H126" i="41"/>
  <c r="C126" i="41"/>
  <c r="AT93" i="41"/>
  <c r="CF93" i="41"/>
  <c r="E88" i="41"/>
  <c r="C88" i="41"/>
  <c r="H88" i="41"/>
  <c r="I88" i="41"/>
  <c r="D88" i="41"/>
  <c r="F88" i="41"/>
  <c r="B88" i="41"/>
  <c r="G88" i="41"/>
  <c r="CA98" i="41"/>
  <c r="AO98" i="41"/>
  <c r="AU92" i="41"/>
  <c r="CG92" i="41"/>
  <c r="I127" i="41" l="1"/>
  <c r="G127" i="41"/>
  <c r="AY127" i="41"/>
  <c r="B127" i="41"/>
  <c r="K128" i="41"/>
  <c r="F127" i="41"/>
  <c r="H127" i="41"/>
  <c r="D127" i="41"/>
  <c r="C127" i="41"/>
  <c r="E127" i="41"/>
  <c r="O125" i="41"/>
  <c r="BA125" i="41"/>
  <c r="BF120" i="41"/>
  <c r="T120" i="41"/>
  <c r="AL102" i="41"/>
  <c r="BX102" i="41"/>
  <c r="R122" i="41"/>
  <c r="BD122" i="41"/>
  <c r="AT94" i="41"/>
  <c r="CF94" i="41"/>
  <c r="BE121" i="41"/>
  <c r="S121" i="41"/>
  <c r="AI105" i="41"/>
  <c r="BU105" i="41"/>
  <c r="AG107" i="41"/>
  <c r="BS107" i="41"/>
  <c r="X116" i="41"/>
  <c r="BJ116" i="41"/>
  <c r="CI91" i="41"/>
  <c r="AW91" i="41"/>
  <c r="AV92" i="41"/>
  <c r="CH92" i="41"/>
  <c r="AU93" i="41"/>
  <c r="CG93" i="41"/>
  <c r="BV104" i="41"/>
  <c r="AJ104" i="41"/>
  <c r="AM101" i="41"/>
  <c r="BY101" i="41"/>
  <c r="CD96" i="41"/>
  <c r="AR96" i="41"/>
  <c r="BW103" i="41"/>
  <c r="AK103" i="41"/>
  <c r="BH118" i="41"/>
  <c r="V118" i="41"/>
  <c r="BB124" i="41"/>
  <c r="P124" i="41"/>
  <c r="AX90" i="41"/>
  <c r="L90" i="41" s="1"/>
  <c r="M90" i="41" s="1"/>
  <c r="CJ90" i="41"/>
  <c r="CB98" i="41"/>
  <c r="AP98" i="41"/>
  <c r="BZ100" i="41"/>
  <c r="AN100" i="41"/>
  <c r="CC97" i="41"/>
  <c r="AQ97" i="41"/>
  <c r="BK115" i="41"/>
  <c r="Y115" i="41"/>
  <c r="AE109" i="41"/>
  <c r="BQ109" i="41"/>
  <c r="BI117" i="41"/>
  <c r="W117" i="41"/>
  <c r="N126" i="41"/>
  <c r="L126" i="41" s="1"/>
  <c r="M126" i="41" s="1"/>
  <c r="AZ126" i="41"/>
  <c r="AF108" i="41"/>
  <c r="BR108" i="41"/>
  <c r="CA99" i="41"/>
  <c r="AO99" i="41"/>
  <c r="Z114" i="41"/>
  <c r="BL114" i="41"/>
  <c r="BO111" i="41"/>
  <c r="AC111" i="41"/>
  <c r="AH106" i="41"/>
  <c r="BT106" i="41"/>
  <c r="BG119" i="41"/>
  <c r="U119" i="41"/>
  <c r="AS95" i="41"/>
  <c r="CE95" i="41"/>
  <c r="BP110" i="41"/>
  <c r="AD110" i="41"/>
  <c r="AA113" i="41"/>
  <c r="BM113" i="41"/>
  <c r="AB112" i="41"/>
  <c r="BN112" i="41"/>
  <c r="H89" i="41"/>
  <c r="B89" i="41"/>
  <c r="F89" i="41"/>
  <c r="D89" i="41"/>
  <c r="I89" i="41"/>
  <c r="E89" i="41"/>
  <c r="G89" i="41"/>
  <c r="C89" i="41"/>
  <c r="Q123" i="41"/>
  <c r="BC123" i="41"/>
  <c r="AI106" i="41" l="1"/>
  <c r="BU106" i="41"/>
  <c r="BV105" i="41"/>
  <c r="AJ105" i="41"/>
  <c r="BB125" i="41"/>
  <c r="P125" i="41"/>
  <c r="BJ117" i="41"/>
  <c r="X117" i="41"/>
  <c r="D90" i="41"/>
  <c r="C90" i="41"/>
  <c r="F90" i="41"/>
  <c r="I90" i="41"/>
  <c r="B90" i="41"/>
  <c r="H90" i="41"/>
  <c r="G90" i="41"/>
  <c r="E90" i="41"/>
  <c r="AK104" i="41"/>
  <c r="BW104" i="41"/>
  <c r="AC112" i="41"/>
  <c r="BO112" i="41"/>
  <c r="AF109" i="41"/>
  <c r="BR109" i="41"/>
  <c r="AV93" i="41"/>
  <c r="CH93" i="41"/>
  <c r="BP111" i="41"/>
  <c r="AD111" i="41"/>
  <c r="BC124" i="41"/>
  <c r="Q124" i="41"/>
  <c r="BF121" i="41"/>
  <c r="T121" i="41"/>
  <c r="BD123" i="41"/>
  <c r="R123" i="41"/>
  <c r="AB113" i="41"/>
  <c r="BN113" i="41"/>
  <c r="BM114" i="41"/>
  <c r="AA114" i="41"/>
  <c r="AW92" i="41"/>
  <c r="CI92" i="41"/>
  <c r="AU94" i="41"/>
  <c r="CG94" i="41"/>
  <c r="Z115" i="41"/>
  <c r="BL115" i="41"/>
  <c r="BI118" i="41"/>
  <c r="W118" i="41"/>
  <c r="S122" i="41"/>
  <c r="BE122" i="41"/>
  <c r="BQ110" i="41"/>
  <c r="AE110" i="41"/>
  <c r="CB99" i="41"/>
  <c r="AP99" i="41"/>
  <c r="CD97" i="41"/>
  <c r="AR97" i="41"/>
  <c r="AL103" i="41"/>
  <c r="BX103" i="41"/>
  <c r="CJ91" i="41"/>
  <c r="AX91" i="41"/>
  <c r="L91" i="41" s="1"/>
  <c r="M91" i="41" s="1"/>
  <c r="G128" i="41"/>
  <c r="K129" i="41"/>
  <c r="H128" i="41"/>
  <c r="F128" i="41"/>
  <c r="D128" i="41"/>
  <c r="B128" i="41"/>
  <c r="E128" i="41"/>
  <c r="I128" i="41"/>
  <c r="C128" i="41"/>
  <c r="AY128" i="41"/>
  <c r="AT95" i="41"/>
  <c r="CF95" i="41"/>
  <c r="BS108" i="41"/>
  <c r="AG108" i="41"/>
  <c r="BK116" i="41"/>
  <c r="Y116" i="41"/>
  <c r="BY102" i="41"/>
  <c r="AM102" i="41"/>
  <c r="AO100" i="41"/>
  <c r="CA100" i="41"/>
  <c r="AS96" i="41"/>
  <c r="CE96" i="41"/>
  <c r="N127" i="41"/>
  <c r="L127" i="41" s="1"/>
  <c r="M127" i="41" s="1"/>
  <c r="AZ127" i="41"/>
  <c r="O126" i="41"/>
  <c r="BA126" i="41"/>
  <c r="BZ101" i="41"/>
  <c r="AN101" i="41"/>
  <c r="AH107" i="41"/>
  <c r="BT107" i="41"/>
  <c r="BH119" i="41"/>
  <c r="V119" i="41"/>
  <c r="AQ98" i="41"/>
  <c r="CC98" i="41"/>
  <c r="BG120" i="41"/>
  <c r="U120" i="41"/>
  <c r="AW93" i="41" l="1"/>
  <c r="CI93" i="41"/>
  <c r="CA101" i="41"/>
  <c r="AO101" i="41"/>
  <c r="BL116" i="41"/>
  <c r="Z116" i="41"/>
  <c r="AF110" i="41"/>
  <c r="BR110" i="41"/>
  <c r="BN114" i="41"/>
  <c r="AB114" i="41"/>
  <c r="BB126" i="41"/>
  <c r="P126" i="41"/>
  <c r="D129" i="41"/>
  <c r="B129" i="41"/>
  <c r="I129" i="41"/>
  <c r="K130" i="41"/>
  <c r="E129" i="41"/>
  <c r="H129" i="41"/>
  <c r="G129" i="41"/>
  <c r="C129" i="41"/>
  <c r="F129" i="41"/>
  <c r="AY129" i="41"/>
  <c r="T122" i="41"/>
  <c r="BF122" i="41"/>
  <c r="BO113" i="41"/>
  <c r="AC113" i="41"/>
  <c r="BS109" i="41"/>
  <c r="AG109" i="41"/>
  <c r="AH108" i="41"/>
  <c r="BT108" i="41"/>
  <c r="I91" i="41"/>
  <c r="B91" i="41"/>
  <c r="H91" i="41"/>
  <c r="D91" i="41"/>
  <c r="E91" i="41"/>
  <c r="G91" i="41"/>
  <c r="C91" i="41"/>
  <c r="F91" i="41"/>
  <c r="AD112" i="41"/>
  <c r="BP112" i="41"/>
  <c r="X118" i="41"/>
  <c r="BJ118" i="41"/>
  <c r="S123" i="41"/>
  <c r="BE123" i="41"/>
  <c r="Y117" i="41"/>
  <c r="BK117" i="41"/>
  <c r="CD98" i="41"/>
  <c r="AR98" i="41"/>
  <c r="AT96" i="41"/>
  <c r="CF96" i="41"/>
  <c r="AZ128" i="41"/>
  <c r="N128" i="41"/>
  <c r="L128" i="41" s="1"/>
  <c r="M128" i="41" s="1"/>
  <c r="AM103" i="41"/>
  <c r="BY103" i="41"/>
  <c r="AA115" i="41"/>
  <c r="BM115" i="41"/>
  <c r="AL104" i="41"/>
  <c r="BX104" i="41"/>
  <c r="BG121" i="41"/>
  <c r="U121" i="41"/>
  <c r="Q125" i="41"/>
  <c r="BC125" i="41"/>
  <c r="V120" i="41"/>
  <c r="BH120" i="41"/>
  <c r="AP100" i="41"/>
  <c r="CB100" i="41"/>
  <c r="CH94" i="41"/>
  <c r="AV94" i="41"/>
  <c r="W119" i="41"/>
  <c r="BI119" i="41"/>
  <c r="AS97" i="41"/>
  <c r="CE97" i="41"/>
  <c r="BD124" i="41"/>
  <c r="R124" i="41"/>
  <c r="AK105" i="41"/>
  <c r="BW105" i="41"/>
  <c r="CG95" i="41"/>
  <c r="AU95" i="41"/>
  <c r="BU107" i="41"/>
  <c r="AI107" i="41"/>
  <c r="CJ92" i="41"/>
  <c r="AX92" i="41"/>
  <c r="L92" i="41" s="1"/>
  <c r="M92" i="41" s="1"/>
  <c r="AJ106" i="41"/>
  <c r="BV106" i="41"/>
  <c r="BA127" i="41"/>
  <c r="O127" i="41"/>
  <c r="AN102" i="41"/>
  <c r="BZ102" i="41"/>
  <c r="AQ99" i="41"/>
  <c r="CC99" i="41"/>
  <c r="AE111" i="41"/>
  <c r="BQ111" i="41"/>
  <c r="AK106" i="41" l="1"/>
  <c r="BW106" i="41"/>
  <c r="AT97" i="41"/>
  <c r="CF97" i="41"/>
  <c r="U122" i="41"/>
  <c r="BG122" i="41"/>
  <c r="V121" i="41"/>
  <c r="BH121" i="41"/>
  <c r="CE98" i="41"/>
  <c r="AS98" i="41"/>
  <c r="Q126" i="41"/>
  <c r="BC126" i="41"/>
  <c r="H92" i="41"/>
  <c r="G92" i="41"/>
  <c r="E92" i="41"/>
  <c r="F92" i="41"/>
  <c r="C92" i="41"/>
  <c r="I92" i="41"/>
  <c r="B92" i="41"/>
  <c r="D92" i="41"/>
  <c r="BJ119" i="41"/>
  <c r="X119" i="41"/>
  <c r="BY104" i="41"/>
  <c r="AM104" i="41"/>
  <c r="Z117" i="41"/>
  <c r="BL117" i="41"/>
  <c r="N129" i="41"/>
  <c r="L129" i="41" s="1"/>
  <c r="M129" i="41" s="1"/>
  <c r="AZ129" i="41"/>
  <c r="AC114" i="41"/>
  <c r="BO114" i="41"/>
  <c r="BR111" i="41"/>
  <c r="AF111" i="41"/>
  <c r="AB115" i="41"/>
  <c r="BN115" i="41"/>
  <c r="BF123" i="41"/>
  <c r="T123" i="41"/>
  <c r="BS110" i="41"/>
  <c r="AG110" i="41"/>
  <c r="AJ107" i="41"/>
  <c r="BV107" i="41"/>
  <c r="CI94" i="41"/>
  <c r="AW94" i="41"/>
  <c r="AQ100" i="41"/>
  <c r="CC100" i="41"/>
  <c r="BZ103" i="41"/>
  <c r="AN103" i="41"/>
  <c r="BK118" i="41"/>
  <c r="Y118" i="41"/>
  <c r="AI108" i="41"/>
  <c r="BU108" i="41"/>
  <c r="CH95" i="41"/>
  <c r="AV95" i="41"/>
  <c r="BM116" i="41"/>
  <c r="AA116" i="41"/>
  <c r="AL105" i="41"/>
  <c r="BX105" i="41"/>
  <c r="BI120" i="41"/>
  <c r="W120" i="41"/>
  <c r="AE112" i="41"/>
  <c r="BQ112" i="41"/>
  <c r="H130" i="41"/>
  <c r="F130" i="41"/>
  <c r="G130" i="41"/>
  <c r="K131" i="41"/>
  <c r="D130" i="41"/>
  <c r="C130" i="41"/>
  <c r="AY130" i="41"/>
  <c r="B130" i="41"/>
  <c r="I130" i="41"/>
  <c r="E130" i="41"/>
  <c r="AR99" i="41"/>
  <c r="CD99" i="41"/>
  <c r="O128" i="41"/>
  <c r="BA128" i="41"/>
  <c r="AH109" i="41"/>
  <c r="BT109" i="41"/>
  <c r="AP101" i="41"/>
  <c r="CB101" i="41"/>
  <c r="CA102" i="41"/>
  <c r="AO102" i="41"/>
  <c r="BD125" i="41"/>
  <c r="R125" i="41"/>
  <c r="AU96" i="41"/>
  <c r="CG96" i="41"/>
  <c r="AX93" i="41"/>
  <c r="L93" i="41" s="1"/>
  <c r="M93" i="41" s="1"/>
  <c r="CJ93" i="41"/>
  <c r="P127" i="41"/>
  <c r="BB127" i="41"/>
  <c r="S124" i="41"/>
  <c r="BE124" i="41"/>
  <c r="BP113" i="41"/>
  <c r="AD113" i="41"/>
  <c r="R126" i="41" l="1"/>
  <c r="BD126" i="41"/>
  <c r="BL118" i="41"/>
  <c r="Z118" i="41"/>
  <c r="U123" i="41"/>
  <c r="BG123" i="41"/>
  <c r="AN104" i="41"/>
  <c r="BZ104" i="41"/>
  <c r="BO115" i="41"/>
  <c r="AC115" i="41"/>
  <c r="BE125" i="41"/>
  <c r="S125" i="41"/>
  <c r="BJ120" i="41"/>
  <c r="X120" i="41"/>
  <c r="AO103" i="41"/>
  <c r="CA103" i="41"/>
  <c r="BK119" i="41"/>
  <c r="Y119" i="41"/>
  <c r="CF98" i="41"/>
  <c r="AT98" i="41"/>
  <c r="AS99" i="41"/>
  <c r="CE99" i="41"/>
  <c r="BY105" i="41"/>
  <c r="AM105" i="41"/>
  <c r="CD100" i="41"/>
  <c r="AR100" i="41"/>
  <c r="W121" i="41"/>
  <c r="BI121" i="41"/>
  <c r="CH96" i="41"/>
  <c r="AV96" i="41"/>
  <c r="AE113" i="41"/>
  <c r="BQ113" i="41"/>
  <c r="AP102" i="41"/>
  <c r="CB102" i="41"/>
  <c r="AZ130" i="41"/>
  <c r="N130" i="41"/>
  <c r="L130" i="41" s="1"/>
  <c r="M130" i="41" s="1"/>
  <c r="AG111" i="41"/>
  <c r="BS111" i="41"/>
  <c r="T124" i="41"/>
  <c r="BF124" i="41"/>
  <c r="CC101" i="41"/>
  <c r="AQ101" i="41"/>
  <c r="AD114" i="41"/>
  <c r="BP114" i="41"/>
  <c r="V122" i="41"/>
  <c r="BH122" i="41"/>
  <c r="BR112" i="41"/>
  <c r="AF112" i="41"/>
  <c r="AB116" i="41"/>
  <c r="BN116" i="41"/>
  <c r="AX94" i="41"/>
  <c r="L94" i="41" s="1"/>
  <c r="M94" i="41" s="1"/>
  <c r="CJ94" i="41"/>
  <c r="Q127" i="41"/>
  <c r="BC127" i="41"/>
  <c r="BU109" i="41"/>
  <c r="AI109" i="41"/>
  <c r="E131" i="41"/>
  <c r="G131" i="41"/>
  <c r="F131" i="41"/>
  <c r="H131" i="41"/>
  <c r="B131" i="41"/>
  <c r="AY131" i="41"/>
  <c r="K132" i="41"/>
  <c r="C131" i="41"/>
  <c r="D131" i="41"/>
  <c r="I131" i="41"/>
  <c r="AK107" i="41"/>
  <c r="BW107" i="41"/>
  <c r="BA129" i="41"/>
  <c r="O129" i="41"/>
  <c r="AU97" i="41"/>
  <c r="CG97" i="41"/>
  <c r="CI95" i="41"/>
  <c r="AW95" i="41"/>
  <c r="BB128" i="41"/>
  <c r="P128" i="41"/>
  <c r="AJ108" i="41"/>
  <c r="BV108" i="41"/>
  <c r="BM117" i="41"/>
  <c r="AA117" i="41"/>
  <c r="BX106" i="41"/>
  <c r="AL106" i="41"/>
  <c r="B93" i="41"/>
  <c r="D93" i="41"/>
  <c r="I93" i="41"/>
  <c r="G93" i="41"/>
  <c r="H93" i="41"/>
  <c r="E93" i="41"/>
  <c r="C93" i="41"/>
  <c r="F93" i="41"/>
  <c r="BT110" i="41"/>
  <c r="AH110" i="41"/>
  <c r="CH97" i="41" l="1"/>
  <c r="AV97" i="41"/>
  <c r="AG112" i="41"/>
  <c r="BS112" i="41"/>
  <c r="O130" i="41"/>
  <c r="BA130" i="41"/>
  <c r="AN105" i="41"/>
  <c r="BZ105" i="41"/>
  <c r="BF125" i="41"/>
  <c r="T125" i="41"/>
  <c r="W122" i="41"/>
  <c r="BI122" i="41"/>
  <c r="CC102" i="41"/>
  <c r="AQ102" i="41"/>
  <c r="CF99" i="41"/>
  <c r="AT99" i="41"/>
  <c r="AM106" i="41"/>
  <c r="BY106" i="41"/>
  <c r="BB129" i="41"/>
  <c r="P129" i="41"/>
  <c r="AD115" i="41"/>
  <c r="BP115" i="41"/>
  <c r="BX107" i="41"/>
  <c r="AL107" i="41"/>
  <c r="AE114" i="41"/>
  <c r="BQ114" i="41"/>
  <c r="AF113" i="41"/>
  <c r="BR113" i="41"/>
  <c r="CA104" i="41"/>
  <c r="AO104" i="41"/>
  <c r="BU110" i="41"/>
  <c r="AI110" i="41"/>
  <c r="BN117" i="41"/>
  <c r="AB117" i="41"/>
  <c r="AJ109" i="41"/>
  <c r="BV109" i="41"/>
  <c r="AU98" i="41"/>
  <c r="CG98" i="41"/>
  <c r="BW108" i="41"/>
  <c r="AK108" i="41"/>
  <c r="BD127" i="41"/>
  <c r="R127" i="41"/>
  <c r="V123" i="41"/>
  <c r="BH123" i="41"/>
  <c r="CD101" i="41"/>
  <c r="AR101" i="41"/>
  <c r="AW96" i="41"/>
  <c r="CI96" i="41"/>
  <c r="BL119" i="41"/>
  <c r="Z119" i="41"/>
  <c r="U124" i="41"/>
  <c r="BG124" i="41"/>
  <c r="X121" i="41"/>
  <c r="BJ121" i="41"/>
  <c r="AP103" i="41"/>
  <c r="CB103" i="41"/>
  <c r="H94" i="41"/>
  <c r="I94" i="41"/>
  <c r="G94" i="41"/>
  <c r="E94" i="41"/>
  <c r="B94" i="41"/>
  <c r="D94" i="41"/>
  <c r="C94" i="41"/>
  <c r="F94" i="41"/>
  <c r="BM118" i="41"/>
  <c r="AA118" i="41"/>
  <c r="AY132" i="41"/>
  <c r="C132" i="41"/>
  <c r="I132" i="41"/>
  <c r="F132" i="41"/>
  <c r="D132" i="41"/>
  <c r="E132" i="41"/>
  <c r="K133" i="41"/>
  <c r="G132" i="41"/>
  <c r="B132" i="41"/>
  <c r="H132" i="41"/>
  <c r="AZ131" i="41"/>
  <c r="N131" i="41"/>
  <c r="L131" i="41" s="1"/>
  <c r="M131" i="41" s="1"/>
  <c r="BO116" i="41"/>
  <c r="AC116" i="41"/>
  <c r="AH111" i="41"/>
  <c r="BT111" i="41"/>
  <c r="S126" i="41"/>
  <c r="BE126" i="41"/>
  <c r="Q128" i="41"/>
  <c r="BC128" i="41"/>
  <c r="AX95" i="41"/>
  <c r="L95" i="41" s="1"/>
  <c r="M95" i="41" s="1"/>
  <c r="CJ95" i="41"/>
  <c r="CE100" i="41"/>
  <c r="AS100" i="41"/>
  <c r="BK120" i="41"/>
  <c r="Y120" i="41"/>
  <c r="T126" i="41" l="1"/>
  <c r="BF126" i="41"/>
  <c r="CJ96" i="41"/>
  <c r="AX96" i="41"/>
  <c r="L96" i="41" s="1"/>
  <c r="BW109" i="41"/>
  <c r="AK109" i="41"/>
  <c r="BJ122" i="41"/>
  <c r="X122" i="41"/>
  <c r="AM107" i="41"/>
  <c r="BY107" i="41"/>
  <c r="BU111" i="41"/>
  <c r="AI111" i="41"/>
  <c r="BQ115" i="41"/>
  <c r="AE115" i="41"/>
  <c r="AS101" i="41"/>
  <c r="CE101" i="41"/>
  <c r="AC117" i="41"/>
  <c r="BO117" i="41"/>
  <c r="U125" i="41"/>
  <c r="BG125" i="41"/>
  <c r="CC103" i="41"/>
  <c r="AQ103" i="41"/>
  <c r="W123" i="41"/>
  <c r="BI123" i="41"/>
  <c r="AO105" i="41"/>
  <c r="CA105" i="41"/>
  <c r="BL120" i="41"/>
  <c r="Z120" i="41"/>
  <c r="BP116" i="41"/>
  <c r="AD116" i="41"/>
  <c r="AZ132" i="41"/>
  <c r="N132" i="41"/>
  <c r="L132" i="41" s="1"/>
  <c r="M132" i="41" s="1"/>
  <c r="BV110" i="41"/>
  <c r="AJ110" i="41"/>
  <c r="Q129" i="41"/>
  <c r="BC129" i="41"/>
  <c r="BK121" i="41"/>
  <c r="Y121" i="41"/>
  <c r="BZ106" i="41"/>
  <c r="AN106" i="41"/>
  <c r="P130" i="41"/>
  <c r="BB130" i="41"/>
  <c r="CF100" i="41"/>
  <c r="AT100" i="41"/>
  <c r="BA131" i="41"/>
  <c r="O131" i="41"/>
  <c r="AB118" i="41"/>
  <c r="BN118" i="41"/>
  <c r="BE127" i="41"/>
  <c r="S127" i="41"/>
  <c r="CB104" i="41"/>
  <c r="AP104" i="41"/>
  <c r="BH124" i="41"/>
  <c r="V124" i="41"/>
  <c r="BS113" i="41"/>
  <c r="AG113" i="41"/>
  <c r="BT112" i="41"/>
  <c r="AH112" i="41"/>
  <c r="G95" i="41"/>
  <c r="C95" i="41"/>
  <c r="H95" i="41"/>
  <c r="E95" i="41"/>
  <c r="D95" i="41"/>
  <c r="I95" i="41"/>
  <c r="F95" i="41"/>
  <c r="B95" i="41"/>
  <c r="AL108" i="41"/>
  <c r="BX108" i="41"/>
  <c r="AU99" i="41"/>
  <c r="CG99" i="41"/>
  <c r="BD128" i="41"/>
  <c r="R128" i="41"/>
  <c r="AV98" i="41"/>
  <c r="CH98" i="41"/>
  <c r="AF114" i="41"/>
  <c r="BR114" i="41"/>
  <c r="C133" i="41"/>
  <c r="G133" i="41"/>
  <c r="K134" i="41"/>
  <c r="I133" i="41"/>
  <c r="E133" i="41"/>
  <c r="AY133" i="41"/>
  <c r="B133" i="41"/>
  <c r="D133" i="41"/>
  <c r="H133" i="41"/>
  <c r="F133" i="41"/>
  <c r="AA119" i="41"/>
  <c r="BM119" i="41"/>
  <c r="AR102" i="41"/>
  <c r="CD102" i="41"/>
  <c r="AW97" i="41"/>
  <c r="CI97" i="41"/>
  <c r="BO118" i="41" l="1"/>
  <c r="AC118" i="41"/>
  <c r="R129" i="41"/>
  <c r="BD129" i="41"/>
  <c r="BJ123" i="41"/>
  <c r="X123" i="41"/>
  <c r="S128" i="41"/>
  <c r="BE128" i="41"/>
  <c r="BV111" i="41"/>
  <c r="AJ111" i="41"/>
  <c r="AZ133" i="41"/>
  <c r="N133" i="41"/>
  <c r="L133" i="41" s="1"/>
  <c r="M133" i="41" s="1"/>
  <c r="AV99" i="41"/>
  <c r="CH99" i="41"/>
  <c r="BZ107" i="41"/>
  <c r="AN107" i="41"/>
  <c r="BU112" i="41"/>
  <c r="AI112" i="41"/>
  <c r="P131" i="41"/>
  <c r="BB131" i="41"/>
  <c r="AK110" i="41"/>
  <c r="BW110" i="41"/>
  <c r="CD103" i="41"/>
  <c r="AR103" i="41"/>
  <c r="BY108" i="41"/>
  <c r="AM108" i="41"/>
  <c r="V125" i="41"/>
  <c r="BH125" i="41"/>
  <c r="I134" i="41"/>
  <c r="C134" i="41"/>
  <c r="D134" i="41"/>
  <c r="B134" i="41"/>
  <c r="K135" i="41"/>
  <c r="AY134" i="41"/>
  <c r="H134" i="41"/>
  <c r="F134" i="41"/>
  <c r="G134" i="41"/>
  <c r="E134" i="41"/>
  <c r="BT113" i="41"/>
  <c r="AH113" i="41"/>
  <c r="CG100" i="41"/>
  <c r="AU100" i="41"/>
  <c r="BA132" i="41"/>
  <c r="O132" i="41"/>
  <c r="BK122" i="41"/>
  <c r="Y122" i="41"/>
  <c r="BC130" i="41"/>
  <c r="Q130" i="41"/>
  <c r="BP117" i="41"/>
  <c r="AD117" i="41"/>
  <c r="CJ97" i="41"/>
  <c r="AX97" i="41"/>
  <c r="W124" i="41"/>
  <c r="BI124" i="41"/>
  <c r="AE116" i="41"/>
  <c r="BQ116" i="41"/>
  <c r="BX109" i="41"/>
  <c r="AL109" i="41"/>
  <c r="BN119" i="41"/>
  <c r="AB119" i="41"/>
  <c r="AG114" i="41"/>
  <c r="BS114" i="41"/>
  <c r="CF101" i="41"/>
  <c r="AT101" i="41"/>
  <c r="M96" i="41"/>
  <c r="F2" i="41"/>
  <c r="AQ104" i="41"/>
  <c r="CC104" i="41"/>
  <c r="AO106" i="41"/>
  <c r="CA106" i="41"/>
  <c r="AA120" i="41"/>
  <c r="BM120" i="41"/>
  <c r="AW98" i="41"/>
  <c r="CI98" i="41"/>
  <c r="CB105" i="41"/>
  <c r="AP105" i="41"/>
  <c r="U126" i="41"/>
  <c r="BG126" i="41"/>
  <c r="AS102" i="41"/>
  <c r="CE102" i="41"/>
  <c r="BF127" i="41"/>
  <c r="T127" i="41"/>
  <c r="BL121" i="41"/>
  <c r="Z121" i="41"/>
  <c r="BR115" i="41"/>
  <c r="AF115" i="41"/>
  <c r="AA121" i="41" l="1"/>
  <c r="BM121" i="41"/>
  <c r="BO119" i="41"/>
  <c r="AC119" i="41"/>
  <c r="BD130" i="41"/>
  <c r="R130" i="41"/>
  <c r="CE103" i="41"/>
  <c r="AS103" i="41"/>
  <c r="O133" i="41"/>
  <c r="BA133" i="41"/>
  <c r="AP106" i="41"/>
  <c r="CB106" i="41"/>
  <c r="AZ134" i="41"/>
  <c r="N134" i="41"/>
  <c r="L134" i="41" s="1"/>
  <c r="M134" i="41" s="1"/>
  <c r="AL110" i="41"/>
  <c r="BX110" i="41"/>
  <c r="U127" i="41"/>
  <c r="BG127" i="41"/>
  <c r="AM109" i="41"/>
  <c r="BY109" i="41"/>
  <c r="Z122" i="41"/>
  <c r="BL122" i="41"/>
  <c r="K136" i="41"/>
  <c r="H135" i="41"/>
  <c r="I135" i="41"/>
  <c r="E135" i="41"/>
  <c r="G135" i="41"/>
  <c r="C135" i="41"/>
  <c r="AY135" i="41"/>
  <c r="B135" i="41"/>
  <c r="F135" i="41"/>
  <c r="D135" i="41"/>
  <c r="AK111" i="41"/>
  <c r="BW111" i="41"/>
  <c r="CF102" i="41"/>
  <c r="AT102" i="41"/>
  <c r="CD104" i="41"/>
  <c r="AR104" i="41"/>
  <c r="AF116" i="41"/>
  <c r="BR116" i="41"/>
  <c r="BC131" i="41"/>
  <c r="Q131" i="41"/>
  <c r="BF128" i="41"/>
  <c r="T128" i="41"/>
  <c r="BN120" i="41"/>
  <c r="AB120" i="41"/>
  <c r="P132" i="41"/>
  <c r="BB132" i="41"/>
  <c r="X124" i="41"/>
  <c r="BJ124" i="41"/>
  <c r="G96" i="41"/>
  <c r="C96" i="41"/>
  <c r="D96" i="41"/>
  <c r="B96" i="41"/>
  <c r="F96" i="41"/>
  <c r="H96" i="41"/>
  <c r="I96" i="41"/>
  <c r="E96" i="41"/>
  <c r="CH100" i="41"/>
  <c r="AV100" i="41"/>
  <c r="AJ112" i="41"/>
  <c r="BV112" i="41"/>
  <c r="BK123" i="41"/>
  <c r="Y123" i="41"/>
  <c r="W125" i="41"/>
  <c r="BI125" i="41"/>
  <c r="BE129" i="41"/>
  <c r="S129" i="41"/>
  <c r="BH126" i="41"/>
  <c r="V126" i="41"/>
  <c r="AQ105" i="41"/>
  <c r="CC105" i="41"/>
  <c r="CG101" i="41"/>
  <c r="AU101" i="41"/>
  <c r="AI113" i="41"/>
  <c r="BU113" i="41"/>
  <c r="AO107" i="41"/>
  <c r="CA107" i="41"/>
  <c r="CJ98" i="41"/>
  <c r="AX98" i="41"/>
  <c r="BT114" i="41"/>
  <c r="AH114" i="41"/>
  <c r="AW99" i="41"/>
  <c r="CI99" i="41"/>
  <c r="AG115" i="41"/>
  <c r="BS115" i="41"/>
  <c r="BQ117" i="41"/>
  <c r="AE117" i="41"/>
  <c r="BZ108" i="41"/>
  <c r="AN108" i="41"/>
  <c r="BP118" i="41"/>
  <c r="AD118" i="41"/>
  <c r="CI100" i="41" l="1"/>
  <c r="AW100" i="41"/>
  <c r="CG102" i="41"/>
  <c r="AU102" i="41"/>
  <c r="E136" i="41"/>
  <c r="G136" i="41"/>
  <c r="C136" i="41"/>
  <c r="D136" i="41"/>
  <c r="F136" i="41"/>
  <c r="B136" i="41"/>
  <c r="K137" i="41"/>
  <c r="H136" i="41"/>
  <c r="I136" i="41"/>
  <c r="AY136" i="41"/>
  <c r="AL111" i="41"/>
  <c r="BX111" i="41"/>
  <c r="AA122" i="41"/>
  <c r="BM122" i="41"/>
  <c r="BB133" i="41"/>
  <c r="P133" i="41"/>
  <c r="AI114" i="41"/>
  <c r="BU114" i="41"/>
  <c r="BI126" i="41"/>
  <c r="W126" i="41"/>
  <c r="AC120" i="41"/>
  <c r="BO120" i="41"/>
  <c r="AE118" i="41"/>
  <c r="BQ118" i="41"/>
  <c r="T129" i="41"/>
  <c r="BF129" i="41"/>
  <c r="BG128" i="41"/>
  <c r="U128" i="41"/>
  <c r="AT103" i="41"/>
  <c r="CF103" i="41"/>
  <c r="AP107" i="41"/>
  <c r="CB107" i="41"/>
  <c r="BJ125" i="41"/>
  <c r="X125" i="41"/>
  <c r="V127" i="41"/>
  <c r="BH127" i="41"/>
  <c r="CD105" i="41"/>
  <c r="AR105" i="41"/>
  <c r="AO108" i="41"/>
  <c r="CA108" i="41"/>
  <c r="BD131" i="41"/>
  <c r="R131" i="41"/>
  <c r="AZ135" i="41"/>
  <c r="N135" i="41"/>
  <c r="L135" i="41" s="1"/>
  <c r="M135" i="41" s="1"/>
  <c r="S130" i="41"/>
  <c r="BE130" i="41"/>
  <c r="BC132" i="41"/>
  <c r="Q132" i="41"/>
  <c r="AJ113" i="41"/>
  <c r="BV113" i="41"/>
  <c r="BS116" i="41"/>
  <c r="AG116" i="41"/>
  <c r="AM110" i="41"/>
  <c r="BY110" i="41"/>
  <c r="AX99" i="41"/>
  <c r="CJ99" i="41"/>
  <c r="BZ109" i="41"/>
  <c r="AN109" i="41"/>
  <c r="BR117" i="41"/>
  <c r="AF117" i="41"/>
  <c r="Z123" i="41"/>
  <c r="BL123" i="41"/>
  <c r="AD119" i="41"/>
  <c r="BP119" i="41"/>
  <c r="AH115" i="41"/>
  <c r="BT115" i="41"/>
  <c r="AK112" i="41"/>
  <c r="BW112" i="41"/>
  <c r="Y124" i="41"/>
  <c r="BK124" i="41"/>
  <c r="BN121" i="41"/>
  <c r="AB121" i="41"/>
  <c r="CC106" i="41"/>
  <c r="AQ106" i="41"/>
  <c r="AV101" i="41"/>
  <c r="CH101" i="41"/>
  <c r="AS104" i="41"/>
  <c r="CE104" i="41"/>
  <c r="BA134" i="41"/>
  <c r="O134" i="41"/>
  <c r="BB134" i="41" l="1"/>
  <c r="P134" i="41"/>
  <c r="BA135" i="41"/>
  <c r="O135" i="41"/>
  <c r="BJ126" i="41"/>
  <c r="X126" i="41"/>
  <c r="AY137" i="41"/>
  <c r="K138" i="41"/>
  <c r="G137" i="41"/>
  <c r="I137" i="41"/>
  <c r="F137" i="41"/>
  <c r="H137" i="41"/>
  <c r="C137" i="41"/>
  <c r="B137" i="41"/>
  <c r="D137" i="41"/>
  <c r="E137" i="41"/>
  <c r="AI115" i="41"/>
  <c r="BU115" i="41"/>
  <c r="BZ110" i="41"/>
  <c r="AN110" i="41"/>
  <c r="AU103" i="41"/>
  <c r="CG103" i="41"/>
  <c r="BV114" i="41"/>
  <c r="AJ114" i="41"/>
  <c r="AQ107" i="41"/>
  <c r="CC107" i="41"/>
  <c r="BE131" i="41"/>
  <c r="S131" i="41"/>
  <c r="CI101" i="41"/>
  <c r="AW101" i="41"/>
  <c r="BQ119" i="41"/>
  <c r="AE119" i="41"/>
  <c r="CB108" i="41"/>
  <c r="AP108" i="41"/>
  <c r="AH116" i="41"/>
  <c r="BT116" i="41"/>
  <c r="BH128" i="41"/>
  <c r="V128" i="41"/>
  <c r="BC133" i="41"/>
  <c r="Q133" i="41"/>
  <c r="BX112" i="41"/>
  <c r="AL112" i="41"/>
  <c r="AA123" i="41"/>
  <c r="BM123" i="41"/>
  <c r="BW113" i="41"/>
  <c r="AK113" i="41"/>
  <c r="BG129" i="41"/>
  <c r="U129" i="41"/>
  <c r="BN122" i="41"/>
  <c r="AB122" i="41"/>
  <c r="AR106" i="41"/>
  <c r="CD106" i="41"/>
  <c r="CE105" i="41"/>
  <c r="AS105" i="41"/>
  <c r="AT104" i="41"/>
  <c r="CF104" i="41"/>
  <c r="BI127" i="41"/>
  <c r="W127" i="41"/>
  <c r="AF118" i="41"/>
  <c r="BR118" i="41"/>
  <c r="BY111" i="41"/>
  <c r="AM111" i="41"/>
  <c r="BS117" i="41"/>
  <c r="AG117" i="41"/>
  <c r="BD132" i="41"/>
  <c r="R132" i="41"/>
  <c r="CH102" i="41"/>
  <c r="AV102" i="41"/>
  <c r="Z124" i="41"/>
  <c r="BL124" i="41"/>
  <c r="BF130" i="41"/>
  <c r="T130" i="41"/>
  <c r="BP120" i="41"/>
  <c r="AD120" i="41"/>
  <c r="AZ136" i="41"/>
  <c r="N136" i="41"/>
  <c r="L136" i="41" s="1"/>
  <c r="M136" i="41" s="1"/>
  <c r="BO121" i="41"/>
  <c r="AC121" i="41"/>
  <c r="CA109" i="41"/>
  <c r="AO109" i="41"/>
  <c r="BK125" i="41"/>
  <c r="Y125" i="41"/>
  <c r="CJ100" i="41"/>
  <c r="AX100" i="41"/>
  <c r="BS118" i="41" l="1"/>
  <c r="AG118" i="41"/>
  <c r="BU116" i="41"/>
  <c r="AI116" i="41"/>
  <c r="U130" i="41"/>
  <c r="BG130" i="41"/>
  <c r="BH129" i="41"/>
  <c r="V129" i="41"/>
  <c r="BW114" i="41"/>
  <c r="AK114" i="41"/>
  <c r="BM124" i="41"/>
  <c r="AA124" i="41"/>
  <c r="CH103" i="41"/>
  <c r="AV103" i="41"/>
  <c r="BJ127" i="41"/>
  <c r="X127" i="41"/>
  <c r="BX113" i="41"/>
  <c r="AL113" i="41"/>
  <c r="CC108" i="41"/>
  <c r="AQ108" i="41"/>
  <c r="CG104" i="41"/>
  <c r="AU104" i="41"/>
  <c r="AB123" i="41"/>
  <c r="BN123" i="41"/>
  <c r="I138" i="41"/>
  <c r="B138" i="41"/>
  <c r="D138" i="41"/>
  <c r="AY138" i="41"/>
  <c r="F138" i="41"/>
  <c r="H138" i="41"/>
  <c r="G138" i="41"/>
  <c r="E138" i="41"/>
  <c r="C138" i="41"/>
  <c r="K139" i="41"/>
  <c r="CB109" i="41"/>
  <c r="AP109" i="41"/>
  <c r="AW102" i="41"/>
  <c r="CI102" i="41"/>
  <c r="BR119" i="41"/>
  <c r="AF119" i="41"/>
  <c r="AO110" i="41"/>
  <c r="CA110" i="41"/>
  <c r="AZ137" i="41"/>
  <c r="N137" i="41"/>
  <c r="L137" i="41" s="1"/>
  <c r="M137" i="41" s="1"/>
  <c r="BV115" i="41"/>
  <c r="AJ115" i="41"/>
  <c r="BP121" i="41"/>
  <c r="AD121" i="41"/>
  <c r="S132" i="41"/>
  <c r="BE132" i="41"/>
  <c r="CF105" i="41"/>
  <c r="AT105" i="41"/>
  <c r="BY112" i="41"/>
  <c r="AM112" i="41"/>
  <c r="AX101" i="41"/>
  <c r="CJ101" i="41"/>
  <c r="Y126" i="41"/>
  <c r="BK126" i="41"/>
  <c r="BL125" i="41"/>
  <c r="Z125" i="41"/>
  <c r="AS106" i="41"/>
  <c r="CE106" i="41"/>
  <c r="O136" i="41"/>
  <c r="BA136" i="41"/>
  <c r="AH117" i="41"/>
  <c r="BT117" i="41"/>
  <c r="BD133" i="41"/>
  <c r="R133" i="41"/>
  <c r="T131" i="41"/>
  <c r="BF131" i="41"/>
  <c r="BB135" i="41"/>
  <c r="P135" i="41"/>
  <c r="AR107" i="41"/>
  <c r="CD107" i="41"/>
  <c r="AE120" i="41"/>
  <c r="BQ120" i="41"/>
  <c r="BZ111" i="41"/>
  <c r="AN111" i="41"/>
  <c r="AC122" i="41"/>
  <c r="BO122" i="41"/>
  <c r="BI128" i="41"/>
  <c r="W128" i="41"/>
  <c r="BC134" i="41"/>
  <c r="Q134" i="41"/>
  <c r="BO123" i="41" l="1"/>
  <c r="AC123" i="41"/>
  <c r="Q135" i="41"/>
  <c r="BC135" i="41"/>
  <c r="BM125" i="41"/>
  <c r="AA125" i="41"/>
  <c r="AE121" i="41"/>
  <c r="BQ121" i="41"/>
  <c r="AQ109" i="41"/>
  <c r="CC109" i="41"/>
  <c r="BN124" i="41"/>
  <c r="AB124" i="41"/>
  <c r="BG131" i="41"/>
  <c r="U131" i="41"/>
  <c r="Z126" i="41"/>
  <c r="BL126" i="41"/>
  <c r="C139" i="41"/>
  <c r="AY139" i="41"/>
  <c r="G139" i="41"/>
  <c r="H139" i="41"/>
  <c r="K140" i="41"/>
  <c r="I139" i="41"/>
  <c r="E139" i="41"/>
  <c r="B139" i="41"/>
  <c r="F139" i="41"/>
  <c r="D139" i="41"/>
  <c r="BJ128" i="41"/>
  <c r="X128" i="41"/>
  <c r="AK115" i="41"/>
  <c r="BW115" i="41"/>
  <c r="AV104" i="41"/>
  <c r="CH104" i="41"/>
  <c r="AL114" i="41"/>
  <c r="BX114" i="41"/>
  <c r="S133" i="41"/>
  <c r="BE133" i="41"/>
  <c r="BA137" i="41"/>
  <c r="O137" i="41"/>
  <c r="AR108" i="41"/>
  <c r="CD108" i="41"/>
  <c r="BI129" i="41"/>
  <c r="W129" i="41"/>
  <c r="R134" i="41"/>
  <c r="BD134" i="41"/>
  <c r="AI117" i="41"/>
  <c r="BU117" i="41"/>
  <c r="AP110" i="41"/>
  <c r="CB110" i="41"/>
  <c r="BH130" i="41"/>
  <c r="V130" i="41"/>
  <c r="CA111" i="41"/>
  <c r="AO111" i="41"/>
  <c r="BZ112" i="41"/>
  <c r="AN112" i="41"/>
  <c r="AM113" i="41"/>
  <c r="BY113" i="41"/>
  <c r="AD122" i="41"/>
  <c r="BP122" i="41"/>
  <c r="BR120" i="41"/>
  <c r="AF120" i="41"/>
  <c r="P136" i="41"/>
  <c r="BB136" i="41"/>
  <c r="AZ138" i="41"/>
  <c r="N138" i="41"/>
  <c r="L138" i="41" s="1"/>
  <c r="M138" i="41" s="1"/>
  <c r="CG105" i="41"/>
  <c r="AU105" i="41"/>
  <c r="BS119" i="41"/>
  <c r="AG119" i="41"/>
  <c r="Y127" i="41"/>
  <c r="BK127" i="41"/>
  <c r="AJ116" i="41"/>
  <c r="BV116" i="41"/>
  <c r="CE107" i="41"/>
  <c r="AS107" i="41"/>
  <c r="AT106" i="41"/>
  <c r="CF106" i="41"/>
  <c r="BF132" i="41"/>
  <c r="T132" i="41"/>
  <c r="AX102" i="41"/>
  <c r="CJ102" i="41"/>
  <c r="CI103" i="41"/>
  <c r="AW103" i="41"/>
  <c r="BT118" i="41"/>
  <c r="AH118" i="41"/>
  <c r="BW116" i="41" l="1"/>
  <c r="AK116" i="41"/>
  <c r="AQ110" i="41"/>
  <c r="CC110" i="41"/>
  <c r="BF133" i="41"/>
  <c r="T133" i="41"/>
  <c r="AG120" i="41"/>
  <c r="BS120" i="41"/>
  <c r="AC124" i="41"/>
  <c r="BO124" i="41"/>
  <c r="Z127" i="41"/>
  <c r="BL127" i="41"/>
  <c r="BQ122" i="41"/>
  <c r="AE122" i="41"/>
  <c r="BV117" i="41"/>
  <c r="AJ117" i="41"/>
  <c r="AM114" i="41"/>
  <c r="BY114" i="41"/>
  <c r="CD109" i="41"/>
  <c r="AR109" i="41"/>
  <c r="CJ103" i="41"/>
  <c r="AX103" i="41"/>
  <c r="K141" i="41"/>
  <c r="C140" i="41"/>
  <c r="D140" i="41"/>
  <c r="B140" i="41"/>
  <c r="I140" i="41"/>
  <c r="H140" i="41"/>
  <c r="G140" i="41"/>
  <c r="E140" i="41"/>
  <c r="AY140" i="41"/>
  <c r="F140" i="41"/>
  <c r="AN113" i="41"/>
  <c r="BZ113" i="41"/>
  <c r="BE134" i="41"/>
  <c r="S134" i="41"/>
  <c r="AW104" i="41"/>
  <c r="CI104" i="41"/>
  <c r="BR121" i="41"/>
  <c r="AF121" i="41"/>
  <c r="AH119" i="41"/>
  <c r="BT119" i="41"/>
  <c r="BX115" i="41"/>
  <c r="AL115" i="41"/>
  <c r="N139" i="41"/>
  <c r="L139" i="41" s="1"/>
  <c r="M139" i="41" s="1"/>
  <c r="AZ139" i="41"/>
  <c r="U132" i="41"/>
  <c r="BG132" i="41"/>
  <c r="AV105" i="41"/>
  <c r="CH105" i="41"/>
  <c r="CA112" i="41"/>
  <c r="AO112" i="41"/>
  <c r="X129" i="41"/>
  <c r="BJ129" i="41"/>
  <c r="AB125" i="41"/>
  <c r="BN125" i="41"/>
  <c r="CE108" i="41"/>
  <c r="AS108" i="41"/>
  <c r="BM126" i="41"/>
  <c r="AA126" i="41"/>
  <c r="BD135" i="41"/>
  <c r="R135" i="41"/>
  <c r="AP111" i="41"/>
  <c r="CB111" i="41"/>
  <c r="BK128" i="41"/>
  <c r="Y128" i="41"/>
  <c r="AU106" i="41"/>
  <c r="CG106" i="41"/>
  <c r="AI118" i="41"/>
  <c r="BU118" i="41"/>
  <c r="BA138" i="41"/>
  <c r="O138" i="41"/>
  <c r="Q136" i="41"/>
  <c r="BC136" i="41"/>
  <c r="CF107" i="41"/>
  <c r="AT107" i="41"/>
  <c r="BI130" i="41"/>
  <c r="W130" i="41"/>
  <c r="BB137" i="41"/>
  <c r="P137" i="41"/>
  <c r="BH131" i="41"/>
  <c r="V131" i="41"/>
  <c r="BP123" i="41"/>
  <c r="AD123" i="41"/>
  <c r="V132" i="41" l="1"/>
  <c r="BH132" i="41"/>
  <c r="BM127" i="41"/>
  <c r="AA127" i="41"/>
  <c r="BN126" i="41"/>
  <c r="AB126" i="41"/>
  <c r="T134" i="41"/>
  <c r="BF134" i="41"/>
  <c r="I141" i="41"/>
  <c r="H141" i="41"/>
  <c r="F141" i="41"/>
  <c r="B141" i="41"/>
  <c r="D141" i="41"/>
  <c r="K142" i="41"/>
  <c r="C141" i="41"/>
  <c r="AY141" i="41"/>
  <c r="E141" i="41"/>
  <c r="G141" i="41"/>
  <c r="BV118" i="41"/>
  <c r="AJ118" i="41"/>
  <c r="O139" i="41"/>
  <c r="BA139" i="41"/>
  <c r="AO113" i="41"/>
  <c r="CA113" i="41"/>
  <c r="BP124" i="41"/>
  <c r="AD124" i="41"/>
  <c r="AT108" i="41"/>
  <c r="CF108" i="41"/>
  <c r="CH106" i="41"/>
  <c r="AV106" i="41"/>
  <c r="BO125" i="41"/>
  <c r="AC125" i="41"/>
  <c r="AH120" i="41"/>
  <c r="BT120" i="41"/>
  <c r="BI131" i="41"/>
  <c r="W131" i="41"/>
  <c r="BC137" i="41"/>
  <c r="Q137" i="41"/>
  <c r="BY115" i="41"/>
  <c r="AM115" i="41"/>
  <c r="AZ140" i="41"/>
  <c r="N140" i="41"/>
  <c r="L140" i="41" s="1"/>
  <c r="M140" i="41" s="1"/>
  <c r="CE109" i="41"/>
  <c r="AS109" i="41"/>
  <c r="P138" i="41"/>
  <c r="BB138" i="41"/>
  <c r="Y129" i="41"/>
  <c r="BK129" i="41"/>
  <c r="BU119" i="41"/>
  <c r="AI119" i="41"/>
  <c r="BZ114" i="41"/>
  <c r="AN114" i="41"/>
  <c r="BJ130" i="41"/>
  <c r="X130" i="41"/>
  <c r="Z128" i="41"/>
  <c r="BL128" i="41"/>
  <c r="BG133" i="41"/>
  <c r="U133" i="41"/>
  <c r="BQ123" i="41"/>
  <c r="AE123" i="41"/>
  <c r="AQ111" i="41"/>
  <c r="CC111" i="41"/>
  <c r="CD110" i="41"/>
  <c r="AR110" i="41"/>
  <c r="AU107" i="41"/>
  <c r="CG107" i="41"/>
  <c r="AP112" i="41"/>
  <c r="CB112" i="41"/>
  <c r="AG121" i="41"/>
  <c r="BS121" i="41"/>
  <c r="BW117" i="41"/>
  <c r="AK117" i="41"/>
  <c r="R136" i="41"/>
  <c r="BD136" i="41"/>
  <c r="CI105" i="41"/>
  <c r="AW105" i="41"/>
  <c r="AX104" i="41"/>
  <c r="CJ104" i="41"/>
  <c r="BE135" i="41"/>
  <c r="S135" i="41"/>
  <c r="AF122" i="41"/>
  <c r="BR122" i="41"/>
  <c r="AL116" i="41"/>
  <c r="BX116" i="41"/>
  <c r="AM116" i="41" l="1"/>
  <c r="BY116" i="41"/>
  <c r="BL129" i="41"/>
  <c r="Z129" i="41"/>
  <c r="AP113" i="41"/>
  <c r="CB113" i="41"/>
  <c r="AL117" i="41"/>
  <c r="BX117" i="41"/>
  <c r="AF123" i="41"/>
  <c r="BR123" i="41"/>
  <c r="X131" i="41"/>
  <c r="BJ131" i="41"/>
  <c r="AG122" i="41"/>
  <c r="BS122" i="41"/>
  <c r="AH121" i="41"/>
  <c r="BT121" i="41"/>
  <c r="Q138" i="41"/>
  <c r="BC138" i="41"/>
  <c r="BU120" i="41"/>
  <c r="AI120" i="41"/>
  <c r="BB139" i="41"/>
  <c r="P139" i="41"/>
  <c r="BH133" i="41"/>
  <c r="V133" i="41"/>
  <c r="AQ112" i="41"/>
  <c r="CC112" i="41"/>
  <c r="BM128" i="41"/>
  <c r="AA128" i="41"/>
  <c r="BG134" i="41"/>
  <c r="U134" i="41"/>
  <c r="T135" i="41"/>
  <c r="BF135" i="41"/>
  <c r="CF109" i="41"/>
  <c r="AT109" i="41"/>
  <c r="AD125" i="41"/>
  <c r="BP125" i="41"/>
  <c r="BW118" i="41"/>
  <c r="AK118" i="41"/>
  <c r="CH107" i="41"/>
  <c r="AV107" i="41"/>
  <c r="Y130" i="41"/>
  <c r="BK130" i="41"/>
  <c r="BA140" i="41"/>
  <c r="O140" i="41"/>
  <c r="AW106" i="41"/>
  <c r="CI106" i="41"/>
  <c r="BO126" i="41"/>
  <c r="AC126" i="41"/>
  <c r="CG108" i="41"/>
  <c r="AU108" i="41"/>
  <c r="AZ141" i="41"/>
  <c r="N141" i="41"/>
  <c r="L141" i="41" s="1"/>
  <c r="M141" i="41" s="1"/>
  <c r="AX105" i="41"/>
  <c r="CJ105" i="41"/>
  <c r="AS110" i="41"/>
  <c r="CE110" i="41"/>
  <c r="AO114" i="41"/>
  <c r="CA114" i="41"/>
  <c r="AN115" i="41"/>
  <c r="BZ115" i="41"/>
  <c r="BN127" i="41"/>
  <c r="AB127" i="41"/>
  <c r="BE136" i="41"/>
  <c r="S136" i="41"/>
  <c r="AR111" i="41"/>
  <c r="CD111" i="41"/>
  <c r="D142" i="41"/>
  <c r="K143" i="41"/>
  <c r="F142" i="41"/>
  <c r="C142" i="41"/>
  <c r="I142" i="41"/>
  <c r="G142" i="41"/>
  <c r="AY142" i="41"/>
  <c r="H142" i="41"/>
  <c r="B142" i="41"/>
  <c r="E142" i="41"/>
  <c r="BI132" i="41"/>
  <c r="W132" i="41"/>
  <c r="BV119" i="41"/>
  <c r="AJ119" i="41"/>
  <c r="R137" i="41"/>
  <c r="BD137" i="41"/>
  <c r="AE124" i="41"/>
  <c r="BQ124" i="41"/>
  <c r="BR124" i="41" l="1"/>
  <c r="AF124" i="41"/>
  <c r="AO115" i="41"/>
  <c r="CA115" i="41"/>
  <c r="AE125" i="41"/>
  <c r="BQ125" i="41"/>
  <c r="Y131" i="41"/>
  <c r="BK131" i="41"/>
  <c r="AD126" i="41"/>
  <c r="BP126" i="41"/>
  <c r="BI133" i="41"/>
  <c r="W133" i="41"/>
  <c r="AP114" i="41"/>
  <c r="CB114" i="41"/>
  <c r="CJ106" i="41"/>
  <c r="AX106" i="41"/>
  <c r="AG123" i="41"/>
  <c r="BS123" i="41"/>
  <c r="AU109" i="41"/>
  <c r="CG109" i="41"/>
  <c r="Q139" i="41"/>
  <c r="BC139" i="41"/>
  <c r="B143" i="41"/>
  <c r="E143" i="41"/>
  <c r="I143" i="41"/>
  <c r="K144" i="41"/>
  <c r="G143" i="41"/>
  <c r="F143" i="41"/>
  <c r="C143" i="41"/>
  <c r="AY143" i="41"/>
  <c r="D143" i="41"/>
  <c r="H143" i="41"/>
  <c r="CF110" i="41"/>
  <c r="AT110" i="41"/>
  <c r="BG135" i="41"/>
  <c r="U135" i="41"/>
  <c r="AM117" i="41"/>
  <c r="BY117" i="41"/>
  <c r="BW119" i="41"/>
  <c r="AK119" i="41"/>
  <c r="P140" i="41"/>
  <c r="BB140" i="41"/>
  <c r="BV120" i="41"/>
  <c r="AJ120" i="41"/>
  <c r="AS111" i="41"/>
  <c r="CE111" i="41"/>
  <c r="Z130" i="41"/>
  <c r="BL130" i="41"/>
  <c r="BD138" i="41"/>
  <c r="R138" i="41"/>
  <c r="AQ113" i="41"/>
  <c r="CC113" i="41"/>
  <c r="BU121" i="41"/>
  <c r="AI121" i="41"/>
  <c r="BF136" i="41"/>
  <c r="T136" i="41"/>
  <c r="O141" i="41"/>
  <c r="BA141" i="41"/>
  <c r="AW107" i="41"/>
  <c r="CI107" i="41"/>
  <c r="BN128" i="41"/>
  <c r="AB128" i="41"/>
  <c r="BM129" i="41"/>
  <c r="AA129" i="41"/>
  <c r="BJ132" i="41"/>
  <c r="X132" i="41"/>
  <c r="V134" i="41"/>
  <c r="BH134" i="41"/>
  <c r="AR112" i="41"/>
  <c r="CD112" i="41"/>
  <c r="BT122" i="41"/>
  <c r="AH122" i="41"/>
  <c r="BZ116" i="41"/>
  <c r="AN116" i="41"/>
  <c r="BE137" i="41"/>
  <c r="S137" i="41"/>
  <c r="N142" i="41"/>
  <c r="L142" i="41" s="1"/>
  <c r="M142" i="41" s="1"/>
  <c r="AZ142" i="41"/>
  <c r="BO127" i="41"/>
  <c r="AC127" i="41"/>
  <c r="CH108" i="41"/>
  <c r="AV108" i="41"/>
  <c r="BX118" i="41"/>
  <c r="AL118" i="41"/>
  <c r="CJ107" i="41" l="1"/>
  <c r="AX107" i="41"/>
  <c r="BM130" i="41"/>
  <c r="AA130" i="41"/>
  <c r="BU122" i="41"/>
  <c r="AI122" i="41"/>
  <c r="BH135" i="41"/>
  <c r="V135" i="41"/>
  <c r="X133" i="41"/>
  <c r="BJ133" i="41"/>
  <c r="CE112" i="41"/>
  <c r="AS112" i="41"/>
  <c r="BB141" i="41"/>
  <c r="P141" i="41"/>
  <c r="CF111" i="41"/>
  <c r="AT111" i="41"/>
  <c r="BD139" i="41"/>
  <c r="R139" i="41"/>
  <c r="BQ126" i="41"/>
  <c r="AE126" i="41"/>
  <c r="AU110" i="41"/>
  <c r="CG110" i="41"/>
  <c r="BI134" i="41"/>
  <c r="W134" i="41"/>
  <c r="AV109" i="41"/>
  <c r="CH109" i="41"/>
  <c r="BL131" i="41"/>
  <c r="Z131" i="41"/>
  <c r="AD127" i="41"/>
  <c r="BP127" i="41"/>
  <c r="U136" i="41"/>
  <c r="BG136" i="41"/>
  <c r="BW120" i="41"/>
  <c r="AK120" i="41"/>
  <c r="BA142" i="41"/>
  <c r="O142" i="41"/>
  <c r="BC140" i="41"/>
  <c r="Q140" i="41"/>
  <c r="N143" i="41"/>
  <c r="L143" i="41" s="1"/>
  <c r="M143" i="41" s="1"/>
  <c r="AZ143" i="41"/>
  <c r="BT123" i="41"/>
  <c r="AH123" i="41"/>
  <c r="BR125" i="41"/>
  <c r="AF125" i="41"/>
  <c r="Y132" i="41"/>
  <c r="BK132" i="41"/>
  <c r="BV121" i="41"/>
  <c r="AJ121" i="41"/>
  <c r="CD113" i="41"/>
  <c r="AR113" i="41"/>
  <c r="AP115" i="41"/>
  <c r="CB115" i="41"/>
  <c r="T137" i="41"/>
  <c r="BF137" i="41"/>
  <c r="AB129" i="41"/>
  <c r="BN129" i="41"/>
  <c r="AL119" i="41"/>
  <c r="BX119" i="41"/>
  <c r="AN117" i="41"/>
  <c r="BZ117" i="41"/>
  <c r="I144" i="41"/>
  <c r="F144" i="41"/>
  <c r="D144" i="41"/>
  <c r="C144" i="41"/>
  <c r="K145" i="41"/>
  <c r="B144" i="41"/>
  <c r="E144" i="41"/>
  <c r="G144" i="41"/>
  <c r="H144" i="41"/>
  <c r="AY144" i="41"/>
  <c r="AQ114" i="41"/>
  <c r="CC114" i="41"/>
  <c r="AM118" i="41"/>
  <c r="BY118" i="41"/>
  <c r="CI108" i="41"/>
  <c r="AW108" i="41"/>
  <c r="CA116" i="41"/>
  <c r="AO116" i="41"/>
  <c r="BO128" i="41"/>
  <c r="AC128" i="41"/>
  <c r="BE138" i="41"/>
  <c r="S138" i="41"/>
  <c r="BS124" i="41"/>
  <c r="AG124" i="41"/>
  <c r="AR114" i="41" l="1"/>
  <c r="CD114" i="41"/>
  <c r="CA117" i="41"/>
  <c r="AO117" i="41"/>
  <c r="AK121" i="41"/>
  <c r="BW121" i="41"/>
  <c r="BB142" i="41"/>
  <c r="P142" i="41"/>
  <c r="X134" i="41"/>
  <c r="BJ134" i="41"/>
  <c r="AT112" i="41"/>
  <c r="CF112" i="41"/>
  <c r="N144" i="41"/>
  <c r="L144" i="41" s="1"/>
  <c r="M144" i="41" s="1"/>
  <c r="AZ144" i="41"/>
  <c r="BY119" i="41"/>
  <c r="AM119" i="41"/>
  <c r="Z132" i="41"/>
  <c r="BL132" i="41"/>
  <c r="CH110" i="41"/>
  <c r="AV110" i="41"/>
  <c r="BK133" i="41"/>
  <c r="Y133" i="41"/>
  <c r="BF138" i="41"/>
  <c r="T138" i="41"/>
  <c r="BX120" i="41"/>
  <c r="AL120" i="41"/>
  <c r="AC129" i="41"/>
  <c r="BO129" i="41"/>
  <c r="BH136" i="41"/>
  <c r="V136" i="41"/>
  <c r="BP128" i="41"/>
  <c r="AD128" i="41"/>
  <c r="AG125" i="41"/>
  <c r="BS125" i="41"/>
  <c r="AF126" i="41"/>
  <c r="BR126" i="41"/>
  <c r="BI135" i="41"/>
  <c r="W135" i="41"/>
  <c r="BG137" i="41"/>
  <c r="U137" i="41"/>
  <c r="BQ127" i="41"/>
  <c r="AE127" i="41"/>
  <c r="BU123" i="41"/>
  <c r="AI123" i="41"/>
  <c r="BE139" i="41"/>
  <c r="S139" i="41"/>
  <c r="AJ122" i="41"/>
  <c r="BV122" i="41"/>
  <c r="AP116" i="41"/>
  <c r="CB116" i="41"/>
  <c r="AQ115" i="41"/>
  <c r="CC115" i="41"/>
  <c r="BA143" i="41"/>
  <c r="O143" i="41"/>
  <c r="AH124" i="41"/>
  <c r="BT124" i="41"/>
  <c r="CJ108" i="41"/>
  <c r="AX108" i="41"/>
  <c r="AA131" i="41"/>
  <c r="BM131" i="41"/>
  <c r="AU111" i="41"/>
  <c r="CG111" i="41"/>
  <c r="BN130" i="41"/>
  <c r="AB130" i="41"/>
  <c r="BZ118" i="41"/>
  <c r="AN118" i="41"/>
  <c r="AW109" i="41"/>
  <c r="CI109" i="41"/>
  <c r="D145" i="41"/>
  <c r="K146" i="41"/>
  <c r="AY145" i="41"/>
  <c r="B145" i="41"/>
  <c r="H145" i="41"/>
  <c r="G145" i="41"/>
  <c r="F145" i="41"/>
  <c r="E145" i="41"/>
  <c r="I145" i="41"/>
  <c r="C145" i="41"/>
  <c r="CE113" i="41"/>
  <c r="AS113" i="41"/>
  <c r="BD140" i="41"/>
  <c r="R140" i="41"/>
  <c r="BC141" i="41"/>
  <c r="Q141" i="41"/>
  <c r="AB131" i="41" l="1"/>
  <c r="BN131" i="41"/>
  <c r="BW122" i="41"/>
  <c r="AK122" i="41"/>
  <c r="AG126" i="41"/>
  <c r="BS126" i="41"/>
  <c r="CG112" i="41"/>
  <c r="AU112" i="41"/>
  <c r="AZ145" i="41"/>
  <c r="N145" i="41"/>
  <c r="L145" i="41" s="1"/>
  <c r="M145" i="41" s="1"/>
  <c r="U138" i="41"/>
  <c r="BG138" i="41"/>
  <c r="E146" i="41"/>
  <c r="D146" i="41"/>
  <c r="I146" i="41"/>
  <c r="H146" i="41"/>
  <c r="F146" i="41"/>
  <c r="AY146" i="41"/>
  <c r="K147" i="41"/>
  <c r="C146" i="41"/>
  <c r="B146" i="41"/>
  <c r="G146" i="41"/>
  <c r="AH125" i="41"/>
  <c r="BT125" i="41"/>
  <c r="BK134" i="41"/>
  <c r="Y134" i="41"/>
  <c r="S140" i="41"/>
  <c r="BE140" i="41"/>
  <c r="T139" i="41"/>
  <c r="BF139" i="41"/>
  <c r="BL133" i="41"/>
  <c r="Z133" i="41"/>
  <c r="AX109" i="41"/>
  <c r="CJ109" i="41"/>
  <c r="BU124" i="41"/>
  <c r="AI124" i="41"/>
  <c r="CF113" i="41"/>
  <c r="AT113" i="41"/>
  <c r="BV123" i="41"/>
  <c r="AJ123" i="41"/>
  <c r="BQ128" i="41"/>
  <c r="AE128" i="41"/>
  <c r="AW110" i="41"/>
  <c r="CI110" i="41"/>
  <c r="Q142" i="41"/>
  <c r="BC142" i="41"/>
  <c r="BM132" i="41"/>
  <c r="AA132" i="41"/>
  <c r="BX121" i="41"/>
  <c r="AL121" i="41"/>
  <c r="BD141" i="41"/>
  <c r="R141" i="41"/>
  <c r="CA118" i="41"/>
  <c r="AO118" i="41"/>
  <c r="P143" i="41"/>
  <c r="BB143" i="41"/>
  <c r="BR127" i="41"/>
  <c r="AF127" i="41"/>
  <c r="W136" i="41"/>
  <c r="BI136" i="41"/>
  <c r="CD115" i="41"/>
  <c r="AR115" i="41"/>
  <c r="BP129" i="41"/>
  <c r="AD129" i="41"/>
  <c r="BO130" i="41"/>
  <c r="AC130" i="41"/>
  <c r="V137" i="41"/>
  <c r="BH137" i="41"/>
  <c r="BZ119" i="41"/>
  <c r="AN119" i="41"/>
  <c r="AP117" i="41"/>
  <c r="CB117" i="41"/>
  <c r="AV111" i="41"/>
  <c r="CH111" i="41"/>
  <c r="AQ116" i="41"/>
  <c r="CC116" i="41"/>
  <c r="O144" i="41"/>
  <c r="BA144" i="41"/>
  <c r="CE114" i="41"/>
  <c r="AS114" i="41"/>
  <c r="BJ135" i="41"/>
  <c r="X135" i="41"/>
  <c r="BY120" i="41"/>
  <c r="AM120" i="41"/>
  <c r="AQ117" i="41" l="1"/>
  <c r="CC117" i="41"/>
  <c r="X136" i="41"/>
  <c r="BJ136" i="41"/>
  <c r="AI125" i="41"/>
  <c r="BU125" i="41"/>
  <c r="BH138" i="41"/>
  <c r="V138" i="41"/>
  <c r="AB132" i="41"/>
  <c r="BN132" i="41"/>
  <c r="BV124" i="41"/>
  <c r="AJ124" i="41"/>
  <c r="R142" i="41"/>
  <c r="BD142" i="41"/>
  <c r="AO119" i="41"/>
  <c r="CA119" i="41"/>
  <c r="BS127" i="41"/>
  <c r="AG127" i="41"/>
  <c r="BA145" i="41"/>
  <c r="O145" i="41"/>
  <c r="W137" i="41"/>
  <c r="BI137" i="41"/>
  <c r="BC143" i="41"/>
  <c r="Q143" i="41"/>
  <c r="AX110" i="41"/>
  <c r="CJ110" i="41"/>
  <c r="AT114" i="41"/>
  <c r="CF114" i="41"/>
  <c r="BM133" i="41"/>
  <c r="AA133" i="41"/>
  <c r="B147" i="41"/>
  <c r="C147" i="41"/>
  <c r="F147" i="41"/>
  <c r="D147" i="41"/>
  <c r="AY147" i="41"/>
  <c r="H147" i="41"/>
  <c r="G147" i="41"/>
  <c r="E147" i="41"/>
  <c r="I147" i="41"/>
  <c r="K148" i="41"/>
  <c r="CH112" i="41"/>
  <c r="AV112" i="41"/>
  <c r="P144" i="41"/>
  <c r="BB144" i="41"/>
  <c r="U139" i="41"/>
  <c r="BG139" i="41"/>
  <c r="AZ146" i="41"/>
  <c r="N146" i="41"/>
  <c r="L146" i="41" s="1"/>
  <c r="M146" i="41" s="1"/>
  <c r="BT126" i="41"/>
  <c r="AH126" i="41"/>
  <c r="BK135" i="41"/>
  <c r="Y135" i="41"/>
  <c r="BP130" i="41"/>
  <c r="AD130" i="41"/>
  <c r="CB118" i="41"/>
  <c r="AP118" i="41"/>
  <c r="AF128" i="41"/>
  <c r="BR128" i="41"/>
  <c r="AN120" i="41"/>
  <c r="BZ120" i="41"/>
  <c r="AR116" i="41"/>
  <c r="CD116" i="41"/>
  <c r="BF140" i="41"/>
  <c r="T140" i="41"/>
  <c r="AE129" i="41"/>
  <c r="BQ129" i="41"/>
  <c r="BE141" i="41"/>
  <c r="S141" i="41"/>
  <c r="AK123" i="41"/>
  <c r="BW123" i="41"/>
  <c r="BX122" i="41"/>
  <c r="AL122" i="41"/>
  <c r="CI111" i="41"/>
  <c r="AW111" i="41"/>
  <c r="BO131" i="41"/>
  <c r="AC131" i="41"/>
  <c r="CE115" i="41"/>
  <c r="AS115" i="41"/>
  <c r="BY121" i="41"/>
  <c r="AM121" i="41"/>
  <c r="AU113" i="41"/>
  <c r="CG113" i="41"/>
  <c r="BL134" i="41"/>
  <c r="Z134" i="41"/>
  <c r="CA120" i="41" l="1"/>
  <c r="AO120" i="41"/>
  <c r="O146" i="41"/>
  <c r="BA146" i="41"/>
  <c r="N147" i="41"/>
  <c r="L147" i="41" s="1"/>
  <c r="M147" i="41" s="1"/>
  <c r="AZ147" i="41"/>
  <c r="R143" i="41"/>
  <c r="BD143" i="41"/>
  <c r="AK124" i="41"/>
  <c r="BW124" i="41"/>
  <c r="AL123" i="41"/>
  <c r="BX123" i="41"/>
  <c r="BS128" i="41"/>
  <c r="AG128" i="41"/>
  <c r="V139" i="41"/>
  <c r="BH139" i="41"/>
  <c r="BJ137" i="41"/>
  <c r="X137" i="41"/>
  <c r="BO132" i="41"/>
  <c r="AC132" i="41"/>
  <c r="AV113" i="41"/>
  <c r="CH113" i="41"/>
  <c r="Q144" i="41"/>
  <c r="BC144" i="41"/>
  <c r="BM134" i="41"/>
  <c r="AA134" i="41"/>
  <c r="T141" i="41"/>
  <c r="BF141" i="41"/>
  <c r="CC118" i="41"/>
  <c r="AQ118" i="41"/>
  <c r="P145" i="41"/>
  <c r="BB145" i="41"/>
  <c r="W138" i="41"/>
  <c r="BI138" i="41"/>
  <c r="BR129" i="41"/>
  <c r="AF129" i="41"/>
  <c r="AJ125" i="41"/>
  <c r="BV125" i="41"/>
  <c r="AN121" i="41"/>
  <c r="BZ121" i="41"/>
  <c r="CF115" i="41"/>
  <c r="AT115" i="41"/>
  <c r="AE130" i="41"/>
  <c r="BQ130" i="41"/>
  <c r="CI112" i="41"/>
  <c r="AW112" i="41"/>
  <c r="BN133" i="41"/>
  <c r="AB133" i="41"/>
  <c r="BT127" i="41"/>
  <c r="AH127" i="41"/>
  <c r="AY148" i="41"/>
  <c r="H148" i="41"/>
  <c r="G148" i="41"/>
  <c r="D148" i="41"/>
  <c r="C148" i="41"/>
  <c r="I148" i="41"/>
  <c r="E148" i="41"/>
  <c r="F148" i="41"/>
  <c r="B148" i="41"/>
  <c r="K149" i="41"/>
  <c r="CG114" i="41"/>
  <c r="AU114" i="41"/>
  <c r="AP119" i="41"/>
  <c r="CB119" i="41"/>
  <c r="BK136" i="41"/>
  <c r="Y136" i="41"/>
  <c r="AD131" i="41"/>
  <c r="BP131" i="41"/>
  <c r="U140" i="41"/>
  <c r="BG140" i="41"/>
  <c r="BL135" i="41"/>
  <c r="Z135" i="41"/>
  <c r="AM122" i="41"/>
  <c r="BY122" i="41"/>
  <c r="AS116" i="41"/>
  <c r="CE116" i="41"/>
  <c r="BE142" i="41"/>
  <c r="S142" i="41"/>
  <c r="CD117" i="41"/>
  <c r="AR117" i="41"/>
  <c r="AX111" i="41"/>
  <c r="CJ111" i="41"/>
  <c r="AI126" i="41"/>
  <c r="BU126" i="41"/>
  <c r="BV126" i="41" l="1"/>
  <c r="AJ126" i="41"/>
  <c r="C149" i="41"/>
  <c r="D149" i="41"/>
  <c r="G149" i="41"/>
  <c r="B149" i="41"/>
  <c r="AY149" i="41"/>
  <c r="H149" i="41"/>
  <c r="E149" i="41"/>
  <c r="I149" i="41"/>
  <c r="F149" i="41"/>
  <c r="K150" i="41"/>
  <c r="BD144" i="41"/>
  <c r="R144" i="41"/>
  <c r="AM123" i="41"/>
  <c r="BY123" i="41"/>
  <c r="AA135" i="41"/>
  <c r="BM135" i="41"/>
  <c r="BO133" i="41"/>
  <c r="AC133" i="41"/>
  <c r="AG129" i="41"/>
  <c r="BS129" i="41"/>
  <c r="BH140" i="41"/>
  <c r="V140" i="41"/>
  <c r="X138" i="41"/>
  <c r="BJ138" i="41"/>
  <c r="CI113" i="41"/>
  <c r="AW113" i="41"/>
  <c r="AL124" i="41"/>
  <c r="BX124" i="41"/>
  <c r="CJ112" i="41"/>
  <c r="AX112" i="41"/>
  <c r="AE131" i="41"/>
  <c r="BQ131" i="41"/>
  <c r="AF130" i="41"/>
  <c r="BR130" i="41"/>
  <c r="Q145" i="41"/>
  <c r="BC145" i="41"/>
  <c r="S143" i="41"/>
  <c r="BE143" i="41"/>
  <c r="CE117" i="41"/>
  <c r="AS117" i="41"/>
  <c r="AD132" i="41"/>
  <c r="BP132" i="41"/>
  <c r="BA147" i="41"/>
  <c r="O147" i="41"/>
  <c r="BF142" i="41"/>
  <c r="T142" i="41"/>
  <c r="BL136" i="41"/>
  <c r="Z136" i="41"/>
  <c r="AU115" i="41"/>
  <c r="CG115" i="41"/>
  <c r="AR118" i="41"/>
  <c r="CD118" i="41"/>
  <c r="Y137" i="41"/>
  <c r="BK137" i="41"/>
  <c r="AT116" i="41"/>
  <c r="CF116" i="41"/>
  <c r="CC119" i="41"/>
  <c r="AQ119" i="41"/>
  <c r="CA121" i="41"/>
  <c r="AO121" i="41"/>
  <c r="U141" i="41"/>
  <c r="BG141" i="41"/>
  <c r="W139" i="41"/>
  <c r="BI139" i="41"/>
  <c r="P146" i="41"/>
  <c r="BB146" i="41"/>
  <c r="N148" i="41"/>
  <c r="L148" i="41" s="1"/>
  <c r="M148" i="41" s="1"/>
  <c r="AZ148" i="41"/>
  <c r="BZ122" i="41"/>
  <c r="AN122" i="41"/>
  <c r="BW125" i="41"/>
  <c r="AK125" i="41"/>
  <c r="CH114" i="41"/>
  <c r="AV114" i="41"/>
  <c r="AI127" i="41"/>
  <c r="BU127" i="41"/>
  <c r="BN134" i="41"/>
  <c r="AB134" i="41"/>
  <c r="AH128" i="41"/>
  <c r="BT128" i="41"/>
  <c r="CB120" i="41"/>
  <c r="AP120" i="41"/>
  <c r="AG130" i="41" l="1"/>
  <c r="BS130" i="41"/>
  <c r="F150" i="41"/>
  <c r="D150" i="41"/>
  <c r="K151" i="41"/>
  <c r="B150" i="41"/>
  <c r="C150" i="41"/>
  <c r="G150" i="41"/>
  <c r="H150" i="41"/>
  <c r="E150" i="41"/>
  <c r="I150" i="41"/>
  <c r="AY150" i="41"/>
  <c r="AO122" i="41"/>
  <c r="CA122" i="41"/>
  <c r="CD119" i="41"/>
  <c r="AR119" i="41"/>
  <c r="BG142" i="41"/>
  <c r="U142" i="41"/>
  <c r="BI140" i="41"/>
  <c r="W140" i="41"/>
  <c r="BA148" i="41"/>
  <c r="O148" i="41"/>
  <c r="AU116" i="41"/>
  <c r="CG116" i="41"/>
  <c r="AF131" i="41"/>
  <c r="BR131" i="41"/>
  <c r="AH129" i="41"/>
  <c r="BT129" i="41"/>
  <c r="BB147" i="41"/>
  <c r="P147" i="41"/>
  <c r="AI128" i="41"/>
  <c r="BU128" i="41"/>
  <c r="Q146" i="41"/>
  <c r="BC146" i="41"/>
  <c r="Z137" i="41"/>
  <c r="BL137" i="41"/>
  <c r="AE132" i="41"/>
  <c r="BQ132" i="41"/>
  <c r="BO134" i="41"/>
  <c r="AC134" i="41"/>
  <c r="AD133" i="41"/>
  <c r="BP133" i="41"/>
  <c r="AZ149" i="41"/>
  <c r="N149" i="41"/>
  <c r="L149" i="41" s="1"/>
  <c r="M149" i="41" s="1"/>
  <c r="BJ139" i="41"/>
  <c r="X139" i="41"/>
  <c r="AS118" i="41"/>
  <c r="CE118" i="41"/>
  <c r="BY124" i="41"/>
  <c r="AM124" i="41"/>
  <c r="AB135" i="41"/>
  <c r="BN135" i="41"/>
  <c r="CC120" i="41"/>
  <c r="AQ120" i="41"/>
  <c r="AT117" i="41"/>
  <c r="CF117" i="41"/>
  <c r="AJ127" i="41"/>
  <c r="BV127" i="41"/>
  <c r="BH141" i="41"/>
  <c r="V141" i="41"/>
  <c r="AV115" i="41"/>
  <c r="CH115" i="41"/>
  <c r="BF143" i="41"/>
  <c r="T143" i="41"/>
  <c r="AN123" i="41"/>
  <c r="BZ123" i="41"/>
  <c r="CI114" i="41"/>
  <c r="AW114" i="41"/>
  <c r="AX113" i="41"/>
  <c r="CJ113" i="41"/>
  <c r="R145" i="41"/>
  <c r="BD145" i="41"/>
  <c r="Y138" i="41"/>
  <c r="BK138" i="41"/>
  <c r="BX125" i="41"/>
  <c r="AL125" i="41"/>
  <c r="AP121" i="41"/>
  <c r="CB121" i="41"/>
  <c r="BM136" i="41"/>
  <c r="AA136" i="41"/>
  <c r="BE144" i="41"/>
  <c r="S144" i="41"/>
  <c r="AK126" i="41"/>
  <c r="BW126" i="41"/>
  <c r="S145" i="41" l="1"/>
  <c r="BE145" i="41"/>
  <c r="CF118" i="41"/>
  <c r="AT118" i="41"/>
  <c r="BM137" i="41"/>
  <c r="AA137" i="41"/>
  <c r="AV116" i="41"/>
  <c r="CH116" i="41"/>
  <c r="AZ150" i="41"/>
  <c r="N150" i="41"/>
  <c r="L150" i="41" s="1"/>
  <c r="M150" i="41" s="1"/>
  <c r="W141" i="41"/>
  <c r="BI141" i="41"/>
  <c r="AK127" i="41"/>
  <c r="BW127" i="41"/>
  <c r="BD146" i="41"/>
  <c r="R146" i="41"/>
  <c r="T144" i="41"/>
  <c r="BF144" i="41"/>
  <c r="BK139" i="41"/>
  <c r="Y139" i="41"/>
  <c r="P148" i="41"/>
  <c r="BB148" i="41"/>
  <c r="AL126" i="41"/>
  <c r="BX126" i="41"/>
  <c r="AU117" i="41"/>
  <c r="CG117" i="41"/>
  <c r="AJ128" i="41"/>
  <c r="BV128" i="41"/>
  <c r="AB136" i="41"/>
  <c r="BN136" i="41"/>
  <c r="CJ114" i="41"/>
  <c r="AX114" i="41"/>
  <c r="BA149" i="41"/>
  <c r="O149" i="41"/>
  <c r="BJ140" i="41"/>
  <c r="X140" i="41"/>
  <c r="CC121" i="41"/>
  <c r="AQ121" i="41"/>
  <c r="AO123" i="41"/>
  <c r="CA123" i="41"/>
  <c r="AE133" i="41"/>
  <c r="BQ133" i="41"/>
  <c r="AR120" i="41"/>
  <c r="CD120" i="41"/>
  <c r="Q147" i="41"/>
  <c r="BC147" i="41"/>
  <c r="BH142" i="41"/>
  <c r="V142" i="41"/>
  <c r="H151" i="41"/>
  <c r="F151" i="41"/>
  <c r="AY151" i="41"/>
  <c r="G151" i="41"/>
  <c r="C151" i="41"/>
  <c r="D151" i="41"/>
  <c r="K152" i="41"/>
  <c r="I151" i="41"/>
  <c r="E151" i="41"/>
  <c r="B151" i="41"/>
  <c r="AC135" i="41"/>
  <c r="BO135" i="41"/>
  <c r="BU129" i="41"/>
  <c r="AI129" i="41"/>
  <c r="BY125" i="41"/>
  <c r="AM125" i="41"/>
  <c r="U143" i="41"/>
  <c r="BG143" i="41"/>
  <c r="AD134" i="41"/>
  <c r="BP134" i="41"/>
  <c r="AS119" i="41"/>
  <c r="CE119" i="41"/>
  <c r="BL138" i="41"/>
  <c r="Z138" i="41"/>
  <c r="AW115" i="41"/>
  <c r="CI115" i="41"/>
  <c r="AF132" i="41"/>
  <c r="BR132" i="41"/>
  <c r="AG131" i="41"/>
  <c r="BS131" i="41"/>
  <c r="AP122" i="41"/>
  <c r="CB122" i="41"/>
  <c r="AH130" i="41"/>
  <c r="BT130" i="41"/>
  <c r="AN124" i="41"/>
  <c r="BZ124" i="41"/>
  <c r="CA124" i="41" l="1"/>
  <c r="AO124" i="41"/>
  <c r="BP135" i="41"/>
  <c r="AD135" i="41"/>
  <c r="AM126" i="41"/>
  <c r="BY126" i="41"/>
  <c r="BJ141" i="41"/>
  <c r="X141" i="41"/>
  <c r="AA138" i="41"/>
  <c r="BM138" i="41"/>
  <c r="BI142" i="41"/>
  <c r="W142" i="41"/>
  <c r="Y140" i="41"/>
  <c r="BK140" i="41"/>
  <c r="AT119" i="41"/>
  <c r="CF119" i="41"/>
  <c r="BD147" i="41"/>
  <c r="R147" i="41"/>
  <c r="BC148" i="41"/>
  <c r="Q148" i="41"/>
  <c r="BB149" i="41"/>
  <c r="P149" i="41"/>
  <c r="O150" i="41"/>
  <c r="BA150" i="41"/>
  <c r="CC122" i="41"/>
  <c r="AQ122" i="41"/>
  <c r="BQ134" i="41"/>
  <c r="AE134" i="41"/>
  <c r="AS120" i="41"/>
  <c r="CE120" i="41"/>
  <c r="CI116" i="41"/>
  <c r="AW116" i="41"/>
  <c r="E152" i="41"/>
  <c r="F152" i="41"/>
  <c r="C152" i="41"/>
  <c r="H152" i="41"/>
  <c r="D152" i="41"/>
  <c r="I152" i="41"/>
  <c r="B152" i="41"/>
  <c r="AY152" i="41"/>
  <c r="K153" i="41"/>
  <c r="G152" i="41"/>
  <c r="BL139" i="41"/>
  <c r="Z139" i="41"/>
  <c r="V143" i="41"/>
  <c r="BH143" i="41"/>
  <c r="AF133" i="41"/>
  <c r="BR133" i="41"/>
  <c r="BO136" i="41"/>
  <c r="AC136" i="41"/>
  <c r="U144" i="41"/>
  <c r="BG144" i="41"/>
  <c r="BN137" i="41"/>
  <c r="AB137" i="41"/>
  <c r="AG132" i="41"/>
  <c r="BS132" i="41"/>
  <c r="AP123" i="41"/>
  <c r="CB123" i="41"/>
  <c r="BW128" i="41"/>
  <c r="AK128" i="41"/>
  <c r="BZ125" i="41"/>
  <c r="AN125" i="41"/>
  <c r="AZ151" i="41"/>
  <c r="N151" i="41"/>
  <c r="L151" i="41" s="1"/>
  <c r="M151" i="41" s="1"/>
  <c r="BE146" i="41"/>
  <c r="S146" i="41"/>
  <c r="CG118" i="41"/>
  <c r="AU118" i="41"/>
  <c r="BT131" i="41"/>
  <c r="AH131" i="41"/>
  <c r="AX115" i="41"/>
  <c r="CJ115" i="41"/>
  <c r="CH117" i="41"/>
  <c r="AV117" i="41"/>
  <c r="BX127" i="41"/>
  <c r="AL127" i="41"/>
  <c r="T145" i="41"/>
  <c r="BF145" i="41"/>
  <c r="BU130" i="41"/>
  <c r="AI130" i="41"/>
  <c r="AJ129" i="41"/>
  <c r="BV129" i="41"/>
  <c r="AR121" i="41"/>
  <c r="CD121" i="41"/>
  <c r="CE121" i="41" l="1"/>
  <c r="AS121" i="41"/>
  <c r="AG133" i="41"/>
  <c r="BS133" i="41"/>
  <c r="BB150" i="41"/>
  <c r="P150" i="41"/>
  <c r="AL128" i="41"/>
  <c r="BX128" i="41"/>
  <c r="BJ142" i="41"/>
  <c r="X142" i="41"/>
  <c r="AK129" i="41"/>
  <c r="BW129" i="41"/>
  <c r="CC123" i="41"/>
  <c r="AQ123" i="41"/>
  <c r="W143" i="41"/>
  <c r="BI143" i="41"/>
  <c r="AB138" i="41"/>
  <c r="BN138" i="41"/>
  <c r="BU131" i="41"/>
  <c r="AI131" i="41"/>
  <c r="BC149" i="41"/>
  <c r="Q149" i="41"/>
  <c r="AH132" i="41"/>
  <c r="BT132" i="41"/>
  <c r="BV130" i="41"/>
  <c r="AJ130" i="41"/>
  <c r="AV118" i="41"/>
  <c r="CH118" i="41"/>
  <c r="AA139" i="41"/>
  <c r="BM139" i="41"/>
  <c r="CJ116" i="41"/>
  <c r="AX116" i="41"/>
  <c r="R148" i="41"/>
  <c r="BD148" i="41"/>
  <c r="BK141" i="41"/>
  <c r="Y141" i="41"/>
  <c r="U145" i="41"/>
  <c r="BG145" i="41"/>
  <c r="CF120" i="41"/>
  <c r="AT120" i="41"/>
  <c r="BZ126" i="41"/>
  <c r="AN126" i="41"/>
  <c r="BF146" i="41"/>
  <c r="T146" i="41"/>
  <c r="AC137" i="41"/>
  <c r="BO137" i="41"/>
  <c r="E153" i="41"/>
  <c r="AY153" i="41"/>
  <c r="G153" i="41"/>
  <c r="B153" i="41"/>
  <c r="F153" i="41"/>
  <c r="H153" i="41"/>
  <c r="I153" i="41"/>
  <c r="D153" i="41"/>
  <c r="C153" i="41"/>
  <c r="K154" i="41"/>
  <c r="S147" i="41"/>
  <c r="BE147" i="41"/>
  <c r="V144" i="41"/>
  <c r="BH144" i="41"/>
  <c r="AZ152" i="41"/>
  <c r="N152" i="41"/>
  <c r="L152" i="41" s="1"/>
  <c r="M152" i="41" s="1"/>
  <c r="AU119" i="41"/>
  <c r="CG119" i="41"/>
  <c r="AM127" i="41"/>
  <c r="BY127" i="41"/>
  <c r="BA151" i="41"/>
  <c r="O151" i="41"/>
  <c r="BR134" i="41"/>
  <c r="AF134" i="41"/>
  <c r="BQ135" i="41"/>
  <c r="AE135" i="41"/>
  <c r="Z140" i="41"/>
  <c r="BL140" i="41"/>
  <c r="CI117" i="41"/>
  <c r="AW117" i="41"/>
  <c r="AO125" i="41"/>
  <c r="CA125" i="41"/>
  <c r="AD136" i="41"/>
  <c r="BP136" i="41"/>
  <c r="AR122" i="41"/>
  <c r="CD122" i="41"/>
  <c r="AP124" i="41"/>
  <c r="CB124" i="41"/>
  <c r="CC124" i="41" l="1"/>
  <c r="AQ124" i="41"/>
  <c r="BI144" i="41"/>
  <c r="W144" i="41"/>
  <c r="N153" i="41"/>
  <c r="L153" i="41" s="1"/>
  <c r="M153" i="41" s="1"/>
  <c r="AZ153" i="41"/>
  <c r="AI132" i="41"/>
  <c r="BU132" i="41"/>
  <c r="BX129" i="41"/>
  <c r="AL129" i="41"/>
  <c r="BF147" i="41"/>
  <c r="T147" i="41"/>
  <c r="AD137" i="41"/>
  <c r="BP137" i="41"/>
  <c r="S148" i="41"/>
  <c r="BE148" i="41"/>
  <c r="BS134" i="41"/>
  <c r="AG134" i="41"/>
  <c r="R149" i="41"/>
  <c r="BD149" i="41"/>
  <c r="Y142" i="41"/>
  <c r="BK142" i="41"/>
  <c r="BQ136" i="41"/>
  <c r="AE136" i="41"/>
  <c r="D154" i="41"/>
  <c r="AY154" i="41"/>
  <c r="K155" i="41"/>
  <c r="I154" i="41"/>
  <c r="E154" i="41"/>
  <c r="F154" i="41"/>
  <c r="G154" i="41"/>
  <c r="H154" i="41"/>
  <c r="B154" i="41"/>
  <c r="C154" i="41"/>
  <c r="BY128" i="41"/>
  <c r="AM128" i="41"/>
  <c r="AF135" i="41"/>
  <c r="BR135" i="41"/>
  <c r="P151" i="41"/>
  <c r="BB151" i="41"/>
  <c r="U146" i="41"/>
  <c r="BG146" i="41"/>
  <c r="BV131" i="41"/>
  <c r="AJ131" i="41"/>
  <c r="Z141" i="41"/>
  <c r="BL141" i="41"/>
  <c r="AP125" i="41"/>
  <c r="CB125" i="41"/>
  <c r="AN127" i="41"/>
  <c r="BZ127" i="41"/>
  <c r="AB139" i="41"/>
  <c r="BN139" i="41"/>
  <c r="BO138" i="41"/>
  <c r="AC138" i="41"/>
  <c r="CA126" i="41"/>
  <c r="AO126" i="41"/>
  <c r="Q150" i="41"/>
  <c r="BC150" i="41"/>
  <c r="CH119" i="41"/>
  <c r="AV119" i="41"/>
  <c r="AW118" i="41"/>
  <c r="CI118" i="41"/>
  <c r="X143" i="41"/>
  <c r="BJ143" i="41"/>
  <c r="BT133" i="41"/>
  <c r="AH133" i="41"/>
  <c r="CJ117" i="41"/>
  <c r="AX117" i="41"/>
  <c r="AU120" i="41"/>
  <c r="CG120" i="41"/>
  <c r="AA140" i="41"/>
  <c r="BM140" i="41"/>
  <c r="BH145" i="41"/>
  <c r="V145" i="41"/>
  <c r="AS122" i="41"/>
  <c r="CE122" i="41"/>
  <c r="O152" i="41"/>
  <c r="BA152" i="41"/>
  <c r="BW130" i="41"/>
  <c r="AK130" i="41"/>
  <c r="AR123" i="41"/>
  <c r="CD123" i="41"/>
  <c r="AT121" i="41"/>
  <c r="CF121" i="41"/>
  <c r="CC125" i="41" l="1"/>
  <c r="AQ125" i="41"/>
  <c r="AW119" i="41"/>
  <c r="CI119" i="41"/>
  <c r="AN128" i="41"/>
  <c r="BZ128" i="41"/>
  <c r="AF136" i="41"/>
  <c r="BR136" i="41"/>
  <c r="U147" i="41"/>
  <c r="BG147" i="41"/>
  <c r="AV120" i="41"/>
  <c r="CH120" i="41"/>
  <c r="BD150" i="41"/>
  <c r="R150" i="41"/>
  <c r="BM141" i="41"/>
  <c r="AA141" i="41"/>
  <c r="BL142" i="41"/>
  <c r="Z142" i="41"/>
  <c r="BN140" i="41"/>
  <c r="AB140" i="41"/>
  <c r="BY129" i="41"/>
  <c r="AM129" i="41"/>
  <c r="AS123" i="41"/>
  <c r="CE123" i="41"/>
  <c r="BE149" i="41"/>
  <c r="S149" i="41"/>
  <c r="BV132" i="41"/>
  <c r="AJ132" i="41"/>
  <c r="AL130" i="41"/>
  <c r="BX130" i="41"/>
  <c r="CB126" i="41"/>
  <c r="AP126" i="41"/>
  <c r="AK131" i="41"/>
  <c r="BW131" i="41"/>
  <c r="BB152" i="41"/>
  <c r="P152" i="41"/>
  <c r="BH146" i="41"/>
  <c r="V146" i="41"/>
  <c r="O153" i="41"/>
  <c r="BA153" i="41"/>
  <c r="AU121" i="41"/>
  <c r="CG121" i="41"/>
  <c r="BU133" i="41"/>
  <c r="AI133" i="41"/>
  <c r="AD138" i="41"/>
  <c r="BP138" i="41"/>
  <c r="BT134" i="41"/>
  <c r="AH134" i="41"/>
  <c r="AT122" i="41"/>
  <c r="CF122" i="41"/>
  <c r="BK143" i="41"/>
  <c r="Y143" i="41"/>
  <c r="AC139" i="41"/>
  <c r="BO139" i="41"/>
  <c r="Q151" i="41"/>
  <c r="BC151" i="41"/>
  <c r="T148" i="41"/>
  <c r="BF148" i="41"/>
  <c r="H155" i="41"/>
  <c r="D155" i="41"/>
  <c r="E155" i="41"/>
  <c r="K156" i="41"/>
  <c r="F155" i="41"/>
  <c r="AY155" i="41"/>
  <c r="C155" i="41"/>
  <c r="I155" i="41"/>
  <c r="G155" i="41"/>
  <c r="B155" i="41"/>
  <c r="X144" i="41"/>
  <c r="BJ144" i="41"/>
  <c r="CJ118" i="41"/>
  <c r="AX118" i="41"/>
  <c r="CA127" i="41"/>
  <c r="AO127" i="41"/>
  <c r="AG135" i="41"/>
  <c r="BS135" i="41"/>
  <c r="N154" i="41"/>
  <c r="L154" i="41" s="1"/>
  <c r="M154" i="41" s="1"/>
  <c r="AZ154" i="41"/>
  <c r="BQ137" i="41"/>
  <c r="AE137" i="41"/>
  <c r="BI145" i="41"/>
  <c r="W145" i="41"/>
  <c r="CD124" i="41"/>
  <c r="AR124" i="41"/>
  <c r="CF123" i="41" l="1"/>
  <c r="AT123" i="41"/>
  <c r="CI120" i="41"/>
  <c r="AW120" i="41"/>
  <c r="AI134" i="41"/>
  <c r="BU134" i="41"/>
  <c r="BC152" i="41"/>
  <c r="Q152" i="41"/>
  <c r="AE138" i="41"/>
  <c r="BQ138" i="41"/>
  <c r="AL131" i="41"/>
  <c r="BX131" i="41"/>
  <c r="V147" i="41"/>
  <c r="BH147" i="41"/>
  <c r="BJ145" i="41"/>
  <c r="X145" i="41"/>
  <c r="AN129" i="41"/>
  <c r="BZ129" i="41"/>
  <c r="AG136" i="41"/>
  <c r="BS136" i="41"/>
  <c r="AF137" i="41"/>
  <c r="BR137" i="41"/>
  <c r="AJ133" i="41"/>
  <c r="BV133" i="41"/>
  <c r="AQ126" i="41"/>
  <c r="CC126" i="41"/>
  <c r="BO140" i="41"/>
  <c r="AC140" i="41"/>
  <c r="AD139" i="41"/>
  <c r="BP139" i="41"/>
  <c r="CH121" i="41"/>
  <c r="AV121" i="41"/>
  <c r="AM130" i="41"/>
  <c r="BY130" i="41"/>
  <c r="AO128" i="41"/>
  <c r="CA128" i="41"/>
  <c r="U148" i="41"/>
  <c r="BG148" i="41"/>
  <c r="BM142" i="41"/>
  <c r="AA142" i="41"/>
  <c r="BA154" i="41"/>
  <c r="O154" i="41"/>
  <c r="BT135" i="41"/>
  <c r="AH135" i="41"/>
  <c r="AZ155" i="41"/>
  <c r="N155" i="41"/>
  <c r="L155" i="41" s="1"/>
  <c r="M155" i="41" s="1"/>
  <c r="BB153" i="41"/>
  <c r="P153" i="41"/>
  <c r="CJ119" i="41"/>
  <c r="AX119" i="41"/>
  <c r="Y144" i="41"/>
  <c r="BK144" i="41"/>
  <c r="Z143" i="41"/>
  <c r="BL143" i="41"/>
  <c r="BW132" i="41"/>
  <c r="AK132" i="41"/>
  <c r="BN141" i="41"/>
  <c r="AB141" i="41"/>
  <c r="CE124" i="41"/>
  <c r="AS124" i="41"/>
  <c r="R151" i="41"/>
  <c r="BD151" i="41"/>
  <c r="G156" i="41"/>
  <c r="AY156" i="41"/>
  <c r="B156" i="41"/>
  <c r="E156" i="41"/>
  <c r="D156" i="41"/>
  <c r="H156" i="41"/>
  <c r="C156" i="41"/>
  <c r="I156" i="41"/>
  <c r="F156" i="41"/>
  <c r="K157" i="41"/>
  <c r="CG122" i="41"/>
  <c r="AU122" i="41"/>
  <c r="CB127" i="41"/>
  <c r="AP127" i="41"/>
  <c r="W146" i="41"/>
  <c r="BI146" i="41"/>
  <c r="T149" i="41"/>
  <c r="BF149" i="41"/>
  <c r="S150" i="41"/>
  <c r="BE150" i="41"/>
  <c r="CD125" i="41"/>
  <c r="AR125" i="41"/>
  <c r="K158" i="41" l="1"/>
  <c r="H157" i="41"/>
  <c r="E157" i="41"/>
  <c r="F157" i="41"/>
  <c r="C157" i="41"/>
  <c r="G157" i="41"/>
  <c r="B157" i="41"/>
  <c r="D157" i="41"/>
  <c r="I157" i="41"/>
  <c r="AY157" i="41"/>
  <c r="AP128" i="41"/>
  <c r="CB128" i="41"/>
  <c r="AK133" i="41"/>
  <c r="BW133" i="41"/>
  <c r="AM131" i="41"/>
  <c r="BY131" i="41"/>
  <c r="AT124" i="41"/>
  <c r="CF124" i="41"/>
  <c r="BC153" i="41"/>
  <c r="Q153" i="41"/>
  <c r="BZ130" i="41"/>
  <c r="AN130" i="41"/>
  <c r="BS137" i="41"/>
  <c r="AG137" i="41"/>
  <c r="AF138" i="41"/>
  <c r="BR138" i="41"/>
  <c r="CE125" i="41"/>
  <c r="AS125" i="41"/>
  <c r="AC141" i="41"/>
  <c r="BO141" i="41"/>
  <c r="BA155" i="41"/>
  <c r="O155" i="41"/>
  <c r="T150" i="41"/>
  <c r="BF150" i="41"/>
  <c r="AH136" i="41"/>
  <c r="BT136" i="41"/>
  <c r="BX132" i="41"/>
  <c r="AL132" i="41"/>
  <c r="AI135" i="41"/>
  <c r="BU135" i="41"/>
  <c r="AW121" i="41"/>
  <c r="CI121" i="41"/>
  <c r="R152" i="41"/>
  <c r="BD152" i="41"/>
  <c r="BJ146" i="41"/>
  <c r="X146" i="41"/>
  <c r="BM143" i="41"/>
  <c r="AA143" i="41"/>
  <c r="BQ139" i="41"/>
  <c r="AE139" i="41"/>
  <c r="AO129" i="41"/>
  <c r="CA129" i="41"/>
  <c r="AJ134" i="41"/>
  <c r="BV134" i="41"/>
  <c r="BB154" i="41"/>
  <c r="P154" i="41"/>
  <c r="AZ156" i="41"/>
  <c r="N156" i="41"/>
  <c r="L156" i="41" s="1"/>
  <c r="M156" i="41" s="1"/>
  <c r="BL144" i="41"/>
  <c r="Z144" i="41"/>
  <c r="CC127" i="41"/>
  <c r="AQ127" i="41"/>
  <c r="BN142" i="41"/>
  <c r="AB142" i="41"/>
  <c r="BP140" i="41"/>
  <c r="AD140" i="41"/>
  <c r="Y145" i="41"/>
  <c r="BK145" i="41"/>
  <c r="AX120" i="41"/>
  <c r="CJ120" i="41"/>
  <c r="BG149" i="41"/>
  <c r="U149" i="41"/>
  <c r="S151" i="41"/>
  <c r="BE151" i="41"/>
  <c r="V148" i="41"/>
  <c r="BH148" i="41"/>
  <c r="AR126" i="41"/>
  <c r="CD126" i="41"/>
  <c r="W147" i="41"/>
  <c r="BI147" i="41"/>
  <c r="CH122" i="41"/>
  <c r="AV122" i="41"/>
  <c r="CG123" i="41"/>
  <c r="AU123" i="41"/>
  <c r="BU136" i="41" l="1"/>
  <c r="AI136" i="41"/>
  <c r="CC128" i="41"/>
  <c r="AQ128" i="41"/>
  <c r="AA144" i="41"/>
  <c r="BM144" i="41"/>
  <c r="BN143" i="41"/>
  <c r="AB143" i="41"/>
  <c r="BT137" i="41"/>
  <c r="AH137" i="41"/>
  <c r="BG150" i="41"/>
  <c r="U150" i="41"/>
  <c r="AZ157" i="41"/>
  <c r="N157" i="41"/>
  <c r="L157" i="41" s="1"/>
  <c r="M157" i="41" s="1"/>
  <c r="CI122" i="41"/>
  <c r="AW122" i="41"/>
  <c r="O156" i="41"/>
  <c r="BA156" i="41"/>
  <c r="Y146" i="41"/>
  <c r="BK146" i="41"/>
  <c r="CA130" i="41"/>
  <c r="AO130" i="41"/>
  <c r="X147" i="41"/>
  <c r="BJ147" i="41"/>
  <c r="Z145" i="41"/>
  <c r="BL145" i="41"/>
  <c r="BE152" i="41"/>
  <c r="S152" i="41"/>
  <c r="BC154" i="41"/>
  <c r="Q154" i="41"/>
  <c r="BB155" i="41"/>
  <c r="P155" i="41"/>
  <c r="BD153" i="41"/>
  <c r="R153" i="41"/>
  <c r="BH149" i="41"/>
  <c r="V149" i="41"/>
  <c r="AS126" i="41"/>
  <c r="CE126" i="41"/>
  <c r="AK134" i="41"/>
  <c r="BW134" i="41"/>
  <c r="CJ121" i="41"/>
  <c r="AX121" i="41"/>
  <c r="BP141" i="41"/>
  <c r="AD141" i="41"/>
  <c r="AU124" i="41"/>
  <c r="CG124" i="41"/>
  <c r="CH123" i="41"/>
  <c r="AV123" i="41"/>
  <c r="BQ140" i="41"/>
  <c r="AE140" i="41"/>
  <c r="BI148" i="41"/>
  <c r="W148" i="41"/>
  <c r="CB129" i="41"/>
  <c r="AP129" i="41"/>
  <c r="AJ135" i="41"/>
  <c r="BV135" i="41"/>
  <c r="AN131" i="41"/>
  <c r="BZ131" i="41"/>
  <c r="AC142" i="41"/>
  <c r="BO142" i="41"/>
  <c r="CF125" i="41"/>
  <c r="AT125" i="41"/>
  <c r="BF151" i="41"/>
  <c r="T151" i="41"/>
  <c r="BS138" i="41"/>
  <c r="AG138" i="41"/>
  <c r="AL133" i="41"/>
  <c r="BX133" i="41"/>
  <c r="CD127" i="41"/>
  <c r="AR127" i="41"/>
  <c r="BR139" i="41"/>
  <c r="AF139" i="41"/>
  <c r="BY132" i="41"/>
  <c r="AM132" i="41"/>
  <c r="AY158" i="41"/>
  <c r="H158" i="41"/>
  <c r="C158" i="41"/>
  <c r="G158" i="41"/>
  <c r="D158" i="41"/>
  <c r="K159" i="41"/>
  <c r="F158" i="41"/>
  <c r="B158" i="41"/>
  <c r="E158" i="41"/>
  <c r="I158" i="41"/>
  <c r="AD142" i="41" l="1"/>
  <c r="BP142" i="41"/>
  <c r="BK147" i="41"/>
  <c r="Y147" i="41"/>
  <c r="BH150" i="41"/>
  <c r="V150" i="41"/>
  <c r="CA131" i="41"/>
  <c r="AO131" i="41"/>
  <c r="AV124" i="41"/>
  <c r="CH124" i="41"/>
  <c r="BS139" i="41"/>
  <c r="AG139" i="41"/>
  <c r="CE127" i="41"/>
  <c r="AS127" i="41"/>
  <c r="BE153" i="41"/>
  <c r="S153" i="41"/>
  <c r="AP130" i="41"/>
  <c r="CB130" i="41"/>
  <c r="AI137" i="41"/>
  <c r="BU137" i="41"/>
  <c r="CI123" i="41"/>
  <c r="AW123" i="41"/>
  <c r="H159" i="41"/>
  <c r="C159" i="41"/>
  <c r="E159" i="41"/>
  <c r="B159" i="41"/>
  <c r="AY159" i="41"/>
  <c r="F159" i="41"/>
  <c r="I159" i="41"/>
  <c r="D159" i="41"/>
  <c r="K160" i="41"/>
  <c r="G159" i="41"/>
  <c r="BY133" i="41"/>
  <c r="AM133" i="41"/>
  <c r="AK135" i="41"/>
  <c r="BW135" i="41"/>
  <c r="BL146" i="41"/>
  <c r="Z146" i="41"/>
  <c r="BQ141" i="41"/>
  <c r="AE141" i="41"/>
  <c r="Q155" i="41"/>
  <c r="BC155" i="41"/>
  <c r="AC143" i="41"/>
  <c r="BO143" i="41"/>
  <c r="P156" i="41"/>
  <c r="BB156" i="41"/>
  <c r="AB144" i="41"/>
  <c r="BN144" i="41"/>
  <c r="AH138" i="41"/>
  <c r="BT138" i="41"/>
  <c r="CC129" i="41"/>
  <c r="AQ129" i="41"/>
  <c r="BD154" i="41"/>
  <c r="R154" i="41"/>
  <c r="AL134" i="41"/>
  <c r="BX134" i="41"/>
  <c r="AZ158" i="41"/>
  <c r="N158" i="41"/>
  <c r="L158" i="41" s="1"/>
  <c r="M158" i="41" s="1"/>
  <c r="U151" i="41"/>
  <c r="BG151" i="41"/>
  <c r="X148" i="41"/>
  <c r="BJ148" i="41"/>
  <c r="BF152" i="41"/>
  <c r="T152" i="41"/>
  <c r="AX122" i="41"/>
  <c r="CJ122" i="41"/>
  <c r="AR128" i="41"/>
  <c r="CD128" i="41"/>
  <c r="CF126" i="41"/>
  <c r="AT126" i="41"/>
  <c r="AA145" i="41"/>
  <c r="BM145" i="41"/>
  <c r="W149" i="41"/>
  <c r="BI149" i="41"/>
  <c r="BZ132" i="41"/>
  <c r="AN132" i="41"/>
  <c r="AU125" i="41"/>
  <c r="CG125" i="41"/>
  <c r="BR140" i="41"/>
  <c r="AF140" i="41"/>
  <c r="O157" i="41"/>
  <c r="BA157" i="41"/>
  <c r="AJ136" i="41"/>
  <c r="BV136" i="41"/>
  <c r="V151" i="41" l="1"/>
  <c r="BH151" i="41"/>
  <c r="AC144" i="41"/>
  <c r="BO144" i="41"/>
  <c r="BX135" i="41"/>
  <c r="AL135" i="41"/>
  <c r="BT139" i="41"/>
  <c r="AH139" i="41"/>
  <c r="Q156" i="41"/>
  <c r="BC156" i="41"/>
  <c r="CI124" i="41"/>
  <c r="AW124" i="41"/>
  <c r="AU126" i="41"/>
  <c r="CG126" i="41"/>
  <c r="O158" i="41"/>
  <c r="BA158" i="41"/>
  <c r="AN133" i="41"/>
  <c r="BZ133" i="41"/>
  <c r="CJ123" i="41"/>
  <c r="AX123" i="41"/>
  <c r="AK136" i="41"/>
  <c r="BW136" i="41"/>
  <c r="BB157" i="41"/>
  <c r="P157" i="41"/>
  <c r="CE128" i="41"/>
  <c r="AS128" i="41"/>
  <c r="BY134" i="41"/>
  <c r="AM134" i="41"/>
  <c r="BP143" i="41"/>
  <c r="AD143" i="41"/>
  <c r="AJ137" i="41"/>
  <c r="BV137" i="41"/>
  <c r="K161" i="41"/>
  <c r="C160" i="41"/>
  <c r="G160" i="41"/>
  <c r="E160" i="41"/>
  <c r="B160" i="41"/>
  <c r="AY160" i="41"/>
  <c r="D160" i="41"/>
  <c r="F160" i="41"/>
  <c r="H160" i="41"/>
  <c r="I160" i="41"/>
  <c r="AP131" i="41"/>
  <c r="CB131" i="41"/>
  <c r="AV125" i="41"/>
  <c r="CH125" i="41"/>
  <c r="R155" i="41"/>
  <c r="BD155" i="41"/>
  <c r="CC130" i="41"/>
  <c r="AQ130" i="41"/>
  <c r="AB145" i="41"/>
  <c r="BN145" i="41"/>
  <c r="AG140" i="41"/>
  <c r="BS140" i="41"/>
  <c r="S154" i="41"/>
  <c r="BE154" i="41"/>
  <c r="W150" i="41"/>
  <c r="BI150" i="41"/>
  <c r="CA132" i="41"/>
  <c r="AO132" i="41"/>
  <c r="U152" i="41"/>
  <c r="BG152" i="41"/>
  <c r="CD129" i="41"/>
  <c r="AR129" i="41"/>
  <c r="BR141" i="41"/>
  <c r="AF141" i="41"/>
  <c r="AZ159" i="41"/>
  <c r="N159" i="41"/>
  <c r="L159" i="41" s="1"/>
  <c r="M159" i="41" s="1"/>
  <c r="T153" i="41"/>
  <c r="BF153" i="41"/>
  <c r="BL147" i="41"/>
  <c r="Z147" i="41"/>
  <c r="BJ149" i="41"/>
  <c r="X149" i="41"/>
  <c r="Y148" i="41"/>
  <c r="BK148" i="41"/>
  <c r="AI138" i="41"/>
  <c r="BU138" i="41"/>
  <c r="BQ142" i="41"/>
  <c r="AE142" i="41"/>
  <c r="AA146" i="41"/>
  <c r="BM146" i="41"/>
  <c r="AT127" i="41"/>
  <c r="CF127" i="41"/>
  <c r="S155" i="41" l="1"/>
  <c r="BE155" i="41"/>
  <c r="BM147" i="41"/>
  <c r="AA147" i="41"/>
  <c r="AP132" i="41"/>
  <c r="CB132" i="41"/>
  <c r="BC157" i="41"/>
  <c r="Q157" i="41"/>
  <c r="AX124" i="41"/>
  <c r="CJ124" i="41"/>
  <c r="AB146" i="41"/>
  <c r="BN146" i="41"/>
  <c r="AW125" i="41"/>
  <c r="CI125" i="41"/>
  <c r="AL136" i="41"/>
  <c r="BX136" i="41"/>
  <c r="BD156" i="41"/>
  <c r="R156" i="41"/>
  <c r="AY161" i="41"/>
  <c r="G161" i="41"/>
  <c r="H161" i="41"/>
  <c r="K162" i="41"/>
  <c r="I161" i="41"/>
  <c r="E161" i="41"/>
  <c r="C161" i="41"/>
  <c r="B161" i="41"/>
  <c r="D161" i="41"/>
  <c r="F161" i="41"/>
  <c r="AU127" i="41"/>
  <c r="CG127" i="41"/>
  <c r="BF154" i="41"/>
  <c r="T154" i="41"/>
  <c r="AQ131" i="41"/>
  <c r="CC131" i="41"/>
  <c r="BW137" i="41"/>
  <c r="AK137" i="41"/>
  <c r="BR142" i="41"/>
  <c r="AF142" i="41"/>
  <c r="O159" i="41"/>
  <c r="BA159" i="41"/>
  <c r="AI139" i="41"/>
  <c r="BU139" i="41"/>
  <c r="AJ138" i="41"/>
  <c r="BV138" i="41"/>
  <c r="BT140" i="41"/>
  <c r="AH140" i="41"/>
  <c r="CA133" i="41"/>
  <c r="AO133" i="41"/>
  <c r="AG141" i="41"/>
  <c r="BS141" i="41"/>
  <c r="AE143" i="41"/>
  <c r="BQ143" i="41"/>
  <c r="AM135" i="41"/>
  <c r="BY135" i="41"/>
  <c r="Z148" i="41"/>
  <c r="BL148" i="41"/>
  <c r="AC145" i="41"/>
  <c r="BO145" i="41"/>
  <c r="P158" i="41"/>
  <c r="BB158" i="41"/>
  <c r="AD144" i="41"/>
  <c r="BP144" i="41"/>
  <c r="U153" i="41"/>
  <c r="BG153" i="41"/>
  <c r="CE129" i="41"/>
  <c r="AS129" i="41"/>
  <c r="BZ134" i="41"/>
  <c r="AN134" i="41"/>
  <c r="BJ150" i="41"/>
  <c r="X150" i="41"/>
  <c r="V152" i="41"/>
  <c r="BH152" i="41"/>
  <c r="AZ160" i="41"/>
  <c r="N160" i="41"/>
  <c r="L160" i="41" s="1"/>
  <c r="M160" i="41" s="1"/>
  <c r="CH126" i="41"/>
  <c r="AV126" i="41"/>
  <c r="BI151" i="41"/>
  <c r="W151" i="41"/>
  <c r="Y149" i="41"/>
  <c r="BK149" i="41"/>
  <c r="CD130" i="41"/>
  <c r="AR130" i="41"/>
  <c r="CF128" i="41"/>
  <c r="AT128" i="41"/>
  <c r="W152" i="41" l="1"/>
  <c r="BI152" i="41"/>
  <c r="Q158" i="41"/>
  <c r="BC158" i="41"/>
  <c r="BO146" i="41"/>
  <c r="AC146" i="41"/>
  <c r="CB133" i="41"/>
  <c r="AP133" i="41"/>
  <c r="AL137" i="41"/>
  <c r="BX137" i="41"/>
  <c r="AD145" i="41"/>
  <c r="BP145" i="41"/>
  <c r="CD131" i="41"/>
  <c r="AR131" i="41"/>
  <c r="G162" i="41"/>
  <c r="C162" i="41"/>
  <c r="D162" i="41"/>
  <c r="E162" i="41"/>
  <c r="K163" i="41"/>
  <c r="AY162" i="41"/>
  <c r="H162" i="41"/>
  <c r="I162" i="41"/>
  <c r="F162" i="41"/>
  <c r="B162" i="41"/>
  <c r="AS130" i="41"/>
  <c r="CE130" i="41"/>
  <c r="BK150" i="41"/>
  <c r="Y150" i="41"/>
  <c r="BU140" i="41"/>
  <c r="AI140" i="41"/>
  <c r="Z149" i="41"/>
  <c r="BL149" i="41"/>
  <c r="AA148" i="41"/>
  <c r="BM148" i="41"/>
  <c r="AK138" i="41"/>
  <c r="BW138" i="41"/>
  <c r="AO134" i="41"/>
  <c r="CA134" i="41"/>
  <c r="U154" i="41"/>
  <c r="BG154" i="41"/>
  <c r="AZ161" i="41"/>
  <c r="N161" i="41"/>
  <c r="L161" i="41" s="1"/>
  <c r="M161" i="41" s="1"/>
  <c r="BD157" i="41"/>
  <c r="R157" i="41"/>
  <c r="BZ135" i="41"/>
  <c r="AN135" i="41"/>
  <c r="BV139" i="41"/>
  <c r="AJ139" i="41"/>
  <c r="CH127" i="41"/>
  <c r="AV127" i="41"/>
  <c r="CC132" i="41"/>
  <c r="AQ132" i="41"/>
  <c r="AU128" i="41"/>
  <c r="CG128" i="41"/>
  <c r="BJ151" i="41"/>
  <c r="X151" i="41"/>
  <c r="CF129" i="41"/>
  <c r="AT129" i="41"/>
  <c r="S156" i="41"/>
  <c r="BE156" i="41"/>
  <c r="BH153" i="41"/>
  <c r="V153" i="41"/>
  <c r="AF143" i="41"/>
  <c r="BR143" i="41"/>
  <c r="P159" i="41"/>
  <c r="BB159" i="41"/>
  <c r="AM136" i="41"/>
  <c r="BY136" i="41"/>
  <c r="CI126" i="41"/>
  <c r="AW126" i="41"/>
  <c r="BN147" i="41"/>
  <c r="AB147" i="41"/>
  <c r="AE144" i="41"/>
  <c r="BQ144" i="41"/>
  <c r="AH141" i="41"/>
  <c r="BT141" i="41"/>
  <c r="AX125" i="41"/>
  <c r="CJ125" i="41"/>
  <c r="BF155" i="41"/>
  <c r="T155" i="41"/>
  <c r="O160" i="41"/>
  <c r="BA160" i="41"/>
  <c r="AG142" i="41"/>
  <c r="BS142" i="41"/>
  <c r="BT142" i="41" l="1"/>
  <c r="AH142" i="41"/>
  <c r="T156" i="41"/>
  <c r="BF156" i="41"/>
  <c r="BX138" i="41"/>
  <c r="AL138" i="41"/>
  <c r="BQ145" i="41"/>
  <c r="AE145" i="41"/>
  <c r="BO147" i="41"/>
  <c r="AC147" i="41"/>
  <c r="AK139" i="41"/>
  <c r="BW139" i="41"/>
  <c r="BN148" i="41"/>
  <c r="AB148" i="41"/>
  <c r="BY137" i="41"/>
  <c r="AM137" i="41"/>
  <c r="AX126" i="41"/>
  <c r="CJ126" i="41"/>
  <c r="AU129" i="41"/>
  <c r="CG129" i="41"/>
  <c r="AO135" i="41"/>
  <c r="CA135" i="41"/>
  <c r="BZ136" i="41"/>
  <c r="AN136" i="41"/>
  <c r="BM149" i="41"/>
  <c r="AA149" i="41"/>
  <c r="AZ162" i="41"/>
  <c r="N162" i="41"/>
  <c r="L162" i="41" s="1"/>
  <c r="M162" i="41" s="1"/>
  <c r="U155" i="41"/>
  <c r="BG155" i="41"/>
  <c r="BK151" i="41"/>
  <c r="Y151" i="41"/>
  <c r="S157" i="41"/>
  <c r="BE157" i="41"/>
  <c r="F163" i="41"/>
  <c r="G163" i="41"/>
  <c r="H163" i="41"/>
  <c r="AY163" i="41"/>
  <c r="E163" i="41"/>
  <c r="D163" i="41"/>
  <c r="B163" i="41"/>
  <c r="C163" i="41"/>
  <c r="I163" i="41"/>
  <c r="K164" i="41"/>
  <c r="AQ133" i="41"/>
  <c r="CC133" i="41"/>
  <c r="CH128" i="41"/>
  <c r="AV128" i="41"/>
  <c r="O161" i="41"/>
  <c r="BA161" i="41"/>
  <c r="BV140" i="41"/>
  <c r="AJ140" i="41"/>
  <c r="BP146" i="41"/>
  <c r="AD146" i="41"/>
  <c r="P160" i="41"/>
  <c r="BB160" i="41"/>
  <c r="BU141" i="41"/>
  <c r="AI141" i="41"/>
  <c r="AG143" i="41"/>
  <c r="BS143" i="41"/>
  <c r="BH154" i="41"/>
  <c r="V154" i="41"/>
  <c r="R158" i="41"/>
  <c r="BD158" i="41"/>
  <c r="CD132" i="41"/>
  <c r="AR132" i="41"/>
  <c r="Z150" i="41"/>
  <c r="BL150" i="41"/>
  <c r="BR144" i="41"/>
  <c r="AF144" i="41"/>
  <c r="CB134" i="41"/>
  <c r="AP134" i="41"/>
  <c r="CF130" i="41"/>
  <c r="AT130" i="41"/>
  <c r="BJ152" i="41"/>
  <c r="X152" i="41"/>
  <c r="BC159" i="41"/>
  <c r="Q159" i="41"/>
  <c r="BI153" i="41"/>
  <c r="W153" i="41"/>
  <c r="CI127" i="41"/>
  <c r="AW127" i="41"/>
  <c r="CE131" i="41"/>
  <c r="AS131" i="41"/>
  <c r="BT143" i="41" l="1"/>
  <c r="AH143" i="41"/>
  <c r="BX139" i="41"/>
  <c r="AL139" i="41"/>
  <c r="AQ134" i="41"/>
  <c r="CC134" i="41"/>
  <c r="AW128" i="41"/>
  <c r="CI128" i="41"/>
  <c r="AO136" i="41"/>
  <c r="CA136" i="41"/>
  <c r="CD133" i="41"/>
  <c r="AR133" i="41"/>
  <c r="BF157" i="41"/>
  <c r="T157" i="41"/>
  <c r="AP135" i="41"/>
  <c r="CB135" i="41"/>
  <c r="CJ127" i="41"/>
  <c r="AX127" i="41"/>
  <c r="AG144" i="41"/>
  <c r="BS144" i="41"/>
  <c r="AJ141" i="41"/>
  <c r="BV141" i="41"/>
  <c r="BP147" i="41"/>
  <c r="AD147" i="41"/>
  <c r="AA150" i="41"/>
  <c r="BM150" i="41"/>
  <c r="BC160" i="41"/>
  <c r="Q160" i="41"/>
  <c r="G164" i="41"/>
  <c r="B164" i="41"/>
  <c r="K165" i="41"/>
  <c r="AY164" i="41"/>
  <c r="D164" i="41"/>
  <c r="C164" i="41"/>
  <c r="F164" i="41"/>
  <c r="E164" i="41"/>
  <c r="I164" i="41"/>
  <c r="H164" i="41"/>
  <c r="AV129" i="41"/>
  <c r="CH129" i="41"/>
  <c r="X153" i="41"/>
  <c r="BJ153" i="41"/>
  <c r="Z151" i="41"/>
  <c r="BL151" i="41"/>
  <c r="AF145" i="41"/>
  <c r="BR145" i="41"/>
  <c r="BH155" i="41"/>
  <c r="V155" i="41"/>
  <c r="BD159" i="41"/>
  <c r="R159" i="41"/>
  <c r="CE132" i="41"/>
  <c r="AS132" i="41"/>
  <c r="BQ146" i="41"/>
  <c r="AE146" i="41"/>
  <c r="AM138" i="41"/>
  <c r="BY138" i="41"/>
  <c r="CF131" i="41"/>
  <c r="AT131" i="41"/>
  <c r="BE158" i="41"/>
  <c r="S158" i="41"/>
  <c r="BG156" i="41"/>
  <c r="U156" i="41"/>
  <c r="Y152" i="41"/>
  <c r="BK152" i="41"/>
  <c r="BW140" i="41"/>
  <c r="AK140" i="41"/>
  <c r="O162" i="41"/>
  <c r="BA162" i="41"/>
  <c r="BZ137" i="41"/>
  <c r="AN137" i="41"/>
  <c r="BB161" i="41"/>
  <c r="P161" i="41"/>
  <c r="N163" i="41"/>
  <c r="L163" i="41" s="1"/>
  <c r="M163" i="41" s="1"/>
  <c r="AZ163" i="41"/>
  <c r="CG130" i="41"/>
  <c r="AU130" i="41"/>
  <c r="BI154" i="41"/>
  <c r="W154" i="41"/>
  <c r="BN149" i="41"/>
  <c r="AB149" i="41"/>
  <c r="AC148" i="41"/>
  <c r="BO148" i="41"/>
  <c r="BU142" i="41"/>
  <c r="AI142" i="41"/>
  <c r="BC161" i="41" l="1"/>
  <c r="Q161" i="41"/>
  <c r="T158" i="41"/>
  <c r="BF158" i="41"/>
  <c r="BI155" i="41"/>
  <c r="W155" i="41"/>
  <c r="AE147" i="41"/>
  <c r="BQ147" i="41"/>
  <c r="AS133" i="41"/>
  <c r="CE133" i="41"/>
  <c r="AG145" i="41"/>
  <c r="BS145" i="41"/>
  <c r="AK141" i="41"/>
  <c r="BW141" i="41"/>
  <c r="AP136" i="41"/>
  <c r="CB136" i="41"/>
  <c r="CG131" i="41"/>
  <c r="AU131" i="41"/>
  <c r="P162" i="41"/>
  <c r="BB162" i="41"/>
  <c r="AN138" i="41"/>
  <c r="BZ138" i="41"/>
  <c r="BM151" i="41"/>
  <c r="AA151" i="41"/>
  <c r="AZ164" i="41"/>
  <c r="N164" i="41"/>
  <c r="L164" i="41" s="1"/>
  <c r="M164" i="41" s="1"/>
  <c r="AH144" i="41"/>
  <c r="BT144" i="41"/>
  <c r="CJ128" i="41"/>
  <c r="AX128" i="41"/>
  <c r="AC149" i="41"/>
  <c r="BO149" i="41"/>
  <c r="B165" i="41"/>
  <c r="E165" i="41"/>
  <c r="H165" i="41"/>
  <c r="C165" i="41"/>
  <c r="I165" i="41"/>
  <c r="F165" i="41"/>
  <c r="K166" i="41"/>
  <c r="D165" i="41"/>
  <c r="G165" i="41"/>
  <c r="AY165" i="41"/>
  <c r="AO137" i="41"/>
  <c r="CA137" i="41"/>
  <c r="Y153" i="41"/>
  <c r="BK153" i="41"/>
  <c r="AR134" i="41"/>
  <c r="CD134" i="41"/>
  <c r="BJ154" i="41"/>
  <c r="X154" i="41"/>
  <c r="BX140" i="41"/>
  <c r="AL140" i="41"/>
  <c r="AF146" i="41"/>
  <c r="BR146" i="41"/>
  <c r="BL152" i="41"/>
  <c r="Z152" i="41"/>
  <c r="AW129" i="41"/>
  <c r="CI129" i="41"/>
  <c r="CC135" i="41"/>
  <c r="AQ135" i="41"/>
  <c r="CH130" i="41"/>
  <c r="AV130" i="41"/>
  <c r="CF132" i="41"/>
  <c r="AT132" i="41"/>
  <c r="R160" i="41"/>
  <c r="BD160" i="41"/>
  <c r="AM139" i="41"/>
  <c r="BY139" i="41"/>
  <c r="BV142" i="41"/>
  <c r="AJ142" i="41"/>
  <c r="BA163" i="41"/>
  <c r="O163" i="41"/>
  <c r="BN150" i="41"/>
  <c r="AB150" i="41"/>
  <c r="AD148" i="41"/>
  <c r="BP148" i="41"/>
  <c r="V156" i="41"/>
  <c r="BH156" i="41"/>
  <c r="BE159" i="41"/>
  <c r="S159" i="41"/>
  <c r="U157" i="41"/>
  <c r="BG157" i="41"/>
  <c r="BU143" i="41"/>
  <c r="AI143" i="41"/>
  <c r="AS134" i="41" l="1"/>
  <c r="CE134" i="41"/>
  <c r="AH145" i="41"/>
  <c r="BT145" i="41"/>
  <c r="CD135" i="41"/>
  <c r="AR135" i="41"/>
  <c r="BN151" i="41"/>
  <c r="AB151" i="41"/>
  <c r="AX129" i="41"/>
  <c r="CJ129" i="41"/>
  <c r="BL153" i="41"/>
  <c r="Z153" i="41"/>
  <c r="AO138" i="41"/>
  <c r="CA138" i="41"/>
  <c r="CF133" i="41"/>
  <c r="AT133" i="41"/>
  <c r="BW142" i="41"/>
  <c r="AK142" i="41"/>
  <c r="AN139" i="41"/>
  <c r="BZ139" i="41"/>
  <c r="AP137" i="41"/>
  <c r="CB137" i="41"/>
  <c r="AD149" i="41"/>
  <c r="BP149" i="41"/>
  <c r="Q162" i="41"/>
  <c r="BC162" i="41"/>
  <c r="AF147" i="41"/>
  <c r="BR147" i="41"/>
  <c r="BV143" i="41"/>
  <c r="AJ143" i="41"/>
  <c r="BF159" i="41"/>
  <c r="T159" i="41"/>
  <c r="AA152" i="41"/>
  <c r="BM152" i="41"/>
  <c r="BI156" i="41"/>
  <c r="W156" i="41"/>
  <c r="BE160" i="41"/>
  <c r="S160" i="41"/>
  <c r="AG146" i="41"/>
  <c r="BS146" i="41"/>
  <c r="N165" i="41"/>
  <c r="L165" i="41" s="1"/>
  <c r="M165" i="41" s="1"/>
  <c r="AZ165" i="41"/>
  <c r="CH131" i="41"/>
  <c r="AV131" i="41"/>
  <c r="BJ155" i="41"/>
  <c r="X155" i="41"/>
  <c r="BQ148" i="41"/>
  <c r="AE148" i="41"/>
  <c r="AI144" i="41"/>
  <c r="BU144" i="41"/>
  <c r="AQ136" i="41"/>
  <c r="CC136" i="41"/>
  <c r="U158" i="41"/>
  <c r="BG158" i="41"/>
  <c r="BB163" i="41"/>
  <c r="P163" i="41"/>
  <c r="CG132" i="41"/>
  <c r="AU132" i="41"/>
  <c r="AM140" i="41"/>
  <c r="BY140" i="41"/>
  <c r="F166" i="41"/>
  <c r="D166" i="41"/>
  <c r="E166" i="41"/>
  <c r="B166" i="41"/>
  <c r="I166" i="41"/>
  <c r="G166" i="41"/>
  <c r="C166" i="41"/>
  <c r="K167" i="41"/>
  <c r="AY166" i="41"/>
  <c r="H166" i="41"/>
  <c r="BH157" i="41"/>
  <c r="V157" i="41"/>
  <c r="BX141" i="41"/>
  <c r="AL141" i="41"/>
  <c r="AC150" i="41"/>
  <c r="BO150" i="41"/>
  <c r="CI130" i="41"/>
  <c r="AW130" i="41"/>
  <c r="BK154" i="41"/>
  <c r="Y154" i="41"/>
  <c r="O164" i="41"/>
  <c r="BA164" i="41"/>
  <c r="R161" i="41"/>
  <c r="BD161" i="41"/>
  <c r="AN140" i="41" l="1"/>
  <c r="BZ140" i="41"/>
  <c r="BQ149" i="41"/>
  <c r="AE149" i="41"/>
  <c r="W157" i="41"/>
  <c r="BI157" i="41"/>
  <c r="AF148" i="41"/>
  <c r="BR148" i="41"/>
  <c r="BJ156" i="41"/>
  <c r="X156" i="41"/>
  <c r="AA153" i="41"/>
  <c r="BM153" i="41"/>
  <c r="BN152" i="41"/>
  <c r="AB152" i="41"/>
  <c r="AQ137" i="41"/>
  <c r="CC137" i="41"/>
  <c r="AZ166" i="41"/>
  <c r="N166" i="41"/>
  <c r="L166" i="41" s="1"/>
  <c r="M166" i="41" s="1"/>
  <c r="AV132" i="41"/>
  <c r="CH132" i="41"/>
  <c r="BK155" i="41"/>
  <c r="Y155" i="41"/>
  <c r="F167" i="41"/>
  <c r="C167" i="41"/>
  <c r="B167" i="41"/>
  <c r="AY167" i="41"/>
  <c r="D167" i="41"/>
  <c r="G167" i="41"/>
  <c r="H167" i="41"/>
  <c r="K168" i="41"/>
  <c r="E167" i="41"/>
  <c r="I167" i="41"/>
  <c r="AO139" i="41"/>
  <c r="CA139" i="41"/>
  <c r="BE161" i="41"/>
  <c r="S161" i="41"/>
  <c r="Z154" i="41"/>
  <c r="BL154" i="41"/>
  <c r="BC163" i="41"/>
  <c r="Q163" i="41"/>
  <c r="AW131" i="41"/>
  <c r="CI131" i="41"/>
  <c r="U159" i="41"/>
  <c r="BG159" i="41"/>
  <c r="BO151" i="41"/>
  <c r="AC151" i="41"/>
  <c r="BH158" i="41"/>
  <c r="V158" i="41"/>
  <c r="O165" i="41"/>
  <c r="BA165" i="41"/>
  <c r="AK143" i="41"/>
  <c r="BW143" i="41"/>
  <c r="BX142" i="41"/>
  <c r="AL142" i="41"/>
  <c r="CE135" i="41"/>
  <c r="AS135" i="41"/>
  <c r="BP150" i="41"/>
  <c r="AD150" i="41"/>
  <c r="CD136" i="41"/>
  <c r="AR136" i="41"/>
  <c r="AH146" i="41"/>
  <c r="BT146" i="41"/>
  <c r="BS147" i="41"/>
  <c r="AG147" i="41"/>
  <c r="AI145" i="41"/>
  <c r="BU145" i="41"/>
  <c r="CJ130" i="41"/>
  <c r="AX130" i="41"/>
  <c r="CG133" i="41"/>
  <c r="AU133" i="41"/>
  <c r="BB164" i="41"/>
  <c r="P164" i="41"/>
  <c r="BV144" i="41"/>
  <c r="AJ144" i="41"/>
  <c r="BD162" i="41"/>
  <c r="R162" i="41"/>
  <c r="CB138" i="41"/>
  <c r="AP138" i="41"/>
  <c r="AT134" i="41"/>
  <c r="CF134" i="41"/>
  <c r="BY141" i="41"/>
  <c r="AM141" i="41"/>
  <c r="BF160" i="41"/>
  <c r="T160" i="41"/>
  <c r="BN153" i="41" l="1"/>
  <c r="AB153" i="41"/>
  <c r="Q164" i="41"/>
  <c r="BC164" i="41"/>
  <c r="CE136" i="41"/>
  <c r="AS136" i="41"/>
  <c r="W158" i="41"/>
  <c r="BI158" i="41"/>
  <c r="BF161" i="41"/>
  <c r="T161" i="41"/>
  <c r="CB139" i="41"/>
  <c r="AP139" i="41"/>
  <c r="BZ141" i="41"/>
  <c r="AN141" i="41"/>
  <c r="CH133" i="41"/>
  <c r="AV133" i="41"/>
  <c r="BQ150" i="41"/>
  <c r="AE150" i="41"/>
  <c r="AD151" i="41"/>
  <c r="BP151" i="41"/>
  <c r="Z155" i="41"/>
  <c r="BL155" i="41"/>
  <c r="BK156" i="41"/>
  <c r="Y156" i="41"/>
  <c r="CG134" i="41"/>
  <c r="AU134" i="41"/>
  <c r="V159" i="41"/>
  <c r="BH159" i="41"/>
  <c r="AW132" i="41"/>
  <c r="CI132" i="41"/>
  <c r="AG148" i="41"/>
  <c r="BS148" i="41"/>
  <c r="U160" i="41"/>
  <c r="BG160" i="41"/>
  <c r="CF135" i="41"/>
  <c r="AT135" i="41"/>
  <c r="CJ131" i="41"/>
  <c r="AX131" i="41"/>
  <c r="F168" i="41"/>
  <c r="C168" i="41"/>
  <c r="E168" i="41"/>
  <c r="I168" i="41"/>
  <c r="AY168" i="41"/>
  <c r="K169" i="41"/>
  <c r="B168" i="41"/>
  <c r="D168" i="41"/>
  <c r="H168" i="41"/>
  <c r="G168" i="41"/>
  <c r="BJ157" i="41"/>
  <c r="X157" i="41"/>
  <c r="AQ138" i="41"/>
  <c r="CC138" i="41"/>
  <c r="BY142" i="41"/>
  <c r="AM142" i="41"/>
  <c r="O166" i="41"/>
  <c r="BA166" i="41"/>
  <c r="AL143" i="41"/>
  <c r="BX143" i="41"/>
  <c r="CD137" i="41"/>
  <c r="AR137" i="41"/>
  <c r="S162" i="41"/>
  <c r="BE162" i="41"/>
  <c r="AH147" i="41"/>
  <c r="BT147" i="41"/>
  <c r="BD163" i="41"/>
  <c r="R163" i="41"/>
  <c r="BR149" i="41"/>
  <c r="AF149" i="41"/>
  <c r="BU146" i="41"/>
  <c r="AI146" i="41"/>
  <c r="P165" i="41"/>
  <c r="BB165" i="41"/>
  <c r="AA154" i="41"/>
  <c r="BM154" i="41"/>
  <c r="AZ167" i="41"/>
  <c r="N167" i="41"/>
  <c r="L167" i="41" s="1"/>
  <c r="M167" i="41" s="1"/>
  <c r="CA140" i="41"/>
  <c r="AO140" i="41"/>
  <c r="AJ145" i="41"/>
  <c r="BV145" i="41"/>
  <c r="BW144" i="41"/>
  <c r="AK144" i="41"/>
  <c r="AC152" i="41"/>
  <c r="BO152" i="41"/>
  <c r="AD152" i="41" l="1"/>
  <c r="BP152" i="41"/>
  <c r="BC165" i="41"/>
  <c r="Q165" i="41"/>
  <c r="AS137" i="41"/>
  <c r="CE137" i="41"/>
  <c r="AU135" i="41"/>
  <c r="CG135" i="41"/>
  <c r="Z156" i="41"/>
  <c r="BL156" i="41"/>
  <c r="CC139" i="41"/>
  <c r="AQ139" i="41"/>
  <c r="BY143" i="41"/>
  <c r="AM143" i="41"/>
  <c r="BH160" i="41"/>
  <c r="V160" i="41"/>
  <c r="BM155" i="41"/>
  <c r="AA155" i="41"/>
  <c r="AL144" i="41"/>
  <c r="BX144" i="41"/>
  <c r="BV146" i="41"/>
  <c r="AJ146" i="41"/>
  <c r="BG161" i="41"/>
  <c r="U161" i="41"/>
  <c r="BW145" i="41"/>
  <c r="AK145" i="41"/>
  <c r="BB166" i="41"/>
  <c r="P166" i="41"/>
  <c r="B169" i="41"/>
  <c r="D169" i="41"/>
  <c r="H169" i="41"/>
  <c r="AY169" i="41"/>
  <c r="I169" i="41"/>
  <c r="F169" i="41"/>
  <c r="G169" i="41"/>
  <c r="K170" i="41"/>
  <c r="C169" i="41"/>
  <c r="E169" i="41"/>
  <c r="BT148" i="41"/>
  <c r="AH148" i="41"/>
  <c r="BQ151" i="41"/>
  <c r="AE151" i="41"/>
  <c r="BJ158" i="41"/>
  <c r="X158" i="41"/>
  <c r="BS149" i="41"/>
  <c r="AG149" i="41"/>
  <c r="AZ168" i="41"/>
  <c r="N168" i="41"/>
  <c r="L168" i="41" s="1"/>
  <c r="M168" i="41" s="1"/>
  <c r="CJ132" i="41"/>
  <c r="AX132" i="41"/>
  <c r="BE163" i="41"/>
  <c r="S163" i="41"/>
  <c r="AN142" i="41"/>
  <c r="BZ142" i="41"/>
  <c r="AF150" i="41"/>
  <c r="BR150" i="41"/>
  <c r="CF136" i="41"/>
  <c r="AT136" i="41"/>
  <c r="AI147" i="41"/>
  <c r="BU147" i="41"/>
  <c r="CD138" i="41"/>
  <c r="AR138" i="41"/>
  <c r="BI159" i="41"/>
  <c r="W159" i="41"/>
  <c r="R164" i="41"/>
  <c r="BD164" i="41"/>
  <c r="AW133" i="41"/>
  <c r="CI133" i="41"/>
  <c r="BA167" i="41"/>
  <c r="O167" i="41"/>
  <c r="BN154" i="41"/>
  <c r="AB154" i="41"/>
  <c r="BF162" i="41"/>
  <c r="T162" i="41"/>
  <c r="CB140" i="41"/>
  <c r="AP140" i="41"/>
  <c r="Y157" i="41"/>
  <c r="BK157" i="41"/>
  <c r="CH134" i="41"/>
  <c r="AV134" i="41"/>
  <c r="AO141" i="41"/>
  <c r="CA141" i="41"/>
  <c r="AC153" i="41"/>
  <c r="BO153" i="41"/>
  <c r="AJ147" i="41" l="1"/>
  <c r="BV147" i="41"/>
  <c r="I170" i="41"/>
  <c r="G170" i="41"/>
  <c r="C170" i="41"/>
  <c r="D170" i="41"/>
  <c r="F170" i="41"/>
  <c r="K171" i="41"/>
  <c r="AY170" i="41"/>
  <c r="E170" i="41"/>
  <c r="H170" i="41"/>
  <c r="B170" i="41"/>
  <c r="AC154" i="41"/>
  <c r="BO154" i="41"/>
  <c r="O168" i="41"/>
  <c r="BA168" i="41"/>
  <c r="BH161" i="41"/>
  <c r="V161" i="41"/>
  <c r="CD139" i="41"/>
  <c r="AR139" i="41"/>
  <c r="CB141" i="41"/>
  <c r="AP141" i="41"/>
  <c r="AA156" i="41"/>
  <c r="BM156" i="41"/>
  <c r="BB167" i="41"/>
  <c r="P167" i="41"/>
  <c r="AU136" i="41"/>
  <c r="CG136" i="41"/>
  <c r="BT149" i="41"/>
  <c r="AH149" i="41"/>
  <c r="BW146" i="41"/>
  <c r="AK146" i="41"/>
  <c r="AX133" i="41"/>
  <c r="CJ133" i="41"/>
  <c r="BS150" i="41"/>
  <c r="AG150" i="41"/>
  <c r="AZ169" i="41"/>
  <c r="N169" i="41"/>
  <c r="L169" i="41" s="1"/>
  <c r="M169" i="41" s="1"/>
  <c r="BY144" i="41"/>
  <c r="AM144" i="41"/>
  <c r="AV135" i="41"/>
  <c r="CH135" i="41"/>
  <c r="AW134" i="41"/>
  <c r="CI134" i="41"/>
  <c r="BK158" i="41"/>
  <c r="Y158" i="41"/>
  <c r="BL157" i="41"/>
  <c r="Z157" i="41"/>
  <c r="BE164" i="41"/>
  <c r="S164" i="41"/>
  <c r="AO142" i="41"/>
  <c r="CA142" i="41"/>
  <c r="CF137" i="41"/>
  <c r="AT137" i="41"/>
  <c r="BR151" i="41"/>
  <c r="AF151" i="41"/>
  <c r="BN155" i="41"/>
  <c r="AB155" i="41"/>
  <c r="CC140" i="41"/>
  <c r="AQ140" i="41"/>
  <c r="X159" i="41"/>
  <c r="BJ159" i="41"/>
  <c r="T163" i="41"/>
  <c r="BF163" i="41"/>
  <c r="BU148" i="41"/>
  <c r="AI148" i="41"/>
  <c r="Q166" i="41"/>
  <c r="BC166" i="41"/>
  <c r="BI160" i="41"/>
  <c r="W160" i="41"/>
  <c r="R165" i="41"/>
  <c r="BD165" i="41"/>
  <c r="BP153" i="41"/>
  <c r="AD153" i="41"/>
  <c r="BQ152" i="41"/>
  <c r="AE152" i="41"/>
  <c r="U162" i="41"/>
  <c r="BG162" i="41"/>
  <c r="CE138" i="41"/>
  <c r="AS138" i="41"/>
  <c r="AL145" i="41"/>
  <c r="BX145" i="41"/>
  <c r="AN143" i="41"/>
  <c r="BZ143" i="41"/>
  <c r="CA143" i="41" l="1"/>
  <c r="AO143" i="41"/>
  <c r="S165" i="41"/>
  <c r="BE165" i="41"/>
  <c r="AB156" i="41"/>
  <c r="BN156" i="41"/>
  <c r="CD140" i="41"/>
  <c r="AR140" i="41"/>
  <c r="BM157" i="41"/>
  <c r="AA157" i="41"/>
  <c r="AH150" i="41"/>
  <c r="BT150" i="41"/>
  <c r="BJ160" i="41"/>
  <c r="X160" i="41"/>
  <c r="BO155" i="41"/>
  <c r="AC155" i="41"/>
  <c r="BL158" i="41"/>
  <c r="Z158" i="41"/>
  <c r="CC141" i="41"/>
  <c r="AQ141" i="41"/>
  <c r="AZ170" i="41"/>
  <c r="N170" i="41"/>
  <c r="L170" i="41" s="1"/>
  <c r="M170" i="41" s="1"/>
  <c r="BD166" i="41"/>
  <c r="R166" i="41"/>
  <c r="AX134" i="41"/>
  <c r="CJ134" i="41"/>
  <c r="K172" i="41"/>
  <c r="AY171" i="41"/>
  <c r="H171" i="41"/>
  <c r="B171" i="41"/>
  <c r="G171" i="41"/>
  <c r="I171" i="41"/>
  <c r="E171" i="41"/>
  <c r="C171" i="41"/>
  <c r="D171" i="41"/>
  <c r="F171" i="41"/>
  <c r="AT138" i="41"/>
  <c r="CF138" i="41"/>
  <c r="BS151" i="41"/>
  <c r="AG151" i="41"/>
  <c r="AL146" i="41"/>
  <c r="BX146" i="41"/>
  <c r="CE139" i="41"/>
  <c r="AS139" i="41"/>
  <c r="BH162" i="41"/>
  <c r="V162" i="41"/>
  <c r="AW135" i="41"/>
  <c r="CI135" i="41"/>
  <c r="AJ148" i="41"/>
  <c r="BV148" i="41"/>
  <c r="AU137" i="41"/>
  <c r="CG137" i="41"/>
  <c r="BU149" i="41"/>
  <c r="AI149" i="41"/>
  <c r="BI161" i="41"/>
  <c r="W161" i="41"/>
  <c r="BG163" i="41"/>
  <c r="U163" i="41"/>
  <c r="CB142" i="41"/>
  <c r="AP142" i="41"/>
  <c r="CH136" i="41"/>
  <c r="AV136" i="41"/>
  <c r="BB168" i="41"/>
  <c r="P168" i="41"/>
  <c r="BR152" i="41"/>
  <c r="AF152" i="41"/>
  <c r="AN144" i="41"/>
  <c r="BZ144" i="41"/>
  <c r="AM145" i="41"/>
  <c r="BY145" i="41"/>
  <c r="Y159" i="41"/>
  <c r="BK159" i="41"/>
  <c r="BP154" i="41"/>
  <c r="AD154" i="41"/>
  <c r="BW147" i="41"/>
  <c r="AK147" i="41"/>
  <c r="BQ153" i="41"/>
  <c r="AE153" i="41"/>
  <c r="BF164" i="41"/>
  <c r="T164" i="41"/>
  <c r="O169" i="41"/>
  <c r="BA169" i="41"/>
  <c r="Q167" i="41"/>
  <c r="BC167" i="41"/>
  <c r="BD167" i="41" l="1"/>
  <c r="R167" i="41"/>
  <c r="Z159" i="41"/>
  <c r="BL159" i="41"/>
  <c r="CJ135" i="41"/>
  <c r="AX135" i="41"/>
  <c r="BU150" i="41"/>
  <c r="AI150" i="41"/>
  <c r="AQ142" i="41"/>
  <c r="CC142" i="41"/>
  <c r="BE166" i="41"/>
  <c r="S166" i="41"/>
  <c r="BB169" i="41"/>
  <c r="P169" i="41"/>
  <c r="BH163" i="41"/>
  <c r="V163" i="41"/>
  <c r="BI162" i="41"/>
  <c r="W162" i="41"/>
  <c r="BA170" i="41"/>
  <c r="O170" i="41"/>
  <c r="AB157" i="41"/>
  <c r="BN157" i="41"/>
  <c r="AN145" i="41"/>
  <c r="BZ145" i="41"/>
  <c r="CA144" i="41"/>
  <c r="AO144" i="41"/>
  <c r="U164" i="41"/>
  <c r="BG164" i="41"/>
  <c r="BJ161" i="41"/>
  <c r="X161" i="41"/>
  <c r="CF139" i="41"/>
  <c r="AT139" i="41"/>
  <c r="CD141" i="41"/>
  <c r="AR141" i="41"/>
  <c r="CE140" i="41"/>
  <c r="AS140" i="41"/>
  <c r="BY146" i="41"/>
  <c r="AM146" i="41"/>
  <c r="BO156" i="41"/>
  <c r="AC156" i="41"/>
  <c r="AF153" i="41"/>
  <c r="BR153" i="41"/>
  <c r="BS152" i="41"/>
  <c r="AG152" i="41"/>
  <c r="AJ149" i="41"/>
  <c r="BV149" i="41"/>
  <c r="AA158" i="41"/>
  <c r="BM158" i="41"/>
  <c r="AV137" i="41"/>
  <c r="CH137" i="41"/>
  <c r="AZ171" i="41"/>
  <c r="N171" i="41"/>
  <c r="L171" i="41" s="1"/>
  <c r="M171" i="41" s="1"/>
  <c r="T165" i="41"/>
  <c r="BF165" i="41"/>
  <c r="BX147" i="41"/>
  <c r="AL147" i="41"/>
  <c r="Q168" i="41"/>
  <c r="BC168" i="41"/>
  <c r="BT151" i="41"/>
  <c r="AH151" i="41"/>
  <c r="H172" i="41"/>
  <c r="B172" i="41"/>
  <c r="D172" i="41"/>
  <c r="I172" i="41"/>
  <c r="AY172" i="41"/>
  <c r="F172" i="41"/>
  <c r="G172" i="41"/>
  <c r="K173" i="41"/>
  <c r="E172" i="41"/>
  <c r="C172" i="41"/>
  <c r="AD155" i="41"/>
  <c r="BP155" i="41"/>
  <c r="BW148" i="41"/>
  <c r="AK148" i="41"/>
  <c r="CG138" i="41"/>
  <c r="AU138" i="41"/>
  <c r="BQ154" i="41"/>
  <c r="AE154" i="41"/>
  <c r="AW136" i="41"/>
  <c r="CI136" i="41"/>
  <c r="BK160" i="41"/>
  <c r="Y160" i="41"/>
  <c r="AP143" i="41"/>
  <c r="CB143" i="41"/>
  <c r="AQ143" i="41" l="1"/>
  <c r="CC143" i="41"/>
  <c r="BQ155" i="41"/>
  <c r="AE155" i="41"/>
  <c r="BN158" i="41"/>
  <c r="AB158" i="41"/>
  <c r="AO145" i="41"/>
  <c r="CA145" i="41"/>
  <c r="BU151" i="41"/>
  <c r="AI151" i="41"/>
  <c r="CF140" i="41"/>
  <c r="AT140" i="41"/>
  <c r="BF166" i="41"/>
  <c r="T166" i="41"/>
  <c r="R168" i="41"/>
  <c r="BD168" i="41"/>
  <c r="AK149" i="41"/>
  <c r="BW149" i="41"/>
  <c r="AC157" i="41"/>
  <c r="BO157" i="41"/>
  <c r="AR142" i="41"/>
  <c r="CD142" i="41"/>
  <c r="Z160" i="41"/>
  <c r="BL160" i="41"/>
  <c r="AS141" i="41"/>
  <c r="CE141" i="41"/>
  <c r="AX136" i="41"/>
  <c r="CJ136" i="41"/>
  <c r="F173" i="41"/>
  <c r="I173" i="41"/>
  <c r="AY173" i="41"/>
  <c r="G173" i="41"/>
  <c r="K174" i="41"/>
  <c r="H173" i="41"/>
  <c r="B173" i="41"/>
  <c r="D173" i="41"/>
  <c r="C173" i="41"/>
  <c r="E173" i="41"/>
  <c r="AM147" i="41"/>
  <c r="BY147" i="41"/>
  <c r="AH152" i="41"/>
  <c r="BT152" i="41"/>
  <c r="CG139" i="41"/>
  <c r="AU139" i="41"/>
  <c r="P170" i="41"/>
  <c r="BB170" i="41"/>
  <c r="BV150" i="41"/>
  <c r="AJ150" i="41"/>
  <c r="BG165" i="41"/>
  <c r="U165" i="41"/>
  <c r="AG153" i="41"/>
  <c r="BS153" i="41"/>
  <c r="AF154" i="41"/>
  <c r="BR154" i="41"/>
  <c r="N172" i="41"/>
  <c r="L172" i="41" s="1"/>
  <c r="M172" i="41" s="1"/>
  <c r="AZ172" i="41"/>
  <c r="Y161" i="41"/>
  <c r="BK161" i="41"/>
  <c r="X162" i="41"/>
  <c r="BJ162" i="41"/>
  <c r="BH164" i="41"/>
  <c r="V164" i="41"/>
  <c r="AA159" i="41"/>
  <c r="BM159" i="41"/>
  <c r="AV138" i="41"/>
  <c r="CH138" i="41"/>
  <c r="BA171" i="41"/>
  <c r="O171" i="41"/>
  <c r="BP156" i="41"/>
  <c r="AD156" i="41"/>
  <c r="BI163" i="41"/>
  <c r="W163" i="41"/>
  <c r="AW137" i="41"/>
  <c r="CI137" i="41"/>
  <c r="AL148" i="41"/>
  <c r="BX148" i="41"/>
  <c r="BZ146" i="41"/>
  <c r="AN146" i="41"/>
  <c r="AP144" i="41"/>
  <c r="CB144" i="41"/>
  <c r="Q169" i="41"/>
  <c r="BC169" i="41"/>
  <c r="S167" i="41"/>
  <c r="BE167" i="41"/>
  <c r="BF167" i="41" l="1"/>
  <c r="T167" i="41"/>
  <c r="Y162" i="41"/>
  <c r="BK162" i="41"/>
  <c r="AA160" i="41"/>
  <c r="BM160" i="41"/>
  <c r="BJ163" i="41"/>
  <c r="X163" i="41"/>
  <c r="AK150" i="41"/>
  <c r="BW150" i="41"/>
  <c r="CG140" i="41"/>
  <c r="AU140" i="41"/>
  <c r="Z161" i="41"/>
  <c r="BL161" i="41"/>
  <c r="BC170" i="41"/>
  <c r="Q170" i="41"/>
  <c r="AS142" i="41"/>
  <c r="CE142" i="41"/>
  <c r="AE156" i="41"/>
  <c r="BQ156" i="41"/>
  <c r="E174" i="41"/>
  <c r="I174" i="41"/>
  <c r="F174" i="41"/>
  <c r="B174" i="41"/>
  <c r="K175" i="41"/>
  <c r="AY174" i="41"/>
  <c r="H174" i="41"/>
  <c r="C174" i="41"/>
  <c r="G174" i="41"/>
  <c r="D174" i="41"/>
  <c r="AJ151" i="41"/>
  <c r="BV151" i="41"/>
  <c r="CC144" i="41"/>
  <c r="AQ144" i="41"/>
  <c r="BA172" i="41"/>
  <c r="O172" i="41"/>
  <c r="AD157" i="41"/>
  <c r="BP157" i="41"/>
  <c r="AP145" i="41"/>
  <c r="CB145" i="41"/>
  <c r="R169" i="41"/>
  <c r="BD169" i="41"/>
  <c r="P171" i="41"/>
  <c r="BB171" i="41"/>
  <c r="AV139" i="41"/>
  <c r="CH139" i="41"/>
  <c r="AZ173" i="41"/>
  <c r="N173" i="41"/>
  <c r="L173" i="41" s="1"/>
  <c r="M173" i="41" s="1"/>
  <c r="AW138" i="41"/>
  <c r="CI138" i="41"/>
  <c r="AG154" i="41"/>
  <c r="BS154" i="41"/>
  <c r="BU152" i="41"/>
  <c r="AI152" i="41"/>
  <c r="BX149" i="41"/>
  <c r="AL149" i="41"/>
  <c r="BO158" i="41"/>
  <c r="AC158" i="41"/>
  <c r="AM148" i="41"/>
  <c r="BY148" i="41"/>
  <c r="BN159" i="41"/>
  <c r="AB159" i="41"/>
  <c r="BT153" i="41"/>
  <c r="AH153" i="41"/>
  <c r="AN147" i="41"/>
  <c r="BZ147" i="41"/>
  <c r="BE168" i="41"/>
  <c r="S168" i="41"/>
  <c r="AO146" i="41"/>
  <c r="CA146" i="41"/>
  <c r="AF155" i="41"/>
  <c r="BR155" i="41"/>
  <c r="CJ137" i="41"/>
  <c r="AX137" i="41"/>
  <c r="CF141" i="41"/>
  <c r="AT141" i="41"/>
  <c r="CD143" i="41"/>
  <c r="AR143" i="41"/>
  <c r="W164" i="41"/>
  <c r="BI164" i="41"/>
  <c r="V165" i="41"/>
  <c r="BH165" i="41"/>
  <c r="U166" i="41"/>
  <c r="BG166" i="41"/>
  <c r="BA173" i="41" l="1"/>
  <c r="O173" i="41"/>
  <c r="P172" i="41"/>
  <c r="BB172" i="41"/>
  <c r="CH140" i="41"/>
  <c r="AV140" i="41"/>
  <c r="AP146" i="41"/>
  <c r="CB146" i="41"/>
  <c r="AW139" i="41"/>
  <c r="CI139" i="41"/>
  <c r="BX150" i="41"/>
  <c r="AL150" i="41"/>
  <c r="AD158" i="41"/>
  <c r="BP158" i="41"/>
  <c r="AR144" i="41"/>
  <c r="CD144" i="41"/>
  <c r="BJ164" i="41"/>
  <c r="X164" i="41"/>
  <c r="BC171" i="41"/>
  <c r="Q171" i="41"/>
  <c r="AK151" i="41"/>
  <c r="BW151" i="41"/>
  <c r="AF156" i="41"/>
  <c r="BR156" i="41"/>
  <c r="BF168" i="41"/>
  <c r="T168" i="41"/>
  <c r="AM149" i="41"/>
  <c r="BY149" i="41"/>
  <c r="Y163" i="41"/>
  <c r="BK163" i="41"/>
  <c r="BH166" i="41"/>
  <c r="V166" i="41"/>
  <c r="CA147" i="41"/>
  <c r="AO147" i="41"/>
  <c r="S169" i="41"/>
  <c r="BE169" i="41"/>
  <c r="CF142" i="41"/>
  <c r="AT142" i="41"/>
  <c r="AB160" i="41"/>
  <c r="BN160" i="41"/>
  <c r="BZ148" i="41"/>
  <c r="AN148" i="41"/>
  <c r="AS143" i="41"/>
  <c r="CE143" i="41"/>
  <c r="AJ152" i="41"/>
  <c r="BV152" i="41"/>
  <c r="BT154" i="41"/>
  <c r="AH154" i="41"/>
  <c r="AQ145" i="41"/>
  <c r="CC145" i="41"/>
  <c r="Z162" i="41"/>
  <c r="BL162" i="41"/>
  <c r="BS155" i="41"/>
  <c r="AG155" i="41"/>
  <c r="AU141" i="41"/>
  <c r="CG141" i="41"/>
  <c r="BU153" i="41"/>
  <c r="AI153" i="41"/>
  <c r="R170" i="41"/>
  <c r="BD170" i="41"/>
  <c r="W165" i="41"/>
  <c r="BI165" i="41"/>
  <c r="CJ138" i="41"/>
  <c r="AX138" i="41"/>
  <c r="BQ157" i="41"/>
  <c r="AE157" i="41"/>
  <c r="N174" i="41"/>
  <c r="L174" i="41" s="1"/>
  <c r="M174" i="41" s="1"/>
  <c r="AZ174" i="41"/>
  <c r="AA161" i="41"/>
  <c r="BM161" i="41"/>
  <c r="AC159" i="41"/>
  <c r="BO159" i="41"/>
  <c r="B175" i="41"/>
  <c r="E175" i="41"/>
  <c r="G175" i="41"/>
  <c r="I175" i="41"/>
  <c r="H175" i="41"/>
  <c r="AY175" i="41"/>
  <c r="F175" i="41"/>
  <c r="K176" i="41"/>
  <c r="D175" i="41"/>
  <c r="C175" i="41"/>
  <c r="BG167" i="41"/>
  <c r="U167" i="41"/>
  <c r="AD159" i="41" l="1"/>
  <c r="BP159" i="41"/>
  <c r="S170" i="41"/>
  <c r="BE170" i="41"/>
  <c r="BF169" i="41"/>
  <c r="T169" i="41"/>
  <c r="BS156" i="41"/>
  <c r="AG156" i="41"/>
  <c r="AI154" i="41"/>
  <c r="BU154" i="41"/>
  <c r="BY150" i="41"/>
  <c r="AM150" i="41"/>
  <c r="AB161" i="41"/>
  <c r="BN161" i="41"/>
  <c r="BW152" i="41"/>
  <c r="AK152" i="41"/>
  <c r="AL151" i="41"/>
  <c r="BX151" i="41"/>
  <c r="CJ139" i="41"/>
  <c r="AX139" i="41"/>
  <c r="BV153" i="41"/>
  <c r="AJ153" i="41"/>
  <c r="AP147" i="41"/>
  <c r="CB147" i="41"/>
  <c r="C176" i="41"/>
  <c r="F176" i="41"/>
  <c r="K177" i="41"/>
  <c r="E176" i="41"/>
  <c r="AY176" i="41"/>
  <c r="D176" i="41"/>
  <c r="I176" i="41"/>
  <c r="G176" i="41"/>
  <c r="B176" i="41"/>
  <c r="H176" i="41"/>
  <c r="O174" i="41"/>
  <c r="BA174" i="41"/>
  <c r="CH141" i="41"/>
  <c r="AV141" i="41"/>
  <c r="AT143" i="41"/>
  <c r="CF143" i="41"/>
  <c r="CC146" i="41"/>
  <c r="AQ146" i="41"/>
  <c r="BH167" i="41"/>
  <c r="V167" i="41"/>
  <c r="W166" i="41"/>
  <c r="BI166" i="41"/>
  <c r="R171" i="41"/>
  <c r="BD171" i="41"/>
  <c r="N175" i="41"/>
  <c r="L175" i="41" s="1"/>
  <c r="M175" i="41" s="1"/>
  <c r="AZ175" i="41"/>
  <c r="Z163" i="41"/>
  <c r="BL163" i="41"/>
  <c r="BR157" i="41"/>
  <c r="AF157" i="41"/>
  <c r="BT155" i="41"/>
  <c r="AH155" i="41"/>
  <c r="AO148" i="41"/>
  <c r="CA148" i="41"/>
  <c r="Y164" i="41"/>
  <c r="BK164" i="41"/>
  <c r="CI140" i="41"/>
  <c r="AW140" i="41"/>
  <c r="BM162" i="41"/>
  <c r="AA162" i="41"/>
  <c r="AC160" i="41"/>
  <c r="BO160" i="41"/>
  <c r="AN149" i="41"/>
  <c r="BZ149" i="41"/>
  <c r="AS144" i="41"/>
  <c r="CE144" i="41"/>
  <c r="BC172" i="41"/>
  <c r="Q172" i="41"/>
  <c r="X165" i="41"/>
  <c r="BJ165" i="41"/>
  <c r="CD145" i="41"/>
  <c r="AR145" i="41"/>
  <c r="AE158" i="41"/>
  <c r="BQ158" i="41"/>
  <c r="AU142" i="41"/>
  <c r="CG142" i="41"/>
  <c r="U168" i="41"/>
  <c r="BG168" i="41"/>
  <c r="P173" i="41"/>
  <c r="BB173" i="41"/>
  <c r="BL164" i="41" l="1"/>
  <c r="Z164" i="41"/>
  <c r="S171" i="41"/>
  <c r="BE171" i="41"/>
  <c r="BB174" i="41"/>
  <c r="P174" i="41"/>
  <c r="CC147" i="41"/>
  <c r="AQ147" i="41"/>
  <c r="R172" i="41"/>
  <c r="BD172" i="41"/>
  <c r="BZ150" i="41"/>
  <c r="AN150" i="41"/>
  <c r="AT144" i="41"/>
  <c r="CF144" i="41"/>
  <c r="AP148" i="41"/>
  <c r="CB148" i="41"/>
  <c r="X166" i="41"/>
  <c r="BJ166" i="41"/>
  <c r="AJ154" i="41"/>
  <c r="BV154" i="41"/>
  <c r="AK153" i="41"/>
  <c r="BW153" i="41"/>
  <c r="AV142" i="41"/>
  <c r="CH142" i="41"/>
  <c r="CA149" i="41"/>
  <c r="AO149" i="41"/>
  <c r="Q173" i="41"/>
  <c r="BC173" i="41"/>
  <c r="AI155" i="41"/>
  <c r="BU155" i="41"/>
  <c r="BI167" i="41"/>
  <c r="W167" i="41"/>
  <c r="AH156" i="41"/>
  <c r="BT156" i="41"/>
  <c r="AF158" i="41"/>
  <c r="BR158" i="41"/>
  <c r="BP160" i="41"/>
  <c r="AD160" i="41"/>
  <c r="AM151" i="41"/>
  <c r="BY151" i="41"/>
  <c r="AG157" i="41"/>
  <c r="BS157" i="41"/>
  <c r="AR146" i="41"/>
  <c r="CD146" i="41"/>
  <c r="AZ176" i="41"/>
  <c r="N176" i="41"/>
  <c r="L176" i="41" s="1"/>
  <c r="M176" i="41" s="1"/>
  <c r="U169" i="41"/>
  <c r="BG169" i="41"/>
  <c r="BM163" i="41"/>
  <c r="AA163" i="41"/>
  <c r="CG143" i="41"/>
  <c r="AU143" i="41"/>
  <c r="BF170" i="41"/>
  <c r="T170" i="41"/>
  <c r="CE145" i="41"/>
  <c r="AS145" i="41"/>
  <c r="BN162" i="41"/>
  <c r="AB162" i="41"/>
  <c r="D177" i="41"/>
  <c r="F177" i="41"/>
  <c r="K178" i="41"/>
  <c r="AY177" i="41"/>
  <c r="C177" i="41"/>
  <c r="G177" i="41"/>
  <c r="B177" i="41"/>
  <c r="I177" i="41"/>
  <c r="H177" i="41"/>
  <c r="E177" i="41"/>
  <c r="BX152" i="41"/>
  <c r="AL152" i="41"/>
  <c r="Y165" i="41"/>
  <c r="BK165" i="41"/>
  <c r="O175" i="41"/>
  <c r="BA175" i="41"/>
  <c r="BO161" i="41"/>
  <c r="AC161" i="41"/>
  <c r="BQ159" i="41"/>
  <c r="AE159" i="41"/>
  <c r="BH168" i="41"/>
  <c r="V168" i="41"/>
  <c r="AX140" i="41"/>
  <c r="CJ140" i="41"/>
  <c r="CI141" i="41"/>
  <c r="AW141" i="41"/>
  <c r="Z165" i="41" l="1"/>
  <c r="BL165" i="41"/>
  <c r="BH169" i="41"/>
  <c r="V169" i="41"/>
  <c r="BS158" i="41"/>
  <c r="AG158" i="41"/>
  <c r="AW142" i="41"/>
  <c r="CI142" i="41"/>
  <c r="AO150" i="41"/>
  <c r="CA150" i="41"/>
  <c r="AI156" i="41"/>
  <c r="BU156" i="41"/>
  <c r="AL153" i="41"/>
  <c r="BX153" i="41"/>
  <c r="S172" i="41"/>
  <c r="BE172" i="41"/>
  <c r="AM152" i="41"/>
  <c r="BY152" i="41"/>
  <c r="BO162" i="41"/>
  <c r="AC162" i="41"/>
  <c r="O176" i="41"/>
  <c r="BA176" i="41"/>
  <c r="AS146" i="41"/>
  <c r="CE146" i="41"/>
  <c r="BW154" i="41"/>
  <c r="AK154" i="41"/>
  <c r="W168" i="41"/>
  <c r="BI168" i="41"/>
  <c r="CF145" i="41"/>
  <c r="AT145" i="41"/>
  <c r="X167" i="41"/>
  <c r="BJ167" i="41"/>
  <c r="CD147" i="41"/>
  <c r="AR147" i="41"/>
  <c r="CJ141" i="41"/>
  <c r="AX141" i="41"/>
  <c r="AH157" i="41"/>
  <c r="BT157" i="41"/>
  <c r="BV155" i="41"/>
  <c r="AJ155" i="41"/>
  <c r="BK166" i="41"/>
  <c r="Y166" i="41"/>
  <c r="AF159" i="41"/>
  <c r="BR159" i="41"/>
  <c r="BG170" i="41"/>
  <c r="U170" i="41"/>
  <c r="Q174" i="41"/>
  <c r="BC174" i="41"/>
  <c r="AN151" i="41"/>
  <c r="BZ151" i="41"/>
  <c r="R173" i="41"/>
  <c r="BD173" i="41"/>
  <c r="CC148" i="41"/>
  <c r="AQ148" i="41"/>
  <c r="BF171" i="41"/>
  <c r="T171" i="41"/>
  <c r="BP161" i="41"/>
  <c r="AD161" i="41"/>
  <c r="CH143" i="41"/>
  <c r="AV143" i="41"/>
  <c r="P175" i="41"/>
  <c r="BB175" i="41"/>
  <c r="AZ177" i="41"/>
  <c r="N177" i="41"/>
  <c r="L177" i="41" s="1"/>
  <c r="M177" i="41" s="1"/>
  <c r="CG144" i="41"/>
  <c r="AU144" i="41"/>
  <c r="G178" i="41"/>
  <c r="H178" i="41"/>
  <c r="B178" i="41"/>
  <c r="E178" i="41"/>
  <c r="D178" i="41"/>
  <c r="I178" i="41"/>
  <c r="AY178" i="41"/>
  <c r="K179" i="41"/>
  <c r="C178" i="41"/>
  <c r="F178" i="41"/>
  <c r="BN163" i="41"/>
  <c r="AB163" i="41"/>
  <c r="AE160" i="41"/>
  <c r="BQ160" i="41"/>
  <c r="AP149" i="41"/>
  <c r="CB149" i="41"/>
  <c r="AA164" i="41"/>
  <c r="BM164" i="41"/>
  <c r="BD174" i="41" l="1"/>
  <c r="R174" i="41"/>
  <c r="CF146" i="41"/>
  <c r="AT146" i="41"/>
  <c r="BV156" i="41"/>
  <c r="AJ156" i="41"/>
  <c r="BN164" i="41"/>
  <c r="AB164" i="41"/>
  <c r="BB176" i="41"/>
  <c r="P176" i="41"/>
  <c r="CB150" i="41"/>
  <c r="AP150" i="41"/>
  <c r="BQ161" i="41"/>
  <c r="AE161" i="41"/>
  <c r="BH170" i="41"/>
  <c r="V170" i="41"/>
  <c r="AS147" i="41"/>
  <c r="CE147" i="41"/>
  <c r="BR160" i="41"/>
  <c r="AF160" i="41"/>
  <c r="BS159" i="41"/>
  <c r="AG159" i="41"/>
  <c r="BK167" i="41"/>
  <c r="Y167" i="41"/>
  <c r="CJ142" i="41"/>
  <c r="AX142" i="41"/>
  <c r="U171" i="41"/>
  <c r="BG171" i="41"/>
  <c r="BP162" i="41"/>
  <c r="AD162" i="41"/>
  <c r="CI143" i="41"/>
  <c r="AW143" i="41"/>
  <c r="AN152" i="41"/>
  <c r="BZ152" i="41"/>
  <c r="BO163" i="41"/>
  <c r="AC163" i="41"/>
  <c r="CH144" i="41"/>
  <c r="AV144" i="41"/>
  <c r="AR148" i="41"/>
  <c r="CD148" i="41"/>
  <c r="Z166" i="41"/>
  <c r="BL166" i="41"/>
  <c r="CG145" i="41"/>
  <c r="AU145" i="41"/>
  <c r="AH158" i="41"/>
  <c r="BT158" i="41"/>
  <c r="CC149" i="41"/>
  <c r="AQ149" i="41"/>
  <c r="S173" i="41"/>
  <c r="BE173" i="41"/>
  <c r="X168" i="41"/>
  <c r="BJ168" i="41"/>
  <c r="BF172" i="41"/>
  <c r="T172" i="41"/>
  <c r="BA177" i="41"/>
  <c r="O177" i="41"/>
  <c r="AK155" i="41"/>
  <c r="BW155" i="41"/>
  <c r="BI169" i="41"/>
  <c r="W169" i="41"/>
  <c r="AY179" i="41"/>
  <c r="H179" i="41"/>
  <c r="F179" i="41"/>
  <c r="B179" i="41"/>
  <c r="E179" i="41"/>
  <c r="K180" i="41"/>
  <c r="C179" i="41"/>
  <c r="D179" i="41"/>
  <c r="I179" i="41"/>
  <c r="G179" i="41"/>
  <c r="BC175" i="41"/>
  <c r="Q175" i="41"/>
  <c r="CA151" i="41"/>
  <c r="AO151" i="41"/>
  <c r="BU157" i="41"/>
  <c r="AI157" i="41"/>
  <c r="BY153" i="41"/>
  <c r="AM153" i="41"/>
  <c r="AA165" i="41"/>
  <c r="BM165" i="41"/>
  <c r="AZ178" i="41"/>
  <c r="N178" i="41"/>
  <c r="L178" i="41" s="1"/>
  <c r="M178" i="41" s="1"/>
  <c r="AL154" i="41"/>
  <c r="BX154" i="41"/>
  <c r="BY154" i="41" l="1"/>
  <c r="AM154" i="41"/>
  <c r="X169" i="41"/>
  <c r="BJ169" i="41"/>
  <c r="AR149" i="41"/>
  <c r="CD149" i="41"/>
  <c r="BP163" i="41"/>
  <c r="AD163" i="41"/>
  <c r="Z167" i="41"/>
  <c r="BL167" i="41"/>
  <c r="CC150" i="41"/>
  <c r="AQ150" i="41"/>
  <c r="BX155" i="41"/>
  <c r="AL155" i="41"/>
  <c r="BU158" i="41"/>
  <c r="AI158" i="41"/>
  <c r="CA152" i="41"/>
  <c r="AO152" i="41"/>
  <c r="O178" i="41"/>
  <c r="BA178" i="41"/>
  <c r="BT159" i="41"/>
  <c r="AH159" i="41"/>
  <c r="Q176" i="41"/>
  <c r="BC176" i="41"/>
  <c r="AB165" i="41"/>
  <c r="BN165" i="41"/>
  <c r="P177" i="41"/>
  <c r="BB177" i="41"/>
  <c r="CH145" i="41"/>
  <c r="AV145" i="41"/>
  <c r="CJ143" i="41"/>
  <c r="AX143" i="41"/>
  <c r="AG160" i="41"/>
  <c r="BS160" i="41"/>
  <c r="AC164" i="41"/>
  <c r="BO164" i="41"/>
  <c r="H180" i="41"/>
  <c r="B180" i="41"/>
  <c r="C180" i="41"/>
  <c r="E180" i="41"/>
  <c r="D180" i="41"/>
  <c r="K181" i="41"/>
  <c r="AY180" i="41"/>
  <c r="G180" i="41"/>
  <c r="F180" i="41"/>
  <c r="I180" i="41"/>
  <c r="AA166" i="41"/>
  <c r="BM166" i="41"/>
  <c r="AT147" i="41"/>
  <c r="CF147" i="41"/>
  <c r="BD175" i="41"/>
  <c r="R175" i="41"/>
  <c r="AN153" i="41"/>
  <c r="BZ153" i="41"/>
  <c r="U172" i="41"/>
  <c r="BG172" i="41"/>
  <c r="BQ162" i="41"/>
  <c r="AE162" i="41"/>
  <c r="BW156" i="41"/>
  <c r="AK156" i="41"/>
  <c r="BK168" i="41"/>
  <c r="Y168" i="41"/>
  <c r="AS148" i="41"/>
  <c r="CE148" i="41"/>
  <c r="BH171" i="41"/>
  <c r="V171" i="41"/>
  <c r="AJ157" i="41"/>
  <c r="BV157" i="41"/>
  <c r="BI170" i="41"/>
  <c r="W170" i="41"/>
  <c r="CG146" i="41"/>
  <c r="AU146" i="41"/>
  <c r="BF173" i="41"/>
  <c r="T173" i="41"/>
  <c r="CB151" i="41"/>
  <c r="AP151" i="41"/>
  <c r="AZ179" i="41"/>
  <c r="N179" i="41"/>
  <c r="L179" i="41" s="1"/>
  <c r="M179" i="41" s="1"/>
  <c r="AW144" i="41"/>
  <c r="CI144" i="41"/>
  <c r="BR161" i="41"/>
  <c r="AF161" i="41"/>
  <c r="BE174" i="41"/>
  <c r="S174" i="41"/>
  <c r="BN166" i="41" l="1"/>
  <c r="AB166" i="41"/>
  <c r="BP164" i="41"/>
  <c r="AD164" i="41"/>
  <c r="R176" i="41"/>
  <c r="BD176" i="41"/>
  <c r="CH146" i="41"/>
  <c r="AV146" i="41"/>
  <c r="BX156" i="41"/>
  <c r="AL156" i="41"/>
  <c r="AR150" i="41"/>
  <c r="CD150" i="41"/>
  <c r="BT160" i="41"/>
  <c r="AH160" i="41"/>
  <c r="BM167" i="41"/>
  <c r="AA167" i="41"/>
  <c r="X170" i="41"/>
  <c r="BJ170" i="41"/>
  <c r="BR162" i="41"/>
  <c r="AF162" i="41"/>
  <c r="AI159" i="41"/>
  <c r="BU159" i="41"/>
  <c r="AX144" i="41"/>
  <c r="CJ144" i="41"/>
  <c r="AK157" i="41"/>
  <c r="BW157" i="41"/>
  <c r="V172" i="41"/>
  <c r="BH172" i="41"/>
  <c r="BB178" i="41"/>
  <c r="P178" i="41"/>
  <c r="AG161" i="41"/>
  <c r="BS161" i="41"/>
  <c r="AZ180" i="41"/>
  <c r="N180" i="41"/>
  <c r="L180" i="41" s="1"/>
  <c r="M180" i="41" s="1"/>
  <c r="AE163" i="41"/>
  <c r="BQ163" i="41"/>
  <c r="AO153" i="41"/>
  <c r="CA153" i="41"/>
  <c r="C181" i="41"/>
  <c r="K182" i="41"/>
  <c r="D181" i="41"/>
  <c r="H181" i="41"/>
  <c r="F181" i="41"/>
  <c r="AY181" i="41"/>
  <c r="B181" i="41"/>
  <c r="G181" i="41"/>
  <c r="I181" i="41"/>
  <c r="E181" i="41"/>
  <c r="AS149" i="41"/>
  <c r="CE149" i="41"/>
  <c r="BA179" i="41"/>
  <c r="O179" i="41"/>
  <c r="W171" i="41"/>
  <c r="BI171" i="41"/>
  <c r="AW145" i="41"/>
  <c r="CI145" i="41"/>
  <c r="CB152" i="41"/>
  <c r="AP152" i="41"/>
  <c r="CF148" i="41"/>
  <c r="AT148" i="41"/>
  <c r="BC177" i="41"/>
  <c r="Q177" i="41"/>
  <c r="Y169" i="41"/>
  <c r="BK169" i="41"/>
  <c r="BF174" i="41"/>
  <c r="T174" i="41"/>
  <c r="AQ151" i="41"/>
  <c r="CC151" i="41"/>
  <c r="S175" i="41"/>
  <c r="BE175" i="41"/>
  <c r="AJ158" i="41"/>
  <c r="BV158" i="41"/>
  <c r="CG147" i="41"/>
  <c r="AU147" i="41"/>
  <c r="AC165" i="41"/>
  <c r="BO165" i="41"/>
  <c r="U173" i="41"/>
  <c r="BG173" i="41"/>
  <c r="BL168" i="41"/>
  <c r="Z168" i="41"/>
  <c r="AM155" i="41"/>
  <c r="BY155" i="41"/>
  <c r="BZ154" i="41"/>
  <c r="AN154" i="41"/>
  <c r="BW158" i="41" l="1"/>
  <c r="AK158" i="41"/>
  <c r="BR163" i="41"/>
  <c r="AF163" i="41"/>
  <c r="AS150" i="41"/>
  <c r="CE150" i="41"/>
  <c r="AO154" i="41"/>
  <c r="CA154" i="41"/>
  <c r="AU148" i="41"/>
  <c r="CG148" i="41"/>
  <c r="BF175" i="41"/>
  <c r="T175" i="41"/>
  <c r="BV159" i="41"/>
  <c r="AJ159" i="41"/>
  <c r="CC152" i="41"/>
  <c r="AQ152" i="41"/>
  <c r="BA180" i="41"/>
  <c r="O180" i="41"/>
  <c r="AM156" i="41"/>
  <c r="BY156" i="41"/>
  <c r="BT161" i="41"/>
  <c r="AH161" i="41"/>
  <c r="AN155" i="41"/>
  <c r="BZ155" i="41"/>
  <c r="AA168" i="41"/>
  <c r="BM168" i="41"/>
  <c r="BS162" i="41"/>
  <c r="AG162" i="41"/>
  <c r="CI146" i="41"/>
  <c r="AW146" i="41"/>
  <c r="BH173" i="41"/>
  <c r="V173" i="41"/>
  <c r="X171" i="41"/>
  <c r="BJ171" i="41"/>
  <c r="BK170" i="41"/>
  <c r="Y170" i="41"/>
  <c r="S176" i="41"/>
  <c r="BE176" i="41"/>
  <c r="CJ145" i="41"/>
  <c r="AX145" i="41"/>
  <c r="Q178" i="41"/>
  <c r="BC178" i="41"/>
  <c r="AZ181" i="41"/>
  <c r="N181" i="41"/>
  <c r="L181" i="41" s="1"/>
  <c r="M181" i="41" s="1"/>
  <c r="BP165" i="41"/>
  <c r="AD165" i="41"/>
  <c r="BL169" i="41"/>
  <c r="Z169" i="41"/>
  <c r="AY182" i="41"/>
  <c r="K183" i="41"/>
  <c r="H182" i="41"/>
  <c r="E182" i="41"/>
  <c r="C182" i="41"/>
  <c r="G182" i="41"/>
  <c r="I182" i="41"/>
  <c r="D182" i="41"/>
  <c r="B182" i="41"/>
  <c r="F182" i="41"/>
  <c r="W172" i="41"/>
  <c r="BI172" i="41"/>
  <c r="U174" i="41"/>
  <c r="BG174" i="41"/>
  <c r="P179" i="41"/>
  <c r="BB179" i="41"/>
  <c r="AB167" i="41"/>
  <c r="BN167" i="41"/>
  <c r="AE164" i="41"/>
  <c r="BQ164" i="41"/>
  <c r="CD151" i="41"/>
  <c r="AR151" i="41"/>
  <c r="AT149" i="41"/>
  <c r="CF149" i="41"/>
  <c r="CB153" i="41"/>
  <c r="AP153" i="41"/>
  <c r="AL157" i="41"/>
  <c r="BX157" i="41"/>
  <c r="AV147" i="41"/>
  <c r="CH147" i="41"/>
  <c r="R177" i="41"/>
  <c r="BD177" i="41"/>
  <c r="AI160" i="41"/>
  <c r="BU160" i="41"/>
  <c r="BO166" i="41"/>
  <c r="AC166" i="41"/>
  <c r="CG149" i="41" l="1"/>
  <c r="AU149" i="41"/>
  <c r="BJ172" i="41"/>
  <c r="X172" i="41"/>
  <c r="AO155" i="41"/>
  <c r="CA155" i="41"/>
  <c r="AA169" i="41"/>
  <c r="BM169" i="41"/>
  <c r="Z170" i="41"/>
  <c r="BL170" i="41"/>
  <c r="BG175" i="41"/>
  <c r="U175" i="41"/>
  <c r="BV160" i="41"/>
  <c r="AJ160" i="41"/>
  <c r="BK171" i="41"/>
  <c r="Y171" i="41"/>
  <c r="AV148" i="41"/>
  <c r="CH148" i="41"/>
  <c r="AS151" i="41"/>
  <c r="CE151" i="41"/>
  <c r="AE165" i="41"/>
  <c r="BQ165" i="41"/>
  <c r="AI161" i="41"/>
  <c r="BU161" i="41"/>
  <c r="AF164" i="41"/>
  <c r="BR164" i="41"/>
  <c r="AN156" i="41"/>
  <c r="BZ156" i="41"/>
  <c r="AP154" i="41"/>
  <c r="CB154" i="41"/>
  <c r="BI173" i="41"/>
  <c r="W173" i="41"/>
  <c r="AW147" i="41"/>
  <c r="CI147" i="41"/>
  <c r="AC167" i="41"/>
  <c r="BO167" i="41"/>
  <c r="R178" i="41"/>
  <c r="BD178" i="41"/>
  <c r="AT150" i="41"/>
  <c r="CF150" i="41"/>
  <c r="O181" i="41"/>
  <c r="BA181" i="41"/>
  <c r="AX146" i="41"/>
  <c r="CJ146" i="41"/>
  <c r="P180" i="41"/>
  <c r="BB180" i="41"/>
  <c r="AD166" i="41"/>
  <c r="BP166" i="41"/>
  <c r="AM157" i="41"/>
  <c r="BY157" i="41"/>
  <c r="Q179" i="41"/>
  <c r="BC179" i="41"/>
  <c r="BE177" i="41"/>
  <c r="S177" i="41"/>
  <c r="AH162" i="41"/>
  <c r="BT162" i="41"/>
  <c r="AR152" i="41"/>
  <c r="CD152" i="41"/>
  <c r="BS163" i="41"/>
  <c r="AG163" i="41"/>
  <c r="V174" i="41"/>
  <c r="BH174" i="41"/>
  <c r="F183" i="41"/>
  <c r="G183" i="41"/>
  <c r="K184" i="41"/>
  <c r="D183" i="41"/>
  <c r="AY183" i="41"/>
  <c r="E183" i="41"/>
  <c r="B183" i="41"/>
  <c r="I183" i="41"/>
  <c r="H183" i="41"/>
  <c r="C183" i="41"/>
  <c r="T176" i="41"/>
  <c r="BF176" i="41"/>
  <c r="BN168" i="41"/>
  <c r="AB168" i="41"/>
  <c r="AQ153" i="41"/>
  <c r="CC153" i="41"/>
  <c r="AZ182" i="41"/>
  <c r="N182" i="41"/>
  <c r="L182" i="41" s="1"/>
  <c r="M182" i="41" s="1"/>
  <c r="AK159" i="41"/>
  <c r="BW159" i="41"/>
  <c r="AL158" i="41"/>
  <c r="BX158" i="41"/>
  <c r="BY158" i="41" l="1"/>
  <c r="AM158" i="41"/>
  <c r="AE166" i="41"/>
  <c r="BQ166" i="41"/>
  <c r="AD167" i="41"/>
  <c r="BP167" i="41"/>
  <c r="AJ161" i="41"/>
  <c r="BV161" i="41"/>
  <c r="BT163" i="41"/>
  <c r="AH163" i="41"/>
  <c r="BH175" i="41"/>
  <c r="V175" i="41"/>
  <c r="AS152" i="41"/>
  <c r="CE152" i="41"/>
  <c r="Q180" i="41"/>
  <c r="BC180" i="41"/>
  <c r="AX147" i="41"/>
  <c r="CJ147" i="41"/>
  <c r="BR165" i="41"/>
  <c r="AF165" i="41"/>
  <c r="BM170" i="41"/>
  <c r="AA170" i="41"/>
  <c r="AI162" i="41"/>
  <c r="BU162" i="41"/>
  <c r="AT151" i="41"/>
  <c r="CF151" i="41"/>
  <c r="BN169" i="41"/>
  <c r="AB169" i="41"/>
  <c r="O182" i="41"/>
  <c r="BA182" i="41"/>
  <c r="AZ183" i="41"/>
  <c r="N183" i="41"/>
  <c r="L183" i="41" s="1"/>
  <c r="M183" i="41" s="1"/>
  <c r="BJ173" i="41"/>
  <c r="X173" i="41"/>
  <c r="CD153" i="41"/>
  <c r="AR153" i="41"/>
  <c r="BB181" i="41"/>
  <c r="P181" i="41"/>
  <c r="AQ154" i="41"/>
  <c r="CC154" i="41"/>
  <c r="CI148" i="41"/>
  <c r="AW148" i="41"/>
  <c r="AP155" i="41"/>
  <c r="CB155" i="41"/>
  <c r="E184" i="41"/>
  <c r="H184" i="41"/>
  <c r="I184" i="41"/>
  <c r="G184" i="41"/>
  <c r="B184" i="41"/>
  <c r="K185" i="41"/>
  <c r="F184" i="41"/>
  <c r="D184" i="41"/>
  <c r="AY184" i="41"/>
  <c r="C184" i="41"/>
  <c r="T177" i="41"/>
  <c r="BF177" i="41"/>
  <c r="BX159" i="41"/>
  <c r="AL159" i="41"/>
  <c r="BD179" i="41"/>
  <c r="R179" i="41"/>
  <c r="AU150" i="41"/>
  <c r="CG150" i="41"/>
  <c r="CA156" i="41"/>
  <c r="AO156" i="41"/>
  <c r="BO168" i="41"/>
  <c r="AC168" i="41"/>
  <c r="BL171" i="41"/>
  <c r="Z171" i="41"/>
  <c r="Y172" i="41"/>
  <c r="BK172" i="41"/>
  <c r="BG176" i="41"/>
  <c r="U176" i="41"/>
  <c r="W174" i="41"/>
  <c r="BI174" i="41"/>
  <c r="BZ157" i="41"/>
  <c r="AN157" i="41"/>
  <c r="BE178" i="41"/>
  <c r="S178" i="41"/>
  <c r="BS164" i="41"/>
  <c r="AG164" i="41"/>
  <c r="BW160" i="41"/>
  <c r="AK160" i="41"/>
  <c r="CH149" i="41"/>
  <c r="AV149" i="41"/>
  <c r="BV162" i="41" l="1"/>
  <c r="AJ162" i="41"/>
  <c r="S179" i="41"/>
  <c r="BE179" i="41"/>
  <c r="CE153" i="41"/>
  <c r="AS153" i="41"/>
  <c r="BI175" i="41"/>
  <c r="W175" i="41"/>
  <c r="BL172" i="41"/>
  <c r="Z172" i="41"/>
  <c r="BY159" i="41"/>
  <c r="AM159" i="41"/>
  <c r="Y173" i="41"/>
  <c r="BK173" i="41"/>
  <c r="AB170" i="41"/>
  <c r="BN170" i="41"/>
  <c r="BU163" i="41"/>
  <c r="AI163" i="41"/>
  <c r="U177" i="41"/>
  <c r="BG177" i="41"/>
  <c r="AQ155" i="41"/>
  <c r="CC155" i="41"/>
  <c r="BW161" i="41"/>
  <c r="AK161" i="41"/>
  <c r="AL160" i="41"/>
  <c r="BX160" i="41"/>
  <c r="AH164" i="41"/>
  <c r="BT164" i="41"/>
  <c r="BM171" i="41"/>
  <c r="AA171" i="41"/>
  <c r="O183" i="41"/>
  <c r="BA183" i="41"/>
  <c r="AG165" i="41"/>
  <c r="BS165" i="41"/>
  <c r="BB182" i="41"/>
  <c r="P182" i="41"/>
  <c r="AE167" i="41"/>
  <c r="BQ167" i="41"/>
  <c r="T178" i="41"/>
  <c r="BF178" i="41"/>
  <c r="AD168" i="41"/>
  <c r="BP168" i="41"/>
  <c r="AZ184" i="41"/>
  <c r="N184" i="41"/>
  <c r="L184" i="41" s="1"/>
  <c r="M184" i="41" s="1"/>
  <c r="AX148" i="41"/>
  <c r="CJ148" i="41"/>
  <c r="CI149" i="41"/>
  <c r="AW149" i="41"/>
  <c r="CD154" i="41"/>
  <c r="AR154" i="41"/>
  <c r="BD180" i="41"/>
  <c r="R180" i="41"/>
  <c r="AF166" i="41"/>
  <c r="BR166" i="41"/>
  <c r="V176" i="41"/>
  <c r="BH176" i="41"/>
  <c r="AO157" i="41"/>
  <c r="CA157" i="41"/>
  <c r="CB156" i="41"/>
  <c r="AP156" i="41"/>
  <c r="AC169" i="41"/>
  <c r="BO169" i="41"/>
  <c r="BJ174" i="41"/>
  <c r="X174" i="41"/>
  <c r="CH150" i="41"/>
  <c r="AV150" i="41"/>
  <c r="G185" i="41"/>
  <c r="F185" i="41"/>
  <c r="I185" i="41"/>
  <c r="D185" i="41"/>
  <c r="C185" i="41"/>
  <c r="B185" i="41"/>
  <c r="E185" i="41"/>
  <c r="H185" i="41"/>
  <c r="AY185" i="41"/>
  <c r="K186" i="41"/>
  <c r="AU151" i="41"/>
  <c r="CG151" i="41"/>
  <c r="CF152" i="41"/>
  <c r="AT152" i="41"/>
  <c r="Q181" i="41"/>
  <c r="BC181" i="41"/>
  <c r="BZ158" i="41"/>
  <c r="AN158" i="41"/>
  <c r="AQ156" i="41" l="1"/>
  <c r="CC156" i="41"/>
  <c r="AX149" i="41"/>
  <c r="CJ149" i="41"/>
  <c r="BC182" i="41"/>
  <c r="Q182" i="41"/>
  <c r="BX161" i="41"/>
  <c r="AL161" i="41"/>
  <c r="BZ159" i="41"/>
  <c r="AN159" i="41"/>
  <c r="R181" i="41"/>
  <c r="BD181" i="41"/>
  <c r="CB157" i="41"/>
  <c r="AP157" i="41"/>
  <c r="AH165" i="41"/>
  <c r="BT165" i="41"/>
  <c r="AR155" i="41"/>
  <c r="CD155" i="41"/>
  <c r="BM172" i="41"/>
  <c r="AA172" i="41"/>
  <c r="W176" i="41"/>
  <c r="BI176" i="41"/>
  <c r="BB183" i="41"/>
  <c r="P183" i="41"/>
  <c r="V177" i="41"/>
  <c r="BH177" i="41"/>
  <c r="BA184" i="41"/>
  <c r="O184" i="41"/>
  <c r="X175" i="41"/>
  <c r="BJ175" i="41"/>
  <c r="AV151" i="41"/>
  <c r="CH151" i="41"/>
  <c r="BS166" i="41"/>
  <c r="AG166" i="41"/>
  <c r="BQ168" i="41"/>
  <c r="AE168" i="41"/>
  <c r="AU152" i="41"/>
  <c r="CG152" i="41"/>
  <c r="AW150" i="41"/>
  <c r="CI150" i="41"/>
  <c r="BN171" i="41"/>
  <c r="AB171" i="41"/>
  <c r="BV163" i="41"/>
  <c r="AJ163" i="41"/>
  <c r="AT153" i="41"/>
  <c r="CF153" i="41"/>
  <c r="B186" i="41"/>
  <c r="C186" i="41"/>
  <c r="E186" i="41"/>
  <c r="I186" i="41"/>
  <c r="G186" i="41"/>
  <c r="H186" i="41"/>
  <c r="K187" i="41"/>
  <c r="F186" i="41"/>
  <c r="AY186" i="41"/>
  <c r="D186" i="41"/>
  <c r="BG178" i="41"/>
  <c r="U178" i="41"/>
  <c r="AI164" i="41"/>
  <c r="BU164" i="41"/>
  <c r="BO170" i="41"/>
  <c r="AC170" i="41"/>
  <c r="T179" i="41"/>
  <c r="BF179" i="41"/>
  <c r="N185" i="41"/>
  <c r="L185" i="41" s="1"/>
  <c r="M185" i="41" s="1"/>
  <c r="AZ185" i="41"/>
  <c r="Y174" i="41"/>
  <c r="BK174" i="41"/>
  <c r="S180" i="41"/>
  <c r="BE180" i="41"/>
  <c r="CA158" i="41"/>
  <c r="AO158" i="41"/>
  <c r="AD169" i="41"/>
  <c r="BP169" i="41"/>
  <c r="BR167" i="41"/>
  <c r="AF167" i="41"/>
  <c r="AM160" i="41"/>
  <c r="BY160" i="41"/>
  <c r="BL173" i="41"/>
  <c r="Z173" i="41"/>
  <c r="AS154" i="41"/>
  <c r="CE154" i="41"/>
  <c r="BW162" i="41"/>
  <c r="AK162" i="41"/>
  <c r="BE181" i="41" l="1"/>
  <c r="S181" i="41"/>
  <c r="CB158" i="41"/>
  <c r="AP158" i="41"/>
  <c r="AF168" i="41"/>
  <c r="BR168" i="41"/>
  <c r="Q183" i="41"/>
  <c r="BC183" i="41"/>
  <c r="BV164" i="41"/>
  <c r="AJ164" i="41"/>
  <c r="AT154" i="41"/>
  <c r="CF154" i="41"/>
  <c r="T180" i="41"/>
  <c r="BF180" i="41"/>
  <c r="CG153" i="41"/>
  <c r="AU153" i="41"/>
  <c r="X176" i="41"/>
  <c r="BJ176" i="41"/>
  <c r="V178" i="41"/>
  <c r="BH178" i="41"/>
  <c r="BT166" i="41"/>
  <c r="AH166" i="41"/>
  <c r="AO159" i="41"/>
  <c r="CA159" i="41"/>
  <c r="Z174" i="41"/>
  <c r="BL174" i="41"/>
  <c r="CI151" i="41"/>
  <c r="AW151" i="41"/>
  <c r="AA173" i="41"/>
  <c r="BM173" i="41"/>
  <c r="N186" i="41"/>
  <c r="L186" i="41" s="1"/>
  <c r="M186" i="41" s="1"/>
  <c r="AZ186" i="41"/>
  <c r="BW163" i="41"/>
  <c r="AK163" i="41"/>
  <c r="BN172" i="41"/>
  <c r="AB172" i="41"/>
  <c r="BY161" i="41"/>
  <c r="AM161" i="41"/>
  <c r="O185" i="41"/>
  <c r="BA185" i="41"/>
  <c r="BK175" i="41"/>
  <c r="Y175" i="41"/>
  <c r="CE155" i="41"/>
  <c r="AS155" i="41"/>
  <c r="D187" i="41"/>
  <c r="C187" i="41"/>
  <c r="K188" i="41"/>
  <c r="I187" i="41"/>
  <c r="B187" i="41"/>
  <c r="H187" i="41"/>
  <c r="G187" i="41"/>
  <c r="F187" i="41"/>
  <c r="E187" i="41"/>
  <c r="AY187" i="41"/>
  <c r="BO171" i="41"/>
  <c r="AC171" i="41"/>
  <c r="R182" i="41"/>
  <c r="BD182" i="41"/>
  <c r="AN160" i="41"/>
  <c r="BZ160" i="41"/>
  <c r="U179" i="41"/>
  <c r="BG179" i="41"/>
  <c r="AX150" i="41"/>
  <c r="CJ150" i="41"/>
  <c r="AI165" i="41"/>
  <c r="BU165" i="41"/>
  <c r="BS167" i="41"/>
  <c r="AG167" i="41"/>
  <c r="BB184" i="41"/>
  <c r="P184" i="41"/>
  <c r="BQ169" i="41"/>
  <c r="AE169" i="41"/>
  <c r="CH152" i="41"/>
  <c r="AV152" i="41"/>
  <c r="BI177" i="41"/>
  <c r="W177" i="41"/>
  <c r="AR156" i="41"/>
  <c r="CD156" i="41"/>
  <c r="AL162" i="41"/>
  <c r="BX162" i="41"/>
  <c r="AD170" i="41"/>
  <c r="BP170" i="41"/>
  <c r="AQ157" i="41"/>
  <c r="CC157" i="41"/>
  <c r="AR157" i="41" l="1"/>
  <c r="CD157" i="41"/>
  <c r="CA160" i="41"/>
  <c r="AO160" i="41"/>
  <c r="AP159" i="41"/>
  <c r="CB159" i="41"/>
  <c r="CG154" i="41"/>
  <c r="AU154" i="41"/>
  <c r="E188" i="41"/>
  <c r="B188" i="41"/>
  <c r="H188" i="41"/>
  <c r="C188" i="41"/>
  <c r="AY188" i="41"/>
  <c r="K189" i="41"/>
  <c r="F188" i="41"/>
  <c r="I188" i="41"/>
  <c r="G188" i="41"/>
  <c r="D188" i="41"/>
  <c r="AC172" i="41"/>
  <c r="BO172" i="41"/>
  <c r="BQ170" i="41"/>
  <c r="AE170" i="41"/>
  <c r="BE182" i="41"/>
  <c r="S182" i="41"/>
  <c r="BC184" i="41"/>
  <c r="Q184" i="41"/>
  <c r="AL163" i="41"/>
  <c r="BX163" i="41"/>
  <c r="AI166" i="41"/>
  <c r="BU166" i="41"/>
  <c r="AK164" i="41"/>
  <c r="BW164" i="41"/>
  <c r="AM162" i="41"/>
  <c r="BY162" i="41"/>
  <c r="O186" i="41"/>
  <c r="BA186" i="41"/>
  <c r="W178" i="41"/>
  <c r="BI178" i="41"/>
  <c r="BD183" i="41"/>
  <c r="R183" i="41"/>
  <c r="AH167" i="41"/>
  <c r="BT167" i="41"/>
  <c r="BP171" i="41"/>
  <c r="AD171" i="41"/>
  <c r="CF155" i="41"/>
  <c r="AT155" i="41"/>
  <c r="AJ165" i="41"/>
  <c r="BV165" i="41"/>
  <c r="AZ187" i="41"/>
  <c r="N187" i="41"/>
  <c r="L187" i="41" s="1"/>
  <c r="M187" i="41" s="1"/>
  <c r="AB173" i="41"/>
  <c r="BN173" i="41"/>
  <c r="Y176" i="41"/>
  <c r="BK176" i="41"/>
  <c r="AG168" i="41"/>
  <c r="BS168" i="41"/>
  <c r="BR169" i="41"/>
  <c r="AF169" i="41"/>
  <c r="BL175" i="41"/>
  <c r="Z175" i="41"/>
  <c r="CE156" i="41"/>
  <c r="AS156" i="41"/>
  <c r="BB185" i="41"/>
  <c r="P185" i="41"/>
  <c r="BJ177" i="41"/>
  <c r="X177" i="41"/>
  <c r="AX151" i="41"/>
  <c r="CJ151" i="41"/>
  <c r="CH153" i="41"/>
  <c r="AV153" i="41"/>
  <c r="AQ158" i="41"/>
  <c r="CC158" i="41"/>
  <c r="V179" i="41"/>
  <c r="BH179" i="41"/>
  <c r="BM174" i="41"/>
  <c r="AA174" i="41"/>
  <c r="U180" i="41"/>
  <c r="BG180" i="41"/>
  <c r="AW152" i="41"/>
  <c r="CI152" i="41"/>
  <c r="AN161" i="41"/>
  <c r="BZ161" i="41"/>
  <c r="T181" i="41"/>
  <c r="BF181" i="41"/>
  <c r="BG181" i="41" l="1"/>
  <c r="U181" i="41"/>
  <c r="CD158" i="41"/>
  <c r="AR158" i="41"/>
  <c r="AK165" i="41"/>
  <c r="BW165" i="41"/>
  <c r="P186" i="41"/>
  <c r="BB186" i="41"/>
  <c r="AA175" i="41"/>
  <c r="BM175" i="41"/>
  <c r="T182" i="41"/>
  <c r="BF182" i="41"/>
  <c r="CA161" i="41"/>
  <c r="AO161" i="41"/>
  <c r="BZ162" i="41"/>
  <c r="AN162" i="41"/>
  <c r="CI153" i="41"/>
  <c r="AW153" i="41"/>
  <c r="AG169" i="41"/>
  <c r="BS169" i="41"/>
  <c r="AU155" i="41"/>
  <c r="CG155" i="41"/>
  <c r="AF170" i="41"/>
  <c r="BR170" i="41"/>
  <c r="CJ152" i="41"/>
  <c r="AX152" i="41"/>
  <c r="BT168" i="41"/>
  <c r="AH168" i="41"/>
  <c r="AL164" i="41"/>
  <c r="BX164" i="41"/>
  <c r="AD172" i="41"/>
  <c r="BP172" i="41"/>
  <c r="AE171" i="41"/>
  <c r="BQ171" i="41"/>
  <c r="CH154" i="41"/>
  <c r="AV154" i="41"/>
  <c r="V180" i="41"/>
  <c r="BH180" i="41"/>
  <c r="Z176" i="41"/>
  <c r="BL176" i="41"/>
  <c r="AI167" i="41"/>
  <c r="BU167" i="41"/>
  <c r="BV166" i="41"/>
  <c r="AJ166" i="41"/>
  <c r="CC159" i="41"/>
  <c r="AQ159" i="41"/>
  <c r="BK177" i="41"/>
  <c r="Y177" i="41"/>
  <c r="BO173" i="41"/>
  <c r="AC173" i="41"/>
  <c r="BY163" i="41"/>
  <c r="AM163" i="41"/>
  <c r="BN174" i="41"/>
  <c r="AB174" i="41"/>
  <c r="BC185" i="41"/>
  <c r="Q185" i="41"/>
  <c r="BE183" i="41"/>
  <c r="S183" i="41"/>
  <c r="CB160" i="41"/>
  <c r="AP160" i="41"/>
  <c r="BI179" i="41"/>
  <c r="W179" i="41"/>
  <c r="X178" i="41"/>
  <c r="BJ178" i="41"/>
  <c r="K190" i="41"/>
  <c r="G189" i="41"/>
  <c r="E189" i="41"/>
  <c r="D189" i="41"/>
  <c r="AY189" i="41"/>
  <c r="H189" i="41"/>
  <c r="F189" i="41"/>
  <c r="B189" i="41"/>
  <c r="I189" i="41"/>
  <c r="C189" i="41"/>
  <c r="CE157" i="41"/>
  <c r="AS157" i="41"/>
  <c r="AT156" i="41"/>
  <c r="CF156" i="41"/>
  <c r="O187" i="41"/>
  <c r="BA187" i="41"/>
  <c r="BD184" i="41"/>
  <c r="R184" i="41"/>
  <c r="AZ188" i="41"/>
  <c r="N188" i="41"/>
  <c r="L188" i="41" s="1"/>
  <c r="M188" i="41" s="1"/>
  <c r="BS170" i="41" l="1"/>
  <c r="AG170" i="41"/>
  <c r="BG182" i="41"/>
  <c r="U182" i="41"/>
  <c r="CC160" i="41"/>
  <c r="AQ160" i="41"/>
  <c r="BL177" i="41"/>
  <c r="Z177" i="41"/>
  <c r="AW154" i="41"/>
  <c r="CI154" i="41"/>
  <c r="BR171" i="41"/>
  <c r="AF171" i="41"/>
  <c r="CH155" i="41"/>
  <c r="AV155" i="41"/>
  <c r="AB175" i="41"/>
  <c r="BN175" i="41"/>
  <c r="S184" i="41"/>
  <c r="BE184" i="41"/>
  <c r="AZ189" i="41"/>
  <c r="N189" i="41"/>
  <c r="L189" i="41" s="1"/>
  <c r="M189" i="41" s="1"/>
  <c r="T183" i="41"/>
  <c r="BF183" i="41"/>
  <c r="AR159" i="41"/>
  <c r="CD159" i="41"/>
  <c r="P187" i="41"/>
  <c r="BB187" i="41"/>
  <c r="AE172" i="41"/>
  <c r="BQ172" i="41"/>
  <c r="BT169" i="41"/>
  <c r="AH169" i="41"/>
  <c r="Q186" i="41"/>
  <c r="BC186" i="41"/>
  <c r="R185" i="41"/>
  <c r="BD185" i="41"/>
  <c r="AK166" i="41"/>
  <c r="BW166" i="41"/>
  <c r="CG156" i="41"/>
  <c r="AU156" i="41"/>
  <c r="BV167" i="41"/>
  <c r="AJ167" i="41"/>
  <c r="BY164" i="41"/>
  <c r="AM164" i="41"/>
  <c r="AL165" i="41"/>
  <c r="BX165" i="41"/>
  <c r="AC174" i="41"/>
  <c r="BO174" i="41"/>
  <c r="AX153" i="41"/>
  <c r="CJ153" i="41"/>
  <c r="O188" i="41"/>
  <c r="BA188" i="41"/>
  <c r="Y178" i="41"/>
  <c r="BK178" i="41"/>
  <c r="AA176" i="41"/>
  <c r="BM176" i="41"/>
  <c r="CF157" i="41"/>
  <c r="AT157" i="41"/>
  <c r="BZ163" i="41"/>
  <c r="AN163" i="41"/>
  <c r="BU168" i="41"/>
  <c r="AI168" i="41"/>
  <c r="AO162" i="41"/>
  <c r="CA162" i="41"/>
  <c r="AS158" i="41"/>
  <c r="CE158" i="41"/>
  <c r="C190" i="41"/>
  <c r="D190" i="41"/>
  <c r="E190" i="41"/>
  <c r="G190" i="41"/>
  <c r="H190" i="41"/>
  <c r="K191" i="41"/>
  <c r="I190" i="41"/>
  <c r="B190" i="41"/>
  <c r="F190" i="41"/>
  <c r="AY190" i="41"/>
  <c r="W180" i="41"/>
  <c r="BI180" i="41"/>
  <c r="X179" i="41"/>
  <c r="BJ179" i="41"/>
  <c r="BP173" i="41"/>
  <c r="AD173" i="41"/>
  <c r="AP161" i="41"/>
  <c r="CB161" i="41"/>
  <c r="V181" i="41"/>
  <c r="BH181" i="41"/>
  <c r="BI181" i="41" l="1"/>
  <c r="W181" i="41"/>
  <c r="BX166" i="41"/>
  <c r="AL166" i="41"/>
  <c r="AS159" i="41"/>
  <c r="CE159" i="41"/>
  <c r="AJ168" i="41"/>
  <c r="BV168" i="41"/>
  <c r="BS171" i="41"/>
  <c r="AG171" i="41"/>
  <c r="S185" i="41"/>
  <c r="BE185" i="41"/>
  <c r="BG183" i="41"/>
  <c r="U183" i="41"/>
  <c r="CJ154" i="41"/>
  <c r="AX154" i="41"/>
  <c r="AO163" i="41"/>
  <c r="CA163" i="41"/>
  <c r="AM165" i="41"/>
  <c r="BY165" i="41"/>
  <c r="BD186" i="41"/>
  <c r="R186" i="41"/>
  <c r="BQ173" i="41"/>
  <c r="AE173" i="41"/>
  <c r="CG157" i="41"/>
  <c r="AU157" i="41"/>
  <c r="BA189" i="41"/>
  <c r="O189" i="41"/>
  <c r="BM177" i="41"/>
  <c r="AA177" i="41"/>
  <c r="BK179" i="41"/>
  <c r="Y179" i="41"/>
  <c r="AB176" i="41"/>
  <c r="BN176" i="41"/>
  <c r="BF184" i="41"/>
  <c r="T184" i="41"/>
  <c r="CC161" i="41"/>
  <c r="AQ161" i="41"/>
  <c r="AN164" i="41"/>
  <c r="BZ164" i="41"/>
  <c r="BU169" i="41"/>
  <c r="AI169" i="41"/>
  <c r="AR160" i="41"/>
  <c r="CD160" i="41"/>
  <c r="F191" i="41"/>
  <c r="AY191" i="41"/>
  <c r="K192" i="41"/>
  <c r="C191" i="41"/>
  <c r="I191" i="41"/>
  <c r="E191" i="41"/>
  <c r="B191" i="41"/>
  <c r="G191" i="41"/>
  <c r="D191" i="41"/>
  <c r="H191" i="41"/>
  <c r="BJ180" i="41"/>
  <c r="X180" i="41"/>
  <c r="CF158" i="41"/>
  <c r="AT158" i="41"/>
  <c r="Z178" i="41"/>
  <c r="BL178" i="41"/>
  <c r="AF172" i="41"/>
  <c r="BR172" i="41"/>
  <c r="BO175" i="41"/>
  <c r="AC175" i="41"/>
  <c r="BW167" i="41"/>
  <c r="AK167" i="41"/>
  <c r="V182" i="41"/>
  <c r="BH182" i="41"/>
  <c r="AZ190" i="41"/>
  <c r="N190" i="41"/>
  <c r="L190" i="41" s="1"/>
  <c r="M190" i="41" s="1"/>
  <c r="CB162" i="41"/>
  <c r="AP162" i="41"/>
  <c r="P188" i="41"/>
  <c r="BB188" i="41"/>
  <c r="Q187" i="41"/>
  <c r="BC187" i="41"/>
  <c r="AD174" i="41"/>
  <c r="BP174" i="41"/>
  <c r="CH156" i="41"/>
  <c r="AV156" i="41"/>
  <c r="AW155" i="41"/>
  <c r="CI155" i="41"/>
  <c r="BT170" i="41"/>
  <c r="AH170" i="41"/>
  <c r="BM178" i="41" l="1"/>
  <c r="AA178" i="41"/>
  <c r="BF185" i="41"/>
  <c r="T185" i="41"/>
  <c r="AQ162" i="41"/>
  <c r="CC162" i="41"/>
  <c r="B192" i="41"/>
  <c r="E192" i="41"/>
  <c r="D192" i="41"/>
  <c r="AY192" i="41"/>
  <c r="C192" i="41"/>
  <c r="H192" i="41"/>
  <c r="K193" i="41"/>
  <c r="F192" i="41"/>
  <c r="I192" i="41"/>
  <c r="G192" i="41"/>
  <c r="BG184" i="41"/>
  <c r="U184" i="41"/>
  <c r="BR173" i="41"/>
  <c r="AF173" i="41"/>
  <c r="BU170" i="41"/>
  <c r="AI170" i="41"/>
  <c r="BA190" i="41"/>
  <c r="O190" i="41"/>
  <c r="AU158" i="41"/>
  <c r="CG158" i="41"/>
  <c r="S186" i="41"/>
  <c r="BE186" i="41"/>
  <c r="AH171" i="41"/>
  <c r="BT171" i="41"/>
  <c r="AC176" i="41"/>
  <c r="BO176" i="41"/>
  <c r="BI182" i="41"/>
  <c r="W182" i="41"/>
  <c r="CE160" i="41"/>
  <c r="AS160" i="41"/>
  <c r="BZ165" i="41"/>
  <c r="AN165" i="41"/>
  <c r="AK168" i="41"/>
  <c r="BW168" i="41"/>
  <c r="CI156" i="41"/>
  <c r="AW156" i="41"/>
  <c r="BK180" i="41"/>
  <c r="Y180" i="41"/>
  <c r="BL179" i="41"/>
  <c r="Z179" i="41"/>
  <c r="BQ174" i="41"/>
  <c r="AE174" i="41"/>
  <c r="AP163" i="41"/>
  <c r="CB163" i="41"/>
  <c r="AT159" i="41"/>
  <c r="CF159" i="41"/>
  <c r="AL167" i="41"/>
  <c r="BX167" i="41"/>
  <c r="BV169" i="41"/>
  <c r="AJ169" i="41"/>
  <c r="BN177" i="41"/>
  <c r="AB177" i="41"/>
  <c r="CJ155" i="41"/>
  <c r="AX155" i="41"/>
  <c r="R187" i="41"/>
  <c r="BD187" i="41"/>
  <c r="CA164" i="41"/>
  <c r="AO164" i="41"/>
  <c r="AD175" i="41"/>
  <c r="BP175" i="41"/>
  <c r="BB189" i="41"/>
  <c r="P189" i="41"/>
  <c r="BY166" i="41"/>
  <c r="AM166" i="41"/>
  <c r="BC188" i="41"/>
  <c r="Q188" i="41"/>
  <c r="AG172" i="41"/>
  <c r="BS172" i="41"/>
  <c r="AZ191" i="41"/>
  <c r="N191" i="41"/>
  <c r="L191" i="41" s="1"/>
  <c r="M191" i="41" s="1"/>
  <c r="CD161" i="41"/>
  <c r="AR161" i="41"/>
  <c r="AV157" i="41"/>
  <c r="CH157" i="41"/>
  <c r="BH183" i="41"/>
  <c r="V183" i="41"/>
  <c r="X181" i="41"/>
  <c r="BJ181" i="41"/>
  <c r="Y181" i="41" l="1"/>
  <c r="BK181" i="41"/>
  <c r="R188" i="41"/>
  <c r="BD188" i="41"/>
  <c r="AF174" i="41"/>
  <c r="BR174" i="41"/>
  <c r="CF160" i="41"/>
  <c r="AT160" i="41"/>
  <c r="BB190" i="41"/>
  <c r="P190" i="41"/>
  <c r="N192" i="41"/>
  <c r="L192" i="41" s="1"/>
  <c r="M192" i="41" s="1"/>
  <c r="AZ192" i="41"/>
  <c r="W183" i="41"/>
  <c r="BI183" i="41"/>
  <c r="AN166" i="41"/>
  <c r="BZ166" i="41"/>
  <c r="BO177" i="41"/>
  <c r="AC177" i="41"/>
  <c r="AA179" i="41"/>
  <c r="BM179" i="41"/>
  <c r="BJ182" i="41"/>
  <c r="X182" i="41"/>
  <c r="AJ170" i="41"/>
  <c r="BV170" i="41"/>
  <c r="CI157" i="41"/>
  <c r="AW157" i="41"/>
  <c r="BP176" i="41"/>
  <c r="AD176" i="41"/>
  <c r="BC189" i="41"/>
  <c r="Q189" i="41"/>
  <c r="AK169" i="41"/>
  <c r="BW169" i="41"/>
  <c r="BL180" i="41"/>
  <c r="Z180" i="41"/>
  <c r="AG173" i="41"/>
  <c r="BS173" i="41"/>
  <c r="AE175" i="41"/>
  <c r="BQ175" i="41"/>
  <c r="AM167" i="41"/>
  <c r="BY167" i="41"/>
  <c r="AI171" i="41"/>
  <c r="BU171" i="41"/>
  <c r="CD162" i="41"/>
  <c r="AR162" i="41"/>
  <c r="AS161" i="41"/>
  <c r="CE161" i="41"/>
  <c r="AX156" i="41"/>
  <c r="CJ156" i="41"/>
  <c r="BH184" i="41"/>
  <c r="V184" i="41"/>
  <c r="AU159" i="41"/>
  <c r="CG159" i="41"/>
  <c r="AL168" i="41"/>
  <c r="BX168" i="41"/>
  <c r="BF186" i="41"/>
  <c r="T186" i="41"/>
  <c r="BA191" i="41"/>
  <c r="O191" i="41"/>
  <c r="AP164" i="41"/>
  <c r="CB164" i="41"/>
  <c r="BG185" i="41"/>
  <c r="U185" i="41"/>
  <c r="BT172" i="41"/>
  <c r="AH172" i="41"/>
  <c r="S187" i="41"/>
  <c r="BE187" i="41"/>
  <c r="AQ163" i="41"/>
  <c r="CC163" i="41"/>
  <c r="CH158" i="41"/>
  <c r="AV158" i="41"/>
  <c r="CA165" i="41"/>
  <c r="AO165" i="41"/>
  <c r="D193" i="41"/>
  <c r="B193" i="41"/>
  <c r="E193" i="41"/>
  <c r="I193" i="41"/>
  <c r="F193" i="41"/>
  <c r="AY193" i="41"/>
  <c r="K194" i="41"/>
  <c r="C193" i="41"/>
  <c r="H193" i="41"/>
  <c r="G193" i="41"/>
  <c r="BN178" i="41"/>
  <c r="AB178" i="41"/>
  <c r="AQ164" i="41" l="1"/>
  <c r="CC164" i="41"/>
  <c r="AH173" i="41"/>
  <c r="BT173" i="41"/>
  <c r="BW170" i="41"/>
  <c r="AK170" i="41"/>
  <c r="BA192" i="41"/>
  <c r="O192" i="41"/>
  <c r="AC178" i="41"/>
  <c r="BO178" i="41"/>
  <c r="AP165" i="41"/>
  <c r="CB165" i="41"/>
  <c r="AW158" i="41"/>
  <c r="CI158" i="41"/>
  <c r="BB191" i="41"/>
  <c r="P191" i="41"/>
  <c r="BM180" i="41"/>
  <c r="AA180" i="41"/>
  <c r="Y182" i="41"/>
  <c r="BK182" i="41"/>
  <c r="BC190" i="41"/>
  <c r="Q190" i="41"/>
  <c r="AR163" i="41"/>
  <c r="CD163" i="41"/>
  <c r="BX169" i="41"/>
  <c r="AL169" i="41"/>
  <c r="BN179" i="41"/>
  <c r="AB179" i="41"/>
  <c r="B194" i="41"/>
  <c r="H194" i="41"/>
  <c r="K195" i="41"/>
  <c r="I194" i="41"/>
  <c r="D194" i="41"/>
  <c r="E194" i="41"/>
  <c r="C194" i="41"/>
  <c r="AY194" i="41"/>
  <c r="F194" i="41"/>
  <c r="G194" i="41"/>
  <c r="U186" i="41"/>
  <c r="BG186" i="41"/>
  <c r="CE162" i="41"/>
  <c r="AS162" i="41"/>
  <c r="CG160" i="41"/>
  <c r="AU160" i="41"/>
  <c r="BF187" i="41"/>
  <c r="T187" i="41"/>
  <c r="AM168" i="41"/>
  <c r="BY168" i="41"/>
  <c r="BV171" i="41"/>
  <c r="AJ171" i="41"/>
  <c r="BS174" i="41"/>
  <c r="AG174" i="41"/>
  <c r="R189" i="41"/>
  <c r="BD189" i="41"/>
  <c r="AD177" i="41"/>
  <c r="BP177" i="41"/>
  <c r="CH159" i="41"/>
  <c r="AV159" i="41"/>
  <c r="BZ167" i="41"/>
  <c r="AN167" i="41"/>
  <c r="CA166" i="41"/>
  <c r="AO166" i="41"/>
  <c r="BE188" i="41"/>
  <c r="S188" i="41"/>
  <c r="AT161" i="41"/>
  <c r="CF161" i="41"/>
  <c r="N193" i="41"/>
  <c r="L193" i="41" s="1"/>
  <c r="M193" i="41" s="1"/>
  <c r="AZ193" i="41"/>
  <c r="BU172" i="41"/>
  <c r="AI172" i="41"/>
  <c r="BQ176" i="41"/>
  <c r="AE176" i="41"/>
  <c r="BR175" i="41"/>
  <c r="AF175" i="41"/>
  <c r="BJ183" i="41"/>
  <c r="X183" i="41"/>
  <c r="BL181" i="41"/>
  <c r="Z181" i="41"/>
  <c r="BH185" i="41"/>
  <c r="V185" i="41"/>
  <c r="BI184" i="41"/>
  <c r="W184" i="41"/>
  <c r="AX157" i="41"/>
  <c r="CJ157" i="41"/>
  <c r="BZ168" i="41" l="1"/>
  <c r="AN168" i="41"/>
  <c r="AZ194" i="41"/>
  <c r="N194" i="41"/>
  <c r="L194" i="41" s="1"/>
  <c r="M194" i="41" s="1"/>
  <c r="AS163" i="41"/>
  <c r="CE163" i="41"/>
  <c r="CC165" i="41"/>
  <c r="AQ165" i="41"/>
  <c r="BR176" i="41"/>
  <c r="AF176" i="41"/>
  <c r="AO167" i="41"/>
  <c r="CA167" i="41"/>
  <c r="AD178" i="41"/>
  <c r="BP178" i="41"/>
  <c r="BJ184" i="41"/>
  <c r="X184" i="41"/>
  <c r="BV172" i="41"/>
  <c r="AJ172" i="41"/>
  <c r="CI159" i="41"/>
  <c r="AW159" i="41"/>
  <c r="U187" i="41"/>
  <c r="BG187" i="41"/>
  <c r="BD190" i="41"/>
  <c r="R190" i="41"/>
  <c r="O193" i="41"/>
  <c r="BA193" i="41"/>
  <c r="AE177" i="41"/>
  <c r="BQ177" i="41"/>
  <c r="BL182" i="41"/>
  <c r="Z182" i="41"/>
  <c r="W185" i="41"/>
  <c r="BI185" i="41"/>
  <c r="CH160" i="41"/>
  <c r="AV160" i="41"/>
  <c r="E195" i="41"/>
  <c r="B195" i="41"/>
  <c r="G195" i="41"/>
  <c r="I195" i="41"/>
  <c r="F195" i="41"/>
  <c r="K196" i="41"/>
  <c r="AY195" i="41"/>
  <c r="D195" i="41"/>
  <c r="C195" i="41"/>
  <c r="H195" i="41"/>
  <c r="BB192" i="41"/>
  <c r="P192" i="41"/>
  <c r="CG161" i="41"/>
  <c r="AU161" i="41"/>
  <c r="BE189" i="41"/>
  <c r="S189" i="41"/>
  <c r="BM181" i="41"/>
  <c r="AA181" i="41"/>
  <c r="CF162" i="41"/>
  <c r="AT162" i="41"/>
  <c r="AB180" i="41"/>
  <c r="BN180" i="41"/>
  <c r="BX170" i="41"/>
  <c r="AL170" i="41"/>
  <c r="V186" i="41"/>
  <c r="BH186" i="41"/>
  <c r="AI173" i="41"/>
  <c r="BU173" i="41"/>
  <c r="BK183" i="41"/>
  <c r="Y183" i="41"/>
  <c r="BF188" i="41"/>
  <c r="T188" i="41"/>
  <c r="AH174" i="41"/>
  <c r="BT174" i="41"/>
  <c r="AC179" i="41"/>
  <c r="BO179" i="41"/>
  <c r="BC191" i="41"/>
  <c r="Q191" i="41"/>
  <c r="AX158" i="41"/>
  <c r="CJ158" i="41"/>
  <c r="CD164" i="41"/>
  <c r="AR164" i="41"/>
  <c r="BS175" i="41"/>
  <c r="AG175" i="41"/>
  <c r="AP166" i="41"/>
  <c r="CB166" i="41"/>
  <c r="AK171" i="41"/>
  <c r="BW171" i="41"/>
  <c r="AM169" i="41"/>
  <c r="BY169" i="41"/>
  <c r="AN169" i="41" l="1"/>
  <c r="BZ169" i="41"/>
  <c r="BI186" i="41"/>
  <c r="W186" i="41"/>
  <c r="CB167" i="41"/>
  <c r="AP167" i="41"/>
  <c r="R191" i="41"/>
  <c r="BD191" i="41"/>
  <c r="CH161" i="41"/>
  <c r="AV161" i="41"/>
  <c r="S190" i="41"/>
  <c r="BE190" i="41"/>
  <c r="BH187" i="41"/>
  <c r="V187" i="41"/>
  <c r="AM170" i="41"/>
  <c r="BY170" i="41"/>
  <c r="Q192" i="41"/>
  <c r="BC192" i="41"/>
  <c r="CI160" i="41"/>
  <c r="AW160" i="41"/>
  <c r="BS176" i="41"/>
  <c r="AG176" i="41"/>
  <c r="CC166" i="41"/>
  <c r="AQ166" i="41"/>
  <c r="BU174" i="41"/>
  <c r="AI174" i="41"/>
  <c r="BO180" i="41"/>
  <c r="AC180" i="41"/>
  <c r="BJ185" i="41"/>
  <c r="X185" i="41"/>
  <c r="BX171" i="41"/>
  <c r="AL171" i="41"/>
  <c r="AX159" i="41"/>
  <c r="CJ159" i="41"/>
  <c r="AR165" i="41"/>
  <c r="CD165" i="41"/>
  <c r="AT163" i="41"/>
  <c r="CF163" i="41"/>
  <c r="AH175" i="41"/>
  <c r="BT175" i="41"/>
  <c r="BG188" i="41"/>
  <c r="U188" i="41"/>
  <c r="AU162" i="41"/>
  <c r="CG162" i="41"/>
  <c r="AZ195" i="41"/>
  <c r="N195" i="41"/>
  <c r="L195" i="41" s="1"/>
  <c r="M195" i="41" s="1"/>
  <c r="BM182" i="41"/>
  <c r="AA182" i="41"/>
  <c r="AK172" i="41"/>
  <c r="BW172" i="41"/>
  <c r="F196" i="41"/>
  <c r="E196" i="41"/>
  <c r="K197" i="41"/>
  <c r="AY196" i="41"/>
  <c r="I196" i="41"/>
  <c r="D196" i="41"/>
  <c r="B196" i="41"/>
  <c r="H196" i="41"/>
  <c r="C196" i="41"/>
  <c r="G196" i="41"/>
  <c r="BR177" i="41"/>
  <c r="AF177" i="41"/>
  <c r="AS164" i="41"/>
  <c r="CE164" i="41"/>
  <c r="Z183" i="41"/>
  <c r="BL183" i="41"/>
  <c r="BN181" i="41"/>
  <c r="AB181" i="41"/>
  <c r="BK184" i="41"/>
  <c r="Y184" i="41"/>
  <c r="O194" i="41"/>
  <c r="BA194" i="41"/>
  <c r="BV173" i="41"/>
  <c r="AJ173" i="41"/>
  <c r="P193" i="41"/>
  <c r="BB193" i="41"/>
  <c r="BQ178" i="41"/>
  <c r="AE178" i="41"/>
  <c r="BP179" i="41"/>
  <c r="AD179" i="41"/>
  <c r="T189" i="41"/>
  <c r="BF189" i="41"/>
  <c r="CA168" i="41"/>
  <c r="AO168" i="41"/>
  <c r="BB194" i="41" l="1"/>
  <c r="P194" i="41"/>
  <c r="CE165" i="41"/>
  <c r="AS165" i="41"/>
  <c r="BF190" i="41"/>
  <c r="T190" i="41"/>
  <c r="BN182" i="41"/>
  <c r="AB182" i="41"/>
  <c r="CD166" i="41"/>
  <c r="AR166" i="41"/>
  <c r="Z184" i="41"/>
  <c r="BL184" i="41"/>
  <c r="O195" i="41"/>
  <c r="BA195" i="41"/>
  <c r="BT176" i="41"/>
  <c r="AH176" i="41"/>
  <c r="AW161" i="41"/>
  <c r="CI161" i="41"/>
  <c r="CH162" i="41"/>
  <c r="AV162" i="41"/>
  <c r="S191" i="41"/>
  <c r="BE191" i="41"/>
  <c r="AE179" i="41"/>
  <c r="BQ179" i="41"/>
  <c r="BO181" i="41"/>
  <c r="AC181" i="41"/>
  <c r="BY171" i="41"/>
  <c r="AM171" i="41"/>
  <c r="CJ160" i="41"/>
  <c r="AX160" i="41"/>
  <c r="AP168" i="41"/>
  <c r="CB168" i="41"/>
  <c r="AA183" i="41"/>
  <c r="BM183" i="41"/>
  <c r="AZ196" i="41"/>
  <c r="N196" i="41"/>
  <c r="L196" i="41" s="1"/>
  <c r="M196" i="41" s="1"/>
  <c r="BD192" i="41"/>
  <c r="R192" i="41"/>
  <c r="BR178" i="41"/>
  <c r="AF178" i="41"/>
  <c r="D197" i="41"/>
  <c r="K198" i="41"/>
  <c r="E197" i="41"/>
  <c r="C197" i="41"/>
  <c r="F197" i="41"/>
  <c r="I197" i="41"/>
  <c r="AY197" i="41"/>
  <c r="H197" i="41"/>
  <c r="B197" i="41"/>
  <c r="G197" i="41"/>
  <c r="BH188" i="41"/>
  <c r="V188" i="41"/>
  <c r="BK185" i="41"/>
  <c r="Y185" i="41"/>
  <c r="AQ167" i="41"/>
  <c r="CC167" i="41"/>
  <c r="BG189" i="41"/>
  <c r="U189" i="41"/>
  <c r="Q193" i="41"/>
  <c r="BC193" i="41"/>
  <c r="AT164" i="41"/>
  <c r="CF164" i="41"/>
  <c r="BU175" i="41"/>
  <c r="AI175" i="41"/>
  <c r="BZ170" i="41"/>
  <c r="AN170" i="41"/>
  <c r="BP180" i="41"/>
  <c r="AD180" i="41"/>
  <c r="X186" i="41"/>
  <c r="BJ186" i="41"/>
  <c r="BX172" i="41"/>
  <c r="AL172" i="41"/>
  <c r="CG163" i="41"/>
  <c r="AU163" i="41"/>
  <c r="CA169" i="41"/>
  <c r="AO169" i="41"/>
  <c r="BW173" i="41"/>
  <c r="AK173" i="41"/>
  <c r="AG177" i="41"/>
  <c r="BS177" i="41"/>
  <c r="BV174" i="41"/>
  <c r="AJ174" i="41"/>
  <c r="BI187" i="41"/>
  <c r="W187" i="41"/>
  <c r="BD193" i="41" l="1"/>
  <c r="R193" i="41"/>
  <c r="BR179" i="41"/>
  <c r="AF179" i="41"/>
  <c r="AA184" i="41"/>
  <c r="BM184" i="41"/>
  <c r="X187" i="41"/>
  <c r="BJ187" i="41"/>
  <c r="Y186" i="41"/>
  <c r="BK186" i="41"/>
  <c r="BN183" i="41"/>
  <c r="AB183" i="41"/>
  <c r="T191" i="41"/>
  <c r="BF191" i="41"/>
  <c r="BW174" i="41"/>
  <c r="AK174" i="41"/>
  <c r="V189" i="41"/>
  <c r="BH189" i="41"/>
  <c r="CE166" i="41"/>
  <c r="AS166" i="41"/>
  <c r="AH177" i="41"/>
  <c r="BT177" i="41"/>
  <c r="CD167" i="41"/>
  <c r="AR167" i="41"/>
  <c r="AQ168" i="41"/>
  <c r="CC168" i="41"/>
  <c r="AZ197" i="41"/>
  <c r="N197" i="41"/>
  <c r="L197" i="41" s="1"/>
  <c r="M197" i="41" s="1"/>
  <c r="AE180" i="41"/>
  <c r="BQ180" i="41"/>
  <c r="CI162" i="41"/>
  <c r="AW162" i="41"/>
  <c r="AC182" i="41"/>
  <c r="BO182" i="41"/>
  <c r="G198" i="41"/>
  <c r="I198" i="41"/>
  <c r="D198" i="41"/>
  <c r="F198" i="41"/>
  <c r="E198" i="41"/>
  <c r="H198" i="41"/>
  <c r="B198" i="41"/>
  <c r="AY198" i="41"/>
  <c r="C198" i="41"/>
  <c r="K199" i="41"/>
  <c r="AX161" i="41"/>
  <c r="CJ161" i="41"/>
  <c r="AM172" i="41"/>
  <c r="BY172" i="41"/>
  <c r="AL173" i="41"/>
  <c r="BX173" i="41"/>
  <c r="AO170" i="41"/>
  <c r="CA170" i="41"/>
  <c r="Z185" i="41"/>
  <c r="BL185" i="41"/>
  <c r="U190" i="41"/>
  <c r="BG190" i="41"/>
  <c r="CB169" i="41"/>
  <c r="AP169" i="41"/>
  <c r="AJ175" i="41"/>
  <c r="BV175" i="41"/>
  <c r="W188" i="41"/>
  <c r="BI188" i="41"/>
  <c r="BS178" i="41"/>
  <c r="AG178" i="41"/>
  <c r="BZ171" i="41"/>
  <c r="AN171" i="41"/>
  <c r="AI176" i="41"/>
  <c r="BU176" i="41"/>
  <c r="AT165" i="41"/>
  <c r="CF165" i="41"/>
  <c r="AU164" i="41"/>
  <c r="CG164" i="41"/>
  <c r="P195" i="41"/>
  <c r="BB195" i="41"/>
  <c r="O196" i="41"/>
  <c r="BA196" i="41"/>
  <c r="CH163" i="41"/>
  <c r="AV163" i="41"/>
  <c r="BE192" i="41"/>
  <c r="S192" i="41"/>
  <c r="AD181" i="41"/>
  <c r="BP181" i="41"/>
  <c r="BC194" i="41"/>
  <c r="Q194" i="41"/>
  <c r="CH164" i="41" l="1"/>
  <c r="AV164" i="41"/>
  <c r="BW175" i="41"/>
  <c r="AK175" i="41"/>
  <c r="BZ172" i="41"/>
  <c r="AN172" i="41"/>
  <c r="CE167" i="41"/>
  <c r="AS167" i="41"/>
  <c r="BO183" i="41"/>
  <c r="AC183" i="41"/>
  <c r="CG165" i="41"/>
  <c r="AU165" i="41"/>
  <c r="BP182" i="41"/>
  <c r="AD182" i="41"/>
  <c r="AI177" i="41"/>
  <c r="BU177" i="41"/>
  <c r="BL186" i="41"/>
  <c r="Z186" i="41"/>
  <c r="R194" i="41"/>
  <c r="BD194" i="41"/>
  <c r="CC169" i="41"/>
  <c r="AQ169" i="41"/>
  <c r="AJ176" i="41"/>
  <c r="BV176" i="41"/>
  <c r="V190" i="41"/>
  <c r="BH190" i="41"/>
  <c r="F199" i="41"/>
  <c r="B199" i="41"/>
  <c r="K200" i="41"/>
  <c r="D199" i="41"/>
  <c r="AY199" i="41"/>
  <c r="H199" i="41"/>
  <c r="G199" i="41"/>
  <c r="E199" i="41"/>
  <c r="C199" i="41"/>
  <c r="I199" i="41"/>
  <c r="Y187" i="41"/>
  <c r="BK187" i="41"/>
  <c r="T192" i="41"/>
  <c r="BF192" i="41"/>
  <c r="AX162" i="41"/>
  <c r="CJ162" i="41"/>
  <c r="CF166" i="41"/>
  <c r="AT166" i="41"/>
  <c r="BM185" i="41"/>
  <c r="AA185" i="41"/>
  <c r="N198" i="41"/>
  <c r="L198" i="41" s="1"/>
  <c r="M198" i="41" s="1"/>
  <c r="AZ198" i="41"/>
  <c r="AF180" i="41"/>
  <c r="BR180" i="41"/>
  <c r="W189" i="41"/>
  <c r="BI189" i="41"/>
  <c r="BN184" i="41"/>
  <c r="AB184" i="41"/>
  <c r="BB196" i="41"/>
  <c r="P196" i="41"/>
  <c r="AP170" i="41"/>
  <c r="CB170" i="41"/>
  <c r="AO171" i="41"/>
  <c r="CA171" i="41"/>
  <c r="BT178" i="41"/>
  <c r="AH178" i="41"/>
  <c r="BA197" i="41"/>
  <c r="O197" i="41"/>
  <c r="AL174" i="41"/>
  <c r="BX174" i="41"/>
  <c r="BS179" i="41"/>
  <c r="AG179" i="41"/>
  <c r="BQ181" i="41"/>
  <c r="AE181" i="41"/>
  <c r="CI163" i="41"/>
  <c r="AW163" i="41"/>
  <c r="Q195" i="41"/>
  <c r="BC195" i="41"/>
  <c r="BJ188" i="41"/>
  <c r="X188" i="41"/>
  <c r="BY173" i="41"/>
  <c r="AM173" i="41"/>
  <c r="CD168" i="41"/>
  <c r="AR168" i="41"/>
  <c r="U191" i="41"/>
  <c r="BG191" i="41"/>
  <c r="BE193" i="41"/>
  <c r="S193" i="41"/>
  <c r="CB171" i="41" l="1"/>
  <c r="AP171" i="41"/>
  <c r="O198" i="41"/>
  <c r="BA198" i="41"/>
  <c r="BW176" i="41"/>
  <c r="AK176" i="41"/>
  <c r="CH165" i="41"/>
  <c r="AV165" i="41"/>
  <c r="AX163" i="41"/>
  <c r="CJ163" i="41"/>
  <c r="AF181" i="41"/>
  <c r="BR181" i="41"/>
  <c r="AB185" i="41"/>
  <c r="BN185" i="41"/>
  <c r="AR169" i="41"/>
  <c r="CD169" i="41"/>
  <c r="AD183" i="41"/>
  <c r="BP183" i="41"/>
  <c r="BE194" i="41"/>
  <c r="S194" i="41"/>
  <c r="BF193" i="41"/>
  <c r="T193" i="41"/>
  <c r="CE168" i="41"/>
  <c r="AS168" i="41"/>
  <c r="BT179" i="41"/>
  <c r="AH179" i="41"/>
  <c r="Q196" i="41"/>
  <c r="BC196" i="41"/>
  <c r="AU166" i="41"/>
  <c r="CG166" i="41"/>
  <c r="N199" i="41"/>
  <c r="L199" i="41" s="1"/>
  <c r="M199" i="41" s="1"/>
  <c r="AZ199" i="41"/>
  <c r="AT167" i="41"/>
  <c r="CF167" i="41"/>
  <c r="BY174" i="41"/>
  <c r="AM174" i="41"/>
  <c r="BH191" i="41"/>
  <c r="V191" i="41"/>
  <c r="AN173" i="41"/>
  <c r="BZ173" i="41"/>
  <c r="AC184" i="41"/>
  <c r="BO184" i="41"/>
  <c r="E200" i="41"/>
  <c r="I200" i="41"/>
  <c r="D200" i="41"/>
  <c r="AY200" i="41"/>
  <c r="K201" i="41"/>
  <c r="G200" i="41"/>
  <c r="H200" i="41"/>
  <c r="C200" i="41"/>
  <c r="B200" i="41"/>
  <c r="F200" i="41"/>
  <c r="AA186" i="41"/>
  <c r="BM186" i="41"/>
  <c r="CA172" i="41"/>
  <c r="AO172" i="41"/>
  <c r="X189" i="41"/>
  <c r="BJ189" i="41"/>
  <c r="U192" i="41"/>
  <c r="BG192" i="41"/>
  <c r="BV177" i="41"/>
  <c r="AJ177" i="41"/>
  <c r="Y188" i="41"/>
  <c r="BK188" i="41"/>
  <c r="P197" i="41"/>
  <c r="BB197" i="41"/>
  <c r="AL175" i="41"/>
  <c r="BX175" i="41"/>
  <c r="CC170" i="41"/>
  <c r="AQ170" i="41"/>
  <c r="BD195" i="41"/>
  <c r="R195" i="41"/>
  <c r="AG180" i="41"/>
  <c r="BS180" i="41"/>
  <c r="Z187" i="41"/>
  <c r="BL187" i="41"/>
  <c r="W190" i="41"/>
  <c r="BI190" i="41"/>
  <c r="BU178" i="41"/>
  <c r="AI178" i="41"/>
  <c r="AE182" i="41"/>
  <c r="BQ182" i="41"/>
  <c r="AW164" i="41"/>
  <c r="CI164" i="41"/>
  <c r="AX164" i="41" l="1"/>
  <c r="CJ164" i="41"/>
  <c r="V192" i="41"/>
  <c r="BH192" i="41"/>
  <c r="BS181" i="41"/>
  <c r="AG181" i="41"/>
  <c r="S195" i="41"/>
  <c r="BE195" i="41"/>
  <c r="G201" i="41"/>
  <c r="C201" i="41"/>
  <c r="H201" i="41"/>
  <c r="F201" i="41"/>
  <c r="E201" i="41"/>
  <c r="AY201" i="41"/>
  <c r="B201" i="41"/>
  <c r="I201" i="41"/>
  <c r="K202" i="41"/>
  <c r="D201" i="41"/>
  <c r="AN174" i="41"/>
  <c r="BZ174" i="41"/>
  <c r="CF168" i="41"/>
  <c r="AT168" i="41"/>
  <c r="AZ200" i="41"/>
  <c r="N200" i="41"/>
  <c r="L200" i="41" s="1"/>
  <c r="M200" i="41" s="1"/>
  <c r="CG167" i="41"/>
  <c r="AU167" i="41"/>
  <c r="AR170" i="41"/>
  <c r="CD170" i="41"/>
  <c r="U193" i="41"/>
  <c r="BG193" i="41"/>
  <c r="BK189" i="41"/>
  <c r="Y189" i="41"/>
  <c r="BY175" i="41"/>
  <c r="AM175" i="41"/>
  <c r="BA199" i="41"/>
  <c r="O199" i="41"/>
  <c r="BV178" i="41"/>
  <c r="AJ178" i="41"/>
  <c r="AP172" i="41"/>
  <c r="CB172" i="41"/>
  <c r="T194" i="41"/>
  <c r="BF194" i="41"/>
  <c r="AW165" i="41"/>
  <c r="CI165" i="41"/>
  <c r="Q197" i="41"/>
  <c r="BC197" i="41"/>
  <c r="AB186" i="41"/>
  <c r="BN186" i="41"/>
  <c r="AD184" i="41"/>
  <c r="BP184" i="41"/>
  <c r="CH166" i="41"/>
  <c r="AV166" i="41"/>
  <c r="AE183" i="41"/>
  <c r="BQ183" i="41"/>
  <c r="AF182" i="41"/>
  <c r="BR182" i="41"/>
  <c r="AL176" i="41"/>
  <c r="BX176" i="41"/>
  <c r="AA187" i="41"/>
  <c r="BM187" i="41"/>
  <c r="Z188" i="41"/>
  <c r="BL188" i="41"/>
  <c r="CA173" i="41"/>
  <c r="AO173" i="41"/>
  <c r="BD196" i="41"/>
  <c r="R196" i="41"/>
  <c r="AS169" i="41"/>
  <c r="CE169" i="41"/>
  <c r="P198" i="41"/>
  <c r="BB198" i="41"/>
  <c r="X190" i="41"/>
  <c r="BJ190" i="41"/>
  <c r="BT180" i="41"/>
  <c r="AH180" i="41"/>
  <c r="BO185" i="41"/>
  <c r="AC185" i="41"/>
  <c r="AK177" i="41"/>
  <c r="BW177" i="41"/>
  <c r="W191" i="41"/>
  <c r="BI191" i="41"/>
  <c r="BU179" i="41"/>
  <c r="AI179" i="41"/>
  <c r="AQ171" i="41"/>
  <c r="CC171" i="41"/>
  <c r="BK190" i="41" l="1"/>
  <c r="Y190" i="41"/>
  <c r="BN187" i="41"/>
  <c r="AB187" i="41"/>
  <c r="BO186" i="41"/>
  <c r="AC186" i="41"/>
  <c r="P199" i="41"/>
  <c r="BB199" i="41"/>
  <c r="BA200" i="41"/>
  <c r="O200" i="41"/>
  <c r="Q198" i="41"/>
  <c r="BC198" i="41"/>
  <c r="AM176" i="41"/>
  <c r="BY176" i="41"/>
  <c r="R197" i="41"/>
  <c r="BD197" i="41"/>
  <c r="AJ179" i="41"/>
  <c r="BV179" i="41"/>
  <c r="AN175" i="41"/>
  <c r="BZ175" i="41"/>
  <c r="AU168" i="41"/>
  <c r="CG168" i="41"/>
  <c r="CF169" i="41"/>
  <c r="AT169" i="41"/>
  <c r="BS182" i="41"/>
  <c r="AG182" i="41"/>
  <c r="AX165" i="41"/>
  <c r="CJ165" i="41"/>
  <c r="AO174" i="41"/>
  <c r="CA174" i="41"/>
  <c r="BF195" i="41"/>
  <c r="T195" i="41"/>
  <c r="Z189" i="41"/>
  <c r="BL189" i="41"/>
  <c r="AL177" i="41"/>
  <c r="BX177" i="41"/>
  <c r="BR183" i="41"/>
  <c r="AF183" i="41"/>
  <c r="U194" i="41"/>
  <c r="BG194" i="41"/>
  <c r="V193" i="41"/>
  <c r="BH193" i="41"/>
  <c r="CD171" i="41"/>
  <c r="AR171" i="41"/>
  <c r="BE196" i="41"/>
  <c r="S196" i="41"/>
  <c r="K203" i="41"/>
  <c r="E202" i="41"/>
  <c r="D202" i="41"/>
  <c r="H202" i="41"/>
  <c r="C202" i="41"/>
  <c r="F202" i="41"/>
  <c r="G202" i="41"/>
  <c r="AY202" i="41"/>
  <c r="I202" i="41"/>
  <c r="B202" i="41"/>
  <c r="AH181" i="41"/>
  <c r="BT181" i="41"/>
  <c r="CC172" i="41"/>
  <c r="AQ172" i="41"/>
  <c r="CE170" i="41"/>
  <c r="AS170" i="41"/>
  <c r="BI192" i="41"/>
  <c r="W192" i="41"/>
  <c r="AD185" i="41"/>
  <c r="BP185" i="41"/>
  <c r="CB173" i="41"/>
  <c r="AP173" i="41"/>
  <c r="AW166" i="41"/>
  <c r="CI166" i="41"/>
  <c r="X191" i="41"/>
  <c r="BJ191" i="41"/>
  <c r="BM188" i="41"/>
  <c r="AA188" i="41"/>
  <c r="AE184" i="41"/>
  <c r="BQ184" i="41"/>
  <c r="AZ201" i="41"/>
  <c r="N201" i="41"/>
  <c r="L201" i="41" s="1"/>
  <c r="M201" i="41" s="1"/>
  <c r="BU180" i="41"/>
  <c r="AI180" i="41"/>
  <c r="BW178" i="41"/>
  <c r="AK178" i="41"/>
  <c r="CH167" i="41"/>
  <c r="AV167" i="41"/>
  <c r="Y191" i="41" l="1"/>
  <c r="BK191" i="41"/>
  <c r="BY177" i="41"/>
  <c r="AM177" i="41"/>
  <c r="R198" i="41"/>
  <c r="BD198" i="41"/>
  <c r="CI167" i="41"/>
  <c r="AW167" i="41"/>
  <c r="CD172" i="41"/>
  <c r="AR172" i="41"/>
  <c r="G203" i="41"/>
  <c r="C203" i="41"/>
  <c r="AY203" i="41"/>
  <c r="H203" i="41"/>
  <c r="K204" i="41"/>
  <c r="B203" i="41"/>
  <c r="F203" i="41"/>
  <c r="I203" i="41"/>
  <c r="E203" i="41"/>
  <c r="D203" i="41"/>
  <c r="CG169" i="41"/>
  <c r="AU169" i="41"/>
  <c r="AX166" i="41"/>
  <c r="CJ166" i="41"/>
  <c r="AI181" i="41"/>
  <c r="BU181" i="41"/>
  <c r="AA189" i="41"/>
  <c r="BM189" i="41"/>
  <c r="AV168" i="41"/>
  <c r="CH168" i="41"/>
  <c r="T196" i="41"/>
  <c r="BF196" i="41"/>
  <c r="P200" i="41"/>
  <c r="BB200" i="41"/>
  <c r="CA175" i="41"/>
  <c r="AO175" i="41"/>
  <c r="Q199" i="41"/>
  <c r="BC199" i="41"/>
  <c r="AJ180" i="41"/>
  <c r="BV180" i="41"/>
  <c r="AQ173" i="41"/>
  <c r="CC173" i="41"/>
  <c r="CE171" i="41"/>
  <c r="AS171" i="41"/>
  <c r="BG195" i="41"/>
  <c r="U195" i="41"/>
  <c r="AE185" i="41"/>
  <c r="BQ185" i="41"/>
  <c r="AZ202" i="41"/>
  <c r="N202" i="41"/>
  <c r="L202" i="41" s="1"/>
  <c r="M202" i="41" s="1"/>
  <c r="BI193" i="41"/>
  <c r="W193" i="41"/>
  <c r="CB174" i="41"/>
  <c r="AP174" i="41"/>
  <c r="BW179" i="41"/>
  <c r="AK179" i="41"/>
  <c r="O201" i="41"/>
  <c r="BA201" i="41"/>
  <c r="AD186" i="41"/>
  <c r="BP186" i="41"/>
  <c r="BR184" i="41"/>
  <c r="AF184" i="41"/>
  <c r="BH194" i="41"/>
  <c r="V194" i="41"/>
  <c r="S197" i="41"/>
  <c r="BE197" i="41"/>
  <c r="AL178" i="41"/>
  <c r="BX178" i="41"/>
  <c r="X192" i="41"/>
  <c r="BJ192" i="41"/>
  <c r="AC187" i="41"/>
  <c r="BO187" i="41"/>
  <c r="AN176" i="41"/>
  <c r="BZ176" i="41"/>
  <c r="AB188" i="41"/>
  <c r="BN188" i="41"/>
  <c r="AT170" i="41"/>
  <c r="CF170" i="41"/>
  <c r="BS183" i="41"/>
  <c r="AG183" i="41"/>
  <c r="AH182" i="41"/>
  <c r="BT182" i="41"/>
  <c r="BL190" i="41"/>
  <c r="Z190" i="41"/>
  <c r="BP187" i="41" l="1"/>
  <c r="AD187" i="41"/>
  <c r="BQ186" i="41"/>
  <c r="AE186" i="41"/>
  <c r="AF185" i="41"/>
  <c r="BR185" i="41"/>
  <c r="BM190" i="41"/>
  <c r="AA190" i="41"/>
  <c r="AP175" i="41"/>
  <c r="CB175" i="41"/>
  <c r="Y192" i="41"/>
  <c r="BK192" i="41"/>
  <c r="P201" i="41"/>
  <c r="BB201" i="41"/>
  <c r="Q200" i="41"/>
  <c r="BC200" i="41"/>
  <c r="V195" i="41"/>
  <c r="BH195" i="41"/>
  <c r="AV169" i="41"/>
  <c r="CH169" i="41"/>
  <c r="CE172" i="41"/>
  <c r="AS172" i="41"/>
  <c r="AM178" i="41"/>
  <c r="BY178" i="41"/>
  <c r="U196" i="41"/>
  <c r="BG196" i="41"/>
  <c r="AH183" i="41"/>
  <c r="BT183" i="41"/>
  <c r="AL179" i="41"/>
  <c r="BX179" i="41"/>
  <c r="AT171" i="41"/>
  <c r="CF171" i="41"/>
  <c r="CJ167" i="41"/>
  <c r="AX167" i="41"/>
  <c r="BU182" i="41"/>
  <c r="AI182" i="41"/>
  <c r="AU170" i="41"/>
  <c r="CG170" i="41"/>
  <c r="BF197" i="41"/>
  <c r="T197" i="41"/>
  <c r="AR173" i="41"/>
  <c r="CD173" i="41"/>
  <c r="CI168" i="41"/>
  <c r="AW168" i="41"/>
  <c r="BE198" i="41"/>
  <c r="S198" i="41"/>
  <c r="AQ174" i="41"/>
  <c r="CC174" i="41"/>
  <c r="BO188" i="41"/>
  <c r="AC188" i="41"/>
  <c r="BW180" i="41"/>
  <c r="AK180" i="41"/>
  <c r="BN189" i="41"/>
  <c r="AB189" i="41"/>
  <c r="D204" i="41"/>
  <c r="F204" i="41"/>
  <c r="AY204" i="41"/>
  <c r="B204" i="41"/>
  <c r="I204" i="41"/>
  <c r="G204" i="41"/>
  <c r="E204" i="41"/>
  <c r="C204" i="41"/>
  <c r="K205" i="41"/>
  <c r="H204" i="41"/>
  <c r="AN177" i="41"/>
  <c r="BZ177" i="41"/>
  <c r="BI194" i="41"/>
  <c r="W194" i="41"/>
  <c r="X193" i="41"/>
  <c r="BJ193" i="41"/>
  <c r="AO176" i="41"/>
  <c r="CA176" i="41"/>
  <c r="BD199" i="41"/>
  <c r="R199" i="41"/>
  <c r="AJ181" i="41"/>
  <c r="BV181" i="41"/>
  <c r="Z191" i="41"/>
  <c r="BL191" i="41"/>
  <c r="AG184" i="41"/>
  <c r="BS184" i="41"/>
  <c r="O202" i="41"/>
  <c r="BA202" i="41"/>
  <c r="N203" i="41"/>
  <c r="L203" i="41" s="1"/>
  <c r="M203" i="41" s="1"/>
  <c r="AZ203" i="41"/>
  <c r="BA203" i="41" l="1"/>
  <c r="O203" i="41"/>
  <c r="AP176" i="41"/>
  <c r="CB176" i="41"/>
  <c r="CD174" i="41"/>
  <c r="AR174" i="41"/>
  <c r="BZ178" i="41"/>
  <c r="AN178" i="41"/>
  <c r="BL192" i="41"/>
  <c r="Z192" i="41"/>
  <c r="AJ182" i="41"/>
  <c r="BV182" i="41"/>
  <c r="CC175" i="41"/>
  <c r="AQ175" i="41"/>
  <c r="AZ204" i="41"/>
  <c r="N204" i="41"/>
  <c r="L204" i="41" s="1"/>
  <c r="M204" i="41" s="1"/>
  <c r="T198" i="41"/>
  <c r="BF198" i="41"/>
  <c r="CF172" i="41"/>
  <c r="AT172" i="41"/>
  <c r="AH184" i="41"/>
  <c r="BT184" i="41"/>
  <c r="AU171" i="41"/>
  <c r="CG171" i="41"/>
  <c r="AW169" i="41"/>
  <c r="CI169" i="41"/>
  <c r="X194" i="41"/>
  <c r="BJ194" i="41"/>
  <c r="CJ168" i="41"/>
  <c r="AX168" i="41"/>
  <c r="BN190" i="41"/>
  <c r="AB190" i="41"/>
  <c r="BK193" i="41"/>
  <c r="Y193" i="41"/>
  <c r="AO177" i="41"/>
  <c r="CA177" i="41"/>
  <c r="CE173" i="41"/>
  <c r="AS173" i="41"/>
  <c r="AM179" i="41"/>
  <c r="BY179" i="41"/>
  <c r="BI195" i="41"/>
  <c r="W195" i="41"/>
  <c r="AG185" i="41"/>
  <c r="BS185" i="41"/>
  <c r="P202" i="41"/>
  <c r="BB202" i="41"/>
  <c r="AC189" i="41"/>
  <c r="BO189" i="41"/>
  <c r="BW181" i="41"/>
  <c r="AK181" i="41"/>
  <c r="BU183" i="41"/>
  <c r="AI183" i="41"/>
  <c r="R200" i="41"/>
  <c r="BD200" i="41"/>
  <c r="B205" i="41"/>
  <c r="AY205" i="41"/>
  <c r="D205" i="41"/>
  <c r="I205" i="41"/>
  <c r="C205" i="41"/>
  <c r="G205" i="41"/>
  <c r="F205" i="41"/>
  <c r="H205" i="41"/>
  <c r="E205" i="41"/>
  <c r="K206" i="41"/>
  <c r="AL180" i="41"/>
  <c r="BX180" i="41"/>
  <c r="U197" i="41"/>
  <c r="BG197" i="41"/>
  <c r="BR186" i="41"/>
  <c r="AF186" i="41"/>
  <c r="BM191" i="41"/>
  <c r="AA191" i="41"/>
  <c r="AV170" i="41"/>
  <c r="CH170" i="41"/>
  <c r="V196" i="41"/>
  <c r="BH196" i="41"/>
  <c r="Q201" i="41"/>
  <c r="BC201" i="41"/>
  <c r="BE199" i="41"/>
  <c r="S199" i="41"/>
  <c r="BP188" i="41"/>
  <c r="AD188" i="41"/>
  <c r="BQ187" i="41"/>
  <c r="AE187" i="41"/>
  <c r="BP189" i="41" l="1"/>
  <c r="AD189" i="41"/>
  <c r="AP177" i="41"/>
  <c r="CB177" i="41"/>
  <c r="CH171" i="41"/>
  <c r="AV171" i="41"/>
  <c r="AK182" i="41"/>
  <c r="BW182" i="41"/>
  <c r="AB191" i="41"/>
  <c r="BN191" i="41"/>
  <c r="Q202" i="41"/>
  <c r="BC202" i="41"/>
  <c r="BU184" i="41"/>
  <c r="AI184" i="41"/>
  <c r="AG186" i="41"/>
  <c r="BS186" i="41"/>
  <c r="Z193" i="41"/>
  <c r="BL193" i="41"/>
  <c r="AA192" i="41"/>
  <c r="BM192" i="41"/>
  <c r="BH197" i="41"/>
  <c r="V197" i="41"/>
  <c r="AZ205" i="41"/>
  <c r="N205" i="41"/>
  <c r="L205" i="41" s="1"/>
  <c r="M205" i="41" s="1"/>
  <c r="BT185" i="41"/>
  <c r="AH185" i="41"/>
  <c r="T199" i="41"/>
  <c r="BF199" i="41"/>
  <c r="AC190" i="41"/>
  <c r="BO190" i="41"/>
  <c r="CG172" i="41"/>
  <c r="AU172" i="41"/>
  <c r="CA178" i="41"/>
  <c r="AO178" i="41"/>
  <c r="R201" i="41"/>
  <c r="BD201" i="41"/>
  <c r="AM180" i="41"/>
  <c r="BY180" i="41"/>
  <c r="BE200" i="41"/>
  <c r="S200" i="41"/>
  <c r="BG198" i="41"/>
  <c r="U198" i="41"/>
  <c r="AF187" i="41"/>
  <c r="BR187" i="41"/>
  <c r="BJ195" i="41"/>
  <c r="X195" i="41"/>
  <c r="CE174" i="41"/>
  <c r="AS174" i="41"/>
  <c r="BI196" i="41"/>
  <c r="W196" i="41"/>
  <c r="I206" i="41"/>
  <c r="E206" i="41"/>
  <c r="F206" i="41"/>
  <c r="AY206" i="41"/>
  <c r="D206" i="41"/>
  <c r="B206" i="41"/>
  <c r="G206" i="41"/>
  <c r="H206" i="41"/>
  <c r="C206" i="41"/>
  <c r="K207" i="41"/>
  <c r="AN179" i="41"/>
  <c r="BZ179" i="41"/>
  <c r="BK194" i="41"/>
  <c r="Y194" i="41"/>
  <c r="CC176" i="41"/>
  <c r="AQ176" i="41"/>
  <c r="AJ183" i="41"/>
  <c r="BV183" i="41"/>
  <c r="BA204" i="41"/>
  <c r="O204" i="41"/>
  <c r="BQ188" i="41"/>
  <c r="AE188" i="41"/>
  <c r="AW170" i="41"/>
  <c r="CI170" i="41"/>
  <c r="CJ169" i="41"/>
  <c r="AX169" i="41"/>
  <c r="AL181" i="41"/>
  <c r="BX181" i="41"/>
  <c r="AT173" i="41"/>
  <c r="CF173" i="41"/>
  <c r="AR175" i="41"/>
  <c r="CD175" i="41"/>
  <c r="BB203" i="41"/>
  <c r="P203" i="41"/>
  <c r="K208" i="41" l="1"/>
  <c r="B207" i="41"/>
  <c r="G207" i="41"/>
  <c r="F207" i="41"/>
  <c r="H207" i="41"/>
  <c r="D207" i="41"/>
  <c r="I207" i="41"/>
  <c r="C207" i="41"/>
  <c r="E207" i="41"/>
  <c r="AY207" i="41"/>
  <c r="BR188" i="41"/>
  <c r="AF188" i="41"/>
  <c r="BB204" i="41"/>
  <c r="P204" i="41"/>
  <c r="Y195" i="41"/>
  <c r="BK195" i="41"/>
  <c r="AP178" i="41"/>
  <c r="CB178" i="41"/>
  <c r="W197" i="41"/>
  <c r="BI197" i="41"/>
  <c r="AT174" i="41"/>
  <c r="CF174" i="41"/>
  <c r="AU173" i="41"/>
  <c r="CG173" i="41"/>
  <c r="AG187" i="41"/>
  <c r="BS187" i="41"/>
  <c r="BN192" i="41"/>
  <c r="AB192" i="41"/>
  <c r="BX182" i="41"/>
  <c r="AL182" i="41"/>
  <c r="BE201" i="41"/>
  <c r="S201" i="41"/>
  <c r="Q203" i="41"/>
  <c r="BC203" i="41"/>
  <c r="CE175" i="41"/>
  <c r="AS175" i="41"/>
  <c r="AK183" i="41"/>
  <c r="BW183" i="41"/>
  <c r="CH172" i="41"/>
  <c r="AV172" i="41"/>
  <c r="BD202" i="41"/>
  <c r="R202" i="41"/>
  <c r="BO191" i="41"/>
  <c r="AC191" i="41"/>
  <c r="AM181" i="41"/>
  <c r="BY181" i="41"/>
  <c r="AZ206" i="41"/>
  <c r="N206" i="41"/>
  <c r="L206" i="41" s="1"/>
  <c r="M206" i="41" s="1"/>
  <c r="BP190" i="41"/>
  <c r="AD190" i="41"/>
  <c r="AA193" i="41"/>
  <c r="BM193" i="41"/>
  <c r="BH198" i="41"/>
  <c r="V198" i="41"/>
  <c r="U199" i="41"/>
  <c r="BG199" i="41"/>
  <c r="BT186" i="41"/>
  <c r="AH186" i="41"/>
  <c r="AQ177" i="41"/>
  <c r="CC177" i="41"/>
  <c r="BL194" i="41"/>
  <c r="Z194" i="41"/>
  <c r="T200" i="41"/>
  <c r="BF200" i="41"/>
  <c r="BA205" i="41"/>
  <c r="O205" i="41"/>
  <c r="AW171" i="41"/>
  <c r="CI171" i="41"/>
  <c r="CJ170" i="41"/>
  <c r="AX170" i="41"/>
  <c r="AO179" i="41"/>
  <c r="CA179" i="41"/>
  <c r="BZ180" i="41"/>
  <c r="AN180" i="41"/>
  <c r="AR176" i="41"/>
  <c r="CD176" i="41"/>
  <c r="X196" i="41"/>
  <c r="BJ196" i="41"/>
  <c r="AI185" i="41"/>
  <c r="BU185" i="41"/>
  <c r="AJ184" i="41"/>
  <c r="BV184" i="41"/>
  <c r="BQ189" i="41"/>
  <c r="AE189" i="41"/>
  <c r="AG188" i="41" l="1"/>
  <c r="BS188" i="41"/>
  <c r="CB179" i="41"/>
  <c r="AP179" i="41"/>
  <c r="CD177" i="41"/>
  <c r="AR177" i="41"/>
  <c r="CH173" i="41"/>
  <c r="AV173" i="41"/>
  <c r="BW184" i="41"/>
  <c r="AK184" i="41"/>
  <c r="BV185" i="41"/>
  <c r="AJ185" i="41"/>
  <c r="CJ171" i="41"/>
  <c r="AX171" i="41"/>
  <c r="BH199" i="41"/>
  <c r="V199" i="41"/>
  <c r="X197" i="41"/>
  <c r="BJ197" i="41"/>
  <c r="BR189" i="41"/>
  <c r="AF189" i="41"/>
  <c r="AN181" i="41"/>
  <c r="BZ181" i="41"/>
  <c r="BU186" i="41"/>
  <c r="AI186" i="41"/>
  <c r="BP191" i="41"/>
  <c r="AD191" i="41"/>
  <c r="T201" i="41"/>
  <c r="BF201" i="41"/>
  <c r="BA206" i="41"/>
  <c r="O206" i="41"/>
  <c r="BK196" i="41"/>
  <c r="Y196" i="41"/>
  <c r="CC178" i="41"/>
  <c r="AQ178" i="41"/>
  <c r="CG174" i="41"/>
  <c r="AU174" i="41"/>
  <c r="S202" i="41"/>
  <c r="BE202" i="41"/>
  <c r="BG200" i="41"/>
  <c r="U200" i="41"/>
  <c r="BN193" i="41"/>
  <c r="AB193" i="41"/>
  <c r="BL195" i="41"/>
  <c r="Z195" i="41"/>
  <c r="N207" i="41"/>
  <c r="L207" i="41" s="1"/>
  <c r="M207" i="41" s="1"/>
  <c r="AZ207" i="41"/>
  <c r="P205" i="41"/>
  <c r="BB205" i="41"/>
  <c r="AM182" i="41"/>
  <c r="BY182" i="41"/>
  <c r="CE176" i="41"/>
  <c r="AS176" i="41"/>
  <c r="AW172" i="41"/>
  <c r="CI172" i="41"/>
  <c r="BO192" i="41"/>
  <c r="AC192" i="41"/>
  <c r="CF175" i="41"/>
  <c r="AT175" i="41"/>
  <c r="BD203" i="41"/>
  <c r="R203" i="41"/>
  <c r="W198" i="41"/>
  <c r="BI198" i="41"/>
  <c r="BX183" i="41"/>
  <c r="AL183" i="41"/>
  <c r="BT187" i="41"/>
  <c r="AH187" i="41"/>
  <c r="AO180" i="41"/>
  <c r="CA180" i="41"/>
  <c r="BM194" i="41"/>
  <c r="AA194" i="41"/>
  <c r="BQ190" i="41"/>
  <c r="AE190" i="41"/>
  <c r="Q204" i="41"/>
  <c r="BC204" i="41"/>
  <c r="I208" i="41"/>
  <c r="K209" i="41"/>
  <c r="D208" i="41"/>
  <c r="G208" i="41"/>
  <c r="C208" i="41"/>
  <c r="B208" i="41"/>
  <c r="AY208" i="41"/>
  <c r="F208" i="41"/>
  <c r="E208" i="41"/>
  <c r="H208" i="41"/>
  <c r="BV186" i="41" l="1"/>
  <c r="AJ186" i="41"/>
  <c r="Q205" i="41"/>
  <c r="BC205" i="41"/>
  <c r="AP180" i="41"/>
  <c r="CB180" i="41"/>
  <c r="BE203" i="41"/>
  <c r="S203" i="41"/>
  <c r="AL184" i="41"/>
  <c r="BX184" i="41"/>
  <c r="AD192" i="41"/>
  <c r="BP192" i="41"/>
  <c r="AA195" i="41"/>
  <c r="BM195" i="41"/>
  <c r="Z196" i="41"/>
  <c r="BL196" i="41"/>
  <c r="BS189" i="41"/>
  <c r="AG189" i="41"/>
  <c r="AW173" i="41"/>
  <c r="CI173" i="41"/>
  <c r="AF190" i="41"/>
  <c r="BR190" i="41"/>
  <c r="CD178" i="41"/>
  <c r="AR178" i="41"/>
  <c r="AX172" i="41"/>
  <c r="CJ172" i="41"/>
  <c r="BK197" i="41"/>
  <c r="Y197" i="41"/>
  <c r="N208" i="41"/>
  <c r="L208" i="41" s="1"/>
  <c r="M208" i="41" s="1"/>
  <c r="AZ208" i="41"/>
  <c r="AC193" i="41"/>
  <c r="BO193" i="41"/>
  <c r="P206" i="41"/>
  <c r="BB206" i="41"/>
  <c r="CE177" i="41"/>
  <c r="AS177" i="41"/>
  <c r="AK185" i="41"/>
  <c r="BW185" i="41"/>
  <c r="K210" i="41"/>
  <c r="I209" i="41"/>
  <c r="B209" i="41"/>
  <c r="G209" i="41"/>
  <c r="F209" i="41"/>
  <c r="AY209" i="41"/>
  <c r="C209" i="41"/>
  <c r="H209" i="41"/>
  <c r="E209" i="41"/>
  <c r="D209" i="41"/>
  <c r="AO181" i="41"/>
  <c r="CA181" i="41"/>
  <c r="AU175" i="41"/>
  <c r="CG175" i="41"/>
  <c r="U201" i="41"/>
  <c r="BG201" i="41"/>
  <c r="AM183" i="41"/>
  <c r="BY183" i="41"/>
  <c r="CF176" i="41"/>
  <c r="AT176" i="41"/>
  <c r="BH200" i="41"/>
  <c r="V200" i="41"/>
  <c r="W199" i="41"/>
  <c r="BI199" i="41"/>
  <c r="CC179" i="41"/>
  <c r="AQ179" i="41"/>
  <c r="AV174" i="41"/>
  <c r="CH174" i="41"/>
  <c r="BA207" i="41"/>
  <c r="O207" i="41"/>
  <c r="AB194" i="41"/>
  <c r="BN194" i="41"/>
  <c r="BD204" i="41"/>
  <c r="R204" i="41"/>
  <c r="BJ198" i="41"/>
  <c r="X198" i="41"/>
  <c r="AN182" i="41"/>
  <c r="BZ182" i="41"/>
  <c r="T202" i="41"/>
  <c r="BF202" i="41"/>
  <c r="BT188" i="41"/>
  <c r="AH188" i="41"/>
  <c r="AI187" i="41"/>
  <c r="BU187" i="41"/>
  <c r="AE191" i="41"/>
  <c r="BQ191" i="41"/>
  <c r="AF191" i="41" l="1"/>
  <c r="BR191" i="41"/>
  <c r="AE192" i="41"/>
  <c r="BQ192" i="41"/>
  <c r="AT177" i="41"/>
  <c r="CF177" i="41"/>
  <c r="AC194" i="41"/>
  <c r="BO194" i="41"/>
  <c r="AN183" i="41"/>
  <c r="BZ183" i="41"/>
  <c r="AZ209" i="41"/>
  <c r="N209" i="41"/>
  <c r="L209" i="41" s="1"/>
  <c r="M209" i="41" s="1"/>
  <c r="AD193" i="41"/>
  <c r="BP193" i="41"/>
  <c r="AX173" i="41"/>
  <c r="CJ173" i="41"/>
  <c r="AS178" i="41"/>
  <c r="CE178" i="41"/>
  <c r="BU188" i="41"/>
  <c r="AI188" i="41"/>
  <c r="P207" i="41"/>
  <c r="BB207" i="41"/>
  <c r="BF203" i="41"/>
  <c r="T203" i="41"/>
  <c r="AG190" i="41"/>
  <c r="BS190" i="41"/>
  <c r="CI174" i="41"/>
  <c r="AW174" i="41"/>
  <c r="V201" i="41"/>
  <c r="BH201" i="41"/>
  <c r="O208" i="41"/>
  <c r="BA208" i="41"/>
  <c r="AQ180" i="41"/>
  <c r="CC180" i="41"/>
  <c r="AJ187" i="41"/>
  <c r="BV187" i="41"/>
  <c r="AH189" i="41"/>
  <c r="BT189" i="41"/>
  <c r="AM184" i="41"/>
  <c r="BY184" i="41"/>
  <c r="U202" i="41"/>
  <c r="BG202" i="41"/>
  <c r="AV175" i="41"/>
  <c r="CH175" i="41"/>
  <c r="AA196" i="41"/>
  <c r="BM196" i="41"/>
  <c r="BD205" i="41"/>
  <c r="R205" i="41"/>
  <c r="BC206" i="41"/>
  <c r="Q206" i="41"/>
  <c r="AR179" i="41"/>
  <c r="CD179" i="41"/>
  <c r="H210" i="41"/>
  <c r="G210" i="41"/>
  <c r="AY210" i="41"/>
  <c r="I210" i="41"/>
  <c r="K211" i="41"/>
  <c r="D210" i="41"/>
  <c r="B210" i="41"/>
  <c r="E210" i="41"/>
  <c r="C210" i="41"/>
  <c r="F210" i="41"/>
  <c r="Z197" i="41"/>
  <c r="BL197" i="41"/>
  <c r="BE204" i="41"/>
  <c r="S204" i="41"/>
  <c r="CG176" i="41"/>
  <c r="AU176" i="41"/>
  <c r="CA182" i="41"/>
  <c r="AO182" i="41"/>
  <c r="X199" i="41"/>
  <c r="BJ199" i="41"/>
  <c r="CB181" i="41"/>
  <c r="AP181" i="41"/>
  <c r="AL185" i="41"/>
  <c r="BX185" i="41"/>
  <c r="BN195" i="41"/>
  <c r="AB195" i="41"/>
  <c r="W200" i="41"/>
  <c r="BI200" i="41"/>
  <c r="BK198" i="41"/>
  <c r="Y198" i="41"/>
  <c r="BW186" i="41"/>
  <c r="AK186" i="41"/>
  <c r="BK199" i="41" l="1"/>
  <c r="Y199" i="41"/>
  <c r="AK187" i="41"/>
  <c r="BW187" i="41"/>
  <c r="Q207" i="41"/>
  <c r="BC207" i="41"/>
  <c r="AP182" i="41"/>
  <c r="CB182" i="41"/>
  <c r="BJ200" i="41"/>
  <c r="X200" i="41"/>
  <c r="AW175" i="41"/>
  <c r="CI175" i="41"/>
  <c r="BB208" i="41"/>
  <c r="P208" i="41"/>
  <c r="AD194" i="41"/>
  <c r="BP194" i="41"/>
  <c r="U203" i="41"/>
  <c r="BG203" i="41"/>
  <c r="BL198" i="41"/>
  <c r="Z198" i="41"/>
  <c r="CH176" i="41"/>
  <c r="AV176" i="41"/>
  <c r="N210" i="41"/>
  <c r="L210" i="41" s="1"/>
  <c r="M210" i="41" s="1"/>
  <c r="AZ210" i="41"/>
  <c r="AJ188" i="41"/>
  <c r="BV188" i="41"/>
  <c r="AR180" i="41"/>
  <c r="CD180" i="41"/>
  <c r="V202" i="41"/>
  <c r="BH202" i="41"/>
  <c r="BI201" i="41"/>
  <c r="W201" i="41"/>
  <c r="AT178" i="41"/>
  <c r="CF178" i="41"/>
  <c r="AU177" i="41"/>
  <c r="CG177" i="41"/>
  <c r="BN196" i="41"/>
  <c r="AB196" i="41"/>
  <c r="BO195" i="41"/>
  <c r="AC195" i="41"/>
  <c r="T204" i="41"/>
  <c r="BF204" i="41"/>
  <c r="BA209" i="41"/>
  <c r="O209" i="41"/>
  <c r="BM197" i="41"/>
  <c r="AA197" i="41"/>
  <c r="CE179" i="41"/>
  <c r="AS179" i="41"/>
  <c r="AN184" i="41"/>
  <c r="BZ184" i="41"/>
  <c r="AF192" i="41"/>
  <c r="BR192" i="41"/>
  <c r="BX186" i="41"/>
  <c r="AL186" i="41"/>
  <c r="CA183" i="41"/>
  <c r="AO183" i="41"/>
  <c r="BY185" i="41"/>
  <c r="AM185" i="41"/>
  <c r="AX174" i="41"/>
  <c r="CJ174" i="41"/>
  <c r="AI189" i="41"/>
  <c r="BU189" i="41"/>
  <c r="BT190" i="41"/>
  <c r="AH190" i="41"/>
  <c r="BQ193" i="41"/>
  <c r="AE193" i="41"/>
  <c r="BS191" i="41"/>
  <c r="AG191" i="41"/>
  <c r="S205" i="41"/>
  <c r="BE205" i="41"/>
  <c r="I211" i="41"/>
  <c r="C211" i="41"/>
  <c r="F211" i="41"/>
  <c r="E211" i="41"/>
  <c r="G211" i="41"/>
  <c r="D211" i="41"/>
  <c r="AY211" i="41"/>
  <c r="H211" i="41"/>
  <c r="K212" i="41"/>
  <c r="B211" i="41"/>
  <c r="AQ181" i="41"/>
  <c r="CC181" i="41"/>
  <c r="BD206" i="41"/>
  <c r="R206" i="41"/>
  <c r="AV177" i="41" l="1"/>
  <c r="CH177" i="41"/>
  <c r="BA210" i="41"/>
  <c r="O210" i="41"/>
  <c r="AX175" i="41"/>
  <c r="CJ175" i="41"/>
  <c r="AR181" i="41"/>
  <c r="CD181" i="41"/>
  <c r="AN185" i="41"/>
  <c r="BZ185" i="41"/>
  <c r="AB197" i="41"/>
  <c r="BN197" i="41"/>
  <c r="CI176" i="41"/>
  <c r="AW176" i="41"/>
  <c r="Y200" i="41"/>
  <c r="BK200" i="41"/>
  <c r="S206" i="41"/>
  <c r="BE206" i="41"/>
  <c r="T205" i="41"/>
  <c r="BF205" i="41"/>
  <c r="CC182" i="41"/>
  <c r="AQ182" i="41"/>
  <c r="AU178" i="41"/>
  <c r="CG178" i="41"/>
  <c r="F212" i="41"/>
  <c r="B212" i="41"/>
  <c r="D212" i="41"/>
  <c r="E212" i="41"/>
  <c r="I212" i="41"/>
  <c r="H212" i="41"/>
  <c r="C212" i="41"/>
  <c r="K213" i="41"/>
  <c r="AY212" i="41"/>
  <c r="G212" i="41"/>
  <c r="AH191" i="41"/>
  <c r="BT191" i="41"/>
  <c r="AP183" i="41"/>
  <c r="CB183" i="41"/>
  <c r="BB209" i="41"/>
  <c r="P209" i="41"/>
  <c r="X201" i="41"/>
  <c r="BJ201" i="41"/>
  <c r="BM198" i="41"/>
  <c r="AA198" i="41"/>
  <c r="BG204" i="41"/>
  <c r="U204" i="41"/>
  <c r="BI202" i="41"/>
  <c r="W202" i="41"/>
  <c r="V203" i="41"/>
  <c r="BH203" i="41"/>
  <c r="R207" i="41"/>
  <c r="BD207" i="41"/>
  <c r="N211" i="41"/>
  <c r="L211" i="41" s="1"/>
  <c r="M211" i="41" s="1"/>
  <c r="AZ211" i="41"/>
  <c r="AF193" i="41"/>
  <c r="BR193" i="41"/>
  <c r="AM186" i="41"/>
  <c r="BY186" i="41"/>
  <c r="AG192" i="41"/>
  <c r="BS192" i="41"/>
  <c r="AS180" i="41"/>
  <c r="CE180" i="41"/>
  <c r="BQ194" i="41"/>
  <c r="AE194" i="41"/>
  <c r="AL187" i="41"/>
  <c r="BX187" i="41"/>
  <c r="AI190" i="41"/>
  <c r="BU190" i="41"/>
  <c r="BP195" i="41"/>
  <c r="AD195" i="41"/>
  <c r="AJ189" i="41"/>
  <c r="BV189" i="41"/>
  <c r="CA184" i="41"/>
  <c r="AO184" i="41"/>
  <c r="AK188" i="41"/>
  <c r="BW188" i="41"/>
  <c r="CF179" i="41"/>
  <c r="AT179" i="41"/>
  <c r="AC196" i="41"/>
  <c r="BO196" i="41"/>
  <c r="Q208" i="41"/>
  <c r="BC208" i="41"/>
  <c r="BL199" i="41"/>
  <c r="Z199" i="41"/>
  <c r="BW189" i="41" l="1"/>
  <c r="AK189" i="41"/>
  <c r="AH192" i="41"/>
  <c r="BT192" i="41"/>
  <c r="AI191" i="41"/>
  <c r="BU191" i="41"/>
  <c r="AV178" i="41"/>
  <c r="CH178" i="41"/>
  <c r="AC197" i="41"/>
  <c r="BO197" i="41"/>
  <c r="AO185" i="41"/>
  <c r="CA185" i="41"/>
  <c r="BP196" i="41"/>
  <c r="AD196" i="41"/>
  <c r="BV190" i="41"/>
  <c r="AJ190" i="41"/>
  <c r="AG193" i="41"/>
  <c r="BS193" i="41"/>
  <c r="F213" i="41"/>
  <c r="K214" i="41"/>
  <c r="G213" i="41"/>
  <c r="AY213" i="41"/>
  <c r="D213" i="41"/>
  <c r="B213" i="41"/>
  <c r="C213" i="41"/>
  <c r="H213" i="41"/>
  <c r="I213" i="41"/>
  <c r="E213" i="41"/>
  <c r="U205" i="41"/>
  <c r="BG205" i="41"/>
  <c r="CE181" i="41"/>
  <c r="AS181" i="41"/>
  <c r="R208" i="41"/>
  <c r="BD208" i="41"/>
  <c r="BN198" i="41"/>
  <c r="AB198" i="41"/>
  <c r="BJ202" i="41"/>
  <c r="X202" i="41"/>
  <c r="BZ186" i="41"/>
  <c r="AN186" i="41"/>
  <c r="N212" i="41"/>
  <c r="L212" i="41" s="1"/>
  <c r="M212" i="41" s="1"/>
  <c r="AZ212" i="41"/>
  <c r="AM187" i="41"/>
  <c r="BY187" i="41"/>
  <c r="BA211" i="41"/>
  <c r="O211" i="41"/>
  <c r="Y201" i="41"/>
  <c r="BK201" i="41"/>
  <c r="BF206" i="41"/>
  <c r="T206" i="41"/>
  <c r="CD182" i="41"/>
  <c r="AR182" i="41"/>
  <c r="AL188" i="41"/>
  <c r="BX188" i="41"/>
  <c r="S207" i="41"/>
  <c r="BE207" i="41"/>
  <c r="BL200" i="41"/>
  <c r="Z200" i="41"/>
  <c r="BH204" i="41"/>
  <c r="V204" i="41"/>
  <c r="BR194" i="41"/>
  <c r="AF194" i="41"/>
  <c r="BC209" i="41"/>
  <c r="Q209" i="41"/>
  <c r="P210" i="41"/>
  <c r="BB210" i="41"/>
  <c r="AA199" i="41"/>
  <c r="BM199" i="41"/>
  <c r="AE195" i="41"/>
  <c r="BQ195" i="41"/>
  <c r="CG179" i="41"/>
  <c r="AU179" i="41"/>
  <c r="AT180" i="41"/>
  <c r="CF180" i="41"/>
  <c r="BI203" i="41"/>
  <c r="W203" i="41"/>
  <c r="CC183" i="41"/>
  <c r="AQ183" i="41"/>
  <c r="AW177" i="41"/>
  <c r="CI177" i="41"/>
  <c r="CB184" i="41"/>
  <c r="AP184" i="41"/>
  <c r="AX176" i="41"/>
  <c r="CJ176" i="41"/>
  <c r="BL201" i="41" l="1"/>
  <c r="Z201" i="41"/>
  <c r="AP185" i="41"/>
  <c r="CB185" i="41"/>
  <c r="BM200" i="41"/>
  <c r="AA200" i="41"/>
  <c r="P211" i="41"/>
  <c r="BB211" i="41"/>
  <c r="S208" i="41"/>
  <c r="BE208" i="41"/>
  <c r="CJ177" i="41"/>
  <c r="AX177" i="41"/>
  <c r="BN199" i="41"/>
  <c r="AB199" i="41"/>
  <c r="T207" i="41"/>
  <c r="BF207" i="41"/>
  <c r="BZ187" i="41"/>
  <c r="AN187" i="41"/>
  <c r="D214" i="41"/>
  <c r="F214" i="41"/>
  <c r="B214" i="41"/>
  <c r="G214" i="41"/>
  <c r="K215" i="41"/>
  <c r="I214" i="41"/>
  <c r="H214" i="41"/>
  <c r="E214" i="41"/>
  <c r="C214" i="41"/>
  <c r="AY214" i="41"/>
  <c r="CI178" i="41"/>
  <c r="AW178" i="41"/>
  <c r="BI204" i="41"/>
  <c r="W204" i="41"/>
  <c r="CF181" i="41"/>
  <c r="AT181" i="41"/>
  <c r="AV179" i="41"/>
  <c r="CH179" i="41"/>
  <c r="BR195" i="41"/>
  <c r="AF195" i="41"/>
  <c r="Q210" i="41"/>
  <c r="BC210" i="41"/>
  <c r="BY188" i="41"/>
  <c r="AM188" i="41"/>
  <c r="BA212" i="41"/>
  <c r="O212" i="41"/>
  <c r="V205" i="41"/>
  <c r="BH205" i="41"/>
  <c r="AH193" i="41"/>
  <c r="BT193" i="41"/>
  <c r="BV191" i="41"/>
  <c r="AJ191" i="41"/>
  <c r="AZ213" i="41"/>
  <c r="N213" i="41"/>
  <c r="L213" i="41" s="1"/>
  <c r="M213" i="41" s="1"/>
  <c r="AC198" i="41"/>
  <c r="BO198" i="41"/>
  <c r="AI192" i="41"/>
  <c r="BU192" i="41"/>
  <c r="CC184" i="41"/>
  <c r="AQ184" i="41"/>
  <c r="X203" i="41"/>
  <c r="BJ203" i="41"/>
  <c r="BD209" i="41"/>
  <c r="R209" i="41"/>
  <c r="CE182" i="41"/>
  <c r="AS182" i="41"/>
  <c r="AO186" i="41"/>
  <c r="CA186" i="41"/>
  <c r="AK190" i="41"/>
  <c r="BW190" i="41"/>
  <c r="AD197" i="41"/>
  <c r="BP197" i="41"/>
  <c r="CD183" i="41"/>
  <c r="AR183" i="41"/>
  <c r="AU180" i="41"/>
  <c r="CG180" i="41"/>
  <c r="BS194" i="41"/>
  <c r="AG194" i="41"/>
  <c r="U206" i="41"/>
  <c r="BG206" i="41"/>
  <c r="Y202" i="41"/>
  <c r="BK202" i="41"/>
  <c r="AE196" i="41"/>
  <c r="BQ196" i="41"/>
  <c r="AL189" i="41"/>
  <c r="BX189" i="41"/>
  <c r="AM189" i="41" l="1"/>
  <c r="BY189" i="41"/>
  <c r="BK203" i="41"/>
  <c r="Y203" i="41"/>
  <c r="BU193" i="41"/>
  <c r="AI193" i="41"/>
  <c r="AW179" i="41"/>
  <c r="CI179" i="41"/>
  <c r="BR196" i="41"/>
  <c r="AF196" i="41"/>
  <c r="CD184" i="41"/>
  <c r="AR184" i="41"/>
  <c r="AU181" i="41"/>
  <c r="CG181" i="41"/>
  <c r="AE197" i="41"/>
  <c r="BQ197" i="41"/>
  <c r="BX190" i="41"/>
  <c r="AL190" i="41"/>
  <c r="BV192" i="41"/>
  <c r="AJ192" i="41"/>
  <c r="BC211" i="41"/>
  <c r="Q211" i="41"/>
  <c r="CE183" i="41"/>
  <c r="AS183" i="41"/>
  <c r="P212" i="41"/>
  <c r="BB212" i="41"/>
  <c r="BJ204" i="41"/>
  <c r="X204" i="41"/>
  <c r="T208" i="41"/>
  <c r="BF208" i="41"/>
  <c r="BH206" i="41"/>
  <c r="V206" i="41"/>
  <c r="AP186" i="41"/>
  <c r="CB186" i="41"/>
  <c r="BP198" i="41"/>
  <c r="AD198" i="41"/>
  <c r="W205" i="41"/>
  <c r="BI205" i="41"/>
  <c r="AN188" i="41"/>
  <c r="BZ188" i="41"/>
  <c r="CJ178" i="41"/>
  <c r="AX178" i="41"/>
  <c r="AO187" i="41"/>
  <c r="CA187" i="41"/>
  <c r="BN200" i="41"/>
  <c r="AB200" i="41"/>
  <c r="BD210" i="41"/>
  <c r="R210" i="41"/>
  <c r="AZ214" i="41"/>
  <c r="N214" i="41"/>
  <c r="L214" i="41" s="1"/>
  <c r="M214" i="41" s="1"/>
  <c r="U207" i="41"/>
  <c r="BG207" i="41"/>
  <c r="CC185" i="41"/>
  <c r="AQ185" i="41"/>
  <c r="AH194" i="41"/>
  <c r="BT194" i="41"/>
  <c r="CF182" i="41"/>
  <c r="AT182" i="41"/>
  <c r="O213" i="41"/>
  <c r="BA213" i="41"/>
  <c r="E215" i="41"/>
  <c r="D215" i="41"/>
  <c r="I215" i="41"/>
  <c r="C215" i="41"/>
  <c r="H215" i="41"/>
  <c r="K216" i="41"/>
  <c r="B215" i="41"/>
  <c r="F215" i="41"/>
  <c r="AY215" i="41"/>
  <c r="G215" i="41"/>
  <c r="Z202" i="41"/>
  <c r="BL202" i="41"/>
  <c r="CH180" i="41"/>
  <c r="AV180" i="41"/>
  <c r="S209" i="41"/>
  <c r="BE209" i="41"/>
  <c r="AK191" i="41"/>
  <c r="BW191" i="41"/>
  <c r="BS195" i="41"/>
  <c r="AG195" i="41"/>
  <c r="AC199" i="41"/>
  <c r="BO199" i="41"/>
  <c r="BM201" i="41"/>
  <c r="AA201" i="41"/>
  <c r="BM202" i="41" l="1"/>
  <c r="AA202" i="41"/>
  <c r="BB213" i="41"/>
  <c r="P213" i="41"/>
  <c r="AS184" i="41"/>
  <c r="CE184" i="41"/>
  <c r="N215" i="41"/>
  <c r="L215" i="41" s="1"/>
  <c r="M215" i="41" s="1"/>
  <c r="AZ215" i="41"/>
  <c r="CG182" i="41"/>
  <c r="AU182" i="41"/>
  <c r="BO200" i="41"/>
  <c r="AC200" i="41"/>
  <c r="R211" i="41"/>
  <c r="BD211" i="41"/>
  <c r="AG196" i="41"/>
  <c r="BS196" i="41"/>
  <c r="AI194" i="41"/>
  <c r="BU194" i="41"/>
  <c r="AP187" i="41"/>
  <c r="CB187" i="41"/>
  <c r="AX179" i="41"/>
  <c r="CJ179" i="41"/>
  <c r="AH195" i="41"/>
  <c r="BT195" i="41"/>
  <c r="W206" i="41"/>
  <c r="BI206" i="41"/>
  <c r="AK192" i="41"/>
  <c r="BW192" i="41"/>
  <c r="AB201" i="41"/>
  <c r="BN201" i="41"/>
  <c r="AQ186" i="41"/>
  <c r="CC186" i="41"/>
  <c r="AL191" i="41"/>
  <c r="BX191" i="41"/>
  <c r="H216" i="41"/>
  <c r="C216" i="41"/>
  <c r="I216" i="41"/>
  <c r="G216" i="41"/>
  <c r="F216" i="41"/>
  <c r="E216" i="41"/>
  <c r="D216" i="41"/>
  <c r="B216" i="41"/>
  <c r="K217" i="41"/>
  <c r="AY216" i="41"/>
  <c r="U208" i="41"/>
  <c r="BG208" i="41"/>
  <c r="CF183" i="41"/>
  <c r="AT183" i="41"/>
  <c r="BY190" i="41"/>
  <c r="AM190" i="41"/>
  <c r="BV193" i="41"/>
  <c r="AJ193" i="41"/>
  <c r="AE198" i="41"/>
  <c r="BQ198" i="41"/>
  <c r="BP199" i="41"/>
  <c r="AD199" i="41"/>
  <c r="BF209" i="41"/>
  <c r="T209" i="41"/>
  <c r="V207" i="41"/>
  <c r="BH207" i="41"/>
  <c r="CA188" i="41"/>
  <c r="AO188" i="41"/>
  <c r="BR197" i="41"/>
  <c r="AF197" i="41"/>
  <c r="S210" i="41"/>
  <c r="BE210" i="41"/>
  <c r="Y204" i="41"/>
  <c r="BK204" i="41"/>
  <c r="BL203" i="41"/>
  <c r="Z203" i="41"/>
  <c r="AR185" i="41"/>
  <c r="CD185" i="41"/>
  <c r="BJ205" i="41"/>
  <c r="X205" i="41"/>
  <c r="Q212" i="41"/>
  <c r="BC212" i="41"/>
  <c r="AV181" i="41"/>
  <c r="CH181" i="41"/>
  <c r="AN189" i="41"/>
  <c r="BZ189" i="41"/>
  <c r="AW180" i="41"/>
  <c r="CI180" i="41"/>
  <c r="O214" i="41"/>
  <c r="BA214" i="41"/>
  <c r="P214" i="41" l="1"/>
  <c r="BB214" i="41"/>
  <c r="AS185" i="41"/>
  <c r="CE185" i="41"/>
  <c r="BI207" i="41"/>
  <c r="W207" i="41"/>
  <c r="BU195" i="41"/>
  <c r="AI195" i="41"/>
  <c r="CH182" i="41"/>
  <c r="AV182" i="41"/>
  <c r="AU183" i="41"/>
  <c r="CG183" i="41"/>
  <c r="CA189" i="41"/>
  <c r="AO189" i="41"/>
  <c r="Z204" i="41"/>
  <c r="BL204" i="41"/>
  <c r="AZ216" i="41"/>
  <c r="N216" i="41"/>
  <c r="L216" i="41" s="1"/>
  <c r="M216" i="41" s="1"/>
  <c r="CD186" i="41"/>
  <c r="AR186" i="41"/>
  <c r="CC187" i="41"/>
  <c r="AQ187" i="41"/>
  <c r="O215" i="41"/>
  <c r="BA215" i="41"/>
  <c r="AE199" i="41"/>
  <c r="BQ199" i="41"/>
  <c r="F217" i="41"/>
  <c r="C217" i="41"/>
  <c r="AY217" i="41"/>
  <c r="K218" i="41"/>
  <c r="D217" i="41"/>
  <c r="G217" i="41"/>
  <c r="H217" i="41"/>
  <c r="I217" i="41"/>
  <c r="B217" i="41"/>
  <c r="E217" i="41"/>
  <c r="BY191" i="41"/>
  <c r="AM191" i="41"/>
  <c r="AW181" i="41"/>
  <c r="CI181" i="41"/>
  <c r="BF210" i="41"/>
  <c r="T210" i="41"/>
  <c r="BR198" i="41"/>
  <c r="AF198" i="41"/>
  <c r="AC201" i="41"/>
  <c r="BO201" i="41"/>
  <c r="BV194" i="41"/>
  <c r="AJ194" i="41"/>
  <c r="AT184" i="41"/>
  <c r="CF184" i="41"/>
  <c r="BP200" i="41"/>
  <c r="AD200" i="41"/>
  <c r="CJ180" i="41"/>
  <c r="AX180" i="41"/>
  <c r="R212" i="41"/>
  <c r="BD212" i="41"/>
  <c r="AL192" i="41"/>
  <c r="BX192" i="41"/>
  <c r="AH196" i="41"/>
  <c r="BT196" i="41"/>
  <c r="BS197" i="41"/>
  <c r="AG197" i="41"/>
  <c r="BW193" i="41"/>
  <c r="AK193" i="41"/>
  <c r="Q213" i="41"/>
  <c r="BC213" i="41"/>
  <c r="V208" i="41"/>
  <c r="BH208" i="41"/>
  <c r="BM203" i="41"/>
  <c r="AA203" i="41"/>
  <c r="BJ206" i="41"/>
  <c r="X206" i="41"/>
  <c r="BE211" i="41"/>
  <c r="S211" i="41"/>
  <c r="U209" i="41"/>
  <c r="BG209" i="41"/>
  <c r="Y205" i="41"/>
  <c r="BK205" i="41"/>
  <c r="CB188" i="41"/>
  <c r="AP188" i="41"/>
  <c r="AN190" i="41"/>
  <c r="BZ190" i="41"/>
  <c r="BN202" i="41"/>
  <c r="AB202" i="41"/>
  <c r="AI196" i="41" l="1"/>
  <c r="BU196" i="41"/>
  <c r="BB215" i="41"/>
  <c r="P215" i="41"/>
  <c r="AV183" i="41"/>
  <c r="CH183" i="41"/>
  <c r="AR187" i="41"/>
  <c r="CD187" i="41"/>
  <c r="AW182" i="41"/>
  <c r="CI182" i="41"/>
  <c r="W208" i="41"/>
  <c r="BI208" i="41"/>
  <c r="S212" i="41"/>
  <c r="BE212" i="41"/>
  <c r="BO202" i="41"/>
  <c r="AC202" i="41"/>
  <c r="BP201" i="41"/>
  <c r="AD201" i="41"/>
  <c r="CC188" i="41"/>
  <c r="AQ188" i="41"/>
  <c r="AG198" i="41"/>
  <c r="BS198" i="41"/>
  <c r="CE186" i="41"/>
  <c r="AS186" i="41"/>
  <c r="AJ195" i="41"/>
  <c r="BV195" i="41"/>
  <c r="Z205" i="41"/>
  <c r="BL205" i="41"/>
  <c r="BD213" i="41"/>
  <c r="R213" i="41"/>
  <c r="B218" i="41"/>
  <c r="H218" i="41"/>
  <c r="F218" i="41"/>
  <c r="G218" i="41"/>
  <c r="E218" i="41"/>
  <c r="K219" i="41"/>
  <c r="C218" i="41"/>
  <c r="AY218" i="41"/>
  <c r="I218" i="41"/>
  <c r="D218" i="41"/>
  <c r="AM192" i="41"/>
  <c r="BY192" i="41"/>
  <c r="U210" i="41"/>
  <c r="BG210" i="41"/>
  <c r="AZ217" i="41"/>
  <c r="N217" i="41"/>
  <c r="L217" i="41" s="1"/>
  <c r="M217" i="41" s="1"/>
  <c r="O216" i="41"/>
  <c r="BA216" i="41"/>
  <c r="BJ207" i="41"/>
  <c r="X207" i="41"/>
  <c r="BN203" i="41"/>
  <c r="AB203" i="41"/>
  <c r="V209" i="41"/>
  <c r="BH209" i="41"/>
  <c r="CJ181" i="41"/>
  <c r="AX181" i="41"/>
  <c r="AA204" i="41"/>
  <c r="BM204" i="41"/>
  <c r="AT185" i="41"/>
  <c r="CF185" i="41"/>
  <c r="BW194" i="41"/>
  <c r="AK194" i="41"/>
  <c r="AO190" i="41"/>
  <c r="CA190" i="41"/>
  <c r="BX193" i="41"/>
  <c r="AL193" i="41"/>
  <c r="BQ200" i="41"/>
  <c r="AE200" i="41"/>
  <c r="CG184" i="41"/>
  <c r="AU184" i="41"/>
  <c r="BR199" i="41"/>
  <c r="AF199" i="41"/>
  <c r="BC214" i="41"/>
  <c r="Q214" i="41"/>
  <c r="BK206" i="41"/>
  <c r="Y206" i="41"/>
  <c r="BF211" i="41"/>
  <c r="T211" i="41"/>
  <c r="BT197" i="41"/>
  <c r="AH197" i="41"/>
  <c r="AN191" i="41"/>
  <c r="BZ191" i="41"/>
  <c r="CB189" i="41"/>
  <c r="AP189" i="41"/>
  <c r="CG185" i="41" l="1"/>
  <c r="AU185" i="41"/>
  <c r="BB216" i="41"/>
  <c r="P216" i="41"/>
  <c r="F219" i="41"/>
  <c r="K220" i="41"/>
  <c r="D219" i="41"/>
  <c r="G219" i="41"/>
  <c r="C219" i="41"/>
  <c r="B219" i="41"/>
  <c r="H219" i="41"/>
  <c r="E219" i="41"/>
  <c r="AY219" i="41"/>
  <c r="I219" i="41"/>
  <c r="X208" i="41"/>
  <c r="BJ208" i="41"/>
  <c r="AH198" i="41"/>
  <c r="BT198" i="41"/>
  <c r="CJ182" i="41"/>
  <c r="AX182" i="41"/>
  <c r="BS199" i="41"/>
  <c r="AG199" i="41"/>
  <c r="BN204" i="41"/>
  <c r="AB204" i="41"/>
  <c r="V210" i="41"/>
  <c r="BH210" i="41"/>
  <c r="CE187" i="41"/>
  <c r="AS187" i="41"/>
  <c r="CC189" i="41"/>
  <c r="AQ189" i="41"/>
  <c r="CA191" i="41"/>
  <c r="AO191" i="41"/>
  <c r="BU197" i="41"/>
  <c r="AI197" i="41"/>
  <c r="BR200" i="41"/>
  <c r="AF200" i="41"/>
  <c r="AR188" i="41"/>
  <c r="CD188" i="41"/>
  <c r="W209" i="41"/>
  <c r="BI209" i="41"/>
  <c r="AN192" i="41"/>
  <c r="BZ192" i="41"/>
  <c r="CI183" i="41"/>
  <c r="AW183" i="41"/>
  <c r="U211" i="41"/>
  <c r="BG211" i="41"/>
  <c r="BY193" i="41"/>
  <c r="AM193" i="41"/>
  <c r="S213" i="41"/>
  <c r="BE213" i="41"/>
  <c r="BQ201" i="41"/>
  <c r="AE201" i="41"/>
  <c r="BM205" i="41"/>
  <c r="AA205" i="41"/>
  <c r="BL206" i="41"/>
  <c r="Z206" i="41"/>
  <c r="BO203" i="41"/>
  <c r="AC203" i="41"/>
  <c r="BP202" i="41"/>
  <c r="AD202" i="41"/>
  <c r="BC215" i="41"/>
  <c r="Q215" i="41"/>
  <c r="CF186" i="41"/>
  <c r="AT186" i="41"/>
  <c r="BA217" i="41"/>
  <c r="O217" i="41"/>
  <c r="CB190" i="41"/>
  <c r="AP190" i="41"/>
  <c r="AZ218" i="41"/>
  <c r="N218" i="41"/>
  <c r="L218" i="41" s="1"/>
  <c r="M218" i="41" s="1"/>
  <c r="AK195" i="41"/>
  <c r="BW195" i="41"/>
  <c r="BF212" i="41"/>
  <c r="T212" i="41"/>
  <c r="BV196" i="41"/>
  <c r="AJ196" i="41"/>
  <c r="CH184" i="41"/>
  <c r="AV184" i="41"/>
  <c r="R214" i="41"/>
  <c r="BD214" i="41"/>
  <c r="BX194" i="41"/>
  <c r="AL194" i="41"/>
  <c r="BK207" i="41"/>
  <c r="Y207" i="41"/>
  <c r="AL195" i="41" l="1"/>
  <c r="BX195" i="41"/>
  <c r="AJ197" i="41"/>
  <c r="BV197" i="41"/>
  <c r="BT199" i="41"/>
  <c r="AH199" i="41"/>
  <c r="BE214" i="41"/>
  <c r="S214" i="41"/>
  <c r="AE202" i="41"/>
  <c r="BQ202" i="41"/>
  <c r="CC190" i="41"/>
  <c r="AQ190" i="41"/>
  <c r="AA206" i="41"/>
  <c r="BM206" i="41"/>
  <c r="AX183" i="41"/>
  <c r="CJ183" i="41"/>
  <c r="AP191" i="41"/>
  <c r="CB191" i="41"/>
  <c r="AN193" i="41"/>
  <c r="BZ193" i="41"/>
  <c r="CA192" i="41"/>
  <c r="AO192" i="41"/>
  <c r="BU198" i="41"/>
  <c r="AI198" i="41"/>
  <c r="I220" i="41"/>
  <c r="E220" i="41"/>
  <c r="H220" i="41"/>
  <c r="G220" i="41"/>
  <c r="C220" i="41"/>
  <c r="K221" i="41"/>
  <c r="F220" i="41"/>
  <c r="AY220" i="41"/>
  <c r="B220" i="41"/>
  <c r="D220" i="41"/>
  <c r="AD203" i="41"/>
  <c r="BP203" i="41"/>
  <c r="CI184" i="41"/>
  <c r="AW184" i="41"/>
  <c r="BB217" i="41"/>
  <c r="P217" i="41"/>
  <c r="BN205" i="41"/>
  <c r="AB205" i="41"/>
  <c r="CD189" i="41"/>
  <c r="AR189" i="41"/>
  <c r="X209" i="41"/>
  <c r="BJ209" i="41"/>
  <c r="BK208" i="41"/>
  <c r="Y208" i="41"/>
  <c r="BL207" i="41"/>
  <c r="Z207" i="41"/>
  <c r="BH211" i="41"/>
  <c r="V211" i="41"/>
  <c r="BW196" i="41"/>
  <c r="AK196" i="41"/>
  <c r="CG186" i="41"/>
  <c r="AU186" i="41"/>
  <c r="BR201" i="41"/>
  <c r="AF201" i="41"/>
  <c r="CF187" i="41"/>
  <c r="AT187" i="41"/>
  <c r="BC216" i="41"/>
  <c r="Q216" i="41"/>
  <c r="BS200" i="41"/>
  <c r="AG200" i="41"/>
  <c r="BY194" i="41"/>
  <c r="AM194" i="41"/>
  <c r="BF213" i="41"/>
  <c r="T213" i="41"/>
  <c r="AS188" i="41"/>
  <c r="CE188" i="41"/>
  <c r="BI210" i="41"/>
  <c r="W210" i="41"/>
  <c r="BO204" i="41"/>
  <c r="AC204" i="41"/>
  <c r="BA218" i="41"/>
  <c r="O218" i="41"/>
  <c r="BG212" i="41"/>
  <c r="U212" i="41"/>
  <c r="BD215" i="41"/>
  <c r="R215" i="41"/>
  <c r="AZ219" i="41"/>
  <c r="N219" i="41"/>
  <c r="L219" i="41" s="1"/>
  <c r="M219" i="41" s="1"/>
  <c r="AV185" i="41"/>
  <c r="CH185" i="41"/>
  <c r="AW185" i="41" l="1"/>
  <c r="CI185" i="41"/>
  <c r="AE203" i="41"/>
  <c r="BQ203" i="41"/>
  <c r="CF188" i="41"/>
  <c r="AT188" i="41"/>
  <c r="Y209" i="41"/>
  <c r="BK209" i="41"/>
  <c r="AF202" i="41"/>
  <c r="BR202" i="41"/>
  <c r="O219" i="41"/>
  <c r="BA219" i="41"/>
  <c r="AG201" i="41"/>
  <c r="BS201" i="41"/>
  <c r="CB192" i="41"/>
  <c r="AP192" i="41"/>
  <c r="N220" i="41"/>
  <c r="L220" i="41" s="1"/>
  <c r="M220" i="41" s="1"/>
  <c r="AZ220" i="41"/>
  <c r="CA193" i="41"/>
  <c r="AO193" i="41"/>
  <c r="BV198" i="41"/>
  <c r="AJ198" i="41"/>
  <c r="S215" i="41"/>
  <c r="BE215" i="41"/>
  <c r="U213" i="41"/>
  <c r="BG213" i="41"/>
  <c r="AV186" i="41"/>
  <c r="CH186" i="41"/>
  <c r="CE189" i="41"/>
  <c r="AS189" i="41"/>
  <c r="BF214" i="41"/>
  <c r="T214" i="41"/>
  <c r="BJ210" i="41"/>
  <c r="X210" i="41"/>
  <c r="H221" i="41"/>
  <c r="K222" i="41"/>
  <c r="C221" i="41"/>
  <c r="F221" i="41"/>
  <c r="D221" i="41"/>
  <c r="B221" i="41"/>
  <c r="AY221" i="41"/>
  <c r="I221" i="41"/>
  <c r="E221" i="41"/>
  <c r="G221" i="41"/>
  <c r="CC191" i="41"/>
  <c r="AQ191" i="41"/>
  <c r="CG187" i="41"/>
  <c r="AU187" i="41"/>
  <c r="V212" i="41"/>
  <c r="BH212" i="41"/>
  <c r="AN194" i="41"/>
  <c r="BZ194" i="41"/>
  <c r="AL196" i="41"/>
  <c r="BX196" i="41"/>
  <c r="AC205" i="41"/>
  <c r="BO205" i="41"/>
  <c r="AI199" i="41"/>
  <c r="BU199" i="41"/>
  <c r="BL208" i="41"/>
  <c r="Z208" i="41"/>
  <c r="BW197" i="41"/>
  <c r="AK197" i="41"/>
  <c r="BB218" i="41"/>
  <c r="P218" i="41"/>
  <c r="AH200" i="41"/>
  <c r="BT200" i="41"/>
  <c r="W211" i="41"/>
  <c r="BI211" i="41"/>
  <c r="Q217" i="41"/>
  <c r="BC217" i="41"/>
  <c r="AB206" i="41"/>
  <c r="BN206" i="41"/>
  <c r="BY195" i="41"/>
  <c r="AM195" i="41"/>
  <c r="AR190" i="41"/>
  <c r="CD190" i="41"/>
  <c r="BP204" i="41"/>
  <c r="AD204" i="41"/>
  <c r="BD216" i="41"/>
  <c r="R216" i="41"/>
  <c r="AA207" i="41"/>
  <c r="BM207" i="41"/>
  <c r="CJ184" i="41"/>
  <c r="AX184" i="41"/>
  <c r="AC206" i="41" l="1"/>
  <c r="BO206" i="41"/>
  <c r="AY222" i="41"/>
  <c r="C222" i="41"/>
  <c r="F222" i="41"/>
  <c r="H222" i="41"/>
  <c r="B222" i="41"/>
  <c r="K223" i="41"/>
  <c r="E222" i="41"/>
  <c r="I222" i="41"/>
  <c r="D222" i="41"/>
  <c r="G222" i="41"/>
  <c r="T215" i="41"/>
  <c r="BF215" i="41"/>
  <c r="P219" i="41"/>
  <c r="BB219" i="41"/>
  <c r="R217" i="41"/>
  <c r="BD217" i="41"/>
  <c r="AJ199" i="41"/>
  <c r="BV199" i="41"/>
  <c r="AG202" i="41"/>
  <c r="BS202" i="41"/>
  <c r="AR191" i="41"/>
  <c r="CD191" i="41"/>
  <c r="BK210" i="41"/>
  <c r="Y210" i="41"/>
  <c r="AK198" i="41"/>
  <c r="BW198" i="41"/>
  <c r="AA208" i="41"/>
  <c r="BM208" i="41"/>
  <c r="BJ211" i="41"/>
  <c r="X211" i="41"/>
  <c r="BP205" i="41"/>
  <c r="AD205" i="41"/>
  <c r="BL209" i="41"/>
  <c r="Z209" i="41"/>
  <c r="S216" i="41"/>
  <c r="BE216" i="41"/>
  <c r="U214" i="41"/>
  <c r="BG214" i="41"/>
  <c r="CB193" i="41"/>
  <c r="AP193" i="41"/>
  <c r="AI200" i="41"/>
  <c r="BU200" i="41"/>
  <c r="BY196" i="41"/>
  <c r="AM196" i="41"/>
  <c r="BA220" i="41"/>
  <c r="O220" i="41"/>
  <c r="AZ221" i="41"/>
  <c r="N221" i="41"/>
  <c r="L221" i="41" s="1"/>
  <c r="M221" i="41" s="1"/>
  <c r="AT189" i="41"/>
  <c r="CF189" i="41"/>
  <c r="CG188" i="41"/>
  <c r="AU188" i="41"/>
  <c r="CE190" i="41"/>
  <c r="AS190" i="41"/>
  <c r="CA194" i="41"/>
  <c r="AO194" i="41"/>
  <c r="CI186" i="41"/>
  <c r="AW186" i="41"/>
  <c r="AF203" i="41"/>
  <c r="BR203" i="41"/>
  <c r="AB207" i="41"/>
  <c r="BN207" i="41"/>
  <c r="Q218" i="41"/>
  <c r="BC218" i="41"/>
  <c r="CC192" i="41"/>
  <c r="AQ192" i="41"/>
  <c r="CH187" i="41"/>
  <c r="AV187" i="41"/>
  <c r="AE204" i="41"/>
  <c r="BQ204" i="41"/>
  <c r="W212" i="41"/>
  <c r="BI212" i="41"/>
  <c r="V213" i="41"/>
  <c r="BH213" i="41"/>
  <c r="AH201" i="41"/>
  <c r="BT201" i="41"/>
  <c r="AX185" i="41"/>
  <c r="CJ185" i="41"/>
  <c r="AN195" i="41"/>
  <c r="BZ195" i="41"/>
  <c r="AL197" i="41"/>
  <c r="BX197" i="41"/>
  <c r="AM197" i="41" l="1"/>
  <c r="BY197" i="41"/>
  <c r="BR204" i="41"/>
  <c r="AF204" i="41"/>
  <c r="AS191" i="41"/>
  <c r="CE191" i="41"/>
  <c r="AO195" i="41"/>
  <c r="CA195" i="41"/>
  <c r="BT202" i="41"/>
  <c r="AH202" i="41"/>
  <c r="CB194" i="41"/>
  <c r="AP194" i="41"/>
  <c r="AE205" i="41"/>
  <c r="BQ205" i="41"/>
  <c r="BV200" i="41"/>
  <c r="AJ200" i="41"/>
  <c r="AK199" i="41"/>
  <c r="BW199" i="41"/>
  <c r="K224" i="41"/>
  <c r="B223" i="41"/>
  <c r="H223" i="41"/>
  <c r="I223" i="41"/>
  <c r="C223" i="41"/>
  <c r="E223" i="41"/>
  <c r="AY223" i="41"/>
  <c r="D223" i="41"/>
  <c r="G223" i="41"/>
  <c r="F223" i="41"/>
  <c r="AN196" i="41"/>
  <c r="BZ196" i="41"/>
  <c r="CD192" i="41"/>
  <c r="AR192" i="41"/>
  <c r="AT190" i="41"/>
  <c r="CF190" i="41"/>
  <c r="BK211" i="41"/>
  <c r="Y211" i="41"/>
  <c r="CJ186" i="41"/>
  <c r="AX186" i="41"/>
  <c r="BU201" i="41"/>
  <c r="AI201" i="41"/>
  <c r="R218" i="41"/>
  <c r="BD218" i="41"/>
  <c r="BN208" i="41"/>
  <c r="AB208" i="41"/>
  <c r="S217" i="41"/>
  <c r="BE217" i="41"/>
  <c r="BB220" i="41"/>
  <c r="P220" i="41"/>
  <c r="AV188" i="41"/>
  <c r="CH188" i="41"/>
  <c r="AQ193" i="41"/>
  <c r="CC193" i="41"/>
  <c r="BX198" i="41"/>
  <c r="AL198" i="41"/>
  <c r="Q219" i="41"/>
  <c r="BC219" i="41"/>
  <c r="AA209" i="41"/>
  <c r="BM209" i="41"/>
  <c r="AW187" i="41"/>
  <c r="CI187" i="41"/>
  <c r="BI213" i="41"/>
  <c r="W213" i="41"/>
  <c r="CG189" i="41"/>
  <c r="AU189" i="41"/>
  <c r="N222" i="41"/>
  <c r="L222" i="41" s="1"/>
  <c r="M222" i="41" s="1"/>
  <c r="AZ222" i="41"/>
  <c r="AC207" i="41"/>
  <c r="BO207" i="41"/>
  <c r="X212" i="41"/>
  <c r="BJ212" i="41"/>
  <c r="BS203" i="41"/>
  <c r="AG203" i="41"/>
  <c r="BF216" i="41"/>
  <c r="T216" i="41"/>
  <c r="BG215" i="41"/>
  <c r="U215" i="41"/>
  <c r="BP206" i="41"/>
  <c r="AD206" i="41"/>
  <c r="V214" i="41"/>
  <c r="BH214" i="41"/>
  <c r="O221" i="41"/>
  <c r="BA221" i="41"/>
  <c r="Z210" i="41"/>
  <c r="BL210" i="41"/>
  <c r="AA210" i="41" l="1"/>
  <c r="BM210" i="41"/>
  <c r="AX187" i="41"/>
  <c r="CJ187" i="41"/>
  <c r="P221" i="41"/>
  <c r="BB221" i="41"/>
  <c r="BK212" i="41"/>
  <c r="Y212" i="41"/>
  <c r="BN209" i="41"/>
  <c r="AB209" i="41"/>
  <c r="T217" i="41"/>
  <c r="BF217" i="41"/>
  <c r="AU190" i="41"/>
  <c r="CG190" i="41"/>
  <c r="BU202" i="41"/>
  <c r="AI202" i="41"/>
  <c r="W214" i="41"/>
  <c r="BI214" i="41"/>
  <c r="BP207" i="41"/>
  <c r="AD207" i="41"/>
  <c r="R219" i="41"/>
  <c r="BD219" i="41"/>
  <c r="CB195" i="41"/>
  <c r="AP195" i="41"/>
  <c r="BL211" i="41"/>
  <c r="Z211" i="41"/>
  <c r="AC208" i="41"/>
  <c r="BO208" i="41"/>
  <c r="CE192" i="41"/>
  <c r="AS192" i="41"/>
  <c r="E224" i="41"/>
  <c r="F224" i="41"/>
  <c r="H224" i="41"/>
  <c r="B224" i="41"/>
  <c r="AY224" i="41"/>
  <c r="I224" i="41"/>
  <c r="G224" i="41"/>
  <c r="K225" i="41"/>
  <c r="D224" i="41"/>
  <c r="C224" i="41"/>
  <c r="AH203" i="41"/>
  <c r="BT203" i="41"/>
  <c r="BE218" i="41"/>
  <c r="S218" i="41"/>
  <c r="CA196" i="41"/>
  <c r="AO196" i="41"/>
  <c r="BX199" i="41"/>
  <c r="AL199" i="41"/>
  <c r="AT191" i="41"/>
  <c r="CF191" i="41"/>
  <c r="AE206" i="41"/>
  <c r="BQ206" i="41"/>
  <c r="AM198" i="41"/>
  <c r="BY198" i="41"/>
  <c r="Q220" i="41"/>
  <c r="BC220" i="41"/>
  <c r="CD193" i="41"/>
  <c r="AR193" i="41"/>
  <c r="O222" i="41"/>
  <c r="BA222" i="41"/>
  <c r="BH215" i="41"/>
  <c r="V215" i="41"/>
  <c r="CH189" i="41"/>
  <c r="AV189" i="41"/>
  <c r="AJ201" i="41"/>
  <c r="BV201" i="41"/>
  <c r="BW200" i="41"/>
  <c r="AK200" i="41"/>
  <c r="BS204" i="41"/>
  <c r="AG204" i="41"/>
  <c r="CI188" i="41"/>
  <c r="AW188" i="41"/>
  <c r="BR205" i="41"/>
  <c r="AF205" i="41"/>
  <c r="AN197" i="41"/>
  <c r="BZ197" i="41"/>
  <c r="CC194" i="41"/>
  <c r="AQ194" i="41"/>
  <c r="U216" i="41"/>
  <c r="BG216" i="41"/>
  <c r="BJ213" i="41"/>
  <c r="X213" i="41"/>
  <c r="AZ223" i="41"/>
  <c r="N223" i="41"/>
  <c r="L223" i="41" s="1"/>
  <c r="M223" i="41" s="1"/>
  <c r="P222" i="41" l="1"/>
  <c r="BB222" i="41"/>
  <c r="BG217" i="41"/>
  <c r="U217" i="41"/>
  <c r="S219" i="41"/>
  <c r="BE219" i="41"/>
  <c r="AH204" i="41"/>
  <c r="BT204" i="41"/>
  <c r="CE193" i="41"/>
  <c r="AS193" i="41"/>
  <c r="AP196" i="41"/>
  <c r="CB196" i="41"/>
  <c r="AC209" i="41"/>
  <c r="BO209" i="41"/>
  <c r="CJ188" i="41"/>
  <c r="AX188" i="41"/>
  <c r="V216" i="41"/>
  <c r="BH216" i="41"/>
  <c r="BD220" i="41"/>
  <c r="R220" i="41"/>
  <c r="BX200" i="41"/>
  <c r="AL200" i="41"/>
  <c r="BF218" i="41"/>
  <c r="T218" i="41"/>
  <c r="BQ207" i="41"/>
  <c r="AE207" i="41"/>
  <c r="Z212" i="41"/>
  <c r="BL212" i="41"/>
  <c r="AZ224" i="41"/>
  <c r="N224" i="41"/>
  <c r="L224" i="41" s="1"/>
  <c r="M224" i="41" s="1"/>
  <c r="AK201" i="41"/>
  <c r="BW201" i="41"/>
  <c r="AN198" i="41"/>
  <c r="BZ198" i="41"/>
  <c r="BU203" i="41"/>
  <c r="AI203" i="41"/>
  <c r="X214" i="41"/>
  <c r="BJ214" i="41"/>
  <c r="BC221" i="41"/>
  <c r="Q221" i="41"/>
  <c r="O223" i="41"/>
  <c r="BA223" i="41"/>
  <c r="AR194" i="41"/>
  <c r="CD194" i="41"/>
  <c r="CF192" i="41"/>
  <c r="AT192" i="41"/>
  <c r="CA197" i="41"/>
  <c r="AO197" i="41"/>
  <c r="BR206" i="41"/>
  <c r="AF206" i="41"/>
  <c r="BP208" i="41"/>
  <c r="AD208" i="41"/>
  <c r="CC195" i="41"/>
  <c r="AQ195" i="41"/>
  <c r="AW189" i="41"/>
  <c r="CI189" i="41"/>
  <c r="BV202" i="41"/>
  <c r="AJ202" i="41"/>
  <c r="AM199" i="41"/>
  <c r="BY199" i="41"/>
  <c r="CG191" i="41"/>
  <c r="AU191" i="41"/>
  <c r="AY225" i="41"/>
  <c r="E225" i="41"/>
  <c r="H225" i="41"/>
  <c r="G225" i="41"/>
  <c r="B225" i="41"/>
  <c r="F225" i="41"/>
  <c r="K226" i="41"/>
  <c r="D225" i="41"/>
  <c r="C225" i="41"/>
  <c r="I225" i="41"/>
  <c r="CH190" i="41"/>
  <c r="AV190" i="41"/>
  <c r="BN210" i="41"/>
  <c r="AB210" i="41"/>
  <c r="BK213" i="41"/>
  <c r="Y213" i="41"/>
  <c r="AG205" i="41"/>
  <c r="BS205" i="41"/>
  <c r="BI215" i="41"/>
  <c r="W215" i="41"/>
  <c r="BM211" i="41"/>
  <c r="AA211" i="41"/>
  <c r="BZ199" i="41" l="1"/>
  <c r="AN199" i="41"/>
  <c r="AQ196" i="41"/>
  <c r="CC196" i="41"/>
  <c r="AO198" i="41"/>
  <c r="CA198" i="41"/>
  <c r="AT193" i="41"/>
  <c r="CF193" i="41"/>
  <c r="BT205" i="41"/>
  <c r="AH205" i="41"/>
  <c r="AX189" i="41"/>
  <c r="CJ189" i="41"/>
  <c r="AS194" i="41"/>
  <c r="CE194" i="41"/>
  <c r="BX201" i="41"/>
  <c r="AL201" i="41"/>
  <c r="AI204" i="41"/>
  <c r="BU204" i="41"/>
  <c r="BG218" i="41"/>
  <c r="U218" i="41"/>
  <c r="S220" i="41"/>
  <c r="BE220" i="41"/>
  <c r="BN211" i="41"/>
  <c r="AB211" i="41"/>
  <c r="AK202" i="41"/>
  <c r="BW202" i="41"/>
  <c r="P223" i="41"/>
  <c r="BB223" i="41"/>
  <c r="W216" i="41"/>
  <c r="BI216" i="41"/>
  <c r="BF219" i="41"/>
  <c r="T219" i="41"/>
  <c r="BY200" i="41"/>
  <c r="AM200" i="41"/>
  <c r="BL213" i="41"/>
  <c r="Z213" i="41"/>
  <c r="CD195" i="41"/>
  <c r="AR195" i="41"/>
  <c r="BA224" i="41"/>
  <c r="O224" i="41"/>
  <c r="AU192" i="41"/>
  <c r="CG192" i="41"/>
  <c r="AA212" i="41"/>
  <c r="BM212" i="41"/>
  <c r="AJ203" i="41"/>
  <c r="BV203" i="41"/>
  <c r="X215" i="41"/>
  <c r="BJ215" i="41"/>
  <c r="AC210" i="41"/>
  <c r="BO210" i="41"/>
  <c r="AZ225" i="41"/>
  <c r="N225" i="41"/>
  <c r="L225" i="41" s="1"/>
  <c r="M225" i="41" s="1"/>
  <c r="BQ208" i="41"/>
  <c r="AE208" i="41"/>
  <c r="R221" i="41"/>
  <c r="BD221" i="41"/>
  <c r="BH217" i="41"/>
  <c r="V217" i="41"/>
  <c r="AY226" i="41"/>
  <c r="C226" i="41"/>
  <c r="F226" i="41"/>
  <c r="K227" i="41"/>
  <c r="G226" i="41"/>
  <c r="H226" i="41"/>
  <c r="I226" i="41"/>
  <c r="B226" i="41"/>
  <c r="E226" i="41"/>
  <c r="D226" i="41"/>
  <c r="BK214" i="41"/>
  <c r="Y214" i="41"/>
  <c r="BP209" i="41"/>
  <c r="AD209" i="41"/>
  <c r="Q222" i="41"/>
  <c r="BC222" i="41"/>
  <c r="CB197" i="41"/>
  <c r="AP197" i="41"/>
  <c r="CI190" i="41"/>
  <c r="AW190" i="41"/>
  <c r="AV191" i="41"/>
  <c r="CH191" i="41"/>
  <c r="BS206" i="41"/>
  <c r="AG206" i="41"/>
  <c r="BR207" i="41"/>
  <c r="AF207" i="41"/>
  <c r="Y215" i="41" l="1"/>
  <c r="BK215" i="41"/>
  <c r="BQ209" i="41"/>
  <c r="AE209" i="41"/>
  <c r="AZ226" i="41"/>
  <c r="N226" i="41"/>
  <c r="L226" i="41" s="1"/>
  <c r="M226" i="41" s="1"/>
  <c r="AA213" i="41"/>
  <c r="BM213" i="41"/>
  <c r="AC211" i="41"/>
  <c r="BO211" i="41"/>
  <c r="AK203" i="41"/>
  <c r="BW203" i="41"/>
  <c r="T220" i="41"/>
  <c r="BF220" i="41"/>
  <c r="Z214" i="41"/>
  <c r="BL214" i="41"/>
  <c r="BI217" i="41"/>
  <c r="W217" i="41"/>
  <c r="BZ200" i="41"/>
  <c r="AN200" i="41"/>
  <c r="AI205" i="41"/>
  <c r="BU205" i="41"/>
  <c r="AW191" i="41"/>
  <c r="CI191" i="41"/>
  <c r="BE221" i="41"/>
  <c r="S221" i="41"/>
  <c r="AB212" i="41"/>
  <c r="BN212" i="41"/>
  <c r="CG193" i="41"/>
  <c r="AU193" i="41"/>
  <c r="AG207" i="41"/>
  <c r="BS207" i="41"/>
  <c r="BG219" i="41"/>
  <c r="U219" i="41"/>
  <c r="BH218" i="41"/>
  <c r="V218" i="41"/>
  <c r="BJ216" i="41"/>
  <c r="X216" i="41"/>
  <c r="AJ204" i="41"/>
  <c r="BV204" i="41"/>
  <c r="CB198" i="41"/>
  <c r="AP198" i="41"/>
  <c r="AX190" i="41"/>
  <c r="CJ190" i="41"/>
  <c r="AF208" i="41"/>
  <c r="BR208" i="41"/>
  <c r="AH206" i="41"/>
  <c r="BT206" i="41"/>
  <c r="Q223" i="41"/>
  <c r="BC223" i="41"/>
  <c r="CD196" i="41"/>
  <c r="AR196" i="41"/>
  <c r="CC197" i="41"/>
  <c r="AQ197" i="41"/>
  <c r="BA225" i="41"/>
  <c r="O225" i="41"/>
  <c r="BB224" i="41"/>
  <c r="P224" i="41"/>
  <c r="BY201" i="41"/>
  <c r="AM201" i="41"/>
  <c r="R222" i="41"/>
  <c r="BD222" i="41"/>
  <c r="I227" i="41"/>
  <c r="K228" i="41"/>
  <c r="G227" i="41"/>
  <c r="H227" i="41"/>
  <c r="B227" i="41"/>
  <c r="AY227" i="41"/>
  <c r="F227" i="41"/>
  <c r="D227" i="41"/>
  <c r="E227" i="41"/>
  <c r="C227" i="41"/>
  <c r="BP210" i="41"/>
  <c r="AD210" i="41"/>
  <c r="AL202" i="41"/>
  <c r="BX202" i="41"/>
  <c r="AT194" i="41"/>
  <c r="CF194" i="41"/>
  <c r="CH192" i="41"/>
  <c r="AV192" i="41"/>
  <c r="CE195" i="41"/>
  <c r="AS195" i="41"/>
  <c r="AO199" i="41"/>
  <c r="CA199" i="41"/>
  <c r="CB199" i="41" l="1"/>
  <c r="AP199" i="41"/>
  <c r="BU206" i="41"/>
  <c r="AI206" i="41"/>
  <c r="CJ191" i="41"/>
  <c r="AX191" i="41"/>
  <c r="AL203" i="41"/>
  <c r="BX203" i="41"/>
  <c r="AN201" i="41"/>
  <c r="BZ201" i="41"/>
  <c r="BI218" i="41"/>
  <c r="W218" i="41"/>
  <c r="BS208" i="41"/>
  <c r="AG208" i="41"/>
  <c r="AJ205" i="41"/>
  <c r="BV205" i="41"/>
  <c r="BP211" i="41"/>
  <c r="AD211" i="41"/>
  <c r="CF195" i="41"/>
  <c r="AT195" i="41"/>
  <c r="Q224" i="41"/>
  <c r="BC224" i="41"/>
  <c r="BH219" i="41"/>
  <c r="V219" i="41"/>
  <c r="AZ227" i="41"/>
  <c r="N227" i="41"/>
  <c r="L227" i="41" s="1"/>
  <c r="M227" i="41" s="1"/>
  <c r="AH207" i="41"/>
  <c r="BT207" i="41"/>
  <c r="BN213" i="41"/>
  <c r="AB213" i="41"/>
  <c r="AW192" i="41"/>
  <c r="CI192" i="41"/>
  <c r="P225" i="41"/>
  <c r="BB225" i="41"/>
  <c r="AO200" i="41"/>
  <c r="CA200" i="41"/>
  <c r="CD197" i="41"/>
  <c r="AR197" i="41"/>
  <c r="CC198" i="41"/>
  <c r="AQ198" i="41"/>
  <c r="AV193" i="41"/>
  <c r="CH193" i="41"/>
  <c r="X217" i="41"/>
  <c r="BJ217" i="41"/>
  <c r="O226" i="41"/>
  <c r="BA226" i="41"/>
  <c r="F228" i="41"/>
  <c r="I228" i="41"/>
  <c r="E228" i="41"/>
  <c r="D228" i="41"/>
  <c r="C228" i="41"/>
  <c r="AY228" i="41"/>
  <c r="H228" i="41"/>
  <c r="B228" i="41"/>
  <c r="K229" i="41"/>
  <c r="G228" i="41"/>
  <c r="AK204" i="41"/>
  <c r="BW204" i="41"/>
  <c r="BO212" i="41"/>
  <c r="AC212" i="41"/>
  <c r="BM214" i="41"/>
  <c r="AA214" i="41"/>
  <c r="CE196" i="41"/>
  <c r="AS196" i="41"/>
  <c r="BR209" i="41"/>
  <c r="AF209" i="41"/>
  <c r="BE222" i="41"/>
  <c r="S222" i="41"/>
  <c r="BD223" i="41"/>
  <c r="R223" i="41"/>
  <c r="U220" i="41"/>
  <c r="BG220" i="41"/>
  <c r="Z215" i="41"/>
  <c r="BL215" i="41"/>
  <c r="AU194" i="41"/>
  <c r="CG194" i="41"/>
  <c r="AM202" i="41"/>
  <c r="BY202" i="41"/>
  <c r="BQ210" i="41"/>
  <c r="AE210" i="41"/>
  <c r="BK216" i="41"/>
  <c r="Y216" i="41"/>
  <c r="BF221" i="41"/>
  <c r="T221" i="41"/>
  <c r="BH220" i="41" l="1"/>
  <c r="V220" i="41"/>
  <c r="CB200" i="41"/>
  <c r="AP200" i="41"/>
  <c r="BP212" i="41"/>
  <c r="AD212" i="41"/>
  <c r="BI219" i="41"/>
  <c r="W219" i="41"/>
  <c r="X218" i="41"/>
  <c r="BJ218" i="41"/>
  <c r="BC225" i="41"/>
  <c r="Q225" i="41"/>
  <c r="R224" i="41"/>
  <c r="BD224" i="41"/>
  <c r="AO201" i="41"/>
  <c r="CA201" i="41"/>
  <c r="Z216" i="41"/>
  <c r="BL216" i="41"/>
  <c r="S223" i="41"/>
  <c r="BE223" i="41"/>
  <c r="BK217" i="41"/>
  <c r="Y217" i="41"/>
  <c r="AX192" i="41"/>
  <c r="CJ192" i="41"/>
  <c r="BY203" i="41"/>
  <c r="AM203" i="41"/>
  <c r="AF210" i="41"/>
  <c r="BR210" i="41"/>
  <c r="T222" i="41"/>
  <c r="BF222" i="41"/>
  <c r="K230" i="41"/>
  <c r="I229" i="41"/>
  <c r="E229" i="41"/>
  <c r="D229" i="41"/>
  <c r="B229" i="41"/>
  <c r="G229" i="41"/>
  <c r="H229" i="41"/>
  <c r="AY229" i="41"/>
  <c r="C229" i="41"/>
  <c r="F229" i="41"/>
  <c r="CG195" i="41"/>
  <c r="AU195" i="41"/>
  <c r="U221" i="41"/>
  <c r="BG221" i="41"/>
  <c r="BZ202" i="41"/>
  <c r="AN202" i="41"/>
  <c r="CI193" i="41"/>
  <c r="AW193" i="41"/>
  <c r="AG209" i="41"/>
  <c r="BS209" i="41"/>
  <c r="BO213" i="41"/>
  <c r="AC213" i="41"/>
  <c r="BQ211" i="41"/>
  <c r="AE211" i="41"/>
  <c r="AL204" i="41"/>
  <c r="BX204" i="41"/>
  <c r="AV194" i="41"/>
  <c r="CH194" i="41"/>
  <c r="AZ228" i="41"/>
  <c r="N228" i="41"/>
  <c r="L228" i="41" s="1"/>
  <c r="M228" i="41" s="1"/>
  <c r="AI207" i="41"/>
  <c r="BU207" i="41"/>
  <c r="BW205" i="41"/>
  <c r="AK205" i="41"/>
  <c r="CF196" i="41"/>
  <c r="AT196" i="41"/>
  <c r="CD198" i="41"/>
  <c r="AR198" i="41"/>
  <c r="BV206" i="41"/>
  <c r="AJ206" i="41"/>
  <c r="AA215" i="41"/>
  <c r="BM215" i="41"/>
  <c r="BB226" i="41"/>
  <c r="P226" i="41"/>
  <c r="AB214" i="41"/>
  <c r="BN214" i="41"/>
  <c r="AS197" i="41"/>
  <c r="CE197" i="41"/>
  <c r="O227" i="41"/>
  <c r="BA227" i="41"/>
  <c r="BT208" i="41"/>
  <c r="AH208" i="41"/>
  <c r="AQ199" i="41"/>
  <c r="CC199" i="41"/>
  <c r="BA228" i="41" l="1"/>
  <c r="O228" i="41"/>
  <c r="AX193" i="41"/>
  <c r="CJ193" i="41"/>
  <c r="BD225" i="41"/>
  <c r="R225" i="41"/>
  <c r="AW194" i="41"/>
  <c r="CI194" i="41"/>
  <c r="Y218" i="41"/>
  <c r="BK218" i="41"/>
  <c r="BU208" i="41"/>
  <c r="AI208" i="41"/>
  <c r="AK206" i="41"/>
  <c r="BW206" i="41"/>
  <c r="CA202" i="41"/>
  <c r="AO202" i="41"/>
  <c r="BL217" i="41"/>
  <c r="Z217" i="41"/>
  <c r="AM204" i="41"/>
  <c r="BY204" i="41"/>
  <c r="BH221" i="41"/>
  <c r="V221" i="41"/>
  <c r="T223" i="41"/>
  <c r="BF223" i="41"/>
  <c r="AS198" i="41"/>
  <c r="CE198" i="41"/>
  <c r="K231" i="41"/>
  <c r="E230" i="41"/>
  <c r="AY230" i="41"/>
  <c r="D230" i="41"/>
  <c r="I230" i="41"/>
  <c r="F230" i="41"/>
  <c r="G230" i="41"/>
  <c r="H230" i="41"/>
  <c r="C230" i="41"/>
  <c r="B230" i="41"/>
  <c r="BJ219" i="41"/>
  <c r="X219" i="41"/>
  <c r="CF197" i="41"/>
  <c r="AT197" i="41"/>
  <c r="BG222" i="41"/>
  <c r="U222" i="41"/>
  <c r="BM216" i="41"/>
  <c r="AA216" i="41"/>
  <c r="AB215" i="41"/>
  <c r="BN215" i="41"/>
  <c r="CG196" i="41"/>
  <c r="AU196" i="41"/>
  <c r="AF211" i="41"/>
  <c r="BR211" i="41"/>
  <c r="AV195" i="41"/>
  <c r="CH195" i="41"/>
  <c r="BQ212" i="41"/>
  <c r="AE212" i="41"/>
  <c r="BB227" i="41"/>
  <c r="P227" i="41"/>
  <c r="BO214" i="41"/>
  <c r="AC214" i="41"/>
  <c r="BS210" i="41"/>
  <c r="AG210" i="41"/>
  <c r="AP201" i="41"/>
  <c r="CB201" i="41"/>
  <c r="AL205" i="41"/>
  <c r="BX205" i="41"/>
  <c r="AD213" i="41"/>
  <c r="BP213" i="41"/>
  <c r="CC200" i="41"/>
  <c r="AQ200" i="41"/>
  <c r="BV207" i="41"/>
  <c r="AJ207" i="41"/>
  <c r="BT209" i="41"/>
  <c r="AH209" i="41"/>
  <c r="N229" i="41"/>
  <c r="L229" i="41" s="1"/>
  <c r="M229" i="41" s="1"/>
  <c r="AZ229" i="41"/>
  <c r="BE224" i="41"/>
  <c r="S224" i="41"/>
  <c r="AR199" i="41"/>
  <c r="CD199" i="41"/>
  <c r="Q226" i="41"/>
  <c r="BC226" i="41"/>
  <c r="AN203" i="41"/>
  <c r="BZ203" i="41"/>
  <c r="W220" i="41"/>
  <c r="BI220" i="41"/>
  <c r="BG223" i="41" l="1"/>
  <c r="U223" i="41"/>
  <c r="BU209" i="41"/>
  <c r="AI209" i="41"/>
  <c r="AH210" i="41"/>
  <c r="BT210" i="41"/>
  <c r="AV196" i="41"/>
  <c r="CH196" i="41"/>
  <c r="BV208" i="41"/>
  <c r="AJ208" i="41"/>
  <c r="BO215" i="41"/>
  <c r="AC215" i="41"/>
  <c r="BL218" i="41"/>
  <c r="Z218" i="41"/>
  <c r="BW207" i="41"/>
  <c r="AK207" i="41"/>
  <c r="BP214" i="41"/>
  <c r="AD214" i="41"/>
  <c r="W221" i="41"/>
  <c r="BI221" i="41"/>
  <c r="AO203" i="41"/>
  <c r="CA203" i="41"/>
  <c r="BD226" i="41"/>
  <c r="R226" i="41"/>
  <c r="AN204" i="41"/>
  <c r="BZ204" i="41"/>
  <c r="CJ194" i="41"/>
  <c r="AX194" i="41"/>
  <c r="AR200" i="41"/>
  <c r="CD200" i="41"/>
  <c r="Q227" i="41"/>
  <c r="BC227" i="41"/>
  <c r="BN216" i="41"/>
  <c r="AB216" i="41"/>
  <c r="CE199" i="41"/>
  <c r="AS199" i="41"/>
  <c r="BQ213" i="41"/>
  <c r="AE213" i="41"/>
  <c r="BR212" i="41"/>
  <c r="AF212" i="41"/>
  <c r="BH222" i="41"/>
  <c r="V222" i="41"/>
  <c r="AZ230" i="41"/>
  <c r="N230" i="41"/>
  <c r="L230" i="41" s="1"/>
  <c r="M230" i="41" s="1"/>
  <c r="AA217" i="41"/>
  <c r="BM217" i="41"/>
  <c r="S225" i="41"/>
  <c r="BE225" i="41"/>
  <c r="AM205" i="41"/>
  <c r="BY205" i="41"/>
  <c r="CI195" i="41"/>
  <c r="AW195" i="41"/>
  <c r="BF224" i="41"/>
  <c r="T224" i="41"/>
  <c r="CG197" i="41"/>
  <c r="AU197" i="41"/>
  <c r="B231" i="41"/>
  <c r="AY231" i="41"/>
  <c r="G231" i="41"/>
  <c r="K232" i="41"/>
  <c r="I231" i="41"/>
  <c r="C231" i="41"/>
  <c r="D231" i="41"/>
  <c r="F231" i="41"/>
  <c r="H231" i="41"/>
  <c r="E231" i="41"/>
  <c r="CB202" i="41"/>
  <c r="AP202" i="41"/>
  <c r="BA229" i="41"/>
  <c r="O229" i="41"/>
  <c r="CC201" i="41"/>
  <c r="AQ201" i="41"/>
  <c r="BS211" i="41"/>
  <c r="AG211" i="41"/>
  <c r="AT198" i="41"/>
  <c r="CF198" i="41"/>
  <c r="AL206" i="41"/>
  <c r="BX206" i="41"/>
  <c r="X220" i="41"/>
  <c r="BJ220" i="41"/>
  <c r="Y219" i="41"/>
  <c r="BK219" i="41"/>
  <c r="BB228" i="41"/>
  <c r="P228" i="41"/>
  <c r="K233" i="41" l="1"/>
  <c r="B232" i="41"/>
  <c r="C232" i="41"/>
  <c r="D232" i="41"/>
  <c r="H232" i="41"/>
  <c r="F232" i="41"/>
  <c r="E232" i="41"/>
  <c r="AY232" i="41"/>
  <c r="I232" i="41"/>
  <c r="G232" i="41"/>
  <c r="T225" i="41"/>
  <c r="BF225" i="41"/>
  <c r="BC228" i="41"/>
  <c r="Q228" i="41"/>
  <c r="CD201" i="41"/>
  <c r="AR201" i="41"/>
  <c r="AT199" i="41"/>
  <c r="CF199" i="41"/>
  <c r="BE226" i="41"/>
  <c r="S226" i="41"/>
  <c r="BP215" i="41"/>
  <c r="AD215" i="41"/>
  <c r="BL219" i="41"/>
  <c r="Z219" i="41"/>
  <c r="AZ231" i="41"/>
  <c r="N231" i="41"/>
  <c r="L231" i="41" s="1"/>
  <c r="M231" i="41" s="1"/>
  <c r="AB217" i="41"/>
  <c r="BN217" i="41"/>
  <c r="AP203" i="41"/>
  <c r="CB203" i="41"/>
  <c r="P229" i="41"/>
  <c r="BB229" i="41"/>
  <c r="AC216" i="41"/>
  <c r="BO216" i="41"/>
  <c r="BW208" i="41"/>
  <c r="AK208" i="41"/>
  <c r="BK220" i="41"/>
  <c r="Y220" i="41"/>
  <c r="BD227" i="41"/>
  <c r="R227" i="41"/>
  <c r="X221" i="41"/>
  <c r="BJ221" i="41"/>
  <c r="AW196" i="41"/>
  <c r="CI196" i="41"/>
  <c r="CC202" i="41"/>
  <c r="AQ202" i="41"/>
  <c r="CH197" i="41"/>
  <c r="AV197" i="41"/>
  <c r="BA230" i="41"/>
  <c r="O230" i="41"/>
  <c r="BY206" i="41"/>
  <c r="AM206" i="41"/>
  <c r="AS200" i="41"/>
  <c r="CE200" i="41"/>
  <c r="AI210" i="41"/>
  <c r="BU210" i="41"/>
  <c r="W222" i="41"/>
  <c r="BI222" i="41"/>
  <c r="AE214" i="41"/>
  <c r="BQ214" i="41"/>
  <c r="AX195" i="41"/>
  <c r="CJ195" i="41"/>
  <c r="AG212" i="41"/>
  <c r="BS212" i="41"/>
  <c r="BX207" i="41"/>
  <c r="AL207" i="41"/>
  <c r="BV209" i="41"/>
  <c r="AJ209" i="41"/>
  <c r="CG198" i="41"/>
  <c r="AU198" i="41"/>
  <c r="AN205" i="41"/>
  <c r="BZ205" i="41"/>
  <c r="CA204" i="41"/>
  <c r="AO204" i="41"/>
  <c r="U224" i="41"/>
  <c r="BG224" i="41"/>
  <c r="AH211" i="41"/>
  <c r="BT211" i="41"/>
  <c r="BR213" i="41"/>
  <c r="AF213" i="41"/>
  <c r="BM218" i="41"/>
  <c r="AA218" i="41"/>
  <c r="V223" i="41"/>
  <c r="BH223" i="41"/>
  <c r="BI223" i="41" l="1"/>
  <c r="W223" i="41"/>
  <c r="AO205" i="41"/>
  <c r="CA205" i="41"/>
  <c r="AF214" i="41"/>
  <c r="BR214" i="41"/>
  <c r="U225" i="41"/>
  <c r="BG225" i="41"/>
  <c r="AW197" i="41"/>
  <c r="CI197" i="41"/>
  <c r="AL208" i="41"/>
  <c r="BX208" i="41"/>
  <c r="BM219" i="41"/>
  <c r="AA219" i="41"/>
  <c r="BJ222" i="41"/>
  <c r="X222" i="41"/>
  <c r="BP216" i="41"/>
  <c r="AD216" i="41"/>
  <c r="AB218" i="41"/>
  <c r="BN218" i="41"/>
  <c r="CH198" i="41"/>
  <c r="AV198" i="41"/>
  <c r="AR202" i="41"/>
  <c r="CD202" i="41"/>
  <c r="AE215" i="41"/>
  <c r="BQ215" i="41"/>
  <c r="BV210" i="41"/>
  <c r="AJ210" i="41"/>
  <c r="AX196" i="41"/>
  <c r="CJ196" i="41"/>
  <c r="BC229" i="41"/>
  <c r="Q229" i="41"/>
  <c r="AZ232" i="41"/>
  <c r="N232" i="41"/>
  <c r="L232" i="41" s="1"/>
  <c r="M232" i="41" s="1"/>
  <c r="AG213" i="41"/>
  <c r="BS213" i="41"/>
  <c r="BW209" i="41"/>
  <c r="AK209" i="41"/>
  <c r="BF226" i="41"/>
  <c r="T226" i="41"/>
  <c r="BU211" i="41"/>
  <c r="AI211" i="41"/>
  <c r="CF200" i="41"/>
  <c r="AT200" i="41"/>
  <c r="BK221" i="41"/>
  <c r="Y221" i="41"/>
  <c r="AQ203" i="41"/>
  <c r="CC203" i="41"/>
  <c r="CG199" i="41"/>
  <c r="AU199" i="41"/>
  <c r="BH224" i="41"/>
  <c r="V224" i="41"/>
  <c r="BT212" i="41"/>
  <c r="AH212" i="41"/>
  <c r="AC217" i="41"/>
  <c r="BO217" i="41"/>
  <c r="BY207" i="41"/>
  <c r="AM207" i="41"/>
  <c r="BZ206" i="41"/>
  <c r="AN206" i="41"/>
  <c r="BE227" i="41"/>
  <c r="S227" i="41"/>
  <c r="AS201" i="41"/>
  <c r="CE201" i="41"/>
  <c r="AP204" i="41"/>
  <c r="CB204" i="41"/>
  <c r="P230" i="41"/>
  <c r="BB230" i="41"/>
  <c r="Z220" i="41"/>
  <c r="BL220" i="41"/>
  <c r="BA231" i="41"/>
  <c r="O231" i="41"/>
  <c r="BD228" i="41"/>
  <c r="R228" i="41"/>
  <c r="H233" i="41"/>
  <c r="K234" i="41"/>
  <c r="C233" i="41"/>
  <c r="B233" i="41"/>
  <c r="D233" i="41"/>
  <c r="AY233" i="41"/>
  <c r="E233" i="41"/>
  <c r="F233" i="41"/>
  <c r="G233" i="41"/>
  <c r="I233" i="41"/>
  <c r="CD203" i="41" l="1"/>
  <c r="AR203" i="41"/>
  <c r="BT213" i="41"/>
  <c r="AH213" i="41"/>
  <c r="CE202" i="41"/>
  <c r="AS202" i="41"/>
  <c r="AM208" i="41"/>
  <c r="BY208" i="41"/>
  <c r="BB231" i="41"/>
  <c r="P231" i="41"/>
  <c r="AO206" i="41"/>
  <c r="CA206" i="41"/>
  <c r="BM220" i="41"/>
  <c r="AA220" i="41"/>
  <c r="AX197" i="41"/>
  <c r="CJ197" i="41"/>
  <c r="AN207" i="41"/>
  <c r="BZ207" i="41"/>
  <c r="BL221" i="41"/>
  <c r="Z221" i="41"/>
  <c r="BA232" i="41"/>
  <c r="O232" i="41"/>
  <c r="CI198" i="41"/>
  <c r="AW198" i="41"/>
  <c r="BC230" i="41"/>
  <c r="Q230" i="41"/>
  <c r="AD217" i="41"/>
  <c r="BP217" i="41"/>
  <c r="AC218" i="41"/>
  <c r="BO218" i="41"/>
  <c r="V225" i="41"/>
  <c r="BH225" i="41"/>
  <c r="CG200" i="41"/>
  <c r="AU200" i="41"/>
  <c r="BD229" i="41"/>
  <c r="R229" i="41"/>
  <c r="AQ204" i="41"/>
  <c r="CC204" i="41"/>
  <c r="AG214" i="41"/>
  <c r="BS214" i="41"/>
  <c r="BU212" i="41"/>
  <c r="AI212" i="41"/>
  <c r="BV211" i="41"/>
  <c r="AJ211" i="41"/>
  <c r="AE216" i="41"/>
  <c r="BQ216" i="41"/>
  <c r="N233" i="41"/>
  <c r="L233" i="41" s="1"/>
  <c r="M233" i="41" s="1"/>
  <c r="AZ233" i="41"/>
  <c r="E234" i="41"/>
  <c r="AY234" i="41"/>
  <c r="G234" i="41"/>
  <c r="I234" i="41"/>
  <c r="F234" i="41"/>
  <c r="K235" i="41"/>
  <c r="C234" i="41"/>
  <c r="H234" i="41"/>
  <c r="B234" i="41"/>
  <c r="D234" i="41"/>
  <c r="CF201" i="41"/>
  <c r="AT201" i="41"/>
  <c r="CB205" i="41"/>
  <c r="AP205" i="41"/>
  <c r="BI224" i="41"/>
  <c r="W224" i="41"/>
  <c r="U226" i="41"/>
  <c r="BG226" i="41"/>
  <c r="AK210" i="41"/>
  <c r="BW210" i="41"/>
  <c r="BK222" i="41"/>
  <c r="Y222" i="41"/>
  <c r="BR215" i="41"/>
  <c r="AF215" i="41"/>
  <c r="BE228" i="41"/>
  <c r="S228" i="41"/>
  <c r="BF227" i="41"/>
  <c r="T227" i="41"/>
  <c r="AV199" i="41"/>
  <c r="CH199" i="41"/>
  <c r="AL209" i="41"/>
  <c r="BX209" i="41"/>
  <c r="AB219" i="41"/>
  <c r="BN219" i="41"/>
  <c r="BJ223" i="41"/>
  <c r="X223" i="41"/>
  <c r="BA233" i="41" l="1"/>
  <c r="O233" i="41"/>
  <c r="AP206" i="41"/>
  <c r="CB206" i="41"/>
  <c r="S229" i="41"/>
  <c r="BE229" i="41"/>
  <c r="AX198" i="41"/>
  <c r="CJ198" i="41"/>
  <c r="BR216" i="41"/>
  <c r="AF216" i="41"/>
  <c r="BL222" i="41"/>
  <c r="Z222" i="41"/>
  <c r="CH200" i="41"/>
  <c r="AV200" i="41"/>
  <c r="BB232" i="41"/>
  <c r="P232" i="41"/>
  <c r="BC231" i="41"/>
  <c r="Q231" i="41"/>
  <c r="AG215" i="41"/>
  <c r="BS215" i="41"/>
  <c r="BY209" i="41"/>
  <c r="AM209" i="41"/>
  <c r="BX210" i="41"/>
  <c r="AL210" i="41"/>
  <c r="W225" i="41"/>
  <c r="BI225" i="41"/>
  <c r="AN208" i="41"/>
  <c r="BZ208" i="41"/>
  <c r="Y223" i="41"/>
  <c r="BK223" i="41"/>
  <c r="BW211" i="41"/>
  <c r="AK211" i="41"/>
  <c r="BM221" i="41"/>
  <c r="AA221" i="41"/>
  <c r="CG201" i="41"/>
  <c r="AU201" i="41"/>
  <c r="V226" i="41"/>
  <c r="BH226" i="41"/>
  <c r="I235" i="41"/>
  <c r="D235" i="41"/>
  <c r="K236" i="41"/>
  <c r="C235" i="41"/>
  <c r="AY235" i="41"/>
  <c r="B235" i="41"/>
  <c r="H235" i="41"/>
  <c r="G235" i="41"/>
  <c r="E235" i="41"/>
  <c r="F235" i="41"/>
  <c r="BP218" i="41"/>
  <c r="AD218" i="41"/>
  <c r="AO207" i="41"/>
  <c r="CA207" i="41"/>
  <c r="AJ212" i="41"/>
  <c r="BV212" i="41"/>
  <c r="CF202" i="41"/>
  <c r="AT202" i="41"/>
  <c r="BT214" i="41"/>
  <c r="AH214" i="41"/>
  <c r="BQ217" i="41"/>
  <c r="AE217" i="41"/>
  <c r="U227" i="41"/>
  <c r="BG227" i="41"/>
  <c r="BJ224" i="41"/>
  <c r="X224" i="41"/>
  <c r="AI213" i="41"/>
  <c r="BU213" i="41"/>
  <c r="CI199" i="41"/>
  <c r="AW199" i="41"/>
  <c r="N234" i="41"/>
  <c r="L234" i="41" s="1"/>
  <c r="M234" i="41" s="1"/>
  <c r="AZ234" i="41"/>
  <c r="CD204" i="41"/>
  <c r="AR204" i="41"/>
  <c r="BO219" i="41"/>
  <c r="AC219" i="41"/>
  <c r="T228" i="41"/>
  <c r="BF228" i="41"/>
  <c r="AQ205" i="41"/>
  <c r="CC205" i="41"/>
  <c r="BD230" i="41"/>
  <c r="R230" i="41"/>
  <c r="AB220" i="41"/>
  <c r="BN220" i="41"/>
  <c r="CE203" i="41"/>
  <c r="AS203" i="41"/>
  <c r="CE204" i="41" l="1"/>
  <c r="AS204" i="41"/>
  <c r="BR217" i="41"/>
  <c r="AF217" i="41"/>
  <c r="CH201" i="41"/>
  <c r="AV201" i="41"/>
  <c r="BY210" i="41"/>
  <c r="AM210" i="41"/>
  <c r="BM222" i="41"/>
  <c r="AA222" i="41"/>
  <c r="AC220" i="41"/>
  <c r="BO220" i="41"/>
  <c r="BA234" i="41"/>
  <c r="O234" i="41"/>
  <c r="BU214" i="41"/>
  <c r="AI214" i="41"/>
  <c r="AB221" i="41"/>
  <c r="BN221" i="41"/>
  <c r="BZ209" i="41"/>
  <c r="AN209" i="41"/>
  <c r="AG216" i="41"/>
  <c r="BS216" i="41"/>
  <c r="BT215" i="41"/>
  <c r="AH215" i="41"/>
  <c r="BE230" i="41"/>
  <c r="S230" i="41"/>
  <c r="AX199" i="41"/>
  <c r="CJ199" i="41"/>
  <c r="AU202" i="41"/>
  <c r="CG202" i="41"/>
  <c r="N235" i="41"/>
  <c r="L235" i="41" s="1"/>
  <c r="M235" i="41" s="1"/>
  <c r="AZ235" i="41"/>
  <c r="AL211" i="41"/>
  <c r="BX211" i="41"/>
  <c r="AJ213" i="41"/>
  <c r="BV213" i="41"/>
  <c r="AK212" i="41"/>
  <c r="BW212" i="41"/>
  <c r="Z223" i="41"/>
  <c r="BL223" i="41"/>
  <c r="T229" i="41"/>
  <c r="BF229" i="41"/>
  <c r="F236" i="41"/>
  <c r="H236" i="41"/>
  <c r="I236" i="41"/>
  <c r="K237" i="41"/>
  <c r="AY236" i="41"/>
  <c r="E236" i="41"/>
  <c r="B236" i="41"/>
  <c r="D236" i="41"/>
  <c r="C236" i="41"/>
  <c r="G236" i="41"/>
  <c r="R231" i="41"/>
  <c r="BD231" i="41"/>
  <c r="AT203" i="41"/>
  <c r="CF203" i="41"/>
  <c r="BG228" i="41"/>
  <c r="U228" i="41"/>
  <c r="AP207" i="41"/>
  <c r="CB207" i="41"/>
  <c r="CA208" i="41"/>
  <c r="AO208" i="41"/>
  <c r="CC206" i="41"/>
  <c r="AQ206" i="41"/>
  <c r="AR205" i="41"/>
  <c r="CD205" i="41"/>
  <c r="Y224" i="41"/>
  <c r="BK224" i="41"/>
  <c r="BC232" i="41"/>
  <c r="Q232" i="41"/>
  <c r="V227" i="41"/>
  <c r="BH227" i="41"/>
  <c r="W226" i="41"/>
  <c r="BI226" i="41"/>
  <c r="X225" i="41"/>
  <c r="BJ225" i="41"/>
  <c r="BP219" i="41"/>
  <c r="AD219" i="41"/>
  <c r="AE218" i="41"/>
  <c r="BQ218" i="41"/>
  <c r="CI200" i="41"/>
  <c r="AW200" i="41"/>
  <c r="P233" i="41"/>
  <c r="BB233" i="41"/>
  <c r="AK213" i="41" l="1"/>
  <c r="BW213" i="41"/>
  <c r="AD220" i="41"/>
  <c r="BP220" i="41"/>
  <c r="AZ236" i="41"/>
  <c r="N236" i="41"/>
  <c r="L236" i="41" s="1"/>
  <c r="M236" i="41" s="1"/>
  <c r="BU215" i="41"/>
  <c r="AI215" i="41"/>
  <c r="K238" i="41"/>
  <c r="D237" i="41"/>
  <c r="H237" i="41"/>
  <c r="I237" i="41"/>
  <c r="AY237" i="41"/>
  <c r="C237" i="41"/>
  <c r="B237" i="41"/>
  <c r="F237" i="41"/>
  <c r="G237" i="41"/>
  <c r="E237" i="41"/>
  <c r="BY211" i="41"/>
  <c r="AM211" i="41"/>
  <c r="BT216" i="41"/>
  <c r="AH216" i="41"/>
  <c r="AQ207" i="41"/>
  <c r="CC207" i="41"/>
  <c r="CJ200" i="41"/>
  <c r="AX200" i="41"/>
  <c r="BD232" i="41"/>
  <c r="R232" i="41"/>
  <c r="BH228" i="41"/>
  <c r="V228" i="41"/>
  <c r="AB222" i="41"/>
  <c r="BN222" i="41"/>
  <c r="W227" i="41"/>
  <c r="BI227" i="41"/>
  <c r="AF218" i="41"/>
  <c r="BR218" i="41"/>
  <c r="BL224" i="41"/>
  <c r="Z224" i="41"/>
  <c r="CG203" i="41"/>
  <c r="AU203" i="41"/>
  <c r="BA235" i="41"/>
  <c r="O235" i="41"/>
  <c r="AO209" i="41"/>
  <c r="CA209" i="41"/>
  <c r="AN210" i="41"/>
  <c r="BZ210" i="41"/>
  <c r="AS205" i="41"/>
  <c r="CE205" i="41"/>
  <c r="S231" i="41"/>
  <c r="BE231" i="41"/>
  <c r="BG229" i="41"/>
  <c r="U229" i="41"/>
  <c r="CH202" i="41"/>
  <c r="AV202" i="41"/>
  <c r="BO221" i="41"/>
  <c r="AC221" i="41"/>
  <c r="AE219" i="41"/>
  <c r="BQ219" i="41"/>
  <c r="AW201" i="41"/>
  <c r="CI201" i="41"/>
  <c r="BK225" i="41"/>
  <c r="Y225" i="41"/>
  <c r="BM223" i="41"/>
  <c r="AA223" i="41"/>
  <c r="AR206" i="41"/>
  <c r="CD206" i="41"/>
  <c r="BV214" i="41"/>
  <c r="AJ214" i="41"/>
  <c r="AG217" i="41"/>
  <c r="BS217" i="41"/>
  <c r="BC233" i="41"/>
  <c r="Q233" i="41"/>
  <c r="BJ226" i="41"/>
  <c r="X226" i="41"/>
  <c r="AL212" i="41"/>
  <c r="BX212" i="41"/>
  <c r="AP208" i="41"/>
  <c r="CB208" i="41"/>
  <c r="T230" i="41"/>
  <c r="BF230" i="41"/>
  <c r="BB234" i="41"/>
  <c r="P234" i="41"/>
  <c r="AT204" i="41"/>
  <c r="CF204" i="41"/>
  <c r="AU204" i="41" l="1"/>
  <c r="CG204" i="41"/>
  <c r="AX201" i="41"/>
  <c r="CJ201" i="41"/>
  <c r="CF205" i="41"/>
  <c r="AT205" i="41"/>
  <c r="BS218" i="41"/>
  <c r="AG218" i="41"/>
  <c r="AR207" i="41"/>
  <c r="CD207" i="41"/>
  <c r="BD233" i="41"/>
  <c r="R233" i="41"/>
  <c r="AH217" i="41"/>
  <c r="BT217" i="41"/>
  <c r="BR219" i="41"/>
  <c r="AF219" i="41"/>
  <c r="AO210" i="41"/>
  <c r="CA210" i="41"/>
  <c r="X227" i="41"/>
  <c r="BJ227" i="41"/>
  <c r="BU216" i="41"/>
  <c r="AI216" i="41"/>
  <c r="G238" i="41"/>
  <c r="K239" i="41"/>
  <c r="B238" i="41"/>
  <c r="H238" i="41"/>
  <c r="AY238" i="41"/>
  <c r="E238" i="41"/>
  <c r="I238" i="41"/>
  <c r="F238" i="41"/>
  <c r="D238" i="41"/>
  <c r="C238" i="41"/>
  <c r="BG230" i="41"/>
  <c r="U230" i="41"/>
  <c r="AP209" i="41"/>
  <c r="CB209" i="41"/>
  <c r="BO222" i="41"/>
  <c r="AC222" i="41"/>
  <c r="BC234" i="41"/>
  <c r="Q234" i="41"/>
  <c r="AK214" i="41"/>
  <c r="BW214" i="41"/>
  <c r="BP221" i="41"/>
  <c r="AD221" i="41"/>
  <c r="BZ211" i="41"/>
  <c r="AN211" i="41"/>
  <c r="BV215" i="41"/>
  <c r="AJ215" i="41"/>
  <c r="AW202" i="41"/>
  <c r="CI202" i="41"/>
  <c r="P235" i="41"/>
  <c r="BB235" i="41"/>
  <c r="BI228" i="41"/>
  <c r="W228" i="41"/>
  <c r="O236" i="41"/>
  <c r="BA236" i="41"/>
  <c r="BY212" i="41"/>
  <c r="AM212" i="41"/>
  <c r="BQ220" i="41"/>
  <c r="AE220" i="41"/>
  <c r="BN223" i="41"/>
  <c r="AB223" i="41"/>
  <c r="V229" i="41"/>
  <c r="BH229" i="41"/>
  <c r="AV203" i="41"/>
  <c r="CH203" i="41"/>
  <c r="S232" i="41"/>
  <c r="BE232" i="41"/>
  <c r="AQ208" i="41"/>
  <c r="CC208" i="41"/>
  <c r="T231" i="41"/>
  <c r="BF231" i="41"/>
  <c r="AL213" i="41"/>
  <c r="BX213" i="41"/>
  <c r="CE206" i="41"/>
  <c r="AS206" i="41"/>
  <c r="BK226" i="41"/>
  <c r="Y226" i="41"/>
  <c r="Z225" i="41"/>
  <c r="BL225" i="41"/>
  <c r="BM224" i="41"/>
  <c r="AA224" i="41"/>
  <c r="AZ237" i="41"/>
  <c r="N237" i="41"/>
  <c r="L237" i="41" s="1"/>
  <c r="M237" i="41" s="1"/>
  <c r="BG231" i="41" l="1"/>
  <c r="U231" i="41"/>
  <c r="CC209" i="41"/>
  <c r="AQ209" i="41"/>
  <c r="H239" i="41"/>
  <c r="F239" i="41"/>
  <c r="E239" i="41"/>
  <c r="B239" i="41"/>
  <c r="I239" i="41"/>
  <c r="K240" i="41"/>
  <c r="AY239" i="41"/>
  <c r="C239" i="41"/>
  <c r="G239" i="41"/>
  <c r="D239" i="41"/>
  <c r="AF220" i="41"/>
  <c r="BR220" i="41"/>
  <c r="BW215" i="41"/>
  <c r="AK215" i="41"/>
  <c r="S233" i="41"/>
  <c r="BE233" i="41"/>
  <c r="AS207" i="41"/>
  <c r="CE207" i="41"/>
  <c r="AN212" i="41"/>
  <c r="BZ212" i="41"/>
  <c r="AO211" i="41"/>
  <c r="CA211" i="41"/>
  <c r="BH230" i="41"/>
  <c r="V230" i="41"/>
  <c r="BV216" i="41"/>
  <c r="AJ216" i="41"/>
  <c r="CD208" i="41"/>
  <c r="AR208" i="41"/>
  <c r="BM225" i="41"/>
  <c r="AA225" i="41"/>
  <c r="T232" i="41"/>
  <c r="BF232" i="41"/>
  <c r="P236" i="41"/>
  <c r="BB236" i="41"/>
  <c r="BK227" i="41"/>
  <c r="Y227" i="41"/>
  <c r="O237" i="41"/>
  <c r="BA237" i="41"/>
  <c r="AE221" i="41"/>
  <c r="BQ221" i="41"/>
  <c r="AH218" i="41"/>
  <c r="BT218" i="41"/>
  <c r="CI203" i="41"/>
  <c r="AW203" i="41"/>
  <c r="BX214" i="41"/>
  <c r="AL214" i="41"/>
  <c r="CB210" i="41"/>
  <c r="AP210" i="41"/>
  <c r="BN224" i="41"/>
  <c r="AB224" i="41"/>
  <c r="Z226" i="41"/>
  <c r="BL226" i="41"/>
  <c r="X228" i="41"/>
  <c r="BJ228" i="41"/>
  <c r="AU205" i="41"/>
  <c r="CG205" i="41"/>
  <c r="W229" i="41"/>
  <c r="BI229" i="41"/>
  <c r="BC235" i="41"/>
  <c r="Q235" i="41"/>
  <c r="CF206" i="41"/>
  <c r="AT206" i="41"/>
  <c r="R234" i="41"/>
  <c r="BD234" i="41"/>
  <c r="AZ238" i="41"/>
  <c r="N238" i="41"/>
  <c r="L238" i="41" s="1"/>
  <c r="M238" i="41" s="1"/>
  <c r="AG219" i="41"/>
  <c r="BS219" i="41"/>
  <c r="AM213" i="41"/>
  <c r="BY213" i="41"/>
  <c r="AX202" i="41"/>
  <c r="CJ202" i="41"/>
  <c r="BU217" i="41"/>
  <c r="AI217" i="41"/>
  <c r="CH204" i="41"/>
  <c r="AV204" i="41"/>
  <c r="BO223" i="41"/>
  <c r="AC223" i="41"/>
  <c r="BP222" i="41"/>
  <c r="AD222" i="41"/>
  <c r="BT219" i="41" l="1"/>
  <c r="AH219" i="41"/>
  <c r="AV205" i="41"/>
  <c r="CH205" i="41"/>
  <c r="BG232" i="41"/>
  <c r="U232" i="41"/>
  <c r="CA212" i="41"/>
  <c r="AO212" i="41"/>
  <c r="AX203" i="41"/>
  <c r="CJ203" i="41"/>
  <c r="N239" i="41"/>
  <c r="L239" i="41" s="1"/>
  <c r="M239" i="41" s="1"/>
  <c r="AZ239" i="41"/>
  <c r="Y228" i="41"/>
  <c r="BK228" i="41"/>
  <c r="AI218" i="41"/>
  <c r="BU218" i="41"/>
  <c r="CF207" i="41"/>
  <c r="AT207" i="41"/>
  <c r="K241" i="41"/>
  <c r="E240" i="41"/>
  <c r="I240" i="41"/>
  <c r="C240" i="41"/>
  <c r="D240" i="41"/>
  <c r="F240" i="41"/>
  <c r="H240" i="41"/>
  <c r="G240" i="41"/>
  <c r="AY240" i="41"/>
  <c r="B240" i="41"/>
  <c r="BP223" i="41"/>
  <c r="AD223" i="41"/>
  <c r="BA238" i="41"/>
  <c r="O238" i="41"/>
  <c r="AB225" i="41"/>
  <c r="BN225" i="41"/>
  <c r="S234" i="41"/>
  <c r="BE234" i="41"/>
  <c r="BM226" i="41"/>
  <c r="AA226" i="41"/>
  <c r="BR221" i="41"/>
  <c r="AF221" i="41"/>
  <c r="T233" i="41"/>
  <c r="BF233" i="41"/>
  <c r="AW204" i="41"/>
  <c r="CI204" i="41"/>
  <c r="AS208" i="41"/>
  <c r="CE208" i="41"/>
  <c r="P237" i="41"/>
  <c r="BB237" i="41"/>
  <c r="AE222" i="41"/>
  <c r="BQ222" i="41"/>
  <c r="AJ217" i="41"/>
  <c r="BV217" i="41"/>
  <c r="CG206" i="41"/>
  <c r="AU206" i="41"/>
  <c r="BO224" i="41"/>
  <c r="AC224" i="41"/>
  <c r="BW216" i="41"/>
  <c r="AK216" i="41"/>
  <c r="AL215" i="41"/>
  <c r="BX215" i="41"/>
  <c r="AG220" i="41"/>
  <c r="BS220" i="41"/>
  <c r="BD235" i="41"/>
  <c r="R235" i="41"/>
  <c r="AQ210" i="41"/>
  <c r="CC210" i="41"/>
  <c r="BL227" i="41"/>
  <c r="Z227" i="41"/>
  <c r="BI230" i="41"/>
  <c r="W230" i="41"/>
  <c r="CD209" i="41"/>
  <c r="AR209" i="41"/>
  <c r="BZ213" i="41"/>
  <c r="AN213" i="41"/>
  <c r="X229" i="41"/>
  <c r="BJ229" i="41"/>
  <c r="Q236" i="41"/>
  <c r="BC236" i="41"/>
  <c r="AP211" i="41"/>
  <c r="CB211" i="41"/>
  <c r="BY214" i="41"/>
  <c r="AM214" i="41"/>
  <c r="BH231" i="41"/>
  <c r="V231" i="41"/>
  <c r="BY215" i="41" l="1"/>
  <c r="AM215" i="41"/>
  <c r="BC237" i="41"/>
  <c r="Q237" i="41"/>
  <c r="BF234" i="41"/>
  <c r="T234" i="41"/>
  <c r="O239" i="41"/>
  <c r="BA239" i="41"/>
  <c r="CF208" i="41"/>
  <c r="AT208" i="41"/>
  <c r="BO225" i="41"/>
  <c r="AC225" i="41"/>
  <c r="AN214" i="41"/>
  <c r="BZ214" i="41"/>
  <c r="X230" i="41"/>
  <c r="BJ230" i="41"/>
  <c r="BX216" i="41"/>
  <c r="AL216" i="41"/>
  <c r="CC211" i="41"/>
  <c r="AQ211" i="41"/>
  <c r="CJ204" i="41"/>
  <c r="AX204" i="41"/>
  <c r="BM227" i="41"/>
  <c r="AA227" i="41"/>
  <c r="AD224" i="41"/>
  <c r="BP224" i="41"/>
  <c r="BB238" i="41"/>
  <c r="P238" i="41"/>
  <c r="E241" i="41"/>
  <c r="B241" i="41"/>
  <c r="F241" i="41"/>
  <c r="I241" i="41"/>
  <c r="D241" i="41"/>
  <c r="C241" i="41"/>
  <c r="AY241" i="41"/>
  <c r="K242" i="41"/>
  <c r="H241" i="41"/>
  <c r="G241" i="41"/>
  <c r="AP212" i="41"/>
  <c r="CB212" i="41"/>
  <c r="AS209" i="41"/>
  <c r="CE209" i="41"/>
  <c r="AR210" i="41"/>
  <c r="CD210" i="41"/>
  <c r="BG233" i="41"/>
  <c r="U233" i="41"/>
  <c r="CH206" i="41"/>
  <c r="AV206" i="41"/>
  <c r="AE223" i="41"/>
  <c r="BQ223" i="41"/>
  <c r="CG207" i="41"/>
  <c r="AU207" i="41"/>
  <c r="BH232" i="41"/>
  <c r="V232" i="41"/>
  <c r="Y229" i="41"/>
  <c r="BK229" i="41"/>
  <c r="BW217" i="41"/>
  <c r="AK217" i="41"/>
  <c r="BV218" i="41"/>
  <c r="AJ218" i="41"/>
  <c r="CI205" i="41"/>
  <c r="AW205" i="41"/>
  <c r="W231" i="41"/>
  <c r="BI231" i="41"/>
  <c r="S235" i="41"/>
  <c r="BE235" i="41"/>
  <c r="AG221" i="41"/>
  <c r="BS221" i="41"/>
  <c r="AZ240" i="41"/>
  <c r="N240" i="41"/>
  <c r="L240" i="41" s="1"/>
  <c r="M240" i="41" s="1"/>
  <c r="BD236" i="41"/>
  <c r="R236" i="41"/>
  <c r="AH220" i="41"/>
  <c r="BT220" i="41"/>
  <c r="BR222" i="41"/>
  <c r="AF222" i="41"/>
  <c r="BL228" i="41"/>
  <c r="Z228" i="41"/>
  <c r="CA213" i="41"/>
  <c r="AO213" i="41"/>
  <c r="AB226" i="41"/>
  <c r="BN226" i="41"/>
  <c r="AI219" i="41"/>
  <c r="BU219" i="41"/>
  <c r="AJ219" i="41" l="1"/>
  <c r="BV219" i="41"/>
  <c r="I242" i="41"/>
  <c r="H242" i="41"/>
  <c r="K243" i="41"/>
  <c r="C242" i="41"/>
  <c r="D242" i="41"/>
  <c r="B242" i="41"/>
  <c r="AY242" i="41"/>
  <c r="F242" i="41"/>
  <c r="G242" i="41"/>
  <c r="E242" i="41"/>
  <c r="BE236" i="41"/>
  <c r="S236" i="41"/>
  <c r="AK218" i="41"/>
  <c r="BW218" i="41"/>
  <c r="CI206" i="41"/>
  <c r="AW206" i="41"/>
  <c r="N241" i="41"/>
  <c r="L241" i="41" s="1"/>
  <c r="M241" i="41" s="1"/>
  <c r="AZ241" i="41"/>
  <c r="BN227" i="41"/>
  <c r="AB227" i="41"/>
  <c r="BP225" i="41"/>
  <c r="AD225" i="41"/>
  <c r="BA240" i="41"/>
  <c r="O240" i="41"/>
  <c r="AL217" i="41"/>
  <c r="BX217" i="41"/>
  <c r="BH233" i="41"/>
  <c r="V233" i="41"/>
  <c r="CG208" i="41"/>
  <c r="AU208" i="41"/>
  <c r="AH221" i="41"/>
  <c r="BT221" i="41"/>
  <c r="Z229" i="41"/>
  <c r="BL229" i="41"/>
  <c r="AS210" i="41"/>
  <c r="CE210" i="41"/>
  <c r="BB239" i="41"/>
  <c r="P239" i="41"/>
  <c r="AP213" i="41"/>
  <c r="CB213" i="41"/>
  <c r="CD211" i="41"/>
  <c r="AR211" i="41"/>
  <c r="T235" i="41"/>
  <c r="BF235" i="41"/>
  <c r="CF209" i="41"/>
  <c r="AT209" i="41"/>
  <c r="BM228" i="41"/>
  <c r="AA228" i="41"/>
  <c r="BI232" i="41"/>
  <c r="W232" i="41"/>
  <c r="BY216" i="41"/>
  <c r="AM216" i="41"/>
  <c r="U234" i="41"/>
  <c r="BG234" i="41"/>
  <c r="AC226" i="41"/>
  <c r="BO226" i="41"/>
  <c r="X231" i="41"/>
  <c r="BJ231" i="41"/>
  <c r="CC212" i="41"/>
  <c r="AQ212" i="41"/>
  <c r="Y230" i="41"/>
  <c r="BK230" i="41"/>
  <c r="BS222" i="41"/>
  <c r="AG222" i="41"/>
  <c r="AV207" i="41"/>
  <c r="CH207" i="41"/>
  <c r="Q238" i="41"/>
  <c r="BC238" i="41"/>
  <c r="R237" i="41"/>
  <c r="BD237" i="41"/>
  <c r="AI220" i="41"/>
  <c r="BU220" i="41"/>
  <c r="AF223" i="41"/>
  <c r="BR223" i="41"/>
  <c r="BQ224" i="41"/>
  <c r="AE224" i="41"/>
  <c r="CA214" i="41"/>
  <c r="AO214" i="41"/>
  <c r="CJ205" i="41"/>
  <c r="AX205" i="41"/>
  <c r="AN215" i="41"/>
  <c r="BZ215" i="41"/>
  <c r="CA215" i="41" l="1"/>
  <c r="AO215" i="41"/>
  <c r="BE237" i="41"/>
  <c r="S237" i="41"/>
  <c r="Y231" i="41"/>
  <c r="BK231" i="41"/>
  <c r="BM229" i="41"/>
  <c r="AA229" i="41"/>
  <c r="AU209" i="41"/>
  <c r="CG209" i="41"/>
  <c r="BQ225" i="41"/>
  <c r="AE225" i="41"/>
  <c r="R238" i="41"/>
  <c r="BD238" i="41"/>
  <c r="BP226" i="41"/>
  <c r="AD226" i="41"/>
  <c r="U235" i="41"/>
  <c r="BG235" i="41"/>
  <c r="AI221" i="41"/>
  <c r="BU221" i="41"/>
  <c r="AC227" i="41"/>
  <c r="BO227" i="41"/>
  <c r="AZ242" i="41"/>
  <c r="N242" i="41"/>
  <c r="L242" i="41" s="1"/>
  <c r="M242" i="41" s="1"/>
  <c r="CI207" i="41"/>
  <c r="AW207" i="41"/>
  <c r="BH234" i="41"/>
  <c r="V234" i="41"/>
  <c r="BA241" i="41"/>
  <c r="O241" i="41"/>
  <c r="CE211" i="41"/>
  <c r="AS211" i="41"/>
  <c r="CH208" i="41"/>
  <c r="AV208" i="41"/>
  <c r="AQ213" i="41"/>
  <c r="CC213" i="41"/>
  <c r="BR224" i="41"/>
  <c r="AF224" i="41"/>
  <c r="AH222" i="41"/>
  <c r="BT222" i="41"/>
  <c r="AN216" i="41"/>
  <c r="BZ216" i="41"/>
  <c r="W233" i="41"/>
  <c r="BI233" i="41"/>
  <c r="CJ206" i="41"/>
  <c r="AX206" i="41"/>
  <c r="H243" i="41"/>
  <c r="F243" i="41"/>
  <c r="AY243" i="41"/>
  <c r="E243" i="41"/>
  <c r="B243" i="41"/>
  <c r="K244" i="41"/>
  <c r="I243" i="41"/>
  <c r="C243" i="41"/>
  <c r="D243" i="41"/>
  <c r="G243" i="41"/>
  <c r="BS223" i="41"/>
  <c r="AG223" i="41"/>
  <c r="BL230" i="41"/>
  <c r="Z230" i="41"/>
  <c r="BY217" i="41"/>
  <c r="AM217" i="41"/>
  <c r="AL218" i="41"/>
  <c r="BX218" i="41"/>
  <c r="X232" i="41"/>
  <c r="BJ232" i="41"/>
  <c r="Q239" i="41"/>
  <c r="BC239" i="41"/>
  <c r="AP214" i="41"/>
  <c r="CB214" i="41"/>
  <c r="BV220" i="41"/>
  <c r="AJ220" i="41"/>
  <c r="CF210" i="41"/>
  <c r="AT210" i="41"/>
  <c r="BW219" i="41"/>
  <c r="AK219" i="41"/>
  <c r="CD212" i="41"/>
  <c r="AR212" i="41"/>
  <c r="AB228" i="41"/>
  <c r="BN228" i="41"/>
  <c r="BB240" i="41"/>
  <c r="P240" i="41"/>
  <c r="BF236" i="41"/>
  <c r="T236" i="41"/>
  <c r="AR213" i="41" l="1"/>
  <c r="CD213" i="41"/>
  <c r="AK220" i="41"/>
  <c r="BW220" i="41"/>
  <c r="BM230" i="41"/>
  <c r="AA230" i="41"/>
  <c r="BA242" i="41"/>
  <c r="O242" i="41"/>
  <c r="AF225" i="41"/>
  <c r="BR225" i="41"/>
  <c r="CC214" i="41"/>
  <c r="AQ214" i="41"/>
  <c r="BP227" i="41"/>
  <c r="AD227" i="41"/>
  <c r="CH209" i="41"/>
  <c r="AV209" i="41"/>
  <c r="AW208" i="41"/>
  <c r="CI208" i="41"/>
  <c r="AC228" i="41"/>
  <c r="BO228" i="41"/>
  <c r="R239" i="41"/>
  <c r="BD239" i="41"/>
  <c r="X233" i="41"/>
  <c r="BJ233" i="41"/>
  <c r="AJ221" i="41"/>
  <c r="BV221" i="41"/>
  <c r="CF211" i="41"/>
  <c r="AT211" i="41"/>
  <c r="AB229" i="41"/>
  <c r="BN229" i="41"/>
  <c r="Y232" i="41"/>
  <c r="BK232" i="41"/>
  <c r="CA216" i="41"/>
  <c r="AO216" i="41"/>
  <c r="V235" i="41"/>
  <c r="BH235" i="41"/>
  <c r="BL231" i="41"/>
  <c r="Z231" i="41"/>
  <c r="P241" i="41"/>
  <c r="BB241" i="41"/>
  <c r="BG236" i="41"/>
  <c r="U236" i="41"/>
  <c r="BY218" i="41"/>
  <c r="AM218" i="41"/>
  <c r="D244" i="41"/>
  <c r="G244" i="41"/>
  <c r="K245" i="41"/>
  <c r="I244" i="41"/>
  <c r="B244" i="41"/>
  <c r="F244" i="41"/>
  <c r="AY244" i="41"/>
  <c r="C244" i="41"/>
  <c r="E244" i="41"/>
  <c r="H244" i="41"/>
  <c r="AI222" i="41"/>
  <c r="BU222" i="41"/>
  <c r="BC240" i="41"/>
  <c r="Q240" i="41"/>
  <c r="AS212" i="41"/>
  <c r="CE212" i="41"/>
  <c r="BX219" i="41"/>
  <c r="AL219" i="41"/>
  <c r="W234" i="41"/>
  <c r="BI234" i="41"/>
  <c r="AE226" i="41"/>
  <c r="BQ226" i="41"/>
  <c r="T237" i="41"/>
  <c r="BF237" i="41"/>
  <c r="S238" i="41"/>
  <c r="BE238" i="41"/>
  <c r="AH223" i="41"/>
  <c r="BT223" i="41"/>
  <c r="AU210" i="41"/>
  <c r="CG210" i="41"/>
  <c r="AN217" i="41"/>
  <c r="BZ217" i="41"/>
  <c r="N243" i="41"/>
  <c r="L243" i="41" s="1"/>
  <c r="M243" i="41" s="1"/>
  <c r="AZ243" i="41"/>
  <c r="AG224" i="41"/>
  <c r="BS224" i="41"/>
  <c r="AX207" i="41"/>
  <c r="CJ207" i="41"/>
  <c r="AP215" i="41"/>
  <c r="CB215" i="41"/>
  <c r="CC215" i="41" l="1"/>
  <c r="AQ215" i="41"/>
  <c r="AI223" i="41"/>
  <c r="BU223" i="41"/>
  <c r="CF212" i="41"/>
  <c r="AT212" i="41"/>
  <c r="W235" i="41"/>
  <c r="BI235" i="41"/>
  <c r="Y233" i="41"/>
  <c r="BK233" i="41"/>
  <c r="I245" i="41"/>
  <c r="B245" i="41"/>
  <c r="E245" i="41"/>
  <c r="D245" i="41"/>
  <c r="C245" i="41"/>
  <c r="F245" i="41"/>
  <c r="H245" i="41"/>
  <c r="AY245" i="41"/>
  <c r="G245" i="41"/>
  <c r="K246" i="41"/>
  <c r="AR214" i="41"/>
  <c r="CD214" i="41"/>
  <c r="BF238" i="41"/>
  <c r="T238" i="41"/>
  <c r="S239" i="41"/>
  <c r="BE239" i="41"/>
  <c r="BS225" i="41"/>
  <c r="AG225" i="41"/>
  <c r="R240" i="41"/>
  <c r="BD240" i="41"/>
  <c r="AP216" i="41"/>
  <c r="CB216" i="41"/>
  <c r="AH224" i="41"/>
  <c r="BT224" i="41"/>
  <c r="BG237" i="41"/>
  <c r="U237" i="41"/>
  <c r="BV222" i="41"/>
  <c r="AJ222" i="41"/>
  <c r="BL232" i="41"/>
  <c r="Z232" i="41"/>
  <c r="AD228" i="41"/>
  <c r="BP228" i="41"/>
  <c r="AN218" i="41"/>
  <c r="BZ218" i="41"/>
  <c r="BB242" i="41"/>
  <c r="P242" i="41"/>
  <c r="O243" i="41"/>
  <c r="BA243" i="41"/>
  <c r="BR226" i="41"/>
  <c r="AF226" i="41"/>
  <c r="BO229" i="41"/>
  <c r="AC229" i="41"/>
  <c r="CJ208" i="41"/>
  <c r="AX208" i="41"/>
  <c r="V236" i="41"/>
  <c r="BH236" i="41"/>
  <c r="AB230" i="41"/>
  <c r="BN230" i="41"/>
  <c r="CA217" i="41"/>
  <c r="AO217" i="41"/>
  <c r="X234" i="41"/>
  <c r="BJ234" i="41"/>
  <c r="BC241" i="41"/>
  <c r="Q241" i="41"/>
  <c r="AL220" i="41"/>
  <c r="BX220" i="41"/>
  <c r="AZ244" i="41"/>
  <c r="N244" i="41"/>
  <c r="L244" i="41" s="1"/>
  <c r="M244" i="41" s="1"/>
  <c r="AU211" i="41"/>
  <c r="CG211" i="41"/>
  <c r="CI209" i="41"/>
  <c r="AW209" i="41"/>
  <c r="AV210" i="41"/>
  <c r="CH210" i="41"/>
  <c r="AK221" i="41"/>
  <c r="BW221" i="41"/>
  <c r="AS213" i="41"/>
  <c r="CE213" i="41"/>
  <c r="BY219" i="41"/>
  <c r="AM219" i="41"/>
  <c r="AA231" i="41"/>
  <c r="BM231" i="41"/>
  <c r="BQ227" i="41"/>
  <c r="AE227" i="41"/>
  <c r="BB243" i="41" l="1"/>
  <c r="P243" i="41"/>
  <c r="BR227" i="41"/>
  <c r="AF227" i="41"/>
  <c r="AX209" i="41"/>
  <c r="CJ209" i="41"/>
  <c r="CB217" i="41"/>
  <c r="AP217" i="41"/>
  <c r="V237" i="41"/>
  <c r="BH237" i="41"/>
  <c r="BG238" i="41"/>
  <c r="U238" i="41"/>
  <c r="CH211" i="41"/>
  <c r="AV211" i="41"/>
  <c r="AC230" i="41"/>
  <c r="BO230" i="41"/>
  <c r="BU224" i="41"/>
  <c r="AI224" i="41"/>
  <c r="CE214" i="41"/>
  <c r="AS214" i="41"/>
  <c r="Z233" i="41"/>
  <c r="BL233" i="41"/>
  <c r="BC242" i="41"/>
  <c r="Q242" i="41"/>
  <c r="BI236" i="41"/>
  <c r="W236" i="41"/>
  <c r="AO218" i="41"/>
  <c r="CA218" i="41"/>
  <c r="AQ216" i="41"/>
  <c r="CC216" i="41"/>
  <c r="F246" i="41"/>
  <c r="I246" i="41"/>
  <c r="H246" i="41"/>
  <c r="D246" i="41"/>
  <c r="C246" i="41"/>
  <c r="E246" i="41"/>
  <c r="AY246" i="41"/>
  <c r="K247" i="41"/>
  <c r="B246" i="41"/>
  <c r="G246" i="41"/>
  <c r="X235" i="41"/>
  <c r="BJ235" i="41"/>
  <c r="AN219" i="41"/>
  <c r="BZ219" i="41"/>
  <c r="BA244" i="41"/>
  <c r="O244" i="41"/>
  <c r="AM220" i="41"/>
  <c r="BY220" i="41"/>
  <c r="AE228" i="41"/>
  <c r="BQ228" i="41"/>
  <c r="S240" i="41"/>
  <c r="BE240" i="41"/>
  <c r="AZ245" i="41"/>
  <c r="N245" i="41"/>
  <c r="L245" i="41" s="1"/>
  <c r="M245" i="41" s="1"/>
  <c r="AU212" i="41"/>
  <c r="CG212" i="41"/>
  <c r="AT213" i="41"/>
  <c r="CF213" i="41"/>
  <c r="BX221" i="41"/>
  <c r="AL221" i="41"/>
  <c r="AJ223" i="41"/>
  <c r="BV223" i="41"/>
  <c r="AB231" i="41"/>
  <c r="BN231" i="41"/>
  <c r="R241" i="41"/>
  <c r="BD241" i="41"/>
  <c r="AD229" i="41"/>
  <c r="BP229" i="41"/>
  <c r="BM232" i="41"/>
  <c r="AA232" i="41"/>
  <c r="BT225" i="41"/>
  <c r="AH225" i="41"/>
  <c r="AW210" i="41"/>
  <c r="CI210" i="41"/>
  <c r="Y234" i="41"/>
  <c r="BK234" i="41"/>
  <c r="T239" i="41"/>
  <c r="BF239" i="41"/>
  <c r="BS226" i="41"/>
  <c r="AG226" i="41"/>
  <c r="AK222" i="41"/>
  <c r="BW222" i="41"/>
  <c r="CD215" i="41"/>
  <c r="AR215" i="41"/>
  <c r="AN220" i="41" l="1"/>
  <c r="BZ220" i="41"/>
  <c r="AS215" i="41"/>
  <c r="CE215" i="41"/>
  <c r="AM221" i="41"/>
  <c r="BY221" i="41"/>
  <c r="R242" i="41"/>
  <c r="BD242" i="41"/>
  <c r="V238" i="41"/>
  <c r="BH238" i="41"/>
  <c r="AU213" i="41"/>
  <c r="CG213" i="41"/>
  <c r="AA233" i="41"/>
  <c r="BM233" i="41"/>
  <c r="W237" i="41"/>
  <c r="BI237" i="41"/>
  <c r="AB232" i="41"/>
  <c r="BN232" i="41"/>
  <c r="P244" i="41"/>
  <c r="BB244" i="41"/>
  <c r="BQ229" i="41"/>
  <c r="AE229" i="41"/>
  <c r="CH212" i="41"/>
  <c r="AV212" i="41"/>
  <c r="CA219" i="41"/>
  <c r="AO219" i="41"/>
  <c r="AH226" i="41"/>
  <c r="BT226" i="41"/>
  <c r="AT214" i="41"/>
  <c r="CF214" i="41"/>
  <c r="AQ217" i="41"/>
  <c r="CC217" i="41"/>
  <c r="BK235" i="41"/>
  <c r="Y235" i="41"/>
  <c r="AR216" i="41"/>
  <c r="CD216" i="41"/>
  <c r="BU225" i="41"/>
  <c r="AI225" i="41"/>
  <c r="O245" i="41"/>
  <c r="BA245" i="41"/>
  <c r="BV224" i="41"/>
  <c r="AJ224" i="41"/>
  <c r="Z234" i="41"/>
  <c r="BL234" i="41"/>
  <c r="BO231" i="41"/>
  <c r="AC231" i="41"/>
  <c r="T240" i="41"/>
  <c r="BF240" i="41"/>
  <c r="AP218" i="41"/>
  <c r="CB218" i="41"/>
  <c r="AD230" i="41"/>
  <c r="BP230" i="41"/>
  <c r="AG227" i="41"/>
  <c r="BS227" i="41"/>
  <c r="BX222" i="41"/>
  <c r="AL222" i="41"/>
  <c r="S241" i="41"/>
  <c r="BE241" i="41"/>
  <c r="AX210" i="41"/>
  <c r="CJ210" i="41"/>
  <c r="AK223" i="41"/>
  <c r="BW223" i="41"/>
  <c r="AF228" i="41"/>
  <c r="BR228" i="41"/>
  <c r="D247" i="41"/>
  <c r="B247" i="41"/>
  <c r="I247" i="41"/>
  <c r="F247" i="41"/>
  <c r="C247" i="41"/>
  <c r="K248" i="41"/>
  <c r="AY247" i="41"/>
  <c r="E247" i="41"/>
  <c r="H247" i="41"/>
  <c r="G247" i="41"/>
  <c r="BG239" i="41"/>
  <c r="U239" i="41"/>
  <c r="N246" i="41"/>
  <c r="L246" i="41" s="1"/>
  <c r="M246" i="41" s="1"/>
  <c r="AZ246" i="41"/>
  <c r="BJ236" i="41"/>
  <c r="X236" i="41"/>
  <c r="CI211" i="41"/>
  <c r="AW211" i="41"/>
  <c r="BC243" i="41"/>
  <c r="Q243" i="41"/>
  <c r="U240" i="41" l="1"/>
  <c r="BG240" i="41"/>
  <c r="AS216" i="41"/>
  <c r="CE216" i="41"/>
  <c r="AV213" i="41"/>
  <c r="CH213" i="41"/>
  <c r="AZ247" i="41"/>
  <c r="N247" i="41"/>
  <c r="L247" i="41" s="1"/>
  <c r="M247" i="41" s="1"/>
  <c r="AW212" i="41"/>
  <c r="CI212" i="41"/>
  <c r="D248" i="41"/>
  <c r="F248" i="41"/>
  <c r="H248" i="41"/>
  <c r="K249" i="41"/>
  <c r="AY248" i="41"/>
  <c r="I248" i="41"/>
  <c r="C248" i="41"/>
  <c r="E248" i="41"/>
  <c r="G248" i="41"/>
  <c r="B248" i="41"/>
  <c r="T241" i="41"/>
  <c r="BF241" i="41"/>
  <c r="BI238" i="41"/>
  <c r="W238" i="41"/>
  <c r="AX211" i="41"/>
  <c r="CJ211" i="41"/>
  <c r="AD231" i="41"/>
  <c r="BP231" i="41"/>
  <c r="BL235" i="41"/>
  <c r="Z235" i="41"/>
  <c r="BR229" i="41"/>
  <c r="AF229" i="41"/>
  <c r="BM234" i="41"/>
  <c r="AA234" i="41"/>
  <c r="CD217" i="41"/>
  <c r="AR217" i="41"/>
  <c r="BC244" i="41"/>
  <c r="Q244" i="41"/>
  <c r="BE242" i="41"/>
  <c r="S242" i="41"/>
  <c r="BK236" i="41"/>
  <c r="Y236" i="41"/>
  <c r="AM222" i="41"/>
  <c r="BY222" i="41"/>
  <c r="CG214" i="41"/>
  <c r="AU214" i="41"/>
  <c r="BO232" i="41"/>
  <c r="AC232" i="41"/>
  <c r="BZ221" i="41"/>
  <c r="AN221" i="41"/>
  <c r="BD243" i="41"/>
  <c r="R243" i="41"/>
  <c r="BW224" i="41"/>
  <c r="AK224" i="41"/>
  <c r="BQ230" i="41"/>
  <c r="AE230" i="41"/>
  <c r="BB245" i="41"/>
  <c r="P245" i="41"/>
  <c r="AI226" i="41"/>
  <c r="BU226" i="41"/>
  <c r="X237" i="41"/>
  <c r="BJ237" i="41"/>
  <c r="CF215" i="41"/>
  <c r="AT215" i="41"/>
  <c r="BA246" i="41"/>
  <c r="O246" i="41"/>
  <c r="BH239" i="41"/>
  <c r="V239" i="41"/>
  <c r="AH227" i="41"/>
  <c r="BT227" i="41"/>
  <c r="AL223" i="41"/>
  <c r="BX223" i="41"/>
  <c r="AQ218" i="41"/>
  <c r="CC218" i="41"/>
  <c r="AB233" i="41"/>
  <c r="BN233" i="41"/>
  <c r="AO220" i="41"/>
  <c r="CA220" i="41"/>
  <c r="AG228" i="41"/>
  <c r="BS228" i="41"/>
  <c r="BV225" i="41"/>
  <c r="AJ225" i="41"/>
  <c r="AP219" i="41"/>
  <c r="CB219" i="41"/>
  <c r="CC219" i="41" l="1"/>
  <c r="AQ219" i="41"/>
  <c r="AM223" i="41"/>
  <c r="BY223" i="41"/>
  <c r="AJ226" i="41"/>
  <c r="BV226" i="41"/>
  <c r="BP232" i="41"/>
  <c r="AD232" i="41"/>
  <c r="CE217" i="41"/>
  <c r="AS217" i="41"/>
  <c r="BJ238" i="41"/>
  <c r="X238" i="41"/>
  <c r="AI227" i="41"/>
  <c r="BU227" i="41"/>
  <c r="BG241" i="41"/>
  <c r="U241" i="41"/>
  <c r="AX212" i="41"/>
  <c r="CJ212" i="41"/>
  <c r="AK225" i="41"/>
  <c r="BW225" i="41"/>
  <c r="Q245" i="41"/>
  <c r="BC245" i="41"/>
  <c r="AV214" i="41"/>
  <c r="CH214" i="41"/>
  <c r="AB234" i="41"/>
  <c r="BN234" i="41"/>
  <c r="BZ222" i="41"/>
  <c r="AN222" i="41"/>
  <c r="BI239" i="41"/>
  <c r="W239" i="41"/>
  <c r="BR230" i="41"/>
  <c r="AF230" i="41"/>
  <c r="BS229" i="41"/>
  <c r="AG229" i="41"/>
  <c r="O247" i="41"/>
  <c r="BA247" i="41"/>
  <c r="CI213" i="41"/>
  <c r="AW213" i="41"/>
  <c r="P246" i="41"/>
  <c r="BB246" i="41"/>
  <c r="BX224" i="41"/>
  <c r="AL224" i="41"/>
  <c r="BL236" i="41"/>
  <c r="Z236" i="41"/>
  <c r="BM235" i="41"/>
  <c r="AA235" i="41"/>
  <c r="BT228" i="41"/>
  <c r="AH228" i="41"/>
  <c r="BO233" i="41"/>
  <c r="AC233" i="41"/>
  <c r="BQ231" i="41"/>
  <c r="AE231" i="41"/>
  <c r="AT216" i="41"/>
  <c r="CF216" i="41"/>
  <c r="AU215" i="41"/>
  <c r="CG215" i="41"/>
  <c r="BE243" i="41"/>
  <c r="S243" i="41"/>
  <c r="T242" i="41"/>
  <c r="BF242" i="41"/>
  <c r="AZ248" i="41"/>
  <c r="N248" i="41"/>
  <c r="L248" i="41" s="1"/>
  <c r="M248" i="41" s="1"/>
  <c r="AR218" i="41"/>
  <c r="CD218" i="41"/>
  <c r="Y237" i="41"/>
  <c r="BK237" i="41"/>
  <c r="E249" i="41"/>
  <c r="I249" i="41"/>
  <c r="K250" i="41"/>
  <c r="F249" i="41"/>
  <c r="D249" i="41"/>
  <c r="B249" i="41"/>
  <c r="C249" i="41"/>
  <c r="H249" i="41"/>
  <c r="AY249" i="41"/>
  <c r="G249" i="41"/>
  <c r="V240" i="41"/>
  <c r="BH240" i="41"/>
  <c r="CB220" i="41"/>
  <c r="AP220" i="41"/>
  <c r="CA221" i="41"/>
  <c r="AO221" i="41"/>
  <c r="BD244" i="41"/>
  <c r="R244" i="41"/>
  <c r="BG242" i="41" l="1"/>
  <c r="U242" i="41"/>
  <c r="BB247" i="41"/>
  <c r="P247" i="41"/>
  <c r="AW214" i="41"/>
  <c r="CI214" i="41"/>
  <c r="BU228" i="41"/>
  <c r="AI228" i="41"/>
  <c r="BK238" i="41"/>
  <c r="Y238" i="41"/>
  <c r="R245" i="41"/>
  <c r="BD245" i="41"/>
  <c r="G250" i="41"/>
  <c r="D250" i="41"/>
  <c r="C250" i="41"/>
  <c r="I250" i="41"/>
  <c r="F250" i="41"/>
  <c r="H250" i="41"/>
  <c r="B250" i="41"/>
  <c r="K251" i="41"/>
  <c r="AY250" i="41"/>
  <c r="E250" i="41"/>
  <c r="BF243" i="41"/>
  <c r="T243" i="41"/>
  <c r="AB235" i="41"/>
  <c r="BN235" i="41"/>
  <c r="BT229" i="41"/>
  <c r="AH229" i="41"/>
  <c r="CF217" i="41"/>
  <c r="AT217" i="41"/>
  <c r="AV215" i="41"/>
  <c r="CH215" i="41"/>
  <c r="BX225" i="41"/>
  <c r="AL225" i="41"/>
  <c r="BE244" i="41"/>
  <c r="S244" i="41"/>
  <c r="AQ220" i="41"/>
  <c r="CC220" i="41"/>
  <c r="AA236" i="41"/>
  <c r="BM236" i="41"/>
  <c r="AG230" i="41"/>
  <c r="BS230" i="41"/>
  <c r="AE232" i="41"/>
  <c r="BQ232" i="41"/>
  <c r="Z237" i="41"/>
  <c r="BL237" i="41"/>
  <c r="AU216" i="41"/>
  <c r="CG216" i="41"/>
  <c r="BW226" i="41"/>
  <c r="AK226" i="41"/>
  <c r="AM224" i="41"/>
  <c r="BY224" i="41"/>
  <c r="X239" i="41"/>
  <c r="BJ239" i="41"/>
  <c r="AP221" i="41"/>
  <c r="CB221" i="41"/>
  <c r="AS218" i="41"/>
  <c r="CE218" i="41"/>
  <c r="BC246" i="41"/>
  <c r="Q246" i="41"/>
  <c r="BZ223" i="41"/>
  <c r="AN223" i="41"/>
  <c r="AZ249" i="41"/>
  <c r="N249" i="41"/>
  <c r="L249" i="41" s="1"/>
  <c r="M249" i="41" s="1"/>
  <c r="AF231" i="41"/>
  <c r="BR231" i="41"/>
  <c r="CA222" i="41"/>
  <c r="AO222" i="41"/>
  <c r="BH241" i="41"/>
  <c r="V241" i="41"/>
  <c r="BO234" i="41"/>
  <c r="AC234" i="41"/>
  <c r="AJ227" i="41"/>
  <c r="BV227" i="41"/>
  <c r="W240" i="41"/>
  <c r="BI240" i="41"/>
  <c r="BA248" i="41"/>
  <c r="O248" i="41"/>
  <c r="BP233" i="41"/>
  <c r="AD233" i="41"/>
  <c r="CJ213" i="41"/>
  <c r="AX213" i="41"/>
  <c r="CD219" i="41"/>
  <c r="AR219" i="41"/>
  <c r="CH216" i="41" l="1"/>
  <c r="AV216" i="41"/>
  <c r="BE245" i="41"/>
  <c r="S245" i="41"/>
  <c r="AD234" i="41"/>
  <c r="BP234" i="41"/>
  <c r="BD246" i="41"/>
  <c r="R246" i="41"/>
  <c r="T244" i="41"/>
  <c r="BF244" i="41"/>
  <c r="BG243" i="41"/>
  <c r="U243" i="41"/>
  <c r="CF218" i="41"/>
  <c r="AT218" i="41"/>
  <c r="AA237" i="41"/>
  <c r="BM237" i="41"/>
  <c r="AM225" i="41"/>
  <c r="BY225" i="41"/>
  <c r="AZ250" i="41"/>
  <c r="N250" i="41"/>
  <c r="L250" i="41" s="1"/>
  <c r="M250" i="41" s="1"/>
  <c r="BL238" i="41"/>
  <c r="Z238" i="41"/>
  <c r="AQ221" i="41"/>
  <c r="CC221" i="41"/>
  <c r="BR232" i="41"/>
  <c r="AF232" i="41"/>
  <c r="CI215" i="41"/>
  <c r="AW215" i="41"/>
  <c r="G251" i="41"/>
  <c r="E251" i="41"/>
  <c r="F251" i="41"/>
  <c r="C251" i="41"/>
  <c r="AY251" i="41"/>
  <c r="D251" i="41"/>
  <c r="B251" i="41"/>
  <c r="K252" i="41"/>
  <c r="H251" i="41"/>
  <c r="I251" i="41"/>
  <c r="BI241" i="41"/>
  <c r="W241" i="41"/>
  <c r="BQ233" i="41"/>
  <c r="AE233" i="41"/>
  <c r="CB222" i="41"/>
  <c r="AP222" i="41"/>
  <c r="AJ228" i="41"/>
  <c r="BV228" i="41"/>
  <c r="AH230" i="41"/>
  <c r="BT230" i="41"/>
  <c r="AX214" i="41"/>
  <c r="CJ214" i="41"/>
  <c r="CE219" i="41"/>
  <c r="AS219" i="41"/>
  <c r="P248" i="41"/>
  <c r="BB248" i="41"/>
  <c r="CG217" i="41"/>
  <c r="AU217" i="41"/>
  <c r="X240" i="41"/>
  <c r="BJ240" i="41"/>
  <c r="BZ224" i="41"/>
  <c r="AN224" i="41"/>
  <c r="BN236" i="41"/>
  <c r="AB236" i="41"/>
  <c r="O249" i="41"/>
  <c r="BA249" i="41"/>
  <c r="BU229" i="41"/>
  <c r="AI229" i="41"/>
  <c r="Q247" i="41"/>
  <c r="BC247" i="41"/>
  <c r="Y239" i="41"/>
  <c r="BK239" i="41"/>
  <c r="AK227" i="41"/>
  <c r="BW227" i="41"/>
  <c r="CD220" i="41"/>
  <c r="AR220" i="41"/>
  <c r="AC235" i="41"/>
  <c r="BO235" i="41"/>
  <c r="BS231" i="41"/>
  <c r="AG231" i="41"/>
  <c r="AO223" i="41"/>
  <c r="CA223" i="41"/>
  <c r="BX226" i="41"/>
  <c r="AL226" i="41"/>
  <c r="V242" i="41"/>
  <c r="BH242" i="41"/>
  <c r="W242" i="41" l="1"/>
  <c r="BI242" i="41"/>
  <c r="AL227" i="41"/>
  <c r="BX227" i="41"/>
  <c r="BU230" i="41"/>
  <c r="AI230" i="41"/>
  <c r="I252" i="41"/>
  <c r="F252" i="41"/>
  <c r="G252" i="41"/>
  <c r="H252" i="41"/>
  <c r="B252" i="41"/>
  <c r="AY252" i="41"/>
  <c r="C252" i="41"/>
  <c r="D252" i="41"/>
  <c r="E252" i="41"/>
  <c r="K253" i="41"/>
  <c r="CD221" i="41"/>
  <c r="AR221" i="41"/>
  <c r="AO224" i="41"/>
  <c r="CA224" i="41"/>
  <c r="V243" i="41"/>
  <c r="BH243" i="41"/>
  <c r="BL239" i="41"/>
  <c r="Z239" i="41"/>
  <c r="BK240" i="41"/>
  <c r="Y240" i="41"/>
  <c r="BW228" i="41"/>
  <c r="AK228" i="41"/>
  <c r="BG244" i="41"/>
  <c r="U244" i="41"/>
  <c r="N251" i="41"/>
  <c r="L251" i="41" s="1"/>
  <c r="M251" i="41" s="1"/>
  <c r="AZ251" i="41"/>
  <c r="BM238" i="41"/>
  <c r="AA238" i="41"/>
  <c r="BD247" i="41"/>
  <c r="R247" i="41"/>
  <c r="CH217" i="41"/>
  <c r="AV217" i="41"/>
  <c r="CC222" i="41"/>
  <c r="AQ222" i="41"/>
  <c r="O250" i="41"/>
  <c r="BA250" i="41"/>
  <c r="BE246" i="41"/>
  <c r="S246" i="41"/>
  <c r="BC248" i="41"/>
  <c r="Q248" i="41"/>
  <c r="BZ225" i="41"/>
  <c r="AN225" i="41"/>
  <c r="BQ234" i="41"/>
  <c r="AE234" i="41"/>
  <c r="BT231" i="41"/>
  <c r="AH231" i="41"/>
  <c r="AJ229" i="41"/>
  <c r="BV229" i="41"/>
  <c r="BR233" i="41"/>
  <c r="AF233" i="41"/>
  <c r="BP235" i="41"/>
  <c r="AD235" i="41"/>
  <c r="P249" i="41"/>
  <c r="BB249" i="41"/>
  <c r="BN237" i="41"/>
  <c r="AB237" i="41"/>
  <c r="BY226" i="41"/>
  <c r="AM226" i="41"/>
  <c r="AT219" i="41"/>
  <c r="CF219" i="41"/>
  <c r="BJ241" i="41"/>
  <c r="X241" i="41"/>
  <c r="AX215" i="41"/>
  <c r="CJ215" i="41"/>
  <c r="BF245" i="41"/>
  <c r="T245" i="41"/>
  <c r="CB223" i="41"/>
  <c r="AP223" i="41"/>
  <c r="CE220" i="41"/>
  <c r="AS220" i="41"/>
  <c r="AC236" i="41"/>
  <c r="BO236" i="41"/>
  <c r="BS232" i="41"/>
  <c r="AG232" i="41"/>
  <c r="AU218" i="41"/>
  <c r="CG218" i="41"/>
  <c r="CI216" i="41"/>
  <c r="AW216" i="41"/>
  <c r="BC249" i="41" l="1"/>
  <c r="Q249" i="41"/>
  <c r="AZ252" i="41"/>
  <c r="N252" i="41"/>
  <c r="L252" i="41" s="1"/>
  <c r="M252" i="41" s="1"/>
  <c r="U245" i="41"/>
  <c r="BG245" i="41"/>
  <c r="AO225" i="41"/>
  <c r="CA225" i="41"/>
  <c r="BE247" i="41"/>
  <c r="S247" i="41"/>
  <c r="AA239" i="41"/>
  <c r="BM239" i="41"/>
  <c r="W243" i="41"/>
  <c r="BI243" i="41"/>
  <c r="BQ235" i="41"/>
  <c r="AE235" i="41"/>
  <c r="BD248" i="41"/>
  <c r="R248" i="41"/>
  <c r="AB238" i="41"/>
  <c r="BN238" i="41"/>
  <c r="CH218" i="41"/>
  <c r="AV218" i="41"/>
  <c r="O251" i="41"/>
  <c r="BA251" i="41"/>
  <c r="AP224" i="41"/>
  <c r="CB224" i="41"/>
  <c r="BK241" i="41"/>
  <c r="Y241" i="41"/>
  <c r="AG233" i="41"/>
  <c r="BS233" i="41"/>
  <c r="BF246" i="41"/>
  <c r="T246" i="41"/>
  <c r="AX216" i="41"/>
  <c r="CJ216" i="41"/>
  <c r="CG219" i="41"/>
  <c r="AU219" i="41"/>
  <c r="BW229" i="41"/>
  <c r="AK229" i="41"/>
  <c r="BB250" i="41"/>
  <c r="P250" i="41"/>
  <c r="AH232" i="41"/>
  <c r="BT232" i="41"/>
  <c r="BH244" i="41"/>
  <c r="V244" i="41"/>
  <c r="AS221" i="41"/>
  <c r="CE221" i="41"/>
  <c r="BV230" i="41"/>
  <c r="AJ230" i="41"/>
  <c r="C253" i="41"/>
  <c r="G253" i="41"/>
  <c r="AY253" i="41"/>
  <c r="K254" i="41"/>
  <c r="H253" i="41"/>
  <c r="B253" i="41"/>
  <c r="I253" i="41"/>
  <c r="D253" i="41"/>
  <c r="F253" i="41"/>
  <c r="E253" i="41"/>
  <c r="BY227" i="41"/>
  <c r="AM227" i="41"/>
  <c r="AD236" i="41"/>
  <c r="BP236" i="41"/>
  <c r="AT220" i="41"/>
  <c r="CF220" i="41"/>
  <c r="BZ226" i="41"/>
  <c r="AN226" i="41"/>
  <c r="BU231" i="41"/>
  <c r="AI231" i="41"/>
  <c r="AR222" i="41"/>
  <c r="CD222" i="41"/>
  <c r="AL228" i="41"/>
  <c r="BX228" i="41"/>
  <c r="X242" i="41"/>
  <c r="BJ242" i="41"/>
  <c r="AQ223" i="41"/>
  <c r="CC223" i="41"/>
  <c r="BO237" i="41"/>
  <c r="AC237" i="41"/>
  <c r="AF234" i="41"/>
  <c r="BR234" i="41"/>
  <c r="CI217" i="41"/>
  <c r="AW217" i="41"/>
  <c r="BL240" i="41"/>
  <c r="Z240" i="41"/>
  <c r="BY228" i="41" l="1"/>
  <c r="AM228" i="41"/>
  <c r="BB251" i="41"/>
  <c r="P251" i="41"/>
  <c r="AB239" i="41"/>
  <c r="BN239" i="41"/>
  <c r="AN227" i="41"/>
  <c r="BZ227" i="41"/>
  <c r="AK230" i="41"/>
  <c r="BW230" i="41"/>
  <c r="AV219" i="41"/>
  <c r="CH219" i="41"/>
  <c r="AS222" i="41"/>
  <c r="CE222" i="41"/>
  <c r="AT221" i="41"/>
  <c r="CF221" i="41"/>
  <c r="AX217" i="41"/>
  <c r="CJ217" i="41"/>
  <c r="CI218" i="41"/>
  <c r="AW218" i="41"/>
  <c r="BF247" i="41"/>
  <c r="T247" i="41"/>
  <c r="AG234" i="41"/>
  <c r="BS234" i="41"/>
  <c r="AC238" i="41"/>
  <c r="BO238" i="41"/>
  <c r="CB225" i="41"/>
  <c r="AP225" i="41"/>
  <c r="BV231" i="41"/>
  <c r="AJ231" i="41"/>
  <c r="BI244" i="41"/>
  <c r="W244" i="41"/>
  <c r="BG246" i="41"/>
  <c r="U246" i="41"/>
  <c r="BU232" i="41"/>
  <c r="AI232" i="41"/>
  <c r="BT233" i="41"/>
  <c r="AH233" i="41"/>
  <c r="V245" i="41"/>
  <c r="BH245" i="41"/>
  <c r="AA240" i="41"/>
  <c r="BM240" i="41"/>
  <c r="BP237" i="41"/>
  <c r="AD237" i="41"/>
  <c r="AO226" i="41"/>
  <c r="CA226" i="41"/>
  <c r="BE248" i="41"/>
  <c r="S248" i="41"/>
  <c r="AR223" i="41"/>
  <c r="CD223" i="41"/>
  <c r="AU220" i="41"/>
  <c r="CG220" i="41"/>
  <c r="D254" i="41"/>
  <c r="K255" i="41"/>
  <c r="C254" i="41"/>
  <c r="G254" i="41"/>
  <c r="I254" i="41"/>
  <c r="B254" i="41"/>
  <c r="E254" i="41"/>
  <c r="H254" i="41"/>
  <c r="F254" i="41"/>
  <c r="AY254" i="41"/>
  <c r="N253" i="41"/>
  <c r="L253" i="41" s="1"/>
  <c r="M253" i="41" s="1"/>
  <c r="AZ253" i="41"/>
  <c r="BC250" i="41"/>
  <c r="Q250" i="41"/>
  <c r="BL241" i="41"/>
  <c r="Z241" i="41"/>
  <c r="AF235" i="41"/>
  <c r="BR235" i="41"/>
  <c r="BA252" i="41"/>
  <c r="O252" i="41"/>
  <c r="BK242" i="41"/>
  <c r="Y242" i="41"/>
  <c r="AE236" i="41"/>
  <c r="BQ236" i="41"/>
  <c r="CC224" i="41"/>
  <c r="AQ224" i="41"/>
  <c r="X243" i="41"/>
  <c r="BJ243" i="41"/>
  <c r="AL229" i="41"/>
  <c r="BX229" i="41"/>
  <c r="BD249" i="41"/>
  <c r="R249" i="41"/>
  <c r="AH234" i="41" l="1"/>
  <c r="BT234" i="41"/>
  <c r="AW219" i="41"/>
  <c r="CI219" i="41"/>
  <c r="AG235" i="41"/>
  <c r="BS235" i="41"/>
  <c r="CB226" i="41"/>
  <c r="AP226" i="41"/>
  <c r="BX230" i="41"/>
  <c r="AL230" i="41"/>
  <c r="P252" i="41"/>
  <c r="BB252" i="41"/>
  <c r="BH246" i="41"/>
  <c r="V246" i="41"/>
  <c r="U247" i="41"/>
  <c r="BG247" i="41"/>
  <c r="Y243" i="41"/>
  <c r="BK243" i="41"/>
  <c r="AO227" i="41"/>
  <c r="CA227" i="41"/>
  <c r="AJ232" i="41"/>
  <c r="BV232" i="41"/>
  <c r="AA241" i="41"/>
  <c r="BM241" i="41"/>
  <c r="AE237" i="41"/>
  <c r="BQ237" i="41"/>
  <c r="BJ244" i="41"/>
  <c r="X244" i="41"/>
  <c r="AX218" i="41"/>
  <c r="CJ218" i="41"/>
  <c r="AM229" i="41"/>
  <c r="BY229" i="41"/>
  <c r="G255" i="41"/>
  <c r="I255" i="41"/>
  <c r="C255" i="41"/>
  <c r="B255" i="41"/>
  <c r="AY255" i="41"/>
  <c r="K256" i="41"/>
  <c r="F255" i="41"/>
  <c r="H255" i="41"/>
  <c r="D255" i="41"/>
  <c r="E255" i="41"/>
  <c r="AB240" i="41"/>
  <c r="BN240" i="41"/>
  <c r="BO239" i="41"/>
  <c r="AC239" i="41"/>
  <c r="CD224" i="41"/>
  <c r="AR224" i="41"/>
  <c r="BD250" i="41"/>
  <c r="R250" i="41"/>
  <c r="AK231" i="41"/>
  <c r="BW231" i="41"/>
  <c r="T248" i="41"/>
  <c r="BF248" i="41"/>
  <c r="BR236" i="41"/>
  <c r="AF236" i="41"/>
  <c r="O253" i="41"/>
  <c r="BA253" i="41"/>
  <c r="AV220" i="41"/>
  <c r="CH220" i="41"/>
  <c r="W245" i="41"/>
  <c r="BI245" i="41"/>
  <c r="CG221" i="41"/>
  <c r="AU221" i="41"/>
  <c r="CC225" i="41"/>
  <c r="AQ225" i="41"/>
  <c r="BC251" i="41"/>
  <c r="Q251" i="41"/>
  <c r="S249" i="41"/>
  <c r="BE249" i="41"/>
  <c r="N254" i="41"/>
  <c r="L254" i="41" s="1"/>
  <c r="M254" i="41" s="1"/>
  <c r="AZ254" i="41"/>
  <c r="CE223" i="41"/>
  <c r="AS223" i="41"/>
  <c r="AD238" i="41"/>
  <c r="BP238" i="41"/>
  <c r="CF222" i="41"/>
  <c r="AT222" i="41"/>
  <c r="Z242" i="41"/>
  <c r="BL242" i="41"/>
  <c r="BU233" i="41"/>
  <c r="AI233" i="41"/>
  <c r="AN228" i="41"/>
  <c r="BZ228" i="41"/>
  <c r="CI220" i="41" l="1"/>
  <c r="AW220" i="41"/>
  <c r="AB241" i="41"/>
  <c r="BN241" i="41"/>
  <c r="BC252" i="41"/>
  <c r="Q252" i="41"/>
  <c r="AS224" i="41"/>
  <c r="CE224" i="41"/>
  <c r="BF249" i="41"/>
  <c r="T249" i="41"/>
  <c r="BB253" i="41"/>
  <c r="P253" i="41"/>
  <c r="AK232" i="41"/>
  <c r="BW232" i="41"/>
  <c r="BV233" i="41"/>
  <c r="AJ233" i="41"/>
  <c r="BP239" i="41"/>
  <c r="AD239" i="41"/>
  <c r="BY230" i="41"/>
  <c r="AM230" i="41"/>
  <c r="BM242" i="41"/>
  <c r="AA242" i="41"/>
  <c r="AC240" i="41"/>
  <c r="BO240" i="41"/>
  <c r="AN229" i="41"/>
  <c r="BZ229" i="41"/>
  <c r="AP227" i="41"/>
  <c r="CB227" i="41"/>
  <c r="CA228" i="41"/>
  <c r="AO228" i="41"/>
  <c r="R251" i="41"/>
  <c r="BD251" i="41"/>
  <c r="AG236" i="41"/>
  <c r="BS236" i="41"/>
  <c r="AQ226" i="41"/>
  <c r="CC226" i="41"/>
  <c r="O254" i="41"/>
  <c r="BA254" i="41"/>
  <c r="U248" i="41"/>
  <c r="BG248" i="41"/>
  <c r="Z243" i="41"/>
  <c r="BL243" i="41"/>
  <c r="BT235" i="41"/>
  <c r="AH235" i="41"/>
  <c r="AU222" i="41"/>
  <c r="CG222" i="41"/>
  <c r="AR225" i="41"/>
  <c r="CD225" i="41"/>
  <c r="BQ238" i="41"/>
  <c r="AE238" i="41"/>
  <c r="AL231" i="41"/>
  <c r="BX231" i="41"/>
  <c r="V247" i="41"/>
  <c r="BH247" i="41"/>
  <c r="CJ219" i="41"/>
  <c r="AX219" i="41"/>
  <c r="CH221" i="41"/>
  <c r="AV221" i="41"/>
  <c r="Y244" i="41"/>
  <c r="BK244" i="41"/>
  <c r="X245" i="41"/>
  <c r="BJ245" i="41"/>
  <c r="I256" i="41"/>
  <c r="H256" i="41"/>
  <c r="G256" i="41"/>
  <c r="K257" i="41"/>
  <c r="F256" i="41"/>
  <c r="AY256" i="41"/>
  <c r="D256" i="41"/>
  <c r="C256" i="41"/>
  <c r="B256" i="41"/>
  <c r="E256" i="41"/>
  <c r="AF237" i="41"/>
  <c r="BR237" i="41"/>
  <c r="AI234" i="41"/>
  <c r="BU234" i="41"/>
  <c r="CF223" i="41"/>
  <c r="AT223" i="41"/>
  <c r="BE250" i="41"/>
  <c r="S250" i="41"/>
  <c r="AZ255" i="41"/>
  <c r="N255" i="41"/>
  <c r="L255" i="41" s="1"/>
  <c r="M255" i="41" s="1"/>
  <c r="W246" i="41"/>
  <c r="BI246" i="41"/>
  <c r="X246" i="41" l="1"/>
  <c r="BJ246" i="41"/>
  <c r="Z244" i="41"/>
  <c r="BL244" i="41"/>
  <c r="CE225" i="41"/>
  <c r="AS225" i="41"/>
  <c r="AR226" i="41"/>
  <c r="CD226" i="41"/>
  <c r="AD240" i="41"/>
  <c r="BP240" i="41"/>
  <c r="Q253" i="41"/>
  <c r="BC253" i="41"/>
  <c r="AV222" i="41"/>
  <c r="CH222" i="41"/>
  <c r="AH236" i="41"/>
  <c r="BT236" i="41"/>
  <c r="CI221" i="41"/>
  <c r="AW221" i="41"/>
  <c r="AB242" i="41"/>
  <c r="BN242" i="41"/>
  <c r="U249" i="41"/>
  <c r="BG249" i="41"/>
  <c r="AZ256" i="41"/>
  <c r="N256" i="41"/>
  <c r="L256" i="41" s="1"/>
  <c r="M256" i="41" s="1"/>
  <c r="S251" i="41"/>
  <c r="BE251" i="41"/>
  <c r="AT224" i="41"/>
  <c r="CF224" i="41"/>
  <c r="BF250" i="41"/>
  <c r="T250" i="41"/>
  <c r="BU235" i="41"/>
  <c r="AI235" i="41"/>
  <c r="AN230" i="41"/>
  <c r="BZ230" i="41"/>
  <c r="C257" i="41"/>
  <c r="E257" i="41"/>
  <c r="F257" i="41"/>
  <c r="B257" i="41"/>
  <c r="I257" i="41"/>
  <c r="G257" i="41"/>
  <c r="K258" i="41"/>
  <c r="AY257" i="41"/>
  <c r="D257" i="41"/>
  <c r="H257" i="41"/>
  <c r="BI247" i="41"/>
  <c r="W247" i="41"/>
  <c r="BM243" i="41"/>
  <c r="AA243" i="41"/>
  <c r="AU223" i="41"/>
  <c r="CG223" i="41"/>
  <c r="AP228" i="41"/>
  <c r="CB228" i="41"/>
  <c r="AE239" i="41"/>
  <c r="BQ239" i="41"/>
  <c r="R252" i="41"/>
  <c r="BD252" i="41"/>
  <c r="AJ234" i="41"/>
  <c r="BV234" i="41"/>
  <c r="AM231" i="41"/>
  <c r="BY231" i="41"/>
  <c r="V248" i="41"/>
  <c r="BH248" i="41"/>
  <c r="CC227" i="41"/>
  <c r="AQ227" i="41"/>
  <c r="AC241" i="41"/>
  <c r="BO241" i="41"/>
  <c r="AK233" i="41"/>
  <c r="BW233" i="41"/>
  <c r="O255" i="41"/>
  <c r="BA255" i="41"/>
  <c r="AG237" i="41"/>
  <c r="BS237" i="41"/>
  <c r="Y245" i="41"/>
  <c r="BK245" i="41"/>
  <c r="BB254" i="41"/>
  <c r="P254" i="41"/>
  <c r="AO229" i="41"/>
  <c r="CA229" i="41"/>
  <c r="AL232" i="41"/>
  <c r="BX232" i="41"/>
  <c r="BR238" i="41"/>
  <c r="AF238" i="41"/>
  <c r="CJ220" i="41"/>
  <c r="AX220" i="41"/>
  <c r="R253" i="41" l="1"/>
  <c r="BD253" i="41"/>
  <c r="AB243" i="41"/>
  <c r="BN243" i="41"/>
  <c r="BA256" i="41"/>
  <c r="O256" i="41"/>
  <c r="P255" i="41"/>
  <c r="BB255" i="41"/>
  <c r="AK234" i="41"/>
  <c r="BW234" i="41"/>
  <c r="CA230" i="41"/>
  <c r="AO230" i="41"/>
  <c r="BH249" i="41"/>
  <c r="V249" i="41"/>
  <c r="BQ240" i="41"/>
  <c r="AE240" i="41"/>
  <c r="AN231" i="41"/>
  <c r="BZ231" i="41"/>
  <c r="BS238" i="41"/>
  <c r="AG238" i="41"/>
  <c r="BJ247" i="41"/>
  <c r="X247" i="41"/>
  <c r="BY232" i="41"/>
  <c r="AM232" i="41"/>
  <c r="AL233" i="41"/>
  <c r="BX233" i="41"/>
  <c r="S252" i="41"/>
  <c r="BE252" i="41"/>
  <c r="AC242" i="41"/>
  <c r="BO242" i="41"/>
  <c r="CE226" i="41"/>
  <c r="AS226" i="41"/>
  <c r="BV235" i="41"/>
  <c r="AJ235" i="41"/>
  <c r="AP229" i="41"/>
  <c r="CB229" i="41"/>
  <c r="AD241" i="41"/>
  <c r="BP241" i="41"/>
  <c r="BR239" i="41"/>
  <c r="AF239" i="41"/>
  <c r="AZ257" i="41"/>
  <c r="N257" i="41"/>
  <c r="L257" i="41" s="1"/>
  <c r="M257" i="41" s="1"/>
  <c r="BT237" i="41"/>
  <c r="AH237" i="41"/>
  <c r="G258" i="41"/>
  <c r="K259" i="41"/>
  <c r="F258" i="41"/>
  <c r="B258" i="41"/>
  <c r="I258" i="41"/>
  <c r="AY258" i="41"/>
  <c r="C258" i="41"/>
  <c r="E258" i="41"/>
  <c r="H258" i="41"/>
  <c r="D258" i="41"/>
  <c r="AQ228" i="41"/>
  <c r="CC228" i="41"/>
  <c r="CG224" i="41"/>
  <c r="AU224" i="41"/>
  <c r="BU236" i="41"/>
  <c r="AI236" i="41"/>
  <c r="BM244" i="41"/>
  <c r="AA244" i="41"/>
  <c r="AT225" i="41"/>
  <c r="CF225" i="41"/>
  <c r="BC254" i="41"/>
  <c r="Q254" i="41"/>
  <c r="CD227" i="41"/>
  <c r="AR227" i="41"/>
  <c r="AX221" i="41"/>
  <c r="CJ221" i="41"/>
  <c r="BL245" i="41"/>
  <c r="Z245" i="41"/>
  <c r="W248" i="41"/>
  <c r="BI248" i="41"/>
  <c r="CH223" i="41"/>
  <c r="AV223" i="41"/>
  <c r="BF251" i="41"/>
  <c r="T251" i="41"/>
  <c r="CI222" i="41"/>
  <c r="AW222" i="41"/>
  <c r="BK246" i="41"/>
  <c r="Y246" i="41"/>
  <c r="U250" i="41"/>
  <c r="BG250" i="41"/>
  <c r="V250" i="41" l="1"/>
  <c r="BH250" i="41"/>
  <c r="CC229" i="41"/>
  <c r="AQ229" i="41"/>
  <c r="BZ232" i="41"/>
  <c r="AN232" i="41"/>
  <c r="Z246" i="41"/>
  <c r="BL246" i="41"/>
  <c r="AV224" i="41"/>
  <c r="CH224" i="41"/>
  <c r="BW235" i="41"/>
  <c r="AK235" i="41"/>
  <c r="BK247" i="41"/>
  <c r="Y247" i="41"/>
  <c r="CB230" i="41"/>
  <c r="AP230" i="41"/>
  <c r="CD228" i="41"/>
  <c r="AR228" i="41"/>
  <c r="BC255" i="41"/>
  <c r="Q255" i="41"/>
  <c r="BU237" i="41"/>
  <c r="AI237" i="41"/>
  <c r="AT226" i="41"/>
  <c r="CF226" i="41"/>
  <c r="AH238" i="41"/>
  <c r="BT238" i="41"/>
  <c r="BM245" i="41"/>
  <c r="AA245" i="41"/>
  <c r="AD242" i="41"/>
  <c r="BP242" i="41"/>
  <c r="CA231" i="41"/>
  <c r="AO231" i="41"/>
  <c r="C259" i="41"/>
  <c r="E259" i="41"/>
  <c r="I259" i="41"/>
  <c r="F259" i="41"/>
  <c r="H259" i="41"/>
  <c r="AY259" i="41"/>
  <c r="B259" i="41"/>
  <c r="K260" i="41"/>
  <c r="D259" i="41"/>
  <c r="G259" i="41"/>
  <c r="R254" i="41"/>
  <c r="BD254" i="41"/>
  <c r="BA257" i="41"/>
  <c r="O257" i="41"/>
  <c r="BB256" i="41"/>
  <c r="P256" i="41"/>
  <c r="CG225" i="41"/>
  <c r="AU225" i="41"/>
  <c r="BF252" i="41"/>
  <c r="T252" i="41"/>
  <c r="BO243" i="41"/>
  <c r="AC243" i="41"/>
  <c r="BG251" i="41"/>
  <c r="U251" i="41"/>
  <c r="AW223" i="41"/>
  <c r="CI223" i="41"/>
  <c r="BS239" i="41"/>
  <c r="AG239" i="41"/>
  <c r="BR240" i="41"/>
  <c r="AF240" i="41"/>
  <c r="BX234" i="41"/>
  <c r="AL234" i="41"/>
  <c r="CJ222" i="41"/>
  <c r="AX222" i="41"/>
  <c r="X248" i="41"/>
  <c r="BJ248" i="41"/>
  <c r="AZ258" i="41"/>
  <c r="N258" i="41"/>
  <c r="L258" i="41" s="1"/>
  <c r="M258" i="41" s="1"/>
  <c r="BQ241" i="41"/>
  <c r="AE241" i="41"/>
  <c r="AM233" i="41"/>
  <c r="BY233" i="41"/>
  <c r="BE253" i="41"/>
  <c r="S253" i="41"/>
  <c r="AJ236" i="41"/>
  <c r="BV236" i="41"/>
  <c r="AS227" i="41"/>
  <c r="CE227" i="41"/>
  <c r="AB244" i="41"/>
  <c r="BN244" i="41"/>
  <c r="BI249" i="41"/>
  <c r="W249" i="41"/>
  <c r="AU226" i="41" l="1"/>
  <c r="CG226" i="41"/>
  <c r="BC256" i="41"/>
  <c r="Q256" i="41"/>
  <c r="CJ223" i="41"/>
  <c r="AX223" i="41"/>
  <c r="BA258" i="41"/>
  <c r="O258" i="41"/>
  <c r="BB257" i="41"/>
  <c r="P257" i="41"/>
  <c r="BV237" i="41"/>
  <c r="AJ237" i="41"/>
  <c r="CF227" i="41"/>
  <c r="AT227" i="41"/>
  <c r="BK248" i="41"/>
  <c r="Y248" i="41"/>
  <c r="BE254" i="41"/>
  <c r="S254" i="41"/>
  <c r="AA246" i="41"/>
  <c r="BM246" i="41"/>
  <c r="AP231" i="41"/>
  <c r="CB231" i="41"/>
  <c r="BD255" i="41"/>
  <c r="R255" i="41"/>
  <c r="BW236" i="41"/>
  <c r="AK236" i="41"/>
  <c r="AE242" i="41"/>
  <c r="BQ242" i="41"/>
  <c r="AL235" i="41"/>
  <c r="BX235" i="41"/>
  <c r="AD243" i="41"/>
  <c r="BP243" i="41"/>
  <c r="AS228" i="41"/>
  <c r="CE228" i="41"/>
  <c r="AO232" i="41"/>
  <c r="CA232" i="41"/>
  <c r="BJ249" i="41"/>
  <c r="X249" i="41"/>
  <c r="BH251" i="41"/>
  <c r="V251" i="41"/>
  <c r="D260" i="41"/>
  <c r="C260" i="41"/>
  <c r="G260" i="41"/>
  <c r="F260" i="41"/>
  <c r="AY260" i="41"/>
  <c r="H260" i="41"/>
  <c r="E260" i="41"/>
  <c r="I260" i="41"/>
  <c r="K261" i="41"/>
  <c r="B260" i="41"/>
  <c r="CI224" i="41"/>
  <c r="AW224" i="41"/>
  <c r="BY234" i="41"/>
  <c r="AM234" i="41"/>
  <c r="U252" i="41"/>
  <c r="BG252" i="41"/>
  <c r="AB245" i="41"/>
  <c r="BN245" i="41"/>
  <c r="AQ230" i="41"/>
  <c r="CC230" i="41"/>
  <c r="CD229" i="41"/>
  <c r="AR229" i="41"/>
  <c r="AF241" i="41"/>
  <c r="BR241" i="41"/>
  <c r="BZ233" i="41"/>
  <c r="AN233" i="41"/>
  <c r="AZ259" i="41"/>
  <c r="N259" i="41"/>
  <c r="L259" i="41" s="1"/>
  <c r="M259" i="41" s="1"/>
  <c r="AI238" i="41"/>
  <c r="BU238" i="41"/>
  <c r="BI250" i="41"/>
  <c r="W250" i="41"/>
  <c r="AH239" i="41"/>
  <c r="BT239" i="41"/>
  <c r="AC244" i="41"/>
  <c r="BO244" i="41"/>
  <c r="T253" i="41"/>
  <c r="BF253" i="41"/>
  <c r="AG240" i="41"/>
  <c r="BS240" i="41"/>
  <c r="CH225" i="41"/>
  <c r="AV225" i="41"/>
  <c r="Z247" i="41"/>
  <c r="BL247" i="41"/>
  <c r="AA247" i="41" l="1"/>
  <c r="BM247" i="41"/>
  <c r="CD230" i="41"/>
  <c r="AR230" i="41"/>
  <c r="AP232" i="41"/>
  <c r="CB232" i="41"/>
  <c r="BE255" i="41"/>
  <c r="S255" i="41"/>
  <c r="BW237" i="41"/>
  <c r="AK237" i="41"/>
  <c r="AC245" i="41"/>
  <c r="BO245" i="41"/>
  <c r="AT228" i="41"/>
  <c r="CF228" i="41"/>
  <c r="AQ231" i="41"/>
  <c r="CC231" i="41"/>
  <c r="AW225" i="41"/>
  <c r="CI225" i="41"/>
  <c r="N260" i="41"/>
  <c r="L260" i="41" s="1"/>
  <c r="M260" i="41" s="1"/>
  <c r="AZ260" i="41"/>
  <c r="Q257" i="41"/>
  <c r="BC257" i="41"/>
  <c r="BH252" i="41"/>
  <c r="V252" i="41"/>
  <c r="BQ243" i="41"/>
  <c r="AE243" i="41"/>
  <c r="BN246" i="41"/>
  <c r="AB246" i="41"/>
  <c r="BA259" i="41"/>
  <c r="O259" i="41"/>
  <c r="BB258" i="41"/>
  <c r="P258" i="41"/>
  <c r="U253" i="41"/>
  <c r="BG253" i="41"/>
  <c r="AM235" i="41"/>
  <c r="BY235" i="41"/>
  <c r="BJ250" i="41"/>
  <c r="X250" i="41"/>
  <c r="AO233" i="41"/>
  <c r="CA233" i="41"/>
  <c r="BZ234" i="41"/>
  <c r="AN234" i="41"/>
  <c r="BF254" i="41"/>
  <c r="T254" i="41"/>
  <c r="BV238" i="41"/>
  <c r="AJ238" i="41"/>
  <c r="AD244" i="41"/>
  <c r="BP244" i="41"/>
  <c r="AG241" i="41"/>
  <c r="BS241" i="41"/>
  <c r="BR242" i="41"/>
  <c r="AF242" i="41"/>
  <c r="CJ224" i="41"/>
  <c r="AX224" i="41"/>
  <c r="BI251" i="41"/>
  <c r="W251" i="41"/>
  <c r="BL248" i="41"/>
  <c r="Z248" i="41"/>
  <c r="R256" i="41"/>
  <c r="BD256" i="41"/>
  <c r="AI239" i="41"/>
  <c r="BU239" i="41"/>
  <c r="CH226" i="41"/>
  <c r="AV226" i="41"/>
  <c r="AH240" i="41"/>
  <c r="BT240" i="41"/>
  <c r="AS229" i="41"/>
  <c r="CE229" i="41"/>
  <c r="K262" i="41"/>
  <c r="AY261" i="41"/>
  <c r="D261" i="41"/>
  <c r="B261" i="41"/>
  <c r="E261" i="41"/>
  <c r="C261" i="41"/>
  <c r="H261" i="41"/>
  <c r="I261" i="41"/>
  <c r="G261" i="41"/>
  <c r="F261" i="41"/>
  <c r="Y249" i="41"/>
  <c r="BK249" i="41"/>
  <c r="AL236" i="41"/>
  <c r="BX236" i="41"/>
  <c r="CG227" i="41"/>
  <c r="AU227" i="41"/>
  <c r="S256" i="41" l="1"/>
  <c r="BE256" i="41"/>
  <c r="AE244" i="41"/>
  <c r="BQ244" i="41"/>
  <c r="AN235" i="41"/>
  <c r="BZ235" i="41"/>
  <c r="BP245" i="41"/>
  <c r="AD245" i="41"/>
  <c r="BI252" i="41"/>
  <c r="W252" i="41"/>
  <c r="AZ261" i="41"/>
  <c r="N261" i="41"/>
  <c r="L261" i="41" s="1"/>
  <c r="M261" i="41" s="1"/>
  <c r="V253" i="41"/>
  <c r="BH253" i="41"/>
  <c r="BD257" i="41"/>
  <c r="R257" i="41"/>
  <c r="H262" i="41"/>
  <c r="F262" i="41"/>
  <c r="I262" i="41"/>
  <c r="K263" i="41"/>
  <c r="C262" i="41"/>
  <c r="E262" i="41"/>
  <c r="D262" i="41"/>
  <c r="B262" i="41"/>
  <c r="G262" i="41"/>
  <c r="AY262" i="41"/>
  <c r="BM248" i="41"/>
  <c r="AA248" i="41"/>
  <c r="BW238" i="41"/>
  <c r="AK238" i="41"/>
  <c r="AL237" i="41"/>
  <c r="BX237" i="41"/>
  <c r="AM236" i="41"/>
  <c r="BY236" i="41"/>
  <c r="Z249" i="41"/>
  <c r="BL249" i="41"/>
  <c r="CF229" i="41"/>
  <c r="AT229" i="41"/>
  <c r="BA260" i="41"/>
  <c r="O260" i="41"/>
  <c r="AV227" i="41"/>
  <c r="CH227" i="41"/>
  <c r="X251" i="41"/>
  <c r="BJ251" i="41"/>
  <c r="BG254" i="41"/>
  <c r="U254" i="41"/>
  <c r="BC258" i="41"/>
  <c r="Q258" i="41"/>
  <c r="T255" i="41"/>
  <c r="BF255" i="41"/>
  <c r="BU240" i="41"/>
  <c r="AI240" i="41"/>
  <c r="AX225" i="41"/>
  <c r="CJ225" i="41"/>
  <c r="CC232" i="41"/>
  <c r="AQ232" i="41"/>
  <c r="CA234" i="41"/>
  <c r="AO234" i="41"/>
  <c r="P259" i="41"/>
  <c r="BB259" i="41"/>
  <c r="AP233" i="41"/>
  <c r="CB233" i="41"/>
  <c r="CD231" i="41"/>
  <c r="AR231" i="41"/>
  <c r="AW226" i="41"/>
  <c r="CI226" i="41"/>
  <c r="BS242" i="41"/>
  <c r="AG242" i="41"/>
  <c r="AC246" i="41"/>
  <c r="BO246" i="41"/>
  <c r="CE230" i="41"/>
  <c r="AS230" i="41"/>
  <c r="BV239" i="41"/>
  <c r="AJ239" i="41"/>
  <c r="AH241" i="41"/>
  <c r="BT241" i="41"/>
  <c r="CG228" i="41"/>
  <c r="AU228" i="41"/>
  <c r="AB247" i="41"/>
  <c r="BN247" i="41"/>
  <c r="BK250" i="41"/>
  <c r="Y250" i="41"/>
  <c r="BR243" i="41"/>
  <c r="AF243" i="41"/>
  <c r="Q259" i="41" l="1"/>
  <c r="BC259" i="41"/>
  <c r="BM249" i="41"/>
  <c r="AA249" i="41"/>
  <c r="BD258" i="41"/>
  <c r="R258" i="41"/>
  <c r="O261" i="41"/>
  <c r="BA261" i="41"/>
  <c r="AD246" i="41"/>
  <c r="BP246" i="41"/>
  <c r="AN236" i="41"/>
  <c r="BZ236" i="41"/>
  <c r="Z250" i="41"/>
  <c r="BL250" i="41"/>
  <c r="AP234" i="41"/>
  <c r="CB234" i="41"/>
  <c r="V254" i="41"/>
  <c r="BH254" i="41"/>
  <c r="BJ252" i="41"/>
  <c r="X252" i="41"/>
  <c r="AC247" i="41"/>
  <c r="BO247" i="41"/>
  <c r="BK251" i="41"/>
  <c r="Y251" i="41"/>
  <c r="BY237" i="41"/>
  <c r="AM237" i="41"/>
  <c r="D263" i="41"/>
  <c r="E263" i="41"/>
  <c r="I263" i="41"/>
  <c r="K264" i="41"/>
  <c r="C263" i="41"/>
  <c r="B263" i="41"/>
  <c r="H263" i="41"/>
  <c r="AY263" i="41"/>
  <c r="F263" i="41"/>
  <c r="G263" i="41"/>
  <c r="BT242" i="41"/>
  <c r="AH242" i="41"/>
  <c r="CD232" i="41"/>
  <c r="AR232" i="41"/>
  <c r="BQ245" i="41"/>
  <c r="AE245" i="41"/>
  <c r="BS243" i="41"/>
  <c r="AG243" i="41"/>
  <c r="AX226" i="41"/>
  <c r="CJ226" i="41"/>
  <c r="AW227" i="41"/>
  <c r="CI227" i="41"/>
  <c r="AO235" i="41"/>
  <c r="CA235" i="41"/>
  <c r="CH228" i="41"/>
  <c r="AV228" i="41"/>
  <c r="AL238" i="41"/>
  <c r="BX238" i="41"/>
  <c r="AI241" i="41"/>
  <c r="BU241" i="41"/>
  <c r="AF244" i="41"/>
  <c r="BR244" i="41"/>
  <c r="CF230" i="41"/>
  <c r="AT230" i="41"/>
  <c r="AS231" i="41"/>
  <c r="CE231" i="41"/>
  <c r="BV240" i="41"/>
  <c r="AJ240" i="41"/>
  <c r="P260" i="41"/>
  <c r="BB260" i="41"/>
  <c r="AB248" i="41"/>
  <c r="BN248" i="41"/>
  <c r="S257" i="41"/>
  <c r="BE257" i="41"/>
  <c r="AQ233" i="41"/>
  <c r="CC233" i="41"/>
  <c r="BG255" i="41"/>
  <c r="U255" i="41"/>
  <c r="N262" i="41"/>
  <c r="L262" i="41" s="1"/>
  <c r="M262" i="41" s="1"/>
  <c r="AZ262" i="41"/>
  <c r="W253" i="41"/>
  <c r="BI253" i="41"/>
  <c r="BF256" i="41"/>
  <c r="T256" i="41"/>
  <c r="AK239" i="41"/>
  <c r="BW239" i="41"/>
  <c r="AU229" i="41"/>
  <c r="CG229" i="41"/>
  <c r="AV229" i="41" l="1"/>
  <c r="CH229" i="41"/>
  <c r="AR233" i="41"/>
  <c r="CD233" i="41"/>
  <c r="AX227" i="41"/>
  <c r="CJ227" i="41"/>
  <c r="AO236" i="41"/>
  <c r="CA236" i="41"/>
  <c r="AU230" i="41"/>
  <c r="CG230" i="41"/>
  <c r="Z251" i="41"/>
  <c r="BL251" i="41"/>
  <c r="T257" i="41"/>
  <c r="BF257" i="41"/>
  <c r="AG244" i="41"/>
  <c r="BS244" i="41"/>
  <c r="AZ263" i="41"/>
  <c r="N263" i="41"/>
  <c r="L263" i="41" s="1"/>
  <c r="M263" i="41" s="1"/>
  <c r="BP247" i="41"/>
  <c r="AD247" i="41"/>
  <c r="AE246" i="41"/>
  <c r="BQ246" i="41"/>
  <c r="BB261" i="41"/>
  <c r="P261" i="41"/>
  <c r="BG256" i="41"/>
  <c r="U256" i="41"/>
  <c r="BT243" i="41"/>
  <c r="AH243" i="41"/>
  <c r="Y252" i="41"/>
  <c r="BK252" i="41"/>
  <c r="AJ241" i="41"/>
  <c r="BV241" i="41"/>
  <c r="X253" i="41"/>
  <c r="BJ253" i="41"/>
  <c r="BC260" i="41"/>
  <c r="Q260" i="41"/>
  <c r="AM238" i="41"/>
  <c r="BY238" i="41"/>
  <c r="H264" i="41"/>
  <c r="D264" i="41"/>
  <c r="F264" i="41"/>
  <c r="B264" i="41"/>
  <c r="C264" i="41"/>
  <c r="I264" i="41"/>
  <c r="AY264" i="41"/>
  <c r="G264" i="41"/>
  <c r="E264" i="41"/>
  <c r="K265" i="41"/>
  <c r="W254" i="41"/>
  <c r="BI254" i="41"/>
  <c r="BR245" i="41"/>
  <c r="AF245" i="41"/>
  <c r="S258" i="41"/>
  <c r="BE258" i="41"/>
  <c r="BA262" i="41"/>
  <c r="O262" i="41"/>
  <c r="AQ234" i="41"/>
  <c r="CC234" i="41"/>
  <c r="BW240" i="41"/>
  <c r="AK240" i="41"/>
  <c r="CI228" i="41"/>
  <c r="AW228" i="41"/>
  <c r="AS232" i="41"/>
  <c r="CE232" i="41"/>
  <c r="AB249" i="41"/>
  <c r="BN249" i="41"/>
  <c r="BO248" i="41"/>
  <c r="AC248" i="41"/>
  <c r="AT231" i="41"/>
  <c r="CF231" i="41"/>
  <c r="CB235" i="41"/>
  <c r="AP235" i="41"/>
  <c r="BM250" i="41"/>
  <c r="AA250" i="41"/>
  <c r="R259" i="41"/>
  <c r="BD259" i="41"/>
  <c r="BX239" i="41"/>
  <c r="AL239" i="41"/>
  <c r="BH255" i="41"/>
  <c r="V255" i="41"/>
  <c r="AI242" i="41"/>
  <c r="BU242" i="41"/>
  <c r="BZ237" i="41"/>
  <c r="AN237" i="41"/>
  <c r="F265" i="41" l="1"/>
  <c r="AY265" i="41"/>
  <c r="D265" i="41"/>
  <c r="I265" i="41"/>
  <c r="H265" i="41"/>
  <c r="E265" i="41"/>
  <c r="C265" i="41"/>
  <c r="K266" i="41"/>
  <c r="G265" i="41"/>
  <c r="B265" i="41"/>
  <c r="AA251" i="41"/>
  <c r="BM251" i="41"/>
  <c r="BX240" i="41"/>
  <c r="AL240" i="41"/>
  <c r="R260" i="41"/>
  <c r="BD260" i="41"/>
  <c r="Q261" i="41"/>
  <c r="BC261" i="41"/>
  <c r="BV242" i="41"/>
  <c r="AJ242" i="41"/>
  <c r="AU231" i="41"/>
  <c r="CG231" i="41"/>
  <c r="CD234" i="41"/>
  <c r="AR234" i="41"/>
  <c r="BK253" i="41"/>
  <c r="Y253" i="41"/>
  <c r="AF246" i="41"/>
  <c r="BR246" i="41"/>
  <c r="AV230" i="41"/>
  <c r="CH230" i="41"/>
  <c r="AZ264" i="41"/>
  <c r="N264" i="41"/>
  <c r="L264" i="41" s="1"/>
  <c r="M264" i="41" s="1"/>
  <c r="AK241" i="41"/>
  <c r="BW241" i="41"/>
  <c r="CB236" i="41"/>
  <c r="AP236" i="41"/>
  <c r="AO237" i="41"/>
  <c r="CA237" i="41"/>
  <c r="BI255" i="41"/>
  <c r="W255" i="41"/>
  <c r="BP248" i="41"/>
  <c r="AD248" i="41"/>
  <c r="P262" i="41"/>
  <c r="BB262" i="41"/>
  <c r="BQ247" i="41"/>
  <c r="AE247" i="41"/>
  <c r="BO249" i="41"/>
  <c r="AC249" i="41"/>
  <c r="T258" i="41"/>
  <c r="BF258" i="41"/>
  <c r="BL252" i="41"/>
  <c r="Z252" i="41"/>
  <c r="BY239" i="41"/>
  <c r="AM239" i="41"/>
  <c r="O263" i="41"/>
  <c r="BA263" i="41"/>
  <c r="S259" i="41"/>
  <c r="BE259" i="41"/>
  <c r="CF232" i="41"/>
  <c r="AT232" i="41"/>
  <c r="BT244" i="41"/>
  <c r="AH244" i="41"/>
  <c r="AS233" i="41"/>
  <c r="CE233" i="41"/>
  <c r="BS245" i="41"/>
  <c r="AG245" i="41"/>
  <c r="BU243" i="41"/>
  <c r="AI243" i="41"/>
  <c r="BJ254" i="41"/>
  <c r="X254" i="41"/>
  <c r="AN238" i="41"/>
  <c r="BZ238" i="41"/>
  <c r="BG257" i="41"/>
  <c r="U257" i="41"/>
  <c r="CI229" i="41"/>
  <c r="AW229" i="41"/>
  <c r="AQ235" i="41"/>
  <c r="CC235" i="41"/>
  <c r="AB250" i="41"/>
  <c r="BN250" i="41"/>
  <c r="CJ228" i="41"/>
  <c r="AX228" i="41"/>
  <c r="BH256" i="41"/>
  <c r="V256" i="41"/>
  <c r="AO238" i="41" l="1"/>
  <c r="CA238" i="41"/>
  <c r="BN251" i="41"/>
  <c r="AB251" i="41"/>
  <c r="AU232" i="41"/>
  <c r="CG232" i="41"/>
  <c r="BP249" i="41"/>
  <c r="AD249" i="41"/>
  <c r="CC236" i="41"/>
  <c r="AQ236" i="41"/>
  <c r="CE234" i="41"/>
  <c r="AS234" i="41"/>
  <c r="T259" i="41"/>
  <c r="BF259" i="41"/>
  <c r="AL241" i="41"/>
  <c r="BX241" i="41"/>
  <c r="AV231" i="41"/>
  <c r="CH231" i="41"/>
  <c r="Y254" i="41"/>
  <c r="BK254" i="41"/>
  <c r="BR247" i="41"/>
  <c r="AF247" i="41"/>
  <c r="BB263" i="41"/>
  <c r="P263" i="41"/>
  <c r="BC262" i="41"/>
  <c r="Q262" i="41"/>
  <c r="I266" i="41"/>
  <c r="K267" i="41"/>
  <c r="F266" i="41"/>
  <c r="C266" i="41"/>
  <c r="D266" i="41"/>
  <c r="H266" i="41"/>
  <c r="AY266" i="41"/>
  <c r="G266" i="41"/>
  <c r="E266" i="41"/>
  <c r="B266" i="41"/>
  <c r="BV243" i="41"/>
  <c r="AJ243" i="41"/>
  <c r="O264" i="41"/>
  <c r="BA264" i="41"/>
  <c r="BW242" i="41"/>
  <c r="AK242" i="41"/>
  <c r="AR235" i="41"/>
  <c r="CD235" i="41"/>
  <c r="CI230" i="41"/>
  <c r="AW230" i="41"/>
  <c r="R261" i="41"/>
  <c r="BD261" i="41"/>
  <c r="BT245" i="41"/>
  <c r="AH245" i="41"/>
  <c r="AN239" i="41"/>
  <c r="BZ239" i="41"/>
  <c r="AE248" i="41"/>
  <c r="BQ248" i="41"/>
  <c r="AC250" i="41"/>
  <c r="BO250" i="41"/>
  <c r="AT233" i="41"/>
  <c r="CF233" i="41"/>
  <c r="AG246" i="41"/>
  <c r="BS246" i="41"/>
  <c r="BE260" i="41"/>
  <c r="S260" i="41"/>
  <c r="BI256" i="41"/>
  <c r="W256" i="41"/>
  <c r="CJ229" i="41"/>
  <c r="AX229" i="41"/>
  <c r="BM252" i="41"/>
  <c r="AA252" i="41"/>
  <c r="BJ255" i="41"/>
  <c r="X255" i="41"/>
  <c r="U258" i="41"/>
  <c r="BG258" i="41"/>
  <c r="AP237" i="41"/>
  <c r="CB237" i="41"/>
  <c r="AZ265" i="41"/>
  <c r="N265" i="41"/>
  <c r="L265" i="41" s="1"/>
  <c r="M265" i="41" s="1"/>
  <c r="V257" i="41"/>
  <c r="BH257" i="41"/>
  <c r="AI244" i="41"/>
  <c r="BU244" i="41"/>
  <c r="BL253" i="41"/>
  <c r="Z253" i="41"/>
  <c r="BY240" i="41"/>
  <c r="AM240" i="41"/>
  <c r="V258" i="41" l="1"/>
  <c r="BH258" i="41"/>
  <c r="BT246" i="41"/>
  <c r="AH246" i="41"/>
  <c r="S261" i="41"/>
  <c r="BE261" i="41"/>
  <c r="BC263" i="41"/>
  <c r="Q263" i="41"/>
  <c r="CF234" i="41"/>
  <c r="AT234" i="41"/>
  <c r="CG233" i="41"/>
  <c r="AU233" i="41"/>
  <c r="AA253" i="41"/>
  <c r="BM253" i="41"/>
  <c r="Y255" i="41"/>
  <c r="BK255" i="41"/>
  <c r="CJ230" i="41"/>
  <c r="AX230" i="41"/>
  <c r="AZ266" i="41"/>
  <c r="N266" i="41"/>
  <c r="L266" i="41" s="1"/>
  <c r="M266" i="41" s="1"/>
  <c r="BS247" i="41"/>
  <c r="AG247" i="41"/>
  <c r="CD236" i="41"/>
  <c r="AR236" i="41"/>
  <c r="AJ244" i="41"/>
  <c r="BV244" i="41"/>
  <c r="BP250" i="41"/>
  <c r="AD250" i="41"/>
  <c r="AS235" i="41"/>
  <c r="CE235" i="41"/>
  <c r="BL254" i="41"/>
  <c r="Z254" i="41"/>
  <c r="BN252" i="41"/>
  <c r="AB252" i="41"/>
  <c r="AE249" i="41"/>
  <c r="BQ249" i="41"/>
  <c r="BI257" i="41"/>
  <c r="W257" i="41"/>
  <c r="AF248" i="41"/>
  <c r="BR248" i="41"/>
  <c r="AW231" i="41"/>
  <c r="CI231" i="41"/>
  <c r="AV232" i="41"/>
  <c r="CH232" i="41"/>
  <c r="AN240" i="41"/>
  <c r="BZ240" i="41"/>
  <c r="BX242" i="41"/>
  <c r="AL242" i="41"/>
  <c r="CA239" i="41"/>
  <c r="AO239" i="41"/>
  <c r="P264" i="41"/>
  <c r="BB264" i="41"/>
  <c r="AY267" i="41"/>
  <c r="K268" i="41"/>
  <c r="F267" i="41"/>
  <c r="I267" i="41"/>
  <c r="B267" i="41"/>
  <c r="D267" i="41"/>
  <c r="C267" i="41"/>
  <c r="G267" i="41"/>
  <c r="H267" i="41"/>
  <c r="E267" i="41"/>
  <c r="AM241" i="41"/>
  <c r="BY241" i="41"/>
  <c r="O265" i="41"/>
  <c r="BA265" i="41"/>
  <c r="BJ256" i="41"/>
  <c r="X256" i="41"/>
  <c r="AC251" i="41"/>
  <c r="BO251" i="41"/>
  <c r="AQ237" i="41"/>
  <c r="CC237" i="41"/>
  <c r="U259" i="41"/>
  <c r="BG259" i="41"/>
  <c r="CB238" i="41"/>
  <c r="AP238" i="41"/>
  <c r="BF260" i="41"/>
  <c r="T260" i="41"/>
  <c r="BU245" i="41"/>
  <c r="AI245" i="41"/>
  <c r="BW243" i="41"/>
  <c r="AK243" i="41"/>
  <c r="R262" i="41"/>
  <c r="BD262" i="41"/>
  <c r="BE262" i="41" l="1"/>
  <c r="S262" i="41"/>
  <c r="CD237" i="41"/>
  <c r="AR237" i="41"/>
  <c r="BR249" i="41"/>
  <c r="AF249" i="41"/>
  <c r="BY242" i="41"/>
  <c r="AM242" i="41"/>
  <c r="AS236" i="41"/>
  <c r="CE236" i="41"/>
  <c r="CH233" i="41"/>
  <c r="AV233" i="41"/>
  <c r="BP251" i="41"/>
  <c r="AD251" i="41"/>
  <c r="AO240" i="41"/>
  <c r="CA240" i="41"/>
  <c r="BO252" i="41"/>
  <c r="AC252" i="41"/>
  <c r="AH247" i="41"/>
  <c r="BT247" i="41"/>
  <c r="AU234" i="41"/>
  <c r="CG234" i="41"/>
  <c r="AW232" i="41"/>
  <c r="CI232" i="41"/>
  <c r="AJ245" i="41"/>
  <c r="BV245" i="41"/>
  <c r="BK256" i="41"/>
  <c r="Y256" i="41"/>
  <c r="BM254" i="41"/>
  <c r="AA254" i="41"/>
  <c r="BA266" i="41"/>
  <c r="O266" i="41"/>
  <c r="R263" i="41"/>
  <c r="BD263" i="41"/>
  <c r="AL243" i="41"/>
  <c r="BX243" i="41"/>
  <c r="P265" i="41"/>
  <c r="BB265" i="41"/>
  <c r="H268" i="41"/>
  <c r="C268" i="41"/>
  <c r="F268" i="41"/>
  <c r="D268" i="41"/>
  <c r="B268" i="41"/>
  <c r="E268" i="41"/>
  <c r="G268" i="41"/>
  <c r="AY268" i="41"/>
  <c r="K269" i="41"/>
  <c r="I268" i="41"/>
  <c r="AX231" i="41"/>
  <c r="CJ231" i="41"/>
  <c r="CF235" i="41"/>
  <c r="AT235" i="41"/>
  <c r="BF261" i="41"/>
  <c r="T261" i="41"/>
  <c r="BG260" i="41"/>
  <c r="U260" i="41"/>
  <c r="AZ267" i="41"/>
  <c r="N267" i="41"/>
  <c r="L267" i="41" s="1"/>
  <c r="M267" i="41" s="1"/>
  <c r="AN241" i="41"/>
  <c r="BZ241" i="41"/>
  <c r="BC264" i="41"/>
  <c r="Q264" i="41"/>
  <c r="BS248" i="41"/>
  <c r="AG248" i="41"/>
  <c r="BL255" i="41"/>
  <c r="Z255" i="41"/>
  <c r="CC238" i="41"/>
  <c r="AQ238" i="41"/>
  <c r="BQ250" i="41"/>
  <c r="AE250" i="41"/>
  <c r="AI246" i="41"/>
  <c r="BU246" i="41"/>
  <c r="BH259" i="41"/>
  <c r="V259" i="41"/>
  <c r="AK244" i="41"/>
  <c r="BW244" i="41"/>
  <c r="BN253" i="41"/>
  <c r="AB253" i="41"/>
  <c r="W258" i="41"/>
  <c r="BI258" i="41"/>
  <c r="CB239" i="41"/>
  <c r="AP239" i="41"/>
  <c r="BJ257" i="41"/>
  <c r="X257" i="41"/>
  <c r="BV246" i="41" l="1"/>
  <c r="AJ246" i="41"/>
  <c r="CA241" i="41"/>
  <c r="AO241" i="41"/>
  <c r="BY243" i="41"/>
  <c r="AM243" i="41"/>
  <c r="CJ232" i="41"/>
  <c r="AX232" i="41"/>
  <c r="I269" i="41"/>
  <c r="K270" i="41"/>
  <c r="B269" i="41"/>
  <c r="H269" i="41"/>
  <c r="AY269" i="41"/>
  <c r="F269" i="41"/>
  <c r="G269" i="41"/>
  <c r="D269" i="41"/>
  <c r="E269" i="41"/>
  <c r="C269" i="41"/>
  <c r="CI233" i="41"/>
  <c r="AW233" i="41"/>
  <c r="AZ268" i="41"/>
  <c r="N268" i="41"/>
  <c r="L268" i="41" s="1"/>
  <c r="M268" i="41" s="1"/>
  <c r="BE263" i="41"/>
  <c r="S263" i="41"/>
  <c r="AV234" i="41"/>
  <c r="CH234" i="41"/>
  <c r="CF236" i="41"/>
  <c r="AT236" i="41"/>
  <c r="AQ239" i="41"/>
  <c r="CC239" i="41"/>
  <c r="AF250" i="41"/>
  <c r="BR250" i="41"/>
  <c r="BA267" i="41"/>
  <c r="O267" i="41"/>
  <c r="BJ258" i="41"/>
  <c r="X258" i="41"/>
  <c r="AI247" i="41"/>
  <c r="BU247" i="41"/>
  <c r="CD238" i="41"/>
  <c r="AR238" i="41"/>
  <c r="BH260" i="41"/>
  <c r="V260" i="41"/>
  <c r="BB266" i="41"/>
  <c r="P266" i="41"/>
  <c r="AN242" i="41"/>
  <c r="BZ242" i="41"/>
  <c r="BO253" i="41"/>
  <c r="AC253" i="41"/>
  <c r="AA255" i="41"/>
  <c r="BM255" i="41"/>
  <c r="U261" i="41"/>
  <c r="BG261" i="41"/>
  <c r="AB254" i="41"/>
  <c r="BN254" i="41"/>
  <c r="AD252" i="41"/>
  <c r="BP252" i="41"/>
  <c r="AG249" i="41"/>
  <c r="BS249" i="41"/>
  <c r="Y257" i="41"/>
  <c r="BK257" i="41"/>
  <c r="AL244" i="41"/>
  <c r="BX244" i="41"/>
  <c r="CB240" i="41"/>
  <c r="AP240" i="41"/>
  <c r="AH248" i="41"/>
  <c r="BT248" i="41"/>
  <c r="AU235" i="41"/>
  <c r="CG235" i="41"/>
  <c r="Z256" i="41"/>
  <c r="BL256" i="41"/>
  <c r="CE237" i="41"/>
  <c r="AS237" i="41"/>
  <c r="Q265" i="41"/>
  <c r="BC265" i="41"/>
  <c r="BW245" i="41"/>
  <c r="AK245" i="41"/>
  <c r="BI259" i="41"/>
  <c r="W259" i="41"/>
  <c r="R264" i="41"/>
  <c r="BD264" i="41"/>
  <c r="AE251" i="41"/>
  <c r="BQ251" i="41"/>
  <c r="T262" i="41"/>
  <c r="BF262" i="41"/>
  <c r="Z257" i="41" l="1"/>
  <c r="BL257" i="41"/>
  <c r="CF237" i="41"/>
  <c r="AT237" i="41"/>
  <c r="AD253" i="41"/>
  <c r="BP253" i="41"/>
  <c r="Y258" i="41"/>
  <c r="BK258" i="41"/>
  <c r="T263" i="41"/>
  <c r="BF263" i="41"/>
  <c r="BT249" i="41"/>
  <c r="AH249" i="41"/>
  <c r="CA242" i="41"/>
  <c r="AO242" i="41"/>
  <c r="I270" i="41"/>
  <c r="D270" i="41"/>
  <c r="H270" i="41"/>
  <c r="F270" i="41"/>
  <c r="G270" i="41"/>
  <c r="AY270" i="41"/>
  <c r="B270" i="41"/>
  <c r="E270" i="41"/>
  <c r="C270" i="41"/>
  <c r="K271" i="41"/>
  <c r="BG262" i="41"/>
  <c r="U262" i="41"/>
  <c r="BB267" i="41"/>
  <c r="P267" i="41"/>
  <c r="BA268" i="41"/>
  <c r="O268" i="41"/>
  <c r="AA256" i="41"/>
  <c r="BM256" i="41"/>
  <c r="BE264" i="41"/>
  <c r="S264" i="41"/>
  <c r="AV235" i="41"/>
  <c r="CH235" i="41"/>
  <c r="BQ252" i="41"/>
  <c r="AE252" i="41"/>
  <c r="BS250" i="41"/>
  <c r="AG250" i="41"/>
  <c r="BC266" i="41"/>
  <c r="Q266" i="41"/>
  <c r="AX233" i="41"/>
  <c r="CJ233" i="41"/>
  <c r="BU248" i="41"/>
  <c r="AI248" i="41"/>
  <c r="BO254" i="41"/>
  <c r="AC254" i="41"/>
  <c r="AR239" i="41"/>
  <c r="CD239" i="41"/>
  <c r="X259" i="41"/>
  <c r="BJ259" i="41"/>
  <c r="BI260" i="41"/>
  <c r="W260" i="41"/>
  <c r="AN243" i="41"/>
  <c r="BZ243" i="41"/>
  <c r="BH261" i="41"/>
  <c r="V261" i="41"/>
  <c r="BX245" i="41"/>
  <c r="AL245" i="41"/>
  <c r="CC240" i="41"/>
  <c r="AQ240" i="41"/>
  <c r="CE238" i="41"/>
  <c r="AS238" i="41"/>
  <c r="CG236" i="41"/>
  <c r="AU236" i="41"/>
  <c r="CB241" i="41"/>
  <c r="AP241" i="41"/>
  <c r="BR251" i="41"/>
  <c r="AF251" i="41"/>
  <c r="BD265" i="41"/>
  <c r="R265" i="41"/>
  <c r="BY244" i="41"/>
  <c r="AM244" i="41"/>
  <c r="BN255" i="41"/>
  <c r="AB255" i="41"/>
  <c r="BV247" i="41"/>
  <c r="AJ247" i="41"/>
  <c r="CI234" i="41"/>
  <c r="AW234" i="41"/>
  <c r="AZ269" i="41"/>
  <c r="N269" i="41"/>
  <c r="L269" i="41" s="1"/>
  <c r="M269" i="41" s="1"/>
  <c r="BW246" i="41"/>
  <c r="AK246" i="41"/>
  <c r="CI235" i="41" l="1"/>
  <c r="AW235" i="41"/>
  <c r="D271" i="41"/>
  <c r="E271" i="41"/>
  <c r="AY271" i="41"/>
  <c r="H271" i="41"/>
  <c r="F271" i="41"/>
  <c r="C271" i="41"/>
  <c r="G271" i="41"/>
  <c r="I271" i="41"/>
  <c r="K272" i="41"/>
  <c r="B271" i="41"/>
  <c r="BX246" i="41"/>
  <c r="AL246" i="41"/>
  <c r="AM245" i="41"/>
  <c r="BY245" i="41"/>
  <c r="AD254" i="41"/>
  <c r="BP254" i="41"/>
  <c r="BU249" i="41"/>
  <c r="AI249" i="41"/>
  <c r="U263" i="41"/>
  <c r="BG263" i="41"/>
  <c r="O269" i="41"/>
  <c r="BA269" i="41"/>
  <c r="AG251" i="41"/>
  <c r="BS251" i="41"/>
  <c r="BI261" i="41"/>
  <c r="W261" i="41"/>
  <c r="BV248" i="41"/>
  <c r="AJ248" i="41"/>
  <c r="T264" i="41"/>
  <c r="BF264" i="41"/>
  <c r="CA243" i="41"/>
  <c r="AO243" i="41"/>
  <c r="AB256" i="41"/>
  <c r="BN256" i="41"/>
  <c r="AZ270" i="41"/>
  <c r="N270" i="41"/>
  <c r="L270" i="41" s="1"/>
  <c r="M270" i="41" s="1"/>
  <c r="Z258" i="41"/>
  <c r="BL258" i="41"/>
  <c r="CJ234" i="41"/>
  <c r="AX234" i="41"/>
  <c r="CC241" i="41"/>
  <c r="AQ241" i="41"/>
  <c r="BQ253" i="41"/>
  <c r="AE253" i="41"/>
  <c r="S265" i="41"/>
  <c r="BE265" i="41"/>
  <c r="BW247" i="41"/>
  <c r="AK247" i="41"/>
  <c r="CH236" i="41"/>
  <c r="AV236" i="41"/>
  <c r="BJ260" i="41"/>
  <c r="X260" i="41"/>
  <c r="R266" i="41"/>
  <c r="BD266" i="41"/>
  <c r="BB268" i="41"/>
  <c r="P268" i="41"/>
  <c r="BK259" i="41"/>
  <c r="Y259" i="41"/>
  <c r="AC255" i="41"/>
  <c r="BO255" i="41"/>
  <c r="CF238" i="41"/>
  <c r="AT238" i="41"/>
  <c r="AH250" i="41"/>
  <c r="BT250" i="41"/>
  <c r="Q267" i="41"/>
  <c r="BC267" i="41"/>
  <c r="CG237" i="41"/>
  <c r="AU237" i="41"/>
  <c r="CE239" i="41"/>
  <c r="AS239" i="41"/>
  <c r="BM257" i="41"/>
  <c r="AA257" i="41"/>
  <c r="AN244" i="41"/>
  <c r="BZ244" i="41"/>
  <c r="AR240" i="41"/>
  <c r="CD240" i="41"/>
  <c r="BR252" i="41"/>
  <c r="AF252" i="41"/>
  <c r="V262" i="41"/>
  <c r="BH262" i="41"/>
  <c r="CB242" i="41"/>
  <c r="AP242" i="41"/>
  <c r="T265" i="41" l="1"/>
  <c r="BF265" i="41"/>
  <c r="AC256" i="41"/>
  <c r="BO256" i="41"/>
  <c r="P269" i="41"/>
  <c r="BB269" i="41"/>
  <c r="CF239" i="41"/>
  <c r="AT239" i="41"/>
  <c r="Z259" i="41"/>
  <c r="BL259" i="41"/>
  <c r="I272" i="41"/>
  <c r="D272" i="41"/>
  <c r="C272" i="41"/>
  <c r="F272" i="41"/>
  <c r="G272" i="41"/>
  <c r="E272" i="41"/>
  <c r="H272" i="41"/>
  <c r="B272" i="41"/>
  <c r="AY272" i="41"/>
  <c r="K273" i="41"/>
  <c r="W262" i="41"/>
  <c r="BI262" i="41"/>
  <c r="BH263" i="41"/>
  <c r="V263" i="41"/>
  <c r="CH237" i="41"/>
  <c r="AV237" i="41"/>
  <c r="BC268" i="41"/>
  <c r="Q268" i="41"/>
  <c r="BR253" i="41"/>
  <c r="AF253" i="41"/>
  <c r="AP243" i="41"/>
  <c r="CB243" i="41"/>
  <c r="R267" i="41"/>
  <c r="BD267" i="41"/>
  <c r="BE266" i="41"/>
  <c r="S266" i="41"/>
  <c r="U264" i="41"/>
  <c r="BG264" i="41"/>
  <c r="BS252" i="41"/>
  <c r="AG252" i="41"/>
  <c r="CD241" i="41"/>
  <c r="AR241" i="41"/>
  <c r="BV249" i="41"/>
  <c r="AJ249" i="41"/>
  <c r="CE240" i="41"/>
  <c r="AS240" i="41"/>
  <c r="AI250" i="41"/>
  <c r="BU250" i="41"/>
  <c r="BQ254" i="41"/>
  <c r="AE254" i="41"/>
  <c r="BK260" i="41"/>
  <c r="Y260" i="41"/>
  <c r="BW248" i="41"/>
  <c r="AK248" i="41"/>
  <c r="N271" i="41"/>
  <c r="L271" i="41" s="1"/>
  <c r="M271" i="41" s="1"/>
  <c r="AZ271" i="41"/>
  <c r="CA244" i="41"/>
  <c r="AO244" i="41"/>
  <c r="AA258" i="41"/>
  <c r="BM258" i="41"/>
  <c r="BZ245" i="41"/>
  <c r="AN245" i="41"/>
  <c r="AQ242" i="41"/>
  <c r="CC242" i="41"/>
  <c r="AU238" i="41"/>
  <c r="CG238" i="41"/>
  <c r="CI236" i="41"/>
  <c r="AW236" i="41"/>
  <c r="BJ261" i="41"/>
  <c r="X261" i="41"/>
  <c r="BT251" i="41"/>
  <c r="AH251" i="41"/>
  <c r="AD255" i="41"/>
  <c r="BP255" i="41"/>
  <c r="AB257" i="41"/>
  <c r="BN257" i="41"/>
  <c r="BX247" i="41"/>
  <c r="AL247" i="41"/>
  <c r="O270" i="41"/>
  <c r="BA270" i="41"/>
  <c r="BY246" i="41"/>
  <c r="AM246" i="41"/>
  <c r="AX235" i="41"/>
  <c r="CJ235" i="41"/>
  <c r="AI251" i="41" l="1"/>
  <c r="BU251" i="41"/>
  <c r="T266" i="41"/>
  <c r="BF266" i="41"/>
  <c r="BI263" i="41"/>
  <c r="W263" i="41"/>
  <c r="BE267" i="41"/>
  <c r="S267" i="41"/>
  <c r="X262" i="41"/>
  <c r="BJ262" i="41"/>
  <c r="AA259" i="41"/>
  <c r="BM259" i="41"/>
  <c r="BK261" i="41"/>
  <c r="Y261" i="41"/>
  <c r="AP244" i="41"/>
  <c r="CB244" i="41"/>
  <c r="CF240" i="41"/>
  <c r="AT240" i="41"/>
  <c r="BN258" i="41"/>
  <c r="AB258" i="41"/>
  <c r="P270" i="41"/>
  <c r="BB270" i="41"/>
  <c r="BA271" i="41"/>
  <c r="O271" i="41"/>
  <c r="CC243" i="41"/>
  <c r="AQ243" i="41"/>
  <c r="G273" i="41"/>
  <c r="K274" i="41"/>
  <c r="C273" i="41"/>
  <c r="D273" i="41"/>
  <c r="H273" i="41"/>
  <c r="AY273" i="41"/>
  <c r="F273" i="41"/>
  <c r="E273" i="41"/>
  <c r="I273" i="41"/>
  <c r="B273" i="41"/>
  <c r="BZ246" i="41"/>
  <c r="AN246" i="41"/>
  <c r="CJ236" i="41"/>
  <c r="AX236" i="41"/>
  <c r="AK249" i="41"/>
  <c r="BW249" i="41"/>
  <c r="AZ272" i="41"/>
  <c r="N272" i="41"/>
  <c r="L272" i="41" s="1"/>
  <c r="M272" i="41" s="1"/>
  <c r="AU239" i="41"/>
  <c r="CG239" i="41"/>
  <c r="AV238" i="41"/>
  <c r="CH238" i="41"/>
  <c r="BC269" i="41"/>
  <c r="Q269" i="41"/>
  <c r="BV250" i="41"/>
  <c r="AJ250" i="41"/>
  <c r="BY247" i="41"/>
  <c r="AM247" i="41"/>
  <c r="AL248" i="41"/>
  <c r="BX248" i="41"/>
  <c r="CE241" i="41"/>
  <c r="AS241" i="41"/>
  <c r="AG253" i="41"/>
  <c r="BS253" i="41"/>
  <c r="AC257" i="41"/>
  <c r="BO257" i="41"/>
  <c r="AR242" i="41"/>
  <c r="CD242" i="41"/>
  <c r="AD256" i="41"/>
  <c r="BP256" i="41"/>
  <c r="Z260" i="41"/>
  <c r="BL260" i="41"/>
  <c r="AH252" i="41"/>
  <c r="BT252" i="41"/>
  <c r="R268" i="41"/>
  <c r="BD268" i="41"/>
  <c r="BQ255" i="41"/>
  <c r="AE255" i="41"/>
  <c r="V264" i="41"/>
  <c r="BH264" i="41"/>
  <c r="U265" i="41"/>
  <c r="BG265" i="41"/>
  <c r="AO245" i="41"/>
  <c r="CA245" i="41"/>
  <c r="BR254" i="41"/>
  <c r="AF254" i="41"/>
  <c r="CI237" i="41"/>
  <c r="AW237" i="41"/>
  <c r="BE268" i="41" l="1"/>
  <c r="S268" i="41"/>
  <c r="BT253" i="41"/>
  <c r="AH253" i="41"/>
  <c r="AW238" i="41"/>
  <c r="CI238" i="41"/>
  <c r="AB259" i="41"/>
  <c r="BN259" i="41"/>
  <c r="AI252" i="41"/>
  <c r="BU252" i="41"/>
  <c r="AV239" i="41"/>
  <c r="CH239" i="41"/>
  <c r="Q270" i="41"/>
  <c r="BC270" i="41"/>
  <c r="BK262" i="41"/>
  <c r="Y262" i="41"/>
  <c r="BS254" i="41"/>
  <c r="AG254" i="41"/>
  <c r="AT241" i="41"/>
  <c r="CF241" i="41"/>
  <c r="BB271" i="41"/>
  <c r="P271" i="41"/>
  <c r="AA260" i="41"/>
  <c r="BM260" i="41"/>
  <c r="BY248" i="41"/>
  <c r="AM248" i="41"/>
  <c r="N273" i="41"/>
  <c r="L273" i="41" s="1"/>
  <c r="M273" i="41" s="1"/>
  <c r="AZ273" i="41"/>
  <c r="O272" i="41"/>
  <c r="BA272" i="41"/>
  <c r="BO258" i="41"/>
  <c r="AC258" i="41"/>
  <c r="T267" i="41"/>
  <c r="BF267" i="41"/>
  <c r="BH265" i="41"/>
  <c r="V265" i="41"/>
  <c r="BQ256" i="41"/>
  <c r="AE256" i="41"/>
  <c r="BX249" i="41"/>
  <c r="AL249" i="41"/>
  <c r="AN247" i="41"/>
  <c r="BZ247" i="41"/>
  <c r="CG240" i="41"/>
  <c r="AU240" i="41"/>
  <c r="BJ263" i="41"/>
  <c r="X263" i="41"/>
  <c r="W264" i="41"/>
  <c r="BI264" i="41"/>
  <c r="CE242" i="41"/>
  <c r="AS242" i="41"/>
  <c r="F274" i="41"/>
  <c r="G274" i="41"/>
  <c r="K275" i="41"/>
  <c r="D274" i="41"/>
  <c r="C274" i="41"/>
  <c r="I274" i="41"/>
  <c r="B274" i="41"/>
  <c r="H274" i="41"/>
  <c r="E274" i="41"/>
  <c r="AY274" i="41"/>
  <c r="AQ244" i="41"/>
  <c r="CC244" i="41"/>
  <c r="U266" i="41"/>
  <c r="BG266" i="41"/>
  <c r="CJ237" i="41"/>
  <c r="AX237" i="41"/>
  <c r="AK250" i="41"/>
  <c r="BW250" i="41"/>
  <c r="AD257" i="41"/>
  <c r="BP257" i="41"/>
  <c r="BV251" i="41"/>
  <c r="AJ251" i="41"/>
  <c r="CB245" i="41"/>
  <c r="AP245" i="41"/>
  <c r="BR255" i="41"/>
  <c r="AF255" i="41"/>
  <c r="R269" i="41"/>
  <c r="BD269" i="41"/>
  <c r="AO246" i="41"/>
  <c r="CA246" i="41"/>
  <c r="CD243" i="41"/>
  <c r="AR243" i="41"/>
  <c r="BL261" i="41"/>
  <c r="Z261" i="41"/>
  <c r="AZ274" i="41" l="1"/>
  <c r="N274" i="41"/>
  <c r="L274" i="41" s="1"/>
  <c r="M274" i="41" s="1"/>
  <c r="X264" i="41"/>
  <c r="BJ264" i="41"/>
  <c r="BN260" i="41"/>
  <c r="AB260" i="41"/>
  <c r="CI239" i="41"/>
  <c r="AW239" i="41"/>
  <c r="W265" i="41"/>
  <c r="BI265" i="41"/>
  <c r="AE257" i="41"/>
  <c r="BQ257" i="41"/>
  <c r="U267" i="41"/>
  <c r="BG267" i="41"/>
  <c r="BV252" i="41"/>
  <c r="AJ252" i="41"/>
  <c r="AS243" i="41"/>
  <c r="CE243" i="41"/>
  <c r="Y263" i="41"/>
  <c r="BK263" i="41"/>
  <c r="BC271" i="41"/>
  <c r="Q271" i="41"/>
  <c r="AP246" i="41"/>
  <c r="CB246" i="41"/>
  <c r="BX250" i="41"/>
  <c r="AL250" i="41"/>
  <c r="CG241" i="41"/>
  <c r="AU241" i="41"/>
  <c r="AC259" i="41"/>
  <c r="BO259" i="41"/>
  <c r="CH240" i="41"/>
  <c r="AV240" i="41"/>
  <c r="AD258" i="41"/>
  <c r="BP258" i="41"/>
  <c r="AK251" i="41"/>
  <c r="BW251" i="41"/>
  <c r="CA247" i="41"/>
  <c r="AO247" i="41"/>
  <c r="BB272" i="41"/>
  <c r="P272" i="41"/>
  <c r="CJ238" i="41"/>
  <c r="AX238" i="41"/>
  <c r="BM261" i="41"/>
  <c r="AA261" i="41"/>
  <c r="H275" i="41"/>
  <c r="B275" i="41"/>
  <c r="F275" i="41"/>
  <c r="G275" i="41"/>
  <c r="AY275" i="41"/>
  <c r="E275" i="41"/>
  <c r="K276" i="41"/>
  <c r="C275" i="41"/>
  <c r="I275" i="41"/>
  <c r="D275" i="41"/>
  <c r="AH254" i="41"/>
  <c r="BT254" i="41"/>
  <c r="BE269" i="41"/>
  <c r="S269" i="41"/>
  <c r="BH266" i="41"/>
  <c r="V266" i="41"/>
  <c r="BA273" i="41"/>
  <c r="O273" i="41"/>
  <c r="BS255" i="41"/>
  <c r="AG255" i="41"/>
  <c r="BY249" i="41"/>
  <c r="AM249" i="41"/>
  <c r="BL262" i="41"/>
  <c r="Z262" i="41"/>
  <c r="AI253" i="41"/>
  <c r="BU253" i="41"/>
  <c r="CD244" i="41"/>
  <c r="AR244" i="41"/>
  <c r="R270" i="41"/>
  <c r="BD270" i="41"/>
  <c r="CC245" i="41"/>
  <c r="AQ245" i="41"/>
  <c r="CF242" i="41"/>
  <c r="AT242" i="41"/>
  <c r="AF256" i="41"/>
  <c r="BR256" i="41"/>
  <c r="AN248" i="41"/>
  <c r="BZ248" i="41"/>
  <c r="T268" i="41"/>
  <c r="BF268" i="41"/>
  <c r="BG268" i="41" l="1"/>
  <c r="U268" i="41"/>
  <c r="AL251" i="41"/>
  <c r="BX251" i="41"/>
  <c r="CC246" i="41"/>
  <c r="AQ246" i="41"/>
  <c r="AF257" i="41"/>
  <c r="BR257" i="41"/>
  <c r="AS244" i="41"/>
  <c r="CE244" i="41"/>
  <c r="W266" i="41"/>
  <c r="BI266" i="41"/>
  <c r="AJ253" i="41"/>
  <c r="BV253" i="41"/>
  <c r="BQ258" i="41"/>
  <c r="AE258" i="41"/>
  <c r="BJ265" i="41"/>
  <c r="X265" i="41"/>
  <c r="T269" i="41"/>
  <c r="BF269" i="41"/>
  <c r="R271" i="41"/>
  <c r="BD271" i="41"/>
  <c r="BS256" i="41"/>
  <c r="AG256" i="41"/>
  <c r="AI254" i="41"/>
  <c r="BU254" i="41"/>
  <c r="BL263" i="41"/>
  <c r="Z263" i="41"/>
  <c r="AA262" i="41"/>
  <c r="BM262" i="41"/>
  <c r="BN261" i="41"/>
  <c r="AB261" i="41"/>
  <c r="AW240" i="41"/>
  <c r="CI240" i="41"/>
  <c r="AX239" i="41"/>
  <c r="CJ239" i="41"/>
  <c r="AD259" i="41"/>
  <c r="BP259" i="41"/>
  <c r="AT243" i="41"/>
  <c r="CF243" i="41"/>
  <c r="CG242" i="41"/>
  <c r="AU242" i="41"/>
  <c r="AN249" i="41"/>
  <c r="BZ249" i="41"/>
  <c r="AC260" i="41"/>
  <c r="BO260" i="41"/>
  <c r="Y264" i="41"/>
  <c r="BK264" i="41"/>
  <c r="CD245" i="41"/>
  <c r="AR245" i="41"/>
  <c r="BT255" i="41"/>
  <c r="AH255" i="41"/>
  <c r="F276" i="41"/>
  <c r="I276" i="41"/>
  <c r="B276" i="41"/>
  <c r="G276" i="41"/>
  <c r="AY276" i="41"/>
  <c r="E276" i="41"/>
  <c r="D276" i="41"/>
  <c r="C276" i="41"/>
  <c r="K277" i="41"/>
  <c r="H276" i="41"/>
  <c r="BC272" i="41"/>
  <c r="Q272" i="41"/>
  <c r="AV241" i="41"/>
  <c r="CH241" i="41"/>
  <c r="BW252" i="41"/>
  <c r="AK252" i="41"/>
  <c r="BE270" i="41"/>
  <c r="S270" i="41"/>
  <c r="BH267" i="41"/>
  <c r="V267" i="41"/>
  <c r="CA248" i="41"/>
  <c r="AO248" i="41"/>
  <c r="P273" i="41"/>
  <c r="BB273" i="41"/>
  <c r="N275" i="41"/>
  <c r="L275" i="41" s="1"/>
  <c r="M275" i="41" s="1"/>
  <c r="AZ275" i="41"/>
  <c r="CB247" i="41"/>
  <c r="AP247" i="41"/>
  <c r="AM250" i="41"/>
  <c r="BY250" i="41"/>
  <c r="O274" i="41"/>
  <c r="BA274" i="41"/>
  <c r="BB274" i="41" l="1"/>
  <c r="P274" i="41"/>
  <c r="Z264" i="41"/>
  <c r="BL264" i="41"/>
  <c r="BJ266" i="41"/>
  <c r="X266" i="41"/>
  <c r="BP260" i="41"/>
  <c r="AD260" i="41"/>
  <c r="CJ240" i="41"/>
  <c r="AX240" i="41"/>
  <c r="S271" i="41"/>
  <c r="BE271" i="41"/>
  <c r="CF244" i="41"/>
  <c r="AT244" i="41"/>
  <c r="BF270" i="41"/>
  <c r="T270" i="41"/>
  <c r="AZ276" i="41"/>
  <c r="N276" i="41"/>
  <c r="L276" i="41" s="1"/>
  <c r="M276" i="41" s="1"/>
  <c r="CA249" i="41"/>
  <c r="AO249" i="41"/>
  <c r="BG269" i="41"/>
  <c r="U269" i="41"/>
  <c r="BS257" i="41"/>
  <c r="AG257" i="41"/>
  <c r="CC247" i="41"/>
  <c r="AQ247" i="41"/>
  <c r="AL252" i="41"/>
  <c r="BX252" i="41"/>
  <c r="AC261" i="41"/>
  <c r="BO261" i="41"/>
  <c r="BI267" i="41"/>
  <c r="W267" i="41"/>
  <c r="BA275" i="41"/>
  <c r="O275" i="41"/>
  <c r="CI241" i="41"/>
  <c r="AW241" i="41"/>
  <c r="AB262" i="41"/>
  <c r="BN262" i="41"/>
  <c r="AV242" i="41"/>
  <c r="CH242" i="41"/>
  <c r="Y265" i="41"/>
  <c r="BK265" i="41"/>
  <c r="CD246" i="41"/>
  <c r="AR246" i="41"/>
  <c r="BZ250" i="41"/>
  <c r="AN250" i="41"/>
  <c r="CG243" i="41"/>
  <c r="AU243" i="41"/>
  <c r="AM251" i="41"/>
  <c r="BY251" i="41"/>
  <c r="BD272" i="41"/>
  <c r="R272" i="41"/>
  <c r="BU255" i="41"/>
  <c r="AI255" i="41"/>
  <c r="BM263" i="41"/>
  <c r="AA263" i="41"/>
  <c r="AF258" i="41"/>
  <c r="BR258" i="41"/>
  <c r="BT256" i="41"/>
  <c r="AH256" i="41"/>
  <c r="BQ259" i="41"/>
  <c r="AE259" i="41"/>
  <c r="BV254" i="41"/>
  <c r="AJ254" i="41"/>
  <c r="BW253" i="41"/>
  <c r="AK253" i="41"/>
  <c r="BC273" i="41"/>
  <c r="Q273" i="41"/>
  <c r="CB248" i="41"/>
  <c r="AP248" i="41"/>
  <c r="C277" i="41"/>
  <c r="AY277" i="41"/>
  <c r="G277" i="41"/>
  <c r="I277" i="41"/>
  <c r="E277" i="41"/>
  <c r="F277" i="41"/>
  <c r="K278" i="41"/>
  <c r="H277" i="41"/>
  <c r="B277" i="41"/>
  <c r="D277" i="41"/>
  <c r="AS245" i="41"/>
  <c r="CE245" i="41"/>
  <c r="V268" i="41"/>
  <c r="BH268" i="41"/>
  <c r="AZ277" i="41" l="1"/>
  <c r="N277" i="41"/>
  <c r="L277" i="41" s="1"/>
  <c r="M277" i="41" s="1"/>
  <c r="T271" i="41"/>
  <c r="BF271" i="41"/>
  <c r="BU256" i="41"/>
  <c r="AI256" i="41"/>
  <c r="CH243" i="41"/>
  <c r="AV243" i="41"/>
  <c r="AX241" i="41"/>
  <c r="CJ241" i="41"/>
  <c r="BT257" i="41"/>
  <c r="AH257" i="41"/>
  <c r="CF245" i="41"/>
  <c r="AT245" i="41"/>
  <c r="BS258" i="41"/>
  <c r="AG258" i="41"/>
  <c r="W268" i="41"/>
  <c r="BI268" i="41"/>
  <c r="AQ248" i="41"/>
  <c r="CC248" i="41"/>
  <c r="AO250" i="41"/>
  <c r="CA250" i="41"/>
  <c r="P275" i="41"/>
  <c r="BB275" i="41"/>
  <c r="BH269" i="41"/>
  <c r="V269" i="41"/>
  <c r="BD273" i="41"/>
  <c r="R273" i="41"/>
  <c r="BN263" i="41"/>
  <c r="AB263" i="41"/>
  <c r="AS246" i="41"/>
  <c r="CE246" i="41"/>
  <c r="BJ267" i="41"/>
  <c r="X267" i="41"/>
  <c r="CB249" i="41"/>
  <c r="AP249" i="41"/>
  <c r="BQ260" i="41"/>
  <c r="AE260" i="41"/>
  <c r="Z265" i="41"/>
  <c r="BL265" i="41"/>
  <c r="AD261" i="41"/>
  <c r="BP261" i="41"/>
  <c r="H278" i="41"/>
  <c r="E278" i="41"/>
  <c r="K279" i="41"/>
  <c r="D278" i="41"/>
  <c r="AY278" i="41"/>
  <c r="C278" i="41"/>
  <c r="F278" i="41"/>
  <c r="B278" i="41"/>
  <c r="G278" i="41"/>
  <c r="I278" i="41"/>
  <c r="BX253" i="41"/>
  <c r="AL253" i="41"/>
  <c r="AJ255" i="41"/>
  <c r="BV255" i="41"/>
  <c r="BA276" i="41"/>
  <c r="O276" i="41"/>
  <c r="Y266" i="41"/>
  <c r="BK266" i="41"/>
  <c r="CI242" i="41"/>
  <c r="AW242" i="41"/>
  <c r="AM252" i="41"/>
  <c r="BY252" i="41"/>
  <c r="AA264" i="41"/>
  <c r="BM264" i="41"/>
  <c r="BW254" i="41"/>
  <c r="AK254" i="41"/>
  <c r="BE272" i="41"/>
  <c r="S272" i="41"/>
  <c r="BG270" i="41"/>
  <c r="U270" i="41"/>
  <c r="AN251" i="41"/>
  <c r="BZ251" i="41"/>
  <c r="BO262" i="41"/>
  <c r="AC262" i="41"/>
  <c r="AF259" i="41"/>
  <c r="BR259" i="41"/>
  <c r="CD247" i="41"/>
  <c r="AR247" i="41"/>
  <c r="AU244" i="41"/>
  <c r="CG244" i="41"/>
  <c r="Q274" i="41"/>
  <c r="BC274" i="41"/>
  <c r="BD274" i="41" l="1"/>
  <c r="R274" i="41"/>
  <c r="BL266" i="41"/>
  <c r="Z266" i="41"/>
  <c r="Q275" i="41"/>
  <c r="BC275" i="41"/>
  <c r="CH244" i="41"/>
  <c r="AV244" i="41"/>
  <c r="AP250" i="41"/>
  <c r="CB250" i="41"/>
  <c r="BF272" i="41"/>
  <c r="T272" i="41"/>
  <c r="P276" i="41"/>
  <c r="BB276" i="41"/>
  <c r="E279" i="41"/>
  <c r="H279" i="41"/>
  <c r="D279" i="41"/>
  <c r="C279" i="41"/>
  <c r="B279" i="41"/>
  <c r="I279" i="41"/>
  <c r="K280" i="41"/>
  <c r="AY279" i="41"/>
  <c r="G279" i="41"/>
  <c r="F279" i="41"/>
  <c r="Y267" i="41"/>
  <c r="BK267" i="41"/>
  <c r="V270" i="41"/>
  <c r="BH270" i="41"/>
  <c r="BW255" i="41"/>
  <c r="AK255" i="41"/>
  <c r="CF246" i="41"/>
  <c r="AT246" i="41"/>
  <c r="AR248" i="41"/>
  <c r="CD248" i="41"/>
  <c r="CE247" i="41"/>
  <c r="AS247" i="41"/>
  <c r="AL254" i="41"/>
  <c r="BX254" i="41"/>
  <c r="CI243" i="41"/>
  <c r="AW243" i="41"/>
  <c r="AG259" i="41"/>
  <c r="BS259" i="41"/>
  <c r="AB264" i="41"/>
  <c r="BN264" i="41"/>
  <c r="BQ261" i="41"/>
  <c r="AE261" i="41"/>
  <c r="BJ268" i="41"/>
  <c r="X268" i="41"/>
  <c r="AM253" i="41"/>
  <c r="BY253" i="41"/>
  <c r="BO263" i="41"/>
  <c r="AC263" i="41"/>
  <c r="BV256" i="41"/>
  <c r="AJ256" i="41"/>
  <c r="AN252" i="41"/>
  <c r="BZ252" i="41"/>
  <c r="BM265" i="41"/>
  <c r="AA265" i="41"/>
  <c r="U271" i="41"/>
  <c r="BG271" i="41"/>
  <c r="AI257" i="41"/>
  <c r="BU257" i="41"/>
  <c r="AD262" i="41"/>
  <c r="BP262" i="41"/>
  <c r="BE273" i="41"/>
  <c r="S273" i="41"/>
  <c r="AH258" i="41"/>
  <c r="BT258" i="41"/>
  <c r="AQ249" i="41"/>
  <c r="CC249" i="41"/>
  <c r="AO251" i="41"/>
  <c r="CA251" i="41"/>
  <c r="N278" i="41"/>
  <c r="L278" i="41" s="1"/>
  <c r="M278" i="41" s="1"/>
  <c r="AZ278" i="41"/>
  <c r="AX242" i="41"/>
  <c r="CJ242" i="41"/>
  <c r="AF260" i="41"/>
  <c r="BR260" i="41"/>
  <c r="W269" i="41"/>
  <c r="BI269" i="41"/>
  <c r="CG245" i="41"/>
  <c r="AU245" i="41"/>
  <c r="O277" i="41"/>
  <c r="BA277" i="41"/>
  <c r="P277" i="41" l="1"/>
  <c r="BB277" i="41"/>
  <c r="AP251" i="41"/>
  <c r="CB251" i="41"/>
  <c r="BH271" i="41"/>
  <c r="V271" i="41"/>
  <c r="BK268" i="41"/>
  <c r="Y268" i="41"/>
  <c r="CF247" i="41"/>
  <c r="AT247" i="41"/>
  <c r="U272" i="41"/>
  <c r="BG272" i="41"/>
  <c r="CD249" i="41"/>
  <c r="AR249" i="41"/>
  <c r="AS248" i="41"/>
  <c r="CE248" i="41"/>
  <c r="N279" i="41"/>
  <c r="L279" i="41" s="1"/>
  <c r="M279" i="41" s="1"/>
  <c r="AZ279" i="41"/>
  <c r="AQ250" i="41"/>
  <c r="CC250" i="41"/>
  <c r="AB265" i="41"/>
  <c r="BN265" i="41"/>
  <c r="BR261" i="41"/>
  <c r="AF261" i="41"/>
  <c r="E280" i="41"/>
  <c r="G280" i="41"/>
  <c r="AY280" i="41"/>
  <c r="D280" i="41"/>
  <c r="I280" i="41"/>
  <c r="H280" i="41"/>
  <c r="K281" i="41"/>
  <c r="F280" i="41"/>
  <c r="C280" i="41"/>
  <c r="B280" i="41"/>
  <c r="X269" i="41"/>
  <c r="BJ269" i="41"/>
  <c r="BU258" i="41"/>
  <c r="AI258" i="41"/>
  <c r="AO252" i="41"/>
  <c r="CA252" i="41"/>
  <c r="AC264" i="41"/>
  <c r="BO264" i="41"/>
  <c r="AV245" i="41"/>
  <c r="CH245" i="41"/>
  <c r="AU246" i="41"/>
  <c r="CG246" i="41"/>
  <c r="CI244" i="41"/>
  <c r="AW244" i="41"/>
  <c r="BS260" i="41"/>
  <c r="AG260" i="41"/>
  <c r="BT259" i="41"/>
  <c r="AH259" i="41"/>
  <c r="R275" i="41"/>
  <c r="BD275" i="41"/>
  <c r="BF273" i="41"/>
  <c r="T273" i="41"/>
  <c r="AK256" i="41"/>
  <c r="BW256" i="41"/>
  <c r="AL255" i="41"/>
  <c r="BX255" i="41"/>
  <c r="AE262" i="41"/>
  <c r="BQ262" i="41"/>
  <c r="W270" i="41"/>
  <c r="BI270" i="41"/>
  <c r="AD263" i="41"/>
  <c r="BP263" i="41"/>
  <c r="AX243" i="41"/>
  <c r="CJ243" i="41"/>
  <c r="BM266" i="41"/>
  <c r="AA266" i="41"/>
  <c r="O278" i="41"/>
  <c r="BA278" i="41"/>
  <c r="AJ257" i="41"/>
  <c r="BV257" i="41"/>
  <c r="AN253" i="41"/>
  <c r="BZ253" i="41"/>
  <c r="BY254" i="41"/>
  <c r="AM254" i="41"/>
  <c r="Z267" i="41"/>
  <c r="BL267" i="41"/>
  <c r="BC276" i="41"/>
  <c r="Q276" i="41"/>
  <c r="BE274" i="41"/>
  <c r="S274" i="41"/>
  <c r="BB278" i="41" l="1"/>
  <c r="P278" i="41"/>
  <c r="BY255" i="41"/>
  <c r="AM255" i="41"/>
  <c r="Y269" i="41"/>
  <c r="BK269" i="41"/>
  <c r="BH272" i="41"/>
  <c r="V272" i="41"/>
  <c r="CJ244" i="41"/>
  <c r="AX244" i="41"/>
  <c r="BS261" i="41"/>
  <c r="AG261" i="41"/>
  <c r="AL256" i="41"/>
  <c r="BX256" i="41"/>
  <c r="AV246" i="41"/>
  <c r="CH246" i="41"/>
  <c r="AC265" i="41"/>
  <c r="BO265" i="41"/>
  <c r="AB266" i="41"/>
  <c r="BN266" i="41"/>
  <c r="AU247" i="41"/>
  <c r="CG247" i="41"/>
  <c r="AA267" i="41"/>
  <c r="BM267" i="41"/>
  <c r="AW245" i="41"/>
  <c r="CI245" i="41"/>
  <c r="AR250" i="41"/>
  <c r="CD250" i="41"/>
  <c r="BG273" i="41"/>
  <c r="U273" i="41"/>
  <c r="K282" i="41"/>
  <c r="I281" i="41"/>
  <c r="F281" i="41"/>
  <c r="B281" i="41"/>
  <c r="E281" i="41"/>
  <c r="D281" i="41"/>
  <c r="G281" i="41"/>
  <c r="H281" i="41"/>
  <c r="C281" i="41"/>
  <c r="AY281" i="41"/>
  <c r="BL268" i="41"/>
  <c r="Z268" i="41"/>
  <c r="BD276" i="41"/>
  <c r="R276" i="41"/>
  <c r="AE263" i="41"/>
  <c r="BQ263" i="41"/>
  <c r="BE275" i="41"/>
  <c r="S275" i="41"/>
  <c r="AD264" i="41"/>
  <c r="BP264" i="41"/>
  <c r="O279" i="41"/>
  <c r="BA279" i="41"/>
  <c r="BZ254" i="41"/>
  <c r="AN254" i="41"/>
  <c r="BI271" i="41"/>
  <c r="W271" i="41"/>
  <c r="AO253" i="41"/>
  <c r="CA253" i="41"/>
  <c r="BJ270" i="41"/>
  <c r="X270" i="41"/>
  <c r="AP252" i="41"/>
  <c r="CB252" i="41"/>
  <c r="CF248" i="41"/>
  <c r="AT248" i="41"/>
  <c r="AQ251" i="41"/>
  <c r="CC251" i="41"/>
  <c r="BU259" i="41"/>
  <c r="AI259" i="41"/>
  <c r="AZ280" i="41"/>
  <c r="N280" i="41"/>
  <c r="L280" i="41" s="1"/>
  <c r="M280" i="41" s="1"/>
  <c r="BW257" i="41"/>
  <c r="AK257" i="41"/>
  <c r="BR262" i="41"/>
  <c r="AF262" i="41"/>
  <c r="Q277" i="41"/>
  <c r="BC277" i="41"/>
  <c r="T274" i="41"/>
  <c r="BF274" i="41"/>
  <c r="BT260" i="41"/>
  <c r="AH260" i="41"/>
  <c r="AJ258" i="41"/>
  <c r="BV258" i="41"/>
  <c r="AS249" i="41"/>
  <c r="CE249" i="41"/>
  <c r="AT249" i="41" l="1"/>
  <c r="CF249" i="41"/>
  <c r="BN267" i="41"/>
  <c r="AB267" i="41"/>
  <c r="AL257" i="41"/>
  <c r="BX257" i="41"/>
  <c r="BK270" i="41"/>
  <c r="Y270" i="41"/>
  <c r="T275" i="41"/>
  <c r="BF275" i="41"/>
  <c r="BT261" i="41"/>
  <c r="AH261" i="41"/>
  <c r="CB253" i="41"/>
  <c r="AP253" i="41"/>
  <c r="AF263" i="41"/>
  <c r="BR263" i="41"/>
  <c r="AV247" i="41"/>
  <c r="CH247" i="41"/>
  <c r="O280" i="41"/>
  <c r="BA280" i="41"/>
  <c r="AK258" i="41"/>
  <c r="BW258" i="41"/>
  <c r="AC266" i="41"/>
  <c r="BO266" i="41"/>
  <c r="BJ271" i="41"/>
  <c r="X271" i="41"/>
  <c r="BE276" i="41"/>
  <c r="S276" i="41"/>
  <c r="C282" i="41"/>
  <c r="K283" i="41"/>
  <c r="I282" i="41"/>
  <c r="G282" i="41"/>
  <c r="E282" i="41"/>
  <c r="D282" i="41"/>
  <c r="H282" i="41"/>
  <c r="AY282" i="41"/>
  <c r="B282" i="41"/>
  <c r="F282" i="41"/>
  <c r="W272" i="41"/>
  <c r="BI272" i="41"/>
  <c r="BG274" i="41"/>
  <c r="U274" i="41"/>
  <c r="AR251" i="41"/>
  <c r="CD251" i="41"/>
  <c r="BP265" i="41"/>
  <c r="AD265" i="41"/>
  <c r="BL269" i="41"/>
  <c r="Z269" i="41"/>
  <c r="AJ259" i="41"/>
  <c r="BV259" i="41"/>
  <c r="CA254" i="41"/>
  <c r="AO254" i="41"/>
  <c r="AA268" i="41"/>
  <c r="BM268" i="41"/>
  <c r="V273" i="41"/>
  <c r="BH273" i="41"/>
  <c r="BD277" i="41"/>
  <c r="R277" i="41"/>
  <c r="P279" i="41"/>
  <c r="BB279" i="41"/>
  <c r="N281" i="41"/>
  <c r="L281" i="41" s="1"/>
  <c r="M281" i="41" s="1"/>
  <c r="AZ281" i="41"/>
  <c r="CE250" i="41"/>
  <c r="AS250" i="41"/>
  <c r="AW246" i="41"/>
  <c r="CI246" i="41"/>
  <c r="CG248" i="41"/>
  <c r="AU248" i="41"/>
  <c r="BZ255" i="41"/>
  <c r="AN255" i="41"/>
  <c r="AQ252" i="41"/>
  <c r="CC252" i="41"/>
  <c r="BQ264" i="41"/>
  <c r="AE264" i="41"/>
  <c r="CJ245" i="41"/>
  <c r="AX245" i="41"/>
  <c r="AM256" i="41"/>
  <c r="BY256" i="41"/>
  <c r="BU260" i="41"/>
  <c r="AI260" i="41"/>
  <c r="BS262" i="41"/>
  <c r="AG262" i="41"/>
  <c r="Q278" i="41"/>
  <c r="BC278" i="41"/>
  <c r="R278" i="41" l="1"/>
  <c r="BD278" i="41"/>
  <c r="CD252" i="41"/>
  <c r="AR252" i="41"/>
  <c r="BC279" i="41"/>
  <c r="Q279" i="41"/>
  <c r="N282" i="41"/>
  <c r="L282" i="41" s="1"/>
  <c r="M282" i="41" s="1"/>
  <c r="AZ282" i="41"/>
  <c r="AD266" i="41"/>
  <c r="BP266" i="41"/>
  <c r="AI261" i="41"/>
  <c r="BU261" i="41"/>
  <c r="AL258" i="41"/>
  <c r="BX258" i="41"/>
  <c r="U275" i="41"/>
  <c r="BG275" i="41"/>
  <c r="BT262" i="41"/>
  <c r="AH262" i="41"/>
  <c r="CA255" i="41"/>
  <c r="AO255" i="41"/>
  <c r="S277" i="41"/>
  <c r="BE277" i="41"/>
  <c r="AE265" i="41"/>
  <c r="BQ265" i="41"/>
  <c r="AA269" i="41"/>
  <c r="BM269" i="41"/>
  <c r="W273" i="41"/>
  <c r="BI273" i="41"/>
  <c r="AS251" i="41"/>
  <c r="CE251" i="41"/>
  <c r="P280" i="41"/>
  <c r="BB280" i="41"/>
  <c r="BV260" i="41"/>
  <c r="AJ260" i="41"/>
  <c r="AV248" i="41"/>
  <c r="CH248" i="41"/>
  <c r="BL270" i="41"/>
  <c r="Z270" i="41"/>
  <c r="AN256" i="41"/>
  <c r="BZ256" i="41"/>
  <c r="AX246" i="41"/>
  <c r="CJ246" i="41"/>
  <c r="AB268" i="41"/>
  <c r="BN268" i="41"/>
  <c r="D283" i="41"/>
  <c r="AY283" i="41"/>
  <c r="E283" i="41"/>
  <c r="G283" i="41"/>
  <c r="H283" i="41"/>
  <c r="B283" i="41"/>
  <c r="K284" i="41"/>
  <c r="C283" i="41"/>
  <c r="F283" i="41"/>
  <c r="I283" i="41"/>
  <c r="AW247" i="41"/>
  <c r="CI247" i="41"/>
  <c r="AM257" i="41"/>
  <c r="BY257" i="41"/>
  <c r="V274" i="41"/>
  <c r="BH274" i="41"/>
  <c r="X272" i="41"/>
  <c r="BJ272" i="41"/>
  <c r="AG263" i="41"/>
  <c r="BS263" i="41"/>
  <c r="CF250" i="41"/>
  <c r="AT250" i="41"/>
  <c r="CB254" i="41"/>
  <c r="AP254" i="41"/>
  <c r="T276" i="41"/>
  <c r="BF276" i="41"/>
  <c r="BO267" i="41"/>
  <c r="AC267" i="41"/>
  <c r="BA281" i="41"/>
  <c r="O281" i="41"/>
  <c r="BW259" i="41"/>
  <c r="AK259" i="41"/>
  <c r="CG249" i="41"/>
  <c r="AU249" i="41"/>
  <c r="BR264" i="41"/>
  <c r="AF264" i="41"/>
  <c r="BK271" i="41"/>
  <c r="Y271" i="41"/>
  <c r="CC253" i="41"/>
  <c r="AQ253" i="41"/>
  <c r="W274" i="41" l="1"/>
  <c r="BI274" i="41"/>
  <c r="AW248" i="41"/>
  <c r="CI248" i="41"/>
  <c r="AF265" i="41"/>
  <c r="BR265" i="41"/>
  <c r="BV261" i="41"/>
  <c r="AJ261" i="41"/>
  <c r="BG276" i="41"/>
  <c r="U276" i="41"/>
  <c r="AN257" i="41"/>
  <c r="BZ257" i="41"/>
  <c r="AZ283" i="41"/>
  <c r="N283" i="41"/>
  <c r="L283" i="41" s="1"/>
  <c r="M283" i="41" s="1"/>
  <c r="T277" i="41"/>
  <c r="BF277" i="41"/>
  <c r="AE266" i="41"/>
  <c r="BQ266" i="41"/>
  <c r="Z271" i="41"/>
  <c r="BL271" i="41"/>
  <c r="BW260" i="41"/>
  <c r="AK260" i="41"/>
  <c r="AD267" i="41"/>
  <c r="BP267" i="41"/>
  <c r="CJ247" i="41"/>
  <c r="AX247" i="41"/>
  <c r="BO268" i="41"/>
  <c r="AC268" i="41"/>
  <c r="Q280" i="41"/>
  <c r="BC280" i="41"/>
  <c r="BA282" i="41"/>
  <c r="O282" i="41"/>
  <c r="AG264" i="41"/>
  <c r="BS264" i="41"/>
  <c r="CC254" i="41"/>
  <c r="AQ254" i="41"/>
  <c r="AP255" i="41"/>
  <c r="CB255" i="41"/>
  <c r="CF251" i="41"/>
  <c r="AT251" i="41"/>
  <c r="AV249" i="41"/>
  <c r="CH249" i="41"/>
  <c r="AU250" i="41"/>
  <c r="CG250" i="41"/>
  <c r="BU262" i="41"/>
  <c r="AI262" i="41"/>
  <c r="R279" i="41"/>
  <c r="BD279" i="41"/>
  <c r="CD253" i="41"/>
  <c r="AR253" i="41"/>
  <c r="BT263" i="41"/>
  <c r="AH263" i="41"/>
  <c r="CA256" i="41"/>
  <c r="AO256" i="41"/>
  <c r="BJ273" i="41"/>
  <c r="X273" i="41"/>
  <c r="V275" i="41"/>
  <c r="BH275" i="41"/>
  <c r="H284" i="41"/>
  <c r="K285" i="41"/>
  <c r="E284" i="41"/>
  <c r="D284" i="41"/>
  <c r="C284" i="41"/>
  <c r="B284" i="41"/>
  <c r="I284" i="41"/>
  <c r="G284" i="41"/>
  <c r="AY284" i="41"/>
  <c r="F284" i="41"/>
  <c r="AS252" i="41"/>
  <c r="CE252" i="41"/>
  <c r="Y272" i="41"/>
  <c r="BK272" i="41"/>
  <c r="AB269" i="41"/>
  <c r="BN269" i="41"/>
  <c r="BY258" i="41"/>
  <c r="AM258" i="41"/>
  <c r="BE278" i="41"/>
  <c r="S278" i="41"/>
  <c r="BX259" i="41"/>
  <c r="AL259" i="41"/>
  <c r="BB281" i="41"/>
  <c r="P281" i="41"/>
  <c r="BM270" i="41"/>
  <c r="AA270" i="41"/>
  <c r="BL272" i="41" l="1"/>
  <c r="Z272" i="41"/>
  <c r="G285" i="41"/>
  <c r="AY285" i="41"/>
  <c r="E285" i="41"/>
  <c r="K286" i="41"/>
  <c r="H285" i="41"/>
  <c r="B285" i="41"/>
  <c r="D285" i="41"/>
  <c r="I285" i="41"/>
  <c r="C285" i="41"/>
  <c r="F285" i="41"/>
  <c r="BE279" i="41"/>
  <c r="S279" i="41"/>
  <c r="AE267" i="41"/>
  <c r="BQ267" i="41"/>
  <c r="CA257" i="41"/>
  <c r="AO257" i="41"/>
  <c r="CD254" i="41"/>
  <c r="AR254" i="41"/>
  <c r="AT252" i="41"/>
  <c r="CF252" i="41"/>
  <c r="W275" i="41"/>
  <c r="BI275" i="41"/>
  <c r="BT264" i="41"/>
  <c r="AH264" i="41"/>
  <c r="BC281" i="41"/>
  <c r="Q281" i="41"/>
  <c r="BV262" i="41"/>
  <c r="AJ262" i="41"/>
  <c r="BX260" i="41"/>
  <c r="AL260" i="41"/>
  <c r="V276" i="41"/>
  <c r="BH276" i="41"/>
  <c r="AV250" i="41"/>
  <c r="CH250" i="41"/>
  <c r="BM271" i="41"/>
  <c r="AA271" i="41"/>
  <c r="BY259" i="41"/>
  <c r="AM259" i="41"/>
  <c r="N284" i="41"/>
  <c r="L284" i="41" s="1"/>
  <c r="M284" i="41" s="1"/>
  <c r="AZ284" i="41"/>
  <c r="BK273" i="41"/>
  <c r="Y273" i="41"/>
  <c r="BB282" i="41"/>
  <c r="P282" i="41"/>
  <c r="BW261" i="41"/>
  <c r="AK261" i="41"/>
  <c r="AB270" i="41"/>
  <c r="BN270" i="41"/>
  <c r="AW249" i="41"/>
  <c r="CI249" i="41"/>
  <c r="BD280" i="41"/>
  <c r="R280" i="41"/>
  <c r="AF266" i="41"/>
  <c r="BR266" i="41"/>
  <c r="AG265" i="41"/>
  <c r="BS265" i="41"/>
  <c r="BF278" i="41"/>
  <c r="T278" i="41"/>
  <c r="CB256" i="41"/>
  <c r="AP256" i="41"/>
  <c r="BG277" i="41"/>
  <c r="U277" i="41"/>
  <c r="CJ248" i="41"/>
  <c r="AX248" i="41"/>
  <c r="AN258" i="41"/>
  <c r="BZ258" i="41"/>
  <c r="BU263" i="41"/>
  <c r="AI263" i="41"/>
  <c r="CG251" i="41"/>
  <c r="AU251" i="41"/>
  <c r="AD268" i="41"/>
  <c r="BP268" i="41"/>
  <c r="BO269" i="41"/>
  <c r="AC269" i="41"/>
  <c r="AQ255" i="41"/>
  <c r="CC255" i="41"/>
  <c r="BJ274" i="41"/>
  <c r="X274" i="41"/>
  <c r="CE253" i="41"/>
  <c r="AS253" i="41"/>
  <c r="O283" i="41"/>
  <c r="BA283" i="41"/>
  <c r="P283" i="41" l="1"/>
  <c r="BB283" i="41"/>
  <c r="CI250" i="41"/>
  <c r="AW250" i="41"/>
  <c r="X275" i="41"/>
  <c r="BJ275" i="41"/>
  <c r="AV251" i="41"/>
  <c r="CH251" i="41"/>
  <c r="BG278" i="41"/>
  <c r="U278" i="41"/>
  <c r="AL261" i="41"/>
  <c r="BX261" i="41"/>
  <c r="AH265" i="41"/>
  <c r="BT265" i="41"/>
  <c r="W276" i="41"/>
  <c r="BI276" i="41"/>
  <c r="AU252" i="41"/>
  <c r="CG252" i="41"/>
  <c r="CF253" i="41"/>
  <c r="AT253" i="41"/>
  <c r="AJ263" i="41"/>
  <c r="BV263" i="41"/>
  <c r="Q282" i="41"/>
  <c r="BC282" i="41"/>
  <c r="CA258" i="41"/>
  <c r="AO258" i="41"/>
  <c r="BS266" i="41"/>
  <c r="AG266" i="41"/>
  <c r="Y274" i="41"/>
  <c r="BK274" i="41"/>
  <c r="Z273" i="41"/>
  <c r="BL273" i="41"/>
  <c r="BY260" i="41"/>
  <c r="AM260" i="41"/>
  <c r="CE254" i="41"/>
  <c r="AS254" i="41"/>
  <c r="O284" i="41"/>
  <c r="BA284" i="41"/>
  <c r="C286" i="41"/>
  <c r="E286" i="41"/>
  <c r="I286" i="41"/>
  <c r="D286" i="41"/>
  <c r="K287" i="41"/>
  <c r="F286" i="41"/>
  <c r="H286" i="41"/>
  <c r="G286" i="41"/>
  <c r="AY286" i="41"/>
  <c r="B286" i="41"/>
  <c r="S280" i="41"/>
  <c r="BE280" i="41"/>
  <c r="AK262" i="41"/>
  <c r="BW262" i="41"/>
  <c r="CB257" i="41"/>
  <c r="AP257" i="41"/>
  <c r="CD255" i="41"/>
  <c r="AR255" i="41"/>
  <c r="CJ249" i="41"/>
  <c r="AX249" i="41"/>
  <c r="AF267" i="41"/>
  <c r="BR267" i="41"/>
  <c r="N285" i="41"/>
  <c r="L285" i="41" s="1"/>
  <c r="M285" i="41" s="1"/>
  <c r="AZ285" i="41"/>
  <c r="AD269" i="41"/>
  <c r="BP269" i="41"/>
  <c r="BH277" i="41"/>
  <c r="V277" i="41"/>
  <c r="BZ259" i="41"/>
  <c r="AN259" i="41"/>
  <c r="BD281" i="41"/>
  <c r="R281" i="41"/>
  <c r="BQ268" i="41"/>
  <c r="AE268" i="41"/>
  <c r="AC270" i="41"/>
  <c r="BO270" i="41"/>
  <c r="AQ256" i="41"/>
  <c r="CC256" i="41"/>
  <c r="AB271" i="41"/>
  <c r="BN271" i="41"/>
  <c r="BU264" i="41"/>
  <c r="AI264" i="41"/>
  <c r="T279" i="41"/>
  <c r="BF279" i="41"/>
  <c r="AA272" i="41"/>
  <c r="BM272" i="41"/>
  <c r="AB272" i="41" l="1"/>
  <c r="BN272" i="41"/>
  <c r="BS267" i="41"/>
  <c r="AG267" i="41"/>
  <c r="BD282" i="41"/>
  <c r="R282" i="41"/>
  <c r="BY261" i="41"/>
  <c r="AM261" i="41"/>
  <c r="AF268" i="41"/>
  <c r="BR268" i="41"/>
  <c r="N286" i="41"/>
  <c r="L286" i="41" s="1"/>
  <c r="M286" i="41" s="1"/>
  <c r="AZ286" i="41"/>
  <c r="AT254" i="41"/>
  <c r="CF254" i="41"/>
  <c r="U279" i="41"/>
  <c r="BG279" i="41"/>
  <c r="BW263" i="41"/>
  <c r="AK263" i="41"/>
  <c r="V278" i="41"/>
  <c r="BH278" i="41"/>
  <c r="BM273" i="41"/>
  <c r="AA273" i="41"/>
  <c r="CI251" i="41"/>
  <c r="AW251" i="41"/>
  <c r="BV264" i="41"/>
  <c r="AJ264" i="41"/>
  <c r="AO259" i="41"/>
  <c r="CA259" i="41"/>
  <c r="AS255" i="41"/>
  <c r="CE255" i="41"/>
  <c r="I287" i="41"/>
  <c r="D287" i="41"/>
  <c r="E287" i="41"/>
  <c r="K288" i="41"/>
  <c r="C287" i="41"/>
  <c r="G287" i="41"/>
  <c r="B287" i="41"/>
  <c r="H287" i="41"/>
  <c r="F287" i="41"/>
  <c r="AY287" i="41"/>
  <c r="CG253" i="41"/>
  <c r="AU253" i="41"/>
  <c r="S281" i="41"/>
  <c r="BE281" i="41"/>
  <c r="AC271" i="41"/>
  <c r="BO271" i="41"/>
  <c r="BL274" i="41"/>
  <c r="Z274" i="41"/>
  <c r="CH252" i="41"/>
  <c r="AV252" i="41"/>
  <c r="Y275" i="41"/>
  <c r="BK275" i="41"/>
  <c r="W277" i="41"/>
  <c r="BI277" i="41"/>
  <c r="AQ257" i="41"/>
  <c r="CC257" i="41"/>
  <c r="AR256" i="41"/>
  <c r="CD256" i="41"/>
  <c r="AE269" i="41"/>
  <c r="BQ269" i="41"/>
  <c r="BX262" i="41"/>
  <c r="AL262" i="41"/>
  <c r="X276" i="41"/>
  <c r="BJ276" i="41"/>
  <c r="AH266" i="41"/>
  <c r="BT266" i="41"/>
  <c r="AX250" i="41"/>
  <c r="CJ250" i="41"/>
  <c r="AN260" i="41"/>
  <c r="BZ260" i="41"/>
  <c r="BP270" i="41"/>
  <c r="AD270" i="41"/>
  <c r="BA285" i="41"/>
  <c r="O285" i="41"/>
  <c r="T280" i="41"/>
  <c r="BF280" i="41"/>
  <c r="BB284" i="41"/>
  <c r="P284" i="41"/>
  <c r="BU265" i="41"/>
  <c r="AI265" i="41"/>
  <c r="Q283" i="41"/>
  <c r="BC283" i="41"/>
  <c r="AP258" i="41"/>
  <c r="CB258" i="41"/>
  <c r="AQ258" i="41" l="1"/>
  <c r="CC258" i="41"/>
  <c r="AF269" i="41"/>
  <c r="BR269" i="41"/>
  <c r="O286" i="41"/>
  <c r="BA286" i="41"/>
  <c r="AE270" i="41"/>
  <c r="BQ270" i="41"/>
  <c r="BM274" i="41"/>
  <c r="AA274" i="41"/>
  <c r="CJ251" i="41"/>
  <c r="AX251" i="41"/>
  <c r="BP271" i="41"/>
  <c r="AD271" i="41"/>
  <c r="AY288" i="41"/>
  <c r="I288" i="41"/>
  <c r="C288" i="41"/>
  <c r="G288" i="41"/>
  <c r="F288" i="41"/>
  <c r="B288" i="41"/>
  <c r="H288" i="41"/>
  <c r="K289" i="41"/>
  <c r="E288" i="41"/>
  <c r="D288" i="41"/>
  <c r="AG268" i="41"/>
  <c r="BS268" i="41"/>
  <c r="BN273" i="41"/>
  <c r="AB273" i="41"/>
  <c r="AS256" i="41"/>
  <c r="CE256" i="41"/>
  <c r="AR257" i="41"/>
  <c r="CD257" i="41"/>
  <c r="T281" i="41"/>
  <c r="BF281" i="41"/>
  <c r="BI278" i="41"/>
  <c r="W278" i="41"/>
  <c r="BV265" i="41"/>
  <c r="AJ265" i="41"/>
  <c r="AN261" i="41"/>
  <c r="BZ261" i="41"/>
  <c r="R283" i="41"/>
  <c r="BD283" i="41"/>
  <c r="AT255" i="41"/>
  <c r="CF255" i="41"/>
  <c r="AO260" i="41"/>
  <c r="CA260" i="41"/>
  <c r="BC284" i="41"/>
  <c r="Q284" i="41"/>
  <c r="CH253" i="41"/>
  <c r="AV253" i="41"/>
  <c r="BX263" i="41"/>
  <c r="AL263" i="41"/>
  <c r="BE282" i="41"/>
  <c r="S282" i="41"/>
  <c r="BU266" i="41"/>
  <c r="AI266" i="41"/>
  <c r="U280" i="41"/>
  <c r="BG280" i="41"/>
  <c r="BK276" i="41"/>
  <c r="Y276" i="41"/>
  <c r="BL275" i="41"/>
  <c r="Z275" i="41"/>
  <c r="AZ287" i="41"/>
  <c r="N287" i="41"/>
  <c r="L287" i="41" s="1"/>
  <c r="M287" i="41" s="1"/>
  <c r="AP259" i="41"/>
  <c r="CB259" i="41"/>
  <c r="BH279" i="41"/>
  <c r="V279" i="41"/>
  <c r="X277" i="41"/>
  <c r="BJ277" i="41"/>
  <c r="AH267" i="41"/>
  <c r="BT267" i="41"/>
  <c r="AU254" i="41"/>
  <c r="CG254" i="41"/>
  <c r="BO272" i="41"/>
  <c r="AC272" i="41"/>
  <c r="BB285" i="41"/>
  <c r="P285" i="41"/>
  <c r="BY262" i="41"/>
  <c r="AM262" i="41"/>
  <c r="CI252" i="41"/>
  <c r="AW252" i="41"/>
  <c r="AK264" i="41"/>
  <c r="BW264" i="41"/>
  <c r="BX264" i="41" l="1"/>
  <c r="AL264" i="41"/>
  <c r="AI267" i="41"/>
  <c r="BU267" i="41"/>
  <c r="BL276" i="41"/>
  <c r="Z276" i="41"/>
  <c r="R284" i="41"/>
  <c r="BD284" i="41"/>
  <c r="BJ278" i="41"/>
  <c r="X278" i="41"/>
  <c r="Y277" i="41"/>
  <c r="BK277" i="41"/>
  <c r="BH280" i="41"/>
  <c r="V280" i="41"/>
  <c r="AP260" i="41"/>
  <c r="CB260" i="41"/>
  <c r="U281" i="41"/>
  <c r="BG281" i="41"/>
  <c r="C289" i="41"/>
  <c r="AY289" i="41"/>
  <c r="I289" i="41"/>
  <c r="E289" i="41"/>
  <c r="H289" i="41"/>
  <c r="K290" i="41"/>
  <c r="B289" i="41"/>
  <c r="G289" i="41"/>
  <c r="F289" i="41"/>
  <c r="D289" i="41"/>
  <c r="CJ252" i="41"/>
  <c r="AX252" i="41"/>
  <c r="BN274" i="41"/>
  <c r="AB274" i="41"/>
  <c r="AU255" i="41"/>
  <c r="CG255" i="41"/>
  <c r="CE257" i="41"/>
  <c r="AS257" i="41"/>
  <c r="BR270" i="41"/>
  <c r="AF270" i="41"/>
  <c r="BZ262" i="41"/>
  <c r="AN262" i="41"/>
  <c r="BI279" i="41"/>
  <c r="W279" i="41"/>
  <c r="BV266" i="41"/>
  <c r="AJ266" i="41"/>
  <c r="AQ259" i="41"/>
  <c r="CC259" i="41"/>
  <c r="S283" i="41"/>
  <c r="BE283" i="41"/>
  <c r="CF256" i="41"/>
  <c r="AT256" i="41"/>
  <c r="P286" i="41"/>
  <c r="BB286" i="41"/>
  <c r="BC285" i="41"/>
  <c r="Q285" i="41"/>
  <c r="T282" i="41"/>
  <c r="BF282" i="41"/>
  <c r="CA261" i="41"/>
  <c r="AO261" i="41"/>
  <c r="AG269" i="41"/>
  <c r="BS269" i="41"/>
  <c r="AD272" i="41"/>
  <c r="BP272" i="41"/>
  <c r="O287" i="41"/>
  <c r="BA287" i="41"/>
  <c r="AM263" i="41"/>
  <c r="BY263" i="41"/>
  <c r="AC273" i="41"/>
  <c r="BO273" i="41"/>
  <c r="AZ288" i="41"/>
  <c r="N288" i="41"/>
  <c r="L288" i="41" s="1"/>
  <c r="M288" i="41" s="1"/>
  <c r="AV254" i="41"/>
  <c r="CH254" i="41"/>
  <c r="AH268" i="41"/>
  <c r="BT268" i="41"/>
  <c r="CD258" i="41"/>
  <c r="AR258" i="41"/>
  <c r="AA275" i="41"/>
  <c r="BM275" i="41"/>
  <c r="CI253" i="41"/>
  <c r="AW253" i="41"/>
  <c r="AK265" i="41"/>
  <c r="BW265" i="41"/>
  <c r="AE271" i="41"/>
  <c r="BQ271" i="41"/>
  <c r="BR271" i="41" l="1"/>
  <c r="AF271" i="41"/>
  <c r="AW254" i="41"/>
  <c r="CI254" i="41"/>
  <c r="BT269" i="41"/>
  <c r="AH269" i="41"/>
  <c r="BF283" i="41"/>
  <c r="T283" i="41"/>
  <c r="I290" i="41"/>
  <c r="D290" i="41"/>
  <c r="B290" i="41"/>
  <c r="AY290" i="41"/>
  <c r="E290" i="41"/>
  <c r="K291" i="41"/>
  <c r="G290" i="41"/>
  <c r="F290" i="41"/>
  <c r="C290" i="41"/>
  <c r="H290" i="41"/>
  <c r="BL277" i="41"/>
  <c r="Z277" i="41"/>
  <c r="CF257" i="41"/>
  <c r="AT257" i="41"/>
  <c r="AR259" i="41"/>
  <c r="CD259" i="41"/>
  <c r="AV255" i="41"/>
  <c r="CH255" i="41"/>
  <c r="O288" i="41"/>
  <c r="BA288" i="41"/>
  <c r="CB261" i="41"/>
  <c r="AP261" i="41"/>
  <c r="Y278" i="41"/>
  <c r="BK278" i="41"/>
  <c r="BP273" i="41"/>
  <c r="AD273" i="41"/>
  <c r="BG282" i="41"/>
  <c r="U282" i="41"/>
  <c r="N289" i="41"/>
  <c r="L289" i="41" s="1"/>
  <c r="M289" i="41" s="1"/>
  <c r="AZ289" i="41"/>
  <c r="BE284" i="41"/>
  <c r="S284" i="41"/>
  <c r="CJ253" i="41"/>
  <c r="AX253" i="41"/>
  <c r="BW266" i="41"/>
  <c r="AK266" i="41"/>
  <c r="BO274" i="41"/>
  <c r="AC274" i="41"/>
  <c r="AB275" i="41"/>
  <c r="BN275" i="41"/>
  <c r="BZ263" i="41"/>
  <c r="AN263" i="41"/>
  <c r="V281" i="41"/>
  <c r="BH281" i="41"/>
  <c r="BD285" i="41"/>
  <c r="R285" i="41"/>
  <c r="X279" i="41"/>
  <c r="BJ279" i="41"/>
  <c r="AA276" i="41"/>
  <c r="BM276" i="41"/>
  <c r="BX265" i="41"/>
  <c r="AL265" i="41"/>
  <c r="BB287" i="41"/>
  <c r="P287" i="41"/>
  <c r="Q286" i="41"/>
  <c r="BC286" i="41"/>
  <c r="CC260" i="41"/>
  <c r="AQ260" i="41"/>
  <c r="BV267" i="41"/>
  <c r="AJ267" i="41"/>
  <c r="AS258" i="41"/>
  <c r="CE258" i="41"/>
  <c r="AO262" i="41"/>
  <c r="CA262" i="41"/>
  <c r="AI268" i="41"/>
  <c r="BU268" i="41"/>
  <c r="BQ272" i="41"/>
  <c r="AE272" i="41"/>
  <c r="CG256" i="41"/>
  <c r="AU256" i="41"/>
  <c r="BS270" i="41"/>
  <c r="AG270" i="41"/>
  <c r="W280" i="41"/>
  <c r="BI280" i="41"/>
  <c r="AM264" i="41"/>
  <c r="BY264" i="41"/>
  <c r="AN264" i="41" l="1"/>
  <c r="BZ264" i="41"/>
  <c r="CB262" i="41"/>
  <c r="AP262" i="41"/>
  <c r="AC275" i="41"/>
  <c r="BO275" i="41"/>
  <c r="AS259" i="41"/>
  <c r="CE259" i="41"/>
  <c r="AZ290" i="41"/>
  <c r="N290" i="41"/>
  <c r="L290" i="41" s="1"/>
  <c r="M290" i="41" s="1"/>
  <c r="AM265" i="41"/>
  <c r="BY265" i="41"/>
  <c r="V282" i="41"/>
  <c r="BH282" i="41"/>
  <c r="AT258" i="41"/>
  <c r="CF258" i="41"/>
  <c r="AB276" i="41"/>
  <c r="BN276" i="41"/>
  <c r="BQ273" i="41"/>
  <c r="AE273" i="41"/>
  <c r="AU257" i="41"/>
  <c r="CG257" i="41"/>
  <c r="X280" i="41"/>
  <c r="BJ280" i="41"/>
  <c r="BK279" i="41"/>
  <c r="Y279" i="41"/>
  <c r="BL278" i="41"/>
  <c r="Z278" i="41"/>
  <c r="AH270" i="41"/>
  <c r="BT270" i="41"/>
  <c r="AK267" i="41"/>
  <c r="BW267" i="41"/>
  <c r="AL266" i="41"/>
  <c r="BX266" i="41"/>
  <c r="AA277" i="41"/>
  <c r="BM277" i="41"/>
  <c r="BG283" i="41"/>
  <c r="U283" i="41"/>
  <c r="AV256" i="41"/>
  <c r="CH256" i="41"/>
  <c r="CD260" i="41"/>
  <c r="AR260" i="41"/>
  <c r="BE285" i="41"/>
  <c r="S285" i="41"/>
  <c r="CC261" i="41"/>
  <c r="AQ261" i="41"/>
  <c r="AI269" i="41"/>
  <c r="BU269" i="41"/>
  <c r="R286" i="41"/>
  <c r="BD286" i="41"/>
  <c r="W281" i="41"/>
  <c r="BI281" i="41"/>
  <c r="P288" i="41"/>
  <c r="BB288" i="41"/>
  <c r="CJ254" i="41"/>
  <c r="AX254" i="41"/>
  <c r="AD274" i="41"/>
  <c r="BP274" i="41"/>
  <c r="AF272" i="41"/>
  <c r="BR272" i="41"/>
  <c r="BF284" i="41"/>
  <c r="T284" i="41"/>
  <c r="AJ268" i="41"/>
  <c r="BV268" i="41"/>
  <c r="BA289" i="41"/>
  <c r="O289" i="41"/>
  <c r="CI255" i="41"/>
  <c r="AW255" i="41"/>
  <c r="AY291" i="41"/>
  <c r="K292" i="41"/>
  <c r="H291" i="41"/>
  <c r="C291" i="41"/>
  <c r="B291" i="41"/>
  <c r="E291" i="41"/>
  <c r="I291" i="41"/>
  <c r="D291" i="41"/>
  <c r="F291" i="41"/>
  <c r="G291" i="41"/>
  <c r="Q287" i="41"/>
  <c r="BC287" i="41"/>
  <c r="AO263" i="41"/>
  <c r="CA263" i="41"/>
  <c r="BS271" i="41"/>
  <c r="AG271" i="41"/>
  <c r="AG272" i="41" l="1"/>
  <c r="BS272" i="41"/>
  <c r="AJ269" i="41"/>
  <c r="BV269" i="41"/>
  <c r="BN277" i="41"/>
  <c r="AB277" i="41"/>
  <c r="BK280" i="41"/>
  <c r="Y280" i="41"/>
  <c r="BZ265" i="41"/>
  <c r="AN265" i="41"/>
  <c r="BT271" i="41"/>
  <c r="AH271" i="41"/>
  <c r="C292" i="41"/>
  <c r="E292" i="41"/>
  <c r="D292" i="41"/>
  <c r="K293" i="41"/>
  <c r="B292" i="41"/>
  <c r="AY292" i="41"/>
  <c r="H292" i="41"/>
  <c r="G292" i="41"/>
  <c r="F292" i="41"/>
  <c r="I292" i="41"/>
  <c r="AE274" i="41"/>
  <c r="BQ274" i="41"/>
  <c r="BY266" i="41"/>
  <c r="AM266" i="41"/>
  <c r="CH257" i="41"/>
  <c r="AV257" i="41"/>
  <c r="AZ291" i="41"/>
  <c r="N291" i="41"/>
  <c r="L291" i="41" s="1"/>
  <c r="M291" i="41" s="1"/>
  <c r="AR261" i="41"/>
  <c r="CD261" i="41"/>
  <c r="BA290" i="41"/>
  <c r="O290" i="41"/>
  <c r="BD287" i="41"/>
  <c r="R287" i="41"/>
  <c r="AL267" i="41"/>
  <c r="BX267" i="41"/>
  <c r="CF259" i="41"/>
  <c r="AT259" i="41"/>
  <c r="AP263" i="41"/>
  <c r="CB263" i="41"/>
  <c r="AX255" i="41"/>
  <c r="CJ255" i="41"/>
  <c r="BF285" i="41"/>
  <c r="T285" i="41"/>
  <c r="BR273" i="41"/>
  <c r="AF273" i="41"/>
  <c r="Q288" i="41"/>
  <c r="BC288" i="41"/>
  <c r="BU270" i="41"/>
  <c r="AI270" i="41"/>
  <c r="BO276" i="41"/>
  <c r="AC276" i="41"/>
  <c r="BP275" i="41"/>
  <c r="AD275" i="41"/>
  <c r="BB289" i="41"/>
  <c r="P289" i="41"/>
  <c r="CE260" i="41"/>
  <c r="AS260" i="41"/>
  <c r="AK268" i="41"/>
  <c r="BW268" i="41"/>
  <c r="X281" i="41"/>
  <c r="BJ281" i="41"/>
  <c r="AW256" i="41"/>
  <c r="CI256" i="41"/>
  <c r="CG258" i="41"/>
  <c r="AU258" i="41"/>
  <c r="AA278" i="41"/>
  <c r="BM278" i="41"/>
  <c r="CC262" i="41"/>
  <c r="AQ262" i="41"/>
  <c r="BE286" i="41"/>
  <c r="S286" i="41"/>
  <c r="W282" i="41"/>
  <c r="BI282" i="41"/>
  <c r="AO264" i="41"/>
  <c r="CA264" i="41"/>
  <c r="BG284" i="41"/>
  <c r="U284" i="41"/>
  <c r="BH283" i="41"/>
  <c r="V283" i="41"/>
  <c r="BL279" i="41"/>
  <c r="Z279" i="41"/>
  <c r="BR274" i="41" l="1"/>
  <c r="AF274" i="41"/>
  <c r="CD262" i="41"/>
  <c r="AR262" i="41"/>
  <c r="AT260" i="41"/>
  <c r="CF260" i="41"/>
  <c r="BS273" i="41"/>
  <c r="AG273" i="41"/>
  <c r="BE287" i="41"/>
  <c r="S287" i="41"/>
  <c r="AI271" i="41"/>
  <c r="BU271" i="41"/>
  <c r="BN278" i="41"/>
  <c r="AB278" i="41"/>
  <c r="W283" i="41"/>
  <c r="BI283" i="41"/>
  <c r="Q289" i="41"/>
  <c r="BC289" i="41"/>
  <c r="U285" i="41"/>
  <c r="BG285" i="41"/>
  <c r="BB290" i="41"/>
  <c r="P290" i="41"/>
  <c r="CA265" i="41"/>
  <c r="AO265" i="41"/>
  <c r="AS261" i="41"/>
  <c r="CE261" i="41"/>
  <c r="BM279" i="41"/>
  <c r="AA279" i="41"/>
  <c r="BH284" i="41"/>
  <c r="V284" i="41"/>
  <c r="CH258" i="41"/>
  <c r="AV258" i="41"/>
  <c r="BQ275" i="41"/>
  <c r="AE275" i="41"/>
  <c r="Z280" i="41"/>
  <c r="BL280" i="41"/>
  <c r="AX256" i="41"/>
  <c r="CJ256" i="41"/>
  <c r="AQ263" i="41"/>
  <c r="CC263" i="41"/>
  <c r="AZ292" i="41"/>
  <c r="N292" i="41"/>
  <c r="L292" i="41" s="1"/>
  <c r="M292" i="41" s="1"/>
  <c r="AD276" i="41"/>
  <c r="BP276" i="41"/>
  <c r="BA291" i="41"/>
  <c r="O291" i="41"/>
  <c r="BO277" i="41"/>
  <c r="AC277" i="41"/>
  <c r="X282" i="41"/>
  <c r="BJ282" i="41"/>
  <c r="BK281" i="41"/>
  <c r="Y281" i="41"/>
  <c r="H293" i="41"/>
  <c r="G293" i="41"/>
  <c r="D293" i="41"/>
  <c r="AY293" i="41"/>
  <c r="E293" i="41"/>
  <c r="C293" i="41"/>
  <c r="I293" i="41"/>
  <c r="B293" i="41"/>
  <c r="K294" i="41"/>
  <c r="F293" i="41"/>
  <c r="BW269" i="41"/>
  <c r="AK269" i="41"/>
  <c r="BV270" i="41"/>
  <c r="AJ270" i="41"/>
  <c r="AU259" i="41"/>
  <c r="CG259" i="41"/>
  <c r="CI257" i="41"/>
  <c r="AW257" i="41"/>
  <c r="AP264" i="41"/>
  <c r="CB264" i="41"/>
  <c r="AL268" i="41"/>
  <c r="BX268" i="41"/>
  <c r="BD288" i="41"/>
  <c r="R288" i="41"/>
  <c r="AM267" i="41"/>
  <c r="BY267" i="41"/>
  <c r="AH272" i="41"/>
  <c r="BT272" i="41"/>
  <c r="BF286" i="41"/>
  <c r="T286" i="41"/>
  <c r="AN266" i="41"/>
  <c r="BZ266" i="41"/>
  <c r="CA266" i="41" l="1"/>
  <c r="AO266" i="41"/>
  <c r="AQ264" i="41"/>
  <c r="CC264" i="41"/>
  <c r="AA280" i="41"/>
  <c r="BM280" i="41"/>
  <c r="BV271" i="41"/>
  <c r="AJ271" i="41"/>
  <c r="AD277" i="41"/>
  <c r="BP277" i="41"/>
  <c r="AP265" i="41"/>
  <c r="CB265" i="41"/>
  <c r="U286" i="41"/>
  <c r="BG286" i="41"/>
  <c r="AX257" i="41"/>
  <c r="CJ257" i="41"/>
  <c r="BB291" i="41"/>
  <c r="P291" i="41"/>
  <c r="AF275" i="41"/>
  <c r="BR275" i="41"/>
  <c r="BC290" i="41"/>
  <c r="Q290" i="41"/>
  <c r="T287" i="41"/>
  <c r="BF287" i="41"/>
  <c r="AZ293" i="41"/>
  <c r="N293" i="41"/>
  <c r="L293" i="41" s="1"/>
  <c r="M293" i="41" s="1"/>
  <c r="AW258" i="41"/>
  <c r="CI258" i="41"/>
  <c r="AH273" i="41"/>
  <c r="BT273" i="41"/>
  <c r="R289" i="41"/>
  <c r="BD289" i="41"/>
  <c r="AU260" i="41"/>
  <c r="CG260" i="41"/>
  <c r="CH259" i="41"/>
  <c r="AV259" i="41"/>
  <c r="AK270" i="41"/>
  <c r="BW270" i="41"/>
  <c r="O292" i="41"/>
  <c r="BA292" i="41"/>
  <c r="W284" i="41"/>
  <c r="BI284" i="41"/>
  <c r="AE276" i="41"/>
  <c r="BQ276" i="41"/>
  <c r="AR263" i="41"/>
  <c r="CD263" i="41"/>
  <c r="X283" i="41"/>
  <c r="BJ283" i="41"/>
  <c r="V285" i="41"/>
  <c r="BH285" i="41"/>
  <c r="BE288" i="41"/>
  <c r="S288" i="41"/>
  <c r="AL269" i="41"/>
  <c r="BX269" i="41"/>
  <c r="BL281" i="41"/>
  <c r="Z281" i="41"/>
  <c r="BN279" i="41"/>
  <c r="AB279" i="41"/>
  <c r="AS262" i="41"/>
  <c r="CE262" i="41"/>
  <c r="BY268" i="41"/>
  <c r="AM268" i="41"/>
  <c r="BK282" i="41"/>
  <c r="Y282" i="41"/>
  <c r="CF261" i="41"/>
  <c r="AT261" i="41"/>
  <c r="AI272" i="41"/>
  <c r="BU272" i="41"/>
  <c r="BZ267" i="41"/>
  <c r="AN267" i="41"/>
  <c r="K295" i="41"/>
  <c r="E294" i="41"/>
  <c r="AY294" i="41"/>
  <c r="D294" i="41"/>
  <c r="G294" i="41"/>
  <c r="H294" i="41"/>
  <c r="I294" i="41"/>
  <c r="F294" i="41"/>
  <c r="C294" i="41"/>
  <c r="B294" i="41"/>
  <c r="BO278" i="41"/>
  <c r="AC278" i="41"/>
  <c r="AG274" i="41"/>
  <c r="BS274" i="41"/>
  <c r="AH274" i="41" l="1"/>
  <c r="BT274" i="41"/>
  <c r="CF262" i="41"/>
  <c r="AT262" i="41"/>
  <c r="BK283" i="41"/>
  <c r="Y283" i="41"/>
  <c r="BG287" i="41"/>
  <c r="U287" i="41"/>
  <c r="AQ265" i="41"/>
  <c r="CC265" i="41"/>
  <c r="AW259" i="41"/>
  <c r="CI259" i="41"/>
  <c r="AS263" i="41"/>
  <c r="CE263" i="41"/>
  <c r="AV260" i="41"/>
  <c r="CH260" i="41"/>
  <c r="AE277" i="41"/>
  <c r="BQ277" i="41"/>
  <c r="AC279" i="41"/>
  <c r="BO279" i="41"/>
  <c r="R290" i="41"/>
  <c r="BD290" i="41"/>
  <c r="AJ272" i="41"/>
  <c r="BV272" i="41"/>
  <c r="BR276" i="41"/>
  <c r="AF276" i="41"/>
  <c r="BE289" i="41"/>
  <c r="S289" i="41"/>
  <c r="BS275" i="41"/>
  <c r="AG275" i="41"/>
  <c r="AO267" i="41"/>
  <c r="CA267" i="41"/>
  <c r="BM281" i="41"/>
  <c r="AA281" i="41"/>
  <c r="AK271" i="41"/>
  <c r="BW271" i="41"/>
  <c r="AM269" i="41"/>
  <c r="BY269" i="41"/>
  <c r="X284" i="41"/>
  <c r="BJ284" i="41"/>
  <c r="BU273" i="41"/>
  <c r="AI273" i="41"/>
  <c r="BN280" i="41"/>
  <c r="AB280" i="41"/>
  <c r="AU261" i="41"/>
  <c r="CG261" i="41"/>
  <c r="BC291" i="41"/>
  <c r="Q291" i="41"/>
  <c r="BB292" i="41"/>
  <c r="P292" i="41"/>
  <c r="CJ258" i="41"/>
  <c r="AX258" i="41"/>
  <c r="CD264" i="41"/>
  <c r="AR264" i="41"/>
  <c r="Z282" i="41"/>
  <c r="BL282" i="41"/>
  <c r="T288" i="41"/>
  <c r="BF288" i="41"/>
  <c r="AD278" i="41"/>
  <c r="BP278" i="41"/>
  <c r="BI285" i="41"/>
  <c r="W285" i="41"/>
  <c r="BX270" i="41"/>
  <c r="AL270" i="41"/>
  <c r="BH286" i="41"/>
  <c r="V286" i="41"/>
  <c r="C295" i="41"/>
  <c r="B295" i="41"/>
  <c r="F295" i="41"/>
  <c r="H295" i="41"/>
  <c r="E295" i="41"/>
  <c r="D295" i="41"/>
  <c r="AY295" i="41"/>
  <c r="I295" i="41"/>
  <c r="K296" i="41"/>
  <c r="G295" i="41"/>
  <c r="AZ294" i="41"/>
  <c r="N294" i="41"/>
  <c r="L294" i="41" s="1"/>
  <c r="M294" i="41" s="1"/>
  <c r="AN268" i="41"/>
  <c r="BZ268" i="41"/>
  <c r="O293" i="41"/>
  <c r="BA293" i="41"/>
  <c r="CB266" i="41"/>
  <c r="AP266" i="41"/>
  <c r="BQ278" i="41" l="1"/>
  <c r="AE278" i="41"/>
  <c r="AL271" i="41"/>
  <c r="BX271" i="41"/>
  <c r="BW272" i="41"/>
  <c r="AK272" i="41"/>
  <c r="CJ259" i="41"/>
  <c r="AX259" i="41"/>
  <c r="R291" i="41"/>
  <c r="BD291" i="41"/>
  <c r="U288" i="41"/>
  <c r="BG288" i="41"/>
  <c r="CH261" i="41"/>
  <c r="AV261" i="41"/>
  <c r="S290" i="41"/>
  <c r="BE290" i="41"/>
  <c r="AR265" i="41"/>
  <c r="CD265" i="41"/>
  <c r="BN281" i="41"/>
  <c r="AB281" i="41"/>
  <c r="CA268" i="41"/>
  <c r="AO268" i="41"/>
  <c r="AA282" i="41"/>
  <c r="BM282" i="41"/>
  <c r="AP267" i="41"/>
  <c r="CB267" i="41"/>
  <c r="BP279" i="41"/>
  <c r="AD279" i="41"/>
  <c r="CC266" i="41"/>
  <c r="AQ266" i="41"/>
  <c r="AC280" i="41"/>
  <c r="BO280" i="41"/>
  <c r="BH287" i="41"/>
  <c r="V287" i="41"/>
  <c r="AF277" i="41"/>
  <c r="BR277" i="41"/>
  <c r="BA294" i="41"/>
  <c r="O294" i="41"/>
  <c r="BI286" i="41"/>
  <c r="W286" i="41"/>
  <c r="CE264" i="41"/>
  <c r="AS264" i="41"/>
  <c r="BV273" i="41"/>
  <c r="AJ273" i="41"/>
  <c r="BT275" i="41"/>
  <c r="AH275" i="41"/>
  <c r="Z283" i="41"/>
  <c r="BL283" i="41"/>
  <c r="Y284" i="41"/>
  <c r="BK284" i="41"/>
  <c r="AW260" i="41"/>
  <c r="CI260" i="41"/>
  <c r="B296" i="41"/>
  <c r="D296" i="41"/>
  <c r="G296" i="41"/>
  <c r="C296" i="41"/>
  <c r="AY296" i="41"/>
  <c r="H296" i="41"/>
  <c r="E296" i="41"/>
  <c r="F296" i="41"/>
  <c r="K297" i="41"/>
  <c r="I296" i="41"/>
  <c r="BY270" i="41"/>
  <c r="AM270" i="41"/>
  <c r="T289" i="41"/>
  <c r="BF289" i="41"/>
  <c r="CG262" i="41"/>
  <c r="AU262" i="41"/>
  <c r="P293" i="41"/>
  <c r="BB293" i="41"/>
  <c r="BZ269" i="41"/>
  <c r="AN269" i="41"/>
  <c r="CF263" i="41"/>
  <c r="AT263" i="41"/>
  <c r="BU274" i="41"/>
  <c r="AI274" i="41"/>
  <c r="N295" i="41"/>
  <c r="L295" i="41" s="1"/>
  <c r="M295" i="41" s="1"/>
  <c r="AZ295" i="41"/>
  <c r="BJ285" i="41"/>
  <c r="X285" i="41"/>
  <c r="Q292" i="41"/>
  <c r="BC292" i="41"/>
  <c r="AG276" i="41"/>
  <c r="BS276" i="41"/>
  <c r="BT276" i="41" l="1"/>
  <c r="AH276" i="41"/>
  <c r="AA283" i="41"/>
  <c r="BM283" i="41"/>
  <c r="AG277" i="41"/>
  <c r="BS277" i="41"/>
  <c r="BN282" i="41"/>
  <c r="AB282" i="41"/>
  <c r="BH288" i="41"/>
  <c r="V288" i="41"/>
  <c r="AO269" i="41"/>
  <c r="CA269" i="41"/>
  <c r="BD292" i="41"/>
  <c r="R292" i="41"/>
  <c r="BC293" i="41"/>
  <c r="Q293" i="41"/>
  <c r="S291" i="41"/>
  <c r="BE291" i="41"/>
  <c r="N296" i="41"/>
  <c r="L296" i="41" s="1"/>
  <c r="M296" i="41" s="1"/>
  <c r="AZ296" i="41"/>
  <c r="AI275" i="41"/>
  <c r="BU275" i="41"/>
  <c r="W287" i="41"/>
  <c r="BI287" i="41"/>
  <c r="CB268" i="41"/>
  <c r="AP268" i="41"/>
  <c r="BP280" i="41"/>
  <c r="AD280" i="41"/>
  <c r="BK285" i="41"/>
  <c r="Y285" i="41"/>
  <c r="AV262" i="41"/>
  <c r="CH262" i="41"/>
  <c r="AK273" i="41"/>
  <c r="BW273" i="41"/>
  <c r="BO281" i="41"/>
  <c r="AC281" i="41"/>
  <c r="U289" i="41"/>
  <c r="BG289" i="41"/>
  <c r="CE265" i="41"/>
  <c r="AS265" i="41"/>
  <c r="CF264" i="41"/>
  <c r="AT264" i="41"/>
  <c r="AR266" i="41"/>
  <c r="CD266" i="41"/>
  <c r="BX272" i="41"/>
  <c r="AL272" i="41"/>
  <c r="BA295" i="41"/>
  <c r="O295" i="41"/>
  <c r="CJ260" i="41"/>
  <c r="AX260" i="41"/>
  <c r="T290" i="41"/>
  <c r="BF290" i="41"/>
  <c r="BY271" i="41"/>
  <c r="AM271" i="41"/>
  <c r="BV274" i="41"/>
  <c r="AJ274" i="41"/>
  <c r="AN270" i="41"/>
  <c r="BZ270" i="41"/>
  <c r="X286" i="41"/>
  <c r="BJ286" i="41"/>
  <c r="BQ279" i="41"/>
  <c r="AE279" i="41"/>
  <c r="Z284" i="41"/>
  <c r="BL284" i="41"/>
  <c r="CC267" i="41"/>
  <c r="AQ267" i="41"/>
  <c r="AU263" i="41"/>
  <c r="CG263" i="41"/>
  <c r="I297" i="41"/>
  <c r="C297" i="41"/>
  <c r="AY297" i="41"/>
  <c r="H297" i="41"/>
  <c r="B297" i="41"/>
  <c r="F297" i="41"/>
  <c r="D297" i="41"/>
  <c r="K298" i="41"/>
  <c r="G297" i="41"/>
  <c r="E297" i="41"/>
  <c r="P294" i="41"/>
  <c r="BB294" i="41"/>
  <c r="AW261" i="41"/>
  <c r="CI261" i="41"/>
  <c r="AF278" i="41"/>
  <c r="BR278" i="41"/>
  <c r="BS278" i="41" l="1"/>
  <c r="AG278" i="41"/>
  <c r="Y286" i="41"/>
  <c r="BK286" i="41"/>
  <c r="X287" i="41"/>
  <c r="BJ287" i="41"/>
  <c r="AP269" i="41"/>
  <c r="CB269" i="41"/>
  <c r="AZ297" i="41"/>
  <c r="N297" i="41"/>
  <c r="L297" i="41" s="1"/>
  <c r="M297" i="41" s="1"/>
  <c r="BB295" i="41"/>
  <c r="P295" i="41"/>
  <c r="BP281" i="41"/>
  <c r="AD281" i="41"/>
  <c r="AX261" i="41"/>
  <c r="CJ261" i="41"/>
  <c r="CA270" i="41"/>
  <c r="AO270" i="41"/>
  <c r="AL273" i="41"/>
  <c r="BX273" i="41"/>
  <c r="AJ275" i="41"/>
  <c r="BV275" i="41"/>
  <c r="AM272" i="41"/>
  <c r="BY272" i="41"/>
  <c r="BI288" i="41"/>
  <c r="W288" i="41"/>
  <c r="AS266" i="41"/>
  <c r="CE266" i="41"/>
  <c r="CI262" i="41"/>
  <c r="AW262" i="41"/>
  <c r="O296" i="41"/>
  <c r="BA296" i="41"/>
  <c r="AK274" i="41"/>
  <c r="BW274" i="41"/>
  <c r="AC282" i="41"/>
  <c r="BO282" i="41"/>
  <c r="BF291" i="41"/>
  <c r="T291" i="41"/>
  <c r="AH277" i="41"/>
  <c r="BT277" i="41"/>
  <c r="CD267" i="41"/>
  <c r="AR267" i="41"/>
  <c r="AN271" i="41"/>
  <c r="BZ271" i="41"/>
  <c r="AU264" i="41"/>
  <c r="CG264" i="41"/>
  <c r="BL285" i="41"/>
  <c r="Z285" i="41"/>
  <c r="C298" i="41"/>
  <c r="G298" i="41"/>
  <c r="E298" i="41"/>
  <c r="D298" i="41"/>
  <c r="I298" i="41"/>
  <c r="AY298" i="41"/>
  <c r="B298" i="41"/>
  <c r="H298" i="41"/>
  <c r="F298" i="41"/>
  <c r="K299" i="41"/>
  <c r="AA284" i="41"/>
  <c r="BM284" i="41"/>
  <c r="BG290" i="41"/>
  <c r="U290" i="41"/>
  <c r="AB283" i="41"/>
  <c r="BN283" i="41"/>
  <c r="AT265" i="41"/>
  <c r="CF265" i="41"/>
  <c r="BQ280" i="41"/>
  <c r="AE280" i="41"/>
  <c r="BD293" i="41"/>
  <c r="R293" i="41"/>
  <c r="Q294" i="41"/>
  <c r="BC294" i="41"/>
  <c r="V289" i="41"/>
  <c r="BH289" i="41"/>
  <c r="AV263" i="41"/>
  <c r="CH263" i="41"/>
  <c r="AF279" i="41"/>
  <c r="BR279" i="41"/>
  <c r="AQ268" i="41"/>
  <c r="CC268" i="41"/>
  <c r="S292" i="41"/>
  <c r="BE292" i="41"/>
  <c r="BU276" i="41"/>
  <c r="AI276" i="41"/>
  <c r="BD294" i="41" l="1"/>
  <c r="R294" i="41"/>
  <c r="BN284" i="41"/>
  <c r="AB284" i="41"/>
  <c r="BP282" i="41"/>
  <c r="AD282" i="41"/>
  <c r="BZ272" i="41"/>
  <c r="AN272" i="41"/>
  <c r="BV276" i="41"/>
  <c r="AJ276" i="41"/>
  <c r="AA285" i="41"/>
  <c r="BM285" i="41"/>
  <c r="Q295" i="41"/>
  <c r="BC295" i="41"/>
  <c r="C299" i="41"/>
  <c r="B299" i="41"/>
  <c r="I299" i="41"/>
  <c r="AY299" i="41"/>
  <c r="E299" i="41"/>
  <c r="H299" i="41"/>
  <c r="G299" i="41"/>
  <c r="D299" i="41"/>
  <c r="K300" i="41"/>
  <c r="F299" i="41"/>
  <c r="AV264" i="41"/>
  <c r="CH264" i="41"/>
  <c r="BX274" i="41"/>
  <c r="AL274" i="41"/>
  <c r="BW275" i="41"/>
  <c r="AK275" i="41"/>
  <c r="S293" i="41"/>
  <c r="BE293" i="41"/>
  <c r="O297" i="41"/>
  <c r="BA297" i="41"/>
  <c r="AM273" i="41"/>
  <c r="BY273" i="41"/>
  <c r="AQ269" i="41"/>
  <c r="CC269" i="41"/>
  <c r="AF280" i="41"/>
  <c r="BR280" i="41"/>
  <c r="BS279" i="41"/>
  <c r="AG279" i="41"/>
  <c r="CG265" i="41"/>
  <c r="AU265" i="41"/>
  <c r="AZ298" i="41"/>
  <c r="N298" i="41"/>
  <c r="L298" i="41" s="1"/>
  <c r="M298" i="41" s="1"/>
  <c r="Y287" i="41"/>
  <c r="BK287" i="41"/>
  <c r="BF292" i="41"/>
  <c r="T292" i="41"/>
  <c r="AS267" i="41"/>
  <c r="CE267" i="41"/>
  <c r="AX262" i="41"/>
  <c r="CJ262" i="41"/>
  <c r="CB270" i="41"/>
  <c r="AP270" i="41"/>
  <c r="AW263" i="41"/>
  <c r="CI263" i="41"/>
  <c r="AC283" i="41"/>
  <c r="BO283" i="41"/>
  <c r="AI277" i="41"/>
  <c r="BU277" i="41"/>
  <c r="CF266" i="41"/>
  <c r="AT266" i="41"/>
  <c r="Z286" i="41"/>
  <c r="BL286" i="41"/>
  <c r="P296" i="41"/>
  <c r="BB296" i="41"/>
  <c r="AO271" i="41"/>
  <c r="CA271" i="41"/>
  <c r="W289" i="41"/>
  <c r="BI289" i="41"/>
  <c r="CD268" i="41"/>
  <c r="AR268" i="41"/>
  <c r="V290" i="41"/>
  <c r="BH290" i="41"/>
  <c r="BG291" i="41"/>
  <c r="U291" i="41"/>
  <c r="X288" i="41"/>
  <c r="BJ288" i="41"/>
  <c r="BQ281" i="41"/>
  <c r="AE281" i="41"/>
  <c r="AH278" i="41"/>
  <c r="BT278" i="41"/>
  <c r="AI278" i="41" l="1"/>
  <c r="BU278" i="41"/>
  <c r="BJ289" i="41"/>
  <c r="X289" i="41"/>
  <c r="AD283" i="41"/>
  <c r="BP283" i="41"/>
  <c r="BL287" i="41"/>
  <c r="Z287" i="41"/>
  <c r="BZ273" i="41"/>
  <c r="AN273" i="41"/>
  <c r="AB285" i="41"/>
  <c r="BN285" i="41"/>
  <c r="F300" i="41"/>
  <c r="G300" i="41"/>
  <c r="K301" i="41"/>
  <c r="H300" i="41"/>
  <c r="I300" i="41"/>
  <c r="B300" i="41"/>
  <c r="D300" i="41"/>
  <c r="AY300" i="41"/>
  <c r="E300" i="41"/>
  <c r="C300" i="41"/>
  <c r="AX263" i="41"/>
  <c r="CJ263" i="41"/>
  <c r="P297" i="41"/>
  <c r="BB297" i="41"/>
  <c r="BR281" i="41"/>
  <c r="AF281" i="41"/>
  <c r="BA298" i="41"/>
  <c r="O298" i="41"/>
  <c r="AK276" i="41"/>
  <c r="BW276" i="41"/>
  <c r="Y288" i="41"/>
  <c r="BK288" i="41"/>
  <c r="Q296" i="41"/>
  <c r="BC296" i="41"/>
  <c r="T293" i="41"/>
  <c r="BF293" i="41"/>
  <c r="AQ270" i="41"/>
  <c r="CC270" i="41"/>
  <c r="CH265" i="41"/>
  <c r="AV265" i="41"/>
  <c r="AO272" i="41"/>
  <c r="CA272" i="41"/>
  <c r="BM286" i="41"/>
  <c r="AA286" i="41"/>
  <c r="AZ299" i="41"/>
  <c r="N299" i="41"/>
  <c r="L299" i="41" s="1"/>
  <c r="M299" i="41" s="1"/>
  <c r="CB271" i="41"/>
  <c r="AP271" i="41"/>
  <c r="BH291" i="41"/>
  <c r="V291" i="41"/>
  <c r="BT279" i="41"/>
  <c r="AH279" i="41"/>
  <c r="BX275" i="41"/>
  <c r="AL275" i="41"/>
  <c r="BQ282" i="41"/>
  <c r="AE282" i="41"/>
  <c r="W290" i="41"/>
  <c r="BI290" i="41"/>
  <c r="AT267" i="41"/>
  <c r="CF267" i="41"/>
  <c r="AG280" i="41"/>
  <c r="BS280" i="41"/>
  <c r="CG266" i="41"/>
  <c r="AU266" i="41"/>
  <c r="BY274" i="41"/>
  <c r="AM274" i="41"/>
  <c r="BO284" i="41"/>
  <c r="AC284" i="41"/>
  <c r="AJ277" i="41"/>
  <c r="BV277" i="41"/>
  <c r="AR269" i="41"/>
  <c r="CD269" i="41"/>
  <c r="CI264" i="41"/>
  <c r="AW264" i="41"/>
  <c r="R295" i="41"/>
  <c r="BD295" i="41"/>
  <c r="AS268" i="41"/>
  <c r="CE268" i="41"/>
  <c r="U292" i="41"/>
  <c r="BG292" i="41"/>
  <c r="BE294" i="41"/>
  <c r="S294" i="41"/>
  <c r="X290" i="41" l="1"/>
  <c r="BJ290" i="41"/>
  <c r="R296" i="41"/>
  <c r="BD296" i="41"/>
  <c r="BO285" i="41"/>
  <c r="AC285" i="41"/>
  <c r="BA299" i="41"/>
  <c r="O299" i="41"/>
  <c r="V292" i="41"/>
  <c r="BH292" i="41"/>
  <c r="Z288" i="41"/>
  <c r="BL288" i="41"/>
  <c r="BP284" i="41"/>
  <c r="AD284" i="41"/>
  <c r="AF282" i="41"/>
  <c r="BR282" i="41"/>
  <c r="BN286" i="41"/>
  <c r="AB286" i="41"/>
  <c r="AO273" i="41"/>
  <c r="CA273" i="41"/>
  <c r="AP272" i="41"/>
  <c r="CB272" i="41"/>
  <c r="AL276" i="41"/>
  <c r="BX276" i="41"/>
  <c r="AZ300" i="41"/>
  <c r="N300" i="41"/>
  <c r="L300" i="41" s="1"/>
  <c r="M300" i="41" s="1"/>
  <c r="BZ274" i="41"/>
  <c r="AN274" i="41"/>
  <c r="BY275" i="41"/>
  <c r="AM275" i="41"/>
  <c r="BM287" i="41"/>
  <c r="AA287" i="41"/>
  <c r="T294" i="41"/>
  <c r="BF294" i="41"/>
  <c r="S295" i="41"/>
  <c r="BE295" i="41"/>
  <c r="BQ283" i="41"/>
  <c r="AE283" i="41"/>
  <c r="AV266" i="41"/>
  <c r="CH266" i="41"/>
  <c r="BU279" i="41"/>
  <c r="AI279" i="41"/>
  <c r="CI265" i="41"/>
  <c r="AW265" i="41"/>
  <c r="P298" i="41"/>
  <c r="BB298" i="41"/>
  <c r="BT280" i="41"/>
  <c r="AH280" i="41"/>
  <c r="CD270" i="41"/>
  <c r="AR270" i="41"/>
  <c r="CJ264" i="41"/>
  <c r="AX264" i="41"/>
  <c r="W291" i="41"/>
  <c r="BI291" i="41"/>
  <c r="BS281" i="41"/>
  <c r="AG281" i="41"/>
  <c r="I301" i="41"/>
  <c r="F301" i="41"/>
  <c r="D301" i="41"/>
  <c r="K302" i="41"/>
  <c r="C301" i="41"/>
  <c r="E301" i="41"/>
  <c r="H301" i="41"/>
  <c r="G301" i="41"/>
  <c r="B301" i="41"/>
  <c r="AY301" i="41"/>
  <c r="Y289" i="41"/>
  <c r="BK289" i="41"/>
  <c r="CF268" i="41"/>
  <c r="AT268" i="41"/>
  <c r="AS269" i="41"/>
  <c r="CE269" i="41"/>
  <c r="AU267" i="41"/>
  <c r="CG267" i="41"/>
  <c r="U293" i="41"/>
  <c r="BG293" i="41"/>
  <c r="Q297" i="41"/>
  <c r="BC297" i="41"/>
  <c r="AJ278" i="41"/>
  <c r="BV278" i="41"/>
  <c r="AK277" i="41"/>
  <c r="BW277" i="41"/>
  <c r="CC271" i="41"/>
  <c r="AQ271" i="41"/>
  <c r="AT269" i="41" l="1"/>
  <c r="CF269" i="41"/>
  <c r="I302" i="41"/>
  <c r="C302" i="41"/>
  <c r="AY302" i="41"/>
  <c r="D302" i="41"/>
  <c r="H302" i="41"/>
  <c r="K303" i="41"/>
  <c r="E302" i="41"/>
  <c r="G302" i="41"/>
  <c r="F302" i="41"/>
  <c r="B302" i="41"/>
  <c r="BF295" i="41"/>
  <c r="T295" i="41"/>
  <c r="AM276" i="41"/>
  <c r="BY276" i="41"/>
  <c r="BM288" i="41"/>
  <c r="AA288" i="41"/>
  <c r="CD271" i="41"/>
  <c r="AR271" i="41"/>
  <c r="AI280" i="41"/>
  <c r="BU280" i="41"/>
  <c r="BX277" i="41"/>
  <c r="AL277" i="41"/>
  <c r="Q298" i="41"/>
  <c r="BC298" i="41"/>
  <c r="BG294" i="41"/>
  <c r="U294" i="41"/>
  <c r="AQ272" i="41"/>
  <c r="CC272" i="41"/>
  <c r="W292" i="41"/>
  <c r="BI292" i="41"/>
  <c r="AU268" i="41"/>
  <c r="CG268" i="41"/>
  <c r="AK278" i="41"/>
  <c r="BW278" i="41"/>
  <c r="BL289" i="41"/>
  <c r="Z289" i="41"/>
  <c r="AP273" i="41"/>
  <c r="CB273" i="41"/>
  <c r="AH281" i="41"/>
  <c r="BT281" i="41"/>
  <c r="AX265" i="41"/>
  <c r="CJ265" i="41"/>
  <c r="AB287" i="41"/>
  <c r="BN287" i="41"/>
  <c r="BB299" i="41"/>
  <c r="P299" i="41"/>
  <c r="R297" i="41"/>
  <c r="BD297" i="41"/>
  <c r="N301" i="41"/>
  <c r="L301" i="41" s="1"/>
  <c r="M301" i="41" s="1"/>
  <c r="AZ301" i="41"/>
  <c r="BJ291" i="41"/>
  <c r="X291" i="41"/>
  <c r="BV279" i="41"/>
  <c r="AJ279" i="41"/>
  <c r="BZ275" i="41"/>
  <c r="AN275" i="41"/>
  <c r="BO286" i="41"/>
  <c r="AC286" i="41"/>
  <c r="BP285" i="41"/>
  <c r="AD285" i="41"/>
  <c r="BH293" i="41"/>
  <c r="V293" i="41"/>
  <c r="CI266" i="41"/>
  <c r="AW266" i="41"/>
  <c r="AG282" i="41"/>
  <c r="BS282" i="41"/>
  <c r="BE296" i="41"/>
  <c r="S296" i="41"/>
  <c r="CA274" i="41"/>
  <c r="AO274" i="41"/>
  <c r="CH267" i="41"/>
  <c r="AV267" i="41"/>
  <c r="Y290" i="41"/>
  <c r="BK290" i="41"/>
  <c r="CE270" i="41"/>
  <c r="AS270" i="41"/>
  <c r="BR283" i="41"/>
  <c r="AF283" i="41"/>
  <c r="O300" i="41"/>
  <c r="BA300" i="41"/>
  <c r="BQ284" i="41"/>
  <c r="AE284" i="41"/>
  <c r="BX278" i="41" l="1"/>
  <c r="AL278" i="41"/>
  <c r="BP286" i="41"/>
  <c r="AD286" i="41"/>
  <c r="BC299" i="41"/>
  <c r="Q299" i="41"/>
  <c r="BY277" i="41"/>
  <c r="AM277" i="41"/>
  <c r="P300" i="41"/>
  <c r="BB300" i="41"/>
  <c r="AC287" i="41"/>
  <c r="BO287" i="41"/>
  <c r="AV268" i="41"/>
  <c r="CH268" i="41"/>
  <c r="AJ280" i="41"/>
  <c r="BV280" i="41"/>
  <c r="AO275" i="41"/>
  <c r="CA275" i="41"/>
  <c r="AH282" i="41"/>
  <c r="BT282" i="41"/>
  <c r="X292" i="41"/>
  <c r="BJ292" i="41"/>
  <c r="G303" i="41"/>
  <c r="AY303" i="41"/>
  <c r="H303" i="41"/>
  <c r="K304" i="41"/>
  <c r="E303" i="41"/>
  <c r="D303" i="41"/>
  <c r="F303" i="41"/>
  <c r="C303" i="41"/>
  <c r="B303" i="41"/>
  <c r="I303" i="41"/>
  <c r="BS283" i="41"/>
  <c r="AG283" i="41"/>
  <c r="BW279" i="41"/>
  <c r="AK279" i="41"/>
  <c r="AS271" i="41"/>
  <c r="CE271" i="41"/>
  <c r="T296" i="41"/>
  <c r="BF296" i="41"/>
  <c r="AI281" i="41"/>
  <c r="BU281" i="41"/>
  <c r="AR272" i="41"/>
  <c r="CD272" i="41"/>
  <c r="AP274" i="41"/>
  <c r="CB274" i="41"/>
  <c r="AT270" i="41"/>
  <c r="CF270" i="41"/>
  <c r="AX266" i="41"/>
  <c r="CJ266" i="41"/>
  <c r="BK291" i="41"/>
  <c r="Y291" i="41"/>
  <c r="BN288" i="41"/>
  <c r="AB288" i="41"/>
  <c r="AZ302" i="41"/>
  <c r="N302" i="41"/>
  <c r="L302" i="41" s="1"/>
  <c r="M302" i="41" s="1"/>
  <c r="BL290" i="41"/>
  <c r="Z290" i="41"/>
  <c r="O301" i="41"/>
  <c r="BA301" i="41"/>
  <c r="AQ273" i="41"/>
  <c r="CC273" i="41"/>
  <c r="BZ276" i="41"/>
  <c r="AN276" i="41"/>
  <c r="BR284" i="41"/>
  <c r="AF284" i="41"/>
  <c r="BI293" i="41"/>
  <c r="W293" i="41"/>
  <c r="BH294" i="41"/>
  <c r="V294" i="41"/>
  <c r="S297" i="41"/>
  <c r="BE297" i="41"/>
  <c r="R298" i="41"/>
  <c r="BD298" i="41"/>
  <c r="CG269" i="41"/>
  <c r="AU269" i="41"/>
  <c r="CI267" i="41"/>
  <c r="AW267" i="41"/>
  <c r="BQ285" i="41"/>
  <c r="AE285" i="41"/>
  <c r="BM289" i="41"/>
  <c r="AA289" i="41"/>
  <c r="BG295" i="41"/>
  <c r="U295" i="41"/>
  <c r="BF297" i="41" l="1"/>
  <c r="T297" i="41"/>
  <c r="P301" i="41"/>
  <c r="BB301" i="41"/>
  <c r="CG270" i="41"/>
  <c r="AU270" i="41"/>
  <c r="AZ303" i="41"/>
  <c r="N303" i="41"/>
  <c r="L303" i="41" s="1"/>
  <c r="M303" i="41" s="1"/>
  <c r="AD287" i="41"/>
  <c r="BP287" i="41"/>
  <c r="BX279" i="41"/>
  <c r="AL279" i="41"/>
  <c r="AQ274" i="41"/>
  <c r="CC274" i="41"/>
  <c r="Y292" i="41"/>
  <c r="BK292" i="41"/>
  <c r="Q300" i="41"/>
  <c r="BC300" i="41"/>
  <c r="BN289" i="41"/>
  <c r="AB289" i="41"/>
  <c r="BI294" i="41"/>
  <c r="W294" i="41"/>
  <c r="BM290" i="41"/>
  <c r="AA290" i="41"/>
  <c r="AH283" i="41"/>
  <c r="BT283" i="41"/>
  <c r="AS272" i="41"/>
  <c r="CE272" i="41"/>
  <c r="BU282" i="41"/>
  <c r="AI282" i="41"/>
  <c r="AF285" i="41"/>
  <c r="BR285" i="41"/>
  <c r="BJ293" i="41"/>
  <c r="X293" i="41"/>
  <c r="O302" i="41"/>
  <c r="BA302" i="41"/>
  <c r="AN277" i="41"/>
  <c r="BZ277" i="41"/>
  <c r="BV281" i="41"/>
  <c r="AJ281" i="41"/>
  <c r="AP275" i="41"/>
  <c r="CB275" i="41"/>
  <c r="CJ267" i="41"/>
  <c r="AX267" i="41"/>
  <c r="AG284" i="41"/>
  <c r="BS284" i="41"/>
  <c r="BO288" i="41"/>
  <c r="AC288" i="41"/>
  <c r="BD299" i="41"/>
  <c r="R299" i="41"/>
  <c r="BH295" i="41"/>
  <c r="V295" i="41"/>
  <c r="U296" i="41"/>
  <c r="BG296" i="41"/>
  <c r="AK280" i="41"/>
  <c r="BW280" i="41"/>
  <c r="CH269" i="41"/>
  <c r="AV269" i="41"/>
  <c r="CA276" i="41"/>
  <c r="AO276" i="41"/>
  <c r="Z291" i="41"/>
  <c r="BL291" i="41"/>
  <c r="BQ286" i="41"/>
  <c r="AE286" i="41"/>
  <c r="S298" i="41"/>
  <c r="BE298" i="41"/>
  <c r="AR273" i="41"/>
  <c r="CD273" i="41"/>
  <c r="AT271" i="41"/>
  <c r="CF271" i="41"/>
  <c r="K305" i="41"/>
  <c r="D304" i="41"/>
  <c r="H304" i="41"/>
  <c r="C304" i="41"/>
  <c r="G304" i="41"/>
  <c r="B304" i="41"/>
  <c r="E304" i="41"/>
  <c r="F304" i="41"/>
  <c r="AY304" i="41"/>
  <c r="I304" i="41"/>
  <c r="AW268" i="41"/>
  <c r="CI268" i="41"/>
  <c r="BY278" i="41"/>
  <c r="AM278" i="41"/>
  <c r="BB302" i="41" l="1"/>
  <c r="P302" i="41"/>
  <c r="E305" i="41"/>
  <c r="G305" i="41"/>
  <c r="D305" i="41"/>
  <c r="C305" i="41"/>
  <c r="K306" i="41"/>
  <c r="B305" i="41"/>
  <c r="I305" i="41"/>
  <c r="H305" i="41"/>
  <c r="F305" i="41"/>
  <c r="AY305" i="41"/>
  <c r="CB276" i="41"/>
  <c r="AP276" i="41"/>
  <c r="BP288" i="41"/>
  <c r="AD288" i="41"/>
  <c r="AB290" i="41"/>
  <c r="BN290" i="41"/>
  <c r="AM279" i="41"/>
  <c r="BY279" i="41"/>
  <c r="CJ268" i="41"/>
  <c r="AX268" i="41"/>
  <c r="AU271" i="41"/>
  <c r="CG271" i="41"/>
  <c r="AH284" i="41"/>
  <c r="BT284" i="41"/>
  <c r="AE287" i="41"/>
  <c r="BQ287" i="41"/>
  <c r="CI269" i="41"/>
  <c r="AW269" i="41"/>
  <c r="Y293" i="41"/>
  <c r="BK293" i="41"/>
  <c r="BJ294" i="41"/>
  <c r="X294" i="41"/>
  <c r="CE273" i="41"/>
  <c r="AS273" i="41"/>
  <c r="AL280" i="41"/>
  <c r="BX280" i="41"/>
  <c r="BS285" i="41"/>
  <c r="AG285" i="41"/>
  <c r="AC289" i="41"/>
  <c r="BO289" i="41"/>
  <c r="O303" i="41"/>
  <c r="BA303" i="41"/>
  <c r="BZ278" i="41"/>
  <c r="AN278" i="41"/>
  <c r="T298" i="41"/>
  <c r="BF298" i="41"/>
  <c r="V296" i="41"/>
  <c r="BH296" i="41"/>
  <c r="CC275" i="41"/>
  <c r="AQ275" i="41"/>
  <c r="BD300" i="41"/>
  <c r="R300" i="41"/>
  <c r="BV282" i="41"/>
  <c r="AJ282" i="41"/>
  <c r="CH270" i="41"/>
  <c r="AV270" i="41"/>
  <c r="AT272" i="41"/>
  <c r="CF272" i="41"/>
  <c r="BL292" i="41"/>
  <c r="Z292" i="41"/>
  <c r="Q301" i="41"/>
  <c r="BC301" i="41"/>
  <c r="N304" i="41"/>
  <c r="L304" i="41" s="1"/>
  <c r="M304" i="41" s="1"/>
  <c r="AZ304" i="41"/>
  <c r="BR286" i="41"/>
  <c r="AF286" i="41"/>
  <c r="BI295" i="41"/>
  <c r="W295" i="41"/>
  <c r="BW281" i="41"/>
  <c r="AK281" i="41"/>
  <c r="BM291" i="41"/>
  <c r="AA291" i="41"/>
  <c r="AO277" i="41"/>
  <c r="CA277" i="41"/>
  <c r="AI283" i="41"/>
  <c r="BU283" i="41"/>
  <c r="AR274" i="41"/>
  <c r="CD274" i="41"/>
  <c r="S299" i="41"/>
  <c r="BE299" i="41"/>
  <c r="U297" i="41"/>
  <c r="BG297" i="41"/>
  <c r="BH297" i="41" l="1"/>
  <c r="V297" i="41"/>
  <c r="CG272" i="41"/>
  <c r="AU272" i="41"/>
  <c r="U298" i="41"/>
  <c r="BG298" i="41"/>
  <c r="CH271" i="41"/>
  <c r="AV271" i="41"/>
  <c r="AZ305" i="41"/>
  <c r="N305" i="41"/>
  <c r="L305" i="41" s="1"/>
  <c r="M305" i="41" s="1"/>
  <c r="AL281" i="41"/>
  <c r="BX281" i="41"/>
  <c r="CF273" i="41"/>
  <c r="AT273" i="41"/>
  <c r="T299" i="41"/>
  <c r="BF299" i="41"/>
  <c r="X295" i="41"/>
  <c r="BJ295" i="41"/>
  <c r="CI270" i="41"/>
  <c r="AW270" i="41"/>
  <c r="CA278" i="41"/>
  <c r="AO278" i="41"/>
  <c r="BK294" i="41"/>
  <c r="Y294" i="41"/>
  <c r="CE274" i="41"/>
  <c r="AS274" i="41"/>
  <c r="BB303" i="41"/>
  <c r="P303" i="41"/>
  <c r="Z293" i="41"/>
  <c r="BL293" i="41"/>
  <c r="BZ279" i="41"/>
  <c r="AN279" i="41"/>
  <c r="AG286" i="41"/>
  <c r="BS286" i="41"/>
  <c r="BW282" i="41"/>
  <c r="AK282" i="41"/>
  <c r="F306" i="41"/>
  <c r="I306" i="41"/>
  <c r="D306" i="41"/>
  <c r="B306" i="41"/>
  <c r="K307" i="41"/>
  <c r="E306" i="41"/>
  <c r="C306" i="41"/>
  <c r="AY306" i="41"/>
  <c r="G306" i="41"/>
  <c r="H306" i="41"/>
  <c r="AJ283" i="41"/>
  <c r="BV283" i="41"/>
  <c r="BA304" i="41"/>
  <c r="O304" i="41"/>
  <c r="AD289" i="41"/>
  <c r="BP289" i="41"/>
  <c r="AC290" i="41"/>
  <c r="BO290" i="41"/>
  <c r="S300" i="41"/>
  <c r="BE300" i="41"/>
  <c r="CJ269" i="41"/>
  <c r="AX269" i="41"/>
  <c r="CB277" i="41"/>
  <c r="AP277" i="41"/>
  <c r="R301" i="41"/>
  <c r="BD301" i="41"/>
  <c r="AF287" i="41"/>
  <c r="BR287" i="41"/>
  <c r="AR275" i="41"/>
  <c r="CD275" i="41"/>
  <c r="BT285" i="41"/>
  <c r="AH285" i="41"/>
  <c r="BQ288" i="41"/>
  <c r="AE288" i="41"/>
  <c r="W296" i="41"/>
  <c r="BI296" i="41"/>
  <c r="BY280" i="41"/>
  <c r="AM280" i="41"/>
  <c r="AI284" i="41"/>
  <c r="BU284" i="41"/>
  <c r="BN291" i="41"/>
  <c r="AB291" i="41"/>
  <c r="AA292" i="41"/>
  <c r="BM292" i="41"/>
  <c r="AQ276" i="41"/>
  <c r="CC276" i="41"/>
  <c r="Q302" i="41"/>
  <c r="BC302" i="41"/>
  <c r="BD302" i="41" l="1"/>
  <c r="R302" i="41"/>
  <c r="X296" i="41"/>
  <c r="BJ296" i="41"/>
  <c r="BW283" i="41"/>
  <c r="AK283" i="41"/>
  <c r="BY281" i="41"/>
  <c r="AM281" i="41"/>
  <c r="AQ277" i="41"/>
  <c r="CC277" i="41"/>
  <c r="BX282" i="41"/>
  <c r="AL282" i="41"/>
  <c r="BL294" i="41"/>
  <c r="Z294" i="41"/>
  <c r="BT286" i="41"/>
  <c r="AH286" i="41"/>
  <c r="AF288" i="41"/>
  <c r="BR288" i="41"/>
  <c r="AP278" i="41"/>
  <c r="CB278" i="41"/>
  <c r="BA305" i="41"/>
  <c r="O305" i="41"/>
  <c r="AR276" i="41"/>
  <c r="CD276" i="41"/>
  <c r="BN292" i="41"/>
  <c r="AB292" i="41"/>
  <c r="T300" i="41"/>
  <c r="BF300" i="41"/>
  <c r="N306" i="41"/>
  <c r="L306" i="41" s="1"/>
  <c r="M306" i="41" s="1"/>
  <c r="AZ306" i="41"/>
  <c r="BU285" i="41"/>
  <c r="AI285" i="41"/>
  <c r="AO279" i="41"/>
  <c r="CA279" i="41"/>
  <c r="CJ270" i="41"/>
  <c r="AX270" i="41"/>
  <c r="AW271" i="41"/>
  <c r="CI271" i="41"/>
  <c r="AS275" i="41"/>
  <c r="CE275" i="41"/>
  <c r="BP290" i="41"/>
  <c r="AD290" i="41"/>
  <c r="AA293" i="41"/>
  <c r="BM293" i="41"/>
  <c r="BK295" i="41"/>
  <c r="Y295" i="41"/>
  <c r="BH298" i="41"/>
  <c r="V298" i="41"/>
  <c r="BO291" i="41"/>
  <c r="AC291" i="41"/>
  <c r="E307" i="41"/>
  <c r="H307" i="41"/>
  <c r="I307" i="41"/>
  <c r="G307" i="41"/>
  <c r="C307" i="41"/>
  <c r="AY307" i="41"/>
  <c r="B307" i="41"/>
  <c r="F307" i="41"/>
  <c r="D307" i="41"/>
  <c r="K308" i="41"/>
  <c r="AJ284" i="41"/>
  <c r="BV284" i="41"/>
  <c r="AG287" i="41"/>
  <c r="BS287" i="41"/>
  <c r="BQ289" i="41"/>
  <c r="AE289" i="41"/>
  <c r="BG299" i="41"/>
  <c r="U299" i="41"/>
  <c r="Q303" i="41"/>
  <c r="BC303" i="41"/>
  <c r="AV272" i="41"/>
  <c r="CH272" i="41"/>
  <c r="S301" i="41"/>
  <c r="BE301" i="41"/>
  <c r="BZ280" i="41"/>
  <c r="AN280" i="41"/>
  <c r="BB304" i="41"/>
  <c r="P304" i="41"/>
  <c r="CF274" i="41"/>
  <c r="AT274" i="41"/>
  <c r="CG273" i="41"/>
  <c r="AU273" i="41"/>
  <c r="W297" i="41"/>
  <c r="BI297" i="41"/>
  <c r="X297" i="41" l="1"/>
  <c r="BJ297" i="41"/>
  <c r="AW272" i="41"/>
  <c r="CI272" i="41"/>
  <c r="D308" i="41"/>
  <c r="F308" i="41"/>
  <c r="G308" i="41"/>
  <c r="C308" i="41"/>
  <c r="B308" i="41"/>
  <c r="I308" i="41"/>
  <c r="H308" i="41"/>
  <c r="AY308" i="41"/>
  <c r="E308" i="41"/>
  <c r="K309" i="41"/>
  <c r="AS276" i="41"/>
  <c r="CE276" i="41"/>
  <c r="W298" i="41"/>
  <c r="BI298" i="41"/>
  <c r="AM282" i="41"/>
  <c r="BY282" i="41"/>
  <c r="R303" i="41"/>
  <c r="BD303" i="41"/>
  <c r="CB279" i="41"/>
  <c r="AP279" i="41"/>
  <c r="AR277" i="41"/>
  <c r="CD277" i="41"/>
  <c r="AV273" i="41"/>
  <c r="CH273" i="41"/>
  <c r="BL295" i="41"/>
  <c r="Z295" i="41"/>
  <c r="BB305" i="41"/>
  <c r="P305" i="41"/>
  <c r="AZ307" i="41"/>
  <c r="N307" i="41"/>
  <c r="L307" i="41" s="1"/>
  <c r="M307" i="41" s="1"/>
  <c r="BN293" i="41"/>
  <c r="AB293" i="41"/>
  <c r="CC278" i="41"/>
  <c r="AQ278" i="41"/>
  <c r="AU274" i="41"/>
  <c r="CG274" i="41"/>
  <c r="V299" i="41"/>
  <c r="BH299" i="41"/>
  <c r="BV285" i="41"/>
  <c r="AJ285" i="41"/>
  <c r="AN281" i="41"/>
  <c r="BZ281" i="41"/>
  <c r="O306" i="41"/>
  <c r="BA306" i="41"/>
  <c r="AG288" i="41"/>
  <c r="BS288" i="41"/>
  <c r="BC304" i="41"/>
  <c r="Q304" i="41"/>
  <c r="AF289" i="41"/>
  <c r="BR289" i="41"/>
  <c r="BQ290" i="41"/>
  <c r="AE290" i="41"/>
  <c r="BX283" i="41"/>
  <c r="AL283" i="41"/>
  <c r="BT287" i="41"/>
  <c r="AH287" i="41"/>
  <c r="AT275" i="41"/>
  <c r="CF275" i="41"/>
  <c r="U300" i="41"/>
  <c r="BG300" i="41"/>
  <c r="Y296" i="41"/>
  <c r="BK296" i="41"/>
  <c r="AO280" i="41"/>
  <c r="CA280" i="41"/>
  <c r="BU286" i="41"/>
  <c r="AI286" i="41"/>
  <c r="T301" i="41"/>
  <c r="BF301" i="41"/>
  <c r="AK284" i="41"/>
  <c r="BW284" i="41"/>
  <c r="AX271" i="41"/>
  <c r="CJ271" i="41"/>
  <c r="BP291" i="41"/>
  <c r="AD291" i="41"/>
  <c r="BO292" i="41"/>
  <c r="AC292" i="41"/>
  <c r="AA294" i="41"/>
  <c r="BM294" i="41"/>
  <c r="S302" i="41"/>
  <c r="BE302" i="41"/>
  <c r="T302" i="41" l="1"/>
  <c r="BF302" i="41"/>
  <c r="BG301" i="41"/>
  <c r="U301" i="41"/>
  <c r="BB306" i="41"/>
  <c r="P306" i="41"/>
  <c r="N308" i="41"/>
  <c r="L308" i="41" s="1"/>
  <c r="M308" i="41" s="1"/>
  <c r="AZ308" i="41"/>
  <c r="BO293" i="41"/>
  <c r="AC293" i="41"/>
  <c r="AQ279" i="41"/>
  <c r="CC279" i="41"/>
  <c r="CA281" i="41"/>
  <c r="AO281" i="41"/>
  <c r="S303" i="41"/>
  <c r="BE303" i="41"/>
  <c r="AJ286" i="41"/>
  <c r="BV286" i="41"/>
  <c r="AM283" i="41"/>
  <c r="BY283" i="41"/>
  <c r="BA307" i="41"/>
  <c r="O307" i="41"/>
  <c r="AP280" i="41"/>
  <c r="CB280" i="41"/>
  <c r="AN282" i="41"/>
  <c r="BZ282" i="41"/>
  <c r="BU287" i="41"/>
  <c r="AI287" i="41"/>
  <c r="BP292" i="41"/>
  <c r="AD292" i="41"/>
  <c r="AF290" i="41"/>
  <c r="BR290" i="41"/>
  <c r="AK285" i="41"/>
  <c r="BW285" i="41"/>
  <c r="BC305" i="41"/>
  <c r="Q305" i="41"/>
  <c r="Z296" i="41"/>
  <c r="BL296" i="41"/>
  <c r="BS289" i="41"/>
  <c r="AG289" i="41"/>
  <c r="W299" i="41"/>
  <c r="BI299" i="41"/>
  <c r="X298" i="41"/>
  <c r="BJ298" i="41"/>
  <c r="BQ291" i="41"/>
  <c r="AE291" i="41"/>
  <c r="AA295" i="41"/>
  <c r="BM295" i="41"/>
  <c r="BH300" i="41"/>
  <c r="V300" i="41"/>
  <c r="AV274" i="41"/>
  <c r="CH274" i="41"/>
  <c r="CI273" i="41"/>
  <c r="AW273" i="41"/>
  <c r="CF276" i="41"/>
  <c r="AT276" i="41"/>
  <c r="CJ272" i="41"/>
  <c r="AX272" i="41"/>
  <c r="BD304" i="41"/>
  <c r="R304" i="41"/>
  <c r="BX284" i="41"/>
  <c r="AL284" i="41"/>
  <c r="AU275" i="41"/>
  <c r="CG275" i="41"/>
  <c r="AH288" i="41"/>
  <c r="BT288" i="41"/>
  <c r="AS277" i="41"/>
  <c r="CE277" i="41"/>
  <c r="AY309" i="41"/>
  <c r="I309" i="41"/>
  <c r="G309" i="41"/>
  <c r="C309" i="41"/>
  <c r="K310" i="41"/>
  <c r="E309" i="41"/>
  <c r="H309" i="41"/>
  <c r="D309" i="41"/>
  <c r="B309" i="41"/>
  <c r="F309" i="41"/>
  <c r="BK297" i="41"/>
  <c r="Y297" i="41"/>
  <c r="BN294" i="41"/>
  <c r="AB294" i="41"/>
  <c r="AR278" i="41"/>
  <c r="CD278" i="41"/>
  <c r="CE278" i="41" l="1"/>
  <c r="AS278" i="41"/>
  <c r="AB295" i="41"/>
  <c r="BN295" i="41"/>
  <c r="CC280" i="41"/>
  <c r="AQ280" i="41"/>
  <c r="AR279" i="41"/>
  <c r="CD279" i="41"/>
  <c r="BE304" i="41"/>
  <c r="S304" i="41"/>
  <c r="R305" i="41"/>
  <c r="BD305" i="41"/>
  <c r="BX285" i="41"/>
  <c r="AL285" i="41"/>
  <c r="BO294" i="41"/>
  <c r="AC294" i="41"/>
  <c r="AZ309" i="41"/>
  <c r="N309" i="41"/>
  <c r="L309" i="41" s="1"/>
  <c r="M309" i="41" s="1"/>
  <c r="AF291" i="41"/>
  <c r="BR291" i="41"/>
  <c r="BB307" i="41"/>
  <c r="P307" i="41"/>
  <c r="BP293" i="41"/>
  <c r="AD293" i="41"/>
  <c r="AT277" i="41"/>
  <c r="CF277" i="41"/>
  <c r="Y298" i="41"/>
  <c r="BK298" i="41"/>
  <c r="AG290" i="41"/>
  <c r="BS290" i="41"/>
  <c r="AN283" i="41"/>
  <c r="BZ283" i="41"/>
  <c r="O308" i="41"/>
  <c r="BA308" i="41"/>
  <c r="CG276" i="41"/>
  <c r="AU276" i="41"/>
  <c r="BU288" i="41"/>
  <c r="AI288" i="41"/>
  <c r="BJ299" i="41"/>
  <c r="X299" i="41"/>
  <c r="BW286" i="41"/>
  <c r="AK286" i="41"/>
  <c r="AX273" i="41"/>
  <c r="CJ273" i="41"/>
  <c r="AE292" i="41"/>
  <c r="BQ292" i="41"/>
  <c r="Q306" i="41"/>
  <c r="BC306" i="41"/>
  <c r="CH275" i="41"/>
  <c r="AV275" i="41"/>
  <c r="AW274" i="41"/>
  <c r="CI274" i="41"/>
  <c r="BF303" i="41"/>
  <c r="T303" i="41"/>
  <c r="AH289" i="41"/>
  <c r="BT289" i="41"/>
  <c r="AJ287" i="41"/>
  <c r="BV287" i="41"/>
  <c r="V301" i="41"/>
  <c r="BH301" i="41"/>
  <c r="AA296" i="41"/>
  <c r="BM296" i="41"/>
  <c r="CA282" i="41"/>
  <c r="AO282" i="41"/>
  <c r="U302" i="41"/>
  <c r="BG302" i="41"/>
  <c r="Z297" i="41"/>
  <c r="BL297" i="41"/>
  <c r="K311" i="41"/>
  <c r="I310" i="41"/>
  <c r="E310" i="41"/>
  <c r="G310" i="41"/>
  <c r="B310" i="41"/>
  <c r="F310" i="41"/>
  <c r="AY310" i="41"/>
  <c r="H310" i="41"/>
  <c r="C310" i="41"/>
  <c r="D310" i="41"/>
  <c r="AM284" i="41"/>
  <c r="BY284" i="41"/>
  <c r="W300" i="41"/>
  <c r="BI300" i="41"/>
  <c r="CB281" i="41"/>
  <c r="AP281" i="41"/>
  <c r="W301" i="41" l="1"/>
  <c r="BI301" i="41"/>
  <c r="R306" i="41"/>
  <c r="BD306" i="41"/>
  <c r="S305" i="41"/>
  <c r="BE305" i="41"/>
  <c r="CH276" i="41"/>
  <c r="AV276" i="41"/>
  <c r="BQ293" i="41"/>
  <c r="AE293" i="41"/>
  <c r="BW287" i="41"/>
  <c r="AK287" i="41"/>
  <c r="AF292" i="41"/>
  <c r="BR292" i="41"/>
  <c r="P308" i="41"/>
  <c r="BB308" i="41"/>
  <c r="G311" i="41"/>
  <c r="H311" i="41"/>
  <c r="AY311" i="41"/>
  <c r="D311" i="41"/>
  <c r="I311" i="41"/>
  <c r="B311" i="41"/>
  <c r="E311" i="41"/>
  <c r="C311" i="41"/>
  <c r="K312" i="41"/>
  <c r="F311" i="41"/>
  <c r="BC307" i="41"/>
  <c r="Q307" i="41"/>
  <c r="T304" i="41"/>
  <c r="BF304" i="41"/>
  <c r="AN284" i="41"/>
  <c r="BZ284" i="41"/>
  <c r="BM297" i="41"/>
  <c r="AA297" i="41"/>
  <c r="BU289" i="41"/>
  <c r="AI289" i="41"/>
  <c r="CA283" i="41"/>
  <c r="AO283" i="41"/>
  <c r="BS291" i="41"/>
  <c r="AG291" i="41"/>
  <c r="CE279" i="41"/>
  <c r="AS279" i="41"/>
  <c r="BG303" i="41"/>
  <c r="U303" i="41"/>
  <c r="BX286" i="41"/>
  <c r="AL286" i="41"/>
  <c r="O309" i="41"/>
  <c r="BA309" i="41"/>
  <c r="AR280" i="41"/>
  <c r="CD280" i="41"/>
  <c r="AH290" i="41"/>
  <c r="BT290" i="41"/>
  <c r="AX274" i="41"/>
  <c r="CJ274" i="41"/>
  <c r="BL298" i="41"/>
  <c r="Z298" i="41"/>
  <c r="AC295" i="41"/>
  <c r="BO295" i="41"/>
  <c r="X300" i="41"/>
  <c r="BJ300" i="41"/>
  <c r="BH302" i="41"/>
  <c r="V302" i="41"/>
  <c r="AZ310" i="41"/>
  <c r="N310" i="41"/>
  <c r="L310" i="41" s="1"/>
  <c r="M310" i="41" s="1"/>
  <c r="CB282" i="41"/>
  <c r="AP282" i="41"/>
  <c r="BK299" i="41"/>
  <c r="Y299" i="41"/>
  <c r="AD294" i="41"/>
  <c r="BP294" i="41"/>
  <c r="AB296" i="41"/>
  <c r="BN296" i="41"/>
  <c r="CG277" i="41"/>
  <c r="AU277" i="41"/>
  <c r="AQ281" i="41"/>
  <c r="CC281" i="41"/>
  <c r="CI275" i="41"/>
  <c r="AW275" i="41"/>
  <c r="AJ288" i="41"/>
  <c r="BV288" i="41"/>
  <c r="BY285" i="41"/>
  <c r="AM285" i="41"/>
  <c r="AT278" i="41"/>
  <c r="CF278" i="41"/>
  <c r="AU278" i="41" l="1"/>
  <c r="CG278" i="41"/>
  <c r="AC296" i="41"/>
  <c r="BO296" i="41"/>
  <c r="BK300" i="41"/>
  <c r="Y300" i="41"/>
  <c r="P309" i="41"/>
  <c r="BB309" i="41"/>
  <c r="BV289" i="41"/>
  <c r="AJ289" i="41"/>
  <c r="BX287" i="41"/>
  <c r="AL287" i="41"/>
  <c r="AE294" i="41"/>
  <c r="BQ294" i="41"/>
  <c r="AD295" i="41"/>
  <c r="BP295" i="41"/>
  <c r="AN285" i="41"/>
  <c r="BZ285" i="41"/>
  <c r="AM286" i="41"/>
  <c r="BY286" i="41"/>
  <c r="BN297" i="41"/>
  <c r="AB297" i="41"/>
  <c r="BR293" i="41"/>
  <c r="AF293" i="41"/>
  <c r="AK288" i="41"/>
  <c r="BW288" i="41"/>
  <c r="CA284" i="41"/>
  <c r="AO284" i="41"/>
  <c r="Z299" i="41"/>
  <c r="BL299" i="41"/>
  <c r="AA298" i="41"/>
  <c r="BM298" i="41"/>
  <c r="V303" i="41"/>
  <c r="BH303" i="41"/>
  <c r="AZ311" i="41"/>
  <c r="N311" i="41"/>
  <c r="L311" i="41" s="1"/>
  <c r="M311" i="41" s="1"/>
  <c r="AW276" i="41"/>
  <c r="CI276" i="41"/>
  <c r="BG304" i="41"/>
  <c r="U304" i="41"/>
  <c r="BF305" i="41"/>
  <c r="T305" i="41"/>
  <c r="CJ275" i="41"/>
  <c r="AX275" i="41"/>
  <c r="AQ282" i="41"/>
  <c r="CC282" i="41"/>
  <c r="CF279" i="41"/>
  <c r="AT279" i="41"/>
  <c r="CD281" i="41"/>
  <c r="AR281" i="41"/>
  <c r="AI290" i="41"/>
  <c r="BU290" i="41"/>
  <c r="Q308" i="41"/>
  <c r="BC308" i="41"/>
  <c r="S306" i="41"/>
  <c r="BE306" i="41"/>
  <c r="O310" i="41"/>
  <c r="BA310" i="41"/>
  <c r="BT291" i="41"/>
  <c r="AH291" i="41"/>
  <c r="R307" i="41"/>
  <c r="BD307" i="41"/>
  <c r="CE280" i="41"/>
  <c r="AS280" i="41"/>
  <c r="BS292" i="41"/>
  <c r="AG292" i="41"/>
  <c r="X301" i="41"/>
  <c r="BJ301" i="41"/>
  <c r="AV277" i="41"/>
  <c r="CH277" i="41"/>
  <c r="BI302" i="41"/>
  <c r="W302" i="41"/>
  <c r="AP283" i="41"/>
  <c r="CB283" i="41"/>
  <c r="C312" i="41"/>
  <c r="AY312" i="41"/>
  <c r="I312" i="41"/>
  <c r="K313" i="41"/>
  <c r="G312" i="41"/>
  <c r="D312" i="41"/>
  <c r="E312" i="41"/>
  <c r="B312" i="41"/>
  <c r="F312" i="41"/>
  <c r="H312" i="41"/>
  <c r="BJ302" i="41" l="1"/>
  <c r="X302" i="41"/>
  <c r="BU291" i="41"/>
  <c r="AI291" i="41"/>
  <c r="CG279" i="41"/>
  <c r="AU279" i="41"/>
  <c r="BA311" i="41"/>
  <c r="O311" i="41"/>
  <c r="BS293" i="41"/>
  <c r="AG293" i="41"/>
  <c r="AM287" i="41"/>
  <c r="BY287" i="41"/>
  <c r="AW277" i="41"/>
  <c r="CI277" i="41"/>
  <c r="P310" i="41"/>
  <c r="BB310" i="41"/>
  <c r="AR282" i="41"/>
  <c r="CD282" i="41"/>
  <c r="BI303" i="41"/>
  <c r="W303" i="41"/>
  <c r="BO297" i="41"/>
  <c r="AC297" i="41"/>
  <c r="AK289" i="41"/>
  <c r="BW289" i="41"/>
  <c r="Y301" i="41"/>
  <c r="BK301" i="41"/>
  <c r="BF306" i="41"/>
  <c r="T306" i="41"/>
  <c r="BN298" i="41"/>
  <c r="AB298" i="41"/>
  <c r="AN286" i="41"/>
  <c r="BZ286" i="41"/>
  <c r="Q309" i="41"/>
  <c r="BC309" i="41"/>
  <c r="B313" i="41"/>
  <c r="D313" i="41"/>
  <c r="E313" i="41"/>
  <c r="C313" i="41"/>
  <c r="I313" i="41"/>
  <c r="AY313" i="41"/>
  <c r="G313" i="41"/>
  <c r="K314" i="41"/>
  <c r="H313" i="41"/>
  <c r="F313" i="41"/>
  <c r="BD308" i="41"/>
  <c r="R308" i="41"/>
  <c r="BM299" i="41"/>
  <c r="AA299" i="41"/>
  <c r="CA285" i="41"/>
  <c r="AO285" i="41"/>
  <c r="AH292" i="41"/>
  <c r="BT292" i="41"/>
  <c r="U305" i="41"/>
  <c r="BG305" i="41"/>
  <c r="BL300" i="41"/>
  <c r="Z300" i="41"/>
  <c r="BV290" i="41"/>
  <c r="AJ290" i="41"/>
  <c r="BQ295" i="41"/>
  <c r="AE295" i="41"/>
  <c r="BP296" i="41"/>
  <c r="AD296" i="41"/>
  <c r="CF280" i="41"/>
  <c r="AT280" i="41"/>
  <c r="V304" i="41"/>
  <c r="BH304" i="41"/>
  <c r="AP284" i="41"/>
  <c r="CB284" i="41"/>
  <c r="AZ312" i="41"/>
  <c r="N312" i="41"/>
  <c r="L312" i="41" s="1"/>
  <c r="M312" i="41" s="1"/>
  <c r="CC283" i="41"/>
  <c r="AQ283" i="41"/>
  <c r="S307" i="41"/>
  <c r="BE307" i="41"/>
  <c r="CJ276" i="41"/>
  <c r="AX276" i="41"/>
  <c r="BX288" i="41"/>
  <c r="AL288" i="41"/>
  <c r="AF294" i="41"/>
  <c r="BR294" i="41"/>
  <c r="CH278" i="41"/>
  <c r="AV278" i="41"/>
  <c r="CE281" i="41"/>
  <c r="AS281" i="41"/>
  <c r="BX289" i="41" l="1"/>
  <c r="AL289" i="41"/>
  <c r="AN287" i="41"/>
  <c r="BZ287" i="41"/>
  <c r="AF295" i="41"/>
  <c r="BR295" i="41"/>
  <c r="BN299" i="41"/>
  <c r="AB299" i="41"/>
  <c r="R309" i="41"/>
  <c r="BD309" i="41"/>
  <c r="CF281" i="41"/>
  <c r="AT281" i="41"/>
  <c r="AW278" i="41"/>
  <c r="CI278" i="41"/>
  <c r="O312" i="41"/>
  <c r="BA312" i="41"/>
  <c r="BW290" i="41"/>
  <c r="AK290" i="41"/>
  <c r="BE308" i="41"/>
  <c r="S308" i="41"/>
  <c r="AD297" i="41"/>
  <c r="BP297" i="41"/>
  <c r="BT293" i="41"/>
  <c r="AH293" i="41"/>
  <c r="AG294" i="41"/>
  <c r="BS294" i="41"/>
  <c r="AQ284" i="41"/>
  <c r="CC284" i="41"/>
  <c r="AO286" i="41"/>
  <c r="CA286" i="41"/>
  <c r="BM300" i="41"/>
  <c r="AA300" i="41"/>
  <c r="BJ303" i="41"/>
  <c r="X303" i="41"/>
  <c r="P311" i="41"/>
  <c r="BB311" i="41"/>
  <c r="W304" i="41"/>
  <c r="BI304" i="41"/>
  <c r="BH305" i="41"/>
  <c r="V305" i="41"/>
  <c r="B314" i="41"/>
  <c r="AY314" i="41"/>
  <c r="D314" i="41"/>
  <c r="K315" i="41"/>
  <c r="E314" i="41"/>
  <c r="I314" i="41"/>
  <c r="C314" i="41"/>
  <c r="F314" i="41"/>
  <c r="H314" i="41"/>
  <c r="G314" i="41"/>
  <c r="AS282" i="41"/>
  <c r="CE282" i="41"/>
  <c r="AM288" i="41"/>
  <c r="BY288" i="41"/>
  <c r="AC298" i="41"/>
  <c r="BO298" i="41"/>
  <c r="CH279" i="41"/>
  <c r="AV279" i="41"/>
  <c r="CD283" i="41"/>
  <c r="AR283" i="41"/>
  <c r="BU292" i="41"/>
  <c r="AI292" i="41"/>
  <c r="AZ313" i="41"/>
  <c r="N313" i="41"/>
  <c r="L313" i="41" s="1"/>
  <c r="M313" i="41" s="1"/>
  <c r="BC310" i="41"/>
  <c r="Q310" i="41"/>
  <c r="CG280" i="41"/>
  <c r="AU280" i="41"/>
  <c r="U306" i="41"/>
  <c r="BG306" i="41"/>
  <c r="AJ291" i="41"/>
  <c r="BV291" i="41"/>
  <c r="T307" i="41"/>
  <c r="BF307" i="41"/>
  <c r="Z301" i="41"/>
  <c r="BL301" i="41"/>
  <c r="CJ277" i="41"/>
  <c r="AX277" i="41"/>
  <c r="BQ296" i="41"/>
  <c r="AE296" i="41"/>
  <c r="AP285" i="41"/>
  <c r="CB285" i="41"/>
  <c r="BK302" i="41"/>
  <c r="Y302" i="41"/>
  <c r="AK291" i="41" l="1"/>
  <c r="BW291" i="41"/>
  <c r="BC311" i="41"/>
  <c r="Q311" i="41"/>
  <c r="AS283" i="41"/>
  <c r="CE283" i="41"/>
  <c r="BU293" i="41"/>
  <c r="AI293" i="41"/>
  <c r="CG281" i="41"/>
  <c r="AU281" i="41"/>
  <c r="V306" i="41"/>
  <c r="BH306" i="41"/>
  <c r="BQ297" i="41"/>
  <c r="AE297" i="41"/>
  <c r="BE309" i="41"/>
  <c r="S309" i="41"/>
  <c r="CI279" i="41"/>
  <c r="AW279" i="41"/>
  <c r="Y303" i="41"/>
  <c r="BK303" i="41"/>
  <c r="CC285" i="41"/>
  <c r="AQ285" i="41"/>
  <c r="AD298" i="41"/>
  <c r="BP298" i="41"/>
  <c r="AY315" i="41"/>
  <c r="D315" i="41"/>
  <c r="K316" i="41"/>
  <c r="F315" i="41"/>
  <c r="I315" i="41"/>
  <c r="G315" i="41"/>
  <c r="C315" i="41"/>
  <c r="H315" i="41"/>
  <c r="B315" i="41"/>
  <c r="E315" i="41"/>
  <c r="BL302" i="41"/>
  <c r="Z302" i="41"/>
  <c r="AV280" i="41"/>
  <c r="CH280" i="41"/>
  <c r="BN300" i="41"/>
  <c r="AB300" i="41"/>
  <c r="T308" i="41"/>
  <c r="BF308" i="41"/>
  <c r="BO299" i="41"/>
  <c r="AC299" i="41"/>
  <c r="AN288" i="41"/>
  <c r="BZ288" i="41"/>
  <c r="AZ314" i="41"/>
  <c r="N314" i="41"/>
  <c r="L314" i="41" s="1"/>
  <c r="M314" i="41" s="1"/>
  <c r="AP286" i="41"/>
  <c r="CB286" i="41"/>
  <c r="AG295" i="41"/>
  <c r="BS295" i="41"/>
  <c r="BR296" i="41"/>
  <c r="AF296" i="41"/>
  <c r="R310" i="41"/>
  <c r="BD310" i="41"/>
  <c r="BX290" i="41"/>
  <c r="AL290" i="41"/>
  <c r="BM301" i="41"/>
  <c r="AA301" i="41"/>
  <c r="CF282" i="41"/>
  <c r="AT282" i="41"/>
  <c r="CD284" i="41"/>
  <c r="AR284" i="41"/>
  <c r="BB312" i="41"/>
  <c r="P312" i="41"/>
  <c r="AO287" i="41"/>
  <c r="CA287" i="41"/>
  <c r="BA313" i="41"/>
  <c r="O313" i="41"/>
  <c r="W305" i="41"/>
  <c r="BI305" i="41"/>
  <c r="BG307" i="41"/>
  <c r="U307" i="41"/>
  <c r="X304" i="41"/>
  <c r="BJ304" i="41"/>
  <c r="BT294" i="41"/>
  <c r="AH294" i="41"/>
  <c r="AX278" i="41"/>
  <c r="CJ278" i="41"/>
  <c r="BV292" i="41"/>
  <c r="AJ292" i="41"/>
  <c r="BY289" i="41"/>
  <c r="AM289" i="41"/>
  <c r="X305" i="41" l="1"/>
  <c r="BJ305" i="41"/>
  <c r="AE298" i="41"/>
  <c r="BQ298" i="41"/>
  <c r="BI306" i="41"/>
  <c r="W306" i="41"/>
  <c r="AN289" i="41"/>
  <c r="BZ289" i="41"/>
  <c r="AB301" i="41"/>
  <c r="BN301" i="41"/>
  <c r="O314" i="41"/>
  <c r="BA314" i="41"/>
  <c r="AA302" i="41"/>
  <c r="BM302" i="41"/>
  <c r="AO288" i="41"/>
  <c r="CA288" i="41"/>
  <c r="AK292" i="41"/>
  <c r="BW292" i="41"/>
  <c r="BB313" i="41"/>
  <c r="P313" i="41"/>
  <c r="BY290" i="41"/>
  <c r="AM290" i="41"/>
  <c r="CD285" i="41"/>
  <c r="AR285" i="41"/>
  <c r="CH281" i="41"/>
  <c r="AV281" i="41"/>
  <c r="AP287" i="41"/>
  <c r="CB287" i="41"/>
  <c r="S310" i="41"/>
  <c r="BE310" i="41"/>
  <c r="BL303" i="41"/>
  <c r="Z303" i="41"/>
  <c r="AD299" i="41"/>
  <c r="BP299" i="41"/>
  <c r="BV293" i="41"/>
  <c r="AJ293" i="41"/>
  <c r="BG308" i="41"/>
  <c r="U308" i="41"/>
  <c r="AT283" i="41"/>
  <c r="CF283" i="41"/>
  <c r="BC312" i="41"/>
  <c r="Q312" i="41"/>
  <c r="BS296" i="41"/>
  <c r="AG296" i="41"/>
  <c r="CJ279" i="41"/>
  <c r="AX279" i="41"/>
  <c r="BK304" i="41"/>
  <c r="Y304" i="41"/>
  <c r="BT295" i="41"/>
  <c r="AH295" i="41"/>
  <c r="CE284" i="41"/>
  <c r="AS284" i="41"/>
  <c r="BO300" i="41"/>
  <c r="AC300" i="41"/>
  <c r="G316" i="41"/>
  <c r="AY316" i="41"/>
  <c r="E316" i="41"/>
  <c r="D316" i="41"/>
  <c r="I316" i="41"/>
  <c r="C316" i="41"/>
  <c r="H316" i="41"/>
  <c r="F316" i="41"/>
  <c r="B316" i="41"/>
  <c r="K317" i="41"/>
  <c r="T309" i="41"/>
  <c r="BF309" i="41"/>
  <c r="R311" i="41"/>
  <c r="BD311" i="41"/>
  <c r="BU294" i="41"/>
  <c r="AI294" i="41"/>
  <c r="AQ286" i="41"/>
  <c r="CC286" i="41"/>
  <c r="AW280" i="41"/>
  <c r="CI280" i="41"/>
  <c r="AL291" i="41"/>
  <c r="BX291" i="41"/>
  <c r="V307" i="41"/>
  <c r="BH307" i="41"/>
  <c r="CG282" i="41"/>
  <c r="AU282" i="41"/>
  <c r="AZ315" i="41"/>
  <c r="N315" i="41"/>
  <c r="L315" i="41" s="1"/>
  <c r="M315" i="41" s="1"/>
  <c r="BR297" i="41"/>
  <c r="AF297" i="41"/>
  <c r="AR286" i="41" l="1"/>
  <c r="CD286" i="41"/>
  <c r="P314" i="41"/>
  <c r="BB314" i="41"/>
  <c r="BS297" i="41"/>
  <c r="AG297" i="41"/>
  <c r="BL304" i="41"/>
  <c r="Z304" i="41"/>
  <c r="BW293" i="41"/>
  <c r="AK293" i="41"/>
  <c r="CE285" i="41"/>
  <c r="AS285" i="41"/>
  <c r="AE299" i="41"/>
  <c r="BQ299" i="41"/>
  <c r="BO301" i="41"/>
  <c r="AC301" i="41"/>
  <c r="BA315" i="41"/>
  <c r="O315" i="41"/>
  <c r="BV294" i="41"/>
  <c r="AJ294" i="41"/>
  <c r="BZ290" i="41"/>
  <c r="AN290" i="41"/>
  <c r="BE311" i="41"/>
  <c r="S311" i="41"/>
  <c r="AZ316" i="41"/>
  <c r="N316" i="41"/>
  <c r="L316" i="41" s="1"/>
  <c r="M316" i="41" s="1"/>
  <c r="AO289" i="41"/>
  <c r="CA289" i="41"/>
  <c r="CH282" i="41"/>
  <c r="AV282" i="41"/>
  <c r="AH296" i="41"/>
  <c r="BT296" i="41"/>
  <c r="AA303" i="41"/>
  <c r="BM303" i="41"/>
  <c r="Q313" i="41"/>
  <c r="BC313" i="41"/>
  <c r="BG309" i="41"/>
  <c r="U309" i="41"/>
  <c r="T310" i="41"/>
  <c r="BF310" i="41"/>
  <c r="BX292" i="41"/>
  <c r="AL292" i="41"/>
  <c r="BP300" i="41"/>
  <c r="AD300" i="41"/>
  <c r="R312" i="41"/>
  <c r="BD312" i="41"/>
  <c r="X306" i="41"/>
  <c r="BJ306" i="41"/>
  <c r="BY291" i="41"/>
  <c r="AM291" i="41"/>
  <c r="G317" i="41"/>
  <c r="B317" i="41"/>
  <c r="F317" i="41"/>
  <c r="H317" i="41"/>
  <c r="AY317" i="41"/>
  <c r="C317" i="41"/>
  <c r="E317" i="41"/>
  <c r="D317" i="41"/>
  <c r="K318" i="41"/>
  <c r="I317" i="41"/>
  <c r="CG283" i="41"/>
  <c r="AU283" i="41"/>
  <c r="CC287" i="41"/>
  <c r="AQ287" i="41"/>
  <c r="AP288" i="41"/>
  <c r="CB288" i="41"/>
  <c r="AF298" i="41"/>
  <c r="BR298" i="41"/>
  <c r="AT284" i="41"/>
  <c r="CF284" i="41"/>
  <c r="AX280" i="41"/>
  <c r="CJ280" i="41"/>
  <c r="BN302" i="41"/>
  <c r="AB302" i="41"/>
  <c r="Y305" i="41"/>
  <c r="BK305" i="41"/>
  <c r="W307" i="41"/>
  <c r="BI307" i="41"/>
  <c r="BU295" i="41"/>
  <c r="AI295" i="41"/>
  <c r="V308" i="41"/>
  <c r="BH308" i="41"/>
  <c r="AW281" i="41"/>
  <c r="CI281" i="41"/>
  <c r="CJ281" i="41" l="1"/>
  <c r="AX281" i="41"/>
  <c r="Y306" i="41"/>
  <c r="BK306" i="41"/>
  <c r="BD313" i="41"/>
  <c r="R313" i="41"/>
  <c r="C318" i="41"/>
  <c r="B318" i="41"/>
  <c r="D318" i="41"/>
  <c r="G318" i="41"/>
  <c r="K319" i="41"/>
  <c r="I318" i="41"/>
  <c r="H318" i="41"/>
  <c r="AY318" i="41"/>
  <c r="E318" i="41"/>
  <c r="F318" i="41"/>
  <c r="T311" i="41"/>
  <c r="BF311" i="41"/>
  <c r="AT285" i="41"/>
  <c r="CF285" i="41"/>
  <c r="AU284" i="41"/>
  <c r="CG284" i="41"/>
  <c r="S312" i="41"/>
  <c r="BE312" i="41"/>
  <c r="BN303" i="41"/>
  <c r="AB303" i="41"/>
  <c r="AO290" i="41"/>
  <c r="CA290" i="41"/>
  <c r="AL293" i="41"/>
  <c r="BX293" i="41"/>
  <c r="BS298" i="41"/>
  <c r="AG298" i="41"/>
  <c r="AI296" i="41"/>
  <c r="BU296" i="41"/>
  <c r="AJ295" i="41"/>
  <c r="BV295" i="41"/>
  <c r="N317" i="41"/>
  <c r="L317" i="41" s="1"/>
  <c r="M317" i="41" s="1"/>
  <c r="AZ317" i="41"/>
  <c r="BQ300" i="41"/>
  <c r="AE300" i="41"/>
  <c r="BW294" i="41"/>
  <c r="AK294" i="41"/>
  <c r="AA304" i="41"/>
  <c r="BM304" i="41"/>
  <c r="X307" i="41"/>
  <c r="BJ307" i="41"/>
  <c r="CC288" i="41"/>
  <c r="AQ288" i="41"/>
  <c r="AM292" i="41"/>
  <c r="BY292" i="41"/>
  <c r="AW282" i="41"/>
  <c r="CI282" i="41"/>
  <c r="P315" i="41"/>
  <c r="BB315" i="41"/>
  <c r="AH297" i="41"/>
  <c r="BT297" i="41"/>
  <c r="BL305" i="41"/>
  <c r="Z305" i="41"/>
  <c r="BG310" i="41"/>
  <c r="U310" i="41"/>
  <c r="CB289" i="41"/>
  <c r="AP289" i="41"/>
  <c r="Q314" i="41"/>
  <c r="BC314" i="41"/>
  <c r="AR287" i="41"/>
  <c r="CD287" i="41"/>
  <c r="BP301" i="41"/>
  <c r="AD301" i="41"/>
  <c r="BR299" i="41"/>
  <c r="AF299" i="41"/>
  <c r="CE286" i="41"/>
  <c r="AS286" i="41"/>
  <c r="BI308" i="41"/>
  <c r="W308" i="41"/>
  <c r="AC302" i="41"/>
  <c r="BO302" i="41"/>
  <c r="AV283" i="41"/>
  <c r="CH283" i="41"/>
  <c r="AN291" i="41"/>
  <c r="BZ291" i="41"/>
  <c r="BH309" i="41"/>
  <c r="V309" i="41"/>
  <c r="BA316" i="41"/>
  <c r="O316" i="41"/>
  <c r="AK295" i="41" l="1"/>
  <c r="BW295" i="41"/>
  <c r="T312" i="41"/>
  <c r="BF312" i="41"/>
  <c r="I319" i="41"/>
  <c r="G319" i="41"/>
  <c r="D319" i="41"/>
  <c r="K320" i="41"/>
  <c r="B319" i="41"/>
  <c r="C319" i="41"/>
  <c r="H319" i="41"/>
  <c r="E319" i="41"/>
  <c r="F319" i="41"/>
  <c r="AY319" i="41"/>
  <c r="Y307" i="41"/>
  <c r="BK307" i="41"/>
  <c r="BV296" i="41"/>
  <c r="AJ296" i="41"/>
  <c r="AV284" i="41"/>
  <c r="CH284" i="41"/>
  <c r="CF286" i="41"/>
  <c r="AT286" i="41"/>
  <c r="W309" i="41"/>
  <c r="BI309" i="41"/>
  <c r="BS299" i="41"/>
  <c r="AG299" i="41"/>
  <c r="AA305" i="41"/>
  <c r="BM305" i="41"/>
  <c r="CA291" i="41"/>
  <c r="AO291" i="41"/>
  <c r="AI297" i="41"/>
  <c r="BU297" i="41"/>
  <c r="BN304" i="41"/>
  <c r="AB304" i="41"/>
  <c r="CG285" i="41"/>
  <c r="AU285" i="41"/>
  <c r="BQ301" i="41"/>
  <c r="AE301" i="41"/>
  <c r="BT298" i="41"/>
  <c r="AH298" i="41"/>
  <c r="P316" i="41"/>
  <c r="BB316" i="41"/>
  <c r="CE287" i="41"/>
  <c r="AS287" i="41"/>
  <c r="BC315" i="41"/>
  <c r="Q315" i="41"/>
  <c r="AM293" i="41"/>
  <c r="BY293" i="41"/>
  <c r="U311" i="41"/>
  <c r="BG311" i="41"/>
  <c r="AR288" i="41"/>
  <c r="CD288" i="41"/>
  <c r="AL294" i="41"/>
  <c r="BX294" i="41"/>
  <c r="BE313" i="41"/>
  <c r="S313" i="41"/>
  <c r="AW283" i="41"/>
  <c r="CI283" i="41"/>
  <c r="BP302" i="41"/>
  <c r="AD302" i="41"/>
  <c r="R314" i="41"/>
  <c r="BD314" i="41"/>
  <c r="CJ282" i="41"/>
  <c r="AX282" i="41"/>
  <c r="CB290" i="41"/>
  <c r="AP290" i="41"/>
  <c r="Z306" i="41"/>
  <c r="BL306" i="41"/>
  <c r="BH310" i="41"/>
  <c r="V310" i="41"/>
  <c r="BR300" i="41"/>
  <c r="AF300" i="41"/>
  <c r="BZ292" i="41"/>
  <c r="AN292" i="41"/>
  <c r="O317" i="41"/>
  <c r="BA317" i="41"/>
  <c r="AZ318" i="41"/>
  <c r="N318" i="41"/>
  <c r="L318" i="41" s="1"/>
  <c r="M318" i="41" s="1"/>
  <c r="X308" i="41"/>
  <c r="BJ308" i="41"/>
  <c r="AQ289" i="41"/>
  <c r="CC289" i="41"/>
  <c r="AC303" i="41"/>
  <c r="BO303" i="41"/>
  <c r="AD303" i="41" l="1"/>
  <c r="BP303" i="41"/>
  <c r="AN293" i="41"/>
  <c r="BZ293" i="41"/>
  <c r="BJ309" i="41"/>
  <c r="X309" i="41"/>
  <c r="BS300" i="41"/>
  <c r="AG300" i="41"/>
  <c r="BQ302" i="41"/>
  <c r="AE302" i="41"/>
  <c r="CH285" i="41"/>
  <c r="AV285" i="41"/>
  <c r="AR289" i="41"/>
  <c r="CD289" i="41"/>
  <c r="AX283" i="41"/>
  <c r="CJ283" i="41"/>
  <c r="BI310" i="41"/>
  <c r="W310" i="41"/>
  <c r="R315" i="41"/>
  <c r="BD315" i="41"/>
  <c r="AC304" i="41"/>
  <c r="BO304" i="41"/>
  <c r="CG286" i="41"/>
  <c r="AU286" i="41"/>
  <c r="BK308" i="41"/>
  <c r="Y308" i="41"/>
  <c r="AJ297" i="41"/>
  <c r="BV297" i="41"/>
  <c r="CI284" i="41"/>
  <c r="AW284" i="41"/>
  <c r="H320" i="41"/>
  <c r="I320" i="41"/>
  <c r="D320" i="41"/>
  <c r="AY320" i="41"/>
  <c r="C320" i="41"/>
  <c r="G320" i="41"/>
  <c r="K321" i="41"/>
  <c r="E320" i="41"/>
  <c r="B320" i="41"/>
  <c r="F320" i="41"/>
  <c r="T313" i="41"/>
  <c r="BF313" i="41"/>
  <c r="AT287" i="41"/>
  <c r="CF287" i="41"/>
  <c r="AM294" i="41"/>
  <c r="BY294" i="41"/>
  <c r="Q316" i="41"/>
  <c r="BC316" i="41"/>
  <c r="O318" i="41"/>
  <c r="BA318" i="41"/>
  <c r="AQ290" i="41"/>
  <c r="CC290" i="41"/>
  <c r="CB291" i="41"/>
  <c r="AP291" i="41"/>
  <c r="AK296" i="41"/>
  <c r="BW296" i="41"/>
  <c r="P317" i="41"/>
  <c r="BB317" i="41"/>
  <c r="CE288" i="41"/>
  <c r="AS288" i="41"/>
  <c r="BN305" i="41"/>
  <c r="AB305" i="41"/>
  <c r="BL307" i="41"/>
  <c r="Z307" i="41"/>
  <c r="U312" i="41"/>
  <c r="BG312" i="41"/>
  <c r="AA306" i="41"/>
  <c r="BM306" i="41"/>
  <c r="BU298" i="41"/>
  <c r="AI298" i="41"/>
  <c r="S314" i="41"/>
  <c r="BE314" i="41"/>
  <c r="V311" i="41"/>
  <c r="BH311" i="41"/>
  <c r="AZ319" i="41"/>
  <c r="N319" i="41"/>
  <c r="L319" i="41" s="1"/>
  <c r="M319" i="41" s="1"/>
  <c r="BX295" i="41"/>
  <c r="AL295" i="41"/>
  <c r="AO292" i="41"/>
  <c r="CA292" i="41"/>
  <c r="AF301" i="41"/>
  <c r="BR301" i="41"/>
  <c r="AH299" i="41"/>
  <c r="BT299" i="41"/>
  <c r="BU299" i="41" l="1"/>
  <c r="AI299" i="41"/>
  <c r="T314" i="41"/>
  <c r="BF314" i="41"/>
  <c r="R316" i="41"/>
  <c r="BD316" i="41"/>
  <c r="CH286" i="41"/>
  <c r="AV286" i="41"/>
  <c r="AW285" i="41"/>
  <c r="CI285" i="41"/>
  <c r="BC317" i="41"/>
  <c r="Q317" i="41"/>
  <c r="AN294" i="41"/>
  <c r="BZ294" i="41"/>
  <c r="AZ320" i="41"/>
  <c r="N320" i="41"/>
  <c r="L320" i="41" s="1"/>
  <c r="M320" i="41" s="1"/>
  <c r="BP304" i="41"/>
  <c r="AD304" i="41"/>
  <c r="AT288" i="41"/>
  <c r="CF288" i="41"/>
  <c r="BV298" i="41"/>
  <c r="AJ298" i="41"/>
  <c r="BR302" i="41"/>
  <c r="AF302" i="41"/>
  <c r="AG301" i="41"/>
  <c r="BS301" i="41"/>
  <c r="AP292" i="41"/>
  <c r="CB292" i="41"/>
  <c r="AB306" i="41"/>
  <c r="BN306" i="41"/>
  <c r="BX296" i="41"/>
  <c r="AL296" i="41"/>
  <c r="CG287" i="41"/>
  <c r="AU287" i="41"/>
  <c r="S315" i="41"/>
  <c r="BE315" i="41"/>
  <c r="BT300" i="41"/>
  <c r="AH300" i="41"/>
  <c r="V312" i="41"/>
  <c r="BH312" i="41"/>
  <c r="BG313" i="41"/>
  <c r="U313" i="41"/>
  <c r="BY295" i="41"/>
  <c r="AM295" i="41"/>
  <c r="CC291" i="41"/>
  <c r="AQ291" i="41"/>
  <c r="AX284" i="41"/>
  <c r="CJ284" i="41"/>
  <c r="BJ310" i="41"/>
  <c r="X310" i="41"/>
  <c r="BK309" i="41"/>
  <c r="Y309" i="41"/>
  <c r="CD290" i="41"/>
  <c r="AR290" i="41"/>
  <c r="BW297" i="41"/>
  <c r="AK297" i="41"/>
  <c r="CA293" i="41"/>
  <c r="AO293" i="41"/>
  <c r="BA319" i="41"/>
  <c r="O319" i="41"/>
  <c r="BM307" i="41"/>
  <c r="AA307" i="41"/>
  <c r="BI311" i="41"/>
  <c r="W311" i="41"/>
  <c r="P318" i="41"/>
  <c r="BB318" i="41"/>
  <c r="AS289" i="41"/>
  <c r="CE289" i="41"/>
  <c r="AE303" i="41"/>
  <c r="BQ303" i="41"/>
  <c r="AC305" i="41"/>
  <c r="BO305" i="41"/>
  <c r="K322" i="41"/>
  <c r="D321" i="41"/>
  <c r="H321" i="41"/>
  <c r="I321" i="41"/>
  <c r="C321" i="41"/>
  <c r="AY321" i="41"/>
  <c r="E321" i="41"/>
  <c r="G321" i="41"/>
  <c r="B321" i="41"/>
  <c r="F321" i="41"/>
  <c r="BL308" i="41"/>
  <c r="Z308" i="41"/>
  <c r="AD305" i="41" l="1"/>
  <c r="BP305" i="41"/>
  <c r="BF315" i="41"/>
  <c r="T315" i="41"/>
  <c r="P319" i="41"/>
  <c r="BB319" i="41"/>
  <c r="BS302" i="41"/>
  <c r="AG302" i="41"/>
  <c r="BD317" i="41"/>
  <c r="R317" i="41"/>
  <c r="AF303" i="41"/>
  <c r="BR303" i="41"/>
  <c r="AX285" i="41"/>
  <c r="CJ285" i="41"/>
  <c r="AP293" i="41"/>
  <c r="CB293" i="41"/>
  <c r="CD291" i="41"/>
  <c r="AR291" i="41"/>
  <c r="AV287" i="41"/>
  <c r="CH287" i="41"/>
  <c r="BW298" i="41"/>
  <c r="AK298" i="41"/>
  <c r="CF289" i="41"/>
  <c r="AT289" i="41"/>
  <c r="AU288" i="41"/>
  <c r="CG288" i="41"/>
  <c r="BX297" i="41"/>
  <c r="AL297" i="41"/>
  <c r="AN295" i="41"/>
  <c r="BZ295" i="41"/>
  <c r="BY296" i="41"/>
  <c r="AM296" i="41"/>
  <c r="CI286" i="41"/>
  <c r="AW286" i="41"/>
  <c r="AZ321" i="41"/>
  <c r="N321" i="41"/>
  <c r="L321" i="41" s="1"/>
  <c r="M321" i="41" s="1"/>
  <c r="Q318" i="41"/>
  <c r="BC318" i="41"/>
  <c r="BO306" i="41"/>
  <c r="AC306" i="41"/>
  <c r="BE316" i="41"/>
  <c r="S316" i="41"/>
  <c r="BH313" i="41"/>
  <c r="V313" i="41"/>
  <c r="AE304" i="41"/>
  <c r="BQ304" i="41"/>
  <c r="BI312" i="41"/>
  <c r="W312" i="41"/>
  <c r="AQ292" i="41"/>
  <c r="CC292" i="41"/>
  <c r="BG314" i="41"/>
  <c r="U314" i="41"/>
  <c r="CE290" i="41"/>
  <c r="AS290" i="41"/>
  <c r="X311" i="41"/>
  <c r="BJ311" i="41"/>
  <c r="BL309" i="41"/>
  <c r="Z309" i="41"/>
  <c r="O320" i="41"/>
  <c r="BA320" i="41"/>
  <c r="AH301" i="41"/>
  <c r="BT301" i="41"/>
  <c r="AO294" i="41"/>
  <c r="CA294" i="41"/>
  <c r="BM308" i="41"/>
  <c r="AA308" i="41"/>
  <c r="AY322" i="41"/>
  <c r="F322" i="41"/>
  <c r="H322" i="41"/>
  <c r="I322" i="41"/>
  <c r="K323" i="41"/>
  <c r="D322" i="41"/>
  <c r="G322" i="41"/>
  <c r="E322" i="41"/>
  <c r="B322" i="41"/>
  <c r="C322" i="41"/>
  <c r="BN307" i="41"/>
  <c r="AB307" i="41"/>
  <c r="BK310" i="41"/>
  <c r="Y310" i="41"/>
  <c r="AI300" i="41"/>
  <c r="BU300" i="41"/>
  <c r="AJ299" i="41"/>
  <c r="BV299" i="41"/>
  <c r="P320" i="41" l="1"/>
  <c r="BB320" i="41"/>
  <c r="AG303" i="41"/>
  <c r="BS303" i="41"/>
  <c r="E323" i="41"/>
  <c r="D323" i="41"/>
  <c r="AY323" i="41"/>
  <c r="G323" i="41"/>
  <c r="C323" i="41"/>
  <c r="F323" i="41"/>
  <c r="K324" i="41"/>
  <c r="I323" i="41"/>
  <c r="H323" i="41"/>
  <c r="B323" i="41"/>
  <c r="X312" i="41"/>
  <c r="BJ312" i="41"/>
  <c r="BA321" i="41"/>
  <c r="O321" i="41"/>
  <c r="AU289" i="41"/>
  <c r="CG289" i="41"/>
  <c r="BR304" i="41"/>
  <c r="AF304" i="41"/>
  <c r="AA309" i="41"/>
  <c r="BM309" i="41"/>
  <c r="AX286" i="41"/>
  <c r="CJ286" i="41"/>
  <c r="BX298" i="41"/>
  <c r="AL298" i="41"/>
  <c r="BE317" i="41"/>
  <c r="S317" i="41"/>
  <c r="BV300" i="41"/>
  <c r="AJ300" i="41"/>
  <c r="Y311" i="41"/>
  <c r="BK311" i="41"/>
  <c r="CI287" i="41"/>
  <c r="AW287" i="41"/>
  <c r="BL310" i="41"/>
  <c r="Z310" i="41"/>
  <c r="AZ322" i="41"/>
  <c r="N322" i="41"/>
  <c r="L322" i="41" s="1"/>
  <c r="M322" i="41" s="1"/>
  <c r="W313" i="41"/>
  <c r="BI313" i="41"/>
  <c r="AN296" i="41"/>
  <c r="BZ296" i="41"/>
  <c r="BT302" i="41"/>
  <c r="AH302" i="41"/>
  <c r="AK299" i="41"/>
  <c r="BW299" i="41"/>
  <c r="CA295" i="41"/>
  <c r="AO295" i="41"/>
  <c r="Q319" i="41"/>
  <c r="BC319" i="41"/>
  <c r="AC307" i="41"/>
  <c r="BO307" i="41"/>
  <c r="BN308" i="41"/>
  <c r="AB308" i="41"/>
  <c r="CF290" i="41"/>
  <c r="AT290" i="41"/>
  <c r="T316" i="41"/>
  <c r="BF316" i="41"/>
  <c r="CE291" i="41"/>
  <c r="AS291" i="41"/>
  <c r="AP294" i="41"/>
  <c r="CB294" i="41"/>
  <c r="AQ293" i="41"/>
  <c r="CC293" i="41"/>
  <c r="BH314" i="41"/>
  <c r="V314" i="41"/>
  <c r="BP306" i="41"/>
  <c r="AD306" i="41"/>
  <c r="BY297" i="41"/>
  <c r="AM297" i="41"/>
  <c r="BG315" i="41"/>
  <c r="U315" i="41"/>
  <c r="BU301" i="41"/>
  <c r="AI301" i="41"/>
  <c r="CD292" i="41"/>
  <c r="AR292" i="41"/>
  <c r="BD318" i="41"/>
  <c r="R318" i="41"/>
  <c r="AV288" i="41"/>
  <c r="CH288" i="41"/>
  <c r="AE305" i="41"/>
  <c r="BQ305" i="41"/>
  <c r="BR305" i="41" l="1"/>
  <c r="AF305" i="41"/>
  <c r="BG316" i="41"/>
  <c r="U316" i="41"/>
  <c r="BX299" i="41"/>
  <c r="AL299" i="41"/>
  <c r="AB309" i="41"/>
  <c r="BN309" i="41"/>
  <c r="AN297" i="41"/>
  <c r="BZ297" i="41"/>
  <c r="AX287" i="41"/>
  <c r="CJ287" i="41"/>
  <c r="B324" i="41"/>
  <c r="K325" i="41"/>
  <c r="AY324" i="41"/>
  <c r="I324" i="41"/>
  <c r="E324" i="41"/>
  <c r="D324" i="41"/>
  <c r="G324" i="41"/>
  <c r="H324" i="41"/>
  <c r="F324" i="41"/>
  <c r="C324" i="41"/>
  <c r="CI288" i="41"/>
  <c r="AW288" i="41"/>
  <c r="Z311" i="41"/>
  <c r="BL311" i="41"/>
  <c r="BQ306" i="41"/>
  <c r="AE306" i="41"/>
  <c r="CG290" i="41"/>
  <c r="AU290" i="41"/>
  <c r="AI302" i="41"/>
  <c r="BU302" i="41"/>
  <c r="BS304" i="41"/>
  <c r="AG304" i="41"/>
  <c r="CA296" i="41"/>
  <c r="AO296" i="41"/>
  <c r="AV289" i="41"/>
  <c r="CH289" i="41"/>
  <c r="S318" i="41"/>
  <c r="BE318" i="41"/>
  <c r="BI314" i="41"/>
  <c r="W314" i="41"/>
  <c r="BO308" i="41"/>
  <c r="AC308" i="41"/>
  <c r="BW300" i="41"/>
  <c r="AK300" i="41"/>
  <c r="AZ323" i="41"/>
  <c r="N323" i="41"/>
  <c r="L323" i="41" s="1"/>
  <c r="M323" i="41" s="1"/>
  <c r="AR293" i="41"/>
  <c r="CD293" i="41"/>
  <c r="AD307" i="41"/>
  <c r="BP307" i="41"/>
  <c r="BJ313" i="41"/>
  <c r="X313" i="41"/>
  <c r="CE292" i="41"/>
  <c r="AS292" i="41"/>
  <c r="BF317" i="41"/>
  <c r="T317" i="41"/>
  <c r="BB321" i="41"/>
  <c r="P321" i="41"/>
  <c r="CC294" i="41"/>
  <c r="AQ294" i="41"/>
  <c r="BD319" i="41"/>
  <c r="R319" i="41"/>
  <c r="BK312" i="41"/>
  <c r="Y312" i="41"/>
  <c r="BT303" i="41"/>
  <c r="AH303" i="41"/>
  <c r="BV301" i="41"/>
  <c r="AJ301" i="41"/>
  <c r="BA322" i="41"/>
  <c r="O322" i="41"/>
  <c r="AM298" i="41"/>
  <c r="BY298" i="41"/>
  <c r="Q320" i="41"/>
  <c r="BC320" i="41"/>
  <c r="BH315" i="41"/>
  <c r="V315" i="41"/>
  <c r="CF291" i="41"/>
  <c r="AT291" i="41"/>
  <c r="AP295" i="41"/>
  <c r="CB295" i="41"/>
  <c r="AA310" i="41"/>
  <c r="BM310" i="41"/>
  <c r="Q321" i="41" l="1"/>
  <c r="BC321" i="41"/>
  <c r="O323" i="41"/>
  <c r="BA323" i="41"/>
  <c r="AP296" i="41"/>
  <c r="CB296" i="41"/>
  <c r="AX288" i="41"/>
  <c r="CJ288" i="41"/>
  <c r="AO297" i="41"/>
  <c r="CA297" i="41"/>
  <c r="AB310" i="41"/>
  <c r="BN310" i="41"/>
  <c r="AK301" i="41"/>
  <c r="BW301" i="41"/>
  <c r="BG317" i="41"/>
  <c r="U317" i="41"/>
  <c r="BX300" i="41"/>
  <c r="AL300" i="41"/>
  <c r="BT304" i="41"/>
  <c r="AH304" i="41"/>
  <c r="AJ302" i="41"/>
  <c r="BV302" i="41"/>
  <c r="AC309" i="41"/>
  <c r="BO309" i="41"/>
  <c r="CG291" i="41"/>
  <c r="AU291" i="41"/>
  <c r="AI303" i="41"/>
  <c r="BU303" i="41"/>
  <c r="CF292" i="41"/>
  <c r="AT292" i="41"/>
  <c r="BP308" i="41"/>
  <c r="AD308" i="41"/>
  <c r="BI315" i="41"/>
  <c r="W315" i="41"/>
  <c r="Z312" i="41"/>
  <c r="BL312" i="41"/>
  <c r="Y313" i="41"/>
  <c r="BK313" i="41"/>
  <c r="BJ314" i="41"/>
  <c r="X314" i="41"/>
  <c r="CH290" i="41"/>
  <c r="AV290" i="41"/>
  <c r="BY299" i="41"/>
  <c r="AM299" i="41"/>
  <c r="AQ295" i="41"/>
  <c r="CC295" i="41"/>
  <c r="BD320" i="41"/>
  <c r="R320" i="41"/>
  <c r="AE307" i="41"/>
  <c r="BQ307" i="41"/>
  <c r="T318" i="41"/>
  <c r="BF318" i="41"/>
  <c r="P322" i="41"/>
  <c r="BB322" i="41"/>
  <c r="S319" i="41"/>
  <c r="BE319" i="41"/>
  <c r="BR306" i="41"/>
  <c r="AF306" i="41"/>
  <c r="N324" i="41"/>
  <c r="L324" i="41" s="1"/>
  <c r="M324" i="41" s="1"/>
  <c r="AZ324" i="41"/>
  <c r="BH316" i="41"/>
  <c r="V316" i="41"/>
  <c r="BZ298" i="41"/>
  <c r="AN298" i="41"/>
  <c r="AS293" i="41"/>
  <c r="CE293" i="41"/>
  <c r="CI289" i="41"/>
  <c r="AW289" i="41"/>
  <c r="BM311" i="41"/>
  <c r="AA311" i="41"/>
  <c r="E325" i="41"/>
  <c r="D325" i="41"/>
  <c r="AY325" i="41"/>
  <c r="H325" i="41"/>
  <c r="F325" i="41"/>
  <c r="G325" i="41"/>
  <c r="C325" i="41"/>
  <c r="K326" i="41"/>
  <c r="B325" i="41"/>
  <c r="I325" i="41"/>
  <c r="AR294" i="41"/>
  <c r="CD294" i="41"/>
  <c r="AG305" i="41"/>
  <c r="BS305" i="41"/>
  <c r="AH305" i="41" l="1"/>
  <c r="BT305" i="41"/>
  <c r="O324" i="41"/>
  <c r="BA324" i="41"/>
  <c r="AA312" i="41"/>
  <c r="BM312" i="41"/>
  <c r="AD309" i="41"/>
  <c r="BP309" i="41"/>
  <c r="AC310" i="41"/>
  <c r="BO310" i="41"/>
  <c r="S320" i="41"/>
  <c r="BE320" i="41"/>
  <c r="CD295" i="41"/>
  <c r="AR295" i="41"/>
  <c r="BW302" i="41"/>
  <c r="AK302" i="41"/>
  <c r="AP297" i="41"/>
  <c r="CB297" i="41"/>
  <c r="AB311" i="41"/>
  <c r="BN311" i="41"/>
  <c r="BS306" i="41"/>
  <c r="AG306" i="41"/>
  <c r="BJ315" i="41"/>
  <c r="X315" i="41"/>
  <c r="AS294" i="41"/>
  <c r="CE294" i="41"/>
  <c r="BF319" i="41"/>
  <c r="T319" i="41"/>
  <c r="AX289" i="41"/>
  <c r="CJ289" i="41"/>
  <c r="AN299" i="41"/>
  <c r="BZ299" i="41"/>
  <c r="BQ308" i="41"/>
  <c r="AE308" i="41"/>
  <c r="BU304" i="41"/>
  <c r="AI304" i="41"/>
  <c r="AT293" i="41"/>
  <c r="CF293" i="41"/>
  <c r="Q322" i="41"/>
  <c r="BC322" i="41"/>
  <c r="AQ296" i="41"/>
  <c r="CC296" i="41"/>
  <c r="AW290" i="41"/>
  <c r="CI290" i="41"/>
  <c r="AU292" i="41"/>
  <c r="CG292" i="41"/>
  <c r="AM300" i="41"/>
  <c r="BY300" i="41"/>
  <c r="G326" i="41"/>
  <c r="B326" i="41"/>
  <c r="I326" i="41"/>
  <c r="E326" i="41"/>
  <c r="C326" i="41"/>
  <c r="D326" i="41"/>
  <c r="AY326" i="41"/>
  <c r="H326" i="41"/>
  <c r="K327" i="41"/>
  <c r="F326" i="41"/>
  <c r="BG318" i="41"/>
  <c r="U318" i="41"/>
  <c r="BV303" i="41"/>
  <c r="AJ303" i="41"/>
  <c r="P323" i="41"/>
  <c r="BB323" i="41"/>
  <c r="CA298" i="41"/>
  <c r="AO298" i="41"/>
  <c r="Y314" i="41"/>
  <c r="BK314" i="41"/>
  <c r="V317" i="41"/>
  <c r="BH317" i="41"/>
  <c r="BR307" i="41"/>
  <c r="AF307" i="41"/>
  <c r="BL313" i="41"/>
  <c r="Z313" i="41"/>
  <c r="BX301" i="41"/>
  <c r="AL301" i="41"/>
  <c r="R321" i="41"/>
  <c r="BD321" i="41"/>
  <c r="AZ325" i="41"/>
  <c r="N325" i="41"/>
  <c r="L325" i="41" s="1"/>
  <c r="M325" i="41" s="1"/>
  <c r="BI316" i="41"/>
  <c r="W316" i="41"/>
  <c r="CH291" i="41"/>
  <c r="AV291" i="41"/>
  <c r="BZ300" i="41" l="1"/>
  <c r="AN300" i="41"/>
  <c r="T320" i="41"/>
  <c r="BF320" i="41"/>
  <c r="AW291" i="41"/>
  <c r="CI291" i="41"/>
  <c r="BS307" i="41"/>
  <c r="AG307" i="41"/>
  <c r="V318" i="41"/>
  <c r="BH318" i="41"/>
  <c r="AJ304" i="41"/>
  <c r="BV304" i="41"/>
  <c r="Y315" i="41"/>
  <c r="BK315" i="41"/>
  <c r="BI317" i="41"/>
  <c r="W317" i="41"/>
  <c r="CH292" i="41"/>
  <c r="AV292" i="41"/>
  <c r="BP310" i="41"/>
  <c r="AD310" i="41"/>
  <c r="AY327" i="41"/>
  <c r="K328" i="41"/>
  <c r="G327" i="41"/>
  <c r="I327" i="41"/>
  <c r="E327" i="41"/>
  <c r="D327" i="41"/>
  <c r="C327" i="41"/>
  <c r="F327" i="41"/>
  <c r="H327" i="41"/>
  <c r="B327" i="41"/>
  <c r="AF308" i="41"/>
  <c r="BR308" i="41"/>
  <c r="AH306" i="41"/>
  <c r="BT306" i="41"/>
  <c r="Z314" i="41"/>
  <c r="BL314" i="41"/>
  <c r="CJ290" i="41"/>
  <c r="AX290" i="41"/>
  <c r="CA299" i="41"/>
  <c r="AO299" i="41"/>
  <c r="AC311" i="41"/>
  <c r="BO311" i="41"/>
  <c r="BQ309" i="41"/>
  <c r="AE309" i="41"/>
  <c r="BA325" i="41"/>
  <c r="O325" i="41"/>
  <c r="AZ326" i="41"/>
  <c r="N326" i="41"/>
  <c r="L326" i="41" s="1"/>
  <c r="M326" i="41" s="1"/>
  <c r="S321" i="41"/>
  <c r="BE321" i="41"/>
  <c r="CD296" i="41"/>
  <c r="AR296" i="41"/>
  <c r="AQ297" i="41"/>
  <c r="CC297" i="41"/>
  <c r="BN312" i="41"/>
  <c r="AB312" i="41"/>
  <c r="CB298" i="41"/>
  <c r="AP298" i="41"/>
  <c r="BC323" i="41"/>
  <c r="Q323" i="41"/>
  <c r="BD322" i="41"/>
  <c r="R322" i="41"/>
  <c r="BB324" i="41"/>
  <c r="P324" i="41"/>
  <c r="AM301" i="41"/>
  <c r="BY301" i="41"/>
  <c r="U319" i="41"/>
  <c r="BG319" i="41"/>
  <c r="AL302" i="41"/>
  <c r="BX302" i="41"/>
  <c r="AU293" i="41"/>
  <c r="CG293" i="41"/>
  <c r="CF294" i="41"/>
  <c r="AT294" i="41"/>
  <c r="AI305" i="41"/>
  <c r="BU305" i="41"/>
  <c r="X316" i="41"/>
  <c r="BJ316" i="41"/>
  <c r="BM313" i="41"/>
  <c r="AA313" i="41"/>
  <c r="AK303" i="41"/>
  <c r="BW303" i="41"/>
  <c r="AS295" i="41"/>
  <c r="CE295" i="41"/>
  <c r="AV293" i="41" l="1"/>
  <c r="CH293" i="41"/>
  <c r="BM314" i="41"/>
  <c r="AA314" i="41"/>
  <c r="AK304" i="41"/>
  <c r="BW304" i="41"/>
  <c r="BD323" i="41"/>
  <c r="R323" i="41"/>
  <c r="BA326" i="41"/>
  <c r="O326" i="41"/>
  <c r="AM302" i="41"/>
  <c r="BY302" i="41"/>
  <c r="BU306" i="41"/>
  <c r="AI306" i="41"/>
  <c r="K329" i="41"/>
  <c r="B328" i="41"/>
  <c r="H328" i="41"/>
  <c r="D328" i="41"/>
  <c r="F328" i="41"/>
  <c r="AY328" i="41"/>
  <c r="I328" i="41"/>
  <c r="E328" i="41"/>
  <c r="G328" i="41"/>
  <c r="C328" i="41"/>
  <c r="W318" i="41"/>
  <c r="BI318" i="41"/>
  <c r="AQ298" i="41"/>
  <c r="CC298" i="41"/>
  <c r="P325" i="41"/>
  <c r="BB325" i="41"/>
  <c r="N327" i="41"/>
  <c r="L327" i="41" s="1"/>
  <c r="M327" i="41" s="1"/>
  <c r="AZ327" i="41"/>
  <c r="V319" i="41"/>
  <c r="BH319" i="41"/>
  <c r="AG308" i="41"/>
  <c r="BS308" i="41"/>
  <c r="AC312" i="41"/>
  <c r="BO312" i="41"/>
  <c r="BR309" i="41"/>
  <c r="AF309" i="41"/>
  <c r="BQ310" i="41"/>
  <c r="AE310" i="41"/>
  <c r="BT307" i="41"/>
  <c r="AH307" i="41"/>
  <c r="BK316" i="41"/>
  <c r="Y316" i="41"/>
  <c r="AN301" i="41"/>
  <c r="BZ301" i="41"/>
  <c r="CD297" i="41"/>
  <c r="AR297" i="41"/>
  <c r="BP311" i="41"/>
  <c r="AD311" i="41"/>
  <c r="CJ291" i="41"/>
  <c r="AX291" i="41"/>
  <c r="CI292" i="41"/>
  <c r="AW292" i="41"/>
  <c r="AJ305" i="41"/>
  <c r="BV305" i="41"/>
  <c r="U320" i="41"/>
  <c r="BG320" i="41"/>
  <c r="BX303" i="41"/>
  <c r="AL303" i="41"/>
  <c r="AB313" i="41"/>
  <c r="BN313" i="41"/>
  <c r="Q324" i="41"/>
  <c r="BC324" i="41"/>
  <c r="CE296" i="41"/>
  <c r="AS296" i="41"/>
  <c r="CB299" i="41"/>
  <c r="AP299" i="41"/>
  <c r="X317" i="41"/>
  <c r="BJ317" i="41"/>
  <c r="T321" i="41"/>
  <c r="BF321" i="41"/>
  <c r="BL315" i="41"/>
  <c r="Z315" i="41"/>
  <c r="CF295" i="41"/>
  <c r="AT295" i="41"/>
  <c r="CG294" i="41"/>
  <c r="AU294" i="41"/>
  <c r="BE322" i="41"/>
  <c r="S322" i="41"/>
  <c r="AO300" i="41"/>
  <c r="CA300" i="41"/>
  <c r="AP300" i="41" l="1"/>
  <c r="CB300" i="41"/>
  <c r="Y317" i="41"/>
  <c r="BK317" i="41"/>
  <c r="V320" i="41"/>
  <c r="BH320" i="41"/>
  <c r="AO301" i="41"/>
  <c r="CA301" i="41"/>
  <c r="AH308" i="41"/>
  <c r="BT308" i="41"/>
  <c r="BZ302" i="41"/>
  <c r="AN302" i="41"/>
  <c r="AK305" i="41"/>
  <c r="BW305" i="41"/>
  <c r="W319" i="41"/>
  <c r="BI319" i="41"/>
  <c r="BF322" i="41"/>
  <c r="T322" i="41"/>
  <c r="CC299" i="41"/>
  <c r="AQ299" i="41"/>
  <c r="BL316" i="41"/>
  <c r="Z316" i="41"/>
  <c r="BB326" i="41"/>
  <c r="P326" i="41"/>
  <c r="O327" i="41"/>
  <c r="BA327" i="41"/>
  <c r="AZ328" i="41"/>
  <c r="N328" i="41"/>
  <c r="L328" i="41" s="1"/>
  <c r="M328" i="41" s="1"/>
  <c r="AX292" i="41"/>
  <c r="CJ292" i="41"/>
  <c r="AI307" i="41"/>
  <c r="BU307" i="41"/>
  <c r="BE323" i="41"/>
  <c r="S323" i="41"/>
  <c r="R324" i="41"/>
  <c r="BD324" i="41"/>
  <c r="BC325" i="41"/>
  <c r="Q325" i="41"/>
  <c r="AL304" i="41"/>
  <c r="BX304" i="41"/>
  <c r="AT296" i="41"/>
  <c r="CF296" i="41"/>
  <c r="CG295" i="41"/>
  <c r="AU295" i="41"/>
  <c r="AF310" i="41"/>
  <c r="BR310" i="41"/>
  <c r="AC313" i="41"/>
  <c r="BO313" i="41"/>
  <c r="CD298" i="41"/>
  <c r="AR298" i="41"/>
  <c r="BM315" i="41"/>
  <c r="AA315" i="41"/>
  <c r="BQ311" i="41"/>
  <c r="AE311" i="41"/>
  <c r="AG309" i="41"/>
  <c r="BS309" i="41"/>
  <c r="G329" i="41"/>
  <c r="I329" i="41"/>
  <c r="F329" i="41"/>
  <c r="E329" i="41"/>
  <c r="C329" i="41"/>
  <c r="B329" i="41"/>
  <c r="AY329" i="41"/>
  <c r="D329" i="41"/>
  <c r="H329" i="41"/>
  <c r="K330" i="41"/>
  <c r="AB314" i="41"/>
  <c r="BN314" i="41"/>
  <c r="U321" i="41"/>
  <c r="BG321" i="41"/>
  <c r="AD312" i="41"/>
  <c r="BP312" i="41"/>
  <c r="BJ318" i="41"/>
  <c r="X318" i="41"/>
  <c r="AW293" i="41"/>
  <c r="CI293" i="41"/>
  <c r="CH294" i="41"/>
  <c r="AV294" i="41"/>
  <c r="AM303" i="41"/>
  <c r="BY303" i="41"/>
  <c r="AS297" i="41"/>
  <c r="CE297" i="41"/>
  <c r="BV306" i="41"/>
  <c r="AJ306" i="41"/>
  <c r="AE312" i="41" l="1"/>
  <c r="BQ312" i="41"/>
  <c r="BP313" i="41"/>
  <c r="AD313" i="41"/>
  <c r="S324" i="41"/>
  <c r="BE324" i="41"/>
  <c r="AK306" i="41"/>
  <c r="BW306" i="41"/>
  <c r="BC326" i="41"/>
  <c r="Q326" i="41"/>
  <c r="CA302" i="41"/>
  <c r="AO302" i="41"/>
  <c r="AT297" i="41"/>
  <c r="CF297" i="41"/>
  <c r="BH321" i="41"/>
  <c r="V321" i="41"/>
  <c r="BS310" i="41"/>
  <c r="AG310" i="41"/>
  <c r="AI308" i="41"/>
  <c r="BU308" i="41"/>
  <c r="BF323" i="41"/>
  <c r="T323" i="41"/>
  <c r="AA316" i="41"/>
  <c r="BM316" i="41"/>
  <c r="AP301" i="41"/>
  <c r="CB301" i="41"/>
  <c r="AV295" i="41"/>
  <c r="CH295" i="41"/>
  <c r="AR299" i="41"/>
  <c r="CD299" i="41"/>
  <c r="K331" i="41"/>
  <c r="G330" i="41"/>
  <c r="D330" i="41"/>
  <c r="AY330" i="41"/>
  <c r="I330" i="41"/>
  <c r="H330" i="41"/>
  <c r="F330" i="41"/>
  <c r="E330" i="41"/>
  <c r="C330" i="41"/>
  <c r="B330" i="41"/>
  <c r="AU296" i="41"/>
  <c r="CG296" i="41"/>
  <c r="W320" i="41"/>
  <c r="BI320" i="41"/>
  <c r="AC314" i="41"/>
  <c r="BO314" i="41"/>
  <c r="CI294" i="41"/>
  <c r="AW294" i="41"/>
  <c r="AF311" i="41"/>
  <c r="BR311" i="41"/>
  <c r="BG322" i="41"/>
  <c r="U322" i="41"/>
  <c r="BZ303" i="41"/>
  <c r="AN303" i="41"/>
  <c r="AX293" i="41"/>
  <c r="CJ293" i="41"/>
  <c r="BY304" i="41"/>
  <c r="AM304" i="41"/>
  <c r="X319" i="41"/>
  <c r="BJ319" i="41"/>
  <c r="Z317" i="41"/>
  <c r="BL317" i="41"/>
  <c r="N329" i="41"/>
  <c r="L329" i="41" s="1"/>
  <c r="M329" i="41" s="1"/>
  <c r="AZ329" i="41"/>
  <c r="BN315" i="41"/>
  <c r="AB315" i="41"/>
  <c r="O328" i="41"/>
  <c r="BA328" i="41"/>
  <c r="BV307" i="41"/>
  <c r="AJ307" i="41"/>
  <c r="BB327" i="41"/>
  <c r="P327" i="41"/>
  <c r="AL305" i="41"/>
  <c r="BX305" i="41"/>
  <c r="AQ300" i="41"/>
  <c r="CC300" i="41"/>
  <c r="BT309" i="41"/>
  <c r="AH309" i="41"/>
  <c r="Y318" i="41"/>
  <c r="BK318" i="41"/>
  <c r="CE298" i="41"/>
  <c r="AS298" i="41"/>
  <c r="BD325" i="41"/>
  <c r="R325" i="41"/>
  <c r="Y319" i="41" l="1"/>
  <c r="BK319" i="41"/>
  <c r="AB316" i="41"/>
  <c r="BN316" i="41"/>
  <c r="S325" i="41"/>
  <c r="BE325" i="41"/>
  <c r="BC327" i="41"/>
  <c r="Q327" i="41"/>
  <c r="AX294" i="41"/>
  <c r="CJ294" i="41"/>
  <c r="AP302" i="41"/>
  <c r="CB302" i="41"/>
  <c r="AD314" i="41"/>
  <c r="BP314" i="41"/>
  <c r="N330" i="41"/>
  <c r="L330" i="41" s="1"/>
  <c r="M330" i="41" s="1"/>
  <c r="AZ330" i="41"/>
  <c r="CF298" i="41"/>
  <c r="AT298" i="41"/>
  <c r="BW307" i="41"/>
  <c r="AK307" i="41"/>
  <c r="BZ304" i="41"/>
  <c r="AN304" i="41"/>
  <c r="BG323" i="41"/>
  <c r="U323" i="41"/>
  <c r="BD326" i="41"/>
  <c r="R326" i="41"/>
  <c r="BL318" i="41"/>
  <c r="Z318" i="41"/>
  <c r="P328" i="41"/>
  <c r="BB328" i="41"/>
  <c r="X320" i="41"/>
  <c r="BJ320" i="41"/>
  <c r="BV308" i="41"/>
  <c r="AJ308" i="41"/>
  <c r="BX306" i="41"/>
  <c r="AL306" i="41"/>
  <c r="D331" i="41"/>
  <c r="AY331" i="41"/>
  <c r="K332" i="41"/>
  <c r="I331" i="41"/>
  <c r="C331" i="41"/>
  <c r="H331" i="41"/>
  <c r="E331" i="41"/>
  <c r="G331" i="41"/>
  <c r="B331" i="41"/>
  <c r="F331" i="41"/>
  <c r="AV296" i="41"/>
  <c r="CH296" i="41"/>
  <c r="CE299" i="41"/>
  <c r="AS299" i="41"/>
  <c r="BF324" i="41"/>
  <c r="T324" i="41"/>
  <c r="AI309" i="41"/>
  <c r="BU309" i="41"/>
  <c r="BO315" i="41"/>
  <c r="AC315" i="41"/>
  <c r="AO303" i="41"/>
  <c r="CA303" i="41"/>
  <c r="AH310" i="41"/>
  <c r="BT310" i="41"/>
  <c r="AR300" i="41"/>
  <c r="CD300" i="41"/>
  <c r="O329" i="41"/>
  <c r="BA329" i="41"/>
  <c r="AW295" i="41"/>
  <c r="CI295" i="41"/>
  <c r="BH322" i="41"/>
  <c r="V322" i="41"/>
  <c r="BI321" i="41"/>
  <c r="W321" i="41"/>
  <c r="AE313" i="41"/>
  <c r="BQ313" i="41"/>
  <c r="AM305" i="41"/>
  <c r="BY305" i="41"/>
  <c r="AA317" i="41"/>
  <c r="BM317" i="41"/>
  <c r="BS311" i="41"/>
  <c r="AG311" i="41"/>
  <c r="CC301" i="41"/>
  <c r="AQ301" i="41"/>
  <c r="AU297" i="41"/>
  <c r="CG297" i="41"/>
  <c r="AF312" i="41"/>
  <c r="BR312" i="41"/>
  <c r="AG312" i="41" l="1"/>
  <c r="BS312" i="41"/>
  <c r="BR313" i="41"/>
  <c r="AF313" i="41"/>
  <c r="BU310" i="41"/>
  <c r="AI310" i="41"/>
  <c r="CI296" i="41"/>
  <c r="AW296" i="41"/>
  <c r="AQ302" i="41"/>
  <c r="CC302" i="41"/>
  <c r="AM306" i="41"/>
  <c r="BY306" i="41"/>
  <c r="V323" i="41"/>
  <c r="BH323" i="41"/>
  <c r="AV297" i="41"/>
  <c r="CH297" i="41"/>
  <c r="CB303" i="41"/>
  <c r="AP303" i="41"/>
  <c r="X321" i="41"/>
  <c r="BJ321" i="41"/>
  <c r="AK308" i="41"/>
  <c r="BW308" i="41"/>
  <c r="AO304" i="41"/>
  <c r="CA304" i="41"/>
  <c r="Y320" i="41"/>
  <c r="BK320" i="41"/>
  <c r="AR301" i="41"/>
  <c r="CD301" i="41"/>
  <c r="W322" i="41"/>
  <c r="BI322" i="41"/>
  <c r="AD315" i="41"/>
  <c r="BP315" i="41"/>
  <c r="BX307" i="41"/>
  <c r="AL307" i="41"/>
  <c r="R327" i="41"/>
  <c r="BD327" i="41"/>
  <c r="AX295" i="41"/>
  <c r="CJ295" i="41"/>
  <c r="BV309" i="41"/>
  <c r="AJ309" i="41"/>
  <c r="BC328" i="41"/>
  <c r="Q328" i="41"/>
  <c r="T325" i="41"/>
  <c r="BF325" i="41"/>
  <c r="BT311" i="41"/>
  <c r="AH311" i="41"/>
  <c r="CG298" i="41"/>
  <c r="AU298" i="41"/>
  <c r="AB317" i="41"/>
  <c r="BN317" i="41"/>
  <c r="P329" i="41"/>
  <c r="BB329" i="41"/>
  <c r="BA330" i="41"/>
  <c r="O330" i="41"/>
  <c r="AC316" i="41"/>
  <c r="BO316" i="41"/>
  <c r="U324" i="41"/>
  <c r="BG324" i="41"/>
  <c r="AY332" i="41"/>
  <c r="I332" i="41"/>
  <c r="G332" i="41"/>
  <c r="K333" i="41"/>
  <c r="F332" i="41"/>
  <c r="H332" i="41"/>
  <c r="C332" i="41"/>
  <c r="B332" i="41"/>
  <c r="E332" i="41"/>
  <c r="D332" i="41"/>
  <c r="AA318" i="41"/>
  <c r="BM318" i="41"/>
  <c r="BZ305" i="41"/>
  <c r="AN305" i="41"/>
  <c r="AS300" i="41"/>
  <c r="CE300" i="41"/>
  <c r="N331" i="41"/>
  <c r="L331" i="41" s="1"/>
  <c r="M331" i="41" s="1"/>
  <c r="AZ331" i="41"/>
  <c r="BQ314" i="41"/>
  <c r="AE314" i="41"/>
  <c r="BL319" i="41"/>
  <c r="Z319" i="41"/>
  <c r="CF299" i="41"/>
  <c r="AT299" i="41"/>
  <c r="BE326" i="41"/>
  <c r="S326" i="41"/>
  <c r="BE327" i="41" l="1"/>
  <c r="S327" i="41"/>
  <c r="CB304" i="41"/>
  <c r="AP304" i="41"/>
  <c r="BZ306" i="41"/>
  <c r="AN306" i="41"/>
  <c r="AV298" i="41"/>
  <c r="CH298" i="41"/>
  <c r="AB318" i="41"/>
  <c r="BN318" i="41"/>
  <c r="BH324" i="41"/>
  <c r="V324" i="41"/>
  <c r="BX308" i="41"/>
  <c r="AL308" i="41"/>
  <c r="CD302" i="41"/>
  <c r="AR302" i="41"/>
  <c r="BF326" i="41"/>
  <c r="T326" i="41"/>
  <c r="AU299" i="41"/>
  <c r="CG299" i="41"/>
  <c r="AI311" i="41"/>
  <c r="BU311" i="41"/>
  <c r="BY307" i="41"/>
  <c r="AM307" i="41"/>
  <c r="AD316" i="41"/>
  <c r="BP316" i="41"/>
  <c r="U325" i="41"/>
  <c r="BG325" i="41"/>
  <c r="BQ315" i="41"/>
  <c r="AE315" i="41"/>
  <c r="Y321" i="41"/>
  <c r="BK321" i="41"/>
  <c r="BM319" i="41"/>
  <c r="AA319" i="41"/>
  <c r="CJ296" i="41"/>
  <c r="AX296" i="41"/>
  <c r="X322" i="41"/>
  <c r="BJ322" i="41"/>
  <c r="BR314" i="41"/>
  <c r="AF314" i="41"/>
  <c r="P330" i="41"/>
  <c r="BB330" i="41"/>
  <c r="BD328" i="41"/>
  <c r="R328" i="41"/>
  <c r="AQ303" i="41"/>
  <c r="CC303" i="41"/>
  <c r="AJ310" i="41"/>
  <c r="BV310" i="41"/>
  <c r="N332" i="41"/>
  <c r="L332" i="41" s="1"/>
  <c r="M332" i="41" s="1"/>
  <c r="AZ332" i="41"/>
  <c r="BA331" i="41"/>
  <c r="O331" i="41"/>
  <c r="BC329" i="41"/>
  <c r="Q329" i="41"/>
  <c r="AS301" i="41"/>
  <c r="CE301" i="41"/>
  <c r="AW297" i="41"/>
  <c r="CI297" i="41"/>
  <c r="CA305" i="41"/>
  <c r="AO305" i="41"/>
  <c r="BW309" i="41"/>
  <c r="AK309" i="41"/>
  <c r="AG313" i="41"/>
  <c r="BS313" i="41"/>
  <c r="AT300" i="41"/>
  <c r="CF300" i="41"/>
  <c r="C333" i="41"/>
  <c r="I333" i="41"/>
  <c r="B333" i="41"/>
  <c r="AY333" i="41"/>
  <c r="E333" i="41"/>
  <c r="H333" i="41"/>
  <c r="G333" i="41"/>
  <c r="D333" i="41"/>
  <c r="F333" i="41"/>
  <c r="K334" i="41"/>
  <c r="BO317" i="41"/>
  <c r="AC317" i="41"/>
  <c r="Z320" i="41"/>
  <c r="BL320" i="41"/>
  <c r="BI323" i="41"/>
  <c r="W323" i="41"/>
  <c r="AH312" i="41"/>
  <c r="BT312" i="41"/>
  <c r="AI312" i="41" l="1"/>
  <c r="BU312" i="41"/>
  <c r="AK310" i="41"/>
  <c r="BW310" i="41"/>
  <c r="CB305" i="41"/>
  <c r="AP305" i="41"/>
  <c r="BZ307" i="41"/>
  <c r="AN307" i="41"/>
  <c r="BI324" i="41"/>
  <c r="W324" i="41"/>
  <c r="AX297" i="41"/>
  <c r="CJ297" i="41"/>
  <c r="CD303" i="41"/>
  <c r="AR303" i="41"/>
  <c r="AJ311" i="41"/>
  <c r="BV311" i="41"/>
  <c r="BO318" i="41"/>
  <c r="AC318" i="41"/>
  <c r="BJ323" i="41"/>
  <c r="X323" i="41"/>
  <c r="AB319" i="41"/>
  <c r="BN319" i="41"/>
  <c r="BM320" i="41"/>
  <c r="AA320" i="41"/>
  <c r="AT301" i="41"/>
  <c r="CF301" i="41"/>
  <c r="Z321" i="41"/>
  <c r="BL321" i="41"/>
  <c r="AV299" i="41"/>
  <c r="CH299" i="41"/>
  <c r="AW298" i="41"/>
  <c r="CI298" i="41"/>
  <c r="BE328" i="41"/>
  <c r="S328" i="41"/>
  <c r="N333" i="41"/>
  <c r="L333" i="41" s="1"/>
  <c r="M333" i="41" s="1"/>
  <c r="AZ333" i="41"/>
  <c r="CG300" i="41"/>
  <c r="AU300" i="41"/>
  <c r="Q330" i="41"/>
  <c r="BC330" i="41"/>
  <c r="BP317" i="41"/>
  <c r="AD317" i="41"/>
  <c r="BD329" i="41"/>
  <c r="R329" i="41"/>
  <c r="BR315" i="41"/>
  <c r="AF315" i="41"/>
  <c r="U326" i="41"/>
  <c r="BG326" i="41"/>
  <c r="CA306" i="41"/>
  <c r="AO306" i="41"/>
  <c r="AY334" i="41"/>
  <c r="H334" i="41"/>
  <c r="B334" i="41"/>
  <c r="K335" i="41"/>
  <c r="E334" i="41"/>
  <c r="C334" i="41"/>
  <c r="D334" i="41"/>
  <c r="I334" i="41"/>
  <c r="F334" i="41"/>
  <c r="G334" i="41"/>
  <c r="BT313" i="41"/>
  <c r="AH313" i="41"/>
  <c r="V325" i="41"/>
  <c r="BH325" i="41"/>
  <c r="BB331" i="41"/>
  <c r="P331" i="41"/>
  <c r="AG314" i="41"/>
  <c r="BS314" i="41"/>
  <c r="AS302" i="41"/>
  <c r="CE302" i="41"/>
  <c r="CC304" i="41"/>
  <c r="AQ304" i="41"/>
  <c r="O332" i="41"/>
  <c r="BA332" i="41"/>
  <c r="BK322" i="41"/>
  <c r="Y322" i="41"/>
  <c r="AE316" i="41"/>
  <c r="BQ316" i="41"/>
  <c r="BX309" i="41"/>
  <c r="AL309" i="41"/>
  <c r="BY308" i="41"/>
  <c r="AM308" i="41"/>
  <c r="BF327" i="41"/>
  <c r="T327" i="41"/>
  <c r="V326" i="41" l="1"/>
  <c r="BH326" i="41"/>
  <c r="BA333" i="41"/>
  <c r="O333" i="41"/>
  <c r="U327" i="41"/>
  <c r="BG327" i="41"/>
  <c r="CD304" i="41"/>
  <c r="AR304" i="41"/>
  <c r="AB320" i="41"/>
  <c r="BN320" i="41"/>
  <c r="AT302" i="41"/>
  <c r="CF302" i="41"/>
  <c r="BO319" i="41"/>
  <c r="AC319" i="41"/>
  <c r="AG315" i="41"/>
  <c r="BS315" i="41"/>
  <c r="BF328" i="41"/>
  <c r="T328" i="41"/>
  <c r="X324" i="41"/>
  <c r="BJ324" i="41"/>
  <c r="CJ298" i="41"/>
  <c r="AX298" i="41"/>
  <c r="BY309" i="41"/>
  <c r="AM309" i="41"/>
  <c r="S329" i="41"/>
  <c r="BE329" i="41"/>
  <c r="BK323" i="41"/>
  <c r="Y323" i="41"/>
  <c r="AO307" i="41"/>
  <c r="CA307" i="41"/>
  <c r="AF316" i="41"/>
  <c r="BR316" i="41"/>
  <c r="AY335" i="41"/>
  <c r="K336" i="41"/>
  <c r="D335" i="41"/>
  <c r="H335" i="41"/>
  <c r="B335" i="41"/>
  <c r="F335" i="41"/>
  <c r="E335" i="41"/>
  <c r="I335" i="41"/>
  <c r="C335" i="41"/>
  <c r="G335" i="41"/>
  <c r="AW299" i="41"/>
  <c r="CI299" i="41"/>
  <c r="BP318" i="41"/>
  <c r="AD318" i="41"/>
  <c r="CC305" i="41"/>
  <c r="AQ305" i="41"/>
  <c r="BD330" i="41"/>
  <c r="R330" i="41"/>
  <c r="BM321" i="41"/>
  <c r="AA321" i="41"/>
  <c r="AK311" i="41"/>
  <c r="BW311" i="41"/>
  <c r="AL310" i="41"/>
  <c r="BX310" i="41"/>
  <c r="BQ317" i="41"/>
  <c r="AE317" i="41"/>
  <c r="Z322" i="41"/>
  <c r="BL322" i="41"/>
  <c r="N334" i="41"/>
  <c r="L334" i="41" s="1"/>
  <c r="M334" i="41" s="1"/>
  <c r="AZ334" i="41"/>
  <c r="AH314" i="41"/>
  <c r="BT314" i="41"/>
  <c r="BC331" i="41"/>
  <c r="Q331" i="41"/>
  <c r="W325" i="41"/>
  <c r="BI325" i="41"/>
  <c r="P332" i="41"/>
  <c r="BB332" i="41"/>
  <c r="CG301" i="41"/>
  <c r="AU301" i="41"/>
  <c r="AJ312" i="41"/>
  <c r="BV312" i="41"/>
  <c r="BZ308" i="41"/>
  <c r="AN308" i="41"/>
  <c r="AI313" i="41"/>
  <c r="BU313" i="41"/>
  <c r="AP306" i="41"/>
  <c r="CB306" i="41"/>
  <c r="AV300" i="41"/>
  <c r="CH300" i="41"/>
  <c r="AS303" i="41"/>
  <c r="CE303" i="41"/>
  <c r="CF303" i="41" l="1"/>
  <c r="AT303" i="41"/>
  <c r="BM322" i="41"/>
  <c r="AA322" i="41"/>
  <c r="CG302" i="41"/>
  <c r="AU302" i="41"/>
  <c r="AR305" i="41"/>
  <c r="CD305" i="41"/>
  <c r="BZ309" i="41"/>
  <c r="AN309" i="41"/>
  <c r="BC332" i="41"/>
  <c r="Q332" i="41"/>
  <c r="G336" i="41"/>
  <c r="E336" i="41"/>
  <c r="K337" i="41"/>
  <c r="F336" i="41"/>
  <c r="D336" i="41"/>
  <c r="AY336" i="41"/>
  <c r="B336" i="41"/>
  <c r="I336" i="41"/>
  <c r="H336" i="41"/>
  <c r="C336" i="41"/>
  <c r="BO320" i="41"/>
  <c r="AC320" i="41"/>
  <c r="BR317" i="41"/>
  <c r="AF317" i="41"/>
  <c r="AE318" i="41"/>
  <c r="BQ318" i="41"/>
  <c r="AZ335" i="41"/>
  <c r="N335" i="41"/>
  <c r="L335" i="41" s="1"/>
  <c r="M335" i="41" s="1"/>
  <c r="AQ306" i="41"/>
  <c r="CC306" i="41"/>
  <c r="X325" i="41"/>
  <c r="BJ325" i="41"/>
  <c r="AM310" i="41"/>
  <c r="BY310" i="41"/>
  <c r="AX299" i="41"/>
  <c r="CJ299" i="41"/>
  <c r="AG316" i="41"/>
  <c r="BS316" i="41"/>
  <c r="Y324" i="41"/>
  <c r="BK324" i="41"/>
  <c r="AV301" i="41"/>
  <c r="CH301" i="41"/>
  <c r="AS304" i="41"/>
  <c r="CE304" i="41"/>
  <c r="BV313" i="41"/>
  <c r="AJ313" i="41"/>
  <c r="BX311" i="41"/>
  <c r="AL311" i="41"/>
  <c r="CB307" i="41"/>
  <c r="AP307" i="41"/>
  <c r="BH327" i="41"/>
  <c r="V327" i="41"/>
  <c r="AW300" i="41"/>
  <c r="CI300" i="41"/>
  <c r="R331" i="41"/>
  <c r="BD331" i="41"/>
  <c r="BG328" i="41"/>
  <c r="U328" i="41"/>
  <c r="AI314" i="41"/>
  <c r="BU314" i="41"/>
  <c r="AH315" i="41"/>
  <c r="BT315" i="41"/>
  <c r="AO308" i="41"/>
  <c r="CA308" i="41"/>
  <c r="BN321" i="41"/>
  <c r="AB321" i="41"/>
  <c r="BL323" i="41"/>
  <c r="Z323" i="41"/>
  <c r="BB333" i="41"/>
  <c r="P333" i="41"/>
  <c r="AK312" i="41"/>
  <c r="BW312" i="41"/>
  <c r="O334" i="41"/>
  <c r="BA334" i="41"/>
  <c r="BF329" i="41"/>
  <c r="T329" i="41"/>
  <c r="BI326" i="41"/>
  <c r="W326" i="41"/>
  <c r="BE330" i="41"/>
  <c r="S330" i="41"/>
  <c r="AD319" i="41"/>
  <c r="BP319" i="41"/>
  <c r="AN310" i="41" l="1"/>
  <c r="BZ310" i="41"/>
  <c r="S331" i="41"/>
  <c r="BE331" i="41"/>
  <c r="AT304" i="41"/>
  <c r="CF304" i="41"/>
  <c r="BK325" i="41"/>
  <c r="Y325" i="41"/>
  <c r="BF330" i="41"/>
  <c r="T330" i="41"/>
  <c r="BM323" i="41"/>
  <c r="AA323" i="41"/>
  <c r="AO309" i="41"/>
  <c r="CA309" i="41"/>
  <c r="AE319" i="41"/>
  <c r="BQ319" i="41"/>
  <c r="BC333" i="41"/>
  <c r="Q333" i="41"/>
  <c r="AX300" i="41"/>
  <c r="CJ300" i="41"/>
  <c r="CI301" i="41"/>
  <c r="AW301" i="41"/>
  <c r="CD306" i="41"/>
  <c r="AR306" i="41"/>
  <c r="CE305" i="41"/>
  <c r="AS305" i="41"/>
  <c r="BJ326" i="41"/>
  <c r="X326" i="41"/>
  <c r="BO321" i="41"/>
  <c r="AC321" i="41"/>
  <c r="BH328" i="41"/>
  <c r="V328" i="41"/>
  <c r="CB308" i="41"/>
  <c r="AP308" i="41"/>
  <c r="Z324" i="41"/>
  <c r="BL324" i="41"/>
  <c r="AZ336" i="41"/>
  <c r="N336" i="41"/>
  <c r="L336" i="41" s="1"/>
  <c r="M336" i="41" s="1"/>
  <c r="R332" i="41"/>
  <c r="BD332" i="41"/>
  <c r="BB334" i="41"/>
  <c r="P334" i="41"/>
  <c r="BU315" i="41"/>
  <c r="AI315" i="41"/>
  <c r="AH316" i="41"/>
  <c r="BT316" i="41"/>
  <c r="AF318" i="41"/>
  <c r="BR318" i="41"/>
  <c r="BW313" i="41"/>
  <c r="AK313" i="41"/>
  <c r="BI327" i="41"/>
  <c r="W327" i="41"/>
  <c r="AQ307" i="41"/>
  <c r="CC307" i="41"/>
  <c r="I337" i="41"/>
  <c r="AY337" i="41"/>
  <c r="G337" i="41"/>
  <c r="C337" i="41"/>
  <c r="D337" i="41"/>
  <c r="B337" i="41"/>
  <c r="F337" i="41"/>
  <c r="H337" i="41"/>
  <c r="E337" i="41"/>
  <c r="K338" i="41"/>
  <c r="AB322" i="41"/>
  <c r="BN322" i="41"/>
  <c r="BP320" i="41"/>
  <c r="AD320" i="41"/>
  <c r="BG329" i="41"/>
  <c r="U329" i="41"/>
  <c r="BA335" i="41"/>
  <c r="O335" i="41"/>
  <c r="CH302" i="41"/>
  <c r="AV302" i="41"/>
  <c r="BX312" i="41"/>
  <c r="AL312" i="41"/>
  <c r="BV314" i="41"/>
  <c r="AJ314" i="41"/>
  <c r="AM311" i="41"/>
  <c r="BY311" i="41"/>
  <c r="AG317" i="41"/>
  <c r="BS317" i="41"/>
  <c r="AU303" i="41"/>
  <c r="CG303" i="41"/>
  <c r="AV303" i="41" l="1"/>
  <c r="CH303" i="41"/>
  <c r="AG318" i="41"/>
  <c r="BS318" i="41"/>
  <c r="BM324" i="41"/>
  <c r="AA324" i="41"/>
  <c r="P335" i="41"/>
  <c r="BB335" i="41"/>
  <c r="BN323" i="41"/>
  <c r="AB323" i="41"/>
  <c r="BT317" i="41"/>
  <c r="AH317" i="41"/>
  <c r="AI316" i="41"/>
  <c r="BU316" i="41"/>
  <c r="CJ301" i="41"/>
  <c r="AX301" i="41"/>
  <c r="AE320" i="41"/>
  <c r="BQ320" i="41"/>
  <c r="BV315" i="41"/>
  <c r="AJ315" i="41"/>
  <c r="BI328" i="41"/>
  <c r="W328" i="41"/>
  <c r="BL325" i="41"/>
  <c r="Z325" i="41"/>
  <c r="CD307" i="41"/>
  <c r="AR307" i="41"/>
  <c r="AU304" i="41"/>
  <c r="CG304" i="41"/>
  <c r="BW314" i="41"/>
  <c r="AK314" i="41"/>
  <c r="Q334" i="41"/>
  <c r="BC334" i="41"/>
  <c r="BP321" i="41"/>
  <c r="AD321" i="41"/>
  <c r="R333" i="41"/>
  <c r="BD333" i="41"/>
  <c r="CC308" i="41"/>
  <c r="AQ308" i="41"/>
  <c r="C338" i="41"/>
  <c r="K339" i="41"/>
  <c r="E338" i="41"/>
  <c r="I338" i="41"/>
  <c r="F338" i="41"/>
  <c r="H338" i="41"/>
  <c r="B338" i="41"/>
  <c r="D338" i="41"/>
  <c r="AY338" i="41"/>
  <c r="G338" i="41"/>
  <c r="S332" i="41"/>
  <c r="BE332" i="41"/>
  <c r="BR319" i="41"/>
  <c r="AF319" i="41"/>
  <c r="T331" i="41"/>
  <c r="BF331" i="41"/>
  <c r="BH329" i="41"/>
  <c r="V329" i="41"/>
  <c r="N337" i="41"/>
  <c r="L337" i="41" s="1"/>
  <c r="M337" i="41" s="1"/>
  <c r="AZ337" i="41"/>
  <c r="BO322" i="41"/>
  <c r="AC322" i="41"/>
  <c r="BY312" i="41"/>
  <c r="AM312" i="41"/>
  <c r="X327" i="41"/>
  <c r="BJ327" i="41"/>
  <c r="Y326" i="41"/>
  <c r="BK326" i="41"/>
  <c r="U330" i="41"/>
  <c r="BG330" i="41"/>
  <c r="AP309" i="41"/>
  <c r="CB309" i="41"/>
  <c r="CA310" i="41"/>
  <c r="AO310" i="41"/>
  <c r="CE306" i="41"/>
  <c r="AS306" i="41"/>
  <c r="BZ311" i="41"/>
  <c r="AN311" i="41"/>
  <c r="AW302" i="41"/>
  <c r="CI302" i="41"/>
  <c r="BX313" i="41"/>
  <c r="AL313" i="41"/>
  <c r="O336" i="41"/>
  <c r="BA336" i="41"/>
  <c r="AT305" i="41"/>
  <c r="CF305" i="41"/>
  <c r="AU305" i="41" l="1"/>
  <c r="CG305" i="41"/>
  <c r="BE333" i="41"/>
  <c r="S333" i="41"/>
  <c r="CB310" i="41"/>
  <c r="AP310" i="41"/>
  <c r="AD322" i="41"/>
  <c r="BP322" i="41"/>
  <c r="N338" i="41"/>
  <c r="L338" i="41" s="1"/>
  <c r="M338" i="41" s="1"/>
  <c r="AZ338" i="41"/>
  <c r="BM325" i="41"/>
  <c r="AA325" i="41"/>
  <c r="AI317" i="41"/>
  <c r="BU317" i="41"/>
  <c r="P336" i="41"/>
  <c r="BB336" i="41"/>
  <c r="CC309" i="41"/>
  <c r="AQ309" i="41"/>
  <c r="O337" i="41"/>
  <c r="BA337" i="41"/>
  <c r="AE321" i="41"/>
  <c r="BQ321" i="41"/>
  <c r="BJ328" i="41"/>
  <c r="X328" i="41"/>
  <c r="AC323" i="41"/>
  <c r="BO323" i="41"/>
  <c r="V330" i="41"/>
  <c r="BH330" i="41"/>
  <c r="R334" i="41"/>
  <c r="BD334" i="41"/>
  <c r="BC335" i="41"/>
  <c r="Q335" i="41"/>
  <c r="AM313" i="41"/>
  <c r="BY313" i="41"/>
  <c r="BI329" i="41"/>
  <c r="W329" i="41"/>
  <c r="AK315" i="41"/>
  <c r="BW315" i="41"/>
  <c r="CJ302" i="41"/>
  <c r="AX302" i="41"/>
  <c r="Z326" i="41"/>
  <c r="BL326" i="41"/>
  <c r="BG331" i="41"/>
  <c r="U331" i="41"/>
  <c r="AF320" i="41"/>
  <c r="BR320" i="41"/>
  <c r="AL314" i="41"/>
  <c r="BX314" i="41"/>
  <c r="BN324" i="41"/>
  <c r="AB324" i="41"/>
  <c r="BK327" i="41"/>
  <c r="Y327" i="41"/>
  <c r="AY339" i="41"/>
  <c r="B339" i="41"/>
  <c r="G339" i="41"/>
  <c r="K340" i="41"/>
  <c r="D339" i="41"/>
  <c r="E339" i="41"/>
  <c r="F339" i="41"/>
  <c r="C339" i="41"/>
  <c r="H339" i="41"/>
  <c r="I339" i="41"/>
  <c r="CH304" i="41"/>
  <c r="AV304" i="41"/>
  <c r="AH318" i="41"/>
  <c r="BT318" i="41"/>
  <c r="AO311" i="41"/>
  <c r="CA311" i="41"/>
  <c r="AG319" i="41"/>
  <c r="BS319" i="41"/>
  <c r="BF332" i="41"/>
  <c r="T332" i="41"/>
  <c r="AJ316" i="41"/>
  <c r="BV316" i="41"/>
  <c r="CI303" i="41"/>
  <c r="AW303" i="41"/>
  <c r="AT306" i="41"/>
  <c r="CF306" i="41"/>
  <c r="BZ312" i="41"/>
  <c r="AN312" i="41"/>
  <c r="CD308" i="41"/>
  <c r="AR308" i="41"/>
  <c r="AS307" i="41"/>
  <c r="CE307" i="41"/>
  <c r="AT307" i="41" l="1"/>
  <c r="CF307" i="41"/>
  <c r="AM314" i="41"/>
  <c r="BY314" i="41"/>
  <c r="U332" i="41"/>
  <c r="BG332" i="41"/>
  <c r="X329" i="41"/>
  <c r="BJ329" i="41"/>
  <c r="Y328" i="41"/>
  <c r="BK328" i="41"/>
  <c r="AB325" i="41"/>
  <c r="BN325" i="41"/>
  <c r="AH319" i="41"/>
  <c r="BT319" i="41"/>
  <c r="BS320" i="41"/>
  <c r="AG320" i="41"/>
  <c r="BZ313" i="41"/>
  <c r="AN313" i="41"/>
  <c r="BR321" i="41"/>
  <c r="AF321" i="41"/>
  <c r="O338" i="41"/>
  <c r="BA338" i="41"/>
  <c r="AP311" i="41"/>
  <c r="CB311" i="41"/>
  <c r="E340" i="41"/>
  <c r="B340" i="41"/>
  <c r="I340" i="41"/>
  <c r="G340" i="41"/>
  <c r="AY340" i="41"/>
  <c r="F340" i="41"/>
  <c r="H340" i="41"/>
  <c r="D340" i="41"/>
  <c r="K341" i="41"/>
  <c r="C340" i="41"/>
  <c r="BB337" i="41"/>
  <c r="P337" i="41"/>
  <c r="BQ322" i="41"/>
  <c r="AE322" i="41"/>
  <c r="CE308" i="41"/>
  <c r="AS308" i="41"/>
  <c r="CA312" i="41"/>
  <c r="AO312" i="41"/>
  <c r="BH331" i="41"/>
  <c r="V331" i="41"/>
  <c r="BD335" i="41"/>
  <c r="R335" i="41"/>
  <c r="CG306" i="41"/>
  <c r="AU306" i="41"/>
  <c r="AI318" i="41"/>
  <c r="BU318" i="41"/>
  <c r="AA326" i="41"/>
  <c r="BM326" i="41"/>
  <c r="BE334" i="41"/>
  <c r="S334" i="41"/>
  <c r="N339" i="41"/>
  <c r="L339" i="41" s="1"/>
  <c r="M339" i="41" s="1"/>
  <c r="AZ339" i="41"/>
  <c r="AR309" i="41"/>
  <c r="CD309" i="41"/>
  <c r="AQ310" i="41"/>
  <c r="CC310" i="41"/>
  <c r="W330" i="41"/>
  <c r="BI330" i="41"/>
  <c r="BC336" i="41"/>
  <c r="Q336" i="41"/>
  <c r="CJ303" i="41"/>
  <c r="AX303" i="41"/>
  <c r="AW304" i="41"/>
  <c r="CI304" i="41"/>
  <c r="BL327" i="41"/>
  <c r="Z327" i="41"/>
  <c r="BF333" i="41"/>
  <c r="T333" i="41"/>
  <c r="AK316" i="41"/>
  <c r="BW316" i="41"/>
  <c r="AL315" i="41"/>
  <c r="BX315" i="41"/>
  <c r="BP323" i="41"/>
  <c r="AD323" i="41"/>
  <c r="BV317" i="41"/>
  <c r="AJ317" i="41"/>
  <c r="AV305" i="41"/>
  <c r="CH305" i="41"/>
  <c r="BO324" i="41"/>
  <c r="AC324" i="41"/>
  <c r="CD310" i="41" l="1"/>
  <c r="AR310" i="41"/>
  <c r="AQ311" i="41"/>
  <c r="CC311" i="41"/>
  <c r="BO325" i="41"/>
  <c r="AC325" i="41"/>
  <c r="AD324" i="41"/>
  <c r="BP324" i="41"/>
  <c r="BG333" i="41"/>
  <c r="U333" i="41"/>
  <c r="CH306" i="41"/>
  <c r="AV306" i="41"/>
  <c r="BC337" i="41"/>
  <c r="Q337" i="41"/>
  <c r="CI305" i="41"/>
  <c r="AW305" i="41"/>
  <c r="AS309" i="41"/>
  <c r="CE309" i="41"/>
  <c r="P338" i="41"/>
  <c r="BB338" i="41"/>
  <c r="BL328" i="41"/>
  <c r="Z328" i="41"/>
  <c r="S335" i="41"/>
  <c r="BE335" i="41"/>
  <c r="K342" i="41"/>
  <c r="D341" i="41"/>
  <c r="F341" i="41"/>
  <c r="AY341" i="41"/>
  <c r="E341" i="41"/>
  <c r="G341" i="41"/>
  <c r="C341" i="41"/>
  <c r="B341" i="41"/>
  <c r="H341" i="41"/>
  <c r="I341" i="41"/>
  <c r="CJ304" i="41"/>
  <c r="AX304" i="41"/>
  <c r="O339" i="41"/>
  <c r="BA339" i="41"/>
  <c r="Y329" i="41"/>
  <c r="BK329" i="41"/>
  <c r="BI331" i="41"/>
  <c r="W331" i="41"/>
  <c r="AG321" i="41"/>
  <c r="BS321" i="41"/>
  <c r="BH332" i="41"/>
  <c r="V332" i="41"/>
  <c r="BQ323" i="41"/>
  <c r="AE323" i="41"/>
  <c r="BF334" i="41"/>
  <c r="T334" i="41"/>
  <c r="AP312" i="41"/>
  <c r="CB312" i="41"/>
  <c r="AZ340" i="41"/>
  <c r="N340" i="41"/>
  <c r="L340" i="41" s="1"/>
  <c r="M340" i="41" s="1"/>
  <c r="AO313" i="41"/>
  <c r="CA313" i="41"/>
  <c r="BM327" i="41"/>
  <c r="AA327" i="41"/>
  <c r="BY315" i="41"/>
  <c r="AM315" i="41"/>
  <c r="BN326" i="41"/>
  <c r="AB326" i="41"/>
  <c r="BZ314" i="41"/>
  <c r="AN314" i="41"/>
  <c r="AK317" i="41"/>
  <c r="BW317" i="41"/>
  <c r="R336" i="41"/>
  <c r="BD336" i="41"/>
  <c r="AT308" i="41"/>
  <c r="CF308" i="41"/>
  <c r="AH320" i="41"/>
  <c r="BT320" i="41"/>
  <c r="AL316" i="41"/>
  <c r="BX316" i="41"/>
  <c r="X330" i="41"/>
  <c r="BJ330" i="41"/>
  <c r="BV318" i="41"/>
  <c r="AJ318" i="41"/>
  <c r="BU319" i="41"/>
  <c r="AI319" i="41"/>
  <c r="CG307" i="41"/>
  <c r="AU307" i="41"/>
  <c r="AF322" i="41"/>
  <c r="BR322" i="41"/>
  <c r="BS322" i="41" l="1"/>
  <c r="AG322" i="41"/>
  <c r="AI320" i="41"/>
  <c r="BU320" i="41"/>
  <c r="BF335" i="41"/>
  <c r="T335" i="41"/>
  <c r="BZ315" i="41"/>
  <c r="AN315" i="41"/>
  <c r="AF323" i="41"/>
  <c r="BR323" i="41"/>
  <c r="CI306" i="41"/>
  <c r="AW306" i="41"/>
  <c r="CG308" i="41"/>
  <c r="AU308" i="41"/>
  <c r="AV307" i="41"/>
  <c r="CH307" i="41"/>
  <c r="AB327" i="41"/>
  <c r="BN327" i="41"/>
  <c r="BI332" i="41"/>
  <c r="W332" i="41"/>
  <c r="AA328" i="41"/>
  <c r="BM328" i="41"/>
  <c r="BH333" i="41"/>
  <c r="V333" i="41"/>
  <c r="BE336" i="41"/>
  <c r="S336" i="41"/>
  <c r="CB313" i="41"/>
  <c r="AP313" i="41"/>
  <c r="AH321" i="41"/>
  <c r="BT321" i="41"/>
  <c r="BC338" i="41"/>
  <c r="Q338" i="41"/>
  <c r="BQ324" i="41"/>
  <c r="AE324" i="41"/>
  <c r="AJ319" i="41"/>
  <c r="BV319" i="41"/>
  <c r="AL317" i="41"/>
  <c r="BX317" i="41"/>
  <c r="CF309" i="41"/>
  <c r="AT309" i="41"/>
  <c r="BW318" i="41"/>
  <c r="AK318" i="41"/>
  <c r="BA340" i="41"/>
  <c r="O340" i="41"/>
  <c r="X331" i="41"/>
  <c r="BJ331" i="41"/>
  <c r="BP325" i="41"/>
  <c r="AD325" i="41"/>
  <c r="BK330" i="41"/>
  <c r="Y330" i="41"/>
  <c r="CC312" i="41"/>
  <c r="AQ312" i="41"/>
  <c r="BL329" i="41"/>
  <c r="Z329" i="41"/>
  <c r="AZ341" i="41"/>
  <c r="N341" i="41"/>
  <c r="L341" i="41" s="1"/>
  <c r="M341" i="41" s="1"/>
  <c r="AR311" i="41"/>
  <c r="CD311" i="41"/>
  <c r="CA314" i="41"/>
  <c r="AO314" i="41"/>
  <c r="AX305" i="41"/>
  <c r="CJ305" i="41"/>
  <c r="BY316" i="41"/>
  <c r="AM316" i="41"/>
  <c r="P339" i="41"/>
  <c r="BB339" i="41"/>
  <c r="BO326" i="41"/>
  <c r="AC326" i="41"/>
  <c r="U334" i="41"/>
  <c r="BG334" i="41"/>
  <c r="G342" i="41"/>
  <c r="B342" i="41"/>
  <c r="C342" i="41"/>
  <c r="E342" i="41"/>
  <c r="K343" i="41"/>
  <c r="D342" i="41"/>
  <c r="AY342" i="41"/>
  <c r="H342" i="41"/>
  <c r="F342" i="41"/>
  <c r="I342" i="41"/>
  <c r="R337" i="41"/>
  <c r="BD337" i="41"/>
  <c r="CE310" i="41"/>
  <c r="AS310" i="41"/>
  <c r="BW319" i="41" l="1"/>
  <c r="AK319" i="41"/>
  <c r="BE337" i="41"/>
  <c r="S337" i="41"/>
  <c r="V334" i="41"/>
  <c r="BH334" i="41"/>
  <c r="CE311" i="41"/>
  <c r="AS311" i="41"/>
  <c r="BK331" i="41"/>
  <c r="Y331" i="41"/>
  <c r="AB328" i="41"/>
  <c r="BN328" i="41"/>
  <c r="BS323" i="41"/>
  <c r="AG323" i="41"/>
  <c r="BQ325" i="41"/>
  <c r="AE325" i="41"/>
  <c r="BR324" i="41"/>
  <c r="AF324" i="41"/>
  <c r="AP314" i="41"/>
  <c r="CB314" i="41"/>
  <c r="AD326" i="41"/>
  <c r="BP326" i="41"/>
  <c r="O341" i="41"/>
  <c r="BA341" i="41"/>
  <c r="P340" i="41"/>
  <c r="BB340" i="41"/>
  <c r="R338" i="41"/>
  <c r="BD338" i="41"/>
  <c r="BJ332" i="41"/>
  <c r="X332" i="41"/>
  <c r="AO315" i="41"/>
  <c r="CA315" i="41"/>
  <c r="W333" i="41"/>
  <c r="BI333" i="41"/>
  <c r="Q339" i="41"/>
  <c r="BC339" i="41"/>
  <c r="AI321" i="41"/>
  <c r="BU321" i="41"/>
  <c r="BO327" i="41"/>
  <c r="AC327" i="41"/>
  <c r="N342" i="41"/>
  <c r="L342" i="41" s="1"/>
  <c r="M342" i="41" s="1"/>
  <c r="AZ342" i="41"/>
  <c r="BM329" i="41"/>
  <c r="AA329" i="41"/>
  <c r="AL318" i="41"/>
  <c r="BX318" i="41"/>
  <c r="U335" i="41"/>
  <c r="BG335" i="41"/>
  <c r="AX306" i="41"/>
  <c r="CJ306" i="41"/>
  <c r="AW307" i="41"/>
  <c r="CI307" i="41"/>
  <c r="BV320" i="41"/>
  <c r="AJ320" i="41"/>
  <c r="D343" i="41"/>
  <c r="K344" i="41"/>
  <c r="H343" i="41"/>
  <c r="C343" i="41"/>
  <c r="I343" i="41"/>
  <c r="E343" i="41"/>
  <c r="AY343" i="41"/>
  <c r="G343" i="41"/>
  <c r="F343" i="41"/>
  <c r="B343" i="41"/>
  <c r="AN316" i="41"/>
  <c r="BZ316" i="41"/>
  <c r="CD312" i="41"/>
  <c r="AR312" i="41"/>
  <c r="CG309" i="41"/>
  <c r="AU309" i="41"/>
  <c r="CC313" i="41"/>
  <c r="AQ313" i="41"/>
  <c r="AT310" i="41"/>
  <c r="CF310" i="41"/>
  <c r="AM317" i="41"/>
  <c r="BY317" i="41"/>
  <c r="Z330" i="41"/>
  <c r="BL330" i="41"/>
  <c r="T336" i="41"/>
  <c r="BF336" i="41"/>
  <c r="AV308" i="41"/>
  <c r="CH308" i="41"/>
  <c r="AH322" i="41"/>
  <c r="BT322" i="41"/>
  <c r="CD313" i="41" l="1"/>
  <c r="AR313" i="41"/>
  <c r="BH335" i="41"/>
  <c r="V335" i="41"/>
  <c r="AW308" i="41"/>
  <c r="CI308" i="41"/>
  <c r="AM318" i="41"/>
  <c r="BY318" i="41"/>
  <c r="X333" i="41"/>
  <c r="BJ333" i="41"/>
  <c r="BQ326" i="41"/>
  <c r="AE326" i="41"/>
  <c r="CH309" i="41"/>
  <c r="AV309" i="41"/>
  <c r="BL331" i="41"/>
  <c r="Z331" i="41"/>
  <c r="P341" i="41"/>
  <c r="BB341" i="41"/>
  <c r="BG336" i="41"/>
  <c r="U336" i="41"/>
  <c r="E344" i="41"/>
  <c r="G344" i="41"/>
  <c r="H344" i="41"/>
  <c r="K345" i="41"/>
  <c r="B344" i="41"/>
  <c r="AY344" i="41"/>
  <c r="I344" i="41"/>
  <c r="F344" i="41"/>
  <c r="D344" i="41"/>
  <c r="C344" i="41"/>
  <c r="AP315" i="41"/>
  <c r="CB315" i="41"/>
  <c r="CC314" i="41"/>
  <c r="AQ314" i="41"/>
  <c r="BU322" i="41"/>
  <c r="AI322" i="41"/>
  <c r="AS312" i="41"/>
  <c r="CE312" i="41"/>
  <c r="BN329" i="41"/>
  <c r="AB329" i="41"/>
  <c r="AT311" i="41"/>
  <c r="CF311" i="41"/>
  <c r="BD339" i="41"/>
  <c r="R339" i="41"/>
  <c r="BM330" i="41"/>
  <c r="AA330" i="41"/>
  <c r="CA316" i="41"/>
  <c r="AO316" i="41"/>
  <c r="O342" i="41"/>
  <c r="BA342" i="41"/>
  <c r="W334" i="41"/>
  <c r="BI334" i="41"/>
  <c r="AK320" i="41"/>
  <c r="BW320" i="41"/>
  <c r="BK332" i="41"/>
  <c r="Y332" i="41"/>
  <c r="AG324" i="41"/>
  <c r="BS324" i="41"/>
  <c r="BZ317" i="41"/>
  <c r="AN317" i="41"/>
  <c r="AX307" i="41"/>
  <c r="CJ307" i="41"/>
  <c r="BE338" i="41"/>
  <c r="S338" i="41"/>
  <c r="AD327" i="41"/>
  <c r="BP327" i="41"/>
  <c r="BR325" i="41"/>
  <c r="AF325" i="41"/>
  <c r="T337" i="41"/>
  <c r="BF337" i="41"/>
  <c r="AC328" i="41"/>
  <c r="BO328" i="41"/>
  <c r="CG310" i="41"/>
  <c r="AU310" i="41"/>
  <c r="AJ321" i="41"/>
  <c r="BV321" i="41"/>
  <c r="BC340" i="41"/>
  <c r="Q340" i="41"/>
  <c r="N343" i="41"/>
  <c r="L343" i="41" s="1"/>
  <c r="M343" i="41" s="1"/>
  <c r="AZ343" i="41"/>
  <c r="AH323" i="41"/>
  <c r="BT323" i="41"/>
  <c r="AL319" i="41"/>
  <c r="BX319" i="41"/>
  <c r="AM319" i="41" l="1"/>
  <c r="BY319" i="41"/>
  <c r="BP328" i="41"/>
  <c r="AD328" i="41"/>
  <c r="G345" i="41"/>
  <c r="E345" i="41"/>
  <c r="D345" i="41"/>
  <c r="F345" i="41"/>
  <c r="B345" i="41"/>
  <c r="C345" i="41"/>
  <c r="K346" i="41"/>
  <c r="H345" i="41"/>
  <c r="AY345" i="41"/>
  <c r="I345" i="41"/>
  <c r="AI323" i="41"/>
  <c r="BU323" i="41"/>
  <c r="BG337" i="41"/>
  <c r="U337" i="41"/>
  <c r="BT324" i="41"/>
  <c r="AH324" i="41"/>
  <c r="BK333" i="41"/>
  <c r="Y333" i="41"/>
  <c r="AB330" i="41"/>
  <c r="BN330" i="41"/>
  <c r="CD314" i="41"/>
  <c r="AR314" i="41"/>
  <c r="CA317" i="41"/>
  <c r="AO317" i="41"/>
  <c r="BA343" i="41"/>
  <c r="O343" i="41"/>
  <c r="CC315" i="41"/>
  <c r="AQ315" i="41"/>
  <c r="BZ318" i="41"/>
  <c r="AN318" i="41"/>
  <c r="AG325" i="41"/>
  <c r="BS325" i="41"/>
  <c r="Z332" i="41"/>
  <c r="BL332" i="41"/>
  <c r="S339" i="41"/>
  <c r="BE339" i="41"/>
  <c r="V336" i="41"/>
  <c r="BH336" i="41"/>
  <c r="CB316" i="41"/>
  <c r="AP316" i="41"/>
  <c r="BQ327" i="41"/>
  <c r="AE327" i="41"/>
  <c r="BX320" i="41"/>
  <c r="AL320" i="41"/>
  <c r="AU311" i="41"/>
  <c r="CG311" i="41"/>
  <c r="BC341" i="41"/>
  <c r="Q341" i="41"/>
  <c r="AX308" i="41"/>
  <c r="CJ308" i="41"/>
  <c r="BD340" i="41"/>
  <c r="R340" i="41"/>
  <c r="AJ322" i="41"/>
  <c r="BV322" i="41"/>
  <c r="BW321" i="41"/>
  <c r="AK321" i="41"/>
  <c r="BJ334" i="41"/>
  <c r="X334" i="41"/>
  <c r="BF338" i="41"/>
  <c r="T338" i="41"/>
  <c r="AC329" i="41"/>
  <c r="BO329" i="41"/>
  <c r="AA331" i="41"/>
  <c r="BM331" i="41"/>
  <c r="BI335" i="41"/>
  <c r="W335" i="41"/>
  <c r="BB342" i="41"/>
  <c r="P342" i="41"/>
  <c r="CF312" i="41"/>
  <c r="AT312" i="41"/>
  <c r="AZ344" i="41"/>
  <c r="N344" i="41"/>
  <c r="L344" i="41" s="1"/>
  <c r="M344" i="41" s="1"/>
  <c r="AF326" i="41"/>
  <c r="BR326" i="41"/>
  <c r="CH310" i="41"/>
  <c r="AV310" i="41"/>
  <c r="AW309" i="41"/>
  <c r="CI309" i="41"/>
  <c r="CE313" i="41"/>
  <c r="AS313" i="41"/>
  <c r="BT325" i="41" l="1"/>
  <c r="AH325" i="41"/>
  <c r="BO330" i="41"/>
  <c r="AC330" i="41"/>
  <c r="AT313" i="41"/>
  <c r="CF313" i="41"/>
  <c r="AM320" i="41"/>
  <c r="BY320" i="41"/>
  <c r="BJ335" i="41"/>
  <c r="X335" i="41"/>
  <c r="BR327" i="41"/>
  <c r="AF327" i="41"/>
  <c r="CA318" i="41"/>
  <c r="AO318" i="41"/>
  <c r="BL333" i="41"/>
  <c r="Z333" i="41"/>
  <c r="B346" i="41"/>
  <c r="F346" i="41"/>
  <c r="G346" i="41"/>
  <c r="C346" i="41"/>
  <c r="I346" i="41"/>
  <c r="AY346" i="41"/>
  <c r="E346" i="41"/>
  <c r="K347" i="41"/>
  <c r="H346" i="41"/>
  <c r="D346" i="41"/>
  <c r="AB331" i="41"/>
  <c r="BN331" i="41"/>
  <c r="BW322" i="41"/>
  <c r="AK322" i="41"/>
  <c r="CI310" i="41"/>
  <c r="AW310" i="41"/>
  <c r="BE340" i="41"/>
  <c r="S340" i="41"/>
  <c r="CC316" i="41"/>
  <c r="AQ316" i="41"/>
  <c r="CD315" i="41"/>
  <c r="AR315" i="41"/>
  <c r="AI324" i="41"/>
  <c r="BU324" i="41"/>
  <c r="AX309" i="41"/>
  <c r="CJ309" i="41"/>
  <c r="AG326" i="41"/>
  <c r="BS326" i="41"/>
  <c r="BP329" i="41"/>
  <c r="AD329" i="41"/>
  <c r="BI336" i="41"/>
  <c r="W336" i="41"/>
  <c r="P343" i="41"/>
  <c r="BB343" i="41"/>
  <c r="BH337" i="41"/>
  <c r="V337" i="41"/>
  <c r="T339" i="41"/>
  <c r="BF339" i="41"/>
  <c r="AJ323" i="41"/>
  <c r="BV323" i="41"/>
  <c r="O344" i="41"/>
  <c r="BA344" i="41"/>
  <c r="BG338" i="41"/>
  <c r="U338" i="41"/>
  <c r="R341" i="41"/>
  <c r="BD341" i="41"/>
  <c r="AP317" i="41"/>
  <c r="CB317" i="41"/>
  <c r="BQ328" i="41"/>
  <c r="AE328" i="41"/>
  <c r="AL321" i="41"/>
  <c r="BX321" i="41"/>
  <c r="AV311" i="41"/>
  <c r="CH311" i="41"/>
  <c r="AA332" i="41"/>
  <c r="BM332" i="41"/>
  <c r="BZ319" i="41"/>
  <c r="AN319" i="41"/>
  <c r="Q342" i="41"/>
  <c r="BC342" i="41"/>
  <c r="AU312" i="41"/>
  <c r="CG312" i="41"/>
  <c r="Y334" i="41"/>
  <c r="BK334" i="41"/>
  <c r="AS314" i="41"/>
  <c r="CE314" i="41"/>
  <c r="N345" i="41"/>
  <c r="L345" i="41" s="1"/>
  <c r="M345" i="41" s="1"/>
  <c r="AZ345" i="41"/>
  <c r="O345" i="41" l="1"/>
  <c r="BA345" i="41"/>
  <c r="BN332" i="41"/>
  <c r="AB332" i="41"/>
  <c r="H347" i="41"/>
  <c r="G347" i="41"/>
  <c r="B347" i="41"/>
  <c r="C347" i="41"/>
  <c r="E347" i="41"/>
  <c r="F347" i="41"/>
  <c r="AY347" i="41"/>
  <c r="I347" i="41"/>
  <c r="K348" i="41"/>
  <c r="D347" i="41"/>
  <c r="AW311" i="41"/>
  <c r="CI311" i="41"/>
  <c r="BB344" i="41"/>
  <c r="P344" i="41"/>
  <c r="AZ346" i="41"/>
  <c r="N346" i="41"/>
  <c r="L346" i="41" s="1"/>
  <c r="M346" i="41" s="1"/>
  <c r="BQ329" i="41"/>
  <c r="AE329" i="41"/>
  <c r="T340" i="41"/>
  <c r="BF340" i="41"/>
  <c r="BK335" i="41"/>
  <c r="Y335" i="41"/>
  <c r="BW323" i="41"/>
  <c r="AK323" i="41"/>
  <c r="AH326" i="41"/>
  <c r="BT326" i="41"/>
  <c r="BZ320" i="41"/>
  <c r="AN320" i="41"/>
  <c r="V338" i="41"/>
  <c r="BH338" i="41"/>
  <c r="CJ310" i="41"/>
  <c r="AX310" i="41"/>
  <c r="BJ336" i="41"/>
  <c r="X336" i="41"/>
  <c r="AV312" i="41"/>
  <c r="CH312" i="41"/>
  <c r="BG339" i="41"/>
  <c r="U339" i="41"/>
  <c r="AU313" i="41"/>
  <c r="CG313" i="41"/>
  <c r="AG327" i="41"/>
  <c r="BS327" i="41"/>
  <c r="AF328" i="41"/>
  <c r="BR328" i="41"/>
  <c r="AL322" i="41"/>
  <c r="BX322" i="41"/>
  <c r="AT314" i="41"/>
  <c r="CF314" i="41"/>
  <c r="R342" i="41"/>
  <c r="BD342" i="41"/>
  <c r="CC317" i="41"/>
  <c r="AQ317" i="41"/>
  <c r="AJ324" i="41"/>
  <c r="BV324" i="41"/>
  <c r="BO331" i="41"/>
  <c r="AC331" i="41"/>
  <c r="BY321" i="41"/>
  <c r="AM321" i="41"/>
  <c r="W337" i="41"/>
  <c r="BI337" i="41"/>
  <c r="AA333" i="41"/>
  <c r="BM333" i="41"/>
  <c r="AD330" i="41"/>
  <c r="BP330" i="41"/>
  <c r="AR316" i="41"/>
  <c r="CD316" i="41"/>
  <c r="BL334" i="41"/>
  <c r="Z334" i="41"/>
  <c r="S341" i="41"/>
  <c r="BE341" i="41"/>
  <c r="BC343" i="41"/>
  <c r="Q343" i="41"/>
  <c r="CA319" i="41"/>
  <c r="AO319" i="41"/>
  <c r="CE315" i="41"/>
  <c r="AS315" i="41"/>
  <c r="CB318" i="41"/>
  <c r="AP318" i="41"/>
  <c r="BU325" i="41"/>
  <c r="AI325" i="41"/>
  <c r="BS328" i="41" l="1"/>
  <c r="AG328" i="41"/>
  <c r="BG340" i="41"/>
  <c r="U340" i="41"/>
  <c r="CE316" i="41"/>
  <c r="AS316" i="41"/>
  <c r="BW324" i="41"/>
  <c r="AK324" i="41"/>
  <c r="BT327" i="41"/>
  <c r="AH327" i="41"/>
  <c r="W338" i="41"/>
  <c r="BI338" i="41"/>
  <c r="BP331" i="41"/>
  <c r="AD331" i="41"/>
  <c r="AQ318" i="41"/>
  <c r="CC318" i="41"/>
  <c r="BR329" i="41"/>
  <c r="AF329" i="41"/>
  <c r="AV313" i="41"/>
  <c r="CH313" i="41"/>
  <c r="AT315" i="41"/>
  <c r="CF315" i="41"/>
  <c r="AR317" i="41"/>
  <c r="CD317" i="41"/>
  <c r="CA320" i="41"/>
  <c r="AO320" i="41"/>
  <c r="O346" i="41"/>
  <c r="BA346" i="41"/>
  <c r="AB333" i="41"/>
  <c r="BN333" i="41"/>
  <c r="S342" i="41"/>
  <c r="BE342" i="41"/>
  <c r="BU326" i="41"/>
  <c r="AI326" i="41"/>
  <c r="BV325" i="41"/>
  <c r="AJ325" i="41"/>
  <c r="AP319" i="41"/>
  <c r="CB319" i="41"/>
  <c r="V339" i="41"/>
  <c r="BH339" i="41"/>
  <c r="Q344" i="41"/>
  <c r="BC344" i="41"/>
  <c r="AZ347" i="41"/>
  <c r="N347" i="41"/>
  <c r="L347" i="41" s="1"/>
  <c r="M347" i="41" s="1"/>
  <c r="BQ330" i="41"/>
  <c r="AE330" i="41"/>
  <c r="BJ337" i="41"/>
  <c r="X337" i="41"/>
  <c r="CG314" i="41"/>
  <c r="AU314" i="41"/>
  <c r="AW312" i="41"/>
  <c r="CI312" i="41"/>
  <c r="CJ311" i="41"/>
  <c r="AX311" i="41"/>
  <c r="BD343" i="41"/>
  <c r="R343" i="41"/>
  <c r="BX323" i="41"/>
  <c r="AL323" i="41"/>
  <c r="AC332" i="41"/>
  <c r="BO332" i="41"/>
  <c r="T341" i="41"/>
  <c r="BF341" i="41"/>
  <c r="BY322" i="41"/>
  <c r="AM322" i="41"/>
  <c r="P345" i="41"/>
  <c r="BB345" i="41"/>
  <c r="AA334" i="41"/>
  <c r="BM334" i="41"/>
  <c r="BZ321" i="41"/>
  <c r="AN321" i="41"/>
  <c r="Y336" i="41"/>
  <c r="BK336" i="41"/>
  <c r="Z335" i="41"/>
  <c r="BL335" i="41"/>
  <c r="F348" i="41"/>
  <c r="I348" i="41"/>
  <c r="E348" i="41"/>
  <c r="G348" i="41"/>
  <c r="C348" i="41"/>
  <c r="B348" i="41"/>
  <c r="H348" i="41"/>
  <c r="K349" i="41"/>
  <c r="D348" i="41"/>
  <c r="AY348" i="41"/>
  <c r="Y337" i="41" l="1"/>
  <c r="BK337" i="41"/>
  <c r="AK325" i="41"/>
  <c r="BW325" i="41"/>
  <c r="K350" i="41"/>
  <c r="I349" i="41"/>
  <c r="C349" i="41"/>
  <c r="E349" i="41"/>
  <c r="D349" i="41"/>
  <c r="G349" i="41"/>
  <c r="H349" i="41"/>
  <c r="B349" i="41"/>
  <c r="F349" i="41"/>
  <c r="AY349" i="41"/>
  <c r="AU315" i="41"/>
  <c r="CG315" i="41"/>
  <c r="BJ338" i="41"/>
  <c r="X338" i="41"/>
  <c r="CA321" i="41"/>
  <c r="AO321" i="41"/>
  <c r="BY323" i="41"/>
  <c r="AM323" i="41"/>
  <c r="AF330" i="41"/>
  <c r="BR330" i="41"/>
  <c r="AJ326" i="41"/>
  <c r="BV326" i="41"/>
  <c r="BU327" i="41"/>
  <c r="AI327" i="41"/>
  <c r="AS317" i="41"/>
  <c r="CE317" i="41"/>
  <c r="BF342" i="41"/>
  <c r="T342" i="41"/>
  <c r="AW313" i="41"/>
  <c r="CI313" i="41"/>
  <c r="S343" i="41"/>
  <c r="BE343" i="41"/>
  <c r="BA347" i="41"/>
  <c r="O347" i="41"/>
  <c r="BX324" i="41"/>
  <c r="AL324" i="41"/>
  <c r="BC345" i="41"/>
  <c r="Q345" i="41"/>
  <c r="BD344" i="41"/>
  <c r="R344" i="41"/>
  <c r="AC333" i="41"/>
  <c r="BO333" i="41"/>
  <c r="BS329" i="41"/>
  <c r="AG329" i="41"/>
  <c r="AT316" i="41"/>
  <c r="CF316" i="41"/>
  <c r="AX312" i="41"/>
  <c r="CJ312" i="41"/>
  <c r="W339" i="41"/>
  <c r="BI339" i="41"/>
  <c r="P346" i="41"/>
  <c r="BB346" i="41"/>
  <c r="AR318" i="41"/>
  <c r="CD318" i="41"/>
  <c r="AZ348" i="41"/>
  <c r="N348" i="41"/>
  <c r="L348" i="41" s="1"/>
  <c r="M348" i="41" s="1"/>
  <c r="BZ322" i="41"/>
  <c r="AN322" i="41"/>
  <c r="BH340" i="41"/>
  <c r="V340" i="41"/>
  <c r="BL336" i="41"/>
  <c r="Z336" i="41"/>
  <c r="AB334" i="41"/>
  <c r="BN334" i="41"/>
  <c r="BM335" i="41"/>
  <c r="AA335" i="41"/>
  <c r="BG341" i="41"/>
  <c r="U341" i="41"/>
  <c r="CC319" i="41"/>
  <c r="AQ319" i="41"/>
  <c r="BP332" i="41"/>
  <c r="AD332" i="41"/>
  <c r="AV314" i="41"/>
  <c r="CH314" i="41"/>
  <c r="CB320" i="41"/>
  <c r="AP320" i="41"/>
  <c r="BQ331" i="41"/>
  <c r="AE331" i="41"/>
  <c r="AH328" i="41"/>
  <c r="BT328" i="41"/>
  <c r="BU328" i="41" l="1"/>
  <c r="AI328" i="41"/>
  <c r="BF343" i="41"/>
  <c r="T343" i="41"/>
  <c r="AG330" i="41"/>
  <c r="BS330" i="41"/>
  <c r="AS318" i="41"/>
  <c r="CE318" i="41"/>
  <c r="AD333" i="41"/>
  <c r="BP333" i="41"/>
  <c r="CJ313" i="41"/>
  <c r="AX313" i="41"/>
  <c r="BR331" i="41"/>
  <c r="AF331" i="41"/>
  <c r="BN335" i="41"/>
  <c r="AB335" i="41"/>
  <c r="BZ323" i="41"/>
  <c r="AN323" i="41"/>
  <c r="BO334" i="41"/>
  <c r="AC334" i="41"/>
  <c r="Q346" i="41"/>
  <c r="BC346" i="41"/>
  <c r="CC320" i="41"/>
  <c r="AQ320" i="41"/>
  <c r="S344" i="41"/>
  <c r="BE344" i="41"/>
  <c r="U342" i="41"/>
  <c r="BG342" i="41"/>
  <c r="AP321" i="41"/>
  <c r="CB321" i="41"/>
  <c r="AW314" i="41"/>
  <c r="CI314" i="41"/>
  <c r="X339" i="41"/>
  <c r="BJ339" i="41"/>
  <c r="AT317" i="41"/>
  <c r="CF317" i="41"/>
  <c r="V341" i="41"/>
  <c r="BH341" i="41"/>
  <c r="BM336" i="41"/>
  <c r="AA336" i="41"/>
  <c r="R345" i="41"/>
  <c r="BD345" i="41"/>
  <c r="Y338" i="41"/>
  <c r="BK338" i="41"/>
  <c r="K351" i="41"/>
  <c r="C350" i="41"/>
  <c r="B350" i="41"/>
  <c r="AY350" i="41"/>
  <c r="F350" i="41"/>
  <c r="E350" i="41"/>
  <c r="I350" i="41"/>
  <c r="D350" i="41"/>
  <c r="H350" i="41"/>
  <c r="G350" i="41"/>
  <c r="CH315" i="41"/>
  <c r="AV315" i="41"/>
  <c r="BX325" i="41"/>
  <c r="AL325" i="41"/>
  <c r="BT329" i="41"/>
  <c r="AH329" i="41"/>
  <c r="BQ332" i="41"/>
  <c r="AE332" i="41"/>
  <c r="W340" i="41"/>
  <c r="BI340" i="41"/>
  <c r="BY324" i="41"/>
  <c r="AM324" i="41"/>
  <c r="AJ327" i="41"/>
  <c r="BV327" i="41"/>
  <c r="CG316" i="41"/>
  <c r="AU316" i="41"/>
  <c r="BW326" i="41"/>
  <c r="AK326" i="41"/>
  <c r="AZ349" i="41"/>
  <c r="N349" i="41"/>
  <c r="L349" i="41" s="1"/>
  <c r="M349" i="41" s="1"/>
  <c r="Z337" i="41"/>
  <c r="BL337" i="41"/>
  <c r="BA348" i="41"/>
  <c r="O348" i="41"/>
  <c r="CD319" i="41"/>
  <c r="AR319" i="41"/>
  <c r="CA322" i="41"/>
  <c r="AO322" i="41"/>
  <c r="BB347" i="41"/>
  <c r="P347" i="41"/>
  <c r="BR332" i="41" l="1"/>
  <c r="AF332" i="41"/>
  <c r="N350" i="41"/>
  <c r="L350" i="41" s="1"/>
  <c r="M350" i="41" s="1"/>
  <c r="AZ350" i="41"/>
  <c r="CG317" i="41"/>
  <c r="AU317" i="41"/>
  <c r="O349" i="41"/>
  <c r="BA349" i="41"/>
  <c r="Y339" i="41"/>
  <c r="BK339" i="41"/>
  <c r="BD346" i="41"/>
  <c r="R346" i="41"/>
  <c r="BQ333" i="41"/>
  <c r="AE333" i="41"/>
  <c r="CB322" i="41"/>
  <c r="AP322" i="41"/>
  <c r="AV316" i="41"/>
  <c r="CH316" i="41"/>
  <c r="BY325" i="41"/>
  <c r="AM325" i="41"/>
  <c r="AY351" i="41"/>
  <c r="K352" i="41"/>
  <c r="I351" i="41"/>
  <c r="H351" i="41"/>
  <c r="E351" i="41"/>
  <c r="G351" i="41"/>
  <c r="B351" i="41"/>
  <c r="D351" i="41"/>
  <c r="C351" i="41"/>
  <c r="F351" i="41"/>
  <c r="Z338" i="41"/>
  <c r="BL338" i="41"/>
  <c r="AX314" i="41"/>
  <c r="CJ314" i="41"/>
  <c r="AT318" i="41"/>
  <c r="CF318" i="41"/>
  <c r="BC347" i="41"/>
  <c r="Q347" i="41"/>
  <c r="AS319" i="41"/>
  <c r="CE319" i="41"/>
  <c r="AW315" i="41"/>
  <c r="CI315" i="41"/>
  <c r="AD334" i="41"/>
  <c r="BP334" i="41"/>
  <c r="BW327" i="41"/>
  <c r="AK327" i="41"/>
  <c r="BE345" i="41"/>
  <c r="S345" i="41"/>
  <c r="CC321" i="41"/>
  <c r="AQ321" i="41"/>
  <c r="BT330" i="41"/>
  <c r="AH330" i="41"/>
  <c r="AL326" i="41"/>
  <c r="BX326" i="41"/>
  <c r="P348" i="41"/>
  <c r="BB348" i="41"/>
  <c r="AN324" i="41"/>
  <c r="BZ324" i="41"/>
  <c r="AO323" i="41"/>
  <c r="CA323" i="41"/>
  <c r="BU329" i="41"/>
  <c r="AI329" i="41"/>
  <c r="BM337" i="41"/>
  <c r="AA337" i="41"/>
  <c r="X340" i="41"/>
  <c r="BJ340" i="41"/>
  <c r="V342" i="41"/>
  <c r="BH342" i="41"/>
  <c r="CD320" i="41"/>
  <c r="AR320" i="41"/>
  <c r="BN336" i="41"/>
  <c r="AB336" i="41"/>
  <c r="AC335" i="41"/>
  <c r="BO335" i="41"/>
  <c r="BG343" i="41"/>
  <c r="U343" i="41"/>
  <c r="BI341" i="41"/>
  <c r="W341" i="41"/>
  <c r="T344" i="41"/>
  <c r="BF344" i="41"/>
  <c r="AG331" i="41"/>
  <c r="BS331" i="41"/>
  <c r="BV328" i="41"/>
  <c r="AJ328" i="41"/>
  <c r="AP323" i="41" l="1"/>
  <c r="CB323" i="41"/>
  <c r="AU318" i="41"/>
  <c r="CG318" i="41"/>
  <c r="D352" i="41"/>
  <c r="H352" i="41"/>
  <c r="K353" i="41"/>
  <c r="B352" i="41"/>
  <c r="E352" i="41"/>
  <c r="C352" i="41"/>
  <c r="I352" i="41"/>
  <c r="G352" i="41"/>
  <c r="F352" i="41"/>
  <c r="AY352" i="41"/>
  <c r="Z339" i="41"/>
  <c r="BL339" i="41"/>
  <c r="AS320" i="41"/>
  <c r="CE320" i="41"/>
  <c r="BX327" i="41"/>
  <c r="AL327" i="41"/>
  <c r="AZ351" i="41"/>
  <c r="N351" i="41"/>
  <c r="L351" i="41" s="1"/>
  <c r="M351" i="41" s="1"/>
  <c r="AK328" i="41"/>
  <c r="BW328" i="41"/>
  <c r="W342" i="41"/>
  <c r="BI342" i="41"/>
  <c r="BC348" i="41"/>
  <c r="Q348" i="41"/>
  <c r="AE334" i="41"/>
  <c r="BQ334" i="41"/>
  <c r="AA338" i="41"/>
  <c r="BM338" i="41"/>
  <c r="BB349" i="41"/>
  <c r="P349" i="41"/>
  <c r="AC336" i="41"/>
  <c r="BO336" i="41"/>
  <c r="BT331" i="41"/>
  <c r="AH331" i="41"/>
  <c r="BZ325" i="41"/>
  <c r="AN325" i="41"/>
  <c r="AO324" i="41"/>
  <c r="CA324" i="41"/>
  <c r="Y340" i="41"/>
  <c r="BK340" i="41"/>
  <c r="AM326" i="41"/>
  <c r="BY326" i="41"/>
  <c r="AX315" i="41"/>
  <c r="CJ315" i="41"/>
  <c r="AW316" i="41"/>
  <c r="CI316" i="41"/>
  <c r="X341" i="41"/>
  <c r="BJ341" i="41"/>
  <c r="CH317" i="41"/>
  <c r="AV317" i="41"/>
  <c r="BF345" i="41"/>
  <c r="T345" i="41"/>
  <c r="CF319" i="41"/>
  <c r="AT319" i="41"/>
  <c r="BA350" i="41"/>
  <c r="O350" i="41"/>
  <c r="BH343" i="41"/>
  <c r="V343" i="41"/>
  <c r="BN337" i="41"/>
  <c r="AB337" i="41"/>
  <c r="AI330" i="41"/>
  <c r="BU330" i="41"/>
  <c r="CC322" i="41"/>
  <c r="AQ322" i="41"/>
  <c r="S346" i="41"/>
  <c r="BE346" i="41"/>
  <c r="U344" i="41"/>
  <c r="BG344" i="41"/>
  <c r="AD335" i="41"/>
  <c r="BP335" i="41"/>
  <c r="BV329" i="41"/>
  <c r="AJ329" i="41"/>
  <c r="CD321" i="41"/>
  <c r="AR321" i="41"/>
  <c r="BD347" i="41"/>
  <c r="R347" i="41"/>
  <c r="BR333" i="41"/>
  <c r="AF333" i="41"/>
  <c r="AG332" i="41"/>
  <c r="BS332" i="41"/>
  <c r="BT332" i="41" l="1"/>
  <c r="AH332" i="41"/>
  <c r="V344" i="41"/>
  <c r="BH344" i="41"/>
  <c r="BP336" i="41"/>
  <c r="AD336" i="41"/>
  <c r="BX328" i="41"/>
  <c r="AL328" i="41"/>
  <c r="AN326" i="41"/>
  <c r="BZ326" i="41"/>
  <c r="CG319" i="41"/>
  <c r="AU319" i="41"/>
  <c r="BC349" i="41"/>
  <c r="Q349" i="41"/>
  <c r="O351" i="41"/>
  <c r="BA351" i="41"/>
  <c r="BL340" i="41"/>
  <c r="Z340" i="41"/>
  <c r="AB338" i="41"/>
  <c r="BN338" i="41"/>
  <c r="BS333" i="41"/>
  <c r="AG333" i="41"/>
  <c r="AR322" i="41"/>
  <c r="CD322" i="41"/>
  <c r="U345" i="41"/>
  <c r="BG345" i="41"/>
  <c r="BY327" i="41"/>
  <c r="AM327" i="41"/>
  <c r="K354" i="41"/>
  <c r="I353" i="41"/>
  <c r="G353" i="41"/>
  <c r="AY353" i="41"/>
  <c r="H353" i="41"/>
  <c r="E353" i="41"/>
  <c r="F353" i="41"/>
  <c r="C353" i="41"/>
  <c r="D353" i="41"/>
  <c r="B353" i="41"/>
  <c r="BV330" i="41"/>
  <c r="AJ330" i="41"/>
  <c r="AP324" i="41"/>
  <c r="CB324" i="41"/>
  <c r="AF334" i="41"/>
  <c r="BR334" i="41"/>
  <c r="AT320" i="41"/>
  <c r="CF320" i="41"/>
  <c r="BB350" i="41"/>
  <c r="P350" i="41"/>
  <c r="AS321" i="41"/>
  <c r="CE321" i="41"/>
  <c r="CI317" i="41"/>
  <c r="AW317" i="41"/>
  <c r="Y341" i="41"/>
  <c r="BK341" i="41"/>
  <c r="AA339" i="41"/>
  <c r="BM339" i="41"/>
  <c r="CH318" i="41"/>
  <c r="AV318" i="41"/>
  <c r="BE347" i="41"/>
  <c r="S347" i="41"/>
  <c r="AK329" i="41"/>
  <c r="BW329" i="41"/>
  <c r="BO337" i="41"/>
  <c r="AC337" i="41"/>
  <c r="CA325" i="41"/>
  <c r="AO325" i="41"/>
  <c r="BD348" i="41"/>
  <c r="R348" i="41"/>
  <c r="T346" i="41"/>
  <c r="BF346" i="41"/>
  <c r="AE335" i="41"/>
  <c r="BQ335" i="41"/>
  <c r="AX316" i="41"/>
  <c r="CJ316" i="41"/>
  <c r="X342" i="41"/>
  <c r="BJ342" i="41"/>
  <c r="AZ352" i="41"/>
  <c r="N352" i="41"/>
  <c r="L352" i="41" s="1"/>
  <c r="M352" i="41" s="1"/>
  <c r="CC323" i="41"/>
  <c r="AQ323" i="41"/>
  <c r="W343" i="41"/>
  <c r="BI343" i="41"/>
  <c r="AI331" i="41"/>
  <c r="BU331" i="41"/>
  <c r="CE322" i="41" l="1"/>
  <c r="AS322" i="41"/>
  <c r="U346" i="41"/>
  <c r="BG346" i="41"/>
  <c r="AU320" i="41"/>
  <c r="CG320" i="41"/>
  <c r="CA326" i="41"/>
  <c r="AO326" i="41"/>
  <c r="CI318" i="41"/>
  <c r="AW318" i="41"/>
  <c r="BT333" i="41"/>
  <c r="AH333" i="41"/>
  <c r="AF335" i="41"/>
  <c r="BR335" i="41"/>
  <c r="BN339" i="41"/>
  <c r="AB339" i="41"/>
  <c r="AG334" i="41"/>
  <c r="BS334" i="41"/>
  <c r="N353" i="41"/>
  <c r="L353" i="41" s="1"/>
  <c r="M353" i="41" s="1"/>
  <c r="AZ353" i="41"/>
  <c r="AC338" i="41"/>
  <c r="BO338" i="41"/>
  <c r="AR323" i="41"/>
  <c r="CD323" i="41"/>
  <c r="S348" i="41"/>
  <c r="BE348" i="41"/>
  <c r="BY328" i="41"/>
  <c r="AM328" i="41"/>
  <c r="AV319" i="41"/>
  <c r="CH319" i="41"/>
  <c r="BL341" i="41"/>
  <c r="Z341" i="41"/>
  <c r="CC324" i="41"/>
  <c r="AQ324" i="41"/>
  <c r="BF347" i="41"/>
  <c r="T347" i="41"/>
  <c r="BA352" i="41"/>
  <c r="O352" i="41"/>
  <c r="AP325" i="41"/>
  <c r="CB325" i="41"/>
  <c r="AY354" i="41"/>
  <c r="F354" i="41"/>
  <c r="B354" i="41"/>
  <c r="E354" i="41"/>
  <c r="D354" i="41"/>
  <c r="I354" i="41"/>
  <c r="C354" i="41"/>
  <c r="H354" i="41"/>
  <c r="G354" i="41"/>
  <c r="K355" i="41"/>
  <c r="AA340" i="41"/>
  <c r="BM340" i="41"/>
  <c r="BQ336" i="41"/>
  <c r="AE336" i="41"/>
  <c r="Q350" i="41"/>
  <c r="BC350" i="41"/>
  <c r="BK342" i="41"/>
  <c r="Y342" i="41"/>
  <c r="P351" i="41"/>
  <c r="BB351" i="41"/>
  <c r="BI344" i="41"/>
  <c r="W344" i="41"/>
  <c r="AJ331" i="41"/>
  <c r="BV331" i="41"/>
  <c r="AD337" i="41"/>
  <c r="BP337" i="41"/>
  <c r="CJ317" i="41"/>
  <c r="AX317" i="41"/>
  <c r="BW330" i="41"/>
  <c r="AK330" i="41"/>
  <c r="BZ327" i="41"/>
  <c r="AN327" i="41"/>
  <c r="BX329" i="41"/>
  <c r="AL329" i="41"/>
  <c r="CF321" i="41"/>
  <c r="AT321" i="41"/>
  <c r="V345" i="41"/>
  <c r="BH345" i="41"/>
  <c r="BJ343" i="41"/>
  <c r="X343" i="41"/>
  <c r="BD349" i="41"/>
  <c r="R349" i="41"/>
  <c r="AI332" i="41"/>
  <c r="BU332" i="41"/>
  <c r="BU333" i="41" l="1"/>
  <c r="AI333" i="41"/>
  <c r="AJ332" i="41"/>
  <c r="BV332" i="41"/>
  <c r="BC351" i="41"/>
  <c r="Q351" i="41"/>
  <c r="CE323" i="41"/>
  <c r="AS323" i="41"/>
  <c r="BP338" i="41"/>
  <c r="AD338" i="41"/>
  <c r="BL342" i="41"/>
  <c r="Z342" i="41"/>
  <c r="CD324" i="41"/>
  <c r="AR324" i="41"/>
  <c r="AX318" i="41"/>
  <c r="CJ318" i="41"/>
  <c r="BD350" i="41"/>
  <c r="R350" i="41"/>
  <c r="O353" i="41"/>
  <c r="BA353" i="41"/>
  <c r="BM341" i="41"/>
  <c r="AA341" i="41"/>
  <c r="AP326" i="41"/>
  <c r="CB326" i="41"/>
  <c r="U347" i="41"/>
  <c r="BG347" i="41"/>
  <c r="AL330" i="41"/>
  <c r="BX330" i="41"/>
  <c r="BI345" i="41"/>
  <c r="W345" i="41"/>
  <c r="AE337" i="41"/>
  <c r="BQ337" i="41"/>
  <c r="AW319" i="41"/>
  <c r="CI319" i="41"/>
  <c r="AH334" i="41"/>
  <c r="BT334" i="41"/>
  <c r="AV320" i="41"/>
  <c r="CH320" i="41"/>
  <c r="AF336" i="41"/>
  <c r="BR336" i="41"/>
  <c r="N354" i="41"/>
  <c r="L354" i="41" s="1"/>
  <c r="M354" i="41" s="1"/>
  <c r="AZ354" i="41"/>
  <c r="AK331" i="41"/>
  <c r="BW331" i="41"/>
  <c r="BN340" i="41"/>
  <c r="AB340" i="41"/>
  <c r="AQ325" i="41"/>
  <c r="CC325" i="41"/>
  <c r="BH346" i="41"/>
  <c r="V346" i="41"/>
  <c r="CG321" i="41"/>
  <c r="AU321" i="41"/>
  <c r="AN328" i="41"/>
  <c r="BZ328" i="41"/>
  <c r="BO339" i="41"/>
  <c r="AC339" i="41"/>
  <c r="BE349" i="41"/>
  <c r="S349" i="41"/>
  <c r="Y343" i="41"/>
  <c r="BK343" i="41"/>
  <c r="E355" i="41"/>
  <c r="G355" i="41"/>
  <c r="AY355" i="41"/>
  <c r="B355" i="41"/>
  <c r="K356" i="41"/>
  <c r="D355" i="41"/>
  <c r="I355" i="41"/>
  <c r="F355" i="41"/>
  <c r="C355" i="41"/>
  <c r="H355" i="41"/>
  <c r="T348" i="41"/>
  <c r="BF348" i="41"/>
  <c r="BS335" i="41"/>
  <c r="AG335" i="41"/>
  <c r="AO327" i="41"/>
  <c r="CA327" i="41"/>
  <c r="BY329" i="41"/>
  <c r="AM329" i="41"/>
  <c r="X344" i="41"/>
  <c r="BJ344" i="41"/>
  <c r="P352" i="41"/>
  <c r="BB352" i="41"/>
  <c r="CF322" i="41"/>
  <c r="AT322" i="41"/>
  <c r="AU322" i="41" l="1"/>
  <c r="CG322" i="41"/>
  <c r="U348" i="41"/>
  <c r="BG348" i="41"/>
  <c r="BL343" i="41"/>
  <c r="Z343" i="41"/>
  <c r="CD325" i="41"/>
  <c r="AR325" i="41"/>
  <c r="AI334" i="41"/>
  <c r="BU334" i="41"/>
  <c r="CC326" i="41"/>
  <c r="AQ326" i="41"/>
  <c r="AX319" i="41"/>
  <c r="CJ319" i="41"/>
  <c r="T349" i="41"/>
  <c r="BF349" i="41"/>
  <c r="AC340" i="41"/>
  <c r="BO340" i="41"/>
  <c r="BN341" i="41"/>
  <c r="AB341" i="41"/>
  <c r="BQ338" i="41"/>
  <c r="AE338" i="41"/>
  <c r="Y344" i="41"/>
  <c r="BK344" i="41"/>
  <c r="BP339" i="41"/>
  <c r="AD339" i="41"/>
  <c r="CF323" i="41"/>
  <c r="AT323" i="41"/>
  <c r="AO328" i="41"/>
  <c r="CA328" i="41"/>
  <c r="O354" i="41"/>
  <c r="BA354" i="41"/>
  <c r="BC352" i="41"/>
  <c r="Q352" i="41"/>
  <c r="X345" i="41"/>
  <c r="BJ345" i="41"/>
  <c r="BE350" i="41"/>
  <c r="S350" i="41"/>
  <c r="BD351" i="41"/>
  <c r="R351" i="41"/>
  <c r="CB327" i="41"/>
  <c r="AP327" i="41"/>
  <c r="AG336" i="41"/>
  <c r="BS336" i="41"/>
  <c r="AM330" i="41"/>
  <c r="BY330" i="41"/>
  <c r="AK332" i="41"/>
  <c r="BW332" i="41"/>
  <c r="BM342" i="41"/>
  <c r="AA342" i="41"/>
  <c r="BB353" i="41"/>
  <c r="P353" i="41"/>
  <c r="AZ355" i="41"/>
  <c r="N355" i="41"/>
  <c r="L355" i="41" s="1"/>
  <c r="M355" i="41" s="1"/>
  <c r="AV321" i="41"/>
  <c r="CH321" i="41"/>
  <c r="AL331" i="41"/>
  <c r="BX331" i="41"/>
  <c r="C356" i="41"/>
  <c r="G356" i="41"/>
  <c r="F356" i="41"/>
  <c r="H356" i="41"/>
  <c r="D356" i="41"/>
  <c r="E356" i="41"/>
  <c r="I356" i="41"/>
  <c r="K357" i="41"/>
  <c r="AY356" i="41"/>
  <c r="B356" i="41"/>
  <c r="AW320" i="41"/>
  <c r="CI320" i="41"/>
  <c r="V347" i="41"/>
  <c r="BH347" i="41"/>
  <c r="AF337" i="41"/>
  <c r="BR337" i="41"/>
  <c r="BZ329" i="41"/>
  <c r="AN329" i="41"/>
  <c r="AH335" i="41"/>
  <c r="BT335" i="41"/>
  <c r="BI346" i="41"/>
  <c r="W346" i="41"/>
  <c r="AS324" i="41"/>
  <c r="CE324" i="41"/>
  <c r="AJ333" i="41"/>
  <c r="BV333" i="41"/>
  <c r="AK333" i="41" l="1"/>
  <c r="BW333" i="41"/>
  <c r="BI347" i="41"/>
  <c r="W347" i="41"/>
  <c r="BX332" i="41"/>
  <c r="AL332" i="41"/>
  <c r="Y345" i="41"/>
  <c r="BK345" i="41"/>
  <c r="Z344" i="41"/>
  <c r="BL344" i="41"/>
  <c r="CD326" i="41"/>
  <c r="AR326" i="41"/>
  <c r="BY331" i="41"/>
  <c r="AM331" i="41"/>
  <c r="AN330" i="41"/>
  <c r="BZ330" i="41"/>
  <c r="AJ334" i="41"/>
  <c r="BV334" i="41"/>
  <c r="R352" i="41"/>
  <c r="BD352" i="41"/>
  <c r="BR338" i="41"/>
  <c r="AF338" i="41"/>
  <c r="CI321" i="41"/>
  <c r="AW321" i="41"/>
  <c r="BT336" i="41"/>
  <c r="AH336" i="41"/>
  <c r="P354" i="41"/>
  <c r="BB354" i="41"/>
  <c r="X346" i="41"/>
  <c r="BJ346" i="41"/>
  <c r="AZ356" i="41"/>
  <c r="N356" i="41"/>
  <c r="L356" i="41" s="1"/>
  <c r="M356" i="41" s="1"/>
  <c r="AC341" i="41"/>
  <c r="BO341" i="41"/>
  <c r="AS325" i="41"/>
  <c r="CE325" i="41"/>
  <c r="AX320" i="41"/>
  <c r="CJ320" i="41"/>
  <c r="B357" i="41"/>
  <c r="F357" i="41"/>
  <c r="H357" i="41"/>
  <c r="G357" i="41"/>
  <c r="AY357" i="41"/>
  <c r="I357" i="41"/>
  <c r="C357" i="41"/>
  <c r="E357" i="41"/>
  <c r="K358" i="41"/>
  <c r="D357" i="41"/>
  <c r="CB328" i="41"/>
  <c r="AP328" i="41"/>
  <c r="AD340" i="41"/>
  <c r="BP340" i="41"/>
  <c r="AT324" i="41"/>
  <c r="CF324" i="41"/>
  <c r="O355" i="41"/>
  <c r="BA355" i="41"/>
  <c r="AQ327" i="41"/>
  <c r="CC327" i="41"/>
  <c r="AA343" i="41"/>
  <c r="BM343" i="41"/>
  <c r="BG349" i="41"/>
  <c r="U349" i="41"/>
  <c r="V348" i="41"/>
  <c r="BH348" i="41"/>
  <c r="AO329" i="41"/>
  <c r="CA329" i="41"/>
  <c r="BC353" i="41"/>
  <c r="Q353" i="41"/>
  <c r="S351" i="41"/>
  <c r="BE351" i="41"/>
  <c r="AU323" i="41"/>
  <c r="CG323" i="41"/>
  <c r="AG337" i="41"/>
  <c r="BS337" i="41"/>
  <c r="AV322" i="41"/>
  <c r="CH322" i="41"/>
  <c r="BU335" i="41"/>
  <c r="AI335" i="41"/>
  <c r="AB342" i="41"/>
  <c r="BN342" i="41"/>
  <c r="T350" i="41"/>
  <c r="BF350" i="41"/>
  <c r="BQ339" i="41"/>
  <c r="AE339" i="41"/>
  <c r="AV323" i="41" l="1"/>
  <c r="CH323" i="41"/>
  <c r="BN343" i="41"/>
  <c r="AB343" i="41"/>
  <c r="AT325" i="41"/>
  <c r="CF325" i="41"/>
  <c r="T351" i="41"/>
  <c r="BF351" i="41"/>
  <c r="CD327" i="41"/>
  <c r="AR327" i="41"/>
  <c r="BP341" i="41"/>
  <c r="AD341" i="41"/>
  <c r="AA344" i="41"/>
  <c r="BM344" i="41"/>
  <c r="AG338" i="41"/>
  <c r="BS338" i="41"/>
  <c r="BG350" i="41"/>
  <c r="U350" i="41"/>
  <c r="BB355" i="41"/>
  <c r="P355" i="41"/>
  <c r="S352" i="41"/>
  <c r="BE352" i="41"/>
  <c r="BL345" i="41"/>
  <c r="Z345" i="41"/>
  <c r="CJ321" i="41"/>
  <c r="AX321" i="41"/>
  <c r="BD353" i="41"/>
  <c r="R353" i="41"/>
  <c r="AZ357" i="41"/>
  <c r="N357" i="41"/>
  <c r="L357" i="41" s="1"/>
  <c r="M357" i="41" s="1"/>
  <c r="BA356" i="41"/>
  <c r="O356" i="41"/>
  <c r="CE326" i="41"/>
  <c r="AS326" i="41"/>
  <c r="CB329" i="41"/>
  <c r="AP329" i="41"/>
  <c r="AU324" i="41"/>
  <c r="CG324" i="41"/>
  <c r="Y346" i="41"/>
  <c r="BK346" i="41"/>
  <c r="AK334" i="41"/>
  <c r="BW334" i="41"/>
  <c r="AC342" i="41"/>
  <c r="BO342" i="41"/>
  <c r="BV335" i="41"/>
  <c r="AJ335" i="41"/>
  <c r="AM332" i="41"/>
  <c r="BY332" i="41"/>
  <c r="AF339" i="41"/>
  <c r="BR339" i="41"/>
  <c r="CI322" i="41"/>
  <c r="AW322" i="41"/>
  <c r="W348" i="41"/>
  <c r="BI348" i="41"/>
  <c r="AE340" i="41"/>
  <c r="BQ340" i="41"/>
  <c r="BC354" i="41"/>
  <c r="Q354" i="41"/>
  <c r="CA330" i="41"/>
  <c r="AO330" i="41"/>
  <c r="BJ347" i="41"/>
  <c r="X347" i="41"/>
  <c r="AH337" i="41"/>
  <c r="BT337" i="41"/>
  <c r="AL333" i="41"/>
  <c r="BX333" i="41"/>
  <c r="B358" i="41"/>
  <c r="E358" i="41"/>
  <c r="G358" i="41"/>
  <c r="AY358" i="41"/>
  <c r="D358" i="41"/>
  <c r="I358" i="41"/>
  <c r="H358" i="41"/>
  <c r="C358" i="41"/>
  <c r="K359" i="41"/>
  <c r="F358" i="41"/>
  <c r="V349" i="41"/>
  <c r="BH349" i="41"/>
  <c r="AQ328" i="41"/>
  <c r="CC328" i="41"/>
  <c r="BU336" i="41"/>
  <c r="AI336" i="41"/>
  <c r="AN331" i="41"/>
  <c r="BZ331" i="41"/>
  <c r="CA331" i="41" l="1"/>
  <c r="AO331" i="41"/>
  <c r="BZ332" i="41"/>
  <c r="AN332" i="41"/>
  <c r="N358" i="41"/>
  <c r="L358" i="41" s="1"/>
  <c r="M358" i="41" s="1"/>
  <c r="AZ358" i="41"/>
  <c r="T352" i="41"/>
  <c r="BF352" i="41"/>
  <c r="AJ336" i="41"/>
  <c r="BV336" i="41"/>
  <c r="R354" i="41"/>
  <c r="BD354" i="41"/>
  <c r="AK335" i="41"/>
  <c r="BW335" i="41"/>
  <c r="CF326" i="41"/>
  <c r="AT326" i="41"/>
  <c r="AS327" i="41"/>
  <c r="CE327" i="41"/>
  <c r="CD328" i="41"/>
  <c r="AR328" i="41"/>
  <c r="AF340" i="41"/>
  <c r="BR340" i="41"/>
  <c r="AD342" i="41"/>
  <c r="BP342" i="41"/>
  <c r="U351" i="41"/>
  <c r="BG351" i="41"/>
  <c r="BB356" i="41"/>
  <c r="P356" i="41"/>
  <c r="Q355" i="41"/>
  <c r="BC355" i="41"/>
  <c r="AA345" i="41"/>
  <c r="BM345" i="41"/>
  <c r="BI349" i="41"/>
  <c r="W349" i="41"/>
  <c r="BY333" i="41"/>
  <c r="AM333" i="41"/>
  <c r="BJ348" i="41"/>
  <c r="X348" i="41"/>
  <c r="BX334" i="41"/>
  <c r="AL334" i="41"/>
  <c r="AU325" i="41"/>
  <c r="CG325" i="41"/>
  <c r="O357" i="41"/>
  <c r="BA357" i="41"/>
  <c r="V350" i="41"/>
  <c r="BH350" i="41"/>
  <c r="BQ341" i="41"/>
  <c r="AE341" i="41"/>
  <c r="BU337" i="41"/>
  <c r="AI337" i="41"/>
  <c r="BL346" i="41"/>
  <c r="Z346" i="41"/>
  <c r="BT338" i="41"/>
  <c r="AH338" i="41"/>
  <c r="D359" i="41"/>
  <c r="AY359" i="41"/>
  <c r="I359" i="41"/>
  <c r="H359" i="41"/>
  <c r="F359" i="41"/>
  <c r="B359" i="41"/>
  <c r="G359" i="41"/>
  <c r="K360" i="41"/>
  <c r="E359" i="41"/>
  <c r="C359" i="41"/>
  <c r="CJ322" i="41"/>
  <c r="AX322" i="41"/>
  <c r="S353" i="41"/>
  <c r="BE353" i="41"/>
  <c r="AC343" i="41"/>
  <c r="BO343" i="41"/>
  <c r="AQ329" i="41"/>
  <c r="CC329" i="41"/>
  <c r="AG339" i="41"/>
  <c r="BS339" i="41"/>
  <c r="AV324" i="41"/>
  <c r="CH324" i="41"/>
  <c r="AB344" i="41"/>
  <c r="BN344" i="41"/>
  <c r="CI323" i="41"/>
  <c r="AW323" i="41"/>
  <c r="AP330" i="41"/>
  <c r="CB330" i="41"/>
  <c r="BK347" i="41"/>
  <c r="Y347" i="41"/>
  <c r="CD329" i="41" l="1"/>
  <c r="AR329" i="41"/>
  <c r="BQ342" i="41"/>
  <c r="AE342" i="41"/>
  <c r="S354" i="41"/>
  <c r="BE354" i="41"/>
  <c r="BS340" i="41"/>
  <c r="AG340" i="41"/>
  <c r="BW336" i="41"/>
  <c r="AK336" i="41"/>
  <c r="X349" i="41"/>
  <c r="BJ349" i="41"/>
  <c r="AF341" i="41"/>
  <c r="BR341" i="41"/>
  <c r="CC330" i="41"/>
  <c r="AQ330" i="41"/>
  <c r="BF353" i="41"/>
  <c r="T353" i="41"/>
  <c r="AZ359" i="41"/>
  <c r="N359" i="41"/>
  <c r="L359" i="41" s="1"/>
  <c r="M359" i="41" s="1"/>
  <c r="BB357" i="41"/>
  <c r="P357" i="41"/>
  <c r="AB345" i="41"/>
  <c r="BN345" i="41"/>
  <c r="BG352" i="41"/>
  <c r="U352" i="41"/>
  <c r="CE328" i="41"/>
  <c r="AS328" i="41"/>
  <c r="AX323" i="41"/>
  <c r="CJ323" i="41"/>
  <c r="BO344" i="41"/>
  <c r="AC344" i="41"/>
  <c r="AV325" i="41"/>
  <c r="CH325" i="41"/>
  <c r="BD355" i="41"/>
  <c r="R355" i="41"/>
  <c r="AT327" i="41"/>
  <c r="CF327" i="41"/>
  <c r="O358" i="41"/>
  <c r="BA358" i="41"/>
  <c r="BL347" i="41"/>
  <c r="Z347" i="41"/>
  <c r="BI350" i="41"/>
  <c r="W350" i="41"/>
  <c r="AI338" i="41"/>
  <c r="BU338" i="41"/>
  <c r="AW324" i="41"/>
  <c r="CI324" i="41"/>
  <c r="BP343" i="41"/>
  <c r="AD343" i="41"/>
  <c r="AA346" i="41"/>
  <c r="BM346" i="41"/>
  <c r="BY334" i="41"/>
  <c r="AM334" i="41"/>
  <c r="Q356" i="41"/>
  <c r="BC356" i="41"/>
  <c r="AU326" i="41"/>
  <c r="CG326" i="41"/>
  <c r="CA332" i="41"/>
  <c r="AO332" i="41"/>
  <c r="AN333" i="41"/>
  <c r="BZ333" i="41"/>
  <c r="AH339" i="41"/>
  <c r="BT339" i="41"/>
  <c r="D360" i="41"/>
  <c r="D5" i="41" s="1"/>
  <c r="G360" i="41"/>
  <c r="G5" i="41" s="1"/>
  <c r="C360" i="41"/>
  <c r="C5" i="41" s="1"/>
  <c r="H360" i="41"/>
  <c r="H5" i="41" s="1"/>
  <c r="I360" i="41"/>
  <c r="I5" i="41" s="1"/>
  <c r="F360" i="41"/>
  <c r="F5" i="41" s="1"/>
  <c r="B360" i="41"/>
  <c r="B5" i="41" s="1"/>
  <c r="K361" i="41"/>
  <c r="AY360" i="41"/>
  <c r="E360" i="41"/>
  <c r="E5" i="41" s="1"/>
  <c r="V351" i="41"/>
  <c r="BH351" i="41"/>
  <c r="BX335" i="41"/>
  <c r="AL335" i="41"/>
  <c r="BV337" i="41"/>
  <c r="AJ337" i="41"/>
  <c r="BK348" i="41"/>
  <c r="Y348" i="41"/>
  <c r="AP331" i="41"/>
  <c r="CB331" i="41"/>
  <c r="AQ331" i="41" l="1"/>
  <c r="CC331" i="41"/>
  <c r="K362" i="41"/>
  <c r="AY361" i="41"/>
  <c r="AX324" i="41"/>
  <c r="CJ324" i="41"/>
  <c r="BO345" i="41"/>
  <c r="AC345" i="41"/>
  <c r="Y349" i="41"/>
  <c r="BK349" i="41"/>
  <c r="AP332" i="41"/>
  <c r="CB332" i="41"/>
  <c r="S355" i="41"/>
  <c r="BE355" i="41"/>
  <c r="AV326" i="41"/>
  <c r="CH326" i="41"/>
  <c r="AJ338" i="41"/>
  <c r="BV338" i="41"/>
  <c r="CI325" i="41"/>
  <c r="AW325" i="41"/>
  <c r="BC357" i="41"/>
  <c r="Q357" i="41"/>
  <c r="BX336" i="41"/>
  <c r="AL336" i="41"/>
  <c r="R356" i="41"/>
  <c r="BD356" i="41"/>
  <c r="X350" i="41"/>
  <c r="BJ350" i="41"/>
  <c r="AD344" i="41"/>
  <c r="BP344" i="41"/>
  <c r="O359" i="41"/>
  <c r="BA359" i="41"/>
  <c r="AH340" i="41"/>
  <c r="BT340" i="41"/>
  <c r="T354" i="41"/>
  <c r="BF354" i="41"/>
  <c r="BZ334" i="41"/>
  <c r="AN334" i="41"/>
  <c r="AA347" i="41"/>
  <c r="BM347" i="41"/>
  <c r="BG353" i="41"/>
  <c r="U353" i="41"/>
  <c r="BL348" i="41"/>
  <c r="Z348" i="41"/>
  <c r="W351" i="41"/>
  <c r="BI351" i="41"/>
  <c r="AI339" i="41"/>
  <c r="BU339" i="41"/>
  <c r="BN346" i="41"/>
  <c r="AB346" i="41"/>
  <c r="BB358" i="41"/>
  <c r="P358" i="41"/>
  <c r="AT328" i="41"/>
  <c r="CF328" i="41"/>
  <c r="CD330" i="41"/>
  <c r="AR330" i="41"/>
  <c r="BR342" i="41"/>
  <c r="AF342" i="41"/>
  <c r="CA333" i="41"/>
  <c r="AO333" i="41"/>
  <c r="CG327" i="41"/>
  <c r="AU327" i="41"/>
  <c r="AG341" i="41"/>
  <c r="BS341" i="41"/>
  <c r="AK337" i="41"/>
  <c r="BW337" i="41"/>
  <c r="AM335" i="41"/>
  <c r="BY335" i="41"/>
  <c r="AZ360" i="41"/>
  <c r="N360" i="41"/>
  <c r="L360" i="41" s="1"/>
  <c r="M360" i="41" s="1"/>
  <c r="AE343" i="41"/>
  <c r="BQ343" i="41"/>
  <c r="BH352" i="41"/>
  <c r="V352" i="41"/>
  <c r="CE329" i="41"/>
  <c r="AS329" i="41"/>
  <c r="AJ339" i="41" l="1"/>
  <c r="BV339" i="41"/>
  <c r="U354" i="41"/>
  <c r="BG354" i="41"/>
  <c r="CC332" i="41"/>
  <c r="AQ332" i="41"/>
  <c r="AP333" i="41"/>
  <c r="CB333" i="41"/>
  <c r="AM336" i="41"/>
  <c r="BY336" i="41"/>
  <c r="BJ351" i="41"/>
  <c r="X351" i="41"/>
  <c r="BU340" i="41"/>
  <c r="AI340" i="41"/>
  <c r="Z349" i="41"/>
  <c r="BL349" i="41"/>
  <c r="BR343" i="41"/>
  <c r="AF343" i="41"/>
  <c r="R357" i="41"/>
  <c r="BD357" i="41"/>
  <c r="BZ335" i="41"/>
  <c r="AN335" i="41"/>
  <c r="BB359" i="41"/>
  <c r="P359" i="41"/>
  <c r="BS342" i="41"/>
  <c r="AG342" i="41"/>
  <c r="AS330" i="41"/>
  <c r="CE330" i="41"/>
  <c r="BM348" i="41"/>
  <c r="AA348" i="41"/>
  <c r="CJ325" i="41"/>
  <c r="AX325" i="41"/>
  <c r="AD345" i="41"/>
  <c r="BP345" i="41"/>
  <c r="BX337" i="41"/>
  <c r="AL337" i="41"/>
  <c r="AU328" i="41"/>
  <c r="CG328" i="41"/>
  <c r="BQ344" i="41"/>
  <c r="AE344" i="41"/>
  <c r="BW338" i="41"/>
  <c r="AK338" i="41"/>
  <c r="V353" i="41"/>
  <c r="BH353" i="41"/>
  <c r="AH341" i="41"/>
  <c r="BT341" i="41"/>
  <c r="BN347" i="41"/>
  <c r="AB347" i="41"/>
  <c r="BK350" i="41"/>
  <c r="Y350" i="41"/>
  <c r="CI326" i="41"/>
  <c r="AW326" i="41"/>
  <c r="AZ361" i="41"/>
  <c r="N361" i="41"/>
  <c r="L361" i="41" s="1"/>
  <c r="M361" i="41" s="1"/>
  <c r="CF329" i="41"/>
  <c r="AT329" i="41"/>
  <c r="Q358" i="41"/>
  <c r="BC358" i="41"/>
  <c r="AY362" i="41"/>
  <c r="K363" i="41"/>
  <c r="BA360" i="41"/>
  <c r="O360" i="41"/>
  <c r="BE356" i="41"/>
  <c r="S356" i="41"/>
  <c r="T355" i="41"/>
  <c r="BF355" i="41"/>
  <c r="CD331" i="41"/>
  <c r="AR331" i="41"/>
  <c r="W352" i="41"/>
  <c r="BI352" i="41"/>
  <c r="AV327" i="41"/>
  <c r="CH327" i="41"/>
  <c r="AC346" i="41"/>
  <c r="BO346" i="41"/>
  <c r="CA334" i="41"/>
  <c r="AO334" i="41"/>
  <c r="AW327" i="41" l="1"/>
  <c r="CI327" i="41"/>
  <c r="AY363" i="41"/>
  <c r="K364" i="41"/>
  <c r="R358" i="41"/>
  <c r="BD358" i="41"/>
  <c r="BU341" i="41"/>
  <c r="AI341" i="41"/>
  <c r="AE345" i="41"/>
  <c r="BQ345" i="41"/>
  <c r="AN336" i="41"/>
  <c r="BZ336" i="41"/>
  <c r="BC359" i="41"/>
  <c r="Q359" i="41"/>
  <c r="AO335" i="41"/>
  <c r="CA335" i="41"/>
  <c r="W353" i="41"/>
  <c r="BI353" i="41"/>
  <c r="BE357" i="41"/>
  <c r="S357" i="41"/>
  <c r="CC333" i="41"/>
  <c r="AQ333" i="41"/>
  <c r="CE331" i="41"/>
  <c r="AS331" i="41"/>
  <c r="AU329" i="41"/>
  <c r="CG329" i="41"/>
  <c r="AZ362" i="41"/>
  <c r="N362" i="41"/>
  <c r="L362" i="41" s="1"/>
  <c r="M362" i="41" s="1"/>
  <c r="AL338" i="41"/>
  <c r="BX338" i="41"/>
  <c r="BN348" i="41"/>
  <c r="AB348" i="41"/>
  <c r="BS343" i="41"/>
  <c r="AG343" i="41"/>
  <c r="AR332" i="41"/>
  <c r="CD332" i="41"/>
  <c r="AC347" i="41"/>
  <c r="BO347" i="41"/>
  <c r="AT330" i="41"/>
  <c r="CF330" i="41"/>
  <c r="AA349" i="41"/>
  <c r="BM349" i="41"/>
  <c r="BH354" i="41"/>
  <c r="V354" i="41"/>
  <c r="BJ352" i="41"/>
  <c r="X352" i="41"/>
  <c r="O361" i="41"/>
  <c r="BA361" i="41"/>
  <c r="AP334" i="41"/>
  <c r="CB334" i="41"/>
  <c r="T356" i="41"/>
  <c r="BF356" i="41"/>
  <c r="CJ326" i="41"/>
  <c r="AX326" i="41"/>
  <c r="AF344" i="41"/>
  <c r="BR344" i="41"/>
  <c r="BK351" i="41"/>
  <c r="Y351" i="41"/>
  <c r="AD346" i="41"/>
  <c r="BP346" i="41"/>
  <c r="AV328" i="41"/>
  <c r="CH328" i="41"/>
  <c r="AK339" i="41"/>
  <c r="BW339" i="41"/>
  <c r="BY337" i="41"/>
  <c r="AM337" i="41"/>
  <c r="U355" i="41"/>
  <c r="BG355" i="41"/>
  <c r="BB360" i="41"/>
  <c r="P360" i="41"/>
  <c r="Z350" i="41"/>
  <c r="BL350" i="41"/>
  <c r="AH342" i="41"/>
  <c r="BT342" i="41"/>
  <c r="BV340" i="41"/>
  <c r="AJ340" i="41"/>
  <c r="AA350" i="41" l="1"/>
  <c r="BM350" i="41"/>
  <c r="BQ346" i="41"/>
  <c r="AE346" i="41"/>
  <c r="BB361" i="41"/>
  <c r="P361" i="41"/>
  <c r="CE332" i="41"/>
  <c r="AS332" i="41"/>
  <c r="AO336" i="41"/>
  <c r="CA336" i="41"/>
  <c r="BR345" i="41"/>
  <c r="AF345" i="41"/>
  <c r="BL351" i="41"/>
  <c r="Z351" i="41"/>
  <c r="BK352" i="41"/>
  <c r="Y352" i="41"/>
  <c r="AH343" i="41"/>
  <c r="BT343" i="41"/>
  <c r="AR333" i="41"/>
  <c r="CD333" i="41"/>
  <c r="V355" i="41"/>
  <c r="BH355" i="41"/>
  <c r="BS344" i="41"/>
  <c r="AG344" i="41"/>
  <c r="W354" i="41"/>
  <c r="BI354" i="41"/>
  <c r="BO348" i="41"/>
  <c r="AC348" i="41"/>
  <c r="T357" i="41"/>
  <c r="BF357" i="41"/>
  <c r="BV341" i="41"/>
  <c r="AJ341" i="41"/>
  <c r="CF331" i="41"/>
  <c r="AT331" i="41"/>
  <c r="AB349" i="41"/>
  <c r="BN349" i="41"/>
  <c r="AM338" i="41"/>
  <c r="BY338" i="41"/>
  <c r="BJ353" i="41"/>
  <c r="X353" i="41"/>
  <c r="BE358" i="41"/>
  <c r="S358" i="41"/>
  <c r="BZ337" i="41"/>
  <c r="AN337" i="41"/>
  <c r="AU330" i="41"/>
  <c r="CG330" i="41"/>
  <c r="AP335" i="41"/>
  <c r="CB335" i="41"/>
  <c r="AY364" i="41"/>
  <c r="K365" i="41"/>
  <c r="BC360" i="41"/>
  <c r="Q360" i="41"/>
  <c r="AK340" i="41"/>
  <c r="BW340" i="41"/>
  <c r="BA362" i="41"/>
  <c r="O362" i="41"/>
  <c r="N363" i="41"/>
  <c r="L363" i="41" s="1"/>
  <c r="M363" i="41" s="1"/>
  <c r="AZ363" i="41"/>
  <c r="BG356" i="41"/>
  <c r="U356" i="41"/>
  <c r="AI342" i="41"/>
  <c r="BU342" i="41"/>
  <c r="AW328" i="41"/>
  <c r="CI328" i="41"/>
  <c r="CC334" i="41"/>
  <c r="AQ334" i="41"/>
  <c r="AD347" i="41"/>
  <c r="BP347" i="41"/>
  <c r="AV329" i="41"/>
  <c r="CH329" i="41"/>
  <c r="AX327" i="41"/>
  <c r="CJ327" i="41"/>
  <c r="AL339" i="41"/>
  <c r="BX339" i="41"/>
  <c r="BD359" i="41"/>
  <c r="R359" i="41"/>
  <c r="CC335" i="41" l="1"/>
  <c r="AQ335" i="41"/>
  <c r="BO349" i="41"/>
  <c r="AC349" i="41"/>
  <c r="AW329" i="41"/>
  <c r="CI329" i="41"/>
  <c r="O363" i="41"/>
  <c r="BA363" i="41"/>
  <c r="AV330" i="41"/>
  <c r="CH330" i="41"/>
  <c r="W355" i="41"/>
  <c r="BI355" i="41"/>
  <c r="AP336" i="41"/>
  <c r="CB336" i="41"/>
  <c r="AU331" i="41"/>
  <c r="CG331" i="41"/>
  <c r="BS345" i="41"/>
  <c r="AG345" i="41"/>
  <c r="BQ347" i="41"/>
  <c r="AE347" i="41"/>
  <c r="CE333" i="41"/>
  <c r="AS333" i="41"/>
  <c r="V356" i="41"/>
  <c r="BH356" i="41"/>
  <c r="BB362" i="41"/>
  <c r="P362" i="41"/>
  <c r="CA337" i="41"/>
  <c r="AO337" i="41"/>
  <c r="BW341" i="41"/>
  <c r="AK341" i="41"/>
  <c r="CF332" i="41"/>
  <c r="AT332" i="41"/>
  <c r="U357" i="41"/>
  <c r="BG357" i="41"/>
  <c r="AI343" i="41"/>
  <c r="BU343" i="41"/>
  <c r="CD334" i="41"/>
  <c r="AR334" i="41"/>
  <c r="T358" i="41"/>
  <c r="BF358" i="41"/>
  <c r="Q361" i="41"/>
  <c r="BC361" i="41"/>
  <c r="BX340" i="41"/>
  <c r="AL340" i="41"/>
  <c r="AX328" i="41"/>
  <c r="CJ328" i="41"/>
  <c r="BT344" i="41"/>
  <c r="AH344" i="41"/>
  <c r="S359" i="41"/>
  <c r="BE359" i="41"/>
  <c r="BD360" i="41"/>
  <c r="R360" i="41"/>
  <c r="BK353" i="41"/>
  <c r="Y353" i="41"/>
  <c r="BP348" i="41"/>
  <c r="AD348" i="41"/>
  <c r="Z352" i="41"/>
  <c r="BL352" i="41"/>
  <c r="AF346" i="41"/>
  <c r="BR346" i="41"/>
  <c r="AM339" i="41"/>
  <c r="BY339" i="41"/>
  <c r="BV342" i="41"/>
  <c r="AJ342" i="41"/>
  <c r="K366" i="41"/>
  <c r="AY365" i="41"/>
  <c r="BZ338" i="41"/>
  <c r="AN338" i="41"/>
  <c r="BJ354" i="41"/>
  <c r="X354" i="41"/>
  <c r="AB350" i="41"/>
  <c r="BN350" i="41"/>
  <c r="N364" i="41"/>
  <c r="L364" i="41" s="1"/>
  <c r="M364" i="41" s="1"/>
  <c r="AZ364" i="41"/>
  <c r="BM351" i="41"/>
  <c r="AA351" i="41"/>
  <c r="AG346" i="41" l="1"/>
  <c r="BS346" i="41"/>
  <c r="AJ343" i="41"/>
  <c r="BV343" i="41"/>
  <c r="W356" i="41"/>
  <c r="BI356" i="41"/>
  <c r="X355" i="41"/>
  <c r="BJ355" i="41"/>
  <c r="AI344" i="41"/>
  <c r="BU344" i="41"/>
  <c r="BM352" i="41"/>
  <c r="AA352" i="41"/>
  <c r="BH357" i="41"/>
  <c r="V357" i="41"/>
  <c r="CI330" i="41"/>
  <c r="AW330" i="41"/>
  <c r="Y354" i="41"/>
  <c r="BK354" i="41"/>
  <c r="CF333" i="41"/>
  <c r="AT333" i="41"/>
  <c r="BB363" i="41"/>
  <c r="P363" i="41"/>
  <c r="AO338" i="41"/>
  <c r="CA338" i="41"/>
  <c r="AE348" i="41"/>
  <c r="BQ348" i="41"/>
  <c r="AM340" i="41"/>
  <c r="BY340" i="41"/>
  <c r="CG332" i="41"/>
  <c r="AU332" i="41"/>
  <c r="BR347" i="41"/>
  <c r="AF347" i="41"/>
  <c r="AZ365" i="41"/>
  <c r="N365" i="41"/>
  <c r="L365" i="41" s="1"/>
  <c r="M365" i="41" s="1"/>
  <c r="R361" i="41"/>
  <c r="BD361" i="41"/>
  <c r="AX329" i="41"/>
  <c r="CJ329" i="41"/>
  <c r="BO350" i="41"/>
  <c r="AC350" i="41"/>
  <c r="AL341" i="41"/>
  <c r="BX341" i="41"/>
  <c r="AH345" i="41"/>
  <c r="BT345" i="41"/>
  <c r="BG358" i="41"/>
  <c r="U358" i="41"/>
  <c r="AV331" i="41"/>
  <c r="CH331" i="41"/>
  <c r="K367" i="41"/>
  <c r="AY366" i="41"/>
  <c r="BN351" i="41"/>
  <c r="AB351" i="41"/>
  <c r="BW342" i="41"/>
  <c r="AK342" i="41"/>
  <c r="BE360" i="41"/>
  <c r="S360" i="41"/>
  <c r="AP337" i="41"/>
  <c r="CB337" i="41"/>
  <c r="AD349" i="41"/>
  <c r="BP349" i="41"/>
  <c r="Z353" i="41"/>
  <c r="BL353" i="41"/>
  <c r="BA364" i="41"/>
  <c r="O364" i="41"/>
  <c r="BZ339" i="41"/>
  <c r="AN339" i="41"/>
  <c r="BF359" i="41"/>
  <c r="T359" i="41"/>
  <c r="AQ336" i="41"/>
  <c r="CC336" i="41"/>
  <c r="CE334" i="41"/>
  <c r="AS334" i="41"/>
  <c r="Q362" i="41"/>
  <c r="BC362" i="41"/>
  <c r="CD335" i="41"/>
  <c r="AR335" i="41"/>
  <c r="CI331" i="41" l="1"/>
  <c r="AW331" i="41"/>
  <c r="S361" i="41"/>
  <c r="BE361" i="41"/>
  <c r="AP338" i="41"/>
  <c r="CB338" i="41"/>
  <c r="BN352" i="41"/>
  <c r="AB352" i="41"/>
  <c r="AJ344" i="41"/>
  <c r="BV344" i="41"/>
  <c r="V358" i="41"/>
  <c r="BH358" i="41"/>
  <c r="BA365" i="41"/>
  <c r="O365" i="41"/>
  <c r="Q363" i="41"/>
  <c r="BC363" i="41"/>
  <c r="CC337" i="41"/>
  <c r="AQ337" i="41"/>
  <c r="AI345" i="41"/>
  <c r="BU345" i="41"/>
  <c r="BK355" i="41"/>
  <c r="Y355" i="41"/>
  <c r="CF334" i="41"/>
  <c r="AT334" i="41"/>
  <c r="CG333" i="41"/>
  <c r="AU333" i="41"/>
  <c r="AE349" i="41"/>
  <c r="BQ349" i="41"/>
  <c r="AM341" i="41"/>
  <c r="BY341" i="41"/>
  <c r="Z354" i="41"/>
  <c r="BL354" i="41"/>
  <c r="BJ356" i="41"/>
  <c r="X356" i="41"/>
  <c r="CA339" i="41"/>
  <c r="AO339" i="41"/>
  <c r="BX342" i="41"/>
  <c r="AL342" i="41"/>
  <c r="AV332" i="41"/>
  <c r="CH332" i="41"/>
  <c r="BS347" i="41"/>
  <c r="AG347" i="41"/>
  <c r="AN340" i="41"/>
  <c r="BZ340" i="41"/>
  <c r="AK343" i="41"/>
  <c r="BW343" i="41"/>
  <c r="AS335" i="41"/>
  <c r="CE335" i="41"/>
  <c r="P364" i="41"/>
  <c r="BB364" i="41"/>
  <c r="BO351" i="41"/>
  <c r="AC351" i="41"/>
  <c r="BP350" i="41"/>
  <c r="AD350" i="41"/>
  <c r="CJ330" i="41"/>
  <c r="AX330" i="41"/>
  <c r="U359" i="41"/>
  <c r="BG359" i="41"/>
  <c r="BD362" i="41"/>
  <c r="R362" i="41"/>
  <c r="AA353" i="41"/>
  <c r="BM353" i="41"/>
  <c r="AZ366" i="41"/>
  <c r="N366" i="41"/>
  <c r="L366" i="41" s="1"/>
  <c r="M366" i="41" s="1"/>
  <c r="BR348" i="41"/>
  <c r="AF348" i="41"/>
  <c r="AH346" i="41"/>
  <c r="BT346" i="41"/>
  <c r="AR336" i="41"/>
  <c r="CD336" i="41"/>
  <c r="T360" i="41"/>
  <c r="BF360" i="41"/>
  <c r="AY367" i="41"/>
  <c r="K368" i="41"/>
  <c r="AY368" i="41" s="1"/>
  <c r="W357" i="41"/>
  <c r="BI357" i="41"/>
  <c r="U360" i="41" l="1"/>
  <c r="BG360" i="41"/>
  <c r="CF335" i="41"/>
  <c r="AT335" i="41"/>
  <c r="W358" i="41"/>
  <c r="BI358" i="41"/>
  <c r="S362" i="41"/>
  <c r="BE362" i="41"/>
  <c r="AP339" i="41"/>
  <c r="CB339" i="41"/>
  <c r="AU334" i="41"/>
  <c r="CG334" i="41"/>
  <c r="AL343" i="41"/>
  <c r="BX343" i="41"/>
  <c r="BW344" i="41"/>
  <c r="AK344" i="41"/>
  <c r="Y356" i="41"/>
  <c r="BK356" i="41"/>
  <c r="Z355" i="41"/>
  <c r="BL355" i="41"/>
  <c r="BU346" i="41"/>
  <c r="AI346" i="41"/>
  <c r="CA340" i="41"/>
  <c r="AO340" i="41"/>
  <c r="BM354" i="41"/>
  <c r="AA354" i="41"/>
  <c r="BV345" i="41"/>
  <c r="AJ345" i="41"/>
  <c r="V359" i="41"/>
  <c r="BH359" i="41"/>
  <c r="BO352" i="41"/>
  <c r="AC352" i="41"/>
  <c r="BZ341" i="41"/>
  <c r="AN341" i="41"/>
  <c r="CC338" i="41"/>
  <c r="AQ338" i="41"/>
  <c r="AG348" i="41"/>
  <c r="BS348" i="41"/>
  <c r="AE350" i="41"/>
  <c r="BQ350" i="41"/>
  <c r="AH347" i="41"/>
  <c r="BT347" i="41"/>
  <c r="CD337" i="41"/>
  <c r="AR337" i="41"/>
  <c r="X357" i="41"/>
  <c r="BJ357" i="41"/>
  <c r="CI332" i="41"/>
  <c r="AW332" i="41"/>
  <c r="BR349" i="41"/>
  <c r="AF349" i="41"/>
  <c r="BD363" i="41"/>
  <c r="R363" i="41"/>
  <c r="BF361" i="41"/>
  <c r="T361" i="41"/>
  <c r="AS336" i="41"/>
  <c r="CE336" i="41"/>
  <c r="BA366" i="41"/>
  <c r="O366" i="41"/>
  <c r="BP351" i="41"/>
  <c r="AD351" i="41"/>
  <c r="AZ368" i="41"/>
  <c r="N368" i="41"/>
  <c r="L368" i="41" s="1"/>
  <c r="M368" i="41" s="1"/>
  <c r="BN353" i="41"/>
  <c r="AB353" i="41"/>
  <c r="BC364" i="41"/>
  <c r="Q364" i="41"/>
  <c r="AZ367" i="41"/>
  <c r="N367" i="41"/>
  <c r="L367" i="41" s="1"/>
  <c r="M367" i="41" s="1"/>
  <c r="AM342" i="41"/>
  <c r="BY342" i="41"/>
  <c r="CH333" i="41"/>
  <c r="AV333" i="41"/>
  <c r="BB365" i="41"/>
  <c r="P365" i="41"/>
  <c r="CJ331" i="41"/>
  <c r="AX331" i="41"/>
  <c r="AV334" i="41" l="1"/>
  <c r="CH334" i="41"/>
  <c r="BQ351" i="41"/>
  <c r="AE351" i="41"/>
  <c r="CJ332" i="41"/>
  <c r="AX332" i="41"/>
  <c r="AR338" i="41"/>
  <c r="CD338" i="41"/>
  <c r="AP340" i="41"/>
  <c r="CB340" i="41"/>
  <c r="BK357" i="41"/>
  <c r="Y357" i="41"/>
  <c r="AQ339" i="41"/>
  <c r="CC339" i="41"/>
  <c r="CI333" i="41"/>
  <c r="AW333" i="41"/>
  <c r="P366" i="41"/>
  <c r="BB366" i="41"/>
  <c r="CA341" i="41"/>
  <c r="AO341" i="41"/>
  <c r="BV346" i="41"/>
  <c r="AJ346" i="41"/>
  <c r="CF336" i="41"/>
  <c r="AT336" i="41"/>
  <c r="BM355" i="41"/>
  <c r="AA355" i="41"/>
  <c r="BF362" i="41"/>
  <c r="T362" i="41"/>
  <c r="BA367" i="41"/>
  <c r="O367" i="41"/>
  <c r="CE337" i="41"/>
  <c r="AS337" i="41"/>
  <c r="AD352" i="41"/>
  <c r="BP352" i="41"/>
  <c r="BU347" i="41"/>
  <c r="AI347" i="41"/>
  <c r="W359" i="41"/>
  <c r="BI359" i="41"/>
  <c r="Z356" i="41"/>
  <c r="BL356" i="41"/>
  <c r="BJ358" i="41"/>
  <c r="X358" i="41"/>
  <c r="BD364" i="41"/>
  <c r="R364" i="41"/>
  <c r="U361" i="41"/>
  <c r="BG361" i="41"/>
  <c r="AF350" i="41"/>
  <c r="BR350" i="41"/>
  <c r="AN342" i="41"/>
  <c r="BZ342" i="41"/>
  <c r="S363" i="41"/>
  <c r="BE363" i="41"/>
  <c r="BW345" i="41"/>
  <c r="AK345" i="41"/>
  <c r="BX344" i="41"/>
  <c r="AL344" i="41"/>
  <c r="AU335" i="41"/>
  <c r="CG335" i="41"/>
  <c r="BT348" i="41"/>
  <c r="AH348" i="41"/>
  <c r="AM343" i="41"/>
  <c r="BY343" i="41"/>
  <c r="BH360" i="41"/>
  <c r="V360" i="41"/>
  <c r="AC353" i="41"/>
  <c r="BO353" i="41"/>
  <c r="Q365" i="41"/>
  <c r="BC365" i="41"/>
  <c r="BA368" i="41"/>
  <c r="O368" i="41"/>
  <c r="BS349" i="41"/>
  <c r="AG349" i="41"/>
  <c r="AB354" i="41"/>
  <c r="BN354" i="41"/>
  <c r="AG350" i="41" l="1"/>
  <c r="BS350" i="41"/>
  <c r="AJ347" i="41"/>
  <c r="BV347" i="41"/>
  <c r="AU336" i="41"/>
  <c r="CG336" i="41"/>
  <c r="BL357" i="41"/>
  <c r="Z357" i="41"/>
  <c r="V361" i="41"/>
  <c r="BH361" i="41"/>
  <c r="BQ352" i="41"/>
  <c r="AE352" i="41"/>
  <c r="AQ340" i="41"/>
  <c r="CC340" i="41"/>
  <c r="AK346" i="41"/>
  <c r="BW346" i="41"/>
  <c r="AI348" i="41"/>
  <c r="BU348" i="41"/>
  <c r="R365" i="41"/>
  <c r="BD365" i="41"/>
  <c r="AS338" i="41"/>
  <c r="CE338" i="41"/>
  <c r="BB368" i="41"/>
  <c r="P368" i="41"/>
  <c r="AM344" i="41"/>
  <c r="BY344" i="41"/>
  <c r="BE364" i="41"/>
  <c r="S364" i="41"/>
  <c r="CF337" i="41"/>
  <c r="AT337" i="41"/>
  <c r="AP341" i="41"/>
  <c r="CB341" i="41"/>
  <c r="CH335" i="41"/>
  <c r="AV335" i="41"/>
  <c r="AD353" i="41"/>
  <c r="BP353" i="41"/>
  <c r="BC366" i="41"/>
  <c r="Q366" i="41"/>
  <c r="BT349" i="41"/>
  <c r="AH349" i="41"/>
  <c r="BX345" i="41"/>
  <c r="AL345" i="41"/>
  <c r="Y358" i="41"/>
  <c r="BK358" i="41"/>
  <c r="BB367" i="41"/>
  <c r="P367" i="41"/>
  <c r="BF363" i="41"/>
  <c r="T363" i="41"/>
  <c r="AA356" i="41"/>
  <c r="BM356" i="41"/>
  <c r="W360" i="41"/>
  <c r="BI360" i="41"/>
  <c r="U362" i="41"/>
  <c r="BG362" i="41"/>
  <c r="AX333" i="41"/>
  <c r="CJ333" i="41"/>
  <c r="BR351" i="41"/>
  <c r="AF351" i="41"/>
  <c r="AC354" i="41"/>
  <c r="BO354" i="41"/>
  <c r="BZ343" i="41"/>
  <c r="AN343" i="41"/>
  <c r="AO342" i="41"/>
  <c r="CA342" i="41"/>
  <c r="BJ359" i="41"/>
  <c r="X359" i="41"/>
  <c r="AR339" i="41"/>
  <c r="CD339" i="41"/>
  <c r="CI334" i="41"/>
  <c r="AW334" i="41"/>
  <c r="BN355" i="41"/>
  <c r="AB355" i="41"/>
  <c r="Q368" i="41" l="1"/>
  <c r="BC368" i="41"/>
  <c r="BR352" i="41"/>
  <c r="AF352" i="41"/>
  <c r="AT338" i="41"/>
  <c r="CF338" i="41"/>
  <c r="W361" i="41"/>
  <c r="BI361" i="41"/>
  <c r="Q367" i="41"/>
  <c r="BC367" i="41"/>
  <c r="CI335" i="41"/>
  <c r="AW335" i="41"/>
  <c r="BL358" i="41"/>
  <c r="Z358" i="41"/>
  <c r="CC341" i="41"/>
  <c r="AQ341" i="41"/>
  <c r="BE365" i="41"/>
  <c r="S365" i="41"/>
  <c r="U363" i="41"/>
  <c r="BG363" i="41"/>
  <c r="AA357" i="41"/>
  <c r="BM357" i="41"/>
  <c r="BP354" i="41"/>
  <c r="AD354" i="41"/>
  <c r="V362" i="41"/>
  <c r="BH362" i="41"/>
  <c r="BV348" i="41"/>
  <c r="AJ348" i="41"/>
  <c r="CH336" i="41"/>
  <c r="AV336" i="41"/>
  <c r="BK359" i="41"/>
  <c r="Y359" i="41"/>
  <c r="AM345" i="41"/>
  <c r="BY345" i="41"/>
  <c r="AU337" i="41"/>
  <c r="CG337" i="41"/>
  <c r="BO355" i="41"/>
  <c r="AC355" i="41"/>
  <c r="CJ334" i="41"/>
  <c r="AX334" i="41"/>
  <c r="BJ360" i="41"/>
  <c r="X360" i="41"/>
  <c r="AL346" i="41"/>
  <c r="BX346" i="41"/>
  <c r="BW347" i="41"/>
  <c r="AK347" i="41"/>
  <c r="BQ353" i="41"/>
  <c r="AE353" i="41"/>
  <c r="AG351" i="41"/>
  <c r="BS351" i="41"/>
  <c r="BU349" i="41"/>
  <c r="AI349" i="41"/>
  <c r="T364" i="41"/>
  <c r="BF364" i="41"/>
  <c r="CB342" i="41"/>
  <c r="AP342" i="41"/>
  <c r="BN356" i="41"/>
  <c r="AB356" i="41"/>
  <c r="BZ344" i="41"/>
  <c r="AN344" i="41"/>
  <c r="CD340" i="41"/>
  <c r="AR340" i="41"/>
  <c r="AH350" i="41"/>
  <c r="BT350" i="41"/>
  <c r="CE339" i="41"/>
  <c r="AS339" i="41"/>
  <c r="CA343" i="41"/>
  <c r="AO343" i="41"/>
  <c r="BD366" i="41"/>
  <c r="R366" i="41"/>
  <c r="AV337" i="41" l="1"/>
  <c r="CH337" i="41"/>
  <c r="AE354" i="41"/>
  <c r="BQ354" i="41"/>
  <c r="AX335" i="41"/>
  <c r="CJ335" i="41"/>
  <c r="AN345" i="41"/>
  <c r="BZ345" i="41"/>
  <c r="BN357" i="41"/>
  <c r="AB357" i="41"/>
  <c r="BD367" i="41"/>
  <c r="R367" i="41"/>
  <c r="BX347" i="41"/>
  <c r="AL347" i="41"/>
  <c r="BR353" i="41"/>
  <c r="AF353" i="41"/>
  <c r="BY346" i="41"/>
  <c r="AM346" i="41"/>
  <c r="V363" i="41"/>
  <c r="BH363" i="41"/>
  <c r="BJ361" i="41"/>
  <c r="X361" i="41"/>
  <c r="CC342" i="41"/>
  <c r="AQ342" i="41"/>
  <c r="Z359" i="41"/>
  <c r="BL359" i="41"/>
  <c r="S366" i="41"/>
  <c r="BE366" i="41"/>
  <c r="U364" i="41"/>
  <c r="BG364" i="41"/>
  <c r="AU338" i="41"/>
  <c r="CG338" i="41"/>
  <c r="BK360" i="41"/>
  <c r="Y360" i="41"/>
  <c r="CI336" i="41"/>
  <c r="AW336" i="41"/>
  <c r="T365" i="41"/>
  <c r="BF365" i="41"/>
  <c r="CA344" i="41"/>
  <c r="AO344" i="41"/>
  <c r="AI350" i="41"/>
  <c r="BU350" i="41"/>
  <c r="AC356" i="41"/>
  <c r="BO356" i="41"/>
  <c r="CB343" i="41"/>
  <c r="AP343" i="41"/>
  <c r="BV349" i="41"/>
  <c r="AJ349" i="41"/>
  <c r="BW348" i="41"/>
  <c r="AK348" i="41"/>
  <c r="CD341" i="41"/>
  <c r="AR341" i="41"/>
  <c r="AG352" i="41"/>
  <c r="BS352" i="41"/>
  <c r="AH351" i="41"/>
  <c r="BT351" i="41"/>
  <c r="W362" i="41"/>
  <c r="BI362" i="41"/>
  <c r="BD368" i="41"/>
  <c r="R368" i="41"/>
  <c r="AT339" i="41"/>
  <c r="CF339" i="41"/>
  <c r="CE340" i="41"/>
  <c r="AS340" i="41"/>
  <c r="BP355" i="41"/>
  <c r="AD355" i="41"/>
  <c r="BM358" i="41"/>
  <c r="AA358" i="41"/>
  <c r="CJ336" i="41" l="1"/>
  <c r="AX336" i="41"/>
  <c r="AR342" i="41"/>
  <c r="CD342" i="41"/>
  <c r="S367" i="41"/>
  <c r="BE367" i="41"/>
  <c r="CC343" i="41"/>
  <c r="AQ343" i="41"/>
  <c r="BL360" i="41"/>
  <c r="Z360" i="41"/>
  <c r="Y361" i="41"/>
  <c r="BK361" i="41"/>
  <c r="AC357" i="41"/>
  <c r="BO357" i="41"/>
  <c r="BP356" i="41"/>
  <c r="AD356" i="41"/>
  <c r="AV338" i="41"/>
  <c r="CH338" i="41"/>
  <c r="BI363" i="41"/>
  <c r="W363" i="41"/>
  <c r="AO345" i="41"/>
  <c r="CA345" i="41"/>
  <c r="AK349" i="41"/>
  <c r="BW349" i="41"/>
  <c r="BV350" i="41"/>
  <c r="AJ350" i="41"/>
  <c r="V364" i="41"/>
  <c r="BH364" i="41"/>
  <c r="S368" i="41"/>
  <c r="BE368" i="41"/>
  <c r="AB358" i="41"/>
  <c r="BN358" i="41"/>
  <c r="AE355" i="41"/>
  <c r="BQ355" i="41"/>
  <c r="AN346" i="41"/>
  <c r="BZ346" i="41"/>
  <c r="T366" i="41"/>
  <c r="BF366" i="41"/>
  <c r="AF354" i="41"/>
  <c r="BR354" i="41"/>
  <c r="AT340" i="41"/>
  <c r="CF340" i="41"/>
  <c r="CE341" i="41"/>
  <c r="AS341" i="41"/>
  <c r="CB344" i="41"/>
  <c r="AP344" i="41"/>
  <c r="AG353" i="41"/>
  <c r="BS353" i="41"/>
  <c r="BJ362" i="41"/>
  <c r="X362" i="41"/>
  <c r="BT352" i="41"/>
  <c r="AH352" i="41"/>
  <c r="AU339" i="41"/>
  <c r="CG339" i="41"/>
  <c r="BG365" i="41"/>
  <c r="U365" i="41"/>
  <c r="BM359" i="41"/>
  <c r="AA359" i="41"/>
  <c r="AW337" i="41"/>
  <c r="CI337" i="41"/>
  <c r="BU351" i="41"/>
  <c r="AI351" i="41"/>
  <c r="BX348" i="41"/>
  <c r="AL348" i="41"/>
  <c r="BY347" i="41"/>
  <c r="AM347" i="41"/>
  <c r="BT353" i="41" l="1"/>
  <c r="AH353" i="41"/>
  <c r="AO346" i="41"/>
  <c r="CA346" i="41"/>
  <c r="AL349" i="41"/>
  <c r="BX349" i="41"/>
  <c r="BL361" i="41"/>
  <c r="Z361" i="41"/>
  <c r="AQ344" i="41"/>
  <c r="CC344" i="41"/>
  <c r="AA360" i="41"/>
  <c r="BM360" i="41"/>
  <c r="CF341" i="41"/>
  <c r="AT341" i="41"/>
  <c r="X363" i="41"/>
  <c r="BJ363" i="41"/>
  <c r="AR343" i="41"/>
  <c r="CD343" i="41"/>
  <c r="CG340" i="41"/>
  <c r="AU340" i="41"/>
  <c r="BF368" i="41"/>
  <c r="T368" i="41"/>
  <c r="AW338" i="41"/>
  <c r="CI338" i="41"/>
  <c r="T367" i="41"/>
  <c r="BF367" i="41"/>
  <c r="AB359" i="41"/>
  <c r="BN359" i="41"/>
  <c r="V365" i="41"/>
  <c r="BH365" i="41"/>
  <c r="BZ347" i="41"/>
  <c r="AN347" i="41"/>
  <c r="BR355" i="41"/>
  <c r="AF355" i="41"/>
  <c r="AG354" i="41"/>
  <c r="BS354" i="41"/>
  <c r="BI364" i="41"/>
  <c r="W364" i="41"/>
  <c r="AS342" i="41"/>
  <c r="CE342" i="41"/>
  <c r="AP345" i="41"/>
  <c r="CB345" i="41"/>
  <c r="AV339" i="41"/>
  <c r="CH339" i="41"/>
  <c r="BY348" i="41"/>
  <c r="AM348" i="41"/>
  <c r="AI352" i="41"/>
  <c r="BU352" i="41"/>
  <c r="BQ356" i="41"/>
  <c r="AE356" i="41"/>
  <c r="CJ337" i="41"/>
  <c r="AX337" i="41"/>
  <c r="BO358" i="41"/>
  <c r="AC358" i="41"/>
  <c r="BG366" i="41"/>
  <c r="U366" i="41"/>
  <c r="AD357" i="41"/>
  <c r="BP357" i="41"/>
  <c r="BV351" i="41"/>
  <c r="AJ351" i="41"/>
  <c r="BK362" i="41"/>
  <c r="Y362" i="41"/>
  <c r="BW350" i="41"/>
  <c r="AK350" i="41"/>
  <c r="AH354" i="41" l="1"/>
  <c r="BT354" i="41"/>
  <c r="CJ338" i="41"/>
  <c r="AX338" i="41"/>
  <c r="AB360" i="41"/>
  <c r="BN360" i="41"/>
  <c r="AR344" i="41"/>
  <c r="CD344" i="41"/>
  <c r="AG355" i="41"/>
  <c r="BS355" i="41"/>
  <c r="BG368" i="41"/>
  <c r="U368" i="41"/>
  <c r="BQ357" i="41"/>
  <c r="AE357" i="41"/>
  <c r="AW339" i="41"/>
  <c r="CI339" i="41"/>
  <c r="BW351" i="41"/>
  <c r="AK351" i="41"/>
  <c r="AO347" i="41"/>
  <c r="CA347" i="41"/>
  <c r="CH340" i="41"/>
  <c r="AV340" i="41"/>
  <c r="BM361" i="41"/>
  <c r="AA361" i="41"/>
  <c r="BZ348" i="41"/>
  <c r="AN348" i="41"/>
  <c r="AQ345" i="41"/>
  <c r="CC345" i="41"/>
  <c r="BI365" i="41"/>
  <c r="W365" i="41"/>
  <c r="AS343" i="41"/>
  <c r="CE343" i="41"/>
  <c r="AM349" i="41"/>
  <c r="BY349" i="41"/>
  <c r="CF342" i="41"/>
  <c r="AT342" i="41"/>
  <c r="BO359" i="41"/>
  <c r="AC359" i="41"/>
  <c r="Y363" i="41"/>
  <c r="BK363" i="41"/>
  <c r="CB346" i="41"/>
  <c r="AP346" i="41"/>
  <c r="BH366" i="41"/>
  <c r="V366" i="41"/>
  <c r="BP358" i="41"/>
  <c r="AD358" i="41"/>
  <c r="AL350" i="41"/>
  <c r="BX350" i="41"/>
  <c r="BG367" i="41"/>
  <c r="U367" i="41"/>
  <c r="BV352" i="41"/>
  <c r="AJ352" i="41"/>
  <c r="BL362" i="41"/>
  <c r="Z362" i="41"/>
  <c r="AF356" i="41"/>
  <c r="BR356" i="41"/>
  <c r="BJ364" i="41"/>
  <c r="X364" i="41"/>
  <c r="AU341" i="41"/>
  <c r="CG341" i="41"/>
  <c r="BU353" i="41"/>
  <c r="AI353" i="41"/>
  <c r="BN361" i="41" l="1"/>
  <c r="AB361" i="41"/>
  <c r="BH368" i="41"/>
  <c r="V368" i="41"/>
  <c r="BT355" i="41"/>
  <c r="AH355" i="41"/>
  <c r="BY350" i="41"/>
  <c r="AM350" i="41"/>
  <c r="Y364" i="41"/>
  <c r="BK364" i="41"/>
  <c r="CI340" i="41"/>
  <c r="AW340" i="41"/>
  <c r="AN349" i="41"/>
  <c r="BZ349" i="41"/>
  <c r="AT343" i="41"/>
  <c r="CF343" i="41"/>
  <c r="AP347" i="41"/>
  <c r="CB347" i="41"/>
  <c r="AS344" i="41"/>
  <c r="CE344" i="41"/>
  <c r="AE358" i="41"/>
  <c r="BQ358" i="41"/>
  <c r="W366" i="41"/>
  <c r="BI366" i="41"/>
  <c r="AC360" i="41"/>
  <c r="BO360" i="41"/>
  <c r="AA362" i="41"/>
  <c r="BM362" i="41"/>
  <c r="CC346" i="41"/>
  <c r="AQ346" i="41"/>
  <c r="X365" i="41"/>
  <c r="BJ365" i="41"/>
  <c r="AL351" i="41"/>
  <c r="BX351" i="41"/>
  <c r="CG342" i="41"/>
  <c r="AU342" i="41"/>
  <c r="AG356" i="41"/>
  <c r="BS356" i="41"/>
  <c r="Z363" i="41"/>
  <c r="BL363" i="41"/>
  <c r="CD345" i="41"/>
  <c r="AR345" i="41"/>
  <c r="CJ339" i="41"/>
  <c r="AX339" i="41"/>
  <c r="BW352" i="41"/>
  <c r="AK352" i="41"/>
  <c r="AV341" i="41"/>
  <c r="CH341" i="41"/>
  <c r="BU354" i="41"/>
  <c r="AI354" i="41"/>
  <c r="BV353" i="41"/>
  <c r="AJ353" i="41"/>
  <c r="V367" i="41"/>
  <c r="BH367" i="41"/>
  <c r="BP359" i="41"/>
  <c r="AD359" i="41"/>
  <c r="AO348" i="41"/>
  <c r="CA348" i="41"/>
  <c r="BR357" i="41"/>
  <c r="AF357" i="41"/>
  <c r="AW341" i="41" l="1"/>
  <c r="CI341" i="41"/>
  <c r="BJ366" i="41"/>
  <c r="X366" i="41"/>
  <c r="AX340" i="41"/>
  <c r="CJ340" i="41"/>
  <c r="BR358" i="41"/>
  <c r="AF358" i="41"/>
  <c r="Z364" i="41"/>
  <c r="BL364" i="41"/>
  <c r="BY351" i="41"/>
  <c r="AM351" i="41"/>
  <c r="BK365" i="41"/>
  <c r="Y365" i="41"/>
  <c r="AT344" i="41"/>
  <c r="CF344" i="41"/>
  <c r="BX352" i="41"/>
  <c r="AL352" i="41"/>
  <c r="AN350" i="41"/>
  <c r="BZ350" i="41"/>
  <c r="AV342" i="41"/>
  <c r="CH342" i="41"/>
  <c r="AS345" i="41"/>
  <c r="CE345" i="41"/>
  <c r="CD346" i="41"/>
  <c r="AR346" i="41"/>
  <c r="BU355" i="41"/>
  <c r="AI355" i="41"/>
  <c r="AG357" i="41"/>
  <c r="BS357" i="41"/>
  <c r="W367" i="41"/>
  <c r="BI367" i="41"/>
  <c r="AA363" i="41"/>
  <c r="BM363" i="41"/>
  <c r="AB362" i="41"/>
  <c r="BN362" i="41"/>
  <c r="CG343" i="41"/>
  <c r="AU343" i="41"/>
  <c r="AQ347" i="41"/>
  <c r="CC347" i="41"/>
  <c r="AK353" i="41"/>
  <c r="BW353" i="41"/>
  <c r="W368" i="41"/>
  <c r="BI368" i="41"/>
  <c r="AP348" i="41"/>
  <c r="CB348" i="41"/>
  <c r="BQ359" i="41"/>
  <c r="AE359" i="41"/>
  <c r="AH356" i="41"/>
  <c r="BT356" i="41"/>
  <c r="AD360" i="41"/>
  <c r="BP360" i="41"/>
  <c r="CA349" i="41"/>
  <c r="AO349" i="41"/>
  <c r="BV354" i="41"/>
  <c r="AJ354" i="41"/>
  <c r="AC361" i="41"/>
  <c r="BO361" i="41"/>
  <c r="CF345" i="41" l="1"/>
  <c r="AT345" i="41"/>
  <c r="AN351" i="41"/>
  <c r="BZ351" i="41"/>
  <c r="AW342" i="41"/>
  <c r="CI342" i="41"/>
  <c r="AA364" i="41"/>
  <c r="BM364" i="41"/>
  <c r="BR359" i="41"/>
  <c r="AF359" i="41"/>
  <c r="BJ367" i="41"/>
  <c r="X367" i="41"/>
  <c r="CA350" i="41"/>
  <c r="AO350" i="41"/>
  <c r="AG358" i="41"/>
  <c r="BS358" i="41"/>
  <c r="AH357" i="41"/>
  <c r="BT357" i="41"/>
  <c r="X368" i="41"/>
  <c r="BJ368" i="41"/>
  <c r="CB349" i="41"/>
  <c r="AP349" i="41"/>
  <c r="AM352" i="41"/>
  <c r="BY352" i="41"/>
  <c r="AC362" i="41"/>
  <c r="BO362" i="41"/>
  <c r="AE360" i="41"/>
  <c r="BQ360" i="41"/>
  <c r="AR347" i="41"/>
  <c r="CD347" i="41"/>
  <c r="CG344" i="41"/>
  <c r="AU344" i="41"/>
  <c r="CC348" i="41"/>
  <c r="AQ348" i="41"/>
  <c r="AL353" i="41"/>
  <c r="BX353" i="41"/>
  <c r="AJ355" i="41"/>
  <c r="BV355" i="41"/>
  <c r="BK366" i="41"/>
  <c r="Y366" i="41"/>
  <c r="AB363" i="41"/>
  <c r="BN363" i="41"/>
  <c r="AK354" i="41"/>
  <c r="BW354" i="41"/>
  <c r="BU356" i="41"/>
  <c r="AI356" i="41"/>
  <c r="CJ341" i="41"/>
  <c r="AX341" i="41"/>
  <c r="AD361" i="41"/>
  <c r="BP361" i="41"/>
  <c r="CH343" i="41"/>
  <c r="AV343" i="41"/>
  <c r="AS346" i="41"/>
  <c r="CE346" i="41"/>
  <c r="BL365" i="41"/>
  <c r="Z365" i="41"/>
  <c r="BZ352" i="41" l="1"/>
  <c r="AN352" i="41"/>
  <c r="Y367" i="41"/>
  <c r="BK367" i="41"/>
  <c r="AG359" i="41"/>
  <c r="BS359" i="41"/>
  <c r="BK368" i="41"/>
  <c r="Y368" i="41"/>
  <c r="AB364" i="41"/>
  <c r="BN364" i="41"/>
  <c r="BV356" i="41"/>
  <c r="AJ356" i="41"/>
  <c r="CH344" i="41"/>
  <c r="AV344" i="41"/>
  <c r="BY353" i="41"/>
  <c r="AM353" i="41"/>
  <c r="AR348" i="41"/>
  <c r="CD348" i="41"/>
  <c r="CE347" i="41"/>
  <c r="AS347" i="41"/>
  <c r="BU357" i="41"/>
  <c r="AI357" i="41"/>
  <c r="CJ342" i="41"/>
  <c r="AX342" i="41"/>
  <c r="AQ349" i="41"/>
  <c r="CC349" i="41"/>
  <c r="AA365" i="41"/>
  <c r="BM365" i="41"/>
  <c r="AF360" i="41"/>
  <c r="BR360" i="41"/>
  <c r="AH358" i="41"/>
  <c r="BT358" i="41"/>
  <c r="CA351" i="41"/>
  <c r="AO351" i="41"/>
  <c r="AT346" i="41"/>
  <c r="CF346" i="41"/>
  <c r="CI343" i="41"/>
  <c r="AW343" i="41"/>
  <c r="Z366" i="41"/>
  <c r="BL366" i="41"/>
  <c r="BQ361" i="41"/>
  <c r="AE361" i="41"/>
  <c r="BW355" i="41"/>
  <c r="AK355" i="41"/>
  <c r="BP362" i="41"/>
  <c r="AD362" i="41"/>
  <c r="AL354" i="41"/>
  <c r="BX354" i="41"/>
  <c r="AC363" i="41"/>
  <c r="BO363" i="41"/>
  <c r="CB350" i="41"/>
  <c r="AP350" i="41"/>
  <c r="CG345" i="41"/>
  <c r="AU345" i="41"/>
  <c r="BW356" i="41" l="1"/>
  <c r="AK356" i="41"/>
  <c r="AC364" i="41"/>
  <c r="BO364" i="41"/>
  <c r="AJ357" i="41"/>
  <c r="BV357" i="41"/>
  <c r="BU358" i="41"/>
  <c r="AI358" i="41"/>
  <c r="CF347" i="41"/>
  <c r="AT347" i="41"/>
  <c r="Z368" i="41"/>
  <c r="BL368" i="41"/>
  <c r="AM354" i="41"/>
  <c r="BY354" i="41"/>
  <c r="CE348" i="41"/>
  <c r="AS348" i="41"/>
  <c r="BT359" i="41"/>
  <c r="AH359" i="41"/>
  <c r="AL355" i="41"/>
  <c r="BX355" i="41"/>
  <c r="BR361" i="41"/>
  <c r="AF361" i="41"/>
  <c r="AG360" i="41"/>
  <c r="BS360" i="41"/>
  <c r="BM366" i="41"/>
  <c r="AA366" i="41"/>
  <c r="BN365" i="41"/>
  <c r="AB365" i="41"/>
  <c r="Z367" i="41"/>
  <c r="BL367" i="41"/>
  <c r="BQ362" i="41"/>
  <c r="AE362" i="41"/>
  <c r="AQ350" i="41"/>
  <c r="CC350" i="41"/>
  <c r="BZ353" i="41"/>
  <c r="AN353" i="41"/>
  <c r="AD363" i="41"/>
  <c r="BP363" i="41"/>
  <c r="AR349" i="41"/>
  <c r="CD349" i="41"/>
  <c r="CG346" i="41"/>
  <c r="AU346" i="41"/>
  <c r="CB351" i="41"/>
  <c r="AP351" i="41"/>
  <c r="CH345" i="41"/>
  <c r="AV345" i="41"/>
  <c r="CJ343" i="41"/>
  <c r="AX343" i="41"/>
  <c r="CI344" i="41"/>
  <c r="AW344" i="41"/>
  <c r="AO352" i="41"/>
  <c r="CA352" i="41"/>
  <c r="AA368" i="41" l="1"/>
  <c r="BM368" i="41"/>
  <c r="BS361" i="41"/>
  <c r="AG361" i="41"/>
  <c r="AU347" i="41"/>
  <c r="CG347" i="41"/>
  <c r="BY355" i="41"/>
  <c r="AM355" i="41"/>
  <c r="BV358" i="41"/>
  <c r="AJ358" i="41"/>
  <c r="AK357" i="41"/>
  <c r="BW357" i="41"/>
  <c r="CD350" i="41"/>
  <c r="AR350" i="41"/>
  <c r="CH346" i="41"/>
  <c r="AV346" i="41"/>
  <c r="BU359" i="41"/>
  <c r="AI359" i="41"/>
  <c r="AF362" i="41"/>
  <c r="BR362" i="41"/>
  <c r="AP352" i="41"/>
  <c r="CB352" i="41"/>
  <c r="AS349" i="41"/>
  <c r="CE349" i="41"/>
  <c r="AD364" i="41"/>
  <c r="BP364" i="41"/>
  <c r="BM367" i="41"/>
  <c r="AA367" i="41"/>
  <c r="BO365" i="41"/>
  <c r="AC365" i="41"/>
  <c r="AT348" i="41"/>
  <c r="CF348" i="41"/>
  <c r="AO353" i="41"/>
  <c r="CA353" i="41"/>
  <c r="AE363" i="41"/>
  <c r="BQ363" i="41"/>
  <c r="BZ354" i="41"/>
  <c r="AN354" i="41"/>
  <c r="AH360" i="41"/>
  <c r="BT360" i="41"/>
  <c r="CI345" i="41"/>
  <c r="AW345" i="41"/>
  <c r="AQ351" i="41"/>
  <c r="CC351" i="41"/>
  <c r="CJ344" i="41"/>
  <c r="AX344" i="41"/>
  <c r="AB366" i="41"/>
  <c r="BN366" i="41"/>
  <c r="AL356" i="41"/>
  <c r="BX356" i="41"/>
  <c r="AL357" i="41" l="1"/>
  <c r="BX357" i="41"/>
  <c r="AK358" i="41"/>
  <c r="BW358" i="41"/>
  <c r="AQ352" i="41"/>
  <c r="CC352" i="41"/>
  <c r="AG362" i="41"/>
  <c r="BS362" i="41"/>
  <c r="CF349" i="41"/>
  <c r="AT349" i="41"/>
  <c r="AN355" i="41"/>
  <c r="BZ355" i="41"/>
  <c r="CH347" i="41"/>
  <c r="AV347" i="41"/>
  <c r="BR363" i="41"/>
  <c r="AF363" i="41"/>
  <c r="AX345" i="41"/>
  <c r="CJ345" i="41"/>
  <c r="BP365" i="41"/>
  <c r="AD365" i="41"/>
  <c r="BV359" i="41"/>
  <c r="AJ359" i="41"/>
  <c r="BO366" i="41"/>
  <c r="AC366" i="41"/>
  <c r="BU360" i="41"/>
  <c r="AI360" i="41"/>
  <c r="CB353" i="41"/>
  <c r="AP353" i="41"/>
  <c r="BN367" i="41"/>
  <c r="AB367" i="41"/>
  <c r="CI346" i="41"/>
  <c r="AW346" i="41"/>
  <c r="BT361" i="41"/>
  <c r="AH361" i="41"/>
  <c r="AR351" i="41"/>
  <c r="CD351" i="41"/>
  <c r="AM356" i="41"/>
  <c r="BY356" i="41"/>
  <c r="AE364" i="41"/>
  <c r="BQ364" i="41"/>
  <c r="BN368" i="41"/>
  <c r="AB368" i="41"/>
  <c r="CG348" i="41"/>
  <c r="AU348" i="41"/>
  <c r="AO354" i="41"/>
  <c r="CA354" i="41"/>
  <c r="CE350" i="41"/>
  <c r="AS350" i="41"/>
  <c r="CA355" i="41" l="1"/>
  <c r="AO355" i="41"/>
  <c r="BP366" i="41"/>
  <c r="AD366" i="41"/>
  <c r="AU349" i="41"/>
  <c r="CG349" i="41"/>
  <c r="AH362" i="41"/>
  <c r="BT362" i="41"/>
  <c r="CE351" i="41"/>
  <c r="AS351" i="41"/>
  <c r="CJ346" i="41"/>
  <c r="AX346" i="41"/>
  <c r="AI361" i="41"/>
  <c r="BU361" i="41"/>
  <c r="CD352" i="41"/>
  <c r="AR352" i="41"/>
  <c r="BW359" i="41"/>
  <c r="AK359" i="41"/>
  <c r="AE365" i="41"/>
  <c r="BQ365" i="41"/>
  <c r="BO367" i="41"/>
  <c r="AC367" i="41"/>
  <c r="CF350" i="41"/>
  <c r="AT350" i="41"/>
  <c r="BR364" i="41"/>
  <c r="AF364" i="41"/>
  <c r="BX358" i="41"/>
  <c r="AL358" i="41"/>
  <c r="AP354" i="41"/>
  <c r="CB354" i="41"/>
  <c r="AQ353" i="41"/>
  <c r="CC353" i="41"/>
  <c r="AG363" i="41"/>
  <c r="BS363" i="41"/>
  <c r="AV348" i="41"/>
  <c r="CH348" i="41"/>
  <c r="BO368" i="41"/>
  <c r="AC368" i="41"/>
  <c r="AN356" i="41"/>
  <c r="BZ356" i="41"/>
  <c r="AM357" i="41"/>
  <c r="BY357" i="41"/>
  <c r="AJ360" i="41"/>
  <c r="BV360" i="41"/>
  <c r="CI347" i="41"/>
  <c r="AW347" i="41"/>
  <c r="AT351" i="41" l="1"/>
  <c r="CF351" i="41"/>
  <c r="AI362" i="41"/>
  <c r="BU362" i="41"/>
  <c r="BP367" i="41"/>
  <c r="AD367" i="41"/>
  <c r="CG350" i="41"/>
  <c r="AU350" i="41"/>
  <c r="AV349" i="41"/>
  <c r="CH349" i="41"/>
  <c r="CJ347" i="41"/>
  <c r="AX347" i="41"/>
  <c r="AL359" i="41"/>
  <c r="BX359" i="41"/>
  <c r="CI348" i="41"/>
  <c r="AW348" i="41"/>
  <c r="AO356" i="41"/>
  <c r="CA356" i="41"/>
  <c r="AK360" i="41"/>
  <c r="BW360" i="41"/>
  <c r="BZ357" i="41"/>
  <c r="AN357" i="41"/>
  <c r="AM358" i="41"/>
  <c r="BY358" i="41"/>
  <c r="AS352" i="41"/>
  <c r="CE352" i="41"/>
  <c r="AE366" i="41"/>
  <c r="BQ366" i="41"/>
  <c r="BT363" i="41"/>
  <c r="AH363" i="41"/>
  <c r="AR353" i="41"/>
  <c r="CD353" i="41"/>
  <c r="BV361" i="41"/>
  <c r="AJ361" i="41"/>
  <c r="AF365" i="41"/>
  <c r="BR365" i="41"/>
  <c r="AQ354" i="41"/>
  <c r="CC354" i="41"/>
  <c r="AD368" i="41"/>
  <c r="BP368" i="41"/>
  <c r="BS364" i="41"/>
  <c r="AG364" i="41"/>
  <c r="AP355" i="41"/>
  <c r="CB355" i="41"/>
  <c r="AW349" i="41" l="1"/>
  <c r="CI349" i="41"/>
  <c r="AL360" i="41"/>
  <c r="BX360" i="41"/>
  <c r="CH350" i="41"/>
  <c r="AV350" i="41"/>
  <c r="AN358" i="41"/>
  <c r="BZ358" i="41"/>
  <c r="AI363" i="41"/>
  <c r="BU363" i="41"/>
  <c r="BQ367" i="41"/>
  <c r="AE367" i="41"/>
  <c r="AK361" i="41"/>
  <c r="BW361" i="41"/>
  <c r="AE368" i="41"/>
  <c r="BQ368" i="41"/>
  <c r="BR366" i="41"/>
  <c r="AF366" i="41"/>
  <c r="AJ362" i="41"/>
  <c r="BV362" i="41"/>
  <c r="CE353" i="41"/>
  <c r="AS353" i="41"/>
  <c r="CJ348" i="41"/>
  <c r="AX348" i="41"/>
  <c r="AG365" i="41"/>
  <c r="BS365" i="41"/>
  <c r="AQ355" i="41"/>
  <c r="CC355" i="41"/>
  <c r="CB356" i="41"/>
  <c r="AP356" i="41"/>
  <c r="AR354" i="41"/>
  <c r="CD354" i="41"/>
  <c r="AT352" i="41"/>
  <c r="CF352" i="41"/>
  <c r="AM359" i="41"/>
  <c r="BY359" i="41"/>
  <c r="AU351" i="41"/>
  <c r="CG351" i="41"/>
  <c r="CA357" i="41"/>
  <c r="AO357" i="41"/>
  <c r="BT364" i="41"/>
  <c r="AH364" i="41"/>
  <c r="AN359" i="41" l="1"/>
  <c r="BZ359" i="41"/>
  <c r="AO358" i="41"/>
  <c r="CA358" i="41"/>
  <c r="CF353" i="41"/>
  <c r="AT353" i="41"/>
  <c r="BR367" i="41"/>
  <c r="AF367" i="41"/>
  <c r="AG366" i="41"/>
  <c r="BS366" i="41"/>
  <c r="AW350" i="41"/>
  <c r="CI350" i="41"/>
  <c r="AJ363" i="41"/>
  <c r="BV363" i="41"/>
  <c r="AS354" i="41"/>
  <c r="CE354" i="41"/>
  <c r="AR355" i="41"/>
  <c r="CD355" i="41"/>
  <c r="BR368" i="41"/>
  <c r="AF368" i="41"/>
  <c r="AM360" i="41"/>
  <c r="BY360" i="41"/>
  <c r="BU364" i="41"/>
  <c r="AI364" i="41"/>
  <c r="AP357" i="41"/>
  <c r="CB357" i="41"/>
  <c r="AU352" i="41"/>
  <c r="CG352" i="41"/>
  <c r="AK362" i="41"/>
  <c r="BW362" i="41"/>
  <c r="AV351" i="41"/>
  <c r="CH351" i="41"/>
  <c r="BT365" i="41"/>
  <c r="AH365" i="41"/>
  <c r="AL361" i="41"/>
  <c r="BX361" i="41"/>
  <c r="AX349" i="41"/>
  <c r="CJ349" i="41"/>
  <c r="AQ356" i="41"/>
  <c r="CC356" i="41"/>
  <c r="AJ364" i="41" l="1"/>
  <c r="BV364" i="41"/>
  <c r="BS367" i="41"/>
  <c r="AG367" i="41"/>
  <c r="AM361" i="41"/>
  <c r="BY361" i="41"/>
  <c r="BZ360" i="41"/>
  <c r="AN360" i="41"/>
  <c r="AU353" i="41"/>
  <c r="CG353" i="41"/>
  <c r="BT366" i="41"/>
  <c r="AH366" i="41"/>
  <c r="AS355" i="41"/>
  <c r="CE355" i="41"/>
  <c r="CH352" i="41"/>
  <c r="AV352" i="41"/>
  <c r="AT354" i="41"/>
  <c r="CF354" i="41"/>
  <c r="AP358" i="41"/>
  <c r="CB358" i="41"/>
  <c r="AW351" i="41"/>
  <c r="CI351" i="41"/>
  <c r="AX350" i="41"/>
  <c r="CJ350" i="41"/>
  <c r="BU365" i="41"/>
  <c r="AI365" i="41"/>
  <c r="BX362" i="41"/>
  <c r="AL362" i="41"/>
  <c r="AQ357" i="41"/>
  <c r="CC357" i="41"/>
  <c r="BW363" i="41"/>
  <c r="AK363" i="41"/>
  <c r="CA359" i="41"/>
  <c r="AO359" i="41"/>
  <c r="AG368" i="41"/>
  <c r="BS368" i="41"/>
  <c r="CD356" i="41"/>
  <c r="AR356" i="41"/>
  <c r="AV353" i="41" l="1"/>
  <c r="CH353" i="41"/>
  <c r="AI366" i="41"/>
  <c r="BU366" i="41"/>
  <c r="CA360" i="41"/>
  <c r="AO360" i="41"/>
  <c r="BZ361" i="41"/>
  <c r="AN361" i="41"/>
  <c r="AH368" i="41"/>
  <c r="BT368" i="41"/>
  <c r="CG354" i="41"/>
  <c r="AU354" i="41"/>
  <c r="CB359" i="41"/>
  <c r="AP359" i="41"/>
  <c r="AL363" i="41"/>
  <c r="BX363" i="41"/>
  <c r="BY362" i="41"/>
  <c r="AM362" i="41"/>
  <c r="AW352" i="41"/>
  <c r="CI352" i="41"/>
  <c r="AH367" i="41"/>
  <c r="BT367" i="41"/>
  <c r="CJ351" i="41"/>
  <c r="AX351" i="41"/>
  <c r="CC358" i="41"/>
  <c r="AQ358" i="41"/>
  <c r="CD357" i="41"/>
  <c r="AR357" i="41"/>
  <c r="CF355" i="41"/>
  <c r="AT355" i="41"/>
  <c r="AK364" i="41"/>
  <c r="BW364" i="41"/>
  <c r="AS356" i="41"/>
  <c r="CE356" i="41"/>
  <c r="AJ365" i="41"/>
  <c r="BV365" i="41"/>
  <c r="BW365" i="41" l="1"/>
  <c r="AK365" i="41"/>
  <c r="AV354" i="41"/>
  <c r="CH354" i="41"/>
  <c r="CA361" i="41"/>
  <c r="AO361" i="41"/>
  <c r="AI367" i="41"/>
  <c r="BU367" i="41"/>
  <c r="AL364" i="41"/>
  <c r="BX364" i="41"/>
  <c r="CB360" i="41"/>
  <c r="AP360" i="41"/>
  <c r="BU368" i="41"/>
  <c r="AI368" i="41"/>
  <c r="CJ352" i="41"/>
  <c r="AX352" i="41"/>
  <c r="BV366" i="41"/>
  <c r="AJ366" i="41"/>
  <c r="AU355" i="41"/>
  <c r="CG355" i="41"/>
  <c r="BY363" i="41"/>
  <c r="AM363" i="41"/>
  <c r="AW353" i="41"/>
  <c r="CI353" i="41"/>
  <c r="CF356" i="41"/>
  <c r="AT356" i="41"/>
  <c r="BZ362" i="41"/>
  <c r="AN362" i="41"/>
  <c r="AS357" i="41"/>
  <c r="CE357" i="41"/>
  <c r="CD358" i="41"/>
  <c r="AR358" i="41"/>
  <c r="CC359" i="41"/>
  <c r="AQ359" i="41"/>
  <c r="CE358" i="41" l="1"/>
  <c r="AS358" i="41"/>
  <c r="BY364" i="41"/>
  <c r="AM364" i="41"/>
  <c r="CC360" i="41"/>
  <c r="AQ360" i="41"/>
  <c r="AK366" i="41"/>
  <c r="BW366" i="41"/>
  <c r="AP361" i="41"/>
  <c r="CB361" i="41"/>
  <c r="AJ367" i="41"/>
  <c r="BV367" i="41"/>
  <c r="AW354" i="41"/>
  <c r="CI354" i="41"/>
  <c r="AR359" i="41"/>
  <c r="CD359" i="41"/>
  <c r="CA362" i="41"/>
  <c r="AO362" i="41"/>
  <c r="AX353" i="41"/>
  <c r="CJ353" i="41"/>
  <c r="CH355" i="41"/>
  <c r="AV355" i="41"/>
  <c r="AT357" i="41"/>
  <c r="CF357" i="41"/>
  <c r="BZ363" i="41"/>
  <c r="AN363" i="41"/>
  <c r="AU356" i="41"/>
  <c r="CG356" i="41"/>
  <c r="AJ368" i="41"/>
  <c r="BV368" i="41"/>
  <c r="BX365" i="41"/>
  <c r="AL365" i="41"/>
  <c r="BY365" i="41" l="1"/>
  <c r="AM365" i="41"/>
  <c r="CD360" i="41"/>
  <c r="AR360" i="41"/>
  <c r="BW368" i="41"/>
  <c r="AK368" i="41"/>
  <c r="AV356" i="41"/>
  <c r="CH356" i="41"/>
  <c r="CG357" i="41"/>
  <c r="AU357" i="41"/>
  <c r="AW355" i="41"/>
  <c r="CI355" i="41"/>
  <c r="CB362" i="41"/>
  <c r="AP362" i="41"/>
  <c r="AN364" i="41"/>
  <c r="BZ364" i="41"/>
  <c r="AK367" i="41"/>
  <c r="BW367" i="41"/>
  <c r="AL366" i="41"/>
  <c r="BX366" i="41"/>
  <c r="CE359" i="41"/>
  <c r="AS359" i="41"/>
  <c r="CJ354" i="41"/>
  <c r="AX354" i="41"/>
  <c r="AQ361" i="41"/>
  <c r="CC361" i="41"/>
  <c r="CA363" i="41"/>
  <c r="AO363" i="41"/>
  <c r="CF358" i="41"/>
  <c r="AT358" i="41"/>
  <c r="AX355" i="41" l="1"/>
  <c r="CJ355" i="41"/>
  <c r="AT359" i="41"/>
  <c r="CF359" i="41"/>
  <c r="CH357" i="41"/>
  <c r="AV357" i="41"/>
  <c r="AL368" i="41"/>
  <c r="BX368" i="41"/>
  <c r="AW356" i="41"/>
  <c r="CI356" i="41"/>
  <c r="AU358" i="41"/>
  <c r="CG358" i="41"/>
  <c r="CB363" i="41"/>
  <c r="AP363" i="41"/>
  <c r="CE360" i="41"/>
  <c r="AS360" i="41"/>
  <c r="AM366" i="41"/>
  <c r="BY366" i="41"/>
  <c r="BX367" i="41"/>
  <c r="AL367" i="41"/>
  <c r="CA364" i="41"/>
  <c r="AO364" i="41"/>
  <c r="CD361" i="41"/>
  <c r="AR361" i="41"/>
  <c r="AQ362" i="41"/>
  <c r="CC362" i="41"/>
  <c r="BZ365" i="41"/>
  <c r="AN365" i="41"/>
  <c r="AS361" i="41" l="1"/>
  <c r="CE361" i="41"/>
  <c r="BZ366" i="41"/>
  <c r="AN366" i="41"/>
  <c r="CI357" i="41"/>
  <c r="AW357" i="41"/>
  <c r="AU359" i="41"/>
  <c r="CG359" i="41"/>
  <c r="AM368" i="41"/>
  <c r="BY368" i="41"/>
  <c r="CA365" i="41"/>
  <c r="AO365" i="41"/>
  <c r="CF360" i="41"/>
  <c r="AT360" i="41"/>
  <c r="AV358" i="41"/>
  <c r="CH358" i="41"/>
  <c r="AP364" i="41"/>
  <c r="CB364" i="41"/>
  <c r="BY367" i="41"/>
  <c r="AM367" i="41"/>
  <c r="CD362" i="41"/>
  <c r="AR362" i="41"/>
  <c r="CJ356" i="41"/>
  <c r="AX356" i="41"/>
  <c r="AQ363" i="41"/>
  <c r="CC363" i="41"/>
  <c r="CJ357" i="41" l="1"/>
  <c r="AX357" i="41"/>
  <c r="AN368" i="41"/>
  <c r="BZ368" i="41"/>
  <c r="CC364" i="41"/>
  <c r="AQ364" i="41"/>
  <c r="AP365" i="41"/>
  <c r="CB365" i="41"/>
  <c r="CH359" i="41"/>
  <c r="AV359" i="41"/>
  <c r="AO366" i="41"/>
  <c r="CA366" i="41"/>
  <c r="AS362" i="41"/>
  <c r="CE362" i="41"/>
  <c r="CD363" i="41"/>
  <c r="AR363" i="41"/>
  <c r="CF361" i="41"/>
  <c r="AT361" i="41"/>
  <c r="BZ367" i="41"/>
  <c r="AN367" i="41"/>
  <c r="CI358" i="41"/>
  <c r="AW358" i="41"/>
  <c r="CG360" i="41"/>
  <c r="AU360" i="41"/>
  <c r="AP366" i="41" l="1"/>
  <c r="CB366" i="41"/>
  <c r="AV360" i="41"/>
  <c r="CH360" i="41"/>
  <c r="CJ358" i="41"/>
  <c r="AX358" i="41"/>
  <c r="AW359" i="41"/>
  <c r="CI359" i="41"/>
  <c r="AQ365" i="41"/>
  <c r="CC365" i="41"/>
  <c r="CA367" i="41"/>
  <c r="AO367" i="41"/>
  <c r="AU361" i="41"/>
  <c r="CG361" i="41"/>
  <c r="AR364" i="41"/>
  <c r="CD364" i="41"/>
  <c r="CA368" i="41"/>
  <c r="AO368" i="41"/>
  <c r="AS363" i="41"/>
  <c r="CE363" i="41"/>
  <c r="CF362" i="41"/>
  <c r="AT362" i="41"/>
  <c r="CD365" i="41" l="1"/>
  <c r="AR365" i="41"/>
  <c r="AX359" i="41"/>
  <c r="CJ359" i="41"/>
  <c r="AP367" i="41"/>
  <c r="CB367" i="41"/>
  <c r="CB368" i="41"/>
  <c r="AP368" i="41"/>
  <c r="AS364" i="41"/>
  <c r="CE364" i="41"/>
  <c r="AW360" i="41"/>
  <c r="CI360" i="41"/>
  <c r="CF363" i="41"/>
  <c r="AT363" i="41"/>
  <c r="AV361" i="41"/>
  <c r="CH361" i="41"/>
  <c r="AQ366" i="41"/>
  <c r="CC366" i="41"/>
  <c r="AU362" i="41"/>
  <c r="CG362" i="41"/>
  <c r="AX360" i="41" l="1"/>
  <c r="CJ360" i="41"/>
  <c r="AQ367" i="41"/>
  <c r="CC367" i="41"/>
  <c r="AQ368" i="41"/>
  <c r="CC368" i="41"/>
  <c r="AT364" i="41"/>
  <c r="CF364" i="41"/>
  <c r="AV362" i="41"/>
  <c r="CH362" i="41"/>
  <c r="AR366" i="41"/>
  <c r="CD366" i="41"/>
  <c r="AW361" i="41"/>
  <c r="CI361" i="41"/>
  <c r="AU363" i="41"/>
  <c r="CG363" i="41"/>
  <c r="CE365" i="41"/>
  <c r="AS365" i="41"/>
  <c r="AS366" i="41" l="1"/>
  <c r="CE366" i="41"/>
  <c r="AW362" i="41"/>
  <c r="CI362" i="41"/>
  <c r="CG364" i="41"/>
  <c r="AU364" i="41"/>
  <c r="AR368" i="41"/>
  <c r="CD368" i="41"/>
  <c r="AT365" i="41"/>
  <c r="CF365" i="41"/>
  <c r="AV363" i="41"/>
  <c r="CH363" i="41"/>
  <c r="AR367" i="41"/>
  <c r="CD367" i="41"/>
  <c r="AX361" i="41"/>
  <c r="CJ361" i="41"/>
  <c r="AV364" i="41" l="1"/>
  <c r="CH364" i="41"/>
  <c r="AW363" i="41"/>
  <c r="CI363" i="41"/>
  <c r="AS368" i="41"/>
  <c r="CE368" i="41"/>
  <c r="AX362" i="41"/>
  <c r="CJ362" i="41"/>
  <c r="CG365" i="41"/>
  <c r="AU365" i="41"/>
  <c r="CE367" i="41"/>
  <c r="AS367" i="41"/>
  <c r="AT366" i="41"/>
  <c r="CF366" i="41"/>
  <c r="CF367" i="41" l="1"/>
  <c r="AT367" i="41"/>
  <c r="CF368" i="41"/>
  <c r="AT368" i="41"/>
  <c r="AX363" i="41"/>
  <c r="CJ363" i="41"/>
  <c r="AV365" i="41"/>
  <c r="CH365" i="41"/>
  <c r="CG366" i="41"/>
  <c r="AU366" i="41"/>
  <c r="CI364" i="41"/>
  <c r="AW364" i="41"/>
  <c r="AX364" i="41" l="1"/>
  <c r="CJ364" i="41"/>
  <c r="AV366" i="41"/>
  <c r="CH366" i="41"/>
  <c r="CG368" i="41"/>
  <c r="AU368" i="41"/>
  <c r="AW365" i="41"/>
  <c r="CI365" i="41"/>
  <c r="AU367" i="41"/>
  <c r="CG367" i="41"/>
  <c r="CJ365" i="41" l="1"/>
  <c r="AX365" i="41"/>
  <c r="AV368" i="41"/>
  <c r="CH368" i="41"/>
  <c r="CH367" i="41"/>
  <c r="AV367" i="41"/>
  <c r="AW366" i="41"/>
  <c r="CI366" i="41"/>
  <c r="CI367" i="41" l="1"/>
  <c r="AW367" i="41"/>
  <c r="CJ366" i="41"/>
  <c r="AX366" i="41"/>
  <c r="CI368" i="41"/>
  <c r="AW368" i="41"/>
  <c r="AX368" i="41" l="1"/>
  <c r="CJ368" i="41"/>
  <c r="AX367" i="41"/>
  <c r="CJ367" i="41"/>
  <c r="BW4" i="1"/>
  <c r="BW5" i="1"/>
  <c r="BW12" i="1"/>
  <c r="BW7" i="1"/>
  <c r="BW9" i="1"/>
  <c r="BW11" i="1"/>
  <c r="BW8" i="1"/>
  <c r="BW10" i="1"/>
  <c r="BW3" i="1" a="1"/>
  <c r="BW3" i="1" s="1"/>
  <c r="BP2319" i="1"/>
  <c r="BW6" i="1"/>
  <c r="BX8" i="1" l="1"/>
  <c r="BX5" i="1"/>
  <c r="BX10" i="1"/>
  <c r="BX4" i="1"/>
  <c r="BX11" i="1"/>
  <c r="BX9" i="1"/>
  <c r="BX7" i="1"/>
  <c r="BX12" i="1"/>
  <c r="BX6" i="1"/>
  <c r="BX14"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<sst xmlns="http://schemas.openxmlformats.org/spreadsheetml/2006/main" count="55498" uniqueCount="16469">
  <si>
    <t>emit deafening blast in 70' long cone, 30' wide; all within are made permenantly deaf unless a heal spell is cast on them, while those within 10' radius are stunned 2-8 rounds (no saving throws)</t>
  </si>
  <si>
    <t>sun-sparkles</t>
  </si>
  <si>
    <t>breathe cone of positive energy 50' long and 20' wide, all undead and infernal creatures suffer 16-56 damage (no save)</t>
  </si>
  <si>
    <t>banish</t>
  </si>
  <si>
    <t>up to 32 HD worth of extra-planar creatures must save vs spell or be banished to their home plane of origin, area of effect 20' radius around caster, each target who makes their saving throw inflicts an automatic 2-12 damage to the hollyphant and stuns it for 2-12 segments</t>
  </si>
  <si>
    <t>deva(s), hollyphant</t>
  </si>
  <si>
    <t>light VI</t>
  </si>
  <si>
    <t>16th / 1st</t>
  </si>
  <si>
    <t>1st level (MU), 60' range, subject generates "normal illumination" within 20' radius, can blind if eyes are targeted in which case target receives saving throw vs spell, 3 hour duration</t>
  </si>
  <si>
    <t>protection from evil VI</t>
  </si>
  <si>
    <t>4th level (cleric), caster exudes a (stationary) 10' radius of protection which evil and enchanted creatures cannot enter, +2 AC vs evil creatures, saving throws vs evil effects are at +2, 3 hour duration</t>
  </si>
  <si>
    <t>16th / 7th</t>
  </si>
  <si>
    <t>5th level (cleric), range 30', target human or non-elf demihuman may be raised after up to 16 days dead (though the body must be whole), target must survive a system shock roll and will be helpless for one full day per day spent dead</t>
  </si>
  <si>
    <t>16th / 9th</t>
  </si>
  <si>
    <t>magic immunity XV</t>
  </si>
  <si>
    <t>completely immune to spells below 5th level</t>
  </si>
  <si>
    <t>detect evil III</t>
  </si>
  <si>
    <t>continuous detect evil in 20' radius</t>
  </si>
  <si>
    <t>gate XXVI</t>
  </si>
  <si>
    <r>
      <t xml:space="preserve">9th level (MU), 30' range, 50% likely to open ultra-dimensional gate, through which emerges a: (14%) </t>
    </r>
    <r>
      <rPr>
        <b/>
        <sz val="10"/>
        <rFont val="Arial"/>
        <family val="2"/>
      </rPr>
      <t>hollyphant</t>
    </r>
    <r>
      <rPr>
        <sz val="10"/>
        <rFont val="Arial"/>
        <family val="2"/>
      </rPr>
      <t xml:space="preserve"> | (14%) </t>
    </r>
    <r>
      <rPr>
        <b/>
        <sz val="10"/>
        <rFont val="Arial"/>
        <family val="2"/>
      </rPr>
      <t>baku</t>
    </r>
    <r>
      <rPr>
        <sz val="10"/>
        <rFont val="Arial"/>
        <family val="2"/>
      </rPr>
      <t xml:space="preserve"> | (14%) </t>
    </r>
    <r>
      <rPr>
        <b/>
        <sz val="10"/>
        <rFont val="Arial"/>
        <family val="2"/>
      </rPr>
      <t>lamassu</t>
    </r>
    <r>
      <rPr>
        <sz val="10"/>
        <rFont val="Arial"/>
        <family val="2"/>
      </rPr>
      <t xml:space="preserve"> | (14%) </t>
    </r>
    <r>
      <rPr>
        <b/>
        <sz val="10"/>
        <rFont val="Arial"/>
        <family val="2"/>
      </rPr>
      <t>opinicus</t>
    </r>
    <r>
      <rPr>
        <sz val="10"/>
        <rFont val="Arial"/>
        <family val="2"/>
      </rPr>
      <t xml:space="preserve"> | (14%) </t>
    </r>
    <r>
      <rPr>
        <b/>
        <sz val="10"/>
        <rFont val="Arial"/>
        <family val="2"/>
      </rPr>
      <t>shedu</t>
    </r>
    <r>
      <rPr>
        <sz val="10"/>
        <rFont val="Arial"/>
        <family val="2"/>
      </rPr>
      <t xml:space="preserve"> | (5%) </t>
    </r>
    <r>
      <rPr>
        <b/>
        <sz val="10"/>
        <rFont val="Arial"/>
        <family val="2"/>
      </rPr>
      <t>movanic deva</t>
    </r>
    <r>
      <rPr>
        <sz val="10"/>
        <rFont val="Arial"/>
        <family val="2"/>
      </rPr>
      <t xml:space="preserve"> | (5%) </t>
    </r>
    <r>
      <rPr>
        <b/>
        <sz val="10"/>
        <rFont val="Arial"/>
        <family val="2"/>
      </rPr>
      <t>monadic deva</t>
    </r>
    <r>
      <rPr>
        <sz val="10"/>
        <rFont val="Arial"/>
        <family val="2"/>
      </rPr>
      <t xml:space="preserve"> | (4%) </t>
    </r>
    <r>
      <rPr>
        <b/>
        <sz val="10"/>
        <rFont val="Arial"/>
        <family val="2"/>
      </rPr>
      <t>astral deva</t>
    </r>
    <r>
      <rPr>
        <sz val="10"/>
        <rFont val="Arial"/>
        <family val="2"/>
      </rPr>
      <t xml:space="preserve"> | (4%) </t>
    </r>
    <r>
      <rPr>
        <b/>
        <sz val="10"/>
        <rFont val="Arial"/>
        <family val="2"/>
      </rPr>
      <t>greater lamassu</t>
    </r>
    <r>
      <rPr>
        <sz val="10"/>
        <rFont val="Arial"/>
        <family val="2"/>
      </rPr>
      <t xml:space="preserve"> | (4%) </t>
    </r>
    <r>
      <rPr>
        <b/>
        <sz val="10"/>
        <rFont val="Arial"/>
        <family val="2"/>
      </rPr>
      <t>greater shedu</t>
    </r>
    <r>
      <rPr>
        <sz val="10"/>
        <rFont val="Arial"/>
        <family val="2"/>
      </rPr>
      <t xml:space="preserve"> | (4%) </t>
    </r>
    <r>
      <rPr>
        <b/>
        <sz val="10"/>
        <rFont val="Arial"/>
        <family val="2"/>
      </rPr>
      <t>ki-rin</t>
    </r>
    <r>
      <rPr>
        <sz val="10"/>
        <rFont val="Arial"/>
        <family val="2"/>
      </rPr>
      <t xml:space="preserve"> | (4%) </t>
    </r>
    <r>
      <rPr>
        <b/>
        <sz val="10"/>
        <rFont val="Arial"/>
        <family val="2"/>
      </rPr>
      <t>phoenix</t>
    </r>
  </si>
  <si>
    <t>psionics XXXV</t>
  </si>
  <si>
    <t>151-250 strength, psionic blast, ego whip, thought shield and tower of iron will</t>
  </si>
  <si>
    <t>Hordling (6 HD)</t>
  </si>
  <si>
    <t>Hordling (7 HD)</t>
  </si>
  <si>
    <t>Hordling (8 HD)</t>
  </si>
  <si>
    <t>Hordling (9 HD)</t>
  </si>
  <si>
    <t>varies</t>
  </si>
  <si>
    <t>magic resistance XIV</t>
  </si>
  <si>
    <t>hordling</t>
  </si>
  <si>
    <t>variable magic resistance: (25%) none | (25%) 5% | (25%) 15% | (25%) 30% chance to cause local magic to fail, assuming a caster level of 11th - increases or decreases in 5% increments</t>
  </si>
  <si>
    <t>variable AC</t>
  </si>
  <si>
    <t>armor class is (25%) 3 | (25%) 2 | (25%) 1 | (25%) 0</t>
  </si>
  <si>
    <t>variable size</t>
  </si>
  <si>
    <t>variable movement</t>
  </si>
  <si>
    <t>leap up to 10' in any direction and attack</t>
  </si>
  <si>
    <t>variable strength</t>
  </si>
  <si>
    <t>base strength of (1-in-6) 17 [+1/+1] | (1-in-6) 18 [+1/+2] | (1-in-6) 18/50 [+1/+3] | (1-in-6) 18/75 [+2/+3] | (1-in-6) 18/99 [+2/+4] | (1-in-6) 18/99 [+2/+5]</t>
  </si>
  <si>
    <t>variable claws</t>
  </si>
  <si>
    <t>rend IV</t>
  </si>
  <si>
    <t>variable claws (hordling)</t>
  </si>
  <si>
    <t>if both claws hit, automatically begin rending target for 2-8 hp starting immediately</t>
  </si>
  <si>
    <t>spiny grasp I</t>
  </si>
  <si>
    <t>spiny grasp II</t>
  </si>
  <si>
    <t>if either claw hits, target is automatically struck for 1 "barbed" damage each subsequent round until hordling is slain</t>
  </si>
  <si>
    <r>
      <t xml:space="preserve">ground movement is (25%) 6" | (25%) 9" | (25%) 12" | (25%) 15" </t>
    </r>
    <r>
      <rPr>
        <sz val="10"/>
        <color indexed="10"/>
        <rFont val="Arial"/>
        <family val="2"/>
      </rPr>
      <t>/</t>
    </r>
    <r>
      <rPr>
        <sz val="10"/>
        <rFont val="Arial"/>
        <family val="2"/>
      </rPr>
      <t xml:space="preserve"> using (4-in-6) two legs | (1-in-6) three legs | (1-in-6) four legs</t>
    </r>
    <r>
      <rPr>
        <sz val="10"/>
        <color indexed="10"/>
        <rFont val="Arial"/>
        <family val="2"/>
      </rPr>
      <t xml:space="preserve"> /</t>
    </r>
    <r>
      <rPr>
        <sz val="10"/>
        <rFont val="Arial"/>
        <family val="2"/>
      </rPr>
      <t xml:space="preserve"> of type (3-in-6) no bonus | (1-in-6) </t>
    </r>
    <r>
      <rPr>
        <b/>
        <sz val="10"/>
        <rFont val="Arial"/>
        <family val="2"/>
      </rPr>
      <t>leap attack XVII</t>
    </r>
    <r>
      <rPr>
        <sz val="10"/>
        <rFont val="Arial"/>
        <family val="2"/>
      </rPr>
      <t xml:space="preserve"> | (1-in-6) </t>
    </r>
    <r>
      <rPr>
        <b/>
        <sz val="10"/>
        <rFont val="Arial"/>
        <family val="2"/>
      </rPr>
      <t>leap attack XIX</t>
    </r>
    <r>
      <rPr>
        <sz val="10"/>
        <rFont val="Arial"/>
        <family val="2"/>
      </rPr>
      <t xml:space="preserve"> | (1-in-6) increase height 50% </t>
    </r>
    <r>
      <rPr>
        <sz val="10"/>
        <color indexed="10"/>
        <rFont val="Arial"/>
        <family val="2"/>
      </rPr>
      <t>/</t>
    </r>
    <r>
      <rPr>
        <sz val="10"/>
        <rFont val="Arial"/>
        <family val="2"/>
      </rPr>
      <t xml:space="preserve"> with feet (2-in-6) no bonus | (1-in-6) one additional attack per round at 1-2+(str bonus) bludgeoning | (1-in-6) one additional attack per round at 1-3 bludgeoning | (1-in-6) one additional attack per round at 1-4 slashing | (1-in-6) swim at rate (25%) 6" | (25%) 9" | (25%) 12" | (25%) 15" </t>
    </r>
    <r>
      <rPr>
        <sz val="10"/>
        <color indexed="10"/>
        <rFont val="Arial"/>
        <family val="2"/>
      </rPr>
      <t>/</t>
    </r>
    <r>
      <rPr>
        <sz val="10"/>
        <rFont val="Arial"/>
        <family val="2"/>
      </rPr>
      <t xml:space="preserve"> and wings (4-in-6) none | (1-in-6) fly 18" with max 9" ground movement (class D) | fly 12" with max 12" ground movement (class D)</t>
    </r>
  </si>
  <si>
    <t>variable tail</t>
  </si>
  <si>
    <t>variable mouth</t>
  </si>
  <si>
    <t>tail is (3-in-6) unremarkable | (1-in-6) prehensile | (1-in-6) knobbed, one additional attack for 1-3+(str bonus) bludgeoning | (1-in-6) barbed, one additional attack for 1 piercing damage</t>
  </si>
  <si>
    <t>clamping bite V</t>
  </si>
  <si>
    <t>clamping bite VI</t>
  </si>
  <si>
    <t>variable mouth (hordling)</t>
  </si>
  <si>
    <t>proc clamping bite on any hit, inflicting 1-4 damage per round (starting on the next round) until target or hordling is slain</t>
  </si>
  <si>
    <t>proc clamping bite on any hit, inflicting 1-6 damage per round (starting on the next round) until target or hordling is slain</t>
  </si>
  <si>
    <r>
      <t xml:space="preserve">mouth is (4-in-6) unremarkable | (2-in-6) huge </t>
    </r>
    <r>
      <rPr>
        <sz val="10"/>
        <color indexed="10"/>
        <rFont val="Arial"/>
        <family val="2"/>
      </rPr>
      <t>/</t>
    </r>
    <r>
      <rPr>
        <sz val="10"/>
        <rFont val="Arial"/>
        <family val="2"/>
      </rPr>
      <t xml:space="preserve">  damage is (1-in-6) 2-8 or 2-12 | (1-in-6) 2-8 | (1-in-6) 1-6 or 1-8 | (1-in-6) 1-8 or 1-10 | (1-in-6) 3-6 or 4-7 | (1-in-6) 1-3 with </t>
    </r>
    <r>
      <rPr>
        <b/>
        <sz val="10"/>
        <rFont val="Arial"/>
        <family val="2"/>
      </rPr>
      <t>clamping bite V</t>
    </r>
    <r>
      <rPr>
        <sz val="10"/>
        <rFont val="Arial"/>
        <family val="2"/>
      </rPr>
      <t xml:space="preserve"> or 1-4 with </t>
    </r>
    <r>
      <rPr>
        <b/>
        <sz val="10"/>
        <rFont val="Arial"/>
        <family val="2"/>
      </rPr>
      <t>clamping bite VI</t>
    </r>
  </si>
  <si>
    <t>variable abilities</t>
  </si>
  <si>
    <t>stinking cloud III</t>
  </si>
  <si>
    <t>variable abilities (hordling)</t>
  </si>
  <si>
    <t>continuous stench effect, single melee target (3' sphere) must save vs poison or become helpless due to nausea 2-5 rounds, those who make they save are unable to attack or cast spells for one round</t>
  </si>
  <si>
    <t>enfeeblement gaze I</t>
  </si>
  <si>
    <t>enfeeblement gaze II</t>
  </si>
  <si>
    <t>18' range, target must save vs magic or suffer 25% loss of str for 3 rounds</t>
  </si>
  <si>
    <t>trip I</t>
  </si>
  <si>
    <t>trip II</t>
  </si>
  <si>
    <t>enlarge, trip I (once each per day), reduce I, assume form XIV (twice each per day), magic resistance (20%), wary VI, ambush III, camouflage (90%), leap attack XVII, pass without trace, ESP VII</t>
  </si>
  <si>
    <t>wield XIII, magic resistance (30%), ambush XI, wary IV, leap attack XVI, gear: cricket dart (x6), gear: cricket sword, gear: cricket fiddle (4%), accuracy XIII, nimble assault, entangle, trip I, become invisible I, change self II, infravision V, ultravision I, pyrotechnics, ventriloquism</t>
  </si>
  <si>
    <t>melee range, one target up to size M per round, save vs spell or suffer a 2-5 segment stun, possibly interrupting their attack</t>
  </si>
  <si>
    <t>hug V, limited senses I, wary VI, dronesong I</t>
  </si>
  <si>
    <t>dronesong I</t>
  </si>
  <si>
    <t>dronesong II</t>
  </si>
  <si>
    <t>drone continuously, causing one melee range target to save vs spell or become extremely clumsy, automatically dropping anything they're holding and causing them to trip and fall for up to 7 rounds (before getting another saving throw), targets who make their saving throw suffer 7 rounds of 50% movement and rate-of-attack penalties</t>
  </si>
  <si>
    <t>breathe acid V</t>
  </si>
  <si>
    <t>acid jet is 10' long, 2-8 damage to one target every round, usable in conjunction with standard attack routine, requires to-hit roll</t>
  </si>
  <si>
    <t>variable defenses</t>
  </si>
  <si>
    <t>totally immune to magic missiles</t>
  </si>
  <si>
    <t>regenerate XI</t>
  </si>
  <si>
    <t>variable defenses (hordling)</t>
  </si>
  <si>
    <t>regenerate 2-5 hp per turn</t>
  </si>
  <si>
    <r>
      <t xml:space="preserve">one (90%) or two (10%) special abilities: (1-in-6) </t>
    </r>
    <r>
      <rPr>
        <b/>
        <sz val="10"/>
        <rFont val="Arial"/>
        <family val="2"/>
      </rPr>
      <t>stinking cloud III</t>
    </r>
    <r>
      <rPr>
        <sz val="10"/>
        <rFont val="Arial"/>
        <family val="2"/>
      </rPr>
      <t xml:space="preserve"> | (1-in-6)</t>
    </r>
    <r>
      <rPr>
        <b/>
        <sz val="10"/>
        <rFont val="Arial"/>
        <family val="2"/>
      </rPr>
      <t xml:space="preserve"> enfeeblement gaze II</t>
    </r>
    <r>
      <rPr>
        <sz val="10"/>
        <rFont val="Arial"/>
        <family val="2"/>
      </rPr>
      <t xml:space="preserve"> | (1-in-6) legs inflict </t>
    </r>
    <r>
      <rPr>
        <b/>
        <sz val="10"/>
        <rFont val="Arial"/>
        <family val="2"/>
      </rPr>
      <t>trip II</t>
    </r>
    <r>
      <rPr>
        <sz val="10"/>
        <rFont val="Arial"/>
        <family val="2"/>
      </rPr>
      <t xml:space="preserve"> | (1-in-6) moaning causes </t>
    </r>
    <r>
      <rPr>
        <b/>
        <sz val="10"/>
        <rFont val="Arial"/>
        <family val="2"/>
      </rPr>
      <t>dronesong II</t>
    </r>
    <r>
      <rPr>
        <sz val="10"/>
        <rFont val="Arial"/>
        <family val="2"/>
      </rPr>
      <t xml:space="preserve"> | (1-in-6) gain an additional attack routine every tenth round | (1-in-6) perform </t>
    </r>
    <r>
      <rPr>
        <b/>
        <sz val="10"/>
        <rFont val="Arial"/>
        <family val="2"/>
      </rPr>
      <t>breathe acid V</t>
    </r>
    <r>
      <rPr>
        <sz val="10"/>
        <rFont val="Arial"/>
        <family val="2"/>
      </rPr>
      <t xml:space="preserve"> once per turn</t>
    </r>
  </si>
  <si>
    <t>hide in shadows II (once per day), weapon immunity I, magic resistance XIV, variable claws, variable mouth, variable tail, variable AC, variable movement, variable strength, variable size, variable abilities, variable defenses</t>
  </si>
  <si>
    <r>
      <t xml:space="preserve">arm length of (5-in-6) normal | (1-in-6) double normal length </t>
    </r>
    <r>
      <rPr>
        <sz val="10"/>
        <color indexed="10"/>
        <rFont val="Arial"/>
        <family val="2"/>
      </rPr>
      <t>/</t>
    </r>
    <r>
      <rPr>
        <sz val="10"/>
        <rFont val="Arial"/>
        <family val="2"/>
      </rPr>
      <t xml:space="preserve"> with hands inflicting (1-in-6) 1+(str bonus)/1+(str bonus) bludgeoning, proc'ing </t>
    </r>
    <r>
      <rPr>
        <b/>
        <sz val="10"/>
        <rFont val="Arial"/>
        <family val="2"/>
      </rPr>
      <t>rend IV</t>
    </r>
    <r>
      <rPr>
        <sz val="10"/>
        <rFont val="Arial"/>
        <family val="2"/>
      </rPr>
      <t xml:space="preserve"> &amp; providing the hordling with </t>
    </r>
    <r>
      <rPr>
        <b/>
        <sz val="10"/>
        <rFont val="Arial"/>
        <family val="2"/>
      </rPr>
      <t>wield I</t>
    </r>
    <r>
      <rPr>
        <sz val="10"/>
        <rFont val="Arial"/>
        <family val="2"/>
      </rPr>
      <t xml:space="preserve"> | (1-in-6) 2-5/2-5 slashing | (1-in-6) 1-6/1-6 slashing | (1-in-6) 1-4+(str bonus)/1-4+(str bonus) piercing | (1-in-6) 1/1 piercing proc'ing </t>
    </r>
    <r>
      <rPr>
        <b/>
        <sz val="10"/>
        <rFont val="Arial"/>
        <family val="2"/>
      </rPr>
      <t>spiny grasp II</t>
    </r>
    <r>
      <rPr>
        <sz val="10"/>
        <rFont val="Arial"/>
        <family val="2"/>
      </rPr>
      <t xml:space="preserve"> | (1-in-6) 1-3+(str bonus)/1-3+(str bonus) bludgeoning</t>
    </r>
  </si>
  <si>
    <t>size is (25%) 3' tall (S) | (25%) 5' tall (M) | (25%) 6.5' tall (M) | (25%) 8' tall (L)</t>
  </si>
  <si>
    <t>Hybsil</t>
  </si>
  <si>
    <t>hybsil, pixie</t>
  </si>
  <si>
    <t>gear: hybsil arrows</t>
  </si>
  <si>
    <t>hybsil</t>
  </si>
  <si>
    <t>tiny weapon, 1-4 damage, target must save vs poison at -4 or become catatonic 1-4 hours</t>
  </si>
  <si>
    <t>dagger, faerie bow, hybsil arrows (20)</t>
  </si>
  <si>
    <t>gear: faerie bow, gear: hybsil arrows, saving throws XII</t>
  </si>
  <si>
    <t>Hybsil Witch Doctor</t>
  </si>
  <si>
    <t>Hybsil Druid</t>
  </si>
  <si>
    <t>classed (magic user 7), gear: faerie bow, gear: hybsil arrows, saving throws XII</t>
  </si>
  <si>
    <t>classed (druid 7), gear: faerie bow, gear: hybsil arrows, saving throws XII</t>
  </si>
  <si>
    <t>Jann</t>
  </si>
  <si>
    <r>
      <t xml:space="preserve">after any hit, begin merging with target, automatically inflicting 3-12 damage, </t>
    </r>
    <r>
      <rPr>
        <b/>
        <sz val="10"/>
        <rFont val="Arial"/>
        <family val="2"/>
      </rPr>
      <t>weakness proc</t>
    </r>
    <r>
      <rPr>
        <sz val="10"/>
        <rFont val="Arial"/>
        <family val="2"/>
      </rPr>
      <t xml:space="preserve"> and </t>
    </r>
    <r>
      <rPr>
        <b/>
        <sz val="10"/>
        <rFont val="Arial"/>
        <family val="2"/>
      </rPr>
      <t>level drain I</t>
    </r>
    <r>
      <rPr>
        <sz val="10"/>
        <rFont val="Arial"/>
        <family val="2"/>
      </rPr>
      <t xml:space="preserve"> for two subsequent rounds, after which it is inside the target and any successful attacks on it will also harm its merged target, if target is still at least 5th level after this merge round he shouts out a planar shift spell and the vanishes permenently, otherwise the spirit abandons the body (whose mind is permenently destroyed) and attacks a new target, holy water will undo the merging process</t>
    </r>
  </si>
  <si>
    <t>if a psionic effect is used within its own maximum range of a thought eater it will approach the user, within 60' it will absorb any psionic ability or spell they attempt to use (up to a maximum of 101-200, spells are worth 5 points per spell level), within 10' it will absorb 1 int per round (worth 10 points per), continues until the target is dead or the thought eater is filled</t>
  </si>
  <si>
    <t>infest II, ethereal I</t>
  </si>
  <si>
    <t>blood drain V</t>
  </si>
  <si>
    <t>giant tick</t>
  </si>
  <si>
    <t>at the DM's discretion, dragons may be considered to possess ultravision I (MM p. 29 has them able to see "equally well in daylight or darkness"); generally all subterranean monsters and humanoids are assumed to possess infravision, even if not listed</t>
  </si>
  <si>
    <t>wield I, gear: derro crossbow [45%], gear: derro bolt [6, 45%], derro hook fauchard [25%], derro aklys [15%], magic resistance (30%), derro agility, infravision IV, ultravision IV</t>
  </si>
  <si>
    <t>anti-magic shell, repulsion, wall of force, cloudkill III, shadow magic, ice storm, lightning bolt II, blink IV, hold person III, become invisible I, levitate IV, wall of fog I, ESP VI, hypnotic pattern, charm person, light II, spider climb II, minor creation, affect normal fires II, ventriloquism (1-3 of 20 known, each useable once per day), wield I, gear: derro crossbow [45%], gear: derro bolt [6, 45%], derro aklys [15%], derro hook fauchard [25%], magic resistance (30%), derro agility, infravision IV, ultravision IV</t>
  </si>
  <si>
    <t>anti-magic shell, repulsion, wall of force, cloudkill III, shadow magic, ice storm, lightning bolt II, blink IV, hold person III, become invisible I, levitate IV, wall of fog I, ESP VI, hypnotic pattern, charm person, light II, spider climb II, minor creation, affect normal fires II, ventriloquism (6-9 of 20 known, each useable once per day), wield I, gear: derro crossbow [45%], gear: derro bolt [6, 45%], derro aklys [15%], derro hook fauchard [25%], magic resistance (30%), derro agility, infravision IV, ultravision IV</t>
  </si>
  <si>
    <t>ultravision IV</t>
  </si>
  <si>
    <t>ultravision III</t>
  </si>
  <si>
    <t>ultravision II</t>
  </si>
  <si>
    <t>night vision up to 900', or 450' if cloudy</t>
  </si>
  <si>
    <t>planar travel VII</t>
  </si>
  <si>
    <t>shift freely between Prime Material, Elemental Air, Astral and Ethereal planes</t>
  </si>
  <si>
    <t>celestial breath weapon (once per turn), wary II, planar travel VII, aerial advantage II, magic resistance (25%), infravision V, ultravision II, know alignment, empathy</t>
  </si>
  <si>
    <t>Dragonnel</t>
  </si>
  <si>
    <t>enchanted, dinosaur, dragon</t>
  </si>
  <si>
    <t>Drelb</t>
  </si>
  <si>
    <t>cold proc V</t>
  </si>
  <si>
    <t>drelb</t>
  </si>
  <si>
    <t>proc: 3-12 cold damage, target drops anything they're holding and falls shivering to the ground (no save), duration 1 round</t>
  </si>
  <si>
    <t>illusionary retreat</t>
  </si>
  <si>
    <t>appears to shrink as it approaches a target, 90% likely to trick target into believing drelb is withdrawing</t>
  </si>
  <si>
    <t>psionic reflection</t>
  </si>
  <si>
    <t>any psionic powers used within 30' are directed back at the caster</t>
  </si>
  <si>
    <t>weapon immunity XXXV</t>
  </si>
  <si>
    <t>+1 weapon or 4+1 HD to hit, enchanted silver weapons deal double damage</t>
  </si>
  <si>
    <t>light vulnerable XII</t>
  </si>
  <si>
    <t>creature vanishes during daylight hours but returns at sundown</t>
  </si>
  <si>
    <t>extraplanar</t>
  </si>
  <si>
    <t>Drider</t>
  </si>
  <si>
    <t>Drider Cleric I</t>
  </si>
  <si>
    <t>Drider Cleric II</t>
  </si>
  <si>
    <t>Drider Magic User I</t>
  </si>
  <si>
    <t>Drider Magic User II</t>
  </si>
  <si>
    <t>Drider Magic User III</t>
  </si>
  <si>
    <t>Huge Dragonfly</t>
  </si>
  <si>
    <t>longsword</t>
  </si>
  <si>
    <t>shortbow and 20 arrows</t>
  </si>
  <si>
    <t>1-4 or 1-8</t>
  </si>
  <si>
    <t>paralyze proc IX</t>
  </si>
  <si>
    <t>drider(s)</t>
  </si>
  <si>
    <t>bite proc: save vs poison at -2 or become paralyzed 1-2 turns</t>
  </si>
  <si>
    <t>suggestion, dispel magic IV, clairvoyance, detect lie, levitate 0, detect magic III, know alignment, dancing lights II, faerie fire I, darkness V (once each per day), paralyze proc IX, magic resistance (15%), classed (cleric 6)</t>
  </si>
  <si>
    <t>suggestion, dispel magic IV, clairvoyance, detect lie, levitate 0, detect magic III, know alignment, dancing lights II, faerie fire I, darkness V (once each per day), paralyze proc IX, magic resistance (15%), classed (cleric 7)</t>
  </si>
  <si>
    <t>levitate 0, detect magic III, know alignment, dancing lights II, faerie fire I, darkness V (once each per day), magic resistance (15%), classed (magic user 6)</t>
  </si>
  <si>
    <t>levitate 0, detect magic III, know alignment, dancing lights II, faerie fire I, darkness V (once each per day), magic resistance (15%), classed (magic user 7)</t>
  </si>
  <si>
    <t>each hit indicates a frond has attached itself to a target, targets begins taking 1-4 damage the following round, with a 10% chance per round of being throttled, throttled characters die at the end of the subsequent round if the throttling vine is not cut/destroyed</t>
  </si>
  <si>
    <t>choke creeper components</t>
  </si>
  <si>
    <t>36' diameter (L)</t>
  </si>
  <si>
    <t>creature consists of a thick, central stalk roughly 100' long (or 36' diameter) containing 110 tendrils, the stalk is where the hp are contained (per HD) but each 13' tendril is AC 6 and has 2 HD, up to eight vines may attack a M-sized target each round</t>
  </si>
  <si>
    <t>cold resistance VI</t>
  </si>
  <si>
    <t>cold causes 1 damage per die but immobilizes section struck 2-5 rounds</t>
  </si>
  <si>
    <t>lightning immunity III</t>
  </si>
  <si>
    <t>immune to electricity, electrical attacks double the plants movement rate (from 0.5" to 1") for 2-5 rounds</t>
  </si>
  <si>
    <t>Cloaker</t>
  </si>
  <si>
    <t>constrict/constrict/
constrict/constrict/
constrict/constrict/
constrict/constrict</t>
  </si>
  <si>
    <t>sprawling killer</t>
  </si>
  <si>
    <t>able to attack up to eight times within any given 10'x10' block of its area, to a maximum of 80 attacks per round across up to 80 targets</t>
  </si>
  <si>
    <t>1-6/1-6/0</t>
  </si>
  <si>
    <t>bludgeon/bludgeon/
constrict</t>
  </si>
  <si>
    <t>envelope VII</t>
  </si>
  <si>
    <t>cloaker</t>
  </si>
  <si>
    <t>(1-4+)</t>
  </si>
  <si>
    <t>crimson death</t>
  </si>
  <si>
    <t>proc automatic 3-30 damage on hit from fluid drain (primarily blood)</t>
  </si>
  <si>
    <t>engorgement</t>
  </si>
  <si>
    <r>
      <t xml:space="preserve">after slaying a target, creature becomes engorged with blood, losing </t>
    </r>
    <r>
      <rPr>
        <b/>
        <sz val="10"/>
        <rFont val="Arial"/>
        <family val="2"/>
      </rPr>
      <t>ambush III</t>
    </r>
    <r>
      <rPr>
        <sz val="10"/>
        <rFont val="Arial"/>
        <family val="2"/>
      </rPr>
      <t xml:space="preserve">, suffering a -4 AC penalty, 50% movement penalty (6") and a downgrade from </t>
    </r>
    <r>
      <rPr>
        <b/>
        <sz val="10"/>
        <rFont val="Arial"/>
        <family val="2"/>
      </rPr>
      <t>weapon immunity II</t>
    </r>
    <r>
      <rPr>
        <sz val="10"/>
        <rFont val="Arial"/>
        <family val="2"/>
      </rPr>
      <t xml:space="preserve"> to </t>
    </r>
    <r>
      <rPr>
        <b/>
        <sz val="10"/>
        <rFont val="Arial"/>
        <family val="2"/>
      </rPr>
      <t>weapon immunity I</t>
    </r>
    <r>
      <rPr>
        <sz val="10"/>
        <rFont val="Arial"/>
        <family val="2"/>
      </rPr>
      <t>, duration 1 hour</t>
    </r>
  </si>
  <si>
    <t>aleax, crimson death</t>
  </si>
  <si>
    <t>Demilich</t>
  </si>
  <si>
    <t>demilich</t>
  </si>
  <si>
    <t>demilich components</t>
  </si>
  <si>
    <t>ghost form, hound of ill omen, wraith form</t>
  </si>
  <si>
    <r>
      <t xml:space="preserve">creatures consists of a skull and a pile of dust, the skull has the hit points and is the core of the creature, the dust manifests into </t>
    </r>
    <r>
      <rPr>
        <b/>
        <sz val="10"/>
        <rFont val="Arial"/>
        <family val="2"/>
      </rPr>
      <t>wraith form</t>
    </r>
    <r>
      <rPr>
        <sz val="10"/>
        <rFont val="Arial"/>
        <family val="2"/>
      </rPr>
      <t xml:space="preserve"> (initially) and then </t>
    </r>
    <r>
      <rPr>
        <b/>
        <sz val="10"/>
        <rFont val="Arial"/>
        <family val="2"/>
      </rPr>
      <t>ghost form</t>
    </r>
    <r>
      <rPr>
        <sz val="10"/>
        <rFont val="Arial"/>
        <family val="2"/>
      </rPr>
      <t>, each of which have attributes but are completely indestructible</t>
    </r>
  </si>
  <si>
    <t>magnesium spirit, vampiric ixatxachitl, wight, wraith, wraith form</t>
  </si>
  <si>
    <t>spectre, wight, wraith</t>
  </si>
  <si>
    <t>ghost, ghost form</t>
  </si>
  <si>
    <t>ghost, ghost form, mezzodaemon, ultradaemon</t>
  </si>
  <si>
    <t>boggart, consume, envelope VI, ghost, ghost form</t>
  </si>
  <si>
    <t>cold proc IV</t>
  </si>
  <si>
    <t>drain 1 str per hit unless save vs poison is made, duration 2-8 turns</t>
  </si>
  <si>
    <t>carrion crawler, garbug(s), gelatinous cube, ghast, lich, meenlock, stunjelly</t>
  </si>
  <si>
    <t>Firefriend</t>
  </si>
  <si>
    <t>fire ray I, cold ray II, lightning ray, transmutation ray (once each per six rounds), fear aura XIII lumbering IX</t>
  </si>
  <si>
    <t>fire ray I</t>
  </si>
  <si>
    <t>fire ray II</t>
  </si>
  <si>
    <t>firefriend</t>
  </si>
  <si>
    <t>13' range, single target, green fire ray, 5-20 damage, save vs wand for half damage</t>
  </si>
  <si>
    <t>Giant Bluebottle Fly</t>
  </si>
  <si>
    <t>Giant Horsefly</t>
  </si>
  <si>
    <t>giant bluebottle fly, giant horsefly, giant wasp</t>
  </si>
  <si>
    <t>tremendous speed I, initiative bonus II, saving throws XIX</t>
  </si>
  <si>
    <t>tremendous speed I</t>
  </si>
  <si>
    <t>tremendous speed II</t>
  </si>
  <si>
    <t>giant bluebottle fly, giant horsefly</t>
  </si>
  <si>
    <t>able to advance, attack and retreat all within the same round, retreat occurs instantaneous 1 segment after the attack and resulting in the creature moving back 30' and up 10'; only missile weapons can target them in that case</t>
  </si>
  <si>
    <t>disease proc X</t>
  </si>
  <si>
    <t>bite proc: 10% likely to inflict disease unless save vs poison is made, see Diseases chart</t>
  </si>
  <si>
    <t>giant bluebottle fly</t>
  </si>
  <si>
    <t>disease proc X, tremendous speed II, fire vulnerable VI</t>
  </si>
  <si>
    <t>blood drain XVI</t>
  </si>
  <si>
    <t>giant horsefly</t>
  </si>
  <si>
    <t>after successful hit automatically drain 2-16 hp for one round</t>
  </si>
  <si>
    <t>blood drain XVI, tremendous speed II, fire vulnerable VI</t>
  </si>
  <si>
    <t>Foo Dog</t>
  </si>
  <si>
    <t>Foo Lion</t>
  </si>
  <si>
    <t>2-5/2-5/1-12</t>
  </si>
  <si>
    <t>2-8/2-8/2-16</t>
  </si>
  <si>
    <t>bearded devil, foo dog, nabassu IX</t>
  </si>
  <si>
    <t>foo lion, grey slaad, ice devil, movanic deva, type II demon</t>
  </si>
  <si>
    <t>holy advantage I</t>
  </si>
  <si>
    <t>holy advantage II</t>
  </si>
  <si>
    <t>foo dog</t>
  </si>
  <si>
    <t>foo lion</t>
  </si>
  <si>
    <t>barking roar</t>
  </si>
  <si>
    <t>foo dog, foo lion</t>
  </si>
  <si>
    <t>+1 to hit, +1 to AC and -1 damage per die vs evil targets, +2 vs lawful evil targets</t>
  </si>
  <si>
    <t>+2 to hit, +1 to AC and -1 damage per die vs  evil targets, +3 vs lawful evil targets</t>
  </si>
  <si>
    <r>
      <t xml:space="preserve">after 7 rounds of continuous barking, 20% likely to summon 1-6 </t>
    </r>
    <r>
      <rPr>
        <b/>
        <sz val="10"/>
        <rFont val="Arial"/>
        <family val="2"/>
      </rPr>
      <t>foo dogs</t>
    </r>
    <r>
      <rPr>
        <sz val="10"/>
        <rFont val="Arial"/>
        <family val="2"/>
      </rPr>
      <t xml:space="preserve"> (50%) | 1-2 </t>
    </r>
    <r>
      <rPr>
        <b/>
        <sz val="10"/>
        <rFont val="Arial"/>
        <family val="2"/>
      </rPr>
      <t>foo lions</t>
    </r>
    <r>
      <rPr>
        <sz val="10"/>
        <rFont val="Arial"/>
        <family val="2"/>
      </rPr>
      <t xml:space="preserve"> (50%) after an additional 1-10 rounds</t>
    </r>
  </si>
  <si>
    <t>holy advantage I, become invisible I, magic resistance (55%), barking roar, phase astral I, phase ethereal I</t>
  </si>
  <si>
    <t>holy advantage II, become invisible I, magic resistance (45%), barking roar, phase astral I, phase ethereal I</t>
  </si>
  <si>
    <t>Forester's Bane</t>
  </si>
  <si>
    <t>slash/slash/slash/
(slash/slash/slash)</t>
  </si>
  <si>
    <t>2-5/2-5/2-5/
(2-5/2-5/2-5)</t>
  </si>
  <si>
    <t>forester's bane components</t>
  </si>
  <si>
    <t>forester's bane</t>
  </si>
  <si>
    <t>creature consists of a main plant (base HD), 6 stalks (5' to 7' long, AC 4, 17-24 hp apiece), each terminating in a leaf (AC 7, 9-16 hp apiece); components will grow back fully within 2-8 weeks unless central plant is slain</t>
  </si>
  <si>
    <t>camouflage XIII</t>
  </si>
  <si>
    <t>appears to be a harmless, if somewhat exotic, plant unless the viewer is familiar with the species</t>
  </si>
  <si>
    <t>weed grapple III</t>
  </si>
  <si>
    <t>each hit indicates a leaf has grabbed the target, automatically dealing 2-5 damage per round in subsequent rounds, target has a 5% chance per point of str of breaking free</t>
  </si>
  <si>
    <t>weed grapple III, forester's bane components, camouflage XIII</t>
  </si>
  <si>
    <t>Formian Myrmarch</t>
  </si>
  <si>
    <t>Formian Warrior</t>
  </si>
  <si>
    <t>Formian Worker</t>
  </si>
  <si>
    <t>claw/claw/bite/sting</t>
  </si>
  <si>
    <t>2-8/1-2</t>
  </si>
  <si>
    <t>1-4/1-4/1-6/1</t>
  </si>
  <si>
    <t>venom XV</t>
  </si>
  <si>
    <t>venom XVI</t>
  </si>
  <si>
    <t>formian myrmarch, formian gymarch</t>
  </si>
  <si>
    <t>proc: save vs poison or suffer 1-8 damage</t>
  </si>
  <si>
    <t>sting proc: save vs poison or suffer 4-16 damage, suffer 2-8 even if save is made</t>
  </si>
  <si>
    <t>formian warrior</t>
  </si>
  <si>
    <t>sting proc: save vs poison or suffer 2-8 damage, suffer 1-4 even if save is made</t>
  </si>
  <si>
    <t>(4-16)</t>
  </si>
  <si>
    <t>Executioner's Hood</t>
  </si>
  <si>
    <t>Falcon</t>
  </si>
  <si>
    <t>Formian</t>
  </si>
  <si>
    <t>Froghemoth</t>
  </si>
  <si>
    <t>18' long and broad (L)</t>
  </si>
  <si>
    <t>froghemoth components</t>
  </si>
  <si>
    <t>froghemoth</t>
  </si>
  <si>
    <t>accelerated healing III</t>
  </si>
  <si>
    <t>severed tentacles and/or tongue grow back in 2-5 weeks</t>
  </si>
  <si>
    <t>camouflage XIV</t>
  </si>
  <si>
    <t>hunts with body submerged and only eye/nostril stalks protruding above the surface (unstatted)</t>
  </si>
  <si>
    <t>adhesive tongue IV</t>
  </si>
  <si>
    <t>swallow single target up to (catfish's_HD - 3.5) feet tall on hit, target suffers 1 hp per round plus 5% chance per round of suffocation, target may attack from within with short piercing attacks, 50% of catfish's hp from within means they are free, attacks from without are 20% likely to also hit the target</t>
  </si>
  <si>
    <t>swallow whole VIII</t>
  </si>
  <si>
    <t>swallow whole M size on any attack roll 2 greater than needed to hit, swallowed creature dies in 6 rounds</t>
  </si>
  <si>
    <t>adhesive tongue IV (froghemoth)</t>
  </si>
  <si>
    <r>
      <t xml:space="preserve">10' range, target struck must out-roll froghemoth's 1-8 using a 1-6 for a chance to cling to some object, otherwise they are drawn into the mouth for a </t>
    </r>
    <r>
      <rPr>
        <b/>
        <sz val="10"/>
        <rFont val="Arial"/>
        <family val="2"/>
      </rPr>
      <t>swallow whole VIII</t>
    </r>
    <r>
      <rPr>
        <sz val="10"/>
        <rFont val="Arial"/>
        <family val="2"/>
      </rPr>
      <t xml:space="preserve"> attempt, out-roll must be performed each round until the either the tongue is severed or froghemoth is killed unless target has an 18/51+ str, clinging targets cannot take any other action</t>
    </r>
  </si>
  <si>
    <t>tongue/tentacle/
tentacle/tentacle/
tentacle</t>
  </si>
  <si>
    <t>0/5-8/5-8/5-8/5-8</t>
  </si>
  <si>
    <t>ruin VIII</t>
  </si>
  <si>
    <t>swallow whole VIII (froghemoth)</t>
  </si>
  <si>
    <r>
      <t xml:space="preserve">attack roll, swallow whole any M size (19+) or S size (14+) brought up to mouth, swallowed targets suffer 4-16 acid damage per round (starting immediately), fall unconscious after 2 rounds and are completely disintegrated at -10 hp (triggering </t>
    </r>
    <r>
      <rPr>
        <b/>
        <sz val="10"/>
        <rFont val="Arial"/>
        <family val="2"/>
      </rPr>
      <t>ruin VIII</t>
    </r>
    <r>
      <rPr>
        <sz val="10"/>
        <rFont val="Arial"/>
        <family val="2"/>
      </rPr>
      <t>), targets who are struck but not swallowed suffer 5-50 chewing damage instead and are released</t>
    </r>
  </si>
  <si>
    <t>fire resistance IX</t>
  </si>
  <si>
    <t>immune to normal fire, half damage from magical fire attacks, fire damage cause creature to withdraw for 1 round</t>
  </si>
  <si>
    <t>froghemoth, intellect devourer</t>
  </si>
  <si>
    <t>injury rage</t>
  </si>
  <si>
    <t>if tongue is severed, tentacle damage is doubled for 2-5 rounds (10-16 damage), after which the froghemoth will attempt to flee</t>
  </si>
  <si>
    <t>adhesive tongue IV, injury rage, divide attacks I, camouflage XIV, froghemoth components, fire resistance IX, lightning resistance II, bog movement, accelerated healing III</t>
  </si>
  <si>
    <t>raw(0:0)</t>
  </si>
  <si>
    <t>Tadhemoth I</t>
  </si>
  <si>
    <t>Tadhemoth II</t>
  </si>
  <si>
    <t>Tadhemoth III</t>
  </si>
  <si>
    <t>Tadhemoth IV</t>
  </si>
  <si>
    <t>Galeb Duhr (8 HD)</t>
  </si>
  <si>
    <t>Galeb Duhr (9 HD)</t>
  </si>
  <si>
    <t>Galeb Duhr (10 HD)</t>
  </si>
  <si>
    <t>move earth</t>
  </si>
  <si>
    <t>galeb duhr</t>
  </si>
  <si>
    <t>6th level (MU), 200' range, caster may move any volume of earth (dirt, clay, sand, etc) however each 40'x40'x10' section requires a full turn, trees and structures cannot be safely moved using this spell unless an earth elemental assists, does not work on rocks, duration is per caster concentration</t>
  </si>
  <si>
    <t>20th /12th</t>
  </si>
  <si>
    <t>stone shape</t>
  </si>
  <si>
    <t>dao, galeb duhr</t>
  </si>
  <si>
    <t>Animated Boulder</t>
  </si>
  <si>
    <t>elemental, enchanted</t>
  </si>
  <si>
    <r>
      <t xml:space="preserve">convert a boulder within 60' into an </t>
    </r>
    <r>
      <rPr>
        <b/>
        <sz val="10"/>
        <rFont val="Arial"/>
        <family val="2"/>
      </rPr>
      <t>animated boulder</t>
    </r>
    <r>
      <rPr>
        <sz val="10"/>
        <rFont val="Arial"/>
        <family val="2"/>
      </rPr>
      <t>, each galeb duhr can only maintain 2 such boulders at a time</t>
    </r>
  </si>
  <si>
    <t>cold vulnerable VII</t>
  </si>
  <si>
    <t>all cold effects do double damage, -4 saving throws vs cold</t>
  </si>
  <si>
    <t>fire resistance X</t>
  </si>
  <si>
    <t>immune to normal fire, +4 saving throws vs magical fire</t>
  </si>
  <si>
    <t>Fomorian Giant</t>
  </si>
  <si>
    <t>13.5' tall (L)</t>
  </si>
  <si>
    <t>Fomorian</t>
  </si>
  <si>
    <t>improved armor (AC 2) with huge club</t>
  </si>
  <si>
    <t>basic armor (AC 3) ball &amp; chain</t>
  </si>
  <si>
    <t>basic armor (AC 3) huge club</t>
  </si>
  <si>
    <t>improved armor (AC 2) with ball &amp; chain</t>
  </si>
  <si>
    <t>improved armor, shield (AC 1) with huge club</t>
  </si>
  <si>
    <t>improved armor, shield (AC 1) with ball &amp; chain</t>
  </si>
  <si>
    <t>wield VIII, wary II, ambush II</t>
  </si>
  <si>
    <t>Firbolg</t>
  </si>
  <si>
    <t>Verbeeg</t>
  </si>
  <si>
    <t>firbolg (MM2) stats over-sized weapons as dealing twice normal damage plus strength bonus</t>
  </si>
  <si>
    <t>12-30</t>
  </si>
  <si>
    <t>giant two-handed sword (2-20)</t>
  </si>
  <si>
    <t>giant halberd (2-20)</t>
  </si>
  <si>
    <t>giant axe (2-16)</t>
  </si>
  <si>
    <t>giant club (2-12)</t>
  </si>
  <si>
    <t>giant spear (2-12)</t>
  </si>
  <si>
    <t>missile resistance III</t>
  </si>
  <si>
    <t>firbolg</t>
  </si>
  <si>
    <t>reduce II</t>
  </si>
  <si>
    <t>shrink down as small as 3' tall (from 10.5' tall), duration 10-16 turns</t>
  </si>
  <si>
    <t>reduce I</t>
  </si>
  <si>
    <t>firbolg, lava child mage</t>
  </si>
  <si>
    <t>forget</t>
  </si>
  <si>
    <r>
      <t xml:space="preserve">2nd level (MU), 30' range, targets within a 20'x20' square must each save vs spell or forget what happened in the prior 5 rounds, 1 target saves at -2, 2 targets save at -1 and 3-4 targets save normally, only reversed by </t>
    </r>
    <r>
      <rPr>
        <b/>
        <sz val="10"/>
        <rFont val="Arial"/>
        <family val="2"/>
      </rPr>
      <t>heal</t>
    </r>
    <r>
      <rPr>
        <sz val="10"/>
        <rFont val="Arial"/>
        <family val="2"/>
      </rPr>
      <t xml:space="preserve">, </t>
    </r>
    <r>
      <rPr>
        <b/>
        <sz val="10"/>
        <rFont val="Arial"/>
        <family val="2"/>
      </rPr>
      <t>restoration</t>
    </r>
    <r>
      <rPr>
        <sz val="10"/>
        <rFont val="Arial"/>
        <family val="2"/>
      </rPr>
      <t xml:space="preserve"> or </t>
    </r>
    <r>
      <rPr>
        <b/>
        <sz val="10"/>
        <rFont val="Arial"/>
        <family val="2"/>
      </rPr>
      <t>wish</t>
    </r>
  </si>
  <si>
    <t>13th / 3rd</t>
  </si>
  <si>
    <t>alter self</t>
  </si>
  <si>
    <t>Firbolg Shaman</t>
  </si>
  <si>
    <t>firbolg spellcasting</t>
  </si>
  <si>
    <t>firbolg shaman</t>
  </si>
  <si>
    <t>cast spells: 100% for illusionist spells | 1st x10, 2nd x4, randomly selected, cast at 7th level</t>
  </si>
  <si>
    <t>E, Q x10, S</t>
  </si>
  <si>
    <t>E, Q x5</t>
  </si>
  <si>
    <t>shift freely between Abyss, Astral, Hades, Pandemonium and Tarterus</t>
  </si>
  <si>
    <t>shift freely between Abyss, Gehenna, Hades, Hell and Tarterus</t>
  </si>
  <si>
    <t>command</t>
  </si>
  <si>
    <t>nycadaemon</t>
  </si>
  <si>
    <t>1st level (cleric), 10' range, command a single target to obey a one-word command ("die")</t>
  </si>
  <si>
    <t>Eff. Level</t>
  </si>
  <si>
    <t>Thac0s</t>
  </si>
  <si>
    <t>Saves</t>
  </si>
  <si>
    <t>1+5 (or 2+1) to 4</t>
  </si>
  <si>
    <t>3+1 (or 4+1) to 6</t>
  </si>
  <si>
    <t>5+5 (or 6+1) to 8</t>
  </si>
  <si>
    <t>7+5 (or 8+1) to 10</t>
  </si>
  <si>
    <t>9+5 (or 10+1) to 12</t>
  </si>
  <si>
    <t>11+5 (or 12+1) to 14</t>
  </si>
  <si>
    <t>13+5 (or 14+1) to 16</t>
  </si>
  <si>
    <t>15+5 (or 16+1) and up</t>
  </si>
  <si>
    <t>Sleep</t>
  </si>
  <si>
    <t>up to 1</t>
  </si>
  <si>
    <t>4+1 to 4+4</t>
  </si>
  <si>
    <t>Holy Word</t>
  </si>
  <si>
    <t>up to 3+3</t>
  </si>
  <si>
    <t>4 to 7+3</t>
  </si>
  <si>
    <t>8 to 11+3</t>
  </si>
  <si>
    <t>12 and up</t>
  </si>
  <si>
    <t>Charm Monster</t>
  </si>
  <si>
    <t>up to 2</t>
  </si>
  <si>
    <t>2+1 to 3+2</t>
  </si>
  <si>
    <t>3+3 to 4+4</t>
  </si>
  <si>
    <t>6+1 to 7+2</t>
  </si>
  <si>
    <t>7+3 to 8+4</t>
  </si>
  <si>
    <t>up to 1+3</t>
  </si>
  <si>
    <t>2 to 4</t>
  </si>
  <si>
    <t>4+1 to 6+3</t>
  </si>
  <si>
    <t>6+4 to 8+3</t>
  </si>
  <si>
    <t>Death Spell*</t>
  </si>
  <si>
    <t>*also describes a HD conversion rate for mixed groups</t>
  </si>
  <si>
    <t>Manual
HD</t>
  </si>
  <si>
    <t>HD (Thac0)</t>
  </si>
  <si>
    <t>wield I, fearless II</t>
  </si>
  <si>
    <t>Githzerai Sergeant III</t>
  </si>
  <si>
    <t>Githzerai Sergeant IV</t>
  </si>
  <si>
    <t>4-13 (3/2)</t>
  </si>
  <si>
    <t>6-15 (3/2)</t>
  </si>
  <si>
    <t>2-11 (3/2)</t>
  </si>
  <si>
    <t>Githyanki Sergeant IV</t>
  </si>
  <si>
    <t>shocking grasp III</t>
  </si>
  <si>
    <t>user may discharge into an opponent at any time striking vs AC 10 adjusted for dex, 9-16 damage, upon expending last of daily allotment (50 points) caster falls asleep for 1 hour</t>
  </si>
  <si>
    <t>gear: umpleby net</t>
  </si>
  <si>
    <t>tough web-like net, can be thrown up to 30' at a single target, on hit (adjusting only for dex and magic) target must save vs spell at -2 or become entangled, str 13 or above takes 15 rounds to break free, str 18 can break free in 1 rounds, strength above 18 breaks free instantly</t>
  </si>
  <si>
    <t>shocking grasp III (up to 50 points of damage per day), gear: umpleby net, lightning immunity I, detect gems</t>
  </si>
  <si>
    <t>Black Urchin</t>
  </si>
  <si>
    <t>Red Urchin</t>
  </si>
  <si>
    <t>Green Urchin</t>
  </si>
  <si>
    <t>camouflage XI</t>
  </si>
  <si>
    <t>camouflage XI, detect paper, consume spellbook, retreat leap</t>
  </si>
  <si>
    <t>sleep proc I</t>
  </si>
  <si>
    <t>sleep proc II</t>
  </si>
  <si>
    <t>cold ray I</t>
  </si>
  <si>
    <t>wield X, charm person, sleep I, gaseous form I, cold ray I (once each per day), shape change II, regenerate I, become invisible I, darkness II</t>
  </si>
  <si>
    <t>cold ray II</t>
  </si>
  <si>
    <t>regenerate X</t>
  </si>
  <si>
    <t>light vulnerable I</t>
  </si>
  <si>
    <t>light vulnerable II</t>
  </si>
  <si>
    <t>light vulnerable III</t>
  </si>
  <si>
    <t>light vulnerable IV</t>
  </si>
  <si>
    <t>normal illumination inflicts -8 AC penalty</t>
  </si>
  <si>
    <t>upon death, immolate brightly, all in 10' radius must save vs spell or be blinded 1-6 turns; all non-metal items on dark creeper are destroyed, any metal items are 20% likely to be destroyed and magic items must save vs magical fire or lose their dweomer</t>
  </si>
  <si>
    <t>light</t>
  </si>
  <si>
    <t>Dark Stalker</t>
  </si>
  <si>
    <t>immolation death I</t>
  </si>
  <si>
    <t>immolation death II</t>
  </si>
  <si>
    <t>dark stalker</t>
  </si>
  <si>
    <t>(4th) / 1st</t>
  </si>
  <si>
    <t>wield I, darkness IV (three per day), classed (thief 4), detect magic II, light vulnerable IV, immolation death I</t>
  </si>
  <si>
    <t>gain flipper/flipper attacks (2-12/2-12) vs marine targets (submerged in ocean)</t>
  </si>
  <si>
    <t>dinosaur, animal</t>
  </si>
  <si>
    <t>reptile, animal</t>
  </si>
  <si>
    <r>
      <rPr>
        <b/>
        <sz val="10"/>
        <rFont val="Arial"/>
        <family val="2"/>
      </rPr>
      <t>8th</t>
    </r>
    <r>
      <rPr>
        <sz val="10"/>
        <rFont val="Arial"/>
        <family val="2"/>
      </rPr>
      <t xml:space="preserve"> / 3rd</t>
    </r>
  </si>
  <si>
    <r>
      <rPr>
        <b/>
        <sz val="10"/>
        <rFont val="Arial"/>
        <family val="2"/>
      </rPr>
      <t>10th</t>
    </r>
    <r>
      <rPr>
        <sz val="10"/>
        <rFont val="Arial"/>
        <family val="2"/>
      </rPr>
      <t xml:space="preserve"> / 3rd</t>
    </r>
  </si>
  <si>
    <r>
      <rPr>
        <b/>
        <sz val="10"/>
        <rFont val="Arial"/>
        <family val="2"/>
      </rPr>
      <t>16th</t>
    </r>
    <r>
      <rPr>
        <sz val="10"/>
        <rFont val="Arial"/>
        <family val="2"/>
      </rPr>
      <t xml:space="preserve"> / 9th</t>
    </r>
  </si>
  <si>
    <t>5th level (MU), 160' range, no save, movement starts at 2" and doubles each round until out of range, 400 lb limit</t>
  </si>
  <si>
    <t>plant, sylvan</t>
  </si>
  <si>
    <t>swallow whole M size or smaller on 20 or any attack roll 4 greater than needed to hit, swallowed creature dies in 6 rounds</t>
  </si>
  <si>
    <t>CE-NE</t>
  </si>
  <si>
    <t>tribal standard III</t>
  </si>
  <si>
    <t>kuo-toa monitor</t>
  </si>
  <si>
    <r>
      <t xml:space="preserve">bearer of standard renders all like-species allies with </t>
    </r>
    <r>
      <rPr>
        <b/>
        <sz val="10"/>
        <rFont val="Arial"/>
        <family val="2"/>
      </rPr>
      <t>fearless I</t>
    </r>
  </si>
  <si>
    <t>claw/claw/bite/bite</t>
  </si>
  <si>
    <t>gear: deep pincer</t>
  </si>
  <si>
    <t>gear: deep harpoon</t>
  </si>
  <si>
    <t>gear: deep shield</t>
  </si>
  <si>
    <t>physical
adhesive</t>
  </si>
  <si>
    <r>
      <t>usable only by satyr, 60' radius, three functions (</t>
    </r>
    <r>
      <rPr>
        <b/>
        <sz val="10"/>
        <rFont val="Arial"/>
        <family val="2"/>
      </rPr>
      <t>charm:</t>
    </r>
    <r>
      <rPr>
        <sz val="10"/>
        <rFont val="Arial"/>
        <family val="2"/>
      </rPr>
      <t xml:space="preserve"> save vs spell or charmed, duration indefinite | </t>
    </r>
    <r>
      <rPr>
        <b/>
        <sz val="10"/>
        <rFont val="Arial"/>
        <family val="2"/>
      </rPr>
      <t>sleep:</t>
    </r>
    <r>
      <rPr>
        <sz val="10"/>
        <rFont val="Arial"/>
        <family val="2"/>
      </rPr>
      <t xml:space="preserve"> automatically affect up to the following caps (up to 4+4 HD, 0-1 | up to 4 HD, 1-2 | up 3 HD, 1-4 | up to 2 HD, 2-8 | up to 1 HD, 4-16), duration 4 turns | </t>
    </r>
    <r>
      <rPr>
        <b/>
        <sz val="10"/>
        <rFont val="Arial"/>
        <family val="2"/>
      </rPr>
      <t>fear:</t>
    </r>
    <r>
      <rPr>
        <sz val="10"/>
        <rFont val="Arial"/>
        <family val="2"/>
      </rPr>
      <t xml:space="preserve"> save vs spell or 65% likely to drop held items (-5% per level) and flee at maximum speed, 6 round duration), once a save has been made target is permanently immune to that pipe, any satyr is 22.7% to have a pipe</t>
    </r>
  </si>
  <si>
    <t>th</t>
  </si>
  <si>
    <t>sv</t>
  </si>
  <si>
    <t>50% mounted, 60% on medium (per weapons plus Ts)</t>
  </si>
  <si>
    <t>50% mounted, 20% on heavy (per weapons plus Fs &amp; Cs)</t>
  </si>
  <si>
    <t>50% mounted, 20% on light (per weapons plus MUs) | also traders</t>
  </si>
  <si>
    <t>Merchant (80% Mercenaries)</t>
  </si>
  <si>
    <t>Mercenary Heavy Calvalry</t>
  </si>
  <si>
    <t>ring mail, shield, spear &amp; morning star</t>
  </si>
  <si>
    <t>10% of mercenary force (8% overall) are fighter (1st) (per weapons)</t>
  </si>
  <si>
    <t>magic missile resistance</t>
  </si>
  <si>
    <t>takes 1 per missile</t>
  </si>
  <si>
    <r>
      <t xml:space="preserve">immune to </t>
    </r>
    <r>
      <rPr>
        <b/>
        <sz val="10"/>
        <rFont val="Arial"/>
        <family val="2"/>
      </rPr>
      <t>sleep</t>
    </r>
    <r>
      <rPr>
        <sz val="10"/>
        <rFont val="Arial"/>
        <family val="2"/>
      </rPr>
      <t xml:space="preserve">, </t>
    </r>
    <r>
      <rPr>
        <b/>
        <sz val="10"/>
        <rFont val="Arial"/>
        <family val="2"/>
      </rPr>
      <t>charm</t>
    </r>
    <r>
      <rPr>
        <sz val="10"/>
        <rFont val="Arial"/>
        <family val="2"/>
      </rPr>
      <t xml:space="preserve">, </t>
    </r>
    <r>
      <rPr>
        <b/>
        <sz val="10"/>
        <rFont val="Arial"/>
        <family val="2"/>
      </rPr>
      <t>hold</t>
    </r>
    <r>
      <rPr>
        <sz val="10"/>
        <rFont val="Arial"/>
        <family val="2"/>
      </rPr>
      <t xml:space="preserve"> and all mind-effecting magic including illusions</t>
    </r>
  </si>
  <si>
    <t>light vulnerable VI</t>
  </si>
  <si>
    <t>-1 to hit in normal illumination</t>
  </si>
  <si>
    <t>fire vulnerable XI</t>
  </si>
  <si>
    <t>kuo-toa(s)</t>
  </si>
  <si>
    <t>-2 on saving throws vs fire, fire attacks inflict maximum possible damage</t>
  </si>
  <si>
    <t>kuo-toas</t>
  </si>
  <si>
    <t>wield I, infravision I, classed (shaman 5)</t>
  </si>
  <si>
    <t>wield I, infravision I, classed (witch doctor 2/5)</t>
  </si>
  <si>
    <t>wield I, infravision I, mining skills, classed (shaman 7)</t>
  </si>
  <si>
    <t>wield I, infravision I, mining skills, classed (witch doctor 4/7)</t>
  </si>
  <si>
    <t>Hobgoblin Subchief</t>
  </si>
  <si>
    <t>Koalinth Assistant</t>
  </si>
  <si>
    <t>Koalinth Sergeant</t>
  </si>
  <si>
    <t>Koalinth Subchief</t>
  </si>
  <si>
    <t>Koalinth Bodyguard</t>
  </si>
  <si>
    <t>Koalinth Chief</t>
  </si>
  <si>
    <t>Koalinth Shaman</t>
  </si>
  <si>
    <t>Koalinth Witch Doctor</t>
  </si>
  <si>
    <t>Hobgoblin (Koalinth?)</t>
  </si>
  <si>
    <t>wield IX, fearless I</t>
  </si>
  <si>
    <t>classed (fighter 3), wield IX, fearless I</t>
  </si>
  <si>
    <t>classed (fighter 4), wield IX, fearless I</t>
  </si>
  <si>
    <t>classed (fighter 5), wield IX, fearless I</t>
  </si>
  <si>
    <t>classed (fighter 6), wield IX, fearless I</t>
  </si>
  <si>
    <t>levitate 0, detect magic III, know alignment, dancing lights II, faerie fire I, darkness V (once each per day), magic resistance (15%), classed (magic user 8)</t>
  </si>
  <si>
    <t>spider, enchanted demihuman</t>
  </si>
  <si>
    <t>drider, drow</t>
  </si>
  <si>
    <t>deva(s), drider, drow</t>
  </si>
  <si>
    <t>barbed devil, bone devil, deva(s), dragon horse, drider, drow, erinyes, eye of fear and flame, grey slaad, horned devil, ice devil, night hag, pit fiend, pixie, styx devil</t>
  </si>
  <si>
    <t>drider, drow, smoke mephit</t>
  </si>
  <si>
    <t>drider, drow, firenewt</t>
  </si>
  <si>
    <t>10% of 2-12</t>
  </si>
  <si>
    <t>Duergar</t>
  </si>
  <si>
    <t>Duergar Fighter I</t>
  </si>
  <si>
    <t>Duergar Fighter II</t>
  </si>
  <si>
    <t>Duergar Fighter III</t>
  </si>
  <si>
    <t>Duergar Fighter IV</t>
  </si>
  <si>
    <t>Duergar Fighter V</t>
  </si>
  <si>
    <t>Duergar Fighter VI</t>
  </si>
  <si>
    <t>Duergar Fighter VII</t>
  </si>
  <si>
    <t>Duergar Fighter VIII</t>
  </si>
  <si>
    <t>Duergar Cleric/Assassin I</t>
  </si>
  <si>
    <t>Duergar Cleric/Assassin II</t>
  </si>
  <si>
    <t>Duergar Cleric/Assassin III</t>
  </si>
  <si>
    <t>Duergar Cleric/Assassin IV</t>
  </si>
  <si>
    <t>Duergar Cleric/Assassin V</t>
  </si>
  <si>
    <t>Duergar Cleric/Assassin VI</t>
  </si>
  <si>
    <t>Duergar Cleric/Assassin VII</t>
  </si>
  <si>
    <t>1 F</t>
  </si>
  <si>
    <t>studded leather armor, derro crossbow, 6 derro bolts &amp; dagger</t>
  </si>
  <si>
    <t>studded leather armor, hook fauchard (7') &amp; dagger</t>
  </si>
  <si>
    <t>scale armor, spiked buckler, dagger &amp; derro aklys</t>
  </si>
  <si>
    <t>scale armor, spiked buckler, heavy pick &amp; spear</t>
  </si>
  <si>
    <t>2 F</t>
  </si>
  <si>
    <t>hammer, short sword, plate mail &amp; shield</t>
  </si>
  <si>
    <t>footman's pick, hammer, spear, chain mail &amp; shield</t>
  </si>
  <si>
    <t>footman's pick, light crossbow, 20 bolts, chain mail &amp; shield</t>
  </si>
  <si>
    <t>3-9 C/A</t>
  </si>
  <si>
    <t>3-9 F</t>
  </si>
  <si>
    <t>appropriate assassin/cleric items</t>
  </si>
  <si>
    <t>7-9 fighters are 5%-per-level in each slot for a magic item</t>
  </si>
  <si>
    <t>3-9 cleric assassins are 7.5%-per-level in each slot for a magic item</t>
  </si>
  <si>
    <t>regenerate IX</t>
  </si>
  <si>
    <t>dragon horse</t>
  </si>
  <si>
    <t>weapon immunity X, whirlwind III, aerial advantage I, rampage I</t>
  </si>
  <si>
    <t>aerial advantage I</t>
  </si>
  <si>
    <t>aerial advantage II</t>
  </si>
  <si>
    <t>+2 damage while flying</t>
  </si>
  <si>
    <t>celestial breath weapon</t>
  </si>
  <si>
    <t>celestial breath weapon, mist dragon</t>
  </si>
  <si>
    <t>cone of cold II</t>
  </si>
  <si>
    <t>20' long cone, 10' diameter, 4-32 damage, save vs breath weapon for half</t>
  </si>
  <si>
    <r>
      <t xml:space="preserve">choose one of three effects: </t>
    </r>
    <r>
      <rPr>
        <b/>
        <sz val="10"/>
        <rFont val="Arial"/>
        <family val="2"/>
      </rPr>
      <t>fog cloud</t>
    </r>
    <r>
      <rPr>
        <sz val="10"/>
        <rFont val="Arial"/>
        <family val="2"/>
      </rPr>
      <t xml:space="preserve">, </t>
    </r>
    <r>
      <rPr>
        <b/>
        <sz val="10"/>
        <rFont val="Arial"/>
        <family val="2"/>
      </rPr>
      <t>gust of wind</t>
    </r>
    <r>
      <rPr>
        <sz val="10"/>
        <rFont val="Arial"/>
        <family val="2"/>
      </rPr>
      <t xml:space="preserve"> or </t>
    </r>
    <r>
      <rPr>
        <b/>
        <sz val="10"/>
        <rFont val="Arial"/>
        <family val="2"/>
      </rPr>
      <t>cone of cold II</t>
    </r>
  </si>
  <si>
    <t>wield IX, slimy, heightened senses III, planar awareness, infravision I, ultravision I, wary I, poison immunity, mind control immunity, lightning resistance III, magic missile resistance, light vulnerable VI, fire vulnerable XI</t>
  </si>
  <si>
    <t>classed (fighter 3), wield IX, slimy, heightened senses III, planar awareness, infravision I, ultravision I, wary I, poison immunity, mind control immunity, lightning resistance III, magic missile resistance, light vulnerable VI, fire vulnerable XI</t>
  </si>
  <si>
    <t>classed (fighter 4), wield IX, slimy, heightened senses III, planar awareness, infravision I, ultravision I, wary I, poison immunity, mind control immunity, lightning resistance III, magic missile resistance, light vulnerable VI, fire vulnerable XI</t>
  </si>
  <si>
    <t>classed (fighter 5), wield IX, slimy, heightened senses III, planar awareness, infravision I, ultravision I, wary I, poison immunity, mind control immunity, lightning resistance III, magic missile resistance, light vulnerable VI, fire vulnerable XI</t>
  </si>
  <si>
    <t>classed (fighter 6), wield IX, slimy, heightened senses III, planar awareness, infravision I, ultravision I, wary I, poison immunity, mind control immunity, lightning resistance III, magic missile resistance, light vulnerable VI, fire vulnerable XI</t>
  </si>
  <si>
    <t>classed (cleric 3), wield IX, communal lightning, slimy, heightened senses III, planar awareness, infravision I, ultravision I, wary I, poison immunity, mind control immunity, lightning resistance III, magic missile resistance, light vulnerable VI, fire vulnerable XI</t>
  </si>
  <si>
    <t>classed (cleric 4), wield IX, communal lightning, slimy, heightened senses III, planar awareness, infravision I, ultravision I, wary I, poison immunity, mind control immunity, lightning resistance III, magic missile resistance, light vulnerable VI, fire vulnerable XI</t>
  </si>
  <si>
    <t>classed (cleric 5), wield IX, communal lightning, slimy, heightened senses III, planar awareness, infravision I, ultravision I, wary I, poison immunity, mind control immunity, lightning resistance III, magic missile resistance, light vulnerable VI, fire vulnerable XI</t>
  </si>
  <si>
    <t>classed (cleric 6), wield IX, communal lightning, slimy, heightened senses III, planar awareness, infravision I, ultravision I, wary I, poison immunity, mind control immunity, lightning resistance III, magic missile resistance, light vulnerable VI, fire vulnerable XI</t>
  </si>
  <si>
    <t>classed (cleric 7), wield IX, communal lightning, slimy, heightened senses III, planar awareness, infravision I, ultravision I, wary I, poison immunity, mind control immunity, lightning resistance III, magic missile resistance, light vulnerable VI, fire vulnerable XI</t>
  </si>
  <si>
    <t>classed (cleric 8), wield IX, communal lightning, slimy, heightened senses III, planar awareness, infravision I, ultravision I, wary I, poison immunity, mind control immunity, lightning resistance III, magic missile resistance, light vulnerable VI, fire vulnerable XI</t>
  </si>
  <si>
    <t>classed (cleric 9), wield IX, communal lightning, slimy, heightened senses III, planar awareness, infravision I, ultravision I, wary I, poison immunity, mind control immunity, lightning resistance III, magic missile resistance, light vulnerable VI, fire vulnerable XI</t>
  </si>
  <si>
    <t>classed (assassin/cleric 4/4), wield IX, communal lightning, slimy, heightened senses III, planar awareness, infravision I, ultravision I, wary I, poison immunity, mind control immunity, lightning resistance III, magic missile resistance, light vulnerable VI, fire vulnerable XI</t>
  </si>
  <si>
    <t>classed (assassin/cleric 5/5), wield IX, communal lightning, slimy, heightened senses III, planar awareness, infravision I, ultravision I, wary I, poison immunity, mind control immunity, lightning resistance III, magic missile resistance, light vulnerable VI, fire vulnerable XI</t>
  </si>
  <si>
    <t>classed (assassin/cleric 6/6), wield IX, communal lightning, slimy, heightened senses III, planar awareness, infravision I, ultravision I, wary I, poison immunity, mind control immunity, lightning resistance III, magic missile resistance, light vulnerable VI, fire vulnerable XI</t>
  </si>
  <si>
    <t>classed (assassin/fighter 3/3), standard bearer III, wield IX, slimy, heightened senses III, planar awareness, infravision I, ultravision I, wary I, poison immunity, mind control immunity, lightning resistance III, magic missile resistance, light vulnerable VI, fire vulnerable XI</t>
  </si>
  <si>
    <t>classed (assassin/fighter 4/4), standard bearer III, wield IX, slimy, heightened senses III, planar awareness, infravision I, ultravision I, wary I, poison immunity, mind control immunity, lightning resistance III, magic missile resistance, light vulnerable VI, fire vulnerable XI</t>
  </si>
  <si>
    <t>reform IV</t>
  </si>
  <si>
    <t>reform in 1 week after being destroyed, only exorcism (or completion of its task) will destroy the haunt permenantly</t>
  </si>
  <si>
    <t>Hollyphant</t>
  </si>
  <si>
    <t>tusk/tusk</t>
  </si>
  <si>
    <t>hollyphant</t>
  </si>
  <si>
    <t>any creatures viewing hollyphant have a strong response: good wish to cooperate, neutral become uneasy, evil become angry and fearful, no saving throw</t>
  </si>
  <si>
    <t>engender response</t>
  </si>
  <si>
    <t>shriek XI</t>
  </si>
  <si>
    <t>Kuo-toa Assassin/Cleric III</t>
  </si>
  <si>
    <t>2-8/2-8/2-5/2-5 (3/2)</t>
  </si>
  <si>
    <t>Kuo-toa Eye I</t>
  </si>
  <si>
    <t>Kuo-toa Eye II</t>
  </si>
  <si>
    <t>Skeleton Warrior (10th)</t>
  </si>
  <si>
    <t>Skeleton Warrior (11th)</t>
  </si>
  <si>
    <t>Skeleton Warrior (12th)</t>
  </si>
  <si>
    <t>Skeleton Warrior (13th)</t>
  </si>
  <si>
    <t>Skeleton Warrior (14th)</t>
  </si>
  <si>
    <t>Skeleton Warrior (15th)</t>
  </si>
  <si>
    <t>1-10 (2)</t>
  </si>
  <si>
    <t>1-10 (3/2)</t>
  </si>
  <si>
    <t>avg hp</t>
  </si>
  <si>
    <t>hp range</t>
  </si>
  <si>
    <t>mole mind thrust, psionic wound, psionic perma-loss, psionic daze, cause insanity, psionic detection I</t>
  </si>
  <si>
    <t>2-13/1-2</t>
  </si>
  <si>
    <t>2-8/2-8/3-12</t>
  </si>
  <si>
    <t>claw/claw/bite/tail or tail/weapon</t>
  </si>
  <si>
    <t>1-4/1-4/2-5/1-3
or 1-3/2-12
or 1-3/1-4</t>
  </si>
  <si>
    <t>1-4/1-4/2-8/3-12</t>
  </si>
  <si>
    <t>5-8/7-12</t>
  </si>
  <si>
    <t>1-4/1-4/6-24</t>
  </si>
  <si>
    <t>gear: soul gem</t>
  </si>
  <si>
    <r>
      <t>each gem is capable of hosting 1 soul via the demilich's</t>
    </r>
    <r>
      <rPr>
        <b/>
        <sz val="10"/>
        <rFont val="Arial"/>
        <family val="2"/>
      </rPr>
      <t xml:space="preserve"> draw soul</t>
    </r>
    <r>
      <rPr>
        <sz val="10"/>
        <rFont val="Arial"/>
        <family val="2"/>
      </rPr>
      <t xml:space="preserve"> ability, if demilich is destroyed each soul gem occupant must save vs spell or be obliterated, if successful then gem may be crushed to release soul, but this must be done within 10' of a recieving vessel or else the soul will be lost</t>
    </r>
  </si>
  <si>
    <r>
      <t xml:space="preserve">emit howl, all within 20' to save vs death magic or suffer death and </t>
    </r>
    <r>
      <rPr>
        <b/>
        <sz val="10"/>
        <rFont val="Arial"/>
        <family val="2"/>
      </rPr>
      <t>ruin V</t>
    </r>
  </si>
  <si>
    <t>draw soul</t>
  </si>
  <si>
    <t>magic immunity XIV</t>
  </si>
  <si>
    <r>
      <t xml:space="preserve">completely immune to magic effects with four exceptions: a) </t>
    </r>
    <r>
      <rPr>
        <b/>
        <sz val="10"/>
        <rFont val="Arial"/>
        <family val="2"/>
      </rPr>
      <t xml:space="preserve">dispel evil </t>
    </r>
    <r>
      <rPr>
        <sz val="10"/>
        <rFont val="Arial"/>
        <family val="2"/>
      </rPr>
      <t xml:space="preserve">causes 5-8 damage, b) </t>
    </r>
    <r>
      <rPr>
        <b/>
        <sz val="10"/>
        <rFont val="Arial"/>
        <family val="2"/>
      </rPr>
      <t>shatter</t>
    </r>
    <r>
      <rPr>
        <sz val="10"/>
        <rFont val="Arial"/>
        <family val="2"/>
      </rPr>
      <t xml:space="preserve"> causes 3-18 damage, c) </t>
    </r>
    <r>
      <rPr>
        <b/>
        <sz val="10"/>
        <rFont val="Arial"/>
        <family val="2"/>
      </rPr>
      <t>holy word</t>
    </r>
    <r>
      <rPr>
        <sz val="10"/>
        <rFont val="Arial"/>
        <family val="2"/>
      </rPr>
      <t xml:space="preserve"> causes 5-30 damage and d) </t>
    </r>
    <r>
      <rPr>
        <b/>
        <sz val="10"/>
        <rFont val="Arial"/>
        <family val="2"/>
      </rPr>
      <t xml:space="preserve">power word: kill </t>
    </r>
    <r>
      <rPr>
        <sz val="10"/>
        <rFont val="Arial"/>
        <family val="2"/>
      </rPr>
      <t>pronounced from the astral or ethereal plane will destroy it</t>
    </r>
  </si>
  <si>
    <r>
      <t xml:space="preserve">if the demilich has at least one empty soul gem, that gem is filled with the soul of the nearest PC within 20' (MU&gt;fighter&gt;cleric&gt;thief) and their body is disintegrated, no saving throw, only prevented via </t>
    </r>
    <r>
      <rPr>
        <b/>
        <sz val="10"/>
        <rFont val="Arial"/>
        <family val="2"/>
      </rPr>
      <t xml:space="preserve">amulet of life protection </t>
    </r>
    <r>
      <rPr>
        <sz val="10"/>
        <rFont val="Arial"/>
        <family val="2"/>
      </rPr>
      <t xml:space="preserve">(although the target still dies); if there are no empty soul gems then all within 20' suffer one of three permanent curses: a) all incoming attacks hit, b) all saving throws fail, c) unable to ever acquire anything new; </t>
    </r>
    <r>
      <rPr>
        <b/>
        <sz val="10"/>
        <rFont val="Arial"/>
        <family val="2"/>
      </rPr>
      <t xml:space="preserve">remove curse </t>
    </r>
    <r>
      <rPr>
        <sz val="10"/>
        <rFont val="Arial"/>
        <family val="2"/>
      </rPr>
      <t>will cure it, however this results in a permanent -1 to charisma</t>
    </r>
  </si>
  <si>
    <t>classed (assassin/fighter 5/5), standard bearer III, wield IX, slimy, heightened senses III, planar awareness, infravision I, ultravision I, wary I, poison immunity, mind control immunity, lightning resistance III, magic missile resistance, light vulnerable VI, fire vulnerable XI</t>
  </si>
  <si>
    <t>classed (assassin/fighter 6/6), standard bearer III, wield IX, slimy, heightened senses III, planar awareness, infravision I, ultravision I, wary I, poison immunity, mind control immunity, lightning resistance III, magic missile resistance, light vulnerable VI, fire vulnerable XI</t>
  </si>
  <si>
    <t>classed (monk 7), monitor subdue, slimy, heightened senses III, planar awareness, infravision I, ultravision I, wary IV, poison immunity, mind control immunity, lightning resistance III, magic missile resistance, light vulnerable VI, fire vulnerable XI</t>
  </si>
  <si>
    <t>classed (fighter 8), wield IX, slimy, heightened senses III, planar awareness, infravision I, ultravision I, wary I, poison immunity, mind control immunity, lightning resistance III, magic missile resistance, light vulnerable VI, fire vulnerable XI</t>
  </si>
  <si>
    <t>classed (fighter 10), wield IX, slimy, heightened senses III, planar awareness, infravision I, ultravision I, wary I, poison immunity, mind control immunity, lightning resistance III, magic missile resistance, light vulnerable VI, fire vulnerable XI</t>
  </si>
  <si>
    <t>classed (assassin/cleric 7/7), wield IX, communal lightning, slimy, heightened senses III, planar awareness, infravision I, ultravision I, wary I, poison immunity, mind control immunity, lightning resistance III, magic missile resistance, light vulnerable VI, fire vulnerable XI</t>
  </si>
  <si>
    <t>classed (assassin/cleric 8/8), wield IX, communal lightning, slimy, heightened senses III, planar awareness, infravision I, ultravision I, wary I, poison immunity, mind control immunity, lightning resistance III, magic missile resistance, light vulnerable VI, fire vulnerable XI</t>
  </si>
  <si>
    <t>classed (assassin/cleric 12/12), wield IX, communal lightning, slimy, heightened senses III, planar awareness, infravision I, ultravision I, wary I, poison immunity, mind control immunity, lightning resistance III, magic missile resistance, light vulnerable VI, fire vulnerable XI</t>
  </si>
  <si>
    <t>death gaze II, weapon immunity VI, fire resistance I, cold resistance I, lightning resistance I, poison immunity, mind control immunity, slow immunity, infravision I, ultravision I I, light vulnerable IX</t>
  </si>
  <si>
    <t>ultravision I</t>
  </si>
  <si>
    <t>sword of wounding trumps periapt of wound closure</t>
  </si>
  <si>
    <t>OD&amp;D and AD&amp;D are not compatible, but Chainmail rules may be substituted in for large scale AD&amp;D combat</t>
  </si>
  <si>
    <t>spell casters may cast spells with a somatic requirement so long as one hand is free</t>
  </si>
  <si>
    <t>arrows may not be fired at melee-range</t>
  </si>
  <si>
    <r>
      <t xml:space="preserve">all magic users know read magic, but druids neither need or use read magic </t>
    </r>
    <r>
      <rPr>
        <sz val="8"/>
        <color indexed="10"/>
        <rFont val="Arial"/>
        <family val="2"/>
      </rPr>
      <t>(reiteration of Dragon 31)</t>
    </r>
  </si>
  <si>
    <r>
      <t xml:space="preserve">erratum: </t>
    </r>
    <r>
      <rPr>
        <sz val="8"/>
        <rFont val="Arial"/>
        <family val="2"/>
      </rPr>
      <t xml:space="preserve">monks attack on the cleric table and save on the thief table </t>
    </r>
    <r>
      <rPr>
        <sz val="8"/>
        <color indexed="10"/>
        <rFont val="Arial"/>
        <family val="2"/>
      </rPr>
      <t>(reiterated in Dragon 53)</t>
    </r>
  </si>
  <si>
    <r>
      <t xml:space="preserve">monks attack on the cleric table </t>
    </r>
    <r>
      <rPr>
        <sz val="8"/>
        <color indexed="10"/>
        <rFont val="Arial"/>
        <family val="2"/>
      </rPr>
      <t>(reiteration from Dragon 31)</t>
    </r>
  </si>
  <si>
    <t>detect paper</t>
  </si>
  <si>
    <t>bookworm</t>
  </si>
  <si>
    <t>detect parchment or vellum within 60'</t>
  </si>
  <si>
    <t>95% undetectable, 50% undetectable even to heightened sensitivity targets, then 75% undetectable as it makes its way into its target's paper</t>
  </si>
  <si>
    <t>retreat leap</t>
  </si>
  <si>
    <t>if attacked will leap (once) 10' to escape</t>
  </si>
  <si>
    <t>consume spellbook</t>
  </si>
  <si>
    <t>bookwork</t>
  </si>
  <si>
    <t>noisily devour one spell per round, risking detection at a rate of 50% every round of consumption</t>
  </si>
  <si>
    <t>Bowler (2 hp)</t>
  </si>
  <si>
    <t>2</t>
  </si>
  <si>
    <t>Bowler (3 hp)</t>
  </si>
  <si>
    <t>Bowler (4 hp)</t>
  </si>
  <si>
    <t>Bowler (5 hp)</t>
  </si>
  <si>
    <t>3</t>
  </si>
  <si>
    <t>4</t>
  </si>
  <si>
    <t>5</t>
  </si>
  <si>
    <t>spore jet I, knockdown II, fire resistance V, lightning resistance IV, force resistance I, weapon immunity XVIII, weapon immunity XXVII, mind control immunity, pierce vulnerable, rolling momentum I</t>
  </si>
  <si>
    <t>rolling momentum I</t>
  </si>
  <si>
    <t>rolling momentum II</t>
  </si>
  <si>
    <t>bowler</t>
  </si>
  <si>
    <t>accelerate 1" per round (starting at 6", up to max 15" in a given direction), approach is 50% undetectable until within 40'</t>
  </si>
  <si>
    <t>impotent</t>
  </si>
  <si>
    <t>unable to attack unless moving at full speed, therefore must loop around for followup attacks</t>
  </si>
  <si>
    <t>rolling momentum II, impotent</t>
  </si>
  <si>
    <t>Buckawn</t>
  </si>
  <si>
    <t>buckawn</t>
  </si>
  <si>
    <t>gear: buckawn dart</t>
  </si>
  <si>
    <t>tiny weapon, damage 1-3. (15' | 30' | 45'), "may be drugged or poisoned"</t>
  </si>
  <si>
    <t>2nd level (MU), 120' range, causes volume of sound to arise up to the volume of 10 men (talking, singing, marching, etc)</t>
  </si>
  <si>
    <t>dancing lights III</t>
  </si>
  <si>
    <t>summon insects I</t>
  </si>
  <si>
    <t>summon insects II</t>
  </si>
  <si>
    <r>
      <t xml:space="preserve">3rd level (druid), 30' range, 100% likely to summon a swarm of insects to attack a single target, causing 2 damage per round and preventing all other actions, above ground will be flying insects (70%) or crawling insects (30%, which only move 10' per round), undergound it is 30% likely to be 1-4 </t>
    </r>
    <r>
      <rPr>
        <b/>
        <sz val="10"/>
        <rFont val="Arial"/>
        <family val="2"/>
      </rPr>
      <t>giant ants</t>
    </r>
    <r>
      <rPr>
        <sz val="10"/>
        <rFont val="Arial"/>
        <family val="2"/>
      </rPr>
      <t>, lasts 6 rounds</t>
    </r>
  </si>
  <si>
    <t>pass without trace</t>
  </si>
  <si>
    <t>grell components</t>
  </si>
  <si>
    <t>accelerated healing I</t>
  </si>
  <si>
    <t>accelerated healing II</t>
  </si>
  <si>
    <t>severed tentacles grow back in 1-2 days</t>
  </si>
  <si>
    <t>defense
heal</t>
  </si>
  <si>
    <r>
      <t xml:space="preserve">immune to electricity, electrical attacks add 1 HD </t>
    </r>
    <r>
      <rPr>
        <sz val="10"/>
        <color indexed="10"/>
        <rFont val="Arial"/>
        <family val="2"/>
      </rPr>
      <t>(in the case of giant striders and separated the immunity and healing (fire))</t>
    </r>
  </si>
  <si>
    <t>paralyze proc VI, grell seize, grell components, lighting immunity I, accelerated healing II</t>
  </si>
  <si>
    <t>Grimlock</t>
  </si>
  <si>
    <t>Grimlock Leader</t>
  </si>
  <si>
    <t>Grimlock Champion</t>
  </si>
  <si>
    <t>saving throws XIII</t>
  </si>
  <si>
    <t>grimlock</t>
  </si>
  <si>
    <t>saving throws as 6th level fighter</t>
  </si>
  <si>
    <t>magic immunity XIII</t>
  </si>
  <si>
    <t>dismounting takes 1-4 segments; a full action (spell, attack or missile fire) may be taken in the same round, but the number of such actions is reduced by 10% to 40% (rounding down)</t>
  </si>
  <si>
    <t>MM1, MM2 and FF will be combined into a single volume at some point</t>
  </si>
  <si>
    <t>reminder: raise dead doesn't work on elves</t>
  </si>
  <si>
    <t>Gorgosaurus</t>
  </si>
  <si>
    <t>Iguanadon</t>
  </si>
  <si>
    <t>Lambeosaurus</t>
  </si>
  <si>
    <t>20+' long (L)</t>
  </si>
  <si>
    <t>Megalosaurus</t>
  </si>
  <si>
    <t>25' long (L)</t>
  </si>
  <si>
    <t>gas cloud is 20' long and 30' wide, targets save vs breath weapon or move away, 6 rounds</t>
  </si>
  <si>
    <t>2nd level (cleric), 60' range, 3 human/demi-human/humanoid targets must save vs spell or be immobilized, if two (2) targets then saves are at -1, if one (1) target then saves are at -2, 11 round duration</t>
  </si>
  <si>
    <t>"7th" / 3rd</t>
  </si>
  <si>
    <t>Bone Devil</t>
  </si>
  <si>
    <t>weapon</t>
  </si>
  <si>
    <t>fear aura I</t>
  </si>
  <si>
    <r>
      <t xml:space="preserve">completely immune to magic effects with three exceptions: a) </t>
    </r>
    <r>
      <rPr>
        <b/>
        <sz val="10"/>
        <rFont val="Arial"/>
        <family val="2"/>
      </rPr>
      <t xml:space="preserve">move earth </t>
    </r>
    <r>
      <rPr>
        <sz val="10"/>
        <rFont val="Arial"/>
        <family val="2"/>
      </rPr>
      <t xml:space="preserve">drives target 120' and inflicts 3-36 damage, b) </t>
    </r>
    <r>
      <rPr>
        <b/>
        <sz val="10"/>
        <rFont val="Arial"/>
        <family val="2"/>
      </rPr>
      <t>disintegrate</t>
    </r>
    <r>
      <rPr>
        <sz val="10"/>
        <rFont val="Arial"/>
        <family val="2"/>
      </rPr>
      <t xml:space="preserve"> slows 50% and inflicts 1-12 damage, c) </t>
    </r>
    <r>
      <rPr>
        <b/>
        <sz val="10"/>
        <rFont val="Arial"/>
        <family val="2"/>
      </rPr>
      <t>earthquake</t>
    </r>
    <r>
      <rPr>
        <sz val="10"/>
        <rFont val="Arial"/>
        <family val="2"/>
      </rPr>
      <t xml:space="preserve"> immobilizes 1 round and inflicts 5-50 damage</t>
    </r>
  </si>
  <si>
    <t>battering ram I</t>
  </si>
  <si>
    <t>battering ram II</t>
  </si>
  <si>
    <t>beast, enchanted</t>
  </si>
  <si>
    <t>mammal, enchanted, devil</t>
  </si>
  <si>
    <t>magic resistance VII</t>
  </si>
  <si>
    <t>magic resistance X</t>
  </si>
  <si>
    <t>black</t>
  </si>
  <si>
    <t>blue</t>
  </si>
  <si>
    <t>any air creatures summoned have double health and deal double damage, air and lightning spells are at 2x strength/efficacy</t>
  </si>
  <si>
    <t>gate V</t>
  </si>
  <si>
    <t>type V demon</t>
  </si>
  <si>
    <t>attacks from cold iron weapons inflict double damage</t>
  </si>
  <si>
    <t>undead</t>
  </si>
  <si>
    <t>carry and use normal-sized weapons, including (potentially) missile weapons with a +1 damage bonus</t>
  </si>
  <si>
    <t>psionic characters and creatures can detect psionic abilities within 30 feet per level/HD, and will continue detecting them for up to 1 turn (or 1 round for psionic-like abilities) with two exceptions: invisiblity and mind bar</t>
  </si>
  <si>
    <t>generally, the cell adjustment discipline informs the user how many hp the recipient has (except in campaigns where all hp are kept secret); cell adjustment fires instantly but can only be used once per round; at the DM's discretion this may be further limited to one use per recipient per day</t>
  </si>
  <si>
    <t>the flagon result of the cleric spell rainbow cannot be divvied up or preserved; the rainbow component requirement for this spell can be fulfilled by the illusionist rainbow cantrip</t>
  </si>
  <si>
    <r>
      <t>erratum:</t>
    </r>
    <r>
      <rPr>
        <sz val="8"/>
        <rFont val="Arial"/>
        <family val="2"/>
      </rPr>
      <t xml:space="preserve"> the druid version of ceremony incorrectly describes each tier of ceremony being useable by a given level or lower; it should read the given level or high</t>
    </r>
  </si>
  <si>
    <t>the material component for phantom steed is a small silver horseshoe</t>
  </si>
  <si>
    <t>a character cannot qualify for dual classing via a temporary attribute boost, but may do so with wish or a permanent increase</t>
  </si>
  <si>
    <t>bracers/rings of defense do not behave like tower shields but rather improve dodge/deflection</t>
  </si>
  <si>
    <t>classed (fighter 2), wield I</t>
  </si>
  <si>
    <t>classed (fighter 7), wield I</t>
  </si>
  <si>
    <t>classed (fighter 6), wield I</t>
  </si>
  <si>
    <t>wield I, ambush II, natural invisibility, infravision I, accuracy III, elf resistance, observant</t>
  </si>
  <si>
    <t>High Elf Fighter I</t>
  </si>
  <si>
    <t>High Elf Fighter II</t>
  </si>
  <si>
    <t>High Elf Fighter III</t>
  </si>
  <si>
    <t>High Elf Fighter IV</t>
  </si>
  <si>
    <t>High Elf Fighter/Magic User I</t>
  </si>
  <si>
    <t>High Elf Fighter/Magic User II</t>
  </si>
  <si>
    <t>High Elf Fighter/Magic User III</t>
  </si>
  <si>
    <t>High Elf Fighter/Magic User IV</t>
  </si>
  <si>
    <t>High Elf Fighter/Magic User V</t>
  </si>
  <si>
    <t>High Elf Cleric/Fighter/Magic User I</t>
  </si>
  <si>
    <t>High Elf Cleric/Fighter/Magic User II</t>
  </si>
  <si>
    <t>High Elf Cleric/Fighter/Magic User III</t>
  </si>
  <si>
    <t>High Elf Cleric/Fighter/Magic User IV</t>
  </si>
  <si>
    <t>2nd level (MU), 40' range, target suffers 45% loss of str unless they save vs magic</t>
  </si>
  <si>
    <t>farastu, kelubar</t>
  </si>
  <si>
    <t>summon XIII</t>
  </si>
  <si>
    <r>
      <t xml:space="preserve">9th level (MU), 90' range, 50% likely to cause 1-2 </t>
    </r>
    <r>
      <rPr>
        <b/>
        <sz val="10"/>
        <rFont val="Arial"/>
        <family val="2"/>
      </rPr>
      <t>kelubar</t>
    </r>
    <r>
      <rPr>
        <sz val="10"/>
        <rFont val="Arial"/>
        <family val="2"/>
      </rPr>
      <t xml:space="preserve"> to appear in 1 round, lasts 15 rounds</t>
    </r>
  </si>
  <si>
    <r>
      <t xml:space="preserve">whistling and screaming for two full rounds causes all within 30' radius to save vs. spell or be </t>
    </r>
    <r>
      <rPr>
        <b/>
        <sz val="10"/>
        <rFont val="Arial"/>
        <family val="2"/>
      </rPr>
      <t>confused</t>
    </r>
    <r>
      <rPr>
        <sz val="10"/>
        <rFont val="Arial"/>
        <family val="2"/>
      </rPr>
      <t xml:space="preserve"> 7-12 rounds, cacophony can be interrupted like a spell in the round it is cast, if more than one boggart performs cacophony then all saves are at -1 per additional boggart</t>
    </r>
  </si>
  <si>
    <t>become invisible IV</t>
  </si>
  <si>
    <r>
      <t xml:space="preserve">becomes invisible to normal and infravision gaining +4 AC and +4 saving throws, cannot attack while invisible, duration 12 rounds, using </t>
    </r>
    <r>
      <rPr>
        <b/>
        <sz val="10"/>
        <rFont val="Arial"/>
        <family val="2"/>
      </rPr>
      <t>cacophony</t>
    </r>
    <r>
      <rPr>
        <sz val="10"/>
        <rFont val="Arial"/>
        <family val="2"/>
      </rPr>
      <t xml:space="preserve"> does not end invisibility</t>
    </r>
  </si>
  <si>
    <t>boggart, will-o-the-wisp</t>
  </si>
  <si>
    <r>
      <t xml:space="preserve">alternate between forms of small human, a halfling child, an </t>
    </r>
    <r>
      <rPr>
        <b/>
        <sz val="10"/>
        <rFont val="Arial"/>
        <family val="2"/>
      </rPr>
      <t>imp</t>
    </r>
    <r>
      <rPr>
        <sz val="10"/>
        <rFont val="Arial"/>
        <family val="2"/>
      </rPr>
      <t xml:space="preserve"> and a </t>
    </r>
    <r>
      <rPr>
        <b/>
        <sz val="10"/>
        <rFont val="Arial"/>
        <family val="2"/>
      </rPr>
      <t>will-o'-wisp</t>
    </r>
    <r>
      <rPr>
        <sz val="10"/>
        <rFont val="Arial"/>
        <family val="2"/>
      </rPr>
      <t xml:space="preserve">, 10-12 round duration for each, able to choose which to change into but cannot remain that way longer than 10-12 rounds, gain </t>
    </r>
    <r>
      <rPr>
        <b/>
        <sz val="10"/>
        <rFont val="Arial"/>
        <family val="2"/>
      </rPr>
      <t>infravision I</t>
    </r>
    <r>
      <rPr>
        <sz val="10"/>
        <rFont val="Arial"/>
        <family val="2"/>
      </rPr>
      <t xml:space="preserve"> while in humanoid form, pass through non-metal objects up to 2' thick while in wisp form</t>
    </r>
  </si>
  <si>
    <t>Boggle</t>
  </si>
  <si>
    <t>vertical ambush I, infest proc II, weapon immunity XV, magic immunity V</t>
  </si>
  <si>
    <t>vertical ambush I</t>
  </si>
  <si>
    <t>vertical ambush II</t>
  </si>
  <si>
    <t>boggle</t>
  </si>
  <si>
    <t>drops on targets from above, gaining two additional claw attacks (1-4/1-4)</t>
  </si>
  <si>
    <t>spider climb I</t>
  </si>
  <si>
    <t>traverse walls and ceiling at 3" speed</t>
  </si>
  <si>
    <t>dimensional pickpocket</t>
  </si>
  <si>
    <t>create dimensional pockets of any completed frame, traveling or reaching up to 30' distance, successfully steal one item from any prone target by rolling to hit AC 5</t>
  </si>
  <si>
    <t>secrete oil</t>
  </si>
  <si>
    <r>
      <t xml:space="preserve">secretes a nonflammable black oil, like a small grease spell, anyone passing over it must make a dex check or fall, then to be targeted with </t>
    </r>
    <r>
      <rPr>
        <b/>
        <sz val="10"/>
        <rFont val="Arial"/>
        <family val="2"/>
      </rPr>
      <t>dimensional pickpocket</t>
    </r>
  </si>
  <si>
    <t>weapon immunity XXIX</t>
  </si>
  <si>
    <t>all physical attacks inflict -1 damage</t>
  </si>
  <si>
    <t>fire resistance VII</t>
  </si>
  <si>
    <t>immune to normal fire, magical fire attacks less than 25 damage capped at 10 damage, magical fire attacks 25 or greater are saved against at +4 and do -2 damage per die (but never less than 1 per)</t>
  </si>
  <si>
    <t>verticle ambush II, spider climb, dimensional pickpocket, weapon immunity XXIX, fire resistance VII, secrete oil, heightened senses III</t>
  </si>
  <si>
    <t>Boobrie</t>
  </si>
  <si>
    <t>Bookworm</t>
  </si>
  <si>
    <t>soul immune</t>
  </si>
  <si>
    <t>soul cannot be trapped, imprisoned or possessed</t>
  </si>
  <si>
    <t>psionics XXXII</t>
  </si>
  <si>
    <t>210 strength, psionic blast, mind thrust, ego whip, psychic crush, mind blank, thought shield, mental barrier</t>
  </si>
  <si>
    <t>LG-CG</t>
  </si>
  <si>
    <t>7th / 5th</t>
  </si>
  <si>
    <t>planar travel VI</t>
  </si>
  <si>
    <t>astra deva, monadic deva, movanic deva</t>
  </si>
  <si>
    <t>shift freely between the Seven Heavens, the Twin Paradises, Elysium, Happy Hunting Grounds and Olympus</t>
  </si>
  <si>
    <t>3rd level (cleric), touch, cures disease and restores health between 1 turn and 1 week depending on severity of disease(s)</t>
  </si>
  <si>
    <t>cure serious wounds</t>
  </si>
  <si>
    <t>4th level (cleric), touch, heals target 3-17 hp</t>
  </si>
  <si>
    <t>agathion, deva(s)</t>
  </si>
  <si>
    <t>deva(s), bar-lgura</t>
  </si>
  <si>
    <t>astral deva</t>
  </si>
  <si>
    <t>dispel magic IX</t>
  </si>
  <si>
    <t>dispel magic X</t>
  </si>
  <si>
    <t>dispel magic XI</t>
  </si>
  <si>
    <t>movanic deva</t>
  </si>
  <si>
    <t>monadic deva</t>
  </si>
  <si>
    <t>9th / 5th</t>
  </si>
  <si>
    <t>magic missile immunity</t>
  </si>
  <si>
    <t>immune to petrification</t>
  </si>
  <si>
    <t>petrification immunity</t>
  </si>
  <si>
    <t>Astral Deva</t>
  </si>
  <si>
    <t>Monadic Deva</t>
  </si>
  <si>
    <t>Movanic Deva</t>
  </si>
  <si>
    <t>10-21/10-21</t>
  </si>
  <si>
    <t>astral deva, night hag, pit fiend, type IV demon</t>
  </si>
  <si>
    <t>celestial mace</t>
  </si>
  <si>
    <t>over-sized mace, 1-12 damage, acts as +3 mace of disruption when wielded by an astral deva, any target suffering 20 damage from this weapon in a given round must save vs spell or be knocked unconcious for 14 rounds</t>
  </si>
  <si>
    <t>light III</t>
  </si>
  <si>
    <t>subject sheds "normal illumination" within 40' radius</t>
  </si>
  <si>
    <t>protection from evil III</t>
  </si>
  <si>
    <t>dispel invisibility</t>
  </si>
  <si>
    <t>dispel illusion</t>
  </si>
  <si>
    <t>90' range, 50% to negate any illusion, +5% for caster levels below 9th and -2% for caster levels above 9th</t>
  </si>
  <si>
    <t>90' range, automatically negates invisibility including natural camouflage and hide in shadows</t>
  </si>
  <si>
    <t>blade barrier I</t>
  </si>
  <si>
    <t>blade barrier II</t>
  </si>
  <si>
    <t>special / 11th</t>
  </si>
  <si>
    <t>6th level (cleric), 30' range, generates a 10' radius ring around the caster of height 20', anything passing through suffers 8-64 slashing damage, duration 7 turns</t>
  </si>
  <si>
    <t>energy drain immunity</t>
  </si>
  <si>
    <t>immune to all level draining effects</t>
  </si>
  <si>
    <t>summon XV</t>
  </si>
  <si>
    <t>nabassu X</t>
  </si>
  <si>
    <r>
      <t xml:space="preserve">9th level (MU), 90' range, 100% likely to cause 2-5 </t>
    </r>
    <r>
      <rPr>
        <b/>
        <sz val="10"/>
        <rFont val="Arial"/>
        <family val="2"/>
      </rPr>
      <t>ghasts</t>
    </r>
    <r>
      <rPr>
        <sz val="10"/>
        <rFont val="Arial"/>
        <family val="2"/>
      </rPr>
      <t xml:space="preserve"> to appear in 1-3 round, lasts 15 rounds</t>
    </r>
  </si>
  <si>
    <t>energy drain</t>
  </si>
  <si>
    <t>7th level (cleric), permenantly drain 1 level of experience on contact after casting</t>
  </si>
  <si>
    <t>hold person III</t>
  </si>
  <si>
    <t>3rd level (illusionist), 10' range, target must save vs spell or be paralyzed as long as caster lives, only one target may be paralyzed at a time, effect is illusory</t>
  </si>
  <si>
    <t>phase ethereal V</t>
  </si>
  <si>
    <t>become ethereal along with up to 25 lbs of non-living material</t>
  </si>
  <si>
    <t>healing burst</t>
  </si>
  <si>
    <t>self-heal up to 20 hp</t>
  </si>
  <si>
    <t>silence I</t>
  </si>
  <si>
    <t>2nd level (cleric), self, caster creates a sphere of silence within a 10' radius, 1 turn duration</t>
  </si>
  <si>
    <t>mimic attack</t>
  </si>
  <si>
    <t>20' range, target's primary attack method/ability is mimicked by nabassu for one round, during which the target may not use this ability, if the nabassu is struck by the target as he is using the ability the effect is reversed (presumably with the nabassu's attack routine being stolen)</t>
  </si>
  <si>
    <t>Rutterkin</t>
  </si>
  <si>
    <t>immune to all non-magical missiles, -1 damage per die against magical and large missiles (ballistae, catapult, etc)</t>
  </si>
  <si>
    <t>missile resistance I, disease proc VI</t>
  </si>
  <si>
    <t>Scarecrow</t>
  </si>
  <si>
    <t>weapon immunity XIX</t>
  </si>
  <si>
    <t>cold resistance IV</t>
  </si>
  <si>
    <r>
      <t xml:space="preserve">cold spells do no damage but </t>
    </r>
    <r>
      <rPr>
        <b/>
        <sz val="10"/>
        <rFont val="Arial"/>
        <family val="2"/>
      </rPr>
      <t>slow</t>
    </r>
    <r>
      <rPr>
        <sz val="10"/>
        <rFont val="Arial"/>
        <family val="2"/>
      </rPr>
      <t xml:space="preserve"> water weird for 8 rounds</t>
    </r>
  </si>
  <si>
    <t>purify vulnerable</t>
  </si>
  <si>
    <t>purify water automatically destroys this creature</t>
  </si>
  <si>
    <t>aquatic possession</t>
  </si>
  <si>
    <t>50% chance to possess any water elemental encountered</t>
  </si>
  <si>
    <t>Giant Weasel</t>
  </si>
  <si>
    <t>mind blast</t>
  </si>
  <si>
    <t>blood drain VI</t>
  </si>
  <si>
    <t>giant weasel</t>
  </si>
  <si>
    <t>after successful hit automatically drain 2-12 hp per round until slain</t>
  </si>
  <si>
    <t>swallow whole VI</t>
  </si>
  <si>
    <t>if an evil cleric controls a spectre, wight or wraith and they create a new one, that creature is not under the cleric's control until they successfully turn it</t>
  </si>
  <si>
    <t>the Wand of Orcus only has the death proc when wielded by Orcus, and PCs cannot achieve sainthood without becoming NPCs (thus becoming immune to the Wand)</t>
  </si>
  <si>
    <t>a lawful neutral monk (PC) would not be compelled to join other lawful neutral monks against his non-lawful party members; lawful evil monks are compelled to accept challenges from lower level monks, although he is not compelled to fight entirely fairly</t>
  </si>
  <si>
    <t>if a monk loses the lawful aspect of their alignment they immediately become first level characters of whichever archetype class they choose (fighter, thief, magic user or cleric)</t>
  </si>
  <si>
    <t>entanglement (rope of entanglement, entangle, web) prohibit spell casting  because the target is considered engaged</t>
  </si>
  <si>
    <t>creatures tend to revert to the alignment of their kind, regardless of how they are raised</t>
  </si>
  <si>
    <r>
      <t xml:space="preserve">the statistics for the snakes generated by sticks to snakes are: </t>
    </r>
    <r>
      <rPr>
        <b/>
        <sz val="8"/>
        <rFont val="Arial"/>
        <family val="2"/>
      </rPr>
      <t>poisonous snake</t>
    </r>
    <r>
      <rPr>
        <sz val="8"/>
        <rFont val="Arial"/>
        <family val="2"/>
      </rPr>
      <t xml:space="preserve"> - AC 5, HD 1, Atk 1 + poison (save or die), MV 15" / </t>
    </r>
    <r>
      <rPr>
        <b/>
        <sz val="8"/>
        <rFont val="Arial"/>
        <family val="2"/>
      </rPr>
      <t>constrictor snake</t>
    </r>
    <r>
      <rPr>
        <sz val="8"/>
        <rFont val="Arial"/>
        <family val="2"/>
      </rPr>
      <t xml:space="preserve"> - AC 6, HD 3, Atk 2-5 (plus constriction), MV 12"</t>
    </r>
    <r>
      <rPr>
        <sz val="8"/>
        <color indexed="10"/>
        <rFont val="Arial"/>
        <family val="2"/>
      </rPr>
      <t xml:space="preserve"> (each of these creatures was later expanded, mm2 p. 111)</t>
    </r>
  </si>
  <si>
    <r>
      <rPr>
        <b/>
        <sz val="8"/>
        <rFont val="Arial"/>
        <family val="2"/>
      </rPr>
      <t>erratum:</t>
    </r>
    <r>
      <rPr>
        <sz val="8"/>
        <rFont val="Arial"/>
        <family val="2"/>
      </rPr>
      <t xml:space="preserve"> su monsters are chaotic neutral and larvae are neutral evil</t>
    </r>
  </si>
  <si>
    <t>CN</t>
  </si>
  <si>
    <t>rangers track with the same degree of proficiency regardless of level; the description of robe of eyes (DMG p. 152) is an error</t>
  </si>
  <si>
    <t>alignment changes always result in the loss of a level, no matter the reason for the change</t>
  </si>
  <si>
    <t>good characters may conceivably use poison under very special circumstances; such usage should be severely limited</t>
  </si>
  <si>
    <t>travel to astral plane at will</t>
  </si>
  <si>
    <t>E</t>
  </si>
  <si>
    <t>B</t>
  </si>
  <si>
    <t>C</t>
  </si>
  <si>
    <t>V</t>
  </si>
  <si>
    <t>I</t>
  </si>
  <si>
    <t>minion: medium horse</t>
  </si>
  <si>
    <t>Buccaneer</t>
  </si>
  <si>
    <t>minion: heavy horse</t>
  </si>
  <si>
    <t>bandit, dervish, desert nomad, mercenary, steppe nomad</t>
  </si>
  <si>
    <t>mercenary</t>
  </si>
  <si>
    <r>
      <t xml:space="preserve">10% of mercenaries ride </t>
    </r>
    <r>
      <rPr>
        <b/>
        <sz val="10"/>
        <rFont val="Arial"/>
        <family val="2"/>
      </rPr>
      <t>heavy horses</t>
    </r>
  </si>
  <si>
    <r>
      <t xml:space="preserve">any creature slain by a sheet phantom immediately merges with the phantom to be come a </t>
    </r>
    <r>
      <rPr>
        <b/>
        <sz val="10"/>
        <rFont val="Arial"/>
        <family val="2"/>
      </rPr>
      <t>sheet ghoul</t>
    </r>
  </si>
  <si>
    <t>envelope VI, mind control immunity, propagate IX</t>
  </si>
  <si>
    <t>Shocker</t>
  </si>
  <si>
    <t>shocker</t>
  </si>
  <si>
    <t>bypass defense I</t>
  </si>
  <si>
    <t>bypass defense II</t>
  </si>
  <si>
    <t>metal armor is ignored (minus dex and magic bonuses), plate armor suffers an additional -2 AC</t>
  </si>
  <si>
    <t>proc: 10 electrical damage, save vs death for half, this effect discharges the shocker and they immediately crumble to dust</t>
  </si>
  <si>
    <t>on contact, or upon being struck by a metal weapon, 10 electrical damage, save vs death for half, this effect discharges the shocker and they immediately crumble to dust</t>
  </si>
  <si>
    <t>gear: golden circlet</t>
  </si>
  <si>
    <t>skeleton warrior</t>
  </si>
  <si>
    <t>Mantari</t>
  </si>
  <si>
    <t>nonafel (parent)</t>
  </si>
  <si>
    <t>nonafel (child)</t>
  </si>
  <si>
    <r>
      <t xml:space="preserve">90% likely to divide into </t>
    </r>
    <r>
      <rPr>
        <b/>
        <sz val="10"/>
        <rFont val="Arial"/>
        <family val="2"/>
      </rPr>
      <t>nonafel (children)</t>
    </r>
    <r>
      <rPr>
        <sz val="10"/>
        <rFont val="Arial"/>
        <family val="2"/>
      </rPr>
      <t xml:space="preserve"> at the end of any given combat round, all appearing within a 50' radius of the parent and starting with 9 evenly-strengthed clones (example: 49 hp adult generates five children with 5 hp and four with 6 hp)</t>
    </r>
  </si>
  <si>
    <r>
      <t xml:space="preserve">renerate 1 hp per round per living </t>
    </r>
    <r>
      <rPr>
        <b/>
        <sz val="10"/>
        <rFont val="Arial"/>
        <family val="2"/>
      </rPr>
      <t>nonafel (children)</t>
    </r>
    <r>
      <rPr>
        <sz val="10"/>
        <rFont val="Arial"/>
        <family val="2"/>
      </rPr>
      <t>; default is 9 hp per round</t>
    </r>
  </si>
  <si>
    <t>golems are struck only by "magic creatures with at least as many hit dice as the golem" - rather than use the HD/magic weapon equivalency table at (DMG p. 75), golems are only damaged by attackers with at least as many HD as the golem has</t>
  </si>
  <si>
    <t>if a phase spider wins initiative it can phase in to attack and immediately phase out again, facing attacks only from enemies who tie their initiative; attacks which extend into the ethereal plane can always target a nearby phase spider</t>
  </si>
  <si>
    <r>
      <t xml:space="preserve">the kappa to-hit strength bonus is already calculated into their damage </t>
    </r>
    <r>
      <rPr>
        <sz val="8"/>
        <color indexed="10"/>
        <rFont val="Arial"/>
        <family val="2"/>
      </rPr>
      <t>(extended to all monsters in Dragon 131)</t>
    </r>
  </si>
  <si>
    <r>
      <t xml:space="preserve">in general monster strength (including giant strength) has already been incorporated into their listed damage </t>
    </r>
    <r>
      <rPr>
        <sz val="8"/>
        <color indexed="10"/>
        <rFont val="Arial"/>
        <family val="2"/>
      </rPr>
      <t>(expansion of Dragon 121)</t>
    </r>
  </si>
  <si>
    <t>the giantish catch missile effect only counts toward hurled boulders (either by giants or siege engines)</t>
  </si>
  <si>
    <t>humanoid witchdoctors and shaman (DMG p. 40) are permitted to use certain wands</t>
  </si>
  <si>
    <t>an exceptional humanoid may possess weapon specialization, but in general it is available only to fighters</t>
  </si>
  <si>
    <t>an individual may learn a number of (single use) spells from eating an obliviax, and those spells are cast at the level of the individual who lost them; the illness is: lose 1 hp and 1 con per turn for 3-18 turns - if con is reduced to 2 they become incapacitated, and if hp is reduced to 0 they immediately die; con recovers at 1 point per turn but hp must be recovered normally</t>
  </si>
  <si>
    <t>babbler, lizard king</t>
  </si>
  <si>
    <r>
      <t>lizard men have been observed to be led by 1-3</t>
    </r>
    <r>
      <rPr>
        <b/>
        <sz val="10"/>
        <rFont val="Arial"/>
        <family val="2"/>
      </rPr>
      <t xml:space="preserve"> babblers</t>
    </r>
    <r>
      <rPr>
        <sz val="10"/>
        <rFont val="Arial"/>
        <family val="2"/>
      </rPr>
      <t xml:space="preserve"> | lizard kings are always found with 10-100 </t>
    </r>
    <r>
      <rPr>
        <b/>
        <sz val="10"/>
        <rFont val="Arial"/>
        <family val="2"/>
      </rPr>
      <t>lizard men</t>
    </r>
  </si>
  <si>
    <t>Magnesium Spirit</t>
  </si>
  <si>
    <t>flash bang</t>
  </si>
  <si>
    <t>magnesium spirit</t>
  </si>
  <si>
    <t>brightness aura</t>
  </si>
  <si>
    <t>blinding gaze, brightness aura</t>
  </si>
  <si>
    <t>any within 30' suffer -2 to hit</t>
  </si>
  <si>
    <t>blinding flash, all within 20' must save vs petrification or be blinded 2 hours</t>
  </si>
  <si>
    <t>attack first</t>
  </si>
  <si>
    <t>always attack first in the round</t>
  </si>
  <si>
    <t>proc: reduce target's str by 2, strength returns at rate of 1 per hour</t>
  </si>
  <si>
    <t>magnesium spirit, vampire(s)</t>
  </si>
  <si>
    <t>elemental, undead</t>
  </si>
  <si>
    <t>leap attack XIV</t>
  </si>
  <si>
    <t>leap up to 30' and deliver four claw attacks (1-6/1-6/1-6/1-6)</t>
  </si>
  <si>
    <t>brownie, elf(s), giant octopus, halfling(s), shadow demon</t>
  </si>
  <si>
    <t>burst movement I</t>
  </si>
  <si>
    <t>burst movement II</t>
  </si>
  <si>
    <t>movement 18" (short bursts only)</t>
  </si>
  <si>
    <t>magic jar III</t>
  </si>
  <si>
    <t>5th level (MU), range 60', caster attempts to possess target, saving throw vs magic modified by target's combined int+wis scores (36 and above = +4, 33-35 = +3, 30-32 = +2, 27-29 = +1, 23-26 = 0, 19-22 = -1, 15-18 = -2, 14 and below = -3), duration variable:  int+wis above 22 = one save per round, above 19 = one save per turn, above 14 = one save per day, otherwise one save per week; if target saves caster is stunned 1-3 rounds</t>
  </si>
  <si>
    <t>infernal, demon, undead</t>
  </si>
  <si>
    <t>Sheet Ghoul</t>
  </si>
  <si>
    <t>breathe acid IV</t>
  </si>
  <si>
    <t>sheet ghoul</t>
  </si>
  <si>
    <t>acid jet is 10' long, automatic 2-7 damage to one target every round, usable in conjunction with standard attack routine</t>
  </si>
  <si>
    <t>breathe acid IV, mind control immunity</t>
  </si>
  <si>
    <t>Sheet Phantom</t>
  </si>
  <si>
    <t>9'x10' (M)</t>
  </si>
  <si>
    <t>envelope VI</t>
  </si>
  <si>
    <t>sheet phantom</t>
  </si>
  <si>
    <t>propagate IX</t>
  </si>
  <si>
    <t>activate remains</t>
  </si>
  <si>
    <r>
      <t xml:space="preserve">if disturbed, manifest a </t>
    </r>
    <r>
      <rPr>
        <b/>
        <sz val="10"/>
        <rFont val="Arial"/>
        <family val="2"/>
      </rPr>
      <t>wraith form</t>
    </r>
    <r>
      <rPr>
        <sz val="10"/>
        <rFont val="Arial"/>
        <family val="2"/>
      </rPr>
      <t xml:space="preserve"> from its remains</t>
    </r>
  </si>
  <si>
    <t>energy accumulation I</t>
  </si>
  <si>
    <t>energy accumulation II</t>
  </si>
  <si>
    <t>wraith form</t>
  </si>
  <si>
    <t>disease proc IV</t>
  </si>
  <si>
    <t>Tiger</t>
  </si>
  <si>
    <t>Smilodon</t>
  </si>
  <si>
    <t>leap up to 50' and attack</t>
  </si>
  <si>
    <t>smilodon</t>
  </si>
  <si>
    <t>+2 to hit with bite</t>
  </si>
  <si>
    <t>levitate VIII</t>
  </si>
  <si>
    <t>titan</t>
  </si>
  <si>
    <r>
      <t xml:space="preserve">the defenseless psionic column in DMG is only used if the target is psionic but out of defensive points - such attacks inflict their power as hit point damage; otherwise target is either psionic (with defenses active) or non-psionic; psionic defenses are permanently active </t>
    </r>
    <r>
      <rPr>
        <sz val="8"/>
        <color indexed="10"/>
        <rFont val="Arial"/>
        <family val="2"/>
      </rPr>
      <t>(partially reiterated in Polyhedron 21)</t>
    </r>
  </si>
  <si>
    <t>50% damage from poisons and gases</t>
  </si>
  <si>
    <t>burst into a cloud upon death, reform as a manes 24 hours later</t>
  </si>
  <si>
    <t>Succubus</t>
  </si>
  <si>
    <t>6' (M)</t>
  </si>
  <si>
    <t>succubus kiss</t>
  </si>
  <si>
    <t>clairaudience</t>
  </si>
  <si>
    <t>suggestion</t>
  </si>
  <si>
    <t>gate I</t>
  </si>
  <si>
    <t>infravision I</t>
  </si>
  <si>
    <t>succubus</t>
  </si>
  <si>
    <t>70% chance to cause local magic to fail, assuming a caster level of 11th - increases or decreases in 5% increments (therefore 100% immunity to casters below 6th level)</t>
  </si>
  <si>
    <t>5th level (cleric), 1 turn cast time, self, receive up to six correct yes/no responses from an Arch Devil/Demon Lord</t>
  </si>
  <si>
    <t>Rakshasa</t>
  </si>
  <si>
    <t>magic immunity VIII</t>
  </si>
  <si>
    <t>rakshasa</t>
  </si>
  <si>
    <t>completely immune to spell effects below 8th level</t>
  </si>
  <si>
    <t>weapon immunity XVI</t>
  </si>
  <si>
    <t>bless vulnerable</t>
  </si>
  <si>
    <t>Portugeuese man-o-war</t>
  </si>
  <si>
    <t>90% undetectable</t>
  </si>
  <si>
    <t>Pseudo-dragon</t>
  </si>
  <si>
    <t>1.5' long (S)</t>
  </si>
  <si>
    <t>pseudo-dragon</t>
  </si>
  <si>
    <t>linked: pseudo-dragon</t>
  </si>
  <si>
    <t>appears to be plant growth when stationary</t>
  </si>
  <si>
    <t>15' wide (L)</t>
  </si>
  <si>
    <t>pungi ray</t>
  </si>
  <si>
    <t>back is covered in 12 poison spines, any creature walking on a camouflaged pungi ray suffers a spin to the bare foot (normal attack, save vs poison or die) up to a maximum of 12 spines</t>
  </si>
  <si>
    <t>tail spine</t>
  </si>
  <si>
    <t>stingray</t>
  </si>
  <si>
    <t>minion: quaggoth</t>
  </si>
  <si>
    <t>drow(s)</t>
  </si>
  <si>
    <r>
      <t xml:space="preserve">quaggoth </t>
    </r>
    <r>
      <rPr>
        <sz val="10"/>
        <rFont val="Arial"/>
        <family val="2"/>
      </rPr>
      <t>sometimes serve as thralls to the drow</t>
    </r>
  </si>
  <si>
    <t>Quipper</t>
  </si>
  <si>
    <t>0.25-0.5' long (S)</t>
  </si>
  <si>
    <t>feeding frenzy</t>
  </si>
  <si>
    <t>quipper</t>
  </si>
  <si>
    <t>if blood is detected (any local injury to a non-quipper) all quippers in area get two attacks per round</t>
  </si>
  <si>
    <t>Leopard</t>
  </si>
  <si>
    <t>leopard</t>
  </si>
  <si>
    <t>rake II</t>
  </si>
  <si>
    <t>leap attack V</t>
  </si>
  <si>
    <t>leap up to 25' and attack</t>
  </si>
  <si>
    <t>leap attack VI</t>
  </si>
  <si>
    <t>Leprechaun</t>
  </si>
  <si>
    <t>polymorph object</t>
  </si>
  <si>
    <t>leprechaun</t>
  </si>
  <si>
    <t>3-18/3-18</t>
  </si>
  <si>
    <t>gear: deep net</t>
  </si>
  <si>
    <t>weighted net (no explanation stats)</t>
  </si>
  <si>
    <t>deep shield, spear &amp; dagger</t>
  </si>
  <si>
    <t>deep net, spear &amp; dagger</t>
  </si>
  <si>
    <t>short bow &amp; dagger</t>
  </si>
  <si>
    <t>kuo-toa generally attack with a dagger/bite routine</t>
  </si>
  <si>
    <t>one or the other (shaman/witch doctor), up to 7th level</t>
  </si>
  <si>
    <t>one or the other (shaman/witch doctor), up to 4th level</t>
  </si>
  <si>
    <t>huge sword &amp; rocks</t>
  </si>
  <si>
    <t>huge stone club &amp; rocks</t>
  </si>
  <si>
    <t>huge wooden club &amp; rocks</t>
  </si>
  <si>
    <t>huge axe &amp; rocks</t>
  </si>
  <si>
    <t>short sword &amp; military pick</t>
  </si>
  <si>
    <t>short sword &amp; sling</t>
  </si>
  <si>
    <t>military pick</t>
  </si>
  <si>
    <t>sling</t>
  </si>
  <si>
    <t>special units roll twice for weapons</t>
  </si>
  <si>
    <t>small sword &amp; short bow</t>
  </si>
  <si>
    <t>small sword &amp; spear</t>
  </si>
  <si>
    <t>short bow</t>
  </si>
  <si>
    <t>small sword</t>
  </si>
  <si>
    <t>30-300</t>
  </si>
  <si>
    <t>Halfling Fighter II</t>
  </si>
  <si>
    <t>Halfling Fighter I</t>
  </si>
  <si>
    <t>if 90+, add fighter (3rd) | if 150+, add two fighters (3rd)</t>
  </si>
  <si>
    <t>for every 30, two fighters (2nd) | if 150+, add three fighters (2nd)</t>
  </si>
  <si>
    <t>Halfling Fighter III</t>
  </si>
  <si>
    <t>if 150+, add fighter (4th)</t>
  </si>
  <si>
    <t>armor: leather or padded</t>
  </si>
  <si>
    <t>special unit levels: 2nd are 6 AC, 3rd are 5 AC, 4th are 4 AC</t>
  </si>
  <si>
    <t>100% for 1-4 in lair</t>
  </si>
  <si>
    <t>Halfling (standard, Stout or Tallfellow)</t>
  </si>
  <si>
    <t>morning star &amp; small sword</t>
  </si>
  <si>
    <t>special unit levels: 2nd are 5 AC, 3rd are 4 AC, 4th are 3 AC</t>
  </si>
  <si>
    <t>armor: studded</t>
  </si>
  <si>
    <t>sword &amp; composite bow</t>
  </si>
  <si>
    <t>morning star &amp; sword</t>
  </si>
  <si>
    <t>sword &amp; whip</t>
  </si>
  <si>
    <t>Hobgoblin Assistant</t>
  </si>
  <si>
    <t>for every 20 "there is" 1 (identical to assistants)</t>
  </si>
  <si>
    <t>for every 20 "there is" 2 (identical to sergeants)</t>
  </si>
  <si>
    <t>Hobgoblin Sub-chief</t>
  </si>
  <si>
    <t>Hobgoblin Bodyguard</t>
  </si>
  <si>
    <t>if 100+, add 1 sub-chief (identical to bodyguards)</t>
  </si>
  <si>
    <t>automatic 1 per tribe</t>
  </si>
  <si>
    <t>automatic 5-20 per tribe (identical to sub-chiefs)</t>
  </si>
  <si>
    <t>60% for 2-12 in lair</t>
  </si>
  <si>
    <t>giant humanoid, elemental</t>
  </si>
  <si>
    <t>spirit troll, troll</t>
  </si>
  <si>
    <t>Fire Giant Shaman</t>
  </si>
  <si>
    <t>shaman, up to 7th level</t>
  </si>
  <si>
    <t>Frost Giant Shaman</t>
  </si>
  <si>
    <t>Hill Giant Shaman</t>
  </si>
  <si>
    <t>Stone Giant Shaman</t>
  </si>
  <si>
    <t>25% for 1-4 (all 7 HD) in lair</t>
  </si>
  <si>
    <t>50% for 1-6 in lair</t>
  </si>
  <si>
    <t>50% for either (dire wolf/giant lizard/ogre), 50% of 2-8 in lair</t>
  </si>
  <si>
    <t>50% for either (dire wolf/giant lizard/ogre), 30% of 1-3 in lair</t>
  </si>
  <si>
    <t>50% for either (dire wolf/giant lizard/ogre), 20% of 2-8 in lair</t>
  </si>
  <si>
    <t>75% for 1-4 in lair</t>
  </si>
  <si>
    <t>Goblin Assistant</t>
  </si>
  <si>
    <t>Goblin Leader</t>
  </si>
  <si>
    <t>Goblin Sub-chief</t>
  </si>
  <si>
    <t>Goblin Guard</t>
  </si>
  <si>
    <t>if 200+, add 2-8 (identical to sub-chiefs)</t>
  </si>
  <si>
    <t>for every 40 "there will be" 4 (identical to leaders)</t>
  </si>
  <si>
    <t>for every 40 "there will be" 1 (identical to assistants)</t>
  </si>
  <si>
    <t>if 200+, add 1 (identical to guards)</t>
  </si>
  <si>
    <t>Goblin Chief</t>
  </si>
  <si>
    <t>Goblin Bodyguard</t>
  </si>
  <si>
    <t>poison spines II</t>
  </si>
  <si>
    <t>face is covered in poison spines, thrashes head in combat forcing up to 2 melee range opponents per round to save verse poison or suffer 2-8 damage, 1-4 if save is made</t>
  </si>
  <si>
    <t>swallow whole VII, poison spines II</t>
  </si>
  <si>
    <t>Giant Cave Cricket</t>
  </si>
  <si>
    <t>shriek VIII</t>
  </si>
  <si>
    <t>giant cave cricket</t>
  </si>
  <si>
    <t>emit loud chirp upon detecting movement (20'), drowing out all speech and 33% likely to draw all predators within 90'</t>
  </si>
  <si>
    <t>immitate voice, retreat kick I</t>
  </si>
  <si>
    <t>retreat kick I</t>
  </si>
  <si>
    <t>retreat kick II</t>
  </si>
  <si>
    <t>when retreating from threat within 30', 1-in-6 to leap into opponent, inflicting 1-4 damage to target (on hit) and knocking down any M-sized humanoids within 10' (on hit)</t>
  </si>
  <si>
    <t>burst movement III</t>
  </si>
  <si>
    <t>jump 30'</t>
  </si>
  <si>
    <t>shriek VIII, burst movement III, retreat kick II</t>
  </si>
  <si>
    <t>Cave Fisher</t>
  </si>
  <si>
    <t>cave fisher</t>
  </si>
  <si>
    <t>60' range, fires virtually undetectable adhesive strand (20% if within 10'), strikes as 6 HD, cut only by magic weapons, draws prey up to 400 lbs 15' toward fisher every round, missed shots may be attempted again after a 1-round delay</t>
  </si>
  <si>
    <t>Cave Moray</t>
  </si>
  <si>
    <t>armored body VI</t>
  </si>
  <si>
    <t>cave moray</t>
  </si>
  <si>
    <t>+5 AC bonus to body, which is the target in 95% of all attacks (they lunge out quickly like an eel)</t>
  </si>
  <si>
    <t>ambush III, armored body VI</t>
  </si>
  <si>
    <t>Huge Centipede</t>
  </si>
  <si>
    <t>Megalocentipede</t>
  </si>
  <si>
    <t>6" long (S)</t>
  </si>
  <si>
    <t>saving throws XVIII</t>
  </si>
  <si>
    <t>huge centipede</t>
  </si>
  <si>
    <t>saving throws at -2 penalty</t>
  </si>
  <si>
    <t>venom XIII</t>
  </si>
  <si>
    <t>proc: save vs poison at +4 or suffer 4-16 damage</t>
  </si>
  <si>
    <t>venom XIII, saving throws XVIII</t>
  </si>
  <si>
    <t>insect, giant animal, enchanted</t>
  </si>
  <si>
    <t>megalocentipede</t>
  </si>
  <si>
    <t>venom XIV</t>
  </si>
  <si>
    <t>Cheetah</t>
  </si>
  <si>
    <t>1-2/1-2/2-8</t>
  </si>
  <si>
    <t>burst movement IV</t>
  </si>
  <si>
    <t>cheetah</t>
  </si>
  <si>
    <t>movement 45" (3 round max)</t>
  </si>
  <si>
    <t>leap attack XVII</t>
  </si>
  <si>
    <t>leap up to 20' and attack</t>
  </si>
  <si>
    <t>paired ferocity IV</t>
  </si>
  <si>
    <t>if more than two are encountered, the two largest gain +2 to hit and damage</t>
  </si>
  <si>
    <t>burst movement IV (once per 3 turns), rake VII, ambush I, wary I, leap attack XVII, paired ferocity IV</t>
  </si>
  <si>
    <t>Choke Creeper</t>
  </si>
  <si>
    <t>strangle weed components, weed grapple I</t>
  </si>
  <si>
    <t>weed grapple I</t>
  </si>
  <si>
    <t>weed grapple II</t>
  </si>
  <si>
    <t>choke creeper</t>
  </si>
  <si>
    <r>
      <t xml:space="preserve">mirrors, garlic and lawful good holy symbols cause vampire to recoil for 1-4 rounds | sunlight strips vampire of all power, destroyed after 1 turn | immersion in running water destroys vampire after 3 rounds | stake through heart prevents </t>
    </r>
    <r>
      <rPr>
        <b/>
        <sz val="10"/>
        <rFont val="Arial"/>
        <family val="2"/>
      </rPr>
      <t>resilience VII</t>
    </r>
    <r>
      <rPr>
        <sz val="10"/>
        <rFont val="Arial"/>
        <family val="2"/>
      </rPr>
      <t xml:space="preserve"> from triggering (until stake is removed)</t>
    </r>
  </si>
  <si>
    <t>paralyze proc II, mind control immunity, propagate I</t>
  </si>
  <si>
    <t>paralyze proc II, mind control immunity, propogation I</t>
  </si>
  <si>
    <t>symbol of pain II</t>
  </si>
  <si>
    <t>symbol of pain I</t>
  </si>
  <si>
    <t>only useable vs pinned targets, 2-8 damage plus strength draining venom (save vs poison or lose 1-4 strength for 10 rounds)</t>
  </si>
  <si>
    <r>
      <t xml:space="preserve">damage 3-12, great bone hook, 50% to pin on hit, pinned targets are immobilized and vulnerable to </t>
    </r>
    <r>
      <rPr>
        <b/>
        <sz val="10"/>
        <rFont val="Arial"/>
        <family val="2"/>
      </rPr>
      <t>scorpion strike</t>
    </r>
    <r>
      <rPr>
        <sz val="10"/>
        <rFont val="Arial"/>
        <family val="2"/>
      </rPr>
      <t xml:space="preserve"> in subsequent rounds</t>
    </r>
  </si>
  <si>
    <t>kobold, wereboar</t>
  </si>
  <si>
    <t>weapon immunity VII, assume form VI, battle lust, propagate II, minion: wild boar</t>
  </si>
  <si>
    <t>dwarf(s), werebear</t>
  </si>
  <si>
    <r>
      <t xml:space="preserve">60% (x75%) of dwarf strongholds contain 2-8 </t>
    </r>
    <r>
      <rPr>
        <b/>
        <sz val="10"/>
        <rFont val="Arial"/>
        <family val="2"/>
      </rPr>
      <t>brown bears</t>
    </r>
    <r>
      <rPr>
        <sz val="10"/>
        <rFont val="Arial"/>
        <family val="2"/>
      </rPr>
      <t xml:space="preserve"> | 50% of werebear sloths contain 1-6 </t>
    </r>
    <r>
      <rPr>
        <b/>
        <sz val="10"/>
        <rFont val="Arial"/>
        <family val="2"/>
      </rPr>
      <t>brown bears</t>
    </r>
  </si>
  <si>
    <r>
      <t xml:space="preserve">65% (x70%) of kobold tribes contain 2-5 </t>
    </r>
    <r>
      <rPr>
        <b/>
        <sz val="10"/>
        <rFont val="Arial"/>
        <family val="2"/>
      </rPr>
      <t>wild boars</t>
    </r>
    <r>
      <rPr>
        <sz val="10"/>
        <rFont val="Arial"/>
        <family val="2"/>
      </rPr>
      <t xml:space="preserve"> | 15% of wereboar teams contain a </t>
    </r>
    <r>
      <rPr>
        <b/>
        <sz val="10"/>
        <rFont val="Arial"/>
        <family val="2"/>
      </rPr>
      <t>wild boar</t>
    </r>
  </si>
  <si>
    <r>
      <t xml:space="preserve">65% (x30%) of kobold tribes contain 1-3 </t>
    </r>
    <r>
      <rPr>
        <b/>
        <sz val="10"/>
        <rFont val="Arial"/>
        <family val="2"/>
      </rPr>
      <t>giant weasels</t>
    </r>
  </si>
  <si>
    <t>Bandit</t>
  </si>
  <si>
    <t>Brigand</t>
  </si>
  <si>
    <t>minion: light horse</t>
  </si>
  <si>
    <t>shift freely between Archeron, Astral, Gehenna, Hades and Hell</t>
  </si>
  <si>
    <t>after successful hit automatically drain 1 hp per HD per round starting the round after the successful hit, attack is 100% undetectable in water (-1% per victim) until target is reduced to 50% hp</t>
  </si>
  <si>
    <t>after successful hit automatically drain 2 hp per round until slain</t>
  </si>
  <si>
    <t>after successful hit automatically drain 10 hp per round until slain</t>
  </si>
  <si>
    <t>Larva</t>
  </si>
  <si>
    <t>save vs magic or restores creature to 7th level human fighter</t>
  </si>
  <si>
    <t>fire vulnerable III</t>
  </si>
  <si>
    <t>gas cloud is 60' long and 20' wide, targets save vs breath weapon or become petrified, effect extends into astral and ethereal planes</t>
  </si>
  <si>
    <t>planar awareness</t>
  </si>
  <si>
    <t>able to see into astral and ethereal planes</t>
  </si>
  <si>
    <t>petrifying touch, planar awareness</t>
  </si>
  <si>
    <t>Gray Ooze</t>
  </si>
  <si>
    <t>M to L</t>
  </si>
  <si>
    <t>black pudding, gray ooze</t>
  </si>
  <si>
    <t>psionics X</t>
  </si>
  <si>
    <t>gray ooze</t>
  </si>
  <si>
    <t>21-121 strength, psychic crush (one shot)</t>
  </si>
  <si>
    <t>Green Slime</t>
  </si>
  <si>
    <t>infest proc I</t>
  </si>
  <si>
    <t>gore/gore/gore</t>
  </si>
  <si>
    <t>Plateosaurus</t>
  </si>
  <si>
    <t>Plesiosaurus</t>
  </si>
  <si>
    <t>50+' long (L)</t>
  </si>
  <si>
    <t>swim 15"</t>
  </si>
  <si>
    <t>flipper attacks</t>
  </si>
  <si>
    <t>Pteranodon</t>
  </si>
  <si>
    <t>30' span (L)</t>
  </si>
  <si>
    <t>3" (fly 15")</t>
  </si>
  <si>
    <t>Troglodyte</t>
  </si>
  <si>
    <t>troglodye(s)</t>
  </si>
  <si>
    <t>infravision II</t>
  </si>
  <si>
    <t>Troglodyte Chieftain</t>
  </si>
  <si>
    <t>demihuman, sylvan</t>
  </si>
  <si>
    <t>Hobgoblin Chief</t>
  </si>
  <si>
    <t>wield I, infravision I, mining skills</t>
  </si>
  <si>
    <t>carry and use normal-sized weapons, including (potentially) missile weapons with a +3 damage bonus</t>
  </si>
  <si>
    <t>wield VIII</t>
  </si>
  <si>
    <r>
      <rPr>
        <b/>
        <sz val="10"/>
        <rFont val="Arial"/>
        <family val="2"/>
      </rPr>
      <t>1st*</t>
    </r>
    <r>
      <rPr>
        <sz val="10"/>
        <rFont val="Arial"/>
        <family val="2"/>
      </rPr>
      <t xml:space="preserve"> / 5th</t>
    </r>
  </si>
  <si>
    <t>weapon immunity II</t>
  </si>
  <si>
    <t>magic immunity IV</t>
  </si>
  <si>
    <t>paralyzed</t>
  </si>
  <si>
    <t>afraid</t>
  </si>
  <si>
    <t>poisoned</t>
  </si>
  <si>
    <t xml:space="preserve">paralyzing gas, paralyze proc I-IV, venom VII </t>
  </si>
  <si>
    <t>proc: physical contact calls for save vs petrification or target is petrified, extends into astral and ethereal planes</t>
  </si>
  <si>
    <t>psionics XV</t>
  </si>
  <si>
    <t>shedu</t>
  </si>
  <si>
    <t>70-100 strength, psionic blast, mind thrust, ego whip, id insinuation, psychic crush, mind blank, thought shield, mental barrier, intellect fortress and tower of iron will (3 major, 5 minor)</t>
  </si>
  <si>
    <t>130-200 strength, psionic blast, mind thrust, ego whip, id insinuation, psychic crush, mind blank, thought shield, mental barrier, intellect fortress and tower of iron will (4 major, 6 minor)</t>
  </si>
  <si>
    <t>phase astral I</t>
  </si>
  <si>
    <t>Kobold</t>
  </si>
  <si>
    <t>3' tall (S)</t>
  </si>
  <si>
    <t>Lamia</t>
  </si>
  <si>
    <t>lamia touch</t>
  </si>
  <si>
    <t>Lammasu</t>
  </si>
  <si>
    <t>aura of good</t>
  </si>
  <si>
    <t>amplified healing</t>
  </si>
  <si>
    <t>continuous protection from evil 10' radius aura, cannot be approached by enchanted creatures, all within aura gain +4 AC vs evil creatures and +4 saving throws vs evil effects</t>
  </si>
  <si>
    <t>boiled leather shield coated in sticky, glue-like substance, does not add to armor class but any frontal attack is 25% likely to result in the weapon being adhered to the shield, open doors roll required to wrench free</t>
  </si>
  <si>
    <r>
      <t xml:space="preserve">bards-in-training with exceptional str permanently lose their percentile value upon achieving level 1 as bard </t>
    </r>
    <r>
      <rPr>
        <sz val="8"/>
        <color indexed="10"/>
        <rFont val="Arial"/>
        <family val="2"/>
      </rPr>
      <t>(per Polyhedron 21, this means a pre-bard can have exceptional str up until dual-ing into thief, briefly recover exceptional strength when their thief level exceeds their fighter level and then lose it permenantly upon becoming a bard)</t>
    </r>
  </si>
  <si>
    <t>bards must strictly adhere to the class sequence listed at (PH p. 117); no paladins, no rangers, no assassins</t>
  </si>
  <si>
    <t>peryton</t>
  </si>
  <si>
    <t>ambush IV</t>
  </si>
  <si>
    <t>surprise 19-in-20</t>
  </si>
  <si>
    <t>camouflage IV</t>
  </si>
  <si>
    <t>helpless</t>
  </si>
  <si>
    <t>unable to move or defend itself on the ground</t>
  </si>
  <si>
    <t>Giant Pike</t>
  </si>
  <si>
    <t>9'-14' long (L)</t>
  </si>
  <si>
    <t>Pixie</t>
  </si>
  <si>
    <t>2.5' tall (S)</t>
  </si>
  <si>
    <t>sylvan</t>
  </si>
  <si>
    <t>wield XIII</t>
  </si>
  <si>
    <t>pixie</t>
  </si>
  <si>
    <t>gear: faerie bow</t>
  </si>
  <si>
    <t>gear: faerie war arrow</t>
  </si>
  <si>
    <t>gear: faerie sleep arrow</t>
  </si>
  <si>
    <t>gear: faerie amnesia arrow</t>
  </si>
  <si>
    <t>5-6' long (L)</t>
  </si>
  <si>
    <t>4-4.5' long (M)</t>
  </si>
  <si>
    <t>4.5-6.5' long (L)</t>
  </si>
  <si>
    <t>4'-5' long (M)</t>
  </si>
  <si>
    <t>4.5' long (M)</t>
  </si>
  <si>
    <t>6-9' long (L)</t>
  </si>
  <si>
    <t>8-12' long (L)</t>
  </si>
  <si>
    <t>8-9' tall (L)</t>
  </si>
  <si>
    <t>3' long (S)</t>
  </si>
  <si>
    <t>4-6' long (M)</t>
  </si>
  <si>
    <t>6' tall (M)</t>
  </si>
  <si>
    <t>8' long (L)</t>
  </si>
  <si>
    <t>3' long (S)
6' tall (M)</t>
  </si>
  <si>
    <t>9' tall (L)
6' tall (M)</t>
  </si>
  <si>
    <t>control weather (age level * 2 times per day), breathe fire II (six times per day), minion: wind walker, fear aura VI, polymorph self IV, become invisible I, ESP V, paired ferocity, saving throws XI</t>
  </si>
  <si>
    <t>li lung, lung wang, pan lung, shen lung, t'ien lung</t>
  </si>
  <si>
    <t>hide in shadows II</t>
  </si>
  <si>
    <t>drow</t>
  </si>
  <si>
    <t>75% hide in shadows</t>
  </si>
  <si>
    <t>wary III</t>
  </si>
  <si>
    <t>surprised 1-in-8</t>
  </si>
  <si>
    <t>drow, elf(s)</t>
  </si>
  <si>
    <t>50% +2% per level chance to cause local magic to fail, assuming a caster level of 11th, increases or decreases in 5% increments</t>
  </si>
  <si>
    <t>light vulnerable V</t>
  </si>
  <si>
    <t>-2 to hit and saving throws in daylight, -1 to hit and saving throws in normal illumination, 75% likely to withdraw from even normal illumination</t>
  </si>
  <si>
    <t>drow attributes (male)</t>
  </si>
  <si>
    <t>drow attributes (female)</t>
  </si>
  <si>
    <t>blind, 20' radius sensory sphere within which invisible and concealed individuals are automatically revealed</t>
  </si>
  <si>
    <t>minion: medusa</t>
  </si>
  <si>
    <t>minion: mind flayer</t>
  </si>
  <si>
    <r>
      <t xml:space="preserve">10% of grimlock lairs contain </t>
    </r>
    <r>
      <rPr>
        <b/>
        <sz val="10"/>
        <rFont val="Arial"/>
        <family val="2"/>
      </rPr>
      <t>medusae</t>
    </r>
  </si>
  <si>
    <r>
      <t xml:space="preserve">2% of grimlock lairs contain </t>
    </r>
    <r>
      <rPr>
        <b/>
        <sz val="10"/>
        <rFont val="Arial"/>
        <family val="2"/>
      </rPr>
      <t>mind flayers</t>
    </r>
  </si>
  <si>
    <t>gryph</t>
  </si>
  <si>
    <t>Goldbug</t>
  </si>
  <si>
    <t>1" long (S)</t>
  </si>
  <si>
    <t>goldbug</t>
  </si>
  <si>
    <t>undetectable in coin piles except under very close inspection</t>
  </si>
  <si>
    <t>Gorbel</t>
  </si>
  <si>
    <t>blood drain IX</t>
  </si>
  <si>
    <t>gorbel</t>
  </si>
  <si>
    <t>after successful hit automatically drain 1-6 hp per round until slain, -7 AC penalty while attached</t>
  </si>
  <si>
    <t>explosive death II</t>
  </si>
  <si>
    <t>infest proc I, explosive death II</t>
  </si>
  <si>
    <t>blood drain IX, explosive death I, weapon immunity XVIII</t>
  </si>
  <si>
    <t>explosive death I</t>
  </si>
  <si>
    <t>upon death, explode in 5' radius for 1-4 damage, save vs wands for half</t>
  </si>
  <si>
    <t>Gorilla Bear</t>
  </si>
  <si>
    <t>brown bear, gorilla bear</t>
  </si>
  <si>
    <t>121-250 strength, psionic blast, mind thrust, ego whip, id insinuation, psychic crush, mind blank, thought shield, mental barrier and intellect fortress</t>
  </si>
  <si>
    <t>psionics XXII</t>
  </si>
  <si>
    <t>githyanki, githzerai</t>
  </si>
  <si>
    <t>magical armor with a base AC of 0 (equivalent to +4 splint mail), ornate version worn by all fighter-type githyanki, plain version worn by all fighter-type githzerai</t>
  </si>
  <si>
    <t>magical longsword, either +2 or +3, damage 3-10 or 4-11, retains full enchantment on Astral Plane, ornate version wielded by githyanki, plain version wielded by githzerai</t>
  </si>
  <si>
    <t>+3 two handed sword, intelligent (minimum 8), retains full enchantment on Astral Plane where it has a 20% chance to proc cut cord (permenantly severing the projected individual from their body excluding mind barred targets), ornate version wielded by githyanki, plain version wielded by githzerai</t>
  </si>
  <si>
    <t>separate saving throws must still be made against concurrent events (such as the ghoul attack routine or simultaneous fireballs)</t>
  </si>
  <si>
    <r>
      <t xml:space="preserve">thieves may be neutral good (PH p. 25) </t>
    </r>
    <r>
      <rPr>
        <sz val="8"/>
        <color indexed="10"/>
        <rFont val="Arial"/>
        <family val="2"/>
      </rPr>
      <t>(reversal of Dragon 35)</t>
    </r>
  </si>
  <si>
    <t>lawful good doesn't mean credulous or trusting; a lawful good character will not hesitate to initiate combat if they feel threatened</t>
  </si>
  <si>
    <t>when creating a new style: form (hard, soft, hard/soft) and principal method (kick, lock, push, weapon, etc) are determined, which generates base AC, damage and number of attacks; then special maneuvers are selected with two die rolls (a d8 and a d3), with the d8 determining the number of principal method/mental/physical maneuvers available and the d3 determining the number of all other skills; these maneuvers must be trained incrementally (no tier 2 skills until a tier 1 skill has been trained)</t>
  </si>
  <si>
    <t>constriction VI</t>
  </si>
  <si>
    <t>pan lung</t>
  </si>
  <si>
    <t>(3-20)</t>
  </si>
  <si>
    <t>scaly command II</t>
  </si>
  <si>
    <t>immolate I</t>
  </si>
  <si>
    <t>immolate II</t>
  </si>
  <si>
    <t>wield I, ambush II, accuracy VII, saving throws IV, natural invisibility</t>
  </si>
  <si>
    <t>wield I, classed (fighter 2), ambush II, accuracy VII, saving throws IV, natural invisibility</t>
  </si>
  <si>
    <t>wield I, classed (fighter 3), ambush II, accuracy VII, saving throws IV, natural invisibility</t>
  </si>
  <si>
    <t>wield I, classed (fighter 4), ambush II, accuracy VII, saving throws IV, natural invisibility</t>
  </si>
  <si>
    <t>wield I, ambush II, accuracy VII, saving throws IV, natural invisibility, infravision I</t>
  </si>
  <si>
    <t>Tallfellow Halfling Fighter I</t>
  </si>
  <si>
    <t>Tallfellow Halfling Fighter II</t>
  </si>
  <si>
    <t>Tallfellow Halfling Fighter III</t>
  </si>
  <si>
    <t>Stout Halfling Fighter I</t>
  </si>
  <si>
    <t>Stout Halfling Fighter II</t>
  </si>
  <si>
    <t>Stout Halfling Fighter III</t>
  </si>
  <si>
    <t>Drover</t>
  </si>
  <si>
    <t>classed (fighter 1), wield I</t>
  </si>
  <si>
    <t>Desert Nomad Armored Footman</t>
  </si>
  <si>
    <t>Silver Urchin</t>
  </si>
  <si>
    <t>Yellow Urchin</t>
  </si>
  <si>
    <t>enchanted, giant animal</t>
  </si>
  <si>
    <t>+1 to hit goblins and kobolds, +4 AC vs bugbears, giants, gnolls, ogres and trolls</t>
  </si>
  <si>
    <t>Giant Goat</t>
  </si>
  <si>
    <t>carry and use normal-sized weapons, including (potentially) missile weapons with a +3 to hit and +1 damage bonus</t>
  </si>
  <si>
    <t>Giant Otter</t>
  </si>
  <si>
    <t>otyugh(s)</t>
  </si>
  <si>
    <t>Giant Owl</t>
  </si>
  <si>
    <t>surprise 5-in-6</t>
  </si>
  <si>
    <t>Owlbear</t>
  </si>
  <si>
    <t>hug III, fearless I</t>
  </si>
  <si>
    <t>Pegasus</t>
  </si>
  <si>
    <t>Peryton</t>
  </si>
  <si>
    <t>venom I, saving throws III</t>
  </si>
  <si>
    <t>Morkoth</t>
  </si>
  <si>
    <t>consume III</t>
  </si>
  <si>
    <t>nabassu</t>
  </si>
  <si>
    <t>probability travel I</t>
  </si>
  <si>
    <t>devour a human they've slain, inflicting ruin V on the target; every even-numbered victim grants the nabassu 2 permanent hp and graduates them to the next tier (from II to III, etc); after 18 victims the nabassu achives its final form, probability travel I Iing to the Abyss</t>
  </si>
  <si>
    <t>probability travel II</t>
  </si>
  <si>
    <t>caster may travel between prime material plane and abyss with an 85% likelihood of success (otherwise it is a random plane)</t>
  </si>
  <si>
    <t>cause shadows</t>
  </si>
  <si>
    <t>creates a sphere of dim shadows within otherwise lit environments, 20' radius, otherwise unstatted (strictly ambience?)</t>
  </si>
  <si>
    <t>steal death</t>
  </si>
  <si>
    <t>bestow death</t>
  </si>
  <si>
    <t>20' range, single target, save vs death magic or be instantly transformed into a ghast (if human) or ghoul (if demihuman) under the control of the nabassu; this ability is usable once per tier level within each tier</t>
  </si>
  <si>
    <t>10' range, single target, save vs death magic or be instantly transformed into a shadow under the control of the nabassu; this ability may only be used after a successful steal death</t>
  </si>
  <si>
    <t>9th level (MU), 30' range, 30% likely to open ultra-dimensional gate, through which emerges: 33% a type I demon | 33% a type II demon | 34% a type III demon</t>
  </si>
  <si>
    <t>gate VII</t>
  </si>
  <si>
    <t>100 strength, psychic crush and mind blank</t>
  </si>
  <si>
    <t>damage 2-8, short javelin (10' to 20' is +3 to hit  | 21' to 40' is +1 to hit | 41' to 60' is -2 to hit)</t>
  </si>
  <si>
    <t>stench II</t>
  </si>
  <si>
    <t>all within 10' radius must save vs poison or suffer -1 to strength every round for 1-6 rounds, lasting 1 turn from max</t>
  </si>
  <si>
    <t>death</t>
  </si>
  <si>
    <t>(3-17)</t>
  </si>
  <si>
    <t>???</t>
  </si>
  <si>
    <t>armored head I, prey defense II, charge VII</t>
  </si>
  <si>
    <t>swallow whole II</t>
  </si>
  <si>
    <t>tyrannosaurus rex</t>
  </si>
  <si>
    <t>swallow whole M size or smaller on 18</t>
  </si>
  <si>
    <t>trampling damage 8-80</t>
  </si>
  <si>
    <t>trample "on charge" for 2-16</t>
  </si>
  <si>
    <t>trample "on charge" for 2-20</t>
  </si>
  <si>
    <t>monoclonius, styracosaurus</t>
  </si>
  <si>
    <t>head AC 2, frill defense, charge VII</t>
  </si>
  <si>
    <t>trample "on charge" for 2-24</t>
  </si>
  <si>
    <t>head AC 2, charge IX</t>
  </si>
  <si>
    <t>giant ant warrior</t>
  </si>
  <si>
    <t>bite triggers sting</t>
  </si>
  <si>
    <t>never tires</t>
  </si>
  <si>
    <t>ambush I, wield I</t>
  </si>
  <si>
    <t>ambush II</t>
  </si>
  <si>
    <t>ambush I</t>
  </si>
  <si>
    <t>planar travel III</t>
  </si>
  <si>
    <t>grant wish</t>
  </si>
  <si>
    <t>9th level (MU), alter reality on behalf of a 'master' - for instance a) restore a dead character to life, b) escape from a difficult situation, c) restore an entire party to full health</t>
  </si>
  <si>
    <t>rake IV, wary I, leap attack IV, armored head [50%]</t>
  </si>
  <si>
    <t>rake III, leap attack IV, wary I</t>
  </si>
  <si>
    <t>spirit troll</t>
  </si>
  <si>
    <t>claw proc: reduce target's str by damage inflicted (1-3), strength returns in 2-8 turns; if target is reduced to 2 str he becomes comatose and if reduced to 0 he dies</t>
  </si>
  <si>
    <t>bite proc: increases spirit troll health by damage inflicted (1-6)</t>
  </si>
  <si>
    <t>Tween</t>
  </si>
  <si>
    <t>thought eater, tween, wind walker</t>
  </si>
  <si>
    <t>linked: tween</t>
  </si>
  <si>
    <t>tween</t>
  </si>
  <si>
    <t>bonds permanently to an intelligent human or demi-human, gradually adoptng a shadowy sillouhette similar to theirs</t>
  </si>
  <si>
    <t>good fortune</t>
  </si>
  <si>
    <t>custom (1% per HD for each of: 1,000-3,000cp, 1,000-3,000sp, 1,000-3,000gp, 1,000-3,000ep, 1,000-3,000pp, 1-20 gems, 1-20 pieces of jewelry, 1-4 magic items, 1,000-20,000gp worth of ambergris)</t>
  </si>
  <si>
    <t>Z</t>
  </si>
  <si>
    <t>J, K, L, M, N Q (C magic only)</t>
  </si>
  <si>
    <t>N, I, O, P, 10Q, X, Y</t>
  </si>
  <si>
    <t>B, 10M, Q, S</t>
  </si>
  <si>
    <t>J, O 5Q</t>
  </si>
  <si>
    <t>P, R, S, U (magic only)</t>
  </si>
  <si>
    <t>D, J, M, 5Q</t>
  </si>
  <si>
    <t>C, K</t>
  </si>
  <si>
    <t>D, L, M, 5Q, S</t>
  </si>
  <si>
    <t>B, T</t>
  </si>
  <si>
    <t>B, Q, R, S, T</t>
  </si>
  <si>
    <t>C, O, Y</t>
  </si>
  <si>
    <t>B, I, M, Q, T</t>
  </si>
  <si>
    <t>B, J, K, L, M</t>
  </si>
  <si>
    <t>B, M, S</t>
  </si>
  <si>
    <t>Ankheg</t>
  </si>
  <si>
    <t>Barracuda</t>
  </si>
  <si>
    <t>Beholder</t>
  </si>
  <si>
    <t>Black Dragon</t>
  </si>
  <si>
    <t>Blue Dragon</t>
  </si>
  <si>
    <t>Brass Dragon</t>
  </si>
  <si>
    <t>Bronze Dragon</t>
  </si>
  <si>
    <t>Copper Dragon</t>
  </si>
  <si>
    <t>Gold Dragon</t>
  </si>
  <si>
    <t>Green Dragon</t>
  </si>
  <si>
    <t>Red Dragon</t>
  </si>
  <si>
    <t>Silver Dragon</t>
  </si>
  <si>
    <t>White Dragon</t>
  </si>
  <si>
    <t>Dragon Turtle</t>
  </si>
  <si>
    <t>Air Elemental</t>
  </si>
  <si>
    <t>Earth Elemental</t>
  </si>
  <si>
    <t>Fire Elemental</t>
  </si>
  <si>
    <t>Water Elemental</t>
  </si>
  <si>
    <t>Eye of the Deep</t>
  </si>
  <si>
    <t>Giant Frog</t>
  </si>
  <si>
    <t>Hell Hound</t>
  </si>
  <si>
    <t>Hydra</t>
  </si>
  <si>
    <t>Lernaean Hydra</t>
  </si>
  <si>
    <t>Pyrohydra</t>
  </si>
  <si>
    <t>Giant Leech</t>
  </si>
  <si>
    <t>Lizard Man</t>
  </si>
  <si>
    <t>Mimic</t>
  </si>
  <si>
    <t>Guardian Naga</t>
  </si>
  <si>
    <t>Spirit Naga</t>
  </si>
  <si>
    <t>Water Naga</t>
  </si>
  <si>
    <t>Otyugh</t>
  </si>
  <si>
    <t>Piercer</t>
  </si>
  <si>
    <t>Giant Portuguese Man-o-war</t>
  </si>
  <si>
    <t>Manta Ray</t>
  </si>
  <si>
    <t>Deva</t>
  </si>
  <si>
    <t>Brigand Fighter I</t>
  </si>
  <si>
    <t>Brigand Fighter II</t>
  </si>
  <si>
    <t>Brigand Fighter III</t>
  </si>
  <si>
    <t>Brigand Fighter IV</t>
  </si>
  <si>
    <t>Brigand Cleric I</t>
  </si>
  <si>
    <t>Brigand Cleric II</t>
  </si>
  <si>
    <t>classed (fighter 2), wield I, fearless II</t>
  </si>
  <si>
    <t>classed (fighter 7), wield I, fearless II</t>
  </si>
  <si>
    <t>classed (fighter 3), wield I, fearless II</t>
  </si>
  <si>
    <t>classed (fighter 4), wield I, fearless II</t>
  </si>
  <si>
    <t>classed (fighter 5), wield I, fearless II</t>
  </si>
  <si>
    <t>classed (fighter 6), wield I, fearless II</t>
  </si>
  <si>
    <t>Orc Assistant</t>
  </si>
  <si>
    <t>Ogre Shaman</t>
  </si>
  <si>
    <t>for every 30 " there will be" 1 (identical to assistants)</t>
  </si>
  <si>
    <t xml:space="preserve"> Orc Leader</t>
  </si>
  <si>
    <t>Orc Guard</t>
  </si>
  <si>
    <t>Orc Subchief</t>
  </si>
  <si>
    <t>if 150+, "there will be" 1 (identical to guards)</t>
  </si>
  <si>
    <t>Orc Bodyguard</t>
  </si>
  <si>
    <t>Orc Chief</t>
  </si>
  <si>
    <t>in lair, 5-30 (identical to chief)</t>
  </si>
  <si>
    <t>in lair, 1 (identical to bodyguards)</t>
  </si>
  <si>
    <t>if 150+, "there will be" 3-18 (identical to subchief)</t>
  </si>
  <si>
    <t>for every 30 " there will be" 3 (identical to leader)</t>
  </si>
  <si>
    <t>37.5% for 2-5 in lair</t>
  </si>
  <si>
    <t>Orc Shaman</t>
  </si>
  <si>
    <t>Orc Witch Doctor</t>
  </si>
  <si>
    <t>sword &amp; flail</t>
  </si>
  <si>
    <t>battle axe &amp; sword</t>
  </si>
  <si>
    <t>1:90-99 are spears</t>
  </si>
  <si>
    <t>2:80-81 is a lance</t>
  </si>
  <si>
    <t>2:87 is pole arm</t>
  </si>
  <si>
    <t>1:00 is trident/military fork (both)</t>
  </si>
  <si>
    <t>"mercenaries" for orcs &amp; gnolls | "mingle freely" with trolls &amp; giants</t>
  </si>
  <si>
    <t>20-80</t>
  </si>
  <si>
    <t>Sahuagin Guard</t>
  </si>
  <si>
    <t>Sahuagin Assistant Priestess</t>
  </si>
  <si>
    <t>Sahuagin Priestess</t>
  </si>
  <si>
    <t>in lair, nine guards (identical to lieutenants)</t>
  </si>
  <si>
    <t>for every 10 add one lieutenant (identical to guards)</t>
  </si>
  <si>
    <t xml:space="preserve"> 100% (one or the other) in lair, 95% one baron</t>
  </si>
  <si>
    <t>100% for 2-8 in lair</t>
  </si>
  <si>
    <t>(both or neither) for every 10, 10% for add cleric (5th to 8th)</t>
  </si>
  <si>
    <t>(both or neither) for every 10, 10% for add 1-4 clerics (3rd to 4th)</t>
  </si>
  <si>
    <t>Sahuagin High Priestess</t>
  </si>
  <si>
    <t>100% add one chieftain | if there is a prince, 100% for add 9</t>
  </si>
  <si>
    <t>if there is a prince, 100% for add cleric (8th level)</t>
  </si>
  <si>
    <t>Sahuagin Undercleric</t>
  </si>
  <si>
    <t>if there is a prince, 100% for add 4 clerics (4th level)</t>
  </si>
  <si>
    <t xml:space="preserve"> 100% (one or the other) in lair, 5% one prince (doubles male # app.)</t>
  </si>
  <si>
    <t>spear &amp; dagger</t>
  </si>
  <si>
    <t>heavy crossbow &amp; dagger</t>
  </si>
  <si>
    <t>seadevil crossbow &amp; dagger</t>
  </si>
  <si>
    <t>trident, seadevil net &amp; dagger</t>
  </si>
  <si>
    <t>"80% likely to be friendly with"</t>
  </si>
  <si>
    <t>10-60</t>
  </si>
  <si>
    <t>Exceptional Triton</t>
  </si>
  <si>
    <t>Elite Triton</t>
  </si>
  <si>
    <t>Triton Leader</t>
  </si>
  <si>
    <t>Triton Magic User I</t>
  </si>
  <si>
    <t>for every 10, 10% for add magic user (1st to 6th)</t>
  </si>
  <si>
    <t>90% for (one or the other) 100% force mounted on hippocampi (65%)</t>
  </si>
  <si>
    <t>90% for (one or the other) 100% force mounted on giant sea horses (35%)</t>
  </si>
  <si>
    <t>Triton Magic User II</t>
  </si>
  <si>
    <t>for every 10 add one elite (4 HD to 6 HD) | in lair, add 6</t>
  </si>
  <si>
    <t>for every 20 add one exceptional (7 HD to 8 HD) | in lair, add 3</t>
  </si>
  <si>
    <t>in lair, 100% for add magic user (7th to 10th)</t>
  </si>
  <si>
    <t>Triton Cleric I</t>
  </si>
  <si>
    <t>Triton Cleric II</t>
  </si>
  <si>
    <t>in lair, 100% for add four clerics (2nd to 5th)</t>
  </si>
  <si>
    <t>in lair, 100% for add cleric (8th to 11th)</t>
  </si>
  <si>
    <t>75% for 2-12 sea lions in lair</t>
  </si>
  <si>
    <t>Triton Psionic</t>
  </si>
  <si>
    <t>for every 10, 5% for a psionic (as MU, d12 # of abilities, standard str)</t>
  </si>
  <si>
    <t>sword &amp; dagger</t>
  </si>
  <si>
    <t>Troglodyte Guard</t>
  </si>
  <si>
    <t>for every 20 " there will be" 2</t>
  </si>
  <si>
    <t>for every 10 " there will be" 1 (identical to guard)</t>
  </si>
  <si>
    <t>if 60+, "there will be" 2-8 (identical to leader (3 HD))</t>
  </si>
  <si>
    <t>if 60+, "there will be" 1</t>
  </si>
  <si>
    <t>Troglodyte Shaman</t>
  </si>
  <si>
    <t>nothing (unarmed)</t>
  </si>
  <si>
    <t>2 vaned darts</t>
  </si>
  <si>
    <t>Troll Shaman</t>
  </si>
  <si>
    <t>10-80</t>
  </si>
  <si>
    <t>Large Bullywug</t>
  </si>
  <si>
    <t>if 30+, "there will be" one</t>
  </si>
  <si>
    <t>automatic 1 per tribe | if 30+, "there will be at least" five</t>
  </si>
  <si>
    <t>unspecified (11-14 hp)</t>
  </si>
  <si>
    <t>if 60+, "will have" one</t>
  </si>
  <si>
    <t>"rarely associated with" by lizard men</t>
  </si>
  <si>
    <t>leather armor, shield &amp; spear</t>
  </si>
  <si>
    <t>chainmail, shield &amp; sword</t>
  </si>
  <si>
    <t>"some" groups are more intelligent and use armor/weapons</t>
  </si>
  <si>
    <t>"at least" 1 dark stalker | average of one stalker per 25 creepers</t>
  </si>
  <si>
    <t>Drow Fighter/Magic User I</t>
  </si>
  <si>
    <t>Drow Fighter/Magic User II</t>
  </si>
  <si>
    <t>Drow Cleric/Fighter I</t>
  </si>
  <si>
    <t>Drow Cleric/Fighter II</t>
  </si>
  <si>
    <t>if 30+, add one male fighter/magic user (5th/4th)</t>
  </si>
  <si>
    <t>if 10+, add one male fighter/magic user (3rd/3rd) | if 30+ add another</t>
  </si>
  <si>
    <t>if 20+, add one female cleric/fighter (6th/6th) | if 30+ add another</t>
  </si>
  <si>
    <t>if 30+, add one female cleric/fighter (7th/8th)</t>
  </si>
  <si>
    <t>Gender</t>
  </si>
  <si>
    <t>Class</t>
  </si>
  <si>
    <t>Armor</t>
  </si>
  <si>
    <t>Shield</t>
  </si>
  <si>
    <t>Primary</t>
  </si>
  <si>
    <t>Secondary</t>
  </si>
  <si>
    <t>Missile</t>
  </si>
  <si>
    <t>Ammo</t>
  </si>
  <si>
    <t>Misc</t>
  </si>
  <si>
    <t>Fighter</t>
  </si>
  <si>
    <t>chain +1</t>
  </si>
  <si>
    <t>buckler +1</t>
  </si>
  <si>
    <t>short sword +1</t>
  </si>
  <si>
    <t>Dex</t>
  </si>
  <si>
    <t>dagger +1</t>
  </si>
  <si>
    <t>hand crossbow</t>
  </si>
  <si>
    <t>10 sleep bolts</t>
  </si>
  <si>
    <t>chain +2</t>
  </si>
  <si>
    <t>buckler +2</t>
  </si>
  <si>
    <t>atl atl</t>
  </si>
  <si>
    <t>3 sleep javelins</t>
  </si>
  <si>
    <t>Fighter/Magic User</t>
  </si>
  <si>
    <t>5/5</t>
  </si>
  <si>
    <t>short sword +2</t>
  </si>
  <si>
    <t>dagger +2</t>
  </si>
  <si>
    <t>male</t>
  </si>
  <si>
    <t>female</t>
  </si>
  <si>
    <t>shield +1</t>
  </si>
  <si>
    <t>Cleric</t>
  </si>
  <si>
    <t>chain +3</t>
  </si>
  <si>
    <t>buckler +3</t>
  </si>
  <si>
    <t>mace +3</t>
  </si>
  <si>
    <t>Cleric/Fighter</t>
  </si>
  <si>
    <t>4/4</t>
  </si>
  <si>
    <t>mace +2</t>
  </si>
  <si>
    <t>short sword +4</t>
  </si>
  <si>
    <t>5/7</t>
  </si>
  <si>
    <t>chain +4</t>
  </si>
  <si>
    <t>rope of entanglement</t>
  </si>
  <si>
    <t>(none)</t>
  </si>
  <si>
    <t>mace +1</t>
  </si>
  <si>
    <t>sling staff</t>
  </si>
  <si>
    <t>3 luminous globes</t>
  </si>
  <si>
    <t>drow staff sling</t>
  </si>
  <si>
    <t>short-handled staff sling, range 60' | 90' (even | -2), requires a ceiling of at least 30' height and cannot be fired at targets less than 30' away</t>
  </si>
  <si>
    <t>gear: drow luminous globe</t>
  </si>
  <si>
    <t>nonmagical glass globe, 0 damage, struck target glows (losing 1-4 AC points for 2-5 turns) and must save vs poison at -4 or become blinded and uncontrollably itchy for 7-10 runds or until rinsed with water; on miss, globe explodes 3-18 feet away from target per a d8 directional roll, creating a 10' diameter column of luminescence</t>
  </si>
  <si>
    <t>mace +4</t>
  </si>
  <si>
    <t>(none</t>
  </si>
  <si>
    <t>lurker cloak</t>
  </si>
  <si>
    <t>death lance</t>
  </si>
  <si>
    <t>6/7</t>
  </si>
  <si>
    <t>dagger +3</t>
  </si>
  <si>
    <t>wand of viscid globs</t>
  </si>
  <si>
    <t>5/4</t>
  </si>
  <si>
    <t>short sword +3</t>
  </si>
  <si>
    <t>7/7</t>
  </si>
  <si>
    <t>3 javelins of lightning</t>
  </si>
  <si>
    <t>chain +5</t>
  </si>
  <si>
    <t>short sword +5</t>
  </si>
  <si>
    <t>ring of regeneration</t>
  </si>
  <si>
    <t>2/5</t>
  </si>
  <si>
    <t>4/7</t>
  </si>
  <si>
    <t>2 potions frost giant</t>
  </si>
  <si>
    <t>3/6</t>
  </si>
  <si>
    <t>8/4</t>
  </si>
  <si>
    <t>periapt proof poi</t>
  </si>
  <si>
    <t>3/3 F/M</t>
  </si>
  <si>
    <t>15 dex, +1 chain, +1 buckler, +1 s. sword, +1 dagger, h. crossbow, 10 sleep bolts</t>
  </si>
  <si>
    <t>16 dex, +2 chain, +2 buckler, +2 short sword, +2 dagger</t>
  </si>
  <si>
    <t>1st level (druid), pass through any terrain/condition without leaving any trace, duration 1 hour</t>
  </si>
  <si>
    <t>boggle, buckawn, fire bat, kuo-toa(s), pseudo-dragon</t>
  </si>
  <si>
    <t>hide in shadows V</t>
  </si>
  <si>
    <t>80% hide in shadows</t>
  </si>
  <si>
    <t>Cat</t>
  </si>
  <si>
    <t>Wild Cat</t>
  </si>
  <si>
    <t>claw/bite</t>
  </si>
  <si>
    <t>1-2/1</t>
  </si>
  <si>
    <t>1-2/1-2/1-2</t>
  </si>
  <si>
    <t>rake VI</t>
  </si>
  <si>
    <t>cat</t>
  </si>
  <si>
    <t>if claw attack hits, gain an additional attack at 1-2</t>
  </si>
  <si>
    <t>if both claws hits, gain two additional attacks at 1-2/1-2</t>
  </si>
  <si>
    <t>rake VII</t>
  </si>
  <si>
    <t>ambush I, rake VI, wary I</t>
  </si>
  <si>
    <t>ambush I, rake VII, wary I</t>
  </si>
  <si>
    <t>Giant Catfish (7 HD)</t>
  </si>
  <si>
    <t>Giant Catfish (8 HD)</t>
  </si>
  <si>
    <t>Giant Catfish (9 HD)</t>
  </si>
  <si>
    <t>Giant Catfish (10 HD)</t>
  </si>
  <si>
    <t>catfish (MM2) has swallowed whole rules; 5% chance of suffocating each round, 1 damage per round, attacks on swallower have 20% chance of injuring swallowee, 50% of swallower max hp from inside is sufficient to cut your way out</t>
  </si>
  <si>
    <t>swallow whole VII</t>
  </si>
  <si>
    <t>giant catfish</t>
  </si>
  <si>
    <t>poison spines I</t>
  </si>
  <si>
    <t>15% of thief (4th)</t>
  </si>
  <si>
    <t>8% of cleric (4th)</t>
  </si>
  <si>
    <t>2% of magic user (4th)</t>
  </si>
  <si>
    <t>Frost Man Magic User</t>
  </si>
  <si>
    <t>Frost Man Cleric</t>
  </si>
  <si>
    <t>Githyanki Fighter</t>
  </si>
  <si>
    <t>Githyanki Magic User</t>
  </si>
  <si>
    <t>Githyanki Fighter/Magic User</t>
  </si>
  <si>
    <t>21-30 (total)</t>
  </si>
  <si>
    <t>Githyanki Gish</t>
  </si>
  <si>
    <t>Githyanki Sergeant</t>
  </si>
  <si>
    <t>Githyanki Captain II</t>
  </si>
  <si>
    <t>Githyanki Captain I</t>
  </si>
  <si>
    <t>Githyanki Knight</t>
  </si>
  <si>
    <t>saving throws as 10th level fighter</t>
  </si>
  <si>
    <t>doppleganger</t>
  </si>
  <si>
    <t>saving throws V</t>
  </si>
  <si>
    <t>Vampire</t>
  </si>
  <si>
    <t>level drain II</t>
  </si>
  <si>
    <t>vampire</t>
  </si>
  <si>
    <t>240' range, detect approach of any hostile creature</t>
  </si>
  <si>
    <t>Male Gryph (2 HD)</t>
  </si>
  <si>
    <t>Male Gryph (3 HD)</t>
  </si>
  <si>
    <t>Male Gryph (4 HD)</t>
  </si>
  <si>
    <t>Female Gryph (2 HD)</t>
  </si>
  <si>
    <t>Female Gryph (3 HD)</t>
  </si>
  <si>
    <t>Female Gryph (4 HD)</t>
  </si>
  <si>
    <t>Kuo-toa Fighter III</t>
  </si>
  <si>
    <t>Kuo-toa Fighter IV</t>
  </si>
  <si>
    <t>Kuo-toa Cleric VII</t>
  </si>
  <si>
    <t>Kuo-toa Whip III</t>
  </si>
  <si>
    <t>Kuo-toa Assassin/Cleric I</t>
  </si>
  <si>
    <t>Kuo-toa Assassin/Cleric II</t>
  </si>
  <si>
    <t xml:space="preserve">lightning stroke I (once per turn), swallow whole I, behir seize, </t>
  </si>
  <si>
    <t>lightning stroke II</t>
  </si>
  <si>
    <t>range 20', discharge a lightning attack on a single target, 24 damage, save vs breath weapon for half damage</t>
  </si>
  <si>
    <t>oscillating form</t>
  </si>
  <si>
    <t>cacophony</t>
  </si>
  <si>
    <t>hurl object at a single target (15 thac0), on hit target must save vs magic or, flee in random direction 2-24 rounds, 50% likely to drop held items at some point during panic, targets who make their saving throw are permenantly immune to that poltergeist</t>
  </si>
  <si>
    <t>Protein Polymorph (6 HD)</t>
  </si>
  <si>
    <t>Protein Polymorph (7 HD)</t>
  </si>
  <si>
    <t>Protein Polymorph (8 HD)</t>
  </si>
  <si>
    <t>protein polymorph</t>
  </si>
  <si>
    <t>imitate any large object, plant, creature or creatures (connecting mutliple units via a thin film), transformation takes 1 full round</t>
  </si>
  <si>
    <t>Quaggoth</t>
  </si>
  <si>
    <t>Quaggoth Leader</t>
  </si>
  <si>
    <t>1-4/1-4 or 1-10</t>
  </si>
  <si>
    <t>resilience XI</t>
  </si>
  <si>
    <t>quaggoth(s)</t>
  </si>
  <si>
    <r>
      <t xml:space="preserve">if touched, the demilich skull will (round 1) rise into the air, (round 2) perform </t>
    </r>
    <r>
      <rPr>
        <b/>
        <sz val="10"/>
        <rFont val="Arial"/>
        <family val="2"/>
      </rPr>
      <t>shriek IX</t>
    </r>
    <r>
      <rPr>
        <sz val="10"/>
        <rFont val="Arial"/>
        <family val="2"/>
      </rPr>
      <t xml:space="preserve">, (round 3) perform </t>
    </r>
    <r>
      <rPr>
        <b/>
        <sz val="10"/>
        <rFont val="Arial"/>
        <family val="2"/>
      </rPr>
      <t>draw soul</t>
    </r>
    <r>
      <rPr>
        <sz val="10"/>
        <rFont val="Arial"/>
        <family val="2"/>
      </rPr>
      <t xml:space="preserve"> and (round 4) sink back to the ground; the sequence may only be canceled via </t>
    </r>
    <r>
      <rPr>
        <b/>
        <sz val="10"/>
        <rFont val="Arial"/>
        <family val="2"/>
      </rPr>
      <t>forget</t>
    </r>
    <r>
      <rPr>
        <sz val="10"/>
        <rFont val="Arial"/>
        <family val="2"/>
      </rPr>
      <t xml:space="preserve"> or </t>
    </r>
    <r>
      <rPr>
        <b/>
        <sz val="10"/>
        <rFont val="Arial"/>
        <family val="2"/>
      </rPr>
      <t>exorcism</t>
    </r>
  </si>
  <si>
    <t>weapon immunity XXXIII</t>
  </si>
  <si>
    <r>
      <t xml:space="preserve">immune to physical damage with three exceptions: a) +4 weapons, </t>
    </r>
    <r>
      <rPr>
        <b/>
        <sz val="10"/>
        <rFont val="Arial"/>
        <family val="2"/>
      </rPr>
      <t xml:space="preserve">mace of disruption </t>
    </r>
    <r>
      <rPr>
        <sz val="10"/>
        <rFont val="Arial"/>
        <family val="2"/>
      </rPr>
      <t xml:space="preserve">and creatures with 10+4 HD do 1 damage per successful attack, b) fighter types wielding +5, </t>
    </r>
    <r>
      <rPr>
        <b/>
        <sz val="10"/>
        <rFont val="Arial"/>
        <family val="2"/>
      </rPr>
      <t>vorpal</t>
    </r>
    <r>
      <rPr>
        <sz val="10"/>
        <rFont val="Arial"/>
        <family val="2"/>
      </rPr>
      <t xml:space="preserve"> or </t>
    </r>
    <r>
      <rPr>
        <b/>
        <sz val="10"/>
        <rFont val="Arial"/>
        <family val="2"/>
      </rPr>
      <t>sharpness</t>
    </r>
    <r>
      <rPr>
        <sz val="10"/>
        <rFont val="Arial"/>
        <family val="2"/>
      </rPr>
      <t xml:space="preserve"> weapons do full damage or c) a paladin wielding a +4 weapon does full damage</t>
    </r>
  </si>
  <si>
    <t>resilience XVI</t>
  </si>
  <si>
    <t>if brought to 0 hp, crumbles to dust (triggering saving throws on all soul gems), fully reforms in 1-10 days unless doused in holy water</t>
  </si>
  <si>
    <t>gear: soul gem (5-8), rising sequence, activate remains, weapon immunity XXXIII, magic immunity XIV, demilich components, resilience XVI</t>
  </si>
  <si>
    <t>Bowler</t>
  </si>
  <si>
    <t>Giant Catfish</t>
  </si>
  <si>
    <t>Arcanadaemon</t>
  </si>
  <si>
    <t>Farastu</t>
  </si>
  <si>
    <t>Kelubar</t>
  </si>
  <si>
    <t>Shator</t>
  </si>
  <si>
    <t>2-7/2-7/3-12</t>
  </si>
  <si>
    <t>2-8/2-8/4-16</t>
  </si>
  <si>
    <t>2-9/2-9/5-20 or weapon</t>
  </si>
  <si>
    <t>faratsu</t>
  </si>
  <si>
    <t>infernal, demodand</t>
  </si>
  <si>
    <t>shator</t>
  </si>
  <si>
    <t>kelubar</t>
  </si>
  <si>
    <t>variable magic resistance, 11-20% chance to cause local magic to fail, assuming a caster level of 11th - increases or decreases in 5% increments (therefore 61-70% immunity to 1st level casters)</t>
  </si>
  <si>
    <t>variable magic resistance, 26-37% chance to cause local magic to fail, assuming a caster level of 11th - increases or decreases in 5% increments (therefore 76-87% immunity to 1st level casters)</t>
  </si>
  <si>
    <t>variable magic resistance, 41-60% chance to cause local magic to fail, assuming a caster level of 11th - increases or decreases in 5% increments (therefore 91-110% immunity to 1st level casters)</t>
  </si>
  <si>
    <t>adhesion III</t>
  </si>
  <si>
    <t>farastu</t>
  </si>
  <si>
    <t>anything making contact with this creature is 5% likely to hold fast, if it occurs via farastu's attack they immediately get an additional attack sequence, if it occur's during the target's attack they are 25% likely to be disarmed and the farastu gains a +4 to his initiative in the following round, adhesion duration 1-6 segments</t>
  </si>
  <si>
    <t>farastu, type IV demon, type VI demon</t>
  </si>
  <si>
    <t>load a proc on the caster's next claw attack, draining 1-6 points of str for 1 day, effect is amplified vs fighters (1-8) and diminished vs magic users and monks (1-4), duration 11 hours</t>
  </si>
  <si>
    <t>summon XII</t>
  </si>
  <si>
    <r>
      <t xml:space="preserve">9th level (MU), 90' range, 40% likely to cause 1-2 </t>
    </r>
    <r>
      <rPr>
        <b/>
        <sz val="10"/>
        <rFont val="Arial"/>
        <family val="2"/>
      </rPr>
      <t>farastu</t>
    </r>
    <r>
      <rPr>
        <sz val="10"/>
        <rFont val="Arial"/>
        <family val="2"/>
      </rPr>
      <t xml:space="preserve"> to appear in 1 round, lasts 15 rounds</t>
    </r>
  </si>
  <si>
    <t>fascinate</t>
  </si>
  <si>
    <t>2nd level (illusionist), 30' range, target must save vs spell or become fascinated and entranced by the caster, following instructions given if they fail under 10 on a 3d6 (+1 to +6 for hazardous requests), only affects int 3+ targets, duration 1-4 days</t>
  </si>
  <si>
    <t>tongues</t>
  </si>
  <si>
    <t>11th / 5th</t>
  </si>
  <si>
    <t>3rd level (MU), self, understand and speak any language, 1 turn duration</t>
  </si>
  <si>
    <t>acid proc IV</t>
  </si>
  <si>
    <t>proc: any hit procs save vs poison or suffer additional 1-6 acid damage</t>
  </si>
  <si>
    <t>(2-32)</t>
  </si>
  <si>
    <t>hug VII</t>
  </si>
  <si>
    <t>if all three attacks hit, automatically hug for 2-12 bludgeoning plus save vs poison or suffer additional 2-12 acid damage</t>
  </si>
  <si>
    <t>bludgeon
acid</t>
  </si>
  <si>
    <t>(2-12)
(2-12)</t>
  </si>
  <si>
    <t>dispel magic VI</t>
  </si>
  <si>
    <t>"13th" / 3rd</t>
  </si>
  <si>
    <t>16 to 20</t>
  </si>
  <si>
    <t>7+4 to 9+3</t>
  </si>
  <si>
    <t>17 to 20</t>
  </si>
  <si>
    <t>17 to 18</t>
  </si>
  <si>
    <t>8+3 to 10+2</t>
  </si>
  <si>
    <t>21+</t>
  </si>
  <si>
    <t>9+4 to 11+3</t>
  </si>
  <si>
    <t>11+4 to 13+3</t>
  </si>
  <si>
    <t>10+3 to 12+2</t>
  </si>
  <si>
    <t>13+4 to 15+3</t>
  </si>
  <si>
    <t>15+4 and up</t>
  </si>
  <si>
    <t>12+3 to 14+2</t>
  </si>
  <si>
    <t>14+3 and up</t>
  </si>
  <si>
    <t>17+</t>
  </si>
  <si>
    <t>20+</t>
  </si>
  <si>
    <t>bite attack (as 9 HD) can only be used on L-sized targets; claw/claw attack routine (as 4 HD) may be used against any target</t>
  </si>
  <si>
    <t>only 1-4 stalks are able to focus on a given target within a 90° angle, though all 10 stalks can operate independently in a given round</t>
  </si>
  <si>
    <t>0 (=)</t>
  </si>
  <si>
    <t>9 (=)</t>
  </si>
  <si>
    <t>11 (=)</t>
  </si>
  <si>
    <t>13 (=)</t>
  </si>
  <si>
    <t>14 (=)</t>
  </si>
  <si>
    <t>16 (+)</t>
  </si>
  <si>
    <t>15 (+)</t>
  </si>
  <si>
    <t>17 (+)</t>
  </si>
  <si>
    <t>When is fighter ahead of monster?</t>
  </si>
  <si>
    <t>1+1 to 2</t>
  </si>
  <si>
    <t>2+1 to 3</t>
  </si>
  <si>
    <t>3+1 to 4</t>
  </si>
  <si>
    <t>4+1 to 5</t>
  </si>
  <si>
    <t>5+1 to 6</t>
  </si>
  <si>
    <t>6+1 to 7</t>
  </si>
  <si>
    <t>7+1 to 8</t>
  </si>
  <si>
    <t>8+1 to 9</t>
  </si>
  <si>
    <t>9+1 to 10</t>
  </si>
  <si>
    <t>10+1 to 11</t>
  </si>
  <si>
    <t>11+1 to 12</t>
  </si>
  <si>
    <t>12+1 to 13</t>
  </si>
  <si>
    <t>13+1 to 14</t>
  </si>
  <si>
    <t>14+1 to 15</t>
  </si>
  <si>
    <t>15+1 to 16</t>
  </si>
  <si>
    <t>16+1 to 17</t>
  </si>
  <si>
    <t>17+1 to 18</t>
  </si>
  <si>
    <t>18+1 and up</t>
  </si>
  <si>
    <t>Thac0: 1e vs 2e vs OSRIC</t>
  </si>
  <si>
    <t>Monster</t>
  </si>
  <si>
    <t>1e</t>
  </si>
  <si>
    <t>2e</t>
  </si>
  <si>
    <t>OSRIC</t>
  </si>
  <si>
    <t>Thief</t>
  </si>
  <si>
    <t>Magic User</t>
  </si>
  <si>
    <t>proc contact: permanently drain 1 wis per hit, if wisdom drops below 3 then target becomes permanently enslaved</t>
  </si>
  <si>
    <t>detection</t>
  </si>
  <si>
    <t>ambush II, shape change I, ESP I, saving throws VII</t>
  </si>
  <si>
    <t>displacement, saving throws IX</t>
  </si>
  <si>
    <t>psionics IV</t>
  </si>
  <si>
    <t>psionics V</t>
  </si>
  <si>
    <t>psionics VI</t>
  </si>
  <si>
    <t>psionics VII</t>
  </si>
  <si>
    <t>psionics VIII</t>
  </si>
  <si>
    <t>psionics IX</t>
  </si>
  <si>
    <t>gradually resume form upon death unless destroyed permanently with holy items</t>
  </si>
  <si>
    <t>weapon immunity I, battering ram I, magic immunity II, rampage III</t>
  </si>
  <si>
    <t>periodic slow</t>
  </si>
  <si>
    <t>stone golem</t>
  </si>
  <si>
    <r>
      <t xml:space="preserve">resurrection will work on undead, but with a number of caveats: a) the cleric must make contact with the undead, which means incorporeal undead are immune, b) skeletons and mummies will simply be resurrected, c) mummies will inflict disease, d) wights, vampires, ghasts and ghouls must first be blessed, then resurrected - otherwise they will remain hostile to the cleric (in the case of ghouls they simply remain ghouls) </t>
    </r>
    <r>
      <rPr>
        <sz val="8"/>
        <color indexed="10"/>
        <rFont val="Arial"/>
        <family val="2"/>
      </rPr>
      <t>(discussed in Dragon 33)</t>
    </r>
  </si>
  <si>
    <t>minion: winter wolf</t>
  </si>
  <si>
    <t>minion: dire wolf</t>
  </si>
  <si>
    <t>minion: giant lizard</t>
  </si>
  <si>
    <t>minion: ogre</t>
  </si>
  <si>
    <t>minion: cave bear</t>
  </si>
  <si>
    <t>source</t>
  </si>
  <si>
    <t>minion: roc</t>
  </si>
  <si>
    <r>
      <t>50% (x70%) of gray elves ride</t>
    </r>
    <r>
      <rPr>
        <b/>
        <sz val="10"/>
        <rFont val="Arial"/>
        <family val="2"/>
      </rPr>
      <t xml:space="preserve"> hippogriffs</t>
    </r>
  </si>
  <si>
    <t>minion: nightmare</t>
  </si>
  <si>
    <t>Mite</t>
  </si>
  <si>
    <t>jermlaine, mite</t>
  </si>
  <si>
    <t>1-3 or 0</t>
  </si>
  <si>
    <t>Necrophidius</t>
  </si>
  <si>
    <t>5' diameter (M)</t>
  </si>
  <si>
    <t>paralyze proc VI</t>
  </si>
  <si>
    <t>grell</t>
  </si>
  <si>
    <t>tentacle spine proc: save vs paralysis at +4 or become paralyzed 5-20 rounds</t>
  </si>
  <si>
    <t>tentacle/tentacle/
tentacle/tentacle/
tentacle/tentacle/
tentacle/tentacle/
tentacle/tentacle</t>
  </si>
  <si>
    <t>1-4/1-4/1-4/1-4/1-4/1-4/
1-4/1-4/1-4/1-4</t>
  </si>
  <si>
    <t>grell seize</t>
  </si>
  <si>
    <t>once target becomes paralyzed, two tentacles lift target up while the other 6 continue attacking (automatically hit) along with beak for 1-6 damage (automatically hit)</t>
  </si>
  <si>
    <t>venom IV, ambush III, leap attack IV</t>
  </si>
  <si>
    <t>magic resistance VI</t>
  </si>
  <si>
    <r>
      <t xml:space="preserve">true neutral clerics are druids; lawful/chaotic neutral clerics can only turn undead of the opposing "behavior" (law/chaos) </t>
    </r>
    <r>
      <rPr>
        <sz val="8"/>
        <color indexed="10"/>
        <rFont val="Arial"/>
        <family val="2"/>
      </rPr>
      <t>(reversed in Polyhedron 17)</t>
    </r>
  </si>
  <si>
    <t>dispel magic triggers an individual check upon each spell within the area of effect, including duplicates of the same spell</t>
  </si>
  <si>
    <t>tripping or blundering into walls will not cancel invisibility</t>
  </si>
  <si>
    <t>most curses (at the DM's discretion) are removed upon death</t>
  </si>
  <si>
    <t>dual class characters forfeit all experience gained in a given adventure if they use any inactive class skills</t>
  </si>
  <si>
    <t>electrical jolt I (once per hour), lightning immunity I</t>
  </si>
  <si>
    <t>electrical jolt II (once per hour), lightning immunity I</t>
  </si>
  <si>
    <t>(1-4)</t>
  </si>
  <si>
    <t>(3-30)</t>
  </si>
  <si>
    <t>(4-40)</t>
  </si>
  <si>
    <t>(8-80)</t>
  </si>
  <si>
    <t>(2-16)</t>
  </si>
  <si>
    <t>(2-20)</t>
  </si>
  <si>
    <t>(2-24)</t>
  </si>
  <si>
    <t>(2-12/2-12)</t>
  </si>
  <si>
    <t>(4)</t>
  </si>
  <si>
    <t>physical</t>
  </si>
  <si>
    <t>(3-18/1-4)</t>
  </si>
  <si>
    <t>(3-12/1-4)</t>
  </si>
  <si>
    <t>(1-6/1-6/1-6)</t>
  </si>
  <si>
    <t>(3-12)</t>
  </si>
  <si>
    <t>(2-8/2-8)</t>
  </si>
  <si>
    <t>(2-7/2-7)</t>
  </si>
  <si>
    <t>(2-5/2-5)</t>
  </si>
  <si>
    <t>(1-4/1-4)</t>
  </si>
  <si>
    <t>(1-3/1-3)</t>
  </si>
  <si>
    <t>(4+)</t>
  </si>
  <si>
    <t>(2-8)</t>
  </si>
  <si>
    <t>acid</t>
  </si>
  <si>
    <t>(2-12)</t>
  </si>
  <si>
    <t>(3-18)</t>
  </si>
  <si>
    <t>(2-12)
(1-6)</t>
  </si>
  <si>
    <t>bludgeon
fire</t>
  </si>
  <si>
    <t>cold</t>
  </si>
  <si>
    <t>(1-8)</t>
  </si>
  <si>
    <t>(1-6)</t>
  </si>
  <si>
    <t>(2-8)
(1-4)</t>
  </si>
  <si>
    <t>poison
pierce</t>
  </si>
  <si>
    <t>(4-16/2-8/2-8)</t>
  </si>
  <si>
    <t>pierce</t>
  </si>
  <si>
    <t>(4-24/2-8/2-8)</t>
  </si>
  <si>
    <t>(4-32/2-12/2-12)</t>
  </si>
  <si>
    <t>magic immunity IX</t>
  </si>
  <si>
    <t>Giant Leech (1 HD)</t>
  </si>
  <si>
    <t>Giant Leech (2 HD)</t>
  </si>
  <si>
    <t>Giant Leech (3 HD)</t>
  </si>
  <si>
    <t>Giant Leech (4 HD)</t>
  </si>
  <si>
    <t>Locathah</t>
  </si>
  <si>
    <t>Locathah Guard</t>
  </si>
  <si>
    <t>Locathah Leader</t>
  </si>
  <si>
    <t>Locathah Chief</t>
  </si>
  <si>
    <t>Locathah Assistant</t>
  </si>
  <si>
    <t>weapon or claw/claw/bite</t>
  </si>
  <si>
    <t>2-7</t>
  </si>
  <si>
    <t>Otyugh (6 HD)</t>
  </si>
  <si>
    <t>Otyugh (7 HD)</t>
  </si>
  <si>
    <t>Otyugh (8 HD)</t>
  </si>
  <si>
    <t>Remorhaz (7 HD)</t>
  </si>
  <si>
    <t>Remorhaz (8 HD)</t>
  </si>
  <si>
    <t>Remorhaz (9 HD)</t>
  </si>
  <si>
    <t>Remorhaz (10 HD)</t>
  </si>
  <si>
    <t>Remorhaz (11 HD)</t>
  </si>
  <si>
    <t>Remorhaz (12 HD)</t>
  </si>
  <si>
    <t>Remorhaz (13 HD)</t>
  </si>
  <si>
    <t>Dragon 71, cont'd</t>
  </si>
  <si>
    <t>night vision (heat) up to 120' away</t>
  </si>
  <si>
    <t>the following psionic abilities don't work on the astral plane: mind over body, suspend animation, dimension walk and etherealness; psionic points are recovered at 6 points per hour while traveling and double that while at rest</t>
  </si>
  <si>
    <t>1-2/1-2/2-5 or 1-8</t>
  </si>
  <si>
    <t>1-6 or 1-8</t>
  </si>
  <si>
    <t>3-4/3-4/4-7 or 3-10</t>
  </si>
  <si>
    <t>2-3/2-3/3-6 or 2-9</t>
  </si>
  <si>
    <t xml:space="preserve">the astral plane is without gravity and potions are nearly impossible to use there; though characters do not need to breath there, if a liquid fills their lungs they will asphyxiate; if a character is plunged into an astral pool they receive a saving throw vs breath weapon to see if they block the fluid from entering their body; </t>
  </si>
  <si>
    <t>magic resistance stacks, but such interactions are vanishingly rare</t>
  </si>
  <si>
    <r>
      <t xml:space="preserve">minimum attributes apply only to character creation; nothing happens if a stat drops below that </t>
    </r>
    <r>
      <rPr>
        <sz val="8"/>
        <color indexed="10"/>
        <rFont val="Arial"/>
        <family val="2"/>
      </rPr>
      <t>(reiteration of Dragon 53)</t>
    </r>
  </si>
  <si>
    <r>
      <t xml:space="preserve">minimum attributes apply only to character creation; nothing happens if a stat drops below that </t>
    </r>
    <r>
      <rPr>
        <sz val="8"/>
        <color indexed="10"/>
        <rFont val="Arial"/>
        <family val="2"/>
      </rPr>
      <t>(reiterated in Polyhedron 10)</t>
    </r>
  </si>
  <si>
    <t>monks must defeat other monks in order to advance in level beyond 7th; the DM should keep a set of such NPCs for the player to challenge should they reach that level, and also incorporate a handful of lower level fights with NPC challengers</t>
  </si>
  <si>
    <t>Dragon Magazine creature attributes frequently do not match those in the core rulebooks and should not be considered canon</t>
  </si>
  <si>
    <t>cold proc I</t>
  </si>
  <si>
    <t>cold proc II</t>
  </si>
  <si>
    <t>proc: 3-12 acid damage</t>
  </si>
  <si>
    <t>cold proc III</t>
  </si>
  <si>
    <r>
      <t xml:space="preserve">10% of bandits ride </t>
    </r>
    <r>
      <rPr>
        <b/>
        <sz val="10"/>
        <rFont val="Arial"/>
        <family val="2"/>
      </rPr>
      <t xml:space="preserve">medium horses </t>
    </r>
    <r>
      <rPr>
        <sz val="10"/>
        <rFont val="Arial"/>
        <family val="2"/>
      </rPr>
      <t xml:space="preserve">| 20% of desert nomads ride </t>
    </r>
    <r>
      <rPr>
        <b/>
        <sz val="10"/>
        <rFont val="Arial"/>
        <family val="2"/>
      </rPr>
      <t>medium horses</t>
    </r>
    <r>
      <rPr>
        <sz val="10"/>
        <rFont val="Arial"/>
        <family val="2"/>
      </rPr>
      <t xml:space="preserve"> | 30% of dervishes, steppe nomads and mercenaries ride </t>
    </r>
    <r>
      <rPr>
        <b/>
        <sz val="10"/>
        <rFont val="Arial"/>
        <family val="2"/>
      </rPr>
      <t>medium horses</t>
    </r>
  </si>
  <si>
    <t>bandit, brigand, dervish, desert nomad, mercenary, merchant, pilgrim, steppe nomad</t>
  </si>
  <si>
    <r>
      <t>10% of mercenaries ride</t>
    </r>
    <r>
      <rPr>
        <b/>
        <sz val="10"/>
        <rFont val="Arial"/>
        <family val="2"/>
      </rPr>
      <t xml:space="preserve"> light horses</t>
    </r>
    <r>
      <rPr>
        <sz val="10"/>
        <rFont val="Arial"/>
        <family val="2"/>
      </rPr>
      <t xml:space="preserve"> | 20% (or up to 90% in open country) of bandits ride </t>
    </r>
    <r>
      <rPr>
        <b/>
        <sz val="10"/>
        <rFont val="Arial"/>
        <family val="2"/>
      </rPr>
      <t>light horses</t>
    </r>
    <r>
      <rPr>
        <sz val="10"/>
        <rFont val="Arial"/>
        <family val="2"/>
      </rPr>
      <t xml:space="preserve"> | 30% of pilgrim groups ride </t>
    </r>
    <r>
      <rPr>
        <b/>
        <sz val="10"/>
        <rFont val="Arial"/>
        <family val="2"/>
      </rPr>
      <t xml:space="preserve">light horses </t>
    </r>
    <r>
      <rPr>
        <sz val="10"/>
        <rFont val="Arial"/>
        <family val="2"/>
      </rPr>
      <t>(it will be all or nothing) | 33% of brigands ride</t>
    </r>
    <r>
      <rPr>
        <b/>
        <sz val="10"/>
        <rFont val="Arial"/>
        <family val="2"/>
      </rPr>
      <t xml:space="preserve"> light horses</t>
    </r>
    <r>
      <rPr>
        <sz val="10"/>
        <rFont val="Arial"/>
        <family val="2"/>
      </rPr>
      <t xml:space="preserve"> | 70% of dervishes and steppe nomads ride</t>
    </r>
    <r>
      <rPr>
        <b/>
        <sz val="10"/>
        <rFont val="Arial"/>
        <family val="2"/>
      </rPr>
      <t xml:space="preserve"> light horses</t>
    </r>
    <r>
      <rPr>
        <sz val="10"/>
        <rFont val="Arial"/>
        <family val="2"/>
      </rPr>
      <t xml:space="preserve"> | 80% of desert nomads ride </t>
    </r>
    <r>
      <rPr>
        <b/>
        <sz val="10"/>
        <rFont val="Arial"/>
        <family val="2"/>
      </rPr>
      <t>light horses</t>
    </r>
    <r>
      <rPr>
        <sz val="10"/>
        <rFont val="Arial"/>
        <family val="2"/>
      </rPr>
      <t xml:space="preserve"> | all merchants ride </t>
    </r>
    <r>
      <rPr>
        <b/>
        <sz val="10"/>
        <rFont val="Arial"/>
        <family val="2"/>
      </rPr>
      <t>light horses</t>
    </r>
  </si>
  <si>
    <t>the spell enchanted weapon is useful in extra-planar travel, where magic weapons often lose their enchantment - it restores any special abilities but not bonuses</t>
  </si>
  <si>
    <t>a rust monster must roll to hit the full armor class of even a fully armored target</t>
  </si>
  <si>
    <t>in general, if a thief fails a disarm attempt the trap is triggered</t>
  </si>
  <si>
    <r>
      <t xml:space="preserve">if pěnanggalan successfully lands </t>
    </r>
    <r>
      <rPr>
        <b/>
        <sz val="10"/>
        <rFont val="Arial"/>
        <family val="2"/>
      </rPr>
      <t>hypnotizing gaze III</t>
    </r>
    <r>
      <rPr>
        <sz val="10"/>
        <rFont val="Arial"/>
        <family val="2"/>
      </rPr>
      <t xml:space="preserve"> on a human target she will feed on them, draining 1-6 of their max hp as well as 1 con and 1 str; from that point forward they are marked and will continue lose 1 max hp per night until they either die or undergo a </t>
    </r>
    <r>
      <rPr>
        <b/>
        <sz val="10"/>
        <rFont val="Arial"/>
        <family val="2"/>
      </rPr>
      <t>dispel evil</t>
    </r>
    <r>
      <rPr>
        <sz val="10"/>
        <rFont val="Arial"/>
        <family val="2"/>
      </rPr>
      <t>, at which point their max hp recover 1 per day while str and con recover at 1 per week; given the opportunity, a pěnanggalan will continue feeding night after night, dramatically accelerating the process</t>
    </r>
  </si>
  <si>
    <t>propagate VIII</t>
  </si>
  <si>
    <r>
      <t>any female human slain by a</t>
    </r>
    <r>
      <rPr>
        <b/>
        <sz val="10"/>
        <rFont val="Arial"/>
        <family val="2"/>
      </rPr>
      <t xml:space="preserve"> pěnanggalan</t>
    </r>
    <r>
      <rPr>
        <sz val="10"/>
        <rFont val="Arial"/>
        <family val="2"/>
      </rPr>
      <t xml:space="preserve"> or by </t>
    </r>
    <r>
      <rPr>
        <b/>
        <sz val="10"/>
        <rFont val="Arial"/>
        <family val="2"/>
      </rPr>
      <t>torment III</t>
    </r>
    <r>
      <rPr>
        <sz val="10"/>
        <rFont val="Arial"/>
        <family val="2"/>
      </rPr>
      <t xml:space="preserve"> rises as a </t>
    </r>
    <r>
      <rPr>
        <b/>
        <sz val="10"/>
        <rFont val="Arial"/>
        <family val="2"/>
      </rPr>
      <t>pěnanggalan</t>
    </r>
    <r>
      <rPr>
        <sz val="10"/>
        <rFont val="Arial"/>
        <family val="2"/>
      </rPr>
      <t xml:space="preserve"> three days after her death</t>
    </r>
  </si>
  <si>
    <t>target must save vs magic at -3 or be hypnotized indefinitely; once a target successfully saves they can never be hypnotized by that pěnanggalan again, however subsequent attempts on successfully hypnotized targets are incrementally more difficult to save against (-4, -5, etc), however if a subsequent save is made that character is forever able to identify a pěnanggalan on sight</t>
  </si>
  <si>
    <t>ruin VI</t>
  </si>
  <si>
    <t>any human slain by this creature has their system shock chances reduced by 50%</t>
  </si>
  <si>
    <t>banshee, erinyes, pěnanggalan</t>
  </si>
  <si>
    <t>light vulnerable VII</t>
  </si>
  <si>
    <t>daylight paralyzes this creature and kills them after 7 hours of exposure</t>
  </si>
  <si>
    <t>contact digestion</t>
  </si>
  <si>
    <t>on contact, 1-4 acid damage</t>
  </si>
  <si>
    <t>classed (as human NPC, 2nd to 8th), hypnotizing gaze II, pěnanggalan components, assume form XI, fear aura V, torment III, mind control immunity, conceal alignment, propagate VIII, ruin VI, contact digestion, light vulnerable VII</t>
  </si>
  <si>
    <t>Pernicon</t>
  </si>
  <si>
    <t>pincer</t>
  </si>
  <si>
    <t>detect water</t>
  </si>
  <si>
    <t>pernicon</t>
  </si>
  <si>
    <t>detect water within 120'</t>
  </si>
  <si>
    <t>blood drain X</t>
  </si>
  <si>
    <t>after successful hit automatically drain 1-3 hp and 1 con per round until slain, even after slain the pincers cause an additional 1-4 damage when removed</t>
  </si>
  <si>
    <t>ruin VII</t>
  </si>
  <si>
    <t>any opponent slain by the pernicon con drain can only be raised back with 50% their original con, though raise dead fully brings them back to 75%</t>
  </si>
  <si>
    <t>blood drain X, detect water, ruin VII</t>
  </si>
  <si>
    <t>insect, enchanted</t>
  </si>
  <si>
    <t>Phantom Stalker</t>
  </si>
  <si>
    <t>0.17' long (S)</t>
  </si>
  <si>
    <t>fire healing III</t>
  </si>
  <si>
    <t>phantom stalker</t>
  </si>
  <si>
    <t>intense fire effects (such as lava or magical fire) heal this creature 1-8 hp, only triggers every third round</t>
  </si>
  <si>
    <t>intense fire effects (such as lava or magical fire) heal this creature 2 hp per round</t>
  </si>
  <si>
    <t>intense fire effects (such as lava or magical fire) heal this creature 1 hp per damage die</t>
  </si>
  <si>
    <t>vengeance</t>
  </si>
  <si>
    <t>if its master is slain, this creature will un-erringly find and attack the killer within 1-4 hours via the ethereal plane</t>
  </si>
  <si>
    <t>retribution</t>
  </si>
  <si>
    <t xml:space="preserve">fire </t>
  </si>
  <si>
    <r>
      <t xml:space="preserve">any creature taken alive with </t>
    </r>
    <r>
      <rPr>
        <b/>
        <sz val="10"/>
        <rFont val="Arial"/>
        <family val="2"/>
      </rPr>
      <t xml:space="preserve">torment II </t>
    </r>
    <r>
      <rPr>
        <sz val="10"/>
        <rFont val="Arial"/>
        <family val="2"/>
      </rPr>
      <t>active is permenantly transformed into a meenlock</t>
    </r>
  </si>
  <si>
    <t>paralyze proc I, fear aura XII, blink II, torment II, propagate VII, light vulnerable II</t>
  </si>
  <si>
    <t>spectral choke, weapon immunity VII, semi-material II, ambush III, ESP IV, propagate VI</t>
  </si>
  <si>
    <t>Fire Mephit</t>
  </si>
  <si>
    <t>Lava Mephit</t>
  </si>
  <si>
    <t>Smoke Mephit</t>
  </si>
  <si>
    <t>Steam Mephit</t>
  </si>
  <si>
    <t>fire proc I</t>
  </si>
  <si>
    <t>fire mephit</t>
  </si>
  <si>
    <t>claws proc 1 fire damage per hit</t>
  </si>
  <si>
    <t>heat aura I</t>
  </si>
  <si>
    <t>heat aura II</t>
  </si>
  <si>
    <t>any contact causes 1 heat damage</t>
  </si>
  <si>
    <t>breathe fire XII</t>
  </si>
  <si>
    <t>either fiery jet 15' long and 1' wide, striking one target for 2-9 damage, save vs breath for half, or 5' wide fan directly in front of target for 4 damage, save vs breath for half</t>
  </si>
  <si>
    <t>fire mephit, kenku</t>
  </si>
  <si>
    <t>gate XII</t>
  </si>
  <si>
    <t>9th level (MU), 30' range, 25% likely to open ultra-dimensional gate, through which emerges: 25% a fire mephit | 25% a lava mephit | 25% a smoke mephit | 25% a steam mephit</t>
  </si>
  <si>
    <t>CE-LE</t>
  </si>
  <si>
    <t>heat metal I, magic missile II (once per day each), breathe fire XII (three times per day), gate XII (once per hour), fire proc I, heat aura II</t>
  </si>
  <si>
    <t>1/1</t>
  </si>
  <si>
    <t>fire proc II</t>
  </si>
  <si>
    <t>lava mephit</t>
  </si>
  <si>
    <t>claws proc 1-8 fire damage per hit</t>
  </si>
  <si>
    <t>heat aura III</t>
  </si>
  <si>
    <t>any contact causes 1-8 heat damage</t>
  </si>
  <si>
    <t>breathe fire XIII</t>
  </si>
  <si>
    <t>fire healing I</t>
  </si>
  <si>
    <t>fire healing II</t>
  </si>
  <si>
    <t>curse I</t>
  </si>
  <si>
    <t>curse II</t>
  </si>
  <si>
    <t>classed (fighter 4), wield I, ambush II, natural invisibility, infravision I, accuracy III, elf resistance, observant</t>
  </si>
  <si>
    <t>classed (fighter 5), wield I, ambush II, natural invisibility, infravision I, accuracy III, elf resistance, observant</t>
  </si>
  <si>
    <t>classed (fighter 6), wield I, ambush II, natural invisibility, infravision I, accuracy III, elf resistance, observant</t>
  </si>
  <si>
    <t>(psionic) costs 10 to initiate plus 5 per passenger (max 2), caster may travel to any other plane with an 83% likelihood of success (otherwise it is a random plane)</t>
  </si>
  <si>
    <t>girdle of giant strength is worth 200 xp (vs 1,000 xp for gauntlets of ogre strength) because they don't confer any protection on the wearer; a girdle wearer trying to take down a door or lift something will injure themselves if they don't also have gauntlets of ogre power</t>
  </si>
  <si>
    <t>Hand of Vecna operates as a 21st level caster with respect to magic resistance</t>
  </si>
  <si>
    <r>
      <t xml:space="preserve">slow stacks, haste does not (slow is an explicit exception to the like-effects-don't-stack rule) </t>
    </r>
    <r>
      <rPr>
        <sz val="8"/>
        <color indexed="10"/>
        <rFont val="Arial"/>
        <family val="2"/>
      </rPr>
      <t>(expanded from Dragon 43)</t>
    </r>
  </si>
  <si>
    <r>
      <t xml:space="preserve">haste does not stack </t>
    </r>
    <r>
      <rPr>
        <sz val="8"/>
        <color indexed="10"/>
        <rFont val="Arial"/>
        <family val="2"/>
      </rPr>
      <t>(expanded in Polyhedron 8)</t>
    </r>
  </si>
  <si>
    <t>completely immune to light effects, obscuring effects, blindness and visual illusions; audio illusions and olfactory effects reduce the grimlock's to-hit by 2, and stack</t>
  </si>
  <si>
    <t>grimlock(s)</t>
  </si>
  <si>
    <t>proc: target must save vs magic or sleep, duration 3 turns, then cumulative 10% chance of waking each turn</t>
  </si>
  <si>
    <t>project sleep in 20' radius, targets must save vs spell or sleep, duration 3 turns, then cumulative 10% chance of waking each turn</t>
  </si>
  <si>
    <t>missile resistance I</t>
  </si>
  <si>
    <t>missile resistance II</t>
  </si>
  <si>
    <t>wield I, capsize IV, fire vulnerable I, minion: barracuda</t>
  </si>
  <si>
    <t>minion: barracuda</t>
  </si>
  <si>
    <r>
      <t xml:space="preserve">all locathah castles contain 4-16 </t>
    </r>
    <r>
      <rPr>
        <b/>
        <sz val="10"/>
        <rFont val="Arial"/>
        <family val="2"/>
      </rPr>
      <t>moray eels</t>
    </r>
  </si>
  <si>
    <t>lion</t>
  </si>
  <si>
    <t>Lion</t>
  </si>
  <si>
    <t>Mountain Lion</t>
  </si>
  <si>
    <t>Spotted Lion</t>
  </si>
  <si>
    <t>rake III</t>
  </si>
  <si>
    <t>rake IV</t>
  </si>
  <si>
    <t>+1 AC bonus to head (males only)</t>
  </si>
  <si>
    <t>lion, spotted lion</t>
  </si>
  <si>
    <t>armored head IV</t>
  </si>
  <si>
    <t>leap up to 15' and attack</t>
  </si>
  <si>
    <r>
      <t xml:space="preserve">damage 1-2 (prevented by any kind of armor), many-tailed whip, lashes out to 20' range, 67% to entangle and draw target in for </t>
    </r>
    <r>
      <rPr>
        <b/>
        <sz val="10"/>
        <rFont val="Arial"/>
        <family val="2"/>
      </rPr>
      <t>immolate</t>
    </r>
    <r>
      <rPr>
        <sz val="10"/>
        <rFont val="Arial"/>
        <family val="2"/>
      </rPr>
      <t xml:space="preserve"> damage, entangle results in: 50% limb | 20% head | 20% arm and weapon | 10% two limbs, head/two-limb/weapon entangle prevents subsequent attack (within 1 round), head entangle kills the target after two rounds unless they loosen via 5% + 1% per strength (one check per round)</t>
    </r>
  </si>
  <si>
    <t>cold resistance II</t>
  </si>
  <si>
    <t>immune to cold damage, movement speed and engulf damage halved on failed saving throw</t>
  </si>
  <si>
    <t>polymorph immunity</t>
  </si>
  <si>
    <t>Ghast</t>
  </si>
  <si>
    <t>stench I</t>
  </si>
  <si>
    <t>ghast</t>
  </si>
  <si>
    <t>all within 10' radius must save vs poison or suffer -2 penalty to hit</t>
  </si>
  <si>
    <t>continously cause 3-18 wind damage in 10' radius</t>
  </si>
  <si>
    <t>Wolf</t>
  </si>
  <si>
    <t>Dire Wolf</t>
  </si>
  <si>
    <t>Worg</t>
  </si>
  <si>
    <t>Winter Wolf</t>
  </si>
  <si>
    <t>haunting howl</t>
  </si>
  <si>
    <t>wolf</t>
  </si>
  <si>
    <t>air empowered</t>
  </si>
  <si>
    <t>Norker</t>
  </si>
  <si>
    <t>bite/weapon</t>
  </si>
  <si>
    <t>1-3/1-6</t>
  </si>
  <si>
    <t>Nycadaemon</t>
  </si>
  <si>
    <t>9-16/9-16 or weapon</t>
  </si>
  <si>
    <t>planar travel IV</t>
  </si>
  <si>
    <t>Hobgoblin (including Koalinth)</t>
  </si>
  <si>
    <t>Hobgoblin Shaman</t>
  </si>
  <si>
    <t>Hobgoblin Witch Doctor</t>
  </si>
  <si>
    <t>scalding gas is 60' long and 40' wide, damage equal to turtle's max hp, save vs breath weapon for half damage</t>
  </si>
  <si>
    <t>fire
water</t>
  </si>
  <si>
    <t>minion: wind walker</t>
  </si>
  <si>
    <r>
      <t>50% of old to ancient t'ien lung are accompanied by 1-6 frantically loyal</t>
    </r>
    <r>
      <rPr>
        <b/>
        <sz val="10"/>
        <rFont val="Arial"/>
        <family val="2"/>
      </rPr>
      <t xml:space="preserve"> wind walkers</t>
    </r>
  </si>
  <si>
    <t>ESP V, paired ferocity, saving throws XI</t>
  </si>
  <si>
    <t>minion: lizard man</t>
  </si>
  <si>
    <t>minion: dark creeper</t>
  </si>
  <si>
    <r>
      <t>dark creeper</t>
    </r>
    <r>
      <rPr>
        <sz val="10"/>
        <rFont val="Arial"/>
        <family val="2"/>
      </rPr>
      <t xml:space="preserve"> villages are always led by a dark stalker, there is an average 1 dark stalker per 25 dark creepers</t>
    </r>
  </si>
  <si>
    <t>minion: wolf</t>
  </si>
  <si>
    <t>minion: brown bear</t>
  </si>
  <si>
    <t>minion</t>
  </si>
  <si>
    <t>minion: giant eagle</t>
  </si>
  <si>
    <t>minion: dolphin</t>
  </si>
  <si>
    <t>aquatic elf</t>
  </si>
  <si>
    <t>Gray Elf</t>
  </si>
  <si>
    <t>minion: hippogriff</t>
  </si>
  <si>
    <t>minion: griffon</t>
  </si>
  <si>
    <t>gray elf</t>
  </si>
  <si>
    <t>Wood Elf</t>
  </si>
  <si>
    <t>minion: giant owl</t>
  </si>
  <si>
    <t>minion: giant lynx</t>
  </si>
  <si>
    <t>wood elf</t>
  </si>
  <si>
    <t>minion: ghoul</t>
  </si>
  <si>
    <r>
      <t xml:space="preserve">usually only found within packs of </t>
    </r>
    <r>
      <rPr>
        <b/>
        <sz val="10"/>
        <rFont val="Arial"/>
        <family val="2"/>
      </rPr>
      <t>ghouls</t>
    </r>
  </si>
  <si>
    <t>ruin V</t>
  </si>
  <si>
    <t>minion: spotted lion</t>
  </si>
  <si>
    <t>minion: hell hound</t>
  </si>
  <si>
    <r>
      <t xml:space="preserve">25% of fire giant strongholds contain 1-4 </t>
    </r>
    <r>
      <rPr>
        <b/>
        <sz val="10"/>
        <rFont val="Arial"/>
        <family val="2"/>
      </rPr>
      <t>hell hounds</t>
    </r>
    <r>
      <rPr>
        <sz val="10"/>
        <rFont val="Arial"/>
        <family val="2"/>
      </rPr>
      <t xml:space="preserve"> (7 HD)</t>
    </r>
  </si>
  <si>
    <t>7-12/7-12 or weapon</t>
  </si>
  <si>
    <t>infernal, demon</t>
  </si>
  <si>
    <t>infernal</t>
  </si>
  <si>
    <t>infernal, devil</t>
  </si>
  <si>
    <t>sylvan, humanoid</t>
  </si>
  <si>
    <t>fish, humanoid</t>
  </si>
  <si>
    <t>elemental, fish, humanoid</t>
  </si>
  <si>
    <t>sylvan, fish, humanoid</t>
  </si>
  <si>
    <t>reptile, humanoid</t>
  </si>
  <si>
    <t>sylvan, infernal, humanoid</t>
  </si>
  <si>
    <t>infernal, daemon</t>
  </si>
  <si>
    <t>5th level (MU), 30' range, caster opens an 8' high x 5' wide x 10' deep passage through earth, stone, or wood, 3 hour duration</t>
  </si>
  <si>
    <t>repulsion</t>
  </si>
  <si>
    <t>6th level (MU), 120' range, creates a channel 10' wide which all creatures must evacuate at maximum speed for one round, stationary creatures are moved 30', channel remains in place for 6 rounds</t>
  </si>
  <si>
    <t>word of recall</t>
  </si>
  <si>
    <t>6th level (cleric), self, caster trasports self to pre-determined sanctuary, additional target up to 300 lbs may be brought along as well, unlimited range</t>
  </si>
  <si>
    <t>paralysis immunity</t>
  </si>
  <si>
    <t>immune to all paralyzing effects</t>
  </si>
  <si>
    <t>50% damage from acid</t>
  </si>
  <si>
    <t>Nomad Armored Footman</t>
  </si>
  <si>
    <t>80% of force - heavy cavalry</t>
  </si>
  <si>
    <t>Lance (3 tiers)</t>
  </si>
  <si>
    <t>Magic</t>
  </si>
  <si>
    <t>hold proc</t>
  </si>
  <si>
    <t>paralyzing gaze II</t>
  </si>
  <si>
    <t>paralyzing gaze I</t>
  </si>
  <si>
    <t>hold proc, paralyzing gaze II</t>
  </si>
  <si>
    <t>classed (as human NPC, any), weapon immunity XV, regenerate III, paralyzing gaze I, acid immunity, mind control immunity, resilience XII, linked: revenant, tracking IV, animal bane</t>
  </si>
  <si>
    <t>Screaming Devilkin</t>
  </si>
  <si>
    <t>shriek VI</t>
  </si>
  <si>
    <t>screaming devilkin</t>
  </si>
  <si>
    <t>classed (fighter/magic user 4/5), wield I, ambush II, natural invisibility, infravision I, accuracy III, elf resistance, observant</t>
  </si>
  <si>
    <t>classed (fighter/magic user 4/7), wield I, ambush II, natural invisibility, infravision I, accuracy III, elf resistance, observant</t>
  </si>
  <si>
    <t>classed (fighter/magic user 4/8), wield I, ambush II, natural invisibility, infravision I, accuracy III, elf resistance, observant</t>
  </si>
  <si>
    <t>classed (cleric/fighter/magic user 5/5/5), wield I, ambush II, natural invisibility, infravision I, accuracy III, elf resistance, observant</t>
  </si>
  <si>
    <t>Aquatic Elf Fighter I</t>
  </si>
  <si>
    <t>Aquatic Elf Fighter II</t>
  </si>
  <si>
    <t>Aquatic Elf Fighter III</t>
  </si>
  <si>
    <t>Aquatic Elf Fighter IV</t>
  </si>
  <si>
    <t>Wood Elf Fighter I</t>
  </si>
  <si>
    <t>Wood Elf Fighter II</t>
  </si>
  <si>
    <t>Wood Elf Fighter III</t>
  </si>
  <si>
    <t>Wood Elf Fighter IV</t>
  </si>
  <si>
    <t>Wood Elf Fighter/Magic User I</t>
  </si>
  <si>
    <t>Wood Elf Fighter/Magic User II</t>
  </si>
  <si>
    <t>Wood Elf Fighter/Magic User III</t>
  </si>
  <si>
    <t>Wood Elf Fighter/Magic User IV</t>
  </si>
  <si>
    <t>Wood Elf Fighter/Magic User V</t>
  </si>
  <si>
    <t>Wood Elf Cleric/Fighter/Magic User I</t>
  </si>
  <si>
    <t>Wood Elf Cleric/Fighter/Magic User II</t>
  </si>
  <si>
    <t>Wood Elf Cleric/Fighter/Magic User III</t>
  </si>
  <si>
    <t>Wood Elf Cleric/Fighter/Magic User IV</t>
  </si>
  <si>
    <t>Gray Elf Fighter I</t>
  </si>
  <si>
    <t>Gray Elf Fighter II</t>
  </si>
  <si>
    <t>Gray Elf Fighter III</t>
  </si>
  <si>
    <t>Gray Elf Fighter IV</t>
  </si>
  <si>
    <t>Gray Elf Fighter/Magic User I</t>
  </si>
  <si>
    <t>Gray Elf Fighter/Magic User II</t>
  </si>
  <si>
    <t>Gray Elf Fighter/Magic User III</t>
  </si>
  <si>
    <t>Gray Elf Fighter/Magic User IV</t>
  </si>
  <si>
    <t>Gray Elf Fighter/Magic User V</t>
  </si>
  <si>
    <t>Gray Elf Cleric/Fighter/Magic User I</t>
  </si>
  <si>
    <t>Gray Elf Cleric/Fighter/Magic User II</t>
  </si>
  <si>
    <t>Gray Elf Cleric/Fighter/Magic User III</t>
  </si>
  <si>
    <t>Gray Elf Cleric/Fighter/Magic User IV</t>
  </si>
  <si>
    <t>gear: flindbar [25%], wield XV</t>
  </si>
  <si>
    <t>gear: flindbar [100%], wield XVI</t>
  </si>
  <si>
    <t>wield I, infravision I</t>
  </si>
  <si>
    <t>3.5'+ (S)</t>
  </si>
  <si>
    <t>minion: pony</t>
  </si>
  <si>
    <t>stout halfling</t>
  </si>
  <si>
    <r>
      <t xml:space="preserve">ride </t>
    </r>
    <r>
      <rPr>
        <b/>
        <sz val="10"/>
        <rFont val="Arial"/>
        <family val="2"/>
      </rPr>
      <t>ponies</t>
    </r>
  </si>
  <si>
    <t>minion: carnivorous ape</t>
  </si>
  <si>
    <t>hobgoblin(s)</t>
  </si>
  <si>
    <r>
      <t xml:space="preserve">60% of subterranean hobgoblin strongholds contain 2-12 </t>
    </r>
    <r>
      <rPr>
        <b/>
        <sz val="10"/>
        <rFont val="Arial"/>
        <family val="2"/>
      </rPr>
      <t>carnivorous apes</t>
    </r>
  </si>
  <si>
    <t>minion: jackal</t>
  </si>
  <si>
    <r>
      <t xml:space="preserve">20% of jackalwere packs contain normal </t>
    </r>
    <r>
      <rPr>
        <b/>
        <sz val="10"/>
        <rFont val="Arial"/>
        <family val="2"/>
      </rPr>
      <t>jackals</t>
    </r>
  </si>
  <si>
    <t>minion: wild boar</t>
  </si>
  <si>
    <t>minion: giant weasel</t>
  </si>
  <si>
    <t>kobold</t>
  </si>
  <si>
    <t>minion: larva</t>
  </si>
  <si>
    <t>lich, night hag</t>
  </si>
  <si>
    <r>
      <t>liches employ</t>
    </r>
    <r>
      <rPr>
        <b/>
        <sz val="10"/>
        <rFont val="Arial"/>
        <family val="2"/>
      </rPr>
      <t xml:space="preserve"> larva</t>
    </r>
    <r>
      <rPr>
        <sz val="10"/>
        <rFont val="Arial"/>
        <family val="2"/>
      </rPr>
      <t xml:space="preserve"> essence to retain their powers | night hags trade</t>
    </r>
    <r>
      <rPr>
        <b/>
        <sz val="10"/>
        <rFont val="Arial"/>
        <family val="2"/>
      </rPr>
      <t xml:space="preserve"> larva</t>
    </r>
    <r>
      <rPr>
        <sz val="10"/>
        <rFont val="Arial"/>
        <family val="2"/>
      </rPr>
      <t xml:space="preserve"> for planar access</t>
    </r>
  </si>
  <si>
    <t>minion: giant eel</t>
  </si>
  <si>
    <t>locathah(s)</t>
  </si>
  <si>
    <r>
      <t xml:space="preserve">each locathah rides a </t>
    </r>
    <r>
      <rPr>
        <b/>
        <sz val="10"/>
        <rFont val="Arial"/>
        <family val="2"/>
      </rPr>
      <t>giant eel</t>
    </r>
  </si>
  <si>
    <t>minion: moray eel</t>
  </si>
  <si>
    <t>minion: giant Portuguese man-o-war</t>
  </si>
  <si>
    <r>
      <t xml:space="preserve">50% of locathah castles contain </t>
    </r>
    <r>
      <rPr>
        <b/>
        <sz val="10"/>
        <rFont val="Arial"/>
        <family val="2"/>
      </rPr>
      <t>giant Portuguese man-o-war</t>
    </r>
    <r>
      <rPr>
        <sz val="10"/>
        <rFont val="Arial"/>
        <family val="2"/>
      </rPr>
      <t xml:space="preserve"> traps</t>
    </r>
  </si>
  <si>
    <t>it behooves a bard-in-training to consider the bardic equipment restrictions during their dual-classing phase (basically thief equipment plus magic chain mail, bastard swords and scimitars); once they become bards they can never again employ non-bard equipment</t>
  </si>
  <si>
    <r>
      <t xml:space="preserve">dual class fighter types gain and lose exceptional strength depending on whether their fighter class is active, however in cases where it is lost/restored it remains the same score </t>
    </r>
    <r>
      <rPr>
        <sz val="8"/>
        <color indexed="10"/>
        <rFont val="Arial"/>
        <family val="2"/>
      </rPr>
      <t>(expansion of Dragon 46, partial conflict with Dragon 56)</t>
    </r>
  </si>
  <si>
    <t>psionics XIV</t>
  </si>
  <si>
    <t>when a creature takes partial damage from an attack type (such as skeletons vs edged weapons), all bonus damage (str, magical, etc) is included prior to the damage being halved</t>
  </si>
  <si>
    <t>li lung</t>
  </si>
  <si>
    <t>earth</t>
  </si>
  <si>
    <t>special / 16th</t>
  </si>
  <si>
    <t>immune to earth effects, including earthquakes, landslides, stone projectiles and rubble</t>
  </si>
  <si>
    <t>capsize VIII</t>
  </si>
  <si>
    <t>lung wang</t>
  </si>
  <si>
    <t>flip over ships up to 100' long</t>
  </si>
  <si>
    <t>breathe steam I</t>
  </si>
  <si>
    <t>scalding gas is 100' long and 50' wide, damage equal to dragon's current hp, save vs breath weapon for half damage</t>
  </si>
  <si>
    <t>breathe steam II</t>
  </si>
  <si>
    <t>scaly command I</t>
  </si>
  <si>
    <t>githyanki</t>
  </si>
  <si>
    <t>psionics XXI</t>
  </si>
  <si>
    <t>150-250 strength, psionic blast, mind thrust, ego whip, id insinuation, psychic crush, mind blank, thought shield, mental barrier and intellect fortress</t>
  </si>
  <si>
    <t>prime projection</t>
  </si>
  <si>
    <t>caster is native to Astral Plane, gains movement rate 96" there; can project to the Prime Material, death in either location is permanent</t>
  </si>
  <si>
    <t>minion: red dragon</t>
  </si>
  <si>
    <r>
      <t xml:space="preserve">ride </t>
    </r>
    <r>
      <rPr>
        <b/>
        <sz val="10"/>
        <rFont val="Arial"/>
        <family val="2"/>
      </rPr>
      <t>red dragons</t>
    </r>
  </si>
  <si>
    <t>gear: gith armor</t>
  </si>
  <si>
    <t>LE-CE</t>
  </si>
  <si>
    <t>Kamadan</t>
  </si>
  <si>
    <t>claw/claw/bite/bite/
bite/bite/bite/(bite/bite/
bite)</t>
  </si>
  <si>
    <t>1-3/1-3/1-6/1-4/1-4/1-4/
1-4/(1-4/1-4/1-4)</t>
  </si>
  <si>
    <t>5' long (L)</t>
  </si>
  <si>
    <t>beast, echanted, reptile, mammal</t>
  </si>
  <si>
    <t>breathe sleep gas I</t>
  </si>
  <si>
    <t>breathe sleep gas II</t>
  </si>
  <si>
    <t>kamadan</t>
  </si>
  <si>
    <t>gas cloud in a cone 30' long and 10' wide, targets under 5 HD automatically fall asleep, otherwise save vs breath weapon</t>
  </si>
  <si>
    <t>Clay Golem</t>
  </si>
  <si>
    <t>Flesh Golem</t>
  </si>
  <si>
    <t>Iron Golem</t>
  </si>
  <si>
    <t>Stone Golem</t>
  </si>
  <si>
    <t>7.5' tall (L)</t>
  </si>
  <si>
    <t>rampage I</t>
  </si>
  <si>
    <t>rampage II</t>
  </si>
  <si>
    <t>clay golem</t>
  </si>
  <si>
    <t>Hyena</t>
  </si>
  <si>
    <t>Hyaenodon</t>
  </si>
  <si>
    <t>Imp</t>
  </si>
  <si>
    <t>sting</t>
  </si>
  <si>
    <t>2' tall (S)</t>
  </si>
  <si>
    <t>held</t>
  </si>
  <si>
    <t>an individual slain by psychic crush can be raised or resurrected, but no longer possesses psionics; psychic crush requires full concentration - the user is psionically defenseless unless they have thought shield</t>
  </si>
  <si>
    <t>30' range, target must save vs poison or die</t>
  </si>
  <si>
    <t>Sea Lion</t>
  </si>
  <si>
    <t>Shadow</t>
  </si>
  <si>
    <t>semi-material I</t>
  </si>
  <si>
    <t>shadow</t>
  </si>
  <si>
    <t>propagate III</t>
  </si>
  <si>
    <t>any creature drained to 0 str by a shadow immediately rises as a shadow</t>
  </si>
  <si>
    <t>shambling mound</t>
  </si>
  <si>
    <t>stirge</t>
  </si>
  <si>
    <t>blood drain IV</t>
  </si>
  <si>
    <t>10% wander for 10 rounds | 50% stand confused for 1 round | 20% attack nearest creature for 1 round | 20% attack caster for 1 round, each transition triggers a new save</t>
  </si>
  <si>
    <t>if brought to 0 hp, continues fighting until -7 hp or after 2-5 rounds</t>
  </si>
  <si>
    <t>if brought to 0 hp, continues fighting until -9 hp or after 1-4 rounds</t>
  </si>
  <si>
    <t>summon V</t>
  </si>
  <si>
    <t>summon VI</t>
  </si>
  <si>
    <r>
      <t xml:space="preserve">1 mile range, cause 1-6 </t>
    </r>
    <r>
      <rPr>
        <b/>
        <sz val="10"/>
        <rFont val="Arial"/>
        <family val="2"/>
      </rPr>
      <t>brown bears</t>
    </r>
    <r>
      <rPr>
        <sz val="10"/>
        <rFont val="Arial"/>
        <family val="2"/>
      </rPr>
      <t xml:space="preserve"> to arrive in 2-12 turns, only works if bears are in range</t>
    </r>
  </si>
  <si>
    <t>automatic 2-8 per tribe (identical to chiefs)</t>
  </si>
  <si>
    <t>automatic 1 per tribe (identical to bodyguards)</t>
  </si>
  <si>
    <t>25% for 10% mounted plus 10-40 riderless | 60% of 5-30 in lair</t>
  </si>
  <si>
    <t>20% for 2-12 in lair</t>
  </si>
  <si>
    <t>Goblin Shaman</t>
  </si>
  <si>
    <t>dwarves cannot become proficient in long or broad swords; one-handed use of these weapons will inflict 1-6 damage and an unspecified speed factor penalty; two-handed they suffer only the speed factor penalty and prevent the dwarf from moving quickly; a bastard sword is useless in the hands of the dwarf</t>
  </si>
  <si>
    <t>worshipper alignment need not strictly correspond to the respective deity's alignment, particularly if that worshipper is specifically linked to the deity's sphere of influence (such as an evil dwarf worshipping Moradin)</t>
  </si>
  <si>
    <t>infest proc II</t>
  </si>
  <si>
    <t>green slime</t>
  </si>
  <si>
    <t>magic immunity V</t>
  </si>
  <si>
    <t>proc: after 1-4 rounds contact with exposed flesh, target is transformed into green slime, can be scraped or burned off</t>
  </si>
  <si>
    <t>Griffon</t>
  </si>
  <si>
    <t>Banshee</t>
  </si>
  <si>
    <t>banshee</t>
  </si>
  <si>
    <t>breathe fire VI</t>
  </si>
  <si>
    <t>Druid</t>
  </si>
  <si>
    <t>Monk</t>
  </si>
  <si>
    <t>wield 1, classed (fighter 3)</t>
  </si>
  <si>
    <t>wield 1, classed (fighter 4)</t>
  </si>
  <si>
    <t>wield 1, classed (fighter 5)</t>
  </si>
  <si>
    <t>classed (cleric 3), wield II, cautious I</t>
  </si>
  <si>
    <t>classed (magic user 6 | cleric 2), illusion IV, ESP I, magic immunity VIII, weapon immunity XVI, bless vulnerable</t>
  </si>
  <si>
    <t>titan spellcasting</t>
  </si>
  <si>
    <r>
      <t xml:space="preserve">1 mile range, cause 2-12 </t>
    </r>
    <r>
      <rPr>
        <b/>
        <sz val="10"/>
        <rFont val="Arial"/>
        <family val="2"/>
      </rPr>
      <t>giant rats</t>
    </r>
    <r>
      <rPr>
        <sz val="10"/>
        <rFont val="Arial"/>
        <family val="2"/>
      </rPr>
      <t xml:space="preserve"> to arrive in 2-12 turns, only works if rats are in range</t>
    </r>
  </si>
  <si>
    <t>claw/bite proc: any humanoid damaged for 50% of its total by this creature transforms into a like creature in 7-14 days</t>
  </si>
  <si>
    <t>jaguar, weretiger</t>
  </si>
  <si>
    <t>paired ferocity I</t>
  </si>
  <si>
    <t>leopard, mountain lion, sahuagin(s)</t>
  </si>
  <si>
    <t>underwater vision</t>
  </si>
  <si>
    <t>sahuagin(s)</t>
  </si>
  <si>
    <t>extra limbs</t>
  </si>
  <si>
    <t>four arms, gaining two additional claw attacks</t>
  </si>
  <si>
    <t>Salamander</t>
  </si>
  <si>
    <t>weapon/constrict</t>
  </si>
  <si>
    <t>gear: salamander spear</t>
  </si>
  <si>
    <t>+3 weapon or 8+3 HD to hit</t>
  </si>
  <si>
    <t>+1 weapon, cold iron weapon or 4+1 HD to hit</t>
  </si>
  <si>
    <t>+1 weapon, silver weapon or 4+1 HD to hit</t>
  </si>
  <si>
    <t>+2 weapon, silver weapon or 6+2 HD to hit</t>
  </si>
  <si>
    <t>+3 weapon, silver weapon or 8+3 HD to hit</t>
  </si>
  <si>
    <t>+2 weapon, 4 HD or possessing any magical ability to hit</t>
  </si>
  <si>
    <t>+3 weapon to hit, such weapons only inflict 1 hp on hit, creatures with 8+3 HD also inflict 1 hp per hit</t>
  </si>
  <si>
    <t>+1 weapon, 6 HD or possessing any magical ability to hit</t>
  </si>
  <si>
    <t>+1 weapon or 4+1 HD to hit, under +3 or 8+3 HD does half damage</t>
  </si>
  <si>
    <t>constrict procs, size M or smaller targets are enveloped and immobilized (only daggers and knives may be used), and begin taking 1-4 damage the subsequent round; any damage infliced to sheet phantom is suffered by victim as well, targets slain undergo ruin V</t>
  </si>
  <si>
    <t>cloaker components</t>
  </si>
  <si>
    <t>casts spells: 100% MU &amp; cleric spells | 2 spells per spell level up to d4+3 levels (determine each class independently)</t>
  </si>
  <si>
    <t>19.5' tall (L)</t>
  </si>
  <si>
    <t>20.5' tall (L)</t>
  </si>
  <si>
    <t>21.5' tall (L)</t>
  </si>
  <si>
    <t>22.5' tall (L)</t>
  </si>
  <si>
    <t>23.5' tall (L)</t>
  </si>
  <si>
    <t>summon X</t>
  </si>
  <si>
    <r>
      <t xml:space="preserve">9th level (MU), 90' range, 100% likely to cause 6-15 </t>
    </r>
    <r>
      <rPr>
        <b/>
        <sz val="10"/>
        <rFont val="Arial"/>
        <family val="2"/>
      </rPr>
      <t>ogres</t>
    </r>
    <r>
      <rPr>
        <sz val="10"/>
        <rFont val="Arial"/>
        <family val="2"/>
      </rPr>
      <t xml:space="preserve"> (70%) | 4-9</t>
    </r>
    <r>
      <rPr>
        <b/>
        <sz val="10"/>
        <rFont val="Arial"/>
        <family val="2"/>
      </rPr>
      <t xml:space="preserve"> trolls</t>
    </r>
    <r>
      <rPr>
        <sz val="10"/>
        <rFont val="Arial"/>
        <family val="2"/>
      </rPr>
      <t xml:space="preserve"> (20%) | 1-2 </t>
    </r>
    <r>
      <rPr>
        <b/>
        <sz val="10"/>
        <rFont val="Arial"/>
        <family val="2"/>
      </rPr>
      <t>hill giants</t>
    </r>
    <r>
      <rPr>
        <sz val="10"/>
        <rFont val="Arial"/>
        <family val="2"/>
      </rPr>
      <t xml:space="preserve"> (10%) to appear in 1 round, lasts 15 rounds</t>
    </r>
  </si>
  <si>
    <t>summon X, hurl boulder I</t>
  </si>
  <si>
    <t>shriek continuously during combat, those within 60' must save vs spell every round or be unable to attack or cast spells for that round</t>
  </si>
  <si>
    <t>shriek VI, fearless I</t>
  </si>
  <si>
    <t>Shadow Demon</t>
  </si>
  <si>
    <t>light vulnerable VIII</t>
  </si>
  <si>
    <t>shadow demon</t>
  </si>
  <si>
    <t>accuracy XI</t>
  </si>
  <si>
    <t>accuracy XII</t>
  </si>
  <si>
    <t>+2 to hit in darkness, +1 to hit in normal illumation</t>
  </si>
  <si>
    <t>1-6/1-6/1-3</t>
  </si>
  <si>
    <t>1-6/1-6/1-6/1-6/1-6</t>
  </si>
  <si>
    <t>1-6/1-6/1-6/1-6/1-6/
1-6</t>
  </si>
  <si>
    <t>1-8/1-8/1-8/1-8/1-8/
1-8/1-8/1-8</t>
  </si>
  <si>
    <t>1-8/1-8/1-8/1-8/1-8/
1-8/1-8</t>
  </si>
  <si>
    <t>1-8/1-8/1-8/1-8/1-8/
1-8/1-8/1-8/1-8</t>
  </si>
  <si>
    <t>1-8/1-8/1-8/1-8/1-8/
1-8/1-8/1-8/1-8/1-8</t>
  </si>
  <si>
    <t>1-10/1-10/1-10/1-10/
1-10/1-10/1-10/1-10/
1-10/1-10/1-10</t>
  </si>
  <si>
    <t>1-10/1-10/1-10/1-10/
1-10/1-10/1-10/1-10/
1-10/1-10/1-10/1-10</t>
  </si>
  <si>
    <t>1-4/1-4/1-4/1-4</t>
  </si>
  <si>
    <t>1-3/1-3/1-8</t>
  </si>
  <si>
    <t>2-8/2-8/3-18</t>
  </si>
  <si>
    <t>1-4/1-4/1-10</t>
  </si>
  <si>
    <t>1-4/1-4/1-12</t>
  </si>
  <si>
    <t>1-8/1-8/2-16</t>
  </si>
  <si>
    <t>2-12/2-12/3-18</t>
  </si>
  <si>
    <t>1-2/1-2/1-8</t>
  </si>
  <si>
    <t>2-8 or 1-2/1-2/1-8</t>
  </si>
  <si>
    <t>3-18/3-18/2-16/2-12/
2-12</t>
  </si>
  <si>
    <t>2-16/2-16/2-12/2-12/
2-12</t>
  </si>
  <si>
    <t>2-9</t>
  </si>
  <si>
    <t>Desert Nomad</t>
  </si>
  <si>
    <t>Steppe Nomad</t>
  </si>
  <si>
    <t>Mercenary</t>
  </si>
  <si>
    <r>
      <t xml:space="preserve">able to store energy from incoming attacks; they begin with 0 points, for each attack or incoming spell level they gain 1 energy factor; at 50 energy factors they evolve into </t>
    </r>
    <r>
      <rPr>
        <b/>
        <sz val="10"/>
        <rFont val="Arial"/>
        <family val="2"/>
      </rPr>
      <t>ghost form</t>
    </r>
    <r>
      <rPr>
        <sz val="10"/>
        <rFont val="Arial"/>
        <family val="2"/>
      </rPr>
      <t>, energy factors are lost at a rate of 1 point per day, returns to dust upon reaching 0</t>
    </r>
  </si>
  <si>
    <r>
      <t xml:space="preserve">able to store energy from incoming attacks; for each attack or incoming spell level they gain 1 energy factor; energy factors are lost at a rate of 1 point per day, at 49 energy factors they return to </t>
    </r>
    <r>
      <rPr>
        <b/>
        <sz val="10"/>
        <rFont val="Arial"/>
        <family val="2"/>
      </rPr>
      <t>wraith form</t>
    </r>
  </si>
  <si>
    <t>imposter</t>
  </si>
  <si>
    <r>
      <t xml:space="preserve">25% of all wraith forms lack </t>
    </r>
    <r>
      <rPr>
        <b/>
        <sz val="10"/>
        <rFont val="Arial"/>
        <family val="2"/>
      </rPr>
      <t>level drain I</t>
    </r>
    <r>
      <rPr>
        <sz val="10"/>
        <rFont val="Arial"/>
        <family val="2"/>
      </rPr>
      <t xml:space="preserve"> and </t>
    </r>
    <r>
      <rPr>
        <b/>
        <sz val="10"/>
        <rFont val="Arial"/>
        <family val="2"/>
      </rPr>
      <t>cold proc IV</t>
    </r>
    <r>
      <rPr>
        <sz val="10"/>
        <rFont val="Arial"/>
        <family val="2"/>
      </rPr>
      <t xml:space="preserve"> and can only approach/menace targets; such wraith forms vanish after 3 rounds unless they are attacked</t>
    </r>
  </si>
  <si>
    <t>linked: demilich</t>
  </si>
  <si>
    <t>ghost form, wraith form</t>
  </si>
  <si>
    <t>bonded to parent demilich, if demilich is destroyed they are destroyed</t>
  </si>
  <si>
    <t>level drain I, cold proc IV, general immunity, energy accumulation I, imposter, light vulnerable II, linked: demilich</t>
  </si>
  <si>
    <t>rising sequence</t>
  </si>
  <si>
    <t>shriek IX</t>
  </si>
  <si>
    <t>1 in 216</t>
  </si>
  <si>
    <t>wield I, battle lust, fearless I</t>
  </si>
  <si>
    <t>classed (fighter 1), wield I, battle lust, fearless I</t>
  </si>
  <si>
    <t>classed (fighter 2), wield I, battle lust, fearless I</t>
  </si>
  <si>
    <t>classed (fighter 3), wield I, battle lust, fearless I</t>
  </si>
  <si>
    <t>classed (fighter 4), wield I, battle lust, fearless I</t>
  </si>
  <si>
    <t>classed (fighter 5), wield I, battle lust, fearless I</t>
  </si>
  <si>
    <t>classed (cleric 7), wield I, battle lust, fearless I</t>
  </si>
  <si>
    <t>death
paralyze
stun
deaf</t>
  </si>
  <si>
    <t>heal</t>
  </si>
  <si>
    <t>+3 to hit with horn</t>
  </si>
  <si>
    <t>+2 to hit with horn</t>
  </si>
  <si>
    <t>lightning immunity I</t>
  </si>
  <si>
    <t>lightning immunity II</t>
  </si>
  <si>
    <t>hat of difference does not supersede class, race or attribute restrictions, and characters transitioning into an arcane spellcaster class would require a spellbook</t>
  </si>
  <si>
    <t>cavaliers receive the same max hp bonus for con (+4) that fighters do; they are generally treated like fighters</t>
  </si>
  <si>
    <t>for OA racial heights, weights and ages, humans and hengeyokai use human tables, spirit folk use elf tables, korobokuru use dwarf tables</t>
  </si>
  <si>
    <r>
      <t xml:space="preserve">item xp should be awarded on a 1:1 basis with the gold value of the acquired item </t>
    </r>
    <r>
      <rPr>
        <sz val="8"/>
        <color indexed="10"/>
        <rFont val="Arial"/>
        <family val="2"/>
      </rPr>
      <t>(expanded for OA in Dragon 121; Dragon 74 contains the article The Silver Standard)</t>
    </r>
  </si>
  <si>
    <r>
      <t xml:space="preserve">erratum: </t>
    </r>
    <r>
      <rPr>
        <sz val="8"/>
        <rFont val="Arial"/>
        <family val="2"/>
      </rPr>
      <t>with OA, all extra attacks shifted from odd rounds to even rounds (as described at DMG p. 63)</t>
    </r>
  </si>
  <si>
    <r>
      <t xml:space="preserve">secret doors are designed to be deceptive, concealed doors are simply obstructed </t>
    </r>
    <r>
      <rPr>
        <sz val="8"/>
        <color indexed="10"/>
        <rFont val="Arial"/>
        <family val="2"/>
      </rPr>
      <t>(reiterated in Dragon 129)</t>
    </r>
  </si>
  <si>
    <t>anti-magic shell is immune to dispel magic</t>
  </si>
  <si>
    <t>Githzerai Fighter/Magic User I</t>
  </si>
  <si>
    <t>Githzerai Fighter/Magic User II</t>
  </si>
  <si>
    <t>individuals within the range of a silence cannot hear anything</t>
  </si>
  <si>
    <t>75% resistance to death spell</t>
  </si>
  <si>
    <t>Invisible Stalker</t>
  </si>
  <si>
    <r>
      <rPr>
        <b/>
        <sz val="10"/>
        <rFont val="Arial"/>
        <family val="2"/>
      </rPr>
      <t>6th*</t>
    </r>
    <r>
      <rPr>
        <sz val="10"/>
        <rFont val="Arial"/>
        <family val="2"/>
      </rPr>
      <t xml:space="preserve"> / 3rd</t>
    </r>
  </si>
  <si>
    <t>control winds</t>
  </si>
  <si>
    <r>
      <rPr>
        <b/>
        <sz val="10"/>
        <rFont val="Arial"/>
        <family val="2"/>
      </rPr>
      <t xml:space="preserve">12th* </t>
    </r>
    <r>
      <rPr>
        <sz val="10"/>
        <rFont val="Arial"/>
        <family val="2"/>
      </rPr>
      <t>/ 9th</t>
    </r>
  </si>
  <si>
    <t>5th level (druid), 480' radius, alter wind force up to 45 mph in either direction, sufficient to force giant eagles to the ground and disrupting sailboats, 2 hour duration</t>
  </si>
  <si>
    <t>summon weather</t>
  </si>
  <si>
    <t>irrel. / 11th</t>
  </si>
  <si>
    <t>6th level (druid), 1 turn cast time, takes an additional 1-3 hours to take effect, weather summoned must be appropriate to the current season and is out of the caster's control once summoned, duration of hours or days depending on intensity</t>
  </si>
  <si>
    <t>Gnoll</t>
  </si>
  <si>
    <t>Gnoll Leader</t>
  </si>
  <si>
    <t>Gnoll Chieftain</t>
  </si>
  <si>
    <t>Gnoll Guard</t>
  </si>
  <si>
    <t>gear: infernal ancus</t>
  </si>
  <si>
    <t>gear: infernal club</t>
  </si>
  <si>
    <t>gate IX</t>
  </si>
  <si>
    <t>regenerate II</t>
  </si>
  <si>
    <t>pit fiend</t>
  </si>
  <si>
    <t>fear aura V</t>
  </si>
  <si>
    <t>15-25</t>
  </si>
  <si>
    <t>2d6+13</t>
  </si>
  <si>
    <t>8-80</t>
  </si>
  <si>
    <t>8d10</t>
  </si>
  <si>
    <t>24d4-16</t>
  </si>
  <si>
    <t>3-17</t>
  </si>
  <si>
    <t>2d8+1</t>
  </si>
  <si>
    <t>div</t>
  </si>
  <si>
    <t>min</t>
  </si>
  <si>
    <t>max</t>
  </si>
  <si>
    <t>mod</t>
  </si>
  <si>
    <t>giant leech(es)</t>
  </si>
  <si>
    <t>if brought to 0 hp, continues fighting until -11 hp or after 1-4 rounds</t>
  </si>
  <si>
    <t>hug II, resilience III</t>
  </si>
  <si>
    <t>resilience V</t>
  </si>
  <si>
    <t>resilience VI</t>
  </si>
  <si>
    <t>resilience VII</t>
  </si>
  <si>
    <t>accuracy I, envelope V, weapon immunity XIX, cold resistance IV, fire resistance III, resilience VI, aquatic possession, purify vulnerable</t>
  </si>
  <si>
    <t>resilience VIII</t>
  </si>
  <si>
    <t>2nd level (MU), self, clearly see any invisible objects in a 10' wide x 80' long corridor</t>
  </si>
  <si>
    <t>Type II Demon</t>
  </si>
  <si>
    <t>telekinesis II</t>
  </si>
  <si>
    <t>gate III</t>
  </si>
  <si>
    <t>type II demon</t>
  </si>
  <si>
    <r>
      <rPr>
        <b/>
        <sz val="10"/>
        <rFont val="Arial"/>
        <family val="2"/>
      </rPr>
      <t>12th</t>
    </r>
    <r>
      <rPr>
        <sz val="10"/>
        <rFont val="Arial"/>
        <family val="2"/>
      </rPr>
      <t xml:space="preserve"> / 9th</t>
    </r>
  </si>
  <si>
    <t>5th level (MU), 120' range, no save, movement starts at 2" and doubles each round until out of range, 300 lb limit</t>
  </si>
  <si>
    <t>dragon spellcasting II</t>
  </si>
  <si>
    <t>dragon spellcasting III</t>
  </si>
  <si>
    <t>dragon spellcasting IV</t>
  </si>
  <si>
    <t>dragon spellcasting V</t>
  </si>
  <si>
    <t>dragon spellcasting VI</t>
  </si>
  <si>
    <t>Titanothere</t>
  </si>
  <si>
    <t>charge XVI</t>
  </si>
  <si>
    <t>titanothere</t>
  </si>
  <si>
    <t>no minimum distance listed, charge inflicts 4-32 damage + 2-12/2-12 trample damage to prone targets</t>
  </si>
  <si>
    <t>Giant Toad</t>
  </si>
  <si>
    <t>Ice Toad</t>
  </si>
  <si>
    <t>Giant Poisonous Toad</t>
  </si>
  <si>
    <t>amphibian, enchanted</t>
  </si>
  <si>
    <t>leap attack IX</t>
  </si>
  <si>
    <t>giant toad, giant poisonous toad</t>
  </si>
  <si>
    <t>leap up to 60' and attack</t>
  </si>
  <si>
    <t>cold aura I</t>
  </si>
  <si>
    <t>cold aura II</t>
  </si>
  <si>
    <t>ice toad</t>
  </si>
  <si>
    <t>cold aura II, magic immunity VI, weapon immunity XV</t>
  </si>
  <si>
    <t>drains 3-18 hp from any non-cold-based target within 10'</t>
  </si>
  <si>
    <t>cold aura I (every other round)</t>
  </si>
  <si>
    <t>Trapper</t>
  </si>
  <si>
    <t>envelope II</t>
  </si>
  <si>
    <t>envelope I</t>
  </si>
  <si>
    <t>envelope III</t>
  </si>
  <si>
    <t>fire resistance III</t>
  </si>
  <si>
    <t>half or no damage from fire</t>
  </si>
  <si>
    <t>cold resistance III</t>
  </si>
  <si>
    <t>half or no damage from cold</t>
  </si>
  <si>
    <t>Animated Tree</t>
  </si>
  <si>
    <t>treant</t>
  </si>
  <si>
    <r>
      <t xml:space="preserve">convert a tree within 60' into an </t>
    </r>
    <r>
      <rPr>
        <b/>
        <sz val="10"/>
        <rFont val="Arial"/>
        <family val="2"/>
      </rPr>
      <t>animated tree</t>
    </r>
    <r>
      <rPr>
        <sz val="10"/>
        <rFont val="Arial"/>
        <family val="2"/>
      </rPr>
      <t>, each treant can only maintain 2 such trees at a time</t>
    </r>
  </si>
  <si>
    <t>battering ram IV</t>
  </si>
  <si>
    <t>animated tree, iron golem, treant</t>
  </si>
  <si>
    <t>fire vulnerable V</t>
  </si>
  <si>
    <t>-4 on saving throws vs fire, fire effects add +1 hp per die, fire-based creatures attack at +4 to hit</t>
  </si>
  <si>
    <t>Triton</t>
  </si>
  <si>
    <t>gear: triton conch</t>
  </si>
  <si>
    <t>Giant Centipede</t>
  </si>
  <si>
    <t>venom I</t>
  </si>
  <si>
    <t>saving throws II</t>
  </si>
  <si>
    <t>giant centipede</t>
  </si>
  <si>
    <t>Cerebral Parasite</t>
  </si>
  <si>
    <t>flea-sized</t>
  </si>
  <si>
    <t>infest I</t>
  </si>
  <si>
    <t>cerebral parasite</t>
  </si>
  <si>
    <t>Chimera</t>
  </si>
  <si>
    <t>chimera</t>
  </si>
  <si>
    <t>Cockatrice</t>
  </si>
  <si>
    <t>Rhinoceros</t>
  </si>
  <si>
    <t>Woolly Rhinoceros</t>
  </si>
  <si>
    <t>Large Rhinoceros</t>
  </si>
  <si>
    <t xml:space="preserve">gore </t>
  </si>
  <si>
    <t>charge XIV</t>
  </si>
  <si>
    <t>rhinocerous</t>
  </si>
  <si>
    <t>charge XV</t>
  </si>
  <si>
    <t>large rhinocerous, woolly rhinocerous</t>
  </si>
  <si>
    <t>no minimum distance listed, charge inflicts 4-24 damage + 2-8/2-8 trample damage to prone targets</t>
  </si>
  <si>
    <t>- (10th) / 3rd</t>
  </si>
  <si>
    <t>Type IV Demon</t>
  </si>
  <si>
    <t>10.5' tall (L)</t>
  </si>
  <si>
    <t>levitate III</t>
  </si>
  <si>
    <t>telekinesis IV</t>
  </si>
  <si>
    <t>symbol of fear</t>
  </si>
  <si>
    <t>symbol of discord</t>
  </si>
  <si>
    <t>read languages</t>
  </si>
  <si>
    <t>type IV demon</t>
  </si>
  <si>
    <t>9' long (L)
6' tall (M)</t>
  </si>
  <si>
    <t>5' long (M)
6' tall (M)</t>
  </si>
  <si>
    <t>4' long (M)
6' tall (M)</t>
  </si>
  <si>
    <t>20' wingspan (M)</t>
  </si>
  <si>
    <t>5.5' tall (L)</t>
  </si>
  <si>
    <t>1' long (S)</t>
  </si>
  <si>
    <t>5' long (M)</t>
  </si>
  <si>
    <t>5' wide (S)</t>
  </si>
  <si>
    <t>5.5' long (M)</t>
  </si>
  <si>
    <t>55' long (L)</t>
  </si>
  <si>
    <t>Gorilla</t>
  </si>
  <si>
    <t>claw/claw/bite</t>
  </si>
  <si>
    <t>12"</t>
  </si>
  <si>
    <t>gorilla</t>
  </si>
  <si>
    <t>bite/weapon or weapon</t>
  </si>
  <si>
    <t>communal lightning</t>
  </si>
  <si>
    <t>lightning</t>
  </si>
  <si>
    <t>slimy</t>
  </si>
  <si>
    <t>physical
constriction</t>
  </si>
  <si>
    <t>physical
constriction
fire</t>
  </si>
  <si>
    <t>75% resistance to any grappling, adhesive or constriction effect</t>
  </si>
  <si>
    <t>lightning resistance III</t>
  </si>
  <si>
    <t>50% damage from lightning, save for none</t>
  </si>
  <si>
    <t>+1 per damage die from all fire attacks, any fire source inflicts automatic 1-3 damage, oil attacks inflict 1-8 in first round and 2-16 in second round</t>
  </si>
  <si>
    <t>holy water inflicts 2-8 damage</t>
  </si>
  <si>
    <t>10' long (M)</t>
  </si>
  <si>
    <t>clawed man-catcher, 8' long, humanoid targets between 4.5' and 7.5' tall struck by the pincer are gripped (50% both hands free | 30% shield arm caught | 10% sword arm caught | 10% both arms caught), dex bonus is automatically lost and all nearby kuo-toa will automatically direct attacks at this target, 0 damage</t>
  </si>
  <si>
    <t>wickedly barbed throwing weapon attached to a stout 30' length of cord, damage 2-12, target is 40% likely to be snagged by a hook, snagged targets are jerked off their feet and stunned 1-4 rounds (during which the kuo-toa begins hauling them in for a fatal dagger thrust)</t>
  </si>
  <si>
    <t>kuo-toa cleric, kuo-toa eye(s), kuo-toa priest-king (2 minimum)</t>
  </si>
  <si>
    <t>any 2 (or more) kuo-toa clerics may attempt to generate a stroke of lightning bolt 60' long and 2' in diameter, striking a single target for 6 damage per kuo-toa, chance of generating lightning is a cumulative 10% per round per kuo-toa involved</t>
  </si>
  <si>
    <t>heavy horse, plate mail, shield, lance &amp; sword (fighter 1st)</t>
  </si>
  <si>
    <t>medium horse, chainmail, shield, flail &amp; mace</t>
  </si>
  <si>
    <t>light horse, scale mail, light crossbow &amp; sword</t>
  </si>
  <si>
    <t>chainmail, pole arm &amp; mace</t>
  </si>
  <si>
    <t>chainmail, heavy crossbow &amp; mace</t>
  </si>
  <si>
    <t>Thief, 5% per level each: magic sword, weapon, armor, potion, ring &amp; misc.</t>
  </si>
  <si>
    <t>all special units equipped with horse, plate mail and/or appropriate items</t>
  </si>
  <si>
    <t>(drover) whip &amp; club</t>
  </si>
  <si>
    <t>(drover) whip &amp; dagger</t>
  </si>
  <si>
    <t>(trader) light horse &amp; dagger</t>
  </si>
  <si>
    <t>Merchant (primarily Mercenaries)</t>
  </si>
  <si>
    <t>Pilgrim Cleric I</t>
  </si>
  <si>
    <t>Pilgrim (lawful good)</t>
  </si>
  <si>
    <t>Pilgrim Cleric II</t>
  </si>
  <si>
    <t>Pilgrim Cleric III</t>
  </si>
  <si>
    <t>Pilgrim Cleric IV</t>
  </si>
  <si>
    <t>in lair, add 1-6 clerics (2nd)</t>
  </si>
  <si>
    <t>in lair, add 1-4 clerics (4th)</t>
  </si>
  <si>
    <t>in lair, add 1-2 clerics (6th)</t>
  </si>
  <si>
    <t>in lair, add 1 cleric (8th)</t>
  </si>
  <si>
    <t>in lair, add 1 cleric (3rd)</t>
  </si>
  <si>
    <t>in lair, add 1 cleric (5th)</t>
  </si>
  <si>
    <t>Pilgrim Cleric V</t>
  </si>
  <si>
    <t>Pilgrim Cleric VI</t>
  </si>
  <si>
    <t>Pilgrim Monk</t>
  </si>
  <si>
    <t>45.5% of monk (5th to 6th)</t>
  </si>
  <si>
    <t>for every 10, 10% for add 1-10 paladins (1st to 8th)</t>
  </si>
  <si>
    <t>Pilgrim Paladin</t>
  </si>
  <si>
    <t>Pilgrim Magic User</t>
  </si>
  <si>
    <t>for every 10, 5% for add magic user (6th to 9th)</t>
  </si>
  <si>
    <t>(all or none) 25% to be mounted on light horses</t>
  </si>
  <si>
    <t>Pilgrim (chaotic good)</t>
  </si>
  <si>
    <t>Pilgrim Ranger</t>
  </si>
  <si>
    <t>for every 10, 10% for add 1-10 rangers (1st to 8th)</t>
  </si>
  <si>
    <t>Pilgrim (neutral)</t>
  </si>
  <si>
    <t>Pilgrim Druid I</t>
  </si>
  <si>
    <t>Pilgrim Druid II</t>
  </si>
  <si>
    <t>Pilgrim Druid III</t>
  </si>
  <si>
    <t>Pilgrim Druid IV</t>
  </si>
  <si>
    <t>Pilgrim Druid V</t>
  </si>
  <si>
    <t>Pilgrim Druid VI</t>
  </si>
  <si>
    <t>in lair, add 1-6 druids (2nd)</t>
  </si>
  <si>
    <t>in lair, add 1 druid (3rd)</t>
  </si>
  <si>
    <t>spray poison at a single target, 30' range, save vs poison or death</t>
  </si>
  <si>
    <t>naga charm</t>
  </si>
  <si>
    <t>spirit naga</t>
  </si>
  <si>
    <r>
      <t xml:space="preserve">immune to </t>
    </r>
    <r>
      <rPr>
        <b/>
        <sz val="10"/>
        <rFont val="Arial"/>
        <family val="2"/>
      </rPr>
      <t>protection from evil 10'</t>
    </r>
    <r>
      <rPr>
        <sz val="10"/>
        <rFont val="Arial"/>
        <family val="2"/>
      </rPr>
      <t xml:space="preserve"> radius</t>
    </r>
  </si>
  <si>
    <t>breathe steam II (three times per day), scaly command I, capsize VIII, fear aura VI, polymorph self IV, become invisible I, ESP V, paired ferocity, saving throws XI</t>
  </si>
  <si>
    <t>may elect to subdue a size M target in which case bite attacks are not made and claw attacks inflict 4-16 each, when target hits 0 hp they are rendered unconscious 3-12 rounds, if combat is broken off early then three quarters of monitor subdual damage is restored</t>
  </si>
  <si>
    <t>2-5/2-5 or 2-7</t>
  </si>
  <si>
    <t>2-5/2-5 or 2-12</t>
  </si>
  <si>
    <t>copper dragon</t>
  </si>
  <si>
    <t>gold dragon</t>
  </si>
  <si>
    <t>green dragon</t>
  </si>
  <si>
    <t>red dragon</t>
  </si>
  <si>
    <t>silver dragon</t>
  </si>
  <si>
    <t>white dragon</t>
  </si>
  <si>
    <t>water and earth effects are +1 to hit and damage</t>
  </si>
  <si>
    <t>casts spells: 10% for MU spells | 1st x8</t>
  </si>
  <si>
    <t>fire effects are +1 to hit and damage, water and electrical effects are -1 to hit and damage</t>
  </si>
  <si>
    <t>air effects are +1 to hit and damage</t>
  </si>
  <si>
    <t>acid jet is 60' long and 5' diameter, damage equal to dragon's max hp, save vs breath weapon for half damage</t>
  </si>
  <si>
    <t>only usable in darkness, all within 30' radius must save vs magic or die</t>
  </si>
  <si>
    <t>exorcism vulnerable</t>
  </si>
  <si>
    <t>automatically slain by exorcism</t>
  </si>
  <si>
    <t>Halfling</t>
  </si>
  <si>
    <t>halfling(s)</t>
  </si>
  <si>
    <t>Harpy</t>
  </si>
  <si>
    <t>claw/claw/weapon</t>
  </si>
  <si>
    <t>harpy</t>
  </si>
  <si>
    <t>sweet singing causes any listener to save vs magic or walk/swim toward singer</t>
  </si>
  <si>
    <t>charm proc</t>
  </si>
  <si>
    <t>1st level (MU), natural attacks indefinitely charms target unless they save vs magic</t>
  </si>
  <si>
    <t>hell hound</t>
  </si>
  <si>
    <t>fiery jet is 50' long and 5' diameter, save vs breath weapon or suffer 3-24 fire damage</t>
  </si>
  <si>
    <t>heightened senses I</t>
  </si>
  <si>
    <t>heightened senses II</t>
  </si>
  <si>
    <t>the elf charm resistance (90%) extends to both spells and magic effects, including charm person, charm monster, mass charm, charm person or mammal, potion of human control, philter of love, ring of human influence, rod of beguiling, staff of command, eyes of charming, any magic sword embued with the charm person extraordinary power and bard songs</t>
  </si>
  <si>
    <t>psionic abilities are checked for upon character creation and again any time int/wis/cha increase (assuming the character currently meets the minimum requirements); similarly, psionic abilities can be increased, reduced or lost when any relevant attribute changes</t>
  </si>
  <si>
    <t>a wish may be used to render an individual permanently immune to one psionic attack; six such wishes would render them a Class VI psionic: immune to the effects of all psionic attacks but unable to possess psionic powers of their own</t>
  </si>
  <si>
    <t>generally, martial arts special maneuvers (such as prone fighting) only apply to weapons or attacks included in that style, although mental/physical training maneuvers can be used any time; maneuvers which are attacks may only be used once per round; only martial arts weapons may be incorporated into a martial art system</t>
  </si>
  <si>
    <t>the leap maneuver requires the character hit an AC 10 in order to land on his feet following a spring move (any leap involving a running start)</t>
  </si>
  <si>
    <t>most of this issue is concerned with the Companion, Masters, Expert and Immortal sets</t>
  </si>
  <si>
    <t>much of this issue is concerned with the Companion, Masters, Expert and Immortal sets</t>
  </si>
  <si>
    <t>the void effect in deck of many things supersedes wish</t>
  </si>
  <si>
    <t>Tenser's transformation always restricts the caster to daggers (even for multi-/dual- classed characters)</t>
  </si>
  <si>
    <t>green slime can be scraped off without difficulty, but using fire or attacks inflicts full damage to the victim</t>
  </si>
  <si>
    <t>brownie, kenku, lamia(s)</t>
  </si>
  <si>
    <t>assume form IX</t>
  </si>
  <si>
    <t>lamia noble</t>
  </si>
  <si>
    <t>dragons cast spells at the level of their highest available level spell (this was a live Q&amp;A and he may have meant at the caster level needed to use that spell level)</t>
  </si>
  <si>
    <t>damage 2-12, cold proc: save vs paralyzation or movement and attack rates halved, 7 round duration</t>
  </si>
  <si>
    <t>gear: infernal spear</t>
  </si>
  <si>
    <t>gear: infernal whip</t>
  </si>
  <si>
    <t>gear: infernal dagger</t>
  </si>
  <si>
    <t>damage 2-8, agony proc: save vs spell or faint from pain, 1-6 round duration</t>
  </si>
  <si>
    <t>gear: infernal hook</t>
  </si>
  <si>
    <t>gear: demonic sword</t>
  </si>
  <si>
    <t>gear: demonic whip</t>
  </si>
  <si>
    <t>never checks morale</t>
  </si>
  <si>
    <t>on appendage hit, save vs paralyzation or be engulfed, drowning after con/3 (rounded up) rounds</t>
  </si>
  <si>
    <t>on bite hit, sting attack target 1-4 hp, save vs poison or additional 2-8 hp</t>
  </si>
  <si>
    <t>immune to electricity</t>
  </si>
  <si>
    <t>proc: on bite hit, automatic 2-12 constriction damage, 1-8 gnawing damage and (possible) additional fire damage from immolate II, all while raking with claws (which require to-hit rolls)</t>
  </si>
  <si>
    <t>while in contact with water, creature becomes surrounded with unearthly flames which do 1-6 fire damage to opponents in grapple range</t>
  </si>
  <si>
    <t>1st level (MU), self, detect magic radiations in 10' wide x 60' long corridor</t>
  </si>
  <si>
    <t>War Dog</t>
  </si>
  <si>
    <t>Wild Dog</t>
  </si>
  <si>
    <t>Dolphin</t>
  </si>
  <si>
    <t>saving throws IV</t>
  </si>
  <si>
    <t>Doppleganger</t>
  </si>
  <si>
    <t>touch range spells remain "on hand" until discharged or another spell is cast (shocking grasp, cure light wounds, etc.)</t>
  </si>
  <si>
    <t>assume human form, flaws in form allow for 10% per level above 6th (+15% for any cleric) chance of form unraveling even under passive observation</t>
  </si>
  <si>
    <t>lamia(s)</t>
  </si>
  <si>
    <t>Lava Child Mage</t>
  </si>
  <si>
    <t>2-7/2-7/3-13</t>
  </si>
  <si>
    <t>Lava Child</t>
  </si>
  <si>
    <t>Lava Child Warrior</t>
  </si>
  <si>
    <t>Desert Nomad Guard</t>
  </si>
  <si>
    <t>Desert Nomad Fighter I</t>
  </si>
  <si>
    <t>Desert Nomad Cleric I</t>
  </si>
  <si>
    <t>Desert Nomad Cleric II</t>
  </si>
  <si>
    <t>Desert Nomad Fighter II</t>
  </si>
  <si>
    <t>Desert Nomad Fighter III</t>
  </si>
  <si>
    <t>Desert Nomad Fighter IV</t>
  </si>
  <si>
    <t>Desert Nomad Magic User I</t>
  </si>
  <si>
    <t>Desert Nomad Magic User II</t>
  </si>
  <si>
    <t>wield I, ambush II</t>
  </si>
  <si>
    <t>classed (fighter 2), wield I, ambush II</t>
  </si>
  <si>
    <t>classed (fighter 3), wield I, ambush II</t>
  </si>
  <si>
    <t>classed (fighter 4), wield I, ambush II</t>
  </si>
  <si>
    <t>classed (fighter 5), wield I, ambush II</t>
  </si>
  <si>
    <t>classed (fighter 6), wield I, ambush II</t>
  </si>
  <si>
    <t>classed (cleric 3), wield I, ambush II</t>
  </si>
  <si>
    <t>classed (magic user 4), wield I, ambush II</t>
  </si>
  <si>
    <t>Steppe Nomad Armored Footman</t>
  </si>
  <si>
    <t>Steppe Nomad Guard</t>
  </si>
  <si>
    <t>Steppe Nomad Fighter I</t>
  </si>
  <si>
    <t>Steppe Nomad Fighter II</t>
  </si>
  <si>
    <t>Steppe Nomad Fighter III</t>
  </si>
  <si>
    <t>Steppe Nomad Fighter IV</t>
  </si>
  <si>
    <t>in lair, add 1-4 druids (4th)</t>
  </si>
  <si>
    <t>in lair, add 1 druid (5th)</t>
  </si>
  <si>
    <t>in lair, add 1-2 druids (6th)</t>
  </si>
  <si>
    <t>in lair, add 1 druid (8th)</t>
  </si>
  <si>
    <t>Pilgrim Fighter</t>
  </si>
  <si>
    <t>Pilgrim Thief</t>
  </si>
  <si>
    <t>for every 10, 10% for add 1-6 thieves (2nd to 7th)</t>
  </si>
  <si>
    <t>for every 10, 10% for add 1-10 fighters (1st to 8th)</t>
  </si>
  <si>
    <t>Pilgrim Assassin</t>
  </si>
  <si>
    <t>for every 10, 10% for add 1-6 assassins (2nd to 7th)</t>
  </si>
  <si>
    <t>Pilgrim (chaotic evil)</t>
  </si>
  <si>
    <t>Pilgrim (lawful evil)</t>
  </si>
  <si>
    <t>Pilgrim (all alignments)</t>
  </si>
  <si>
    <t>dagger</t>
  </si>
  <si>
    <t xml:space="preserve">F/R/P, 5% per level each: magic sword, weapon, armor, shield &amp; potion </t>
  </si>
  <si>
    <t>Ass., 5% per level each: magic sword, weapon, armor, shield, potion, ring &amp; misc.</t>
  </si>
  <si>
    <t>all special units equipped with appropriate items</t>
  </si>
  <si>
    <t>C/D, 5% per level each: magic weapon, armor, shield, potion, scroll &amp; misc.</t>
  </si>
  <si>
    <t>Monk, 5% per level each: potion &amp; misc. (verify this ~ N)</t>
  </si>
  <si>
    <t>trident &amp; dagger</t>
  </si>
  <si>
    <t>crossbow &amp; dagger</t>
  </si>
  <si>
    <t>net, javelin &amp; dagger</t>
  </si>
  <si>
    <t>grapple (50' line), trident &amp; dagger</t>
  </si>
  <si>
    <t>100% for 3-18 (all 3 HD) in lair</t>
  </si>
  <si>
    <t>if 16+, "there will be" one chieftain</t>
  </si>
  <si>
    <t>if 11+, "there will be" one leader | if 16+, "there will be" two leaders</t>
  </si>
  <si>
    <t>in lair, one chief</t>
  </si>
  <si>
    <t>Bardiche</t>
  </si>
  <si>
    <t>Bec de Corbin</t>
  </si>
  <si>
    <t>Bill-Guisarme</t>
  </si>
  <si>
    <t>Fauchard</t>
  </si>
  <si>
    <t>Fauchard-Fork</t>
  </si>
  <si>
    <t>Military Fork</t>
  </si>
  <si>
    <t>Glaive</t>
  </si>
  <si>
    <t>Glaive-Guisarme</t>
  </si>
  <si>
    <t>Guisarme</t>
  </si>
  <si>
    <t>Halberd</t>
  </si>
  <si>
    <t>Lucern Hammer</t>
  </si>
  <si>
    <t>Partisan</t>
  </si>
  <si>
    <t>Awl Pike</t>
  </si>
  <si>
    <t>Ranseur</t>
  </si>
  <si>
    <t>Spetum</t>
  </si>
  <si>
    <t>Voulge</t>
  </si>
  <si>
    <t>?Spear</t>
  </si>
  <si>
    <t>Voulge-Guisarme</t>
  </si>
  <si>
    <t>Fauchard-Hook</t>
  </si>
  <si>
    <t>wary V</t>
  </si>
  <si>
    <t>gorilla bear</t>
  </si>
  <si>
    <t>surprised 3-in-20</t>
  </si>
  <si>
    <t>hug II, wary V</t>
  </si>
  <si>
    <t>Grell</t>
  </si>
  <si>
    <r>
      <t>wish parameters:</t>
    </r>
    <r>
      <rPr>
        <sz val="8"/>
        <rFont val="Arial"/>
        <family val="2"/>
      </rPr>
      <t xml:space="preserve"> wealth (5,000-40,000 gold plus an xp award for 75% the value determined); weapon (up to +5 enchantment lasting one hour, possibly angering the item's owner); attribute (+1 unless the skill is being raised above 16 in which case each point takes 10 wishes); attribute (18 in any attribute lasting 6-36 turns); race (into a human removes level caps); level cap (without changing race, raises level cap by 1-2 levels, max); any other spell up to 7th level; negate a bad outcome (including a full party wipe up to 1 week after the fact, or within 1 day if attempting to preserve xp/treasure gained); outcome of a small battle could be changed (1 day later, the presence of powerful combatants reduces efficacy to a single round changed); greedy/game breaking wishes automatically fail ("I want to know everything about this dungeon")</t>
    </r>
  </si>
  <si>
    <t>ring of spell turning could turn a wish if the effect were a single-target, personal effect</t>
  </si>
  <si>
    <t>in general, any outer plane can be reached from the astral plane but layered planes (Hades, Hell, etc.) must normally be traveled through sequentially; plane shift and gate bypass this</t>
  </si>
  <si>
    <t>physical
cold</t>
  </si>
  <si>
    <t>physical
bleed</t>
  </si>
  <si>
    <t>bleed</t>
  </si>
  <si>
    <t>physical
fire</t>
  </si>
  <si>
    <t>fear
mind control</t>
  </si>
  <si>
    <t>fear
summon</t>
  </si>
  <si>
    <t>(1-2)</t>
  </si>
  <si>
    <t>(1-4, 2-8 or 15-25)</t>
  </si>
  <si>
    <t>Remorhaz</t>
  </si>
  <si>
    <t>Roper</t>
  </si>
  <si>
    <t>Giant Sea Horse</t>
  </si>
  <si>
    <t>Shambling Mound</t>
  </si>
  <si>
    <t>Shark</t>
  </si>
  <si>
    <t>Megalodon</t>
  </si>
  <si>
    <t>Giant Sea Snake</t>
  </si>
  <si>
    <t>Steppe Nomad Cleric I</t>
  </si>
  <si>
    <t>Steppe Nomad Cleric II</t>
  </si>
  <si>
    <t>Steppe Nomad Magic User I</t>
  </si>
  <si>
    <t>Steppe Nomad Magic User II</t>
  </si>
  <si>
    <t>Orc Leader</t>
  </si>
  <si>
    <t>wield I, infravision I, mining skills, light vulnerable I</t>
  </si>
  <si>
    <t>Brigand Guard</t>
  </si>
  <si>
    <t>Brigand Lieutenant</t>
  </si>
  <si>
    <r>
      <t xml:space="preserve">dispel magic (abjuration) and bless (conjuration) may be cast upon an individual missile (up to 1 lb. per caster level), in which case the duration becomes permanent-until-discharged, the school becomes enchantment and the AoE becomes the target of the missile; such items must be specially made and cost a minimum of 50 gp; the bless missile is strictly for rakshasa slaying </t>
    </r>
    <r>
      <rPr>
        <sz val="8"/>
        <color indexed="10"/>
        <rFont val="Arial"/>
        <family val="2"/>
      </rPr>
      <t>(reversal of Dragon 33)</t>
    </r>
  </si>
  <si>
    <r>
      <t xml:space="preserve">erratum: </t>
    </r>
    <r>
      <rPr>
        <sz val="8"/>
        <rFont val="Arial"/>
        <family val="2"/>
      </rPr>
      <t>discrepancy regarding natural healing (PH p. 105 vs DMG p. 82), the correct amount is 1 hp + con bonus per week, or automatically heal to full after four weeks</t>
    </r>
  </si>
  <si>
    <t>invisibility can only be cast on living targets, with equipment and clothing only being affected while considered "gear" of the target; light sources (torches, etc.) continue to emit light</t>
  </si>
  <si>
    <t>Polyhedron 49</t>
  </si>
  <si>
    <t>Polyhedron 50</t>
  </si>
  <si>
    <t>Polyhedron 51</t>
  </si>
  <si>
    <t>create a day's worth of food for 2-12 people</t>
  </si>
  <si>
    <t>resilience XII</t>
  </si>
  <si>
    <t>revenant</t>
  </si>
  <si>
    <t>if brought to 0 hp, continuously regenerates unless burned, even a small piece will begin fully reforming after 3-18 rounds</t>
  </si>
  <si>
    <t>acid immunity</t>
  </si>
  <si>
    <t>immune to acid</t>
  </si>
  <si>
    <t>linked: revenant</t>
  </si>
  <si>
    <t>permenantly bonded to whomever killed it, will generally ignore all others unless they try to prevent the revenant from accessing target; once target is slain, revenant collapses into dust</t>
  </si>
  <si>
    <t>constriction VIII</t>
  </si>
  <si>
    <t>proc: on claw hit, automatic 2-16 constriction damage in successive rounds</t>
  </si>
  <si>
    <r>
      <t xml:space="preserve">gaze paralyzes unless target saves vs spells, duration 2-8 rounds, only the target of </t>
    </r>
    <r>
      <rPr>
        <b/>
        <sz val="10"/>
        <rFont val="Arial"/>
        <family val="2"/>
      </rPr>
      <t>linked: revenant</t>
    </r>
    <r>
      <rPr>
        <sz val="10"/>
        <rFont val="Arial"/>
        <family val="2"/>
      </rPr>
      <t xml:space="preserve"> is subject to this ability</t>
    </r>
  </si>
  <si>
    <t>tracking IV</t>
  </si>
  <si>
    <r>
      <t xml:space="preserve">100% tracking at any distance, only the subject of </t>
    </r>
    <r>
      <rPr>
        <b/>
        <sz val="10"/>
        <color indexed="20"/>
        <rFont val="Arial"/>
        <family val="2"/>
      </rPr>
      <t>linked: revenant</t>
    </r>
    <r>
      <rPr>
        <sz val="10"/>
        <color indexed="20"/>
        <rFont val="Arial"/>
        <family val="2"/>
      </rPr>
      <t xml:space="preserve"> may be tracked in this way</t>
    </r>
  </si>
  <si>
    <t>animal bane</t>
  </si>
  <si>
    <t>normal animals shy away from this creature</t>
  </si>
  <si>
    <t>Rothé</t>
  </si>
  <si>
    <t>4' high (M)</t>
  </si>
  <si>
    <t>animal, mammal, beast</t>
  </si>
  <si>
    <t>Sandman</t>
  </si>
  <si>
    <t>sandman</t>
  </si>
  <si>
    <t>dispel magic V</t>
  </si>
  <si>
    <t>3rd level (cleric), 60' range, 50% to negate non-item related magic, +5% per cast level below 6th and -2% for caster levels above 6th, 38% to destroy potions</t>
  </si>
  <si>
    <t>Lizard King</t>
  </si>
  <si>
    <t>gear: lizard trident</t>
  </si>
  <si>
    <t>lizard king</t>
  </si>
  <si>
    <t>fearsome trident, 5-20 piercing damage, any to hit roll 5 greater than needed is a critical hit, only works in the hands of a lizard king, otherwise a normal (oversized) trident</t>
  </si>
  <si>
    <t>venom II (tail)</t>
  </si>
  <si>
    <t>Xorn</t>
  </si>
  <si>
    <t>claw/claw/claw/bite</t>
  </si>
  <si>
    <t>5' tall (M)</t>
  </si>
  <si>
    <t>Yeti</t>
  </si>
  <si>
    <t>Zombie</t>
  </si>
  <si>
    <t>Aquatic Elf</t>
  </si>
  <si>
    <t>xorn vulnerabilities</t>
  </si>
  <si>
    <t>xorn</t>
  </si>
  <si>
    <t>Dragon 117, cont'd</t>
  </si>
  <si>
    <t>if a cleric performs a prohibited action while under the effect of withdrawal (such as casting cure light wounds on an ally) the effect ends the moment the action occurs rather than the start of the cast time</t>
  </si>
  <si>
    <t>2 F (m)</t>
  </si>
  <si>
    <t>2 F (f)</t>
  </si>
  <si>
    <t>16 dex, +1 chain, +1 buckler, +1 s. sword, +1 dagger, atl atl, 3 sleep javelins</t>
  </si>
  <si>
    <t>5/4 F/M</t>
  </si>
  <si>
    <t>17 dex, +3 chain, +3 short sword, +2 dagger</t>
  </si>
  <si>
    <t>6/6 C/F</t>
  </si>
  <si>
    <t>7/8 C/F</t>
  </si>
  <si>
    <t>17 dex, +3 chain, +3 bucker, +3 footman's mace</t>
  </si>
  <si>
    <t>15 dex, +3 chain, +3 bucker, +1 footman's mace</t>
  </si>
  <si>
    <t>chainmail, pike &amp; sword</t>
  </si>
  <si>
    <t>chainmail, pike &amp; hand-axe</t>
  </si>
  <si>
    <t>hand-axe &amp; spear</t>
  </si>
  <si>
    <t>hand-axe &amp; pole arm</t>
  </si>
  <si>
    <t>hand-axe &amp; crossbow</t>
  </si>
  <si>
    <t>hand-axe &amp; bow</t>
  </si>
  <si>
    <t>hand-axe</t>
  </si>
  <si>
    <t>sword &amp; hand-axe</t>
  </si>
  <si>
    <t>chainmail, shield, sword &amp; hand-axe</t>
  </si>
  <si>
    <t>chainmail &amp; battle axe</t>
  </si>
  <si>
    <t>for every 30, "there will be" one priest</t>
  </si>
  <si>
    <t>elites: chainmail &amp; battle axe | priests: chainmail &amp; footman's mace</t>
  </si>
  <si>
    <t>Giant Striders</t>
  </si>
  <si>
    <t>33% of force mounted on giant striders (90% of special units)</t>
  </si>
  <si>
    <t>in lair, "will be ruled by" one overlord</t>
  </si>
  <si>
    <t>for every 10, "there will be" one elite | in lair, retinue of four elites</t>
  </si>
  <si>
    <t>"relatives of lizard men"</t>
  </si>
  <si>
    <t>friendly with bugbears, hobgoblins, ogres &amp; orcs</t>
  </si>
  <si>
    <t>flindbar</t>
  </si>
  <si>
    <t>club</t>
  </si>
  <si>
    <t>for every 15, "there will be" one leader</t>
  </si>
  <si>
    <t>Frost Man Thief</t>
  </si>
  <si>
    <t>weapon immunity VI</t>
  </si>
  <si>
    <t>bite/constrict</t>
  </si>
  <si>
    <t>gore/gore/claw/
claw/bite/bite</t>
  </si>
  <si>
    <t>50% damage from cold</t>
  </si>
  <si>
    <t>50% damage from lightning</t>
  </si>
  <si>
    <t>50% damage from fire</t>
  </si>
  <si>
    <t>9th level (MU), 30' range, 70% likely to open ultra-dimensional gate, through which emerges: 80% a type III demon | 20% a type IV demon</t>
  </si>
  <si>
    <t>1st level (MU), self, caster may read any magical text or enscription</t>
  </si>
  <si>
    <t>opponents in grapple range take 3-18 fire damage</t>
  </si>
  <si>
    <r>
      <rPr>
        <b/>
        <sz val="8"/>
        <rFont val="Arial"/>
        <family val="2"/>
      </rPr>
      <t>erratum:</t>
    </r>
    <r>
      <rPr>
        <sz val="8"/>
        <rFont val="Arial"/>
        <family val="2"/>
      </rPr>
      <t xml:space="preserve"> color spray (PH p. 94) affects 1-6 targets with a sum HD no greater than the caster, however the spell description includes effects for creatures above the level of the caster; the implication here is that the HD limit should be ignored</t>
    </r>
  </si>
  <si>
    <t>clone can be used as a pseudo-resurrection; the material component is a "small piece of flesh from the target" and gestation time is 2-8 months; the flesh must come from a living target and be kept somehow moist and fresh; the clone will only have memories and experience up to the point where the sample was taken</t>
  </si>
  <si>
    <t>Source</t>
  </si>
  <si>
    <t>the art objects mentioned in OA includes calligraphy manuscripts, paintings, porcelain objects and statuettes, which should be valued on par with jewelry</t>
  </si>
  <si>
    <t>OA construction costs roughly same as its western counterparts, with paper walls costing 85% as much as wood and then 150% in maintenance; OA watercraft are equivalent to wester counterparts; land vehicles are generally not available</t>
  </si>
  <si>
    <t>OA/Kara Tur is a geographic location in Faerün (Forgotten Realms) as opposed to Oerth (Greyhawk)</t>
  </si>
  <si>
    <t>mollusk, giant animal</t>
  </si>
  <si>
    <t>mollusk</t>
  </si>
  <si>
    <t>mollusk, enchanted</t>
  </si>
  <si>
    <t>all spells directed at this target are redirected at the caster, dispel magic has a 50% chance of disabling this ability for one round</t>
  </si>
  <si>
    <t>8th level (MU), symbol, targets who see or pass over symbol will bicker and argue with each other, 5-20 round duration | if targets are of differing alignments, 50% likely to attack each other, 2-8 round duration</t>
  </si>
  <si>
    <t>dragon, sylvan</t>
  </si>
  <si>
    <t>tail sting</t>
  </si>
  <si>
    <t>camouflage V</t>
  </si>
  <si>
    <t>80% undetectable</t>
  </si>
  <si>
    <t>heightened senses III</t>
  </si>
  <si>
    <t>detect invisible or concealed creatures 100% of the time (line of sight)</t>
  </si>
  <si>
    <t>Purple Worm</t>
  </si>
  <si>
    <t>bite/sting</t>
  </si>
  <si>
    <t>Mottled Worm</t>
  </si>
  <si>
    <t>purple worm, mottled worm</t>
  </si>
  <si>
    <t>able to detect footsteps up to 60' away</t>
  </si>
  <si>
    <t>swallow whole IV</t>
  </si>
  <si>
    <t>lumbering V</t>
  </si>
  <si>
    <t>8th level (MU), symbol, save vs spell or targets suffer -2 dexterity and -4 to hit, 5-16 turn duration</t>
  </si>
  <si>
    <t>8th level (MU), symbol, save vs spell or targets suffer -2 dexterity and -4 to hit, 2-20 turn duration</t>
  </si>
  <si>
    <t>8th level (MU), symbol, automatic and permanent confusion effect on 120 combined hp worth of creatures before symbol is exhausted, only cured by heal, restoration or wish</t>
  </si>
  <si>
    <t>7th level (cleric), symbol, save vs spell or target becomes same alignment and ally of cleric, 1-20 turn duration (this symbol only lasts 8 turns)</t>
  </si>
  <si>
    <t>Sprite</t>
  </si>
  <si>
    <t>carry and use small-sized weapons, including (potentially) missile weapons</t>
  </si>
  <si>
    <t>camouflage VI</t>
  </si>
  <si>
    <t>detect good/evil</t>
  </si>
  <si>
    <t>protection from evil II</t>
  </si>
  <si>
    <t>protection from evil I</t>
  </si>
  <si>
    <t>15th / 1st</t>
  </si>
  <si>
    <t>1st level (MU), touch range, recipient cannot be touched by enchanted creatures, +4 AC vs evil creatures, saving throws vs evil effects are at +4, lasts 3 turns</t>
  </si>
  <si>
    <t>psionics XVII</t>
  </si>
  <si>
    <t>101-200 strength, mind thrust, ego whip, id insinuation, psychic crush, otherwise immune to psionic attacks</t>
  </si>
  <si>
    <t>water elemental</t>
  </si>
  <si>
    <t>flip over ships up to 1 ton per HD</t>
  </si>
  <si>
    <t>capsize I</t>
  </si>
  <si>
    <t>capsize II</t>
  </si>
  <si>
    <t>4th level (MU), self, caster trasports between oak trees up to 360' apart without error, including up to a 250 lb companion or up to 500 lbs of non-living matter</t>
  </si>
  <si>
    <t>aquatic disadvantage</t>
  </si>
  <si>
    <t>Elephant</t>
  </si>
  <si>
    <t>11' tall (L)</t>
  </si>
  <si>
    <t>maximum of 1 attack can be directed at each M-or-smaller target</t>
  </si>
  <si>
    <t>electrical</t>
  </si>
  <si>
    <t>fire</t>
  </si>
  <si>
    <t>night vision (heat) up to 60' away</t>
  </si>
  <si>
    <t>night vision up to 300', or 150' if cloudy</t>
  </si>
  <si>
    <t>night vision (heat) up to 90' away</t>
  </si>
  <si>
    <t>(4-24)</t>
  </si>
  <si>
    <t>(2-16 or 3-24)</t>
  </si>
  <si>
    <t>on claw hit with natural 18, automatically hug for 2-16</t>
  </si>
  <si>
    <t>on claw hit with natural 20, automatically hug for 2-16 (cold)</t>
  </si>
  <si>
    <t>if both limbs hit, automatically engulf size M or smaller creature, asphyxiating after 2-8 rounds</t>
  </si>
  <si>
    <t>if both claws hits, gain two additional attacks at 2-5/2-5</t>
  </si>
  <si>
    <t>if both claws hits, gain two additional attacks at 1-4/1-4</t>
  </si>
  <si>
    <t>if both claws hits, gain two additional attacks at 2-7/2-7</t>
  </si>
  <si>
    <t>if both claws hits, gain two additional attacks at 2-8/2-8</t>
  </si>
  <si>
    <t>if both claws hits, gain two additional attacks at 1-3/1-3</t>
  </si>
  <si>
    <t>draconians may be targed with person effects (charm, hold, etc)</t>
  </si>
  <si>
    <t>dragons generally lay clutches of 1-2 eggs, but faerie dragons can lay up to 4; dragons generally stay with their parents until they reach 16 years old</t>
  </si>
  <si>
    <t>Dakon</t>
  </si>
  <si>
    <t>dakon</t>
  </si>
  <si>
    <t>+2 to hit</t>
  </si>
  <si>
    <t>LN</t>
  </si>
  <si>
    <t>Dark Creeper</t>
  </si>
  <si>
    <t>detect magic I</t>
  </si>
  <si>
    <t>detect magic II</t>
  </si>
  <si>
    <t>symbol of death, symbol of discord, symbol of fear, symbol of hopelessness, symbol of insanity, symbol of pain I, symbol of persuasion, symbol of sleep, symbol of stunning (once per week each), dispel magic I, detect invisible, clairvoyance, clairaudience, remove curse, locate object, detect magic I, read magic, read languages (once per day each)</t>
  </si>
  <si>
    <t>dark creeper</t>
  </si>
  <si>
    <t>1st level (MU), self, detect magic radiations within 15' radius</t>
  </si>
  <si>
    <t>darkness IV</t>
  </si>
  <si>
    <t>1-6/1-6/4-16</t>
  </si>
  <si>
    <t>1-3/1-3/7-28</t>
  </si>
  <si>
    <t>1-6/1-10/1-10</t>
  </si>
  <si>
    <t>1-3/1-3/3-18</t>
  </si>
  <si>
    <t>1-8/1-12/1-12</t>
  </si>
  <si>
    <t>1-6/1-6/5-40</t>
  </si>
  <si>
    <t>1-4/1-4/3-18</t>
  </si>
  <si>
    <t>fear aura IX</t>
  </si>
  <si>
    <t>copper</t>
  </si>
  <si>
    <t>gold</t>
  </si>
  <si>
    <t>green</t>
  </si>
  <si>
    <t>red</t>
  </si>
  <si>
    <t>silver</t>
  </si>
  <si>
    <t>white</t>
  </si>
  <si>
    <t>XP</t>
  </si>
  <si>
    <t>spells</t>
  </si>
  <si>
    <t>dmg</t>
  </si>
  <si>
    <t>breath1</t>
  </si>
  <si>
    <t>breath2</t>
  </si>
  <si>
    <t>90' fire</t>
  </si>
  <si>
    <t>80' frost</t>
  </si>
  <si>
    <t>50' hold</t>
  </si>
  <si>
    <t>100' elec</t>
  </si>
  <si>
    <t>20' repuls</t>
  </si>
  <si>
    <t>50' chlor</t>
  </si>
  <si>
    <t>70' sleep</t>
  </si>
  <si>
    <t>40' fear</t>
  </si>
  <si>
    <t>70' acid</t>
  </si>
  <si>
    <t>30' slow</t>
  </si>
  <si>
    <t>60' acid</t>
  </si>
  <si>
    <t>70' frost</t>
  </si>
  <si>
    <t>8-10</t>
  </si>
  <si>
    <t>7-9</t>
  </si>
  <si>
    <t>9-11</t>
  </si>
  <si>
    <t>5-7</t>
  </si>
  <si>
    <t>Chiang Lung (10-12) - breath weapon is control weather</t>
  </si>
  <si>
    <t xml:space="preserve"> 3,750 +14</t>
  </si>
  <si>
    <t xml:space="preserve"> 5,400 +16</t>
  </si>
  <si>
    <t>Tun Mi Lung (10-12) - always surrounded by storm/typhoon</t>
  </si>
  <si>
    <t xml:space="preserve"> 3,000 +14</t>
  </si>
  <si>
    <t xml:space="preserve"> 4,400 +16</t>
  </si>
  <si>
    <t xml:space="preserve"> 4,400 +15</t>
  </si>
  <si>
    <t>Black Dragon (6 HD)</t>
  </si>
  <si>
    <t>Black Dragon (7 HD)</t>
  </si>
  <si>
    <t>Black Dragon (8 HD)</t>
  </si>
  <si>
    <t>Blue Dragon (8 HD)</t>
  </si>
  <si>
    <t>engulf any number of size M or smaller creatures within 10' radius, inflicting 1-6 hp per round (constriction) and asphyxiating after 2-5 rounds, can only be attacked by S weapons in hand at the time of the attack</t>
  </si>
  <si>
    <t>engulf any number of size M or smaller creatures within a 13' radius, inflicting 4+AC hp per round (constriction) and asphyxiating after 6 rounds, cannot be attacked from the inside</t>
  </si>
  <si>
    <t>rake V, wary I, leap attack IV armored head [50%]</t>
  </si>
  <si>
    <t>Boggart</t>
  </si>
  <si>
    <t>proc: 2-12 electrical damage</t>
  </si>
  <si>
    <t>boggart</t>
  </si>
  <si>
    <t>lightning stroke I</t>
  </si>
  <si>
    <r>
      <t xml:space="preserve">construct mass of adhesive strands, covering up to 80' square feet, contact results in saving throw vs spell at -2 or target is caught for a number of rounds equal to 19-str, web is </t>
    </r>
    <r>
      <rPr>
        <b/>
        <sz val="10"/>
        <rFont val="Arial"/>
        <family val="2"/>
      </rPr>
      <t>fire vulnerable II</t>
    </r>
    <r>
      <rPr>
        <sz val="10"/>
        <rFont val="Arial"/>
        <family val="2"/>
      </rPr>
      <t>, (anything in web will suffer 2-8 fire damage)</t>
    </r>
  </si>
  <si>
    <t>huge spider, jaguar, lion, spotted lion</t>
  </si>
  <si>
    <t>venom IV</t>
  </si>
  <si>
    <t>huge spider</t>
  </si>
  <si>
    <t>proc: save vs poison at +1 or die</t>
  </si>
  <si>
    <t>100' range, able to detect surface thoughts of creatures in range and to probe surface thoughts of one specific target per turn</t>
  </si>
  <si>
    <t>apparition</t>
  </si>
  <si>
    <t>aarokocra (5 minimum)</t>
  </si>
  <si>
    <t>semi-material II</t>
  </si>
  <si>
    <t>if brought to 0 hp, continues fighting until -6 hp at +2 to hit and +2 damage</t>
  </si>
  <si>
    <t>poison immunity, wield I (30%), resilience XI</t>
  </si>
  <si>
    <t>poison immunity, wield I (100%), resilience XI</t>
  </si>
  <si>
    <t>Dervish Fighter I</t>
  </si>
  <si>
    <t>Dervish Fighter II</t>
  </si>
  <si>
    <t>Dervish Fighter III</t>
  </si>
  <si>
    <t>Dervish Fighter IV</t>
  </si>
  <si>
    <t>for every 60, add fighter (6th)</t>
  </si>
  <si>
    <t>Dervish Cleric I</t>
  </si>
  <si>
    <t>Dervish Cleric II</t>
  </si>
  <si>
    <t>in lair, add cleric (10th to 12th)</t>
  </si>
  <si>
    <t>in lair, add two clerics (4th to 8th)</t>
  </si>
  <si>
    <t>Dervish Magic User I</t>
  </si>
  <si>
    <t>Dervish Magic User II</t>
  </si>
  <si>
    <t>(both or neither) for every 50, 15% for add 2 magic users (3rd to 4th)</t>
  </si>
  <si>
    <t>(both or neither) for every 50, 15% for add magic user (7th to 8th)</t>
  </si>
  <si>
    <t>30% mounted, 67% on light (per weapons)</t>
  </si>
  <si>
    <t>100% mounted, 70% on light (per weapons)</t>
  </si>
  <si>
    <t>light horse, leather armor, shield, lance &amp; sword</t>
  </si>
  <si>
    <t>medium horse, chainmail, shield, lance &amp; sword</t>
  </si>
  <si>
    <t>light horse, leather armor, shield, composite bow &amp; sword</t>
  </si>
  <si>
    <t>light horse, leather armor, shield, light crossbow &amp; sword</t>
  </si>
  <si>
    <t>medium horse, chainmail, shield, composite bow &amp; sword</t>
  </si>
  <si>
    <t>all special units equipped with medium horse, plate mail and/or appropriate items</t>
  </si>
  <si>
    <t>Nomad Fighter I</t>
  </si>
  <si>
    <t>Nomad Fighter II</t>
  </si>
  <si>
    <t>Nomad Fighter III</t>
  </si>
  <si>
    <t>Nomad Fighter IV</t>
  </si>
  <si>
    <t>Nomad Leader</t>
  </si>
  <si>
    <t>Nomad Subcommander</t>
  </si>
  <si>
    <t>in lair, add fighter (6th to 8th)</t>
  </si>
  <si>
    <t>Nomad Guard</t>
  </si>
  <si>
    <t>in lair, add twelve fighters (2nd)</t>
  </si>
  <si>
    <t>Nomad Cleric II</t>
  </si>
  <si>
    <t>Nomad Magic User I</t>
  </si>
  <si>
    <t>Nomad Magic User II</t>
  </si>
  <si>
    <t>in lair, add magic user (4th)</t>
  </si>
  <si>
    <t>for every 50, 15% for add magic user (5th to 8th)</t>
  </si>
  <si>
    <t>Nomad Cleric I</t>
  </si>
  <si>
    <t>in lair, add two clerics (3rd)</t>
  </si>
  <si>
    <t>in lair, 10% for add 20-80 infantry units (non-mounted)</t>
  </si>
  <si>
    <t>100% mounted, 80% (or 70%) on light (per weapons) | in lair, add 1-100</t>
  </si>
  <si>
    <t>Herd Animals (I-IV)</t>
  </si>
  <si>
    <t>in lair, 200-800</t>
  </si>
  <si>
    <t>light horse, leather armor, shield, 2 javelins &amp; sword</t>
  </si>
  <si>
    <t>medium horse, chainmail, light crossbow &amp; sword</t>
  </si>
  <si>
    <t>light horse, leather armor, light crossbow &amp; sword</t>
  </si>
  <si>
    <t>light horse, leather armor, composite bow &amp; sword</t>
  </si>
  <si>
    <t>medium horse, chainmail, composite bow &amp; sword</t>
  </si>
  <si>
    <t>(footmen) chainmail, shield, sword &amp; spear</t>
  </si>
  <si>
    <t>(footmen) chainmail, shield, sword &amp; composite bow</t>
  </si>
  <si>
    <t>Merchant Trader</t>
  </si>
  <si>
    <t>10% of force</t>
  </si>
  <si>
    <t>Merchant Drover</t>
  </si>
  <si>
    <t>in lair, add fighter (6th to 11th)</t>
  </si>
  <si>
    <t>in lair, add fighter (5th to 10th)</t>
  </si>
  <si>
    <t>Mercenary Guard</t>
  </si>
  <si>
    <t>Mercenary Lieutenant</t>
  </si>
  <si>
    <t>Mercenary Captain</t>
  </si>
  <si>
    <t>for every 50, 15% for add cleric (4th to 7th)</t>
  </si>
  <si>
    <t>Merchant Cleric</t>
  </si>
  <si>
    <t>Merchant Magic User</t>
  </si>
  <si>
    <t>for every 50, 5% for add cleric (5th to 7th)</t>
  </si>
  <si>
    <t>Merchant Thief I</t>
  </si>
  <si>
    <t>Merchant Thief II</t>
  </si>
  <si>
    <t>(both or neither) for every 50, 15% for add thief (8th to 10th)</t>
  </si>
  <si>
    <t>(both or neither) for every 50, 15% for add 1-4 thieves (3rd to 7th)</t>
  </si>
  <si>
    <t>100% mounted, 20% (or 30%) on medium (per weapons plus Fs &amp; Cs)</t>
  </si>
  <si>
    <t>100% mounted, 30% on medium (per weapons plus Fs &amp; Cs)</t>
  </si>
  <si>
    <t>30% mounted, 33% on medium (per weapons plus Fs &amp; Cs)</t>
  </si>
  <si>
    <t>up to 6/8</t>
  </si>
  <si>
    <t>1 to 4</t>
  </si>
  <si>
    <t>1 to 5</t>
  </si>
  <si>
    <t>up to 7/8</t>
  </si>
  <si>
    <t>1 to 2</t>
  </si>
  <si>
    <t>1 to 3</t>
  </si>
  <si>
    <t>1 to 2+2</t>
  </si>
  <si>
    <t>5 to 8</t>
  </si>
  <si>
    <t>3 to 4</t>
  </si>
  <si>
    <t>6 to 10</t>
  </si>
  <si>
    <t>4 to 6</t>
  </si>
  <si>
    <t>1+1 to 1+3</t>
  </si>
  <si>
    <t>5 to 6</t>
  </si>
  <si>
    <t>7 to 9</t>
  </si>
  <si>
    <t>2+3 to 4+2</t>
  </si>
  <si>
    <t>7 to 8</t>
  </si>
  <si>
    <t>10 to 12</t>
  </si>
  <si>
    <t>1+4 to 3+3</t>
  </si>
  <si>
    <t>9 to 12</t>
  </si>
  <si>
    <t>9 to 10</t>
  </si>
  <si>
    <t>11 to 15</t>
  </si>
  <si>
    <t>13 to 15</t>
  </si>
  <si>
    <t>3+4 to 5+3</t>
  </si>
  <si>
    <t>4+3 to 6+2</t>
  </si>
  <si>
    <t>11 to 12</t>
  </si>
  <si>
    <t>16 to 18</t>
  </si>
  <si>
    <t>13 to 16</t>
  </si>
  <si>
    <t>13 to 14</t>
  </si>
  <si>
    <t>19+</t>
  </si>
  <si>
    <t>5+4 to 7+3</t>
  </si>
  <si>
    <t>6+3 to 8+2</t>
  </si>
  <si>
    <t>15 to 16</t>
  </si>
  <si>
    <t>beneficial scrolls must be read out loud, but cursed scrolls will take effect even if read silently</t>
  </si>
  <si>
    <t>Asmodeus is handsomer than Belial</t>
  </si>
  <si>
    <t>Dragon 33, cont'd</t>
  </si>
  <si>
    <t>5th level (MU), 60' range, save vs death ray at -3 or target is immobilized, 12 round duration</t>
  </si>
  <si>
    <t>3rd level (MU), 120' range, human/demi-human targets must save vs death ray at -3 or be immobilized, 24 round duration</t>
  </si>
  <si>
    <t>bird kick</t>
  </si>
  <si>
    <t>Tyrannosaurus Rex</t>
  </si>
  <si>
    <t>swallow whole I</t>
  </si>
  <si>
    <t>swallow whole III</t>
  </si>
  <si>
    <t>Edmontosaurus</t>
  </si>
  <si>
    <t>type of…</t>
  </si>
  <si>
    <t>hadrosaur</t>
  </si>
  <si>
    <t>now called…</t>
  </si>
  <si>
    <t>ankylosaurus</t>
  </si>
  <si>
    <t>39'</t>
  </si>
  <si>
    <t>23'</t>
  </si>
  <si>
    <t>cretaceuous</t>
  </si>
  <si>
    <t>from the…</t>
  </si>
  <si>
    <t>jurassic</t>
  </si>
  <si>
    <t>28'</t>
  </si>
  <si>
    <t>34'</t>
  </si>
  <si>
    <t>72'</t>
  </si>
  <si>
    <t>13'</t>
  </si>
  <si>
    <t>4,850 lbs</t>
  </si>
  <si>
    <t>sauropod</t>
  </si>
  <si>
    <r>
      <t xml:space="preserve">completely immune to magic effects with three exceptions: a) </t>
    </r>
    <r>
      <rPr>
        <b/>
        <sz val="10"/>
        <rFont val="Arial"/>
        <family val="2"/>
      </rPr>
      <t>magic missile</t>
    </r>
    <r>
      <rPr>
        <sz val="10"/>
        <rFont val="Arial"/>
        <family val="2"/>
      </rPr>
      <t xml:space="preserve">, b) </t>
    </r>
    <r>
      <rPr>
        <b/>
        <sz val="10"/>
        <rFont val="Arial"/>
        <family val="2"/>
      </rPr>
      <t>protection from evil</t>
    </r>
    <r>
      <rPr>
        <sz val="10"/>
        <rFont val="Arial"/>
        <family val="2"/>
      </rPr>
      <t xml:space="preserve"> and c) </t>
    </r>
    <r>
      <rPr>
        <b/>
        <sz val="10"/>
        <rFont val="Arial"/>
        <family val="2"/>
      </rPr>
      <t>maze</t>
    </r>
  </si>
  <si>
    <t>Wind Walker</t>
  </si>
  <si>
    <t>ESP III</t>
  </si>
  <si>
    <t>wind walker</t>
  </si>
  <si>
    <t>tornado aura</t>
  </si>
  <si>
    <r>
      <t xml:space="preserve">rangers and paladins cast spells at their current class level </t>
    </r>
    <r>
      <rPr>
        <sz val="8"/>
        <color indexed="10"/>
        <rFont val="Arial"/>
        <family val="2"/>
      </rPr>
      <t>(reversed in Polyhedron 7)</t>
    </r>
  </si>
  <si>
    <r>
      <t xml:space="preserve">materials/rules from Dragon magazine are unofficial </t>
    </r>
    <r>
      <rPr>
        <sz val="8"/>
        <color indexed="10"/>
        <rFont val="Arial"/>
        <family val="2"/>
      </rPr>
      <t>(reiteration of Polyhedron 8)</t>
    </r>
  </si>
  <si>
    <r>
      <t xml:space="preserve">Dragon Magazine rulings are unofficial </t>
    </r>
    <r>
      <rPr>
        <sz val="8"/>
        <color indexed="10"/>
        <rFont val="Arial"/>
        <family val="2"/>
      </rPr>
      <t>(reiteration of Polyhedron 8)</t>
    </r>
  </si>
  <si>
    <r>
      <t xml:space="preserve">"dispel confusion" (Polyhedron) overrules "sage advice" (Dragon Magazine) </t>
    </r>
    <r>
      <rPr>
        <sz val="8"/>
        <color indexed="10"/>
        <rFont val="Arial"/>
        <family val="2"/>
      </rPr>
      <t>(reiterated in Polyhedron 11)</t>
    </r>
  </si>
  <si>
    <r>
      <t>18th level characters should be retired since high level content is time consuming to create</t>
    </r>
    <r>
      <rPr>
        <sz val="8"/>
        <color indexed="10"/>
        <rFont val="Arial"/>
        <family val="2"/>
      </rPr>
      <t xml:space="preserve"> (expanded from Dragon 33)</t>
    </r>
  </si>
  <si>
    <r>
      <t xml:space="preserve">turn undead requires full round concentration and is considered to have verbal, somatic and material components </t>
    </r>
    <r>
      <rPr>
        <sz val="8"/>
        <color indexed="10"/>
        <rFont val="Arial"/>
        <family val="2"/>
      </rPr>
      <t>(reversal of Polyhedron 17)</t>
    </r>
  </si>
  <si>
    <r>
      <t xml:space="preserve">high level PCs should be retired </t>
    </r>
    <r>
      <rPr>
        <sz val="8"/>
        <color indexed="10"/>
        <rFont val="Arial"/>
        <family val="2"/>
      </rPr>
      <t>(expanded in Polyhedron 8)</t>
    </r>
  </si>
  <si>
    <r>
      <t xml:space="preserve">wish can bring back a character who has failed his system shock check on a resurrection </t>
    </r>
    <r>
      <rPr>
        <sz val="8"/>
        <color indexed="10"/>
        <rFont val="Arial"/>
        <family val="2"/>
      </rPr>
      <t>(expanded in Polyhedron 13)</t>
    </r>
  </si>
  <si>
    <r>
      <t>wish will bring dead characters (with a month) back without a system shock check and may be used even after a failed resurrection attempt</t>
    </r>
    <r>
      <rPr>
        <sz val="8"/>
        <color indexed="10"/>
        <rFont val="Arial"/>
        <family val="2"/>
      </rPr>
      <t xml:space="preserve"> (expanded from Dragon 35)</t>
    </r>
  </si>
  <si>
    <t>mind control immunity</t>
  </si>
  <si>
    <r>
      <t xml:space="preserve">completely immune to magic effects with four exceptions: a) </t>
    </r>
    <r>
      <rPr>
        <b/>
        <sz val="10"/>
        <rFont val="Arial"/>
        <family val="2"/>
      </rPr>
      <t>control weather</t>
    </r>
    <r>
      <rPr>
        <sz val="10"/>
        <rFont val="Arial"/>
        <family val="2"/>
      </rPr>
      <t xml:space="preserve"> triggers save vs spell or die, b) </t>
    </r>
    <r>
      <rPr>
        <b/>
        <sz val="10"/>
        <rFont val="Arial"/>
        <family val="2"/>
      </rPr>
      <t xml:space="preserve">slow </t>
    </r>
    <r>
      <rPr>
        <sz val="10"/>
        <rFont val="Arial"/>
        <family val="2"/>
      </rPr>
      <t xml:space="preserve">functions as a </t>
    </r>
    <r>
      <rPr>
        <b/>
        <sz val="10"/>
        <rFont val="Arial"/>
        <family val="2"/>
      </rPr>
      <t>fireball</t>
    </r>
    <r>
      <rPr>
        <sz val="10"/>
        <rFont val="Arial"/>
        <family val="2"/>
      </rPr>
      <t xml:space="preserve"> (d8 x caster level), c) </t>
    </r>
    <r>
      <rPr>
        <b/>
        <sz val="10"/>
        <rFont val="Arial"/>
        <family val="2"/>
      </rPr>
      <t>haste</t>
    </r>
    <r>
      <rPr>
        <sz val="10"/>
        <rFont val="Arial"/>
        <family val="2"/>
      </rPr>
      <t xml:space="preserve"> functions as a half-damage </t>
    </r>
    <r>
      <rPr>
        <b/>
        <sz val="10"/>
        <rFont val="Arial"/>
        <family val="2"/>
      </rPr>
      <t>fireball</t>
    </r>
    <r>
      <rPr>
        <sz val="10"/>
        <rFont val="Arial"/>
        <family val="2"/>
      </rPr>
      <t xml:space="preserve"> (d4 x caster level) which also doubles the damage of </t>
    </r>
    <r>
      <rPr>
        <b/>
        <sz val="10"/>
        <rFont val="Arial"/>
        <family val="2"/>
      </rPr>
      <t>tornado aura</t>
    </r>
    <r>
      <rPr>
        <sz val="10"/>
        <rFont val="Arial"/>
        <family val="2"/>
      </rPr>
      <t xml:space="preserve"> and d) both </t>
    </r>
    <r>
      <rPr>
        <b/>
        <sz val="10"/>
        <rFont val="Arial"/>
        <family val="2"/>
      </rPr>
      <t>ice storm</t>
    </r>
    <r>
      <rPr>
        <sz val="10"/>
        <rFont val="Arial"/>
        <family val="2"/>
      </rPr>
      <t xml:space="preserve"> and </t>
    </r>
    <r>
      <rPr>
        <b/>
        <sz val="10"/>
        <rFont val="Arial"/>
        <family val="2"/>
      </rPr>
      <t>wall of ice</t>
    </r>
    <r>
      <rPr>
        <sz val="10"/>
        <rFont val="Arial"/>
        <family val="2"/>
      </rPr>
      <t xml:space="preserve"> drive them away from 1-4 rounds</t>
    </r>
  </si>
  <si>
    <t>tornado aura, ESP III, ethereal I, magic immunity X</t>
  </si>
  <si>
    <t>magic immunity X</t>
  </si>
  <si>
    <r>
      <t xml:space="preserve">completely immune to magic effects with two exceptions: a) </t>
    </r>
    <r>
      <rPr>
        <b/>
        <sz val="10"/>
        <rFont val="Arial"/>
        <family val="2"/>
      </rPr>
      <t xml:space="preserve">ice storm </t>
    </r>
    <r>
      <rPr>
        <sz val="10"/>
        <rFont val="Arial"/>
        <family val="2"/>
      </rPr>
      <t xml:space="preserve">and </t>
    </r>
    <r>
      <rPr>
        <b/>
        <sz val="10"/>
        <rFont val="Arial"/>
        <family val="2"/>
      </rPr>
      <t>wall of ice</t>
    </r>
    <r>
      <rPr>
        <sz val="10"/>
        <rFont val="Arial"/>
        <family val="2"/>
      </rPr>
      <t xml:space="preserve"> cause it to go dormant 5-30 turns and b) </t>
    </r>
    <r>
      <rPr>
        <b/>
        <sz val="10"/>
        <rFont val="Arial"/>
        <family val="2"/>
      </rPr>
      <t xml:space="preserve">white dragon breath </t>
    </r>
    <r>
      <rPr>
        <sz val="10"/>
        <rFont val="Arial"/>
        <family val="2"/>
      </rPr>
      <t>and cold wand effects destroy it</t>
    </r>
  </si>
  <si>
    <r>
      <t xml:space="preserve">hurled weapons receive strength bonus to hit to damage, although at DM's discretion the damage bonus on daggers and darts may be limited </t>
    </r>
    <r>
      <rPr>
        <sz val="8"/>
        <color indexed="10"/>
        <rFont val="Arial"/>
        <family val="2"/>
      </rPr>
      <t>(partial reversal of Polyhedron 2)</t>
    </r>
  </si>
  <si>
    <r>
      <t xml:space="preserve">bards gain all druid abilities aside from spells-per-level, including identification, movement, communication, immunities and shapeshifting </t>
    </r>
    <r>
      <rPr>
        <sz val="8"/>
        <color indexed="10"/>
        <rFont val="Arial"/>
        <family val="2"/>
      </rPr>
      <t>(partially reversed in Dragon 117, with the release of hierophant rules in UA)</t>
    </r>
  </si>
  <si>
    <r>
      <t>bards do not gain hierophant powers as described in UA</t>
    </r>
    <r>
      <rPr>
        <sz val="8"/>
        <color indexed="10"/>
        <rFont val="Arial"/>
        <family val="2"/>
      </rPr>
      <t xml:space="preserve"> (partial reversal of Dragon 56)</t>
    </r>
  </si>
  <si>
    <t>(psionic), costs 2 per round, 90' range, able to detect surface thoughts of creatures in range and to probe surface thoughts of one specific target per turn</t>
  </si>
  <si>
    <t>ESP II</t>
  </si>
  <si>
    <t>ESP I</t>
  </si>
  <si>
    <t>(psionic), costs 1 per round, self only, caster can walk on any surface (water, muc, etc) at full speed and can modulate falling speed between 2' per second and normal speed</t>
  </si>
  <si>
    <t>1 turn cast time, creates 10' diameter whirlwind up to 70' tall (30' at the top) which moves at 24", automatically killing anything under 2 HD and causing 3-18 damage to everything else, 1 round duration, strong winds continue for 1 turn</t>
  </si>
  <si>
    <t>1 turn cast time, creates 10' diameter whirlwind up to 70' tall (30' at the top) which moves at 24", automatically killing anything under 2 HD and causing 2-12 damage to everything else, 1 round duration, strong winds continue for 1 turn</t>
  </si>
  <si>
    <t>permanency on a gate would cause a large scale disaster and provoke divine intervention</t>
  </si>
  <si>
    <t>241-300 strength, mind thrust, mind blank, thought shield and mental barrier</t>
  </si>
  <si>
    <t>200 strength, ego whip, psychic crush, mind blank and thought shield</t>
  </si>
  <si>
    <t>Minotaur</t>
  </si>
  <si>
    <t>tracking II</t>
  </si>
  <si>
    <t>minotaur</t>
  </si>
  <si>
    <t>50% tracking within 24 hours of passing</t>
  </si>
  <si>
    <t>lumbering III</t>
  </si>
  <si>
    <t>size S targets take half damage from gore attack</t>
  </si>
  <si>
    <t>Brown Mold</t>
  </si>
  <si>
    <t>Yellow Mold</t>
  </si>
  <si>
    <t>brown mold</t>
  </si>
  <si>
    <t>become invisible III</t>
  </si>
  <si>
    <t>8th level (MU), range 80', transform an object into any other object, duration is at DM's discretion based on how big a transformation is made (tusk into elephant is permanent, purple worm into turnip is an hour, twig into sword is 1 turn)</t>
  </si>
  <si>
    <t>pick pockets with 75% success rate</t>
  </si>
  <si>
    <t>Leucrotta</t>
  </si>
  <si>
    <t>Pet/Poly</t>
  </si>
  <si>
    <t>Rod/Staff/Wand</t>
  </si>
  <si>
    <t>Breath Weapon</t>
  </si>
  <si>
    <t>Spells</t>
  </si>
  <si>
    <t>Piercer (1HD)</t>
  </si>
  <si>
    <t>Piercer (2HD)</t>
  </si>
  <si>
    <t>Piercer (3HD)</t>
  </si>
  <si>
    <t>Piercer (4HD)</t>
  </si>
  <si>
    <t>Manta Ray (8 HD)</t>
  </si>
  <si>
    <t>Manta Ray (9 HD)</t>
  </si>
  <si>
    <t>Manta Ray (10 HD)</t>
  </si>
  <si>
    <t>3' wingspan (S)</t>
  </si>
  <si>
    <t>amplifying proc</t>
  </si>
  <si>
    <t>mantari</t>
  </si>
  <si>
    <t>stinger procs venom, target takes damage equal to 19 - con, no saving throw, any additional mantari stings within the next four rounds do 4 * (19 - con) and reset the counter for four more rounds</t>
  </si>
  <si>
    <t>enchanted, beast</t>
  </si>
  <si>
    <t>Meazel</t>
  </si>
  <si>
    <t>makeshift garrot; if surprise is indicated an un-armored M-sized target will be targeted, damage is 1-4 initially with death at the end of the following round unless the target makes a successful bend bars roll; any hit on the garroter causes the attempt to fail (victim may attack at -2 with a short, stabbing weapon, they may choose whether to attack or bend bars)</t>
  </si>
  <si>
    <t>ettercap, meazel</t>
  </si>
  <si>
    <t>garrot, classed (thief 4th)</t>
  </si>
  <si>
    <t>Meenlock</t>
  </si>
  <si>
    <t>1-4/1-4 or 1-4</t>
  </si>
  <si>
    <t>fear aura XII</t>
  </si>
  <si>
    <t>meenlock</t>
  </si>
  <si>
    <t>know alignment deterimines "classed" alignment rather than the lawful evil alignment of the head</t>
  </si>
  <si>
    <t>assume form XI</t>
  </si>
  <si>
    <r>
      <t xml:space="preserve">transform from human form to viscera form, witnesses to the transformation must save vs magic or die, those who make the first saving throw must make a second saving throw vs magic at +1 (cleric), natural (non-casters), -1 (druid), -2 (multi-class caster), -4 (magic user) or -5 (illusionist) or else intelligence is permanently reduced to 5, may only be restored with </t>
    </r>
    <r>
      <rPr>
        <b/>
        <sz val="10"/>
        <rFont val="Arial"/>
        <family val="2"/>
      </rPr>
      <t>heal</t>
    </r>
    <r>
      <rPr>
        <sz val="10"/>
        <rFont val="Arial"/>
        <family val="2"/>
      </rPr>
      <t xml:space="preserve">, </t>
    </r>
    <r>
      <rPr>
        <b/>
        <sz val="10"/>
        <rFont val="Arial"/>
        <family val="2"/>
      </rPr>
      <t>restoration</t>
    </r>
    <r>
      <rPr>
        <sz val="10"/>
        <rFont val="Arial"/>
        <family val="2"/>
      </rPr>
      <t xml:space="preserve"> or </t>
    </r>
    <r>
      <rPr>
        <b/>
        <sz val="10"/>
        <rFont val="Arial"/>
        <family val="2"/>
      </rPr>
      <t>wish</t>
    </r>
  </si>
  <si>
    <t>transmute
fear
death</t>
  </si>
  <si>
    <t>hypnotizing gaze I</t>
  </si>
  <si>
    <t>hypnotizing gaze II</t>
  </si>
  <si>
    <t>torment III</t>
  </si>
  <si>
    <r>
      <t xml:space="preserve">rangers and paladins cast spells at 1st level when they initially gain spellcasting abilities and increment from there; they do not gain wisdom bonus for druid or cleric slots; they also require spell books, mistletoe and or holy symbols, as appropriate; druids receive a wisdom bonus, bards, rangers and paladins do not; however rangers have to make an int check when scribing new spells </t>
    </r>
    <r>
      <rPr>
        <sz val="8"/>
        <color indexed="10"/>
        <rFont val="Arial"/>
        <family val="2"/>
      </rPr>
      <t>(reiteration of Polyhedron 7 but a reversal of Dragon 44 regarding bards)</t>
    </r>
  </si>
  <si>
    <t>multiclass characters must adhere to standard demi-human level caps; a partially capped demi-human continues splitting xp evenly between capped and uncapped classes</t>
  </si>
  <si>
    <r>
      <t xml:space="preserve">the default character creation method for AD&amp;D is six rolls of 4d6 with the player selecting the placement of each attribute </t>
    </r>
    <r>
      <rPr>
        <sz val="8"/>
        <color indexed="10"/>
        <rFont val="Arial"/>
        <family val="2"/>
      </rPr>
      <t>(reiterated in Polyhedron 8)</t>
    </r>
  </si>
  <si>
    <r>
      <t xml:space="preserve">AD&amp;D is tuned to the following attribute method: 4d6, dropping the lowest and then ordered at the player's discretion prior to race/age adjustments; raw 3d6 was for D&amp;D </t>
    </r>
    <r>
      <rPr>
        <sz val="8"/>
        <color indexed="10"/>
        <rFont val="Arial"/>
        <family val="2"/>
      </rPr>
      <t>(reiteration of Dragon 64)</t>
    </r>
  </si>
  <si>
    <t>generally, multi-/dual- classed characters may use abilities for a given class only while adhering to all equipment restrictions for that class</t>
  </si>
  <si>
    <t>aerial servants and invisible stalkers roam the astral plane, but standard elementals do not (and in fact cannot be summoned there directly but must be brought via a gate spell or something similar); of the four types, only air elementals are capable of operating normally on the astral plane; however other elemental-like spells (fireball, chariot of Sustarre etc) operate normally</t>
  </si>
  <si>
    <t>commune, divination, spirit hammer and word of recall only work if the deity resides on the astral plane; anti-magic shell can only be used by astral natives; find familiar works but summons an astral creature for a familiar; teleport only works when directed at a solid surface within the plane (such as a matter island or fortress)</t>
  </si>
  <si>
    <t>Dragon 76, cont'd</t>
  </si>
  <si>
    <t>may elect to destroy itself when near death, exploding in 20' radius for 6-36 damage, save vs wands for half</t>
  </si>
  <si>
    <t>cold vulnerable IV</t>
  </si>
  <si>
    <t>+1 per damage die from all cold attacks, -2 saving throws vs cold</t>
  </si>
  <si>
    <t>Poltergeist</t>
  </si>
  <si>
    <t>body and head have completely separate stats; body is AC 10 and is otherwise as indicated from class/level, head has base pěnanggalan attributes (4 HD, etc)</t>
  </si>
  <si>
    <t>poltergeist</t>
  </si>
  <si>
    <t>invisible on prime material plane, dimly visible on ethereal and astral planes, +4 bonus to AC</t>
  </si>
  <si>
    <t>cause fear II</t>
  </si>
  <si>
    <t>wings generate a loud buzzing noise, clearly audible up to 150' away</t>
  </si>
  <si>
    <t>ground vulnerable I</t>
  </si>
  <si>
    <t>-2 AC penalty while not in flight</t>
  </si>
  <si>
    <t>venom VIII, fire vulnerable X, ground vulnerable I, conspicuous I</t>
  </si>
  <si>
    <t>Hound of Ill Omen</t>
  </si>
  <si>
    <t>general immunity I</t>
  </si>
  <si>
    <t>general immunity II</t>
  </si>
  <si>
    <t>hound of ill omen</t>
  </si>
  <si>
    <t>completely immune to all physical, magic and psionic effects</t>
  </si>
  <si>
    <t>venom II, polymorph self I, couatl spellcasting, constriction I, phase ethereal, psionics I</t>
  </si>
  <si>
    <t>4th level (MU), self, caster may assume the form of a large spider, raven, giant rat or goat, gaining physical attacks but not special abilities, recover 1-12 hp upon returning to natural form, unlimited usage</t>
  </si>
  <si>
    <t>polymorph self I</t>
  </si>
  <si>
    <t>linked: brownie</t>
  </si>
  <si>
    <t>linked: homonculous</t>
  </si>
  <si>
    <t>linked: imp</t>
  </si>
  <si>
    <t>detect good</t>
  </si>
  <si>
    <t>1st level (cleric), self, detect goodness in 10' wide x 120' long corridor</t>
  </si>
  <si>
    <t>-* / 1st</t>
  </si>
  <si>
    <t>saving throws IX</t>
  </si>
  <si>
    <t>no AD&amp;D errata</t>
  </si>
  <si>
    <t>light and medium lances operate as spears when the wielder is dismounted, though they retain the lance speed factor</t>
  </si>
  <si>
    <t>gaze equivalent to death ray, 60' range, save only permitted if target's eyes are averted, slays target up to 8+3 HD, extends into astral and ethereal planes, 25% chance per combat round to use gaze, 10% if targets are moving around</t>
  </si>
  <si>
    <t>blinding gaze</t>
  </si>
  <si>
    <t>blindheim</t>
  </si>
  <si>
    <t>30' range, targets must save vs wands (at -4 for those with infravision) or be blinded 11-20 turns</t>
  </si>
  <si>
    <t>Blood Hawk</t>
  </si>
  <si>
    <t>7' wingspan (S)</t>
  </si>
  <si>
    <t>bird</t>
  </si>
  <si>
    <t>Giant Bloodworm</t>
  </si>
  <si>
    <t>blood drain VII</t>
  </si>
  <si>
    <t>blood drain VI, fearless I</t>
  </si>
  <si>
    <t>giant bloodworm</t>
  </si>
  <si>
    <t>bless, curse I (once each per day), control weather, ice storm (three times each per day), immolate III, scaly command III, fear aura VI, polymorph self IV, become invisible I, ESP V, arthropod bane, paired ferocity, saving throws XI, lightning immunity I, poison immunity, fire vulnerable I</t>
  </si>
  <si>
    <t>general immunity I, curse II</t>
  </si>
  <si>
    <t>one target is automatically cursed; the next 1-10 injuries suffered by them have their damage quadrupled and they are immune to all magical healing until all the amplified injuries have occurred; a remove curse will cut the number in half</t>
  </si>
  <si>
    <t>disease proc VIII</t>
  </si>
  <si>
    <t>proc: target must save vs poison or be infected with an acute renal disease; 50% chance of death in 1-12 days, otherwise -1 con per week for up to 4 weeks</t>
  </si>
  <si>
    <t>polymorph self I (three times per day), proc disease VIII, weapon immunity VII, mind control immunity</t>
  </si>
  <si>
    <t>any OA class or race may be female; at the DM's discretion, shukenja and/or sohei may be restricted to a single gender within a given sect</t>
  </si>
  <si>
    <r>
      <rPr>
        <b/>
        <sz val="10"/>
        <rFont val="Arial"/>
        <family val="2"/>
      </rPr>
      <t>20th</t>
    </r>
    <r>
      <rPr>
        <sz val="10"/>
        <rFont val="Arial"/>
        <family val="2"/>
      </rPr>
      <t xml:space="preserve"> / 3rd</t>
    </r>
  </si>
  <si>
    <t>theropod</t>
  </si>
  <si>
    <t>18'</t>
  </si>
  <si>
    <t>21'</t>
  </si>
  <si>
    <t>52'</t>
  </si>
  <si>
    <r>
      <t>Dinicht</t>
    </r>
    <r>
      <rPr>
        <b/>
        <sz val="10"/>
        <color indexed="10"/>
        <rFont val="Arial"/>
        <family val="2"/>
      </rPr>
      <t>h</t>
    </r>
    <r>
      <rPr>
        <sz val="10"/>
        <rFont val="Arial"/>
        <family val="2"/>
      </rPr>
      <t>ys</t>
    </r>
  </si>
  <si>
    <r>
      <t>Archelon Ischyr</t>
    </r>
    <r>
      <rPr>
        <b/>
        <sz val="10"/>
        <color indexed="10"/>
        <rFont val="Arial"/>
        <family val="2"/>
      </rPr>
      <t>o</t>
    </r>
    <r>
      <rPr>
        <sz val="10"/>
        <rFont val="Arial"/>
        <family val="2"/>
      </rPr>
      <t>s</t>
    </r>
  </si>
  <si>
    <t>armored fish</t>
  </si>
  <si>
    <t>33'</t>
  </si>
  <si>
    <t>20'</t>
  </si>
  <si>
    <t>82'</t>
  </si>
  <si>
    <t>plesiosaur</t>
  </si>
  <si>
    <t>40'</t>
  </si>
  <si>
    <t>11,900 lbs</t>
  </si>
  <si>
    <t>14,600 lbs</t>
  </si>
  <si>
    <t>1,350 lbs</t>
  </si>
  <si>
    <t>116,000 lbs</t>
  </si>
  <si>
    <t>85,600 lbs</t>
  </si>
  <si>
    <t>38,000 lbs</t>
  </si>
  <si>
    <t>dwarf(s), elf(s), gnome, halfling(s), human(s), ixitxachitl(s),
ki-rin, lammasu, lich, locathah(s), naga(s), nymph, rakshasa, sahuagin, sylph, triton, vampire(s)</t>
  </si>
  <si>
    <t>gnome</t>
  </si>
  <si>
    <t>dwarf(s), gnome, halfling(s)</t>
  </si>
  <si>
    <t>minion: badger</t>
  </si>
  <si>
    <t>minion: giant badger</t>
  </si>
  <si>
    <t>minion: wolverine</t>
  </si>
  <si>
    <t>minion: bugbear</t>
  </si>
  <si>
    <r>
      <t xml:space="preserve">20% of goblin caves contain 2-12 </t>
    </r>
    <r>
      <rPr>
        <b/>
        <sz val="10"/>
        <rFont val="Arial"/>
        <family val="2"/>
      </rPr>
      <t>bugbears</t>
    </r>
  </si>
  <si>
    <r>
      <t xml:space="preserve">60% of goblin caves contain 5-30 </t>
    </r>
    <r>
      <rPr>
        <b/>
        <sz val="10"/>
        <rFont val="Arial"/>
        <family val="2"/>
      </rPr>
      <t>wargs</t>
    </r>
  </si>
  <si>
    <t>minion: warg</t>
  </si>
  <si>
    <r>
      <t xml:space="preserve">60% (x25%) of dwarf strongholds contain 5-20 </t>
    </r>
    <r>
      <rPr>
        <b/>
        <sz val="10"/>
        <rFont val="Arial"/>
        <family val="2"/>
      </rPr>
      <t>wolves</t>
    </r>
  </si>
  <si>
    <r>
      <t>65% of elf communities contain 2-12</t>
    </r>
    <r>
      <rPr>
        <b/>
        <sz val="10"/>
        <rFont val="Arial"/>
        <family val="2"/>
      </rPr>
      <t xml:space="preserve"> giant eagles</t>
    </r>
  </si>
  <si>
    <r>
      <t xml:space="preserve">50% of aquatic elf communities contain 1-3 </t>
    </r>
    <r>
      <rPr>
        <b/>
        <sz val="10"/>
        <rFont val="Arial"/>
        <family val="2"/>
      </rPr>
      <t>dolphins</t>
    </r>
  </si>
  <si>
    <r>
      <t>70% (x80%) of wood elf communities contain 2-8</t>
    </r>
    <r>
      <rPr>
        <b/>
        <sz val="10"/>
        <rFont val="Arial"/>
        <family val="2"/>
      </rPr>
      <t xml:space="preserve"> giant owls</t>
    </r>
  </si>
  <si>
    <r>
      <t xml:space="preserve">70% (x20%) of wood elf communities contain 1-6 </t>
    </r>
    <r>
      <rPr>
        <b/>
        <sz val="10"/>
        <rFont val="Arial"/>
        <family val="2"/>
      </rPr>
      <t>giant lynx</t>
    </r>
  </si>
  <si>
    <r>
      <t xml:space="preserve">65% (x80%) of gnoll bands contain 4-16 </t>
    </r>
    <r>
      <rPr>
        <b/>
        <sz val="10"/>
        <rFont val="Arial"/>
        <family val="2"/>
      </rPr>
      <t>hyenas</t>
    </r>
  </si>
  <si>
    <r>
      <t xml:space="preserve">65% (x20%) of gnoll bands contain 2-12 </t>
    </r>
    <r>
      <rPr>
        <b/>
        <sz val="10"/>
        <rFont val="Arial"/>
        <family val="2"/>
      </rPr>
      <t>hyaenodons</t>
    </r>
  </si>
  <si>
    <r>
      <t xml:space="preserve">80% (x70%) of gnome villages contain 5-30 </t>
    </r>
    <r>
      <rPr>
        <b/>
        <sz val="10"/>
        <rFont val="Arial"/>
        <family val="2"/>
      </rPr>
      <t>badgers</t>
    </r>
  </si>
  <si>
    <r>
      <t xml:space="preserve">80% (x20%) of gnome villages contain 3-12 </t>
    </r>
    <r>
      <rPr>
        <b/>
        <sz val="10"/>
        <rFont val="Arial"/>
        <family val="2"/>
      </rPr>
      <t>giant badgers</t>
    </r>
  </si>
  <si>
    <r>
      <t xml:space="preserve">80% (x10%) of gnome villages contain 2-8 </t>
    </r>
    <r>
      <rPr>
        <b/>
        <sz val="10"/>
        <rFont val="Arial"/>
        <family val="2"/>
      </rPr>
      <t>wolverines</t>
    </r>
  </si>
  <si>
    <r>
      <t xml:space="preserve">30% of storm giant keeps contain 1-2 </t>
    </r>
    <r>
      <rPr>
        <b/>
        <sz val="10"/>
        <rFont val="Arial"/>
        <family val="2"/>
      </rPr>
      <t>rocs</t>
    </r>
  </si>
  <si>
    <r>
      <t xml:space="preserve">75% of stone giant caves contain 1-4 </t>
    </r>
    <r>
      <rPr>
        <b/>
        <sz val="10"/>
        <rFont val="Arial"/>
        <family val="2"/>
      </rPr>
      <t>cave bears</t>
    </r>
  </si>
  <si>
    <r>
      <t xml:space="preserve">50% (x30%) of hill giant caves contain 1-3 </t>
    </r>
    <r>
      <rPr>
        <b/>
        <sz val="10"/>
        <rFont val="Arial"/>
        <family val="2"/>
      </rPr>
      <t>giant lizards</t>
    </r>
  </si>
  <si>
    <r>
      <t xml:space="preserve">50% (x50%) of hill giant caves contain 2-8 </t>
    </r>
    <r>
      <rPr>
        <b/>
        <sz val="10"/>
        <rFont val="Arial"/>
        <family val="2"/>
      </rPr>
      <t>dire wolves</t>
    </r>
  </si>
  <si>
    <r>
      <t xml:space="preserve">50% (x30%) of gray elves ride </t>
    </r>
    <r>
      <rPr>
        <b/>
        <sz val="10"/>
        <rFont val="Arial"/>
        <family val="2"/>
      </rPr>
      <t>griffons</t>
    </r>
    <r>
      <rPr>
        <sz val="10"/>
        <rFont val="Arial"/>
        <family val="2"/>
      </rPr>
      <t xml:space="preserve"> | 30% (x30%) of storm giant keeps contain 1-4 </t>
    </r>
    <r>
      <rPr>
        <b/>
        <sz val="10"/>
        <rFont val="Arial"/>
        <family val="2"/>
      </rPr>
      <t>griffons</t>
    </r>
  </si>
  <si>
    <t>minion: sea lion</t>
  </si>
  <si>
    <t>minion: wild dog</t>
  </si>
  <si>
    <r>
      <t xml:space="preserve">halfling villages contain 1-4 </t>
    </r>
    <r>
      <rPr>
        <b/>
        <sz val="10"/>
        <rFont val="Arial"/>
        <family val="2"/>
      </rPr>
      <t xml:space="preserve">wild dogs </t>
    </r>
    <r>
      <rPr>
        <sz val="10"/>
        <rFont val="Arial"/>
        <family val="2"/>
      </rPr>
      <t>per adult halfling</t>
    </r>
  </si>
  <si>
    <t>Tallfellow Halfling</t>
  </si>
  <si>
    <t>Stout Halfling</t>
  </si>
  <si>
    <t>4'+ (S)</t>
  </si>
  <si>
    <t>every other round, transport self up to 6' from current location, caster AC is -4 in those rounds and caster's subsequent attack is 75% likely to be from the rear</t>
  </si>
  <si>
    <t>blink I, blink away</t>
  </si>
  <si>
    <t>blink I</t>
  </si>
  <si>
    <t>blink II</t>
  </si>
  <si>
    <t>torment I</t>
  </si>
  <si>
    <t>torment II</t>
  </si>
  <si>
    <t>meenlocks mark target and intrude upon their thoughts, each hour of torment causes target to temporarily lose 1 str, dex, int and wis, attack at --1 and and cast spells with a +2 saving throws, meenlocks must stay within 300' of target to sustain torment</t>
  </si>
  <si>
    <t>propagate VI</t>
  </si>
  <si>
    <t>propagate VII</t>
  </si>
  <si>
    <t>classed (fighter/magic user 6/9), wield I, ambush II, natural invisibility, infravision I, accuracy III, elf resistance, observant</t>
  </si>
  <si>
    <t>classed (cleric/fighter/magic user 2/2/2), wield I, ambush II, natural invisibility, infravision I, accuracy III, elf resistance, observant</t>
  </si>
  <si>
    <t>classed (cleric/fighter/magic user 3/3/3), wield I, ambush II, natural invisibility, infravision I, accuracy III, elf resistance, observant</t>
  </si>
  <si>
    <t>classed (cleric/fighter/magic user 4/4/4), wield I, ambush II, natural invisibility, infravision I, accuracy III, elf resistance, observant</t>
  </si>
  <si>
    <t>after three rounds of continuous contact, steel items are destroyed</t>
  </si>
  <si>
    <t>assume form X</t>
  </si>
  <si>
    <t>gate XIII</t>
  </si>
  <si>
    <t>9th level (MU), 30' range, 25% likely to open ultra-dimensional gate, through which emerges: 25% 1-2 fire mephits | 25% 1-2 lava mephits | 25% 1-2 smoke mephits | 25% 1-2 steam mephits</t>
  </si>
  <si>
    <t>1-2/1-2</t>
  </si>
  <si>
    <t>breathe smoke I</t>
  </si>
  <si>
    <t>smoke mephit</t>
  </si>
  <si>
    <t>breathe sooty smoke balls, 20' range, 1-4 damage plus 1-2 rounds of blindness, no saving throw</t>
  </si>
  <si>
    <t>breathe small fireballs, 10' range, 1-6 damage, automatically hit, no saving throw, only useable every third round</t>
  </si>
  <si>
    <t>breathe small fireballs, 30' range, explode in 5' radius, damage equal to firetoad's current hp, save vs breath weapon for half damage</t>
  </si>
  <si>
    <r>
      <t xml:space="preserve">decapitating effects on golems (vorpal, shapness, etc) do not destroy them - the head's hp are separated out </t>
    </r>
    <r>
      <rPr>
        <sz val="8"/>
        <color indexed="10"/>
        <rFont val="Arial"/>
        <family val="2"/>
      </rPr>
      <t>(maybe 1/8th?)</t>
    </r>
    <r>
      <rPr>
        <sz val="8"/>
        <rFont val="Arial"/>
        <family val="2"/>
      </rPr>
      <t xml:space="preserve"> retaining immunities and, in the case of iron and stone golems, continuing to fire off periodic special abilities; meanwhile the body continues attacking as if blind</t>
    </r>
  </si>
  <si>
    <t>rod of Asmodeus can be recharged (by Asmodeus) once per day, (unlike other rods); it can absorb 50 spell levels in a given encounter (as rod of absorption); neither the rod nor the horn of Geryon are artifacts (as opposed to the Wand of Orcus)</t>
  </si>
  <si>
    <t>bards can perform thieving abilities while wearing magical chain mail, although such skills are always used at the max level of thief they previously achieved</t>
  </si>
  <si>
    <t>fireball II (every third round), cause fear I, phase ethereal III, know alignment, blindness reflection</t>
  </si>
  <si>
    <t>heucuva</t>
  </si>
  <si>
    <t>Ice Lizard</t>
  </si>
  <si>
    <t>usable only by triton, five functions (calm waters, 1 mile range | summon 5-20 hippocampi in 2-12 turns, 1 mile range | summon 5-30 giant sea horses in 2-12 turns, 1 mile range | summon 1-10 sea lions in 2-12 turns, 1 mile range | cause fear I in marine animals, save vs magic at -5 penalty or flee 3-18 turns)</t>
  </si>
  <si>
    <t>cause fear I</t>
  </si>
  <si>
    <t>tiny weapon, no damage, target must save vs magic or become catatonic 1-6 hours</t>
  </si>
  <si>
    <t>aarokocra, troglodyte(s)</t>
  </si>
  <si>
    <t>tiny weapon, damage 1-4</t>
  </si>
  <si>
    <t>tiny weapon, no damage, 2% cumulative chance of knocking target unconscious, splint mail or better renders target immune</t>
  </si>
  <si>
    <t>backstabbing may be performed using any weapon but only at melee range; if multiple surprise segments occur the first attack gains +4 to hit and the backstab multiplier while subsequent attacks gain only +2 to hit; magic weapons generally glow and will spoil backstab attempts in darkness</t>
  </si>
  <si>
    <t>+1 weapon or 4+1 HD to hit, silver does half damage</t>
  </si>
  <si>
    <t>breathe fire I</t>
  </si>
  <si>
    <t>breathe fire II</t>
  </si>
  <si>
    <t>breathe fire III</t>
  </si>
  <si>
    <t>breathe fire IV</t>
  </si>
  <si>
    <t>breathe fire V</t>
  </si>
  <si>
    <t>breathe lightning</t>
  </si>
  <si>
    <t>breathe acid I</t>
  </si>
  <si>
    <t>breathe acid II</t>
  </si>
  <si>
    <t>confusion proc, confusion gaze</t>
  </si>
  <si>
    <t>psionic demi-humans continue gaining psionic levels (via the xp table for the appropriate class) even after they have capped</t>
  </si>
  <si>
    <t>clairaudience/clairvoyance can endow deaf/blind characters with temporary hearing/sight</t>
  </si>
  <si>
    <t>the limits and boundaries of phantasmal force have been left deliberately undefined</t>
  </si>
  <si>
    <t>successful attacks permanently drain one magic item, leaving them permenantly non-magical; generally prefers powerful items, but will target whatever is nearest</t>
  </si>
  <si>
    <t>disenchant</t>
  </si>
  <si>
    <t>jermlaine elder</t>
  </si>
  <si>
    <t>permanently drain magic from one item after handling it 1-4 rounds</t>
  </si>
  <si>
    <t>saving throws as 4th level fighter</t>
  </si>
  <si>
    <t>on save for half effects, suffer no effect whatsoever if the save is made; furthermore they are affected by magic as if 4 HD creatures</t>
  </si>
  <si>
    <t>infravision IV</t>
  </si>
  <si>
    <t>night vision (heat) up to 30' away</t>
  </si>
  <si>
    <t>detect invisible or concealed creatures 50% of the time</t>
  </si>
  <si>
    <t>hell hound, jermlaine(s)</t>
  </si>
  <si>
    <t>defeaning roar II (three times per day), classed (cleric 6)</t>
  </si>
  <si>
    <t>androsphinx</t>
  </si>
  <si>
    <t>deafening roar II</t>
  </si>
  <si>
    <t>claw/claw/gore</t>
  </si>
  <si>
    <t>gynosphinx, pixie</t>
  </si>
  <si>
    <t>clairvoyance</t>
  </si>
  <si>
    <t>3th level (MU), self, see a chosen location, unlimited range</t>
  </si>
  <si>
    <t>remove curse</t>
  </si>
  <si>
    <t>3rd level (cleric), touch range, remove a curse on an item or individual</t>
  </si>
  <si>
    <t>symbol of death</t>
  </si>
  <si>
    <t>symbol of insanity</t>
  </si>
  <si>
    <t>symbol of persuasion</t>
  </si>
  <si>
    <t>symbol of hopelessness</t>
  </si>
  <si>
    <r>
      <t xml:space="preserve">kick attack for 2-8 damage </t>
    </r>
    <r>
      <rPr>
        <sz val="10"/>
        <color indexed="10"/>
        <rFont val="Arial"/>
        <family val="2"/>
      </rPr>
      <t>note name change</t>
    </r>
  </si>
  <si>
    <t>Mastodon</t>
  </si>
  <si>
    <t>triton(s)</t>
  </si>
  <si>
    <t>sperm whale</t>
  </si>
  <si>
    <t>tail bludgeon</t>
  </si>
  <si>
    <t>black whale, humpback whale, killer whale, right whale, sperm whale</t>
  </si>
  <si>
    <r>
      <t xml:space="preserve">spit at melee opponent, 25% chance to </t>
    </r>
    <r>
      <rPr>
        <b/>
        <sz val="10"/>
        <rFont val="Arial"/>
        <family val="2"/>
      </rPr>
      <t>blind</t>
    </r>
    <r>
      <rPr>
        <sz val="10"/>
        <rFont val="Arial"/>
        <family val="2"/>
      </rPr>
      <t xml:space="preserve"> 1-3 rounds</t>
    </r>
  </si>
  <si>
    <t>charge XI</t>
  </si>
  <si>
    <t>giant goat</t>
  </si>
  <si>
    <t>no minimum distance listed, +4 damage</t>
  </si>
  <si>
    <t>Goblin</t>
  </si>
  <si>
    <t>4' tall (S)</t>
  </si>
  <si>
    <t>goblin(s)</t>
  </si>
  <si>
    <t>-1 to hit in daylight</t>
  </si>
  <si>
    <t>4' tall (M)</t>
  </si>
  <si>
    <t>4th level (MU), self, caster trasports self up to 360' without error, including up to a 250 lb companion or up to 500 lbs of non-living matter</t>
  </si>
  <si>
    <t>saving throws XI</t>
  </si>
  <si>
    <t>saving throws as 11th level magic user</t>
  </si>
  <si>
    <t>death resistance I</t>
  </si>
  <si>
    <t>death resistance II</t>
  </si>
  <si>
    <t>dragonne</t>
  </si>
  <si>
    <t>30' diameter (L)</t>
  </si>
  <si>
    <t>dragon turtle</t>
  </si>
  <si>
    <r>
      <t xml:space="preserve">a PC can become a swanmay (MM2) if she is a sylvan female ranger, but immediately becomes an NPC </t>
    </r>
    <r>
      <rPr>
        <sz val="8"/>
        <color indexed="10"/>
        <rFont val="Arial"/>
        <family val="2"/>
      </rPr>
      <t>(same as PC vampires, Dragon 76)</t>
    </r>
  </si>
  <si>
    <t>a PC can become a knight of quality (LL), but immediately becomes an NPC</t>
  </si>
  <si>
    <r>
      <t xml:space="preserve">if a PC successfully undertakes the process of becoming a lich they immediately become NPCs and their current level(s) become permenantly locked </t>
    </r>
    <r>
      <rPr>
        <sz val="8"/>
        <color indexed="10"/>
        <rFont val="Arial"/>
        <family val="2"/>
      </rPr>
      <t>(expanded in Dragon 76 and Polyhedron 14)</t>
    </r>
  </si>
  <si>
    <t>AD&amp;D rangers are very different than Tolkien rangers; AD&amp;D elves are very different than Tolkien elves</t>
  </si>
  <si>
    <t>magic hammers double the user's strength damage bonus but only if they are wearing gauntlets of ogre power, regardless of whether they have a natural 18/00</t>
  </si>
  <si>
    <t>robe of blending still works when the wearer is in motion</t>
  </si>
  <si>
    <t>hammer of thunderbolts must be wielded two-handed even if the wearer meets all the optional criteria (girdle of giant strength and gauntlets of ogre power); similarly the fatigue effect is always triggered</t>
  </si>
  <si>
    <t>magic weapon bonuses and procs are not affected by magic resistance, but intelligent weapon spell effects are cast at [ int + ego ] level for the purposes of magic resistance</t>
  </si>
  <si>
    <t>when magic weapons gain bonus enchantment (for instance +3 holy avenger is +6 vs chaotic evil) the weapon's base bonus is included in that total</t>
  </si>
  <si>
    <t>death knight, nycadaemon</t>
  </si>
  <si>
    <t>illusion I, mirror image I, charm person, suggestion (once per day each), wield I, lamia touch</t>
  </si>
  <si>
    <t>mirror image I</t>
  </si>
  <si>
    <t>mirror image II</t>
  </si>
  <si>
    <t>2nd level (MU), self, caster generates 4 mirror images of himself which disappear when struck, lasting up to 4 turns</t>
  </si>
  <si>
    <t>reverse gravity</t>
  </si>
  <si>
    <t xml:space="preserve">7th level (MU), 100' range, all within 30'x30' square column (infinite height) fall 16' into the air (possibly suffering fall damage against the ceiling) and then fall the same distance, duration 1 segment </t>
  </si>
  <si>
    <t>20th / 14th</t>
  </si>
  <si>
    <t>1st level (MU), 50' range, saving throw or target is reduced to 25% normal size, if cast on an object then only reduced 50%, can only be cast on M-sized and smaller targets and objects, 10 turn duration</t>
  </si>
  <si>
    <t>Treasure</t>
  </si>
  <si>
    <t>min
App</t>
  </si>
  <si>
    <t>max
App</t>
  </si>
  <si>
    <t>3Q, S</t>
  </si>
  <si>
    <t>G</t>
  </si>
  <si>
    <t>F</t>
  </si>
  <si>
    <t>C, R, S, T</t>
  </si>
  <si>
    <t>I, S, T</t>
  </si>
  <si>
    <t>O, P, Q</t>
  </si>
  <si>
    <t>B, I</t>
  </si>
  <si>
    <t>I, Q</t>
  </si>
  <si>
    <t>R</t>
  </si>
  <si>
    <t>O</t>
  </si>
  <si>
    <t>Q, R</t>
  </si>
  <si>
    <t>J, R</t>
  </si>
  <si>
    <t>H</t>
  </si>
  <si>
    <t>B, S, T</t>
  </si>
  <si>
    <t>100M, 10Q</t>
  </si>
  <si>
    <t>Q, C (magic only)</t>
  </si>
  <si>
    <t>O, P, R</t>
  </si>
  <si>
    <t>J, K, L, M, N, Q (one potion or dagger)</t>
  </si>
  <si>
    <t>E, S</t>
  </si>
  <si>
    <t>E, 10Q, S</t>
  </si>
  <si>
    <t>C, S</t>
  </si>
  <si>
    <t>5Q</t>
  </si>
  <si>
    <t>3Q</t>
  </si>
  <si>
    <t>R, S, T</t>
  </si>
  <si>
    <t>B, 10Q</t>
  </si>
  <si>
    <t>J, K, L, M, N, Q, C (magic only)</t>
  </si>
  <si>
    <t>O, P, 5Q</t>
  </si>
  <si>
    <t>K</t>
  </si>
  <si>
    <t>C, Y</t>
  </si>
  <si>
    <t>R, T, X</t>
  </si>
  <si>
    <t>B, S</t>
  </si>
  <si>
    <t>P, 10Q, X, Y</t>
  </si>
  <si>
    <t>custom (3 concentric 0.5%-per chances: a) 2-12 1,000gp tusks, b) 20-80 5 gp nuggets, c) 1-100 10gp gems)</t>
  </si>
  <si>
    <t>custom (3 independent 0.5%-per chances: a) 2-12 1,000gp tusks, b) 20-80 5 gp nuggets, c) 1-100 10gp gems)</t>
  </si>
  <si>
    <t>J, K, L, M, N Q</t>
  </si>
  <si>
    <t>C, R</t>
  </si>
  <si>
    <t>B, S, T, X</t>
  </si>
  <si>
    <t>B, T, X</t>
  </si>
  <si>
    <t>C, Q</t>
  </si>
  <si>
    <t>10Q, X</t>
  </si>
  <si>
    <t>G (magic only), R, S</t>
  </si>
  <si>
    <t>5Q, X</t>
  </si>
  <si>
    <t>R, S, T, X</t>
  </si>
  <si>
    <t>10Q</t>
  </si>
  <si>
    <t>B, 5Q, X</t>
  </si>
  <si>
    <t>10J, 10K, 10L, 10M, 10N, 5Q, X</t>
  </si>
  <si>
    <t>custom (3-18pp &amp; 35% chance of 5-20 gems)</t>
  </si>
  <si>
    <t>I, S, X</t>
  </si>
  <si>
    <t>3Q, X, Y</t>
  </si>
  <si>
    <t>U</t>
  </si>
  <si>
    <t>R, X</t>
  </si>
  <si>
    <t>J, K, L, M, N</t>
  </si>
  <si>
    <t>E, 10Q, R</t>
  </si>
  <si>
    <t>5Q, S</t>
  </si>
  <si>
    <t>C, R, S, T, X</t>
  </si>
  <si>
    <t>20Q</t>
  </si>
  <si>
    <t>I, O, P, Y</t>
  </si>
  <si>
    <t>all combat in the presence of this creature is performed with +1 to hit and damage</t>
  </si>
  <si>
    <t>completely invisible and undetectable except to detect magic</t>
  </si>
  <si>
    <t>general immunity III</t>
  </si>
  <si>
    <r>
      <t xml:space="preserve">completely immune to all physical, magic and psionic effects, </t>
    </r>
    <r>
      <rPr>
        <b/>
        <sz val="10"/>
        <rFont val="Arial"/>
        <family val="2"/>
      </rPr>
      <t>dispel magic</t>
    </r>
    <r>
      <rPr>
        <sz val="10"/>
        <rFont val="Arial"/>
        <family val="2"/>
      </rPr>
      <t xml:space="preserve"> drives it away</t>
    </r>
  </si>
  <si>
    <t>linked: trilloch</t>
  </si>
  <si>
    <t>Psionic Triton</t>
  </si>
  <si>
    <t>Pyrohydra (9 heads)</t>
  </si>
  <si>
    <t>25% chance to catch a hurled boulder</t>
  </si>
  <si>
    <t>resilience XIII</t>
  </si>
  <si>
    <t>if brought to 1 hp, at least 10 hp of damage must have been inflicted by fire or else further damage is impossible</t>
  </si>
  <si>
    <t>gear: large spiked club (90%), regenerate II, resilience XIII, wield VIII, infravision II</t>
  </si>
  <si>
    <t>damage 2-16</t>
  </si>
  <si>
    <t>1-6/1-6/1-10/1-10</t>
  </si>
  <si>
    <t>1-2/1-2/1-4</t>
  </si>
  <si>
    <t>1-3/1-3</t>
  </si>
  <si>
    <t>1-4/1-4/1-8/1-8/1-6</t>
  </si>
  <si>
    <t>1-3/1-3/4-16</t>
  </si>
  <si>
    <t>2-12/2-12/1-3/1-3/2-5</t>
  </si>
  <si>
    <t>1-4/1-4/2-8</t>
  </si>
  <si>
    <t>2-8/1-8/1-8/1-8/1-8/
1-8/1-8/1-8/1-8</t>
  </si>
  <si>
    <t>5-40</t>
  </si>
  <si>
    <t>5d8</t>
  </si>
  <si>
    <t>7d6-2</t>
  </si>
  <si>
    <t>3-30</t>
  </si>
  <si>
    <t>3d10</t>
  </si>
  <si>
    <t>9d4-6</t>
  </si>
  <si>
    <t>6-36</t>
  </si>
  <si>
    <t>6d6</t>
  </si>
  <si>
    <t>10d4-4</t>
  </si>
  <si>
    <t>6-48</t>
  </si>
  <si>
    <t>6d8</t>
  </si>
  <si>
    <t>14d4-8</t>
  </si>
  <si>
    <t>5-30</t>
  </si>
  <si>
    <t>5d6</t>
  </si>
  <si>
    <t>4-10</t>
  </si>
  <si>
    <t>2d4+2</t>
  </si>
  <si>
    <t>2-24</t>
  </si>
  <si>
    <t>2d12</t>
  </si>
  <si>
    <t>8-48</t>
  </si>
  <si>
    <t>8d6</t>
  </si>
  <si>
    <t>2d10/2</t>
  </si>
  <si>
    <t>5-10</t>
  </si>
  <si>
    <t>d6+4</t>
  </si>
  <si>
    <t>8-64</t>
  </si>
  <si>
    <t>8d8</t>
  </si>
  <si>
    <t>10-100</t>
  </si>
  <si>
    <t>10d10</t>
  </si>
  <si>
    <t>18d6-8</t>
  </si>
  <si>
    <t>30d4-20</t>
  </si>
  <si>
    <t>40-320</t>
  </si>
  <si>
    <t>40d8</t>
  </si>
  <si>
    <t>56d6-16</t>
  </si>
  <si>
    <t>12-72</t>
  </si>
  <si>
    <t>12d6</t>
  </si>
  <si>
    <t>20d4-8</t>
  </si>
  <si>
    <t>d4+3</t>
  </si>
  <si>
    <t>(max hp)</t>
  </si>
  <si>
    <t>10-31</t>
  </si>
  <si>
    <t>3d8+7</t>
  </si>
  <si>
    <t>7d4+3</t>
  </si>
  <si>
    <t>custom ((H, S) proportioned by age: 1 10% for 25%, 2 25% for 25%, 3 50% for 50%, 4-6 normal, 7 50% for 150%, 8 75% for 200%)</t>
  </si>
  <si>
    <t>custom ((H, S, T) proportioned by age: 1 10% for 25%, 2 25% for 25%, 3 50% for 50%, 4-6 normal, 7 50% for 150%, 8 75% for 200%)</t>
  </si>
  <si>
    <t>custom ((H, R, S, T) proportioned by age: 1 10% for 25%, 2 25% for 25%, 3 50% for 50%, 4-6 normal, 7 50% for 150%, 8 75% for 200%)</t>
  </si>
  <si>
    <t>custom ((H, T) proportioned by age: 1 10% for 25%, 2 25% for 25%, 3 50% for 50%, 4-6 normal, 7 50% for 150%, 8 75% for 200%)</t>
  </si>
  <si>
    <t>custom ((E, O, S) proportioned by age: 1 10% for 25%, 2 25% for 25%, 3 50% for 50%, 4-6 normal, 7 50% for 150%, 8 75% for 200%)</t>
  </si>
  <si>
    <t>custom ((B, R, S, T, V) proportioned by age: 1 10% for 25%, 2 25% for 25%, 3 50% for 50%, 4-6 normal, 7 50% for 150%, 8 75% for 200%)</t>
  </si>
  <si>
    <t>trilloch</t>
  </si>
  <si>
    <t>mucous membrane</t>
  </si>
  <si>
    <t>muscular</t>
  </si>
  <si>
    <t>heart</t>
  </si>
  <si>
    <t>throat</t>
  </si>
  <si>
    <t>skin</t>
  </si>
  <si>
    <t>urinary</t>
  </si>
  <si>
    <t>Effect</t>
  </si>
  <si>
    <t>-1 con/str per week</t>
  </si>
  <si>
    <t>immune to poison and gases</t>
  </si>
  <si>
    <t>prismatic wall only affects creatures entering it; placing it on a creature's location means they suffer no effect</t>
  </si>
  <si>
    <t>when a dual class character is level drained they lose levels/xp from only their active class</t>
  </si>
  <si>
    <t>when a spellcaster is level-drained they lose spells (as indicated in PH) randomly</t>
  </si>
  <si>
    <t>weapon proficiency slots stack fully for both dual- and multi- classed characters</t>
  </si>
  <si>
    <t>spellcasters cannot elect to cast partial strength versions of their spells</t>
  </si>
  <si>
    <t>vampires with class levels cannot level up but continue using their old maximum hp if it is greater than that generated by 8 +3 HD</t>
  </si>
  <si>
    <t>saving throws as 12th level cleric</t>
  </si>
  <si>
    <t>displacement</t>
  </si>
  <si>
    <t>+2 to saving throws, +2 to AC unless opponent has true sight</t>
  </si>
  <si>
    <t>psionics I</t>
  </si>
  <si>
    <t>psionics II</t>
  </si>
  <si>
    <t>psionics III</t>
  </si>
  <si>
    <t>at the DM's discretion, all magic weapons above 3.5' in length may get the sword's 25% chance for intelligence</t>
  </si>
  <si>
    <t>gaze attacks never get more than one target per round, and it's selected at random if there are multiple possible targets</t>
  </si>
  <si>
    <t>Githzerai Fighter I</t>
  </si>
  <si>
    <t>Githzerai Fighter II</t>
  </si>
  <si>
    <t>Githzerai Magic User I</t>
  </si>
  <si>
    <t>Githzerai Magic User II</t>
  </si>
  <si>
    <t>Githzerai Monk I</t>
  </si>
  <si>
    <t>Githzerai Monk II</t>
  </si>
  <si>
    <t>2-12 (3/2)</t>
  </si>
  <si>
    <t>Githzerai Warlock I</t>
  </si>
  <si>
    <t>Githzerai Warlock II</t>
  </si>
  <si>
    <t>Githzerai Warlock III</t>
  </si>
  <si>
    <t>giant lizard, subterranean lizard</t>
  </si>
  <si>
    <t>clamping bite I, scuttle</t>
  </si>
  <si>
    <t>1-6/1-6/3-24</t>
  </si>
  <si>
    <t>1-4/1-4/4-16</t>
  </si>
  <si>
    <t>1-6/1-6/4-24</t>
  </si>
  <si>
    <t>1-4/1-4/5-20</t>
  </si>
  <si>
    <t>1-8/1-8/6-36</t>
  </si>
  <si>
    <t>1-6/1-6/2-20</t>
  </si>
  <si>
    <t>1-8/1-8/3-30</t>
  </si>
  <si>
    <t>1-6/1-6/5-30</t>
  </si>
  <si>
    <t>1-4/1-4/2-16</t>
  </si>
  <si>
    <t>1-8/1-8/3-18</t>
  </si>
  <si>
    <t>2-12/2-12/4-32</t>
  </si>
  <si>
    <t>1-6/1-6/2-12</t>
  </si>
  <si>
    <t>2-6</t>
  </si>
  <si>
    <t>d10/2+1</t>
  </si>
  <si>
    <t>1</t>
  </si>
  <si>
    <t>2-12/2-12/2-12/
2-12/2-12</t>
  </si>
  <si>
    <t>2-16/2-16/2-12/
2-12/2-12</t>
  </si>
  <si>
    <t>2-16/3-18</t>
  </si>
  <si>
    <t>2-8/2-8/1-6</t>
  </si>
  <si>
    <t>1-2/1-2/2-5</t>
  </si>
  <si>
    <t>0/(0/0/0)</t>
  </si>
  <si>
    <t>1-3/1-3/1-6/1-4</t>
  </si>
  <si>
    <t>2d4+1</t>
  </si>
  <si>
    <t>2-16/2-16</t>
  </si>
  <si>
    <t>1-6/1-6/1-10</t>
  </si>
  <si>
    <t>3-10</t>
  </si>
  <si>
    <t>2-11</t>
  </si>
  <si>
    <t>1-8/1-8/1-3</t>
  </si>
  <si>
    <t>1-4/1-4</t>
  </si>
  <si>
    <t>Pan Lung (6 HD)</t>
  </si>
  <si>
    <t>Shen Lung (9 HD)</t>
  </si>
  <si>
    <t>T'ien Lung (11 HD)</t>
  </si>
  <si>
    <t>Yu Lung (5 HD)</t>
  </si>
  <si>
    <t>Li Lung (8 HD)</t>
  </si>
  <si>
    <t>Li Lung (9 HD)</t>
  </si>
  <si>
    <t>Lung Wang (12 HD)</t>
  </si>
  <si>
    <t>Lung Wang (13 HD)</t>
  </si>
  <si>
    <t>Pan Lung (7 HD)</t>
  </si>
  <si>
    <t>Pan Lung (8 HD)</t>
  </si>
  <si>
    <t>Shen Lung (10 HD)</t>
  </si>
  <si>
    <t>Shen Lung (11 HD)</t>
  </si>
  <si>
    <t>T'ien Lung (12 HD)</t>
  </si>
  <si>
    <t>T'ien Lung (13 HD)</t>
  </si>
  <si>
    <t>Yu Lung (6 HD)</t>
  </si>
  <si>
    <t>Yu Lung (7 HD)</t>
  </si>
  <si>
    <t>ESP V</t>
  </si>
  <si>
    <t>variable range (5-40', 5' per age category), able to detect surface thoughts of creatures in range and to probe surface thoughts of one specific target per turn</t>
  </si>
  <si>
    <t>8' long (M)</t>
  </si>
  <si>
    <t>12' diameter (L)</t>
  </si>
  <si>
    <t>6' diameter (M)</t>
  </si>
  <si>
    <t>2' diameter (S)</t>
  </si>
  <si>
    <t>house self within body made mindless by psionic attacks</t>
  </si>
  <si>
    <t>body and heads each have discrete attributes: the body is essentially indestructible, each head has 8 hp and the number of heads determines number of attacks (5-12), HD/to hit and amount of damage inflicted per head (5-6 = 1-6 dmg | 7-10 = 1-8 dmg | 11-12 = 1-10 dmg)</t>
  </si>
  <si>
    <t>regenerate IV</t>
  </si>
  <si>
    <t>lernaean hydra</t>
  </si>
  <si>
    <r>
      <t xml:space="preserve">neutral good bards are permitted to backstab so long as the target is a known enemy </t>
    </r>
    <r>
      <rPr>
        <sz val="8"/>
        <color indexed="10"/>
        <rFont val="Arial"/>
        <family val="2"/>
      </rPr>
      <t>(expansion of Dragon 44 and 47)</t>
    </r>
  </si>
  <si>
    <t>linked host makes two attempts any time they roll a die (to hit, damage, saving throw, etc), always taking the better roll</t>
  </si>
  <si>
    <t>any within 50' radius of linked host (friend or foe) makes two attempts any time they roll a die (to hit, damage, saving throw, etc), always taking the worse roll</t>
  </si>
  <si>
    <t>shape change IV</t>
  </si>
  <si>
    <t>gradually adopt silhouette of linked human/demi-human</t>
  </si>
  <si>
    <t>detect gems</t>
  </si>
  <si>
    <t>umpleby</t>
  </si>
  <si>
    <t>Umpleby</t>
  </si>
  <si>
    <t>detect precious metals or gems within 100'</t>
  </si>
  <si>
    <t>telepathy IV</t>
  </si>
  <si>
    <t>converse telepathically with linked host</t>
  </si>
  <si>
    <t>hide in shadows I</t>
  </si>
  <si>
    <t>63% hide in shadows</t>
  </si>
  <si>
    <t>weapon immunity XII</t>
  </si>
  <si>
    <t>lightning resistance I</t>
  </si>
  <si>
    <t>lightning resistance II</t>
  </si>
  <si>
    <t>10.5' (L)</t>
  </si>
  <si>
    <t>illusion I</t>
  </si>
  <si>
    <t>Noble Djinni</t>
  </si>
  <si>
    <t>planar travel I</t>
  </si>
  <si>
    <t>planar travel II</t>
  </si>
  <si>
    <t>whirlwind I</t>
  </si>
  <si>
    <t>whirlwind II</t>
  </si>
  <si>
    <t>noble djinni</t>
  </si>
  <si>
    <t>djinni, noble djinni</t>
  </si>
  <si>
    <t>illusion II</t>
  </si>
  <si>
    <t>8th / 3rd
- / 5th</t>
  </si>
  <si>
    <t>-2 AC penalty from below</t>
  </si>
  <si>
    <t>18"</t>
  </si>
  <si>
    <t>Giant Ant Warrior</t>
  </si>
  <si>
    <t>Giant Ant Queen</t>
  </si>
  <si>
    <t>camarasaurus, diplodocus</t>
  </si>
  <si>
    <t>apatosaurus, cetiosaurus</t>
  </si>
  <si>
    <t>brachiasaurus</t>
  </si>
  <si>
    <t>charge VII</t>
  </si>
  <si>
    <t>charge VIII</t>
  </si>
  <si>
    <t>charge IX</t>
  </si>
  <si>
    <t>pentaceratops</t>
  </si>
  <si>
    <t>triceratops</t>
  </si>
  <si>
    <t>trampling damage 3-30</t>
  </si>
  <si>
    <t>trampling damage 4-40</t>
  </si>
  <si>
    <t>normally a cleric can only receive their spells once per day (per memorization), but may be granted an emergency replenishment in a life-or-death situation; repeated replenishment requests may result in retaliation</t>
  </si>
  <si>
    <r>
      <t xml:space="preserve">unless otherwise stated, paralysis lasts 5-20 rounds (per wand effect) </t>
    </r>
    <r>
      <rPr>
        <sz val="8"/>
        <color indexed="10"/>
        <rFont val="Arial"/>
        <family val="2"/>
      </rPr>
      <t>(reversal of Dragon 37 and 52)</t>
    </r>
  </si>
  <si>
    <r>
      <t xml:space="preserve">7th level (cleric), range 60' radius, expels all extra-planar creatures, evil creatures a) below 4 HD are killed outright, b) 4-7 HD are paralyzed 1-4 turns, c) 8-11 HD </t>
    </r>
    <r>
      <rPr>
        <b/>
        <sz val="10"/>
        <rFont val="Arial"/>
        <family val="2"/>
      </rPr>
      <t>stunned</t>
    </r>
    <r>
      <rPr>
        <sz val="10"/>
        <rFont val="Arial"/>
        <family val="2"/>
      </rPr>
      <t xml:space="preserve"> 2-8 rounds (50% movement, -4 to hit, no spells), d) 12+ HD made </t>
    </r>
    <r>
      <rPr>
        <b/>
        <sz val="10"/>
        <rFont val="Arial"/>
        <family val="2"/>
      </rPr>
      <t>deaf</t>
    </r>
    <r>
      <rPr>
        <sz val="10"/>
        <rFont val="Arial"/>
        <family val="2"/>
      </rPr>
      <t xml:space="preserve"> 1-4 rounds (75% movement, -2 to hit, 50% spell failure)</t>
    </r>
  </si>
  <si>
    <t>Carnivorous Ape</t>
  </si>
  <si>
    <t>rend I</t>
  </si>
  <si>
    <t>rend II</t>
  </si>
  <si>
    <t>Axe Beak</t>
  </si>
  <si>
    <t>Baboon</t>
  </si>
  <si>
    <t>bite</t>
  </si>
  <si>
    <t>-</t>
  </si>
  <si>
    <t>bludgeon</t>
  </si>
  <si>
    <t>Badger</t>
  </si>
  <si>
    <t>S</t>
  </si>
  <si>
    <t>Giant Badger</t>
  </si>
  <si>
    <t>M</t>
  </si>
  <si>
    <t>Baluchitherium</t>
  </si>
  <si>
    <t>cavaliers generally shun the use of missile weapons, but elven and half-elven cavaliers will use composite short bows; crossbows in particular are associated with foot soldiers</t>
  </si>
  <si>
    <t>rangers, monks and certain specific actions can mitigate the effect of surprise</t>
  </si>
  <si>
    <t>irrel. / 4th</t>
  </si>
  <si>
    <r>
      <t xml:space="preserve">(this issue of sage advice was written in direct response to questions about a feature article in Dragon 67) </t>
    </r>
    <r>
      <rPr>
        <sz val="8"/>
        <rFont val="Arial"/>
        <family val="2"/>
      </rPr>
      <t>damage incurred on the astral plane remains when the traveller returns to their body; grappling and pummelling are allowed but not overbearing (which requires a "floor"); dexterity matters in the astral plane as a maesure of reaction time (though it has no meaningful on anything but standard reaction time rolls)</t>
    </r>
  </si>
  <si>
    <t>wu jen memorize all their spells in a six hour block of meditation, regardless of how many there are or what level; the wu jen 2nd ki power allows them to cast a spell at max range, duration and effect - this may only be used on a currently memorized and eligible spell</t>
  </si>
  <si>
    <t>a wu jen may cast spells with fire wings in effect, but only while stationary or gliding</t>
  </si>
  <si>
    <t>the aoe for spell scry is essentially disk shaped (a flat circular radius with a room-sized ceiling)</t>
  </si>
  <si>
    <t>dispel illusion works only against fellow illusionists or against phantasmal force (from any source)</t>
  </si>
  <si>
    <t>herd animal(s) (antelope, deer, giraffe, musk ox, reindeer)</t>
  </si>
  <si>
    <t>blood drain III</t>
  </si>
  <si>
    <t>9th level (MU), self, instantaneously adopt the form of a humanoid between 4' and 12' tall</t>
  </si>
  <si>
    <t>shape change I</t>
  </si>
  <si>
    <t>shape change II</t>
  </si>
  <si>
    <t>Hobgoblin Sergeant</t>
  </si>
  <si>
    <t>charm person can be cast on a target with whom the caster cannot communicate but it reduces the practical value of the spell</t>
  </si>
  <si>
    <t>rangers gain spells in the same way as magic users (scribing them) and must use material components as well</t>
  </si>
  <si>
    <t>most armors have elements of lower-tier armor built into them - for instance plate mail typically has both leather and chain elements</t>
  </si>
  <si>
    <t>material components always disappear as a spell is cast</t>
  </si>
  <si>
    <t>Troglodyte Leader (3 HD)</t>
  </si>
  <si>
    <t>Troglodyte Leader (4 HD)</t>
  </si>
  <si>
    <t>Roper (10 HD)</t>
  </si>
  <si>
    <t>Roper (11 HD)</t>
  </si>
  <si>
    <t>Roper (12 HD)</t>
  </si>
  <si>
    <t>mantrap (MM2) scent becomes less effective when distilled from the mantrap and targets receive a +4 to their saving throw</t>
  </si>
  <si>
    <t>ioun stones can raise attributes above racial maximums but not above 18</t>
  </si>
  <si>
    <t>hirelings and henchmen should select their own spells</t>
  </si>
  <si>
    <t>at the DM's discretion, at-will abilities from magic items may require the item be displayed</t>
  </si>
  <si>
    <t>magic boots/gloves cannot be split, like magic effects do not stack and Dragon magazine is unofficial</t>
  </si>
  <si>
    <t>lyre of building provides labor, not materials</t>
  </si>
  <si>
    <t>swallow whole M size or smaller on 20 (note that gars and frogs describe different "swallowed" outcomes)</t>
  </si>
  <si>
    <t>Gargoyle</t>
  </si>
  <si>
    <t>claw/claw/bite/tail</t>
  </si>
  <si>
    <t>know alignment</t>
  </si>
  <si>
    <t>animate dead</t>
  </si>
  <si>
    <t>produce flame</t>
  </si>
  <si>
    <t>armored head I</t>
  </si>
  <si>
    <t>armored head II</t>
  </si>
  <si>
    <t>monoclonius</t>
  </si>
  <si>
    <t>Violet Fungi</t>
  </si>
  <si>
    <t>violet fungi</t>
  </si>
  <si>
    <t>proc: save vs poison or suffer flesh rot in one round (not very well described)</t>
  </si>
  <si>
    <t>Giant Gar</t>
  </si>
  <si>
    <t>holy word</t>
  </si>
  <si>
    <t>Lamprey</t>
  </si>
  <si>
    <t>Giant Lamprey</t>
  </si>
  <si>
    <t>blood drain I</t>
  </si>
  <si>
    <t>blood drain II</t>
  </si>
  <si>
    <t>lamprey</t>
  </si>
  <si>
    <t>true seeing</t>
  </si>
  <si>
    <t>Ankheg (7 HD)</t>
  </si>
  <si>
    <t>Ankheg (8 HD)</t>
  </si>
  <si>
    <t>Barracuda (1 HD)</t>
  </si>
  <si>
    <t>Barracuda (2 HD)</t>
  </si>
  <si>
    <t>Barracuda (3 HD)</t>
  </si>
  <si>
    <t>Dragon Turtle (13 HD)</t>
  </si>
  <si>
    <t>Dragon Turtle (12 HD)</t>
  </si>
  <si>
    <t>Dragon Turtle (14 HD)</t>
  </si>
  <si>
    <t>Air Elemental (8 HD)</t>
  </si>
  <si>
    <t>Air Elemental (12 HD)</t>
  </si>
  <si>
    <t>Air Elemental (16 HD)</t>
  </si>
  <si>
    <t>Earth Elemental (8 HD)</t>
  </si>
  <si>
    <t>Earth Elemental (12 HD)</t>
  </si>
  <si>
    <t>Earth Elemental (16 HD)</t>
  </si>
  <si>
    <t>Fire Elemental (8 HD)</t>
  </si>
  <si>
    <t>Fire Elemental (12 HD)</t>
  </si>
  <si>
    <t>Wild Boar</t>
  </si>
  <si>
    <t>Warthog</t>
  </si>
  <si>
    <t>gore</t>
  </si>
  <si>
    <t>15"</t>
  </si>
  <si>
    <t>resilience II</t>
  </si>
  <si>
    <t>resilience III</t>
  </si>
  <si>
    <t>resilience IV</t>
  </si>
  <si>
    <t>resilience I</t>
  </si>
  <si>
    <t>stampede</t>
  </si>
  <si>
    <t>charge XII</t>
  </si>
  <si>
    <t>stampede if threatened for 1-4 damage per individual to any in direct path</t>
  </si>
  <si>
    <t>Hippocampus</t>
  </si>
  <si>
    <t>fish, enchanted</t>
  </si>
  <si>
    <t>mammal, enchanted</t>
  </si>
  <si>
    <t>Hippogriff</t>
  </si>
  <si>
    <t>Hippopotamus</t>
  </si>
  <si>
    <t>Hippopotamus Bull</t>
  </si>
  <si>
    <t>capsize III</t>
  </si>
  <si>
    <t>flip over small ships (50% per attempt)</t>
  </si>
  <si>
    <t>Hobgoblin</t>
  </si>
  <si>
    <t>6.5' tall (M)</t>
  </si>
  <si>
    <t>druids were introduced in Strategic Review 6, but the version presented in PH is the one AD&amp;D players should use</t>
  </si>
  <si>
    <t>ettins are not included in the monster types (giant humanoids) who attack dwarves and gnomes at -4</t>
  </si>
  <si>
    <t>str 6 + 1-6 | int 10 + 1-8 | wis 8 + 1-4 | dex 12 + 2-8 | con 0 + 4-16 | cha 8 + 1-8</t>
  </si>
  <si>
    <t>str 8 + 1-6 | int 12 + 1-8 | wis 8 + 1-10 | dex 12 + 2-8 | con 0 + 4-16 | cha 10 + 1-8</t>
  </si>
  <si>
    <t>dancing lights I</t>
  </si>
  <si>
    <t>dancing lights II</t>
  </si>
  <si>
    <t>Guardian Daemon</t>
  </si>
  <si>
    <t>1-12/1-12/1-6</t>
  </si>
  <si>
    <t>gelatinous cube, guardian daemon, lich</t>
  </si>
  <si>
    <t>breathe fire XI</t>
  </si>
  <si>
    <t>guardian daemon</t>
  </si>
  <si>
    <t>fiery plume in a cone 30' long and 10' wide, 5-30 damage, save vs breath weapon for half damage</t>
  </si>
  <si>
    <t>particular immunity</t>
  </si>
  <si>
    <t>completely immune to one attack form other than their native immunities (suggestions listed are fire and swords)</t>
  </si>
  <si>
    <t>4-13</t>
  </si>
  <si>
    <t>gear: gith sword</t>
  </si>
  <si>
    <t>gear: silver sword</t>
  </si>
  <si>
    <t>gear: special silver sword</t>
  </si>
  <si>
    <t>+5 two handed vorpal sword, intelligent (minimum 8), retains full enchantment on Astral Plane where it has a 20% chance to proc cut cord (permenantly severing the projected individual from their body including mind barred targets), procs vorpal on a 14 or above whether on Astral or Prime Material Plane, or 16 or above if target is made of solid stone or metal</t>
  </si>
  <si>
    <t>githzerai, mind flayer</t>
  </si>
  <si>
    <t>githzerai</t>
  </si>
  <si>
    <t>shriek V</t>
  </si>
  <si>
    <t>if opponent(s) announces intent to subdue, the target must check at the end of each round whether they have been subdued; likelihood equals their missing health as %, but half of inflicted damage is restored if combat is ended prior to subdual</t>
  </si>
  <si>
    <t>monitor subdue</t>
  </si>
  <si>
    <t>1st level (MU), touch range, recipient cannot be touched by enchanted creatures, +2 AC vs evil creatures, saving throws vs evil effects are at +2, lasts 18 rounds</t>
  </si>
  <si>
    <t>- / 3rd</t>
  </si>
  <si>
    <t>9th / 1st</t>
  </si>
  <si>
    <t>2nd level (MU), self, caster generates 3 mirror images of himself which disappear when struck, lasting up to 18 rounds</t>
  </si>
  <si>
    <t>9th / 3rd</t>
  </si>
  <si>
    <t>9th / 7th</t>
  </si>
  <si>
    <t>Buffalo</t>
  </si>
  <si>
    <t>air elemental</t>
  </si>
  <si>
    <t>weapon immunity X</t>
  </si>
  <si>
    <t>whirlwind III</t>
  </si>
  <si>
    <t>+1 to hit and +4 damage vs flying opponents</t>
  </si>
  <si>
    <t>efreeti, pit fiend</t>
  </si>
  <si>
    <t>djinni, efreeti, noble djinni</t>
  </si>
  <si>
    <t>enlarge</t>
  </si>
  <si>
    <t>efreeti</t>
  </si>
  <si>
    <t>10th / 1st</t>
  </si>
  <si>
    <t>1st level (MU), 50' range, saving throw or target is tripled in size, if cast on an object then increase is only double, can only be cast on M-sized and smaller targets and objects, 10 turn duration</t>
  </si>
  <si>
    <t>create mundane metal items, up to 200 lbs of gold (2-5 day duration) or adamantine (1 hour duration)</t>
  </si>
  <si>
    <t>illusion III</t>
  </si>
  <si>
    <t>18th / 3rd
18th / 5th</t>
  </si>
  <si>
    <t xml:space="preserve">proc: poison, any creature walking on camouflaged stingray is attacked with spine (normal attack, 1-3 damage), target must save vs poison or suffer an additional 5-20 hp and a 5-20 turn paralysis </t>
  </si>
  <si>
    <t>defensive spines III</t>
  </si>
  <si>
    <t>remorhaz</t>
  </si>
  <si>
    <t>creature has spines protruding down its back, melts any metal that contacts them, anything touching them suffers 10-100 heat damage</t>
  </si>
  <si>
    <t>fish, animal</t>
  </si>
  <si>
    <t>Brain Mole</t>
  </si>
  <si>
    <t>mole mind thrust</t>
  </si>
  <si>
    <t>brain mole</t>
  </si>
  <si>
    <t>cause insanity</t>
  </si>
  <si>
    <t>su-monster</t>
  </si>
  <si>
    <t>if two su-monsters are encountered and one of them is damaged, the other does double damage on all attacks for six rounds | if a third (or more) is encountered then the second largest gains double damage on all attacks for six rounds</t>
  </si>
  <si>
    <t>psionics XVI</t>
  </si>
  <si>
    <t>120 strength, (33% psychic crush | 33% psionic blast | 33% mind thrust), otherwise immune to psionic attacks</t>
  </si>
  <si>
    <t>detect use of psionics within 120'</t>
  </si>
  <si>
    <t>psionic detection III</t>
  </si>
  <si>
    <t>psionics XVI, psionic detection III, paired ferocity III</t>
  </si>
  <si>
    <t>Sylph</t>
  </si>
  <si>
    <t>conjure air elemental</t>
  </si>
  <si>
    <t>slyph</t>
  </si>
  <si>
    <t>9th* / 9th</t>
  </si>
  <si>
    <t>5th level (MU), 1 turn casting time, 60' range, opens ultra-dimensional gate, through which emerges a 16 HD air elemental, 9 turn duration</t>
  </si>
  <si>
    <t>Thought Eater</t>
  </si>
  <si>
    <t>thought eater</t>
  </si>
  <si>
    <t>ethereal I</t>
  </si>
  <si>
    <t>exists solely on ethereal plane, cannot be attacked by normal means</t>
  </si>
  <si>
    <t>infest II</t>
  </si>
  <si>
    <t>reminder: dwarves, gnomes and halflings move at base 9"</t>
  </si>
  <si>
    <t>artifacts continue to function in anti-magic shell</t>
  </si>
  <si>
    <t>legend lore can be used to gain information about an artifact, but not its location; wish as a legend lore duplicate can</t>
  </si>
  <si>
    <t>artifacts which interfere with psionics and/or gaze attacks do not prevent regular or special (infravision, true sight) vision; Johydee's Mask allows the user to psionically attack without retaliation</t>
  </si>
  <si>
    <t>shape change imbues the caster with the new form's AC, immunities and special attacks, but they retain their hp and saving throws</t>
  </si>
  <si>
    <t>system shock survival checks must be made upon any unnatural aging effect, including haste, wish and gate</t>
  </si>
  <si>
    <r>
      <t xml:space="preserve">psionic characters are considered to always have their best defense readied </t>
    </r>
    <r>
      <rPr>
        <sz val="8"/>
        <color indexed="10"/>
        <rFont val="Arial"/>
        <family val="2"/>
      </rPr>
      <t>(reiteration of Dragon 78)</t>
    </r>
  </si>
  <si>
    <t>14' diameter (L)</t>
  </si>
  <si>
    <t>8' diameter (M)</t>
  </si>
  <si>
    <t>5.5' tall (M)</t>
  </si>
  <si>
    <t>3' diameter (S)</t>
  </si>
  <si>
    <t>AC</t>
  </si>
  <si>
    <t>removing armor takes 2 rounds (padded/leather/studded), 3-4 rounds (ring/scale), 5 rounds (chain) or 10 rounds (banded/splint/plate), or half those times if the binding is cut</t>
  </si>
  <si>
    <t>T2 is taking a long time</t>
  </si>
  <si>
    <t>magic users cannot see through their familiar's eyes, but instead gain any extra-sensory abilities they may have; reminder: only one familiar per magic user</t>
  </si>
  <si>
    <t>clarifying the term "force field": the innermost layer of a prismatic sphere is not a hard barrier but a redirecting portal (avoidable via saving throw)</t>
  </si>
  <si>
    <t>time stop does not allow for saving throws, but if one were generated (via wish) it would only make the target aware of his surroundings</t>
  </si>
  <si>
    <t>inflicts throat damage on any to hit roll 4 or more greater than needed, or on any 20, resulting in double damage, unconsciousness and automatic death in 2-8 turns unless a cure light wounds (or better) is cast</t>
  </si>
  <si>
    <t>Dire Corby</t>
  </si>
  <si>
    <t>Disenchanter</t>
  </si>
  <si>
    <t>disenchant proc, detect magic I, weapon immunity I</t>
  </si>
  <si>
    <t>disenchanter</t>
  </si>
  <si>
    <t>disenchant proc</t>
  </si>
  <si>
    <t>Doombat</t>
  </si>
  <si>
    <t>1-6/1-4</t>
  </si>
  <si>
    <t>minion: gnoll</t>
  </si>
  <si>
    <t>Kelpie</t>
  </si>
  <si>
    <t>when struck with a melee attack or electricity, splits into two equal parts (each with 50% hp but full stats otherwise)</t>
  </si>
  <si>
    <t>Blink Dog</t>
  </si>
  <si>
    <t>blink away</t>
  </si>
  <si>
    <t>blink dog</t>
  </si>
  <si>
    <t>teleport away to safety</t>
  </si>
  <si>
    <t>vampire(s)</t>
  </si>
  <si>
    <t>cockatrice</t>
  </si>
  <si>
    <t>Couatl</t>
  </si>
  <si>
    <t>venom II</t>
  </si>
  <si>
    <t>constriction I</t>
  </si>
  <si>
    <t>become ethereal at will</t>
  </si>
  <si>
    <t>adult dragons radiate fear when charging or in flyover, a) targets under 1 HD and untrained herbivores flee in panic for 4-24 turns, b) targets under 3 HD must save vs magic (see below) or be paralyzed (50%) or flee in panic (50%) 4-24 turns, c) targets under 6 HD must save vs magic (see below) or suffer -1 to hit for duration of fight | saving throws are made with bonuses of +5 (adult), +3 (old), +1 (very old) if the dragon is not ancient</t>
  </si>
  <si>
    <t>subduable</t>
  </si>
  <si>
    <t>disintegrate always affects the entire creature struck, regardless of size</t>
  </si>
  <si>
    <t>1st level (MU), self, hand becomes charged, user may discharge into an opponent at any time striking vs AC 10 adjusted for dex, 5-13 damage</t>
  </si>
  <si>
    <t>shocking grasp II</t>
  </si>
  <si>
    <t>magic missile III</t>
  </si>
  <si>
    <t>Wyvern</t>
  </si>
  <si>
    <t>35' long (L)</t>
  </si>
  <si>
    <r>
      <t>erratum:</t>
    </r>
    <r>
      <rPr>
        <sz val="8"/>
        <rFont val="Arial"/>
        <family val="2"/>
      </rPr>
      <t xml:space="preserve"> two kensai engaged in a psychic duel use the standard procedure as described at (OA p. 100) - each character makes a saving throw vs death every round until one makes it and the other fails</t>
    </r>
  </si>
  <si>
    <r>
      <t xml:space="preserve">oriental monks attack on the cleric table </t>
    </r>
    <r>
      <rPr>
        <sz val="8"/>
        <color indexed="10"/>
        <rFont val="Arial"/>
        <family val="2"/>
      </rPr>
      <t>(expansion of Dragon 31 and 53)</t>
    </r>
    <r>
      <rPr>
        <sz val="8"/>
        <rFont val="Arial"/>
        <family val="2"/>
      </rPr>
      <t>; they receive neither strength nor dexterity bonuses, except when using thief abilities; the damage bonus (+1 every 2 levels) applies to both missile and melee weapons but not martial arts - those receive monk bonuses to both number of attacks and damage dice starting at level 5</t>
    </r>
  </si>
  <si>
    <r>
      <t xml:space="preserve">OA characters receive 1xp per 2 tael </t>
    </r>
    <r>
      <rPr>
        <sz val="8"/>
        <color indexed="10"/>
        <rFont val="Arial"/>
        <family val="2"/>
      </rPr>
      <t>(expansion from Dragon 79)</t>
    </r>
    <r>
      <rPr>
        <sz val="8"/>
        <rFont val="Arial"/>
        <family val="2"/>
      </rPr>
      <t>; OA characters must pay training costs as described at (DMG p. 86)</t>
    </r>
  </si>
  <si>
    <t>Lava Child Cleric</t>
  </si>
  <si>
    <t>Lava Child Warrior/Mage</t>
  </si>
  <si>
    <t>humanoid, elemental</t>
  </si>
  <si>
    <t>Lava Child Leader</t>
  </si>
  <si>
    <t>metal immunity</t>
  </si>
  <si>
    <t>lava child(ren)</t>
  </si>
  <si>
    <t>air vulnerable</t>
  </si>
  <si>
    <t>+1 per damage die from all water attacks</t>
  </si>
  <si>
    <t>+1 per damage die from all air attacks</t>
  </si>
  <si>
    <t>accuracy X</t>
  </si>
  <si>
    <t>+1 to hit</t>
  </si>
  <si>
    <t>lava child mage</t>
  </si>
  <si>
    <t>1st level (MU), 30' range, control a small fire (such as a torch or small bonfire) such that the light exuded is diminished to near darkness or increased to a light spell, 6 round duration</t>
  </si>
  <si>
    <t>6th / 1st</t>
  </si>
  <si>
    <t>obscure
fire</t>
  </si>
  <si>
    <t>(6)</t>
  </si>
  <si>
    <t>1st level (MU), range 3', unleash a fan of flame in a 120° arc directly in front of the caster, 6 damage and sets combustibles on fire</t>
  </si>
  <si>
    <t>feather fall</t>
  </si>
  <si>
    <t>1st level (MU), 60' range, targets up to 1,400 lbs may be made to descend 12' per segment, 6 segment duration</t>
  </si>
  <si>
    <t>1st level (MU), 60' range, subject generates "normal illumination" within 20' radius, can blind if eyes are targeted in which case target receives saving throw vs spell, 1 hour duration</t>
  </si>
  <si>
    <t>spray musk II</t>
  </si>
  <si>
    <t>accuracy II, spray musk I</t>
  </si>
  <si>
    <t>spray musk I</t>
  </si>
  <si>
    <t>wolverine, giant wolverine</t>
  </si>
  <si>
    <t>accuracy II</t>
  </si>
  <si>
    <t>+4 to hit</t>
  </si>
  <si>
    <t>Wraith</t>
  </si>
  <si>
    <t>weapon immunity XX</t>
  </si>
  <si>
    <t>wraith</t>
  </si>
  <si>
    <r>
      <t xml:space="preserve">2nd level (MU), 60' range, subject generates "full daylight" within 60' radius, can </t>
    </r>
    <r>
      <rPr>
        <b/>
        <sz val="10"/>
        <rFont val="Arial"/>
        <family val="2"/>
      </rPr>
      <t>blind</t>
    </r>
    <r>
      <rPr>
        <sz val="10"/>
        <rFont val="Arial"/>
        <family val="2"/>
      </rPr>
      <t xml:space="preserve"> if eyes are targeted in which case target receives saving throw vs spell, permanent</t>
    </r>
  </si>
  <si>
    <t>2nd level (MU), 10' range, convert up to 6 cubic feet of copper into gold, 6 hour duration</t>
  </si>
  <si>
    <t>6th / 3rd</t>
  </si>
  <si>
    <t>6th / 5th</t>
  </si>
  <si>
    <t>3rd level (MU), range 220', cause a ball of fire to engulf a 20' radius area, inflicting 12-72 points of damage, half if target saves vs spell, also forces object saving throws and sets combustibles on fire</t>
  </si>
  <si>
    <t>3rd level (MU), range 300', cause a ball of fire to engulf a 20' radius area, inflicting 20-120 points of damage, half if target saves vs spell, also forces object saving throws and sets combustibles on fire</t>
  </si>
  <si>
    <t>1st level (cleric), touch, target gains +4 on their saving throw vs the next fear effect they face, if target is currently under fear effect then they immediately get a save at +6, otherwise duration 1 turn</t>
  </si>
  <si>
    <t>slow poison</t>
  </si>
  <si>
    <t>2nd level (cleric), touch, if cast within one hour of poison death, target is placed in stasis (1 hp) during which an antidote may be sought, 6 hour duration</t>
  </si>
  <si>
    <t>thieves suffering a miscast result on a scroll suffer the standard results (DMG p. 128) as a caster 9 levels lower than himself (similar to Issue 7 ruling on ranger and paladin spellcasters)</t>
  </si>
  <si>
    <t>alignment is a convenient shorthand and inadequate for determining alliances/adversaries</t>
  </si>
  <si>
    <r>
      <t xml:space="preserve">releases deafening blast of acid, targets within 8' take 3-12 hp, targets within 16' suffer a) 60%, no additional effect b) 20%, </t>
    </r>
    <r>
      <rPr>
        <b/>
        <sz val="10"/>
        <rFont val="Arial"/>
        <family val="2"/>
      </rPr>
      <t>stunned</t>
    </r>
    <r>
      <rPr>
        <sz val="10"/>
        <rFont val="Arial"/>
        <family val="2"/>
      </rPr>
      <t xml:space="preserve"> 2-8 rounds + deaf 4-16 rounds, c) 20%,</t>
    </r>
    <r>
      <rPr>
        <b/>
        <sz val="10"/>
        <rFont val="Arial"/>
        <family val="2"/>
      </rPr>
      <t xml:space="preserve"> deaf </t>
    </r>
    <r>
      <rPr>
        <sz val="10"/>
        <rFont val="Arial"/>
        <family val="2"/>
      </rPr>
      <t>2-12 rounds, must rest two rounds before redeployment and no more than twice per 8 hours</t>
    </r>
  </si>
  <si>
    <t>reptile, giant animal</t>
  </si>
  <si>
    <t>teleport without error</t>
  </si>
  <si>
    <t>dual-classed characters in oriental adventures (OA p. 28) receive the sum of their classes proficiency slots; there are no multi-class OA classes; ninjas are not permitted to dual-class and must begin the game as ninja-split class</t>
  </si>
  <si>
    <t>at the DM's discretion, high level PC ninjas may be permitted to attract followers or even lead their own clan; on the other hand the DM should definitely develop a fiefdom for any high level PC samurai</t>
  </si>
  <si>
    <r>
      <t>erratum:</t>
    </r>
    <r>
      <rPr>
        <sz val="8"/>
        <rFont val="Arial"/>
        <family val="2"/>
      </rPr>
      <t xml:space="preserve"> samurai do not gain a free katana proficiency and must use two slots to specialize in it</t>
    </r>
  </si>
  <si>
    <r>
      <t xml:space="preserve">erratum: </t>
    </r>
    <r>
      <rPr>
        <sz val="8"/>
        <rFont val="Arial"/>
        <family val="2"/>
      </rPr>
      <t>sohei are capped at 4th level shukenja spells, the table at (OA p. 57) is incorrect</t>
    </r>
  </si>
  <si>
    <t>phase door I</t>
  </si>
  <si>
    <t>irrel. / 14th</t>
  </si>
  <si>
    <t>7th level (MU), caster may enter into stone or earth and move at normal moving speed indefinitely</t>
  </si>
  <si>
    <t>weapon immunity X, phase door I, battering ram IV, aerial disadvantage, rampage I</t>
  </si>
  <si>
    <t>hug IV</t>
  </si>
  <si>
    <t>yeti</t>
  </si>
  <si>
    <t>gaze attack: upon surprising, target must save vs paralyzation or be rigid with fear for 3 rounds</t>
  </si>
  <si>
    <t>camouflage VII</t>
  </si>
  <si>
    <t>any fire effect (lamp oil or even a torch) destroys it</t>
  </si>
  <si>
    <t>fire vulnerable VIII</t>
  </si>
  <si>
    <t>slow ships by 3" per contributing octopus, if ship is brough to a complete stop then it will slowly begin to sink after 3 turns</t>
  </si>
  <si>
    <t>giant octopus</t>
  </si>
  <si>
    <t>capsize V</t>
  </si>
  <si>
    <t>lumbering IV</t>
  </si>
  <si>
    <t>pin limbs</t>
  </si>
  <si>
    <t>18/20</t>
  </si>
  <si>
    <t>octopus components</t>
  </si>
  <si>
    <t>spray ink cloud in a cone 60' long and 60' wide, completely obscuring vision, only usable underwater</t>
  </si>
  <si>
    <t>(2-16, 4-32 or 6-48)</t>
  </si>
  <si>
    <t>destroyed if more than 60' from water source, -5 damage while on solid surface</t>
  </si>
  <si>
    <t>the detection of invisibility check (DMG p. 60) is not used for psionic invisibility, which is a form of targeted mind control rather than magic or stealth; like any discipline, psionic invisibility ends if the user physically attacks</t>
  </si>
  <si>
    <t>Barbed Devil</t>
  </si>
  <si>
    <t>claw/claw/tail</t>
  </si>
  <si>
    <t>7' tall (M)</t>
  </si>
  <si>
    <t>barbed devil</t>
  </si>
  <si>
    <r>
      <t xml:space="preserve">there are no anti-paladins; githyanki anti-paladins are simply chaotic evil fighters </t>
    </r>
    <r>
      <rPr>
        <sz val="8"/>
        <color indexed="10"/>
        <rFont val="Arial"/>
        <family val="2"/>
      </rPr>
      <t xml:space="preserve">(expansion of Dragon 34) </t>
    </r>
    <r>
      <rPr>
        <sz val="8"/>
        <rFont val="Arial"/>
        <family val="2"/>
      </rPr>
      <t>and are not permitted to be clerics under any circumstances since their god is not a true deity</t>
    </r>
  </si>
  <si>
    <t>in some settings an assassin might operate like a guerrilla or commando, therefore within the bounds of (primitive) society</t>
  </si>
  <si>
    <t>there is a third level cleric spell, "animate animal skeleton" which otherwise is identical to "animate dead"</t>
  </si>
  <si>
    <t>deities may be higher than max level in a given class</t>
  </si>
  <si>
    <t>dragons may be spawned by either two dragons mating or by one of the unique dragons 'spawning" them</t>
  </si>
  <si>
    <t>Manta Ray (11 HD)</t>
  </si>
  <si>
    <t>32' wide (L)</t>
  </si>
  <si>
    <t>44' wide (L)</t>
  </si>
  <si>
    <t>36' wide (L)</t>
  </si>
  <si>
    <t>40' wide (L)</t>
  </si>
  <si>
    <t>Sahuagin Mutant</t>
  </si>
  <si>
    <t>claw/claw/claw/claw/
bite or weapon</t>
  </si>
  <si>
    <t>Ankheg (3 HD)</t>
  </si>
  <si>
    <t>0/0/0/0/0/0/5-20</t>
  </si>
  <si>
    <t>0/0</t>
  </si>
  <si>
    <t>1-2/1-2/1-4 or 2-7</t>
  </si>
  <si>
    <t>1-2/1-2/1-2/1-2/1-4
or 2-7/2-7</t>
  </si>
  <si>
    <t>waterproof heavy crossbow (80' | 160' | 240' ) on land and (10' | 20' | 30') underwater</t>
  </si>
  <si>
    <t>gear: seadevil net</t>
  </si>
  <si>
    <t>hooked and weighted nets, can be thrown up to 20' underwater (trapping target), non-sahuagin are -4 to hit on top of the non-proficiency penalty, less effective vs armored targets, targets with 16 str can break free (described at DMG p. 56)</t>
  </si>
  <si>
    <t>gear: seadevil crossbow</t>
  </si>
  <si>
    <t>1-6/2-12</t>
  </si>
  <si>
    <t>1-10/1-10/1-4</t>
  </si>
  <si>
    <t>1-6/3-18</t>
  </si>
  <si>
    <t>1-4/2-8</t>
  </si>
  <si>
    <t>2-8/2-8/1-10</t>
  </si>
  <si>
    <t>2-8 or 1-3/1-3</t>
  </si>
  <si>
    <t>4-16 or 1-4/1-4</t>
  </si>
  <si>
    <t>1-4/1-4/1-4/1-4/2-8</t>
  </si>
  <si>
    <t>2-5/2-5/1-10</t>
  </si>
  <si>
    <t>2-5/2-5/2-12</t>
  </si>
  <si>
    <t>review of game time (DMG p. 37) - in a nutshell, time grinds forward and sometimes inactive players miss stuff; as usual, DM is final arbiter</t>
  </si>
  <si>
    <t>a spellcaster who shapechanges into a dragon will do their own hit points in breath weapon damage</t>
  </si>
  <si>
    <t>regenerate I, infravision I, wary I</t>
  </si>
  <si>
    <t>regenerate VII</t>
  </si>
  <si>
    <t>ice troll</t>
  </si>
  <si>
    <t>regenerate 2 hp per round while in contact with water, able to rapidly rebond severed limbs</t>
  </si>
  <si>
    <t>lumbering X</t>
  </si>
  <si>
    <t>slash attacks may be directed at targets to the tirapheg's rear, but do so at -2 to hit</t>
  </si>
  <si>
    <t>a non-OA character may learn martial arts if he can find a willing teacher; they may also take proficiencies in weapons similar to the ones already permitted (example given: shurikens for darts)</t>
  </si>
  <si>
    <t>Dragon 121, cont'd</t>
  </si>
  <si>
    <t>completely immune to magic effects with two exceptions: a) electrical effects slow 50% for 3 rounds, b) fire effects heal for damage amount</t>
  </si>
  <si>
    <t>weapon immunity III</t>
  </si>
  <si>
    <t>+3 to hit</t>
  </si>
  <si>
    <t>2nd level (MU), self, extinguishes all non-magical light sources, disables infravision, magical light sources save vs frost or are extinguished, 100' diameter, lasts one hour</t>
  </si>
  <si>
    <t>Strangle Weed</t>
  </si>
  <si>
    <t>Giant Tick</t>
  </si>
  <si>
    <t>Titan</t>
  </si>
  <si>
    <t>Treant</t>
  </si>
  <si>
    <t>Whale</t>
  </si>
  <si>
    <t>Assassin Bug</t>
  </si>
  <si>
    <t>Giant Bat</t>
  </si>
  <si>
    <t>Li Lung</t>
  </si>
  <si>
    <t>Lung Wang</t>
  </si>
  <si>
    <t>Pan Lung</t>
  </si>
  <si>
    <t>Shen Lung</t>
  </si>
  <si>
    <t>T'ien Lung</t>
  </si>
  <si>
    <t>Yu Lung</t>
  </si>
  <si>
    <t>Drow</t>
  </si>
  <si>
    <t>Enveloper</t>
  </si>
  <si>
    <t>Flail Snail</t>
  </si>
  <si>
    <t>Githyanki</t>
  </si>
  <si>
    <t>Githzerai</t>
  </si>
  <si>
    <t>Gryph</t>
  </si>
  <si>
    <t>Guardian Familiar</t>
  </si>
  <si>
    <t>Kenku</t>
  </si>
  <si>
    <t>Nonafel</t>
  </si>
  <si>
    <t>Protein Polymorph</t>
  </si>
  <si>
    <t>Skeleton Warrior</t>
  </si>
  <si>
    <t>Tiger Fly</t>
  </si>
  <si>
    <t>Witherweed</t>
  </si>
  <si>
    <t>xp may only be accumulated up to one point less than the subsequent threshold before the PC undergoes their level up training</t>
  </si>
  <si>
    <t>Giant Wasp</t>
  </si>
  <si>
    <t>venom VII</t>
  </si>
  <si>
    <t>giant wasp</t>
  </si>
  <si>
    <t>fire vulnerable VI</t>
  </si>
  <si>
    <t>Dragon 130</t>
  </si>
  <si>
    <t>Dragon 131</t>
  </si>
  <si>
    <t>Dragon 131, cont'd</t>
  </si>
  <si>
    <t>at the DM's discretion, a monster may join the party if their reaction is favorable and it has something to gain</t>
  </si>
  <si>
    <t>magic resistance VIII</t>
  </si>
  <si>
    <t>fearless I</t>
  </si>
  <si>
    <t>fearless II</t>
  </si>
  <si>
    <t>bandit</t>
  </si>
  <si>
    <t>charge water inflicting 2-16 damage within 30' radius, 4-32 damage within 20' radius and 6-48 damage within 10' radius</t>
  </si>
  <si>
    <t>camouflage I</t>
  </si>
  <si>
    <t>fish, giant animal</t>
  </si>
  <si>
    <t>18' long (M)</t>
  </si>
  <si>
    <t>Efreeti</t>
  </si>
  <si>
    <t>Type III Demon</t>
  </si>
  <si>
    <t>pincer/pincer/
claw/claw/bite</t>
  </si>
  <si>
    <t>pincer/pincer</t>
  </si>
  <si>
    <t>9.5' tall (L)</t>
  </si>
  <si>
    <t>6th / 7th</t>
  </si>
  <si>
    <t>Aarakocra</t>
  </si>
  <si>
    <t>ff</t>
  </si>
  <si>
    <t>claw/claw or weapon</t>
  </si>
  <si>
    <t>1-3/1-3 or 2-8</t>
  </si>
  <si>
    <t>charge XVIII</t>
  </si>
  <si>
    <t>aarokocra</t>
  </si>
  <si>
    <t>bludgeon with tail/body for 1/3 HD in d8 damage</t>
  </si>
  <si>
    <t>(1-8/1-8/1-8/…
up to 18 times)</t>
  </si>
  <si>
    <t>venom II, petrifying gaze II, planar awareness</t>
  </si>
  <si>
    <t>swm</t>
  </si>
  <si>
    <t>brw</t>
  </si>
  <si>
    <t>web</t>
  </si>
  <si>
    <t>mov</t>
  </si>
  <si>
    <t>MC</t>
  </si>
  <si>
    <t>A</t>
  </si>
  <si>
    <t>D</t>
  </si>
  <si>
    <t>mind control</t>
  </si>
  <si>
    <t>spectre, vampire(s)</t>
  </si>
  <si>
    <t>Blue Dragon (9 HD)</t>
  </si>
  <si>
    <t>Blue Dragon (10 HD)</t>
  </si>
  <si>
    <t>Brass Dragon (6 HD)</t>
  </si>
  <si>
    <t>Brass Dragon (7 HD)</t>
  </si>
  <si>
    <t>Brass Dragon (8 HD)</t>
  </si>
  <si>
    <t>Bronze Dragon (8 HD)</t>
  </si>
  <si>
    <t>Bronze Dragon (9 HD)</t>
  </si>
  <si>
    <t>Bronze Dragon (10 HD)</t>
  </si>
  <si>
    <t>Copper Dragon (7 HD)</t>
  </si>
  <si>
    <t>Copper Dragon (8 HD)</t>
  </si>
  <si>
    <t>Copper Dragon (9 HD)</t>
  </si>
  <si>
    <t>Gold Dragon (10 HD)</t>
  </si>
  <si>
    <t>Gold Dragon (11 HD)</t>
  </si>
  <si>
    <t>Gold Dragon (12 HD)</t>
  </si>
  <si>
    <t>Green Dragon (7 HD)</t>
  </si>
  <si>
    <t>Green Dragon (8 HD)</t>
  </si>
  <si>
    <t>Green Dragon (9 HD)</t>
  </si>
  <si>
    <t>Red Dragon (9 HD)</t>
  </si>
  <si>
    <t>Red Dragon (10 HD)</t>
  </si>
  <si>
    <t>Red Dragon (11 HD)</t>
  </si>
  <si>
    <t>t'ien lung</t>
  </si>
  <si>
    <t>fiery plume in a cone 90' long and 30' wide, damage equal to dragon's current hp, save vs breath weapon for half damage</t>
  </si>
  <si>
    <t>(current hp)</t>
  </si>
  <si>
    <t>levitate I</t>
  </si>
  <si>
    <t>levitate II</t>
  </si>
  <si>
    <t>telekinesis III</t>
  </si>
  <si>
    <t>gate IV</t>
  </si>
  <si>
    <t>type III demon</t>
  </si>
  <si>
    <t>Bahamut's breath weapon is the official damage cap for individual attacks in AD&amp;D (168 hp)</t>
  </si>
  <si>
    <t>when slain, arch devils become lemures</t>
  </si>
  <si>
    <t>breaking a wand merely destroys it - only staves of magi and power deliver final strikes</t>
  </si>
  <si>
    <t>bite/bite/bite/bite/bite</t>
  </si>
  <si>
    <t>bite/bite/bite/bite/bite/
bite</t>
  </si>
  <si>
    <t>bite/bite/bite/bite/bite/
bite/bite</t>
  </si>
  <si>
    <t>bite/bite/bite/bite/bite/
bite/bite/bite</t>
  </si>
  <si>
    <t>bite/bite/bite/bite/bite/
bite/bite/bite/bite</t>
  </si>
  <si>
    <t>bite/bite/bite/bite/bite/
bite/bite/bite/bite/bite</t>
  </si>
  <si>
    <t>bite/bite/bite/bite/bite/
bite/bite/bite/bite/bite/
bite</t>
  </si>
  <si>
    <t>bite/bite/bite/bite/bite/
bite/bite/bite/bite/bite/
bite/bite</t>
  </si>
  <si>
    <t>10' long (L)</t>
  </si>
  <si>
    <t>14' long (L)</t>
  </si>
  <si>
    <t>16' long (L)</t>
  </si>
  <si>
    <t>Shambling Mound (9 HD)</t>
  </si>
  <si>
    <t>Shambling Mound (10 HD)</t>
  </si>
  <si>
    <t>Shambling Mound (11 HD)</t>
  </si>
  <si>
    <t>6' tall (L)</t>
  </si>
  <si>
    <t>There is no reason to play out having a baby; just assign a percentage chance each game month that the mother gets pregnant. The chance should never be higher than 36%; you can increase the chance slightly if one of the parents is an orc or half-orc, and you should decrease it if one of the parents is an elf of any type. Once the mother is pregnant, you must determine how long before the child is born. The gestation period for humans is nine months. Gnomes and halflings might require shorter lengths of time.</t>
  </si>
  <si>
    <t>Dragon #103 has an updated multiclassing article with all post-UA combos listed</t>
  </si>
  <si>
    <t>paladins may marry whomever they choose, but they may lose their paladinhood</t>
  </si>
  <si>
    <t>TSR stood for Tactical Studies Rules, which no longer exists</t>
  </si>
  <si>
    <t>dragons are not made out of the material they breath</t>
  </si>
  <si>
    <t>in traditional, old school campaigns it would take roughly 60 games to hit 9th level with a character</t>
  </si>
  <si>
    <t>a murder hole is a hole in the ceiling through which a spear may be used and the attacker benefits from a +7 AC bonus</t>
  </si>
  <si>
    <t>DMs are generally discouraged from allowing party splits, or from physically breaking up the group to accommodate such splits; DMs are free to establish whatever "table rules" they wish</t>
  </si>
  <si>
    <t>PCs are assumed to regularly exercise and cannot gain str or con by additional exercising</t>
  </si>
  <si>
    <t>Dragon 126, cont'd</t>
  </si>
  <si>
    <t>rope is assumed to be 9/16" hemp and has a parting strength of 3,450 lbs (which is reduced to 1/thth that value when used to abruptly halt a free fall)</t>
  </si>
  <si>
    <t>torture is not a part of AD&amp;D for a variety of reasons</t>
  </si>
  <si>
    <t>Durandel is a +4 defender longsword which cannot be broken; Exclaibur's stats are provided at (L&amp;L p. 18): +5 sword of sharpness</t>
  </si>
  <si>
    <t>most of this issue is concerned with Battlesystem</t>
  </si>
  <si>
    <t>envelope V</t>
  </si>
  <si>
    <t>water weird</t>
  </si>
  <si>
    <t>an armed melee combatant may elect to parry (PH p. 104): all other actions that round are forfeited (regardless of attacks remaining), exactly one attack may be parried and the effect is that the attacker suffers the defender's str to-hit bonus to their own thac0</t>
  </si>
  <si>
    <t>alignment change penalties (1 level) should only be applied upon the alignment changing, rather than in response to 'tendencies'</t>
  </si>
  <si>
    <t>Dragon 39, cont'd</t>
  </si>
  <si>
    <r>
      <t xml:space="preserve">paralysis effects last 24 hours </t>
    </r>
    <r>
      <rPr>
        <sz val="8"/>
        <color indexed="10"/>
        <rFont val="Arial"/>
        <family val="2"/>
      </rPr>
      <t>(reversed in Dragon 39 and again in Polyhedron 2)</t>
    </r>
  </si>
  <si>
    <t>accuracy III</t>
  </si>
  <si>
    <t>accuracy IV, rake V, wary I</t>
  </si>
  <si>
    <t>accuracy IV</t>
  </si>
  <si>
    <t>dimension door II (once per day), charge XVII, accuracy V, ambush III, saving throws VIII, poison immunity, detect enemy, mind control immunity, death resistance II</t>
  </si>
  <si>
    <t>accuracy V</t>
  </si>
  <si>
    <t>accuracy VI</t>
  </si>
  <si>
    <t>accuracy VII</t>
  </si>
  <si>
    <t>accuracy VIII</t>
  </si>
  <si>
    <t>VIII</t>
  </si>
  <si>
    <t>II</t>
  </si>
  <si>
    <t>III</t>
  </si>
  <si>
    <t>IV</t>
  </si>
  <si>
    <t>VI</t>
  </si>
  <si>
    <t>VII</t>
  </si>
  <si>
    <t>X</t>
  </si>
  <si>
    <t>IX</t>
  </si>
  <si>
    <t>XP source</t>
  </si>
  <si>
    <t>index</t>
  </si>
  <si>
    <t>avg</t>
  </si>
  <si>
    <t>DMG</t>
  </si>
  <si>
    <t>wings are highly flammable, any flame damage renders them permanently flightless</t>
  </si>
  <si>
    <t>venom VII, fire vulnerable VI</t>
  </si>
  <si>
    <t>Water Weird</t>
  </si>
  <si>
    <t>accuracy I</t>
  </si>
  <si>
    <t>envelope IV</t>
  </si>
  <si>
    <t>magic resistance IX</t>
  </si>
  <si>
    <t>7th level (cleric), touch, self and two others become not-quite-invisible, man-shaped vapor, can fly at 60" via magical wind under caster's control, 18 hour duration</t>
  </si>
  <si>
    <t>call lightning I</t>
  </si>
  <si>
    <t>call lightning II</t>
  </si>
  <si>
    <t>earth and water effects are +1 to hit and damage, air and fire effects are -1 to hit and damage</t>
  </si>
  <si>
    <t>copper dragon, red dragon</t>
  </si>
  <si>
    <t>casts spells: 75% for MU spells | 1st x2, 2nd x2, 3rd x2, 4th x2, 5th x2</t>
  </si>
  <si>
    <t>save vs wand or 65% likely to drop held items (-5% per level) and flee at maximum speed</t>
  </si>
  <si>
    <t>Legends and Lore has some dicey literary references</t>
  </si>
  <si>
    <t>magic mouth is may sing or yell or even trigger subsequent magic mouths but cannot activate wands</t>
  </si>
  <si>
    <t>7th level (cleric), 4-16 square miles affected, 1 turn cast time, takes an additional 1-4 turns to take effect, weather is split into three distinct categories (humidity, temperature and windiness), each may be shifted up or down one tier, although the ability can be used in succession, duration 4-48 hours</t>
  </si>
  <si>
    <t>ice storm</t>
  </si>
  <si>
    <t>irrel / 7th</t>
  </si>
  <si>
    <r>
      <t xml:space="preserve">4th level (MU), 70' range, cast either wall of ice or a </t>
    </r>
    <r>
      <rPr>
        <b/>
        <sz val="10"/>
        <rFont val="Arial"/>
        <family val="2"/>
      </rPr>
      <t>hail storm</t>
    </r>
    <r>
      <rPr>
        <sz val="10"/>
        <rFont val="Arial"/>
        <family val="2"/>
      </rPr>
      <t xml:space="preserve">; wall: 70' square in area 7" thick, strong creatures can break through the ice but suffer 14 hp doing so (21 hp if fire-using, 7 hp if cold using), dragon breath or fireball melt wall in one round, duration 7 rounds | </t>
    </r>
    <r>
      <rPr>
        <b/>
        <sz val="10"/>
        <rFont val="Arial"/>
        <family val="2"/>
      </rPr>
      <t>hail storm</t>
    </r>
    <r>
      <rPr>
        <sz val="10"/>
        <rFont val="Arial"/>
        <family val="2"/>
      </rPr>
      <t xml:space="preserve"> is duration 1 round (see below)</t>
    </r>
  </si>
  <si>
    <t>hail storm (ice storm)</t>
  </si>
  <si>
    <t>driving sleet (ice storm)</t>
  </si>
  <si>
    <t>20' radius hail storm inflicting 3-30 hp, 1 round duration</t>
  </si>
  <si>
    <r>
      <t xml:space="preserve">4th level (MU), 10' per level range, caster may choose from either </t>
    </r>
    <r>
      <rPr>
        <b/>
        <sz val="10"/>
        <rFont val="Arial"/>
        <family val="2"/>
      </rPr>
      <t>hail storm</t>
    </r>
    <r>
      <rPr>
        <sz val="10"/>
        <rFont val="Arial"/>
        <family val="2"/>
      </rPr>
      <t xml:space="preserve"> or </t>
    </r>
    <r>
      <rPr>
        <b/>
        <sz val="10"/>
        <rFont val="Arial"/>
        <family val="2"/>
      </rPr>
      <t xml:space="preserve">driving sleet </t>
    </r>
    <r>
      <rPr>
        <sz val="10"/>
        <rFont val="Arial"/>
        <family val="2"/>
      </rPr>
      <t>effects (variable areas), 1 round duration</t>
    </r>
  </si>
  <si>
    <t>no to-hit needed, target must roll 3-18 against their int to resist suggestion, if made the target is forever immune to that apparition, if failed (equal to or higher than int) target must 3-18 against their con or die, otherwise they are 65% to drop held items (-5% per level) and flee at maximum speed for 3 rounds</t>
  </si>
  <si>
    <t>fear
death</t>
  </si>
  <si>
    <t>any creature slain by an apparition rises as an apparition in 2-8 hours</t>
  </si>
  <si>
    <t>Assassin Bug (male)</t>
  </si>
  <si>
    <t>Assassin Bug (female)</t>
  </si>
  <si>
    <t>giant insect, enchanted</t>
  </si>
  <si>
    <t>proc: save vs paralysis or become paralyzed 5-20 rounds</t>
  </si>
  <si>
    <t>paralyze proc IV</t>
  </si>
  <si>
    <t>assassin bug (male)</t>
  </si>
  <si>
    <t>proc: save vs paralysis at +2 or become paralyzed 5-20 rounds</t>
  </si>
  <si>
    <t>infest proc IV</t>
  </si>
  <si>
    <t>assassin bug (female)</t>
  </si>
  <si>
    <r>
      <t xml:space="preserve">proc: upon contact with paralyzed target, 7-12 eggs implanted (killing assassin bug), larva hatch 13-24 hours later causing 1 hp per hour per until host is dead; fully grown assassin bugs emerge after 2 weeks, inflicting 5-8 hp per if host is somehow still alive; </t>
    </r>
    <r>
      <rPr>
        <b/>
        <sz val="10"/>
        <rFont val="Arial"/>
        <family val="2"/>
      </rPr>
      <t>cure serious wounds</t>
    </r>
    <r>
      <rPr>
        <sz val="10"/>
        <rFont val="Arial"/>
        <family val="2"/>
      </rPr>
      <t xml:space="preserve"> kills one larva per caster level above 6th, </t>
    </r>
    <r>
      <rPr>
        <b/>
        <sz val="10"/>
        <rFont val="Arial"/>
        <family val="2"/>
      </rPr>
      <t>cure critical wounds</t>
    </r>
    <r>
      <rPr>
        <sz val="10"/>
        <rFont val="Arial"/>
        <family val="2"/>
      </rPr>
      <t xml:space="preserve"> kills all larvae, </t>
    </r>
    <r>
      <rPr>
        <b/>
        <sz val="10"/>
        <rFont val="Arial"/>
        <family val="2"/>
      </rPr>
      <t>heal</t>
    </r>
    <r>
      <rPr>
        <sz val="10"/>
        <rFont val="Arial"/>
        <family val="2"/>
      </rPr>
      <t xml:space="preserve"> kills all larvae and restores all but 5-8 hp and </t>
    </r>
    <r>
      <rPr>
        <b/>
        <sz val="10"/>
        <rFont val="Arial"/>
        <family val="2"/>
      </rPr>
      <t>limited wish</t>
    </r>
    <r>
      <rPr>
        <sz val="10"/>
        <rFont val="Arial"/>
        <family val="2"/>
      </rPr>
      <t xml:space="preserve"> kills all larvae and restores full hp</t>
    </r>
  </si>
  <si>
    <t>Astral Searcher</t>
  </si>
  <si>
    <t>illusory proc</t>
  </si>
  <si>
    <t>astral searcher</t>
  </si>
  <si>
    <t>astral searcher, intellect devourer</t>
  </si>
  <si>
    <t>all targets are considered AC 5 regardless of dex, armor or magical protections</t>
  </si>
  <si>
    <t>slain opponents quickly rot away and cannot be raised unless dure disease was cast within one hour of death</t>
  </si>
  <si>
    <t>slain opponents are immediately raised with 1/2 their experience points and all former property (including cached items and spell books) now non-magical</t>
  </si>
  <si>
    <t>ruin IV</t>
  </si>
  <si>
    <r>
      <t xml:space="preserve">any opponent with their hp taken to 0 by </t>
    </r>
    <r>
      <rPr>
        <b/>
        <sz val="10"/>
        <rFont val="Arial"/>
        <family val="2"/>
      </rPr>
      <t>illusory proc</t>
    </r>
    <r>
      <rPr>
        <sz val="10"/>
        <rFont val="Arial"/>
        <family val="2"/>
      </rPr>
      <t xml:space="preserve"> has their psyche permenantly destroyed and cannot be raised or brought back in any way; even if the body is later </t>
    </r>
    <r>
      <rPr>
        <b/>
        <sz val="10"/>
        <rFont val="Arial"/>
        <family val="2"/>
      </rPr>
      <t>exorcised</t>
    </r>
    <r>
      <rPr>
        <sz val="10"/>
        <rFont val="Arial"/>
        <family val="2"/>
      </rPr>
      <t xml:space="preserve"> (removing the astral searcher) it is likely to become host to some other infernal creature or spirit</t>
    </r>
  </si>
  <si>
    <t>Babbler</t>
  </si>
  <si>
    <t>slither</t>
  </si>
  <si>
    <t>babbler</t>
  </si>
  <si>
    <t>double movement (12") while out of combat</t>
  </si>
  <si>
    <t>camouflage IX</t>
  </si>
  <si>
    <t>strike from behind</t>
  </si>
  <si>
    <t>Giant Bat (small)</t>
  </si>
  <si>
    <t>Giant Bat (large)</t>
  </si>
  <si>
    <t>5' wingspan (S)</t>
  </si>
  <si>
    <t>6' wingspan (L)</t>
  </si>
  <si>
    <t>giant bat(s)</t>
  </si>
  <si>
    <t>+3 ac vs missile attacks unless opponent has a dex 13 or greater</t>
  </si>
  <si>
    <t>disease proc VI</t>
  </si>
  <si>
    <t>bite proc: 5% likely to inflict rabies, see Diseases chart (brain disease)</t>
  </si>
  <si>
    <t>Berbalang</t>
  </si>
  <si>
    <t>1-4/1-4/1-6</t>
  </si>
  <si>
    <t>infravision III</t>
  </si>
  <si>
    <t>berbalang</t>
  </si>
  <si>
    <t>physical projection</t>
  </si>
  <si>
    <t>clamping bite I</t>
  </si>
  <si>
    <t>ambush II, clamping bite II</t>
  </si>
  <si>
    <t>clamping bite II</t>
  </si>
  <si>
    <t>minotaur lizard</t>
  </si>
  <si>
    <t>clamping bite on a 20, inflicting double damage immediately and in subsequent rounds until lizard or target is slain, size M or smaller</t>
  </si>
  <si>
    <t>Masher</t>
  </si>
  <si>
    <t>masher</t>
  </si>
  <si>
    <t>create a day's worth of food for 2-24 people</t>
  </si>
  <si>
    <t>create soft goods I</t>
  </si>
  <si>
    <t>in general, polymorph will only detract from a target's special abilities/powers except in regard to movement</t>
  </si>
  <si>
    <t>April Fools edition</t>
  </si>
  <si>
    <t>studded leather and scale armor are more difficult to enchant than other armors and should be capped at +3</t>
  </si>
  <si>
    <t>regarding magic item spell levels, wands cast at 6th, staves at 8th, rods at 10th, artifacts at 20th-30th and scrolls at any level; suggested range for other types is 5th-12th</t>
  </si>
  <si>
    <t>psionic-eligible NPCs (humans, dwarves, elves and halflings) have a 1-in-600 chance of possessing psionics</t>
  </si>
  <si>
    <t>move earth will influence lava</t>
  </si>
  <si>
    <t>psionic attacks/defenses do not scale with level - a 1st level psionic attacks/defends the same way as a 20th level psionic</t>
  </si>
  <si>
    <t>3rd level (MU), 130' range, no save, movement and attack rates halved, 7 round duration</t>
  </si>
  <si>
    <t>Manticore</t>
  </si>
  <si>
    <t>manticore</t>
  </si>
  <si>
    <t>contact/contact/
contact/contact/
contact/contact/
contact/contact</t>
  </si>
  <si>
    <t>contact/(contact/
contact/contact)</t>
  </si>
  <si>
    <t>Fire Lizard</t>
  </si>
  <si>
    <t>Giant Lizard</t>
  </si>
  <si>
    <t>Minotaur Lizard</t>
  </si>
  <si>
    <t>Subterranean Lizard</t>
  </si>
  <si>
    <t>15' long (L)</t>
  </si>
  <si>
    <t>40' long (L)</t>
  </si>
  <si>
    <t>fire lizard</t>
  </si>
  <si>
    <t>fiery plume in a cone 15' long and 10' wide, 2-12 damage, save vs breath weapon for half damage</t>
  </si>
  <si>
    <t>80% chance to cause local magic to fail, assuming a caster level of 11th - increases or decreases in 5% increments (therefore 100% immunity to casters below 8th level)</t>
  </si>
  <si>
    <t>monk open hand attacks cannot damage monsters which require enchanted weapons to hit, nor will quivering palm affect such creatures</t>
  </si>
  <si>
    <t>Dragon 54, cont'd</t>
  </si>
  <si>
    <t>gear: rope of entanglement</t>
  </si>
  <si>
    <t>locate object</t>
  </si>
  <si>
    <t>fear aura IV</t>
  </si>
  <si>
    <t>summon III</t>
  </si>
  <si>
    <t>erinyes</t>
  </si>
  <si>
    <t>30% chance to cause local magic to fail, assuming a caster level of 11th - increases or decreases in 5% increments (therefore 80% immunity to 1st level casters)</t>
  </si>
  <si>
    <t>summon II</t>
  </si>
  <si>
    <t>custom wands may contain MU spells up to 5th level; staves can handle MU 7th or cleric 6th, rods can handle MU 8th or any cleric/illusionist spell; permanency rods cost the creator 1 con per charge to create</t>
  </si>
  <si>
    <r>
      <t xml:space="preserve">25% of NPC elven smiths (and only elven smiths) are capable of building elven chainmail; its construction takes 90 days and the final product weighs just 15 lbs; generally non-elves are never given elfin chain, though they may be awarded a suit for great service to elves; generally only slender humans and large halflings can wear it </t>
    </r>
    <r>
      <rPr>
        <sz val="8"/>
        <color indexed="10"/>
        <rFont val="Arial"/>
        <family val="2"/>
      </rPr>
      <t>(expanded in Dragon 117)</t>
    </r>
  </si>
  <si>
    <r>
      <t xml:space="preserve">assassins are now permitted to be neutral or good aligned </t>
    </r>
    <r>
      <rPr>
        <sz val="8"/>
        <color indexed="10"/>
        <rFont val="Arial"/>
        <family val="2"/>
      </rPr>
      <t>(per Dragon 103)</t>
    </r>
    <r>
      <rPr>
        <sz val="8"/>
        <rFont val="Arial"/>
        <family val="2"/>
      </rPr>
      <t>, however evil should still be their default alignment</t>
    </r>
  </si>
  <si>
    <r>
      <t xml:space="preserve">hurled weapons receive both dex and str bonuses </t>
    </r>
    <r>
      <rPr>
        <sz val="8"/>
        <color indexed="10"/>
        <rFont val="Arial"/>
        <family val="2"/>
      </rPr>
      <t>(adjusted in Dragon 117)</t>
    </r>
  </si>
  <si>
    <t>10' wingspan (M)</t>
  </si>
  <si>
    <t>venom VIII</t>
  </si>
  <si>
    <t>giant hornet</t>
  </si>
  <si>
    <t>fire vulnerable X</t>
  </si>
  <si>
    <t>-4 to hit if any open flames are nearby, -2 to hit in smokey areas</t>
  </si>
  <si>
    <t>conspicuous I</t>
  </si>
  <si>
    <t>irrel. / 3rd
irrel. / 5th</t>
  </si>
  <si>
    <t>Giant Ram</t>
  </si>
  <si>
    <t>6' at should (L)</t>
  </si>
  <si>
    <t>charge XIII</t>
  </si>
  <si>
    <t>giant ram</t>
  </si>
  <si>
    <t>(1-6, 3-12 or 10-31)</t>
  </si>
  <si>
    <t>(14 or 3-30)</t>
  </si>
  <si>
    <t>(3-24)</t>
  </si>
  <si>
    <t>(4-7)</t>
  </si>
  <si>
    <t>(8-32)</t>
  </si>
  <si>
    <t>while in melee, continuously breath a 10' wide fan of fire, deals HD in fire damage, save vs breath weapon for half damage</t>
  </si>
  <si>
    <t>fiery plume in a cone 20' long and 10' wide, 8 damage, save vs breath weapon for half damage</t>
  </si>
  <si>
    <t>(6-24)</t>
  </si>
  <si>
    <t>wind</t>
  </si>
  <si>
    <t>(1/3 structural)</t>
  </si>
  <si>
    <t>(1/2 structural)</t>
  </si>
  <si>
    <t>(1 structural)</t>
  </si>
  <si>
    <t>(2-8 structural)</t>
  </si>
  <si>
    <t>varied</t>
  </si>
  <si>
    <t>buff</t>
  </si>
  <si>
    <t>familiar</t>
  </si>
  <si>
    <t>magic</t>
  </si>
  <si>
    <t>drain</t>
  </si>
  <si>
    <t>poison
paralyze</t>
  </si>
  <si>
    <t>+1 weapon to hit, all physical attacks do half damage rounded down</t>
  </si>
  <si>
    <t>+1 weapon or 4+1 HD to hit</t>
  </si>
  <si>
    <t>+2 weapon or 6+2 HD to hit</t>
  </si>
  <si>
    <t>purple worm</t>
  </si>
  <si>
    <t>15th* / 3rd</t>
  </si>
  <si>
    <t>acidic cloud is 50' long and 40' wide, damage equal to dragon's max hp, save vs breath weapon for half damage</t>
  </si>
  <si>
    <t>casts spells: 5% for MU spells | 1st x4</t>
  </si>
  <si>
    <t>frigid plume in a cone 70' long and 25' wide, damage equal to dragon's max hp, save vs breath weapon for half damage</t>
  </si>
  <si>
    <r>
      <t>thieves are not permitted to use bows</t>
    </r>
    <r>
      <rPr>
        <sz val="8"/>
        <color indexed="10"/>
        <rFont val="Arial"/>
        <family val="2"/>
      </rPr>
      <t xml:space="preserve"> (reitartion from Dragon 33)</t>
    </r>
  </si>
  <si>
    <t>longbows and composite bows cannot normally be used underground because the projectiles take a high arc, but there are obvious exceptions (extremely large caverns)</t>
  </si>
  <si>
    <t>generally, a follower who surpasses his master in level will tend to strike out on his own, although this is not strictly the case; a follower who attracts his own followers may or may not remain in his master's service; a hierarchy tree is formed if he does)</t>
  </si>
  <si>
    <r>
      <t xml:space="preserve">bards gain bonus spells for wisdom </t>
    </r>
    <r>
      <rPr>
        <sz val="8"/>
        <color indexed="10"/>
        <rFont val="Arial"/>
        <family val="2"/>
      </rPr>
      <t>(reversed in Dragon 64)</t>
    </r>
  </si>
  <si>
    <t>neither monks nor assassins receive bonus xp; the principle attributes (for determining dual-class eligibility in subs) are:
assassin: str/dex
illusionist: dex/int
druid: wis/cha
monk: str/wis/con/dex
ranger: str/int/wis/con
paladin: str/int/wis/con/cha</t>
  </si>
  <si>
    <t>if two characters are able to combine their full efforts toward opening a door, their chance for success is combined (so for a 9 str (1-2) and a 16 str (1-3) it is 1-5 in 6), however if the second character can only contribute partial assistance (due to space/leverage) then the lower rate is divided in half</t>
  </si>
  <si>
    <r>
      <t xml:space="preserve">teleportation into a solid mass is lethal because fluids can be displaced while solids cannot </t>
    </r>
    <r>
      <rPr>
        <sz val="8"/>
        <color indexed="10"/>
        <rFont val="Arial"/>
        <family val="2"/>
      </rPr>
      <t>(somewhat at odds with Polyhedron 4)</t>
    </r>
    <r>
      <rPr>
        <sz val="8"/>
        <rFont val="Arial"/>
        <family val="2"/>
      </rPr>
      <t>; sand and mud are somewhat forgiving; wish or resurrection could potentially restore a slain target; it is not possible to reliably teleport into an attacking position on a target - result should be randomized and there is a risk of teleporting into the intended target (killing both parties)</t>
    </r>
  </si>
  <si>
    <t>hold spells prevent the target from speaking; only involuntary muscle systems remain in operation</t>
  </si>
  <si>
    <t>attributes may be raised above racial caps by spell or other magic means (strength, wish, manual of quickness of action, etc)</t>
  </si>
  <si>
    <t>AD&amp;D was not designed with the expectation of parity within the party</t>
  </si>
  <si>
    <t>paladins are only supposed to regularly group with good-aligned parties, though they are permitted to work with neutral companions in one-off enterprises</t>
  </si>
  <si>
    <r>
      <t xml:space="preserve">the paladin's innate protection from evil (10") represents 10 feet indoors and 10 yards outdoors </t>
    </r>
    <r>
      <rPr>
        <sz val="8"/>
        <color indexed="10"/>
        <rFont val="Arial"/>
        <family val="2"/>
      </rPr>
      <t>(reversed in Dragon 47)</t>
    </r>
  </si>
  <si>
    <t>speak with animals only works with naturally occurring animals (so not even giant varieties)</t>
  </si>
  <si>
    <r>
      <t xml:space="preserve">PC gray elves, wood elves and drow should only be permiitted at the DM's discretion </t>
    </r>
    <r>
      <rPr>
        <sz val="8"/>
        <color indexed="10"/>
        <rFont val="Arial"/>
        <family val="2"/>
      </rPr>
      <t>(this is expanded on in UA)</t>
    </r>
  </si>
  <si>
    <r>
      <t xml:space="preserve">the armor class adjustment table (on PH p. 38) takes into account whether or not the target is using a shield </t>
    </r>
    <r>
      <rPr>
        <sz val="8"/>
        <color indexed="10"/>
        <rFont val="Arial"/>
        <family val="2"/>
      </rPr>
      <t>(this doesn't clarify the question of enchanted armor/shields)</t>
    </r>
  </si>
  <si>
    <r>
      <t xml:space="preserve">a lawful neutral character may be permitted to ambush/backstab a target so long as that target is a) a known enemy, b) otherwise impossible to be overcome and c) circumstances make it necessary to defeat them </t>
    </r>
    <r>
      <rPr>
        <sz val="8"/>
        <color indexed="10"/>
        <rFont val="Arial"/>
        <family val="2"/>
      </rPr>
      <t>(expanded in Dragon 47)</t>
    </r>
  </si>
  <si>
    <r>
      <t>torture is an "evil" act, but may be justified (by good characters) under extreme circumstances; on the other hand, slaying a disabled opponent or backstabbing an unaware opponent are generally acceptable</t>
    </r>
    <r>
      <rPr>
        <sz val="8"/>
        <color indexed="10"/>
        <rFont val="Arial"/>
        <family val="2"/>
      </rPr>
      <t xml:space="preserve"> (expansion of Dragon 44)</t>
    </r>
  </si>
  <si>
    <t>25% chance to cause local magic to fail, assuming a caster level of 11th - increases or decreases in 5% increments (therefore 75% immunity to 1st level casters)</t>
  </si>
  <si>
    <t>polymorph self II</t>
  </si>
  <si>
    <t>magic resistance XII</t>
  </si>
  <si>
    <t>(1-12)</t>
  </si>
  <si>
    <t>claw/claw/bite/tail or weapon</t>
  </si>
  <si>
    <t>9' tall (L)</t>
  </si>
  <si>
    <t>enhanced wall of fire</t>
  </si>
  <si>
    <t>summon IV</t>
  </si>
  <si>
    <t>fear aura II</t>
  </si>
  <si>
    <t>horned devil</t>
  </si>
  <si>
    <t>magic items, aging and wish spells can raise attributes above racial maximums, but not much higher; attribute raising items may only be used once per type per character; 25 is an absolute hard cap and should functionally unreachable</t>
  </si>
  <si>
    <t>4th level (MU), 120' range, 60'x60' area of effect, 2-16 creatures must save vs spell at -2 or become confused (10% wander for 10 rounds | 50% stand confused for 1 round | 20% attack nearest creature for 1 round | 20% attack caster for 1 round), each transition triggers a fresh save, nearest targets affected first, 11 round duration</t>
  </si>
  <si>
    <t>Unicorn</t>
  </si>
  <si>
    <t>hoof/hoof/gore</t>
  </si>
  <si>
    <t>charge XVII</t>
  </si>
  <si>
    <t>unicorn</t>
  </si>
  <si>
    <t>no minimum distance listed, no hoof attacks but horn inflicts 2-24 damage</t>
  </si>
  <si>
    <t>poison immunity</t>
  </si>
  <si>
    <t>peryton, unicorn</t>
  </si>
  <si>
    <t>detect enemy</t>
  </si>
  <si>
    <t>dimension door I</t>
  </si>
  <si>
    <t>dimension door II</t>
  </si>
  <si>
    <t>4th level (MU), self, caster trasports self up to 270' without error, including up to a 250 lb companion or up to 500 lbs of non-living matter</t>
  </si>
  <si>
    <t>nonmagical adamantite, +1 to +5, any sun exposure causes weapon to degrade in 2-12 days, or 31-50 days even without sunlight</t>
  </si>
  <si>
    <t>nonmagical, light hand crossbow, fires special light quarrels, 1 per round, range 20' | 40' | 60'</t>
  </si>
  <si>
    <t>nonmagical wood, 1 per round, range 30' | 60' | 90' with bonuses of +3, +2 and +1 respectively, any sun exposure causes item to degrade in 2-12 days, or 31-50 days even without sunlight</t>
  </si>
  <si>
    <t>nonmagical, 1-3 damage, target must save vs poison at -4 or fall asleep, any sun exposure causes poison to degrade instantly, or in 60 days even without sunlight</t>
  </si>
  <si>
    <t>nonmagical, 1-6 damage, target must save vs poison at -4 or fall asleep, any sun exposure causes poison to degrade instantly, or in 60 days even without sunlight</t>
  </si>
  <si>
    <t>(2-7)</t>
  </si>
  <si>
    <t>(3-8)</t>
  </si>
  <si>
    <t>ambush V</t>
  </si>
  <si>
    <t>surprise 3-in-4</t>
  </si>
  <si>
    <t>caster projects a duplicate of itself out into the prime material plane, range of 3 miles, projection operates as a precise copy of the original, damage prevents subsequent projections for 1 day per hit point lost, if the projection is destroyed the original is 75% likely to die</t>
  </si>
  <si>
    <t>Blindheim</t>
  </si>
  <si>
    <t>amphibian, humanoid</t>
  </si>
  <si>
    <t>meeting gaze triggers save vs paralyzation or humanoid target is indefinitely charmed</t>
  </si>
  <si>
    <t>after successful hit automatically drain 1-8 hp per round until slain or burned</t>
  </si>
  <si>
    <t>fire vulnerable IX</t>
  </si>
  <si>
    <t>-2 on saving throws vs fire and double damage from fire attacks</t>
  </si>
  <si>
    <t>blood drain V, fire vulnerable IX</t>
  </si>
  <si>
    <t>Bonesnapper</t>
  </si>
  <si>
    <t>1-8/1-4</t>
  </si>
  <si>
    <t>Booka</t>
  </si>
  <si>
    <t>1' tall (S)</t>
  </si>
  <si>
    <t>10% chance to cause local magic to fail, assuming a caster level of 11th - increases or decreases in 5% increments (therefore 60% immunity to 1st level casters)</t>
  </si>
  <si>
    <r>
      <t xml:space="preserve">PC psionics are available only to humans, dwarves and halflings (PH p. 110) </t>
    </r>
    <r>
      <rPr>
        <sz val="8"/>
        <color indexed="10"/>
        <rFont val="Arial"/>
        <family val="2"/>
      </rPr>
      <t>(reiterated in Dragon 42)</t>
    </r>
  </si>
  <si>
    <r>
      <t xml:space="preserve">erratum: </t>
    </r>
    <r>
      <rPr>
        <sz val="8"/>
        <rFont val="Arial"/>
        <family val="2"/>
      </rPr>
      <t>PC elves are absolutely not permitted to possess psionics, but exception NPC elves may (MM1 p. 39)</t>
    </r>
  </si>
  <si>
    <t>NPCs may sometimes have access to abilities beyond standard class descriptions</t>
  </si>
  <si>
    <t>two magic items may be merged with a wish, but it costs one wish per 10,000 sum xp value</t>
  </si>
  <si>
    <t>a magic item may be polymorphed into another form and will generally retain their enchantment; intelligent items save as magic users of a level equal to their ego; generally item enchantments can only degrade (for instance a vorpal sword polymorphed into a dagger of sharpness)</t>
  </si>
  <si>
    <t>druids, paladins and monks have special dual classing rules; you can transition to these classes normally, but transitioning away results in a demotion to cleric, fighter or thief respectively</t>
  </si>
  <si>
    <t>rope of entanglement requires a to hit roll, but always attacks as a 4 HD creature</t>
  </si>
  <si>
    <t>anti-magic shell's effect is trumped by prismatic sphere's (identical) 6th layer effect, resulting in layers 1-5 being temporarily deactivated but leaving 6 and 7; sphere of annihilation will consume any spell effect, including anti-magic shell and prismatic sphere</t>
  </si>
  <si>
    <t>paralyze proc VII</t>
  </si>
  <si>
    <t>necrophidius</t>
  </si>
  <si>
    <t>proc: save vs magic or become paralyzed 1-4 turns</t>
  </si>
  <si>
    <t>dance of death</t>
  </si>
  <si>
    <t>during first round of melee, forgoes attack in order to sway hypnotically, all in sight range must save vs magic or be hypnotized 4 rounds</t>
  </si>
  <si>
    <t>dance of death, paralyze proc VII, ambush I, mind control immunity, poison immunity</t>
  </si>
  <si>
    <t>Needleman</t>
  </si>
  <si>
    <t>22,000 lbs</t>
  </si>
  <si>
    <t>26,000 lbs</t>
  </si>
  <si>
    <t>2,200 lbs</t>
  </si>
  <si>
    <t>cold vulnerable III</t>
  </si>
  <si>
    <t>all cold effects do 2-7 additional damage</t>
  </si>
  <si>
    <t>enchanted, bird</t>
  </si>
  <si>
    <t>Gibberling</t>
  </si>
  <si>
    <t>4.5' tall (S)</t>
  </si>
  <si>
    <t>flind, gibberling</t>
  </si>
  <si>
    <t>wield XV, fearless I, light vulnerable II</t>
  </si>
  <si>
    <t>breathe fire VII (five times per day)</t>
  </si>
  <si>
    <t>polymorph self V</t>
  </si>
  <si>
    <t>ice lizard</t>
  </si>
  <si>
    <t>frigid jet is 30' long, damage 2-12, requires a to hit vs AC 10 (adjusted for dexterity), save vs breath weapon for half damage</t>
  </si>
  <si>
    <t>frigid plume in a cone 70' long and 25' wide, damage 2-16, save vs breath weapon for half damage</t>
  </si>
  <si>
    <t>breathe frost V</t>
  </si>
  <si>
    <r>
      <t xml:space="preserve">caster assumes form of a white dragon for up to 2 hours, gaining three charges of </t>
    </r>
    <r>
      <rPr>
        <b/>
        <sz val="10"/>
        <rFont val="Arial"/>
        <family val="2"/>
      </rPr>
      <t>breathe frost V</t>
    </r>
    <r>
      <rPr>
        <sz val="10"/>
        <rFont val="Arial"/>
        <family val="2"/>
      </rPr>
      <t xml:space="preserve"> (per day), upgrading their attack routine (1-3/1-3/1-6 to 1-4/1-4/2-16), movement (9" to 12") and flying (15" to 30") while downgrading maneuverability (C to E) and AC (1 to 3), recover 1-12 hp upon returning to natural form</t>
    </r>
  </si>
  <si>
    <t>weak willed</t>
  </si>
  <si>
    <r>
      <t xml:space="preserve">-2 to saves vs </t>
    </r>
    <r>
      <rPr>
        <b/>
        <sz val="10"/>
        <rFont val="Arial"/>
        <family val="2"/>
      </rPr>
      <t>sleep</t>
    </r>
    <r>
      <rPr>
        <sz val="10"/>
        <rFont val="Arial"/>
        <family val="2"/>
      </rPr>
      <t xml:space="preserve">, </t>
    </r>
    <r>
      <rPr>
        <b/>
        <sz val="10"/>
        <rFont val="Arial"/>
        <family val="2"/>
      </rPr>
      <t>charm</t>
    </r>
    <r>
      <rPr>
        <sz val="10"/>
        <rFont val="Arial"/>
        <family val="2"/>
      </rPr>
      <t xml:space="preserve">, </t>
    </r>
    <r>
      <rPr>
        <b/>
        <sz val="10"/>
        <rFont val="Arial"/>
        <family val="2"/>
      </rPr>
      <t>hold</t>
    </r>
    <r>
      <rPr>
        <sz val="10"/>
        <rFont val="Arial"/>
        <family val="2"/>
      </rPr>
      <t xml:space="preserve"> and all mind-effecting magic</t>
    </r>
  </si>
  <si>
    <t>Imorph</t>
  </si>
  <si>
    <t>imorph</t>
  </si>
  <si>
    <t>gradually and continuously assume form of randomly selected melee opponent, adjusting to hit (via HD, though hp remain unchanged) and AC by 1 point per round toward the values possessed by the target; upon matching both values, immediately adopt target's thac0 and movement rate, transition back to natural form once melee is over or upon falling below 9 hp</t>
  </si>
  <si>
    <r>
      <t xml:space="preserve">Baba Yaga: </t>
    </r>
    <r>
      <rPr>
        <sz val="8"/>
        <rFont val="Arial"/>
        <family val="2"/>
      </rPr>
      <t>cannibal ogre-witch: 10th/12th/15th/20th druid-fighter-illusionist-magic user, AC 7, Mv 24", hp 150, Atk 2-16/2-16/1-10 MR 80%, 8' tall, str 22, int 24, wis 17, dex 16, con 18, cha 2, struck only by magic weapons, sight causes fear (-3 to saves), gaze causes charm person (-5 to saves), claws proc poison (save or additional 1-12)</t>
    </r>
  </si>
  <si>
    <t>mithral is brilliant and silvery, quite soft, can be enchanted up to +4, used by elves; adamantite comes in a variety of iridescent hues, extremely hard, can be enchanted up to +5, used by dwarves, gnomes, humans and drow (though drow adamantite alloys are spoiled by sunlight); adamantite is far more valuable than mithral</t>
  </si>
  <si>
    <t>assume form VII</t>
  </si>
  <si>
    <t>vampire charm</t>
  </si>
  <si>
    <t>magic users may un-learn/remove a spell in order to select a different spell to add to their book (typically due to reaching their max; at the DM's discretion the cap may be increased if the PC spends a large amound of gold/time working on that level's spells</t>
  </si>
  <si>
    <r>
      <t>dragon hit dice are recalculated by their hp/4.5</t>
    </r>
    <r>
      <rPr>
        <sz val="8"/>
        <color indexed="10"/>
        <rFont val="Arial"/>
        <family val="2"/>
      </rPr>
      <t xml:space="preserve"> (implied but not explicitly stated in polymorph other entry)</t>
    </r>
  </si>
  <si>
    <t>polymorph other may only be cast on targets other than the caster, and the form must have a lower int than the intended target; generally that target will retain its original mind, however they gain basic mechanical knowledge of how to use the new form; only physical skills are transferred; the intelligence check (to retain original personality, PH p.78) is made immiately and then once per day at 100%-(int)*5%+(targLvl-resHD)*5%, although the minimum chance is always 1%; so long as intelligence is maintained, the target continues accruing xp; if the intelligence is lost then the full array of special abilities are acquired with one exception - lifespan; only non-unique forms may be polymorphed into; equipment worn and carried become part of the resulting creature; if the target was a spellcaster, they can still cast spells so long as the form accomodates it (literally, "has hands")</t>
  </si>
  <si>
    <t>immitate voice</t>
  </si>
  <si>
    <r>
      <t xml:space="preserve">erratum: </t>
    </r>
    <r>
      <rPr>
        <sz val="8"/>
        <rFont val="Arial"/>
        <family val="2"/>
      </rPr>
      <t>early editions (DMG p. 13) listed the wrong starting age for high elf thieves: 50 +5-30 vs 100 +5-30</t>
    </r>
  </si>
  <si>
    <t>the shield spell creates a barrier in front of the caster but works like bracers of defense in that the caster's armor class is simply set to 2, 3 or 4 (depending on the situation); outside of magic missile immunity, there is no reason for a fighter/magic user in plate mail to cast this spell</t>
  </si>
  <si>
    <t>when a character is reincarnated into a valid PC race the player must roll up an entirely new character; their prior class, level and abilities are only retained if both race and attribute thresholds are met; this includes a multi-class character reincarnating as a human - the result is a brand new 1st level character</t>
  </si>
  <si>
    <t>undead may only be created from humans/humanoids</t>
  </si>
  <si>
    <t>healing abilities must always be touch range (with regard to player-designed spells)</t>
  </si>
  <si>
    <r>
      <t xml:space="preserve">ghoul and carrion crawler paralysis lasts 3-12 turns, ghast paralysis lasts 6-24 turns (per Village of Hommlet p. 15) </t>
    </r>
    <r>
      <rPr>
        <sz val="8"/>
        <color indexed="10"/>
        <rFont val="Arial"/>
        <family val="2"/>
      </rPr>
      <t>(reversal of Dragon 37 and reversed in Polyhedron 2)</t>
    </r>
  </si>
  <si>
    <t>a ring of regeneration allows for the attachment of lost limbs but only if the user was wearing the ring at the time they were dismembered</t>
  </si>
  <si>
    <t>every 7th combat round, emits a 10' cube cloud of poison gas, 4 HD and below dies, 5 HD and below save vs poison at -4 or dies, 6 HD and below save vs poison normally or die</t>
  </si>
  <si>
    <t>carry and use normal-sized weapons, including (potentially) missile weapons</t>
  </si>
  <si>
    <t>vampire vulnerabilities</t>
  </si>
  <si>
    <t>bright light forces creature to recoil</t>
  </si>
  <si>
    <t>holy water inflicts 2-7 damage</t>
  </si>
  <si>
    <t>propagate V</t>
  </si>
  <si>
    <t>any creature drained to -1 level by a vampire rises as a vampire 1 day later, retaining former class and level</t>
  </si>
  <si>
    <t>Eastern Vampire</t>
  </si>
  <si>
    <t>completely immune to magic effects with two exceptions: a) any fire or cold effect slows 50% for 2-12 rounds, b) electrical effects heal by 1 hp per damage die</t>
  </si>
  <si>
    <t>periodic cloudkill</t>
  </si>
  <si>
    <t>iron golem</t>
  </si>
  <si>
    <r>
      <rPr>
        <b/>
        <sz val="10"/>
        <rFont val="Arial"/>
        <family val="2"/>
      </rPr>
      <t>1st*</t>
    </r>
    <r>
      <rPr>
        <sz val="10"/>
        <rFont val="Arial"/>
        <family val="2"/>
      </rPr>
      <t xml:space="preserve"> / 9th</t>
    </r>
  </si>
  <si>
    <t>inflict 1 point structural damage every 3 rounds (wood only)</t>
  </si>
  <si>
    <t>inflict 2-8 points structural damage per round</t>
  </si>
  <si>
    <t>battering ram III</t>
  </si>
  <si>
    <t>inflict 1 point structural damage per round</t>
  </si>
  <si>
    <t>damage 5-8, hook proc: pins target, pinned targets are immobilized and continue taking 2-8 points of damage per round (actually "tail" effect)</t>
  </si>
  <si>
    <t>djinni</t>
  </si>
  <si>
    <t>Djinni</t>
  </si>
  <si>
    <t>Align.</t>
  </si>
  <si>
    <t>N</t>
  </si>
  <si>
    <t>LE</t>
  </si>
  <si>
    <t>LG</t>
  </si>
  <si>
    <t>CE</t>
  </si>
  <si>
    <t>N-CG</t>
  </si>
  <si>
    <t>CG</t>
  </si>
  <si>
    <t>N-LE</t>
  </si>
  <si>
    <t>NE-NG</t>
  </si>
  <si>
    <t>N-NE</t>
  </si>
  <si>
    <t>N-CE</t>
  </si>
  <si>
    <t>any</t>
  </si>
  <si>
    <t>N-NG</t>
  </si>
  <si>
    <t>NE</t>
  </si>
  <si>
    <t>damage 1-12, +1 to hit, +1 damage, massive longsword</t>
  </si>
  <si>
    <t>puncturing tail</t>
  </si>
  <si>
    <t>Lemure</t>
  </si>
  <si>
    <t>Manes</t>
  </si>
  <si>
    <t>manes</t>
  </si>
  <si>
    <t>lemure</t>
  </si>
  <si>
    <t>reform I</t>
  </si>
  <si>
    <t>reform II</t>
  </si>
  <si>
    <t>immune to fire, including dragon-fire</t>
  </si>
  <si>
    <t>weapon immunity IX</t>
  </si>
  <si>
    <t>petrifying touch</t>
  </si>
  <si>
    <t>Pit Fiend</t>
  </si>
  <si>
    <t>Str</t>
  </si>
  <si>
    <t>18/00</t>
  </si>
  <si>
    <t>18/76</t>
  </si>
  <si>
    <t>18/01</t>
  </si>
  <si>
    <t>paladins and rangers may serve any good-aligned god; they do not ned to perfectly match their deity's alignment</t>
  </si>
  <si>
    <t>the term vorpal means "extremely sharp" and comes from a Lewis Carroll poem</t>
  </si>
  <si>
    <r>
      <t xml:space="preserve">thought shield is unique among the psionic defenses in that the user may take any other action while sustaining it (including spell casting, etc); otherwise psionic combat requires complete concentration; psionic attacks that inflict damage will interrupt spellcasting; a PC using thought shield must announce when they intend to turn it "off" or else it will continue using points </t>
    </r>
    <r>
      <rPr>
        <sz val="8"/>
        <color indexed="10"/>
        <rFont val="Arial"/>
        <family val="2"/>
      </rPr>
      <t>(though wouldn't it always be off until needed?)</t>
    </r>
  </si>
  <si>
    <t>5d10+10</t>
  </si>
  <si>
    <t>d6</t>
  </si>
  <si>
    <t>d6/2</t>
  </si>
  <si>
    <t>1-8</t>
  </si>
  <si>
    <t>d8</t>
  </si>
  <si>
    <t>d4/2</t>
  </si>
  <si>
    <t>d10</t>
  </si>
  <si>
    <t>3d4-2</t>
  </si>
  <si>
    <t>5d4-2</t>
  </si>
  <si>
    <t>2-12</t>
  </si>
  <si>
    <t>2d6</t>
  </si>
  <si>
    <t>2-16</t>
  </si>
  <si>
    <t>2d8</t>
  </si>
  <si>
    <t>bonds to an violent, powerful host; if that host is slain the trilloch attempts to bond to the killer, though it can only move 12" and along the ground</t>
  </si>
  <si>
    <t>Giant Troll</t>
  </si>
  <si>
    <t>Giant Two-headed Troll</t>
  </si>
  <si>
    <t>Ice Troll</t>
  </si>
  <si>
    <t>Spirit Troll</t>
  </si>
  <si>
    <t>2-7/2-7 or 2-16</t>
  </si>
  <si>
    <t>gear: large spiked club</t>
  </si>
  <si>
    <t>18.5' tall (L)</t>
  </si>
  <si>
    <t>catch boulder</t>
  </si>
  <si>
    <t>giant troll</t>
  </si>
  <si>
    <t>Catoblepas</t>
  </si>
  <si>
    <t>catoblepas</t>
  </si>
  <si>
    <t>catoblepas gaze</t>
  </si>
  <si>
    <t>charge III</t>
  </si>
  <si>
    <t>wild cattle</t>
  </si>
  <si>
    <t>25% to stampede in a given round, no minimum distance listed, 1-4 damage</t>
  </si>
  <si>
    <t>Centaur</t>
  </si>
  <si>
    <t>Centaur Leader</t>
  </si>
  <si>
    <t>wield I, lance charge</t>
  </si>
  <si>
    <t>hoof/hoof/weapon</t>
  </si>
  <si>
    <t>lance charge</t>
  </si>
  <si>
    <t>centaur leader</t>
  </si>
  <si>
    <t>wield VIII, levitate V [10%] (twice per day), hurl boulder IV, wary I, minion: spotted lion, minion: fog giant</t>
  </si>
  <si>
    <t>minion: fog giant</t>
  </si>
  <si>
    <r>
      <t xml:space="preserve">any group of at least 6 fog giants is accompanied by a </t>
    </r>
    <r>
      <rPr>
        <b/>
        <sz val="10"/>
        <rFont val="Arial"/>
        <family val="2"/>
      </rPr>
      <t>cloud giant</t>
    </r>
  </si>
  <si>
    <t>hurl boulder VI</t>
  </si>
  <si>
    <t>fog giant</t>
  </si>
  <si>
    <t>hurl boulders up to 240', inflicting 2-20 damage, 45% chance to catch a hurled boulder</t>
  </si>
  <si>
    <t>ambush VIII</t>
  </si>
  <si>
    <t>surprise 8-in-10</t>
  </si>
  <si>
    <t>wield VIII, ambush VIII, hurl boulder VI, wary I</t>
  </si>
  <si>
    <t>Mountain Giant</t>
  </si>
  <si>
    <t>hill giant, mountain giant</t>
  </si>
  <si>
    <t>hill giant, mountain giant, orc</t>
  </si>
  <si>
    <r>
      <t xml:space="preserve">50% (x20%) of hill giant caves contain 2-8 </t>
    </r>
    <r>
      <rPr>
        <b/>
        <sz val="10"/>
        <rFont val="Arial"/>
        <family val="2"/>
      </rPr>
      <t>ogres</t>
    </r>
    <r>
      <rPr>
        <sz val="10"/>
        <rFont val="Arial"/>
        <family val="2"/>
      </rPr>
      <t xml:space="preserve"> | 75% (x70% of mountain giant lairs contain 6-15 </t>
    </r>
    <r>
      <rPr>
        <b/>
        <sz val="10"/>
        <rFont val="Arial"/>
        <family val="2"/>
      </rPr>
      <t>ogres</t>
    </r>
    <r>
      <rPr>
        <sz val="10"/>
        <rFont val="Arial"/>
        <family val="2"/>
      </rPr>
      <t xml:space="preserve"> | 50% of orc lairs contain 2-5 </t>
    </r>
    <r>
      <rPr>
        <b/>
        <sz val="10"/>
        <rFont val="Arial"/>
        <family val="2"/>
      </rPr>
      <t>ogres</t>
    </r>
  </si>
  <si>
    <t>gnoll(s), mountain giant, ogre</t>
  </si>
  <si>
    <r>
      <t xml:space="preserve">30% of subterranean gnoll bands contain 1-3 </t>
    </r>
    <r>
      <rPr>
        <b/>
        <sz val="10"/>
        <rFont val="Arial"/>
        <family val="2"/>
      </rPr>
      <t>trolls</t>
    </r>
    <r>
      <rPr>
        <sz val="10"/>
        <rFont val="Arial"/>
        <family val="2"/>
      </rPr>
      <t xml:space="preserve"> | 75% (x 20%) of mountain giant lairs contain 4-9 </t>
    </r>
    <r>
      <rPr>
        <b/>
        <sz val="10"/>
        <rFont val="Arial"/>
        <family val="2"/>
      </rPr>
      <t>trolls</t>
    </r>
    <r>
      <rPr>
        <sz val="10"/>
        <rFont val="Arial"/>
        <family val="2"/>
      </rPr>
      <t xml:space="preserve"> | ogres and</t>
    </r>
    <r>
      <rPr>
        <b/>
        <sz val="10"/>
        <rFont val="Arial"/>
        <family val="2"/>
      </rPr>
      <t xml:space="preserve"> trolls</t>
    </r>
    <r>
      <rPr>
        <sz val="10"/>
        <rFont val="Arial"/>
        <family val="2"/>
      </rPr>
      <t xml:space="preserve"> mingle freely</t>
    </r>
  </si>
  <si>
    <t>minion: hill giant</t>
  </si>
  <si>
    <t>mountain giant</t>
  </si>
  <si>
    <r>
      <t xml:space="preserve">70% (x10%) of mountain giant lairs contain 1-4 </t>
    </r>
    <r>
      <rPr>
        <b/>
        <sz val="10"/>
        <rFont val="Arial"/>
        <family val="2"/>
      </rPr>
      <t>hill giants</t>
    </r>
  </si>
  <si>
    <t>Giant Strider</t>
  </si>
  <si>
    <t>bite/kick</t>
  </si>
  <si>
    <t>1-8/1-10</t>
  </si>
  <si>
    <t>6.5' tall (L)</t>
  </si>
  <si>
    <t>breathe fire X</t>
  </si>
  <si>
    <t>giant strider</t>
  </si>
  <si>
    <t>emit small fireballs, 50' range, must roll to-hit at +4, explode in 10' radius, 1-6 damage</t>
  </si>
  <si>
    <t>giant strider, mottled worm, manta ray, purple worm</t>
  </si>
  <si>
    <t>claw/claw/bite or weapon</t>
  </si>
  <si>
    <t>Lurker Above</t>
  </si>
  <si>
    <t>constrict</t>
  </si>
  <si>
    <t>20' spread (L)</t>
  </si>
  <si>
    <t>lurker above</t>
  </si>
  <si>
    <t>camouflage II</t>
  </si>
  <si>
    <t>Werebear</t>
  </si>
  <si>
    <t>Wereboar</t>
  </si>
  <si>
    <t>Wererat</t>
  </si>
  <si>
    <t>Weretiger</t>
  </si>
  <si>
    <t>Werewolf</t>
  </si>
  <si>
    <t>lycanthrope</t>
  </si>
  <si>
    <t>Gnome</t>
  </si>
  <si>
    <t>gnomish enmity</t>
  </si>
  <si>
    <t>spell-like powers have no verbal component and have a speed factor of 1; spells are disrupted by hits within the round, but only lost if the hit occurs during the speed factor interval</t>
  </si>
  <si>
    <t>D&amp;D basic set is for solo play, companion set is for campaign building</t>
  </si>
  <si>
    <t>D&amp;D and AD&amp;D are not compatible</t>
  </si>
  <si>
    <t>holy water strictly affects negative material plan creatures (undead)</t>
  </si>
  <si>
    <t>projectiles are assumed to be removed during the round they hit; heat metal can be used on small objects (such as darts)</t>
  </si>
  <si>
    <t>the 6th level magic user spell ensnarement prevents teleportation, summoning, gate and physical missile effects from within the aoe, however magic effects can be used freely (the caster would need some form of protection from magic)</t>
  </si>
  <si>
    <t>0/0/0/0/0/0/0/0</t>
  </si>
  <si>
    <t>1-6/1-6/1-6</t>
  </si>
  <si>
    <t>0</t>
  </si>
  <si>
    <t>1-3/2-8</t>
  </si>
  <si>
    <t>2-12/2-12</t>
  </si>
  <si>
    <t>2-8/1-12</t>
  </si>
  <si>
    <t>3-18/2-20</t>
  </si>
  <si>
    <t>bombard, disease, holy word</t>
  </si>
  <si>
    <t>aquatic reptile</t>
  </si>
  <si>
    <t>11'</t>
  </si>
  <si>
    <t>990 lbs</t>
  </si>
  <si>
    <t>pterasaur</t>
  </si>
  <si>
    <t>120 lbs</t>
  </si>
  <si>
    <t>stegosaurus</t>
  </si>
  <si>
    <t>13,800 lbs</t>
  </si>
  <si>
    <t>6,600 lbs</t>
  </si>
  <si>
    <t>14,500 lbs</t>
  </si>
  <si>
    <t>24,500 lbs</t>
  </si>
  <si>
    <t>5,100 lbs</t>
  </si>
  <si>
    <t>barbed devil, pit fiend</t>
  </si>
  <si>
    <t>ice devil, pit fiend</t>
  </si>
  <si>
    <t>if brought to 0 hp, becomes disrupted, fully reforms 2 rounds later</t>
  </si>
  <si>
    <t>if brought to 0 hp, continuously regenerates unless burned or immersed in acid, even a small piece will begin fully reforming after 3-18 rounds</t>
  </si>
  <si>
    <t>if brought to 0 hp, continues fighting until -6 hp or after 1-2 rounds</t>
  </si>
  <si>
    <t>magic resistance II</t>
  </si>
  <si>
    <t>magic resistance III</t>
  </si>
  <si>
    <t>banshees are undead but cannot be turned</t>
  </si>
  <si>
    <r>
      <t xml:space="preserve">energy drain (and life force) effects always refer to level draining (succubus, etc.); it is implied that level drains drop the target to the minimum xp for the resulting level, which is at odds with the rule at (DMG p. 119) </t>
    </r>
    <r>
      <rPr>
        <sz val="8"/>
        <color indexed="10"/>
        <rFont val="Arial"/>
        <family val="2"/>
      </rPr>
      <t>(expanded from Dragon 42, reversed in Dragon 62)</t>
    </r>
  </si>
  <si>
    <r>
      <t xml:space="preserve">a target drained of an energy level drops to the xp midpoint of the resulting level </t>
    </r>
    <r>
      <rPr>
        <sz val="8"/>
        <color indexed="10"/>
        <rFont val="Arial"/>
        <family val="2"/>
      </rPr>
      <t>(reversal of Dragon 54, restoration of DMG p. 119 rule)</t>
    </r>
    <r>
      <rPr>
        <sz val="8"/>
        <rFont val="Arial"/>
        <family val="2"/>
      </rPr>
      <t>; characters who achieve enough xp to advance a level cannot accrue any more until they have advanced (which takes 1-4 weeks), and characters who advance a level after being drained are no longer eligible for restoration;  in any event, restoration only restores the minimum number of xp to restore the prior level; a level drained PC may elect to temporarily defer xp while seeking out a restoration (up to 16 days) and then receive those xp after the restoration has been performed</t>
    </r>
  </si>
  <si>
    <r>
      <t xml:space="preserve">lycanthropy is simultaneously curse and disease, therefore paladins are not immune </t>
    </r>
    <r>
      <rPr>
        <sz val="8"/>
        <color indexed="10"/>
        <rFont val="Arial"/>
        <family val="2"/>
      </rPr>
      <t>(reiterated in Polyhedron 1 and expanded in Dragon 54)</t>
    </r>
  </si>
  <si>
    <r>
      <t xml:space="preserve">lycanthropy is simultaneously curse and disease, therefore paladins are not immune </t>
    </r>
    <r>
      <rPr>
        <sz val="8"/>
        <color indexed="10"/>
        <rFont val="Arial"/>
        <family val="2"/>
      </rPr>
      <t>(reiteration of Dragon 32, expanded in Dragon 54)</t>
    </r>
  </si>
  <si>
    <r>
      <t xml:space="preserve">paladin and monk disease immunity only applies to natural diseases (DMG p. 14) and does not defend against lycanthropy, Demogorgon wither, mummy rot or green slime </t>
    </r>
    <r>
      <rPr>
        <sz val="8"/>
        <color indexed="10"/>
        <rFont val="Arial"/>
        <family val="2"/>
      </rPr>
      <t>(expanded from Dragon 32 and Polyhedron 1)</t>
    </r>
  </si>
  <si>
    <t>demon and devil weapon vulnerabilities constitute an either/or union (either silver OR magical, etc)</t>
  </si>
  <si>
    <t>if both claws hit, automatically rend target 1-8 hp</t>
  </si>
  <si>
    <t>if both claws hit, automatically rend target 1-6 hp</t>
  </si>
  <si>
    <t>on claw hit with natural 18, automatically hug for 2-8</t>
  </si>
  <si>
    <t>on claw hit with natural 18, automatically hug for 2-12</t>
  </si>
  <si>
    <t>3rd level (cleric), 10' range, raise up to 7 skeletons/zombies per round, permanent</t>
  </si>
  <si>
    <t>all undead exist without breathing and can survive in airless environments</t>
  </si>
  <si>
    <t>9th level (MU), 30' range, 40% likely to open ultra-dimensional gate, through which emerges: 70% a type IV demon | 25% a type VI demon | 5% a demon lord or prince</t>
  </si>
  <si>
    <t>200 strength, id insinuation, thought shield and intellect fortress</t>
  </si>
  <si>
    <t>2nd level (MU), 45' range, able to detect surface thoughts of creatures in range and to probe surface thoughts of one specific target per turn</t>
  </si>
  <si>
    <t>3rd level (MU), 30' range, caster imparts a simple but powerful suggestion to any single target, save vs spell negates, lasts 10 hours</t>
  </si>
  <si>
    <t>Type I Demon</t>
  </si>
  <si>
    <t>claw/claw/talon/
talon/bite</t>
  </si>
  <si>
    <t>8.5' tall (L)</t>
  </si>
  <si>
    <t>gate II</t>
  </si>
  <si>
    <t>type I demon</t>
  </si>
  <si>
    <t>9th level (MU), 30' range, 10% likely to open ultra-dimensional gate, through which emerges a type I demon</t>
  </si>
  <si>
    <r>
      <rPr>
        <b/>
        <sz val="10"/>
        <rFont val="Arial"/>
        <family val="2"/>
      </rPr>
      <t>8th</t>
    </r>
    <r>
      <rPr>
        <sz val="10"/>
        <rFont val="Arial"/>
        <family val="2"/>
      </rPr>
      <t xml:space="preserve"> / 9th</t>
    </r>
  </si>
  <si>
    <t>telekinesis I</t>
  </si>
  <si>
    <t>5th level (MU), 80' range, no save, movement starts at 2" and doubles each round until out of range, 200 lb limit</t>
  </si>
  <si>
    <t>detect invisible</t>
  </si>
  <si>
    <t>- (8th) / 3rd</t>
  </si>
  <si>
    <t>- (9th) / 5th</t>
  </si>
  <si>
    <t>- (9th) / 3rd</t>
  </si>
  <si>
    <t>- (9th) / 9th</t>
  </si>
  <si>
    <t>Lung Wang (11 HD)</t>
  </si>
  <si>
    <t>3rd level (MU), range 180', cause a ball of fire to engulf a 20' radius area, inflicting 8-56 points of damage, half if target saves vs spell, also forces object saving throws and sets combustibles on fire</t>
  </si>
  <si>
    <t>phantasmal killer</t>
  </si>
  <si>
    <r>
      <t xml:space="preserve">6th level (MU), 10' range, summons a </t>
    </r>
    <r>
      <rPr>
        <b/>
        <sz val="10"/>
        <rFont val="Arial"/>
        <family val="2"/>
      </rPr>
      <t>phantasmal killer</t>
    </r>
    <r>
      <rPr>
        <sz val="10"/>
        <rFont val="Arial"/>
        <family val="2"/>
      </rPr>
      <t xml:space="preserve"> to perform a single task</t>
    </r>
  </si>
  <si>
    <t>3-8/3-8/2-16</t>
  </si>
  <si>
    <t>psionics XXV</t>
  </si>
  <si>
    <t>green slaad</t>
  </si>
  <si>
    <t>76 strength, mind thrust and id insinuation (no defensive capabilities</t>
  </si>
  <si>
    <t>telekinesis VII</t>
  </si>
  <si>
    <t>projectile spines IV</t>
  </si>
  <si>
    <t>black urchin</t>
  </si>
  <si>
    <t>180' range, launch 1 spine per round, (10' to 60' is at +1 to hit  | 61' to 120' is at -1 to hit | 121' to 180' is at -4 to hit), each hit inflicts 1-6 damage</t>
  </si>
  <si>
    <t>projectile spines IV, clairvoyance</t>
  </si>
  <si>
    <t>projectile spines V</t>
  </si>
  <si>
    <t>projectile spines VI, clairvoyance</t>
  </si>
  <si>
    <t>projectile spines VIII, clairvoyance</t>
  </si>
  <si>
    <t>projectile spines VI</t>
  </si>
  <si>
    <t>projectile spines VII</t>
  </si>
  <si>
    <t>projectile spines VIII</t>
  </si>
  <si>
    <t>green urchin</t>
  </si>
  <si>
    <t>180' range, launch 2 spines per round, (10' to 60' is at +2 to hit  | 61' to 120' is at normal to hit | 121' to 180' is at -3 to hit), each hit inflicts 2-7 damage</t>
  </si>
  <si>
    <t>red urchin</t>
  </si>
  <si>
    <t>180' range, launch 3 spines per round, (10' to 60' is at +3 to hit  | 61' to 120' is at +1 to hit | 121' to 180' is at -2 to hit), each hit inflicts 1-4 damage and procs sleep, target must save vs poison or sleep 1-4 rounds</t>
  </si>
  <si>
    <t>180' range, launch 4 spines per round, (10' to 60' is at +4 to hit  | 61' to 120' is at +2 to hit | 121' to 180' is at -1 to hit), each hit inflicts 1-4 damage and procs paralysis, target must save vs poison or be paralyzed 1-4 turns</t>
  </si>
  <si>
    <t>each time a head is killed/cut off, two grow in its place 1-4 rounds later unless fire is applied to the stump, maximum 12 heads</t>
  </si>
  <si>
    <t>pyrohydra</t>
  </si>
  <si>
    <t>85'</t>
  </si>
  <si>
    <t>62'</t>
  </si>
  <si>
    <t>proc: confusion, 7th level (druid), on contact target must save vs spell or become permanently confused: 10% wander for 10 rounds | 50% stand confused for 1 round | 20% attack nearest creature for 1 round | 20% attack caster for 1 round, each transition triggers a new save, only removable via remove curse</t>
  </si>
  <si>
    <t>dispel magic I</t>
  </si>
  <si>
    <t>dispel magic II</t>
  </si>
  <si>
    <t>penetrating evil</t>
  </si>
  <si>
    <t>Ghost</t>
  </si>
  <si>
    <t>fear aura VII</t>
  </si>
  <si>
    <t>60% chance to cause local magic to fail, assuming a caster level of 11th - increases or decreases in 5% increments (therefore 100% immunity to casters below 4th level)</t>
  </si>
  <si>
    <t>50% chance to cause local magic to fail, assuming a caster level of 11th - increases or decreases in 5% increments (therefore 100% immunity to casters below 2nd level)</t>
  </si>
  <si>
    <t>Koalinth</t>
  </si>
  <si>
    <t>Giant Ant</t>
  </si>
  <si>
    <t>Homonculous</t>
  </si>
  <si>
    <t>elf(s)</t>
  </si>
  <si>
    <t>homonculous</t>
  </si>
  <si>
    <t>proc: bite inflicts 5-30 round sleep unless target saves vs magic</t>
  </si>
  <si>
    <t>1.5' tall (S)</t>
  </si>
  <si>
    <t>special</t>
  </si>
  <si>
    <t>carry up to 1,000 lbs and grasp requires 18 str to break (percentile chance)</t>
  </si>
  <si>
    <t>ankheg</t>
  </si>
  <si>
    <t>succubi count as unique/major demons with respect to protection from demon scrolls (1 round), while even the least infernals count as minor (3 segments)</t>
  </si>
  <si>
    <t>jann are affected by all four protection from elemental scrolls</t>
  </si>
  <si>
    <t>magic armor will work with magic shields, but both overlap with magic defense rings</t>
  </si>
  <si>
    <t>staff of the magi's retributive strike (deliberate breaking of the staff) carries a 50% chance of transporting to user to a random plane; this same 50% chance exists for inadvertent destruction of the staff</t>
  </si>
  <si>
    <t>generally, persistent magic item effects do not become permanent no matter how long/frequently that item is worn</t>
  </si>
  <si>
    <t>magic armor weighs half the normal amount for that type and has no effect on the wearer's base movement rate</t>
  </si>
  <si>
    <t>strength is the only ability score that gains a percentile value at 18</t>
  </si>
  <si>
    <r>
      <t xml:space="preserve">characters are not permitted to dual class subclasses within the same parent class </t>
    </r>
    <r>
      <rPr>
        <sz val="8"/>
        <color indexed="10"/>
        <rFont val="Arial"/>
        <family val="2"/>
      </rPr>
      <t>(reiteration of Dragon 37)</t>
    </r>
  </si>
  <si>
    <t>missile weapons do not benefit from a fighter's additional attacks; however dual wielding rules may be applied normally to thrown daggers and darts</t>
  </si>
  <si>
    <t>druids lose their spellcasting abilities if their alignment changes</t>
  </si>
  <si>
    <r>
      <t xml:space="preserve">characters are not permitted to dual class subclasses within the same parent class </t>
    </r>
    <r>
      <rPr>
        <sz val="8"/>
        <color indexed="10"/>
        <rFont val="Arial"/>
        <family val="2"/>
      </rPr>
      <t>(reiterated in Polyhedron 17 and expanded in Polyhedron 22 and 25)</t>
    </r>
  </si>
  <si>
    <t>Polyhedron 2</t>
  </si>
  <si>
    <t>Polyhedron 3</t>
  </si>
  <si>
    <t>Polyhedron 4</t>
  </si>
  <si>
    <t>Polyhedron 5</t>
  </si>
  <si>
    <t>Polyhedron 6</t>
  </si>
  <si>
    <t>Polyhedron 7</t>
  </si>
  <si>
    <t>Polyhedron 8</t>
  </si>
  <si>
    <t>Polyhedron 9</t>
  </si>
  <si>
    <t>Polyhedron 10</t>
  </si>
  <si>
    <t>Polyhedron 11</t>
  </si>
  <si>
    <t>Polyhedron 12</t>
  </si>
  <si>
    <t>Polyhedron 12,
cont'd</t>
  </si>
  <si>
    <t>Polyhedron 13</t>
  </si>
  <si>
    <t>Polyhedron 14</t>
  </si>
  <si>
    <t>Polyhedron 14, cont'd</t>
  </si>
  <si>
    <t>Polyhedron 15</t>
  </si>
  <si>
    <t>Polyhedron 16</t>
  </si>
  <si>
    <t>Polyhedron 16, cont'd</t>
  </si>
  <si>
    <t>Polyhedron 17</t>
  </si>
  <si>
    <t>electrical arc is 100' long and 5' diameter, damage equal to dragon's max hp, save vs breath weapon for half damage</t>
  </si>
  <si>
    <t>blue dragon, bronze dragon</t>
  </si>
  <si>
    <t>black dragon, copper dragon</t>
  </si>
  <si>
    <t>gas cloud is 30' long and 20' wide, targets save vs breath weapon or  movement and attack rates halved, 6 rounds</t>
  </si>
  <si>
    <t>transmute</t>
  </si>
  <si>
    <t>communication</t>
  </si>
  <si>
    <t>(8-48)</t>
  </si>
  <si>
    <t>meeting gaze triggers save vs magic or become confused (10% wander for 10 rounds | 50% stand confused for 1 round | 20% attack nearest creature for 1 round | 20% attack caster for 1 round), each transition triggers a fresh save, only occurs when umber hulk surprises target(s), 3-12 round duration</t>
  </si>
  <si>
    <t>Rust Monster</t>
  </si>
  <si>
    <t>giant lamprey</t>
  </si>
  <si>
    <t>if two dragons of a given type are encountered and one of them is damaged, the other gains +2 to hit, +1 to claw damage and +3 to bite damage for the duration of combat | if three or more dragons are encountered then the two largest both gain the ferocity bonus</t>
  </si>
  <si>
    <t>saving throws VI</t>
  </si>
  <si>
    <t>adult dragons calculate their hit dice for saving throws by dividing their hitpoints by 4, resulting in approximately a +3.5 bonus to all saves upon reaching adulthood, capping at approximately +5.5 at ancient</t>
  </si>
  <si>
    <t>detect any invisible or concealed creature within a 10'-per-age-tier radius</t>
  </si>
  <si>
    <t>couatl</t>
  </si>
  <si>
    <t>black dragon</t>
  </si>
  <si>
    <t>blue dragon</t>
  </si>
  <si>
    <t>brass dragon</t>
  </si>
  <si>
    <t>bronze dragon</t>
  </si>
  <si>
    <t>Fire Elemental (16 HD)</t>
  </si>
  <si>
    <t>Water Elemental (8 HD)</t>
  </si>
  <si>
    <t>Water Elemental (12 HD)</t>
  </si>
  <si>
    <t>Water Elemental (16 HD)</t>
  </si>
  <si>
    <t>Eye of the Deep (10 HD)</t>
  </si>
  <si>
    <t>Eye of the Deep (11 HD)</t>
  </si>
  <si>
    <t>Eye of the Deep (12 HD)</t>
  </si>
  <si>
    <t>4' diameter (L)</t>
  </si>
  <si>
    <t>5' diamater (L)</t>
  </si>
  <si>
    <t>6' diameter (L)</t>
  </si>
  <si>
    <t>Giant Frog (1 HD)</t>
  </si>
  <si>
    <t>1st level (druid), 80' range, light up 2 M size targets, attacks directed at illuminated targets are at +2 to hit, 8 round duration</t>
  </si>
  <si>
    <t>gear: vaned dart</t>
  </si>
  <si>
    <t>trample</t>
  </si>
  <si>
    <t>S to L</t>
  </si>
  <si>
    <t>Basilisk</t>
  </si>
  <si>
    <t>6"</t>
  </si>
  <si>
    <t>Black Bear</t>
  </si>
  <si>
    <t>Brown Bear</t>
  </si>
  <si>
    <t>Cave Bear</t>
  </si>
  <si>
    <t>hug I</t>
  </si>
  <si>
    <t>hug II</t>
  </si>
  <si>
    <t>hug III</t>
  </si>
  <si>
    <t>black bear</t>
  </si>
  <si>
    <t>Giant Beaver</t>
  </si>
  <si>
    <t>9"</t>
  </si>
  <si>
    <t>pierce/bite</t>
  </si>
  <si>
    <t>pierce/pierce/bite</t>
  </si>
  <si>
    <t>bombard</t>
  </si>
  <si>
    <t>3"</t>
  </si>
  <si>
    <t>ogre mage(s)</t>
  </si>
  <si>
    <t>empathy</t>
  </si>
  <si>
    <t>feeblemind</t>
  </si>
  <si>
    <t>magic users who fail a scribe attempt may still use write, but they also receive a fresh slate following any intelligence-increasing effect (including aging)</t>
  </si>
  <si>
    <t>ioun stones are not powerful magic items; they cannot increase a demihuman's level cap with an attribute increase, nor can the green ioun stone push them above their max level</t>
  </si>
  <si>
    <r>
      <t xml:space="preserve">erratum: </t>
    </r>
    <r>
      <rPr>
        <sz val="8"/>
        <rFont val="Arial"/>
        <family val="2"/>
      </rPr>
      <t xml:space="preserve">demihuman bonuses in MM do not correspond to those in DMG; the NPC gnome bonus vs poison (save as 4 levels higher) translates to "apply constitution bonus to any saves vs poison" for PC gnomes </t>
    </r>
    <r>
      <rPr>
        <sz val="8"/>
        <color indexed="10"/>
        <rFont val="Arial"/>
        <family val="2"/>
      </rPr>
      <t>(expanded in Dragon 58)</t>
    </r>
  </si>
  <si>
    <r>
      <t xml:space="preserve">NPC demihuman descriptions in mm1 contain prevalent characteristics and should not be applied to PCs; this applies to multi-class options (dwarf cleric/fighters), alignment(s), intelligence and any other abilities listed in mm1 </t>
    </r>
    <r>
      <rPr>
        <sz val="8"/>
        <color indexed="10"/>
        <rFont val="Arial"/>
        <family val="2"/>
      </rPr>
      <t>(expansion of Dragon 47)</t>
    </r>
  </si>
  <si>
    <t>players should be free to pick their demihuman sub-race (ie, mountain vs hill dwarf); also a given clan of any race may include individuals of multiple sub-races</t>
  </si>
  <si>
    <r>
      <t xml:space="preserve">dwarf clerics are capped at 7th level, but can attain 8th if they have an 18 wisdom </t>
    </r>
    <r>
      <rPr>
        <sz val="8"/>
        <color indexed="10"/>
        <rFont val="Arial"/>
        <family val="2"/>
      </rPr>
      <t>(this cap is dramatically increased in UA)</t>
    </r>
    <r>
      <rPr>
        <sz val="8"/>
        <rFont val="Arial"/>
        <family val="2"/>
      </rPr>
      <t>, but even in that case the advancement from 7th to 8th should take "a decade of game time"</t>
    </r>
  </si>
  <si>
    <t>dwarves and halflings with psionic abilities are assumed to have human blood</t>
  </si>
  <si>
    <t>Megalodon (15 HD)</t>
  </si>
  <si>
    <t>26' long (L)</t>
  </si>
  <si>
    <t>32' long (L)</t>
  </si>
  <si>
    <t>38' long (L)</t>
  </si>
  <si>
    <t>44' long (L)</t>
  </si>
  <si>
    <t>12' long (L)</t>
  </si>
  <si>
    <t>4' long (M)</t>
  </si>
  <si>
    <t>Giant Sea Snake (8 HD)</t>
  </si>
  <si>
    <t>Giant Sea Snake (9 HD)</t>
  </si>
  <si>
    <t>Giant Sea Snake (10 HD)</t>
  </si>
  <si>
    <t>Strangle Weed (2 HD)</t>
  </si>
  <si>
    <t>Strangle Weed (3 HD)</t>
  </si>
  <si>
    <t>Strangle Weed (4 HD)</t>
  </si>
  <si>
    <t>12' long (S)</t>
  </si>
  <si>
    <t>7' long (S)</t>
  </si>
  <si>
    <t>9' long (S)</t>
  </si>
  <si>
    <t>Giant Tick (2 HD)</t>
  </si>
  <si>
    <t>Giant Tick (3 HD)</t>
  </si>
  <si>
    <t>Giant Tick (4 HD)</t>
  </si>
  <si>
    <t>Titan (17 HD)</t>
  </si>
  <si>
    <t>Titan (18 HD)</t>
  </si>
  <si>
    <t>Titan (19 HD)</t>
  </si>
  <si>
    <t>Titan (20 HD)</t>
  </si>
  <si>
    <t>Titan (21 HD)</t>
  </si>
  <si>
    <t>Titan (22 HD)</t>
  </si>
  <si>
    <t>Treant (7 HD)</t>
  </si>
  <si>
    <t>Treant (8 HD)</t>
  </si>
  <si>
    <t>Treant (9 HD)</t>
  </si>
  <si>
    <t>Treant (10 HD)</t>
  </si>
  <si>
    <t>Treant (11 HD)</t>
  </si>
  <si>
    <t>Treant (12 HD)</t>
  </si>
  <si>
    <t>24' tall (L)</t>
  </si>
  <si>
    <t>16' tall (L)</t>
  </si>
  <si>
    <t>19' tall (L)</t>
  </si>
  <si>
    <t>Giant Frog (2 HD)</t>
  </si>
  <si>
    <t>Giant Frog (3 HD)</t>
  </si>
  <si>
    <t>d6+1</t>
  </si>
  <si>
    <t>d4+1</t>
  </si>
  <si>
    <t>d2</t>
  </si>
  <si>
    <t>d3</t>
  </si>
  <si>
    <t>orc</t>
  </si>
  <si>
    <t>Hell Hound (4 HD)</t>
  </si>
  <si>
    <t>Hell Hound (5 HD)</t>
  </si>
  <si>
    <t>Hell Hound (6 HD)</t>
  </si>
  <si>
    <t>Hell Hound (7 HD)</t>
  </si>
  <si>
    <t>1st level (MU), 60' range, caster projects voice to a nearby location for 11 rounds, listener has a 10% chance per intelligence over 12 of recognizing spell effect</t>
  </si>
  <si>
    <t>8th level (MU), on contact target begins dancing, -4 AC penalty, no saving throw, permanent</t>
  </si>
  <si>
    <t>Giant Porcupine</t>
  </si>
  <si>
    <t>defensive spines I</t>
  </si>
  <si>
    <t>defensive spines II</t>
  </si>
  <si>
    <t>giant porcupine</t>
  </si>
  <si>
    <t>paralyze proc I</t>
  </si>
  <si>
    <t>paralyze proc II</t>
  </si>
  <si>
    <t>paralyze proc III</t>
  </si>
  <si>
    <t>2nd level (cleric), 10' range, caster reveals alignment of 1 individual per round, 1 turn duration</t>
  </si>
  <si>
    <t>irrel. / 3rd</t>
  </si>
  <si>
    <t>5th level (MU), self, teleport self, unlimited range</t>
  </si>
  <si>
    <t>damage 2-12, two-tined fork</t>
  </si>
  <si>
    <t>Ice Devil</t>
  </si>
  <si>
    <t>wield VI</t>
  </si>
  <si>
    <t>4th level (MU), 60' range, generates either a 140'x20' wall or a 28' radius ring around the caster of height 20', only side facing away from caster inflicts damage, passing through wall inflicts 10-31 (3d8+7) damage, those within 10' take 3-12, those within 20' take 1-6, undead take double damage, duration 7 rounds or as long as concentration lasts</t>
  </si>
  <si>
    <t>weapon immunity VIII</t>
  </si>
  <si>
    <t>gate VIII</t>
  </si>
  <si>
    <t>regenerate I</t>
  </si>
  <si>
    <t>ice devil</t>
  </si>
  <si>
    <t>bone devil, ice devil</t>
  </si>
  <si>
    <t>fear aura III</t>
  </si>
  <si>
    <t>1st level (cleric), self, constant fear in 10' radius, targets must save vs wand or 65% likely to drop held items (-5% per level) and flee at maximum speed, 6 round duration</t>
  </si>
  <si>
    <t>regenerate 1 hp per round</t>
  </si>
  <si>
    <t>1st level (cleric), self, detect good or evil in 10' wide x 50' long corridor</t>
  </si>
  <si>
    <t>Giant Squid</t>
  </si>
  <si>
    <t>tentacle/tentacle/
tentacle/tentacle/
tentacle/tentacle/
tentacle/tentacle/bite</t>
  </si>
  <si>
    <t>Giant Spider</t>
  </si>
  <si>
    <t>Huge Spider</t>
  </si>
  <si>
    <t>Large Spider</t>
  </si>
  <si>
    <t>Phase Spider</t>
  </si>
  <si>
    <t>Giant Water Spider</t>
  </si>
  <si>
    <r>
      <rPr>
        <b/>
        <sz val="10"/>
        <rFont val="Arial"/>
        <family val="2"/>
      </rPr>
      <t>24th</t>
    </r>
    <r>
      <rPr>
        <sz val="10"/>
        <rFont val="Arial"/>
        <family val="2"/>
      </rPr>
      <t xml:space="preserve"> / 9th</t>
    </r>
  </si>
  <si>
    <r>
      <t xml:space="preserve">straddles ethereal and prime material planes, on etheral plane AC is penalized -10 but </t>
    </r>
    <r>
      <rPr>
        <b/>
        <sz val="10"/>
        <rFont val="Arial"/>
        <family val="2"/>
      </rPr>
      <t>weapon immunity VII</t>
    </r>
    <r>
      <rPr>
        <sz val="10"/>
        <rFont val="Arial"/>
        <family val="2"/>
      </rPr>
      <t xml:space="preserve"> applies to both planes</t>
    </r>
  </si>
  <si>
    <t>vision vulnerabilities</t>
  </si>
  <si>
    <r>
      <t xml:space="preserve">earth spell effects on khargra: a) </t>
    </r>
    <r>
      <rPr>
        <b/>
        <sz val="10"/>
        <rFont val="Arial"/>
        <family val="2"/>
      </rPr>
      <t>transmute metal to wood</t>
    </r>
    <r>
      <rPr>
        <sz val="10"/>
        <rFont val="Arial"/>
        <family val="2"/>
      </rPr>
      <t xml:space="preserve"> and </t>
    </r>
    <r>
      <rPr>
        <b/>
        <sz val="10"/>
        <rFont val="Arial"/>
        <family val="2"/>
      </rPr>
      <t xml:space="preserve">phase door </t>
    </r>
    <r>
      <rPr>
        <sz val="10"/>
        <rFont val="Arial"/>
        <family val="2"/>
      </rPr>
      <t xml:space="preserve">destroy them, b) </t>
    </r>
    <r>
      <rPr>
        <b/>
        <sz val="10"/>
        <rFont val="Arial"/>
        <family val="2"/>
      </rPr>
      <t>move earth</t>
    </r>
    <r>
      <rPr>
        <sz val="10"/>
        <rFont val="Arial"/>
        <family val="2"/>
      </rPr>
      <t xml:space="preserve"> stuns them 1-3 rounds, c) </t>
    </r>
    <r>
      <rPr>
        <b/>
        <sz val="10"/>
        <rFont val="Arial"/>
        <family val="2"/>
      </rPr>
      <t>heat metal</t>
    </r>
    <r>
      <rPr>
        <sz val="10"/>
        <rFont val="Arial"/>
        <family val="2"/>
      </rPr>
      <t xml:space="preserve"> does maximum damage</t>
    </r>
  </si>
  <si>
    <r>
      <t xml:space="preserve">spell effects on vision: a) </t>
    </r>
    <r>
      <rPr>
        <b/>
        <sz val="10"/>
        <rFont val="Arial"/>
        <family val="2"/>
      </rPr>
      <t>bless</t>
    </r>
    <r>
      <rPr>
        <sz val="10"/>
        <rFont val="Arial"/>
        <family val="2"/>
      </rPr>
      <t xml:space="preserve"> causes 3-18 damage, b) </t>
    </r>
    <r>
      <rPr>
        <b/>
        <sz val="10"/>
        <rFont val="Arial"/>
        <family val="2"/>
      </rPr>
      <t>dispel illusion</t>
    </r>
    <r>
      <rPr>
        <sz val="10"/>
        <rFont val="Arial"/>
        <family val="2"/>
      </rPr>
      <t xml:space="preserve"> causes 0-5 damage per caster level</t>
    </r>
  </si>
  <si>
    <t>Vodyanoi</t>
  </si>
  <si>
    <t>3-12/3-12/1-10</t>
  </si>
  <si>
    <t>summon IX</t>
  </si>
  <si>
    <t>vodyanoi</t>
  </si>
  <si>
    <r>
      <t xml:space="preserve">9th level (MU), 90' range, 50% likely to cause
1-20 </t>
    </r>
    <r>
      <rPr>
        <b/>
        <sz val="10"/>
        <rFont val="Arial"/>
        <family val="2"/>
      </rPr>
      <t>electric eels</t>
    </r>
    <r>
      <rPr>
        <sz val="10"/>
        <rFont val="Arial"/>
        <family val="2"/>
      </rPr>
      <t xml:space="preserve"> to appear in 1 round, lasts 15 rounds</t>
    </r>
  </si>
  <si>
    <t>Volt</t>
  </si>
  <si>
    <t>beast, echanted</t>
  </si>
  <si>
    <t>blood drain XIII</t>
  </si>
  <si>
    <t>volt</t>
  </si>
  <si>
    <t>after successful hit automatically drain 1-4 hp plus 2-12 electrical damage per round until slain</t>
  </si>
  <si>
    <t>bleed
electrical</t>
  </si>
  <si>
    <t>(1-4)
(2-12)</t>
  </si>
  <si>
    <t>blood drain XIII, lightning immunity I</t>
  </si>
  <si>
    <t>Vortex</t>
  </si>
  <si>
    <t>envelope</t>
  </si>
  <si>
    <t>0.5' diamater (S)</t>
  </si>
  <si>
    <t>whirlwind IV</t>
  </si>
  <si>
    <t>vortex</t>
  </si>
  <si>
    <t>tentacles attack as 3 HD monsters</t>
  </si>
  <si>
    <t>resilience XIV</t>
  </si>
  <si>
    <t>if body is destroyed creature dies but remaining tentacles enter a 1 round frenzy, gaining three attacks apiece for 2-20 per attack in subsequent round</t>
  </si>
  <si>
    <t>stench III</t>
  </si>
  <si>
    <t>witherstench</t>
  </si>
  <si>
    <t>all within 30' radius must save vs poison or become helpless, retching uncontrollably until witherstench moves out of rangee</t>
  </si>
  <si>
    <t>Witherweed (3 HD)</t>
  </si>
  <si>
    <t>Witherweed (4 HD)</t>
  </si>
  <si>
    <t>Witherweed (5 HD)</t>
  </si>
  <si>
    <t>Witherweed (6 HD)</t>
  </si>
  <si>
    <t>resilience XIV, whipweed components, lumbering XI, light vulnerable II</t>
  </si>
  <si>
    <t>frond/(frond/frond)</t>
  </si>
  <si>
    <t>0/(0/0)</t>
  </si>
  <si>
    <t>witherweed</t>
  </si>
  <si>
    <t>Storm Giant</t>
  </si>
  <si>
    <t>21' tall (L)</t>
  </si>
  <si>
    <t>storm giant</t>
  </si>
  <si>
    <t>Polyhedron 37</t>
  </si>
  <si>
    <t>Polyhedron 38</t>
  </si>
  <si>
    <t>Polyhedron 39</t>
  </si>
  <si>
    <t>Polyhedron 40</t>
  </si>
  <si>
    <t>Polyhedron 41</t>
  </si>
  <si>
    <t>Polyhedron 42</t>
  </si>
  <si>
    <t>Polyhedron 43</t>
  </si>
  <si>
    <t>Polyhedron 44</t>
  </si>
  <si>
    <t>Polyhedron 45</t>
  </si>
  <si>
    <t>Polyhedron 46</t>
  </si>
  <si>
    <t>Polyhedron 47</t>
  </si>
  <si>
    <t>Polyhedron 48</t>
  </si>
  <si>
    <t>Remorhaz (14 HD)</t>
  </si>
  <si>
    <t>21' long (L)</t>
  </si>
  <si>
    <t>27' long (L)</t>
  </si>
  <si>
    <t>33' long (L)</t>
  </si>
  <si>
    <t>39' long (L)</t>
  </si>
  <si>
    <t>Giant Sea Horse (2 HD)</t>
  </si>
  <si>
    <t>4th level (MU), self, caster may assume the form of a giant centipede, bat, frog or wolf, gaining physical attacks but not special abilities, recover 1-12 hp upon returning to natural form, unlimited usage</t>
  </si>
  <si>
    <t>burning itch</t>
  </si>
  <si>
    <t>Hill Dwarf Lietenant</t>
  </si>
  <si>
    <t>Hill Dwarf Chief</t>
  </si>
  <si>
    <t>Hill Dwarf Fighter I</t>
  </si>
  <si>
    <t>Hill Dwarf Fighter II</t>
  </si>
  <si>
    <t>Hill Dwarf Fighter III</t>
  </si>
  <si>
    <t>Hill Dwarf Cleric/Fighter  I</t>
  </si>
  <si>
    <t>Hill Dwarf Cleric/Fighter  II</t>
  </si>
  <si>
    <t>Hill Dwarf Cleric/Fighter  III</t>
  </si>
  <si>
    <t>wield I, humanoid enmity, infravision I, saving throws IV, mining skills</t>
  </si>
  <si>
    <t>classed (fighter 4), wield I, humanoid enmity, infravision I, saving throws IV, mining skills</t>
  </si>
  <si>
    <t>classed (fighter 6), wield I, humanoid enmity, infravision I, saving throws IV, mining skills</t>
  </si>
  <si>
    <t>classed (fighter 2), wield I, humanoid enmity, infravision I, saving throws IV, mining skills</t>
  </si>
  <si>
    <t>classed (fighter 8), wield I, humanoid enmity, infravision I, saving throws IV, mining skills</t>
  </si>
  <si>
    <t>Hill Dwarf Fighter IV</t>
  </si>
  <si>
    <t>Hill Dwarf Fighter V</t>
  </si>
  <si>
    <t>Hill Dwarf Fighter VI</t>
  </si>
  <si>
    <t>classed (fighter 3), wield I, humanoid enmity, infravision I, saving throws IV, mining skills</t>
  </si>
  <si>
    <t>classed (fighter 5), wield I, humanoid enmity, infravision I, saving throws IV, mining skills</t>
  </si>
  <si>
    <t>classed (cleric/fighter 7/6), wield I, humanoid enmity, infravision I, saving throws IV, mining skills</t>
  </si>
  <si>
    <t>Mountain Dwarf Lietenant</t>
  </si>
  <si>
    <t>Mountain Dwarf Chief</t>
  </si>
  <si>
    <t>75% chance to cause local magic to fail, assuming a caster level of 11th - increases or decreases in 5% increments (therefore 100% immunity to casters below 7th level)</t>
  </si>
  <si>
    <t>wield V</t>
  </si>
  <si>
    <t>type VI demon</t>
  </si>
  <si>
    <t>5th level (MU), 240' range, no save, movement starts at 2" and doubles each round until out of range, 600 lb limit</t>
  </si>
  <si>
    <t>levitate VI</t>
  </si>
  <si>
    <r>
      <rPr>
        <b/>
        <sz val="10"/>
        <rFont val="Arial"/>
        <family val="2"/>
      </rPr>
      <t>30th</t>
    </r>
    <r>
      <rPr>
        <sz val="10"/>
        <rFont val="Arial"/>
        <family val="2"/>
      </rPr>
      <t xml:space="preserve"> / 3rd</t>
    </r>
  </si>
  <si>
    <t>predict weather</t>
  </si>
  <si>
    <t>12th / 1st</t>
  </si>
  <si>
    <t>(7-56/7-56/7-56)</t>
  </si>
  <si>
    <t>(8-64/8-64/8-64)</t>
  </si>
  <si>
    <r>
      <rPr>
        <b/>
        <sz val="10"/>
        <rFont val="Arial"/>
        <family val="2"/>
      </rPr>
      <t>5th*</t>
    </r>
    <r>
      <rPr>
        <sz val="10"/>
        <rFont val="Arial"/>
        <family val="2"/>
      </rPr>
      <t xml:space="preserve"> / 3rd</t>
    </r>
  </si>
  <si>
    <t>pass for human even at close range, 50%</t>
  </si>
  <si>
    <t>telepathy II</t>
  </si>
  <si>
    <t>stone giant</t>
  </si>
  <si>
    <t>48' long (L)</t>
  </si>
  <si>
    <t>1-2/1-2/1-3</t>
  </si>
  <si>
    <t>1-6/1-6/1-8</t>
  </si>
  <si>
    <t>1-8/1-8/1-12</t>
  </si>
  <si>
    <t>3-18/2-16</t>
  </si>
  <si>
    <t>1-10/1-10/4-16</t>
  </si>
  <si>
    <t>2-8/2-8</t>
  </si>
  <si>
    <t>kelpie charm</t>
  </si>
  <si>
    <t>kelpie</t>
  </si>
  <si>
    <t>1st level (MU), 120' range, save vs spell at -2 or attempt to swim to kelpie and drown; air breathers suffer 2-20 damage per round until the kelpie is destroyed, female targets are immune</t>
  </si>
  <si>
    <t>assume form VIII</t>
  </si>
  <si>
    <t>briefly assume bipedal form (1-3 hour max)</t>
  </si>
  <si>
    <t>kelpie charm (once per day), fire resistance I, assume form VIII</t>
  </si>
  <si>
    <t>1-4/1-4/1-6 or 1-10</t>
  </si>
  <si>
    <t>magic missile II</t>
  </si>
  <si>
    <t>3rd* / 1st</t>
  </si>
  <si>
    <t>(4-10)</t>
  </si>
  <si>
    <t>shocking grasp I</t>
  </si>
  <si>
    <r>
      <t xml:space="preserve">1st level (MU), </t>
    </r>
    <r>
      <rPr>
        <sz val="10"/>
        <rFont val="Arial"/>
        <family val="2"/>
      </rPr>
      <t>90' range, two unerringly missiles dealing 2-5 damage apiece, may target one or more targets</t>
    </r>
  </si>
  <si>
    <t>4th* / 1st</t>
  </si>
  <si>
    <t>kenku</t>
  </si>
  <si>
    <t>(5-13)</t>
  </si>
  <si>
    <t>3rd level (MU), range 120', hurl lightning bolt 5' wide and 80' long, inflicting 8-48 points of damage, half if target saves vs spell, also forces object saving throws and sets combustibles on fire</t>
  </si>
  <si>
    <r>
      <rPr>
        <b/>
        <sz val="10"/>
        <rFont val="Arial"/>
        <family val="2"/>
      </rPr>
      <t>8th</t>
    </r>
    <r>
      <rPr>
        <sz val="10"/>
        <rFont val="Arial"/>
        <family val="2"/>
      </rPr>
      <t xml:space="preserve"> / 5th</t>
    </r>
  </si>
  <si>
    <t>pincer/pincer/bite</t>
  </si>
  <si>
    <t>lycanthropes on the astral plane automatically assume their wereform upon taking damage, and are otherwise trapped in their human form (DMG p. 22) unless they have been lycanthropes longer than six years, in which case they may transform at will</t>
  </si>
  <si>
    <r>
      <t>there exist no formal rules for anti-paladins or anti-rangers</t>
    </r>
    <r>
      <rPr>
        <sz val="8"/>
        <color indexed="10"/>
        <rFont val="Arial"/>
        <family val="2"/>
      </rPr>
      <t xml:space="preserve"> (expanded in Dragon 79)</t>
    </r>
  </si>
  <si>
    <t>if disturbed, 50% likely to release a 10' cube of asphyxiating spores, saving throw or die</t>
  </si>
  <si>
    <t>magic immunity VII</t>
  </si>
  <si>
    <t>Yu Lung (5-7) - no breath weapon, shapeshifters</t>
  </si>
  <si>
    <t>6th level (MU), 140' cone with 20' radius, deactivates magic items, spells, breath weapons and gaze effects</t>
  </si>
  <si>
    <t>- / 12th</t>
  </si>
  <si>
    <t>"10th" / 7th</t>
  </si>
  <si>
    <t>"10th" / 5th</t>
  </si>
  <si>
    <t>invisible</t>
  </si>
  <si>
    <t>Black Pudding</t>
  </si>
  <si>
    <t>Attack type(s)</t>
  </si>
  <si>
    <t>detect blood</t>
  </si>
  <si>
    <t>shark(s)</t>
  </si>
  <si>
    <t>ninjas only receive pick pockets if they split ninja-yakuza</t>
  </si>
  <si>
    <t>25' wingspan (M)</t>
  </si>
  <si>
    <t>ranged melee</t>
  </si>
  <si>
    <t>doombat</t>
  </si>
  <si>
    <t>tail may attack targets up to 12' away</t>
  </si>
  <si>
    <t>shriek I</t>
  </si>
  <si>
    <t>Dragonfish</t>
  </si>
  <si>
    <t>defensive spines IV</t>
  </si>
  <si>
    <t>dragonfish</t>
  </si>
  <si>
    <t>creature lurks in shallow water and is covered in poisoned spines which pierce anyone stepping on them (even through leather soles); save vs poison at -1 or die</t>
  </si>
  <si>
    <t>camouflage X</t>
  </si>
  <si>
    <t>Dune Stalker</t>
  </si>
  <si>
    <t>dune stalker, invisible stalker</t>
  </si>
  <si>
    <t>vibration proc</t>
  </si>
  <si>
    <t>dune stalker</t>
  </si>
  <si>
    <t>kiss proc (melee range): on hit target must save vs spell or die due to targeted vibrations</t>
  </si>
  <si>
    <t>(4-9)</t>
  </si>
  <si>
    <t>(0)</t>
  </si>
  <si>
    <t>targeted vibration</t>
  </si>
  <si>
    <t>at will, dune stalker may target a single opponent within 60' with an aural/vibration attack doing 2-12 damage on hit</t>
  </si>
  <si>
    <t>vibration</t>
  </si>
  <si>
    <t>enchanted, humanoid</t>
  </si>
  <si>
    <t>hide in shadows III</t>
  </si>
  <si>
    <t>ambush III, rake I, leap attack II, hide in shadows III, detect traps I</t>
  </si>
  <si>
    <t>wary IV</t>
  </si>
  <si>
    <t>3rd level (MU), range 160', cause a ball of fire to engulf a 20' radius area, inflicting 6-36 points of damage, half if target saves vs spell, also forces object saving throws and sets combustibles on fire</t>
  </si>
  <si>
    <t>fireball III</t>
  </si>
  <si>
    <t>3rd level (MU), 150' range, no save, movement and attack rates halved, 9 round duration</t>
  </si>
  <si>
    <t>2nd level (cleric), self, detect any sort of trap in 10' wide x 30' long corridor, 3 turn duration</t>
  </si>
  <si>
    <t>- / 2nd</t>
  </si>
  <si>
    <t>cure light wounds</t>
  </si>
  <si>
    <t>1st level (cleric), touch, heals target 1-8 hp</t>
  </si>
  <si>
    <t>body, primary eye and eye stalks each have discrete attributes: 75% attack hits the body (AC 0 &amp; 30-50 hp) | 15% attack hits a stalk (AC 2 &amp; 8-12 hp each) | 10% attack hits the main eye (AC 7 &amp; 15-25 hp)</t>
  </si>
  <si>
    <t>hydra components</t>
  </si>
  <si>
    <t>hydra components, lumbering II</t>
  </si>
  <si>
    <t>lumbering I</t>
  </si>
  <si>
    <t>lumbering II</t>
  </si>
  <si>
    <t>hydra, lernaean hydra, pyrohydra</t>
  </si>
  <si>
    <t>convincingly mimic a human's voice</t>
  </si>
  <si>
    <t>Lich</t>
  </si>
  <si>
    <t>dragon spellcasting VII</t>
  </si>
  <si>
    <t>dragon spellcasting VIII</t>
  </si>
  <si>
    <t>dragon spellcasting IX</t>
  </si>
  <si>
    <t>Dragonne</t>
  </si>
  <si>
    <t>42' long (L)</t>
  </si>
  <si>
    <t>36' long (L)</t>
  </si>
  <si>
    <t>54' long (L)</t>
  </si>
  <si>
    <r>
      <t xml:space="preserve">armor and shields made from dragon hide should provide a degree of protection against that dragon's breath attack, although only one or two such items may be made from a given hide </t>
    </r>
    <r>
      <rPr>
        <sz val="8"/>
        <color indexed="10"/>
        <rFont val="Arial"/>
        <family val="2"/>
      </rPr>
      <t>(there is an article about this in Dragon 62)</t>
    </r>
  </si>
  <si>
    <r>
      <t xml:space="preserve">thieves are not permitted to be good-aligned </t>
    </r>
    <r>
      <rPr>
        <sz val="8"/>
        <color indexed="10"/>
        <rFont val="Arial"/>
        <family val="2"/>
      </rPr>
      <t>(reversed in Dragon 43)</t>
    </r>
  </si>
  <si>
    <t>Dragon 43, cont'd</t>
  </si>
  <si>
    <t>if a PC fails to meet their attribute minimums but has already begun adventuring the DM should either penalize them (removing abilities linked to that attribute) or raise that attribute to the minimum at no penalty</t>
  </si>
  <si>
    <t>PCs should not be permitted to cross between campaigns and the Apparatus of Kwalish is too large to fit inside the Mighty Servant of Leuk-O</t>
  </si>
  <si>
    <t>each weapon described in PH is distinct enough to require its own proficiency (i.e., halberd vs polearm)</t>
  </si>
  <si>
    <t>resurrection resolves any cause of death (poison, dismemberment, etc.)</t>
  </si>
  <si>
    <t>surprise segments are adjusted by both reaction bonuses and the differential between equipped weapon speed factors, however such adjustments can only reduce the surprise durations downward (i.e., you never gain surprise segments from having a high dex or quick weapon)</t>
  </si>
  <si>
    <t>Giant Octopus</t>
  </si>
  <si>
    <t>tentacle/tentacle/
tentacle/tentacle/
tentacle/tentacle/bite</t>
  </si>
  <si>
    <t>Sperm Whale (33 HD)</t>
  </si>
  <si>
    <t>Sperm Whale (34 HD)</t>
  </si>
  <si>
    <t>Sperm Whale (35 HD)</t>
  </si>
  <si>
    <t>able to split attack routine among multiple targets</t>
  </si>
  <si>
    <t>jackalwere</t>
  </si>
  <si>
    <t>assume form I</t>
  </si>
  <si>
    <t>sleep gaze</t>
  </si>
  <si>
    <t>meeting gaze results in automatic sleep if target is under 5 HD, only effective with non-hostile targets, 5 turn duration</t>
  </si>
  <si>
    <t>Jaguar</t>
  </si>
  <si>
    <t>leap attack IV</t>
  </si>
  <si>
    <t>leap up to 30' and attack</t>
  </si>
  <si>
    <t>rake I</t>
  </si>
  <si>
    <t>Ki-rin</t>
  </si>
  <si>
    <t>ki-rin</t>
  </si>
  <si>
    <t>90% chance to cause local magic to fail, assuming a caster level of 11th - increases or decreases in 5% increments (therefore 100% immunity to casters below 10th level)</t>
  </si>
  <si>
    <t>possessing or capable of taking on player class</t>
  </si>
  <si>
    <t>psionics XII</t>
  </si>
  <si>
    <r>
      <rPr>
        <b/>
        <sz val="10"/>
        <rFont val="Arial"/>
        <family val="2"/>
      </rPr>
      <t>11th</t>
    </r>
    <r>
      <rPr>
        <sz val="10"/>
        <rFont val="Arial"/>
        <family val="2"/>
      </rPr>
      <t xml:space="preserve"> / 3rd</t>
    </r>
  </si>
  <si>
    <t>the range of the psionic discipline molecular agitation is "sight", however this is strictly un-aided, direct sight; any degree of refraction will block the ability (wall of force or crystals will while a plain pane of glass won't); the target must also be plainly observable (not concealed or tiny); small targets (such as metal buttons on a coat) inflict a max of 1 hp per round until discarded</t>
  </si>
  <si>
    <t>telekinesis (whether by spell or psionic ability) cannot be used upon the caster; the ability has no saving throw if directed at an opponent, although they may grab onto an object to try to prevent themselves from being moved</t>
  </si>
  <si>
    <t>magic items that increase general saving throws (such as a ring of protection) then they also increase psionic saves; magic items that increase saving throws against spells (such as scarab of protection) do not increase psionic saves</t>
  </si>
  <si>
    <t>characters should not gain xp just for using a psionic ability (discipline, attack or defense)</t>
  </si>
  <si>
    <t>Ankheg (4 HD)</t>
  </si>
  <si>
    <t>Ankheg (5 HD)</t>
  </si>
  <si>
    <t>Ankheg (6 HD)</t>
  </si>
  <si>
    <t>death resolves most curses, and cursed items can be removed from dead characters (who can then be subsequently raised, curse free)</t>
  </si>
  <si>
    <t>breaking an agreement does not result in automatic penalties or alignment change, even for rangers or paladins</t>
  </si>
  <si>
    <t>paladins must be lawful good and human</t>
  </si>
  <si>
    <t>the max number of spells table (PH p. 10) indicates the maximum number of spells knowable per level (by intelligence)</t>
  </si>
  <si>
    <t>(1-4/1-4/1-4/1-4)</t>
  </si>
  <si>
    <t>180' range, launch 6 spikes from tail simultaneously, (10' to 60' is at normal to hit  | 61' to 120' is at -2 to hit | 121' to 180' is at -5 to hit), each hit inflicts 1-6 damage (as light crossbow bolt)</t>
  </si>
  <si>
    <t>(1-6/1-6/1-6/1-6/
1-6/1-6)</t>
  </si>
  <si>
    <t>immune to polymorph effects</t>
  </si>
  <si>
    <t>immune to disease</t>
  </si>
  <si>
    <t>movement</t>
  </si>
  <si>
    <t>(1-6/1-6)</t>
  </si>
  <si>
    <t>(2)</t>
  </si>
  <si>
    <t>(10)</t>
  </si>
  <si>
    <t>(1)</t>
  </si>
  <si>
    <t>accuracy I, blood drain III</t>
  </si>
  <si>
    <t>blood drain IV, disease proc IV</t>
  </si>
  <si>
    <t>Right Whale (22 HD)</t>
  </si>
  <si>
    <t>half-ogres are described in Dragon 73; they cannot be barbarians; most half ogres are nasty, evil and unappealing; half-ogres use the humanoid racial preferences table (DMG p.106) as ogres; half-ogres have special methods for determining their attributes; neither half-orcs nor half-ogres qualify as humanoids</t>
  </si>
  <si>
    <t>Dragon 78, cont'd</t>
  </si>
  <si>
    <t>venom II, construct web</t>
  </si>
  <si>
    <t>construct web</t>
  </si>
  <si>
    <r>
      <t xml:space="preserve">summoned objects will only displace (without harming) creatures targeted </t>
    </r>
    <r>
      <rPr>
        <sz val="8"/>
        <color indexed="10"/>
        <rFont val="Arial"/>
        <family val="2"/>
      </rPr>
      <t>(on the other hand, creatures teleported into solids are slain instantly, Dragon 62)</t>
    </r>
  </si>
  <si>
    <t>9th level (MU), 30' range, 20% likely to open ultra-dimensional gate, through which emerges: 25% 1-2 fire mephits | 25% 1-2 lava mephits | 25% 1-2 smoke mephits | 25% 1-2 steam mephits</t>
  </si>
  <si>
    <t>gate XIV</t>
  </si>
  <si>
    <t>explosive death III</t>
  </si>
  <si>
    <t>upon death, explode in 10' radius for 1 damage</t>
  </si>
  <si>
    <t>become invisible I, dancing lights II (once per day each), gate XIV (once per hour), breathe smoke I (every other round), explosive death III, light vulnerable II</t>
  </si>
  <si>
    <t>heat aura IV</t>
  </si>
  <si>
    <t>steam mephit</t>
  </si>
  <si>
    <t>any contact causes 1 heat damage and is 50% likely to stun target 1 round</t>
  </si>
  <si>
    <t>breathe steam III</t>
  </si>
  <si>
    <t>scalding gas is 20' long and 1' wide, automatic 1-3 damage plus 50% to stun target for 1 round</t>
  </si>
  <si>
    <t>boiling storm</t>
  </si>
  <si>
    <t>20' radius rainstorm of boiling water inflcting 2-12 hp, 1 round duration, no saving throw</t>
  </si>
  <si>
    <t>contaminate water</t>
  </si>
  <si>
    <t>1st level (cleric) 30' range, permenantly spoil up to 3 cubic feet of water</t>
  </si>
  <si>
    <t>boiling storm (once per day), breathe steam III (every other round), gate XV (once per hour), heat aura IV, contaminate water</t>
  </si>
  <si>
    <t>gate XV</t>
  </si>
  <si>
    <t>9th level (MU), 30' range, 30% likely to open ultra-dimensional gate, through which emerges: 25% 1-2 fire mephits | 25% 1-2 lava mephits | 25% 1-2 smoke mephits | 25% 1-2 steam mephits</t>
  </si>
  <si>
    <t>Mezzodaemon</t>
  </si>
  <si>
    <t>a magic resistant creature attacked by a sufficiently high level caster may see their magic resistance reduced to 0% (-5% per caster level above 11th)</t>
  </si>
  <si>
    <t>revert</t>
  </si>
  <si>
    <t>if combat is suspended for a full round, the guardian familiar reverts back to its 1 HD tier</t>
  </si>
  <si>
    <t>Hellcat</t>
  </si>
  <si>
    <t>unique demons and devils are immune to sleep and charm, as are manes and lemures; otherwise demons and devils are vulnerable to charm monster and high level sleep spells (since all of them are out of the HD target range for sleep)</t>
  </si>
  <si>
    <r>
      <t xml:space="preserve">life force effects always refer to level draining (wights, nine lives stealer, etc.) </t>
    </r>
    <r>
      <rPr>
        <sz val="8"/>
        <color indexed="10"/>
        <rFont val="Arial"/>
        <family val="2"/>
      </rPr>
      <t>(expanded in Dragon 54)</t>
    </r>
  </si>
  <si>
    <t>in general, incorporeal undead are only able to fly if a flying speed is listed; ghosts are an exception (they move 9" in any direction)</t>
  </si>
  <si>
    <t>targets of auto-kill procs (arrow of slaying, hammer of thunderbolts, etc.) are not entitled to saving throws</t>
  </si>
  <si>
    <t>targets of level drain procs (from wights, wraiths, spectres, etc.) are not entitled to saving throws</t>
  </si>
  <si>
    <t>objectives achieved via psionics award the same xp as if they were done via magic/physical means</t>
  </si>
  <si>
    <t>despite their level caps demihumans are capable of making magic items, particularly those items which correspond with their race/pantheon (limits are at DM's discretion)</t>
  </si>
  <si>
    <t>the ranger class is a particularly human guardianship which is not practiced by elves, despite obvious synergies (humans and half-elves only); rangers must be good aligned and may never travel with more than two other rangers at a given time</t>
  </si>
  <si>
    <t>free encumbrance (PH p. 101) considers the PC's weight in determining their encumbrance; it's mean race/gender weight (DMG p102) plus str allowance (PH p. 9) minus weight to calculate base weight at max speed (usually 12"), which then drops in units of 3" for each "X" value, which is based height: 35 (human male), 30 (half-orc &amp; dwarf male), 26 (human female &amp; half-elf male), 24 (half-orc &amp; dwarf female), 20 (half-elf female &amp; elf male), 16 (elf female &amp; gnome male), 15 (gnome female), 12 (halfling male) or 10 (halfling female)</t>
  </si>
  <si>
    <t>becomes invisible to normal and infravision gaining +4 AC and +4 saving throws, cannot attack while invisible, duration 2-8 rounds</t>
  </si>
  <si>
    <t>saving throws at +1 bonus</t>
  </si>
  <si>
    <t>assume form II</t>
  </si>
  <si>
    <t>assume form III</t>
  </si>
  <si>
    <t>wereboar</t>
  </si>
  <si>
    <t>assume form IV</t>
  </si>
  <si>
    <t>wererat</t>
  </si>
  <si>
    <t>weretiger</t>
  </si>
  <si>
    <t>assume form V</t>
  </si>
  <si>
    <t>werewolf</t>
  </si>
  <si>
    <t>assume form VI</t>
  </si>
  <si>
    <t>battle lust</t>
  </si>
  <si>
    <t>only NPC dwarves may become clerics</t>
  </si>
  <si>
    <r>
      <t>a cleric cannot possess a familiar (mm1 p. 80), however quasits will occasionally serve chaotic evil clerics</t>
    </r>
    <r>
      <rPr>
        <sz val="8"/>
        <color indexed="10"/>
        <rFont val="Arial"/>
        <family val="2"/>
      </rPr>
      <t xml:space="preserve"> (expanded in Polyhedron 17)</t>
    </r>
  </si>
  <si>
    <r>
      <t>the innermost layer of a prismatic sphere is not a hard barrier but a redirecting portal (avoidable via saving throw)</t>
    </r>
    <r>
      <rPr>
        <sz val="8"/>
        <color indexed="10"/>
        <rFont val="Arial"/>
        <family val="2"/>
      </rPr>
      <t xml:space="preserve"> (reiteration of Polyhedron 25)</t>
    </r>
    <r>
      <rPr>
        <sz val="8"/>
        <rFont val="Arial"/>
        <family val="2"/>
      </rPr>
      <t>; both the caster and the caster's spells can pass through the sphere walls with no problem</t>
    </r>
  </si>
  <si>
    <t>Silver Dragon (9 HD)</t>
  </si>
  <si>
    <t>Silver Dragon (10 HD)</t>
  </si>
  <si>
    <t>Silver Dragon (11 HD)</t>
  </si>
  <si>
    <t>White Dragon (5 HD)</t>
  </si>
  <si>
    <t>White Dragon (6 HD)</t>
  </si>
  <si>
    <t>White Dragon (7 HD)</t>
  </si>
  <si>
    <r>
      <t xml:space="preserve">in a backstab attempt, if more than one surprise segments is awarded then the first attack gains +4 to hit and the backstab multiplier; subsequent attacks gain only +2 to hit </t>
    </r>
    <r>
      <rPr>
        <sz val="8"/>
        <color indexed="10"/>
        <rFont val="Arial"/>
        <family val="2"/>
      </rPr>
      <t>(reiteration of Polyhedron 24)</t>
    </r>
  </si>
  <si>
    <t>paladins are not permitted to perform assisted suicides and should be celibate (DM's discretion)</t>
  </si>
  <si>
    <t>night vision up to 300' at depth of 100', or up to 210' at depth of 1,000'</t>
  </si>
  <si>
    <t>completely immune to magic effects with one exception: a) any fire effect destroys it</t>
  </si>
  <si>
    <t>fire vulnerable I</t>
  </si>
  <si>
    <t>fire vulnerable II</t>
  </si>
  <si>
    <t>adhesive tongue I</t>
  </si>
  <si>
    <t>adhesive tongue II</t>
  </si>
  <si>
    <t>18' range, +4 to hit, unless tongue is struck (AC 7) prior the caster's next attack then the target (up to 500 lbs) is drawn in for an automatic max damage attack, if tongue is struck it is immediately retracted</t>
  </si>
  <si>
    <t>amphibian, giant animal</t>
  </si>
  <si>
    <t>when retreating from melee range, gains two attacks (rear hooves at 1-6/1-6)</t>
  </si>
  <si>
    <t>weapon immunity XIII</t>
  </si>
  <si>
    <t>lich</t>
  </si>
  <si>
    <t>fear aura VIII</t>
  </si>
  <si>
    <t>damage reduced to 1 point per die</t>
  </si>
  <si>
    <t>gas cloud is 50' long and 40' wide, targets save vs breath weapon or 65% likely to drop held items (-5% per level) and automatic flee at maximum speed, saving throws are at +2 for small dragons and -2 for large, 6 round duration</t>
  </si>
  <si>
    <t>casts spells: 40% for MU spells | 1st x2, 2nd x2, 3rd x2, 4th x2</t>
  </si>
  <si>
    <t>5th level (MU), 200' range, no save, movement starts at 2" and doubles each round until out of range, 500 lb limit</t>
  </si>
  <si>
    <r>
      <rPr>
        <b/>
        <sz val="10"/>
        <rFont val="Arial"/>
        <family val="2"/>
      </rPr>
      <t>20th</t>
    </r>
    <r>
      <rPr>
        <sz val="10"/>
        <rFont val="Arial"/>
        <family val="2"/>
      </rPr>
      <t xml:space="preserve"> / 9th</t>
    </r>
  </si>
  <si>
    <r>
      <rPr>
        <b/>
        <sz val="10"/>
        <rFont val="Arial"/>
        <family val="2"/>
      </rPr>
      <t>12th</t>
    </r>
    <r>
      <rPr>
        <sz val="10"/>
        <rFont val="Arial"/>
        <family val="2"/>
      </rPr>
      <t xml:space="preserve"> / 3rd</t>
    </r>
  </si>
  <si>
    <t>- (12th) / 12th</t>
  </si>
  <si>
    <t>6th level (MU), 120' range, caster creates non-material duplicate, must stay in sight, projection can use spell effects</t>
  </si>
  <si>
    <t>- (11th) / 5th</t>
  </si>
  <si>
    <t>Type V Demon</t>
  </si>
  <si>
    <t>constrict/weapon/
weapon/weapon/
weapon/weapon/
weapon</t>
  </si>
  <si>
    <t>7' tall (L)</t>
  </si>
  <si>
    <t>levitate IV</t>
  </si>
  <si>
    <r>
      <t xml:space="preserve">monks and rangers gain double constitution bonus at 1st level; monk AC is not nullified by surprise; monks are considered clerics for thac0 but are considered thieves with respect to psionic disciplines </t>
    </r>
    <r>
      <rPr>
        <sz val="8"/>
        <color indexed="10"/>
        <rFont val="Arial"/>
        <family val="2"/>
      </rPr>
      <t>(reiteration of Dragon 76)</t>
    </r>
  </si>
  <si>
    <r>
      <t xml:space="preserve">monks and rangers gain double constitution bonus at 1st level; monk AC is not nullified by surprise; monks are considered clerics for thac0 but are considered thieves with respect to psionic disciplines </t>
    </r>
    <r>
      <rPr>
        <sz val="8"/>
        <color indexed="10"/>
        <rFont val="Arial"/>
        <family val="2"/>
      </rPr>
      <t>(reiterated in Polyhedron 16)</t>
    </r>
  </si>
  <si>
    <t>in-game pregnancy is handled entirely at the DM's discretion, though it is suggested that elves have a gestation period of 2 years and half-orcs 6 months</t>
  </si>
  <si>
    <t>comeliness is initially described in Dragon 67, expanded on in UA and given a range of -8 to 25 (with an average range of 10 to 13)</t>
  </si>
  <si>
    <r>
      <t xml:space="preserve">PCs who become vampires are immediately converted to NPCs </t>
    </r>
    <r>
      <rPr>
        <sz val="8"/>
        <color indexed="10"/>
        <rFont val="Arial"/>
        <family val="2"/>
      </rPr>
      <t>(as Dragon 54)</t>
    </r>
  </si>
  <si>
    <t>hit points represent intangible qualities such as heroism and luck, not strictly fortitude</t>
  </si>
  <si>
    <t>Erinyes</t>
  </si>
  <si>
    <t>Apparition</t>
  </si>
  <si>
    <t>ESP IV</t>
  </si>
  <si>
    <r>
      <t xml:space="preserve">can phase ethereal at will; must phase into prime material in order to perform </t>
    </r>
    <r>
      <rPr>
        <b/>
        <sz val="10"/>
        <rFont val="Arial"/>
        <family val="2"/>
      </rPr>
      <t>spectral choke</t>
    </r>
    <r>
      <rPr>
        <sz val="10"/>
        <rFont val="Arial"/>
        <family val="2"/>
      </rPr>
      <t>, otherwise only affected by abilities that extend to ethereal plane, ethereal opponents may use any weapons and spells are fully effective, may pass through any physical walls/barriers</t>
    </r>
  </si>
  <si>
    <t>sound of howl is 50% likely to panic horses</t>
  </si>
  <si>
    <t>acid jet is 100' long and 5' diameter, damage 4-32, save vs breath weapon for half, at will, accuracy is a flat 10% plus 10% per 10' below 100' to a maximum of 50% at 60', first attempt always misses</t>
  </si>
  <si>
    <t>acid jet is 30' long and 5' diameter, damage 8-32 save vs breath weapon for half</t>
  </si>
  <si>
    <t>winter wolf</t>
  </si>
  <si>
    <t>clay golem damage may only be (magically) healed with spells cast by clerics of at least 17th level; natural healing and raise dead work normally</t>
  </si>
  <si>
    <t>(8/8/8/8/8/…
up to 12x)</t>
  </si>
  <si>
    <t>adhesion II, weapon immunity XXI, magic immunity XI, fire vulnerable III, magic missile vulnerable</t>
  </si>
  <si>
    <t>Aleax</t>
  </si>
  <si>
    <t>spec.</t>
  </si>
  <si>
    <t>duplicate target</t>
  </si>
  <si>
    <t>aleax</t>
  </si>
  <si>
    <t>immune to edged and piercing weapons up to +1 enchantment, +2 and up do half damage</t>
  </si>
  <si>
    <t>wary II, animate tree I, battering ram III, fire vulnerable V</t>
  </si>
  <si>
    <t>animate tree I</t>
  </si>
  <si>
    <t>animate tree II</t>
  </si>
  <si>
    <r>
      <t xml:space="preserve">convert a tree within 60' into an </t>
    </r>
    <r>
      <rPr>
        <b/>
        <sz val="10"/>
        <rFont val="Arial"/>
        <family val="2"/>
      </rPr>
      <t>algoid tree</t>
    </r>
    <r>
      <rPr>
        <sz val="10"/>
        <rFont val="Arial"/>
        <family val="2"/>
      </rPr>
      <t>, each algoid can only maintain 2 such trees at a time</t>
    </r>
  </si>
  <si>
    <t>Algoid Tree</t>
  </si>
  <si>
    <t>magic immunity XII</t>
  </si>
  <si>
    <r>
      <t xml:space="preserve">immune to all 1st level magic user spells except </t>
    </r>
    <r>
      <rPr>
        <b/>
        <sz val="10"/>
        <rFont val="Arial"/>
        <family val="2"/>
      </rPr>
      <t>magic missile</t>
    </r>
  </si>
  <si>
    <t>frigid plume in cone 10' long and 10' wide, damage 6-24, save vs breath weapon for half damage</t>
  </si>
  <si>
    <t>fire vulnerable VII</t>
  </si>
  <si>
    <t>+1 per damage die from all fire attacks</t>
  </si>
  <si>
    <t>(1-4/1-4/1-4/1-4/
1-4/1-4/1-4/1-4)</t>
  </si>
  <si>
    <t>(8-64)</t>
  </si>
  <si>
    <t>2nd level (MU), self, darkness in 10' diameter, lasts indefinitely</t>
  </si>
  <si>
    <t>force</t>
  </si>
  <si>
    <t>(4-32)</t>
  </si>
  <si>
    <t>proc: upon contact with exposed flesh, target is automatically infested, automatic death in 24 hours releasing 2-8 gas spores</t>
  </si>
  <si>
    <t>rot proc</t>
  </si>
  <si>
    <t>multi-attack routines don't interact with missile weapon, speed factor or less-than-1-HD rules; it's one or the other | this rule refers to the speed factor ruling in DMG (p66): if two combatants have speed factors differing by 2:1 OR by +5, the lower speed factor gets two attacks for every one by the higher (increasing to three attacks at +10)</t>
  </si>
  <si>
    <t>leap attack I, vulnerable crest, vulnerable eyes</t>
  </si>
  <si>
    <t>rake II, wary I, leap attack II</t>
  </si>
  <si>
    <t>avg XP</t>
  </si>
  <si>
    <t>humanoid, reptile</t>
  </si>
  <si>
    <t>213 strength, psionic blast, ego whip, psychic crush, thought shield, mental barrier and intellect fortress</t>
  </si>
  <si>
    <t>180 strength, psionic blast, mind thrust, ego whip, psychic crush, mind blank, thought shield and mental barrier</t>
  </si>
  <si>
    <t>Nightmare</t>
  </si>
  <si>
    <t>smoke aura</t>
  </si>
  <si>
    <t>surrounded by oppressive smoke, melee range opponents must save vs spell or suffer -2 to hit and damage</t>
  </si>
  <si>
    <t>smoke aura, phase astral I, phase ethereal I</t>
  </si>
  <si>
    <t>Nixie</t>
  </si>
  <si>
    <t>summon VII</t>
  </si>
  <si>
    <t>nixie</t>
  </si>
  <si>
    <t>collective charm</t>
  </si>
  <si>
    <r>
      <t xml:space="preserve">40' radius sleet storm inflicting </t>
    </r>
    <r>
      <rPr>
        <b/>
        <sz val="10"/>
        <rFont val="Arial"/>
        <family val="2"/>
      </rPr>
      <t>blind</t>
    </r>
    <r>
      <rPr>
        <sz val="10"/>
        <rFont val="Arial"/>
        <family val="2"/>
      </rPr>
      <t xml:space="preserve"> (1 round), halving all movement and 50% likely for moving individuals to fall</t>
    </r>
  </si>
  <si>
    <t>ice storm, wall of ice</t>
  </si>
  <si>
    <t>var. / 7th</t>
  </si>
  <si>
    <t>bless</t>
  </si>
  <si>
    <t>irrel / 1st</t>
  </si>
  <si>
    <t>scaly command III</t>
  </si>
  <si>
    <t>immolate III</t>
  </si>
  <si>
    <t>while in contact with water, creature becomes surrounded with unearthly flames which do 2-12 fire damage to opponents in grapple range</t>
  </si>
  <si>
    <t>arthropod bane</t>
  </si>
  <si>
    <t>continuous 60' radius which insects and arachnids cannot enter</t>
  </si>
  <si>
    <t>straddles ethereal and prime material planes, on material plane: immune to all spells/silver weapons inflicts half damage/magic weapons inflict full damage, on ethereal plane: all weapons and spells are fully effective and AC is penalized -8, can phase ethereal at will but in that case it can no longer attack on prime material (though it is still visible there), may pass through any physical walls/barriers</t>
  </si>
  <si>
    <t>spectral choke</t>
  </si>
  <si>
    <t>gear: drow chainmail</t>
  </si>
  <si>
    <t>gear: drow buckler</t>
  </si>
  <si>
    <t>gear: drow dagger</t>
  </si>
  <si>
    <t>gear: drow shortsword</t>
  </si>
  <si>
    <t>gear: drow mace</t>
  </si>
  <si>
    <t>gear: drow crossbow</t>
  </si>
  <si>
    <t>gear: drow atl atl</t>
  </si>
  <si>
    <t>gear: drow quarrel</t>
  </si>
  <si>
    <t>gear: drow javelin</t>
  </si>
  <si>
    <t>nonmagical adamantite, +1 to +4, wearer may move silently and at full speed, any sun exposure causes armor to degrade in 2-12 days, or 31-50 days even without sunlight</t>
  </si>
  <si>
    <t>nonmagical adamantite, 0 to +3, any sun exposure causes buckler to degrade in 2-12 days, or 31-50 days even without sunlight</t>
  </si>
  <si>
    <t>nonmagical adamantite, +1 to +4, any sun exposure causes weapon to degrade in 2-12 days, or 31-50 days even without sunlight</t>
  </si>
  <si>
    <t>create soft goods II</t>
  </si>
  <si>
    <t>create hard goods II</t>
  </si>
  <si>
    <t>create hard goods I</t>
  </si>
  <si>
    <t>liches must memorize their spells from a spell book, just like a regular magic user</t>
  </si>
  <si>
    <t>psionic disciplines always have a speed factor of 1</t>
  </si>
  <si>
    <t>gar movement speed should be //30", not 30"</t>
  </si>
  <si>
    <t>magic users gain a max level spell every time they level up; this may be assigned by the DM, randomly assigned or left to the player's discretion</t>
  </si>
  <si>
    <t>gaze petrifies unless target saves vs petrification, 30' range, extends into astral and ethereal planes</t>
  </si>
  <si>
    <t>petrifying gaze I, planar awareness</t>
  </si>
  <si>
    <t>Berserker</t>
  </si>
  <si>
    <t>Caveman</t>
  </si>
  <si>
    <t>Dervish</t>
  </si>
  <si>
    <t>Merchant</t>
  </si>
  <si>
    <t>propagate I</t>
  </si>
  <si>
    <t>propagate II</t>
  </si>
  <si>
    <t>human, humanoid</t>
  </si>
  <si>
    <t>Tribesman</t>
  </si>
  <si>
    <t>wield IX</t>
  </si>
  <si>
    <t>carry and use normal-sized weapons, including (potentially) missile weapons with a +1 to hit and damage bonus</t>
  </si>
  <si>
    <t>berserker, pilgrim, wereboar</t>
  </si>
  <si>
    <t>psionics XVIII</t>
  </si>
  <si>
    <t>(determined as if PC)</t>
  </si>
  <si>
    <t>HD</t>
  </si>
  <si>
    <t>2nd level (MU), 220' range, up to 1,100 lbs can be vertically levitated at a rate of 10' per round, target(s) receive saving throw vs spell</t>
  </si>
  <si>
    <t>create food I</t>
  </si>
  <si>
    <t>create water or wine I</t>
  </si>
  <si>
    <t>create food II</t>
  </si>
  <si>
    <t>create water or wine II</t>
  </si>
  <si>
    <t>regenerate 3 hp per turn</t>
  </si>
  <si>
    <t>Ogrillon</t>
  </si>
  <si>
    <t>2-7/2-7</t>
  </si>
  <si>
    <t>minion: orc</t>
  </si>
  <si>
    <t>orgrillon</t>
  </si>
  <si>
    <r>
      <t xml:space="preserve">regularly associates with </t>
    </r>
    <r>
      <rPr>
        <b/>
        <sz val="10"/>
        <rFont val="Arial"/>
        <family val="2"/>
      </rPr>
      <t>orcs</t>
    </r>
  </si>
  <si>
    <t>Osquip</t>
  </si>
  <si>
    <t>2' high (S)</t>
  </si>
  <si>
    <t>Pěnanggalan</t>
  </si>
  <si>
    <t>pěnanggalan components</t>
  </si>
  <si>
    <t>pěnanggalan</t>
  </si>
  <si>
    <t>conceal alignment</t>
  </si>
  <si>
    <t>magic resistance XI</t>
  </si>
  <si>
    <t>beast, enchanted, sylvan</t>
  </si>
  <si>
    <t>XPavg</t>
  </si>
  <si>
    <t>Lizard Man (intelligent)</t>
  </si>
  <si>
    <t>Lizard Man (standard)</t>
  </si>
  <si>
    <t>piercer (2 HD)</t>
  </si>
  <si>
    <t>piercer (1 HD)</t>
  </si>
  <si>
    <t>giant gar</t>
  </si>
  <si>
    <t>sleep I</t>
  </si>
  <si>
    <t>9th* / 1st</t>
  </si>
  <si>
    <t>brass</t>
  </si>
  <si>
    <t>bronze</t>
  </si>
  <si>
    <t>containers: small pouch (2.5 lbs.), large pouch (5 lbs.), small sack (10 lbs.), backpack (30 lbs.), large sack (40 lbs.)</t>
  </si>
  <si>
    <t>henchmen and hirelings accrue xp and advance in level</t>
  </si>
  <si>
    <t>1st level (cleric), self, constant fear in 20' radius, targets must save vs wand or 65% likely to drop held items (-5% per level) and flee at maximum speed, 6 round duration</t>
  </si>
  <si>
    <t>converse with any intelligent creature</t>
  </si>
  <si>
    <t>2nd level (druid), self, generate a small ball of flame, can be hurled up to 40' igniting combustibles</t>
  </si>
  <si>
    <t>"2nd" / 2nd</t>
  </si>
  <si>
    <t>"7th" / 5th</t>
  </si>
  <si>
    <r>
      <t xml:space="preserve">a demihuman cannot circumvent his level cap by polymorphing into a human </t>
    </r>
    <r>
      <rPr>
        <sz val="8"/>
        <color indexed="10"/>
        <rFont val="Arial"/>
        <family val="2"/>
      </rPr>
      <t>(this is at odds with Dragon 32, which states that an elf can become a druid by using wish to become human; this may imply that wish is more powerful than polymorph)</t>
    </r>
  </si>
  <si>
    <t>subdual (DMG p. 64) cannot be performed on PCs and is essentially a form of temporary psychological dominance</t>
  </si>
  <si>
    <r>
      <t xml:space="preserve">druids gain bonus spells for wisdom; rangers and paladins do not </t>
    </r>
    <r>
      <rPr>
        <sz val="8"/>
        <color indexed="10"/>
        <rFont val="Arial"/>
        <family val="2"/>
      </rPr>
      <t>(reiteration of Polyhedron 7 ruling)</t>
    </r>
  </si>
  <si>
    <t>magic user scrolls are uniquely enchanted single-use magic items; spell books cannot be used in the same way and are strictly for storage</t>
  </si>
  <si>
    <t>1 turn cast time, creates 20' diameter whirlwind 10' high per HD (60' diameter at the top) which moves at 36", automatically killing anything under 3 HD and causing 2-16 damage to everything else if it is max height (otherwise 1-8 damage), 1 round duration, strong winds continue for 1 turn</t>
  </si>
  <si>
    <t>create mundane items, up to 16 cubic feet of fabric or 9 cubic feet of wood, permanent</t>
  </si>
  <si>
    <t>create mundane metal items, up to 100 lbs of gold (24 hour duration) or steel (1 hour duration)</t>
  </si>
  <si>
    <t>become transparent and insubstantial, movement 3", immunity to most attacks, fire and lightning still inflict damage and wind inflicts double damage, 5-8 turn duration</t>
  </si>
  <si>
    <t>-1 damage from air attacks, +1 AC bonus vs aerial creatures</t>
  </si>
  <si>
    <r>
      <t xml:space="preserve">10% of merman communities contain 3-18 </t>
    </r>
    <r>
      <rPr>
        <b/>
        <sz val="10"/>
        <rFont val="Arial"/>
        <family val="2"/>
      </rPr>
      <t>barracuda</t>
    </r>
    <r>
      <rPr>
        <sz val="10"/>
        <rFont val="Arial"/>
        <family val="2"/>
      </rPr>
      <t xml:space="preserve"> (3 HD)</t>
    </r>
  </si>
  <si>
    <t>minion: giant gar</t>
  </si>
  <si>
    <t>minion: giant pike</t>
  </si>
  <si>
    <r>
      <t xml:space="preserve">20% of nixie dwellings contain 1-2 </t>
    </r>
    <r>
      <rPr>
        <b/>
        <sz val="10"/>
        <rFont val="Arial"/>
        <family val="2"/>
      </rPr>
      <t>giant gar</t>
    </r>
  </si>
  <si>
    <r>
      <t xml:space="preserve">80% of nixie dwellings contain 2-5 </t>
    </r>
    <r>
      <rPr>
        <b/>
        <sz val="10"/>
        <rFont val="Arial"/>
        <family val="2"/>
      </rPr>
      <t>giant pike</t>
    </r>
  </si>
  <si>
    <t>minion: shark</t>
  </si>
  <si>
    <t>minion: centaur</t>
  </si>
  <si>
    <r>
      <t xml:space="preserve">80% of satyr tribes are affiliated with a local herd of </t>
    </r>
    <r>
      <rPr>
        <b/>
        <sz val="10"/>
        <rFont val="Arial"/>
        <family val="2"/>
      </rPr>
      <t>centaur</t>
    </r>
  </si>
  <si>
    <t>minion: giant sea horse</t>
  </si>
  <si>
    <t>wield 1, minion: giant eel, minion: moray eel, minion: giant Portuguese man-o-war, minion: giant sea horse</t>
  </si>
  <si>
    <t>Giant Hornet</t>
  </si>
  <si>
    <t>rangers gain druid spells spontaneously at 8th level but must research magic user spells as they approach 9th level</t>
  </si>
  <si>
    <t>psionic
mind control</t>
  </si>
  <si>
    <t>psionic</t>
  </si>
  <si>
    <t>(10-100)</t>
  </si>
  <si>
    <t>creature has 300 spines jutting from its top and sides, any attack from within 6' results in 1-4 rebuttal spines, standard to hit, 1-4 damage each</t>
  </si>
  <si>
    <t>gas cloud is 50' long and 40' wide, targets save vs breath weapon or become paralyzed, 5-20 round duration</t>
  </si>
  <si>
    <t>frigid plume in a cone 80' long and 30' wide, damage equal to dragon's max hp, save vs breath weapon for half damage</t>
  </si>
  <si>
    <t>creature has 4-8 poisonous spines jutting from its top and sides, any attack (not from in front or below) results in automatic rebuttal spine, standard to hit, save poison poison or die</t>
  </si>
  <si>
    <t>10' tall (L)</t>
  </si>
  <si>
    <t>elephant(s), mammoth, mastodon</t>
  </si>
  <si>
    <t>Medusa</t>
  </si>
  <si>
    <t>petrifying gaze I</t>
  </si>
  <si>
    <t>petrifying gaze II</t>
  </si>
  <si>
    <t>medusa</t>
  </si>
  <si>
    <t>1st level (cleric), self, constant fear in 5' radius, targets must save vs wand or 65% likely to drop held items (-5% per level) and flee at maximum speed, 6 round duration</t>
  </si>
  <si>
    <t>air elemental, earth elemental, fire elemental, water elemental</t>
  </si>
  <si>
    <t>earth elemental</t>
  </si>
  <si>
    <t>aerial disadvantage</t>
  </si>
  <si>
    <t>-8 damage vs flying opponents</t>
  </si>
  <si>
    <t>fire elemental</t>
  </si>
  <si>
    <t>unable to pass over even a small amount of water</t>
  </si>
  <si>
    <t>35% chance to cause local magic to fail, assuming a caster level of 11th - increases or decreases in 5% increments (therefore 85% immunity to 1st level casters)</t>
  </si>
  <si>
    <t>wary II</t>
  </si>
  <si>
    <t>fear proc</t>
  </si>
  <si>
    <t>Stegosaurus</t>
  </si>
  <si>
    <t>Styracosaurus</t>
  </si>
  <si>
    <t>Teratosaurus</t>
  </si>
  <si>
    <t>Triceratops</t>
  </si>
  <si>
    <t>24+' long (L)</t>
  </si>
  <si>
    <t>automatically slain by a blessed crossbow bolt</t>
  </si>
  <si>
    <t>illusion IV</t>
  </si>
  <si>
    <t>generally, thief abilities may only be attempted by actual thieves (or thief subs); at the DM's discretion a non-thief with a 16+ dex may attempt a thief ability against their dex bonus with respect to that skill; however climb walls is striclty for thief subs (this is a balance issue rather than a game logic one)</t>
  </si>
  <si>
    <t>dual classed clerics are not permitted to use cleric abilities while wielding a non-cleric weapon - the weapon must be dropped/sheathed first; multi-class clerics have a less strict rule, but it is not specified here</t>
  </si>
  <si>
    <t>lamia touch, classed (magic user 4), charm person, suggestion, mirror image I, illusion I, assume form IX</t>
  </si>
  <si>
    <t>lamia touch, classed (magic user 5), charm person, suggestion, mirror image I, illusion I, assume form IX</t>
  </si>
  <si>
    <t>lamia touch, classed (magic user 6), charm person, suggestion, mirror image I, illusion I, assume form IX</t>
  </si>
  <si>
    <t>lamia touch, classed (magic user 7), charm person, suggestion, mirror image I, illusion I, assume form IX</t>
  </si>
  <si>
    <t>lamia touch, classed (magic user 8), charm person, suggestion, mirror image I, illusion I, assume form IX</t>
  </si>
  <si>
    <t>Svirfneblin Illusionist I</t>
  </si>
  <si>
    <t>Svirfneblin Illusionist II</t>
  </si>
  <si>
    <t>Svirfneblin Illusionist III</t>
  </si>
  <si>
    <t>Xvart Magic User I</t>
  </si>
  <si>
    <t>Xvart Magic User II</t>
  </si>
  <si>
    <t>classed (magic user 1), wield I</t>
  </si>
  <si>
    <t>classed (magic user 2), wield I</t>
  </si>
  <si>
    <t>wield I, classed (shaman 5), infravision I, mining skills, light vulnerable I</t>
  </si>
  <si>
    <t>wield I, classed (witch doctor 5/4), infravision I, mining skills, light vulnerable I</t>
  </si>
  <si>
    <t>Merchant Thief III</t>
  </si>
  <si>
    <t>Merchant Thief IV</t>
  </si>
  <si>
    <t>Merchant Thief V</t>
  </si>
  <si>
    <t>Merchant Thief VI</t>
  </si>
  <si>
    <t>Merchant Thief VII</t>
  </si>
  <si>
    <t>Merchant Thief VIII</t>
  </si>
  <si>
    <t>Triton Magic User III</t>
  </si>
  <si>
    <t>Triton Magic User IV</t>
  </si>
  <si>
    <t>Triton Magic User V</t>
  </si>
  <si>
    <t>Triton Magic User VI</t>
  </si>
  <si>
    <t>Triton Magic User VII</t>
  </si>
  <si>
    <t>Triton Magic User VIII</t>
  </si>
  <si>
    <t>Triton Magic User IX</t>
  </si>
  <si>
    <t>Triton Magic User X</t>
  </si>
  <si>
    <t>Pilgrim Assassin I</t>
  </si>
  <si>
    <t>Pilgrim Assassin II</t>
  </si>
  <si>
    <t>Pilgrim Assassin III</t>
  </si>
  <si>
    <t>Pilgrim Assassin IV</t>
  </si>
  <si>
    <t>Pilgrim Assassin V</t>
  </si>
  <si>
    <t>Pilgrim Assassin VI</t>
  </si>
  <si>
    <t>classed (assassin 2), wield I</t>
  </si>
  <si>
    <t>classed (assassin 3), wield I</t>
  </si>
  <si>
    <t>classed (assassin 4), wield I</t>
  </si>
  <si>
    <t>classed (assassin 5), wield I</t>
  </si>
  <si>
    <t>classed (assassin 6), wield I</t>
  </si>
  <si>
    <t>classed (assassin 7), wield I</t>
  </si>
  <si>
    <t>classed (fighter 1), wield I, battle lust</t>
  </si>
  <si>
    <t>classed (fighter 2), wield I, battle lust</t>
  </si>
  <si>
    <t>classed (fighter 3), wield I, battle lust</t>
  </si>
  <si>
    <t>classed (fighter 4), wield I, battle lust</t>
  </si>
  <si>
    <t>classed (fighter 5), wield I, battle lust</t>
  </si>
  <si>
    <t>classed (fighter 6), wield I, battle lust</t>
  </si>
  <si>
    <t>classed (fighter 7), wield I, battle lust</t>
  </si>
  <si>
    <t>classed (fighter 8), wield I, battle lust</t>
  </si>
  <si>
    <t>classed (monk 5), wield I, battle lust</t>
  </si>
  <si>
    <t>classed (monk 6), wield I, battle lust</t>
  </si>
  <si>
    <t>classed (magic user 6), wield I, battle lust</t>
  </si>
  <si>
    <t>classed (magic user 7), wield I, battle lust</t>
  </si>
  <si>
    <t>classed (magic user 8), wield I, battle lust</t>
  </si>
  <si>
    <t>classed (magic user 9), wield I, battle lust</t>
  </si>
  <si>
    <t>classed (thief 2), wield I, battle lust</t>
  </si>
  <si>
    <t>classed (thief 3), wield I, battle lust</t>
  </si>
  <si>
    <t>classed (thief 4), wield I, battle lust</t>
  </si>
  <si>
    <t>classed (thief 5), wield I, battle lust</t>
  </si>
  <si>
    <t>classed (thief 6), wield I, battle lust</t>
  </si>
  <si>
    <t>classed (thief 7), wield I, battle lust</t>
  </si>
  <si>
    <t>Exceptional Triton I</t>
  </si>
  <si>
    <t>Exceptional Triton II</t>
  </si>
  <si>
    <t>Elite Triton I</t>
  </si>
  <si>
    <t>Elite Triton II</t>
  </si>
  <si>
    <t>Elite Triton III</t>
  </si>
  <si>
    <t>Triton Cleric III</t>
  </si>
  <si>
    <t>Triton Cleric IV</t>
  </si>
  <si>
    <t>Triton Cleric V</t>
  </si>
  <si>
    <t>Triton Cleric VI</t>
  </si>
  <si>
    <t>Triton Cleric VII</t>
  </si>
  <si>
    <t>spray ink cloud in a cone 80' long and 60' wide, completely obscuring vision, only usable underwater</t>
  </si>
  <si>
    <t>giant sea snake, giant squid</t>
  </si>
  <si>
    <t>Stag</t>
  </si>
  <si>
    <t>Giant Stag</t>
  </si>
  <si>
    <t>gore or hoof/hoof</t>
  </si>
  <si>
    <t>Stirge</t>
  </si>
  <si>
    <t>Dragon 42, cont'd</t>
  </si>
  <si>
    <t>touch range spells must be done with hands</t>
  </si>
  <si>
    <t>giant spider, large spider</t>
  </si>
  <si>
    <t>proc: save vs poison at +2 or die</t>
  </si>
  <si>
    <t>venom V</t>
  </si>
  <si>
    <t>venom V, construct web, scuttle</t>
  </si>
  <si>
    <t>venom VI</t>
  </si>
  <si>
    <t>phase spider</t>
  </si>
  <si>
    <t>proc: save vs poison at -2 or die</t>
  </si>
  <si>
    <t>scorpion strike</t>
  </si>
  <si>
    <t>fly</t>
  </si>
  <si>
    <t>bone devil</t>
  </si>
  <si>
    <t>40% chance to cause local magic to fail, assuming a caster level of 11th - increases or decreases in 5% increments (therefore 90% immunity to 1st level casters)</t>
  </si>
  <si>
    <t>20' tall (L)</t>
  </si>
  <si>
    <t>2' long (S)</t>
  </si>
  <si>
    <t>8' tall (L)</t>
  </si>
  <si>
    <t>12' (L)</t>
  </si>
  <si>
    <t>5'-8' diameter (S to L)</t>
  </si>
  <si>
    <t>3' tall (M)</t>
  </si>
  <si>
    <t>5' tall (L)</t>
  </si>
  <si>
    <t>2.5' tall (M)</t>
  </si>
  <si>
    <t>3" long (S)</t>
  </si>
  <si>
    <t>12'+ long (L)</t>
  </si>
  <si>
    <t>4' tall (L)</t>
  </si>
  <si>
    <t>12' long (M)</t>
  </si>
  <si>
    <t>Creature</t>
  </si>
  <si>
    <t>size</t>
  </si>
  <si>
    <t>multiple hastes do not stack (per Issue 9 ruling)</t>
  </si>
  <si>
    <t>familiars are not considered magical and do not respond to detect magic or dispel effects</t>
  </si>
  <si>
    <t>undead in the lower planes cannot be destroyed by turning, and may receive a bonus against turns; no infernals can be turned on their home planes</t>
  </si>
  <si>
    <t>multi-class clerics (cleric/fighter or assassin/cleric) may use edged weapons</t>
  </si>
  <si>
    <t>hurl boulder II</t>
  </si>
  <si>
    <t>hurl boulder III</t>
  </si>
  <si>
    <t>hurl boulder IV</t>
  </si>
  <si>
    <t>cloud giant</t>
  </si>
  <si>
    <t>hurl boulders up to 240', inflicting 2-24 damage, 60% chance to catch a hurled boulder</t>
  </si>
  <si>
    <t>levitate V</t>
  </si>
  <si>
    <t>9th level (MU), 30' range, 60% likely to open ultra-dimensional gate, through which emerges: 70% two bone devils | 30% an ice devil</t>
  </si>
  <si>
    <t>9th level (MU), 30' range, 70% likely to open ultra-dimensional gate, through which emerges: 60% 1-3 barbed devils | 40% a pit fiend</t>
  </si>
  <si>
    <t>regenerate 2 hp per round</t>
  </si>
  <si>
    <t>a magic user needs only the "forward" version of a spell to cast the reverse, however it must be memorized as such</t>
  </si>
  <si>
    <t>1-10</t>
  </si>
  <si>
    <t>2-10</t>
  </si>
  <si>
    <t>2-20</t>
  </si>
  <si>
    <t>if two werewolves of a given type are encountered and one of them is damaged, the other gains +2 to hit for the duration of combat | if a third (or more) werewolf is encountered then the second largest gains +3 to hit and does max damage on all attacks for the duration of combat</t>
  </si>
  <si>
    <t>35' long cone, 10' diameter, 3-18 damage, save vs breath weapon for half</t>
  </si>
  <si>
    <t>custom (H proportioned by age: 1 10% for 25%, 2 25% for 25%, 3 50% for 50%, 4-6 normal, 7 50% for 150%, 8 75% for 200%)</t>
  </si>
  <si>
    <t>weapon immunity XXIII</t>
  </si>
  <si>
    <t>Bullywug</t>
  </si>
  <si>
    <t>Bullywug Leader</t>
  </si>
  <si>
    <t>Bullywug Shaman</t>
  </si>
  <si>
    <t>Bullywug Great Chief</t>
  </si>
  <si>
    <t>bullywug</t>
  </si>
  <si>
    <t>leap attack X</t>
  </si>
  <si>
    <r>
      <t xml:space="preserve">leap up to 30' and attack, gaining </t>
    </r>
    <r>
      <rPr>
        <b/>
        <sz val="10"/>
        <rFont val="Arial"/>
        <family val="2"/>
      </rPr>
      <t>ambush III</t>
    </r>
    <r>
      <rPr>
        <sz val="10"/>
        <rFont val="Arial"/>
        <family val="2"/>
      </rPr>
      <t>, +1 to hit and (if using an impaling weapon) double damage</t>
    </r>
  </si>
  <si>
    <t>Bunyip</t>
  </si>
  <si>
    <t>enchanted, mammal</t>
  </si>
  <si>
    <t>deafening roar III</t>
  </si>
  <si>
    <t>bunyip</t>
  </si>
  <si>
    <t>all nearby characters below 4th level must save vs wands or are 65% likely to drop held items (-5% per level) and flee at maximum speed, 6 round duration</t>
  </si>
  <si>
    <t>automatically sever a random limb on 20</t>
  </si>
  <si>
    <t>Carbuncle</t>
  </si>
  <si>
    <t>sense the unspoken needs, drives and emotions of an unshielded mind within 10'</t>
  </si>
  <si>
    <t>N-CN</t>
  </si>
  <si>
    <t>Caryatid Column</t>
  </si>
  <si>
    <t>5+' tall (M)</t>
  </si>
  <si>
    <t>become ethereal at the end of every combat round, only returning to prime material plane when it is next to attack</t>
  </si>
  <si>
    <t>constriction IV</t>
  </si>
  <si>
    <t>giant squid</t>
  </si>
  <si>
    <t>giant octopus, giant squid</t>
  </si>
  <si>
    <t>+4 AC bonus to body</t>
  </si>
  <si>
    <t>squid components</t>
  </si>
  <si>
    <t>plant, humanoid</t>
  </si>
  <si>
    <t>projectile spines II</t>
  </si>
  <si>
    <t>projectile spines I</t>
  </si>
  <si>
    <t>30' range, launch 1-8 quills from tail simultaneously, each hit inflicts 1-4 damage</t>
  </si>
  <si>
    <t>projectile spines III</t>
  </si>
  <si>
    <t>20' range, launch 1-6 needles from body simultaneously, each hit inflicats 1-2 damage</t>
  </si>
  <si>
    <t>transmute
heal</t>
  </si>
  <si>
    <t>enchanted, slime, mollusk</t>
  </si>
  <si>
    <t>Iron Cobra</t>
  </si>
  <si>
    <t>weapon immunity XXV</t>
  </si>
  <si>
    <t>iron cobra</t>
  </si>
  <si>
    <t>nonmagical weapons do half damage</t>
  </si>
  <si>
    <t>hide in shadows IV</t>
  </si>
  <si>
    <t>49% hide in shadows</t>
  </si>
  <si>
    <t>immune to webs and adhesive effects</t>
  </si>
  <si>
    <t>iron cobra, phase spider</t>
  </si>
  <si>
    <t>saving throws XIV</t>
  </si>
  <si>
    <t>adhesion immunity</t>
  </si>
  <si>
    <t>tracking III</t>
  </si>
  <si>
    <t>100% tracking within 1 mile of target</t>
  </si>
  <si>
    <t>venom VI (three charges), tracking III, weapon immunity XXV, hide in shadows IV, saving throws VIII, mind control immunity, adhesion immunity</t>
  </si>
  <si>
    <t>Jaculi</t>
  </si>
  <si>
    <t>8'-12' long (L)</t>
  </si>
  <si>
    <t>leap attack XII</t>
  </si>
  <si>
    <t>jaculi</t>
  </si>
  <si>
    <t>Jermlaine</t>
  </si>
  <si>
    <t>Jermlaine Elder</t>
  </si>
  <si>
    <t>NE-LE</t>
  </si>
  <si>
    <t>minion: rat</t>
  </si>
  <si>
    <t>jermlaine</t>
  </si>
  <si>
    <t>jermlaine(s)</t>
  </si>
  <si>
    <t>minion: giant rat</t>
  </si>
  <si>
    <r>
      <t>75% (x33%) of jermlaine warrens contain</t>
    </r>
    <r>
      <rPr>
        <b/>
        <sz val="10"/>
        <rFont val="Arial"/>
        <family val="2"/>
      </rPr>
      <t xml:space="preserve"> rats</t>
    </r>
  </si>
  <si>
    <t>construct various traps, details are not specified in creature description</t>
  </si>
  <si>
    <t>gear: needle-dart</t>
  </si>
  <si>
    <t>tiny weapon, damage 1-3</t>
  </si>
  <si>
    <t>tiny weapon, damage 1-6, may be hurled like a javelin (10' | 30' | 60') or used underwater as a spear</t>
  </si>
  <si>
    <t>tiny weapon, damage 1-2, may be hurled like a javelin up to 12'</t>
  </si>
  <si>
    <t>tiny weapon, miniscule bow (25' | 50' | 75'), cannot be fired at targets less than 10' away</t>
  </si>
  <si>
    <t>tiny weapon, damage 2-5</t>
  </si>
  <si>
    <r>
      <t xml:space="preserve">tiny weapon, no damage, target must save vs magic or suffer complete loss of memory, only restored via </t>
    </r>
    <r>
      <rPr>
        <b/>
        <sz val="10"/>
        <rFont val="Arial"/>
        <family val="2"/>
      </rPr>
      <t>exorcism</t>
    </r>
  </si>
  <si>
    <t>8th level (MU), symbol, automatically slays 80 combined hp worth of creatures before symbol is exhausted</t>
  </si>
  <si>
    <t>8th level (MU), symbol, save vs spell or targets lose hope and will submit to any demands made by the caster, 3-12 turn duration</t>
  </si>
  <si>
    <t>Giant Scorpion</t>
  </si>
  <si>
    <t>pincer/pincer/sting</t>
  </si>
  <si>
    <t>Sea Hag</t>
  </si>
  <si>
    <t>fear aura XI</t>
  </si>
  <si>
    <t>sea hag</t>
  </si>
  <si>
    <t>mind bar</t>
  </si>
  <si>
    <t>halfling</t>
  </si>
  <si>
    <t>elf</t>
  </si>
  <si>
    <t>confused</t>
  </si>
  <si>
    <r>
      <t xml:space="preserve">the mind flayer mind blast is actually psionic blast and it is only useable once per round </t>
    </r>
    <r>
      <rPr>
        <sz val="8"/>
        <color indexed="10"/>
        <rFont val="Arial"/>
        <family val="2"/>
      </rPr>
      <t>(expansion of Dragon 43 and Polyhedron 26)</t>
    </r>
    <r>
      <rPr>
        <sz val="8"/>
        <rFont val="Arial"/>
        <family val="2"/>
      </rPr>
      <t>; this seems at odds with the DMG description which indicates the ability is usable ten times per round, though it may only apply to the mind flayer version</t>
    </r>
  </si>
  <si>
    <t>the only zero-level characters are humans and halflings, the other demihumans defuault to their mm1 stats</t>
  </si>
  <si>
    <t>gold dragons don't need to make system shock rolls when polymorphing</t>
  </si>
  <si>
    <r>
      <t xml:space="preserve">erratum: </t>
    </r>
    <r>
      <rPr>
        <sz val="8"/>
        <rFont val="Arial"/>
        <family val="2"/>
      </rPr>
      <t>the duergar molecular attraction ability should be molecular agitation</t>
    </r>
  </si>
  <si>
    <t>Dragon 132</t>
  </si>
  <si>
    <t>Dragon 133</t>
  </si>
  <si>
    <t>morkoth charm</t>
  </si>
  <si>
    <t>morkoth</t>
  </si>
  <si>
    <r>
      <t>recommended xp award caps: clever problem solving = 100 xp; riddle solving = 20 xp</t>
    </r>
    <r>
      <rPr>
        <sz val="8"/>
        <color indexed="10"/>
        <rFont val="Arial"/>
        <family val="2"/>
      </rPr>
      <t xml:space="preserve"> (this seems exceedingly low to me)</t>
    </r>
  </si>
  <si>
    <t>at the DMs discretion, percentile scores may be added to any attribute of 18 (for the sake of comparison); however this should have no game function</t>
  </si>
  <si>
    <t>knucklebones is a simple gambling game referenced in numerous AD&amp;D modules</t>
  </si>
  <si>
    <t>weresharks (MM2) can survive in fresh water but prefer not to</t>
  </si>
  <si>
    <r>
      <t xml:space="preserve">Expert D&amp;D is not compatible with AD&amp;D </t>
    </r>
    <r>
      <rPr>
        <sz val="8"/>
        <color indexed="10"/>
        <rFont val="Arial"/>
        <family val="2"/>
      </rPr>
      <t>(reiterated in Dragon 76)</t>
    </r>
  </si>
  <si>
    <r>
      <t xml:space="preserve">Expert D&amp;D is not compatible with AD&amp;D </t>
    </r>
    <r>
      <rPr>
        <sz val="8"/>
        <color indexed="10"/>
        <rFont val="Arial"/>
        <family val="2"/>
      </rPr>
      <t>(reiterated from Polyhedron 7)</t>
    </r>
    <r>
      <rPr>
        <sz val="8"/>
        <color indexed="23"/>
        <rFont val="Arial"/>
        <family val="2"/>
      </rPr>
      <t>, however Gamma World is: AD&amp;D character have no resistance to mental or radiation attacks and de-evolution automatically drains 6 levels per round</t>
    </r>
  </si>
  <si>
    <t>a paralyzed character is aware of their surroundings but cannot yell or use spells; they are permitted to use psionics</t>
  </si>
  <si>
    <r>
      <t>erratum:</t>
    </r>
    <r>
      <rPr>
        <sz val="8"/>
        <rFont val="Arial"/>
        <family val="2"/>
      </rPr>
      <t xml:space="preserve"> " range (PHB p. 39) represents 10 feet indoors and 10 yards outdoors, however aoes are always in 10 foot increments regardless of the setting </t>
    </r>
    <r>
      <rPr>
        <sz val="8"/>
        <color indexed="10"/>
        <rFont val="Arial"/>
        <family val="2"/>
      </rPr>
      <t>(partial reversal of Dragon 43 and reiterated in Dragon 76)</t>
    </r>
  </si>
  <si>
    <t>4th level (MU), 60' range, generates either a 260'x20' wall or a 40' radius ring around the caster of height 20', only side facing away from caster inflicts damage, passing through wall inflicts 15-25 (2-12+13) damage, those within 10' take 2-8, those within 20' take 1-4, undead take double damage, duration 13 rounds or as long as concentration lasts</t>
  </si>
  <si>
    <t>tail</t>
  </si>
  <si>
    <t>30+' long (L)</t>
  </si>
  <si>
    <t>Ankylosaurus</t>
  </si>
  <si>
    <t>Anatosaurus</t>
  </si>
  <si>
    <t>15+' long (L)</t>
  </si>
  <si>
    <t>Allosaurus</t>
  </si>
  <si>
    <t>30' long (L)</t>
  </si>
  <si>
    <t>Apatosaurus</t>
  </si>
  <si>
    <t>70' long (L)</t>
  </si>
  <si>
    <t>Archelon Ischyras</t>
  </si>
  <si>
    <t>12' diameter</t>
  </si>
  <si>
    <t>3" (swim 15")</t>
  </si>
  <si>
    <t>Brachiasaurus</t>
  </si>
  <si>
    <t>60' long (L)</t>
  </si>
  <si>
    <t>charge IV</t>
  </si>
  <si>
    <t>charge V</t>
  </si>
  <si>
    <t>Camarasaurus</t>
  </si>
  <si>
    <t>charge VI</t>
  </si>
  <si>
    <t>50' long (L)</t>
  </si>
  <si>
    <t>Ceratosaurus</t>
  </si>
  <si>
    <t>17' long (L)</t>
  </si>
  <si>
    <t>Cetiosaurus</t>
  </si>
  <si>
    <t>Dinichtys</t>
  </si>
  <si>
    <t>25+' long (L)</t>
  </si>
  <si>
    <t>swim 21"</t>
  </si>
  <si>
    <t>Diplodocus</t>
  </si>
  <si>
    <t>80' long (L)</t>
  </si>
  <si>
    <t>Elasmosaurus</t>
  </si>
  <si>
    <t>any contact causes 1-6 heat damage</t>
  </si>
  <si>
    <t>constriction II</t>
  </si>
  <si>
    <t>+1 per damage die from all cold attacks</t>
  </si>
  <si>
    <t>Satyr</t>
  </si>
  <si>
    <t>gear: satyr pipe</t>
  </si>
  <si>
    <t>satyr</t>
  </si>
  <si>
    <t>- "6th" / 1st</t>
  </si>
  <si>
    <t>Polyhedron 52</t>
  </si>
  <si>
    <t>Dragon 31</t>
  </si>
  <si>
    <t>Dragon 32</t>
  </si>
  <si>
    <t>Dragon 33</t>
  </si>
  <si>
    <t>Dragon 34</t>
  </si>
  <si>
    <t>3-18</t>
  </si>
  <si>
    <t>3d6</t>
  </si>
  <si>
    <t>6-24</t>
  </si>
  <si>
    <t>6d4</t>
  </si>
  <si>
    <t>2d10+4</t>
  </si>
  <si>
    <t>7-28</t>
  </si>
  <si>
    <t>7d4</t>
  </si>
  <si>
    <t>3d8+4</t>
  </si>
  <si>
    <t>4-16</t>
  </si>
  <si>
    <t>4d4</t>
  </si>
  <si>
    <t>2d4</t>
  </si>
  <si>
    <t>bright light forces creature to flee, sunlight drains them of all special abilities</t>
  </si>
  <si>
    <t>maximum of 2 attacks can be directed at each M-or-smaller target</t>
  </si>
  <si>
    <t>maximum of 4 attacks can be directed at each M-or-smaller target</t>
  </si>
  <si>
    <t>innate planar travel abilities are considered magical and are not conferred with polymorph</t>
  </si>
  <si>
    <t>rod of lordly might's paralysis lasts 1-4 turns</t>
  </si>
  <si>
    <t>giant slug breath weapon is 4-32 and does half damage if save vs breath weapon is made</t>
  </si>
  <si>
    <t>only humans, half-elves and half-orcs may become spectres</t>
  </si>
  <si>
    <t>fire shield returns all physical damage, including magic and strength bonuses</t>
  </si>
  <si>
    <t>55% chance to cause local magic to fail, assuming a caster level of 11th - increases or decreases in 5% increments (therefore 100% immunity to casters below 3rd level)</t>
  </si>
  <si>
    <t>65% chance to cause local magic to fail, assuming a caster level of 11th - increases or decreases in 5% increments (therefore 100% immunity to casters below 5th level)</t>
  </si>
  <si>
    <t>wield IV</t>
  </si>
  <si>
    <t>8th / 3rd
6th / 5th</t>
  </si>
  <si>
    <t>1st level (cleric), 60' range, save vs wand or 65% likely to drop held items (-5% per level) and flee at maximum speed, 6 round duration</t>
  </si>
  <si>
    <t>raise dead vulnerable I</t>
  </si>
  <si>
    <t>raise dead vulnerable II</t>
  </si>
  <si>
    <t>save vs magic or destroyed</t>
  </si>
  <si>
    <t>propagate IV</t>
  </si>
  <si>
    <t>Androsphinx</t>
  </si>
  <si>
    <t>Criosphinx</t>
  </si>
  <si>
    <t>Gynosphinx</t>
  </si>
  <si>
    <t>Hieracosphinx</t>
  </si>
  <si>
    <t>deafening roar I</t>
  </si>
  <si>
    <t>4'+ diameter (L)</t>
  </si>
  <si>
    <t>Giant Crayfish</t>
  </si>
  <si>
    <t>8'+ long (L)</t>
  </si>
  <si>
    <t>Crocodile</t>
  </si>
  <si>
    <t>Giant Crocodile</t>
  </si>
  <si>
    <t>8'-15' long (L)</t>
  </si>
  <si>
    <t>21'-30' long (L)</t>
  </si>
  <si>
    <t>bite/tail</t>
  </si>
  <si>
    <t>1-12</t>
  </si>
  <si>
    <t>d12</t>
  </si>
  <si>
    <t>3-24</t>
  </si>
  <si>
    <t>3d8</t>
  </si>
  <si>
    <t>7d4-4</t>
  </si>
  <si>
    <t>4-48</t>
  </si>
  <si>
    <t>4d12</t>
  </si>
  <si>
    <t>2d10</t>
  </si>
  <si>
    <t>6d4-4</t>
  </si>
  <si>
    <t>4-40</t>
  </si>
  <si>
    <t>4d10</t>
  </si>
  <si>
    <t>12d4-8</t>
  </si>
  <si>
    <t>2-5</t>
  </si>
  <si>
    <t>2-13</t>
  </si>
  <si>
    <t>d12+1</t>
  </si>
  <si>
    <t>4-24</t>
  </si>
  <si>
    <t>4d6</t>
  </si>
  <si>
    <t>4-14</t>
  </si>
  <si>
    <t>2d6+2</t>
  </si>
  <si>
    <t>d4+4</t>
  </si>
  <si>
    <t>7-12</t>
  </si>
  <si>
    <t>d6+6</t>
  </si>
  <si>
    <t>4-32</t>
  </si>
  <si>
    <t>4d8</t>
  </si>
  <si>
    <t>wind walk II</t>
  </si>
  <si>
    <t>"18th" / 16th</t>
  </si>
  <si>
    <t>shift freely between Prime Material, Elemental Air, Earth, Fire, Water and Astral planes</t>
  </si>
  <si>
    <t>fire resistance I</t>
  </si>
  <si>
    <t>fire resistance II</t>
  </si>
  <si>
    <t>immune to normal fire, -1 damage from magical fire attacks, +1 AC bonus vs fiery creatures</t>
  </si>
  <si>
    <t>gore/gore</t>
  </si>
  <si>
    <t>buffalo</t>
  </si>
  <si>
    <t>charge I</t>
  </si>
  <si>
    <t>40' charge inflicts 3-18 damage + 1-4 trample damage</t>
  </si>
  <si>
    <t>Bugbear</t>
  </si>
  <si>
    <t>bite or weapon</t>
  </si>
  <si>
    <t>surprise 4-in-6</t>
  </si>
  <si>
    <t>surprise 3-in-6</t>
  </si>
  <si>
    <t>Bugbear Leader</t>
  </si>
  <si>
    <t>rend II, wary I</t>
  </si>
  <si>
    <t>wary I</t>
  </si>
  <si>
    <t>surprised 1-in-6</t>
  </si>
  <si>
    <t>humanoid</t>
  </si>
  <si>
    <t>Bugbear Chief</t>
  </si>
  <si>
    <t>wield I</t>
  </si>
  <si>
    <t>wield II</t>
  </si>
  <si>
    <t>wield III</t>
  </si>
  <si>
    <t>Bulette</t>
  </si>
  <si>
    <t>bulette</t>
  </si>
  <si>
    <t>-6 AC penalty at eyes</t>
  </si>
  <si>
    <t>leap 8' and attack with all four claws (but no bite)</t>
  </si>
  <si>
    <t>Bull</t>
  </si>
  <si>
    <t>charge II</t>
  </si>
  <si>
    <t>bull</t>
  </si>
  <si>
    <t>30' charge inflicts 3-12 damage + 1-4 trample damage</t>
  </si>
  <si>
    <t>Camel</t>
  </si>
  <si>
    <t>L</t>
  </si>
  <si>
    <t>Carrion Crawler</t>
  </si>
  <si>
    <t>9' long (L)</t>
  </si>
  <si>
    <t>scuttle</t>
  </si>
  <si>
    <t>traverse walls or ceiling at full speed</t>
  </si>
  <si>
    <t>asleep
unconscious</t>
  </si>
  <si>
    <t>attack</t>
  </si>
  <si>
    <t>mm1</t>
  </si>
  <si>
    <t>special abilities</t>
  </si>
  <si>
    <t>7-42</t>
  </si>
  <si>
    <t>7d6</t>
  </si>
  <si>
    <t>5d8+2</t>
  </si>
  <si>
    <t>10-40</t>
  </si>
  <si>
    <t>10d4</t>
  </si>
  <si>
    <t>6d6+4</t>
  </si>
  <si>
    <t>15-60</t>
  </si>
  <si>
    <t>15d4</t>
  </si>
  <si>
    <t>9d6+6</t>
  </si>
  <si>
    <t>chaotic evil clerics may attempt to turn special lawful good creatures such as paladins, lammasu and shedu (all turned as special targets per DMG p. 75)</t>
  </si>
  <si>
    <r>
      <t xml:space="preserve">erratum: </t>
    </r>
    <r>
      <rPr>
        <sz val="8"/>
        <rFont val="Arial"/>
        <family val="2"/>
      </rPr>
      <t xml:space="preserve">mind flayer's mind blast ability is actually psionic blast and not mind thrust (so A rather than B) </t>
    </r>
    <r>
      <rPr>
        <sz val="8"/>
        <color indexed="10"/>
        <rFont val="Arial"/>
        <family val="2"/>
      </rPr>
      <t>(expanded in Polyhedron 26 and Dragon 131)</t>
    </r>
  </si>
  <si>
    <r>
      <t xml:space="preserve">erratum: </t>
    </r>
    <r>
      <rPr>
        <sz val="8"/>
        <rFont val="Arial"/>
        <family val="2"/>
      </rPr>
      <t xml:space="preserve">mind flayer's mind blast ability is actually psionic blast and not mind thrust (so A rather than B); this ability is fully described at (DMG p. 78) </t>
    </r>
    <r>
      <rPr>
        <sz val="8"/>
        <color indexed="10"/>
        <rFont val="Arial"/>
        <family val="2"/>
      </rPr>
      <t>(expanded from Dragon 42 and expanded in Dragon 131)</t>
    </r>
  </si>
  <si>
    <t>gray elf, storm giant</t>
  </si>
  <si>
    <r>
      <t xml:space="preserve">60% of cloud giant castles contain 1-4 </t>
    </r>
    <r>
      <rPr>
        <b/>
        <sz val="10"/>
        <rFont val="Arial"/>
        <family val="2"/>
      </rPr>
      <t>spotted lions</t>
    </r>
  </si>
  <si>
    <r>
      <t xml:space="preserve">50% of frost giant castles contain 1-6 </t>
    </r>
    <r>
      <rPr>
        <b/>
        <sz val="10"/>
        <rFont val="Arial"/>
        <family val="2"/>
      </rPr>
      <t>winter wolves</t>
    </r>
  </si>
  <si>
    <t>minion: hyena</t>
  </si>
  <si>
    <t>minion: hyaenodon</t>
  </si>
  <si>
    <t>gnoll(s)</t>
  </si>
  <si>
    <t>minion: troll</t>
  </si>
  <si>
    <t>buff aura</t>
  </si>
  <si>
    <t>51-52</t>
  </si>
  <si>
    <t>53-65</t>
  </si>
  <si>
    <t>66-85</t>
  </si>
  <si>
    <t>86-96</t>
  </si>
  <si>
    <t>97-00</t>
  </si>
  <si>
    <t>Area Afflicted</t>
  </si>
  <si>
    <t>blood</t>
  </si>
  <si>
    <t>bones</t>
  </si>
  <si>
    <t>brain</t>
  </si>
  <si>
    <t>lungs</t>
  </si>
  <si>
    <t>connective tissue</t>
  </si>
  <si>
    <t>hearing</t>
  </si>
  <si>
    <t>vision</t>
  </si>
  <si>
    <t>genital</t>
  </si>
  <si>
    <t>joints</t>
  </si>
  <si>
    <r>
      <t xml:space="preserve">foul plume in a 10' cube, forces retreat of all within, save vs poison of be nauseated 1-4 rounds, nauseated targets must make a second save vs poison or </t>
    </r>
    <r>
      <rPr>
        <b/>
        <sz val="10"/>
        <rFont val="Arial"/>
        <family val="2"/>
      </rPr>
      <t>blind</t>
    </r>
    <r>
      <rPr>
        <sz val="10"/>
        <rFont val="Arial"/>
        <family val="2"/>
      </rPr>
      <t xml:space="preserve"> 1-4 rounds, all non-magical clothing is ruined</t>
    </r>
  </si>
  <si>
    <t>a) DMG description (pg 70): unable to act, opponent attack rates are doubled and all attacks automatically inflict max damage</t>
  </si>
  <si>
    <t>a) DMG description (pg 41): -4 to hit, -4 AC, -4 saving throws</t>
  </si>
  <si>
    <t>a) DMG description (pg 70): unable to act, -4 AC (and no dex bonus)
b) PH description (holy word): -4 to hit, 50% movement, no spellcasting
c) MM1 description (dragonne): -1 to hit</t>
  </si>
  <si>
    <t>3rd level (MU), 100' range, every 2nd combat round, automatically slow one target to half movement and attack speed, duration 4 rounds</t>
  </si>
  <si>
    <t>inflict 1 point structural damage every 2 rounds</t>
  </si>
  <si>
    <t>periodic cloudkill, battering ram III, weapon immunity III, magic immunity III</t>
  </si>
  <si>
    <t>magic immunity III</t>
  </si>
  <si>
    <t>magic immunity II</t>
  </si>
  <si>
    <t>magic immunity I</t>
  </si>
  <si>
    <t>method1</t>
  </si>
  <si>
    <t>method2</t>
  </si>
  <si>
    <t>method3</t>
  </si>
  <si>
    <t>8-32</t>
  </si>
  <si>
    <t>8d4</t>
  </si>
  <si>
    <r>
      <t>a</t>
    </r>
    <r>
      <rPr>
        <b/>
        <i/>
        <sz val="10"/>
        <rFont val="Arial"/>
        <family val="2"/>
      </rPr>
      <t>-</t>
    </r>
    <r>
      <rPr>
        <b/>
        <sz val="10"/>
        <rFont val="Arial"/>
        <family val="2"/>
      </rPr>
      <t>b</t>
    </r>
  </si>
  <si>
    <t>3-12</t>
  </si>
  <si>
    <t>3d4</t>
  </si>
  <si>
    <t>d10+2</t>
  </si>
  <si>
    <t>5-20</t>
  </si>
  <si>
    <t>5d4</t>
  </si>
  <si>
    <t>3d6+2</t>
  </si>
  <si>
    <t>d4</t>
  </si>
  <si>
    <t>this issue contains a bunch of notes on 2e cleric spells</t>
  </si>
  <si>
    <t>head AC 2, charge VIII</t>
  </si>
  <si>
    <t>ambush I, weapon immunity VII, paired ferocity II, assume form I, propagate II</t>
  </si>
  <si>
    <t>ambush II, weapon immunity VII, assume form II, summon VI, propagate II</t>
  </si>
  <si>
    <t>weapon immunity VII, rake III, assume form VII, propagate II</t>
  </si>
  <si>
    <r>
      <t xml:space="preserve">on sight, save vs magic or </t>
    </r>
    <r>
      <rPr>
        <b/>
        <sz val="10"/>
        <rFont val="Arial"/>
        <family val="2"/>
      </rPr>
      <t>blind</t>
    </r>
    <r>
      <rPr>
        <sz val="10"/>
        <rFont val="Arial"/>
        <family val="2"/>
      </rPr>
      <t>, permanent</t>
    </r>
  </si>
  <si>
    <t>on sight (if nude), save vs magic or death</t>
  </si>
  <si>
    <t>lumbering VI</t>
  </si>
  <si>
    <t>appears to be medium-sized wood or stone object</t>
  </si>
  <si>
    <t>9th level (MU), 30' range, 50% likely to open ultra-dimensional gate, through which emerges: 50% a type I demon | 50% a barbed devil</t>
  </si>
  <si>
    <t>weapon immunity XIV</t>
  </si>
  <si>
    <t>weapon immunity XV</t>
  </si>
  <si>
    <t>gear: infernal periapt</t>
  </si>
  <si>
    <t>saving throws X</t>
  </si>
  <si>
    <t>saving throws at +2 bonus</t>
  </si>
  <si>
    <t>75% undetectable</t>
  </si>
  <si>
    <t>100% undetectable beyond 30', (lvl-1)*5% to be seen</t>
  </si>
  <si>
    <t>petrification</t>
  </si>
  <si>
    <t>disease</t>
  </si>
  <si>
    <t>damage</t>
  </si>
  <si>
    <t>stench</t>
  </si>
  <si>
    <t>engulf disabled size M or smaller creatures, inflicting 2-8 hp per round</t>
  </si>
  <si>
    <t>various</t>
  </si>
  <si>
    <t>drow elven chain can have bonuses (up to +5) but is always considered non-magical</t>
  </si>
  <si>
    <t>plateosaur</t>
  </si>
  <si>
    <t>spells directed at this target have a chance of being redirected: 40% will strike a target within melee range of the flail snail, 10% will reflect back at the caster, 20% will simply fail and 30% will affect the flail snail</t>
  </si>
  <si>
    <t>Flind</t>
  </si>
  <si>
    <t>Flind Leader</t>
  </si>
  <si>
    <t>bludgeon or bludgeon/bludgeon</t>
  </si>
  <si>
    <t>1-6 or 1-4/1-4</t>
  </si>
  <si>
    <t>2-5/2-5</t>
  </si>
  <si>
    <t>gear: flindbar</t>
  </si>
  <si>
    <t>wield XV</t>
  </si>
  <si>
    <t>carry and use normal-sized weapons with a +1 to hit bonus</t>
  </si>
  <si>
    <t>carry and use normal-sized weapons with a +2 to hit bonus and +1 damage</t>
  </si>
  <si>
    <t>wield XVI</t>
  </si>
  <si>
    <t>flind(s)</t>
  </si>
  <si>
    <t>chain-linked iron bars, requires 13 str and 13 dex to wield, attack twice per round, 1-4 hp, on hit target must save vs wands or have weapon tangled and be disarmed</t>
  </si>
  <si>
    <t>damage inflicted is only healable by a Heal spell from a 17th level cleric</t>
  </si>
  <si>
    <t>electricity and fire effects are +1 to hit and damage, earth and water effects are -1 to hit and damage</t>
  </si>
  <si>
    <t>dragon vulnerabilities I</t>
  </si>
  <si>
    <t>dragon vulnerabilities II</t>
  </si>
  <si>
    <t>dragon vulnerabilities III</t>
  </si>
  <si>
    <t>dragon vulnerabilities IV</t>
  </si>
  <si>
    <t>dragon vulnerabilities V</t>
  </si>
  <si>
    <t>dragon spellcasting I</t>
  </si>
  <si>
    <t>3'+ tall (S)</t>
  </si>
  <si>
    <t>3'+ (S)</t>
  </si>
  <si>
    <t>6'+ tall (M)</t>
  </si>
  <si>
    <t>10'+ long (L)</t>
  </si>
  <si>
    <t>8' &amp; broad (L)</t>
  </si>
  <si>
    <t>tribal standard I</t>
  </si>
  <si>
    <t>tribal standard II</t>
  </si>
  <si>
    <t>orc subchief, orc chief</t>
  </si>
  <si>
    <t>bearer of standard instills +1 HD (for to hit purposes) and +1 morale to all orcs within 60' radius</t>
  </si>
  <si>
    <t>hobgoblin subchief, hobgoblin chief</t>
  </si>
  <si>
    <t>bearer of standard instills +1 to hit and +1 morale to all hobgoblins within 60' radius</t>
  </si>
  <si>
    <t>wield XII</t>
  </si>
  <si>
    <t>Quasit</t>
  </si>
  <si>
    <t>polymorph self III</t>
  </si>
  <si>
    <t>quasit</t>
  </si>
  <si>
    <r>
      <t xml:space="preserve">under special circumstances clerics may be "loaned" a temporary familiar by their deity </t>
    </r>
    <r>
      <rPr>
        <sz val="8"/>
        <color indexed="10"/>
        <rFont val="Arial"/>
        <family val="2"/>
      </rPr>
      <t>(epanded from Dragon 46)</t>
    </r>
  </si>
  <si>
    <r>
      <t>clerics must appeal directly to their deity each time they memorize a 3+ level spell</t>
    </r>
    <r>
      <rPr>
        <sz val="8"/>
        <color indexed="10"/>
        <rFont val="Arial"/>
        <family val="2"/>
      </rPr>
      <t xml:space="preserve"> (expanded in Dragon 52)</t>
    </r>
  </si>
  <si>
    <r>
      <t xml:space="preserve">clerics gain 1st-2nd level spells through inspiration and higher level spells through the direct influence of their deity; even 1st-2nd level spells may be withheld if the cleric has transgressed in some way; alternately, such punishment may be meted out by a higher-level cleric </t>
    </r>
    <r>
      <rPr>
        <sz val="8"/>
        <color indexed="10"/>
        <rFont val="Arial"/>
        <family val="2"/>
      </rPr>
      <t>(expanded from Dragon 43)</t>
    </r>
  </si>
  <si>
    <t>the effect of a cleric's turn ability is negated if the target(s) are attacked, although the cleric is free to attempt another turn undead immediately thereafter</t>
  </si>
  <si>
    <t>shriek II</t>
  </si>
  <si>
    <t>emit loud shriek upon detecting movement (10') or light (30')</t>
  </si>
  <si>
    <t>shriek III</t>
  </si>
  <si>
    <t>shriek IV</t>
  </si>
  <si>
    <t>bays continuously during combat, any character below 4th level must save vs magic at -4 or 65% likely to drop held items (-5% per level) and flee at maximum speed, 6 round duration</t>
  </si>
  <si>
    <t>shriek continuously for 2-5 rounds, those within 100' attack at -1 to hit and cannot cast spells</t>
  </si>
  <si>
    <t>mammal, giant animal, enchanted</t>
  </si>
  <si>
    <t>dark creeper, dark stalker</t>
  </si>
  <si>
    <t>shriek V, ranged melee, light vulnerable II</t>
  </si>
  <si>
    <t>1-6/1-6/4-40</t>
  </si>
  <si>
    <t>1-4/1-4/2-24/1-8</t>
  </si>
  <si>
    <t>1-3/1-3/2-16</t>
  </si>
  <si>
    <t>1-12/1-12/6-36</t>
  </si>
  <si>
    <t>2-8/2-8/1-20</t>
  </si>
  <si>
    <t>Li Lung (7 HD)</t>
  </si>
  <si>
    <t>this issue is concerned with the Companion, Masters, Expert and Immortal sets</t>
  </si>
  <si>
    <t>(psionic) costs 5 to initiate and then 1 per target level per round to maintain, or 3 per level if commands are self-destructive, single target, 30' range, target must save vs magic or fall under control of caster</t>
  </si>
  <si>
    <t>polymorphed individuals (including int-lost scenarios) can reverse the effect of their polymorph with any shape-shifting abilities: this includes all lycanthropes (who retain the ability to transform), but also apply to creatures polymorphed into a shapeshifter (upon attempting to shapeshift, they revert to their pre-polymorph form)</t>
  </si>
  <si>
    <t>Dragon 134</t>
  </si>
  <si>
    <t>classed (shaman 7), wield VIII, hurl boulder V</t>
  </si>
  <si>
    <t>wield VIII, hurl boulder V</t>
  </si>
  <si>
    <t>Kenku I</t>
  </si>
  <si>
    <t>Kenku II</t>
  </si>
  <si>
    <t>Kenku III</t>
  </si>
  <si>
    <t>Kenku IV</t>
  </si>
  <si>
    <t>wield VIII, hurl boulder I</t>
  </si>
  <si>
    <t>classed (shaman 7), wield VIII, hurl boulder I</t>
  </si>
  <si>
    <t>classed (shaman 3), wield X</t>
  </si>
  <si>
    <t>ambush I, wield I, classed (shaman 5)</t>
  </si>
  <si>
    <t>ambush I, wield I, classed (witch doctor 2/5)</t>
  </si>
  <si>
    <t>wield 1</t>
  </si>
  <si>
    <t>wield 1, classed (shaman 7)</t>
  </si>
  <si>
    <t>wield 1, classed (witch doctor 2/7)</t>
  </si>
  <si>
    <t>Githyanki Sergeant I</t>
  </si>
  <si>
    <t>Githyanki Sergeant II</t>
  </si>
  <si>
    <t>Githyanki Sergeant III</t>
  </si>
  <si>
    <r>
      <t xml:space="preserve">7th level (cleric), range 60' radius, expels all extra-planar creatures, good creatures a) below 4 HD are killed outright, b) 4-7 HD are paralyzed 1-4 turns, c) 8-11 HD </t>
    </r>
    <r>
      <rPr>
        <b/>
        <sz val="10"/>
        <rFont val="Arial"/>
        <family val="2"/>
      </rPr>
      <t>stunned</t>
    </r>
    <r>
      <rPr>
        <sz val="10"/>
        <rFont val="Arial"/>
        <family val="2"/>
      </rPr>
      <t xml:space="preserve"> 2-8 rounds (50% movement, -4 to hit, no spells), d) 12+ HD made </t>
    </r>
    <r>
      <rPr>
        <b/>
        <sz val="10"/>
        <rFont val="Arial"/>
        <family val="2"/>
      </rPr>
      <t>deaf</t>
    </r>
    <r>
      <rPr>
        <sz val="10"/>
        <rFont val="Arial"/>
        <family val="2"/>
      </rPr>
      <t xml:space="preserve"> 1-4 rounds (75% movement, -2 to hit, 50% spell failure)</t>
    </r>
  </si>
  <si>
    <t>fireball IV</t>
  </si>
  <si>
    <t>wield II, cautious I</t>
  </si>
  <si>
    <t>gear: cricket fiddle</t>
  </si>
  <si>
    <t>usable only by grig, 30' radius, listeners must save vs magic or dance uncontrollably for the duration of the song, suffering AC -4, the loss of shield bonuses and the automatic failure of any subsequent saving throws</t>
  </si>
  <si>
    <t>infravision V</t>
  </si>
  <si>
    <t>night vision (heat) up to 180' away</t>
  </si>
  <si>
    <t>atomie</t>
  </si>
  <si>
    <t>gain +1 bonus to initiative</t>
  </si>
  <si>
    <t>gear: faerie crossbow</t>
  </si>
  <si>
    <t>tiny weapon, miniscule crossbow (10' | 20' | 30'), tiny bolts inflict 1-3</t>
  </si>
  <si>
    <t>atomie, brownie</t>
  </si>
  <si>
    <t>nimble assault</t>
  </si>
  <si>
    <t>two attacks per round when using melee weapons</t>
  </si>
  <si>
    <t>XPplus</t>
  </si>
  <si>
    <t>Level</t>
  </si>
  <si>
    <t>6' &amp; broad (M)</t>
  </si>
  <si>
    <t>7' &amp; broad (L)</t>
  </si>
  <si>
    <t>detect traps I</t>
  </si>
  <si>
    <t>75% to detect traps</t>
  </si>
  <si>
    <t>90% hide in shadows</t>
  </si>
  <si>
    <t>Mammoth</t>
  </si>
  <si>
    <t>Large Elephant</t>
  </si>
  <si>
    <t>180' range, launch 5 spines per round, (10' to 60' is at +5 to hit  | 61' to 120' is at +3 to hit | 121' to 180' is at normal to hit), each hit inflicts 2-5 damage and procs catatonia, target must save vs poison or become catatonic 1-3 days</t>
  </si>
  <si>
    <t>(4-14)</t>
  </si>
  <si>
    <t>physical
poison</t>
  </si>
  <si>
    <t>(3-12)
-</t>
  </si>
  <si>
    <t>(4-16)
-</t>
  </si>
  <si>
    <t>(10-25)
-</t>
  </si>
  <si>
    <t>Vision</t>
  </si>
  <si>
    <t>semi-material IV</t>
  </si>
  <si>
    <t>age aura</t>
  </si>
  <si>
    <t>each round, all within 30' must roll 3d6+3 under their int or else age 10 years, one successful roll reverses all prior aging and renders that individual permenantly immune to that specific vision's aging effect</t>
  </si>
  <si>
    <t>age lock</t>
  </si>
  <si>
    <t>if vision is destroyed, anyone who has been aged by that vision recieves a save vs spell; if made, all aging effects are reversed, otherwise they are made permanent</t>
  </si>
  <si>
    <t>use notes to convey individual information</t>
  </si>
  <si>
    <t>monks are permitted to wear bracers of defense, but it should be discouraged by the DM</t>
  </si>
  <si>
    <t>intelligent swords are not able to move on their own in the astral plane (their intelligence is enchanted and bound to their physical form); magic items lose pluses as they move away from their home plane (one plus per step); special magic items retain their bonuses so long as their core + remains greater than 0</t>
  </si>
  <si>
    <t>in AD&amp;D, dragon breath weapons inflict max hp; D&amp;D dragons inflict current hp</t>
  </si>
  <si>
    <t>shrink (the reverse of enlarge) functions as a ratio (so 100% = 1/2)</t>
  </si>
  <si>
    <t>Polyhedron 1</t>
  </si>
  <si>
    <t>classed (fighter 3), wield II, cautious I</t>
  </si>
  <si>
    <t>classed (fighter 5), wield II, cautious I</t>
  </si>
  <si>
    <t>classed (witch doctor 4/3), wield II, cautious I</t>
  </si>
  <si>
    <t>classed (fighter 4), wield II, cautious I</t>
  </si>
  <si>
    <t>level drain I, regenerate III</t>
  </si>
  <si>
    <t>classed (cleric 2)</t>
  </si>
  <si>
    <t>classed (cleric 3)</t>
  </si>
  <si>
    <t>classed (cleric 5)</t>
  </si>
  <si>
    <t>Pilgrim LG</t>
  </si>
  <si>
    <t>classed (cleric 2), wield I</t>
  </si>
  <si>
    <t>classed (cleric 3), wield I</t>
  </si>
  <si>
    <t>classed (cleric 4), wield I</t>
  </si>
  <si>
    <t>classed (cleric 5), wield I</t>
  </si>
  <si>
    <t>classed (cleric 6), wield I</t>
  </si>
  <si>
    <t>classed (cleric 8), wield I</t>
  </si>
  <si>
    <t>Pilgrim CG</t>
  </si>
  <si>
    <t>Pilgrim N</t>
  </si>
  <si>
    <t>classed (druid 2), wield I</t>
  </si>
  <si>
    <t>classed (druid 3), wield I</t>
  </si>
  <si>
    <t>classed (druid 4), wield I</t>
  </si>
  <si>
    <t>classed (druid 5), wield I</t>
  </si>
  <si>
    <t>classed (druid 6), wield I</t>
  </si>
  <si>
    <t>classed (druid 8), wield I</t>
  </si>
  <si>
    <t>Pilgrim CE</t>
  </si>
  <si>
    <t>Pilgrim LE</t>
  </si>
  <si>
    <t>wield I, battle lust</t>
  </si>
  <si>
    <t>classed (cleric 2), wield I, battle lust</t>
  </si>
  <si>
    <t>classed (cleric 3), wield I, battle lust</t>
  </si>
  <si>
    <t>classed (cleric 4), wield I, battle lust</t>
  </si>
  <si>
    <t>classed (cleric 5), wield I, battle lust</t>
  </si>
  <si>
    <t>classed (cleric 6), wield I, battle lust</t>
  </si>
  <si>
    <t>contact paralyzation</t>
  </si>
  <si>
    <t>(1-10)</t>
  </si>
  <si>
    <t>contact corrosion</t>
  </si>
  <si>
    <t>OA grenades (OA p. 50) generally use the grenade-like missiles rules from DMG; dust and pepper are single target and require a to hit roll, flash and poison smoke must be tossed into fire to be effective; all such grenades should use the holy water value for encumbrance purposes</t>
  </si>
  <si>
    <r>
      <t>erratum:</t>
    </r>
    <r>
      <rPr>
        <sz val="8"/>
        <rFont val="Arial"/>
        <family val="2"/>
      </rPr>
      <t xml:space="preserve"> OA monsters standard intelligence should be considered average</t>
    </r>
  </si>
  <si>
    <t>1% cumulative chance per day of service of become pervertd with malice, will subtly seek to destroy master</t>
  </si>
  <si>
    <t>Irish Deer</t>
  </si>
  <si>
    <t>Irish deer</t>
  </si>
  <si>
    <t>attack two opponents simultaneously if they are within 10' of each other</t>
  </si>
  <si>
    <t>Ixitxachitl</t>
  </si>
  <si>
    <t>Vampiric Ixitxachitl</t>
  </si>
  <si>
    <t>regenerate III</t>
  </si>
  <si>
    <t>regenerate 3 hp per round</t>
  </si>
  <si>
    <t>level drain I</t>
  </si>
  <si>
    <t>ambush III</t>
  </si>
  <si>
    <t>Jackal</t>
  </si>
  <si>
    <t>Jackalwere</t>
  </si>
  <si>
    <t>weapon or bite</t>
  </si>
  <si>
    <t>delicate trunk</t>
  </si>
  <si>
    <t>trunk attack cannot be used on size L targets or against targets with harsh surfaces</t>
  </si>
  <si>
    <t>dwarven enmity</t>
  </si>
  <si>
    <t>+1 to hit with long sword and long bow</t>
  </si>
  <si>
    <t>elf resistance</t>
  </si>
  <si>
    <t>90% resistance to sleep and charm</t>
  </si>
  <si>
    <t>observant</t>
  </si>
  <si>
    <t>2-in-6 to spot secret doors</t>
  </si>
  <si>
    <t>Ettin</t>
  </si>
  <si>
    <t>bludgeon/bludgeon</t>
  </si>
  <si>
    <t>giant humanoid</t>
  </si>
  <si>
    <t>enchanted, sylvan</t>
  </si>
  <si>
    <t>Floating Eye</t>
  </si>
  <si>
    <t>1' (S)</t>
  </si>
  <si>
    <t>floating eye</t>
  </si>
  <si>
    <t>target must save vs paralyzation or be hypnotized indefinitely</t>
  </si>
  <si>
    <t>a magic user with two rings of wizardry gains 3x their base number of 1st level spells (rather than 4x) (odd that two of these can be used together)</t>
  </si>
  <si>
    <t>any demi-human may possess psionics; psionic levitation is only available once per day</t>
  </si>
  <si>
    <t>8th / 5th</t>
  </si>
  <si>
    <t>- "7th" / 5th</t>
  </si>
  <si>
    <t>3rd level (cleric), 130 range, determine direction of a known object if it is within range, 7 round duration</t>
  </si>
  <si>
    <t>Horned Devil</t>
  </si>
  <si>
    <t>amphibian, animal</t>
  </si>
  <si>
    <t>poisonous frog</t>
  </si>
  <si>
    <t>on contact: save vs poison +4 or die</t>
  </si>
  <si>
    <t>1st level (MU), 60' range, caster creates 1-4 fiery shapes lasting up to 4 rounds</t>
  </si>
  <si>
    <t>2nd* / 1st</t>
  </si>
  <si>
    <t>faerie fire I</t>
  </si>
  <si>
    <t>defense</t>
  </si>
  <si>
    <t>status</t>
  </si>
  <si>
    <t>Wolverine</t>
  </si>
  <si>
    <t>Giant Wolverine</t>
  </si>
  <si>
    <t>2nd level (MU), 20' range, darkness in 30' diameter, 12 round duration</t>
  </si>
  <si>
    <t>2nd / 3rd</t>
  </si>
  <si>
    <t>special / 3rd</t>
  </si>
  <si>
    <t>darkness V</t>
  </si>
  <si>
    <t>detect magic III</t>
  </si>
  <si>
    <t>1st level (cleric), self, detect magic radiations in 10' wide x 30' long corridor for 1 turn</t>
  </si>
  <si>
    <t>levitate 0</t>
  </si>
  <si>
    <r>
      <rPr>
        <b/>
        <sz val="10"/>
        <rFont val="Arial"/>
        <family val="2"/>
      </rPr>
      <t>4</t>
    </r>
    <r>
      <rPr>
        <sz val="10"/>
        <rFont val="Arial"/>
        <family val="2"/>
      </rPr>
      <t>th</t>
    </r>
    <r>
      <rPr>
        <sz val="10"/>
        <rFont val="Arial"/>
        <family val="2"/>
      </rPr>
      <t xml:space="preserve"> / 3rd</t>
    </r>
  </si>
  <si>
    <t>detect lie</t>
  </si>
  <si>
    <t>5th* / 5th</t>
  </si>
  <si>
    <t>3rd level (cleric), self, determine hether the truth is being spoken, 5 round duration</t>
  </si>
  <si>
    <t>Hydra (10 heads)</t>
  </si>
  <si>
    <t>Hydra (11 heads)</t>
  </si>
  <si>
    <t>Hydra (12 heads)</t>
  </si>
  <si>
    <t>Lernaean Hydra (5 heads)</t>
  </si>
  <si>
    <t>Lernaean Hydra (6 heads)</t>
  </si>
  <si>
    <t>Lernaean Hydra (7 heads)</t>
  </si>
  <si>
    <t>Lernaean Hydra (8 heads)</t>
  </si>
  <si>
    <t>Lernaean Hydra (9 heads)</t>
  </si>
  <si>
    <t>Lernaean Hydra (10 heads)</t>
  </si>
  <si>
    <t>Lernaean Hydra (11 heads)</t>
  </si>
  <si>
    <t>Lernaean Hydra (12 heads)</t>
  </si>
  <si>
    <t>Pyrohydra (5 heads)</t>
  </si>
  <si>
    <t>Pyrohydra (6 heads)</t>
  </si>
  <si>
    <t>Pyrohydra (7 heads)</t>
  </si>
  <si>
    <t>Pyrohydra (8 heads)</t>
  </si>
  <si>
    <t>generally, creatures immune to normal weapons are still vulnerable to non-magical AOEs (fire, etc.)</t>
  </si>
  <si>
    <t>the void effect in deck of many things supersedes amulet of life protection</t>
  </si>
  <si>
    <t>Giant Sea Horse (3 HD)</t>
  </si>
  <si>
    <t>Giant Sea Horse (4 HD)</t>
  </si>
  <si>
    <t>Shambling Mound (8 HD)</t>
  </si>
  <si>
    <t>Shark (3 HD)</t>
  </si>
  <si>
    <t>Shark (4 HD)</t>
  </si>
  <si>
    <t>Shark (5 HD)</t>
  </si>
  <si>
    <t>Shark (6 HD)</t>
  </si>
  <si>
    <t>Shark (7 HD)</t>
  </si>
  <si>
    <t>Shark (8 HD)</t>
  </si>
  <si>
    <t>Megalodon (10 HD)</t>
  </si>
  <si>
    <t>Megalodon (11 HD)</t>
  </si>
  <si>
    <t>Megalodon (12 HD)</t>
  </si>
  <si>
    <t>Megalodon (13 HD)</t>
  </si>
  <si>
    <t>Megalodon (14 HD)</t>
  </si>
  <si>
    <t>1st level (MU), 130' range, caster creates 1-4 fiery shapes lasting up to 18 rounds</t>
  </si>
  <si>
    <r>
      <t>elfin chain is not quite as light as normal clothing and affects thief skills; wearers of elfin chain cannot move silently or backstab, while other thief abilities are modified at the DM's discretion</t>
    </r>
    <r>
      <rPr>
        <sz val="8"/>
        <color indexed="10"/>
        <rFont val="Arial"/>
        <family val="2"/>
      </rPr>
      <t xml:space="preserve"> (this is at odds with UA p. 22, which lists modifiers for all seven thief skills in elfin chain)</t>
    </r>
  </si>
  <si>
    <t>demi-human subraces described in UA receive primary race adjustments in addition to their sub-race adjustments</t>
  </si>
  <si>
    <t>spells and abilities can be cast from within an Otiluke's resilient sphere (though they cannot penetrate it in either direction); an dispel magic will work from either side</t>
  </si>
  <si>
    <r>
      <t xml:space="preserve">erratum: </t>
    </r>
    <r>
      <rPr>
        <sz val="8"/>
        <rFont val="Arial"/>
        <family val="2"/>
      </rPr>
      <t xml:space="preserve">the non-weapon proficiency system dscribed in DSG has a number of errors - at (DSG p. 25) the die roll modifiers should be ability modifiers and at (DSG p. 26) proficiency checks on the extraordinary result table should be reversed) </t>
    </r>
  </si>
  <si>
    <t>blind-fighting works against invisible creatures (adjusts to hit penalty to -2 (from -4) and removes saving throw and AC penalties</t>
  </si>
  <si>
    <r>
      <t xml:space="preserve">longbows cannot be fired from horseback, warhorses are required to properly carried armored men and two armored characters cannot ride side by side down a 10'x10' corridor </t>
    </r>
    <r>
      <rPr>
        <sz val="8"/>
        <color indexed="10"/>
        <rFont val="Arial"/>
        <family val="2"/>
      </rPr>
      <t>(expanded slightly in Dragon 118)</t>
    </r>
  </si>
  <si>
    <r>
      <t xml:space="preserve">any character can fire a bowfrom stationary horseback (DSG p. 33); only a character with the riding proficiency can fire from horseback while in motion (WSG p. 86) </t>
    </r>
    <r>
      <rPr>
        <sz val="8"/>
        <color indexed="10"/>
        <rFont val="Arial"/>
        <family val="2"/>
      </rPr>
      <t>(expanded from Dragon 31, which specifies that only shortbows can be used this way)</t>
    </r>
  </si>
  <si>
    <t>loud noises cannot cancel out verbal spell casting</t>
  </si>
  <si>
    <r>
      <t xml:space="preserve">8th level (MU), symbol, targets who see or pass over symbol drop any items held and are </t>
    </r>
    <r>
      <rPr>
        <b/>
        <sz val="10"/>
        <rFont val="Arial"/>
        <family val="2"/>
      </rPr>
      <t>stunned</t>
    </r>
    <r>
      <rPr>
        <sz val="10"/>
        <rFont val="Arial"/>
        <family val="2"/>
      </rPr>
      <t>, up to 160 hp worth of targets affected, 3-12 round duration</t>
    </r>
  </si>
  <si>
    <r>
      <t xml:space="preserve">damage 1-4, barbed proc: save vs spell or be </t>
    </r>
    <r>
      <rPr>
        <b/>
        <sz val="10"/>
        <rFont val="Arial"/>
        <family val="2"/>
      </rPr>
      <t>stunned</t>
    </r>
    <r>
      <rPr>
        <sz val="10"/>
        <rFont val="Arial"/>
        <family val="2"/>
      </rPr>
      <t xml:space="preserve"> a like number of rounds (1-4)</t>
    </r>
  </si>
  <si>
    <t>stun</t>
  </si>
  <si>
    <t>pierce
poison</t>
  </si>
  <si>
    <t>(1-3)
(5-20)</t>
  </si>
  <si>
    <t>fear aura X</t>
  </si>
  <si>
    <t>blast fear in 30' radius, targets must save vs magic or 65% likely to drop held items (-5% per level) and flee at maximum speed, 6 round duration</t>
  </si>
  <si>
    <t>immune to cold</t>
  </si>
  <si>
    <t>linked: quasit</t>
  </si>
  <si>
    <t>saving throws at +3 bonus except poison, which is +2 bonus (these bonuses stack with their innate blur effect)</t>
  </si>
  <si>
    <t>night vision up to 150', or 75' if cloudy</t>
  </si>
  <si>
    <t>drow, dwarf(s), gnome, goblin(s), hobgoblin(s), norker, orc(s), svirfneblin(s)</t>
  </si>
  <si>
    <t>conjure earth elemental</t>
  </si>
  <si>
    <t>svirfneblin burrow warden</t>
  </si>
  <si>
    <r>
      <t>75% (x67%) of jermlaine warrens contain</t>
    </r>
    <r>
      <rPr>
        <b/>
        <sz val="10"/>
        <rFont val="Arial"/>
        <family val="2"/>
      </rPr>
      <t xml:space="preserve"> giant rats</t>
    </r>
    <r>
      <rPr>
        <sz val="10"/>
        <rFont val="Arial"/>
        <family val="2"/>
      </rPr>
      <t xml:space="preserve"> | xvart lairs always contain 3-30 giant rats</t>
    </r>
  </si>
  <si>
    <t>20' square (L)</t>
  </si>
  <si>
    <t>hypnotic puff</t>
  </si>
  <si>
    <t>yellow musk creeper</t>
  </si>
  <si>
    <t>targets within 10' will be attacked 2-12 times (total, spread across all individuals in range), any hit causes the target to save vs spell or become hypnotized and walk into the plant</t>
  </si>
  <si>
    <t>propagate XII</t>
  </si>
  <si>
    <t>minion: yellow musk zombie</t>
  </si>
  <si>
    <r>
      <t xml:space="preserve">a yellow musk creeper patch will always contain 1-6 </t>
    </r>
    <r>
      <rPr>
        <b/>
        <sz val="10"/>
        <rFont val="Arial"/>
        <family val="2"/>
      </rPr>
      <t>yellow musk zombies</t>
    </r>
  </si>
  <si>
    <r>
      <t xml:space="preserve">humanoids who walk into the creeper suffer 1-4 int drain per round; any hit for damage will cause the plant to release the victim, if int hits 0 the target dies and a new </t>
    </r>
    <r>
      <rPr>
        <b/>
        <sz val="10"/>
        <rFont val="Arial"/>
        <family val="2"/>
      </rPr>
      <t>yellow musk creeper</t>
    </r>
    <r>
      <rPr>
        <sz val="10"/>
        <rFont val="Arial"/>
        <family val="2"/>
      </rPr>
      <t xml:space="preserve"> (with one flower) is instantly generated; if int hits 1-2 a </t>
    </r>
    <r>
      <rPr>
        <b/>
        <sz val="10"/>
        <rFont val="Arial"/>
        <family val="2"/>
      </rPr>
      <t>yellow musk zombie</t>
    </r>
    <r>
      <rPr>
        <sz val="10"/>
        <rFont val="Arial"/>
        <family val="2"/>
      </rPr>
      <t xml:space="preserve"> is generated; if the process is halted, intelligence is restored at a rate of 1 per day</t>
    </r>
  </si>
  <si>
    <t>hyptnotic puff, propagate XII, minion: yellow musk zombie, yellow musk components</t>
  </si>
  <si>
    <t>disease proc II, wary II, telepathy I, light vulnerable II</t>
  </si>
  <si>
    <t>telepathy I, empathy</t>
  </si>
  <si>
    <t>illusion immune</t>
  </si>
  <si>
    <t>immune to all illusion effects</t>
  </si>
  <si>
    <t>saving throws XVI</t>
  </si>
  <si>
    <t>xill subdue</t>
  </si>
  <si>
    <t>wall of ice II</t>
  </si>
  <si>
    <t>20th / 7th</t>
  </si>
  <si>
    <t>wall of ice I</t>
  </si>
  <si>
    <t>+1 weapon or 4+1 HD to hit, magic damage bonuses do not apply (so a +2 sword does 1-8)</t>
  </si>
  <si>
    <t>linked: hellcat</t>
  </si>
  <si>
    <t>can serve as a familiar to any lawful evil creature or character, telepathathic link is formed (within 90'), must be permitted to kill 1 human per week to sustain service (or else it attacks its master), will always abandon its master if it encounters a more powerful lawful evil master to serve, service always ends after 1 year and 1 day</t>
  </si>
  <si>
    <t>7.5-10.5' tall (L)</t>
  </si>
  <si>
    <t>Hoar Fox</t>
  </si>
  <si>
    <t>breathe frost IV</t>
  </si>
  <si>
    <t>hoar fox</t>
  </si>
  <si>
    <t>Hook Horror</t>
  </si>
  <si>
    <t>humanoid, beast</t>
  </si>
  <si>
    <t>200' dive with two javelins gains +4 to hit and double hurled javelin damage (4-16/4-16), max range of 60'</t>
  </si>
  <si>
    <t>50' dive gains +4 to hit and double claw damage (2-12/2-12), no beak attack allowed</t>
  </si>
  <si>
    <t>humanoid, bird</t>
  </si>
  <si>
    <t>communal air elemental</t>
  </si>
  <si>
    <t>5th level (MU), 3 round casting time (aerial "semantic" component), any 5 aarokocra can summon an air elemental which will perform any non-threatening task for them (including some combat)</t>
  </si>
  <si>
    <t>grounded bite</t>
  </si>
  <si>
    <t>when in grapple range, may use bite (1-3) in addition to claws (1-3/1-3), however this mode of combat is not preferred</t>
  </si>
  <si>
    <t>(1-3)</t>
  </si>
  <si>
    <t>NG</t>
  </si>
  <si>
    <t>FF</t>
  </si>
  <si>
    <t>Achaierai</t>
  </si>
  <si>
    <t>1-8/1-8/1-10</t>
  </si>
  <si>
    <t>bird, enchanted</t>
  </si>
  <si>
    <t>achaierai components</t>
  </si>
  <si>
    <t>achaierai</t>
  </si>
  <si>
    <r>
      <t>there is no verbal component to turning undead; turning has a 0 speed factor and does not count as an action (cleric can also attack or cast a spell)</t>
    </r>
    <r>
      <rPr>
        <sz val="8"/>
        <color indexed="10"/>
        <rFont val="Arial"/>
        <family val="2"/>
      </rPr>
      <t xml:space="preserve"> (reversed in Polyhedron 21)</t>
    </r>
  </si>
  <si>
    <t>fire vulnerable IV</t>
  </si>
  <si>
    <t>-4 on saving throws vs fire</t>
  </si>
  <si>
    <t>Rot Grub</t>
  </si>
  <si>
    <t>infest proc III</t>
  </si>
  <si>
    <r>
      <rPr>
        <b/>
        <sz val="10"/>
        <rFont val="Arial"/>
        <family val="2"/>
      </rPr>
      <t xml:space="preserve">20th </t>
    </r>
    <r>
      <rPr>
        <sz val="10"/>
        <rFont val="Arial"/>
        <family val="2"/>
      </rPr>
      <t>/ 14th</t>
    </r>
  </si>
  <si>
    <r>
      <rPr>
        <b/>
        <sz val="10"/>
        <rFont val="Arial"/>
        <family val="2"/>
      </rPr>
      <t>20th</t>
    </r>
    <r>
      <rPr>
        <sz val="10"/>
        <rFont val="Arial"/>
        <family val="2"/>
      </rPr>
      <t xml:space="preserve"> / 16th</t>
    </r>
  </si>
  <si>
    <r>
      <rPr>
        <b/>
        <sz val="10"/>
        <rFont val="Arial"/>
        <family val="2"/>
      </rPr>
      <t>20th</t>
    </r>
    <r>
      <rPr>
        <sz val="10"/>
        <rFont val="Arial"/>
        <family val="2"/>
      </rPr>
      <t xml:space="preserve"> / 18th</t>
    </r>
  </si>
  <si>
    <t>control undead</t>
  </si>
  <si>
    <t>automatically control any skeletons, zombies, ghouls or shadows and may attempt to influence wights (85%), ghasts (70%), wraiths (55%), mummies (40%), spectres (25%) or vampires (5%)</t>
  </si>
  <si>
    <t>Denzelian</t>
  </si>
  <si>
    <t>Styx Devil</t>
  </si>
  <si>
    <t>barbed devil, bone devil, erinyes, horned devil, ice devil, pit fiend, styx devil</t>
  </si>
  <si>
    <t>Qullan</t>
  </si>
  <si>
    <t>5-11</t>
  </si>
  <si>
    <t>gear: qullan sword</t>
  </si>
  <si>
    <t>qullan</t>
  </si>
  <si>
    <t>oversized broad sword (standard damage) which can be honed to incredible sharpness, functioning as +3 swords; each hit confers a 20% chance of blunting the sword, removing its enchantment</t>
  </si>
  <si>
    <t>confusion aura</t>
  </si>
  <si>
    <t>project confusion in 5' radius, melee range opponents must save vs spell every round, fail-round indicate confusion (33% stand still | 33% attack qullan | 33% attack ally), effect disappears if target moves outside radius</t>
  </si>
  <si>
    <t>mind control rejection</t>
  </si>
  <si>
    <t>any form of mind control (sleep, charm, hold) causes the qullan to instantly die</t>
  </si>
  <si>
    <t>confusion aura, gear: qullan sword, wield I, mind control rejection</t>
  </si>
  <si>
    <t>Retriever</t>
  </si>
  <si>
    <t>claw/claw/claw/claw</t>
  </si>
  <si>
    <t>xill grapple</t>
  </si>
  <si>
    <t>physical
constriction
paralyzation</t>
  </si>
  <si>
    <t>60% for either (wolf/bear), 75% of 2-8 in lair</t>
  </si>
  <si>
    <t>for every 20, 50% of 1-3</t>
  </si>
  <si>
    <t>spear &amp; net</t>
  </si>
  <si>
    <t>trident</t>
  </si>
  <si>
    <t>trident &amp; net</t>
  </si>
  <si>
    <t>High Elf</t>
  </si>
  <si>
    <t>50% for either (hippogriff/griffon), 30% 3-12 (guards/mounts)</t>
  </si>
  <si>
    <t>50% for either (hippogriff/griffon), 70% 3-12 (guards/mounts)</t>
  </si>
  <si>
    <t>armor: chain &amp; shield (4 AC)</t>
  </si>
  <si>
    <t>armor: ring (7 AC), scale (6 AC), chain (5 AC) &amp; shield (+1)</t>
  </si>
  <si>
    <t>70% for either (giant owl/giant lynx), 80% 1-6</t>
  </si>
  <si>
    <t>70% for either (giant owl/giant lynx), 20% 1-6</t>
  </si>
  <si>
    <t>armor: ring or studded &amp; shield (6 AC)</t>
  </si>
  <si>
    <t>armor isn't mentioned, scale &amp; shield gives (6 AC) or none (10 AC)</t>
  </si>
  <si>
    <t>pole arm</t>
  </si>
  <si>
    <t>battle axe</t>
  </si>
  <si>
    <t>great bow</t>
  </si>
  <si>
    <t>morning star</t>
  </si>
  <si>
    <t>for every 20 "there will be"</t>
  </si>
  <si>
    <t>if 100+, add 2-12 guards, automatic 5-20 per tribe</t>
  </si>
  <si>
    <t>1-8/1-8</t>
  </si>
  <si>
    <t>3-9</t>
  </si>
  <si>
    <t>3-18/3-18/4-48</t>
  </si>
  <si>
    <t>1-6/1-6</t>
  </si>
  <si>
    <t>hurl boulders up to 300', inflicting 3-30 damage, 90% chance to catch a hurled boulder</t>
  </si>
  <si>
    <t>hurl boulders up to 200', inflicting 2-20 damage, 40% chance to catch a hurled boulder</t>
  </si>
  <si>
    <t>Hill Giant</t>
  </si>
  <si>
    <t>hill giant</t>
  </si>
  <si>
    <t>hurl boulders up to 200', inflicting 2-16 damage, 30% chance to catch a hurled boulder</t>
  </si>
  <si>
    <t>Stone Giant</t>
  </si>
  <si>
    <t>Dragon 79, cont'd</t>
  </si>
  <si>
    <t>each martial arts special maneuver requires a full proficiency slot; the common martial arts styles do not adhere to the rules regarding created styles and the provided parameters cannot be modified; note that a martial arts weapon proficiency is included in learning a style based on that weapon</t>
  </si>
  <si>
    <t>ochre jellies split into smaller versions regardless of what sort of weapon is used to attack them</t>
  </si>
  <si>
    <t>weapons that strike a gray ooze receive a saving throw vs poison to avoid being destroyed</t>
  </si>
  <si>
    <t>target permanently receives a form of insanity (via d20, see insanity tab)</t>
  </si>
  <si>
    <t>deaf</t>
  </si>
  <si>
    <t>Black Whale (18 HD)</t>
  </si>
  <si>
    <t>Black Whale (19 HD)</t>
  </si>
  <si>
    <t>Black Whale (20 HD)</t>
  </si>
  <si>
    <t>Black Whale (21 HD)</t>
  </si>
  <si>
    <t>Black Whale (22 HD)</t>
  </si>
  <si>
    <t>Black Whale (23 HD)</t>
  </si>
  <si>
    <t>Humpback Whale (26 HD)</t>
  </si>
  <si>
    <t>Humpback Whale (27 HD)</t>
  </si>
  <si>
    <t>Humpback Whale (28 HD)</t>
  </si>
  <si>
    <t>Humpback Whale (29 HD)</t>
  </si>
  <si>
    <t>Humpback Whale (30 HD)</t>
  </si>
  <si>
    <t>Humpback Whale (31 HD)</t>
  </si>
  <si>
    <t>Humpback Whale (32 HD)</t>
  </si>
  <si>
    <t>Humpback Whale (33 HD)</t>
  </si>
  <si>
    <t>Killer Whale (12 HD)</t>
  </si>
  <si>
    <t>Killer Whale (13 HD)</t>
  </si>
  <si>
    <t>Killer Whale (14 HD)</t>
  </si>
  <si>
    <t>Killer Whale (15 HD)</t>
  </si>
  <si>
    <t>Right Whale (20 HD)</t>
  </si>
  <si>
    <t>Right Whale (21 HD)</t>
  </si>
  <si>
    <t>strangle weed</t>
  </si>
  <si>
    <r>
      <t>1st level (MU), 10</t>
    </r>
    <r>
      <rPr>
        <sz val="10"/>
        <rFont val="Arial"/>
        <family val="2"/>
      </rPr>
      <t>0' range, three unerringly missiles dealing 2-5 damage apiece, may target one or more targets</t>
    </r>
  </si>
  <si>
    <t>5th* / 1st</t>
  </si>
  <si>
    <t>(6-15)</t>
  </si>
  <si>
    <t>1st level (MU), self, hand becomes charged, user may discharge into an opponent at any time striking vs AC 10 adjusted for dex, 6-14 damage</t>
  </si>
  <si>
    <t>(6-14)</t>
  </si>
  <si>
    <t>2nd level (MU), 25' range, create eight 10' cubes of webbing (shaped to the caster's liking), targets are permitted a saving throw vs spell at -2 to leap clear, otherwise they are caught in the webbing and suffer a cumulative 5% chance per round of asphyxiating: str 1-12 are simply stuck | str 13-17 can break through 1' of web per turn | str 18+ (or size L) can break through 1' per round, flames destroy the entire mass instantly (anything in web suffers 2-8 fire damage), 10 turn duration</t>
  </si>
  <si>
    <t>call lightning III</t>
  </si>
  <si>
    <t>shukenja are non-aggressive and receive half experience for any combat involving non-spirits (including via subdual), however defeating spirits awards them full xp</t>
  </si>
  <si>
    <t>construct has no mind of its own, cannot travel more than 480' from its creator, creator can see and hear everything the construct can, if slain creator suffers 2-20 damage</t>
  </si>
  <si>
    <t>same saving throws as creator (minimum 7th level MU)</t>
  </si>
  <si>
    <t>saving throws VIII</t>
  </si>
  <si>
    <t>Draft Horse</t>
  </si>
  <si>
    <t>Heavy Horse</t>
  </si>
  <si>
    <t>Light Horse</t>
  </si>
  <si>
    <t>Medium Horse</t>
  </si>
  <si>
    <t>Pony</t>
  </si>
  <si>
    <t>Wild Horse</t>
  </si>
  <si>
    <t>hoof/hoof/bite</t>
  </si>
  <si>
    <t>hoof/hoof</t>
  </si>
  <si>
    <t>reptile, enchanted</t>
  </si>
  <si>
    <t>certain magical boots (speed, levitation) don't work properly on half-ogres due to their size, though they will fit fine; all magical boots will expand to fit creatures up to giant size</t>
  </si>
  <si>
    <r>
      <t xml:space="preserve">virtually all NPC travellers to the astral plane are human (due to level caps); lycanthropes are not able to shape shift on the astral plane and always appear in their human form </t>
    </r>
    <r>
      <rPr>
        <sz val="8"/>
        <color indexed="10"/>
        <rFont val="Arial"/>
        <family val="2"/>
      </rPr>
      <t>(reversed in Dragon 79)</t>
    </r>
  </si>
  <si>
    <t>caster lvl /
min lvl</t>
  </si>
  <si>
    <t>#</t>
  </si>
  <si>
    <t>Sperm Whale (36 HD)</t>
  </si>
  <si>
    <t>Beluga Whale (12 HD)</t>
  </si>
  <si>
    <t>Beluga Whale (13 HD)</t>
  </si>
  <si>
    <t>neo-otyugh</t>
  </si>
  <si>
    <t>salamander</t>
  </si>
  <si>
    <t>magic resistance I</t>
  </si>
  <si>
    <t>after successful hit automatically drain 1-4 hp per round until slain or reaching 12 hp</t>
  </si>
  <si>
    <t>strangle weed components</t>
  </si>
  <si>
    <t>aquatic elf, locathah(s), triton(s)</t>
  </si>
  <si>
    <r>
      <t>occasionally aquatic elves and locathah will ride</t>
    </r>
    <r>
      <rPr>
        <b/>
        <sz val="10"/>
        <rFont val="Arial"/>
        <family val="2"/>
      </rPr>
      <t xml:space="preserve"> giant sea horses</t>
    </r>
    <r>
      <rPr>
        <sz val="10"/>
        <rFont val="Arial"/>
        <family val="2"/>
      </rPr>
      <t xml:space="preserve"> | 90% (x35%) of tritons ride</t>
    </r>
    <r>
      <rPr>
        <b/>
        <sz val="10"/>
        <rFont val="Arial"/>
        <family val="2"/>
      </rPr>
      <t xml:space="preserve"> giant sea horses</t>
    </r>
  </si>
  <si>
    <t>minion: hippocampus</t>
  </si>
  <si>
    <r>
      <t xml:space="preserve">90% (x65%) of tritons ride </t>
    </r>
    <r>
      <rPr>
        <b/>
        <sz val="10"/>
        <rFont val="Arial"/>
        <family val="2"/>
      </rPr>
      <t>hippocampi</t>
    </r>
  </si>
  <si>
    <t>storm giant, triton(s)</t>
  </si>
  <si>
    <r>
      <t xml:space="preserve">30% of underwater storm giant keeps contain 2-8 </t>
    </r>
    <r>
      <rPr>
        <b/>
        <sz val="10"/>
        <rFont val="Arial"/>
        <family val="2"/>
      </rPr>
      <t>sea lions</t>
    </r>
    <r>
      <rPr>
        <sz val="10"/>
        <rFont val="Arial"/>
        <family val="2"/>
      </rPr>
      <t xml:space="preserve"> | 80% of Triton lairs contain 2-12 </t>
    </r>
    <r>
      <rPr>
        <b/>
        <sz val="10"/>
        <rFont val="Arial"/>
        <family val="2"/>
      </rPr>
      <t>sea lions</t>
    </r>
  </si>
  <si>
    <t>wield I, infravision I, light vulnerable I, minion: worg</t>
  </si>
  <si>
    <t>9th level (MU), 30' range, 20% likely to open ultra-dimensional gate, through which emerges a type II demon</t>
  </si>
  <si>
    <t>Displacer Beast</t>
  </si>
  <si>
    <t>tentacle/tentacle</t>
  </si>
  <si>
    <t>-8 AC penalty behind crest</t>
  </si>
  <si>
    <t>vulnerable crest</t>
  </si>
  <si>
    <t>vulnerable eyes</t>
  </si>
  <si>
    <t>saving throws at -1 penalty</t>
  </si>
  <si>
    <t>saving throws III</t>
  </si>
  <si>
    <t>displacer beast</t>
  </si>
  <si>
    <t>magic resistance V</t>
  </si>
  <si>
    <t>periodic slow, battering ram II, weapon immunity II, magic immunity IV</t>
  </si>
  <si>
    <t>Gorgon</t>
  </si>
  <si>
    <t>gorgon</t>
  </si>
  <si>
    <t>Fire Giant</t>
  </si>
  <si>
    <t>fire giant</t>
  </si>
  <si>
    <t>hurl boulders up to 200', inflicting 2-20 damage, 50% chance to catch a hurled boulder</t>
  </si>
  <si>
    <t>hurl boulder V</t>
  </si>
  <si>
    <t>Frost Giant</t>
  </si>
  <si>
    <t>15' tall (L)</t>
  </si>
  <si>
    <t>frost giant</t>
  </si>
  <si>
    <t>PCs are welcome to try and occupy a cleared out dungeon; this is should be a difficult, costly and rewarding endeavor</t>
  </si>
  <si>
    <t>poison</t>
  </si>
  <si>
    <t>9th level (MU), self, instantaneously adopt the form of a specific, like-sized humanoid</t>
  </si>
  <si>
    <t>assume form of either man or bat</t>
  </si>
  <si>
    <t>1-3/1-3/1-6</t>
  </si>
  <si>
    <t>1-4/1-4/1-8</t>
  </si>
  <si>
    <t>1-3/1-3/2-8</t>
  </si>
  <si>
    <r>
      <t xml:space="preserve">can serve as familiar to a lawful or neutral good magic user, (within 120') grants 18 dexterity, </t>
    </r>
    <r>
      <rPr>
        <b/>
        <sz val="10"/>
        <rFont val="Arial"/>
        <family val="2"/>
      </rPr>
      <t>saving throws II</t>
    </r>
    <r>
      <rPr>
        <sz val="10"/>
        <rFont val="Arial"/>
        <family val="2"/>
      </rPr>
      <t xml:space="preserve">, </t>
    </r>
    <r>
      <rPr>
        <b/>
        <sz val="10"/>
        <rFont val="Arial"/>
        <family val="2"/>
      </rPr>
      <t>wary II</t>
    </r>
    <r>
      <rPr>
        <sz val="10"/>
        <rFont val="Arial"/>
        <family val="2"/>
      </rPr>
      <t xml:space="preserve"> and bonus hp, if slain magic user suffers permanent loss of brownie hp x2</t>
    </r>
  </si>
  <si>
    <t>proc: on constriction hit, automatic 3-18 constriction damage in successive rounds</t>
  </si>
  <si>
    <r>
      <t xml:space="preserve">proc: on constriction hit, automatic 2-12 constriction damage in successive rounds and </t>
    </r>
    <r>
      <rPr>
        <b/>
        <sz val="10"/>
        <rFont val="Arial"/>
        <family val="2"/>
      </rPr>
      <t>heat aura</t>
    </r>
    <r>
      <rPr>
        <sz val="10"/>
        <rFont val="Arial"/>
        <family val="2"/>
      </rPr>
      <t xml:space="preserve"> effect (1-6 damage)</t>
    </r>
  </si>
  <si>
    <r>
      <t xml:space="preserve">1st level (MU), (empowered </t>
    </r>
    <r>
      <rPr>
        <b/>
        <sz val="10"/>
        <rFont val="Arial"/>
        <family val="2"/>
      </rPr>
      <t>magic missile</t>
    </r>
    <r>
      <rPr>
        <sz val="10"/>
        <rFont val="Arial"/>
        <family val="2"/>
      </rPr>
      <t>) 180' range, single target unerringly suffers 2-16 damage</t>
    </r>
  </si>
  <si>
    <t>elastic strands</t>
  </si>
  <si>
    <t>Mimic (9 HD)</t>
  </si>
  <si>
    <t>Mimic (10 HD)</t>
  </si>
  <si>
    <t>Mimic (7 HD)</t>
  </si>
  <si>
    <t>Mimic (8 HD)</t>
  </si>
  <si>
    <t>Guardian Naga (11 HD)</t>
  </si>
  <si>
    <t>Guardian Naga (12 HD)</t>
  </si>
  <si>
    <t>Spirit Naga (9 HD)</t>
  </si>
  <si>
    <t>Spirit Naga (10 HD)</t>
  </si>
  <si>
    <t>Water Naga (7 HD)</t>
  </si>
  <si>
    <t>Water Naga (8 HD)</t>
  </si>
  <si>
    <t>Neo-otyugh (9 HD)</t>
  </si>
  <si>
    <t>Neo-otyugh (10 HD)</t>
  </si>
  <si>
    <t>Neo-otyugh (11 HD)</t>
  </si>
  <si>
    <t>Neo-otyugh (12 HD)</t>
  </si>
  <si>
    <t>10' long (S)</t>
  </si>
  <si>
    <t>30' long (M)</t>
  </si>
  <si>
    <t>armored head V</t>
  </si>
  <si>
    <t>+1 AC bonus to lion head, +4 AC bonus to dragon head</t>
  </si>
  <si>
    <t>vulnerable underside I</t>
  </si>
  <si>
    <t>vulnerable underside II</t>
  </si>
  <si>
    <t>-4 AC penalty from below, -2 AC penalty to head</t>
  </si>
  <si>
    <t>1 to 12 days</t>
  </si>
  <si>
    <t>until con is 0</t>
  </si>
  <si>
    <t>hearing lost in one ear</t>
  </si>
  <si>
    <t>50% one eye, 50% both eyes</t>
  </si>
  <si>
    <t>stomach</t>
  </si>
  <si>
    <t>1 to 12 months</t>
  </si>
  <si>
    <t>Night hag</t>
  </si>
  <si>
    <t>sleep II</t>
  </si>
  <si>
    <t>night hag</t>
  </si>
  <si>
    <t>12th* / 1st</t>
  </si>
  <si>
    <r>
      <t>hag marks target and intrudes upon their dreams night after night, causing them to permenantly lose 1 con per day until dead, at which point victim becomes a</t>
    </r>
    <r>
      <rPr>
        <b/>
        <sz val="10"/>
        <rFont val="Arial"/>
        <family val="2"/>
      </rPr>
      <t xml:space="preserve"> larva</t>
    </r>
  </si>
  <si>
    <t>magic dart</t>
  </si>
  <si>
    <t>1st level (MU), 150' range, target (up to 12th level) must save vs magic or fall asleep, duration 1 hour</t>
  </si>
  <si>
    <t>ray of enfeeblement</t>
  </si>
  <si>
    <t>gate X</t>
  </si>
  <si>
    <t>Guardian Familiar (1 HD)</t>
  </si>
  <si>
    <t>Guardian Familiar (2 HD)</t>
  </si>
  <si>
    <t>Guardian Familiar (3 HD)</t>
  </si>
  <si>
    <t>Guardian Familiar (4 HD)</t>
  </si>
  <si>
    <t>Guardian Familiar (5 HD)</t>
  </si>
  <si>
    <t>Guardian Familiar (6 HD)</t>
  </si>
  <si>
    <t>Guardian Familiar (7 HD)</t>
  </si>
  <si>
    <t>Guardian Familiar (8 HD)</t>
  </si>
  <si>
    <t>Guardian Familiar (9 HD)</t>
  </si>
  <si>
    <t>2-5/2-5/2-7</t>
  </si>
  <si>
    <t>3-6/3-6/3-8</t>
  </si>
  <si>
    <t>4-7/4-7/4-9</t>
  </si>
  <si>
    <t>5-8/5-8/5-10</t>
  </si>
  <si>
    <t>6-9/6-9/6-11</t>
  </si>
  <si>
    <t>Right Whale (23 HD)</t>
  </si>
  <si>
    <t>Right Whale (24 HD)</t>
  </si>
  <si>
    <t>Right Whale (25 HD)</t>
  </si>
  <si>
    <t>Right Whale (26 HD)</t>
  </si>
  <si>
    <t>Sperm Whale (29 HD)</t>
  </si>
  <si>
    <t>Sperm Whale (30 HD)</t>
  </si>
  <si>
    <t>Sperm Whale (31 HD)</t>
  </si>
  <si>
    <t>Sperm Whale (32 HD)</t>
  </si>
  <si>
    <t>druids are neither pacifists nor vegans</t>
  </si>
  <si>
    <t>an undead turned in an enclosed space will retreat to the furthest corner and face the wall</t>
  </si>
  <si>
    <t>objectives achieved under geas or quest effect are awarded the same xp as if they performed the task under their own volition</t>
  </si>
  <si>
    <r>
      <t xml:space="preserve">only fighters and multi-class fighters qualify for exceptional strength </t>
    </r>
    <r>
      <rPr>
        <sz val="8"/>
        <color indexed="10"/>
        <rFont val="Arial"/>
        <family val="2"/>
      </rPr>
      <t>(expanded in Polyhedron 21)</t>
    </r>
  </si>
  <si>
    <t>the +1 saving throw bonus bestowed by luck blades applies only to saving throws, although the sword is also enchanted to +1</t>
  </si>
  <si>
    <t>Dragon 46, cont'd</t>
  </si>
  <si>
    <t>a bag of holding placed inside another bag of holding completely fills the second bag</t>
  </si>
  <si>
    <t>7-10/7-10/7-12</t>
  </si>
  <si>
    <t>8-11/8-11/8-13</t>
  </si>
  <si>
    <t>9-12/9-12/9-14</t>
  </si>
  <si>
    <t>guardian familiar</t>
  </si>
  <si>
    <t>magic resistance based on summoner's level, 5% per level, minimum level 5 (or 25%), this value represents the chance to cause local magic to fail, assuming a caster level of 11th, increases or decreases in 5% increments</t>
  </si>
  <si>
    <t>enchanted</t>
  </si>
  <si>
    <t>resilience X</t>
  </si>
  <si>
    <t>guardian familiar(s)</t>
  </si>
  <si>
    <r>
      <t xml:space="preserve">if brought to 0 hp, instantaneously regenerates as the next tier of guardian familiar (hit points generated from scratch), these rebirths may only be prevented via </t>
    </r>
    <r>
      <rPr>
        <b/>
        <sz val="10"/>
        <rFont val="Arial"/>
        <family val="2"/>
      </rPr>
      <t>disintegration</t>
    </r>
    <r>
      <rPr>
        <sz val="10"/>
        <rFont val="Arial"/>
        <family val="2"/>
      </rPr>
      <t xml:space="preserve">, </t>
    </r>
    <r>
      <rPr>
        <b/>
        <sz val="10"/>
        <rFont val="Arial"/>
        <family val="2"/>
      </rPr>
      <t>petrification</t>
    </r>
    <r>
      <rPr>
        <sz val="10"/>
        <rFont val="Arial"/>
        <family val="2"/>
      </rPr>
      <t xml:space="preserve">, temporal stasis or </t>
    </r>
    <r>
      <rPr>
        <b/>
        <sz val="10"/>
        <rFont val="Arial"/>
        <family val="2"/>
      </rPr>
      <t>wish</t>
    </r>
    <r>
      <rPr>
        <sz val="10"/>
        <rFont val="Arial"/>
        <family val="2"/>
      </rPr>
      <t xml:space="preserve">; additionally </t>
    </r>
    <r>
      <rPr>
        <b/>
        <sz val="10"/>
        <rFont val="Arial"/>
        <family val="2"/>
      </rPr>
      <t>holy word</t>
    </r>
    <r>
      <rPr>
        <sz val="10"/>
        <rFont val="Arial"/>
        <family val="2"/>
      </rPr>
      <t xml:space="preserve"> will banish the familiar</t>
    </r>
  </si>
  <si>
    <t>no damage, lash out to 20' range and immobilize up to 8 man-sized creatures or up to 1 creature of max height 21', cannot be broken with strength, must be attacked with edged weapon (AC -2, 22 hp), any damage under 22 is healed after one hour</t>
  </si>
  <si>
    <t>ostrich, emu, rhea</t>
  </si>
  <si>
    <t>Killer Frog</t>
  </si>
  <si>
    <t>Poisonous Frog</t>
  </si>
  <si>
    <t>4' long (S)</t>
  </si>
  <si>
    <t>6' long (M)</t>
  </si>
  <si>
    <t>swallow whole S size on 20</t>
  </si>
  <si>
    <t>giant frog (small)</t>
  </si>
  <si>
    <t>leap attack I</t>
  </si>
  <si>
    <t>leap attack II</t>
  </si>
  <si>
    <t>leap attack III</t>
  </si>
  <si>
    <t>leap up to 180' and attack</t>
  </si>
  <si>
    <t>adhesive tongue III</t>
  </si>
  <si>
    <t>giant frog (large)</t>
  </si>
  <si>
    <t>giant frog (medium)</t>
  </si>
  <si>
    <t>6' range, +4 to hit, unless tongue is struck (AC 7) prior the caster's next attack then the target (up to 100 lbs) is drawn in for an automatic max damage attack, if tongue is struck it is immediately retracted</t>
  </si>
  <si>
    <t>12' range, +4 to hit, unless tongue is struck (AC 7) prior the caster's next attack then the target (up to 300 lbs) is drawn in for an automatic max damage attack, if tongue is struck it is immediately retracted</t>
  </si>
  <si>
    <t>Giant Constrictor Snake</t>
  </si>
  <si>
    <t>proc: save vs spell or 65% likely to drop held items (-5% per level) and flee at maximum speed, 6 round duration</t>
  </si>
  <si>
    <t>contact/contact</t>
  </si>
  <si>
    <t>paralyze proc I, scuttle, armored head II</t>
  </si>
  <si>
    <t>armored body IV</t>
  </si>
  <si>
    <t xml:space="preserve"> </t>
  </si>
  <si>
    <t>flip over small ships (95% per attempt) and medium ships (50% per attempt)</t>
  </si>
  <si>
    <t>Dryad</t>
  </si>
  <si>
    <t>(M)</t>
  </si>
  <si>
    <t>dryad</t>
  </si>
  <si>
    <t>12th / 7th</t>
  </si>
  <si>
    <t>dryad charm</t>
  </si>
  <si>
    <t>1st level (MU), 120' range, save vs spell at -3 or indefinitely charmed</t>
  </si>
  <si>
    <t>speak to plants</t>
  </si>
  <si>
    <t>can speak in a rudimentary manner with plants</t>
  </si>
  <si>
    <t>classed</t>
  </si>
  <si>
    <t>demihuman</t>
  </si>
  <si>
    <t>ambush I, wield II</t>
  </si>
  <si>
    <t>ambush I, wield III</t>
  </si>
  <si>
    <t>+1 to hit orcs, golbins and hobgoblins, +4 AC vs giants, ogres and trolls</t>
  </si>
  <si>
    <t>saving throws VII</t>
  </si>
  <si>
    <t>dwarf(s)</t>
  </si>
  <si>
    <t>+4 levels for calculating saving throws vs magic and poison</t>
  </si>
  <si>
    <t>mining skills</t>
  </si>
  <si>
    <t>50% to 75% likely to detect slop, sliding walls, new construction and approximate depth</t>
  </si>
  <si>
    <t>Mountain Dwarf</t>
  </si>
  <si>
    <t>Giant Eagle</t>
  </si>
  <si>
    <t>20' span (M)</t>
  </si>
  <si>
    <t>giant eagle</t>
  </si>
  <si>
    <t>charge X</t>
  </si>
  <si>
    <t>wary II, charge X</t>
  </si>
  <si>
    <r>
      <t xml:space="preserve">the magic user intelligence check is for scribe attempts and is not used against starter spells </t>
    </r>
    <r>
      <rPr>
        <sz val="8"/>
        <color indexed="10"/>
        <rFont val="Arial"/>
        <family val="2"/>
      </rPr>
      <t>(expanded from Dragon 36)</t>
    </r>
  </si>
  <si>
    <t>a rechargeable item must have at least one charge left to be recharged, however most such items do not indicate how many charges remain</t>
  </si>
  <si>
    <t>Dragon 36, cont'd</t>
  </si>
  <si>
    <r>
      <t xml:space="preserve">60' range, single target, save vs petrification or be transformed (mud 25% | stone 25% | gold 25% | lead 25%); mud may be restored via </t>
    </r>
    <r>
      <rPr>
        <b/>
        <sz val="10"/>
        <rFont val="Arial"/>
        <family val="2"/>
      </rPr>
      <t>mud to rock</t>
    </r>
    <r>
      <rPr>
        <sz val="10"/>
        <rFont val="Arial"/>
        <family val="2"/>
      </rPr>
      <t xml:space="preserve"> (which must be case within 1 turn or target is permenantly lost) followed by </t>
    </r>
    <r>
      <rPr>
        <b/>
        <sz val="10"/>
        <rFont val="Arial"/>
        <family val="2"/>
      </rPr>
      <t>stone to flesh</t>
    </r>
    <r>
      <rPr>
        <sz val="10"/>
        <rFont val="Arial"/>
        <family val="2"/>
      </rPr>
      <t xml:space="preserve">; stone may be restored via </t>
    </r>
    <r>
      <rPr>
        <b/>
        <sz val="10"/>
        <rFont val="Arial"/>
        <family val="2"/>
      </rPr>
      <t>stone to flesh</t>
    </r>
    <r>
      <rPr>
        <sz val="10"/>
        <rFont val="Arial"/>
        <family val="2"/>
      </rPr>
      <t>,</t>
    </r>
    <r>
      <rPr>
        <b/>
        <sz val="10"/>
        <rFont val="Arial"/>
        <family val="2"/>
      </rPr>
      <t xml:space="preserve"> </t>
    </r>
    <r>
      <rPr>
        <sz val="10"/>
        <rFont val="Arial"/>
        <family val="2"/>
      </rPr>
      <t>gold</t>
    </r>
    <r>
      <rPr>
        <b/>
        <sz val="10"/>
        <rFont val="Arial"/>
        <family val="2"/>
      </rPr>
      <t xml:space="preserve"> </t>
    </r>
    <r>
      <rPr>
        <sz val="10"/>
        <rFont val="Arial"/>
        <family val="2"/>
      </rPr>
      <t>and lead may only be restored via philosopher's stone</t>
    </r>
  </si>
  <si>
    <t>transmute
petrify</t>
  </si>
  <si>
    <t>up to 2 ray attacks may be used in a round and physical/ray attacks cannot be used concurrently</t>
  </si>
  <si>
    <t>fear aura XIII</t>
  </si>
  <si>
    <t>Tirapheg</t>
  </si>
  <si>
    <t>1-4/1-4/1-4</t>
  </si>
  <si>
    <t>claw/pierce/pierce</t>
  </si>
  <si>
    <t>constriction X</t>
  </si>
  <si>
    <t>tirapheg</t>
  </si>
  <si>
    <t>proc: on claw hit, automatic 1-4 constriction damage in successive rounds</t>
  </si>
  <si>
    <t>the permanent constitution penalty from resurrection is optional, however the number of times a character can be resurrected is always bounded by his constitution score</t>
  </si>
  <si>
    <t>magic items are generally not identifiable as such without a detect magic spell</t>
  </si>
  <si>
    <r>
      <t xml:space="preserve">half-orcs are not affected by raise dead </t>
    </r>
    <r>
      <rPr>
        <sz val="8"/>
        <color indexed="10"/>
        <rFont val="Arial"/>
        <family val="2"/>
      </rPr>
      <t>(reiteration of Dragon 33)</t>
    </r>
  </si>
  <si>
    <t>Revenant</t>
  </si>
  <si>
    <t>bird, giant animal</t>
  </si>
  <si>
    <t>Ear Seeker</t>
  </si>
  <si>
    <t>insect</t>
  </si>
  <si>
    <t>ear seeker</t>
  </si>
  <si>
    <t>crawl into the ear of a disabled target and lay eggs, which hatch 4-24 hours later and are 90% fatal</t>
  </si>
  <si>
    <t>Electric Eel</t>
  </si>
  <si>
    <t>Giant Eel</t>
  </si>
  <si>
    <t>Weed Eel</t>
  </si>
  <si>
    <t>9' long (M)</t>
  </si>
  <si>
    <t>disease proc III</t>
  </si>
  <si>
    <t>bite proc: 5% likely to inflict disease unless save vs poison is made, see Diseases chart</t>
  </si>
  <si>
    <t>bite proc: 90% likely to inflict disease, no save, see Diseases chart</t>
  </si>
  <si>
    <t>Pungi Ray</t>
  </si>
  <si>
    <t>Stingray</t>
  </si>
  <si>
    <t>swallow whole V</t>
  </si>
  <si>
    <t>manta ray</t>
  </si>
  <si>
    <t>rake II, leap attack III, wary I</t>
  </si>
  <si>
    <t>rake V, leap attack V, wary I</t>
  </si>
  <si>
    <t>venom II, leap attack VI</t>
  </si>
  <si>
    <t>ambush II, leap attack IX</t>
  </si>
  <si>
    <t>blind
stun</t>
  </si>
  <si>
    <t>(6-36)</t>
  </si>
  <si>
    <t>possession</t>
  </si>
  <si>
    <t>60-110 strength, varies (2 major, 4 minor)</t>
  </si>
  <si>
    <t>Shrieker</t>
  </si>
  <si>
    <t>shrieker</t>
  </si>
  <si>
    <t>Skeleton</t>
  </si>
  <si>
    <t>weapon immunity XVII</t>
  </si>
  <si>
    <t>edged and piercing weapons do half damage</t>
  </si>
  <si>
    <t>Giant Skunk</t>
  </si>
  <si>
    <t>giant skunk</t>
  </si>
  <si>
    <t>Slithering Tracker</t>
  </si>
  <si>
    <t>2.5' long (S)</t>
  </si>
  <si>
    <t>95% undetectable</t>
  </si>
  <si>
    <t>slithering tracker</t>
  </si>
  <si>
    <t>Giant Slug</t>
  </si>
  <si>
    <t>giant slug</t>
  </si>
  <si>
    <t>weapon immunity XVIII</t>
  </si>
  <si>
    <t>immune to blunt weapons</t>
  </si>
  <si>
    <t>Amphisbaena</t>
  </si>
  <si>
    <t>lumbering VII</t>
  </si>
  <si>
    <t>black smoke</t>
  </si>
  <si>
    <t>release black smoke upon losing three legs, 10' radius, automatic 2-12 hp damage and save vs poison or target(s) become like a moronic child for 3 hours</t>
  </si>
  <si>
    <t>Adherer</t>
  </si>
  <si>
    <t>adherer, mummy</t>
  </si>
  <si>
    <t>magic missile vulnerable</t>
  </si>
  <si>
    <t>adherer</t>
  </si>
  <si>
    <t>takes 3-18 damager per missile</t>
  </si>
  <si>
    <t>magic immunity XI</t>
  </si>
  <si>
    <t>adhesion I</t>
  </si>
  <si>
    <t>adhesion II</t>
  </si>
  <si>
    <t>any contact with this creature holds the target fast; any weapon striking this creature becomes stuck fast; only fire or boiling water will remove the effect</t>
  </si>
  <si>
    <t>weapon immunity XXI</t>
  </si>
  <si>
    <t>all physical attacks do half damage unless they contain a heat component (in which case they do full damage)</t>
  </si>
  <si>
    <t>wield I, ambush II, natural invisibility, infravision I, accuracy III, elf resistance, observant, minion: hippogriff, minion: griffon</t>
  </si>
  <si>
    <t>High Elf Fighter V</t>
  </si>
  <si>
    <t>pudding division II</t>
  </si>
  <si>
    <t>ochre jelly</t>
  </si>
  <si>
    <t>backstabbing only occurs if surprise is rolled, otherwise it counts as a subsequent attack (+2 to hit, no modifier); only one backstab attempt may be made be a thief in a given engage but multiple thieves could backstab a target in a given round, or one thief could disengage and attempt to gain surprise again</t>
  </si>
  <si>
    <t>half-orcs can usually progress further as assassins than as thieves; this is as intended</t>
  </si>
  <si>
    <t>magic users can summon elementals earlier than druids can, but have more difficulty controlling them; this is as intended</t>
  </si>
  <si>
    <t>drow weapon bonuses are the result of physical qualities in their construction/composition, not magic</t>
  </si>
  <si>
    <r>
      <t xml:space="preserve">creatures immune to normal weapons are immune to magical weapons when inside an anti-magic shell, although they lose their special abilities as well </t>
    </r>
    <r>
      <rPr>
        <sz val="8"/>
        <color indexed="10"/>
        <rFont val="Arial"/>
        <family val="2"/>
      </rPr>
      <t>(this seems at odds with the other magic weapon rule from this issue)</t>
    </r>
  </si>
  <si>
    <t>cold-wrought iron weapons are not as durable as forged weapons</t>
  </si>
  <si>
    <t>Dragon #103 has official errata on new multiclass options from UA</t>
  </si>
  <si>
    <t>ninjas use the same pick pocket table as thieves (PH p. 28)</t>
  </si>
  <si>
    <t>magic items that damage wielders of the wrong species/alignment do so only if direct physical contact is made (they can be safely handled using a blanket or case)</t>
  </si>
  <si>
    <t>addendum: oriental monks start with 5 proficiencies and gain one every other level; yakuza start with 3 proficiencies and gain one every third level, both classes suffer a -3 penalty on non-proficient skills</t>
  </si>
  <si>
    <t>Demogorgon and Asmodeus attack as 16+ HD creatures (rather than 17+ level fighters)</t>
  </si>
  <si>
    <t>the cavalier's damage bonus with lance applies when dismounted as well</t>
  </si>
  <si>
    <t>when a PC dual classes it is assumed they will spend 1 week per starting human age (DMG p.12) of the new class in training</t>
  </si>
  <si>
    <t>darkness obscures the caster's vision as well, unless they have true sight; typically an escape device</t>
  </si>
  <si>
    <t>psionics XIX</t>
  </si>
  <si>
    <t>101-120 strength, mind blast (no defense)</t>
  </si>
  <si>
    <t>mind blast (1 per day), animate tree II, psionics XIX, weapon immunity XXII, magic immunity XII, water control immunity</t>
  </si>
  <si>
    <t>Al-mi'raj</t>
  </si>
  <si>
    <t>animal, enchanted</t>
  </si>
  <si>
    <t>4th level (MU), 60' range, aoe varies by target level (1st: 2-8, 2nd: 1-4, 3rd: 1-2, 4th+: 1), save vs spell or indefinitely charmed, checks made once per week based on either target HD or level (table in spell description)</t>
  </si>
  <si>
    <t>control weather</t>
  </si>
  <si>
    <t>shen lung</t>
  </si>
  <si>
    <t>classed (illusionist 6), wield I, psionics XXI, prime projection</t>
  </si>
  <si>
    <t>Githzerai Sergeant I</t>
  </si>
  <si>
    <t>Githzerai Sergeant II</t>
  </si>
  <si>
    <t>friendly with bugbears, shadows, ghouls, ghasts &amp; quaggoth</t>
  </si>
  <si>
    <t>Female Drow I</t>
  </si>
  <si>
    <t>Male Drow II</t>
  </si>
  <si>
    <t>Male Drow I</t>
  </si>
  <si>
    <t>Male Drow III</t>
  </si>
  <si>
    <t>Female Drow II</t>
  </si>
  <si>
    <t>Female Drow III</t>
  </si>
  <si>
    <t>generally, magic armor provides its bonus as a saving throw modifier vs any effect (magic or otherwise) that causes damage</t>
  </si>
  <si>
    <t>no AD&amp;D errata, but there is an article on astral adventuring which spawned an entire round of sage errata in Dragon 71</t>
  </si>
  <si>
    <t>Dragon 83</t>
  </si>
  <si>
    <t>Dragon 84</t>
  </si>
  <si>
    <t>Dragon 85</t>
  </si>
  <si>
    <t>Dragon 86</t>
  </si>
  <si>
    <t>Dragon 87</t>
  </si>
  <si>
    <t>Dragon 88</t>
  </si>
  <si>
    <t>Dragon 89</t>
  </si>
  <si>
    <t>Dragon 90</t>
  </si>
  <si>
    <t>Dragon 91</t>
  </si>
  <si>
    <t>Dragon 92</t>
  </si>
  <si>
    <t>Dragon 93</t>
  </si>
  <si>
    <t>Dragon 94</t>
  </si>
  <si>
    <t>Dragon 95</t>
  </si>
  <si>
    <t>Dragon 96</t>
  </si>
  <si>
    <t>Dragon 97</t>
  </si>
  <si>
    <t>Dragon 98</t>
  </si>
  <si>
    <t>Dragon 99</t>
  </si>
  <si>
    <t>Dragon 100</t>
  </si>
  <si>
    <t>Dragon 101</t>
  </si>
  <si>
    <t>Dragon 102</t>
  </si>
  <si>
    <t>Dragon 103</t>
  </si>
  <si>
    <t>Dragon 104</t>
  </si>
  <si>
    <t>Dragon 105</t>
  </si>
  <si>
    <t>Dragon 106</t>
  </si>
  <si>
    <t>Dragon 107</t>
  </si>
  <si>
    <t>Dragon 108</t>
  </si>
  <si>
    <t>Dragon 109</t>
  </si>
  <si>
    <t>Dragon 110</t>
  </si>
  <si>
    <t>Dragon 111</t>
  </si>
  <si>
    <t>Dragon 112</t>
  </si>
  <si>
    <t>Dragon 113</t>
  </si>
  <si>
    <t>Dragon 114</t>
  </si>
  <si>
    <t>Dragon 115</t>
  </si>
  <si>
    <t>Dragon 116</t>
  </si>
  <si>
    <t>Dragon 117</t>
  </si>
  <si>
    <t>Dragon 118</t>
  </si>
  <si>
    <t>Dragon 119</t>
  </si>
  <si>
    <t>Dragon 120</t>
  </si>
  <si>
    <t>Dragon 121</t>
  </si>
  <si>
    <t>Dragon 122</t>
  </si>
  <si>
    <t>Dragon 123</t>
  </si>
  <si>
    <t>Dragon 124</t>
  </si>
  <si>
    <t>Dragon 125</t>
  </si>
  <si>
    <t>Dragon 126</t>
  </si>
  <si>
    <t>Dragon 127</t>
  </si>
  <si>
    <t>Dragon 128</t>
  </si>
  <si>
    <t>Dragon 129</t>
  </si>
  <si>
    <t>a bow used as a melee weapon deals 1-4 points of damage and is ruined</t>
  </si>
  <si>
    <t>+</t>
  </si>
  <si>
    <t>MU</t>
  </si>
  <si>
    <t>Para/Poi/Death</t>
  </si>
  <si>
    <t>Th</t>
  </si>
  <si>
    <t>Cl</t>
  </si>
  <si>
    <t>Fi</t>
  </si>
  <si>
    <t>proc: save vs poison at +4 or die</t>
  </si>
  <si>
    <t>+50% damage from any fire effect</t>
  </si>
  <si>
    <t>attack last</t>
  </si>
  <si>
    <t>always attack last in the round</t>
  </si>
  <si>
    <t>create mundane items, up to 32 cubic feet of fabric or 18 cubic feet of wood, permanent</t>
  </si>
  <si>
    <t>1st level (cleric), self, project fear in 5' radius, targets must save vs spell or 65% likely to drop held items (-5% per level) and flee at maximum speed, 6 round duration</t>
  </si>
  <si>
    <t>2nd level (MU), self, becomes invisible to normal and infravision gaining +4 AC and +4 saving throws, high level/intelligent creatures may automatically detect (DMG pg 60)</t>
  </si>
  <si>
    <t>- "7th" / 7th</t>
  </si>
  <si>
    <t>Dragon 35</t>
  </si>
  <si>
    <t>Dragon 36</t>
  </si>
  <si>
    <t>Dragon 37</t>
  </si>
  <si>
    <t>Dragon 38</t>
  </si>
  <si>
    <t>Dragon 39</t>
  </si>
  <si>
    <t>Dragon 40</t>
  </si>
  <si>
    <t>Dragon 41</t>
  </si>
  <si>
    <t>Dragon 42</t>
  </si>
  <si>
    <t>Dragon 43</t>
  </si>
  <si>
    <t>Dragon 44</t>
  </si>
  <si>
    <t>Dragon 45</t>
  </si>
  <si>
    <t>Dragon 46</t>
  </si>
  <si>
    <t>Dragon 47</t>
  </si>
  <si>
    <t>Dragon 48</t>
  </si>
  <si>
    <t>Dragon 49</t>
  </si>
  <si>
    <t>Dragon 50</t>
  </si>
  <si>
    <t>Dragon 51</t>
  </si>
  <si>
    <t>Dragon 52</t>
  </si>
  <si>
    <t>Dragon 53</t>
  </si>
  <si>
    <t>Dragon 54</t>
  </si>
  <si>
    <t>Dragon 55</t>
  </si>
  <si>
    <t>Dragon 56</t>
  </si>
  <si>
    <t>Dragon 57</t>
  </si>
  <si>
    <t>Dragon 58</t>
  </si>
  <si>
    <t>Dragon 59</t>
  </si>
  <si>
    <t>sound is dampened in the astral plane; speech can be heard at 60 ft and shouts at 720 ft; time is meaningless and the plane is mostly featureless; the plane is unsettling and tends to elicit catatonia; when a traveller on the astral plane is adjacent to an outer plane they appear blurry to a non-adjacent astral traveller - these adjacent areas are actual locations on the astral plane and can be found by any spell caster who has initiated travel there</t>
  </si>
  <si>
    <t>generally only magic items can be brought to the astral plane - an item qualifies if it has so much as a light spell cast on it; familiars can travel there and move at their magic users speed while within 120 feet of them, or 2" otherwise</t>
  </si>
  <si>
    <t>1st level (MU), 120' range, targets within a 15' radius automatically fall asleep up to the following caps (up to 4+4 HD, 0-1 | up to 4 HD, 1-2 | up 3 HD, 1-4 | up to 2 HD, 2-8 | up to 1 HD, 4-16), duration 4 turns</t>
  </si>
  <si>
    <t>60' range, single target, save vs wand or 8-64 damage</t>
  </si>
  <si>
    <t>Orc</t>
  </si>
  <si>
    <t>on contact, wooden items instantly destroyed</t>
  </si>
  <si>
    <t>obscure</t>
  </si>
  <si>
    <t>summon</t>
  </si>
  <si>
    <t>slash</t>
  </si>
  <si>
    <t>(2-13)</t>
  </si>
  <si>
    <t>pierce
fire</t>
  </si>
  <si>
    <t>(1-6)
(1-6)</t>
  </si>
  <si>
    <t>(2-5)</t>
  </si>
  <si>
    <t>(7-12)</t>
  </si>
  <si>
    <t>(5-8)</t>
  </si>
  <si>
    <t>physical
stun</t>
  </si>
  <si>
    <t>Dragon 60</t>
  </si>
  <si>
    <t>Dragon 61</t>
  </si>
  <si>
    <t>Dragon 62</t>
  </si>
  <si>
    <t>Dragon 63</t>
  </si>
  <si>
    <t>Dragon 64</t>
  </si>
  <si>
    <t>Dragon 65</t>
  </si>
  <si>
    <t>Dragon 66</t>
  </si>
  <si>
    <t>Dragon 67</t>
  </si>
  <si>
    <t>Dragon 68</t>
  </si>
  <si>
    <t>Dragon 69</t>
  </si>
  <si>
    <t>Dragon 70</t>
  </si>
  <si>
    <t>Dragon 71</t>
  </si>
  <si>
    <t>Dragon 72</t>
  </si>
  <si>
    <t>Dragon 73</t>
  </si>
  <si>
    <t>Dragon 74</t>
  </si>
  <si>
    <t>Dragon 75</t>
  </si>
  <si>
    <t>Dragon 76</t>
  </si>
  <si>
    <t>Dragon 77</t>
  </si>
  <si>
    <t>Dragon 78</t>
  </si>
  <si>
    <t>Dragon 79</t>
  </si>
  <si>
    <t>Dragon 80</t>
  </si>
  <si>
    <t>Dragon 81</t>
  </si>
  <si>
    <t>Dragon 82</t>
  </si>
  <si>
    <t>the armor restriction on magic users is for balance rather than game logic (given that fighter/magic users wear armor) - the tradeoff is the demi-human level cap, but the result is elves and half-elves make no sense as straight magic users</t>
  </si>
  <si>
    <t>blade barriers are absolutely immobile (DMG p. 42)</t>
  </si>
  <si>
    <t>morning stars are heavy, spiked balls set either on a staff or suspended on a chain attached to a handle</t>
  </si>
  <si>
    <r>
      <t xml:space="preserve">turning undead has both verbal and material (holy symbol) components; clerics cannot attack in the same turn they attempt to turn, but the attempt is not interrupted if they are struck </t>
    </r>
    <r>
      <rPr>
        <sz val="8"/>
        <color indexed="10"/>
        <rFont val="Arial"/>
        <family val="2"/>
      </rPr>
      <t>(reversed in Polyhedron 17 and restored in Polyhedron 21)</t>
    </r>
  </si>
  <si>
    <t>when a pre-bard switches classes he operates like a newly dual'd class character with regard to former abilities</t>
  </si>
  <si>
    <t>magic armor only weighs less when you wear it</t>
  </si>
  <si>
    <t>at the DM's discretion, the poison effects (DMG p.20, intended for brewed poisons) may be used for poisonous monsters</t>
  </si>
  <si>
    <t>spells like lower water only work on liquid water</t>
  </si>
  <si>
    <t>Special Abilities</t>
  </si>
  <si>
    <t>Aerial Servant</t>
  </si>
  <si>
    <t>description</t>
  </si>
  <si>
    <t>ability</t>
  </si>
  <si>
    <t>aerial grapple</t>
  </si>
  <si>
    <t>aerial servant</t>
  </si>
  <si>
    <t>reptile, celestial</t>
  </si>
  <si>
    <t>dragon</t>
  </si>
  <si>
    <t>celestial</t>
  </si>
  <si>
    <t>construct</t>
  </si>
  <si>
    <r>
      <rPr>
        <b/>
        <sz val="10"/>
        <rFont val="Arial"/>
        <family val="2"/>
      </rPr>
      <t>18th+</t>
    </r>
    <r>
      <rPr>
        <sz val="10"/>
        <rFont val="Arial"/>
        <family val="2"/>
      </rPr>
      <t xml:space="preserve"> / 3rd</t>
    </r>
  </si>
  <si>
    <t>Troll</t>
  </si>
  <si>
    <t>regenerate V</t>
  </si>
  <si>
    <t>troll</t>
  </si>
  <si>
    <t>Giant Sea Turtle</t>
  </si>
  <si>
    <t>Giant Snapping Turtle</t>
  </si>
  <si>
    <t>armored body I</t>
  </si>
  <si>
    <t>armored body III</t>
  </si>
  <si>
    <t>armored body II</t>
  </si>
  <si>
    <t>giant sea turtle</t>
  </si>
  <si>
    <t>+3 AC bonus to body</t>
  </si>
  <si>
    <t>giant snapping turtle</t>
  </si>
  <si>
    <t>+5 AC bonus to body</t>
  </si>
  <si>
    <t>capsize VII</t>
  </si>
  <si>
    <t>flip over small ships (90% per attempt) and medium ships (10% per attempt)</t>
  </si>
  <si>
    <t>Umber Hulk</t>
  </si>
  <si>
    <t>confusion gaze</t>
  </si>
  <si>
    <t>umber hulk</t>
  </si>
  <si>
    <t>Earth Elemental (24 HD)</t>
  </si>
  <si>
    <t>triggered by failed control attempt, elemental inflates to max hp (8 per HD) and attacks (attempted) controller</t>
  </si>
  <si>
    <t>Rhea</t>
  </si>
  <si>
    <t>Emu</t>
  </si>
  <si>
    <t>Ostrich</t>
  </si>
  <si>
    <t>Giraffe</t>
  </si>
  <si>
    <t>Antelope</t>
  </si>
  <si>
    <t>Deer</t>
  </si>
  <si>
    <t>lamia touch, classed (magic user 2), charm person, suggestion, mirror image I, illusion I, assume form IX</t>
  </si>
  <si>
    <t>lamia touch, classed (magic user 3), charm person, suggestion, mirror image I, illusion I, assume form IX</t>
  </si>
  <si>
    <t>two-handed sword</t>
  </si>
  <si>
    <t>each special unit has 10% per level per class of a usable magic item</t>
  </si>
  <si>
    <t>121 strength, mind thrust, id insinuation, mind blank, thought shield and mental barrier</t>
  </si>
  <si>
    <t>imprisonment proc</t>
  </si>
  <si>
    <r>
      <rPr>
        <b/>
        <sz val="10"/>
        <rFont val="Arial"/>
        <family val="2"/>
      </rPr>
      <t>22nd</t>
    </r>
    <r>
      <rPr>
        <sz val="10"/>
        <rFont val="Arial"/>
        <family val="2"/>
      </rPr>
      <t xml:space="preserve"> / 9th</t>
    </r>
  </si>
  <si>
    <t>Devil Dog</t>
  </si>
  <si>
    <t>mammal, infernal</t>
  </si>
  <si>
    <t>devil dog, yeti</t>
  </si>
  <si>
    <t>enhanced crit I</t>
  </si>
  <si>
    <t>enhanced crit II</t>
  </si>
  <si>
    <t>death dog</t>
  </si>
  <si>
    <t>wisMin</t>
  </si>
  <si>
    <t>wisMx</t>
  </si>
  <si>
    <t>intMn</t>
  </si>
  <si>
    <t>intMx</t>
  </si>
  <si>
    <t>8-18</t>
  </si>
  <si>
    <t>2d6+6</t>
  </si>
  <si>
    <t>8-20</t>
  </si>
  <si>
    <t>4d4+4</t>
  </si>
  <si>
    <t>9-24</t>
  </si>
  <si>
    <t>3d6+6</t>
  </si>
  <si>
    <t>5d4+4</t>
  </si>
  <si>
    <t>d6/3</t>
  </si>
  <si>
    <t>d20/10</t>
  </si>
  <si>
    <t>d12/4</t>
  </si>
  <si>
    <t>d8+1</t>
  </si>
  <si>
    <t>3-36</t>
  </si>
  <si>
    <t>3d12</t>
  </si>
  <si>
    <t>4-15</t>
  </si>
  <si>
    <t>d12+3</t>
  </si>
  <si>
    <t>4-26</t>
  </si>
  <si>
    <t>2d12+2</t>
  </si>
  <si>
    <t>6-72</t>
  </si>
  <si>
    <t>6d12</t>
  </si>
  <si>
    <t>7-10</t>
  </si>
  <si>
    <t>d4+6</t>
  </si>
  <si>
    <t>9-16</t>
  </si>
  <si>
    <t>d8+8</t>
  </si>
  <si>
    <t>11-20</t>
  </si>
  <si>
    <t>d10+10</t>
  </si>
  <si>
    <t>3d4+8</t>
  </si>
  <si>
    <t>20-160</t>
  </si>
  <si>
    <t>20d8</t>
  </si>
  <si>
    <t>28d6-8</t>
  </si>
  <si>
    <t>d6+12</t>
  </si>
  <si>
    <t>4d10+8</t>
  </si>
  <si>
    <t>12d4</t>
  </si>
  <si>
    <t>dmg. 79</t>
  </si>
  <si>
    <t>cause charmed servant to appear to be much weaker creature guarding a treasure trove, disbelieve attempts are made at a -7 penalty</t>
  </si>
  <si>
    <t>charm monster II, telepathy III, illusion V</t>
  </si>
  <si>
    <t>tabaxi</t>
  </si>
  <si>
    <t>Tabaxi</t>
  </si>
  <si>
    <t>1-3/1-3/1-3 or weapon</t>
  </si>
  <si>
    <t>2nd level (druid), range 40', cause up to 100 lbs of ferrous metal (3 or 4 armored individuals) to become searingly hot; rounds 1 &amp; 7, uncomfortably warm | rounds 2 &amp; 6, 1-4 hp | rounds 3-5, 2-8 hp plus unconscious 1-4 turns and blistered hands 2-8 days (head and hands burned respectively)</t>
  </si>
  <si>
    <t>pyrotechnics</t>
  </si>
  <si>
    <t>cause thick smoke to rise out of a pre-existing source fire, obscuring vision beyond 2' and causing all within to choke, lasts 1 turn and occupies an area 100x the size of the source</t>
  </si>
  <si>
    <r>
      <t xml:space="preserve">explode a pre-existing source fire into a fiery display lasting 1 round, temporarily </t>
    </r>
    <r>
      <rPr>
        <b/>
        <sz val="10"/>
        <rFont val="Arial"/>
        <family val="2"/>
      </rPr>
      <t>blind</t>
    </r>
    <r>
      <rPr>
        <sz val="10"/>
        <rFont val="Arial"/>
        <family val="2"/>
      </rPr>
      <t xml:space="preserve"> (1 round) anyone within an area 10x the size of the source</t>
    </r>
  </si>
  <si>
    <t>smokescreen</t>
  </si>
  <si>
    <t>fire resistance IV</t>
  </si>
  <si>
    <t>+3 saving throws vs fire, -1 per damage die from all fire attacks</t>
  </si>
  <si>
    <t>cold vulnerable I</t>
  </si>
  <si>
    <t>cold vulnerable II</t>
  </si>
  <si>
    <t>+1 per damage die from all cold attacks, -3 saving throws vs cold</t>
  </si>
  <si>
    <t>minion: fire lizard</t>
  </si>
  <si>
    <r>
      <t xml:space="preserve">100% of firenew lairs contain 1-3 </t>
    </r>
    <r>
      <rPr>
        <b/>
        <sz val="10"/>
        <rFont val="Arial"/>
        <family val="2"/>
      </rPr>
      <t>fire lizards</t>
    </r>
  </si>
  <si>
    <t>minion: giant strider</t>
  </si>
  <si>
    <r>
      <t xml:space="preserve">33% of firenewts ride </t>
    </r>
    <r>
      <rPr>
        <b/>
        <sz val="10"/>
        <rFont val="Arial"/>
        <family val="2"/>
      </rPr>
      <t>giant striders</t>
    </r>
    <r>
      <rPr>
        <sz val="10"/>
        <rFont val="Arial"/>
        <family val="2"/>
      </rPr>
      <t xml:space="preserve"> (90% of leader types)</t>
    </r>
  </si>
  <si>
    <t>breathe fire VIII (once per turn), minion: giant strider, minion: fire lizard, fire resistance IV, wield I, cold vulnerable II</t>
  </si>
  <si>
    <t>Fire Snake</t>
  </si>
  <si>
    <t>paralyze proc V</t>
  </si>
  <si>
    <t>fire snake</t>
  </si>
  <si>
    <t>proc: save vs poison or become paralyzed 2-8 turns</t>
  </si>
  <si>
    <t>ambush VI</t>
  </si>
  <si>
    <t>surprise 6-in-10</t>
  </si>
  <si>
    <t>Firetoad</t>
  </si>
  <si>
    <t>breathe fire IX</t>
  </si>
  <si>
    <t>firetoad</t>
  </si>
  <si>
    <t>nearby creatures have their alignment and intentions reversed, items are dropped and abandoned, etc, no saving throw</t>
  </si>
  <si>
    <t>reverse healing</t>
  </si>
  <si>
    <t>reverse healing, distortion</t>
  </si>
  <si>
    <t>physical attacks increase rather than decrease this creature's hp while healing effects damage it</t>
  </si>
  <si>
    <t>Nonafel (parent)</t>
  </si>
  <si>
    <t>Nonafel (child)</t>
  </si>
  <si>
    <r>
      <t>erratum:</t>
    </r>
    <r>
      <rPr>
        <sz val="8"/>
        <rFont val="Arial"/>
        <family val="2"/>
      </rPr>
      <t xml:space="preserve"> " range (PHB p. 39) represents 10 feet indoors and 10 yards outdoors, however aoes are always in 10 foot increments regardless of the setting </t>
    </r>
    <r>
      <rPr>
        <sz val="8"/>
        <color indexed="10"/>
        <rFont val="Arial"/>
        <family val="2"/>
      </rPr>
      <t>(reiteration of Dragon 47)</t>
    </r>
  </si>
  <si>
    <t>DMs should never arbitrarily reduce the efficacy of magic items to restore balance to their campaign</t>
  </si>
  <si>
    <t>in a number of these entries the erratum pertains to Dragon text rather than core manual text; cantrips are described in Dragon 59-61 but were codified in UA</t>
  </si>
  <si>
    <t>the Type VI demon in MM is similar to a balrog but is probably underpowered</t>
  </si>
  <si>
    <t>Gamma World energy attacks would harm virtually any AD&amp;D monster</t>
  </si>
  <si>
    <t>the lasers in Expedition to the Barrier Peaks (S3) penetrate shield spells</t>
  </si>
  <si>
    <t>a great axe in AD&amp;D would be either a bardiche or a halberd; a great bow can be either a longbow or a composite longbow; a great sword is a two-handed sword</t>
  </si>
  <si>
    <t>no AD&amp;D errata - at this point Polyhedron has begun publishing 2e questionnaires and is talking release dates</t>
  </si>
  <si>
    <t>any character of name level is permitted to build a stronghold and attract followers (DMG p. 93); cavalier strongholds must be more grand and stylish than others</t>
  </si>
  <si>
    <t>non-magical weapons that behave like magic weapons (drow, "of quality," etc) affect creatures affected only by like-leveled weapons</t>
  </si>
  <si>
    <t>discomfort</t>
  </si>
  <si>
    <t>-1 con/str/dex/cha per month</t>
  </si>
  <si>
    <t>-1 dex/int (permanent)</t>
  </si>
  <si>
    <t>-1 con/str (permanent)</t>
  </si>
  <si>
    <t>-1 con (permanent)</t>
  </si>
  <si>
    <t>-1 str/dex (permanent)</t>
  </si>
  <si>
    <t>10% chance of -1 con (permanent)</t>
  </si>
  <si>
    <t>10% chance of -1 con/str (permanent)</t>
  </si>
  <si>
    <t>10% chance of -1 cha (permanent)</t>
  </si>
  <si>
    <t>20% chance of -1 con/dex (permanent)</t>
  </si>
  <si>
    <t>Acute</t>
  </si>
  <si>
    <t>Chronic</t>
  </si>
  <si>
    <t>1-6</t>
  </si>
  <si>
    <t>1-7</t>
  </si>
  <si>
    <t>1-2</t>
  </si>
  <si>
    <t>1-4</t>
  </si>
  <si>
    <t>1-5</t>
  </si>
  <si>
    <t>4-8</t>
  </si>
  <si>
    <t>7-8</t>
  </si>
  <si>
    <t>2-8</t>
  </si>
  <si>
    <t>3-8</t>
  </si>
  <si>
    <t>5-8</t>
  </si>
  <si>
    <t>6-8</t>
  </si>
  <si>
    <t>1 to 3
Weeks</t>
  </si>
  <si>
    <t>Terminal</t>
  </si>
  <si>
    <t>Terithran</t>
  </si>
  <si>
    <t>semi-material III</t>
  </si>
  <si>
    <t>terithran</t>
  </si>
  <si>
    <t>8th individual (5 HD with MU spells)</t>
  </si>
  <si>
    <t>11th individual (5 HD with cleric spells)</t>
  </si>
  <si>
    <t>15th individual (6 HD with MU spells)</t>
  </si>
  <si>
    <t>"it is said…" (7 HD with MU and cleric spells)</t>
  </si>
  <si>
    <t>"far-distant relative"</t>
  </si>
  <si>
    <t>hybrid orc/ogre, often found in groups of orcs</t>
  </si>
  <si>
    <t>(entire group) nothing (unarmed)</t>
  </si>
  <si>
    <t>leader types are always armed, even in otherwise unarmed groups</t>
  </si>
  <si>
    <t>for every 4, add one leader</t>
  </si>
  <si>
    <t>if 20+, add two assistants</t>
  </si>
  <si>
    <t>if 20+, add one burrow warden</t>
  </si>
  <si>
    <t>special units additionally carry 3-6 deep gnome acid darts</t>
  </si>
  <si>
    <t>burrow wardens are 75% to carry deep gnome caltrops</t>
  </si>
  <si>
    <t>cold aura III</t>
  </si>
  <si>
    <t>radiate cold in 30' radius, not sufficient to cause damage</t>
  </si>
  <si>
    <t>human, humanoid, enchanted</t>
  </si>
  <si>
    <t>Galltrit</t>
  </si>
  <si>
    <t>0.5' tall (S)</t>
  </si>
  <si>
    <t>ambush VII</t>
  </si>
  <si>
    <t>galltrit</t>
  </si>
  <si>
    <t>wield VII</t>
  </si>
  <si>
    <t>carry and use giant-sized weapons</t>
  </si>
  <si>
    <t>cone of cold I</t>
  </si>
  <si>
    <t>frost man</t>
  </si>
  <si>
    <t>5th level (MU), 40' range, no save, movement starts at 2" and doubles each round until out of range, 100 lb limit</t>
  </si>
  <si>
    <t>5th level (MU), 50' range, no save, movement starts at 2" and doubles each round until out of range, 125 lb limit</t>
  </si>
  <si>
    <r>
      <rPr>
        <b/>
        <sz val="10"/>
        <rFont val="Arial"/>
        <family val="2"/>
      </rPr>
      <t xml:space="preserve">4th* </t>
    </r>
    <r>
      <rPr>
        <sz val="10"/>
        <rFont val="Arial"/>
        <family val="2"/>
      </rPr>
      <t>/ 9th</t>
    </r>
  </si>
  <si>
    <r>
      <rPr>
        <b/>
        <sz val="10"/>
        <rFont val="Arial"/>
        <family val="2"/>
      </rPr>
      <t xml:space="preserve">5th* </t>
    </r>
    <r>
      <rPr>
        <sz val="10"/>
        <rFont val="Arial"/>
        <family val="2"/>
      </rPr>
      <t>/ 9th</t>
    </r>
  </si>
  <si>
    <t>darkness VII</t>
  </si>
  <si>
    <t>3rd level (cleric), 120' range, darkness in 30' diameter, permanent</t>
  </si>
  <si>
    <t>Sahuagin Prince</t>
  </si>
  <si>
    <t>meeting gaze triggers save vs magic with -2 penalty or target is indefinitely charmed</t>
  </si>
  <si>
    <t>summon VIII</t>
  </si>
  <si>
    <t>1 mile range, cause 10-100 small fish (noncombatant, obscure vision) to arrive in 1-6 rounds, only works if fish are in range</t>
  </si>
  <si>
    <t>imp</t>
  </si>
  <si>
    <t>7th level (MU), range 220', cause a ball of fire to engulf a 20' radius area, inflicting 12-72 points of damage, half if target saves vs spell, also forces object saving throws and sets combustibles on fire, explosion may be delayed up to 5 rounds</t>
  </si>
  <si>
    <t>12th / 14th</t>
  </si>
  <si>
    <t>gate XVIII</t>
  </si>
  <si>
    <t>9th level (MU), 30' range, 50% likely to open ultra-dimensional gate, through which emerges: 35% a blue slaad | 35% a red slaad | 30% a green slaad</t>
  </si>
  <si>
    <t>reform III</t>
  </si>
  <si>
    <t>magic users above 4th are 10% per level for 2-5 additional items</t>
  </si>
  <si>
    <t>5% of 10-30 (mounted maiden warriors)</t>
  </si>
  <si>
    <t>minion: unicorn</t>
  </si>
  <si>
    <r>
      <t xml:space="preserve">5% of elf tribes have 10-30 maiden warriors riding </t>
    </r>
    <r>
      <rPr>
        <b/>
        <sz val="10"/>
        <rFont val="Arial"/>
        <family val="2"/>
      </rPr>
      <t>unicorns</t>
    </r>
  </si>
  <si>
    <t>armor: chain &amp; shield (4 AC), special units plate &amp; shield (2 AC)</t>
  </si>
  <si>
    <t>Hill Dwarf</t>
  </si>
  <si>
    <t>Dwarf (Hill or Mountain)</t>
  </si>
  <si>
    <r>
      <t xml:space="preserve">9th level (MU), self, instantaneously adopt human form, gaining </t>
    </r>
    <r>
      <rPr>
        <b/>
        <sz val="10"/>
        <rFont val="Arial"/>
        <family val="2"/>
      </rPr>
      <t xml:space="preserve">wield I </t>
    </r>
    <r>
      <rPr>
        <sz val="10"/>
        <rFont val="Arial"/>
        <family val="2"/>
      </rPr>
      <t>(typically a sword of sharpness)</t>
    </r>
  </si>
  <si>
    <t>ball of lightning</t>
  </si>
  <si>
    <t>range 220', cause a ball of lighting to engulf a 20' radius area, inflicting 14-42 points of damage (8d6+6), save vs magic halfs, objects must save vs lightning</t>
  </si>
  <si>
    <t>(14-42)</t>
  </si>
  <si>
    <t>death knight, grey slaad</t>
  </si>
  <si>
    <t>gate XIX</t>
  </si>
  <si>
    <t>9th level (MU), 30' range, 60% likely to open ultra-dimensional gate, through which emerges: 1-3 grey slaadi</t>
  </si>
  <si>
    <t>completely immune to disintegration effects</t>
  </si>
  <si>
    <t>disintegration immune</t>
  </si>
  <si>
    <t>body and tentacles have discrete attributes: the body has AC 3 and 12 HD, each of the ten tentacles has AC 7 and 10 hp</t>
  </si>
  <si>
    <t>spray ink I</t>
  </si>
  <si>
    <t>spray ink II</t>
  </si>
  <si>
    <t>(1-2/1-2/1-2/1-2/
1-2/1-2)</t>
  </si>
  <si>
    <r>
      <t xml:space="preserve">foul plume in a cloud 60' long and 20' wide, forces retreat of all within plus 50% loss of str and dex for 2-8 turns, save vs poison or </t>
    </r>
    <r>
      <rPr>
        <b/>
        <sz val="10"/>
        <rFont val="Arial"/>
        <family val="2"/>
      </rPr>
      <t>blind</t>
    </r>
    <r>
      <rPr>
        <sz val="10"/>
        <rFont val="Arial"/>
        <family val="2"/>
      </rPr>
      <t xml:space="preserve"> 1-8 hours, all cloth material immediately rots and become useless, magic clothing gets a saving throw</t>
    </r>
  </si>
  <si>
    <t>hold monster ray, hold person, hold person ray</t>
  </si>
  <si>
    <t>a) PH description (holy word): -2 to hit, 75% movement, 50% spell failure</t>
  </si>
  <si>
    <t>blind</t>
  </si>
  <si>
    <t>faerie sleep arrow, satyr pipe, sleep I, sleep II, sleep gas, sleep gaze, sleep proc, sleep ray, symbol of sleep</t>
  </si>
  <si>
    <t>camel spit</t>
  </si>
  <si>
    <t>blindness aura</t>
  </si>
  <si>
    <t>Giant Crab</t>
  </si>
  <si>
    <t>claw/claw</t>
  </si>
  <si>
    <t>paired ferocity II</t>
  </si>
  <si>
    <t>Giant Lynx</t>
  </si>
  <si>
    <t>rake V</t>
  </si>
  <si>
    <r>
      <t xml:space="preserve">a PC may only dual class once; a dual-classed PC may gain one level in their inactive class via 1-2 wishes </t>
    </r>
    <r>
      <rPr>
        <sz val="8"/>
        <color indexed="10"/>
        <rFont val="Arial"/>
        <family val="2"/>
      </rPr>
      <t>(partial reversal of Dragon 48)</t>
    </r>
  </si>
  <si>
    <r>
      <t xml:space="preserve">a dual class character may never again advance in their inactive class </t>
    </r>
    <r>
      <rPr>
        <sz val="8"/>
        <color indexed="10"/>
        <rFont val="Arial"/>
        <family val="2"/>
      </rPr>
      <t>(partially reversed in Polyhedron 25)</t>
    </r>
  </si>
  <si>
    <t>healing (either lay on hands or cure spells) may be self-targeted</t>
  </si>
  <si>
    <t>successfully casting/using spells sometimes merits an xp award</t>
  </si>
  <si>
    <t>druids may only use curved blades (scimitars and some daggers)</t>
  </si>
  <si>
    <t>items in a bag of holding or portable hole are considered "far away" for the purposes of aoe effects such as dispel magic</t>
  </si>
  <si>
    <t>druid shapechange takes 1 segment</t>
  </si>
  <si>
    <t>magic resistance works against AoEs but only in the immediate vicinity of the MR creature; MR creatures can completely disrupt magical walls upon contact; upon striking a buffed target each buff effect is checked separately</t>
  </si>
  <si>
    <t>wish cannot remove demi-human caps but it can change demi-humans to humans (thereby removing the cap), however this would cause str/con/dex to be re-calculated</t>
  </si>
  <si>
    <t>mending has no effect on magic items, but limited wish can repair them</t>
  </si>
  <si>
    <t>physical special abilities (such as breath weapon attacks) cannot be performed while polymorphed</t>
  </si>
  <si>
    <t>1st level (MU), 120' range, save vs spell at -4 or indefinitely charmed or catatonic at the caster's discretion</t>
  </si>
  <si>
    <t>Mule</t>
  </si>
  <si>
    <t>leucrotta, mule</t>
  </si>
  <si>
    <t>Mummy</t>
  </si>
  <si>
    <t>mummy</t>
  </si>
  <si>
    <t>dispel magic IV</t>
  </si>
  <si>
    <t>3rd level (cleric), 60' range, 50% to negate non-item related magic, +5% per caster level below 5th and -2% for caster levels above 5th, 36% to destroy potions</t>
  </si>
  <si>
    <t>5th / 5th</t>
  </si>
  <si>
    <t>when a character is reincarnated they retain their int, wis, cha, class and level; if their new form is not normally eligible for that class/level they lose one level and are unable to progress</t>
  </si>
  <si>
    <t>surprise modifiers (both directions) are incremental; if a ranger (surprise on 1-3) encounters an ettin (surprised on 1) then the check is 1-2 (always on a d6)</t>
  </si>
  <si>
    <t>AD&amp;D has no formal weather system calculation system but there was an optional one published in Dragon #68</t>
  </si>
  <si>
    <t>wish cannot remove demi-human level caps but it can change demi-humans to humans (thereby removing the cap); this causes str/con/dex to be re-calculated</t>
  </si>
  <si>
    <t>there are no minimum levels with respect to magic item use</t>
  </si>
  <si>
    <t>dwarves and elves have level limits in order to balance out their racial advantages</t>
  </si>
  <si>
    <t>magic users may memorize repeat spells</t>
  </si>
  <si>
    <t>if a magic user summons a second familiar the two will fight to the death</t>
  </si>
  <si>
    <t>rangers may cast magic user spells while wearing ranger-permitted armor</t>
  </si>
  <si>
    <t>13-18</t>
  </si>
  <si>
    <t>19-40</t>
  </si>
  <si>
    <t>41-42</t>
  </si>
  <si>
    <t>43-48</t>
  </si>
  <si>
    <t>49-50</t>
  </si>
  <si>
    <t>hold person prevents the target from moving voluntarily, but they still obey the laws of physics (boyency, falling, etc)</t>
  </si>
  <si>
    <r>
      <t>erratum:</t>
    </r>
    <r>
      <rPr>
        <sz val="8"/>
        <rFont val="Arial"/>
        <family val="2"/>
      </rPr>
      <t xml:space="preserve"> grappling hooks (DSG p. 56) should be 15 gp rather than 76 gm; regarding descent checks (DSG p. 50), a shallow descent is a slope of less than 15°</t>
    </r>
  </si>
  <si>
    <t>in general, a decent pilot and a light source are enough to avoid underground waterway collisions (DSG p. 48)</t>
  </si>
  <si>
    <t>when a rule changes (such as paladins becoming a cavalier subclass) the DM may apply the new rules to existing characters at his discretion</t>
  </si>
  <si>
    <t>surprise 7-in-8, if surprise is achieved, attacks at +3 to hit</t>
  </si>
  <si>
    <t>blood drain VIII</t>
  </si>
  <si>
    <t>after successful hit automatically drain 1 hp per round for 10 rounds, additionally target loses 1 con on the 4th and 8th rounds (lasting 10 days), attack is 100% undetectable if surprise is achieved</t>
  </si>
  <si>
    <t>Gambado</t>
  </si>
  <si>
    <t>leap attack XI</t>
  </si>
  <si>
    <t>gambano</t>
  </si>
  <si>
    <r>
      <t xml:space="preserve">leap up to 10' and attack (bite only), gaining </t>
    </r>
    <r>
      <rPr>
        <b/>
        <sz val="10"/>
        <rFont val="Arial"/>
        <family val="2"/>
      </rPr>
      <t>ambush III</t>
    </r>
  </si>
  <si>
    <t>ankheg, gambano</t>
  </si>
  <si>
    <t>beast</t>
  </si>
  <si>
    <t>Black Garbug</t>
  </si>
  <si>
    <t>Violet Garbug</t>
  </si>
  <si>
    <t>pierce/contact/contact/
contact/contact/
contact/contact</t>
  </si>
  <si>
    <t>pincer/pincer/contact/
contact/contact/
contact/contact/
contact</t>
  </si>
  <si>
    <t>1-4/0/0/0/0/0/0</t>
  </si>
  <si>
    <t>1-6/1-6/0/0/0/0/0/0</t>
  </si>
  <si>
    <t>Fog Giant</t>
  </si>
  <si>
    <t>death slaad, erinyes, green slaad, gynosphinx</t>
  </si>
  <si>
    <t>fireball V</t>
  </si>
  <si>
    <t>acid proc III</t>
  </si>
  <si>
    <t>vulnerable underside III</t>
  </si>
  <si>
    <t>-8 AC penalty from below</t>
  </si>
  <si>
    <t>acid proc II, scuttle, pudding division II</t>
  </si>
  <si>
    <t>proc: spines proc additional 1-4 acid damage for 2-8 rounds</t>
  </si>
  <si>
    <t>acid proc: bite procs additional 1-4 acid damage ("per turn")</t>
  </si>
  <si>
    <t>spray musk III</t>
  </si>
  <si>
    <t>foul spray in a 20' long and 60 degree arc, targets struck must save vs poison or flee in disgust, shunned by companions within 100' for 1-4 hours afterward</t>
  </si>
  <si>
    <t>lumbering VIII</t>
  </si>
  <si>
    <t>spine attack may only be used on M-or-smaller targets; if flumph is flipped/tipped over it is helpless</t>
  </si>
  <si>
    <t>proc acid III, spray musk III, vulnerable underside III, lumbering VIII</t>
  </si>
  <si>
    <t>Forlarren</t>
  </si>
  <si>
    <t>heat metal I</t>
  </si>
  <si>
    <t>heat metal II</t>
  </si>
  <si>
    <t>forlarren</t>
  </si>
  <si>
    <t>heat metal I, faerie fire, pyrotechnics, produce flame, predict weather, animal friendship (once each per day), breathe fire VIII (once per turn), minion: giant strider, minion: fire lizard, fire resistance IV wield I, cold vulnerable II</t>
  </si>
  <si>
    <t>(3-18) or (2-16)</t>
  </si>
  <si>
    <t>contact, armored targets are AC 10, once contact is established the forlarren will not release until slain, damage starts immediately at 3-18 (nonmagical platemail and above) or 2-16 (splint mail and below or any magic armor) with a saving throw vs breath weapon for half damage</t>
  </si>
  <si>
    <t>dual nature</t>
  </si>
  <si>
    <t>creature has two distinct personalities; predominantly evil/aggressive, but any time it slays an individual it will become contrite and offer its services to that individual's companions, 10% chance of reverting to evil on any given day</t>
  </si>
  <si>
    <t>heat metal II (once per day), dual nature</t>
  </si>
  <si>
    <t>Frost Man</t>
  </si>
  <si>
    <t>Enveloper (3 HD)</t>
  </si>
  <si>
    <t>Enveloper (5 HD)</t>
  </si>
  <si>
    <t>Enveloper (7 HD)</t>
  </si>
  <si>
    <t>enveloper</t>
  </si>
  <si>
    <t>any human or demi-human slain by this creature is forever dead</t>
  </si>
  <si>
    <r>
      <t xml:space="preserve">any size M or smaller creature slain by an enveloper is consumed in the following round; consuming takes 1 full round and inflicts </t>
    </r>
    <r>
      <rPr>
        <b/>
        <sz val="10"/>
        <rFont val="Arial"/>
        <family val="2"/>
      </rPr>
      <t>ruin V</t>
    </r>
    <r>
      <rPr>
        <sz val="10"/>
        <rFont val="Arial"/>
        <family val="2"/>
      </rPr>
      <t xml:space="preserve"> on the target (during which the enveloper can take no other action); following consumption the enveloper rises, having gained 1-3 hit points per HD/level of the consumed and adopting their knowledge, voice, alignment and spells (if any)</t>
    </r>
  </si>
  <si>
    <t>Ettercap</t>
  </si>
  <si>
    <t>bite or sting proc: save vs poison or die</t>
  </si>
  <si>
    <t>garrot</t>
  </si>
  <si>
    <t>Eye Killer</t>
  </si>
  <si>
    <t>constriction VII</t>
  </si>
  <si>
    <t>eye killer</t>
  </si>
  <si>
    <t>proc: on constriction hit, automatic 1-6 constriction damage in successive rounds</t>
  </si>
  <si>
    <t>death gaze I</t>
  </si>
  <si>
    <t>death gaze II</t>
  </si>
  <si>
    <t>50' range, fired as a ray: always against AC 10 and may only be directed at targets wielding a light source (torch, lamp, etc), 3-18 hp and target must save vs death or die</t>
  </si>
  <si>
    <t>Eye of Fear and Flame</t>
  </si>
  <si>
    <t>eye of fear and flame</t>
  </si>
  <si>
    <t>fireball II</t>
  </si>
  <si>
    <t>(12-72)</t>
  </si>
  <si>
    <t>phase ethereal III</t>
  </si>
  <si>
    <t>become ethereal after 2 rounds of concentration, cannot be interrupted</t>
  </si>
  <si>
    <t>one psionic mode or discipline disabled for 2-8 weeks</t>
  </si>
  <si>
    <r>
      <t xml:space="preserve">range 30', one-sided psionic assault, fired once per segment at 4 points per cast and a starting pool of 121 psionic points (maintained for up to 3 rnds), results include </t>
    </r>
    <r>
      <rPr>
        <b/>
        <sz val="10"/>
        <rFont val="Arial"/>
        <family val="2"/>
      </rPr>
      <t>psionic wound</t>
    </r>
    <r>
      <rPr>
        <sz val="10"/>
        <rFont val="Arial"/>
        <family val="2"/>
      </rPr>
      <t xml:space="preserve"> and </t>
    </r>
    <r>
      <rPr>
        <b/>
        <sz val="10"/>
        <rFont val="Arial"/>
        <family val="2"/>
      </rPr>
      <t>psionic perma-loss</t>
    </r>
    <r>
      <rPr>
        <sz val="10"/>
        <rFont val="Arial"/>
        <family val="2"/>
      </rPr>
      <t xml:space="preserve">, if target is undefended (a non-psionic using psionic-like effects) 20% chance per round of causing 2 </t>
    </r>
    <r>
      <rPr>
        <b/>
        <sz val="10"/>
        <rFont val="Arial"/>
        <family val="2"/>
      </rPr>
      <t>cause insanity</t>
    </r>
    <r>
      <rPr>
        <sz val="10"/>
        <rFont val="Arial"/>
        <family val="2"/>
      </rPr>
      <t xml:space="preserve"> checks, however ceasing psionic-like effect ends attack</t>
    </r>
  </si>
  <si>
    <t>psionic wound</t>
  </si>
  <si>
    <t>psionic perma-loss</t>
  </si>
  <si>
    <t>psionic daze</t>
  </si>
  <si>
    <t>magic resistance only works against spells and spell like abilities; magic items are generally unaffected by magic resistance</t>
  </si>
  <si>
    <t>20' long (M)</t>
  </si>
  <si>
    <t>6' long (S)</t>
  </si>
  <si>
    <t>electrical jolt I</t>
  </si>
  <si>
    <t>electrical jolt II</t>
  </si>
  <si>
    <t>electrical eel</t>
  </si>
  <si>
    <t>charge water inflicting 1-8 damage within 15' radius, 2-16 damage within 10' radius and 3-24 damage within 5' radius</t>
  </si>
  <si>
    <t>Monoclonius</t>
  </si>
  <si>
    <t>18' long (L)</t>
  </si>
  <si>
    <t>Mosasaurus</t>
  </si>
  <si>
    <t>Paleoscincus</t>
  </si>
  <si>
    <t>20' long (L)</t>
  </si>
  <si>
    <t>damage reflect when bitten</t>
  </si>
  <si>
    <t>Pentaceratops</t>
  </si>
  <si>
    <t>head AC 3, charge VII</t>
  </si>
  <si>
    <t>bludgeon/bludgeon/
bludgeon/bludgeon/
bludgeon</t>
  </si>
  <si>
    <t>bludgeon/bludgeon/
bludgeon/bludgeon/
bludgeon/bludgeon</t>
  </si>
  <si>
    <t>1-8/1-8/1-8/1-8</t>
  </si>
  <si>
    <t>1-8/1-8/1-8/1-8/1-8</t>
  </si>
  <si>
    <t>1-8/1-8/1-8/1-8/1-8/1-8</t>
  </si>
  <si>
    <t>flail snail components</t>
  </si>
  <si>
    <t>flail snail</t>
  </si>
  <si>
    <t>shrieking death</t>
  </si>
  <si>
    <t>if all the creatures flails are destroyed it retreats into its shell and wails for 1-3 turns, then dies; the wails are 50% likely to draw a wandering monster</t>
  </si>
  <si>
    <r>
      <t xml:space="preserve">body and flails each have discrete attributes: the body is AC -8 and any successful hit instantly kills the creature; each flail has 1 HD and the number of flails determines number of attacks (4-6, or less), destroying all the flails triggers </t>
    </r>
    <r>
      <rPr>
        <b/>
        <sz val="10"/>
        <rFont val="Arial"/>
        <family val="2"/>
      </rPr>
      <t>shrieking death</t>
    </r>
  </si>
  <si>
    <t>spell reflection III</t>
  </si>
  <si>
    <t>fear aura XIV</t>
  </si>
  <si>
    <t>Skulk</t>
  </si>
  <si>
    <t>track resistant</t>
  </si>
  <si>
    <t>skulk</t>
  </si>
  <si>
    <t>attempts to skulk this creature are made at an 80% penalty</t>
  </si>
  <si>
    <t>ambush X</t>
  </si>
  <si>
    <t>surprise 9-in-10, if surprise is achieved attacks at +4 to hit and x3 damage</t>
  </si>
  <si>
    <t>Blue Slaad</t>
  </si>
  <si>
    <t>Death Slaad</t>
  </si>
  <si>
    <t>Green Slaad</t>
  </si>
  <si>
    <t>Grey Slaad</t>
  </si>
  <si>
    <t>Red Slaad</t>
  </si>
  <si>
    <t>haste I</t>
  </si>
  <si>
    <t>7'+ tall (L)</t>
  </si>
  <si>
    <t>4'+ tall (S)</t>
  </si>
  <si>
    <r>
      <t xml:space="preserve">hug III, resilience III </t>
    </r>
    <r>
      <rPr>
        <sz val="10"/>
        <color indexed="10"/>
        <rFont val="Arial"/>
        <family val="2"/>
      </rPr>
      <t>Gygax suggests swapping cave/polar</t>
    </r>
  </si>
  <si>
    <t>9'+ long (L)</t>
  </si>
  <si>
    <t>6' long (L)</t>
  </si>
  <si>
    <t>0.5" long (S)</t>
  </si>
  <si>
    <t>4'+ tall (M)</t>
  </si>
  <si>
    <t>4.5'+ tall (M)</t>
  </si>
  <si>
    <t>30'+ long (L)</t>
  </si>
  <si>
    <t>15'+ long (L)</t>
  </si>
  <si>
    <t>25'+ long (L)</t>
  </si>
  <si>
    <t>20'+ long (L)</t>
  </si>
  <si>
    <t>50'+ long (L)</t>
  </si>
  <si>
    <t>24'+ long (L)</t>
  </si>
  <si>
    <t>9'+ tall (L)</t>
  </si>
  <si>
    <t>5'+ (M)</t>
  </si>
  <si>
    <t>13'+ tall (L)</t>
  </si>
  <si>
    <r>
      <t xml:space="preserve">2nd level (illusionist), 30' range, target must save vs spell or become permenantly blind, </t>
    </r>
    <r>
      <rPr>
        <b/>
        <sz val="10"/>
        <rFont val="Arial"/>
        <family val="2"/>
      </rPr>
      <t>dispel magic</t>
    </r>
    <r>
      <rPr>
        <sz val="10"/>
        <rFont val="Arial"/>
        <family val="2"/>
      </rPr>
      <t xml:space="preserve">, </t>
    </r>
    <r>
      <rPr>
        <b/>
        <sz val="10"/>
        <rFont val="Arial"/>
        <family val="2"/>
      </rPr>
      <t>heal</t>
    </r>
    <r>
      <rPr>
        <sz val="10"/>
        <rFont val="Arial"/>
        <family val="2"/>
      </rPr>
      <t xml:space="preserve"> or </t>
    </r>
    <r>
      <rPr>
        <b/>
        <sz val="10"/>
        <rFont val="Arial"/>
        <family val="2"/>
      </rPr>
      <t>cure blindness</t>
    </r>
    <r>
      <rPr>
        <sz val="10"/>
        <rFont val="Arial"/>
        <family val="2"/>
      </rPr>
      <t xml:space="preserve"> will dispel effect</t>
    </r>
  </si>
  <si>
    <t>cause blindness</t>
  </si>
  <si>
    <t>2nd level (illusionist), self, caster becomes blurred, gaining +1 to all saving throws vs magic and +2 AC vs missile attacks (with an additional +2 AC vs the first missile attack directed at him), duration 8 rounds</t>
  </si>
  <si>
    <t>1st level (illusionist), self, adopt a form to appear up to 1' taller or shorter and whatever appropriate bipedal shape they wish, duration is 12-22 rounds (2-12+10)</t>
  </si>
  <si>
    <t>5th / 1st</t>
  </si>
  <si>
    <t>5th / 3rd</t>
  </si>
  <si>
    <t>non-detection aura</t>
  </si>
  <si>
    <t>5' radius aura preventing all scrying, detection or ESP effects</t>
  </si>
  <si>
    <t>special / 5th</t>
  </si>
  <si>
    <t>gear: deep gnome pick</t>
  </si>
  <si>
    <t>gear: deep gnome dagger</t>
  </si>
  <si>
    <t>gear: deep gnome stun dart</t>
  </si>
  <si>
    <t>gear: deep gnome acid dart</t>
  </si>
  <si>
    <t>gear: deep gnome caltrop</t>
  </si>
  <si>
    <t>nonmagical +1 horseman's pick, damage is
3-6/2-5</t>
  </si>
  <si>
    <t>nonmagical +1 dagger, damage is 2-5/2-4</t>
  </si>
  <si>
    <t>9" throwing dart, range 10' | 25' | 40', 1-3 damage plus 2-8 if target is unarmored, targets in metal armor suffer a 3" diameter hole, destroying the suit, 2 shots per round</t>
  </si>
  <si>
    <r>
      <t xml:space="preserve">9" throwing dart, range 10' | 25' | 40', 1-3 damage and target must save vs poison or be </t>
    </r>
    <r>
      <rPr>
        <b/>
        <sz val="10"/>
        <rFont val="Arial"/>
        <family val="2"/>
      </rPr>
      <t>stunned</t>
    </r>
    <r>
      <rPr>
        <sz val="10"/>
        <rFont val="Arial"/>
        <family val="2"/>
      </rPr>
      <t xml:space="preserve"> 1 round and then </t>
    </r>
    <r>
      <rPr>
        <b/>
        <sz val="10"/>
        <rFont val="Arial"/>
        <family val="2"/>
      </rPr>
      <t>slowed</t>
    </r>
    <r>
      <rPr>
        <sz val="10"/>
        <rFont val="Arial"/>
        <family val="2"/>
      </rPr>
      <t xml:space="preserve"> 4 rounds, 2 shots per round</t>
    </r>
  </si>
  <si>
    <t>svirfneblin leader</t>
  </si>
  <si>
    <t>rock-like caltrop, any creature weighing over 100 lbs automatically crushes caltrip and releases a 10' diameter gas cloud, all within must save vs poison or lose consciousness 1-12 turns, cloud persists 2 rounds</t>
  </si>
  <si>
    <t>accuracy XIII</t>
  </si>
  <si>
    <t>+2 to hit with hurled weapons</t>
  </si>
  <si>
    <t>+3 to hit with missile weapons</t>
  </si>
  <si>
    <t>+4 to hit with missile weapons</t>
  </si>
  <si>
    <t>+4 to hit with claws</t>
  </si>
  <si>
    <t>60% undetectable</t>
  </si>
  <si>
    <t>wary VII</t>
  </si>
  <si>
    <t>surprised 1-in-12</t>
  </si>
  <si>
    <t>polymorph self IV</t>
  </si>
  <si>
    <r>
      <t xml:space="preserve">4th level (MU), self, caster may assume human form, gaining </t>
    </r>
    <r>
      <rPr>
        <b/>
        <sz val="10"/>
        <rFont val="Arial"/>
        <family val="2"/>
      </rPr>
      <t>wield I</t>
    </r>
    <r>
      <rPr>
        <sz val="10"/>
        <rFont val="Arial"/>
        <family val="2"/>
      </rPr>
      <t>, recover 1-12 hp upon returning to natural form, unlimited usage</t>
    </r>
  </si>
  <si>
    <r>
      <t xml:space="preserve">the glyphs of warding appear at (DMG p. 41); the duration of the paralysis glyph is 1-6 turns </t>
    </r>
    <r>
      <rPr>
        <sz val="8"/>
        <color indexed="10"/>
        <rFont val="Arial"/>
        <family val="2"/>
      </rPr>
      <t>(this Is at odds with Polyhedron 2)</t>
    </r>
  </si>
  <si>
    <r>
      <t>erratum:</t>
    </r>
    <r>
      <rPr>
        <sz val="8"/>
        <rFont val="Arial"/>
        <family val="2"/>
      </rPr>
      <t xml:space="preserve"> lawful neutral clerics turn as good clerics, chaotic neutral clerics turn as evil clerics </t>
    </r>
    <r>
      <rPr>
        <sz val="8"/>
        <color indexed="10"/>
        <rFont val="Arial"/>
        <family val="2"/>
      </rPr>
      <t>(reversal of Polyhedron 9 ruling)</t>
    </r>
  </si>
  <si>
    <r>
      <t xml:space="preserve">generally, clerics should adhere to cure/raise spells which correspond to their alignment (good cure/raise, evil cause/slay), but they are free to choose otherwise; evil clerics are granted more leeway than good; chaotic neutral and lawful neutral clerics turn/control undead along the law/chaos axis </t>
    </r>
    <r>
      <rPr>
        <sz val="8"/>
        <color indexed="10"/>
        <rFont val="Arial"/>
        <family val="2"/>
      </rPr>
      <t>(reiterated in Polyhedron 9 and reversed in 17)</t>
    </r>
  </si>
  <si>
    <t>Dragon 52, cont'd</t>
  </si>
  <si>
    <t>blinding ray, bombard, clobber (I &amp; II), deafening roar II, holy word, infernal whip, symbol of stunning</t>
  </si>
  <si>
    <r>
      <t>all within 120' must save vs paralyzation or lose 50% of their strength for 2-12 rounds, those within 30' mildly</t>
    </r>
    <r>
      <rPr>
        <b/>
        <sz val="10"/>
        <rFont val="Arial"/>
        <family val="2"/>
      </rPr>
      <t xml:space="preserve"> deafened</t>
    </r>
    <r>
      <rPr>
        <sz val="10"/>
        <rFont val="Arial"/>
        <family val="2"/>
      </rPr>
      <t xml:space="preserve"> 2-12 rounds (-1 to hit)</t>
    </r>
  </si>
  <si>
    <t>projectile spines I (four times per day)</t>
  </si>
  <si>
    <t>projectile spines II, defensive spines II</t>
  </si>
  <si>
    <t>needleman</t>
  </si>
  <si>
    <t>magic vulnerable</t>
  </si>
  <si>
    <t>all magic attacks do triple damage to this creature and all targeted magic durations are tripled</t>
  </si>
  <si>
    <t>Nilbog</t>
  </si>
  <si>
    <t>humanoid, enchanted</t>
  </si>
  <si>
    <t>distortion</t>
  </si>
  <si>
    <t>nilbog</t>
  </si>
  <si>
    <t>classed (fighter 3), wield I</t>
  </si>
  <si>
    <t>classed (fighter 4), wield I</t>
  </si>
  <si>
    <t>classed (fighter 5), wield I</t>
  </si>
  <si>
    <t>there is no need to sleep on the astral plane, but spellcasters can recover spells by simply being still and inactive for the appropriate span of time; if a cleric happns to worship a deity who resides on the astral plan then they can recover their spells multiple times per day; githyanki and githzerai are always able to recover their spells multiple times per day (on the astral plane), regardless of their spellcaster class</t>
  </si>
  <si>
    <t>Polyhedron 18</t>
  </si>
  <si>
    <t>Polyhedron 18, cont'd</t>
  </si>
  <si>
    <t>Polyhedron 19</t>
  </si>
  <si>
    <t>Polyhedron 19, cont'd</t>
  </si>
  <si>
    <t>Polyhedron 20</t>
  </si>
  <si>
    <t>Polyhedron 21</t>
  </si>
  <si>
    <t>Polyhedron 21, cont'd</t>
  </si>
  <si>
    <t>Polyhedron 22</t>
  </si>
  <si>
    <t>Polyhedron 22, cont'd</t>
  </si>
  <si>
    <t>Polyhedron 23</t>
  </si>
  <si>
    <t>Polyhedron 24</t>
  </si>
  <si>
    <t>Polyhedron 25</t>
  </si>
  <si>
    <t>Polyhedron 25, cont'd</t>
  </si>
  <si>
    <t>Polyhedron 26</t>
  </si>
  <si>
    <t>Polyhedron 27</t>
  </si>
  <si>
    <t>Polyhedron 28</t>
  </si>
  <si>
    <t>Polyhedron 29</t>
  </si>
  <si>
    <t>Polyhedron 30</t>
  </si>
  <si>
    <t>Polyhedron 30, cont'd</t>
  </si>
  <si>
    <t>Polyhedron 31</t>
  </si>
  <si>
    <t>Polyhedron 32</t>
  </si>
  <si>
    <t>Polyhedron 33</t>
  </si>
  <si>
    <t>Polyhedron 34</t>
  </si>
  <si>
    <t>Polyhedron 35</t>
  </si>
  <si>
    <t>Polyhedron 36</t>
  </si>
  <si>
    <t>tiny weapon, damage 1-6, 1-3 damage when wielded by non-grig</t>
  </si>
  <si>
    <t>gear: faerie spear</t>
  </si>
  <si>
    <t>tiny weapon, damage 1-4, may be hurled like a dart (15' | 30' | 45'), double damage if used in a flying charge</t>
  </si>
  <si>
    <t>blink III</t>
  </si>
  <si>
    <t>at will once per round, only 1-in-12 to be attackable, 4-in-12 to be directly behind, 6' range</t>
  </si>
  <si>
    <t>tusk/tusk/trunk/
trample/trample</t>
  </si>
  <si>
    <t>14' tall (L)</t>
  </si>
  <si>
    <t>Elothere</t>
  </si>
  <si>
    <t>elothere</t>
  </si>
  <si>
    <t>cause serious wounds</t>
  </si>
  <si>
    <t>4th level (cleric), touch, next melee attack procs 3-17 hp harm damage in addition to standard claw damage</t>
  </si>
  <si>
    <t>irrel. / 7th</t>
  </si>
  <si>
    <t>stunning blast</t>
  </si>
  <si>
    <t>charged ethereal waves radiate outward in 10' radius around caster, all within area must save vs spell or be stunned 1-4 rounds; on ethereal plane this ability causes 2-56 damage (2-7 d8s)</t>
  </si>
  <si>
    <t>(2-56)</t>
  </si>
  <si>
    <t>drain power</t>
  </si>
  <si>
    <t>range 10', single spellcaster target must save vs breath weapon or lose all memorized spells</t>
  </si>
  <si>
    <t>phase ethereal IV</t>
  </si>
  <si>
    <t>contingent upon successful melee attack, transport self and one spell-caster enemy to ethereal plane, no saving throw</t>
  </si>
  <si>
    <t>detect magic IV</t>
  </si>
  <si>
    <t>self, detect magic radiations within 30' radius across both ethereal and prime material planes</t>
  </si>
  <si>
    <t>Thoqqua</t>
  </si>
  <si>
    <t>elemental, worm</t>
  </si>
  <si>
    <t>4.5' long (S)</t>
  </si>
  <si>
    <t>heat aura V</t>
  </si>
  <si>
    <t>thoqqua</t>
  </si>
  <si>
    <t>any contact causes 2-12 heat damage, stone and earth touched by the thoqqua becomes briefly super-heated, inflicting 4-14 damage in the first round after contact and 2-7 damage in the second</t>
  </si>
  <si>
    <t>fire proc III</t>
  </si>
  <si>
    <t>leap attack XV</t>
  </si>
  <si>
    <t>leap up to 30' and deliver 2-20 physical damage and 2-12 heat damage, plus all items must save vs normal fire at -4 or be destroyed</t>
  </si>
  <si>
    <t>fire healing IV</t>
  </si>
  <si>
    <t>fire effects add temporary hit points to thoqqua, 1-4 turn duration</t>
  </si>
  <si>
    <t>cold vulnerable V</t>
  </si>
  <si>
    <t>all cold effects do double damage</t>
  </si>
  <si>
    <t>leap attack XV, fire proc III, heat aura V, fire healing IV, cold vulnerable V</t>
  </si>
  <si>
    <t>Thork</t>
  </si>
  <si>
    <t>thork</t>
  </si>
  <si>
    <t>breathe steam IV</t>
  </si>
  <si>
    <t>scalding plume is 40' long and 10' wide, requires a to hit roll vs AC 10 and inflicts 4-32 damage, save vs breath weapon for half damage</t>
  </si>
  <si>
    <t>breathe steam IV (every other round up to three times per day)</t>
  </si>
  <si>
    <t>enchanted, giant animal, bird</t>
  </si>
  <si>
    <t>Throat Leech</t>
  </si>
  <si>
    <t>0.1' long (S)</t>
  </si>
  <si>
    <t>worm, enchanted</t>
  </si>
  <si>
    <t>blood drain XII</t>
  </si>
  <si>
    <t>throat leech</t>
  </si>
  <si>
    <t>(1-3)
(1-4)</t>
  </si>
  <si>
    <t>bleed
constriction</t>
  </si>
  <si>
    <t>classed (cleric 8), wield I, battle lust</t>
  </si>
  <si>
    <t>Troglodyte Leader I</t>
  </si>
  <si>
    <t>Troglodyte Leader II</t>
  </si>
  <si>
    <t>wield I, stench II, gear: vaned dart, ambush II, infravision II</t>
  </si>
  <si>
    <t>wield I, classed (shaman 3), stench II, gear: vaned dart, ambush II, infravision II</t>
  </si>
  <si>
    <t>fiery plume in a cone 90' long and 30' wide, damage equal to dragon's max hp, save vs breath weapon for half damage</t>
  </si>
  <si>
    <t>gas cloud in a cone 70' long and 20' wide, targets save vs breath weapon or fall asleep, saving throws are at +2 for small dragons and -2 for large, 4 turns</t>
  </si>
  <si>
    <t>gold dragon, green dragon</t>
  </si>
  <si>
    <t>casts spells: 20% for MU spells | 1st x4, 2nd x4</t>
  </si>
  <si>
    <t>brass dragon, green dragon</t>
  </si>
  <si>
    <t>gold dragon, red dragon</t>
  </si>
  <si>
    <t>XPbase</t>
  </si>
  <si>
    <t>proc burn: claw attacks drain 1 dex per hit unless save vs poison is made, duration 2-12 rounds</t>
  </si>
  <si>
    <t>imp, quasit</t>
  </si>
  <si>
    <t>glyph of warding may be cast on a weapon's handle and will trigger when grasped; glyphs may contain any cleric spell effect otherwise available to the caster (by level)</t>
  </si>
  <si>
    <t>casts spells: 60% for MU spells | 1st x2, 2nd x2, 3rd x2, 4th x2</t>
  </si>
  <si>
    <t>casts spells: 30% for MU spells | 1st x4, 2nd x4</t>
  </si>
  <si>
    <t>casts spells: 30% for MU spells | 1st x3, 2nd x3, 3rd x2</t>
  </si>
  <si>
    <t>casts spells: 100% MU spells | 1st x2, 2nd x1, 3rd x1, 4th x1, 5th x1, 6th x2</t>
  </si>
  <si>
    <t>stunned</t>
  </si>
  <si>
    <r>
      <t xml:space="preserve">blinding flash in a cone 30' long and 20' wide, targets save vs death ray or </t>
    </r>
    <r>
      <rPr>
        <b/>
        <sz val="10"/>
        <rFont val="Arial"/>
        <family val="2"/>
      </rPr>
      <t>stunned</t>
    </r>
    <r>
      <rPr>
        <sz val="10"/>
        <rFont val="Arial"/>
        <family val="2"/>
      </rPr>
      <t xml:space="preserve"> 2-8 rounds</t>
    </r>
  </si>
  <si>
    <t>charm person ray</t>
  </si>
  <si>
    <t>charm monster ray</t>
  </si>
  <si>
    <t>beholder components</t>
  </si>
  <si>
    <t>petrification ray</t>
  </si>
  <si>
    <t>disintegrate ray</t>
  </si>
  <si>
    <t>death ray</t>
  </si>
  <si>
    <t>beholder</t>
  </si>
  <si>
    <t>anti-magic ray</t>
  </si>
  <si>
    <t>- / 7th</t>
  </si>
  <si>
    <r>
      <t>10th</t>
    </r>
    <r>
      <rPr>
        <sz val="10"/>
        <rFont val="Arial"/>
        <family val="2"/>
      </rPr>
      <t xml:space="preserve"> / 9th</t>
    </r>
  </si>
  <si>
    <r>
      <t>3rd</t>
    </r>
    <r>
      <rPr>
        <sz val="10"/>
        <rFont val="Arial"/>
        <family val="2"/>
      </rPr>
      <t xml:space="preserve"> / 12th</t>
    </r>
  </si>
  <si>
    <r>
      <t>4th</t>
    </r>
    <r>
      <rPr>
        <sz val="10"/>
        <rFont val="Arial"/>
        <family val="2"/>
      </rPr>
      <t xml:space="preserve"> / 12th</t>
    </r>
  </si>
  <si>
    <r>
      <t xml:space="preserve">6th </t>
    </r>
    <r>
      <rPr>
        <sz val="10"/>
        <rFont val="Arial"/>
        <family val="2"/>
      </rPr>
      <t>/ 1st</t>
    </r>
  </si>
  <si>
    <r>
      <t>-</t>
    </r>
    <r>
      <rPr>
        <sz val="10"/>
        <rFont val="Arial"/>
        <family val="2"/>
      </rPr>
      <t xml:space="preserve"> / 1st</t>
    </r>
  </si>
  <si>
    <r>
      <t>-</t>
    </r>
    <r>
      <rPr>
        <sz val="10"/>
        <rFont val="Arial"/>
        <family val="2"/>
      </rPr>
      <t xml:space="preserve"> / 7th</t>
    </r>
  </si>
  <si>
    <t>sleep ray</t>
  </si>
  <si>
    <t>fear ray</t>
  </si>
  <si>
    <t>slow ray</t>
  </si>
  <si>
    <t>telekinesis ray</t>
  </si>
  <si>
    <t>1st level (MU), 120' range, save vs spell or indefinitely charmed</t>
  </si>
  <si>
    <t>ogre</t>
  </si>
  <si>
    <t>Hydra (5 heads)</t>
  </si>
  <si>
    <t>Hydra (6 heads)</t>
  </si>
  <si>
    <t>Hydra (7 heads)</t>
  </si>
  <si>
    <t>Hydra (8 heads)</t>
  </si>
  <si>
    <t>Hydra (9 heads)</t>
  </si>
  <si>
    <r>
      <t xml:space="preserve">increments, </t>
    </r>
    <r>
      <rPr>
        <b/>
        <sz val="10"/>
        <rFont val="Arial"/>
        <family val="2"/>
      </rPr>
      <t>1st use:</t>
    </r>
    <r>
      <rPr>
        <sz val="10"/>
        <rFont val="Arial"/>
        <family val="2"/>
      </rPr>
      <t xml:space="preserve"> all within 360' must save vs wand or 65% likely to drop held items (-5% per level) and flee at maximum speed, 3 turn  duration, </t>
    </r>
    <r>
      <rPr>
        <b/>
        <sz val="10"/>
        <rFont val="Arial"/>
        <family val="2"/>
      </rPr>
      <t>2nd use:</t>
    </r>
    <r>
      <rPr>
        <sz val="10"/>
        <rFont val="Arial"/>
        <family val="2"/>
      </rPr>
      <t xml:space="preserve"> all within 200' must save vs petrification or be </t>
    </r>
    <r>
      <rPr>
        <b/>
        <sz val="10"/>
        <rFont val="Arial"/>
        <family val="2"/>
      </rPr>
      <t>paralyzed</t>
    </r>
    <r>
      <rPr>
        <sz val="10"/>
        <rFont val="Arial"/>
        <family val="2"/>
      </rPr>
      <t xml:space="preserve"> 1-4 rounds, all within 30' are automatically </t>
    </r>
    <r>
      <rPr>
        <b/>
        <sz val="10"/>
        <rFont val="Arial"/>
        <family val="2"/>
      </rPr>
      <t>deafened</t>
    </r>
    <r>
      <rPr>
        <sz val="10"/>
        <rFont val="Arial"/>
        <family val="2"/>
      </rPr>
      <t xml:space="preserve"> 2-12 rounds, </t>
    </r>
    <r>
      <rPr>
        <b/>
        <sz val="10"/>
        <rFont val="Arial"/>
        <family val="2"/>
      </rPr>
      <t>3rd use:</t>
    </r>
    <r>
      <rPr>
        <sz val="10"/>
        <rFont val="Arial"/>
        <family val="2"/>
      </rPr>
      <t xml:space="preserve"> all within 240' must save vs magic or lose 2-8 str for 2-8 rounds, all within 30' take 2-16 damage, are automatically knocked down and must save vs breath weapon or be </t>
    </r>
    <r>
      <rPr>
        <b/>
        <sz val="10"/>
        <rFont val="Arial"/>
        <family val="2"/>
      </rPr>
      <t>stunned</t>
    </r>
    <r>
      <rPr>
        <sz val="10"/>
        <rFont val="Arial"/>
        <family val="2"/>
      </rPr>
      <t xml:space="preserve"> 2-12 rounds</t>
    </r>
  </si>
  <si>
    <t>caterwaul</t>
  </si>
  <si>
    <t>aural</t>
  </si>
  <si>
    <t>surprised 1-in-10</t>
  </si>
  <si>
    <t>climb walls I</t>
  </si>
  <si>
    <t>traverse walls at full speed with 95% success</t>
  </si>
  <si>
    <t>initial attack accompanied by screech, all within 60' radius to save vs breath or suffer 1-8 damage</t>
  </si>
  <si>
    <t>Cifal</t>
  </si>
  <si>
    <t>enchanted, insect</t>
  </si>
  <si>
    <r>
      <t>erratum:</t>
    </r>
    <r>
      <rPr>
        <sz val="8"/>
        <rFont val="Arial"/>
        <family val="2"/>
      </rPr>
      <t xml:space="preserve"> with the release of UA, elfin chain mail can now be enchanted; such armor should be exceedingly rare and will sometimes be traceable to an original owner; PCs can commission a suit of elfin chain but it will be expensive (5x the list price, or 10x the list price if the PC is not elf-sized) and could take ten years</t>
    </r>
  </si>
  <si>
    <r>
      <t xml:space="preserve">thieves are not permitted to use studded leather </t>
    </r>
    <r>
      <rPr>
        <sz val="8"/>
        <color indexed="10"/>
        <rFont val="Arial"/>
        <family val="2"/>
      </rPr>
      <t>(reiterated in Polyhedron 6 and then reversed in UA)</t>
    </r>
  </si>
  <si>
    <r>
      <t xml:space="preserve">thieves are not permitted to wear studded leather </t>
    </r>
    <r>
      <rPr>
        <sz val="8"/>
        <color indexed="10"/>
        <rFont val="Arial"/>
        <family val="2"/>
      </rPr>
      <t>(reiteration of Dragon 34 and reversed in UA)</t>
    </r>
  </si>
  <si>
    <r>
      <t>AD&amp;D does not allow for called hit locations</t>
    </r>
    <r>
      <rPr>
        <sz val="8"/>
        <color indexed="10"/>
        <rFont val="Arial"/>
        <family val="2"/>
      </rPr>
      <t xml:space="preserve"> (expanded in Dragon 117)</t>
    </r>
  </si>
  <si>
    <r>
      <t>disarming (UA p. 109) requires the user to hit their target (vs their current AC) and then allows that target a save vs petrification to avoid</t>
    </r>
    <r>
      <rPr>
        <sz val="8"/>
        <color indexed="10"/>
        <rFont val="Arial"/>
        <family val="2"/>
      </rPr>
      <t xml:space="preserve"> (expansion of Polyhedron 6)</t>
    </r>
  </si>
  <si>
    <t>a hat of difference (UA p. 100) retains the user's xp and level as long as the hat is kept nearby, but currently memorized spells are immediately lost upon changing hat status (on or off); any number of class progressions may be stored in the hat and the class may be changed on the fly, however spells are still lost as above with each class change</t>
  </si>
  <si>
    <t>desolve metal proc: saving throw vs acid for target's armor or mail is dissolved in 1 round (+1 round per magic bonus) and plate in 2 (+1 round per magic bonus)</t>
  </si>
  <si>
    <t>corrode metal proc: instantly destroys any ferrous metal (iron, steel, mithral or adamantite)</t>
  </si>
  <si>
    <t>on contact, metal items must save vs acid or be destroyed</t>
  </si>
  <si>
    <t>lycanthropes retain the same hit points in human form</t>
  </si>
  <si>
    <t>3-18/3-19</t>
  </si>
  <si>
    <t>4-24/4-24</t>
  </si>
  <si>
    <t>4-24/4-25</t>
  </si>
  <si>
    <t>4-24/4-26</t>
  </si>
  <si>
    <t>1-3/1-3/2-5 or 1-8</t>
  </si>
  <si>
    <t>5-8/5-8/2-12</t>
  </si>
  <si>
    <t>3-12/3-12/2-10</t>
  </si>
  <si>
    <r>
      <t xml:space="preserve">fixed-hp creatures have their HD determined by dividing the total by 4.5 </t>
    </r>
    <r>
      <rPr>
        <sz val="8"/>
        <color indexed="10"/>
        <rFont val="Arial"/>
        <family val="2"/>
      </rPr>
      <t>(reiterated in Polyhedron 6 and Dragon 131)</t>
    </r>
  </si>
  <si>
    <r>
      <t xml:space="preserve">fixed-hp creatures have their HD determined by dividing the total by 4.5 </t>
    </r>
    <r>
      <rPr>
        <sz val="8"/>
        <color indexed="10"/>
        <rFont val="Arial"/>
        <family val="2"/>
      </rPr>
      <t>(reiteration of Dragon 43 and reiterated in Dragon 131)</t>
    </r>
  </si>
  <si>
    <r>
      <t xml:space="preserve">fixed-hp creatures have their HD determined by dividing the total by 4.5 </t>
    </r>
    <r>
      <rPr>
        <sz val="8"/>
        <color indexed="10"/>
        <rFont val="Arial"/>
        <family val="2"/>
      </rPr>
      <t>(reiteration of Dragon 43 and Polyhedron 6)</t>
    </r>
  </si>
  <si>
    <t>expire</t>
  </si>
  <si>
    <t>giant honeybee soldier, giant honeybee worker</t>
  </si>
  <si>
    <t>die after stinging once</t>
  </si>
  <si>
    <t>venom X, expire</t>
  </si>
  <si>
    <t>venom XI, expire</t>
  </si>
  <si>
    <t>Giant Bombardier Beetle</t>
  </si>
  <si>
    <t>Giant Boring Beetle</t>
  </si>
  <si>
    <t>Giant Fire Beetle</t>
  </si>
  <si>
    <t>Giant Stag Beetle</t>
  </si>
  <si>
    <t>Giant Water Beetle</t>
  </si>
  <si>
    <t>Giant Deathwatch Beetle</t>
  </si>
  <si>
    <t>deadly vibrations</t>
  </si>
  <si>
    <t>giant deathwatch beetle</t>
  </si>
  <si>
    <t>all within 30' radius must save vs magic or die, those who make their save suffer 5-20 damage</t>
  </si>
  <si>
    <t>Giant Slicer Beetle</t>
  </si>
  <si>
    <t>magic resistance based on spell level, 60% - 5% per level, so 55% vs 1st level down to 15% vs 9th level, this value represents the chance to cause local magic to fail, assuming a caster level of 11th, increases or decreases in 5% increments, also checked against use of personal magic item effects (unlike normal MR)</t>
  </si>
  <si>
    <t>piscodaemon seize</t>
  </si>
  <si>
    <t>if both claws hit, target is seized and immediately subjected to facial tentacle attack, if target is struck they must save vs poison or die in 6 rounds, seize lasts until piscodaemon is slain, seized target is -1 to hit</t>
  </si>
  <si>
    <t>water resistance II</t>
  </si>
  <si>
    <t>fascination gaze</t>
  </si>
  <si>
    <t>ultradaemon</t>
  </si>
  <si>
    <t>2-7/2-7 or weapon</t>
  </si>
  <si>
    <t>gear: demonic snap-tongs</t>
  </si>
  <si>
    <t>gear: demonic crescents</t>
  </si>
  <si>
    <t>gear: saw-toothed flatchet</t>
  </si>
  <si>
    <t>gear: three-armed blade</t>
  </si>
  <si>
    <t xml:space="preserve">gear: demonic atl atl, </t>
  </si>
  <si>
    <t>rutterkin</t>
  </si>
  <si>
    <t>snapping man-catcher, 8' long, inflicts 2-8 damage and automatically siezes size M-or-smaller humanoid targets, inflicting an automatic 2-8 in subsequent rounds, may be removed if victim forgoes attack and makes successful roll against 1 AC to remove</t>
  </si>
  <si>
    <t>6' polearm with crescent blades on either end, damage 1-10 (or 1-12 vs large)</t>
  </si>
  <si>
    <t>jagged edged broad sword, deals 2-8 damage (or 2-7 vs large), +1 damage vs unarmored targets</t>
  </si>
  <si>
    <t>non-magical wood, built for hurling three-armed blade, range 40' | 80' | 150'</t>
  </si>
  <si>
    <t>projectile, damage 3-8 (or 3-6 vs large)</t>
  </si>
  <si>
    <t>demonic snap-tongs</t>
  </si>
  <si>
    <t>demonic crescents</t>
  </si>
  <si>
    <t>saw-toothed flatchet</t>
  </si>
  <si>
    <t>demonic atl atl &amp; 3 three-armed blades</t>
  </si>
  <si>
    <t>demonic snap-tongs, demonic atl atl &amp; 3 three-armed blades</t>
  </si>
  <si>
    <t>demonic crescents, demonic atl atl &amp; 3 three-armed blades</t>
  </si>
  <si>
    <t>saw-toothed flatchet, demonic atl atl &amp; 3 three-armed blades</t>
  </si>
  <si>
    <t>babau, chasme, dretch, nabassu, rutterkin, succubus, type I demon, type V demon</t>
  </si>
  <si>
    <t>babau, bar-lgura, cambion (major), chasme, rutterkin, ultradaemon</t>
  </si>
  <si>
    <t>blue slaad, rutterkin</t>
  </si>
  <si>
    <r>
      <t>9th level (MU), 30' range, 15% likely to open ultra-dimensional gate, through which emerges: a</t>
    </r>
    <r>
      <rPr>
        <b/>
        <sz val="10"/>
        <rFont val="Arial"/>
        <family val="2"/>
      </rPr>
      <t xml:space="preserve"> chasme</t>
    </r>
  </si>
  <si>
    <r>
      <t xml:space="preserve">9th level (MU), 90' range, 30% likely to cause a </t>
    </r>
    <r>
      <rPr>
        <b/>
        <sz val="10"/>
        <rFont val="Arial"/>
        <family val="2"/>
      </rPr>
      <t>barbed devil</t>
    </r>
    <r>
      <rPr>
        <sz val="10"/>
        <rFont val="Arial"/>
        <family val="2"/>
      </rPr>
      <t xml:space="preserve"> to appear in 1 round, lasts 15 rounds</t>
    </r>
  </si>
  <si>
    <r>
      <t xml:space="preserve">9th level (MU), 30' range, 5% likely to open ultra-dimensional gate, through which emerges: a </t>
    </r>
    <r>
      <rPr>
        <b/>
        <sz val="10"/>
        <rFont val="Arial"/>
        <family val="2"/>
      </rPr>
      <t>dretch</t>
    </r>
  </si>
  <si>
    <r>
      <t xml:space="preserve">9th level (MU), 30' range, 25% likely to open ultra-dimensional gate, through which emerges: a </t>
    </r>
    <r>
      <rPr>
        <b/>
        <sz val="10"/>
        <rFont val="Arial"/>
        <family val="2"/>
      </rPr>
      <t>bar-lgura</t>
    </r>
  </si>
  <si>
    <t>chasme, rutterkin</t>
  </si>
  <si>
    <t>Derro</t>
  </si>
  <si>
    <t>derro agility</t>
  </si>
  <si>
    <t>derro</t>
  </si>
  <si>
    <t>dex 14 + 1-4</t>
  </si>
  <si>
    <t>any potion</t>
  </si>
  <si>
    <t>any scroll (including any type of spellcaster)</t>
  </si>
  <si>
    <t>any miscellaneous weapon (one weapon only)</t>
  </si>
  <si>
    <t>any wand</t>
  </si>
  <si>
    <t>shield +1 (one protection item only)</t>
  </si>
  <si>
    <t>studded leather armor +1 (one protection item only)</t>
  </si>
  <si>
    <t>ring of protection (one protection item only)</t>
  </si>
  <si>
    <t>cloak of protection (one protection item only)</t>
  </si>
  <si>
    <t>brooch of shielding (one protection item only)</t>
  </si>
  <si>
    <t>bracers of defense (one protection item only)</t>
  </si>
  <si>
    <t>ring of invisibility</t>
  </si>
  <si>
    <t>fire resistance ring</t>
  </si>
  <si>
    <t>spell storing ring</t>
  </si>
  <si>
    <t>tribal standard I [20%], wield III, infravision I, mining skills</t>
  </si>
  <si>
    <t>tribal standard I [100%], wield IV, infravision I, mining skills</t>
  </si>
  <si>
    <t>wield III, gear: minotaur axe [50%], gear: minotaur flail [50%], wary I, tracking II, fearless I, lumbering III</t>
  </si>
  <si>
    <t>earth resistance I</t>
  </si>
  <si>
    <t>magic resistance based on spell level, 75% - 5% per level, so 70% vs 1st level down to 30% vs 9th level, this value represents the chance to cause local magic to fail, assuming a caster level of 11th, increases or decreases in 5% increments, also checked against use of personal magic item effects (unlike normal MR)</t>
  </si>
  <si>
    <t>arcanadaemon, charonadaemon, derghodaemon, hydrodaemon, mezzodaemon, nycadaemon, piscodaemon, ultradaemon, yagnodaemon</t>
  </si>
  <si>
    <t>Dao</t>
  </si>
  <si>
    <t>change self III</t>
  </si>
  <si>
    <t>dao</t>
  </si>
  <si>
    <t>18th / 1st</t>
  </si>
  <si>
    <t>1st level (illusionist), self, adopt a form to appear up to 1' taller or shorter and whatever appropriate bipedal shape they wish, duration is 38-48 rounds (2-12+36)</t>
  </si>
  <si>
    <t>grant limited wish</t>
  </si>
  <si>
    <t>7th level (MU), alter reality (in a limited or temporary manner) on behalf of a 'master' - for instance a) restore some hit points (or all, temporarily), b) reduce an enemy's to-hit or damage rolls, c) increase duration of other effects, d) target made to be favorably disposed toward caster, e) minor clue given on some specific item</t>
  </si>
  <si>
    <t>varies / 3rd</t>
  </si>
  <si>
    <t>passwall I</t>
  </si>
  <si>
    <t>when passwall I wears off, anyone within the magical corridor is trapped and will suffocate in about 1 round</t>
  </si>
  <si>
    <t>passwall II</t>
  </si>
  <si>
    <t>18th / 9th</t>
  </si>
  <si>
    <t>if 100+, add 1 chieftain, automatic 1 per tribe</t>
  </si>
  <si>
    <t>65% for either (hyena/hyaenodon), 80% of 4-16</t>
  </si>
  <si>
    <t>65% for either (hyena/hyaenodon), 20% of 2-12</t>
  </si>
  <si>
    <t>Gnoll Witch Doctor</t>
  </si>
  <si>
    <t>Gnoll Shaman</t>
  </si>
  <si>
    <t>if 12 or more, 1</t>
  </si>
  <si>
    <t>G, N, S, T, special units have custom treasure</t>
  </si>
  <si>
    <t>G, 5M, 20Q, R, special units have custom treasure</t>
  </si>
  <si>
    <t>Gnome Lieutenant</t>
  </si>
  <si>
    <t>Gnome Chief</t>
  </si>
  <si>
    <t>Gnome Fighter I</t>
  </si>
  <si>
    <t>Gnome Fighter II</t>
  </si>
  <si>
    <t>Gnome Cleric I</t>
  </si>
  <si>
    <t>Gnome Cleric II</t>
  </si>
  <si>
    <t>Gnome Cleric III</t>
  </si>
  <si>
    <t>Gnome Fighter III</t>
  </si>
  <si>
    <t>Gnome Cleric IV</t>
  </si>
  <si>
    <t>80% for either (badger/giant badger/wolverine), 70% of 5-30 in lair</t>
  </si>
  <si>
    <t>80% for either (badger/giant badger/wolverine), 20% of 3-12 in lair</t>
  </si>
  <si>
    <t>80% for either (badger/giant badger/wolverine), 10% of 2-8 in lair</t>
  </si>
  <si>
    <t>if 160+, add fighter (3rd)</t>
  </si>
  <si>
    <t>if 160+, add fighter (5th) | if 320+, add two fighters (5th)</t>
  </si>
  <si>
    <t>in lair, add 2-8 fighters (2nd to 3rd)</t>
  </si>
  <si>
    <t>in lair, add 1-4 clerics (2nd)</t>
  </si>
  <si>
    <t>for every 40, one fighter (2nd to 4th)</t>
  </si>
  <si>
    <t>if 320+, add fighter (6th)</t>
  </si>
  <si>
    <t>if 200+, add cleric (4th to 6th)</t>
  </si>
  <si>
    <t>if 320+, add cleric (7th)</t>
  </si>
  <si>
    <t>if 320+, add four clerics (3rd)</t>
  </si>
  <si>
    <t>club &amp; spear</t>
  </si>
  <si>
    <t>short sword &amp; spear</t>
  </si>
  <si>
    <t>club &amp; sling</t>
  </si>
  <si>
    <t>club &amp; short sword</t>
  </si>
  <si>
    <t>short sword &amp; short bow</t>
  </si>
  <si>
    <t>armor: ringed leather &amp; shield (5 AC), special units chain &amp; shield (4 AC)</t>
  </si>
  <si>
    <t>6th &amp; 7th level units use plate &amp; shield (2 AC)</t>
  </si>
  <si>
    <t>special units are 10% per level to have magic weapon and/or armor</t>
  </si>
  <si>
    <t>clerics are 10% per level to have 1-3 cleric items</t>
  </si>
  <si>
    <t>prey defense II</t>
  </si>
  <si>
    <t>2/2/2/2</t>
  </si>
  <si>
    <t>gore or bite/weapon</t>
  </si>
  <si>
    <t>2-8 or 1-4/1-10</t>
  </si>
  <si>
    <t>4-9</t>
  </si>
  <si>
    <t>d6+3</t>
  </si>
  <si>
    <t>1-6/2-8</t>
  </si>
  <si>
    <t>2-12/2-12/1-3</t>
  </si>
  <si>
    <t>4-10/4-10/2-8</t>
  </si>
  <si>
    <t>gear: minotaur axe</t>
  </si>
  <si>
    <t>gear: minotaur flail</t>
  </si>
  <si>
    <t>damage 1-10, twice as heavy as a standard axe, as halberd</t>
  </si>
  <si>
    <t>damage 4-9</t>
  </si>
  <si>
    <t>gear: faerie dart</t>
  </si>
  <si>
    <t>1-10 or 3-8</t>
  </si>
  <si>
    <t>2-12 or 4-9</t>
  </si>
  <si>
    <t>4-14 or 5-10</t>
  </si>
  <si>
    <t>1-8/1-8/2-5</t>
  </si>
  <si>
    <t>2-8/2-8/2-5</t>
  </si>
  <si>
    <t>1-4 or 0</t>
  </si>
  <si>
    <t>Giant Portuguese Man-o-war (1 HD)</t>
  </si>
  <si>
    <t>Giant Portuguese Man-o-war (2 HD)</t>
  </si>
  <si>
    <t>Giant Portuguese Man-o-war (3 HD)</t>
  </si>
  <si>
    <t>Giant Portuguese Man-o-war (4 HD)</t>
  </si>
  <si>
    <t>1-3/0</t>
  </si>
  <si>
    <t>2-24/2-8</t>
  </si>
  <si>
    <t>1-3/1-3/2-5</t>
  </si>
  <si>
    <t>3-12/2-20</t>
  </si>
  <si>
    <t>8th level (MU), symbol, targets under 8+1 HD who see or pass over symbol fall into a catatonic slumber, 5-16 turn duration</t>
  </si>
  <si>
    <t>Demon</t>
  </si>
  <si>
    <t>darkness I</t>
  </si>
  <si>
    <t>damage 7-12, jagged-tooth club</t>
  </si>
  <si>
    <t>- "13th" / 7th</t>
  </si>
  <si>
    <t>Kapoacinth</t>
  </si>
  <si>
    <t>Gas Spore</t>
  </si>
  <si>
    <t>bite or contact</t>
  </si>
  <si>
    <t>contact</t>
  </si>
  <si>
    <t>plant, enchanted</t>
  </si>
  <si>
    <t>for every 40, add fighter (5th)</t>
  </si>
  <si>
    <t>for every 50, add fighter (6th)</t>
  </si>
  <si>
    <t>Bandit Guard</t>
  </si>
  <si>
    <t>Bandit Lieutenant</t>
  </si>
  <si>
    <r>
      <t xml:space="preserve">a) DMG description (pg 70): identical to </t>
    </r>
    <r>
      <rPr>
        <b/>
        <sz val="10"/>
        <color indexed="12"/>
        <rFont val="Arial"/>
        <family val="2"/>
      </rPr>
      <t>held</t>
    </r>
    <r>
      <rPr>
        <sz val="10"/>
        <color indexed="12"/>
        <rFont val="Arial"/>
        <family val="2"/>
      </rPr>
      <t>, although held targets remain aware of their surroundings</t>
    </r>
  </si>
  <si>
    <r>
      <t xml:space="preserve">one psionic mode or discipline disabled permanently and target suffers </t>
    </r>
    <r>
      <rPr>
        <b/>
        <sz val="10"/>
        <color indexed="12"/>
        <rFont val="Arial"/>
        <family val="2"/>
      </rPr>
      <t>psionic daze</t>
    </r>
  </si>
  <si>
    <t>dimension door III</t>
  </si>
  <si>
    <t>20' charge inflicts 2-24 damage, general lance charge rules indicate -1 AC (5), +2 Thac0 (13), automatic first attack (except against set spear/polearm), only performable once per turn</t>
  </si>
  <si>
    <t>illusion</t>
  </si>
  <si>
    <r>
      <t>6th</t>
    </r>
    <r>
      <rPr>
        <sz val="10"/>
        <color indexed="20"/>
        <rFont val="Arial"/>
        <family val="2"/>
      </rPr>
      <t xml:space="preserve"> / 9th</t>
    </r>
  </si>
  <si>
    <t>the point-blank option for crossbow specialists cannot be extended or adjusted by magical means</t>
  </si>
  <si>
    <t xml:space="preserve"> 6,100 +10 +100 per hp over 48 (so roughly 40% of their hp)</t>
  </si>
  <si>
    <t>2e xp</t>
  </si>
  <si>
    <t>planar travel</t>
  </si>
  <si>
    <t>24' long (L)</t>
  </si>
  <si>
    <t>Dragon</t>
  </si>
  <si>
    <t>fear aura VI</t>
  </si>
  <si>
    <t>tracking I</t>
  </si>
  <si>
    <t>invisible stalker</t>
  </si>
  <si>
    <t>100% tracking within 24 hours of passing</t>
  </si>
  <si>
    <t>rampage IV</t>
  </si>
  <si>
    <t>1-6/1-6/1-12</t>
  </si>
  <si>
    <t>2-8/1-4</t>
  </si>
  <si>
    <t>11-44</t>
  </si>
  <si>
    <t>12-48</t>
  </si>
  <si>
    <t>13-52</t>
  </si>
  <si>
    <t>14-56</t>
  </si>
  <si>
    <t>1-4/1-4/2-5</t>
  </si>
  <si>
    <t>2-5/2-5/2-8</t>
  </si>
  <si>
    <t>2-16/1-6</t>
  </si>
  <si>
    <t>1-3/1-3/1-3/6-24</t>
  </si>
  <si>
    <t>no minimum distance listed, charge inflicts 4-16 damage + 2-8/2-8 trample damage to prone targets</t>
  </si>
  <si>
    <t>Roc</t>
  </si>
  <si>
    <t>1st tip</t>
  </si>
  <si>
    <t>yellow musk components</t>
  </si>
  <si>
    <t>restorable</t>
  </si>
  <si>
    <t>yellow musk zombie</t>
  </si>
  <si>
    <r>
      <t xml:space="preserve">restorable within 2 months of transformation, requires </t>
    </r>
    <r>
      <rPr>
        <b/>
        <sz val="10"/>
        <rFont val="Arial"/>
        <family val="2"/>
      </rPr>
      <t>neutralize poison</t>
    </r>
    <r>
      <rPr>
        <sz val="10"/>
        <rFont val="Arial"/>
        <family val="2"/>
      </rPr>
      <t xml:space="preserve"> followed by </t>
    </r>
    <r>
      <rPr>
        <b/>
        <sz val="10"/>
        <rFont val="Arial"/>
        <family val="2"/>
      </rPr>
      <t>heal</t>
    </r>
    <r>
      <rPr>
        <sz val="10"/>
        <rFont val="Arial"/>
        <family val="2"/>
      </rPr>
      <t>; victim will require 1 month of rest to recover</t>
    </r>
  </si>
  <si>
    <t>wield I, mind control immunity, restorable</t>
  </si>
  <si>
    <t>+4 AC bonus to head</t>
  </si>
  <si>
    <t>+5 AC bonus to head</t>
  </si>
  <si>
    <t>armored head III</t>
  </si>
  <si>
    <t>+2 AC bonus to head</t>
  </si>
  <si>
    <t>styracosaurus</t>
  </si>
  <si>
    <t>armored head II, charge IX</t>
  </si>
  <si>
    <t>armored head II, charge VIII</t>
  </si>
  <si>
    <t>armored head II, charge II</t>
  </si>
  <si>
    <t>armored head III, charge VII</t>
  </si>
  <si>
    <t>paleoscincus</t>
  </si>
  <si>
    <t>plesiosaurus</t>
  </si>
  <si>
    <t>plated</t>
  </si>
  <si>
    <t>+3 AC bonus vs 90% of all attacks</t>
  </si>
  <si>
    <t>prey defense I</t>
  </si>
  <si>
    <t>bite proc: save vs poison or contract rotting disease, fatal within 4-24 days</t>
  </si>
  <si>
    <t>paralyzation</t>
  </si>
  <si>
    <t>knockdown I</t>
  </si>
  <si>
    <t>on a 19 or 20, M-or-smaller humanoid target is knocked down and attacks at -4, takes a full round to get back on feet</t>
  </si>
  <si>
    <t>disease proc VII, knockdown I</t>
  </si>
  <si>
    <t>Death Knight</t>
  </si>
  <si>
    <t>spell reflection I</t>
  </si>
  <si>
    <t>spell reflection II</t>
  </si>
  <si>
    <t>death knight</t>
  </si>
  <si>
    <t>morkoth charm, spell reflection I</t>
  </si>
  <si>
    <t>wield XIV</t>
  </si>
  <si>
    <t>carry and use normal-sized weapons, +3 to hit and +6 damage</t>
  </si>
  <si>
    <t>7-14</t>
  </si>
  <si>
    <t>death knight, horned devil</t>
  </si>
  <si>
    <t>dispel magic III</t>
  </si>
  <si>
    <t>20th / 5th</t>
  </si>
  <si>
    <t>3rd level (cleric), 60' range, 50% to negate non-item related magic, +5% per caster level below 8th and -2% for caster levels above 8th, 42% to destroy potions</t>
  </si>
  <si>
    <t>7th level (druid), 1 turn casting time, 40' range, opens ultra-dimensional gate (90% success) through which emerges a: 5.6% 24 HD earth elemental | 16.7% xorn | 22.2% 12 HD earth elemental | 27.8% 16 HD earth elemental | 27.8% 8 HD earth elemental, remains until assigned task is completed</t>
  </si>
  <si>
    <t>Symbiotic Jelly</t>
  </si>
  <si>
    <t>0.2' long (S)</t>
  </si>
  <si>
    <t>charm monster I (three times per day), constriction VI, immolate II, scaly command II, fear aura VI, polymorph self IV, become invisible I, ESP V, paired ferocity, saving throws XI</t>
  </si>
  <si>
    <t>charm monster I</t>
  </si>
  <si>
    <t>charm monster II</t>
  </si>
  <si>
    <t>symbiotic jelly</t>
  </si>
  <si>
    <t>60' range, single target carnivore or undead must save vs spell or indefinitely charmed, checks made once per week</t>
  </si>
  <si>
    <t>telepathy III</t>
  </si>
  <si>
    <t>converse telepathically with anything, including wild animals and undead</t>
  </si>
  <si>
    <t>illusion V</t>
  </si>
  <si>
    <t>breathe fire XI, weapon immunity II, mind control immunity, polymorph immunity, particular immunity, telepathy I</t>
  </si>
  <si>
    <t>telepathy I</t>
  </si>
  <si>
    <t>the psionic discipline animal telepathy I only works on animals with an int lower than 5</t>
  </si>
  <si>
    <t>converse telepathically with others of their kind</t>
  </si>
  <si>
    <t>khargra</t>
  </si>
  <si>
    <t>Khargra</t>
  </si>
  <si>
    <t>ambush IX</t>
  </si>
  <si>
    <r>
      <t>surprise 7-in-8, or 5-in-6 against creatures with</t>
    </r>
    <r>
      <rPr>
        <b/>
        <sz val="10"/>
        <rFont val="Arial"/>
        <family val="2"/>
      </rPr>
      <t xml:space="preserve"> mining skills</t>
    </r>
  </si>
  <si>
    <t>claw/claw/claw</t>
  </si>
  <si>
    <t>0/0/0</t>
  </si>
  <si>
    <r>
      <t xml:space="preserve">leap up to 10' and deliver bite for 3-18 damage, gaining </t>
    </r>
    <r>
      <rPr>
        <b/>
        <sz val="10"/>
        <rFont val="Arial"/>
        <family val="2"/>
      </rPr>
      <t>ambush IX</t>
    </r>
  </si>
  <si>
    <t>leap up to 50', inflicting 1-6 damage</t>
  </si>
  <si>
    <t>leap attack XIII</t>
  </si>
  <si>
    <t>khargra seize</t>
  </si>
  <si>
    <t>once a claw attack hits target will not be released until khargra is either dead or is presented with metal to eat, seized target will bit for 3-18 damage (must roll to hit)</t>
  </si>
  <si>
    <t>the first metal weapon attack directed at a khargra each round has a 25% chance the weapon being partially consumed, destroying the item if magical</t>
  </si>
  <si>
    <t>contact devour</t>
  </si>
  <si>
    <t>accuracy IX</t>
  </si>
  <si>
    <t>khargra vulnerabilities</t>
  </si>
  <si>
    <t>3.5' long (M)</t>
  </si>
  <si>
    <t>Killmoulis</t>
  </si>
  <si>
    <t>Kuo-toa</t>
  </si>
  <si>
    <t>Kuo-toa Monitor</t>
  </si>
  <si>
    <t>Kuo-toa Priest-king</t>
  </si>
  <si>
    <t>Kuo-toa Chief Whip</t>
  </si>
  <si>
    <t>Bigby hands all have the same AC as the caster and may only be hit with magic weapons</t>
  </si>
  <si>
    <t>cloak of displacement's AC bonus is cumulative with magic armor, rings or bracers</t>
  </si>
  <si>
    <t>max heavy crossbow range underwater is 30'</t>
  </si>
  <si>
    <t>boots of elvenkind are canceled out by metal armor</t>
  </si>
  <si>
    <t>multiclass characters are entitled to the starting gold for both (or all three) of their classes</t>
  </si>
  <si>
    <t>nymph on-sight effects trigger different saving throws: death for death and spell for blindness</t>
  </si>
  <si>
    <t>piercers are helpless after they attack and should only do so en masse</t>
  </si>
  <si>
    <t>Death Dog</t>
  </si>
  <si>
    <t>disease proc VII</t>
  </si>
  <si>
    <t>devil dog</t>
  </si>
  <si>
    <t>20% chance to cause local magic to fail, assuming a caster level of 11th - increases or decreases in 5% increments (therefore 70% immunity to 1st level casters)</t>
  </si>
  <si>
    <t>weapon immunity XXIV</t>
  </si>
  <si>
    <t>hellcat</t>
  </si>
  <si>
    <t>not well defined, "killer whales will swallow prey whole, while sperm whales will swallow a long boat and its crew whole and alive, digestive juices cause 1 hp per turn, 50% chance of being expelled at considerable depth"</t>
  </si>
  <si>
    <t>Wight</t>
  </si>
  <si>
    <t>wight</t>
  </si>
  <si>
    <t>raise dead vulnerable III</t>
  </si>
  <si>
    <t>automatically destroyed</t>
  </si>
  <si>
    <t>any creature drained to -1 level immediately rises as a half strength version</t>
  </si>
  <si>
    <t>Will-o-the-Wisp</t>
  </si>
  <si>
    <t>will-o-the-wisp</t>
  </si>
  <si>
    <t>proc: 2-16 electrical damage</t>
  </si>
  <si>
    <t>become invisible I</t>
  </si>
  <si>
    <t>become invisible II</t>
  </si>
  <si>
    <t>magic resistance IV</t>
  </si>
  <si>
    <t>proc: 1-8 cold damage</t>
  </si>
  <si>
    <t>rot grub</t>
  </si>
  <si>
    <t>3-18/3-18/3-18/3-18</t>
  </si>
  <si>
    <t>infernal, demon, insect</t>
  </si>
  <si>
    <t>lumbering IX</t>
  </si>
  <si>
    <t>retriever</t>
  </si>
  <si>
    <t>lightning ray</t>
  </si>
  <si>
    <t>transmutation ray</t>
  </si>
  <si>
    <t>60' range, single target, lightning damage equal to retriever's current hp, save vs breath weapon for half damage, magic items must save vs lightning if target fails</t>
  </si>
  <si>
    <t>60' range, single target, cold damage equal to retriever's current hp, save vs breath weapon for half damage, magic items must save vs frost if target fails</t>
  </si>
  <si>
    <t>60' range, single target, fire damage equal to retriever's current hp, save vs breath weapon for half damage, magic items must save vs magical fire if target fails</t>
  </si>
  <si>
    <t>upon death, explode in 20' radius for 3-18 fire damage, all combustible materials in range are ignited, save vs spells for half, all items on dark stalker must save vs fireball or be destroyed</t>
  </si>
  <si>
    <r>
      <t xml:space="preserve">may elect to subdue a size M target in which case two weapons are used for subdual damage while the other two arms are used for </t>
    </r>
    <r>
      <rPr>
        <b/>
        <sz val="10"/>
        <rFont val="Arial"/>
        <family val="2"/>
      </rPr>
      <t>xill grapple</t>
    </r>
    <r>
      <rPr>
        <sz val="10"/>
        <rFont val="Arial"/>
        <family val="2"/>
      </rPr>
      <t xml:space="preserve">, subdual damage inflicted is the percentage chance (over max hp) that target is put into submission and transported via </t>
    </r>
    <r>
      <rPr>
        <b/>
        <sz val="10"/>
        <rFont val="Arial"/>
        <family val="2"/>
      </rPr>
      <t>phase ethereal III</t>
    </r>
  </si>
  <si>
    <t>propagate XI</t>
  </si>
  <si>
    <r>
      <t xml:space="preserve">any creature paralyzed by </t>
    </r>
    <r>
      <rPr>
        <b/>
        <sz val="10"/>
        <rFont val="Arial"/>
        <family val="2"/>
      </rPr>
      <t>xill grapple</t>
    </r>
    <r>
      <rPr>
        <sz val="10"/>
        <rFont val="Arial"/>
        <family val="2"/>
      </rPr>
      <t xml:space="preserve"> and transported to ethereal plane has 2-16 eggs imbedded in their stomach, invlicting 11-20 damage per day for 2-8 days before emerging</t>
    </r>
  </si>
  <si>
    <t>Xvart Leader</t>
  </si>
  <si>
    <t>gear: xvart sword</t>
  </si>
  <si>
    <t>xvart</t>
  </si>
  <si>
    <t>small sword, damage 2-5</t>
  </si>
  <si>
    <t>jermlaine(s), xvart(s)</t>
  </si>
  <si>
    <t>60% for either (wolf/bear), 25% of 5-20 in lair</t>
  </si>
  <si>
    <t>project image I</t>
  </si>
  <si>
    <t>project image II</t>
  </si>
  <si>
    <t>Trilloch</t>
  </si>
  <si>
    <t>magic resistance XIII</t>
  </si>
  <si>
    <t>100% chance to cause local magic to fail, assuming a caster level of 11th - increases or decreases in 5% increments (therefore 100% immunity to casters below 12th level)</t>
  </si>
  <si>
    <t>camouflage VIII</t>
  </si>
  <si>
    <t>completely invisible and undetectable to all but targeted duplicate</t>
  </si>
  <si>
    <t>regenerate VI</t>
  </si>
  <si>
    <t>one round after taking damage, regenerates 1 hp per round with amount increasing exponentially (2, 4, 8, etc) until full hp are restored, then regenerative abilities reset</t>
  </si>
  <si>
    <t>crit immune</t>
  </si>
  <si>
    <t>takes normal damage on a natural 20</t>
  </si>
  <si>
    <t>inflicts double damage on 19 and quadruple damage on 20</t>
  </si>
  <si>
    <t>corpse</t>
  </si>
  <si>
    <t>upon incapacitating opponent, rends out their heart with teeth and flies away</t>
  </si>
  <si>
    <t>ruin I</t>
  </si>
  <si>
    <t>ruin II</t>
  </si>
  <si>
    <t>accuracy V, weapon immunity I, ruin I</t>
  </si>
  <si>
    <t>disease proc I, fear aura IX, ruin II, weapon immunity XIV, mind control immunity, raise dead vulnerable I, fire vulnerable III, holy water vulnerable I</t>
  </si>
  <si>
    <t>ruin III</t>
  </si>
  <si>
    <t>sequester death</t>
  </si>
  <si>
    <t>if brought below 1 hp, opponent is transported to patron's home (outer) plane and forced to serve them for 1 year and 1 day; a reward (xp or powerful magic item) is granted upon their release and return to home plane</t>
  </si>
  <si>
    <t>Algoid</t>
  </si>
  <si>
    <t>1-10/1-10</t>
  </si>
  <si>
    <t>completely immune to all physical, magic and psionic effects except for those used by their targeted duplicate</t>
  </si>
  <si>
    <t>algoid</t>
  </si>
  <si>
    <t>weapon immunity XXII</t>
  </si>
  <si>
    <t>psychic burst in a cone 60' long and 20' wide, all within must save using psionic blast table and then suffer an effect from the psionic blast effect table, costs 20 psionic points per usage</t>
  </si>
  <si>
    <t>algoid, mind flayer</t>
  </si>
  <si>
    <t>gas spore</t>
  </si>
  <si>
    <t>leather armor &amp; heavy crossbow</t>
  </si>
  <si>
    <t>Lizard Man Shaman</t>
  </si>
  <si>
    <t>Lizard Man Witch Doctor</t>
  </si>
  <si>
    <t>Ettin Shaman</t>
  </si>
  <si>
    <t>shaman, up to 3rd level</t>
  </si>
  <si>
    <t>10-120</t>
  </si>
  <si>
    <t>Caveman Fighter</t>
  </si>
  <si>
    <t>for every 10, add fighter (3rd)</t>
  </si>
  <si>
    <t>Caveman Subchief</t>
  </si>
  <si>
    <t>in lair, add 1-4 fighters (4th)</t>
  </si>
  <si>
    <t>Caveman Chief</t>
  </si>
  <si>
    <t>in lair, add fighter (5th)</t>
  </si>
  <si>
    <t>Caveman Cleric</t>
  </si>
  <si>
    <t>for every 10, 10% for add 1 cleric (3rd)</t>
  </si>
  <si>
    <t>(both or neither) for every 10, 50% for add 1-4 clerics (3rd to 4th)</t>
  </si>
  <si>
    <t>C, 3M, 20Q, special units have custom treasure</t>
  </si>
  <si>
    <t>B, K, special units have custom treasure</t>
  </si>
  <si>
    <t>A, M, special units have custom treasure</t>
  </si>
  <si>
    <t>W, K, special units have custom treasure</t>
  </si>
  <si>
    <t>J, Z, special units have custom treasure</t>
  </si>
  <si>
    <t>L, Z, special units have custom treasure</t>
  </si>
  <si>
    <t>toxic smoke</t>
  </si>
  <si>
    <t>if set on fire, toxic, oily smoke issues forth for a minimum of 6 hours (1 round per square foot), filling an area 60'x60' and persisting for 4 hours after the fire goes out, all within must save vs poison or die</t>
  </si>
  <si>
    <t>claw/claw/claw/claw or weapon/weapon/
claw/claw</t>
  </si>
  <si>
    <t>1-4/1-4/1-4/1-4 or
1-6/1-6/1-4/1-4</t>
  </si>
  <si>
    <t>wield XVIII</t>
  </si>
  <si>
    <t>xill</t>
  </si>
  <si>
    <t>a specimen has 12 tendrils (which it uses to attack) and a central stalk; the stalk is where the hp are contained (per HD), but each 7' tendrils has 9-10 hp and is 4 AC</t>
  </si>
  <si>
    <t>blood drain XV, bloodthorn components I</t>
  </si>
  <si>
    <t>blood drain XV, bloodthorn components III</t>
  </si>
  <si>
    <t>blood drain XV, bloodthorn components II</t>
  </si>
  <si>
    <t>Boalisk</t>
  </si>
  <si>
    <t>1-3/2-7</t>
  </si>
  <si>
    <t>constriction XI</t>
  </si>
  <si>
    <t>boalisk</t>
  </si>
  <si>
    <t>proc: on constriction hit, automatic 2-7 constriction damage in successive rounds</t>
  </si>
  <si>
    <t>rot gaze</t>
  </si>
  <si>
    <r>
      <t xml:space="preserve">in 75% of rounds target must save vs petrification or suffer </t>
    </r>
    <r>
      <rPr>
        <b/>
        <sz val="10"/>
        <rFont val="Arial"/>
        <family val="2"/>
      </rPr>
      <t>disease proc I</t>
    </r>
  </si>
  <si>
    <t>ambush gaze I, fear ray, cause fear I, symbol of fear, satyr pipe, triton conch, fear proc, fear aura, fear gas</t>
  </si>
  <si>
    <t>ambush gaze I</t>
  </si>
  <si>
    <t>ambush gaze II</t>
  </si>
  <si>
    <r>
      <t xml:space="preserve">gaze attack: upon surprise target is automatically inflicted with </t>
    </r>
    <r>
      <rPr>
        <b/>
        <sz val="10"/>
        <rFont val="Arial"/>
        <family val="2"/>
      </rPr>
      <t>disease proc I</t>
    </r>
  </si>
  <si>
    <t>rot gaze, ambush gaze II, constriction XI</t>
  </si>
  <si>
    <t>MM2</t>
  </si>
  <si>
    <t>slicer beetle (MM2) description includes rules for dealing with mismatched magic gloves/boots</t>
  </si>
  <si>
    <t>Constrictor Snake</t>
  </si>
  <si>
    <t>1/1-3</t>
  </si>
  <si>
    <t>constriction XII</t>
  </si>
  <si>
    <t>constrictor snake</t>
  </si>
  <si>
    <t>proc: on constriction hit, automatic 1-3 constriction damage in successive rounds, humanoid targets may attempt to escape at -1 penalty (open doors)</t>
  </si>
  <si>
    <t>proc: on constriction hit, automatic 2-8 constriction damage in successive rounds, humanoid targets may attempt to escape at -1 penalty (open doors)</t>
  </si>
  <si>
    <t>reptile</t>
  </si>
  <si>
    <t>Bodak</t>
  </si>
  <si>
    <t>death gaze III (once per day), constriction VII, light vulnerable II</t>
  </si>
  <si>
    <t>death gaze III</t>
  </si>
  <si>
    <t>bodak</t>
  </si>
  <si>
    <t>30' range, target must save vs death at -1 or die</t>
  </si>
  <si>
    <t>slow immunity</t>
  </si>
  <si>
    <t>immune to slow effects</t>
  </si>
  <si>
    <t>light vulnerable IX</t>
  </si>
  <si>
    <t>takes 1 damage per round in sunlight</t>
  </si>
  <si>
    <t>Xvart Leader-type</t>
  </si>
  <si>
    <t>Xvart Lieutenant</t>
  </si>
  <si>
    <t>Xvart Shaman</t>
  </si>
  <si>
    <t>Net Xvart</t>
  </si>
  <si>
    <t>for every 20, one will be</t>
  </si>
  <si>
    <t>for every 100, one will be</t>
  </si>
  <si>
    <t>in lair, two lieutenants</t>
  </si>
  <si>
    <t>in lair, one leader</t>
  </si>
  <si>
    <t>1/22</t>
  </si>
  <si>
    <t>in lair, 3-30 giant rats</t>
  </si>
  <si>
    <t>Xvart Magic User</t>
  </si>
  <si>
    <t>5% of population is magic user (1 to 2)</t>
  </si>
  <si>
    <t xml:space="preserve"> Net Xvart</t>
  </si>
  <si>
    <t>xvart swords</t>
  </si>
  <si>
    <t>hand axe</t>
  </si>
  <si>
    <t>mace</t>
  </si>
  <si>
    <t>flail</t>
  </si>
  <si>
    <t>leader types use one of the 25% items, magic users use daggers</t>
  </si>
  <si>
    <t>classed (shaman 6), wield I</t>
  </si>
  <si>
    <t>d5</t>
  </si>
  <si>
    <t>d7</t>
  </si>
  <si>
    <t>classed (cleric/fighter 6/6), wield I, humanoid enmity, infravision I, saving throws IV, mining skills</t>
  </si>
  <si>
    <t>classed (cleric/fighter 5/4), wield I, humanoid enmity, infravision I, saving throws IV, mining skills</t>
  </si>
  <si>
    <t>classed (cleric/fighter 2/2), wield I, humanoid enmity, infravision I, saving throws IV, mining skills</t>
  </si>
  <si>
    <t>classed (cleric/fighter 3/3), wield I, humanoid enmity, infravision I, saving throws IV, mining skills</t>
  </si>
  <si>
    <t>classed (cleric/fighter 4/4), wield I, humanoid enmity, infravision I, saving throws IV, mining skills</t>
  </si>
  <si>
    <t>Hill Dwarf Cleric/Fighter  IV</t>
  </si>
  <si>
    <t>Hill Dwarf Cleric/Fighter  V</t>
  </si>
  <si>
    <t>Hill Dwarf Cleric/Fighter  VI</t>
  </si>
  <si>
    <t>Mountain Dwarf Cleric/Fighter  IV</t>
  </si>
  <si>
    <t>Mountain Dwarf Cleric/Fighter  V</t>
  </si>
  <si>
    <t>Mountain Dwarf Cleric/Fighter  VI</t>
  </si>
  <si>
    <t>subsonic moaning II</t>
  </si>
  <si>
    <t>subsonic moaning III</t>
  </si>
  <si>
    <t>subsonic moaning IV</t>
  </si>
  <si>
    <t>Githyanki Fighter I</t>
  </si>
  <si>
    <t>Githyanki Fighter II</t>
  </si>
  <si>
    <t>Githyanki Fighter III</t>
  </si>
  <si>
    <t>Githyanki Fighter/Magic User I</t>
  </si>
  <si>
    <t>Githyanki Fighter/Magic User II</t>
  </si>
  <si>
    <t>Githyanki Magic User I</t>
  </si>
  <si>
    <t>Githyanki Magic User II</t>
  </si>
  <si>
    <t>Githyanki Magic User III</t>
  </si>
  <si>
    <t>Githyanki Warlock I</t>
  </si>
  <si>
    <t>Githyanki Warlock III</t>
  </si>
  <si>
    <t>Githyanki Warlock II</t>
  </si>
  <si>
    <t>Githyanki Warlock IV</t>
  </si>
  <si>
    <t>classed (magic user 4), wield I, psionics XXI, prime projection</t>
  </si>
  <si>
    <t>classed (magic user 5), wield I, psionics XXI, prime projection</t>
  </si>
  <si>
    <t>can only be used in lieu of attacking, evokes fear in all within 30', save vs spells or 65% likely to drop held items (-5% per level) and flee at maximum speed, 2 round duration</t>
  </si>
  <si>
    <t>can only be used in lieu of attack, causes nausea in a 30'x20' cone, save vs. poison or be made helpless, 2-5 round duration</t>
  </si>
  <si>
    <t>can only be used in lieu of attacking, causes anxiety to all within 80', -2 to hit and damage, no save, anyone listening for one hour straight becomes zombie-like for duration of moaning</t>
  </si>
  <si>
    <t>can only be used in lieu of attack, one target within 30' must save vs magic or be held, 5 round duration</t>
  </si>
  <si>
    <t>shrouded advantage</t>
  </si>
  <si>
    <t>+5 AC in anything less than full light</t>
  </si>
  <si>
    <t>light vulnerable X</t>
  </si>
  <si>
    <t>Cooshee</t>
  </si>
  <si>
    <t>burst movement V</t>
  </si>
  <si>
    <t>cooshee</t>
  </si>
  <si>
    <t>movement 21" (short bursts only)</t>
  </si>
  <si>
    <t>cooshee (MM2) prone opponents are -2 AC and lose their dex bonus</t>
  </si>
  <si>
    <t>bludgeon/bite</t>
  </si>
  <si>
    <t>0/7-10</t>
  </si>
  <si>
    <t>ascomoid, cooshee</t>
  </si>
  <si>
    <t>bludgeon attack proc: on any hit, M-or-smaller humanoid target is knocked down, suffering -2 AC and losing their dex bonus, takes a full round to get back on feet</t>
  </si>
  <si>
    <t>70% undetectable</t>
  </si>
  <si>
    <t>85% undetectable</t>
  </si>
  <si>
    <t>Giant Crane</t>
  </si>
  <si>
    <t>Crysmal</t>
  </si>
  <si>
    <t>projectile spines IX</t>
  </si>
  <si>
    <t>crysmal</t>
  </si>
  <si>
    <t>Type(s)</t>
  </si>
  <si>
    <t>elemental</t>
  </si>
  <si>
    <t>mammal, animal</t>
  </si>
  <si>
    <t>bird, animal</t>
  </si>
  <si>
    <t>insect, giant animal</t>
  </si>
  <si>
    <t>mammal, giant animal</t>
  </si>
  <si>
    <t>slime</t>
  </si>
  <si>
    <t>black pudding</t>
  </si>
  <si>
    <t>1 mile range, detect blood</t>
  </si>
  <si>
    <t>1st level (MU), 130' range, no save, target up to 4 HD falls asleep, 5 turn duration</t>
  </si>
  <si>
    <t>6th level (MU), 40' range, no save, slays target up to 8+3 HD</t>
  </si>
  <si>
    <t>weapon immunity I</t>
  </si>
  <si>
    <t>summon I</t>
  </si>
  <si>
    <t>- "7th" / 18th</t>
  </si>
  <si>
    <r>
      <rPr>
        <b/>
        <sz val="10"/>
        <rFont val="Arial"/>
        <family val="2"/>
      </rPr>
      <t>0th*</t>
    </r>
    <r>
      <rPr>
        <sz val="10"/>
        <rFont val="Arial"/>
        <family val="2"/>
      </rPr>
      <t xml:space="preserve"> / 5th</t>
    </r>
  </si>
  <si>
    <t>weapon immunity XI</t>
  </si>
  <si>
    <t>immune to all edged and piercing weapons</t>
  </si>
  <si>
    <t>rampage III</t>
  </si>
  <si>
    <t>flesh golem</t>
  </si>
  <si>
    <t>1% cumulative chance per combat round of going permanently berserk, attacking anything encountered until it is destroyed</t>
  </si>
  <si>
    <t>1% cumulative chance per combat round of going permanently berserk, attacking anything encountered until its master regains control (10% chance per round)</t>
  </si>
  <si>
    <t>armored body II, capsize VII</t>
  </si>
  <si>
    <t>ambush II, armored body IV</t>
  </si>
  <si>
    <t>+2 AC bonus to lower body/tail</t>
  </si>
  <si>
    <t>type V demon, salamander</t>
  </si>
  <si>
    <t>deafening roar I, armored head II</t>
  </si>
  <si>
    <t>disease proc V</t>
  </si>
  <si>
    <t>giant leach(es)</t>
  </si>
  <si>
    <t>blood drain I, disease proc V</t>
  </si>
  <si>
    <t>breathe acid III</t>
  </si>
  <si>
    <t>breathe frost I</t>
  </si>
  <si>
    <t>breathe frost II</t>
  </si>
  <si>
    <t>breathe frost III</t>
  </si>
  <si>
    <t>breathe chlorine gas</t>
  </si>
  <si>
    <t>breathe fear gas</t>
  </si>
  <si>
    <t>breathe repulsion gas</t>
  </si>
  <si>
    <t>breathe slow gas</t>
  </si>
  <si>
    <t>breathe paralyzing gas</t>
  </si>
  <si>
    <t>damage type(s)</t>
  </si>
  <si>
    <t>effect type</t>
  </si>
  <si>
    <t>confusion proc</t>
  </si>
  <si>
    <t>never surprised</t>
  </si>
  <si>
    <t>functionally invisible in natural environments</t>
  </si>
  <si>
    <t>each hit indicates a frond has attached itself to the target, each round target may compare str to cumulative frond str escape, positive values indicate percentage chance to escape (+2 = 20%) while negative values indicate crushing damage taken (-2 = 2 hp)</t>
  </si>
  <si>
    <t>Su-monster</t>
  </si>
  <si>
    <t>claw/claw/claw/
claw/bite</t>
  </si>
  <si>
    <t>paired ferocity III</t>
  </si>
  <si>
    <t>+1 on morale checks</t>
  </si>
  <si>
    <t>cautious</t>
  </si>
  <si>
    <t>caveman</t>
  </si>
  <si>
    <t>-1 on morale checks</t>
  </si>
  <si>
    <t>Merman</t>
  </si>
  <si>
    <t>merman</t>
  </si>
  <si>
    <t>capsize IV</t>
  </si>
  <si>
    <t>double damage from fire attacks</t>
  </si>
  <si>
    <t>camouflage III</t>
  </si>
  <si>
    <t>mimic</t>
  </si>
  <si>
    <t>adhesive</t>
  </si>
  <si>
    <t>any contact with this creature holds the target fast</t>
  </si>
  <si>
    <t>Mind Flayer</t>
  </si>
  <si>
    <t>psionics XIII</t>
  </si>
  <si>
    <t>mind flayer</t>
  </si>
  <si>
    <t>tentacle/tentacle/
tentacle/tentacle</t>
  </si>
  <si>
    <t>devouring proc</t>
  </si>
  <si>
    <t>proc: dig for and devour targets brain after 1-4 rounds</t>
  </si>
  <si>
    <t>domination</t>
  </si>
  <si>
    <t>body equilibrium</t>
  </si>
  <si>
    <t>(psionic) costs 3 per turn, self only, vertically levitate at a rate of 10' per round</t>
  </si>
  <si>
    <t>levitate VII</t>
  </si>
  <si>
    <t>psionic defense is an at-will action and can be performed during melee combat; psionic attacks demand full concentration, however a psionic can still attack during the same round they used one or more abilities at the cost of +1 speed factor per ability used</t>
  </si>
  <si>
    <t>level-draining effects reduce psionic mastery level as well</t>
  </si>
  <si>
    <t>bards operate outside of multi-/dual-classing rules, and dual-classing is not available to bards</t>
  </si>
  <si>
    <t>35-50 caltrops are needed for a 10' area and they can be easily avoided at walking speed</t>
  </si>
  <si>
    <t>166 strength, ego whip, id insinuation, mind blank, thought shield and mental barrier</t>
  </si>
  <si>
    <t>130 strength, psionic blast, psychic crush, mind blank, thought shield and mental barrier</t>
  </si>
  <si>
    <t>150 strength, psionic blast, ego whip, psychic crush, mind blank, thought shield and mental barrier</t>
  </si>
  <si>
    <t>113 strength, mind thrust, ego whip, psychic crush, mind blank, thought shield and mental barrier</t>
  </si>
  <si>
    <t>bleed proc: after hit, target loses 1 hp per round ("per turn") until bound or cured</t>
  </si>
  <si>
    <t>darkness II</t>
  </si>
  <si>
    <t>darkness III</t>
  </si>
  <si>
    <t>Devil</t>
  </si>
  <si>
    <t>weapon immunity VII</t>
  </si>
  <si>
    <t>phase ethereal I</t>
  </si>
  <si>
    <t>phase ethereal II</t>
  </si>
  <si>
    <t>become ethereal after 3 rounds of concentration</t>
  </si>
  <si>
    <t>charm person</t>
  </si>
  <si>
    <t>3rd level (MU), self, able to listen to sounds within 60' of a chosen location, unlimited range</t>
  </si>
  <si>
    <t>irrel. / 5th</t>
  </si>
  <si>
    <t>irrel. / 1st</t>
  </si>
  <si>
    <t>irrel. / 18th</t>
  </si>
  <si>
    <t>2nd tip</t>
  </si>
  <si>
    <t>3rd tip</t>
  </si>
  <si>
    <t>4th tip</t>
  </si>
  <si>
    <t>5th tip</t>
  </si>
  <si>
    <t>6th tip</t>
  </si>
  <si>
    <t>7th tip</t>
  </si>
  <si>
    <t>8th tip</t>
  </si>
  <si>
    <t>humanoid stats assume the creature is armed/armored</t>
  </si>
  <si>
    <t>creatures with gaze effects may physically attack in the same round</t>
  </si>
  <si>
    <t>generally, like magic effects do not stack</t>
  </si>
  <si>
    <t>in close quarters combat, characters need 3' + the space listed for their weapon</t>
  </si>
  <si>
    <t>proc effects (such as vorpal) are not boosted by str-based to hit bonuses</t>
  </si>
  <si>
    <t>law/chaos describes behavior, good/evil describes motivation</t>
  </si>
  <si>
    <r>
      <t xml:space="preserve">two handed: </t>
    </r>
    <r>
      <rPr>
        <sz val="8"/>
        <rFont val="Arial"/>
        <family val="2"/>
      </rPr>
      <t xml:space="preserve">bo stick, quarterstaff, two-handed sword, trident, bows and polearms
</t>
    </r>
    <r>
      <rPr>
        <b/>
        <sz val="8"/>
        <rFont val="Arial"/>
        <family val="2"/>
      </rPr>
      <t>optionally two handed:</t>
    </r>
    <r>
      <rPr>
        <sz val="8"/>
        <rFont val="Arial"/>
        <family val="2"/>
      </rPr>
      <t xml:space="preserve"> battle axe, spear, morning star and bastard sword (no benefit is listed for opting into two-handed usage)</t>
    </r>
  </si>
  <si>
    <t>the vast majority of sages should be human</t>
  </si>
  <si>
    <t>exceptional centaurs may read scrolls (DM's discretion) but never possess psionics</t>
  </si>
  <si>
    <r>
      <t xml:space="preserve">erratum: </t>
    </r>
    <r>
      <rPr>
        <sz val="8"/>
        <rFont val="Arial"/>
        <family val="2"/>
      </rPr>
      <t>artifact table V (DMG p. 163) lists monster summoning VIII, this should be monster summoning VII</t>
    </r>
  </si>
  <si>
    <r>
      <t xml:space="preserve">erratum: </t>
    </r>
    <r>
      <rPr>
        <sz val="8"/>
        <rFont val="Arial"/>
        <family val="2"/>
      </rPr>
      <t>pyrolisk HD should read "4+3"</t>
    </r>
  </si>
  <si>
    <t>magic users and illusionists must store their spells in books, typically one volume per spell level</t>
  </si>
  <si>
    <t>for every 40, one fighter/magic user (2nd/1st to 3rd/2nd)</t>
  </si>
  <si>
    <t>Elf Fighter/Magic User II</t>
  </si>
  <si>
    <t>Elf Fighter/Magic User I</t>
  </si>
  <si>
    <t>Elf Fighter/Magic User III</t>
  </si>
  <si>
    <t>if 100+, add fighter/magic user (4th/8th)</t>
  </si>
  <si>
    <t>if 100+, add cleric/fighter/magic user (4th/4th/4th)</t>
  </si>
  <si>
    <t>Elf Cleric/Fighter/Magic User I</t>
  </si>
  <si>
    <t>Elf Cleric/Fighter/Magic User II</t>
  </si>
  <si>
    <t>if 160+, add cleric/fighter/magic user (6th/6th/6th)</t>
  </si>
  <si>
    <t>Elf Fighter/Magic User IV</t>
  </si>
  <si>
    <t>if 160+, add fighter/magic user (6th/9th)</t>
  </si>
  <si>
    <t>if 100+, add two F/MU (4th/5th) | if 160+ add two F/MU (4th/5th)</t>
  </si>
  <si>
    <t>Elf Cleric/Fighter/Magic User III</t>
  </si>
  <si>
    <t>if 160+, add two cleric/fighter/magic users (3rd/3rd/3rd)</t>
  </si>
  <si>
    <t>Elf Fighter I</t>
  </si>
  <si>
    <t>Elf Fighter II</t>
  </si>
  <si>
    <t>in lair, for every 40, one fighter (4th)</t>
  </si>
  <si>
    <t>Elf Fighter/Magic User V</t>
  </si>
  <si>
    <t>in lair, automatic fighter/magic user (4th/7th)</t>
  </si>
  <si>
    <t>Elf Cleric/Fighter/Magic User IV</t>
  </si>
  <si>
    <t>in lair, for every 40, one cleric/fighter/magic user (2nd/2nd/2nd)</t>
  </si>
  <si>
    <t>Elf Fighter III</t>
  </si>
  <si>
    <t>Elf Fighter IV</t>
  </si>
  <si>
    <t>in lair, one fighter (5th)</t>
  </si>
  <si>
    <t>in lair, one fighter (6th)</t>
  </si>
  <si>
    <t>65% of 2-12 in lair</t>
  </si>
  <si>
    <t>spear</t>
  </si>
  <si>
    <t>bow</t>
  </si>
  <si>
    <t>sword &amp; bow</t>
  </si>
  <si>
    <t>3rd level (MU), self, caster causes his form to randomly blink up to 2' from previous position, 1-in-8 to be ahead, 4-in-8  to the side, 3-in-8 to the rear), non-AoE attacks made during or after the blink segment (which occurs on the 2-8th segment) automatically miss, however the caster is also 25% likely to miscast spells while the spell is in affect (he may always attack normall), duration 12 rounds</t>
  </si>
  <si>
    <t>light I</t>
  </si>
  <si>
    <t>violent aoe spells such as lightning bolt I or fireball are likely to destroy any spell books within in the affect area; the same goes for black pudding attacks or even salt water exposure</t>
  </si>
  <si>
    <t>completely immune to fireball and lightning bolt, however part water and lower water inflict 1-6 per caster level</t>
  </si>
  <si>
    <t>lightning bolt II</t>
  </si>
  <si>
    <r>
      <rPr>
        <b/>
        <sz val="10"/>
        <rFont val="Arial"/>
        <family val="2"/>
      </rPr>
      <t>12th</t>
    </r>
    <r>
      <rPr>
        <sz val="10"/>
        <rFont val="Arial"/>
        <family val="2"/>
      </rPr>
      <t xml:space="preserve"> / 5th</t>
    </r>
  </si>
  <si>
    <t>3rd level (MU), range 160', hurl lightning bolt 5' wide and 80' long, inflicting 12-72 points of damage, half if target saves vs spell, also forces object saving throws and sets combustibles on fire</t>
  </si>
  <si>
    <t>minor creation</t>
  </si>
  <si>
    <t>12th / 8th</t>
  </si>
  <si>
    <t>alu-demon, barbed devil, barghest, bone devil, derro savant, erinyes, horned devil, ice devil, lamia(s), ogre mage(s), pit fiend, styx devil, succubus, type V demon</t>
  </si>
  <si>
    <t>cloudkill III</t>
  </si>
  <si>
    <t>5th level (MU), 10' range, generates a 40'x20' cube cloud of poison gas, 4 HD and below dies, 5 HD and below save vs poison at -4 or dies, 6 HD and below save vs poison normally or die, 1 turn duration</t>
  </si>
  <si>
    <t>5th level (MU), 10' range, generates a 40'x20' cube cloud of poison gas, 4 HD and below dies, 5 HD and below save vs poison at -4 or dies, 6 HD and below save vs poison normally or die, 15 round duration</t>
  </si>
  <si>
    <t>5th level (MU), 10' range, generates a 40'x20' cube cloud of poison gas, 4 HD and below dies, 5 HD and below save vs poison at -4 or dies, 6 HD and below save vs poison normally or die, 12 round duration</t>
  </si>
  <si>
    <t>ESP VI</t>
  </si>
  <si>
    <t>2nd level (MU), 60' range, able to detect surface thoughts of creatures in range and to probe surface thoughts of one specific target per turn</t>
  </si>
  <si>
    <t>12th / 3rd</t>
  </si>
  <si>
    <t>hypnotic pattern</t>
  </si>
  <si>
    <t>derro savant, ice devil, shen lung</t>
  </si>
  <si>
    <t>derro savant, mezzodaemon, type IV demon</t>
  </si>
  <si>
    <t>derro savant, nabassu</t>
  </si>
  <si>
    <t>derro savant, mezzodaemon</t>
  </si>
  <si>
    <t>shadow magic</t>
  </si>
  <si>
    <t>5th level (illusionist), 170' range, caster fires a shadow version of fireball (20' radius, 12-72 damage), magic missile (6 missiles at 2-5 damage apiece), lightning bolt (10' wide, 40' long, 12-72 damage) or cone of cold (60' long cone, 24-60 damage) effects, target is entitled to a save vs. magic to suffer 12 damage</t>
  </si>
  <si>
    <t>12th / 10th</t>
  </si>
  <si>
    <t>spider climb II</t>
  </si>
  <si>
    <t>1st level (MU), touch, target is able to traverse walls and ceiling at 3" speed, duration 13 rounds</t>
  </si>
  <si>
    <t>wield I, darkness IV (three per day), wall of fog II (two per day), classed (thief 4), detect magic II, light vulnerable IV, immolation death II, minion: dark creeper</t>
  </si>
  <si>
    <t>wall of fog II</t>
  </si>
  <si>
    <t>wall of fog I</t>
  </si>
  <si>
    <t>1st level (illusionist), range 30', creates a nearly opaque (2' visibility) area of fog in a 36' radius hemisphere, duration 16 rounds</t>
  </si>
  <si>
    <t>wall of force</t>
  </si>
  <si>
    <t>5th level (MU), 30' range, creates an invisible barrier 20'x240' either in a large circle (38' radius) or as a straight wall, impervious to all effects exceot disintegrate, 13 turn duration</t>
  </si>
  <si>
    <t>magic equipment: savants roll 2-3 times (repeats discarded), students roll 1 time</t>
  </si>
  <si>
    <t>mob(2:0)</t>
  </si>
  <si>
    <t>mob(3:0)</t>
  </si>
  <si>
    <t>mob(4:1)</t>
  </si>
  <si>
    <t>mob(5:2)</t>
  </si>
  <si>
    <t>chasme, dao, demodand(s), imp, quasit</t>
  </si>
  <si>
    <t>emotion</t>
  </si>
  <si>
    <r>
      <t xml:space="preserve">4th level (illusionist), 10' range (per level), impose an emotion on all targets within 40' diameter area, </t>
    </r>
    <r>
      <rPr>
        <b/>
        <sz val="10"/>
        <rFont val="Arial"/>
        <family val="2"/>
      </rPr>
      <t>fear</t>
    </r>
    <r>
      <rPr>
        <sz val="10"/>
        <rFont val="Arial"/>
        <family val="2"/>
      </rPr>
      <t xml:space="preserve"> (targets must save vs spell or 65% likely to drop held items (-5% per level) and flee at maximum speed), </t>
    </r>
    <r>
      <rPr>
        <b/>
        <sz val="10"/>
        <rFont val="Arial"/>
        <family val="2"/>
      </rPr>
      <t>hate</t>
    </r>
    <r>
      <rPr>
        <sz val="10"/>
        <rFont val="Arial"/>
        <family val="2"/>
      </rPr>
      <t xml:space="preserve"> (morale, damage and thac0 increased +2), </t>
    </r>
    <r>
      <rPr>
        <b/>
        <sz val="10"/>
        <rFont val="Arial"/>
        <family val="2"/>
      </rPr>
      <t>hopelessness</t>
    </r>
    <r>
      <rPr>
        <sz val="10"/>
        <rFont val="Arial"/>
        <family val="2"/>
      </rPr>
      <t xml:space="preserve"> (lose hope and submit to any demands made by caster) or </t>
    </r>
    <r>
      <rPr>
        <b/>
        <sz val="10"/>
        <rFont val="Arial"/>
        <family val="2"/>
      </rPr>
      <t>rage</t>
    </r>
    <r>
      <rPr>
        <sz val="10"/>
        <rFont val="Arial"/>
        <family val="2"/>
      </rPr>
      <t xml:space="preserve"> (+1 thac0, +3 damage, +5 hp), save vs spell negates, duration is concentration</t>
    </r>
  </si>
  <si>
    <r>
      <t xml:space="preserve">caster assumes the form of a fiendish dog, upgrading movement (15" to 30") and gaining </t>
    </r>
    <r>
      <rPr>
        <b/>
        <sz val="10"/>
        <rFont val="Arial"/>
        <family val="2"/>
      </rPr>
      <t>ambush I</t>
    </r>
    <r>
      <rPr>
        <sz val="10"/>
        <rFont val="Arial"/>
        <family val="2"/>
      </rPr>
      <t xml:space="preserve"> and the ability to pass without leaving any trace or track, if damaged by fire suffers involuntary </t>
    </r>
    <r>
      <rPr>
        <b/>
        <sz val="10"/>
        <rFont val="Arial"/>
        <family val="2"/>
      </rPr>
      <t>planar travel IV</t>
    </r>
    <r>
      <rPr>
        <sz val="10"/>
        <rFont val="Arial"/>
        <family val="2"/>
      </rPr>
      <t xml:space="preserve"> to Gehenna</t>
    </r>
  </si>
  <si>
    <t>Barghest</t>
  </si>
  <si>
    <t>Barkburr (2 HD)</t>
  </si>
  <si>
    <t>Barkburr (3 HD)</t>
  </si>
  <si>
    <t>Barkburr (4 HD)</t>
  </si>
  <si>
    <t>Barkburr (5 HD)</t>
  </si>
  <si>
    <t>Barkburr (6 HD)</t>
  </si>
  <si>
    <t>24" diameter (S)</t>
  </si>
  <si>
    <t>36" diamater (S)</t>
  </si>
  <si>
    <t>30" diameter (S)</t>
  </si>
  <si>
    <t>mithral studded, deep gnome dagger, deep gnome pick, 7-10 deep gnome stun darts</t>
  </si>
  <si>
    <t>prob</t>
  </si>
  <si>
    <t>1-100 (2-200 in lair)</t>
  </si>
  <si>
    <t>10% of encountered ants | in lair, add 1 per 5 ants</t>
  </si>
  <si>
    <t>confusion death</t>
  </si>
  <si>
    <t>giant ant queen</t>
  </si>
  <si>
    <t>upon death, all ants in colony become confused for 6 rounds and then wander away</t>
  </si>
  <si>
    <r>
      <t xml:space="preserve">1 fighter/magic user (7th/6th) </t>
    </r>
    <r>
      <rPr>
        <i/>
        <sz val="10"/>
        <rFont val="Arial"/>
        <family val="2"/>
      </rPr>
      <t>and...</t>
    </r>
  </si>
  <si>
    <t>Githzerai Captain I</t>
  </si>
  <si>
    <t>Githzerai Captain II</t>
  </si>
  <si>
    <t>1 fighter (6th)</t>
  </si>
  <si>
    <t>1 fighter/magic user (5th/5th)</t>
  </si>
  <si>
    <t>Githzerai Supreme Leader I</t>
  </si>
  <si>
    <t>Githzerai Supreme Leader II</t>
  </si>
  <si>
    <t>1 fighter (9th)</t>
  </si>
  <si>
    <t>1 fighter/magic user (4th/7th)</t>
  </si>
  <si>
    <t>Githyanki Supreme Leader I</t>
  </si>
  <si>
    <t>1 fighter (11th)</t>
  </si>
  <si>
    <t>Githyanki Supreme Leader II</t>
  </si>
  <si>
    <t>1 fighter/magic user (7th/8th)</t>
  </si>
  <si>
    <t>Drow (male)</t>
  </si>
  <si>
    <t>Drow (female)</t>
  </si>
  <si>
    <t>half of all base units</t>
  </si>
  <si>
    <t>5-50 (base units are 2nd level fighters)</t>
  </si>
  <si>
    <t>if 50+, add leader (9 HD)</t>
  </si>
  <si>
    <t>Moray Eel</t>
  </si>
  <si>
    <t>red slaad</t>
  </si>
  <si>
    <t>gate XX</t>
  </si>
  <si>
    <t>9th level (MU), 30' range, 35% likely to open ultra-dimensional gate, through which emerges: 1-2 red slaadi</t>
  </si>
  <si>
    <t>power word stun I</t>
  </si>
  <si>
    <t>power word stun II</t>
  </si>
  <si>
    <t>venom IX</t>
  </si>
  <si>
    <t>Snyad</t>
  </si>
  <si>
    <t>ambush XI</t>
  </si>
  <si>
    <t>snyad</t>
  </si>
  <si>
    <t>surprise 9-in-10</t>
  </si>
  <si>
    <t>saving throws XV</t>
  </si>
  <si>
    <t>ambush XI, saving throws XV, minion: mite</t>
  </si>
  <si>
    <t>minion: mite</t>
  </si>
  <si>
    <r>
      <t xml:space="preserve">often acts in co-operation with </t>
    </r>
    <r>
      <rPr>
        <b/>
        <sz val="10"/>
        <rFont val="Arial"/>
        <family val="2"/>
      </rPr>
      <t>mites</t>
    </r>
    <r>
      <rPr>
        <sz val="10"/>
        <rFont val="Arial"/>
        <family val="2"/>
      </rPr>
      <t>, which are a cousin species</t>
    </r>
  </si>
  <si>
    <t>Son of Kyuss</t>
  </si>
  <si>
    <t>son of Kyuss</t>
  </si>
  <si>
    <t>1st level (cleric), self, constant fear in 15' radius, targets must save vs wand or 65% likely to drop held items (-5% per level) and flee at maximum speed, 6 round duration</t>
  </si>
  <si>
    <t>fear aura III0</t>
  </si>
  <si>
    <t>resilience V0</t>
  </si>
  <si>
    <t>wield XIX, lightning immunity I, fire resistance I</t>
  </si>
  <si>
    <t>Atomie</t>
  </si>
  <si>
    <t>CN-G</t>
  </si>
  <si>
    <t>Grig</t>
  </si>
  <si>
    <t>18" (S)</t>
  </si>
  <si>
    <t>leap attack XVI</t>
  </si>
  <si>
    <t>grig</t>
  </si>
  <si>
    <t xml:space="preserve">leap up to 120' and hurl up to three grig darts </t>
  </si>
  <si>
    <t>gear: cricket dart</t>
  </si>
  <si>
    <t>gear: cricket sword</t>
  </si>
  <si>
    <t>tiny weapon, damage 1-4, may be hurled like a dart (15' | 30' | 45'), only inflicts 1 point when thrown by non-grig</t>
  </si>
  <si>
    <t>grig, svirfneblin(s)</t>
  </si>
  <si>
    <t>1st level (illusionist), self, adopt a form to appear up to 1' taller or shorter and whatever appropriate bipedal shape they wish, duration is 14-24 rounds (2-12+12)</t>
  </si>
  <si>
    <t>change self II</t>
  </si>
  <si>
    <t>change self I</t>
  </si>
  <si>
    <t>arcane circumvention</t>
  </si>
  <si>
    <t>Arcanadaemon (level 11)</t>
  </si>
  <si>
    <t>Arcanadaemon (level 12)</t>
  </si>
  <si>
    <t>Arcanadaemon (level 13)</t>
  </si>
  <si>
    <t>Arcanadaemon (level 14)</t>
  </si>
  <si>
    <t>Arcanadaemon (level 15)</t>
  </si>
  <si>
    <t>Arcanadaemon (level 17)</t>
  </si>
  <si>
    <t>Arcanadaemon (level 18)</t>
  </si>
  <si>
    <t>Arcanadaemon (level 16)</t>
  </si>
  <si>
    <t>telekinesis X</t>
  </si>
  <si>
    <t>chasme</t>
  </si>
  <si>
    <r>
      <rPr>
        <b/>
        <sz val="10"/>
        <rFont val="Arial"/>
        <family val="2"/>
      </rPr>
      <t>5</t>
    </r>
    <r>
      <rPr>
        <sz val="10"/>
        <rFont val="Arial"/>
        <family val="2"/>
      </rPr>
      <t>th</t>
    </r>
    <r>
      <rPr>
        <sz val="10"/>
        <rFont val="Arial"/>
        <family val="2"/>
      </rPr>
      <t xml:space="preserve"> / 9th</t>
    </r>
  </si>
  <si>
    <t>5th level (MU), 50' range, no save, movement starts at 2" and doubles each round until out of range, 150 lb limit</t>
  </si>
  <si>
    <t>shriek X</t>
  </si>
  <si>
    <t>emit horrid rasping, all within 15' must are 100%-10%_per_level to fall asleep 2-8 hours, or else until chasme has trained blood for 1 round (1-4 damage)</t>
  </si>
  <si>
    <t>gate XXIV</t>
  </si>
  <si>
    <t>fiery plume striking a single target in melee range, 1-6 hp, save vs breath weapon for half damage</t>
  </si>
  <si>
    <t>animal friendship</t>
  </si>
  <si>
    <t>1st level (druid) 10' range, one hour cast time, animal with intelligence from 1-4 becomes permenantly befriended</t>
  </si>
  <si>
    <r>
      <t xml:space="preserve">if symbol is intact after death, reincarnate as </t>
    </r>
    <r>
      <rPr>
        <b/>
        <sz val="10"/>
        <rFont val="Arial"/>
        <family val="2"/>
      </rPr>
      <t>blue slaad</t>
    </r>
    <r>
      <rPr>
        <sz val="10"/>
        <rFont val="Arial"/>
        <family val="2"/>
      </rPr>
      <t xml:space="preserve"> 24 hours after death, then transform back into green slaad after one year</t>
    </r>
  </si>
  <si>
    <t>claw/claw/bite or weapon/weapon</t>
  </si>
  <si>
    <t>4-10/4-10/2-16 or
3-10/3-10</t>
  </si>
  <si>
    <t>death slaad, grey slaad</t>
  </si>
  <si>
    <t>gear: sword +2</t>
  </si>
  <si>
    <t>grey slaad</t>
  </si>
  <si>
    <t>longsword +2, 3-10</t>
  </si>
  <si>
    <t>death slaad, grey slaad, ki-rin, mezzodaemon, nycadaemon</t>
  </si>
  <si>
    <t>blindness reflection</t>
  </si>
  <si>
    <t>Firedrake</t>
  </si>
  <si>
    <t>breathe fire VII</t>
  </si>
  <si>
    <t>firedrake</t>
  </si>
  <si>
    <t>fiery plume in a cone 60' long and 10' wide, 2-16 damage, save vs breath weapon for half damage</t>
  </si>
  <si>
    <t>Firenewt</t>
  </si>
  <si>
    <t>Elite Firenewt</t>
  </si>
  <si>
    <t>Firenewt Priest</t>
  </si>
  <si>
    <t>Firenewt Overlord</t>
  </si>
  <si>
    <t>breathe fire VIII</t>
  </si>
  <si>
    <t>firenewt</t>
  </si>
  <si>
    <t>no activities for 1-4 turns</t>
  </si>
  <si>
    <t>Brownie</t>
  </si>
  <si>
    <t>1.5' (S)</t>
  </si>
  <si>
    <t>saving throws I</t>
  </si>
  <si>
    <t>ventriloquism</t>
  </si>
  <si>
    <t>natural invisibility</t>
  </si>
  <si>
    <t>brownie</t>
  </si>
  <si>
    <t>saving throws as 9th level cleric</t>
  </si>
  <si>
    <t>upon death, explode in 20' radius for 6-36 damage, save vs wands for half</t>
  </si>
  <si>
    <t>Gelatinous Cube</t>
  </si>
  <si>
    <t>10' cube (L)</t>
  </si>
  <si>
    <t>gelatinous cube</t>
  </si>
  <si>
    <t>cold resistance I</t>
  </si>
  <si>
    <t>saving throws as 7th level fighter</t>
  </si>
  <si>
    <t>commune I</t>
  </si>
  <si>
    <t>Intellect Devourer</t>
  </si>
  <si>
    <t>claw/claw/claw/
claw</t>
  </si>
  <si>
    <t>psionics XI</t>
  </si>
  <si>
    <t>intellect devourer</t>
  </si>
  <si>
    <t>psionic detection I</t>
  </si>
  <si>
    <t>detect use of psionics within 60'</t>
  </si>
  <si>
    <t>psionic detection II</t>
  </si>
  <si>
    <t>detect use of psionics within 30'</t>
  </si>
  <si>
    <t>gray ooze, intellect devourer</t>
  </si>
  <si>
    <t>magic jar I</t>
  </si>
  <si>
    <t>magic jar II</t>
  </si>
  <si>
    <t>5th level (MU), range 60', caster attempts to possess target, saving throw vs magic modified by target's combined int+wis scores (36 and above = +4, 33-35 = +3, 30-32 = +2, 27-29 = +1, 23-26 = 0, 19-22 = -1, 15-18 = -2, 14 and below = -3), duration variable:  int+wis above 22 = one save per round, above 19 = one save per turn, above 14 = one save per day, otherwise one save per week</t>
  </si>
  <si>
    <t>proc: age target 10-40 years</t>
  </si>
  <si>
    <t>Ghoul</t>
  </si>
  <si>
    <t>ghoul</t>
  </si>
  <si>
    <t>Lacedon</t>
  </si>
  <si>
    <t>Cloud Giant</t>
  </si>
  <si>
    <t>18' tall (L)</t>
  </si>
  <si>
    <t>hurl boulder I</t>
  </si>
  <si>
    <t>breathe fire IX, fiery retreat</t>
  </si>
  <si>
    <t>fiery retreat</t>
  </si>
  <si>
    <r>
      <t xml:space="preserve">if approached (or struck with water), the firetoad's next action will be to hope away (slowly) while unleashing two </t>
    </r>
    <r>
      <rPr>
        <b/>
        <sz val="10"/>
        <rFont val="Arial"/>
        <family val="2"/>
      </rPr>
      <t>breathe fire IX</t>
    </r>
    <r>
      <rPr>
        <sz val="10"/>
        <rFont val="Arial"/>
        <family val="2"/>
      </rPr>
      <t>s; two small fireballs, 30' range, explode in 5' radius, each dealing damage equal to firetoad's current hp, save vs breath weapon for half damage</t>
    </r>
  </si>
  <si>
    <t>reptile, elemental</t>
  </si>
  <si>
    <t>enchanted, amphibian</t>
  </si>
  <si>
    <t>Flail Snail (4 HD)</t>
  </si>
  <si>
    <t>Flail Snail (5 HD)</t>
  </si>
  <si>
    <t>Flail Snail (6 HD)</t>
  </si>
  <si>
    <t>bludgeon/bludgeon/
bludgeon/bludgeon</t>
  </si>
  <si>
    <t>stunjelly</t>
  </si>
  <si>
    <t>ambush I, paralyze proc I, envelope I, cold resistance II, lightning immunity I, mind control immunity, polymorph immunity</t>
  </si>
  <si>
    <t>gelatinous cube, stunjelly</t>
  </si>
  <si>
    <t>Sussurus</t>
  </si>
  <si>
    <t>7' tall and broad (L)</t>
  </si>
  <si>
    <t>grimlock(s), sussurus</t>
  </si>
  <si>
    <t>wary VI</t>
  </si>
  <si>
    <t>sussurus</t>
  </si>
  <si>
    <t>surprised 1-in-20</t>
  </si>
  <si>
    <t>drone continuously, causing all undead within a half mile to become inert if they fail a turn undead check as if by a 2nd level cleric; such undead reactivate upon being attacked</t>
  </si>
  <si>
    <t>hug V</t>
  </si>
  <si>
    <t>on claw hit with natural 18, automatically hug for 3-24 (crushing and piercing)</t>
  </si>
  <si>
    <t>Svirfneblin</t>
  </si>
  <si>
    <t>3-6</t>
  </si>
  <si>
    <t>Svirfneblin Leader</t>
  </si>
  <si>
    <t>Svirfneblin Assistant</t>
  </si>
  <si>
    <t>Svirfneblin Burrow Warden</t>
  </si>
  <si>
    <t>svirfneblin(s)</t>
  </si>
  <si>
    <t>wield XVII</t>
  </si>
  <si>
    <t>carry and use normal-sized weapons with a +3 to hit bonus</t>
  </si>
  <si>
    <t>1/2 hp,
2 to 4
Weeks</t>
  </si>
  <si>
    <t>Terminal
Duration</t>
  </si>
  <si>
    <t>3-5</t>
  </si>
  <si>
    <t>2-3</t>
  </si>
  <si>
    <t>3-4</t>
  </si>
  <si>
    <t>4-7</t>
  </si>
  <si>
    <t>1 to 12 weeks</t>
  </si>
  <si>
    <t>1 to 12 hours</t>
  </si>
  <si>
    <t>no minimum distance listed, charge inflicts 4-24 damage</t>
  </si>
  <si>
    <t>charge XIII [50%]</t>
  </si>
  <si>
    <t>Giant Rat</t>
  </si>
  <si>
    <t>disease proc II</t>
  </si>
  <si>
    <t>disease proc I</t>
  </si>
  <si>
    <t>weapon or contact</t>
  </si>
  <si>
    <t>8th* / 12th</t>
  </si>
  <si>
    <r>
      <t xml:space="preserve">large groups of </t>
    </r>
    <r>
      <rPr>
        <b/>
        <sz val="10"/>
        <rFont val="Arial"/>
        <family val="2"/>
      </rPr>
      <t>gnolls</t>
    </r>
    <r>
      <rPr>
        <sz val="10"/>
        <rFont val="Arial"/>
        <family val="2"/>
      </rPr>
      <t xml:space="preserve"> will sometimes be led by flinds</t>
    </r>
  </si>
  <si>
    <t>Flumph</t>
  </si>
  <si>
    <t>flumph</t>
  </si>
  <si>
    <r>
      <t xml:space="preserve">metal spear, damage 1-6, proc: </t>
    </r>
    <r>
      <rPr>
        <b/>
        <sz val="10"/>
        <rFont val="Arial"/>
        <family val="2"/>
      </rPr>
      <t>heat aura</t>
    </r>
    <r>
      <rPr>
        <sz val="10"/>
        <rFont val="Arial"/>
        <family val="2"/>
      </rPr>
      <t xml:space="preserve"> effect (additional 1-6 damage)</t>
    </r>
  </si>
  <si>
    <t>acid proc I</t>
  </si>
  <si>
    <t>acid proc II</t>
  </si>
  <si>
    <t>all assassins wield garrotes in addition to their other weapons</t>
  </si>
  <si>
    <t>50% of 7th+ level clerics use deep pincers, otherwise straight clerics are unarmed</t>
  </si>
  <si>
    <t>deep harpoon &amp; dagger</t>
  </si>
  <si>
    <t>all higher level fighters carry deep harpoon &amp; dagger</t>
  </si>
  <si>
    <t>1-4 F (100%)</t>
  </si>
  <si>
    <t>3rd individual (5 HD)</t>
  </si>
  <si>
    <t>gear: slaadi symbol</t>
  </si>
  <si>
    <t>slaadi</t>
  </si>
  <si>
    <t>claw/claw/claw/claw/
bite</t>
  </si>
  <si>
    <t>2-12/2-12/2-12/2-12/
2-16</t>
  </si>
  <si>
    <t>demi-human</t>
  </si>
  <si>
    <r>
      <t>unique magical jewel imbedded in creature's skull, possession of this jewel will force the corresponding slaadi to perform up to three tasks; removable via (</t>
    </r>
    <r>
      <rPr>
        <b/>
        <sz val="10"/>
        <rFont val="Arial"/>
        <family val="2"/>
      </rPr>
      <t>holy word</t>
    </r>
    <r>
      <rPr>
        <sz val="10"/>
        <rFont val="Arial"/>
        <family val="2"/>
      </rPr>
      <t xml:space="preserve">, </t>
    </r>
    <r>
      <rPr>
        <b/>
        <sz val="10"/>
        <rFont val="Arial"/>
        <family val="2"/>
      </rPr>
      <t>mind blank</t>
    </r>
    <r>
      <rPr>
        <sz val="10"/>
        <rFont val="Arial"/>
        <family val="2"/>
      </rPr>
      <t xml:space="preserve">, </t>
    </r>
    <r>
      <rPr>
        <b/>
        <sz val="10"/>
        <rFont val="Arial"/>
        <family val="2"/>
      </rPr>
      <t>power word: stun</t>
    </r>
    <r>
      <rPr>
        <sz val="10"/>
        <rFont val="Arial"/>
        <family val="2"/>
      </rPr>
      <t>,</t>
    </r>
    <r>
      <rPr>
        <b/>
        <sz val="10"/>
        <rFont val="Arial"/>
        <family val="2"/>
      </rPr>
      <t xml:space="preserve"> trap the soul</t>
    </r>
    <r>
      <rPr>
        <sz val="10"/>
        <rFont val="Arial"/>
        <family val="2"/>
      </rPr>
      <t xml:space="preserve"> or </t>
    </r>
    <r>
      <rPr>
        <b/>
        <sz val="10"/>
        <rFont val="Arial"/>
        <family val="2"/>
      </rPr>
      <t>wish</t>
    </r>
    <r>
      <rPr>
        <sz val="10"/>
        <rFont val="Arial"/>
        <family val="2"/>
      </rPr>
      <t xml:space="preserve">: 100% | </t>
    </r>
    <r>
      <rPr>
        <b/>
        <sz val="10"/>
        <rFont val="Arial"/>
        <family val="2"/>
      </rPr>
      <t>limited wish</t>
    </r>
    <r>
      <rPr>
        <sz val="10"/>
        <rFont val="Arial"/>
        <family val="2"/>
      </rPr>
      <t xml:space="preserve">: 65% | </t>
    </r>
    <r>
      <rPr>
        <b/>
        <sz val="10"/>
        <rFont val="Arial"/>
        <family val="2"/>
      </rPr>
      <t>alter reality</t>
    </r>
    <r>
      <rPr>
        <sz val="10"/>
        <rFont val="Arial"/>
        <family val="2"/>
      </rPr>
      <t xml:space="preserve"> 32%)</t>
    </r>
  </si>
  <si>
    <t>psionics XXIII</t>
  </si>
  <si>
    <t>blue slaad</t>
  </si>
  <si>
    <t>47 strength, mind blank and thought shield (no offensive capabilities)</t>
  </si>
  <si>
    <t>telekinesis VI</t>
  </si>
  <si>
    <t>blue slaad, mezzodaemon</t>
  </si>
  <si>
    <t>hold person I</t>
  </si>
  <si>
    <t>hold person II</t>
  </si>
  <si>
    <t>60' range, 1 human/demi-human/humanoid target must save vs spell at -2 or immobilized, 11 round duration</t>
  </si>
  <si>
    <t>gate XVI</t>
  </si>
  <si>
    <t>9th level (MU), 30' range, 40% likely to open ultra-dimensional gate, through which emerges: 50% a blue slaad | 35% a green slaad | 15% a red slaad</t>
  </si>
  <si>
    <t>infernal, slaad</t>
  </si>
  <si>
    <t>claw/claw/bit or weapon/weapon</t>
  </si>
  <si>
    <t>3-18/3-18/2-20 or 
2-9/2-9</t>
  </si>
  <si>
    <t>death slaad</t>
  </si>
  <si>
    <t>psionics XXIV</t>
  </si>
  <si>
    <t>207 strength, psionic blast, mind thrust, ego whip, id insinuation, psychic crush, mind blank, thought shield, mental barrier, intellect fortress and tower of iron will</t>
  </si>
  <si>
    <t>gear: sword of sharpness</t>
  </si>
  <si>
    <t>level drain III</t>
  </si>
  <si>
    <t>bite proc: permenantly drain 1-3 levels of experience</t>
  </si>
  <si>
    <t>berbalang, death slaad, githzerai, mind flayer</t>
  </si>
  <si>
    <t>planar travel V</t>
  </si>
  <si>
    <t>shift freely between all planes</t>
  </si>
  <si>
    <t>darkness VI</t>
  </si>
  <si>
    <t>2nd level (MU), 100' range, darkness in 30' diameter, 2 turn duration</t>
  </si>
  <si>
    <t>10th / 3rd</t>
  </si>
  <si>
    <t>10th / 9th</t>
  </si>
  <si>
    <t>shape change III</t>
  </si>
  <si>
    <t>flame strike</t>
  </si>
  <si>
    <t>5th level (cleric), range 60', cause a column of fire to descend on a 5' radius column, inflicting 6-48 damage, half if target saves vs spell, also forces object saving throws and sets combustibles on fire</t>
  </si>
  <si>
    <t>irrel. / 9th</t>
  </si>
  <si>
    <t>(6-48)</t>
  </si>
  <si>
    <t>gate XVII</t>
  </si>
  <si>
    <t>9th level (MU), 30' range, 90% likely to open ultra-dimensional gate, through which emerges: 25% a blue slaad | 25% a green slaad | 25% a red slaad | 25% a grey slaad</t>
  </si>
  <si>
    <t>death knight, death slaad</t>
  </si>
  <si>
    <t>unholy word</t>
  </si>
  <si>
    <t>6th / 9th</t>
  </si>
  <si>
    <t>if brought to 0 hp, continuously regenerates unless burned, immersed in acid/holy water or struck with lightning, even a small piece will begin fully reforming after 3-18 rounds</t>
  </si>
  <si>
    <t>disease proc IX</t>
  </si>
  <si>
    <t>bludgeon/contact</t>
  </si>
  <si>
    <t>1-8/0</t>
  </si>
  <si>
    <t>infest proc V</t>
  </si>
  <si>
    <t>fear aura III0, regenerate II, resilience V0, disease proc IX, infest proc V, mind control immunity</t>
  </si>
  <si>
    <t>Stunjelly</t>
  </si>
  <si>
    <t>10' cube with half depth (L)</t>
  </si>
  <si>
    <t>Entry name</t>
  </si>
  <si>
    <t>frequency</t>
  </si>
  <si>
    <t>Frost Man Fighter</t>
  </si>
  <si>
    <t>cone of cold I (three times per day), classed (fighter 4th), wield I, cold aura III</t>
  </si>
  <si>
    <t>cone of cold I (three times per day), classed (thief 4th), wield I, cold aura III</t>
  </si>
  <si>
    <t>cone of cold I (three times per day), classed (cleric 4th), wield I, cold aura III</t>
  </si>
  <si>
    <t>cone of cold I (three times per day), classed (magic user 4th), wield I, cold aura III</t>
  </si>
  <si>
    <t>wary I, classed (shaman 3)</t>
  </si>
  <si>
    <t>annis seize</t>
  </si>
  <si>
    <t>annis seize, assume form XIII, fog cloud, (twice each per day), armored hide, weapon immunity XXVI, illusion immune, infravision I, blunt vulnerable</t>
  </si>
  <si>
    <t>entangle</t>
  </si>
  <si>
    <t>1st level (druid), 80' range, 40' diameter area of effect, save or targets up to size M are held fast by grasping roots and branches, if save vs magic is successful movement is still reduced 50%, 1 turn duration</t>
  </si>
  <si>
    <t>6th / 2nd</t>
  </si>
  <si>
    <t>2nd level (druid), touch range, 10' wide area becomes trapped area of effect, save or running targets up to size M are tripped for 1-6 damage a stunned 2-5 rounds, walking targets and/or soft landings suffer only a 2-5 segment stun, 1 hour duration</t>
  </si>
  <si>
    <t>if swallowed, attaches to victim's throat and drains 1-3 hp of blood per round for up to 10 rounds, each round after attachment carries a 50% chance victim suffers 1-4 hp choking damage, three consecutive rounds of choking damage results in automatic death, allies may attempt to lance leech with a rod by rolling under their dex *5%, failed attempts cause an additional 1-4 damage</t>
  </si>
  <si>
    <t>Tiger Fly (male)</t>
  </si>
  <si>
    <t>Tiger Fly (female)</t>
  </si>
  <si>
    <t>Tiger Fly (larva)</t>
  </si>
  <si>
    <t>1-8/1-8/0/0</t>
  </si>
  <si>
    <t>0/0/0/0</t>
  </si>
  <si>
    <t>slash/slash/claw/claw</t>
  </si>
  <si>
    <t>grasping sting I</t>
  </si>
  <si>
    <t>grasping sting II</t>
  </si>
  <si>
    <t>tiger fly (male)</t>
  </si>
  <si>
    <t>tiger fly (female)</t>
  </si>
  <si>
    <t>-
(4-24)</t>
  </si>
  <si>
    <t>when a 0-damage claw hits it grasps onto the target until the tiger fly is slain, if two claws manage to grasp a target an automatic 4-24 damage sting is administered in the following round, requiring an additional save vs poison or die</t>
  </si>
  <si>
    <t>when a 0-damage claw hits it grasps onto the target until the tiger fly is slain, if two claws manage to grasp a target a 4-16 damage sting is administered in the following round, requiring an additional save vs paralyzation or target is paralyzed</t>
  </si>
  <si>
    <t>-
(4-16)</t>
  </si>
  <si>
    <t>propagate X</t>
  </si>
  <si>
    <r>
      <t xml:space="preserve">any creature paralyzed by </t>
    </r>
    <r>
      <rPr>
        <b/>
        <sz val="10"/>
        <rFont val="Arial"/>
        <family val="2"/>
      </rPr>
      <t xml:space="preserve">grasping sting II </t>
    </r>
    <r>
      <rPr>
        <sz val="10"/>
        <rFont val="Arial"/>
        <family val="2"/>
      </rPr>
      <t xml:space="preserve">has 1-3 eggs laid in them in the subsequent round, eggs may only be destroyed by </t>
    </r>
    <r>
      <rPr>
        <b/>
        <sz val="10"/>
        <rFont val="Arial"/>
        <family val="2"/>
      </rPr>
      <t>heal</t>
    </r>
    <r>
      <rPr>
        <sz val="10"/>
        <rFont val="Arial"/>
        <family val="2"/>
      </rPr>
      <t xml:space="preserve"> or a similarly powerful spell, 13-24 hours later 1-3 </t>
    </r>
    <r>
      <rPr>
        <b/>
        <sz val="10"/>
        <rFont val="Arial"/>
        <family val="2"/>
      </rPr>
      <t>tiger fly larvae</t>
    </r>
    <r>
      <rPr>
        <sz val="10"/>
        <rFont val="Arial"/>
        <family val="2"/>
      </rPr>
      <t xml:space="preserve"> emerge from the victim, killing them instantly</t>
    </r>
  </si>
  <si>
    <t>grasping sting II, propagate X</t>
  </si>
  <si>
    <t>3-6 fighters (1st to 3rd)</t>
  </si>
  <si>
    <t>3-6 fighter/magic users (1st/1st to 3rd/2nd)</t>
  </si>
  <si>
    <t>3-6 magic users (1st to 3rd)</t>
  </si>
  <si>
    <t>2 fighter/magic users (4th/4th)</t>
  </si>
  <si>
    <t>3 fighters (4th to 7th)</t>
  </si>
  <si>
    <t>2 magic users (4th to 7th)</t>
  </si>
  <si>
    <t>1 fighter (8th)</t>
  </si>
  <si>
    <t>1 anti-paladin (8th)</t>
  </si>
  <si>
    <t>Githyanki Illusionist</t>
  </si>
  <si>
    <t>1-4 F</t>
  </si>
  <si>
    <t>5-6 F (50%)</t>
  </si>
  <si>
    <t>7-8 Anti-P</t>
  </si>
  <si>
    <t>+4 splint mail &amp; +3 two-handed silver sword</t>
  </si>
  <si>
    <t>+4 splint mail &amp; +3 long sword</t>
  </si>
  <si>
    <t>+4 splint mail &amp; +2 long sword</t>
  </si>
  <si>
    <t>+4 splint mail &amp; two-handed sword</t>
  </si>
  <si>
    <t>+4 splint mail &amp; +1 two-handed sword</t>
  </si>
  <si>
    <t>SupLead</t>
  </si>
  <si>
    <t>+4 splint mail &amp; +5 two-handed silver sword</t>
  </si>
  <si>
    <t>MU &amp; Ill</t>
  </si>
  <si>
    <t>7-8 F (40%)</t>
  </si>
  <si>
    <t>7-8 F (30%)</t>
  </si>
  <si>
    <t>MU &amp; Illusionist, 5% per level each: magic scroll, ring, wand/staff &amp; misc.</t>
  </si>
  <si>
    <t>Githzerai Fighter</t>
  </si>
  <si>
    <t>4-7 fighters (1st to 2nd)</t>
  </si>
  <si>
    <t>Githzerai Fighter/Magic User</t>
  </si>
  <si>
    <t>Githzerai Magic User</t>
  </si>
  <si>
    <t>4-7 fighter/magic users (1st to 2nd)</t>
  </si>
  <si>
    <t>4-7 magic user (1st to 2nd)</t>
  </si>
  <si>
    <t>Githzerai Monk</t>
  </si>
  <si>
    <t>5% that monk (6th to 8th) replaces a fighter (1st to 2nd)</t>
  </si>
  <si>
    <t>5% that illusionist (6th) replaces a magic user (1st to 3rd)</t>
  </si>
  <si>
    <t>Githzerai Warlock</t>
  </si>
  <si>
    <t>Githyanki Warlock</t>
  </si>
  <si>
    <t>2 magic users (3rd to 5th)</t>
  </si>
  <si>
    <t>Githzerai Sergeant</t>
  </si>
  <si>
    <t>3 fighters (3rd to 6th)</t>
  </si>
  <si>
    <t>Githzerai Zerth</t>
  </si>
  <si>
    <t>3 fighter/magic users (3rd)</t>
  </si>
  <si>
    <t>acts as steed to githyanki, small/young adult through huge/ancient</t>
  </si>
  <si>
    <t>chain mail &amp; two-handed sword</t>
  </si>
  <si>
    <t>chain mail &amp; +1 two-handed sword</t>
  </si>
  <si>
    <t>chain mail &amp; +3 two-handed sword</t>
  </si>
  <si>
    <t xml:space="preserve">F &amp; F/M, 5% per level each: weapon, armor, shield &amp; potion </t>
  </si>
  <si>
    <t xml:space="preserve">F, F/M &amp; Anti-Pal, 5% per level each: weapon, armor, shield &amp; potion </t>
  </si>
  <si>
    <t>MU, 5% per level each: magic scroll, ring, wand/staff &amp; misc.</t>
  </si>
  <si>
    <t>for every 40, add one champion</t>
  </si>
  <si>
    <t>for every 10, add one leader</t>
  </si>
  <si>
    <t>2% for 1-2 mind flyers</t>
  </si>
  <si>
    <t>long sword</t>
  </si>
  <si>
    <t>bastard sword</t>
  </si>
  <si>
    <t>broad sword</t>
  </si>
  <si>
    <t>all special units use either battle axe or two-handed sword</t>
  </si>
  <si>
    <t>mix freely with rats of all sorts</t>
  </si>
  <si>
    <t>75% "to be found in the company with" | 50% to have interconnected lair</t>
  </si>
  <si>
    <t>gear: banemidge pike</t>
  </si>
  <si>
    <t>gear: banemidge sap</t>
  </si>
  <si>
    <t>banemidge pike, banemidge sap &amp; 3 needle-darts</t>
  </si>
  <si>
    <t>primarily engage via giant spider silk nets, pit traps and flaming oil</t>
  </si>
  <si>
    <t>if 35+, "there will be" one elder</t>
  </si>
  <si>
    <t>Rat</t>
  </si>
  <si>
    <t>relatives of gnolls | groups of gnolls sometimes led by one or more flind</t>
  </si>
  <si>
    <t>mutated lizard man | marsh-dwelling lizard men "sometimes led by" 1-3</t>
  </si>
  <si>
    <t>superior variety of lizard man | 100% to lead 10-100 lizard men</t>
  </si>
  <si>
    <t>3rd and 4th individuals (3 HD)</t>
  </si>
  <si>
    <t>Greater Kenku I</t>
  </si>
  <si>
    <t>Greater Kenku II</t>
  </si>
  <si>
    <t>Greater Kenku III</t>
  </si>
  <si>
    <t>6th individual (4 HD)</t>
  </si>
  <si>
    <t>8th individual (5 HD)</t>
  </si>
  <si>
    <t>quarterstaff</t>
  </si>
  <si>
    <t>katana</t>
  </si>
  <si>
    <t>relative of flinds | groups of gnolls sometimes led by one or more flind</t>
  </si>
  <si>
    <t>for every 4 add one fighter (3rd to 4th)</t>
  </si>
  <si>
    <t>Kuo-toa Fighter I</t>
  </si>
  <si>
    <t>Kuo-toa Fighter II</t>
  </si>
  <si>
    <t>for every 8 add one fighter (5th to 6th)</t>
  </si>
  <si>
    <t>Kuo-toa Assassin/Cleric</t>
  </si>
  <si>
    <t>for every 12 add one assassin/cleric (4th/4th to 6th/6th)</t>
  </si>
  <si>
    <t>if 20+, add four assassin/fighters (3rd/3rd)</t>
  </si>
  <si>
    <t>Kuo-toa Lieutenant</t>
  </si>
  <si>
    <t>if 20+, add two fighters (8th)</t>
  </si>
  <si>
    <t>Kuo-toa Captain</t>
  </si>
  <si>
    <t>if 20+, add one fighter (10th)</t>
  </si>
  <si>
    <t>for every 20 add one monitor</t>
  </si>
  <si>
    <t>Kuo-toa Whip I</t>
  </si>
  <si>
    <t>Kuo-toa Whip II</t>
  </si>
  <si>
    <t>in lair, add two assassin/fighters (4th/4th to 5th/5th)</t>
  </si>
  <si>
    <t>in lair, add one assassin/fighter (6th/6th)</t>
  </si>
  <si>
    <t>Kuo-toa Priest-King</t>
  </si>
  <si>
    <t>in lair, add one assassin/cleric (10th/10th to 12th/12th)</t>
  </si>
  <si>
    <t>Kuo-toa Eye</t>
  </si>
  <si>
    <t>in lair, add eight assassin/clerics (6th/6th to 8th/8th)</t>
  </si>
  <si>
    <t>Kuo-toa Cleric I</t>
  </si>
  <si>
    <t>in lair, for every 20 add one cleric (3rd)</t>
  </si>
  <si>
    <t>Kuo-toa Cleric II</t>
  </si>
  <si>
    <t>in lair, for every 40 add one cleric (4th)</t>
  </si>
  <si>
    <t>Kuo-toa Cleric III</t>
  </si>
  <si>
    <t>in lair, for every 80 add one cleric (5th)</t>
  </si>
  <si>
    <t>Kuo-toa Cleric IV</t>
  </si>
  <si>
    <t>caryatid column</t>
  </si>
  <si>
    <t>nonmagical weapons do half damage, magical weapons do normal damage sans bonus</t>
  </si>
  <si>
    <t>any weapon hitting this creature is 25% likely to break, minus 5% per plus</t>
  </si>
  <si>
    <t>saving throws XII</t>
  </si>
  <si>
    <t>saving throws at +4 bonus</t>
  </si>
  <si>
    <t>Caterwaul</t>
  </si>
  <si>
    <t>enchanted, humanoid, mammal</t>
  </si>
  <si>
    <t>on contact, ferrous metals are destroyed (iron, steel, mithral and adamantite)</t>
  </si>
  <si>
    <r>
      <t>tail proc: target struck must save vs paralyzation or be</t>
    </r>
    <r>
      <rPr>
        <b/>
        <sz val="10"/>
        <rFont val="Arial"/>
        <family val="2"/>
      </rPr>
      <t xml:space="preserve"> stunned</t>
    </r>
    <r>
      <rPr>
        <sz val="10"/>
        <rFont val="Arial"/>
        <family val="2"/>
      </rPr>
      <t xml:space="preserve"> 2-8 rounds</t>
    </r>
  </si>
  <si>
    <r>
      <t xml:space="preserve">tail proc: target struck is 75% (-5% per level above one) to be </t>
    </r>
    <r>
      <rPr>
        <b/>
        <sz val="10"/>
        <rFont val="Arial"/>
        <family val="2"/>
      </rPr>
      <t xml:space="preserve">stunned </t>
    </r>
    <r>
      <rPr>
        <sz val="10"/>
        <rFont val="Arial"/>
        <family val="2"/>
      </rPr>
      <t>1-10 rounds</t>
    </r>
  </si>
  <si>
    <t>clobber I</t>
  </si>
  <si>
    <t>clobber II</t>
  </si>
  <si>
    <t>swallow whole V, clobber I, lumbering V</t>
  </si>
  <si>
    <t>clobber II, catoblepas gaze, planar awareness</t>
  </si>
  <si>
    <t>classed (fighter 2), wield I, gnomish enmity, saving throws IV, infravision I, mining skills</t>
  </si>
  <si>
    <t>classed (fighter 4), wield I, gnomish enmity, saving throws IV, infravision I, mining skills</t>
  </si>
  <si>
    <t>classed (cleric 2), wield I, gnomish enmity, saving throws IV, infravision I, mining skills</t>
  </si>
  <si>
    <t>classed (cleric 3), wield I, gnomish enmity, saving throws IV, infravision I, mining skills</t>
  </si>
  <si>
    <t>classed (cleric 7), wield I, gnomish enmity, saving throws IV, infravision I, mining skills</t>
  </si>
  <si>
    <t>classed (shaman 7), wield I, infravision I, light vulnerable I, minion: worg</t>
  </si>
  <si>
    <t>classed (witch doctor 4/7), wield I, infravision I, light vulnerable I, minion: worg</t>
  </si>
  <si>
    <t>wield I, infravision I, light vulnerable I</t>
  </si>
  <si>
    <t>classed (witch doctor 2/5), wield I, infravision I, light vulnerable I</t>
  </si>
  <si>
    <t>classed (shaman 5), wield I, infravision I, light vulnerable I</t>
  </si>
  <si>
    <t>Mountain Dwarf Fighter I</t>
  </si>
  <si>
    <t>Mountain Dwarf Fighter II</t>
  </si>
  <si>
    <t>Mountain Dwarf Fighter III</t>
  </si>
  <si>
    <t>Mountain Dwarf Fighter IV</t>
  </si>
  <si>
    <t>Mountain Dwarf Fighter V</t>
  </si>
  <si>
    <t>Mountain Dwarf Fighter VI</t>
  </si>
  <si>
    <t>Mountain Dwarf Cleric/Fighter  I</t>
  </si>
  <si>
    <t>Mountain Dwarf Cleric/Fighter  II</t>
  </si>
  <si>
    <t>Mountain Dwarf Cleric/Fighter  III</t>
  </si>
  <si>
    <t>wield I, gnomish enmity, saving throws IV, infravision I, mining skills</t>
  </si>
  <si>
    <t>NG-LG</t>
  </si>
  <si>
    <t>classed (fighter 3), wield I, gnomish enmity, saving throws IV, infravision I, mining skills</t>
  </si>
  <si>
    <t>classed (fighter 5), wield I, gnomish enmity, saving throws IV, infravision I, mining skills</t>
  </si>
  <si>
    <t>classed (fighter 6), wield I, gnomish enmity, saving throws IV, infravision I, mining skills</t>
  </si>
  <si>
    <t>resilience IX</t>
  </si>
  <si>
    <t>cifal</t>
  </si>
  <si>
    <r>
      <t xml:space="preserve">the first 20% or (2 HD) of the hp are the binding force holding it together - once those are lost the individual insects comprising the cifal scatter at 24", triggering </t>
    </r>
    <r>
      <rPr>
        <b/>
        <sz val="10"/>
        <rFont val="Arial"/>
        <family val="2"/>
      </rPr>
      <t>reslience IX</t>
    </r>
  </si>
  <si>
    <r>
      <t xml:space="preserve">immediately after the cifal is scattered (via </t>
    </r>
    <r>
      <rPr>
        <b/>
        <sz val="10"/>
        <rFont val="Arial"/>
        <family val="2"/>
      </rPr>
      <t>instability</t>
    </r>
    <r>
      <rPr>
        <sz val="10"/>
        <rFont val="Arial"/>
        <family val="2"/>
      </rPr>
      <t>) the binding force begins regenerating at 2 hp per round; once it reaches full health (2 HD) the cifal reforms and resumes combat</t>
    </r>
  </si>
  <si>
    <t>cifal, water weird</t>
  </si>
  <si>
    <t>Clubnek</t>
  </si>
  <si>
    <t>movement 24" (short bursts only)</t>
  </si>
  <si>
    <t>caterwaul, clubnek</t>
  </si>
  <si>
    <t>Coffer Corpse</t>
  </si>
  <si>
    <t>claw or weapon</t>
  </si>
  <si>
    <t>coffer corpse</t>
  </si>
  <si>
    <t>instability I</t>
  </si>
  <si>
    <t>instability II</t>
  </si>
  <si>
    <t>instability I, resilience IX, weapon immunity XIX</t>
  </si>
  <si>
    <t>if struck for 6 or more non-magical damage the coffer corpse collapses and appears to be destroyed; rises one round later, all in melee range must save vs spell or 65% likely to drop held items (-5% per level) and flee at maximum speed, 3 round duration</t>
  </si>
  <si>
    <t>constriction V</t>
  </si>
  <si>
    <t>proc: on claw hit, automatic 1-6 constriction damage in successive rounds</t>
  </si>
  <si>
    <t>Crabman</t>
  </si>
  <si>
    <t>insect, humanoid</t>
  </si>
  <si>
    <t>Crypt Thing</t>
  </si>
  <si>
    <t>claw</t>
  </si>
  <si>
    <t>weapon immunity I, improved teleport</t>
  </si>
  <si>
    <t>improved teleport</t>
  </si>
  <si>
    <t>crypt thing</t>
  </si>
  <si>
    <t>any medium target struck by a vortex is lifted (slightly) off the ground and violently jostled until either victim or vortex is slain, 1-3 damage per round with a cumulative 5% chance of death; victim cannot attack once lifted off the ground</t>
  </si>
  <si>
    <t>Whipweed</t>
  </si>
  <si>
    <t>Witherstench</t>
  </si>
  <si>
    <t>Xill</t>
  </si>
  <si>
    <t>Xvart</t>
  </si>
  <si>
    <t>Yellow Musk Creeper</t>
  </si>
  <si>
    <t>Yellow Musk Zombie</t>
  </si>
  <si>
    <t>enchanted, plant</t>
  </si>
  <si>
    <t>15' long (M)</t>
  </si>
  <si>
    <t>whipweed components</t>
  </si>
  <si>
    <t>whipweed</t>
  </si>
  <si>
    <t>lumbering XI</t>
  </si>
  <si>
    <t>5th level (druid), self, caster trasports between trees at ranges up to 60' (oak), 54' (ash), 48' (yew), 42' (elm), 24' (other trees), 18' (other plants) without error, caster may elect to remain inside the tree up to 6 rounds</t>
  </si>
  <si>
    <t>pass plant</t>
  </si>
  <si>
    <t>speak with animals</t>
  </si>
  <si>
    <r>
      <t xml:space="preserve">3rd level (druid), 30' range, 100% likely to summon a swarm of insects to attack a single target, causing 2 damage per round and preventing all other actions, above ground will be flying insects (70%) or crawling insects (30%, which only move 10' per round), undergound it is 30% likely to be 1-4 </t>
    </r>
    <r>
      <rPr>
        <b/>
        <sz val="10"/>
        <rFont val="Arial"/>
        <family val="2"/>
      </rPr>
      <t>giant ants</t>
    </r>
    <r>
      <rPr>
        <sz val="10"/>
        <rFont val="Arial"/>
        <family val="2"/>
      </rPr>
      <t>, lasts 5 rounds</t>
    </r>
  </si>
  <si>
    <t>Aspis</t>
  </si>
  <si>
    <t>Aurumvorax</t>
  </si>
  <si>
    <t>leap attack XI, burrow ambush I</t>
  </si>
  <si>
    <t>burrow ambush I</t>
  </si>
  <si>
    <t>burrow ambush II</t>
  </si>
  <si>
    <t>aurumvorax</t>
  </si>
  <si>
    <t>burst up from below ground (surprising 3-in-6)</t>
  </si>
  <si>
    <t>clamping bite IV</t>
  </si>
  <si>
    <t>proc clamping bite on any hit, inflicting max damage in subsequent rounds plus between 2-8 claw attacks (1-6 apiece, which must roll to-hit ignoring dexterity) until aurumvorax or target is slain</t>
  </si>
  <si>
    <t>weapon immunity XXVIII</t>
  </si>
  <si>
    <t>fire resistance VI</t>
  </si>
  <si>
    <t>immune to normal fire, half damage from magical fire attacks</t>
  </si>
  <si>
    <t>clamping bite IV, burrow ambush II, weapon immunity XXVIII, fire resistance VI, poison immunity</t>
  </si>
  <si>
    <t>Azer (2 HD)</t>
  </si>
  <si>
    <t>Azer (3 HD)</t>
  </si>
  <si>
    <t>proc: save vs paralysis or become paralyzed 5-20 rounds, elves immune</t>
  </si>
  <si>
    <t>proc: save vs paralysis or become paralyzed 1 hour</t>
  </si>
  <si>
    <t>proc: save vs poison or become permanently paralyzed, die in 2-5 days unless neutralized</t>
  </si>
  <si>
    <t>proc: permanently drain 1 level of experience</t>
  </si>
  <si>
    <t>proc: permanently drain 2 levels of experience</t>
  </si>
  <si>
    <t>proc: "kiss," permanently drain 1 level of experience</t>
  </si>
  <si>
    <t>fear</t>
  </si>
  <si>
    <t>Ogre</t>
  </si>
  <si>
    <t>Ogre Leader</t>
  </si>
  <si>
    <t>Ogre Chieftain</t>
  </si>
  <si>
    <t>ogre chieftain</t>
  </si>
  <si>
    <t>wield X</t>
  </si>
  <si>
    <t>wield XI</t>
  </si>
  <si>
    <t>carry and use giant-sized weapons, +2 to hit and damage</t>
  </si>
  <si>
    <t>carry and use giant-sized weapons, +3 to hit and +4 damage bonus</t>
  </si>
  <si>
    <t>Ogre Mage</t>
  </si>
  <si>
    <t>Ogre Mage Chief</t>
  </si>
  <si>
    <t>bludgeon or weapon</t>
  </si>
  <si>
    <t>ogre, ogre leader, ogre mage, ogre mage chief</t>
  </si>
  <si>
    <t xml:space="preserve">   130 +5</t>
  </si>
  <si>
    <t xml:space="preserve">   225 +6</t>
  </si>
  <si>
    <t xml:space="preserve">   350 +8</t>
  </si>
  <si>
    <t>Pan Lung (6-8) - no breath weapon, constriction effect</t>
  </si>
  <si>
    <t xml:space="preserve">   475 +6</t>
  </si>
  <si>
    <t xml:space="preserve">   700 +8</t>
  </si>
  <si>
    <t xml:space="preserve"> 1,100 +10</t>
  </si>
  <si>
    <t>Li Lung (7-9) - no breath weapon, earthquake effect</t>
  </si>
  <si>
    <t xml:space="preserve">   575 +8</t>
  </si>
  <si>
    <t xml:space="preserve">  </t>
  </si>
  <si>
    <t xml:space="preserve">   925 +10</t>
  </si>
  <si>
    <t xml:space="preserve"> 1,400 +12</t>
  </si>
  <si>
    <t>Shen Lung (9-11) - no breath weapon, ice storm effect</t>
  </si>
  <si>
    <t xml:space="preserve"> 2,100 +14</t>
  </si>
  <si>
    <t xml:space="preserve"> 3,000 +16</t>
  </si>
  <si>
    <t>Lung Wang (11-13) - breath steam 100'x50' (3x)</t>
  </si>
  <si>
    <t xml:space="preserve"> 4,550 +16</t>
  </si>
  <si>
    <t xml:space="preserve"> 6,350 +18</t>
  </si>
  <si>
    <t>T'ien Lung (11-13) - breath fire 90'x30' (6x)</t>
  </si>
  <si>
    <t>Shadow Dragon (4-6 +5) - breath level-draining shadows, hide in shadows</t>
  </si>
  <si>
    <t xml:space="preserve">   245 +5</t>
  </si>
  <si>
    <t xml:space="preserve"> 3,450 +5 +50 per hp over 36 (so roughly 60% of their hp)</t>
  </si>
  <si>
    <r>
      <t xml:space="preserve">carry and use up to 4 normal-sized weapons, or missile weapons with a +2 bonus (stacks with </t>
    </r>
    <r>
      <rPr>
        <b/>
        <sz val="10"/>
        <rFont val="Arial"/>
        <family val="2"/>
      </rPr>
      <t>accuracy I</t>
    </r>
    <r>
      <rPr>
        <sz val="10"/>
        <rFont val="Arial"/>
        <family val="2"/>
      </rPr>
      <t>)</t>
    </r>
  </si>
  <si>
    <t>eye of fear and flame, xill</t>
  </si>
  <si>
    <t>9th level (MU), 30' range, 50% likely to open ultra-dimensional gate, through which emerges: 25% a type I demon | 25% a type II demon | 25% a type III demon | 25% a type IV demon</t>
  </si>
  <si>
    <t>9th level (MU), 30' range, 60% likely to open ultra-dimensional gate, through which emerges: 30% a type I demon | 25% a type II demon | 15% a type III demon | 15% a type IV demon | 10% a type VI demon 5% a demon lord or prince</t>
  </si>
  <si>
    <t>Type VI Demon</t>
  </si>
  <si>
    <t>weapon/weapon</t>
  </si>
  <si>
    <t>12' tall (L)</t>
  </si>
  <si>
    <t>telekinesis V</t>
  </si>
  <si>
    <t>symbol of sleep</t>
  </si>
  <si>
    <t>symbol of stunning</t>
  </si>
  <si>
    <t>gate VI</t>
  </si>
  <si>
    <t>read magic</t>
  </si>
  <si>
    <t>for every 50, "there will be" one cleric (5th)</t>
  </si>
  <si>
    <t>if 50+, "there will be" one cleric (8th)</t>
  </si>
  <si>
    <t>for every 20, 50% of one vampire in group</t>
  </si>
  <si>
    <t>if 50+, "there will be" two clerics (6th)</t>
  </si>
  <si>
    <t>Kobold Guard</t>
  </si>
  <si>
    <t>Kobold Leader</t>
  </si>
  <si>
    <t>for every 40 "there will be" 1 (identical to guards)</t>
  </si>
  <si>
    <t>for every 40 "there will be" 2 (identical to leaders) | if 200+ add 5-20</t>
  </si>
  <si>
    <t>65% for either (wild boar/giant weasel), 70% of 2-5 in lair</t>
  </si>
  <si>
    <t>65% for either (wild boar/giant weasel), 30% of 1-4 in lair</t>
  </si>
  <si>
    <t>Kobold Witch Doctor</t>
  </si>
  <si>
    <t>Goblin Witch Doctor</t>
  </si>
  <si>
    <t>Kobold Shaman</t>
  </si>
  <si>
    <t>spiked wooden club</t>
  </si>
  <si>
    <t>axe</t>
  </si>
  <si>
    <t>javelins (2-3)</t>
  </si>
  <si>
    <t>spear &amp; short sword</t>
  </si>
  <si>
    <t>short sword</t>
  </si>
  <si>
    <t>short sword and javelin (1)</t>
  </si>
  <si>
    <t>Ixitxachitl (1+1)</t>
  </si>
  <si>
    <t>Ixitxachitl Guard (3+3)</t>
  </si>
  <si>
    <t>Ixitxachitl Leader (4+4)</t>
  </si>
  <si>
    <t>Vampiric Ixitxachitl (2+2)</t>
  </si>
  <si>
    <t>Ixitxachitl Cleric I (1+1)</t>
  </si>
  <si>
    <t>Ixitxachitl Cleric II (1+1)</t>
  </si>
  <si>
    <t>Ixitxachitl Cleric III (1+1)</t>
  </si>
  <si>
    <t>crude morning star &amp; barbed darts</t>
  </si>
  <si>
    <t>crude morning star &amp; javelins</t>
  </si>
  <si>
    <t>armed units use shields, entire group will be uniform</t>
  </si>
  <si>
    <t>for every 40 "there will be" 4 fighters (3rd)</t>
  </si>
  <si>
    <t>for every 40 "there will be" 1 fighter (4th)</t>
  </si>
  <si>
    <t>if 120+, add 12 fighters (3rd)</t>
  </si>
  <si>
    <t>if 120+, add 1 fighter (5th)</t>
  </si>
  <si>
    <t>100% for 100% force mounted on giant eels</t>
  </si>
  <si>
    <t>100% for 4-16 in lair</t>
  </si>
  <si>
    <t>Portuguese Man o' war</t>
  </si>
  <si>
    <t>50% for 1 in lair</t>
  </si>
  <si>
    <t>crossbow</t>
  </si>
  <si>
    <t>lance</t>
  </si>
  <si>
    <t>net &amp; dagger</t>
  </si>
  <si>
    <t>leather armor, shield &amp; sword</t>
  </si>
  <si>
    <t>leather armor &amp; pole arm</t>
  </si>
  <si>
    <t>leather armor &amp; light crossbow</t>
  </si>
  <si>
    <t>leather armor &amp; short bow</t>
  </si>
  <si>
    <t>light horse, leather armor, shield &amp; spear</t>
  </si>
  <si>
    <t>light horse, leather armor, shield &amp; light crossbow</t>
  </si>
  <si>
    <t>medium horse, chainmail, shield &amp; sword</t>
  </si>
  <si>
    <t>for every 20, add fighter (3rd)</t>
  </si>
  <si>
    <t>Bandit Fighter II</t>
  </si>
  <si>
    <t>for every 30, add fighter (4th)</t>
  </si>
  <si>
    <t>Bandit Fighter I</t>
  </si>
  <si>
    <t>Bandit Fighter III</t>
  </si>
  <si>
    <t>Bandit Fighter IV</t>
  </si>
  <si>
    <t>proc: save vs poison or suffer 5-20, suffer 2-8 even if save is made</t>
  </si>
  <si>
    <t>proc: save vs poison at -1 or suffer 6-21, suffer 2-8 even if save is made</t>
  </si>
  <si>
    <t>proc: save vs poison at -2 or suffer 7-22, suffer 2-8 even if save is made</t>
  </si>
  <si>
    <t>venom XI</t>
  </si>
  <si>
    <t>venom XII</t>
  </si>
  <si>
    <t>wall of fire I, illusion II, become invisible I, gaseous form I, polymorph self I, enlarge, detect magic I (once each per day), grant wish (three times), telepathy I, produce flame, pyrotechnics, fire resistance II, planar travel III</t>
  </si>
  <si>
    <t>level drain II (unlike Wraiths and Spectres, this is actually a strength-based bludgeoning attack), classed, vampire charm, regenerate III, summon VIII, weapon immunity I, mind control immunity, gaseous form I, assume form IV, propagate V, resilience VII, vampire vulnerabilities, holy water vulnerable II</t>
  </si>
  <si>
    <t>if a character assumes gaseous form I, all of their equipment remains in place and active (including cursed items)</t>
  </si>
  <si>
    <t>a vampire must be incapacitated in order to be staked; vampires can be damaged by magic weapons but not slain by them as they assume gaseous form I upon reaching zero hp; create water may not be cast on any creatures (including vampires)</t>
  </si>
  <si>
    <t>Mist Dragon (9-11) - breath blinding vapor dot, assume gaseous form I</t>
  </si>
  <si>
    <t>Cloud Dragon (12-14) - breath air blast, assume gaseous form I, control weather</t>
  </si>
  <si>
    <t>gaseous form II</t>
  </si>
  <si>
    <t>cloud dragon</t>
  </si>
  <si>
    <t>1-10/1-10/3-36</t>
  </si>
  <si>
    <t>able to direct additional melee attack (3-12 damage) at one target to the rear</t>
  </si>
  <si>
    <t>breathe blast of air 130' long and 30' diameter, targets under 10 lbs per hit point of cloud dragon will be swept back 1-6' per HD of dragon, suffering dragon's max hp in wind and bludgeoning damage, save for vs breath weapon for half damage, all paper, shields and loosely bound garments are automatically blown an additional 20-200' and must save vs. crushing blow or be destroyed/tattered</t>
  </si>
  <si>
    <t>breathe air blast</t>
  </si>
  <si>
    <t>precipitation</t>
  </si>
  <si>
    <t>range 10'-per-HD, causes a brief shower in a 30' vertical cylinder, douses small-to-medium fires, fire-based creatures take 12-14 damage, 1 round duration</t>
  </si>
  <si>
    <t>cloud dragon, shator</t>
  </si>
  <si>
    <t>cloudburst</t>
  </si>
  <si>
    <t>range 10'-per-HD, causes a heavy shower in a 30' vertical cylinder, dousing all non-magical and small magical fires, and converting large (fireball+) sized magical fires into a ball of steam causing 1-3 damage per round to all in area for 2-5 rounds, 1 round duration</t>
  </si>
  <si>
    <t>call lightning IV</t>
  </si>
  <si>
    <r>
      <rPr>
        <b/>
        <sz val="10"/>
        <rFont val="Arial"/>
        <family val="2"/>
      </rPr>
      <t>13th</t>
    </r>
    <r>
      <rPr>
        <sz val="10"/>
        <rFont val="Arial"/>
        <family val="2"/>
      </rPr>
      <t xml:space="preserve"> / 3rd</t>
    </r>
  </si>
  <si>
    <t>3rd level (druid), must be cast during pre-existing storm, caster is provided a window in which to summon 3 lightning strikes (max one per turn) within 360' of the caster's position, each strike inflicting 8-64 points of damage within a 10' radius, saving throw vs magic halves, 1 hour duration</t>
  </si>
  <si>
    <t>3rd level (druid), must be cast during pre-existing storm, caster is provided a window in which to summon 18 lightning strikes (max one per turn) within 360' of the caster's position, each strike inflicting 40-320 points of damage within a 10' radius, saving throw vs magic halves, 3 hour duration</t>
  </si>
  <si>
    <t>3rd level (druid), must be cast during pre-existing storm, caster is provided a window in which to summon 3 lightning strikes (max one per turn) within 360' of the caster's position, each strike inflicting 7-56 points of damage within a 10' radius, saving throw vs magic halves, 5 turn duration</t>
  </si>
  <si>
    <t>3rd level (druid), must be cast during pre-existing storm or in a summoned effect, caster is provided a window in which to summon 13 lightning strikes (max one per turn) within 360' of the caster's position, each strike inflicting 15-120 points of damage within a 10' radius, saving throw vs magic halves, 2 hour duration</t>
  </si>
  <si>
    <t>(40-320/40-320/
40-320/40-320/
…12 times…
40-320/40-320)</t>
  </si>
  <si>
    <t>(15-120/15-120/
15-120/15-120/
…7 times…
15-120/15-120)</t>
  </si>
  <si>
    <t>black dragon, blue dragon, brass dragon, bronze dragon, cloud dragon, copper dragon, gold dragon, green dragon, red dragon, silver dragon, white dragon, yu lung</t>
  </si>
  <si>
    <t>Red Faerie Dragon (mage)</t>
  </si>
  <si>
    <t>Red Faerie Dragon (druid)</t>
  </si>
  <si>
    <t>Red-orange Faerie Dragon (mage)</t>
  </si>
  <si>
    <t>Red-orange Faerie Dragon (druid)</t>
  </si>
  <si>
    <t>Orange Faerie Dragon (mage)</t>
  </si>
  <si>
    <t>Orange Faerie Dragon (druid)</t>
  </si>
  <si>
    <t>Yellow Faerie Dragon (mage)</t>
  </si>
  <si>
    <t>Yellow Faerie Dragon (druid)</t>
  </si>
  <si>
    <t>Green Faerie Dragon (mage)</t>
  </si>
  <si>
    <t>Green Faerie Dragon (druid)</t>
  </si>
  <si>
    <t>Blue-green Faerie Dragon (mage)</t>
  </si>
  <si>
    <t>Blue-green Faerie Dragon (druid)</t>
  </si>
  <si>
    <t>Blue Faerie Dragon (mage)</t>
  </si>
  <si>
    <t>Blue Faerie Dragon (druid)</t>
  </si>
  <si>
    <t>Purple Faerie Dragon (mage)</t>
  </si>
  <si>
    <t>Purple Faerie Dragon (druid)</t>
  </si>
  <si>
    <t>1+' long (S)</t>
  </si>
  <si>
    <t>dragon spellcasting X</t>
  </si>
  <si>
    <t>faerie dragon</t>
  </si>
  <si>
    <t>cast spells: 100% MU spells as indicated in caster level, choosing spells from pre-set faerie dragon list</t>
  </si>
  <si>
    <t>dragon spellcasting XI</t>
  </si>
  <si>
    <t>faerie dragon (mage)</t>
  </si>
  <si>
    <t>faerie dragon (druid)</t>
  </si>
  <si>
    <t>cast spells: 100% druid spells as indicated in caster level, choosing spells from pre-set faerie dragon list</t>
  </si>
  <si>
    <t>aerial servant, eastern vampire, faerie dragon, hellcat, invsible stalker, pixie, poltergeist, spirit troll</t>
  </si>
  <si>
    <t>5th level (MU), 30' range, caster opens an 8' high x 5' wide x 10' deep passage through earth, stone, or wood, 4 hour duration</t>
  </si>
  <si>
    <t>spectral force</t>
  </si>
  <si>
    <t>18th / 5th</t>
  </si>
  <si>
    <t>wall of stone</t>
  </si>
  <si>
    <t>5th level (MU), 90' range, creates a wall of granite, 80'x20'x1' by default but in any like volume down to 3" thick (1,600 cubic feet), need not be vertical but must merge into existing stone formation, permanent</t>
  </si>
  <si>
    <t>5th level (MU), 180' range, caster transmutes up to 36 cubic feet of rock into mud, depth cannot exceed 50% the narrowest width, permanent and reversible</t>
  </si>
  <si>
    <t>dig</t>
  </si>
  <si>
    <t>18th / 7th</t>
  </si>
  <si>
    <t>50% damage from earth-based attacks</t>
  </si>
  <si>
    <t>50% damage from water-based attacks, none if save is made</t>
  </si>
  <si>
    <t>-1 damage per die from water-based attacks</t>
  </si>
  <si>
    <t>dao, lava child(ren), li lung</t>
  </si>
  <si>
    <t>holy water inflicts 4-16 damage</t>
  </si>
  <si>
    <t>20' range, launch a single spine inflicting 9-16 damage on hit and reducing the crysmal's melee attack damage to 2-8 for the remainder of the encounter</t>
  </si>
  <si>
    <t>(9-16)</t>
  </si>
  <si>
    <t>lightning resistance V</t>
  </si>
  <si>
    <t>25% damage from lightning, save for none</t>
  </si>
  <si>
    <t>crysmal vulnerabilities</t>
  </si>
  <si>
    <t>crystalline mantle</t>
  </si>
  <si>
    <t>+4 AC bonus vs edged and piercing attacks</t>
  </si>
  <si>
    <t>psionics XXIX</t>
  </si>
  <si>
    <t>182-204 strength, mind thrust, psychic crush, mind blank, thought shield, intellect fortress (5 major, 2 minor, preset and performed at 12th level (except for body control and body equilibrium, which are 6th))</t>
  </si>
  <si>
    <t>91-110 strength, mind thrust, ego whip, mind blank</t>
  </si>
  <si>
    <t>Crystal Ooze</t>
  </si>
  <si>
    <t>contact dissolution I</t>
  </si>
  <si>
    <t>Triton Cleric VIII</t>
  </si>
  <si>
    <t>classed (magic user 1), wield I, psionics XXI, prime projection</t>
  </si>
  <si>
    <t>classed (magic user 2), wield I, psionics XXI, prime projection</t>
  </si>
  <si>
    <t>classed (magic user 3), wield I, psionics XXI, prime projection</t>
  </si>
  <si>
    <t>in lair, add six fighters (2nd)</t>
  </si>
  <si>
    <t>in lair, add fighter (7th)</t>
  </si>
  <si>
    <t>Bandit Leader</t>
  </si>
  <si>
    <t>in lair, add fighter (8th to 10th)</t>
  </si>
  <si>
    <t>Bandit Magic User</t>
  </si>
  <si>
    <t>for every 50, 25% for add magic user (7th to 10th)</t>
  </si>
  <si>
    <t>Bandit Cleric I</t>
  </si>
  <si>
    <t>Bandit Cleric II</t>
  </si>
  <si>
    <t>(both or neither) for every 50, 15% for add cleric (3th to 4th)</t>
  </si>
  <si>
    <t>(both or neither) for every 50, 15% for add cleric (5th to 6th)</t>
  </si>
  <si>
    <t>Bandit (or Brigand)</t>
  </si>
  <si>
    <t xml:space="preserve">Fighter, 5% per level each: magic sword, weapon, armor, shield &amp; potion </t>
  </si>
  <si>
    <t>Magic User, 5% per level each: magic scroll, ring, wand/staff &amp; misc.</t>
  </si>
  <si>
    <t>Cleric, 5% per level each: magic weapon, armor, shield, potion, scroll &amp; misc.</t>
  </si>
  <si>
    <t>Berserker Fighter I</t>
  </si>
  <si>
    <t>Berserker Fighter II</t>
  </si>
  <si>
    <t>Berserker Fighter III</t>
  </si>
  <si>
    <t>Berserker Fighter IV</t>
  </si>
  <si>
    <t>Berserker Fighter V</t>
  </si>
  <si>
    <t>for every 10, add fighter (1st)</t>
  </si>
  <si>
    <t>for every 20, add fighter (2nd)</t>
  </si>
  <si>
    <t>for every 30, add fighter (3rd)</t>
  </si>
  <si>
    <t>for every 40, add fighter (4th)</t>
  </si>
  <si>
    <t>for every 50, add fighter (5th)</t>
  </si>
  <si>
    <t>Berserker Subchieftain</t>
  </si>
  <si>
    <t>Berserker War Chief</t>
  </si>
  <si>
    <t>in lair, add fighter (9th to 10th)</t>
  </si>
  <si>
    <t>in lair, add two fighters (6th to 7th)</t>
  </si>
  <si>
    <t>Berserker Cleric I</t>
  </si>
  <si>
    <t>Berserker Cleric II</t>
  </si>
  <si>
    <t>(both or neither) for every 10, 50% for add cleric (7th)</t>
  </si>
  <si>
    <t>all special equipped with appropriate non-magical weapon</t>
  </si>
  <si>
    <t xml:space="preserve">Fighter, 5% per level each: magic sword, weapon &amp; potion </t>
  </si>
  <si>
    <t>Cleric, 5% per level each: magic weapon, potion, scroll &amp; misc.</t>
  </si>
  <si>
    <t>Buccaneer (or Pirate)</t>
  </si>
  <si>
    <t>chainmail &amp; sword</t>
  </si>
  <si>
    <t>50-300</t>
  </si>
  <si>
    <t>Buccaneer Fighter I</t>
  </si>
  <si>
    <t>Buccaneer Fighter II</t>
  </si>
  <si>
    <t>for every 50, add fighter (3rd)</t>
  </si>
  <si>
    <t>Buccaneer Captain</t>
  </si>
  <si>
    <t>Buccaneer Lieutenant</t>
  </si>
  <si>
    <t>Buccaneer Mate</t>
  </si>
  <si>
    <t>in lair, add four fighters (4th)</t>
  </si>
  <si>
    <t>in lair, add fighter (6th to 7th)</t>
  </si>
  <si>
    <t>Buccaneer Magic User</t>
  </si>
  <si>
    <t>for every 50, 10% for add magic user (6th to 8th)</t>
  </si>
  <si>
    <t>Buccaneer Cleric</t>
  </si>
  <si>
    <t>for every 50, 15% for add cleric (12th to 15th)</t>
  </si>
  <si>
    <t>all special units equipped with chainmail and/or appropriate items</t>
  </si>
  <si>
    <t>all special units equipped with war horses, plate mail and appropriate items</t>
  </si>
  <si>
    <t>leather armor &amp; spear</t>
  </si>
  <si>
    <t>leather armor &amp; axe</t>
  </si>
  <si>
    <t>deafening roar III, sever limb I</t>
  </si>
  <si>
    <t>sever limb I</t>
  </si>
  <si>
    <t>sever limb II</t>
  </si>
  <si>
    <t>giant slicer beetle</t>
  </si>
  <si>
    <t>automatically sever a random limb on 19-20</t>
  </si>
  <si>
    <t>Behemoth Bull</t>
  </si>
  <si>
    <t>Behemoth</t>
  </si>
  <si>
    <t>behemoth bull, hippopotamus bull</t>
  </si>
  <si>
    <t>Behir</t>
  </si>
  <si>
    <t>2-8/2-5</t>
  </si>
  <si>
    <t>behir seize</t>
  </si>
  <si>
    <t>behir</t>
  </si>
  <si>
    <t>if coil attack hits, on subsequent rounds the coil attack is canceled but target is attacked with six claw attacks (2-8/2-8/2-8/2-8/2-8/2-8)</t>
  </si>
  <si>
    <t>behir, dinichtys, giant frog (medium-large), giant gar, megalodon, remorhaz</t>
  </si>
  <si>
    <t>Barkburr</t>
  </si>
  <si>
    <t>Direburr</t>
  </si>
  <si>
    <t>Mobat</t>
  </si>
  <si>
    <t>Giant Honeybee</t>
  </si>
  <si>
    <t>Bloodthorn</t>
  </si>
  <si>
    <t>Bloodthorn (5 HD)</t>
  </si>
  <si>
    <t>Bloodthorn (6 HD)</t>
  </si>
  <si>
    <t>Bloodthorn (7 HD)</t>
  </si>
  <si>
    <t>Bloodthorn (8 HD)</t>
  </si>
  <si>
    <t>Bloodthorn (9 HD)</t>
  </si>
  <si>
    <t>Bloodthorn (10 HD)</t>
  </si>
  <si>
    <t>Bloodthorn (11 HD)</t>
  </si>
  <si>
    <t>Bloodthorn (12 HD)</t>
  </si>
  <si>
    <t>Bloodthorn (13 HD)</t>
  </si>
  <si>
    <t>Bloodthorn (14 HD)</t>
  </si>
  <si>
    <t>Bloodthorn (15 HD)</t>
  </si>
  <si>
    <t>Bloodthorn (16 HD)</t>
  </si>
  <si>
    <t>Bloodthorn (17 HD)</t>
  </si>
  <si>
    <t>Bloodthorn (18 HD)</t>
  </si>
  <si>
    <t>Bloodthorn (19 HD)</t>
  </si>
  <si>
    <t>Bloodthorn (20 HD)</t>
  </si>
  <si>
    <t>Bloodthorn (21 HD)</t>
  </si>
  <si>
    <t>Bloodthorn (22 HD)</t>
  </si>
  <si>
    <t>Bloodthorn (23 HD)</t>
  </si>
  <si>
    <t>Bloodthorn (24 HD)</t>
  </si>
  <si>
    <t>Bloodthorn (25 HD)</t>
  </si>
  <si>
    <t>Bloodthorn (26 HD)</t>
  </si>
  <si>
    <t>Bloodthorn (27 HD)</t>
  </si>
  <si>
    <t>Bloodthorn (28 HD)</t>
  </si>
  <si>
    <t>Bloodthorn (29 HD)</t>
  </si>
  <si>
    <t>Bloodthorn (30 HD)</t>
  </si>
  <si>
    <t>0(/0/0/0)</t>
  </si>
  <si>
    <t>0/0(/0/0/0)</t>
  </si>
  <si>
    <t>0/0/0/0/0(/0/0/0)</t>
  </si>
  <si>
    <t>contact(/contact/
contact/contact)</t>
  </si>
  <si>
    <t>contact/contact(/
contact/contact/
contact)</t>
  </si>
  <si>
    <t>contact/contact/
contact/contact/
contact(/contact/
contact/contact)</t>
  </si>
  <si>
    <t>blood drain XV</t>
  </si>
  <si>
    <t>bloodthorn</t>
  </si>
  <si>
    <t>any hit drains 25% of target's max hp in blood</t>
  </si>
  <si>
    <t>bleed
fire</t>
  </si>
  <si>
    <t>(1-4)
(1-4)</t>
  </si>
  <si>
    <t>bloodthorn components I</t>
  </si>
  <si>
    <t>bloodthorn components II</t>
  </si>
  <si>
    <t>bloodthorn components III</t>
  </si>
  <si>
    <t>bloodthorn (5-16 HD)</t>
  </si>
  <si>
    <t>bloodthorn (17-25 HD)</t>
  </si>
  <si>
    <t>bloodthorn (26 to 30 HD)</t>
  </si>
  <si>
    <t>a specimen has 2-12 flowers (which it uses to attack) and a bulb buried one foot underground; the bulb is where all the hp are contained (3 HD worth)</t>
  </si>
  <si>
    <t>a specimen has 5 tendrils (which it uses to attack) and a central stalk; the stalk is where the hp are contained (per HD), but each 5' tendrils has 5-6 hp and is 4 AC</t>
  </si>
  <si>
    <t>a specimen has 8 tendrils (which it uses to attack) and a central stalk; the stalk is where the hp are contained (per HD), but each 6' tendrils has 7-8 hp and is 4 AC</t>
  </si>
  <si>
    <t>gaze immobilizes unless target saves vs magic at -2, duration 3 turns</t>
  </si>
  <si>
    <t>fear touch</t>
  </si>
  <si>
    <t>at will ability, proc: save vs spell or 65% likely to drop held items (-5% per level) and flee at maximum speed, 15 round duration</t>
  </si>
  <si>
    <t>barghest, pan lung, ultradaemon</t>
  </si>
  <si>
    <t>aboleth, barbed devil, bone devil, death slaad, erinyes, eye of the deep, grey slaad, horned devil, ice devil, lamia(s), pit fiend, pixie, styx devil, type IV demon, ultradaemon</t>
  </si>
  <si>
    <t>type VI demon, ultradaemon</t>
  </si>
  <si>
    <t>wall of fire I</t>
  </si>
  <si>
    <t>wall of fire II</t>
  </si>
  <si>
    <t>- 15th / 7th</t>
  </si>
  <si>
    <t>4th level (MU), 60' range, generates either a 300'x20' wall or a 50' radius ring around the caster of height 20', only side facing away from caster inflicts damage, passing through wall inflicts 17-27 (2-12+15) damage, those within 10' take 2-8, those within 20' take 1-4, undead take double damage, duration 15 rounds or as long as concentration lasts</t>
  </si>
  <si>
    <t>6th level (cleric), 30' range, generates a 10' radius ring around the caster of height 20', anything passing through suffers 8-64 slashing damage, duration 45 rounds</t>
  </si>
  <si>
    <t>15th / 11th</t>
  </si>
  <si>
    <t>weapon immunity XXXII</t>
  </si>
  <si>
    <t>+2 weapon, cold iron weapon, silver weapon or 6+2 HD to hit</t>
  </si>
  <si>
    <t>magic resistance based on spell level, 110% - 5% per level, so 100% vs 2nd level down to 65% vs 9th level, this value represents the chance to cause local magic to fail, assuming a caster level of 11th, increases or decreases in 5% increments, also checked against use of personal magic item effects (unlike normal MR)</t>
  </si>
  <si>
    <t>weapon or claw</t>
  </si>
  <si>
    <t>variable or 13-22</t>
  </si>
  <si>
    <t>gear: tol-kendar</t>
  </si>
  <si>
    <t>yagnodaemon</t>
  </si>
  <si>
    <t>pierce, slash or bludgeon</t>
  </si>
  <si>
    <t>devour life force</t>
  </si>
  <si>
    <t>permanently devour life force of unconcious target, 5 round cast time, devours 10%-100% of experience points, hit points, psionic abilities and attributes, only reversible via restoration or slaying yagnodaemon within 24 hours</t>
  </si>
  <si>
    <r>
      <t xml:space="preserve">giant-sized polearm, 15' long, requires 24 strength to wield, does damage on subsequent round after sucessful attacks, two modes a) pierce, 1-10+str bonus damage plus 1-6 as it is pulled out, b) slash, 1-8+str bonus damage plus 2-16 as it is pulled out; any critical hit results in unconciousness 2-12 rounds unless save vs. paralyzation is made, during which the yagnodaemon will attempt to perform </t>
    </r>
    <r>
      <rPr>
        <b/>
        <sz val="10"/>
        <rFont val="Arial"/>
        <family val="2"/>
      </rPr>
      <t>devour life force</t>
    </r>
  </si>
  <si>
    <t>Yagnodaemon</t>
  </si>
  <si>
    <t>shocking grasp IV</t>
  </si>
  <si>
    <t>1st level (MU), self, hand becomes charged, user may discharge into an opponent at any time striking vs AC 10 adjusted for dex, 9-16 damage, may be discharged through tol-kendar</t>
  </si>
  <si>
    <t>classed (fighter 2), wield I, ambush II, natural invisibility, infravision I, accuracy III, elf resistance, observant</t>
  </si>
  <si>
    <t>classed (fighter 3), wield I, ambush II, natural invisibility, infravision I, accuracy III, elf resistance, observant</t>
  </si>
  <si>
    <t>classed (fighter/magic user 3/2), wield I, ambush II, natural invisibility, infravision I, accuracy III, elf resistance, observant</t>
  </si>
  <si>
    <t>classed (fighter/magic user 2/1), wield I, ambush II, natural invisibility, infravision I, accuracy III, elf resistance, observant</t>
  </si>
  <si>
    <t>High Elf Fighter/Magic User VI</t>
  </si>
  <si>
    <t>Aquatic Elf Fighter V</t>
  </si>
  <si>
    <t>Wood Elf Fighter V</t>
  </si>
  <si>
    <t>Wood Elf Fighter/Magic User VI</t>
  </si>
  <si>
    <t>Gray Elf Fighter V</t>
  </si>
  <si>
    <t>Gray Elf Fighter/Magic User VI</t>
  </si>
  <si>
    <t>Gnome Cleric V</t>
  </si>
  <si>
    <t>Gnome Cleric VI</t>
  </si>
  <si>
    <t>classed (cleric 4), wield I, gnomish enmity, saving throws IV, infravision I, mining skills</t>
  </si>
  <si>
    <t>classed (cleric 5), wield I, gnomish enmity, saving throws IV, infravision I, mining skills</t>
  </si>
  <si>
    <t>classed (cleric 6), wield I, gnomish enmity, saving throws IV, infravision I, mining skills</t>
  </si>
  <si>
    <t>classed (fighter 8), wield I</t>
  </si>
  <si>
    <t>classed (fighter 9), wield I</t>
  </si>
  <si>
    <t>classed (fighter 10), wield I</t>
  </si>
  <si>
    <t>Bandit Leader I</t>
  </si>
  <si>
    <t>Bandit Leader II</t>
  </si>
  <si>
    <t>Bandit Leader III</t>
  </si>
  <si>
    <t>classed (magic user 7), wield I</t>
  </si>
  <si>
    <t>classed (magic user 8), wield I</t>
  </si>
  <si>
    <t>classed (magic user 9), wield I</t>
  </si>
  <si>
    <t>classed (magic user 10), wield I</t>
  </si>
  <si>
    <t>Bandit Magic User I</t>
  </si>
  <si>
    <t>Bandit Magic User II</t>
  </si>
  <si>
    <t>Bandit Magic User III</t>
  </si>
  <si>
    <t>Bandit Magic User IV</t>
  </si>
  <si>
    <t>Bandit Cleric III</t>
  </si>
  <si>
    <t>Bandit Cleric IV</t>
  </si>
  <si>
    <t>classed (fighter 8), wield I, fearless II</t>
  </si>
  <si>
    <t>classed (fighter 9), wield I, fearless II</t>
  </si>
  <si>
    <t>classed (fighter 10), wield I, fearless II</t>
  </si>
  <si>
    <t>Brigand Leader I</t>
  </si>
  <si>
    <t>Brigand Leader II</t>
  </si>
  <si>
    <t>Brigand Leader III</t>
  </si>
  <si>
    <t>Brigand Magic User I</t>
  </si>
  <si>
    <t>Brigand Magic User II</t>
  </si>
  <si>
    <t>Brigand Magic User III</t>
  </si>
  <si>
    <t>Brigand Magic User IV</t>
  </si>
  <si>
    <t>classed (magic user 7), wield I, fearless II</t>
  </si>
  <si>
    <t>classed (magic user 8), wield I, fearless II</t>
  </si>
  <si>
    <t>classed (magic user 9), wield I, fearless II</t>
  </si>
  <si>
    <t>classed (magic user 10), wield I, fearless II</t>
  </si>
  <si>
    <t>Brigand Cleric III</t>
  </si>
  <si>
    <t>Brigand Cleric IV</t>
  </si>
  <si>
    <t>classed (cleric 3), wield I, fearless II</t>
  </si>
  <si>
    <t>classed (cleric 4), wield I, fearless II</t>
  </si>
  <si>
    <t>classed (cleric 5), wield I, fearless II</t>
  </si>
  <si>
    <t>classed (cleric 6), wield I, fearless II</t>
  </si>
  <si>
    <t>Berserker Subchieftain I</t>
  </si>
  <si>
    <t>Berserker Subchieftain II</t>
  </si>
  <si>
    <t>classed (fighter 6), wield I, battle lust, fearless I</t>
  </si>
  <si>
    <t>classed (fighter 7), wield I, battle lust, fearless I</t>
  </si>
  <si>
    <t>Berserker War Chief I</t>
  </si>
  <si>
    <t>Berserker War Chief II</t>
  </si>
  <si>
    <t>classed (fighter 9), wield I, battle lust, fearless I</t>
  </si>
  <si>
    <t>classed (fighter 10), wield I, battle lust, fearless I</t>
  </si>
  <si>
    <t>Berserker Cleric III</t>
  </si>
  <si>
    <t>classed (cleric 4), wield I, battle lust, fearless I</t>
  </si>
  <si>
    <t>classed (cleric 3), wield I, battle lust, fearless I</t>
  </si>
  <si>
    <t>Buccaneer Lieutenant I</t>
  </si>
  <si>
    <t>Buccaneer Lieutenant II</t>
  </si>
  <si>
    <t>Buccaneer Captain I</t>
  </si>
  <si>
    <t>Buccaneer Captain II</t>
  </si>
  <si>
    <t>Buccaneer Captain III</t>
  </si>
  <si>
    <t>Buccaneer Magic user I</t>
  </si>
  <si>
    <t>Buccaneer Magic user II</t>
  </si>
  <si>
    <t>Buccaneer Magic user III</t>
  </si>
  <si>
    <t>classed (magic user 6), wield I</t>
  </si>
  <si>
    <t>Buccaneer Cleric I</t>
  </si>
  <si>
    <t>Buccaneer Cleric II</t>
  </si>
  <si>
    <t>Buccaneer Cleric III</t>
  </si>
  <si>
    <t>classed (cleric 13), wield I</t>
  </si>
  <si>
    <t>classed (cleric 14), wield I</t>
  </si>
  <si>
    <t>classed (cleric 15), wield I</t>
  </si>
  <si>
    <t>Dervish Cleric III</t>
  </si>
  <si>
    <t>Dervish Cleric IV</t>
  </si>
  <si>
    <t>Dervish Cleric V</t>
  </si>
  <si>
    <t>Dervish Cleric VI</t>
  </si>
  <si>
    <t>Dervish Cleric VII</t>
  </si>
  <si>
    <t>Dervish Cleric VIII</t>
  </si>
  <si>
    <t>classed (cleric 4), wield IX, fearless I</t>
  </si>
  <si>
    <t>classed (cleric 5), wield IX, fearless I</t>
  </si>
  <si>
    <t>classed (cleric 6), wield IX, fearless I</t>
  </si>
  <si>
    <t>classed (cleric 7), wield IX, fearless I</t>
  </si>
  <si>
    <t>classed (cleric 8), wield IX, fearless I</t>
  </si>
  <si>
    <t>classed (cleric 10), wield IX, fearless I</t>
  </si>
  <si>
    <t>classed (cleric 11), wield IX, fearless I</t>
  </si>
  <si>
    <t>classed (cleric 12), wield IX, fearless I</t>
  </si>
  <si>
    <t>Dervish Magic User III</t>
  </si>
  <si>
    <t>Dervish Magic User IV</t>
  </si>
  <si>
    <t>classed (magic user 3), wield IX, fearless I</t>
  </si>
  <si>
    <t>classed (magic user 4), wield IX, fearless I</t>
  </si>
  <si>
    <t>classed (magic user 7), wield IX, fearless I</t>
  </si>
  <si>
    <t>classed (magic user 8), wield IX, fearless I</t>
  </si>
  <si>
    <t>Desert Nomad Subcommander I</t>
  </si>
  <si>
    <t>Desert Nomad Subcommander II</t>
  </si>
  <si>
    <t>Desert Nomad Subcommander III</t>
  </si>
  <si>
    <t>classed (fighter 7), wield I, ambush II</t>
  </si>
  <si>
    <t>classed (fighter 8), wield I, ambush II</t>
  </si>
  <si>
    <t>classed (fighter 9), wield I, ambush II</t>
  </si>
  <si>
    <t>classed (fighter 10), wield I, ambush II</t>
  </si>
  <si>
    <t>Desert Nomad Leader I</t>
  </si>
  <si>
    <t>Desert Nomad Leader II</t>
  </si>
  <si>
    <t>Desert Nomad Cleric III</t>
  </si>
  <si>
    <t>Desert Nomad Cleric IV</t>
  </si>
  <si>
    <t>Desert Nomad Cleric V</t>
  </si>
  <si>
    <t>Desert Nomad Magic User III</t>
  </si>
  <si>
    <t>Desert Nomad Magic User IV</t>
  </si>
  <si>
    <t>Desert Nomad Magic User V</t>
  </si>
  <si>
    <t>classed (cleric 4), wield I, ambush II</t>
  </si>
  <si>
    <t>classed (cleric 5), wield I, ambush II</t>
  </si>
  <si>
    <t>classed (cleric 6), wield I, ambush II</t>
  </si>
  <si>
    <t>classed (cleric 7), wield I, ambush II</t>
  </si>
  <si>
    <t>classed (magic user 5), wield I, ambush II</t>
  </si>
  <si>
    <t>classed (magic user 6), wield I, ambush II</t>
  </si>
  <si>
    <t>classed (magic user 7), wield I, ambush II</t>
  </si>
  <si>
    <t>classed (magic user 8), wield I, ambush II</t>
  </si>
  <si>
    <t>Steppe Nomad Subcommander I</t>
  </si>
  <si>
    <t>Steppe Nomad Subcommander II</t>
  </si>
  <si>
    <t>Steppe Nomad Subcommander III</t>
  </si>
  <si>
    <t>Steppe Nomad Leader I</t>
  </si>
  <si>
    <t>Steppe Nomad Leader II</t>
  </si>
  <si>
    <t>Steppe Nomad Cleric III</t>
  </si>
  <si>
    <t>Steppe Nomad Cleric IV</t>
  </si>
  <si>
    <t>Steppe Nomad Cleric V</t>
  </si>
  <si>
    <t>Steppe Nomad Magic User III</t>
  </si>
  <si>
    <t>Steppe Nomad Magic User IV</t>
  </si>
  <si>
    <t>Steppe Nomad Magic User V</t>
  </si>
  <si>
    <t>Mercenary Lieutenant I</t>
  </si>
  <si>
    <t>Mercenary Lieutenant II</t>
  </si>
  <si>
    <t>Mercenary Lieutenant III</t>
  </si>
  <si>
    <t>Mercenary Lieutenant IV</t>
  </si>
  <si>
    <t>Mercenary Lieutenant V</t>
  </si>
  <si>
    <t>Mercenary Lieutenant VI</t>
  </si>
  <si>
    <t>classed (cleric 7), wield I</t>
  </si>
  <si>
    <t>Merchant Cleric I</t>
  </si>
  <si>
    <t>Merchant Cleric II</t>
  </si>
  <si>
    <t>Merchant Magic User I</t>
  </si>
  <si>
    <t>Merchant Magic User II</t>
  </si>
  <si>
    <t>Merchant Magic User III</t>
  </si>
  <si>
    <t>classed (thief 3), wield I</t>
  </si>
  <si>
    <t>classed (thief 4), wield I</t>
  </si>
  <si>
    <t>classed (thief 5), wield I</t>
  </si>
  <si>
    <t>classed (thief 6), wield I</t>
  </si>
  <si>
    <t>classed (thief 7), wield I</t>
  </si>
  <si>
    <t>classed (thief 8), wield I</t>
  </si>
  <si>
    <t>classed (thief 9), wield I</t>
  </si>
  <si>
    <t>classed (thief 10), wield I</t>
  </si>
  <si>
    <t>classed (paladin 1), wield I</t>
  </si>
  <si>
    <t>classed (paladin 2), wield I</t>
  </si>
  <si>
    <t>classed (paladin 3), wield I</t>
  </si>
  <si>
    <t>classed (paladin 4), wield I</t>
  </si>
  <si>
    <t>classed (paladin 5), wield I</t>
  </si>
  <si>
    <t>classed (paladin 6), wield I</t>
  </si>
  <si>
    <t>classed (paladin 7), wield I</t>
  </si>
  <si>
    <t>classed (paladin 8), wield I</t>
  </si>
  <si>
    <t>Pilgrim Paladin I</t>
  </si>
  <si>
    <t>Pilgrim Paladin II</t>
  </si>
  <si>
    <t>Pilgrim Paladin III</t>
  </si>
  <si>
    <t>Pilgrim Paladin IV</t>
  </si>
  <si>
    <t>Pilgrim Paladin V</t>
  </si>
  <si>
    <t>Pilgrim Paladin VI</t>
  </si>
  <si>
    <t>Pilgrim Paladin VII</t>
  </si>
  <si>
    <t>Pilgrim Paladin VIII</t>
  </si>
  <si>
    <t>Pilgrim Monk I</t>
  </si>
  <si>
    <t>Pilgrim Monk II</t>
  </si>
  <si>
    <t>classed (monk 5), wield I</t>
  </si>
  <si>
    <t>classed (monk 6), wield I</t>
  </si>
  <si>
    <t>2-8 (3/2)</t>
  </si>
  <si>
    <t>classed (fighter 11), wield I</t>
  </si>
  <si>
    <t>classed (ranger 1), wield I</t>
  </si>
  <si>
    <t>classed (ranger 2), wield I</t>
  </si>
  <si>
    <t>classed (ranger 3), wield I</t>
  </si>
  <si>
    <t>classed (ranger 4), wield I</t>
  </si>
  <si>
    <t>classed (ranger 5), wield I</t>
  </si>
  <si>
    <t>classed (ranger 6), wield I</t>
  </si>
  <si>
    <t>classed (ranger 7), wield I</t>
  </si>
  <si>
    <t>classed (ranger 8), wield I</t>
  </si>
  <si>
    <t>Pilgrim Ranger I</t>
  </si>
  <si>
    <t>Pilgrim Ranger II</t>
  </si>
  <si>
    <t>Pilgrim Ranger III</t>
  </si>
  <si>
    <t>Pilgrim Ranger IV</t>
  </si>
  <si>
    <t>Pilgrim Ranger V</t>
  </si>
  <si>
    <t>Pilgrim Ranger VI</t>
  </si>
  <si>
    <t>Pilgrim Ranger VII</t>
  </si>
  <si>
    <t>Pilgrim Ranger VIII</t>
  </si>
  <si>
    <t>1-8/1-6</t>
  </si>
  <si>
    <t>Pilgrim Magic User I</t>
  </si>
  <si>
    <t>Pilgrim Magic User II</t>
  </si>
  <si>
    <r>
      <t xml:space="preserve">group generated charm, 1 cast per 10 nixies present, target must save vs magic with a -2 penalty or be enslaved by Nixies and then released, charm is 90% resistant to </t>
    </r>
    <r>
      <rPr>
        <b/>
        <sz val="10"/>
        <rFont val="Arial"/>
        <family val="2"/>
      </rPr>
      <t xml:space="preserve">dispel magic </t>
    </r>
    <r>
      <rPr>
        <sz val="10"/>
        <rFont val="Arial"/>
        <family val="2"/>
      </rPr>
      <t>while victim is submerged, duration 1 year</t>
    </r>
  </si>
  <si>
    <t>"3rd" / 3rd</t>
  </si>
  <si>
    <t>3rd level (druid), touch, single target can breath water, 3 hour duration</t>
  </si>
  <si>
    <t>Nymph</t>
  </si>
  <si>
    <t>nymph</t>
  </si>
  <si>
    <t>death aura I</t>
  </si>
  <si>
    <t>Ochre Jelly</t>
  </si>
  <si>
    <t>pudding division I</t>
  </si>
  <si>
    <t>classed (magic user 6), wield I, charm person, suggestion, mirror image I, illusion I, assume form IX</t>
  </si>
  <si>
    <t>classed (magic user 1), wield I, charm person, suggestion, mirror image I, illusion I, assume form IX</t>
  </si>
  <si>
    <t>classed (magic user 2), wield I, charm person, suggestion, mirror image I, illusion I, assume form IX</t>
  </si>
  <si>
    <t>classed (magic user 3), wield I, charm person, suggestion, mirror image I, illusion I, assume form IX</t>
  </si>
  <si>
    <t>classed (magic user 4), wield I, charm person, suggestion, mirror image I, illusion I, assume form IX</t>
  </si>
  <si>
    <t>classed (magic user 5), wield I, charm person, suggestion, mirror image I, illusion I, assume form IX</t>
  </si>
  <si>
    <t>Lamia Noble (Male I)</t>
  </si>
  <si>
    <t>Lamia Noble (Male II)</t>
  </si>
  <si>
    <t>Lamia Noble (Male III)</t>
  </si>
  <si>
    <t>Lamia Noble (Male IV)</t>
  </si>
  <si>
    <t>Lamia Noble (Male V)</t>
  </si>
  <si>
    <t>Lamia Noble (Male VI)</t>
  </si>
  <si>
    <t>Lamia Noble (Female I)</t>
  </si>
  <si>
    <t>Lamia Noble (Female II)</t>
  </si>
  <si>
    <t>Lamia Noble (Female III)</t>
  </si>
  <si>
    <t>Lamia Noble (Female IV)</t>
  </si>
  <si>
    <t>Lamia Noble (Female V)</t>
  </si>
  <si>
    <t>Lamia Noble (Female VI)</t>
  </si>
  <si>
    <t>Lamia Noble (Female VII)</t>
  </si>
  <si>
    <t>creature consists of semi-circular 'cloak' boady, bludgeoning tail is AC 1 and has 16 hp (attacks twice per round)</t>
  </si>
  <si>
    <t>panoramic vision</t>
  </si>
  <si>
    <t>360° vision, backstab resistant</t>
  </si>
  <si>
    <t>constrict procs, size M or smaller targets are enveloped and immobilized (cannot attack), and begin taking AC+ 1-4 the subsequent round (constriction), any physical damage inflicted to cloaker is half suffered by victim and half by cloaker, while magical attacks are suffered fully by both</t>
  </si>
  <si>
    <t>subsonic moaning I</t>
  </si>
  <si>
    <t>gear: vaned dart [6, 100%], wield I, charge XVIII, communal elemental (any five Aarakocra together), grounded bite</t>
  </si>
  <si>
    <t>classed (fighter 1), gear: gith armor [100%], wield I, psionics XXI, prime projection</t>
  </si>
  <si>
    <t>classed (fighter 2), gear: gith armor [100%], wield I, psionics XXI, prime projection</t>
  </si>
  <si>
    <t>classed (fighter 3), gear: gith armor [100%], wield I, psionics XXI, prime projection</t>
  </si>
  <si>
    <t>classed (fighter/magic user 1/1), gear: gith armor [100%], wield I, psionics XXI, prime projection</t>
  </si>
  <si>
    <t>classed (fighter/magic user 3/2), gear: gith armor [100%], wield I, psionics XXI, prime projection</t>
  </si>
  <si>
    <t>classed (fighter/magic user 4/4), gear: gith armor [100%], wield I, psionics XXI, prime projection</t>
  </si>
  <si>
    <t>classed (fighter 4), gear: gith armor [100%], wield I, psionics XXI, prime projection</t>
  </si>
  <si>
    <t>classed (fighter 5), gear: gith armor [100%], wield I, psionics XXI, prime projection</t>
  </si>
  <si>
    <t>classed (fighter 6), gear: gith armor [100%], wield I, psionics XXI, prime projection</t>
  </si>
  <si>
    <t>classed (fighter 7), gear: gith armor [100%], gear: gith sword [60%], wield I, psionics XXI, prime projection</t>
  </si>
  <si>
    <t>classed (anti-paladin 8), gear: gith armor [100%], gear: silver sword [100%], wield I, psionics XXI, prime projection</t>
  </si>
  <si>
    <t>classed (fighter 8), gear: gith armor [100%], wield I, psionics XXI, prime projection</t>
  </si>
  <si>
    <t>classed (fighter/magic user 7th/6th), gear: gith armor [100%], wield I, psionics XXI, prime projection</t>
  </si>
  <si>
    <t>classed (fighter/magic user 7/8), gear: gith armor [100%], gear: special silver sword [100%], wield I, psionics XXI, prime projection</t>
  </si>
  <si>
    <t>classed (fighter 11), gear: gith armor [100%], gear: special silver sword [100%], wield I, psionics XXI, prime projection</t>
  </si>
  <si>
    <t>short sword +1 (one weapon only)</t>
  </si>
  <si>
    <t>short sword +2 (one weapon only)</t>
  </si>
  <si>
    <t>short sword +3 (one weapon only)</t>
  </si>
  <si>
    <t>leader types (4-8 HD, savants and students) as above but always scale mail</t>
  </si>
  <si>
    <t>gear: derro crossbow</t>
  </si>
  <si>
    <t>gear: derro bolt</t>
  </si>
  <si>
    <t>gear: derro hook fauchard</t>
  </si>
  <si>
    <t>gear: derro aklys</t>
  </si>
  <si>
    <t>derro(s)</t>
  </si>
  <si>
    <t>light repeating crossbow, six round chamber, fires two derro bolts per round, range 40' | 80' | 120'</t>
  </si>
  <si>
    <t>1-3 damage, target must save vs poison or suffer additional 2-12 poison damage</t>
  </si>
  <si>
    <t>6' long polearm, 1-4 damage, 25% chance to pull targets up to 6' tall off balance on successful hit, 50% to knees (-2 AC for one round), 50% to prone (-2 AC and loss of dex bonus, full round to get up)</t>
  </si>
  <si>
    <t>hooked and spiked club on 10' leather strap, 1-6 damage, 1-in-8 to pull targets up to 6' tall off balance on successful hit, 50% to knees (-2 AC for one round), 50% to prone (-2 AC and loss of dex bonus, full round to get up), natural 20 on-hit indicates entanglement, tying the derro and target together until a round is spent un-hooking/cutting the strap (which has 2 hp)</t>
  </si>
  <si>
    <t>detect blood, swallow whole I</t>
  </si>
  <si>
    <t>Shedu</t>
  </si>
  <si>
    <t>classed (magic user 5), venom II</t>
  </si>
  <si>
    <t>tentacle/tentacle/
bite</t>
  </si>
  <si>
    <t>1-3</t>
  </si>
  <si>
    <t>6-7</t>
  </si>
  <si>
    <t>8-9</t>
  </si>
  <si>
    <t>10-12</t>
  </si>
  <si>
    <t>monks are their own class, not a cleric (or thief) subclass</t>
  </si>
  <si>
    <t>if a bag of holding is punctured (inside or out) the contents instantly vanish into nilspace</t>
  </si>
  <si>
    <t>iron flask functions as an 11th level caster with respect to overcoming its target's magic resistance (item is like a djinni's lamp)</t>
  </si>
  <si>
    <t>Pilgrim Magic User III</t>
  </si>
  <si>
    <t>Pilgrim Magic User IV</t>
  </si>
  <si>
    <t>Pilgrim Fighter I</t>
  </si>
  <si>
    <t>Pilgrim Fighter II</t>
  </si>
  <si>
    <t>Pilgrim Fighter III</t>
  </si>
  <si>
    <t>Pilgrim Fighter IV</t>
  </si>
  <si>
    <t>Pilgrim Fighter V</t>
  </si>
  <si>
    <t>Pilgrim Fighter VI</t>
  </si>
  <si>
    <t>Pilgrim Fighter VII</t>
  </si>
  <si>
    <t>Pilgrim Fighter VIII</t>
  </si>
  <si>
    <t>Pilgrim Thief I</t>
  </si>
  <si>
    <t>Pilgrim Thief II</t>
  </si>
  <si>
    <t>Pilgrim Thief III</t>
  </si>
  <si>
    <t>Pilgrim Thief IV</t>
  </si>
  <si>
    <t>Pilgrim Thief V</t>
  </si>
  <si>
    <t>Pilgrim Thief VI</t>
  </si>
  <si>
    <t>classed (thief 2), wield I</t>
  </si>
  <si>
    <t>werebear</t>
  </si>
  <si>
    <t>disease immunity</t>
  </si>
  <si>
    <t>natural health recover occurs at triple speed</t>
  </si>
  <si>
    <t>carry and use normal-sized weapons, including (potentially) missile weapons with a +2 damage bonus</t>
  </si>
  <si>
    <t>carry and use giant-sized weapons, +2 to hit and +5 damage bonus</t>
  </si>
  <si>
    <t>carry and use giant-sized weapons, +3 to hit and +6 damage bonus</t>
  </si>
  <si>
    <t>missile weapons have double the normal range on the astral plane but fire at -6 to hit; each shot triggers an int check (3d6) by the shooter - if made, the next shot is at -2 and all subsequent shots are at the standard to hit; the first shot of any subsequent encounter will be at -2 again (and then at the standard to hit for the remainder of the encounter); this int check process must be repeated each time the archer travels to the astral plane; projectiles travel forever in the direction they are fired</t>
  </si>
  <si>
    <t>blinding ray, hold person ray, hold monster ray, illusion I</t>
  </si>
  <si>
    <t>blinding ray</t>
  </si>
  <si>
    <t>hold person ray</t>
  </si>
  <si>
    <t>hold monster ray</t>
  </si>
  <si>
    <t>eye of the deep</t>
  </si>
  <si>
    <t>12th / 5th</t>
  </si>
  <si>
    <t>12th / 9th</t>
  </si>
  <si>
    <t>60' span (L)</t>
  </si>
  <si>
    <t>roc seize</t>
  </si>
  <si>
    <t>roc</t>
  </si>
  <si>
    <t>if both claws hit, target up to elephant-size has limbs pinned and can be carried into the sky, seized targets can be attacked with beak for 4-24 damage</t>
  </si>
  <si>
    <t>roper</t>
  </si>
  <si>
    <t>corrosion proc</t>
  </si>
  <si>
    <t>rust monster</t>
  </si>
  <si>
    <t>detect ferrous metal within 90' (iron, steel, mithral or adamantite)</t>
  </si>
  <si>
    <t>Sahuagin</t>
  </si>
  <si>
    <t>Sahuagin Chieftain</t>
  </si>
  <si>
    <t>Sahuagin Lieutenant</t>
  </si>
  <si>
    <t>Sahuagin Baron</t>
  </si>
  <si>
    <t>if 24+, automatic 1 per tribe</t>
  </si>
  <si>
    <t>if 160+, add fighter (4th) | if 320+ add 2 fighters (4th)</t>
  </si>
  <si>
    <t>Dwarf Cleric/Fighter I</t>
  </si>
  <si>
    <t>Dwarf Cleric/Fighter II</t>
  </si>
  <si>
    <t>if 200+, add cleric/fighter (4th/3rd to 7th/6th)</t>
  </si>
  <si>
    <t>in lair, add 2-8 cleric/fighters (2nd/2nd to 4th/4th)</t>
  </si>
  <si>
    <t>in lair, add 2-12 fighters (2nd to 5th)</t>
  </si>
  <si>
    <t>Dwarf Fighter III</t>
  </si>
  <si>
    <t>if 320+ add fighter (8th)</t>
  </si>
  <si>
    <t>if 160+, add fighter (6th)</t>
  </si>
  <si>
    <t>Dwarf Cleric/Fighter III</t>
  </si>
  <si>
    <t>if 320+ add cleric/fighter (7th/6th)</t>
  </si>
  <si>
    <t>axe &amp; hammer</t>
  </si>
  <si>
    <t>sword &amp; spear</t>
  </si>
  <si>
    <t>sword &amp; light crossbow</t>
  </si>
  <si>
    <t>sword &amp; pole arm</t>
  </si>
  <si>
    <t>axe &amp; heavy crossbow</t>
  </si>
  <si>
    <t>axe &amp; mace</t>
  </si>
  <si>
    <t>hammer &amp; pick</t>
  </si>
  <si>
    <t>*</t>
  </si>
  <si>
    <t>Fs &amp; C/Fs are 10% per F level to have magic weapon and/or armor</t>
  </si>
  <si>
    <t>cleric/fighters are 10% per C level to have 1-4 cleric items</t>
  </si>
  <si>
    <t>automatic 1 per nest</t>
  </si>
  <si>
    <t>20-200</t>
  </si>
  <si>
    <t>for every 20, one fighter (2nd to 3rd)</t>
  </si>
  <si>
    <t>Derro I</t>
  </si>
  <si>
    <t>Derro II</t>
  </si>
  <si>
    <t>Derro III</t>
  </si>
  <si>
    <t>Derro IV</t>
  </si>
  <si>
    <t>Derro V</t>
  </si>
  <si>
    <t>Derro Student I</t>
  </si>
  <si>
    <t>Derro Student II</t>
  </si>
  <si>
    <t>Derro Student III</t>
  </si>
  <si>
    <t>Derro Student IV</t>
  </si>
  <si>
    <t>Derro Savant I</t>
  </si>
  <si>
    <t>Derro Savant II</t>
  </si>
  <si>
    <t>Derro Savant III</t>
  </si>
  <si>
    <t>Derro Savant IV</t>
  </si>
  <si>
    <t>Nabassu</t>
  </si>
  <si>
    <t>night vision up to 120', or 60' if cloudy</t>
  </si>
  <si>
    <t>affect normal fires I</t>
  </si>
  <si>
    <t>affect normal fires I can only either reduce the size of a fire or adjust the brightness (up or down); a bonfire (up to 3' in diameter) could be made small and dim while a candle could be brightened to approximately the brightness of a torch (40' radius)</t>
  </si>
  <si>
    <t>affect normal fires II</t>
  </si>
  <si>
    <t>derro savant(s)</t>
  </si>
  <si>
    <t>1st level (MU), 60' range, control a small fire (such as a torch or small bonfire) such that the light exuded is diminished to near darkness or increased to a light spell, 12 round duration</t>
  </si>
  <si>
    <t>anti-magic shell</t>
  </si>
  <si>
    <t>derro savant</t>
  </si>
  <si>
    <t>6th level (MU), self, caster creates an invisible, 12' diameter sphere around himself which is totally impervius to all magic attacks (including aural attacks, breath weapons and gaze attacks) while also shutting down magic items and preventing the entry of charmed or extra-dimensional creatures, duration 2 hours</t>
  </si>
  <si>
    <t>12th / 12th</t>
  </si>
  <si>
    <t>blink IV</t>
  </si>
  <si>
    <t>50% likely to blink each combat round, only 1-in-12 to be attackable by direct attack, 33% likely to be directly behind opponent, 6' range</t>
  </si>
  <si>
    <t>fear touch, polymorph self I, levitate I, detect magic I, (62.5% to possess each), classed (fighter 12), nimble assault, wield I, major cambion attributes, weapon immunity VI, magic resistance (30%), planar travel I, cold resistance I, lightning resistance I, fire resistance I, telepathy I, infravision I</t>
  </si>
  <si>
    <t>fear touch, polymorph self I, levitate I, detect magic I, (62.5% to possess each), classed (fighter 13), nimble assault, wield I, major cambion attributes, weapon immunity VI, magic resistance (30%), planar travel I, cold resistance I, lightning resistance I, fire resistance I, telepathy I, infravision I</t>
  </si>
  <si>
    <t>stinking cloud II, teleport without error (once each per day), scare, magic resistance (30%), gate XXV, darkness I, telekinesis XI, planar travel I, divide attacks I, weapon immunity VI, cold resistance I, lightning resistance I, fire resistance I</t>
  </si>
  <si>
    <t>steal death, bestow death (once each), darkness I, cause shadows, consume III, divide attacks I, planar travel I, probability travel II, magic resistance (30%), classed (thief 6), weapon immunity VI, cold resistance I, lightning resistance I, fire resistance I, telepathy I</t>
  </si>
  <si>
    <t>magic resistance (30%)</t>
  </si>
  <si>
    <t>gate XVI (four times per day), hold person II, magic resistance (40%), gear: slaadi symbol, telepathy I, psionics XXIII, telekinesis VI, passwall I</t>
  </si>
  <si>
    <t>fear touch, polymorph self I, levitate I, detect magic I, (62.5% to possess each), classed (cleric 16), nimble assault, wield I, major cambion attributes, weapon immunity VI, magic resistance (40%), planar travel I, cold resistance I, lightning resistance I, fire resistance I, telepathy I, infravision I</t>
  </si>
  <si>
    <t>fear touch, polymorph self I, levitate I, detect magic I, (62.5% to possess each), classed (cleric 17), nimble assault, wield I, major cambion attributes, weapon immunity VI, magic resistance (40%), planar travel I, cold resistance I, lightning resistance I, fire resistance I, telepathy I, infravision I</t>
  </si>
  <si>
    <t>fear touch, polymorph self I, levitate I, detect magic I, (62.5% to possess each), classed (cleric 18), nimble assault, wield I, major cambion attributes, weapon immunity VI, magic resistance (40%), planar travel I, cold resistance I, lightning resistance I, fire resistance I, telepathy I, infravision I</t>
  </si>
  <si>
    <t>shriek X, teleport without error, darkness I, scuttle, fear touch, magic resistance (40%), gate XXIV, telekinesis X, planar travel I, divide attacks I, cold resistance I, lightning resistance I, fire resistance I, telepathy I, detect invisible, detect good</t>
  </si>
  <si>
    <t>steal death, bestow death (once each), darkness I, cause shadows, consume III, divide attacks I, planar travel I, probability travel II, magic resistance (40%), classed (thief 8), weapon immunity VI, cold resistance I, lightning resistance I, fire resistance I, telepathy I</t>
  </si>
  <si>
    <t>teleport without error (once per day), gate XXIV, magic resistance (40%), fear touch, darkness I, wield I, gear: demonic snap-tongs, gear: demonic crescents, gear: saw-toothed flatchet, gear: three-armed blade, gear: demonic atl atl, planar travel I, divide attacks I, weapon immunity VI, cold resistance I, lightning resistance I, fire resistance I, telepathy I, telekinesis VI</t>
  </si>
  <si>
    <t>magic resistance (40%)</t>
  </si>
  <si>
    <t>ambush XI, xill subdue, xill grapple, magic resistance (70%), wield XVIII, accuracy I, phase ethereal III, propagate XI</t>
  </si>
  <si>
    <t>magic resistance (70%)</t>
  </si>
  <si>
    <t>magic resistance (25%), psionics XV, phase astral, phase ethereal, telepathy I</t>
  </si>
  <si>
    <t>fear touch, polymorph self I, levitate I, detect magic I, (62.5% to possess each), classed (assassin 9), nimble assault, wield I, major cambion attributes, weapon immunity VI, magic resistance (25%), planar travel I, cold resistance I, lightning resistance I, fire resistance I, telepathy I, infravision I</t>
  </si>
  <si>
    <t>fear touch, polymorph self I, levitate I, detect magic I, (62.5% to possess each), classed (assassin 10), nimble assault, wield I, major cambion attributes, weapon immunity VI, magic resistance (25%), planar travel I, cold resistance I, lightning resistance I, fire resistance I, telepathy I, infravision I</t>
  </si>
  <si>
    <t>fear touch, polymorph self I, levitate I, detect magic I, (62.5% to possess each), classed (assassin 11), nimble assault, wield I, major cambion attributes, weapon immunity VI, magic resistance (25%), planar travel I, cold resistance I, lightning resistance I, fire resistance I, telepathy I, infravision I</t>
  </si>
  <si>
    <t>fear touch, polymorph self I, levitate I, detect magic I, (62.5% to possess each), classed (cleric 9), nimble assault, wield I, major cambion attributes, weapon immunity VI, magic resistance (25%), planar travel I, cold resistance I, lightning resistance I, fire resistance I, telepathy I, infravision I</t>
  </si>
  <si>
    <t>33" diameter (S)</t>
  </si>
  <si>
    <t>barkburr, direburr, flumph</t>
  </si>
  <si>
    <t>27" diameter (S)</t>
  </si>
  <si>
    <t>barkburr, direburr, piercer</t>
  </si>
  <si>
    <t>arboreal awareness</t>
  </si>
  <si>
    <t>barkburr</t>
  </si>
  <si>
    <t>barkburr, direburr</t>
  </si>
  <si>
    <t>direburr</t>
  </si>
  <si>
    <t>lignify</t>
  </si>
  <si>
    <t>dire lignify</t>
  </si>
  <si>
    <t>burr grapple</t>
  </si>
  <si>
    <t>completely invisible and undetectable except by rangers and druids, who spot them 4% + 1% per level</t>
  </si>
  <si>
    <t>drops on targets from above (unstatted, but essentially a one-shot deal)</t>
  </si>
  <si>
    <t>Direburr (2 HD)</t>
  </si>
  <si>
    <t>Direburr (3 HD)</t>
  </si>
  <si>
    <t>Direburr (4 HD)</t>
  </si>
  <si>
    <t>Direburr (5 HD)</t>
  </si>
  <si>
    <t>Direburr (6 HD)</t>
  </si>
  <si>
    <t>burr buds</t>
  </si>
  <si>
    <r>
      <t xml:space="preserve">after a successful hit, 1-2 young (2 HD) burrs will attempt to </t>
    </r>
    <r>
      <rPr>
        <b/>
        <sz val="10"/>
        <rFont val="Arial"/>
        <family val="2"/>
      </rPr>
      <t>burr grapple</t>
    </r>
    <r>
      <rPr>
        <sz val="10"/>
        <rFont val="Arial"/>
        <family val="2"/>
      </rPr>
      <t xml:space="preserve"> onto additional targets</t>
    </r>
  </si>
  <si>
    <r>
      <t xml:space="preserve">20' range, hit indicates the burr has seized target and will initiate </t>
    </r>
    <r>
      <rPr>
        <b/>
        <sz val="10"/>
        <rFont val="Arial"/>
        <family val="2"/>
      </rPr>
      <t>lignify</t>
    </r>
    <r>
      <rPr>
        <sz val="10"/>
        <rFont val="Arial"/>
        <family val="2"/>
      </rPr>
      <t xml:space="preserve"> (or </t>
    </r>
    <r>
      <rPr>
        <b/>
        <sz val="10"/>
        <rFont val="Arial"/>
        <family val="2"/>
      </rPr>
      <t>dire lignify</t>
    </r>
    <r>
      <rPr>
        <sz val="10"/>
        <rFont val="Arial"/>
        <family val="2"/>
      </rPr>
      <t xml:space="preserve">) on subsequent round, lignify attempts are made for 2 rounds +1 per HD, once sucessful an attack may be made on another target, may only be removed with a combined strength check against 5-50, attacks on burr roll against target AC on misses, fire provides cumulative 15% chance per round of dislodging </t>
    </r>
  </si>
  <si>
    <t>Basidirond</t>
  </si>
  <si>
    <t>spores</t>
  </si>
  <si>
    <t>spore jet I</t>
  </si>
  <si>
    <t>spore jet II</t>
  </si>
  <si>
    <t>basidirond</t>
  </si>
  <si>
    <t>proc spores</t>
  </si>
  <si>
    <t>eject invisible cloud of spores in 20-35' radius, all within range must save vs poison or hallucinate (1-8): swamp (strip off armor), spiders (attack floor), shrunk (shout for help), viper (drop item and leap away), suffocating (runs gasping), diseases (avoids associates), melting (howls and holds self together), leeches (tears of shirt and attacks it), lasts for duration of cloud +1-4 rounds</t>
  </si>
  <si>
    <t>immune to cold damage, movement speed halved and all spore attacks are cancelled</t>
  </si>
  <si>
    <t>cold resistance V</t>
  </si>
  <si>
    <t>spore jet II, proc spores, mind control immunity, cold resistance V</t>
  </si>
  <si>
    <t>Greater Basilisk</t>
  </si>
  <si>
    <t>1-6/1-6/2-16</t>
  </si>
  <si>
    <t>7' long (M)</t>
  </si>
  <si>
    <t>giant centipede, greater basilisk, poisonous frog</t>
  </si>
  <si>
    <t>poison aura</t>
  </si>
  <si>
    <t>greater basilisk</t>
  </si>
  <si>
    <t>any combatants within 5' of creature's mouth must save vs poison at +2 each round or die</t>
  </si>
  <si>
    <t>meeting gaze petrifies, 50' range, extends into astral and ethereal planes</t>
  </si>
  <si>
    <t>basilisk, greater basilisk</t>
  </si>
  <si>
    <t>petrifying gaze I, venom I (claws only), poison aura, planar awareness</t>
  </si>
  <si>
    <t>Bat</t>
  </si>
  <si>
    <t>Fire Bat</t>
  </si>
  <si>
    <t>14' wingspan (M)</t>
  </si>
  <si>
    <t>shriek VII</t>
  </si>
  <si>
    <t>mobat</t>
  </si>
  <si>
    <t>screech, all within 20' must save vs. paralysis or be unable to take action (covering ears)</t>
  </si>
  <si>
    <t>ground vulnerable II</t>
  </si>
  <si>
    <t>-5 AC penalty while not in flight</t>
  </si>
  <si>
    <t>shriek VII, ambush I, ground vulnerable III</t>
  </si>
  <si>
    <t>ground vulnerable III</t>
  </si>
  <si>
    <t>bat</t>
  </si>
  <si>
    <t>-4 AC penalty while not in flight</t>
  </si>
  <si>
    <t>swarm I</t>
  </si>
  <si>
    <t>bats in large groups will swarm if started, putting out torches and disrupting spellcasting</t>
  </si>
  <si>
    <t>swarm I, ground vulnerable II</t>
  </si>
  <si>
    <t>giant mammal, enchanted</t>
  </si>
  <si>
    <t>animal, mammal</t>
  </si>
  <si>
    <t>Mobat (4 HD)</t>
  </si>
  <si>
    <t>Mobat (5 HD)</t>
  </si>
  <si>
    <t>Mobat (6 HD)</t>
  </si>
  <si>
    <t>4' wingspan (S)</t>
  </si>
  <si>
    <t>1' wingspan (S)</t>
  </si>
  <si>
    <t>blood drain XIV</t>
  </si>
  <si>
    <t>fire bat</t>
  </si>
  <si>
    <t>fire proc IV</t>
  </si>
  <si>
    <t>bite and blood drain each proc 1-4 fire damage per hit/round</t>
  </si>
  <si>
    <r>
      <t xml:space="preserve">after successful hit automatically drain 1-4 hp and trigger </t>
    </r>
    <r>
      <rPr>
        <b/>
        <sz val="10"/>
        <rFont val="Arial"/>
        <family val="2"/>
      </rPr>
      <t>fire proc IV</t>
    </r>
    <r>
      <rPr>
        <sz val="10"/>
        <rFont val="Arial"/>
        <family val="2"/>
      </rPr>
      <t xml:space="preserve"> for two successive rounds, after which they detach and flee</t>
    </r>
  </si>
  <si>
    <t>Polar Bear</t>
  </si>
  <si>
    <t>1-10/1-10/2-12</t>
  </si>
  <si>
    <t>12'+ tall (L)</t>
  </si>
  <si>
    <t>polar bear, owlbear, werebear</t>
  </si>
  <si>
    <t>cave bear</t>
  </si>
  <si>
    <t>hug VI</t>
  </si>
  <si>
    <t>on claw hit with natural 18, automatically hug for 3-18</t>
  </si>
  <si>
    <t>resilience XV</t>
  </si>
  <si>
    <t>if brought to 0 hp, continues fighting until -12 hp or after 2-5 rounds</t>
  </si>
  <si>
    <t>hug VI, resilience XV</t>
  </si>
  <si>
    <t>hug III, resilience III</t>
  </si>
  <si>
    <t>mamman, animal</t>
  </si>
  <si>
    <t>proc (two distinct effects, each necessitates a save): save vs poison or take 5-30 damage, save vs poison or be paralyzed 2-12 hours</t>
  </si>
  <si>
    <t>Giant Honeybee Worker</t>
  </si>
  <si>
    <t>Giant Honeybee Soldier</t>
  </si>
  <si>
    <t>Giant Bumblebee</t>
  </si>
  <si>
    <t>Giant Bumblebee Queen</t>
  </si>
  <si>
    <t>venom X</t>
  </si>
  <si>
    <t>giant honeybee soldier, giant bumblebee</t>
  </si>
  <si>
    <t>giant bumblebee queen</t>
  </si>
  <si>
    <t>giant honeybee worker</t>
  </si>
  <si>
    <t>charge XIX</t>
  </si>
  <si>
    <t>Dretch</t>
  </si>
  <si>
    <t>3.5' tall (S)</t>
  </si>
  <si>
    <t>gate XXV</t>
  </si>
  <si>
    <t>dretch</t>
  </si>
  <si>
    <t>2nd level (MU), 10' range, single target below 6th level must save vs magic or fall into trembling fit of terror, however they will not drop their weapon and they will fight (at -1 thac0, damage and saving throws) if cornered, duration 3-12 rounds</t>
  </si>
  <si>
    <t>stinking cloud I</t>
  </si>
  <si>
    <t>stinking cloud II</t>
  </si>
  <si>
    <t>4th / 3rd</t>
  </si>
  <si>
    <t>telekinesis XI</t>
  </si>
  <si>
    <r>
      <rPr>
        <b/>
        <sz val="10"/>
        <rFont val="Arial"/>
        <family val="2"/>
      </rPr>
      <t>2nd</t>
    </r>
    <r>
      <rPr>
        <sz val="10"/>
        <rFont val="Arial"/>
        <family val="2"/>
      </rPr>
      <t xml:space="preserve"> / 9th</t>
    </r>
  </si>
  <si>
    <t>5th level (MU), 20' range, no save, movement starts at 2" and doubles each round until out of range, 50 lb limit</t>
  </si>
  <si>
    <t>Nabassu I</t>
  </si>
  <si>
    <t>Nabassu II</t>
  </si>
  <si>
    <t>Nabassu III</t>
  </si>
  <si>
    <t>Nabassu IV</t>
  </si>
  <si>
    <t>Nabassu V</t>
  </si>
  <si>
    <t>Nabassu VI</t>
  </si>
  <si>
    <t>Nabassu VII</t>
  </si>
  <si>
    <t>Nabassu VIII</t>
  </si>
  <si>
    <t>Nabassu IX</t>
  </si>
  <si>
    <t>Nabassu X</t>
  </si>
  <si>
    <t>bar-lgura, derghodaemon, hydrodaemon, ogre mage(s), shadow demon, types III-IV demon, type VI demon</t>
  </si>
  <si>
    <t>detect illusion</t>
  </si>
  <si>
    <t>1st level (illusionist), self, detect illusions in 10' wide x 70' long corridor</t>
  </si>
  <si>
    <t>bar-lgura, lava child cleric</t>
  </si>
  <si>
    <t>bar-lgura, buckawn, grig</t>
  </si>
  <si>
    <t>plant growth</t>
  </si>
  <si>
    <t>3rd level (druid), 160' range, large area (120'x120') of plant growth is made permenantly larger, slows movement to 1" (or 2" for size L creatures)</t>
  </si>
  <si>
    <t>telekinesis IX</t>
  </si>
  <si>
    <t>gate XXIII</t>
  </si>
  <si>
    <t>bar-lgura, dao</t>
  </si>
  <si>
    <t>Minor Cambion Thief I</t>
  </si>
  <si>
    <t>Minor Cambion Thief II</t>
  </si>
  <si>
    <t>Minor Cambion Thief III</t>
  </si>
  <si>
    <t>Minor Cambion Thief IV</t>
  </si>
  <si>
    <t>Minor Cambion Assassin I</t>
  </si>
  <si>
    <t>Minor Cambion Assassin II</t>
  </si>
  <si>
    <t>Minor Cambion Assassin III</t>
  </si>
  <si>
    <t>Minor Cambion Assassin IV</t>
  </si>
  <si>
    <t>Cambion Baron Assassin I</t>
  </si>
  <si>
    <t>Cambion Baron Assassin II</t>
  </si>
  <si>
    <t>Cambion Baron Assassin III</t>
  </si>
  <si>
    <t>Cambion Baron Assassin IV</t>
  </si>
  <si>
    <t>Cambion Baron Assassin V</t>
  </si>
  <si>
    <t>Cambion Baron Assassin VI</t>
  </si>
  <si>
    <t>Cambion Baron Assassin VII</t>
  </si>
  <si>
    <t>Cambion Baron Cleric I</t>
  </si>
  <si>
    <t>Cambion Baron Cleric II</t>
  </si>
  <si>
    <t>Cambion Baron Cleric III</t>
  </si>
  <si>
    <t>Cambion Baron Cleric IV</t>
  </si>
  <si>
    <t>Cambion Baron Cleric V</t>
  </si>
  <si>
    <t>Cambion Baron Cleric VI</t>
  </si>
  <si>
    <t>Cambion Baron Cleric VII</t>
  </si>
  <si>
    <t>Cambion Baron Fighter I</t>
  </si>
  <si>
    <t>Cambion Baron Fighter II</t>
  </si>
  <si>
    <t>Cambion Baron Fighter III</t>
  </si>
  <si>
    <t>Cambion Baron Fighter IV</t>
  </si>
  <si>
    <t>Cambion Baron Fighter V</t>
  </si>
  <si>
    <t>Cambion Baron Fighter VI</t>
  </si>
  <si>
    <t>Cambion Baron Fighter VII</t>
  </si>
  <si>
    <t>Cambion Marquis I</t>
  </si>
  <si>
    <t>Cambion Marquis II</t>
  </si>
  <si>
    <t>Cambion Marquis III</t>
  </si>
  <si>
    <t>alu-demon (MM2) has some basic ground rules on natural high-AC creatures using armor (basically it's ignored except magical pluses OR if the armor is superior to their natural AC)</t>
  </si>
  <si>
    <t>var.</t>
  </si>
  <si>
    <t>Minor Cambion Mage</t>
  </si>
  <si>
    <t>minor cambion attributes</t>
  </si>
  <si>
    <t>major cambion attributes</t>
  </si>
  <si>
    <r>
      <t xml:space="preserve">str 16 + 1-4 (1=17, 2=18, 3-4=18/10) | int 8 + 1-8 | wis 4 + 1-4 | dex 12 + 1-6 | con 12 + 1-6 | cha 1-6 </t>
    </r>
    <r>
      <rPr>
        <sz val="10"/>
        <color indexed="10"/>
        <rFont val="Arial"/>
        <family val="2"/>
      </rPr>
      <t>(magic users must have 14 int, assassins must have 11 int)</t>
    </r>
  </si>
  <si>
    <r>
      <t xml:space="preserve">str 17 + d12*d100 (18/##, 101-199=19, 200-220=20) | int 12 + 1-6 | wis 3-18 | dex 14 + 1-6 | con 14 + 1-4 | cha 2-24 </t>
    </r>
    <r>
      <rPr>
        <sz val="10"/>
        <color indexed="10"/>
        <rFont val="Arial"/>
        <family val="2"/>
      </rPr>
      <t>(clerics must have 10 wis)</t>
    </r>
  </si>
  <si>
    <t>cambion (minor)</t>
  </si>
  <si>
    <t>cambion (major)</t>
  </si>
  <si>
    <t>atomie, cambion(s), grig</t>
  </si>
  <si>
    <t>Cambion</t>
  </si>
  <si>
    <t>units equipped with class-appropriate items (only armored if armor is magical)</t>
  </si>
  <si>
    <t>Chasme</t>
  </si>
  <si>
    <t>claw/claw/pierce</t>
  </si>
  <si>
    <t>2-8/2-8/1-4</t>
  </si>
  <si>
    <t>Charonadaemon</t>
  </si>
  <si>
    <t>magic resistance based on spell level, 80% - 5% per level, so 75% vs 1st level down to 35% vs 9th level, this value represents the chance to cause local magic to fail, assuming a caster level of 11th, increases or decreases in 5% increments, also checked against use of personal magic item effects (unlike normal MR)</t>
  </si>
  <si>
    <t>gear: acheron ferry</t>
  </si>
  <si>
    <t>charonadaemon</t>
  </si>
  <si>
    <t>enchanted ferry, capable of teleporting its passengers to Abyss, Gehenna, Hades, Hell, Tarterus, the Ethereal Plane, the Astral Plane as well as the prime material planes (only when steered by Charon or one of the charonadaemons)</t>
  </si>
  <si>
    <r>
      <t xml:space="preserve">9th level (MU), 90' range, 100% likely to cause 1-6 </t>
    </r>
    <r>
      <rPr>
        <b/>
        <sz val="10"/>
        <rFont val="Arial"/>
        <family val="2"/>
      </rPr>
      <t>hydrodaemons</t>
    </r>
    <r>
      <rPr>
        <sz val="10"/>
        <rFont val="Arial"/>
        <family val="2"/>
      </rPr>
      <t xml:space="preserve"> to appear in 1 round, lasts 15 rounds</t>
    </r>
  </si>
  <si>
    <t>summon XI</t>
  </si>
  <si>
    <t>Derghodaemon</t>
  </si>
  <si>
    <t>claw/claw/claw/claw/
claw or claw/claw/
(combination of weapons and claws)</t>
  </si>
  <si>
    <t>9-12/9-12/9-12/9-12/
9-12 or 9-12/9-12/
(combination of 9-12 and claws)</t>
  </si>
  <si>
    <t>unarmed</t>
  </si>
  <si>
    <t>1 weapon (20% likely to be magical)</t>
  </si>
  <si>
    <t>2 weapons (each 20% likely to be magical)</t>
  </si>
  <si>
    <t>3 weapons (each 20% likely to be magical)</t>
  </si>
  <si>
    <t>net, not statted</t>
  </si>
  <si>
    <t>derghodaemon grapple</t>
  </si>
  <si>
    <t>derghodaemon</t>
  </si>
  <si>
    <t>five claws, weapons always in slots 3-through-5, if claws 1 and 2 both hit then target is clutched and held in place (can attack normally but -2 AC penalty) and is held until either the the target or the derghodaemon is defeated</t>
  </si>
  <si>
    <t>wield XXIV</t>
  </si>
  <si>
    <t>carry and use up to three weapons simultaneously, +3 to hit and +8 damage</t>
  </si>
  <si>
    <t>parry I</t>
  </si>
  <si>
    <t>for each armed hand (max 3) derghodaemon's may elect to forego an attack to improve their AC by +8 vs a specific opponent</t>
  </si>
  <si>
    <t>divide attacks I</t>
  </si>
  <si>
    <t>divide attacks I, lumbering I, delicate trunk</t>
  </si>
  <si>
    <t>octopus components, divide attacks I, constriction I, pin limbs, functionally invisible, spray ink I, capsize V, lumbering IV</t>
  </si>
  <si>
    <t>regenerate V, resilience V, divide attacks I, infravision II, fearless I</t>
  </si>
  <si>
    <t>squid components, divide attacks I, constriction IV, pin limbs, armored body III, spray ink II, capsize VI lumbering IV</t>
  </si>
  <si>
    <t>regenerate V, resilience V, classed (shaman 3), divide attacks I, infravision II, fearless I</t>
  </si>
  <si>
    <t>constriction IX, blood drain XI, armored body V, divide attacks I, tentamort components</t>
  </si>
  <si>
    <t>constriction X, project image II, divide attacks I, lumbering X</t>
  </si>
  <si>
    <t>divide attacks II</t>
  </si>
  <si>
    <t>able to split non-grasping claw attacks (#3-#5) among multiple targets</t>
  </si>
  <si>
    <t>2nd level (MU), self, darkness in 20' diameter, lasts indefinitely</t>
  </si>
  <si>
    <t>2nd level (MU), self, darkness in 30' diameter, lasts indefinitely</t>
  </si>
  <si>
    <t>4th level (MU), self, project fear in 20' radius, targets must save vs spell or 65% likely to drop held items (-5% per level) and flee at maximum speed, 6 round duration</t>
  </si>
  <si>
    <t>cause fear III</t>
  </si>
  <si>
    <t>charonadaemon, derghodaemon</t>
  </si>
  <si>
    <t>derghodaemon, ice lizard, ogre mage(s)</t>
  </si>
  <si>
    <t>Hydrodaemon</t>
  </si>
  <si>
    <t>Piscodaemon</t>
  </si>
  <si>
    <t>Ultradaemon</t>
  </si>
  <si>
    <t>15% chance to cause local magic to fail, assuming a caster level of 11th - increases or decreases in 5% increments (therefore 65% immunity to 1st level casters)</t>
  </si>
  <si>
    <t>elemental, humanoid</t>
  </si>
  <si>
    <t>cold vulnerable VI</t>
  </si>
  <si>
    <t>all cold effects do double damage, die after 1 hour in sub-200 degree temperature</t>
  </si>
  <si>
    <t>azer (2 HD), dervish, kuo-toa(s)</t>
  </si>
  <si>
    <t>azer (3HD)</t>
  </si>
  <si>
    <t>azer (4HD)</t>
  </si>
  <si>
    <t>azer (5HD)</t>
  </si>
  <si>
    <t>Azer (4 HD)</t>
  </si>
  <si>
    <t>Azer (5 HD)</t>
  </si>
  <si>
    <t>brownie sword</t>
  </si>
  <si>
    <t>faerie spear</t>
  </si>
  <si>
    <t>brownie sword &amp; faerie bow</t>
  </si>
  <si>
    <t>faerie spear &amp; faerie bow</t>
  </si>
  <si>
    <t>Azer</t>
  </si>
  <si>
    <t>gear: azer spear</t>
  </si>
  <si>
    <t>azer</t>
  </si>
  <si>
    <t>azer, fire mephit</t>
  </si>
  <si>
    <t>18/51</t>
  </si>
  <si>
    <t>5' tall (S)</t>
  </si>
  <si>
    <t>5% chance to cause local magic to fail, assuming a caster level of 11th - increases or decreases in 5% increments (therefore 55% immunity to 1st level casters)</t>
  </si>
  <si>
    <t>1st level (druid), range of 9 square miles, caster gains 100% accurate knowledge of weather at current location, duration 24 hours</t>
  </si>
  <si>
    <t>4th level (MU), self, project fear in 60' cone, 30' wide at the end, targets must save vs spell or 65% likely to drop held items (-5% per level) and flee at maximum speed, 6 round duration</t>
  </si>
  <si>
    <t>8th level (MU), symbol, targets who see or pass over symbol must save vs spell at -4 or 65% likely to drop held items (-5% per level) and flee at maximum speed, 12 round duration</t>
  </si>
  <si>
    <t>- (12th) / 16th</t>
  </si>
  <si>
    <t>irrel. / 16th</t>
  </si>
  <si>
    <t>- / 1st</t>
  </si>
  <si>
    <t>1st level (MU), self, caster may read any non-magical text</t>
  </si>
  <si>
    <t>drains 4-32 hp from any non-cold-based target within 5', each round of damage increases the mold's size 2x, magical fire increases the mold's size 4x</t>
  </si>
  <si>
    <t>magic immunity VI</t>
  </si>
  <si>
    <t>completely immune to physical attacks, including from magical weapons</t>
  </si>
  <si>
    <t>yellow mold</t>
  </si>
  <si>
    <t>on contact: 1-8 damage</t>
  </si>
  <si>
    <t>24,000 lbs</t>
  </si>
  <si>
    <t>4,400 lbs</t>
  </si>
  <si>
    <t>iguanodon</t>
  </si>
  <si>
    <t>6,800 lbs</t>
  </si>
  <si>
    <t>30'</t>
  </si>
  <si>
    <t>2,100 lbs</t>
  </si>
  <si>
    <t>Centrosaurus (1990)</t>
  </si>
  <si>
    <t>Dunkleosteus (2010)</t>
  </si>
  <si>
    <t>6,000 lbs</t>
  </si>
  <si>
    <t>56'</t>
  </si>
  <si>
    <t>30,000 lbs</t>
  </si>
  <si>
    <t>sea turtle</t>
  </si>
  <si>
    <r>
      <t>Pal</t>
    </r>
    <r>
      <rPr>
        <b/>
        <sz val="10"/>
        <color indexed="10"/>
        <rFont val="Arial"/>
        <family val="2"/>
      </rPr>
      <t>a</t>
    </r>
    <r>
      <rPr>
        <sz val="10"/>
        <rFont val="Arial"/>
        <family val="2"/>
      </rPr>
      <t>eoscincus</t>
    </r>
  </si>
  <si>
    <t>(reassigned)</t>
  </si>
  <si>
    <t>ceratopsid</t>
  </si>
  <si>
    <t>9,900 lbs</t>
  </si>
  <si>
    <t>triassic</t>
  </si>
  <si>
    <t>25'</t>
  </si>
  <si>
    <t>5,050 lbs</t>
  </si>
  <si>
    <t>Giant Poisonous Snake</t>
  </si>
  <si>
    <t>Giant Spitting Snake</t>
  </si>
  <si>
    <t>bite/bite</t>
  </si>
  <si>
    <t>couatl, giant constrictor snake, giant octopus, guardian naga, type V demon</t>
  </si>
  <si>
    <t>venom III</t>
  </si>
  <si>
    <t>giant poisonous snake</t>
  </si>
  <si>
    <t>proc: save vs poison or die, suffer 3-18 damage if save is made</t>
  </si>
  <si>
    <t>constriction III</t>
  </si>
  <si>
    <t>giant sea snake</t>
  </si>
  <si>
    <t>capsize VI</t>
  </si>
  <si>
    <t>crush and sink small ships via constriction after 1 turn</t>
  </si>
  <si>
    <t>constriction III, capsize VI</t>
  </si>
  <si>
    <t>giant spitting snake, guardian naga</t>
  </si>
  <si>
    <t>Spectre</t>
  </si>
  <si>
    <t>spectre</t>
  </si>
  <si>
    <t>evil monsters may have a change of heart if given the opportunity, but the change will probably be temporary</t>
  </si>
  <si>
    <t>Kuo-toa Cleric V</t>
  </si>
  <si>
    <t>in lair, if 40+ add one cleric (6th)</t>
  </si>
  <si>
    <t>in lair, if 160+ add one cleric (7th) | in lair, if 320+ add one cleric (7th)</t>
  </si>
  <si>
    <t>in lair, if 240+ add one cleric (8th to 9th)</t>
  </si>
  <si>
    <t>Kuo-toa Cleric VI</t>
  </si>
  <si>
    <t>J, K, L, M, N Q (plus 2,000-4,000gp, 100-400pp, 4-16 100gp gems &amp; 10,000-60,000gp in merchandise), special units have custom treasure</t>
  </si>
  <si>
    <t>K, (M for leaders), special units have custom treasure</t>
  </si>
  <si>
    <t>J plus 5% chance for religious artifact (L, M for fighters), (L, N, Q for magic users), (J, N, Q for thieves), special units have custom treasure</t>
  </si>
  <si>
    <t>Caveman Witch Doctor</t>
  </si>
  <si>
    <t>Tribesman Fighter</t>
  </si>
  <si>
    <t>Tribesman Subchief</t>
  </si>
  <si>
    <t>Tribesman Chief</t>
  </si>
  <si>
    <t>Tribesman Druid I</t>
  </si>
  <si>
    <t>Tribesman Druid II</t>
  </si>
  <si>
    <t>Tribesman Witch Doctor</t>
  </si>
  <si>
    <t>for every 10, add druid (4th)</t>
  </si>
  <si>
    <t>for every 30, add druid (6th)</t>
  </si>
  <si>
    <t>in lair, add druid/witch doctor (8th/4th)</t>
  </si>
  <si>
    <t>shield &amp; 2 spears</t>
  </si>
  <si>
    <t>stone-headed club (as morning star)</t>
  </si>
  <si>
    <t>stone axe (as battle axe)</t>
  </si>
  <si>
    <t>spear &amp; stone axe (as battle axe)</t>
  </si>
  <si>
    <t>shield, spear &amp; wooden club (as footman's mace)</t>
  </si>
  <si>
    <t>shortbow &amp; wooden club (as footman's mace)</t>
  </si>
  <si>
    <t xml:space="preserve"> (frequency unclear) cleric/witch doctor (3rd/4th)</t>
  </si>
  <si>
    <t>Crimson Death</t>
  </si>
  <si>
    <t>wield XX</t>
  </si>
  <si>
    <t>wield XXI</t>
  </si>
  <si>
    <t>wield XXII</t>
  </si>
  <si>
    <t>carry and use normal-sized weapons, +1 to hit and +2 damage</t>
  </si>
  <si>
    <t>carry and use normal-sized weapons, +1 to hit and +3 damage</t>
  </si>
  <si>
    <t>carry and use normal-sized weapons, +2 to hit and +3 damage</t>
  </si>
  <si>
    <t>Baku</t>
  </si>
  <si>
    <t>weapon or gore/trample/trample</t>
  </si>
  <si>
    <t>weapon or 3-18/2-12/
2-12</t>
  </si>
  <si>
    <t>baku</t>
  </si>
  <si>
    <t>psionics XXVIII</t>
  </si>
  <si>
    <t>deafening roar IV</t>
  </si>
  <si>
    <t>all evil targets within 40' take 1-8 damage and must save vs paralyzation or 65% likely to drop held items (-5% per level) and flee at maximum speed, 12 round duration</t>
  </si>
  <si>
    <t>Banderlog</t>
  </si>
  <si>
    <t>banderlog</t>
  </si>
  <si>
    <t>traverse tree-filled areas at 12" speed</t>
  </si>
  <si>
    <t>Large Banderlog</t>
  </si>
  <si>
    <t>gear: coconut</t>
  </si>
  <si>
    <t>2-5 damage when thrown by banderlog (10' | 20' | 30')</t>
  </si>
  <si>
    <t>Barghest (6 HD)</t>
  </si>
  <si>
    <t>Barghest (7 HD)</t>
  </si>
  <si>
    <t>Barghest (8 HD)</t>
  </si>
  <si>
    <t>Barghest (9 HD)</t>
  </si>
  <si>
    <t>Barghest (10 HD)</t>
  </si>
  <si>
    <t>Barghest (11 HD)</t>
  </si>
  <si>
    <t>Barghest (12 HD)</t>
  </si>
  <si>
    <t>8-14/8-14</t>
  </si>
  <si>
    <t>9-15/9-15</t>
  </si>
  <si>
    <t>10-16/10-16</t>
  </si>
  <si>
    <t>11-17/11-17</t>
  </si>
  <si>
    <t>12-18/12-18</t>
  </si>
  <si>
    <t>13-19/13-19</t>
  </si>
  <si>
    <t>14-20/14-20</t>
  </si>
  <si>
    <t>consume I</t>
  </si>
  <si>
    <t>consume II</t>
  </si>
  <si>
    <t>barghest</t>
  </si>
  <si>
    <r>
      <t xml:space="preserve">once per month a barghest may consume an opponent they've slain, inflicting </t>
    </r>
    <r>
      <rPr>
        <b/>
        <sz val="10"/>
        <rFont val="Arial"/>
        <family val="2"/>
      </rPr>
      <t>ruin V</t>
    </r>
    <r>
      <rPr>
        <sz val="10"/>
        <rFont val="Arial"/>
        <family val="2"/>
      </rPr>
      <t xml:space="preserve"> on the target and gaining their HD/level as hp and gaining a level/tier every 9 hp gained; upon reaching 13+13 HD they automatically </t>
    </r>
    <r>
      <rPr>
        <b/>
        <sz val="10"/>
        <rFont val="Arial"/>
        <family val="2"/>
      </rPr>
      <t>planar travel IV</t>
    </r>
    <r>
      <rPr>
        <sz val="10"/>
        <rFont val="Arial"/>
        <family val="2"/>
      </rPr>
      <t xml:space="preserve"> to Gehenna</t>
    </r>
  </si>
  <si>
    <t>misdirection</t>
  </si>
  <si>
    <r>
      <t xml:space="preserve">4th level (MU), 200' range, cast either wall of ice or </t>
    </r>
    <r>
      <rPr>
        <b/>
        <sz val="10"/>
        <rFont val="Arial"/>
        <family val="2"/>
      </rPr>
      <t>ice storm: hail storm</t>
    </r>
    <r>
      <rPr>
        <sz val="10"/>
        <rFont val="Arial"/>
        <family val="2"/>
      </rPr>
      <t xml:space="preserve">, wall: 200' square in area 20" thick, strong creatures can break through the ice but suffer 40 hp doing so (60 hp if fire-using, 20 hp if cold using), dragon breath or fireball melt wall in one round, duration 2 turns | </t>
    </r>
    <r>
      <rPr>
        <b/>
        <sz val="10"/>
        <rFont val="Arial"/>
        <family val="2"/>
      </rPr>
      <t>ice storm: hail storm</t>
    </r>
    <r>
      <rPr>
        <sz val="10"/>
        <rFont val="Arial"/>
        <family val="2"/>
      </rPr>
      <t xml:space="preserve"> is duration 1 round (see below)</t>
    </r>
  </si>
  <si>
    <r>
      <t xml:space="preserve">ride </t>
    </r>
    <r>
      <rPr>
        <b/>
        <sz val="10"/>
        <rFont val="Arial"/>
        <family val="2"/>
      </rPr>
      <t>nightmares</t>
    </r>
  </si>
  <si>
    <t>gate XI</t>
  </si>
  <si>
    <t>9th level (MU), 30' range, 75% likely to open ultra-dimensional gate, through which emerges: 20% a type I demon | 25% a type II demon | 30% a type III demon | 20% a type IV demon | 5% a type VI demon</t>
  </si>
  <si>
    <t>fireball I</t>
  </si>
  <si>
    <r>
      <rPr>
        <b/>
        <sz val="10"/>
        <rFont val="Arial"/>
        <family val="2"/>
      </rPr>
      <t>20th</t>
    </r>
    <r>
      <rPr>
        <sz val="10"/>
        <rFont val="Arial"/>
        <family val="2"/>
      </rPr>
      <t xml:space="preserve"> / 5th</t>
    </r>
  </si>
  <si>
    <t>(20-120)</t>
  </si>
  <si>
    <t>Gnome Fighter IV</t>
  </si>
  <si>
    <t>290 lbs</t>
  </si>
  <si>
    <t>flightless bird</t>
  </si>
  <si>
    <t>leap attack XX</t>
  </si>
  <si>
    <t>9'</t>
  </si>
  <si>
    <t>45 lbs</t>
  </si>
  <si>
    <t>Quetzalcoatlus (1975)</t>
  </si>
  <si>
    <t>37'</t>
  </si>
  <si>
    <t>495 lbs</t>
  </si>
  <si>
    <t>50' span (L)</t>
  </si>
  <si>
    <t>3" (fly 12")</t>
  </si>
  <si>
    <t>charge XXI, ambush I</t>
  </si>
  <si>
    <t>14'</t>
  </si>
  <si>
    <t>300 lbs</t>
  </si>
  <si>
    <t>6" (swim 18")</t>
  </si>
  <si>
    <t>ambush III, quick strike</t>
  </si>
  <si>
    <t>icthyosaur</t>
  </si>
  <si>
    <r>
      <t>Te</t>
    </r>
    <r>
      <rPr>
        <b/>
        <sz val="10"/>
        <color indexed="10"/>
        <rFont val="Arial"/>
        <family val="2"/>
      </rPr>
      <t>m</t>
    </r>
    <r>
      <rPr>
        <sz val="10"/>
        <rFont val="Arial"/>
        <family val="2"/>
      </rPr>
      <t>nodontosaurus</t>
    </r>
  </si>
  <si>
    <r>
      <t>Phor</t>
    </r>
    <r>
      <rPr>
        <b/>
        <sz val="10"/>
        <color indexed="10"/>
        <rFont val="Arial"/>
        <family val="2"/>
      </rPr>
      <t>us</t>
    </r>
    <r>
      <rPr>
        <sz val="10"/>
        <rFont val="Arial"/>
        <family val="2"/>
      </rPr>
      <t>rhacos</t>
    </r>
  </si>
  <si>
    <r>
      <t>An</t>
    </r>
    <r>
      <rPr>
        <b/>
        <sz val="10"/>
        <color indexed="10"/>
        <rFont val="Arial"/>
        <family val="2"/>
      </rPr>
      <t>ch</t>
    </r>
    <r>
      <rPr>
        <sz val="10"/>
        <rFont val="Arial"/>
        <family val="2"/>
      </rPr>
      <t>isaurus</t>
    </r>
  </si>
  <si>
    <r>
      <t>Masso</t>
    </r>
    <r>
      <rPr>
        <b/>
        <sz val="10"/>
        <color indexed="10"/>
        <rFont val="Arial"/>
        <family val="2"/>
      </rPr>
      <t>s</t>
    </r>
    <r>
      <rPr>
        <sz val="10"/>
        <rFont val="Arial"/>
        <family val="2"/>
      </rPr>
      <t>pondylus</t>
    </r>
  </si>
  <si>
    <t>10,000 lbs</t>
  </si>
  <si>
    <t>swim 24"</t>
  </si>
  <si>
    <t>flipper attacks I</t>
  </si>
  <si>
    <t>flipper attacks II</t>
  </si>
  <si>
    <t>Camptosaurus (1 HD)</t>
  </si>
  <si>
    <t>Camptosaurus (2 HD)</t>
  </si>
  <si>
    <t>Camptosaurus (3 HD)</t>
  </si>
  <si>
    <t>2-12/2-12/1-6</t>
  </si>
  <si>
    <t>6-15</t>
  </si>
  <si>
    <t>Dimetrodon (3 HD)</t>
  </si>
  <si>
    <t>Dimetrodon (4 HD)</t>
  </si>
  <si>
    <t>cause blindness, change self I, blur I (once each per day), non-detection aura, magic resistance (30%), wary VII, ambush XI, accuracy XIII, wield I, gear: deep gnome pick, gear deep gnome dagger, gear: deep gnome stun dart (7-10), gear: deep gnome acid dart (3-6), camouflage (60%), saving throws XVI, illusion immune, telepathy II, infravision III, ultravision III, mining skills</t>
  </si>
  <si>
    <t>cause blindness, change self I, blur I (once each per day), conjure earth elemental (50%), non-detection aura, magic resistance (35%), wary VII, ambush XI, accuracy XIII, wield I, gear: deep gnome pick, gear deep gnome dagger, gear: deep gnome stun dart (7-10), gear: deep gnome acid dart (3-6), camouflage (60%), saving throws XVI, illusion immune, telepathy II, infravision III, ultravision III, mining skills</t>
  </si>
  <si>
    <t>cause blindness, change self I, blur I (once each per day), classed (illusionist 5), non-detection aura, magic resistance (35%), wary VII, ambush XI, accuracy XIII, wield I, gear: deep gnome pick, gear deep gnome dagger, gear: deep gnome stun dart (7-10), gear: deep gnome acid dart (3-6), camouflage (60%), saving throws XVI, illusion immune, telepathy II, infravision III, ultravision III, mining skills</t>
  </si>
  <si>
    <t>cause blindness, change self I, blur I (once each per day), classed (illusionist 6), non-detection aura, magic resistance (35%), wary VII, ambush XI, accuracy XIII, wield I, gear: deep gnome pick, gear deep gnome dagger, gear: deep gnome stun dart (7-10), gear: deep gnome acid dart (3-6), camouflage (60%), saving throws XVI, illusion immune, telepathy II, infravision III, ultravision III, mining skills</t>
  </si>
  <si>
    <t>cause blindness, change self I, blur I (once each per day), classed (illusionist 7), non-detection aura, magic resistance (35%), wary VII, ambush XI, accuracy XIII, wield I, gear: deep gnome pick, gear deep gnome dagger, gear: deep gnome stun dart (7-10), gear: deep gnome acid dart (3-6), camouflage (60%), saving throws XVI, illusion immune, telepathy II, infravision III, ultravision III, mining skills</t>
  </si>
  <si>
    <t>blur II</t>
  </si>
  <si>
    <t>3rd / 3rd</t>
  </si>
  <si>
    <t>2nd level (illusionist), self, caster becomes blurred, gaining +1 to all saving throws vs magic and +2 AC vs missile attacks (with an additional +2 AC vs the first missile attack directed at him), duration 6 rounds</t>
  </si>
  <si>
    <t>(range and aoe unspecified) once per encounter, crypt thing may cast a mass teleportation spell on an entire party; each must individually save vs spell or be teleported up to 1,000' a random direction, although never into a solid space but may be in free fall (max: 1 story)</t>
  </si>
  <si>
    <t>Result</t>
  </si>
  <si>
    <t>Frequency</t>
  </si>
  <si>
    <t>k</t>
  </si>
  <si>
    <t>n</t>
  </si>
  <si>
    <t>p</t>
  </si>
  <si>
    <t>s</t>
  </si>
  <si>
    <t>e6</t>
  </si>
  <si>
    <t>$c$3</t>
  </si>
  <si>
    <t>$b6</t>
  </si>
  <si>
    <t>$b$3</t>
  </si>
  <si>
    <t>k1</t>
  </si>
  <si>
    <t>k2</t>
  </si>
  <si>
    <t>k3</t>
  </si>
  <si>
    <t>k4</t>
  </si>
  <si>
    <t>k5</t>
  </si>
  <si>
    <t>k6</t>
  </si>
  <si>
    <t>k7</t>
  </si>
  <si>
    <t>k8</t>
  </si>
  <si>
    <t>k9</t>
  </si>
  <si>
    <t>k10</t>
  </si>
  <si>
    <t>k11</t>
  </si>
  <si>
    <t>k12</t>
  </si>
  <si>
    <t>k13</t>
  </si>
  <si>
    <t>k14</t>
  </si>
  <si>
    <t>k15</t>
  </si>
  <si>
    <t>k16</t>
  </si>
  <si>
    <t>k17</t>
  </si>
  <si>
    <t>k18</t>
  </si>
  <si>
    <t>k19</t>
  </si>
  <si>
    <t>k20</t>
  </si>
  <si>
    <t>k21</t>
  </si>
  <si>
    <t>k22</t>
  </si>
  <si>
    <t>k23</t>
  </si>
  <si>
    <t>k24</t>
  </si>
  <si>
    <t>k25</t>
  </si>
  <si>
    <t>k26</t>
  </si>
  <si>
    <t>k27</t>
  </si>
  <si>
    <t>k28</t>
  </si>
  <si>
    <t>k29</t>
  </si>
  <si>
    <t>k30</t>
  </si>
  <si>
    <t>k31</t>
  </si>
  <si>
    <t>k32</t>
  </si>
  <si>
    <t>k33</t>
  </si>
  <si>
    <t>k34</t>
  </si>
  <si>
    <t>k35</t>
  </si>
  <si>
    <t>k36</t>
  </si>
  <si>
    <t>k37</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</si>
  <si>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</si>
  <si>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</si>
  <si>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</si>
  <si>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</si>
  <si>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</si>
  <si>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</si>
  <si>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</si>
  <si>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</si>
  <si>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</si>
  <si>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</si>
  <si>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</si>
  <si>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</si>
  <si>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</si>
  <si>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</si>
  <si>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</si>
  <si>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</si>
  <si>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</si>
  <si>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</si>
  <si>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</si>
  <si>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</si>
  <si>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</si>
  <si>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</si>
  <si>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</si>
  <si>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</si>
  <si>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</si>
  <si>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</si>
  <si>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</si>
  <si>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</si>
  <si>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</si>
  <si>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</si>
  <si>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</si>
  <si>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</si>
  <si>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</si>
  <si>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</si>
  <si>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</si>
  <si>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</si>
  <si>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</si>
  <si>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</si>
  <si>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 of dice</t>
  </si>
  <si>
    <t>Permutations</t>
  </si>
  <si>
    <t># of sides</t>
  </si>
  <si>
    <t>freq</t>
  </si>
  <si>
    <t>race</t>
  </si>
  <si>
    <t>%</t>
  </si>
  <si>
    <t>Bugbear Sub-chief</t>
  </si>
  <si>
    <t>Bugbear Shaman</t>
  </si>
  <si>
    <t>Bugbear Witch Doctor</t>
  </si>
  <si>
    <t>one or the other (shaman/witch doctor), up to 2nd level</t>
  </si>
  <si>
    <t>one or the other (shaman/witch doctor), up to 5th level</t>
  </si>
  <si>
    <t>weapons</t>
  </si>
  <si>
    <t>sword</t>
  </si>
  <si>
    <t>spiked wooden club (morning star)</t>
  </si>
  <si>
    <t>sword &amp; throwing mace</t>
  </si>
  <si>
    <t>sword &amp; throwing axe</t>
  </si>
  <si>
    <t>sword &amp; throwing spear</t>
  </si>
  <si>
    <t>sword &amp; throwing hammer</t>
  </si>
  <si>
    <t>spiked wooden club (morning star) &amp; throwing spear</t>
  </si>
  <si>
    <t>spiked wooden club (morning star) &amp; throwing axe</t>
  </si>
  <si>
    <t>spiked wooden club (morning star) &amp; throwing mace</t>
  </si>
  <si>
    <t>spiked wooden club (morning star) &amp; throwing hammer</t>
  </si>
  <si>
    <t>oaken club</t>
  </si>
  <si>
    <t>composite longbow &amp; 10-30 arrows</t>
  </si>
  <si>
    <t>lance (corresponds 1:1 with leaders)</t>
  </si>
  <si>
    <t>25% of overall force (simply has lance, no stat diff)</t>
  </si>
  <si>
    <t>1% that a given encounter will be with a noble</t>
  </si>
  <si>
    <t>40-400</t>
  </si>
  <si>
    <t>for every 40, one fighter (2nd (33%) to 6th (17%))</t>
  </si>
  <si>
    <t>Dwarf Fighter I</t>
  </si>
  <si>
    <t>Dwarf Fighter II</t>
  </si>
  <si>
    <t>Dwarf Lieutenant</t>
  </si>
  <si>
    <t>Dwarf Chief</t>
  </si>
  <si>
    <t>for every 10, "there will be" one cleric (2nd)</t>
  </si>
  <si>
    <t>for every 20, "there will be" one cleric (3rd)</t>
  </si>
  <si>
    <t>Dimetrodon (5 HD)</t>
  </si>
  <si>
    <t>16+' long (L)</t>
  </si>
  <si>
    <t>5-12</t>
  </si>
  <si>
    <t>6.5' long (M)</t>
  </si>
  <si>
    <t>animal, bird</t>
  </si>
  <si>
    <t>dinosaur, reptile</t>
  </si>
  <si>
    <t>1-4/1-4/2-12</t>
  </si>
  <si>
    <t>1/1/2-5</t>
  </si>
  <si>
    <t>50' wingspan (L)</t>
  </si>
  <si>
    <t>5-20/2-12</t>
  </si>
  <si>
    <t>Dracolisk</t>
  </si>
  <si>
    <t>1-6/1-6/3-12</t>
  </si>
  <si>
    <t>dragon, reptile, beast, enchanted</t>
  </si>
  <si>
    <t>breathe acid V (three times per day), petrifying gaze III</t>
  </si>
  <si>
    <t>boalisk gaze (MM2) may be avoided automatically each round at the cost of 4 AC, dracolisk (MM2) has a table for avoiding gaze attacks: surprised (30%) | viewing monster (50%) | attacking (70%) | actively avoiding (10%)</t>
  </si>
  <si>
    <t>Cloud Dragon (12 HD)</t>
  </si>
  <si>
    <t>Cloud Dragon (13 HD)</t>
  </si>
  <si>
    <r>
      <t xml:space="preserve">9th level (MU), 90' range, 25% likely to cause an </t>
    </r>
    <r>
      <rPr>
        <b/>
        <sz val="10"/>
        <rFont val="Arial"/>
        <family val="2"/>
      </rPr>
      <t>erinyes</t>
    </r>
    <r>
      <rPr>
        <sz val="10"/>
        <rFont val="Arial"/>
        <family val="2"/>
      </rPr>
      <t xml:space="preserve"> to appear in 1 round, lasts 15 rounds</t>
    </r>
  </si>
  <si>
    <r>
      <t xml:space="preserve">9th level (MU), 90' range, 50% likely to cause a </t>
    </r>
    <r>
      <rPr>
        <b/>
        <sz val="10"/>
        <rFont val="Arial"/>
        <family val="2"/>
      </rPr>
      <t>horned devil</t>
    </r>
    <r>
      <rPr>
        <sz val="10"/>
        <rFont val="Arial"/>
        <family val="2"/>
      </rPr>
      <t xml:space="preserve"> to appear in 1 round, lasts 15 rounds</t>
    </r>
  </si>
  <si>
    <r>
      <t xml:space="preserve">1 mile range, cause either 10-100 </t>
    </r>
    <r>
      <rPr>
        <b/>
        <sz val="10"/>
        <rFont val="Arial"/>
        <family val="2"/>
      </rPr>
      <t>bats</t>
    </r>
    <r>
      <rPr>
        <sz val="10"/>
        <rFont val="Arial"/>
        <family val="2"/>
      </rPr>
      <t xml:space="preserve"> (non-comatant, obscure vision) or 3-18 </t>
    </r>
    <r>
      <rPr>
        <b/>
        <sz val="10"/>
        <rFont val="Arial"/>
        <family val="2"/>
      </rPr>
      <t>wolves</t>
    </r>
    <r>
      <rPr>
        <sz val="10"/>
        <rFont val="Arial"/>
        <family val="2"/>
      </rPr>
      <t xml:space="preserve"> to arrive in 2-12 turns, only works if animals are in range</t>
    </r>
  </si>
  <si>
    <r>
      <t xml:space="preserve">9th level (MU), 90' range, 35% likely to cause a </t>
    </r>
    <r>
      <rPr>
        <b/>
        <sz val="10"/>
        <rFont val="Arial"/>
        <family val="2"/>
      </rPr>
      <t>bearded devil</t>
    </r>
    <r>
      <rPr>
        <sz val="10"/>
        <rFont val="Arial"/>
        <family val="2"/>
      </rPr>
      <t xml:space="preserve"> to appear in 1 round, lasts 15 rounds</t>
    </r>
  </si>
  <si>
    <r>
      <t xml:space="preserve">fear aura VI, saving throws XI, heightened senses, infravision I, subduable </t>
    </r>
    <r>
      <rPr>
        <sz val="10"/>
        <color indexed="10"/>
        <rFont val="Arial"/>
        <family val="2"/>
      </rPr>
      <t>(looks like they cut paired ferocity in MM2)</t>
    </r>
  </si>
  <si>
    <t>66' long (L)</t>
  </si>
  <si>
    <t>gaseous form I</t>
  </si>
  <si>
    <t>poison spines I, camouflage (90%)</t>
  </si>
  <si>
    <t>tail spine, camouflage (90%)</t>
  </si>
  <si>
    <t>magic resistance (50%), wield I, gear: satyr pipe [22.7%, +300 xp], wary I, camouflage (90%)</t>
  </si>
  <si>
    <t>ambush X, camouflage (90%), track resistant</t>
  </si>
  <si>
    <t>camouflage (90%)</t>
  </si>
  <si>
    <t>blood drain VIII, ambush VIII, camouflage (87.5%)</t>
  </si>
  <si>
    <t>camouflage (87.5%)</t>
  </si>
  <si>
    <t>defensive spines IV, camouflage (85%)</t>
  </si>
  <si>
    <t>camouflage (85%)</t>
  </si>
  <si>
    <t>ambush IV, vertical ambush I, camouflage (95%), helpless</t>
  </si>
  <si>
    <t>magic resistance (80%), elastic strands, camouflage (95%), lightning immunity I, cold resistance I, fire vulnerability IV</t>
  </si>
  <si>
    <t>paralyze proc III, camouflage (95%)</t>
  </si>
  <si>
    <t>envelope III, cold resistance III, fire resistance III, camouflage (95%)</t>
  </si>
  <si>
    <t>projectile spines V, clairvoyance, camouflage (95%)</t>
  </si>
  <si>
    <t>projectile spines VII, clairvoyance, camouflage (95%)</t>
  </si>
  <si>
    <t>camouflage (95%)</t>
  </si>
  <si>
    <t>camouflage X, ambush IV, vertical ambush I, burr grapple, arboreal awareness, mind control immunity, vulnerable underside III, helpless</t>
  </si>
  <si>
    <t>burr buds (50%), camouflage X, ambush IV, vertical ambush I, burr grapple, arboreal awareness, mind control immunity, vulnerable underside III, helpless</t>
  </si>
  <si>
    <t>buff aura, camouflage IX, general immunity III, linked: trilloch</t>
  </si>
  <si>
    <t>general immunity II, magic resistance (100%), camouflage IV, crit immune, enhanced crit I, shape change I, duplicate target, regenerate VI, ruin III, sequester death</t>
  </si>
  <si>
    <t>camouflage III, adhesion I, light vulnerable II</t>
  </si>
  <si>
    <t>venom II, camouflage II</t>
  </si>
  <si>
    <t>deadly vibrations (once every 2-5 hours), camouflage II</t>
  </si>
  <si>
    <t>weed grapple II, sprawling killer, choke creeper components, camouflage II, cold resistance VI, lightning immunity III</t>
  </si>
  <si>
    <t>camouflage I, enhanced crit II, shriek IV</t>
  </si>
  <si>
    <t>camouflage VIII, paralyze proc I, envelope I</t>
  </si>
  <si>
    <t>wield I (90%), saving throws XIII, magic immunity XIII, camouflage VI, limited senses I, minion: medusae, minion: mind flayer</t>
  </si>
  <si>
    <t>wield I, saving throws XIII, magic immunity XIII, camouflage VI, limited senses I, minion: medusae, minion: mind flayer</t>
  </si>
  <si>
    <t>venom II, camouflage V</t>
  </si>
  <si>
    <t>fog cloud, precipitation (7-in-8), stinking cloud I (3-in-4), cloudburst (5-in-8), call lightning IV (1-in-2), summon weather (3-in-8), control weather (1-in-4), control winds (1-in-8) (twice each per day), breathe air blast (three times per day), gaseous form II, camouflage (75%), tail lash I, fear aura VI, saving throws XI, heightened senses, infravision I, subduable</t>
  </si>
  <si>
    <t>tail lash I</t>
  </si>
  <si>
    <t>tail lash II</t>
  </si>
  <si>
    <t>able to direct additional melee attack (2-8 damage) at one target to the rear</t>
  </si>
  <si>
    <t>breathe choking mist</t>
  </si>
  <si>
    <t>breath cloud of mist 90' long and 30' diameter, air-breathing creatures are automatically blinded 1-4 rounds and must save vs breath weapon or suffer 3-12 damage per round (choking), those who save suffer 1-4 damager per round instead, 5-8 round duration but wind can disperse it more quickly</t>
  </si>
  <si>
    <t>cloud dragon, mist dragon</t>
  </si>
  <si>
    <t>bar-lgura, hydrodaemon, mist dragon</t>
  </si>
  <si>
    <t>zephyr</t>
  </si>
  <si>
    <t>firenewt, mist dragon, storm giant</t>
  </si>
  <si>
    <t>gust of wind</t>
  </si>
  <si>
    <t>creates a gentle draft of air 50'x10' traveling away from the caster, increases the damage of large fire effects (+1 per die) and pressing back gas effects by 10' and halving their durations, duration 1 segment</t>
  </si>
  <si>
    <t>10th / 5th</t>
  </si>
  <si>
    <t>3rd level (MU), creates a brief draft of air 100'x10' traveling away from the caster, 50% to extinguish medium-sized or covered flames (automatically blowing out candles), presses back small flying creatures 10-60' and slowing large flying creatures, duration 1 segment</t>
  </si>
  <si>
    <t>5th level (MU), creates a 40' hemisphere of breathable air which moves with the caster, 2 hour duration</t>
  </si>
  <si>
    <t>"10th" / 9th</t>
  </si>
  <si>
    <r>
      <t xml:space="preserve">fog cloud, precipitation (7-in-8), stinking cloud I (3-in-4), cloudburst (5-in-8), call lightning IV (1-in-2), summon weather (3-in-8), control weather (1-in-4), control winds (1-in-8) (twice each per day), breathe air blast (three times per day), gaseous form II, camouflage (75%), tail lash I, fear aura VI, saving throws XI, heightened senses, infravision I, subduable </t>
    </r>
    <r>
      <rPr>
        <sz val="10"/>
        <color indexed="10"/>
        <rFont val="Arial"/>
        <family val="2"/>
      </rPr>
      <t>(90 bonus xp per hp above 48)</t>
    </r>
  </si>
  <si>
    <t>Shadow Dragon (4 HD)</t>
  </si>
  <si>
    <t>Shadow Dragon (5 HD)</t>
  </si>
  <si>
    <t>Shadow Dragon (6 HD)</t>
  </si>
  <si>
    <t>2-5/2-5/3-12</t>
  </si>
  <si>
    <t>light vulnerable XI</t>
  </si>
  <si>
    <t>shadow dragon</t>
  </si>
  <si>
    <t>light spell or greater reduces vision range (presumably to approximately torch or lantern range)</t>
  </si>
  <si>
    <t>dragon spellcasting XII</t>
  </si>
  <si>
    <t>breathe darkness</t>
  </si>
  <si>
    <t>breathe cloud of darkness 40' long and 30' wide, reduces HD/level of all within by 75% unless save vs breath weapon, in which case it's reduced 50%, duration = 4-6 turns</t>
  </si>
  <si>
    <t>gas cloud in 2' diameter, target must save vs breath weapon or wander around blissfully for 3-12 rounds, suffering a -2 AC, being unable to attack and rolling an intelligence check every round, failure indicates complete loss of interest in all matters for the remaining duration of the breath weapon</t>
  </si>
  <si>
    <t>breathe euphoria gas</t>
  </si>
  <si>
    <t>faerie dragon, kenku, killmoulis, svirfneblin(s)</t>
  </si>
  <si>
    <t>wield XXI, magic resistance (15%), gear: azer spear, heat aura II</t>
  </si>
  <si>
    <t>classed (assassin 7), nimble assault, wield I, minor cambion attributes, magic resistance (15%), planar travel I, cold resistance I, lightning resistance I, fire resistance I, telepathy I, infravision I</t>
  </si>
  <si>
    <t>classed (thief 7), nimble assault, wield I, minor cambion attributes, magic resistance (15%), planar travel I, cold resistance I, lightning resistance I, fire resistance I, telepathy I, infravision I</t>
  </si>
  <si>
    <t>steal death, bestow death (once each), darkness I, cause shadows, consume III, divide attacks I, planar travel I, probability travel II, magic resistance (15%), classed (thief 3), weapon immunity VI, cold resistance I, lightning resistance I, fire resistance I, telepathy I</t>
  </si>
  <si>
    <t>magic resistance (15%)</t>
  </si>
  <si>
    <t>gear: lizard trident, wield I, magic resistance (20%)</t>
  </si>
  <si>
    <t>magic resistance (20%), hide in shadows III, telepathy II</t>
  </si>
  <si>
    <t>gear: lizard trident, wield I, magic resistance (20%), minion: lizard man</t>
  </si>
  <si>
    <t>wield XXII, magic resistance (20%), gear: azer spear, heat aura II</t>
  </si>
  <si>
    <t>deafening roar IV (once every four rounds), magic resistance (20%), wield I, become invisible I, psionics XXVIII, phase ethereal I, phase astral I</t>
  </si>
  <si>
    <t>classed (assassin 8), nimble assault, wield I, minor cambion attributes, magic resistance (20%), planar travel I, cold resistance I, lightning resistance I, fire resistance I, telepathy I, infravision I</t>
  </si>
  <si>
    <t>classed (thief 8), nimble assault, wield I, minor cambion attributes, magic resistance (20%), planar travel I, cold resistance I, lightning resistance I, fire resistance I, telepathy I, infravision I</t>
  </si>
  <si>
    <t>steal death, bestow death (once each), darkness I, cause shadows, consume III, divide attacks I, planar travel I, probability travel II, magic resistance (20%), classed (thief 4), weapon immunity VI, cold resistance I, lightning resistance I, fire resistance I, telepathy I</t>
  </si>
  <si>
    <t>magic resistance (20%)</t>
  </si>
  <si>
    <t>wield IX, magic resistance (5%), gear: azer spear, heat aura II</t>
  </si>
  <si>
    <t>classed (assassin 5), nimble assault, wield I, minor cambion attributes, magic resistance (5%), planar travel I, cold resistance I, lightning resistance I, fire resistance I, telepathy I, infravision I</t>
  </si>
  <si>
    <t>classed (magic user 5), nimble assault, wield I, minor cambion attributes, magic resistance (5%), planar travel I, cold resistance I, lightning resistance I, fire resistance I, telepathy I, infravision I</t>
  </si>
  <si>
    <t>classed (thief 6), nimble assault, wield I, minor cambion attributes, magic resistance (5%), planar travel I, cold resistance I, lightning resistance I, fire resistance I, telepathy I, infravision I</t>
  </si>
  <si>
    <t>steal death, bestow death (once each), darkness I, cause shadows, consume III, divide attacks I, planar travel I, probability travel II, magic resistance (5%), classed (thief 1), weapon immunity VI, cold resistance I, lightning resistance I, fire resistance I, telepathy I</t>
  </si>
  <si>
    <t>magic resistance (5%)</t>
  </si>
  <si>
    <t>become invisible I, magic resistance (10%)</t>
  </si>
  <si>
    <t>wield XX, magic resistance (10%), gear: azer spear, heat aura II</t>
  </si>
  <si>
    <t>classed (assassin 6), nimble assault, wield I, minor cambion attributes, magic resistance (10%), planar travel I, cold resistance I, lightning resistance I, fire resistance I, telepathy I, infravision I</t>
  </si>
  <si>
    <t>classed (thief 5), nimble assault, wield I, minor cambion attributes, magic resistance (10%), planar travel I, cold resistance I, lightning resistance I, fire resistance I, telepathy I, infravision I</t>
  </si>
  <si>
    <t>steal death, bestow death (once each), darkness I, cause shadows, consume III, divide attacks I, planar travel I, probability travel II, magic resistance (10%), classed (thief 2), weapon immunity VI, cold resistance I, lightning resistance I, fire resistance I, telepathy I</t>
  </si>
  <si>
    <t>magic resistance (10%)</t>
  </si>
  <si>
    <t>magic resistance (35%), achaierai components, lumbering VII, black smoke</t>
  </si>
  <si>
    <t xml:space="preserve">power word stun (once per day), gate XX (twice per day), regenerate III, venom IX, magic resistance (35%), gear: slaadi symbol, telepathy I </t>
  </si>
  <si>
    <t>light II</t>
  </si>
  <si>
    <t>1st level (MU), 60' range, subject generates "normal illumination" within 20' radius, can blind if eyes are targeted in which case target receives saving throw vs spell, 2 hour duration</t>
  </si>
  <si>
    <t>wield VIII, levitate VI (twice per day), lightning bolt I, call lightning I, summon weather, control winds, predict weather (once each per day), lightning immunity I</t>
  </si>
  <si>
    <t>lightning bolt I</t>
  </si>
  <si>
    <t>classed (magic user 6), wield I, psionics XXI, prime projection</t>
  </si>
  <si>
    <t>classed (magic user 7), wield I, psionics XXI, prime projection</t>
  </si>
  <si>
    <t>5th level (MU), 100' range, no save, movement starts at 2" and doubles each round until out of range, 250 lb limit</t>
  </si>
  <si>
    <t>4th level (cleric), 50' range, no save, 3-17 damage</t>
  </si>
  <si>
    <t>4th level (MU), 60' range, save vs spell or indefinitely charmed with weekly checks</t>
  </si>
  <si>
    <t>6th level (MU), 20' range, save vs spell or obliterated</t>
  </si>
  <si>
    <t>6th level (MU), 30' range, save vs spell or permenantly petrified</t>
  </si>
  <si>
    <t>forest barbarians receive a hilarious proficiency called rhetoric - two opponents sitting face-to-face, take deep breaths and talk nonstop, first to stop loses; harpoon is described at (UA p. 26 and p. 77)</t>
  </si>
  <si>
    <t>bushi suffer a -1 honor penalty for gaining proficiency in a ninja weapon</t>
  </si>
  <si>
    <t>the kensai second weapon restriction applies only to the three slots awarded at 1st level, they may use subsequent slots for martial arts or any other weapon they choose; if the kensai takes the fast draw proficiency at 1st level they forfeit their second starter weapon</t>
  </si>
  <si>
    <t>psionics XX</t>
  </si>
  <si>
    <t>styx devil</t>
  </si>
  <si>
    <t>carry and use normal-sized weapons, +4 to hit and +9 damage</t>
  </si>
  <si>
    <t>wield XXV</t>
  </si>
  <si>
    <t>footman's mace</t>
  </si>
  <si>
    <t>beguile</t>
  </si>
  <si>
    <t>all within 20' radius become charmed with and trusting of the caster, no saving throw, duration 1 turn</t>
  </si>
  <si>
    <t>cloudkill I</t>
  </si>
  <si>
    <t>cloudkill II</t>
  </si>
  <si>
    <t>15th / 9th</t>
  </si>
  <si>
    <t>15th / 5th</t>
  </si>
  <si>
    <t>13th / 5th</t>
  </si>
  <si>
    <t>dispel magic VII</t>
  </si>
  <si>
    <t>kelubar, night hag, shator</t>
  </si>
  <si>
    <t>2nd level (MU), 30' range, all within 20'x20x area must save vs poison or become helpless due to nausea 2-5 rounds, those who make their save are unable to attack or cast spells until they have exited the cloud and one additional round has passed, 15 round duration</t>
  </si>
  <si>
    <t>15th / 3rd</t>
  </si>
  <si>
    <r>
      <t xml:space="preserve">9th level (MU), 90' range, 60% likely to cause 1-8 </t>
    </r>
    <r>
      <rPr>
        <b/>
        <sz val="10"/>
        <rFont val="Arial"/>
        <family val="2"/>
      </rPr>
      <t>shator</t>
    </r>
    <r>
      <rPr>
        <sz val="10"/>
        <rFont val="Arial"/>
        <family val="2"/>
      </rPr>
      <t xml:space="preserve"> to appear in 1 round, lasts 15 rounds</t>
    </r>
  </si>
  <si>
    <t>summon XIV</t>
  </si>
  <si>
    <t>weapon immunity XXXIV</t>
  </si>
  <si>
    <t>all slashing attacks inflict -1 damage</t>
  </si>
  <si>
    <t>Alu-demon</t>
  </si>
  <si>
    <t>Alu-demon Magic User</t>
  </si>
  <si>
    <t>units equipped with class-appropriate items</t>
  </si>
  <si>
    <t>units equipped with fighter-appropriate items (only armored if armor is magical)</t>
  </si>
  <si>
    <t>alu-demon attributes</t>
  </si>
  <si>
    <t>alu-demon</t>
  </si>
  <si>
    <r>
      <t xml:space="preserve">7d6 for all; alu-demons with 17 or 18 int are upgraded to </t>
    </r>
    <r>
      <rPr>
        <b/>
        <sz val="10"/>
        <rFont val="Arial"/>
        <family val="2"/>
      </rPr>
      <t>alu-demon magic user</t>
    </r>
    <r>
      <rPr>
        <sz val="10"/>
        <rFont val="Arial"/>
        <family val="2"/>
      </rPr>
      <t xml:space="preserve"> (level 1-12) </t>
    </r>
    <r>
      <rPr>
        <sz val="10"/>
        <color indexed="10"/>
        <rFont val="Arial"/>
        <family val="2"/>
      </rPr>
      <t>(setting it to 7d6 because that's very close to 25% chance of 17 or 18)</t>
    </r>
  </si>
  <si>
    <t>infravision VI</t>
  </si>
  <si>
    <t>night vision (heat) up to 240' away</t>
  </si>
  <si>
    <t>contact or weapon</t>
  </si>
  <si>
    <t>0 or weapon</t>
  </si>
  <si>
    <t>vampiric proc I</t>
  </si>
  <si>
    <t>vampiric proc II</t>
  </si>
  <si>
    <t>contact proc: 1-8 "drain" damage increases alu-demon health by 1-4</t>
  </si>
  <si>
    <t>6+' tall (M)</t>
  </si>
  <si>
    <t>Babau</t>
  </si>
  <si>
    <t>2-5/2-5/2-8 or weapon</t>
  </si>
  <si>
    <t>wield XXVI</t>
  </si>
  <si>
    <t>babau</t>
  </si>
  <si>
    <t>carry and use normal-sized weapons, +3 to hit and +7 damage</t>
  </si>
  <si>
    <t>cold iron vulnerable I</t>
  </si>
  <si>
    <t>stench I, paralyze proc I, cold iron vulnerable I, mind control immunity, penetrating evil, minion: ghoul</t>
  </si>
  <si>
    <t>cold iron vulnerable II</t>
  </si>
  <si>
    <t>attacks from cold iron weapons inflict +2 damage</t>
  </si>
  <si>
    <t>babau, type III demon</t>
  </si>
  <si>
    <t>dispel magic VIII</t>
  </si>
  <si>
    <t>gate XXII</t>
  </si>
  <si>
    <t>9th level (MU), 30' range, 25% likely to open ultra-dimensional gate, through which emerges: a babau</t>
  </si>
  <si>
    <t>20' range, target must save vs magic or suffer 41% loss of str for 1 turn</t>
  </si>
  <si>
    <t>psionics XXXI</t>
  </si>
  <si>
    <t>140 strength, psionic blast, ego whip, psychic crush, mind blank, thought shield and mental barrier</t>
  </si>
  <si>
    <t>Bar-Lgura</t>
  </si>
  <si>
    <t>wield I, gear: retch globe, gear: coconut, arboreal movement I</t>
  </si>
  <si>
    <t>arboreal movement I</t>
  </si>
  <si>
    <t>arboreal movement II</t>
  </si>
  <si>
    <t>bar-lgura</t>
  </si>
  <si>
    <t>traverse tree-filled areas at 15" speed</t>
  </si>
  <si>
    <t>45% chance to cause local magic to fail, assuming a caster level of 11th - increases or decreases in 5% increments (therefore 95% immunity to 1st level casters)</t>
  </si>
  <si>
    <t>leap attack XVIII</t>
  </si>
  <si>
    <t>leap up to 40' and attack</t>
  </si>
  <si>
    <t>detect traps II</t>
  </si>
  <si>
    <t>detect traps III</t>
  </si>
  <si>
    <t>90% to detect traps</t>
  </si>
  <si>
    <t>wield I, detect traps III</t>
  </si>
  <si>
    <t>Tentamort</t>
  </si>
  <si>
    <t>sting/tentacle</t>
  </si>
  <si>
    <t>20' long (S)</t>
  </si>
  <si>
    <t>armored body V</t>
  </si>
  <si>
    <t>tentamort</t>
  </si>
  <si>
    <t>+2 AC bonus to body</t>
  </si>
  <si>
    <t>tentamort components</t>
  </si>
  <si>
    <t>constriction IX</t>
  </si>
  <si>
    <t>proc: on tentacle attack roll 2 greater than needed to hit, automatic 1-6 constriction damage in successive rounds</t>
  </si>
  <si>
    <t>blood drain XI</t>
  </si>
  <si>
    <t>bleed
paralyzation
physical</t>
  </si>
  <si>
    <t>Thac0</t>
  </si>
  <si>
    <t>Unearthed Arc.</t>
  </si>
  <si>
    <t>heavy lance is treated as an awl pike on foot, medium and light lances are treated as spears</t>
  </si>
  <si>
    <t>ToEE</t>
  </si>
  <si>
    <t>45-75</t>
  </si>
  <si>
    <t>6d6+39</t>
  </si>
  <si>
    <t>10d4+35</t>
  </si>
  <si>
    <t>QotS</t>
  </si>
  <si>
    <t>QOtS</t>
  </si>
  <si>
    <t>amulets of the planes should be artifact-level rare, with approximately one existing per plane of existence</t>
  </si>
  <si>
    <t>lvl</t>
  </si>
  <si>
    <t>Th.</t>
  </si>
  <si>
    <t>type</t>
  </si>
  <si>
    <t>raw(1:0)</t>
  </si>
  <si>
    <t>raw(1:2)</t>
  </si>
  <si>
    <t>raw+1(1:2)</t>
  </si>
  <si>
    <t>orc(0:1)</t>
  </si>
  <si>
    <t>raw(1:1)</t>
  </si>
  <si>
    <t>cler+1(6:0)</t>
  </si>
  <si>
    <t>raw+1(1:0)</t>
  </si>
  <si>
    <t>mu+2(30:0)</t>
  </si>
  <si>
    <t>mu+1(30:3)</t>
  </si>
  <si>
    <t>raw(1:3)</t>
  </si>
  <si>
    <t>mu+1(30:2)</t>
  </si>
  <si>
    <t>mu+1(30:0)</t>
  </si>
  <si>
    <t>raw(2:2)</t>
  </si>
  <si>
    <t>raw+1(2:2)</t>
  </si>
  <si>
    <t>mu(30:2)</t>
  </si>
  <si>
    <t>illu(20:2)</t>
  </si>
  <si>
    <t>pala(3:2)</t>
  </si>
  <si>
    <t>mu(30:3)</t>
  </si>
  <si>
    <t>monk(20:3)</t>
  </si>
  <si>
    <t>cler+2(6:0)</t>
  </si>
  <si>
    <t>pala(2:0)</t>
  </si>
  <si>
    <t>rang(1:1)</t>
  </si>
  <si>
    <t>mob(1:1)</t>
  </si>
  <si>
    <t>mob(1:2)</t>
  </si>
  <si>
    <t>cler(6:1)</t>
  </si>
  <si>
    <t>mu+1(30:1)</t>
  </si>
  <si>
    <t>mob(1:0)</t>
  </si>
  <si>
    <t>cler(6:0)</t>
  </si>
  <si>
    <t>cler-1(6:0)</t>
  </si>
  <si>
    <t>cler(7:0)</t>
  </si>
  <si>
    <t>mob(2:1)</t>
  </si>
  <si>
    <t>cler+1(9:0)</t>
  </si>
  <si>
    <t>mob+2(2:2)</t>
  </si>
  <si>
    <t>drui(5:0)</t>
  </si>
  <si>
    <t>monk(20:0)</t>
  </si>
  <si>
    <t>thie(4:0)</t>
  </si>
  <si>
    <t>thie(4:1)</t>
  </si>
  <si>
    <t>assa(1:1)</t>
  </si>
  <si>
    <t>mu(30:0)</t>
  </si>
  <si>
    <t>mu+1(31:0)</t>
  </si>
  <si>
    <t>mu(31:0)</t>
  </si>
  <si>
    <t>count</t>
  </si>
  <si>
    <t>mob(0:0)</t>
  </si>
  <si>
    <t>mob(2:3)</t>
  </si>
  <si>
    <t>mob(2:4)</t>
  </si>
  <si>
    <t>mob(2:6)</t>
  </si>
  <si>
    <t>mob(2:7)</t>
  </si>
  <si>
    <t>mob(3:1)</t>
  </si>
  <si>
    <t>mob(7:10)</t>
  </si>
  <si>
    <t>mob+1(0:0)</t>
  </si>
  <si>
    <t>mob(0:1)</t>
  </si>
  <si>
    <t>mob-1(0:0)</t>
  </si>
  <si>
    <t>mob-2(0:0)</t>
  </si>
  <si>
    <t>mob+2(1:0)</t>
  </si>
  <si>
    <t>mob+3(1:0)</t>
  </si>
  <si>
    <t>mob+1(3:0)</t>
  </si>
  <si>
    <t>mob+1(1:0)</t>
  </si>
  <si>
    <t>mob+1(2:1)</t>
  </si>
  <si>
    <t>mob+2(2:0)</t>
  </si>
  <si>
    <t>mob+2(4:0)</t>
  </si>
  <si>
    <t>mob+3(2:0)</t>
  </si>
  <si>
    <t>mob+3(3:0)</t>
  </si>
  <si>
    <t>NA</t>
  </si>
  <si>
    <t>avg AC</t>
  </si>
  <si>
    <t>avg Th</t>
  </si>
  <si>
    <t>xp
interval</t>
  </si>
  <si>
    <t>Aboleth</t>
  </si>
  <si>
    <t>mm2</t>
  </si>
  <si>
    <t>1-6/1-6/1-6/1-6</t>
  </si>
  <si>
    <t>psionics XXVI</t>
  </si>
  <si>
    <t>fish, beast, enchanted</t>
  </si>
  <si>
    <t>aboleth</t>
  </si>
  <si>
    <t>250 strength, ego whip, id insinuation, psychic crush, thought shield, intellect fortress and tower of iron will</t>
  </si>
  <si>
    <t>proc slime membrane</t>
  </si>
  <si>
    <t>aboleth charm</t>
  </si>
  <si>
    <r>
      <t xml:space="preserve">30' range, save vs spell or be filled with desire to serve caster, follow all telepathic commands except orders to fight, save once per day if one mile from aboleth, removable by </t>
    </r>
    <r>
      <rPr>
        <b/>
        <sz val="10"/>
        <rFont val="Arial"/>
        <family val="2"/>
      </rPr>
      <t>remove curse</t>
    </r>
    <r>
      <rPr>
        <sz val="10"/>
        <rFont val="Arial"/>
        <family val="2"/>
      </rPr>
      <t xml:space="preserve">, </t>
    </r>
    <r>
      <rPr>
        <b/>
        <sz val="10"/>
        <rFont val="Arial"/>
        <family val="2"/>
      </rPr>
      <t>dispel magic</t>
    </r>
    <r>
      <rPr>
        <sz val="10"/>
        <rFont val="Arial"/>
        <family val="2"/>
      </rPr>
      <t xml:space="preserve"> or aboleth's death</t>
    </r>
  </si>
  <si>
    <t>mucus aura</t>
  </si>
  <si>
    <t>underwater, aboleth secretes a cloud of mucus in a 1' diameter, any creature drawn in gains water breather for 1-3 hours but loses the ability to breath air for a like period, suffocating in 2-12 rounds if they leave the water, save vs poison</t>
  </si>
  <si>
    <t xml:space="preserve">aboleth charm (3 times per day), proc slime membrane, mucus aura, illusion I, psionics XXVI, </t>
  </si>
  <si>
    <t>Afanc</t>
  </si>
  <si>
    <t>bite or bludgeon/bludgeon</t>
  </si>
  <si>
    <t>5-20 or 3-12/3-12</t>
  </si>
  <si>
    <t>capsize IX</t>
  </si>
  <si>
    <t>afanc</t>
  </si>
  <si>
    <t>create whirlpool in 5-8 rounds, causing ships up to 60' in length to sink at a rate of 10' per round</t>
  </si>
  <si>
    <t>giant fish, enchanted</t>
  </si>
  <si>
    <t>capsize X</t>
  </si>
  <si>
    <t>flip over ships up to 30' long</t>
  </si>
  <si>
    <t>capsize IX, capsize X</t>
  </si>
  <si>
    <t>Agathion</t>
  </si>
  <si>
    <t>variable</t>
  </si>
  <si>
    <r>
      <t xml:space="preserve">become a pool of lava, this triggers neither </t>
    </r>
    <r>
      <rPr>
        <b/>
        <sz val="10"/>
        <rFont val="Arial"/>
        <family val="2"/>
      </rPr>
      <t>fire healing III</t>
    </r>
    <r>
      <rPr>
        <sz val="10"/>
        <rFont val="Arial"/>
        <family val="2"/>
      </rPr>
      <t xml:space="preserve"> nor recharges </t>
    </r>
    <r>
      <rPr>
        <b/>
        <sz val="10"/>
        <rFont val="Arial"/>
        <family val="2"/>
      </rPr>
      <t>breathe fire XIII</t>
    </r>
  </si>
  <si>
    <t>assume form XII</t>
  </si>
  <si>
    <t>agathion</t>
  </si>
  <si>
    <t>saving throws XVII</t>
  </si>
  <si>
    <t>metal passes through lava children, rendering them completely immune to all metal weapons and allowing them to ignore metal armor and shields (for to-hit purposes)</t>
  </si>
  <si>
    <t>agathion, grey slaad</t>
  </si>
  <si>
    <t>immune to death magic</t>
  </si>
  <si>
    <t>charged effect immune</t>
  </si>
  <si>
    <t>completely immune to positive and negative energy attacks, including level drain effects</t>
  </si>
  <si>
    <t>psionics XXVII</t>
  </si>
  <si>
    <t>177 strength, psionic blast, mind thrust, ego whip, id insinuation, psychic crush, mind blank, thought shield, mental barrier, intellect fortress and tower of iron will (4 major, 4 minor, preset and performed at 14th level)</t>
  </si>
  <si>
    <t>proc positive energy</t>
  </si>
  <si>
    <t>proc: 7-14 positive energy damage (natural form only)</t>
  </si>
  <si>
    <t>Annis</t>
  </si>
  <si>
    <t>9-16/9-16/3-9</t>
  </si>
  <si>
    <t>annis</t>
  </si>
  <si>
    <t>if all three attacks hit, target is seized and all subsequent attacks direct at that target automatically hit</t>
  </si>
  <si>
    <t>fog cloud</t>
  </si>
  <si>
    <t>8th / 3rd</t>
  </si>
  <si>
    <t>creates a nearly opaque cloud in 40' diameter moving 10' per round away from caster, lasts 12 rounds</t>
  </si>
  <si>
    <t>assume form XIII</t>
  </si>
  <si>
    <t>assume form of human or ogre, 18-28 round duration</t>
  </si>
  <si>
    <t>weapon immunity XXVI</t>
  </si>
  <si>
    <t>edged and piercing weapons (magical or otherwise) inflict -1 damage</t>
  </si>
  <si>
    <t>blunt vulnerable</t>
  </si>
  <si>
    <t>blunt weapons inflict +1 damage</t>
  </si>
  <si>
    <t>armored hide</t>
  </si>
  <si>
    <t>skin is treated as plate male for purposes of weapon adjustments</t>
  </si>
  <si>
    <t>Ant Lion</t>
  </si>
  <si>
    <t>clamping bite III</t>
  </si>
  <si>
    <t>ant lion</t>
  </si>
  <si>
    <t>clamping bite on a 20, preventing target from attacking and inflicting regular damage in subsequent rounds until lizard or target is slain slain, size M or smaller</t>
  </si>
  <si>
    <t>proc clamping bite on any hit, inflicting regular damage in subsequent rounds until ant lion or target is slain</t>
  </si>
  <si>
    <t>giant insect</t>
  </si>
  <si>
    <t>Ascomoid</t>
  </si>
  <si>
    <t>5'-10' diameter (L)</t>
  </si>
  <si>
    <t>ascomoid</t>
  </si>
  <si>
    <t>accelerate 3" per round (up to max 12" in a given direction)</t>
  </si>
  <si>
    <t>knockdown II</t>
  </si>
  <si>
    <t>fire jet of spores at any prone targets, large targets or the direction of incoming attacks, jet is 30' long and (on hit) expands into a 5-20' cloud inflicting 5-20 damage to any breathing targets in AoE, plus save or die in 1-4 rounds, if save is made target is still blind 1-4 rounds and -4 AC (plus dex and shield bonuses are lost)</t>
  </si>
  <si>
    <t>pierce vulnerable</t>
  </si>
  <si>
    <t>piercing weapons over 6' long inflict double damage, smaller piercing weapons inflict normal vs. S/M damage</t>
  </si>
  <si>
    <t>weapon immunity XXVII</t>
  </si>
  <si>
    <t>fire resistance V</t>
  </si>
  <si>
    <t>+4 saving throws vs fire, 50% damage</t>
  </si>
  <si>
    <t>+4 saving throws vs lightning, 50% damage</t>
  </si>
  <si>
    <t>lightning resistance IV</t>
  </si>
  <si>
    <t>force resistance I</t>
  </si>
  <si>
    <t>50% damage from force effects</t>
  </si>
  <si>
    <t>Aspis Drone</t>
  </si>
  <si>
    <t>Aspis Cow</t>
  </si>
  <si>
    <t>1-4/1-4 or weapon</t>
  </si>
  <si>
    <t>Aspis Larva (2 HD)</t>
  </si>
  <si>
    <t>Aspis Larva (3 HD)</t>
  </si>
  <si>
    <t>Aspis Larva (4 HD)</t>
  </si>
  <si>
    <t>Aspis Larva (5 HD)</t>
  </si>
  <si>
    <t>18" long (S)</t>
  </si>
  <si>
    <t>36" long (S)</t>
  </si>
  <si>
    <t>24" long (S)</t>
  </si>
  <si>
    <t>30" long (S)</t>
  </si>
  <si>
    <t>10-15' long (L)</t>
  </si>
  <si>
    <t>acid flesh</t>
  </si>
  <si>
    <t>aspis cow</t>
  </si>
  <si>
    <t>contact proc: slimy acidic coat destroys metal or wood in 1 round and causes 1-8 per round to exposed flesh until washed off</t>
  </si>
  <si>
    <t>wield XIX</t>
  </si>
  <si>
    <t>aspis drone</t>
  </si>
  <si>
    <t>carry and use up to 2 normal-sized weapons as well as 2 shields (improving AC by 1)</t>
  </si>
  <si>
    <t>dissolution proc I</t>
  </si>
  <si>
    <t>contact degrade I</t>
  </si>
  <si>
    <t>contact degrade II</t>
  </si>
  <si>
    <t>crystal ooze</t>
  </si>
  <si>
    <t>on contact, wooden items must save vs acid or be instantly destroyed</t>
  </si>
  <si>
    <r>
      <t xml:space="preserve">earth spell effects on crysmal: a) </t>
    </r>
    <r>
      <rPr>
        <b/>
        <sz val="10"/>
        <rFont val="Arial"/>
        <family val="2"/>
      </rPr>
      <t>shatter</t>
    </r>
    <r>
      <rPr>
        <sz val="10"/>
        <rFont val="Arial"/>
        <family val="2"/>
      </rPr>
      <t xml:space="preserve"> inflicts 3-18 damage, b) </t>
    </r>
    <r>
      <rPr>
        <b/>
        <sz val="10"/>
        <rFont val="Arial"/>
        <family val="2"/>
      </rPr>
      <t>glassee</t>
    </r>
    <r>
      <rPr>
        <sz val="10"/>
        <rFont val="Arial"/>
        <family val="2"/>
      </rPr>
      <t xml:space="preserve"> blinds them 2-5 rounds, c) </t>
    </r>
    <r>
      <rPr>
        <b/>
        <sz val="10"/>
        <rFont val="Arial"/>
        <family val="2"/>
      </rPr>
      <t>stone to flesh</t>
    </r>
    <r>
      <rPr>
        <sz val="10"/>
        <rFont val="Arial"/>
        <family val="2"/>
      </rPr>
      <t xml:space="preserve"> reduces armor class -6 and cancels </t>
    </r>
    <r>
      <rPr>
        <b/>
        <sz val="10"/>
        <rFont val="Arial"/>
        <family val="2"/>
      </rPr>
      <t>crystalline mantle</t>
    </r>
    <r>
      <rPr>
        <sz val="10"/>
        <rFont val="Arial"/>
        <family val="2"/>
      </rPr>
      <t xml:space="preserve">, d) </t>
    </r>
    <r>
      <rPr>
        <b/>
        <sz val="10"/>
        <rFont val="Arial"/>
        <family val="2"/>
      </rPr>
      <t>phase door</t>
    </r>
    <r>
      <rPr>
        <sz val="10"/>
        <rFont val="Arial"/>
        <family val="2"/>
      </rPr>
      <t xml:space="preserve"> causes immediate death</t>
    </r>
  </si>
  <si>
    <t>paralyze proc VIII</t>
  </si>
  <si>
    <t>proc: save vs poison or become paralyzed 5-20 rounds</t>
  </si>
  <si>
    <t>weapon immunity XXX</t>
  </si>
  <si>
    <t>all physical attacks (magical or otherwise) do 1 damage</t>
  </si>
  <si>
    <t>Cyclopskin</t>
  </si>
  <si>
    <t>large club (as moning star), heavy throwing spear and sling of great size</t>
  </si>
  <si>
    <t>bardiche, heavy throwing spear and sling of great size</t>
  </si>
  <si>
    <t>mallet (as footman's mace) and azer spear</t>
  </si>
  <si>
    <t>wield XXIII</t>
  </si>
  <si>
    <t>cyclopskin</t>
  </si>
  <si>
    <t>carry and use slightly oversized weapons, including missile weapons, +2 damage with all, -2 to hit with missiles</t>
  </si>
  <si>
    <t>Daemon</t>
  </si>
  <si>
    <t>weapon immunity XXXI</t>
  </si>
  <si>
    <t>+1 weapon, cold iron weapon, silver weapon or 4+1 HD to hit</t>
  </si>
  <si>
    <t>claw/claw/gore/bite</t>
  </si>
  <si>
    <t>1-4/1-4/2-16/1-6</t>
  </si>
  <si>
    <t>arcanadaemon</t>
  </si>
  <si>
    <t>unleash a fan of flame in a 120° arc directly in front of the caster, 13 damage and sets combustibles on fire, may be performed every round in addition to attack routine</t>
  </si>
  <si>
    <t>telekinesis VIII</t>
  </si>
  <si>
    <t>5th level (MU), 130' range, no save, movement starts at 2" and doubles each round until out of range, 325 lb limit</t>
  </si>
  <si>
    <r>
      <rPr>
        <b/>
        <sz val="10"/>
        <rFont val="Arial"/>
        <family val="2"/>
      </rPr>
      <t>13th</t>
    </r>
    <r>
      <rPr>
        <sz val="10"/>
        <rFont val="Arial"/>
        <family val="2"/>
      </rPr>
      <t xml:space="preserve"> / 9th</t>
    </r>
  </si>
  <si>
    <t>darkness VIII</t>
  </si>
  <si>
    <t>2nd level (MU), self, darkness in 40' diameter, lasts indefinitely</t>
  </si>
  <si>
    <t>arcanadaemon, mezzodaemon</t>
  </si>
  <si>
    <t>psionics XXX</t>
  </si>
  <si>
    <t>201-300 strength, psionic blast, mind thrust, ego whip, id insinuation, psychic crush, mind blank, thought shield, mental barrier, intellect fortress and tower of iron will (preset disciplines, 2 major, 3 minor at 10th)</t>
  </si>
  <si>
    <t>magic resistance based on spell level, 100% - 5% per level, so 95% vs 1st level down to 55% vs 9th level, this value represents the chance to cause local magic to fail, assuming a caster level of 11th, increases or decreases in 5% increments, also checked against use of personal magic item effects (unlike normal MR)</t>
  </si>
  <si>
    <t>magic resistance based on spell level, 105% - 5% per level, so 100% vs 1st level down to 60% vs 9th level, this value represents the chance to cause local magic to fail, assuming a caster level of 11th, increases or decreases in 5% increments, also checked against use of personal magic item effects (unlike normal MR)</t>
  </si>
  <si>
    <t>wield XII, tribal standard II [40%], infravision I, mining skills, light vulnerable I</t>
  </si>
  <si>
    <t>wield XII, tribal standard II [100%], infravision I, mining skills, light vulnerable I</t>
  </si>
  <si>
    <t>wield I, gear: seadevil net [50%], gear: seadevil crossbow [20%], rake II, underwater vision</t>
  </si>
  <si>
    <t>wield I, gear: seadevil net [50%], gear: seadevil crossbow [20%], rake II, underwater vision, extra limbs</t>
  </si>
  <si>
    <t>classed (cleric 3), wield I, gear: seadevil net [50%], gear: seadevil crossbow [20%], rake II, underwater vision</t>
  </si>
  <si>
    <t>classed (cleric 4), wield I, gear: seadevil net [50%], gear: seadevil crossbow [20%], rake II, underwater vision</t>
  </si>
  <si>
    <t>classed (cleric 6), wield I, gear: seadevil net [50%], gear: seadevil crossbow [20%], rake II, underwater vision</t>
  </si>
  <si>
    <t>classed (cleric 8), wield I, gear: seadevil net [50%], gear: seadevil crossbow [20%], rake II, underwater vision</t>
  </si>
  <si>
    <t>classed (shaman 7), wield VIII, wield, gear: verbeeg spear (3), verbeeg strength</t>
  </si>
  <si>
    <t>Gibbering Mouther</t>
  </si>
  <si>
    <t>1/1/1/1/1/1</t>
  </si>
  <si>
    <t>slime, enchanted</t>
  </si>
  <si>
    <t>completely immune to magic effects with three exceptions: a) rock to mud I slows 50% for 2-12 rounds, b) mud to rock restores to max health, c) stone to flesh renders vulnerable to ordinary weapons for 1 round</t>
  </si>
  <si>
    <t>rock to mud I</t>
  </si>
  <si>
    <t>rock to mud II</t>
  </si>
  <si>
    <t>gibbering mouther</t>
  </si>
  <si>
    <t>bog movement I</t>
  </si>
  <si>
    <t>traverse swampy areas at double ground movement speed</t>
  </si>
  <si>
    <t>froghemoth, gibbering mouther</t>
  </si>
  <si>
    <r>
      <t xml:space="preserve">non-magical effect, constantly warms/vibrates earth around creating fluid conditions even of rock or earth, process affects a 5' radius around mouther and takes 5 segments to take effect, or 1 round for solid stone, triggers </t>
    </r>
    <r>
      <rPr>
        <b/>
        <sz val="10"/>
        <rFont val="Arial"/>
        <family val="2"/>
      </rPr>
      <t>bog movement I</t>
    </r>
  </si>
  <si>
    <t>invisible when stationary in rocky terrain</t>
  </si>
  <si>
    <t>blood drain XVII</t>
  </si>
  <si>
    <t>after successful hit automatically drain 1 hp for one round; if 3 or more mouths become attached, the target must roll a 2-12 (+ their dex bonus); any roll of 4 or less results in them falling, increasing the number of mouth attacks from 6 to 12 and preventing any actions from the target</t>
  </si>
  <si>
    <t>gibber continuously in combat, forcing all within 60' radius to save vs spell each round, failure results in wandering (1-in-8) | stunned (4-in-8) | attack nearest target (2-in-8) | fear (1-in-8, retroactive +2 bonus on save); all effect durations are 1 round except for fear, which is 2 rounds</t>
  </si>
  <si>
    <t>incoherent babbling</t>
  </si>
  <si>
    <t>Gloomwing</t>
  </si>
  <si>
    <t>8' wingspan (M)</t>
  </si>
  <si>
    <t>if mouther is on a cold, hard surface then its spittle will flash and flare up so brightly that nearby targets must save vs petrification or be blinded 1 round</t>
  </si>
  <si>
    <t>gloomwing</t>
  </si>
  <si>
    <t>pattern in wings affects those who gaze at it from above, save vs spells or become confused (10% wander for 10 rounds | 50% stand confused for 1 round | 20% attack nearest creature for 1 round | 20% attack caster for 1 round)</t>
  </si>
  <si>
    <t>confusion pattern</t>
  </si>
  <si>
    <t>weakness gas</t>
  </si>
  <si>
    <t>starting on the second round of combat, non-insects make a single save vs poison (regardless of the number of gloomworms) or lose 1 point of strength per round of exposure, duration 1-4 turns, pheromone is additionally 20% likely to summon 1-4 additional gloomworms (unclear how many rounds later)</t>
  </si>
  <si>
    <t>Egg-laden Gloomwing</t>
  </si>
  <si>
    <t>propagate XIII</t>
  </si>
  <si>
    <t>propagate XIV</t>
  </si>
  <si>
    <t>propagate XV</t>
  </si>
  <si>
    <t>confusion pattern, weakness gas, ambush I, propagate XV</t>
  </si>
  <si>
    <t>confusion pattern, weakness gas, ambush I</t>
  </si>
  <si>
    <t>Goat</t>
  </si>
  <si>
    <t>charge XXI</t>
  </si>
  <si>
    <t>goat</t>
  </si>
  <si>
    <t>no minimum distance listed, +2 to hit and +1-2 damage</t>
  </si>
  <si>
    <t>Gorgimera</t>
  </si>
  <si>
    <t>claw/claw/bite/gore/bite</t>
  </si>
  <si>
    <t>1-3/1-3/2-8/2-12/3-12</t>
  </si>
  <si>
    <t>1-3/1-3/1-4/1-4/2-8/3-12</t>
  </si>
  <si>
    <t>breathe petrifying gas I</t>
  </si>
  <si>
    <t>breathe petrifying gas I (four times per day), planar awareness</t>
  </si>
  <si>
    <t>breathe petrifying gas II</t>
  </si>
  <si>
    <t>gorgimera</t>
  </si>
  <si>
    <t>gas cloud is 30' long and 10' wide, targets save vs breath weapon or become petrified, effect extends into astral and ethereal planes</t>
  </si>
  <si>
    <t>basilisk, catoblepas, cockatrice, gorgimera, gorgon, greater basilisk, intellect devourer, invsibile stalker,
ki-rin, kuo-toa(s), medusa</t>
  </si>
  <si>
    <t>breathe fire XIV</t>
  </si>
  <si>
    <t>fiery plume in a cone 50' long and 20' wide, 3-24 damage, save vs breath weapon for half damage</t>
  </si>
  <si>
    <t>armored body VII</t>
  </si>
  <si>
    <t>+4 AC bonus to gorgon and dragon components, which are basically everything other than the lion head</t>
  </si>
  <si>
    <t>breathe petrifying gas II, breathe fire XIV (twice each per day), planar awareness, armored body VII</t>
  </si>
  <si>
    <t>Greenhag</t>
  </si>
  <si>
    <t>steal death, bestow death (once each), darkness I, cause shadows, consume III, divide attacks I, planar travel I, probability travel II, magic resistance (35%), classed (thief 7), weapon immunity VI, cold resistance I, lightning resistance I, fire resistance I, telepathy I</t>
  </si>
  <si>
    <t>magic resistance (35%)</t>
  </si>
  <si>
    <t>can serve as familiar to a chaotic good, neutral or neutral good magic user, (within 240') grants transmitted vision, (within 120') grants bonus hp, (physical contact) grants magic resistance (35%), if slain magic user suffers permanent loss of pseudo-dragon hp x2</t>
  </si>
  <si>
    <t>vibration proc, targeted vibration, magic resistance (30%), weapon immunity I, tracking I</t>
  </si>
  <si>
    <t>dimension door II (once per day), charm person, suggestion, shape change I, ESP I (3 times each per day), vampiric proc II, magic resistance (30%), wield I, alu-demon attributes, telepathy I, planar travel I, weapon immunity VI, cold resistance I, lightning resistance I, fire resistance I, infravision VI</t>
  </si>
  <si>
    <t>dimension door II (once per day), charm person, suggestion, shape change I, ESP I (3 times each per day), vampiric proc II, classed (magic user 12) magic resistance (30%), wield I, alu-demon attributes, telepathy I, planar travel I, weapon immunity VI, cold resistance I, lightning resistance I, fire resistance I, infravision VI</t>
  </si>
  <si>
    <t>fear touch, polymorph self I, levitate I, detect magic I, (62.5% to possess each), classed (assassin 12), nimble assault, wield I, major cambion attributes, weapon immunity VI, magic resistance (30%), planar travel I, cold resistance I, lightning resistance I, fire resistance I, telepathy I, infravision I</t>
  </si>
  <si>
    <t>fear touch, polymorph self I, levitate I, detect magic I, (62.5% to possess each), classed (assassin 13), nimble assault, wield I, major cambion attributes, weapon immunity VI, magic resistance (30%), planar travel I, cold resistance I, lightning resistance I, fire resistance I, telepathy I, infravision I</t>
  </si>
  <si>
    <t>fear touch, polymorph self I, levitate I, detect magic I, (62.5% to possess each), classed (cleric 12), nimble assault, wield I, major cambion attributes, weapon immunity VI, magic resistance (30%), planar travel I, cold resistance I, lightning resistance I, fire resistance I, telepathy I, infravision I</t>
  </si>
  <si>
    <t>fear touch, polymorph self I, levitate I, detect magic I, (62.5% to possess each), classed (cleric 13), nimble assault, wield I, major cambion attributes, weapon immunity VI, magic resistance (30%), planar travel I, cold resistance I, lightning resistance I, fire resistance I, telepathy I, infravision I</t>
  </si>
  <si>
    <t>MoB</t>
  </si>
  <si>
    <t>annis, demodand(s), duergar, svirfneblin(s)</t>
  </si>
  <si>
    <t>psionics XXXIII</t>
  </si>
  <si>
    <t>duergar</t>
  </si>
  <si>
    <t>71-90 strength, mind thrust, ego whip, id insinuation, mind blank, thought shield, mental barrier, (4 minor disciplines, preset)</t>
  </si>
  <si>
    <t>psionics XXXIII, ambush I, wary IV, saving throws IV, paralysis immunity, poison immunity, illusion immune, infravision III</t>
  </si>
  <si>
    <t>psionics XXXIII, ambush I, wary IV, classed (fighter 2), saving throws IV, paralysis immunity, poison immunity, illusion immune, infravision III</t>
  </si>
  <si>
    <t>psionics XXXIII, ambush I, wary IV, classed (fighter 3), saving throws IV, paralysis immunity, poison immunity, illusion immune, infravision III</t>
  </si>
  <si>
    <t>psionics XXXIII, ambush I, wary IV, classed (fighter 4), saving throws IV, paralysis immunity, poison immunity, illusion immune, infravision III</t>
  </si>
  <si>
    <t>psionics XXXIII, ambush I, wary IV, classed (fighter 5), saving throws IV, paralysis immunity, poison immunity, illusion immune, infravision III</t>
  </si>
  <si>
    <t>psionics XXXIII, ambush I, wary IV, classed (fighter 6), saving throws IV, paralysis immunity, poison immunity, illusion immune, infravision III</t>
  </si>
  <si>
    <t>psionics XXXIII, ambush I, wary IV, classed (fighter 7), saving throws IV, paralysis immunity, poison immunity, illusion immune, infravision III</t>
  </si>
  <si>
    <t>psionics XXXIII, ambush I, wary IV, classed (fighter 8), saving throws IV, paralysis immunity, poison immunity, illusion immune, infravision III</t>
  </si>
  <si>
    <t>psionics XXXIII, ambush I, wary IV, classed (fighter 9), saving throws IV, paralysis immunity, poison immunity, illusion immune, infravision III</t>
  </si>
  <si>
    <t>psionics XXXIII, ambush I, classed (assassin/cleric 3/3), wary IV, saving throws IV, paralysis immunity, poison immunity, illusion immune, infravision III</t>
  </si>
  <si>
    <t>psionics XXXIII, ambush I, classed (assassin/cleric 4/4),  wary IV, saving throws IV, paralysis immunity, poison immunity, illusion immune, infravision III</t>
  </si>
  <si>
    <t>psionics XXXIII, ambush I, classed (assassin/cleric 5/5),  wary IV, saving throws IV, paralysis immunity, poison immunity, illusion immune, infravision III</t>
  </si>
  <si>
    <t>psionics XXXIII, ambush I, classed (assassin/cleric 6/6), wary IV, saving throws IV, paralysis immunity, poison immunity, illusion immune, infravision III</t>
  </si>
  <si>
    <t>psionics XXXIII, ambush I, classed (assassin/cleric 7/7), wary IV, saving throws IV, paralysis immunity, poison immunity, illusion immune, infravision III</t>
  </si>
  <si>
    <t>psionics XXXIII, ambush I, classed (assassin/cleric 8/8), wary IV, saving throws IV, paralysis immunity, poison immunity, illusion immune, infravision III</t>
  </si>
  <si>
    <t>psionics XXXIII, ambush I, classed (assassin/cleric 9/9), wary IV, saving throws IV, paralysis immunity, poison immunity, illusion immune, infravision III</t>
  </si>
  <si>
    <t>raw+2(0:1)</t>
  </si>
  <si>
    <t>Dustdigger</t>
  </si>
  <si>
    <t>camouflage XII</t>
  </si>
  <si>
    <t>dustdigger</t>
  </si>
  <si>
    <t>appears to be an ordinary patch of sandy soil</t>
  </si>
  <si>
    <t>constriction XIII</t>
  </si>
  <si>
    <t>proc: on hit (size M-or-smaller), automatically deals target's AC as bonus damage and target is wrapped up, constriction damage in successive rounds and targets are unable to act or attack in any way</t>
  </si>
  <si>
    <t>vulnerable underside IV</t>
  </si>
  <si>
    <t>-3 AC penalty from below</t>
  </si>
  <si>
    <t>illusion VI</t>
  </si>
  <si>
    <t>create a simple illusion of water over top of itself</t>
  </si>
  <si>
    <t>illusion VI (20%), camouflage XII, constriction XIII, vulnerable underside IV</t>
  </si>
  <si>
    <t>Eagle</t>
  </si>
  <si>
    <t>7+' wingspan (M)</t>
  </si>
  <si>
    <t>charge XX, wary II</t>
  </si>
  <si>
    <t>Eblis</t>
  </si>
  <si>
    <t>Eblis Illusionist</t>
  </si>
  <si>
    <t>bite/bite/bite/bite</t>
  </si>
  <si>
    <t>8' tall (M)</t>
  </si>
  <si>
    <t>bird, humanoid</t>
  </si>
  <si>
    <t>fire resistance VIII</t>
  </si>
  <si>
    <t>eblis</t>
  </si>
  <si>
    <t>+1 saving throws vs fire, -1 per damage die from all fire attacks</t>
  </si>
  <si>
    <t>change self IV</t>
  </si>
  <si>
    <t>3rd / 1st</t>
  </si>
  <si>
    <t>1st level (illusionist), self, adopt a form to appear up to 1' taller or shorter and whatever appropriate bipedal shape they wish, duration is 8-18 rounds (2-12+6)</t>
  </si>
  <si>
    <t>1st level (illusionist), 30' range, caster imparts a simple but powerful suggestion to 1 to 6 targets, save vs spell negates, lasts 4 rounds</t>
  </si>
  <si>
    <t>spook</t>
  </si>
  <si>
    <t>1st level (illusionist), 10' range, target must save vs spell or flee at maximum speed, target then saves every subsequent round gaining a cumulative +1 per until the save is made</t>
  </si>
  <si>
    <t>dark stalker, eblis</t>
  </si>
  <si>
    <t>blur I</t>
  </si>
  <si>
    <t>cause blindness, change self I, blur I (once each per day), non-detection aura, magic resistance (20%), wary VII, ambush XI, accuracy XIII, wield I, gear: deep gnome pick, gear deep gnome dagger, gear: deep gnome stun dart (7-10), camouflage (60%), saving throws XVI, illusion immune, telepathy II, infravision III, ultravision III, mining skills</t>
  </si>
  <si>
    <t>cause blindness, change self I, blur I (once each per day), non-detection aura, magic resistance (25%), wary VII, ambush XI, accuracy XIII, wield I, gear: deep gnome pick, gear deep gnome dagger, gear: deep gnome stun dart (7-10), gear: deep gnome acid dart (3-6), gear: deep gnome caltrop, camouflage (60%), saving throws XVI, illusion immune, telepathy II, infravision III, ultravision III, mining skills</t>
  </si>
  <si>
    <t>fear touch, polymorph self I, levitate I, detect magic I, (62.5% to possess each), classed (cleric 10), nimble assault, wield I, major cambion attributes, weapon immunity VI, magic resistance (25%), planar travel I, cold resistance I, lightning resistance I, fire resistance I, telepathy I, infravision I</t>
  </si>
  <si>
    <t>fear touch, polymorph self I, levitate I, detect magic I, (62.5% to possess each), classed (cleric 11), nimble assault, wield I, major cambion attributes, weapon immunity VI, magic resistance (25%), planar travel I, cold resistance I, lightning resistance I, fire resistance I, telepathy I, infravision I</t>
  </si>
  <si>
    <t>fear touch, polymorph self I, levitate I, detect magic I, (62.5% to possess each), classed (fighter 9), nimble assault, wield I, major cambion attributes, weapon immunity VI, magic resistance (25%), planar travel I, cold resistance I, lightning resistance I, fire resistance I, telepathy I, infravision I</t>
  </si>
  <si>
    <t>fear touch, polymorph self I, levitate I, detect magic I, (62.5% to possess each), classed (fighter 10), nimble assault, wield I, major cambion attributes, weapon immunity VI, magic resistance (25%), planar travel I, cold resistance I, lightning resistance I, fire resistance I, telepathy I, infravision I</t>
  </si>
  <si>
    <t>fear touch, polymorph self I, levitate I, detect magic I, (62.5% to possess each), classed (fighter 11), nimble assault, wield I, major cambion attributes, weapon immunity VI, magic resistance (25%), planar travel I, cold resistance I, lightning resistance I, fire resistance I, telepathy I, infravision I</t>
  </si>
  <si>
    <t>steal death, bestow death (once each), darkness I, cause shadows, consume III, divide attacks I, planar travel I, probability travel II, magic resistance (25%), classed (thief 5), weapon immunity VI, cold resistance I, lightning resistance I, fire resistance I, telepathy I</t>
  </si>
  <si>
    <t>magic resistance (25%)</t>
  </si>
  <si>
    <t>can serve as familiar to a lawful or neutral evil magic user, (within 1 mile) grants +1 level, infravision I, transmitted vision and bonus hp, (within 10') grants magic resistance (25%) and regenerate I, if slain magic user suffers permanent loss of imp hp x2 and 4 levels</t>
  </si>
  <si>
    <t>can serve as familiar to a chaotic evil or chaotic neutral magic user, (within 1 mile) grants +1 level, infravision I, detect good, detect magic, bonus hp, (within 10') grants magic resistance (25%) and regenerate I, if slain magic user suffers permanent loss of imp hp x2 and 4 levels</t>
  </si>
  <si>
    <t>steal death, bestow death (once each), darkness I, cause shadows, consume III, divide attacks I, planar travel I, probability travel II, magic resistance (45%), classed (thief 9), weapon immunity VI, cold resistance I, lightning resistance I, fire resistance I, telepathy I</t>
  </si>
  <si>
    <t>magic resistance (45%)</t>
  </si>
  <si>
    <t>magic resistance (65%)</t>
  </si>
  <si>
    <t>magic resistance (60%), wield VIII, titan spellcasting, psionics XVII, phase ethereal, protection from evil II, levitate VIII (twice per day each), become invisible I</t>
  </si>
  <si>
    <t>magic resistance (60%)</t>
  </si>
  <si>
    <t>magic resistance (55%)</t>
  </si>
  <si>
    <t>magic resistance (50%), dryad charm (three times per day), dimension door III I, speak to plants</t>
  </si>
  <si>
    <t>magic resistance (50%), classed (druid 7), dimension door I (once per day), blindness aura, death aura I</t>
  </si>
  <si>
    <t>magic resistance (50%), classed (magic user 7), conjure air elemental (once per week), become invisible I</t>
  </si>
  <si>
    <t>magic resistance (50%), illusory proc, magic jar II, bypass defense I, ruin IV</t>
  </si>
  <si>
    <t>fireball V (once per day), gate XVIII (once per hour), cause fear I, darkness VII, psionics XXV, weapon immunity I, magic resistance (50%), gear: slaadi symbol, polymorph self I, reform III, produce flame, telepathy I, ESP I, telekinesis VII, detect invisible, detect magic, locate object</t>
  </si>
  <si>
    <t>dive attack gains two additional attacks (1-4/1-4) from lower claws after which they are grounded at melee range</t>
  </si>
  <si>
    <t>hydrodaemon</t>
  </si>
  <si>
    <t>level drain IV</t>
  </si>
  <si>
    <t>bite proc: permenantly drain 1 level of experience</t>
  </si>
  <si>
    <t>create a day's worth of either water or wine for 2-12 people</t>
  </si>
  <si>
    <t>create a day's worth of either water or wine for 2-24 people</t>
  </si>
  <si>
    <t>create water</t>
  </si>
  <si>
    <t>water walking</t>
  </si>
  <si>
    <t>gate XXI</t>
  </si>
  <si>
    <t>9th level (MU), 30' range, 50% likely to open ultra-dimensional gate, through which emerges: a hydrodaemon</t>
  </si>
  <si>
    <t>conjure water elemental</t>
  </si>
  <si>
    <t>5th level (MU), 1 turn casting time, 60' range, opens ultra-dimensional gate, through which emerges a 12 HD water elemental, 10 turn duration</t>
  </si>
  <si>
    <t>water resistance I</t>
  </si>
  <si>
    <t>magic resistance based on spell level, 70% - 5% per level, so 65% vs 1st level down to 25% vs 9th level, this value represents the chance to cause local magic to fail, assuming a caster level of 11th, increases or decreases in 5% increments, also checked against use of personal magic item effects (unlike normal MR)</t>
  </si>
  <si>
    <t>piscodaemon</t>
  </si>
  <si>
    <t>7-16/7-16</t>
  </si>
  <si>
    <t>carry and use over-sized weapons, +2 to hit and +4 damage bonus</t>
  </si>
  <si>
    <t>gear: celestial mace</t>
  </si>
  <si>
    <t>gear: celestial rod</t>
  </si>
  <si>
    <t>10' long metal rod, 3-12 damage, acts as +3 piercing or bludgeoning weapon when wielded by a monadic deva, heavily armored targets take double damage on any 2nd hit in a given round</t>
  </si>
  <si>
    <t>light IV</t>
  </si>
  <si>
    <t>subject sheds "normal illumination" within 30' radius</t>
  </si>
  <si>
    <t>protection from evil IV</t>
  </si>
  <si>
    <t>hold elemental</t>
  </si>
  <si>
    <t>60' range, target elemental must save vs spell or be immobilized, 8 round duration</t>
  </si>
  <si>
    <t>melee range, caster creates two non-material duplicates which attack in the round they are summoned (neither taking nor dealing damage), both vanish if the caster is destroyed; the creation of the two duplicates is accompanied by a flash bang effect, all within 30' are confused for 1 round, no save (10% wander for 10 rounds | 50% stand confused for 1 round | 20% attack nearest creature for 1 round | 20% attack caster for 1 round)</t>
  </si>
  <si>
    <t>barghest, monadic deva, nycadaemon, types IV-V demon</t>
  </si>
  <si>
    <t>weapon/weapon/
weapon</t>
  </si>
  <si>
    <t>7-14/7-14/7-14</t>
  </si>
  <si>
    <t>18/91</t>
  </si>
  <si>
    <t>flame tongue longsword</t>
  </si>
  <si>
    <t>celestial rod</t>
  </si>
  <si>
    <t>light V</t>
  </si>
  <si>
    <t>subject sheds "normal illumination" within 20' radius</t>
  </si>
  <si>
    <t>protection from evil V</t>
  </si>
  <si>
    <t>cure blindness</t>
  </si>
  <si>
    <t>3rd level (cleric), touch, permanently cure most forms of blindness</t>
  </si>
  <si>
    <t>neutralize poison</t>
  </si>
  <si>
    <t>4th level (cleric), touch, removes effect of any sort of venom or poison, may also be directed at an unwilling poison creature which requires a to-hit roll and causes the target to lose its poison/venom effects</t>
  </si>
  <si>
    <t>nonmagical fish and aquatic reptiles will never attack a lung wang and they can command between 4-320 (4-40 x age level) such creatures within a half mile radius to come and serve them for 2-12 turns (non-magical, cannot be dispelled)</t>
  </si>
  <si>
    <t>nonmagical fish and aquatic reptiles will never attack a pan lung and they can command between 1-80 (1-10 x age level) such creatures within a half mile radius to come and serve them for 2-12 turns (non-magical, cannot be dispelled)</t>
  </si>
  <si>
    <t>nonmagical fish and aquatic reptiles will never attack a shen lung and they can command between 1-80 (2-20 x age level) such creatures within a half mile radius to come and serve them for 2-12 turns (non-magical, cannot be dispelled)</t>
  </si>
  <si>
    <t>nonmagical mammals and animated plants will never attack a movanic deva</t>
  </si>
  <si>
    <t>Black Abishai</t>
  </si>
  <si>
    <t>Blue Abishai</t>
  </si>
  <si>
    <t>Green Abishai</t>
  </si>
  <si>
    <t>Red Abishai</t>
  </si>
  <si>
    <t>White Abishai</t>
  </si>
  <si>
    <t>bugbear leader, caveman, gnoll guard, orc subchief, red abishai</t>
  </si>
  <si>
    <t>dual wields daggers</t>
  </si>
  <si>
    <t>dual wields flails</t>
  </si>
  <si>
    <t>halberd</t>
  </si>
  <si>
    <t>guisarme-voulge</t>
  </si>
  <si>
    <t>weapon or grapple/tail</t>
  </si>
  <si>
    <t>weapon/weapon or grapple/tail</t>
  </si>
  <si>
    <t>5-14 or 5-9/1-2</t>
  </si>
  <si>
    <t>5-10 or 4-8/1-2</t>
  </si>
  <si>
    <t>4-10 or 3-6/1-2</t>
  </si>
  <si>
    <t>2-5/2-5 or 2-5/1-2</t>
  </si>
  <si>
    <t>4-9/4-9 or 3-6/1-2</t>
  </si>
  <si>
    <t>regenerate VIII</t>
  </si>
  <si>
    <t>abishai</t>
  </si>
  <si>
    <t>three rounds after taking damage, regenerate 3 hp per round, able to rapidly rebond severed limbs, fire and/or acid damage 'seal' damage taken</t>
  </si>
  <si>
    <t>blue abishai, hobgoblin chief</t>
  </si>
  <si>
    <t>black abishai, ice devil, monadic deva</t>
  </si>
  <si>
    <t>summon XVI</t>
  </si>
  <si>
    <r>
      <t xml:space="preserve">9th level (MU), 90' range, 20% likely to cause a </t>
    </r>
    <r>
      <rPr>
        <b/>
        <sz val="10"/>
        <rFont val="Arial"/>
        <family val="2"/>
      </rPr>
      <t xml:space="preserve">black abishai </t>
    </r>
    <r>
      <rPr>
        <sz val="10"/>
        <rFont val="Arial"/>
        <family val="2"/>
      </rPr>
      <t>(20%) |</t>
    </r>
    <r>
      <rPr>
        <b/>
        <sz val="10"/>
        <rFont val="Arial"/>
        <family val="2"/>
      </rPr>
      <t xml:space="preserve"> blue abishai </t>
    </r>
    <r>
      <rPr>
        <sz val="10"/>
        <rFont val="Arial"/>
        <family val="2"/>
      </rPr>
      <t xml:space="preserve">(20%) | </t>
    </r>
    <r>
      <rPr>
        <b/>
        <sz val="10"/>
        <rFont val="Arial"/>
        <family val="2"/>
      </rPr>
      <t xml:space="preserve">green abishai </t>
    </r>
    <r>
      <rPr>
        <sz val="10"/>
        <rFont val="Arial"/>
        <family val="2"/>
      </rPr>
      <t>(20%) |</t>
    </r>
    <r>
      <rPr>
        <b/>
        <sz val="10"/>
        <rFont val="Arial"/>
        <family val="2"/>
      </rPr>
      <t xml:space="preserve"> red abishai </t>
    </r>
    <r>
      <rPr>
        <sz val="10"/>
        <rFont val="Arial"/>
        <family val="2"/>
      </rPr>
      <t>(20%) |</t>
    </r>
    <r>
      <rPr>
        <b/>
        <sz val="10"/>
        <rFont val="Arial"/>
        <family val="2"/>
      </rPr>
      <t xml:space="preserve"> white abishai </t>
    </r>
    <r>
      <rPr>
        <sz val="10"/>
        <rFont val="Arial"/>
        <family val="2"/>
      </rPr>
      <t>(20%) to appear in 1 round, lasts 15 rounds</t>
    </r>
  </si>
  <si>
    <t>Bearded Devil</t>
  </si>
  <si>
    <t>weapon or claw/claw/beard</t>
  </si>
  <si>
    <t>bearded devil</t>
  </si>
  <si>
    <t>gear: infernal treblehook</t>
  </si>
  <si>
    <t>damage 1-6, 9' saw-toothed glaive with hooks, any hit on a moving size-M target (advancing or retreating) deals an extra 1-3 damage and automatically pins them until they make a successful open doors</t>
  </si>
  <si>
    <t>1-6 or 1-2/1-2/1-8</t>
  </si>
  <si>
    <t>beard proc: any hit for max damage (8 hp) automatically inflicts target with a burning rash, causing a 1 point reduction in dexterity lasting 4 rounds</t>
  </si>
  <si>
    <t>barbed devil, bearded devil, nycadaemon</t>
  </si>
  <si>
    <r>
      <t xml:space="preserve">9th level (MU), 90' range, 40% likely to cause a </t>
    </r>
    <r>
      <rPr>
        <b/>
        <sz val="10"/>
        <rFont val="Arial"/>
        <family val="2"/>
      </rPr>
      <t>bone devil</t>
    </r>
    <r>
      <rPr>
        <sz val="10"/>
        <rFont val="Arial"/>
        <family val="2"/>
      </rPr>
      <t xml:space="preserve"> to appear in 1 round, lasts 15 rounds</t>
    </r>
  </si>
  <si>
    <t>summon XVII</t>
  </si>
  <si>
    <t>Nupperibo</t>
  </si>
  <si>
    <t>weapon or claw/claw</t>
  </si>
  <si>
    <t>1-6 or 1-2/1-2</t>
  </si>
  <si>
    <t>limited senses I</t>
  </si>
  <si>
    <t>limited senses II</t>
  </si>
  <si>
    <t>nupperibo</t>
  </si>
  <si>
    <t>blind and deaf, -4 to AC, to-hit and saving throws</t>
  </si>
  <si>
    <t>abishai, nupperibo</t>
  </si>
  <si>
    <t>polearm</t>
  </si>
  <si>
    <t>Spined Devil</t>
  </si>
  <si>
    <t>1-8 or 1-4/1-4</t>
  </si>
  <si>
    <t>gear: infernal fork I</t>
  </si>
  <si>
    <t>gear: infernal fork II</t>
  </si>
  <si>
    <t>spined devil</t>
  </si>
  <si>
    <t>tiny weapon, damage 1-8, two-tined fork, 4.5' long</t>
  </si>
  <si>
    <t>projectile spines X</t>
  </si>
  <si>
    <t>two abilities: 1) up to 3 spines per round may be dropped on targets from above, each needing to roll a successful to-hit and causing 1-3 piercing damage apiece as well as lighting combustibles on fire 2) the devil may charge into a target, automatically lodging 1-4 spines in them (no to-hit needed, 1-3 hp apiece plus combusion)</t>
  </si>
  <si>
    <t>summon XVIII</t>
  </si>
  <si>
    <r>
      <t xml:space="preserve">9th level (MU), 90' range, 5% likely to cause a </t>
    </r>
    <r>
      <rPr>
        <b/>
        <sz val="10"/>
        <rFont val="Arial"/>
        <family val="2"/>
      </rPr>
      <t>barbed devil</t>
    </r>
    <r>
      <rPr>
        <sz val="10"/>
        <rFont val="Arial"/>
        <family val="2"/>
      </rPr>
      <t xml:space="preserve"> to appear in 1 round, lasts 15 rounds</t>
    </r>
  </si>
  <si>
    <t>bearded devil, lava child mage, spined devil</t>
  </si>
  <si>
    <t>abishai, barbed devil, bearded devil, efreeti, erinyes, firenewt, green slaad, horned devil, pit fiend, spined devil</t>
  </si>
  <si>
    <t>abishai, barghest, spined devil, svirfneblin(s)</t>
  </si>
  <si>
    <t>abishai, dretch, spined devil</t>
  </si>
  <si>
    <t>alu-demon, babau, bar-lgura, barbed devil, bearded devil, bone devil, cambion(s), chasme, erinyes, horned devil, ice devil, lemure, manes, nupperibo, pit fiend, spined devil, styx devil, succubus, types I-VI demon</t>
  </si>
  <si>
    <t>abishai, barbed devil, bearded devil, bone devil, erinyes, horned devil, ice devil, pit fiend, spined devil, styx devil</t>
  </si>
  <si>
    <t>Tall Diakk</t>
  </si>
  <si>
    <t>Broad Diakk</t>
  </si>
  <si>
    <t>infernal, bird</t>
  </si>
  <si>
    <t>jump</t>
  </si>
  <si>
    <t>diakka</t>
  </si>
  <si>
    <t>7th / 1st</t>
  </si>
  <si>
    <t>1st level (MU), self only, make up to three jumps of up to 30' range and 10' height, duration 1 turn</t>
  </si>
  <si>
    <t>diakk</t>
  </si>
  <si>
    <t>any 4 (or more) diakka may attempt to generate a weakness area of effect, after four unbroken rounds of rhythmic hooting each target within hearing range must save vs spell or lose 40% of their strength, duration 13 rounds</t>
  </si>
  <si>
    <t>communal enervation</t>
  </si>
  <si>
    <t>Camptosaurus</t>
  </si>
  <si>
    <t>Compsognathus</t>
  </si>
  <si>
    <t>Dacentrurus</t>
  </si>
  <si>
    <t>Deinonychus</t>
  </si>
  <si>
    <t>Dilophosaurus</t>
  </si>
  <si>
    <t>Dimetrodon</t>
  </si>
  <si>
    <t>Euparkeria</t>
  </si>
  <si>
    <t>Kentrosaurus</t>
  </si>
  <si>
    <t>Mamenchisaurus</t>
  </si>
  <si>
    <t>Nothosaurus</t>
  </si>
  <si>
    <t>Ornitholestes</t>
  </si>
  <si>
    <t>Podokesaurus</t>
  </si>
  <si>
    <t>Giant Pterosaur</t>
  </si>
  <si>
    <t>Struthiomimus</t>
  </si>
  <si>
    <t>Tanystropheus</t>
  </si>
  <si>
    <t>7'</t>
  </si>
  <si>
    <t>60 lbs</t>
  </si>
  <si>
    <t>arboreal movement III</t>
  </si>
  <si>
    <t>burst movement II, communal stampede</t>
  </si>
  <si>
    <t>1,750 lbs</t>
  </si>
  <si>
    <t>26'</t>
  </si>
  <si>
    <t>3.5'</t>
  </si>
  <si>
    <t>10"</t>
  </si>
  <si>
    <t>25 lbs</t>
  </si>
  <si>
    <t>11,000 lbs</t>
  </si>
  <si>
    <t>plated I</t>
  </si>
  <si>
    <t>plated II, defensive spines V</t>
  </si>
  <si>
    <t>leap attack XIX</t>
  </si>
  <si>
    <t>21"</t>
  </si>
  <si>
    <t>190 lbs</t>
  </si>
  <si>
    <t>880 lbs</t>
  </si>
  <si>
    <t>synapsid</t>
  </si>
  <si>
    <t>15'</t>
  </si>
  <si>
    <t>550 lbs</t>
  </si>
  <si>
    <t>12" (swim 6")</t>
  </si>
  <si>
    <t>archisauriform</t>
  </si>
  <si>
    <t>2'</t>
  </si>
  <si>
    <t>10 lbs</t>
  </si>
  <si>
    <t>cretaceous</t>
  </si>
  <si>
    <t>paleozoic</t>
  </si>
  <si>
    <t>16+' long</t>
  </si>
  <si>
    <t>plated III, defensive spines V</t>
  </si>
  <si>
    <t>115'</t>
  </si>
  <si>
    <t>137,000 lbs</t>
  </si>
  <si>
    <t>charge XX</t>
  </si>
  <si>
    <t>18+' long (L)</t>
  </si>
  <si>
    <t>330 lbs</t>
  </si>
  <si>
    <t>60+' long (L)</t>
  </si>
  <si>
    <t>28 lbs</t>
  </si>
  <si>
    <t>6+' long (M)</t>
  </si>
  <si>
    <t>neogene</t>
  </si>
  <si>
    <t>8'</t>
  </si>
  <si>
    <t xml:space="preserve">fire ray II, fire immunity I, lightning immunity I, </t>
  </si>
  <si>
    <t>fire immunity I</t>
  </si>
  <si>
    <t>fire immunity II</t>
  </si>
  <si>
    <t>burning hands III, blink IV, weapon immunity I, fire immunity II, assume form XVII</t>
  </si>
  <si>
    <t>assume form XVII</t>
  </si>
  <si>
    <t>assume form of either a burning human, an 8' pillar of flame or a bronze human statue - stats are the same in all three forms</t>
  </si>
  <si>
    <t>Ildriss</t>
  </si>
  <si>
    <t>assume form XVIII</t>
  </si>
  <si>
    <t>ildriss</t>
  </si>
  <si>
    <r>
      <t xml:space="preserve">assume form of either a tentacled vapor mass or an invisible mass gust of wind - in wind form it is unable to attack but gains AC -2, movement 24" and </t>
    </r>
    <r>
      <rPr>
        <b/>
        <sz val="10"/>
        <rFont val="Arial"/>
        <family val="2"/>
      </rPr>
      <t>ambush II</t>
    </r>
  </si>
  <si>
    <t>tentacle</t>
  </si>
  <si>
    <r>
      <t xml:space="preserve">disables/dispels all air magic within 50', including </t>
    </r>
    <r>
      <rPr>
        <b/>
        <sz val="10"/>
        <rFont val="Arial"/>
        <family val="2"/>
      </rPr>
      <t>control weather, control winds</t>
    </r>
    <r>
      <rPr>
        <sz val="10"/>
        <rFont val="Arial"/>
        <family val="2"/>
      </rPr>
      <t xml:space="preserve">, </t>
    </r>
    <r>
      <rPr>
        <b/>
        <sz val="10"/>
        <rFont val="Arial"/>
        <family val="2"/>
      </rPr>
      <t>wind walk</t>
    </r>
    <r>
      <rPr>
        <sz val="10"/>
        <rFont val="Arial"/>
        <family val="2"/>
      </rPr>
      <t xml:space="preserve">, </t>
    </r>
    <r>
      <rPr>
        <b/>
        <sz val="10"/>
        <rFont val="Arial"/>
        <family val="2"/>
      </rPr>
      <t>call lightning</t>
    </r>
    <r>
      <rPr>
        <sz val="10"/>
        <rFont val="Arial"/>
        <family val="2"/>
      </rPr>
      <t xml:space="preserve">, </t>
    </r>
    <r>
      <rPr>
        <b/>
        <sz val="10"/>
        <rFont val="Arial"/>
        <family val="2"/>
      </rPr>
      <t>stinking cloud</t>
    </r>
    <r>
      <rPr>
        <sz val="10"/>
        <rFont val="Arial"/>
        <family val="2"/>
      </rPr>
      <t xml:space="preserve">, </t>
    </r>
    <r>
      <rPr>
        <b/>
        <sz val="10"/>
        <rFont val="Arial"/>
        <family val="2"/>
      </rPr>
      <t>gust of wind</t>
    </r>
    <r>
      <rPr>
        <sz val="10"/>
        <rFont val="Arial"/>
        <family val="2"/>
      </rPr>
      <t xml:space="preserve">, </t>
    </r>
    <r>
      <rPr>
        <b/>
        <sz val="10"/>
        <rFont val="Arial"/>
        <family val="2"/>
      </rPr>
      <t>lightning bolt</t>
    </r>
    <r>
      <rPr>
        <sz val="10"/>
        <rFont val="Arial"/>
        <family val="2"/>
      </rPr>
      <t xml:space="preserve">, </t>
    </r>
    <r>
      <rPr>
        <b/>
        <sz val="10"/>
        <rFont val="Arial"/>
        <family val="2"/>
      </rPr>
      <t>cloudkill</t>
    </r>
    <r>
      <rPr>
        <sz val="10"/>
        <rFont val="Arial"/>
        <family val="2"/>
      </rPr>
      <t xml:space="preserve">, </t>
    </r>
    <r>
      <rPr>
        <b/>
        <sz val="10"/>
        <rFont val="Arial"/>
        <family val="2"/>
      </rPr>
      <t>cone of cold</t>
    </r>
    <r>
      <rPr>
        <sz val="10"/>
        <rFont val="Arial"/>
        <family val="2"/>
      </rPr>
      <t xml:space="preserve">, </t>
    </r>
    <r>
      <rPr>
        <b/>
        <sz val="10"/>
        <rFont val="Arial"/>
        <family val="2"/>
      </rPr>
      <t>invisible stalker</t>
    </r>
    <r>
      <rPr>
        <sz val="10"/>
        <rFont val="Arial"/>
        <family val="2"/>
      </rPr>
      <t xml:space="preserve">, </t>
    </r>
    <r>
      <rPr>
        <b/>
        <sz val="10"/>
        <rFont val="Arial"/>
        <family val="2"/>
      </rPr>
      <t>wall of fog</t>
    </r>
    <r>
      <rPr>
        <sz val="10"/>
        <rFont val="Arial"/>
        <family val="2"/>
      </rPr>
      <t xml:space="preserve"> and </t>
    </r>
    <r>
      <rPr>
        <b/>
        <sz val="10"/>
        <rFont val="Arial"/>
        <family val="2"/>
      </rPr>
      <t>fog cloud</t>
    </r>
    <r>
      <rPr>
        <sz val="10"/>
        <rFont val="Arial"/>
        <family val="2"/>
      </rPr>
      <t xml:space="preserve"> (even previously permanent effects)</t>
    </r>
  </si>
  <si>
    <r>
      <t xml:space="preserve">disables/dispels all fire magic within 20', including </t>
    </r>
    <r>
      <rPr>
        <b/>
        <sz val="10"/>
        <rFont val="Arial"/>
        <family val="2"/>
      </rPr>
      <t>produce flame</t>
    </r>
    <r>
      <rPr>
        <sz val="10"/>
        <rFont val="Arial"/>
        <family val="2"/>
      </rPr>
      <t xml:space="preserve">, </t>
    </r>
    <r>
      <rPr>
        <b/>
        <sz val="10"/>
        <rFont val="Arial"/>
        <family val="2"/>
      </rPr>
      <t>pyrotechnics</t>
    </r>
    <r>
      <rPr>
        <sz val="10"/>
        <rFont val="Arial"/>
        <family val="2"/>
      </rPr>
      <t xml:space="preserve">, </t>
    </r>
    <r>
      <rPr>
        <b/>
        <sz val="10"/>
        <rFont val="Arial"/>
        <family val="2"/>
      </rPr>
      <t>wall of fire</t>
    </r>
    <r>
      <rPr>
        <sz val="10"/>
        <rFont val="Arial"/>
        <family val="2"/>
      </rPr>
      <t xml:space="preserve">, fire seeds, chariot of Sustarre, fire storm, </t>
    </r>
    <r>
      <rPr>
        <b/>
        <sz val="10"/>
        <rFont val="Arial"/>
        <family val="2"/>
      </rPr>
      <t>burning hands</t>
    </r>
    <r>
      <rPr>
        <sz val="10"/>
        <rFont val="Arial"/>
        <family val="2"/>
      </rPr>
      <t xml:space="preserve">, </t>
    </r>
    <r>
      <rPr>
        <b/>
        <sz val="10"/>
        <rFont val="Arial"/>
        <family val="2"/>
      </rPr>
      <t>fireball</t>
    </r>
    <r>
      <rPr>
        <sz val="10"/>
        <rFont val="Arial"/>
        <family val="2"/>
      </rPr>
      <t xml:space="preserve">, </t>
    </r>
    <r>
      <rPr>
        <b/>
        <sz val="10"/>
        <rFont val="Arial"/>
        <family val="2"/>
      </rPr>
      <t>flame strike</t>
    </r>
    <r>
      <rPr>
        <sz val="10"/>
        <rFont val="Arial"/>
        <family val="2"/>
      </rPr>
      <t xml:space="preserve">, flame arrow, fire charm, </t>
    </r>
    <r>
      <rPr>
        <b/>
        <sz val="10"/>
        <rFont val="Arial"/>
        <family val="2"/>
      </rPr>
      <t>fire shield</t>
    </r>
    <r>
      <rPr>
        <sz val="10"/>
        <rFont val="Arial"/>
        <family val="2"/>
      </rPr>
      <t xml:space="preserve">, fire trap, delayed blast fireball, incendiary cloud and </t>
    </r>
    <r>
      <rPr>
        <b/>
        <sz val="10"/>
        <rFont val="Arial"/>
        <family val="2"/>
      </rPr>
      <t>meteor swarm</t>
    </r>
    <r>
      <rPr>
        <sz val="10"/>
        <rFont val="Arial"/>
        <family val="2"/>
      </rPr>
      <t xml:space="preserve"> (even previously permanent effects)</t>
    </r>
  </si>
  <si>
    <r>
      <t xml:space="preserve">disables/dispels all earth magic within 40', including </t>
    </r>
    <r>
      <rPr>
        <b/>
        <sz val="10"/>
        <rFont val="Arial"/>
        <family val="2"/>
      </rPr>
      <t>earthquake</t>
    </r>
    <r>
      <rPr>
        <sz val="10"/>
        <rFont val="Arial"/>
        <family val="2"/>
      </rPr>
      <t xml:space="preserve">, </t>
    </r>
    <r>
      <rPr>
        <b/>
        <sz val="10"/>
        <rFont val="Arial"/>
        <family val="2"/>
      </rPr>
      <t>dig</t>
    </r>
    <r>
      <rPr>
        <sz val="10"/>
        <rFont val="Arial"/>
        <family val="2"/>
      </rPr>
      <t xml:space="preserve">, glassee, </t>
    </r>
    <r>
      <rPr>
        <b/>
        <sz val="10"/>
        <rFont val="Arial"/>
        <family val="2"/>
      </rPr>
      <t>statue</t>
    </r>
    <r>
      <rPr>
        <sz val="10"/>
        <rFont val="Arial"/>
        <family val="2"/>
      </rPr>
      <t xml:space="preserve">, </t>
    </r>
    <r>
      <rPr>
        <b/>
        <sz val="10"/>
        <rFont val="Arial"/>
        <family val="2"/>
      </rPr>
      <t>stone shape</t>
    </r>
    <r>
      <rPr>
        <sz val="10"/>
        <rFont val="Arial"/>
        <family val="2"/>
      </rPr>
      <t xml:space="preserve">, </t>
    </r>
    <r>
      <rPr>
        <b/>
        <sz val="10"/>
        <rFont val="Arial"/>
        <family val="2"/>
      </rPr>
      <t>passwall</t>
    </r>
    <r>
      <rPr>
        <sz val="10"/>
        <rFont val="Arial"/>
        <family val="2"/>
      </rPr>
      <t>,</t>
    </r>
    <r>
      <rPr>
        <b/>
        <sz val="10"/>
        <rFont val="Arial"/>
        <family val="2"/>
      </rPr>
      <t xml:space="preserve"> move earth</t>
    </r>
    <r>
      <rPr>
        <sz val="10"/>
        <rFont val="Arial"/>
        <family val="2"/>
      </rPr>
      <t xml:space="preserve">, </t>
    </r>
    <r>
      <rPr>
        <b/>
        <sz val="10"/>
        <rFont val="Arial"/>
        <family val="2"/>
      </rPr>
      <t>glassteel</t>
    </r>
    <r>
      <rPr>
        <sz val="10"/>
        <rFont val="Arial"/>
        <family val="2"/>
      </rPr>
      <t xml:space="preserve">, transmute </t>
    </r>
    <r>
      <rPr>
        <b/>
        <sz val="10"/>
        <rFont val="Arial"/>
        <family val="2"/>
      </rPr>
      <t>rock to mud</t>
    </r>
    <r>
      <rPr>
        <sz val="10"/>
        <rFont val="Arial"/>
        <family val="2"/>
      </rPr>
      <t xml:space="preserve">, </t>
    </r>
    <r>
      <rPr>
        <b/>
        <sz val="10"/>
        <rFont val="Arial"/>
        <family val="2"/>
      </rPr>
      <t>wall of stone</t>
    </r>
    <r>
      <rPr>
        <sz val="10"/>
        <rFont val="Arial"/>
        <family val="2"/>
      </rPr>
      <t xml:space="preserve"> and </t>
    </r>
    <r>
      <rPr>
        <b/>
        <sz val="10"/>
        <rFont val="Arial"/>
        <family val="2"/>
      </rPr>
      <t>stone to flesh</t>
    </r>
    <r>
      <rPr>
        <sz val="10"/>
        <rFont val="Arial"/>
        <family val="2"/>
      </rPr>
      <t xml:space="preserve"> (even previously permanent effects)</t>
    </r>
  </si>
  <si>
    <t>ildriss, magnesium spirit</t>
  </si>
  <si>
    <t>Varrdig</t>
  </si>
  <si>
    <t>varrdig</t>
  </si>
  <si>
    <t>assume form XIX</t>
  </si>
  <si>
    <t>assume form of either a jelly-like blob or a small pool of water</t>
  </si>
  <si>
    <t>fire two 6' jets of water, inflicting 1-4 hp apiece on successful to hit roll and also have a 1-in-6 chance of blinding the target 1-4 rounds, this attack may only be used on land as these jets are used in generating momentum for the varrdig's bludgeon attack in water</t>
  </si>
  <si>
    <t>merge I</t>
  </si>
  <si>
    <t>merge II</t>
  </si>
  <si>
    <t>Fluid Brute</t>
  </si>
  <si>
    <t>disjoin</t>
  </si>
  <si>
    <t>fluid brute</t>
  </si>
  <si>
    <t>water jet I</t>
  </si>
  <si>
    <t>water jet II</t>
  </si>
  <si>
    <t>whispering wind</t>
  </si>
  <si>
    <t>2nd level (illusionist), send one-way whispered message up to 12 words long, maximum distance 3 miles (outdoors) or 30 ft (indoors</t>
  </si>
  <si>
    <t>raw(0:2)</t>
  </si>
  <si>
    <t>Marine Electric Eel (6 HD)</t>
  </si>
  <si>
    <t>Marine Electric Eel (7 HD)</t>
  </si>
  <si>
    <t>Marine Electric Eel (8 HD)</t>
  </si>
  <si>
    <t>atomie, marine electric eel, podokesaurus</t>
  </si>
  <si>
    <t>electrical jolt III</t>
  </si>
  <si>
    <t>marine electric eel</t>
  </si>
  <si>
    <t>charge water inflicting 2-12 damage within 15' radius, 4-24 damage within 10' radius and 6-36 damage within 5' radius, target must save vs. paralysis or be stunned for a number of rounds equal to the damage taken, saves from 6'-10' are at +1, saves at 11'-15' are at +2</t>
  </si>
  <si>
    <t>Marine Electric Eel (4 HD)</t>
  </si>
  <si>
    <t>Grugach Elf</t>
  </si>
  <si>
    <t>Grugach Elf Fighter I</t>
  </si>
  <si>
    <t>Grugach Elf Fighter II</t>
  </si>
  <si>
    <t>Grugach Elf Fighter III</t>
  </si>
  <si>
    <t>Grugach Elf Fighter IV</t>
  </si>
  <si>
    <t>Grugach Elf Fighter V</t>
  </si>
  <si>
    <t>Grugach Elf Druid/Fighter I</t>
  </si>
  <si>
    <t>Grugach Elf Druid/Fighter II</t>
  </si>
  <si>
    <t>Grugach Elf Druid/Fighter III</t>
  </si>
  <si>
    <t>sylvan ally I</t>
  </si>
  <si>
    <t>sylvan ally II</t>
  </si>
  <si>
    <t>grugach elf</t>
  </si>
  <si>
    <t>nonmagical mammals will never attack this creature</t>
  </si>
  <si>
    <t>accuracy XIV</t>
  </si>
  <si>
    <t>+1 to hit with spear and bow</t>
  </si>
  <si>
    <t>Shadow Dragon</t>
  </si>
  <si>
    <t>Marine Electric Eel</t>
  </si>
  <si>
    <t>trap builder I</t>
  </si>
  <si>
    <t>venom II, trap builder I, garrot</t>
  </si>
  <si>
    <t>gear: banemidge sap, wield XIII, trap builder I</t>
  </si>
  <si>
    <t>trap builder II</t>
  </si>
  <si>
    <t>construct traps, 90% undetectable: a) 10' pit trap,  1-4 falling damage plus 1-6 pierce damage, 50% likely to be poisoned, b) snare jerking target off feet and suspending them 5' off the ground, c) log deadfall causing either 5-30 or 8-48 crushing damage</t>
  </si>
  <si>
    <t>wield I, ambush II, natural invisibility, infravision I, accuracy XIV, elf resistance, observant, sylvan ally II, trap builder II</t>
  </si>
  <si>
    <t>classed (fighter 2), wield I, ambush II, natural invisibility, infravision I, accuracy XIV, elf resistance, observant, sylvan ally II, trap builder II</t>
  </si>
  <si>
    <t>classed (fighter 3), wield I, ambush II, natural invisibility, infravision I, accuracy XIV, elf resistance, observant, sylvan ally II, trap builder II</t>
  </si>
  <si>
    <t>classed (fighter 4), wield I, ambush II, natural invisibility, infravision I, accuracy XIV, elf resistance, observant, sylvan ally II, trap builder II</t>
  </si>
  <si>
    <t>classed (fighter 5), wield I, ambush II, natural invisibility, infravision I, accuracy XIV, elf resistance, observant, sylvan ally II, trap builder II</t>
  </si>
  <si>
    <t>classed (fighter 6), wield I, ambush II, natural invisibility, infravision I, accuracy XIV, elf resistance, observant, sylvan ally II, trap builder II</t>
  </si>
  <si>
    <t>classed (druid/fighter 1/2), wield I, ambush II, natural invisibility, infravision I, accuracy XIV, elf resistance, observant, sylvan ally II, trap builder II</t>
  </si>
  <si>
    <t>classed (druid/fighter 2/3), wield I, ambush II, natural invisibility, infravision I, accuracy XIV, elf resistance, observant, sylvan ally II, trap builder II</t>
  </si>
  <si>
    <t>classed (druid/fighter 7/4), wield I, ambush II, natural invisibility, infravision I, accuracy XIV, elf resistance, observant, sylvan ally II, trap builder II</t>
  </si>
  <si>
    <t>Valley Elf</t>
  </si>
  <si>
    <t>fig+1(1:0)</t>
  </si>
  <si>
    <t>fig+2(1:0)</t>
  </si>
  <si>
    <t>dru+2(5:0)</t>
  </si>
  <si>
    <t>Wood Elf / Grugach</t>
  </si>
  <si>
    <t>Gray Elf / Valley Elf</t>
  </si>
  <si>
    <t>classed (cleric/fighter/magic user 6/6/6), wield I, ambush II, natural invisibility, infravision I, accuracy III, elf resistance, observant</t>
  </si>
  <si>
    <t>Valley Elf Fighter I</t>
  </si>
  <si>
    <t>Valley Elf Fighter II</t>
  </si>
  <si>
    <t>Valley Elf Fighter III</t>
  </si>
  <si>
    <t>Valley Elf Fighter IV</t>
  </si>
  <si>
    <t>Valley Elf Fighter V</t>
  </si>
  <si>
    <t>Valley Elf Fighter/Magic User I</t>
  </si>
  <si>
    <t>Valley Elf Fighter/Magic User II</t>
  </si>
  <si>
    <t>Valley Elf Fighter/Magic User III</t>
  </si>
  <si>
    <t>Valley Elf Fighter/Magic User IV</t>
  </si>
  <si>
    <t>Valley Elf Fighter/Magic User V</t>
  </si>
  <si>
    <t>Valley Elf Fighter/Magic User VI</t>
  </si>
  <si>
    <t>Valley Elf Cleric/Fighter/Magic User I</t>
  </si>
  <si>
    <t>Valley Elf Cleric/Fighter/Magic User II</t>
  </si>
  <si>
    <t>Valley Elf Cleric/Fighter/Magic User III</t>
  </si>
  <si>
    <t>Valley Elf Cleric/Fighter/Magic User IV</t>
  </si>
  <si>
    <t>Elfin Cat</t>
  </si>
  <si>
    <t>mammal, animal, sylvan</t>
  </si>
  <si>
    <t>mammal, animal, sylvan, enchanted</t>
  </si>
  <si>
    <t>elfin cat (MM2) description of enlarge notes that natural attack ranges double</t>
  </si>
  <si>
    <t>assume form XIV</t>
  </si>
  <si>
    <t>elfin cat</t>
  </si>
  <si>
    <t>assume the form of a branch on a tree (as 3rd level Druid spell, tree), reverse at any time, three hour duration</t>
  </si>
  <si>
    <t>buckawn, elfin cat, grig</t>
  </si>
  <si>
    <t>ESP VII</t>
  </si>
  <si>
    <t>50' range, able to detect surface thoughts of creatures in range and determine friendly/hostile intent</t>
  </si>
  <si>
    <t>Executioner's Hood (2 HD)</t>
  </si>
  <si>
    <t>Executioner's Hood (4 HD)</t>
  </si>
  <si>
    <t>Executioner's Hood (6 HD)</t>
  </si>
  <si>
    <t>1' diameter (S)</t>
  </si>
  <si>
    <t>envelope VIII</t>
  </si>
  <si>
    <t>envelope IX</t>
  </si>
  <si>
    <t>constrict procs, size S humanoid targets have their head enveloped and begin taking 1-4 the subsequent round (constriction), any damage inflicted to hood is suffered in full by victim</t>
  </si>
  <si>
    <t>constrict procs, size M or smaller humanoid targets have their head enveloped and begin taking 1-4 the subsequent round (constriction), any damage inflicted to hood is suffered in full by victim</t>
  </si>
  <si>
    <t>executioner's hood (2 HD)</t>
  </si>
  <si>
    <t>executioner's hood (3-4 HD)</t>
  </si>
  <si>
    <t>ambush I, vertical ambush I, envelope VIII</t>
  </si>
  <si>
    <t>ambush I, vertical ambush I, envelope IX</t>
  </si>
  <si>
    <t>Small Falcon</t>
  </si>
  <si>
    <t>Large Falcon</t>
  </si>
  <si>
    <t>1/1/1</t>
  </si>
  <si>
    <t>1-2/1-2/1</t>
  </si>
  <si>
    <t>100' dive gains +2 to hit and double claw damage, no beak attack allowed</t>
  </si>
  <si>
    <t>eagle, falcon(s)</t>
  </si>
  <si>
    <t>falcon(s)</t>
  </si>
  <si>
    <t>beak attack procs a 25% of permenantly blinding target in one eye</t>
  </si>
  <si>
    <t xml:space="preserve">black dragon, blue dragon, brass dragon, bronze dragon, cloud dragon, copper dragon, faerie dragon, gold dragon, green dragon, mist dragon, red dragon, shadow dragon, silver dragon, white dragon </t>
  </si>
  <si>
    <t>intellect devourer, shadow dragon</t>
  </si>
  <si>
    <t>cast spells: 25% for Illusionist spells | 0, 0, 0, 0, 1st x2, 2nd x2, 3rd x2, 4th x2, will not cast any bright or fire-based spells</t>
  </si>
  <si>
    <t>Giant Dragonfly</t>
  </si>
  <si>
    <t>giant animal, insect</t>
  </si>
  <si>
    <t>initiative bonus I</t>
  </si>
  <si>
    <t>initiative bonus II</t>
  </si>
  <si>
    <t>giant dragonfly(s)</t>
  </si>
  <si>
    <t>gain +2 bonus to initiative</t>
  </si>
  <si>
    <t>opponents attack after this creature in the round cannot use melee weapons, and missile weapons attack at -4 to hit; opponents attacking before this creature in the round may use melee weapons without penalty or missile weapons at -2 to hit</t>
  </si>
  <si>
    <t>saving throws XIX</t>
  </si>
  <si>
    <t>saving throws as 16th level magic user</t>
  </si>
  <si>
    <t>Dragon Horse</t>
  </si>
  <si>
    <t>stunning blast, drain power, cause serious wounds, phase ethereal IV (six total uses per day across all four abilities), weapon immunity VII, magic resistance (50%), semi-material III, detect magic IV</t>
  </si>
  <si>
    <t>steal death, bestow death (once each), summon XV, hold person III, healing burst, silence I, mimic attack (once each per day), phase ethereal V (twice per day), energy drain, teleport without error, darkness I, cause shadows, consume III, divide attacks I, planar travel I, probability travel II, magic resistance (50%), classed (thief 10), weapon immunity VI, cold resistance I, lightning resistance I, fire resistance I, telepathy I</t>
  </si>
  <si>
    <t>magic resistance (50%)</t>
  </si>
  <si>
    <t>straddles ethereal and prime material planes, on material plane: on ethereal plane creature loses magic resistance (50%) and weapon immunity VII, AC is penalized -3, melee attacks are increased to 2-9/2-9, movement is increased by 3", stunning blast inflicts 2-7 d8s in damage and all special abilities (stunning blast, drain power, cause serious wound and phase ethereal IV) are increased from 6 uses to 16</t>
  </si>
  <si>
    <t>magic resistance (100%)</t>
  </si>
  <si>
    <t>static effect - enter combat with appearance and attributes of intended target; only three immutable attributes: intelligence (genius), magic resistance (100%) and movement (12")</t>
  </si>
  <si>
    <t>illusion III, gaseous form I, wind walk II, call lightning II, summon weather, create food II, create water or wine II, create soft goods II, create hard goods II (once per day each), magic resistance (90%), classed (magic user 18), accuracy VI, air empowered, psionics XII, phase ethereal I, phase astral I, planar awareness</t>
  </si>
  <si>
    <t>magic resistance (90%)</t>
  </si>
  <si>
    <t>magic resistance (90%), gear: triton conch [100%]</t>
  </si>
  <si>
    <t>magic resistance (90%), psionics XVIII</t>
  </si>
  <si>
    <t>magic resistance (90%), gear: triton conch [100%], classed (cleric 2)</t>
  </si>
  <si>
    <t>magic resistance (90%), gear: triton conch [100%], classed (cleric 3)</t>
  </si>
  <si>
    <t>magic resistance (90%), gear: triton conch [100%], classed (cleric 4)</t>
  </si>
  <si>
    <t>magic resistance (90%), gear: triton conch [100%], classed (cleric 5)</t>
  </si>
  <si>
    <t>magic resistance (90%), gear: triton conch [100%], classed (cleric 8)</t>
  </si>
  <si>
    <t>magic resistance (90%), gear: triton conch [100%], classed (cleric 9)</t>
  </si>
  <si>
    <t>magic resistance (90%), gear: triton conch [100%], classed (cleric 10)</t>
  </si>
  <si>
    <t>magic resistance (90%), gear: triton conch [100%], classed (cleric 11)</t>
  </si>
  <si>
    <t>magic resistance (90%), gear: triton conch [100%], classed (magic user 1)</t>
  </si>
  <si>
    <t>magic resistance (90%), gear: triton conch [100%], classed (magic user 2)</t>
  </si>
  <si>
    <t>magic resistance (90%), gear: triton conch [100%], classed (magic user 3)</t>
  </si>
  <si>
    <t>magic resistance (90%), gear: triton conch [100%], classed (magic user 4)</t>
  </si>
  <si>
    <t>magic resistance (90%), gear: triton conch [100%], classed (magic user 5)</t>
  </si>
  <si>
    <t>magic resistance (90%), gear: triton conch [100%], classed (magic user 6)</t>
  </si>
  <si>
    <t>magic resistance (90%), gear: triton conch [100%], classed (magic user 7)</t>
  </si>
  <si>
    <t>magic resistance (90%), gear: triton conch [100%], classed (magic user 8)</t>
  </si>
  <si>
    <t>magic resistance (90%), gear: triton conch [100%], classed (magic user 9)</t>
  </si>
  <si>
    <t>magic resistance (90%), gear: triton conch [100%], classed (magic user 10)</t>
  </si>
  <si>
    <t>classed (fighter 10), magic resistance (90%), fear aura XIV, gear: golden circlet, wield XVII, weapon immunity I</t>
  </si>
  <si>
    <t>classed (fighter 11), magic resistance (90%), fear aura XIV, gear: golden circlet, wield XVII, weapon immunity I</t>
  </si>
  <si>
    <t>classed (fighter 12), magic resistance (90%), fear aura XIV, gear: golden circlet, wield XVII, weapon immunity I</t>
  </si>
  <si>
    <t>classed (fighter 13), magic resistance (90%), fear aura XIV, gear: golden circlet, wield XVII, weapon immunity I</t>
  </si>
  <si>
    <t>classed (fighter 14), magic resistance (90%), fear aura XIV, gear: golden circlet, wield XVII, weapon immunity I</t>
  </si>
  <si>
    <t>classed (fighter 15), magic resistance (90%), fear aura XIV, gear: golden circlet, wield XVII, weapon immunity I</t>
  </si>
  <si>
    <t>polymorph self V, cause fear I, sleep I (twice per day each), magic resistance (80%), weak willed</t>
  </si>
  <si>
    <t>magic resistance (80%)</t>
  </si>
  <si>
    <t>magic resistance (75%), swallow whole I, defensive spines III, vulnerable underside II</t>
  </si>
  <si>
    <t>age aura, age lock, semi-material IV, weapon immunity VII, magic resistance (75%), vision vulnerabilities</t>
  </si>
  <si>
    <t>any magic effect directed at the death knight is 11% to be redirected back at the caster - this check is made as part of his magic resistance (75%) roll</t>
  </si>
  <si>
    <t>magic resistance (75%)</t>
  </si>
  <si>
    <t>dancing lights II, faerie fire I, darkness V (once each per day), classed (fighter 2), drow attributes (male), gear: drow chainmail +1, gear: drow buckler +1, gear: drow dagger +1, gear: drow shortsword +1, gear: drow crossbow, gear: poison quarrel, ambush V, magic resistance I, saving throws II, infravision III, hide in shadows II, wary III, observant, mining skills, light vulnerable V</t>
  </si>
  <si>
    <t>dancing lights II, faerie fire I, darkness V (once each per day), classed (fighter/magic user 3/3), drow attributes (male), gear: drow chainmail +2, gear: drow buckler +2, gear: drow dagger +2, gear: drow shortsword +2, ambush V, magic resistance I, saving throws II, infravision III, hide in shadows II, wary III, observant, mining skills, light vulnerable V</t>
  </si>
  <si>
    <t>levitate 0, detect magic III, know alignment, dancing lights II, faerie fire I, darkness V  (once each per day), classed (fighter/magic user 5/4), drow attributes (male), gear: drow chainmail +3, gear: drow dagger +2, gear: drow shortsword +3, ambush V, magic resistance I, saving throws II, infravision III, hide in shadows II, wary III, observant, mining skills, light vulnerable V</t>
  </si>
  <si>
    <t>suggestion, dispel magic IV, clairvoyance, detect lie, dancing lights II, faerie fire I, darkness V  (once each per day), classed (fighter 2), drow attributes (female), gear: drow chainmail +1, gear: drow buckler +1, gear: drow dagger +1, gear: drow shortsword +1, gear: drow atl atl, gear: drow javelin, ambush V, magic resistance I, saving throws II, infravision III, hide in shadows II, wary III, observant, mining skills, light vulnerable V</t>
  </si>
  <si>
    <t>suggestion, dispel magic IV, clairvoyance, detect lie, levitate 0, detect magic III, know alignment, dancing lights II, faerie fire I, darkness V  (once each per day), classed (cleric/fighter 6/6), drow attributes (female), gear: drow chainmail +3, gear: drow buckler +3, gear: drow mace +1, ambush V, magic resistance I, saving throws II, infravision III, hide in shadows II, wary III, observant, mining skills, light vulnerable V</t>
  </si>
  <si>
    <t>suggestion, dispel magic IV, clairvoyance, detect lie, levitate 0, detect magic III, know alignment, dancing lights II, faerie fire I, darkness V  (once each per day), classed (cleric/fighter 8/7), drow attributes (female), gear: drow chainmail +3, gear: drow buckler +3, gear: drow mace +3, ambush V, magic resistance I, saving throws II, infravision III, hide in shadows II, wary III, observant, mining skills, light vulnerable V</t>
  </si>
  <si>
    <t>magic resistance II, resilience X</t>
  </si>
  <si>
    <t>magic resistance II, resilience X, revert</t>
  </si>
  <si>
    <t>magic resistance II, revert</t>
  </si>
  <si>
    <t>able to use wands and scrolls without checking against magic resistance III</t>
  </si>
  <si>
    <t>become invisible, change self II, spectral force (twice each per day), teleport without error, darkness II, fear touch, dispel magic V, plant growth, entangle, telekinesis IX, magic resistance XIII, leap attack XVIII, arboreal movement II, planar travel I, divide attacks I, gate XXIII, cold resistance I, lightning resistance I, fire resistance I, telepathy I, detect invisible, detect illusion, infravision I, create water</t>
  </si>
  <si>
    <t>red faerie dragon</t>
  </si>
  <si>
    <t>magic resistance (12%)</t>
  </si>
  <si>
    <t>12% chance to cause local magic to fail, assuming a caster level of 11th - increases or decreases in 5% increments (therefore 62% immunity to 1st level casters)</t>
  </si>
  <si>
    <t>magic resistance (24%)</t>
  </si>
  <si>
    <t>24% chance to cause local magic to fail, assuming a caster level of 11th - increases or decreases in 5% increments (therefore 74% immunity to 1st level casters)</t>
  </si>
  <si>
    <t>magic resistance (48%)</t>
  </si>
  <si>
    <t>yellow faerie dragon</t>
  </si>
  <si>
    <t>48% chance to cause local magic to fail, assuming a caster level of 11th - increases or decreases in 5% increments (therefore 98% immunity to 1st level casters)</t>
  </si>
  <si>
    <t>magic resistance (72%)</t>
  </si>
  <si>
    <t>72% chance to cause local magic to fail, assuming a caster level of 11th - increases or decreases in 5% increments (therefore 100% immunity to casters below 6th level)</t>
  </si>
  <si>
    <t>blue-green faerie dragon</t>
  </si>
  <si>
    <t>magic resistance (84%)</t>
  </si>
  <si>
    <t>blue faerie dragon</t>
  </si>
  <si>
    <t>84% chance to cause local magic to fail, assuming a caster level of 11th - increases or decreases in 5% increments (therefore 100% immunity to casters below 8th level)</t>
  </si>
  <si>
    <t>magic resistance (96%)</t>
  </si>
  <si>
    <t>purple faerie dragon</t>
  </si>
  <si>
    <t>96% chance to cause local magic to fail, assuming a caster level of 11th - increases or decreases in 5% increments (therefore 100% immunity to casters below 11th level)</t>
  </si>
  <si>
    <t>Mist Dragon (9 HD)</t>
  </si>
  <si>
    <t>Mist Dragon (10 HD)</t>
  </si>
  <si>
    <t>Mist Dragon (11 HD)</t>
  </si>
  <si>
    <t>1-4/1-4/2-24</t>
  </si>
  <si>
    <t>51' long (L)</t>
  </si>
  <si>
    <t>Diakk</t>
  </si>
  <si>
    <t>Cloud Dragon</t>
  </si>
  <si>
    <t>Faerie Dragon</t>
  </si>
  <si>
    <t>Mist Dragon</t>
  </si>
  <si>
    <t>gaseous form III</t>
  </si>
  <si>
    <t>mist dragon</t>
  </si>
  <si>
    <t>50% undetectable</t>
  </si>
  <si>
    <t>7-in-8 undetectable</t>
  </si>
  <si>
    <t>appears to be an ordinary section of stone wall</t>
  </si>
  <si>
    <r>
      <t xml:space="preserve">if brought to 0 hp, assumes </t>
    </r>
    <r>
      <rPr>
        <b/>
        <sz val="10"/>
        <rFont val="Arial"/>
        <family val="2"/>
      </rPr>
      <t>gaseous form I</t>
    </r>
    <r>
      <rPr>
        <sz val="10"/>
        <rFont val="Arial"/>
        <family val="2"/>
      </rPr>
      <t xml:space="preserve"> and retreats to coffin, fully reforming in 8 hours</t>
    </r>
  </si>
  <si>
    <r>
      <t xml:space="preserve">become transparent and partially insubstantial, improving armor class +3 and gaining </t>
    </r>
    <r>
      <rPr>
        <b/>
        <sz val="10"/>
        <rFont val="Arial"/>
        <family val="2"/>
      </rPr>
      <t>magic resistance (30%)</t>
    </r>
    <r>
      <rPr>
        <sz val="10"/>
        <rFont val="Arial"/>
        <family val="2"/>
      </rPr>
      <t xml:space="preserve"> but becoming unable to physically attack</t>
    </r>
  </si>
  <si>
    <r>
      <t xml:space="preserve">become transparent and partially insubstantial, improving armor class +3 and gaining </t>
    </r>
    <r>
      <rPr>
        <b/>
        <sz val="10"/>
        <rFont val="Arial"/>
        <family val="2"/>
      </rPr>
      <t>magic resistance (50%)</t>
    </r>
    <r>
      <rPr>
        <sz val="10"/>
        <rFont val="Arial"/>
        <family val="2"/>
      </rPr>
      <t xml:space="preserve"> but becoming unable to physically attack</t>
    </r>
  </si>
  <si>
    <t>camouflage (50%)</t>
  </si>
  <si>
    <t>camouflage (60%)</t>
  </si>
  <si>
    <t>burst movement V, knockdown II, camouflage (70%)</t>
  </si>
  <si>
    <t>camouflage (70%)</t>
  </si>
  <si>
    <r>
      <t xml:space="preserve">on successful </t>
    </r>
    <r>
      <rPr>
        <b/>
        <sz val="10"/>
        <rFont val="Arial"/>
        <family val="2"/>
      </rPr>
      <t>camouflage (75%)</t>
    </r>
    <r>
      <rPr>
        <sz val="10"/>
        <rFont val="Arial"/>
        <family val="2"/>
      </rPr>
      <t>, gain +4 to hit and double damage in first round of combat</t>
    </r>
  </si>
  <si>
    <t>slither, camouflage (75%), strike from behind</t>
  </si>
  <si>
    <t>wield I, gear: faerie bow, faerie sleep arrow, become invisible I, camouflage (75%), detect good/evil</t>
  </si>
  <si>
    <t>wield I, leap attack X, camouflage (75%), ambush I, attack last</t>
  </si>
  <si>
    <t>classed (shaman 7), wield I, leap attack X, camouflage (75%), ambush I, attack last</t>
  </si>
  <si>
    <t>leap attack XII, camouflage (75%)</t>
  </si>
  <si>
    <t>projectile spines III, ambush V, camouflage (75%), magic vulnerable</t>
  </si>
  <si>
    <t>camouflage (75%)</t>
  </si>
  <si>
    <t>camouflage (80%)</t>
  </si>
  <si>
    <t>contact paralyzation, camouflage (90%)</t>
  </si>
  <si>
    <t>ambush II, vertical ambush I, envelope II, camouflage (90%)</t>
  </si>
  <si>
    <t>fear touch, polymorph self I, levitate I, detect magic I, (62.5% to possess each), classed (assassin 14), nimble assault, wield I, major cambion attributes, weapon immunity VI, magic resistance (35%), planar travel I, cold resistance I, lightning resistance I, fire resistance I, telepathy I, infravision I</t>
  </si>
  <si>
    <t>fear touch, polymorph self I, levitate I, detect magic I, (62.5% to possess each), classed (assassin 15), nimble assault, wield I, major cambion attributes, weapon immunity VI, magic resistance (35%), planar travel I, cold resistance I, lightning resistance I, fire resistance I, telepathy I, infravision I</t>
  </si>
  <si>
    <t>fear touch, polymorph self I, levitate I, detect magic I, (62.5% to possess each), classed (cleric 14), nimble assault, wield I, major cambion attributes, weapon immunity VI, magic resistance (35%), planar travel I, cold resistance I, lightning resistance I, fire resistance I, telepathy I, infravision I</t>
  </si>
  <si>
    <t>fear touch, polymorph self I, levitate I, detect magic I, (62.5% to possess each), classed (cleric 15), nimble assault, wield I, major cambion attributes, weapon immunity VI, magic resistance (35%), planar travel I, cold resistance I, lightning resistance I, fire resistance I, telepathy I, infravision I</t>
  </si>
  <si>
    <t>fear touch, polymorph self I, levitate I, detect magic I, (62.5% to possess each), classed (fighter 14), nimble assault, wield I, major cambion attributes, weapon immunity VI, magic resistance (35%), planar travel I, cold resistance I, lightning resistance I, fire resistance I, telepathy I, infravision I</t>
  </si>
  <si>
    <t>fear touch, polymorph self I, levitate I, detect magic I, (62.5% to possess each), classed (fighter 15), nimble assault, wield I, major cambion attributes, weapon immunity VI, magic resistance (35%), planar travel I, cold resistance I, lightning resistance I, fire resistance I, telepathy I, infravision I</t>
  </si>
  <si>
    <t>9+' tall (L)</t>
  </si>
  <si>
    <t>verbeeg strength</t>
  </si>
  <si>
    <t>verbeeg</t>
  </si>
  <si>
    <r>
      <t xml:space="preserve">str 18/51 (20%) | 18/76 (40%) | 18/91 (30%) | 18/00 (10%), each + of damage equates to an additional 10' of throwing range with </t>
    </r>
    <r>
      <rPr>
        <b/>
        <sz val="10"/>
        <rFont val="Arial"/>
        <family val="2"/>
      </rPr>
      <t>verbeeg spears</t>
    </r>
  </si>
  <si>
    <t>wield VIII, wield, gear: verbeeg spear (3), verbeeg strength</t>
  </si>
  <si>
    <t>gear: verbeeg spear</t>
  </si>
  <si>
    <t>giant-sized spear, (10' | 20' | 30'), normal damage (1-6) but these large spears gain 10' of throwing range for each point of str bonus damage the thrower does (see verbeeg strength)</t>
  </si>
  <si>
    <t>club &amp; verbeeg spear x3</t>
  </si>
  <si>
    <t>Verbeeg Shaman</t>
  </si>
  <si>
    <t>Verbeeg Leader</t>
  </si>
  <si>
    <t>Galeb Duhr</t>
  </si>
  <si>
    <t>wield VIII, wield, gear: verbeeg spear (3)</t>
  </si>
  <si>
    <t>mob+3(0:1)</t>
  </si>
  <si>
    <t>fire six 10' jets of water, inflicting 1-6 hp apiece on successful to hit roll and also have a 1-in-6 chance of blinding the target 1-4 rounds, this attack may only be used on land as these jets are used in generating momentum for the fluid brute's bludgeon attack in water</t>
  </si>
  <si>
    <t>divide into three varrdig; any missing hp are divided equally among the three constituent creatures, disjoin takes 1 round to perform and will always occur immediately if combat shifts from terrestrial to aquatic</t>
  </si>
  <si>
    <t>merge with two other varrdig to form a fluid brute, merger takes 1 round to perform and will only be performed in land combat</t>
  </si>
  <si>
    <t>raw(2:1)</t>
  </si>
  <si>
    <t>constrict/constrict/
constrict</t>
  </si>
  <si>
    <t>1-3/1-3/1-3</t>
  </si>
  <si>
    <t>Hangman Tree (Sapling)</t>
  </si>
  <si>
    <t>Hangman Tree (Mature)</t>
  </si>
  <si>
    <t>Hangman Tree (Old)</t>
  </si>
  <si>
    <t>Hangman Tree (Ancient)</t>
  </si>
  <si>
    <t>22' tall (L)</t>
  </si>
  <si>
    <t>26' tall (L)</t>
  </si>
  <si>
    <t>magic resistance (18%)</t>
  </si>
  <si>
    <t>hangman tree (sapling)</t>
  </si>
  <si>
    <t>18% chance to cause local magic to fail, assuming a caster level of 11th - increases or decreases in 5% increments (therefore 68% immunity to 1st level casters)</t>
  </si>
  <si>
    <t>magic resistance (51%)</t>
  </si>
  <si>
    <t>hangman tree (mature)</t>
  </si>
  <si>
    <t>51% chance to cause local magic to fail, assuming a caster level of 11th - increases or decreases in 5% increments (therefore 100% immunity to casters below 2nd level)</t>
  </si>
  <si>
    <t>magic resistance (113%)</t>
  </si>
  <si>
    <t>magic resistance (176%)</t>
  </si>
  <si>
    <t>hangman tree (old)</t>
  </si>
  <si>
    <t>113% chance to cause local magic to fail, assuming a caster level of 11th - increases or decreases in 5% increments (therefore 100% immunity to casters below 14th level)</t>
  </si>
  <si>
    <t>hangman tree (ancient)</t>
  </si>
  <si>
    <t>100% chance to cause local magic to fail, assuming a caster level of 11th - increases or decreases in 5% increments (therefore 100% immunity to casters below 18th level)</t>
  </si>
  <si>
    <t>release pheromones within 160' diameter causing all within range to believe hangman tree is a quickwood or treant</t>
  </si>
  <si>
    <t>hangman components</t>
  </si>
  <si>
    <t>hangman tree</t>
  </si>
  <si>
    <t>body, tongue and tentacles have distinct attributes: body has 16 HD, each of the tentacles is 15' long and has AC 2/19-22 hp, the barbed tongue is 10' long and has AC 6/12-16 hp, attackers may choose which to attack, if body is destroyed creature dies</t>
  </si>
  <si>
    <t>distinct stats for trunk (6 HD + (age)hp) and appendages (6-9 of them, only 3 can be active at once, 13-20 hp apiece, AC 5)</t>
  </si>
  <si>
    <t>constriction XIV</t>
  </si>
  <si>
    <t>hangman tree(s)</t>
  </si>
  <si>
    <t>proc: on hit (up to 1,000 lbs), target receives a single bend bars attempt to escape before taking 1-3 damage per round and being lifted toward top of tree, on the 5th round after being hit target is dropped into an acid bath in the barrel of the tree, there suffering 3-12 damage per round before being fully digested; only three targets can be grasped/digested at a time</t>
  </si>
  <si>
    <t>lightning vulnerable I</t>
  </si>
  <si>
    <t>all lightning effects do double damage</t>
  </si>
  <si>
    <t>cold vulnerable VIII</t>
  </si>
  <si>
    <t>powerful cold effects cause this creature to become dormant until they thaw out</t>
  </si>
  <si>
    <t>darkness vulnerable I</t>
  </si>
  <si>
    <r>
      <t xml:space="preserve">creature is slowed by darkness, including regular nighttime darkness; this doubles the interval in </t>
    </r>
    <r>
      <rPr>
        <b/>
        <sz val="10"/>
        <rFont val="Arial"/>
        <family val="2"/>
      </rPr>
      <t>constriction XIV</t>
    </r>
    <r>
      <rPr>
        <sz val="10"/>
        <rFont val="Arial"/>
        <family val="2"/>
      </rPr>
      <t xml:space="preserve"> as well</t>
    </r>
  </si>
  <si>
    <t>Haunt</t>
  </si>
  <si>
    <t>wraith form (demilich)</t>
  </si>
  <si>
    <t>ghost form (demilich)</t>
  </si>
  <si>
    <t>sometimes</t>
  </si>
  <si>
    <t>prefer</t>
  </si>
  <si>
    <t>else</t>
  </si>
  <si>
    <t>drain dexterity I, toxic smoke</t>
  </si>
  <si>
    <t>drain dexterity I</t>
  </si>
  <si>
    <t>drain dexterity II</t>
  </si>
  <si>
    <t>if both claws hit, beard attack automatically hits for 8 hp and inflicts drain dexterity II</t>
  </si>
  <si>
    <t>drain dexterity III</t>
  </si>
  <si>
    <t>haunt</t>
  </si>
  <si>
    <r>
      <t xml:space="preserve">costs 5 psionic points per day, renders caster resistant to all form of mind control, including </t>
    </r>
    <r>
      <rPr>
        <b/>
        <sz val="10"/>
        <rFont val="Arial"/>
        <family val="2"/>
      </rPr>
      <t>magic jar</t>
    </r>
    <r>
      <rPr>
        <sz val="10"/>
        <rFont val="Arial"/>
        <family val="2"/>
      </rPr>
      <t xml:space="preserve"> and all forms of </t>
    </r>
    <r>
      <rPr>
        <b/>
        <sz val="10"/>
        <rFont val="Arial"/>
        <family val="2"/>
      </rPr>
      <t>telepathy I</t>
    </r>
    <r>
      <rPr>
        <sz val="10"/>
        <rFont val="Arial"/>
        <family val="2"/>
      </rPr>
      <t>, resistance is 10% per psionic level, beyond 10th level caster gains an additional chance (10% per level above 10th) to trace the source of an attack</t>
    </r>
  </si>
  <si>
    <t>magic jar IV</t>
  </si>
  <si>
    <r>
      <t xml:space="preserve">contact proc: any hit drains 2 dex, if dex reaches 0 haunt immediately performs </t>
    </r>
    <r>
      <rPr>
        <b/>
        <sz val="10"/>
        <rFont val="Arial"/>
        <family val="2"/>
      </rPr>
      <t>magic jar IV</t>
    </r>
    <r>
      <rPr>
        <sz val="10"/>
        <rFont val="Arial"/>
        <family val="2"/>
      </rPr>
      <t>, dex returns at a rate of 1 point per turn of complete rest</t>
    </r>
  </si>
  <si>
    <r>
      <t xml:space="preserve">unable to move more than 60' of where it died except when in possession of a body via </t>
    </r>
    <r>
      <rPr>
        <b/>
        <sz val="10"/>
        <rFont val="Arial"/>
        <family val="2"/>
      </rPr>
      <t>magic jar IV</t>
    </r>
  </si>
  <si>
    <r>
      <t xml:space="preserve">any target reduced to 0 dex via </t>
    </r>
    <r>
      <rPr>
        <b/>
        <sz val="10"/>
        <rFont val="Arial"/>
        <family val="2"/>
      </rPr>
      <t xml:space="preserve">dexterity drain III </t>
    </r>
    <r>
      <rPr>
        <sz val="10"/>
        <rFont val="Arial"/>
        <family val="2"/>
      </rPr>
      <t xml:space="preserve">is immediately possessed by haunt; if good/evil alignment axis is opposed, haunt throttles itself at a rate of Σ(rounds); otherwise haunt adopts target's hp, AC, movement, physical attributes and vulnerabilities while losing </t>
    </r>
    <r>
      <rPr>
        <b/>
        <sz val="10"/>
        <rFont val="Arial"/>
        <family val="2"/>
      </rPr>
      <t>tethered</t>
    </r>
    <r>
      <rPr>
        <sz val="10"/>
        <rFont val="Arial"/>
        <family val="2"/>
      </rPr>
      <t>; it then attempts to achieve some specific goal; a haunt may be driven out via exorcism (which destroys the haunt forever) or hold person (which triggers a save vs paralyzation by the haunt)</t>
    </r>
  </si>
  <si>
    <t>edged and piercing weapons do 1 damage, magical or otherwise</t>
  </si>
  <si>
    <t>weapon immunity XXXVI</t>
  </si>
  <si>
    <t>+1 weapon, silver or 4+1 HD to hit, physical attacks do 1 damage plus magical bonus</t>
  </si>
  <si>
    <t>assume form XX</t>
  </si>
  <si>
    <r>
      <t xml:space="preserve">assume form of either a </t>
    </r>
    <r>
      <rPr>
        <b/>
        <sz val="10"/>
        <rFont val="Arial"/>
        <family val="2"/>
      </rPr>
      <t>will-o'wisp</t>
    </r>
    <r>
      <rPr>
        <sz val="10"/>
        <rFont val="Arial"/>
        <family val="2"/>
      </rPr>
      <t xml:space="preserve"> or a ghostly figure (identical to banshee, spectre or ghost)</t>
    </r>
  </si>
  <si>
    <t>7-8/7-8</t>
  </si>
  <si>
    <t>buckawn, diakk, eblis, greenhag</t>
  </si>
  <si>
    <t>brownie, greenhag, pixie</t>
  </si>
  <si>
    <t>death gaze I (three times per day), magic resistance (50%), wield I, fear aura XI</t>
  </si>
  <si>
    <t>change self V</t>
  </si>
  <si>
    <t>greenhag</t>
  </si>
  <si>
    <t>1st level (illusionist), self, adopt a form to appear up to 1' taller or shorter and whatever appropriate bipedal shape they wish, duration is 20-30 rounds (2-12+18)</t>
  </si>
  <si>
    <t>speak with monsters</t>
  </si>
  <si>
    <t>can speak with non-magical animals with at least 1 intelligence</t>
  </si>
  <si>
    <t>6th level (cleric) can speak with any creature capable of communication, and all creatures of that type within 30' are likewise understood/capable of understanding the conversation</t>
  </si>
  <si>
    <t>9th / 11th</t>
  </si>
  <si>
    <t>greenhag, mist dragon, nixie</t>
  </si>
  <si>
    <t>death slaad, demodand(s), greenhag</t>
  </si>
  <si>
    <t>elfin cat, greenhag, sussurus</t>
  </si>
  <si>
    <t>Grippli</t>
  </si>
  <si>
    <t>Grippli Tribemother</t>
  </si>
  <si>
    <t>Grippli Drone</t>
  </si>
  <si>
    <t>1-4 or weapon</t>
  </si>
  <si>
    <t>amphibion, humanoid</t>
  </si>
  <si>
    <t>often</t>
  </si>
  <si>
    <t>occasionally</t>
  </si>
  <si>
    <t>net (unstatted)</t>
  </si>
  <si>
    <t>poison darts (unstatted)</t>
  </si>
  <si>
    <t>2-7 or weapon</t>
  </si>
  <si>
    <t>2-5 or weapon</t>
  </si>
  <si>
    <t>psionics XXXIV</t>
  </si>
  <si>
    <t>grippli(s)</t>
  </si>
  <si>
    <t xml:space="preserve">psionics XXXIV (1.5%), ambush II, ultravision I, wield I </t>
  </si>
  <si>
    <t xml:space="preserve">psionics XXXIV (1.5%), venom II, ambush II, ultravision I, wield I </t>
  </si>
  <si>
    <t>spray musk IV</t>
  </si>
  <si>
    <t>grippli tribemother</t>
  </si>
  <si>
    <t>2nd level (MU), 30' range, all within 20'x20 area must save vs poison or become helpless due to nausea 2-5 rounds, those who make their save are unable to attack or cast spells until they have exited the cloud and one additional round has passed, 4 round duration</t>
  </si>
  <si>
    <t>foul spray in a 20'x20' area must save vs poison or become helpless due to nausea for 2-5 rounds, those who make their save are unable to attack or cast spells until they have exited the cloud and one addional round has passed, 3 round duration, grippli are immune</t>
  </si>
  <si>
    <t xml:space="preserve">psionics XXXIV (1.5%), spray musk IV, ambush II, ultravision I, wield I </t>
  </si>
  <si>
    <t>raw(3:1)</t>
  </si>
  <si>
    <t>Grim</t>
  </si>
  <si>
    <t>Grim (Black Cat)</t>
  </si>
  <si>
    <t>Grim (Black Dog)</t>
  </si>
  <si>
    <t>Grim (Black Owl)</t>
  </si>
  <si>
    <t>giant lynx, grim (black cat)</t>
  </si>
  <si>
    <t>giant lynx, grim (black cat), killmoulis</t>
  </si>
  <si>
    <t>assume form XV</t>
  </si>
  <si>
    <t>grim(s)</t>
  </si>
  <si>
    <r>
      <t xml:space="preserve">become ethereal at dawn; at dusk, may assume any of three forms for the duration of night: </t>
    </r>
    <r>
      <rPr>
        <b/>
        <sz val="10"/>
        <rFont val="Arial"/>
        <family val="2"/>
      </rPr>
      <t>black cat</t>
    </r>
    <r>
      <rPr>
        <sz val="10"/>
        <rFont val="Arial"/>
        <family val="2"/>
      </rPr>
      <t xml:space="preserve">, </t>
    </r>
    <r>
      <rPr>
        <b/>
        <sz val="10"/>
        <rFont val="Arial"/>
        <family val="2"/>
      </rPr>
      <t>black dog</t>
    </r>
    <r>
      <rPr>
        <sz val="10"/>
        <rFont val="Arial"/>
        <family val="2"/>
      </rPr>
      <t xml:space="preserve"> or </t>
    </r>
    <r>
      <rPr>
        <b/>
        <sz val="10"/>
        <rFont val="Arial"/>
        <family val="2"/>
      </rPr>
      <t>black owl</t>
    </r>
  </si>
  <si>
    <t>accelerated healing IV</t>
  </si>
  <si>
    <t>100% of hp are restored at sunset</t>
  </si>
  <si>
    <t>turn undead</t>
  </si>
  <si>
    <t>turn undead as an 8th level cleric, gaining +2 vs infernal creatures</t>
  </si>
  <si>
    <t>grim(s), lammasu</t>
  </si>
  <si>
    <t>proc positive energy, assume form XII, weapon immunity I, saving throws XVII, magic resistance (35%), disintegration immune, death resistance II, charged effect immune, psionics XXVII, phase ethereal I, phase astral I, telepathy I, detect evil I</t>
  </si>
  <si>
    <t>adopt human form (60%, as a 7th level cleric), lammasu/shedu/unicorn form (30%, all abilities of creature plus turn undead as 14th level cleric), or ring/talisman/flask form (confers to wielder detect evil I at will, turn undead as 6th level cleric and 5 first level cleric spells at 7th level)</t>
  </si>
  <si>
    <t>detect evil I</t>
  </si>
  <si>
    <t>detect anti-forest behavior or intent (fire, axes, etc) within a 1-mile radius, also functions as a detect evil I effect (1-mile radius)</t>
  </si>
  <si>
    <t>detect evil I penetrates polymorph</t>
  </si>
  <si>
    <t>1st level (cleric), self, detect evil in 10' wide x 70' long corridor</t>
  </si>
  <si>
    <t>detect evil II</t>
  </si>
  <si>
    <t>wary VIII</t>
  </si>
  <si>
    <t>never surprised by evil creatures</t>
  </si>
  <si>
    <t>magic resistance (25%), weapon immunity I, aura of good, assume form XV, accelerated healing IV, turn undead, ambush XI, wary VIII, rake I, leap attack II, hide in shadows III, detect evil II, detect traps I</t>
  </si>
  <si>
    <t>magic resistance (25%), weapon immunity I, aura of good, assume form XV, accelerated healing IV, turn undead, ambush XI, wary VIII, detect evil II</t>
  </si>
  <si>
    <t>3-6/3-6</t>
  </si>
  <si>
    <t>2' long (M)</t>
  </si>
  <si>
    <t>rend III</t>
  </si>
  <si>
    <t>if both claws hit, automatically begin rending target for 7-12 hp starting in the subsequent round - if target is unarmored they take an additional 1-4 damage from quills</t>
  </si>
  <si>
    <t>earth immunity I</t>
  </si>
  <si>
    <t>earth immunity II</t>
  </si>
  <si>
    <t>assume form XVI</t>
  </si>
  <si>
    <r>
      <t xml:space="preserve">assume form of either 2' long hedgehog or an assymetrical, human-shaped mass of clay - in human form it gains the ability to emerge suddenly from the ground, gaining </t>
    </r>
    <r>
      <rPr>
        <b/>
        <sz val="10"/>
        <rFont val="Arial"/>
        <family val="2"/>
      </rPr>
      <t xml:space="preserve">ambush III </t>
    </r>
    <r>
      <rPr>
        <sz val="10"/>
        <rFont val="Arial"/>
        <family val="2"/>
      </rPr>
      <t xml:space="preserve">but losing its quill damage on </t>
    </r>
    <r>
      <rPr>
        <b/>
        <sz val="10"/>
        <rFont val="Arial"/>
        <family val="2"/>
      </rPr>
      <t>rend III</t>
    </r>
  </si>
  <si>
    <t>rend III, weapon immunity I, earth immunity II, assume form XVI</t>
  </si>
  <si>
    <t>Harginn</t>
  </si>
  <si>
    <t>chaggrin</t>
  </si>
  <si>
    <t>Chaggrin</t>
  </si>
  <si>
    <t>elemental, grue</t>
  </si>
  <si>
    <t>burning hands I</t>
  </si>
  <si>
    <t>erratum: burning hands I extends 3', not 3" (already corrected in PH)</t>
  </si>
  <si>
    <t>burning hands II</t>
  </si>
  <si>
    <t>burning hands III</t>
  </si>
  <si>
    <t>harginn</t>
  </si>
  <si>
    <t>unleash a gout of flame 6' long and 3' wide, inflicting 5-8 damage to all within; requires to-hit roll but there is no save, this is the creature's basic attack</t>
  </si>
  <si>
    <t>derro savant, harginn</t>
  </si>
  <si>
    <t>wield VIII, hurl boulder III, fire immunity I</t>
  </si>
  <si>
    <t>classed (shaman 7), wield VIII, hurl boulder III, fire immunity I</t>
  </si>
  <si>
    <t>wield I, gear: salamander spear, heat aura I, armored body I, weapon immunity I, constriction II, fire immunity I, mind control immunity, cold vulnerable</t>
  </si>
  <si>
    <t>envelope IV, lightning immunity II, fire immunity I, cold resistance I</t>
  </si>
  <si>
    <t>paralyze proc V, ambush VI, fire immunity I</t>
  </si>
  <si>
    <t>flail snail components, spell reflection III, fire immunity I, poison immunity, shrieking death, light vulnerable II</t>
  </si>
  <si>
    <t>polymorph self I, fire immunity I, fire healing III, retribution, vengeance, cold vulnerable IV</t>
  </si>
  <si>
    <t>blood drain XIV, fire proc IV, heightened senses III, fire immunity I</t>
  </si>
  <si>
    <t>str 18/01 to 18/00</t>
  </si>
  <si>
    <t>jann</t>
  </si>
  <si>
    <t>chainmail (AC 2), large scimitar (as bastard sword), composite longbow, 20 arrows</t>
  </si>
  <si>
    <t>no armor (AC 5), large scimitar (as bastard sword), composite longbow, 20 arrows</t>
  </si>
  <si>
    <t>efreeti, elfin cat, jann, nycadaemon</t>
  </si>
  <si>
    <t>elfin cat, jann, nycadaemon</t>
  </si>
  <si>
    <t>create food and water</t>
  </si>
  <si>
    <t>3rd level (cleric), 10' range, create a day's worth of food or water for up to 20 people, or a day's worth of food and water for up to 10 people</t>
  </si>
  <si>
    <t>phase ethereal VI</t>
  </si>
  <si>
    <t>become ethereal for up to 1 hour</t>
  </si>
  <si>
    <t>general resistance I</t>
  </si>
  <si>
    <t>ambush III, gear: banemidge pike, gear: needle-dart, gear: banemidge sap, wield XIII, general resistance I, saving throws XIV, heightened senses II, infravision IV, trap builder I, minion: rat, minion: giant rat</t>
  </si>
  <si>
    <t>disenchant, ambush III, gear: banemidge pike, gear: needle-dart, gear: banemidge sap, wield XIII, general resistance I, saving throws XIV, heightened senses II, infravision IV, trap builder I, minion: rat, minion: giant rat</t>
  </si>
  <si>
    <t>general resistance II</t>
  </si>
  <si>
    <t>planar travel VIII</t>
  </si>
  <si>
    <t>shift freely between Prime Material, Elemental Air, Elemental Fire, Elemental Earth and Elemental Water planes, bringing up to six size-M companions along with them</t>
  </si>
  <si>
    <t>immune to non-magical element effects (such as fire, drowning, falling, etc); able to dwell on an elemental plane for up 48 hours, after which they take 1 hp per hour</t>
  </si>
  <si>
    <t>Jann Vizier</t>
  </si>
  <si>
    <t>Jann Shiek</t>
  </si>
  <si>
    <t>leaders are aways in armor</t>
  </si>
  <si>
    <t>jann strength I</t>
  </si>
  <si>
    <t>jann strength II</t>
  </si>
  <si>
    <t>jann shiek, jann vizier</t>
  </si>
  <si>
    <t>str 18/11 to 18/00, 10% chance for 19</t>
  </si>
  <si>
    <t>augury</t>
  </si>
  <si>
    <t>jann vizier</t>
  </si>
  <si>
    <t>2nd level (cleric), self, determine whether an action taken within the next 30 rounds will be of benefit or harmful, 82% chance of being accurate</t>
  </si>
  <si>
    <t>4th level (cleric), self, determine whether an area (small town, dungeon, etc) is rich/poor and whether the jann would likely survive raiding the place, 72% chance of being accurate</t>
  </si>
  <si>
    <t>phase ethereal VI, create food and water (once each per day), enlarge, reduce I (twice each per day), become invisible (three times per day), planar travel VIII, magic resistance (20%), general resistance II, jann strength I, wield I, speak with animals</t>
  </si>
  <si>
    <t>phase ethereal VI, create food and water (once each per day), enlarge, reduce I (twice each per day), become invisible (three times per day), planar travel VIII, magic resistance (20%), general resistance II, jann strength II, wield I, speak with animals</t>
  </si>
  <si>
    <t>10.5' diameter (L)</t>
  </si>
  <si>
    <t>Mustard Jelly (half)</t>
  </si>
  <si>
    <t>Mustard Jelly (whole)</t>
  </si>
  <si>
    <t>dissociate I, regenerate VII</t>
  </si>
  <si>
    <t>dissociate I</t>
  </si>
  <si>
    <t>reassociate I, accuracy I</t>
  </si>
  <si>
    <t>reassociate I</t>
  </si>
  <si>
    <r>
      <t xml:space="preserve">25% likely to combine into a nonafel (parent) at the end of any combat round in which a child is below max hp, living children must all be within 100' diameter or </t>
    </r>
    <r>
      <rPr>
        <b/>
        <sz val="10"/>
        <rFont val="Arial"/>
        <family val="2"/>
      </rPr>
      <t>reassociate I</t>
    </r>
    <r>
      <rPr>
        <sz val="10"/>
        <rFont val="Arial"/>
        <family val="2"/>
      </rPr>
      <t xml:space="preserve"> fails, slain children are permenantly lost and result in reduced max hp for the parent</t>
    </r>
  </si>
  <si>
    <t>mustard jelly (whole)</t>
  </si>
  <si>
    <t>mustard jelly (half)</t>
  </si>
  <si>
    <r>
      <t xml:space="preserve">combine with another half into a </t>
    </r>
    <r>
      <rPr>
        <b/>
        <sz val="10"/>
        <rFont val="Arial"/>
        <family val="2"/>
      </rPr>
      <t>mustard jelly (whole)</t>
    </r>
    <r>
      <rPr>
        <sz val="10"/>
        <rFont val="Arial"/>
        <family val="2"/>
      </rPr>
      <t xml:space="preserve"> as an at-will ability, with the whole receiving 100% of the two halves combined hp</t>
    </r>
  </si>
  <si>
    <r>
      <t xml:space="preserve">divide into two </t>
    </r>
    <r>
      <rPr>
        <b/>
        <sz val="10"/>
        <rFont val="Arial"/>
        <family val="2"/>
      </rPr>
      <t>mustard jelly (half)s</t>
    </r>
    <r>
      <rPr>
        <sz val="10"/>
        <rFont val="Arial"/>
        <family val="2"/>
      </rPr>
      <t xml:space="preserve"> as an at-will ability, each half receiving 50% of the whole's hp</t>
    </r>
  </si>
  <si>
    <t>dissociate II</t>
  </si>
  <si>
    <t>reassociate II</t>
  </si>
  <si>
    <t>acid aura</t>
  </si>
  <si>
    <t>mustard jelly</t>
  </si>
  <si>
    <t>all within 10' radius must save vs poison each round or attack and move at half-normal rate, effect is cumulative</t>
  </si>
  <si>
    <t>magic missile healing</t>
  </si>
  <si>
    <t>magic missiles heal this creature 2-5 hp per missile</t>
  </si>
  <si>
    <t>dissociate II, magic resistance (10%), weapon immunity I, lightning immunity I, cold resistance I, magic missile immunity, magic missiling healing</t>
  </si>
  <si>
    <t>reassociate II, magic resistance (10%), weapon immunity I, lightning immunity I, cold resistance I, magic missile immunity, magic missiling healing</t>
  </si>
  <si>
    <t>Kampfult</t>
  </si>
  <si>
    <t>frond/frond/frond/frond/
frond/frond</t>
  </si>
  <si>
    <t>weed grapple IV</t>
  </si>
  <si>
    <t>kampfult</t>
  </si>
  <si>
    <t>each hit indicates a frond has grabbed the target, automatically dealing 1 damage per round in subsequent rounds, M-sized victims cannot escape until kampfult is slain</t>
  </si>
  <si>
    <t>weed grapple IV, ambush I, camouflage (50%), divide attacks I</t>
  </si>
  <si>
    <t>Kech</t>
  </si>
  <si>
    <t>2-5/2-5/1-6</t>
  </si>
  <si>
    <t>ettercap, jermlaine(s), kech, mite</t>
  </si>
  <si>
    <t>kech</t>
  </si>
  <si>
    <t>traverse tree-filled areas at 6" speed</t>
  </si>
  <si>
    <t>ambush III, immitate voice, trap builder I, camouflage 50%, arboreal movement III</t>
  </si>
  <si>
    <t>Korred</t>
  </si>
  <si>
    <t>Korred-braid Rope</t>
  </si>
  <si>
    <t>weed grapple V</t>
  </si>
  <si>
    <t>korred-braid rope</t>
  </si>
  <si>
    <t>proc on hit, M-sized targets must save vs paralysis or be trapped</t>
  </si>
  <si>
    <t>gear: korred cudgel</t>
  </si>
  <si>
    <t>gear: korred shears</t>
  </si>
  <si>
    <t>korred</t>
  </si>
  <si>
    <t>slightly oversized cudgel, 1-6 (+4 when used by a korred dude to strength)</t>
  </si>
  <si>
    <t>enchanted shears, 1-4 (+4 when used by a korred dude to strength), if holy water is sprinkled on them they become valuable (50-200 gp)</t>
  </si>
  <si>
    <t>5-6 or 5-10</t>
  </si>
  <si>
    <t>hurl boulder VII</t>
  </si>
  <si>
    <t>hurl boulders up to 100', inflicting 2-16 damage</t>
  </si>
  <si>
    <t>stunning laughter</t>
  </si>
  <si>
    <t>burst of laughter, all within 60' must roll their charisma or above on a d20 or be stunned 1-4 rounds</t>
  </si>
  <si>
    <t>animate boulder I, rock to mud I, wall of stone, fire resistance X, lightning immunity I, magic resistance (20%), passwall II, move earth, stone shape, cold vulnerable VII</t>
  </si>
  <si>
    <t>animate boulder I</t>
  </si>
  <si>
    <t>animate boulder II</t>
  </si>
  <si>
    <r>
      <t xml:space="preserve">7th level (druid), convert a boulder within 40' into an </t>
    </r>
    <r>
      <rPr>
        <b/>
        <sz val="10"/>
        <rFont val="Arial"/>
        <family val="2"/>
      </rPr>
      <t>animated boulder</t>
    </r>
    <r>
      <rPr>
        <sz val="10"/>
        <rFont val="Arial"/>
        <family val="2"/>
      </rPr>
      <t>, each korred can only maintain 1 such boulder at a time, duration 12 rounds</t>
    </r>
  </si>
  <si>
    <t>dimension door IV</t>
  </si>
  <si>
    <t>4th level (MU), self, caster trasports between stone formations up to 30' apart without error, including up to a 250 lb companion or up to 500 lbs of non-living matter</t>
  </si>
  <si>
    <t>shatter I</t>
  </si>
  <si>
    <t>2nd level (MU), 60' range, automatically shatter a stone into dozens of pieces</t>
  </si>
  <si>
    <t>rock to mud III</t>
  </si>
  <si>
    <t>5th level (MU), 120' range, caster transmutes up to 24 cubic feet of rock into mud, depth cannot exceed 50% the narrowest width, permanent and reversible</t>
  </si>
  <si>
    <t>stone tell</t>
  </si>
  <si>
    <t>6th level (cleric), caster, stone will relate who or what touched them as well as describe anything concealed behind/under them, 1 turn duration</t>
  </si>
  <si>
    <t>Otto's irresistable dance I</t>
  </si>
  <si>
    <t>Otto's irresistable dance II</t>
  </si>
  <si>
    <t>not very clearly statted: if a korred dance party is interrupted, each interloper must save vs spell or begin dancing, dancers lose 1-4 hp per round until dead, restrained or korreds are slain/driven off</t>
  </si>
  <si>
    <t>Otto's irresistable dance II (once per week), stunning laughter (three times per day), hurl boulder VI, animate boulder II, gear: korred shears, gear: korred cudgel, magic resistance (25%), dimension door IV, stone shape, shatter I, rock to mud III, stone tell</t>
  </si>
  <si>
    <t>Kraken</t>
  </si>
  <si>
    <t>barbs/barbs/tentacle/
tentacle/tentacle/
tentacle/(tentacle/
tentacle)</t>
  </si>
  <si>
    <t>2-12/2-12/2-8/2-8/2-8/
2-8/(2-8/2-8)</t>
  </si>
  <si>
    <t>kraken components</t>
  </si>
  <si>
    <t>kraken</t>
  </si>
  <si>
    <t>constriction XV</t>
  </si>
  <si>
    <t>giant octopus, giant squid, kraken</t>
  </si>
  <si>
    <t>proc: on constriction attack hits, automatic 2-12 constriction damage in successive rounds</t>
  </si>
  <si>
    <t>1-4/1-4/1-4/1-4/1-4/
1-4</t>
  </si>
  <si>
    <t>1-6/1-6/1-6/1-6/1-6/
1-6/1-6/1-6</t>
  </si>
  <si>
    <t>armored body VIII</t>
  </si>
  <si>
    <t>+7 AC bonus to body</t>
  </si>
  <si>
    <t>spray ink III</t>
  </si>
  <si>
    <t>spray acidic ink cloud in cylinder 120' long and 80' in diameter, all within suffer 1-4 hp per round, 2-5 round duration</t>
  </si>
  <si>
    <t>capsize XI</t>
  </si>
  <si>
    <t>slow ships by 1" per contributing merman, if ship is brought to a complete stop then it will slowly begin to sink after 4-16 rounds</t>
  </si>
  <si>
    <t>slow ships up to 60' long, bringing them to a stop after 10 rounds, if ship is brought to a complete stop and the kraken is allowed to continue constricting it for 3 additional rounds it will take damage as if rammed, begin taking water and be dragged under after 2-8 more rounds; stopping/sinking ships requires the continuous use of 6 of the kraken's 10 grasping tentacles</t>
  </si>
  <si>
    <r>
      <t xml:space="preserve">proc: on constriction attack hits, automatic 3-12 constriction damage in successive rounds; note kraken components: the tentacles can be individually severed/destroyed, but if the kraken flees during combat it automatically takes all current </t>
    </r>
    <r>
      <rPr>
        <b/>
        <sz val="10"/>
        <rFont val="Arial"/>
        <family val="2"/>
      </rPr>
      <t>constriction XV</t>
    </r>
    <r>
      <rPr>
        <sz val="10"/>
        <rFont val="Arial"/>
        <family val="2"/>
      </rPr>
      <t xml:space="preserve"> targets with it</t>
    </r>
  </si>
  <si>
    <t>airy water I</t>
  </si>
  <si>
    <t>airy water II</t>
  </si>
  <si>
    <t>creates a 240' hemisphere of breathable air which moves with the caster, 24 hour duration</t>
  </si>
  <si>
    <t>faerie fire II</t>
  </si>
  <si>
    <t>80' range, light up a massive area (up to 4,300 linear feet), attacks directed at illuminated targets are at +2 to hit, 8 hour duration</t>
  </si>
  <si>
    <t>control temperature I</t>
  </si>
  <si>
    <t>40' radius affected, adjust local temperature upward or downward by up to 200° F, duration 1 day</t>
  </si>
  <si>
    <t>cloud dragon, kraken, storm giant</t>
  </si>
  <si>
    <t>summon fish</t>
  </si>
  <si>
    <t>80' range, 100% likely to summon a school of fish of up to 16 total HD, summoned fish cannot be controlled by caster</t>
  </si>
  <si>
    <t>control winds, summon weather (once each per day), summon fish (three times per day), kraken components, divide attacks I, constriction XV, pin limbs, armored body VIII, spray ink III, capsize XI, faerie fire II, control temperature I</t>
  </si>
  <si>
    <t>Greater Lammasu</t>
  </si>
  <si>
    <t>Hangman Tree</t>
  </si>
  <si>
    <t>Hordling</t>
  </si>
  <si>
    <t>Mustard Jelly</t>
  </si>
  <si>
    <t>exudes a 10' radius of protection which evil and enchanted creatures cannot enter, +2 AC vs evil creatures, saving throws vs evil effects are at +2</t>
  </si>
  <si>
    <t>exudes a 15' radius of protection which evil and enchanted creatures cannot enter, +1 AC vs evil creatures, saving throws vs evil effects are at +1</t>
  </si>
  <si>
    <t>exudes a 10' radius of protection which evil and enchanted creatures cannot enter, +1 AC vs evil creatures, saving throws vs evil effects are at +1</t>
  </si>
  <si>
    <t>protection from evil VII</t>
  </si>
  <si>
    <t>greater lammasu</t>
  </si>
  <si>
    <t>exudes a 20' radius of protection which evil and enchanted creatures cannot enter, +4 AC vs evil creatures, saving throws vs evil effects are at +4</t>
  </si>
  <si>
    <t>lammasu spellcasting</t>
  </si>
  <si>
    <t>casts spells: 100% cleric spells | 1st x5, 2nd x4, 3rd x3, 4th x2, 5th x1 as a 5th level cleric</t>
  </si>
  <si>
    <t>all healing spells cast are double strength and base 2-7 rather than 1-8</t>
  </si>
  <si>
    <t>greater lammasu, lammasu</t>
  </si>
  <si>
    <t>holy word [10%] (once per day), magic resistance (30%), classed (cleric 6), amplified healing, become invisible I, dimension door I, aura of good, telepathy I</t>
  </si>
  <si>
    <t>holy word [50%] (once per day), magic resistance (40%), lammasu spellcasting, amplified healing, become invisible I, protection from evil VII, teleport without error, dimension door II, phase ethereal I, phase astral I, telepathy I</t>
  </si>
  <si>
    <t>Land Lamprey</t>
  </si>
  <si>
    <t>blood drain XVIII</t>
  </si>
  <si>
    <t>land lamprey</t>
  </si>
  <si>
    <t>after successful hit automatically drain 1 hp per round for three rounds before dropping off and fleeing; each attached land lamprey causes a dex penalty of -1</t>
  </si>
  <si>
    <t>Luck Eater</t>
  </si>
  <si>
    <t>luck eater charm</t>
  </si>
  <si>
    <t>luck eater</t>
  </si>
  <si>
    <t>good fortune, bad fortune I, ethereal I, linked: tween, shape change IV, telepathy IV</t>
  </si>
  <si>
    <t>bad fortune I</t>
  </si>
  <si>
    <t>bad fortune II</t>
  </si>
  <si>
    <t>purr continuously for 2-5 hours, during which any companions with 30' suffer -2 to hit, -2 to damage and -2 to all saving throws</t>
  </si>
  <si>
    <t>ambush II, luck eater charm, bad fortune II</t>
  </si>
  <si>
    <t>all within 30' must save vs spell every round or be positively disposed toward the luck eater, duration 13-36 turns; if no combat occurs within 3 turns luck eater will alter purr, causing charmed companions to automatically attack neck encountered creature, individual, if 1 hour passes without combat then companions fight amongst themselves for 1 turn or until a death occurs, ending the charm effect</t>
  </si>
  <si>
    <t>mammal enchanted</t>
  </si>
  <si>
    <t>Foxwoman</t>
  </si>
  <si>
    <t>D, Q x5</t>
  </si>
  <si>
    <t>2-12 or weapon</t>
  </si>
  <si>
    <t>assume form XXI</t>
  </si>
  <si>
    <t>foxwoman</t>
  </si>
  <si>
    <t>foxwoman charm</t>
  </si>
  <si>
    <r>
      <t xml:space="preserve">assume form of either a silver fox (AC 2, mv 24", attack 1-2, size S, gain </t>
    </r>
    <r>
      <rPr>
        <b/>
        <sz val="10"/>
        <rFont val="Arial"/>
        <family val="2"/>
      </rPr>
      <t>pass without trace</t>
    </r>
    <r>
      <rPr>
        <sz val="10"/>
        <rFont val="Arial"/>
        <family val="2"/>
      </rPr>
      <t xml:space="preserve"> and </t>
    </r>
    <r>
      <rPr>
        <b/>
        <sz val="10"/>
        <rFont val="Arial"/>
        <family val="2"/>
      </rPr>
      <t>camouflage (90%)</t>
    </r>
    <r>
      <rPr>
        <sz val="10"/>
        <rFont val="Arial"/>
        <family val="2"/>
      </rPr>
      <t xml:space="preserve">) or a silver-haired elf (AC 6, mv 12", attack by weapon, size M, gain </t>
    </r>
    <r>
      <rPr>
        <b/>
        <sz val="10"/>
        <rFont val="Arial"/>
        <family val="2"/>
      </rPr>
      <t>classed (MU 4)</t>
    </r>
    <r>
      <rPr>
        <sz val="10"/>
        <rFont val="Arial"/>
        <family val="2"/>
      </rPr>
      <t xml:space="preserve">, </t>
    </r>
    <r>
      <rPr>
        <b/>
        <sz val="10"/>
        <rFont val="Arial"/>
        <family val="2"/>
      </rPr>
      <t>elf resistance</t>
    </r>
    <r>
      <rPr>
        <sz val="10"/>
        <rFont val="Arial"/>
        <family val="2"/>
      </rPr>
      <t xml:space="preserve">, </t>
    </r>
    <r>
      <rPr>
        <b/>
        <sz val="10"/>
        <rFont val="Arial"/>
        <family val="2"/>
      </rPr>
      <t>foxwoman charm</t>
    </r>
    <r>
      <rPr>
        <sz val="10"/>
        <rFont val="Arial"/>
        <family val="2"/>
      </rPr>
      <t xml:space="preserve"> and </t>
    </r>
    <r>
      <rPr>
        <b/>
        <sz val="10"/>
        <rFont val="Arial"/>
        <family val="2"/>
      </rPr>
      <t>accuracy III</t>
    </r>
    <r>
      <rPr>
        <sz val="10"/>
        <rFont val="Arial"/>
        <family val="2"/>
      </rPr>
      <t>), in addition to their natural form (a fox-headed elf)</t>
    </r>
  </si>
  <si>
    <t>propagate XVI</t>
  </si>
  <si>
    <t>Thrall</t>
  </si>
  <si>
    <r>
      <t xml:space="preserve">wield I </t>
    </r>
    <r>
      <rPr>
        <sz val="10"/>
        <color rgb="FFFF0000"/>
        <rFont val="Arial"/>
        <family val="2"/>
      </rPr>
      <t>(thralls can be elves, humans or half-elves and virtually any class/multiclass - there is a pretty good definition in MM2 but the variety is better handled with an NPC generator)</t>
    </r>
  </si>
  <si>
    <t>Greater Seawolf</t>
  </si>
  <si>
    <t>Lesser Seawolf</t>
  </si>
  <si>
    <t>3-12 or weapon</t>
  </si>
  <si>
    <t>13' long (L)</t>
  </si>
  <si>
    <t>arcanadaemon, charonadaemon, derghodaemon, greater seawolf, hydrodaemon, mezzodaemon, nycadaemon, piscodaemon, yagnodaemon</t>
  </si>
  <si>
    <t>propagate XVII</t>
  </si>
  <si>
    <t>greater seawolf</t>
  </si>
  <si>
    <t>assume form XXII</t>
  </si>
  <si>
    <t>assume form of either man or enormous seal/wolf hybrid</t>
  </si>
  <si>
    <t>weapon immunity XXXI, assume form XXII, propagate XVII</t>
  </si>
  <si>
    <t>bite or claw/claw/bite</t>
  </si>
  <si>
    <t>2-8 or 1-2/1-2/1-4</t>
  </si>
  <si>
    <t>lesser seawolf</t>
  </si>
  <si>
    <t>assume form XXIII</t>
  </si>
  <si>
    <t>assume form of either seal-wolf hybrid or man-wolf hybrid (AC 7, mv 30", attack 1-2/1-2/1-4)</t>
  </si>
  <si>
    <t>lesser seawolf, werebear, wereboar, wererat, weretiger, werewolf</t>
  </si>
  <si>
    <t>assume form XXIII, propagate II</t>
  </si>
  <si>
    <t>Wereshark</t>
  </si>
  <si>
    <t>5-20 or weapon</t>
  </si>
  <si>
    <t>assume form XXIV</t>
  </si>
  <si>
    <t>wereshark</t>
  </si>
  <si>
    <r>
      <t xml:space="preserve">assume form of either man (gaining </t>
    </r>
    <r>
      <rPr>
        <b/>
        <sz val="10"/>
        <rFont val="Arial"/>
        <family val="2"/>
      </rPr>
      <t>wield I</t>
    </r>
    <r>
      <rPr>
        <sz val="10"/>
        <rFont val="Arial"/>
        <family val="2"/>
      </rPr>
      <t xml:space="preserve">), jackal or man/jackal hybrid (gaining </t>
    </r>
    <r>
      <rPr>
        <b/>
        <sz val="10"/>
        <rFont val="Arial"/>
        <family val="2"/>
      </rPr>
      <t>wield I</t>
    </r>
    <r>
      <rPr>
        <sz val="10"/>
        <rFont val="Arial"/>
        <family val="2"/>
      </rPr>
      <t>)</t>
    </r>
  </si>
  <si>
    <r>
      <t>assume form of either man (gaining</t>
    </r>
    <r>
      <rPr>
        <b/>
        <sz val="10"/>
        <rFont val="Arial"/>
        <family val="2"/>
      </rPr>
      <t xml:space="preserve"> wield I</t>
    </r>
    <r>
      <rPr>
        <sz val="10"/>
        <rFont val="Arial"/>
        <family val="2"/>
      </rPr>
      <t>) or bear</t>
    </r>
  </si>
  <si>
    <r>
      <t>assume form of either man (gaining</t>
    </r>
    <r>
      <rPr>
        <b/>
        <sz val="10"/>
        <rFont val="Arial"/>
        <family val="2"/>
      </rPr>
      <t xml:space="preserve"> wield I</t>
    </r>
    <r>
      <rPr>
        <sz val="10"/>
        <rFont val="Arial"/>
        <family val="2"/>
      </rPr>
      <t>) or boar</t>
    </r>
  </si>
  <si>
    <r>
      <t>assume form of either man (gaining</t>
    </r>
    <r>
      <rPr>
        <b/>
        <sz val="10"/>
        <rFont val="Arial"/>
        <family val="2"/>
      </rPr>
      <t xml:space="preserve"> wield I</t>
    </r>
    <r>
      <rPr>
        <sz val="10"/>
        <rFont val="Arial"/>
        <family val="2"/>
      </rPr>
      <t>) or tiger</t>
    </r>
  </si>
  <si>
    <r>
      <t xml:space="preserve">assume form of either rat, man (gaining </t>
    </r>
    <r>
      <rPr>
        <b/>
        <sz val="10"/>
        <rFont val="Arial"/>
        <family val="2"/>
      </rPr>
      <t>wield I</t>
    </r>
    <r>
      <rPr>
        <sz val="10"/>
        <rFont val="Arial"/>
        <family val="2"/>
      </rPr>
      <t xml:space="preserve">) or rat/man hybrid  (gaining </t>
    </r>
    <r>
      <rPr>
        <b/>
        <sz val="10"/>
        <rFont val="Arial"/>
        <family val="2"/>
      </rPr>
      <t>wield I</t>
    </r>
    <r>
      <rPr>
        <sz val="10"/>
        <rFont val="Arial"/>
        <family val="2"/>
      </rPr>
      <t>)</t>
    </r>
  </si>
  <si>
    <r>
      <t xml:space="preserve">assume form of either man (gaining </t>
    </r>
    <r>
      <rPr>
        <b/>
        <sz val="10"/>
        <rFont val="Arial"/>
        <family val="2"/>
      </rPr>
      <t>wield I</t>
    </r>
    <r>
      <rPr>
        <sz val="10"/>
        <rFont val="Arial"/>
        <family val="2"/>
      </rPr>
      <t>), wolf or man/wolf hybrid</t>
    </r>
  </si>
  <si>
    <r>
      <t xml:space="preserve">weapon immunity VII, assume form XXI, propagate XVI, infravision I, minion: thrall </t>
    </r>
    <r>
      <rPr>
        <sz val="10"/>
        <color rgb="FFFF0000"/>
        <rFont val="Arial"/>
        <family val="2"/>
      </rPr>
      <t>(I'm calling them MU 4 in elf form, but they're level 1-4 / each foxwoman has 2-5 thralls)</t>
    </r>
  </si>
  <si>
    <t>abishai, apparition, barbed devil, bearded devil, bone devil, erinyes, foxwoman, horned devil, heucuva, magnesium spirit, poltergeist, spined devil, styx devil, terithran, vision, werebear, wereboar, wererat, wereshark, weretiger, werewolf, wight</t>
  </si>
  <si>
    <t>weapon immunity VII, assume form XXIV, minion: shark</t>
  </si>
  <si>
    <r>
      <t xml:space="preserve">assume form of either great white shark or muscular human (gaining </t>
    </r>
    <r>
      <rPr>
        <b/>
        <sz val="10"/>
        <rFont val="Arial"/>
        <family val="2"/>
      </rPr>
      <t>wield I</t>
    </r>
    <r>
      <rPr>
        <sz val="10"/>
        <rFont val="Arial"/>
        <family val="2"/>
      </rPr>
      <t>), only able to transform in darkness</t>
    </r>
  </si>
  <si>
    <t>Magman</t>
  </si>
  <si>
    <t>magman, thoqqua</t>
  </si>
  <si>
    <t>contact procs 2-12 fire damage per hit and all items must save vs normal fire or be destroyed</t>
  </si>
  <si>
    <t>contact liquefy I</t>
  </si>
  <si>
    <t>gate XIII (once per hour), breathe fire XIII (eight times per day), fire proc II, heat aura III, contact liquefy I, fire healing II, assume form X</t>
  </si>
  <si>
    <t>contact liquefy II</t>
  </si>
  <si>
    <t>magman</t>
  </si>
  <si>
    <r>
      <t xml:space="preserve">any weapon of less than +2 enchantment is destroyed upon striking this creature, anything making physical contact with this creature suffers </t>
    </r>
    <r>
      <rPr>
        <b/>
        <sz val="10"/>
        <rFont val="Arial"/>
        <family val="2"/>
      </rPr>
      <t>fire proc III</t>
    </r>
  </si>
  <si>
    <t>mandragora(s)</t>
  </si>
  <si>
    <t>proc: on 20, humanoid targets suffer 1-4 damage in successive rounds until either target or mandragora is deceased</t>
  </si>
  <si>
    <t>light vulnerable XIII</t>
  </si>
  <si>
    <t>tendril/tendril</t>
  </si>
  <si>
    <t>sunlight causes creature to be stunned 1-4 segments and then flee</t>
  </si>
  <si>
    <t>sleep immune</t>
  </si>
  <si>
    <r>
      <t xml:space="preserve">immune to all </t>
    </r>
    <r>
      <rPr>
        <b/>
        <sz val="10"/>
        <rFont val="Arial"/>
        <family val="2"/>
      </rPr>
      <t>sleep</t>
    </r>
    <r>
      <rPr>
        <sz val="10"/>
        <rFont val="Arial"/>
        <family val="2"/>
      </rPr>
      <t xml:space="preserve"> effects</t>
    </r>
  </si>
  <si>
    <t>heightened senses IV</t>
  </si>
  <si>
    <t>automatically detect any living creature within 120' (via vibrations and odor), no eyes</t>
  </si>
  <si>
    <t>Giant Mantis</t>
  </si>
  <si>
    <t>weed grapple VI</t>
  </si>
  <si>
    <t>magic resistance (20%), weed grapple VI, fire resistance I, sleep immune, heightened senses IV, light vulnerable XIII</t>
  </si>
  <si>
    <t>mantis seize</t>
  </si>
  <si>
    <t>giant mantis</t>
  </si>
  <si>
    <t>if claw hits, targets under 19 str are automatically held fast, losing all dex and shield bonuses to AC; in subsequent rounds they are subjected to bite attacks from the mantis (3-12)</t>
  </si>
  <si>
    <t>drow, giant mantis, needleman</t>
  </si>
  <si>
    <t>mantis seize, camouflage (75%), ambush V</t>
  </si>
  <si>
    <t>Mandragora (1 HD)</t>
  </si>
  <si>
    <t>Mandragora (2 HD)</t>
  </si>
  <si>
    <t>Mantrap (4 HD)</t>
  </si>
  <si>
    <t>magic resistance (18%), hallucinatory perfume I, constriction XIV, hangman components, divide attacks I, lightning vulnerable I, cold vulnerable VIII, darkness vulnerable I</t>
  </si>
  <si>
    <t>magic resistance (51%), hallucinatory perfume I, constriction XIV, hangman components, divide attacks I, lightning vulnerable I, cold vulnerable VIII, darkness vulnerable I</t>
  </si>
  <si>
    <t>magic resistance (113%), hallucinatory perfume I, constriction XIV, hangman components, divide attacks I, lightning vulnerable I, cold vulnerable VIII, darkness vulnerable I</t>
  </si>
  <si>
    <t>magic resistance (176%), hallucinatory perfume I, constriction XIV, hangman components, divide attacks I, lightning vulnerable I, cold vulnerable VIII, darkness vulnerable I</t>
  </si>
  <si>
    <t>hallucinatory perfume I</t>
  </si>
  <si>
    <t>hallucinatory perfume II</t>
  </si>
  <si>
    <t>mantrap(s)</t>
  </si>
  <si>
    <t>acidic pods</t>
  </si>
  <si>
    <t>each mantrap has 2-5 M-sized pods, large enough to contain one humanoid target apiece; they do not attack or move, but if a target lies down in one they suffer their AC in damage (no dex/shield bonus) each round (minimum of 1) before they die, and they are fully dissolved shortly thereafter; items within the pods must save vs acid once per turn, with metal receiving a +2 bonus</t>
  </si>
  <si>
    <r>
      <t xml:space="preserve">release pheromones within 120' diameter causing all within range to save vs poison or become fascinated with the odor/mantrap, voluntarily climbing into one of its </t>
    </r>
    <r>
      <rPr>
        <b/>
        <sz val="10"/>
        <rFont val="Arial"/>
        <family val="2"/>
      </rPr>
      <t>acidic pods</t>
    </r>
    <r>
      <rPr>
        <sz val="10"/>
        <rFont val="Arial"/>
        <family val="2"/>
      </rPr>
      <t>; duration 24 hours unless mantrap is burned, in which case it ends immediately</t>
    </r>
  </si>
  <si>
    <t>Mantrap (5 HD)</t>
  </si>
  <si>
    <t>Mantrap (6 HD)</t>
  </si>
  <si>
    <t>Mantrap (7 HD)</t>
  </si>
  <si>
    <t>Mantrap (8 HD)</t>
  </si>
  <si>
    <t>Mantrap (9 HD)</t>
  </si>
  <si>
    <t>hallucinatory perfume II, acidic pods (2)</t>
  </si>
  <si>
    <t>hallucinatory perfume II, acidic pods (3)</t>
  </si>
  <si>
    <t>hallucinatory perfume II, acidic pods (4)</t>
  </si>
  <si>
    <t>hallucinatory perfume II, acidic pods (5)</t>
  </si>
  <si>
    <t>Margoyle</t>
  </si>
  <si>
    <t>C, M x10</t>
  </si>
  <si>
    <t>1-6/1-6/2-8/2-8</t>
  </si>
  <si>
    <t>weapon immunity I, camouflage (80%), minion: gargoyle</t>
  </si>
  <si>
    <t>Marid</t>
  </si>
  <si>
    <t>planar travel IX</t>
  </si>
  <si>
    <t>marid</t>
  </si>
  <si>
    <t>shift freely between Prime Material, Elemental Air, Elemental Fire, Elemental Earth, Elemental Water, Astral and Ethereal Planes</t>
  </si>
  <si>
    <t>liquid form</t>
  </si>
  <si>
    <t>become a transparent fluid, movement 3" on land or 24" in water, immunity to most attacks but fire, lightning and wind, duration 1-4 turns</t>
  </si>
  <si>
    <t>purify water</t>
  </si>
  <si>
    <t>1st level (cleric) 30' range, permenantly make wholesome up to 26 cubic feet of water</t>
  </si>
  <si>
    <t>26th / 1st</t>
  </si>
  <si>
    <t>part water</t>
  </si>
  <si>
    <t>4th level (cleric), 120' range, cause a body of water to sink completely away, affecting an area 260'x260', duration four hours</t>
  </si>
  <si>
    <t>26th / 7th</t>
  </si>
  <si>
    <t>6th level (cleric), 520' range, form a trough in a body of water, trough is up to 80' deep and 520' long and lasts as long as the caster desires</t>
  </si>
  <si>
    <t>wall of fog III</t>
  </si>
  <si>
    <t>1st level (illusionist), range 30', creates a nearly opaque (2' visibility) area of fog in a 17' radius hemisphere, duration 6 rounds</t>
  </si>
  <si>
    <t>1st level (illusionist), range 30', creates a nearly opaque (2' visibility) area of fog in a 41' radius hemisphere, duration 28-34 rounds</t>
  </si>
  <si>
    <t>magic resistance (25%), gear: faerie dart, water breathing I (once per day), wield I, collective charm, summon VII, light vulnerable II, minion: giant gar, minion: giant pike</t>
  </si>
  <si>
    <t>precipitation, create water (7-in-8), water breathing I (3-in-4), zephyr (5-in-8), predict weather (1-in-2), cloudburst (3-in-8), gust of wind (1-in-4), airy water I (1-in-8) (twice each per day), breathe choking mist (three times per day), gaseous form III, camouflage (50%), tail lash II, fear aura VI, saving throws XI, heightened senses, infravision I, subduable (45 bonus xp per hp above 36)</t>
  </si>
  <si>
    <t>precipitation, create water (7-in-8), water breathing I (3-in-4), zephyr (5-in-8), predict weather (1-in-2), cloudburst (3-in-8), gust of wind (1-in-4), airy water I (1-in-8) (twice each per day), breathe choking mist (three times per day), gaseous form III, camouflage (50%), tail lash II, fear aura VI, saving throws XI, heightened senses, infravision I, subduable</t>
  </si>
  <si>
    <t>disables/dispels all water magic within 30', including create water, part water, ice storm, purify food &amp; drink, purify water, wall of ice, create food &amp; water, obscurement, airy water I, lower water and water breathing I (even previously permanent effects)</t>
  </si>
  <si>
    <t>2nd level (illusionist), self, adopt a form to appear up to 5' shorter and whatever appropriate shape they wish, including flying and swimming forms (basic physical abilities such as flight and water breathing I are conferred), duration is 28-38 rounds</t>
  </si>
  <si>
    <t>water breathing I</t>
  </si>
  <si>
    <t>water breathing II</t>
  </si>
  <si>
    <t>3rd level (druid), touch, single target can breath water, 1 day duration</t>
  </si>
  <si>
    <t>26th / 3rd</t>
  </si>
  <si>
    <t>water jet III</t>
  </si>
  <si>
    <t>fire 60' jet of water, inflicting 1-6 points of damage on hit, plus target must save vs magic or be blinded 1-4 rounds</t>
  </si>
  <si>
    <t>walk/run on water as if on solid land while carrying up to 1,200 lbs</t>
  </si>
  <si>
    <t>efreeti, marid, noble djinni</t>
  </si>
  <si>
    <t>fluid brute, marid, varrdig</t>
  </si>
  <si>
    <t>cold resistance VII</t>
  </si>
  <si>
    <t>+2 saving throws vs cold, -2 damage per die</t>
  </si>
  <si>
    <t>fire vulnerable XII</t>
  </si>
  <si>
    <t>-1 on saving throws vs fire, fire attacks inflict +1 per damage die</t>
  </si>
  <si>
    <t>Shadow Mastiff</t>
  </si>
  <si>
    <t>hide in shadows VI</t>
  </si>
  <si>
    <t>shadow mastiff</t>
  </si>
  <si>
    <t>40% hide in shadows, which it can perform immediately after its attack in a round if the environment is shadowy</t>
  </si>
  <si>
    <t>light vulnerable XIV</t>
  </si>
  <si>
    <r>
      <t xml:space="preserve">bright light causes 4 damage (once), reduces movement to 9" and cancels </t>
    </r>
    <r>
      <rPr>
        <b/>
        <sz val="10"/>
        <rFont val="Arial"/>
        <family val="2"/>
      </rPr>
      <t>hide in shadows VI</t>
    </r>
  </si>
  <si>
    <t>collective howl</t>
  </si>
  <si>
    <t>group generated fear AoE, range 60', all in range must save vs magic or 65% likely to drop held items (-5% per level) and flee at maximum speed, save is modified by the number of howling shadow mastiffs (+1 for each mastiff over 10, -1 for every 2 over 12), 6 round duration</t>
  </si>
  <si>
    <t>hide in shadows VI, collective howl, light vulnerable XIV</t>
  </si>
  <si>
    <t>Mihstu</t>
  </si>
  <si>
    <t>2-7/2-7/2-7/2-7</t>
  </si>
  <si>
    <t>envelope X</t>
  </si>
  <si>
    <t>mihstu</t>
  </si>
  <si>
    <t>hit to engulf a size M target, target loses 1 con per round, dies upon reaching 0, if victim survives they recover 1 con per full day of rest and cannot be healed by non-magical means</t>
  </si>
  <si>
    <t>dissolution proc I, contact degrade I, weapon immunity XV, lightning immunity I, cold immunity I, pudding division I</t>
  </si>
  <si>
    <t>wield VIII, hurl boulder II, cold immunity I</t>
  </si>
  <si>
    <t>classed (shaman 7), wield VIII, hurl boulder II, cold immunity I</t>
  </si>
  <si>
    <t>dissolution proc I, contact dissolution I, fire immunity I, cold immunity I, psionics X [16%], psionic detection II</t>
  </si>
  <si>
    <t>magic resistance (50%), shriek I (once per day), cold proc I, fear aura V, mind control immunity, weapon immunity I, cold immunity I, lightning immunitiy, exorcism vulnerable</t>
  </si>
  <si>
    <t>commune I (once per week), suggestion (once per day), magic resistance (25%), venom II, polymorph self II, regenerate I, weapon immunity VII, saving throws V, cold immunity I, fire immunity I, lightning immunity I, detect magic I, detect good, infravision I, linked: imp</t>
  </si>
  <si>
    <t>psionics XI, psionic detection II, weapon immunity XII, hide in shadows I, cold immunity I, fire immunity I, magic jar II, lightning resistance II, death resistance I, telepathy I, planar awareness, light vulnerable II</t>
  </si>
  <si>
    <t>sleep II (once per day), magic dart, ray of enfeeblement (3 times each per day), magic resistance (65%), gear: infernal periapt, sleep II, polymorph self I, gate X, weapon immunity IX, fire immunity I, cold immunity I, disease immunity, mind control immunity, saving throws II, torment I, phase astral I, phase ethereal I, know alignment, minion: larva</t>
  </si>
  <si>
    <t>magic resistance (25%), fear aura X (once per day), burning itch, polymorph self III, regenerate I, become invisible I, weapon immunity VI, cold immunity I, fire immunity I, lightning immunity I, saving throws V, infravision I, detect good, detect magic I, commune I, linked: quasit</t>
  </si>
  <si>
    <t>weapon immunity XVII, cold immunity I, mind control immunity, holy water vulnerable I</t>
  </si>
  <si>
    <t>venom II, cold immunity I</t>
  </si>
  <si>
    <t>level drain II (this is actually cold damage as well (1-8) which is separated out with Shadows and Liches), weapon immunity I, cold immunity I, mind control immunity, propagate IV, holy water vulnerable I, raise dead vulnerable II, light vulnerable III</t>
  </si>
  <si>
    <t>level drain I, weapon immunity VII, cold immunity I, mind control immunity, propagate IV, holy water vulnerable I, light vulnerable II, raise dead vulnerable III</t>
  </si>
  <si>
    <t>level drain I, cold proc IV, weapon immunity XX, cold immunity I, mind control immunity, propagate IV, holy water vulnerable I, light vulnerable II, raise dead vulnerable III</t>
  </si>
  <si>
    <t>ambush III, fire immunity I, cold immunity I, lightning resistance I, phase door I, xorn vulnerabilities</t>
  </si>
  <si>
    <t>hug IV, ambush gaze I, camouflage I, cold immunity I, fire vulnerable VII</t>
  </si>
  <si>
    <t>cold immunity I, mind control immunity, holy water vulnerable I, attack last</t>
  </si>
  <si>
    <t>instability II, constriction V, wield I [25%], weapon immunity I, cold immunity I, mind control immunity</t>
  </si>
  <si>
    <t>fireball I, power word (either stun, blind or kill) symbol (either pain or fear) (once each per day), dispel magic III, gate XI (twice each per day), classed (fighter 9), wield XIV, magic resistance (75%), wall of ice II, spell reflection II, fear aura II, detect invisible, minion: nightmare, control undead, cold immunity I, mind control immunity</t>
  </si>
  <si>
    <t>breathe frost IV, cold immunity I, fire vulnerable I</t>
  </si>
  <si>
    <t>ambush IX, leap attack XIII, khargra seize, accuracy IX, contact devour, fire immunity I, cold immunity I, khargra vulnerabilities</t>
  </si>
  <si>
    <t>magic jar III (once per week), darkness II, cause fear I (once per day each), leap attack XIV, burst movement II, accuracy XII, camouflage (90%), natural invisibility, fire immunity I, cold immunity I, lightning immunity, light vulnerable VIII</t>
  </si>
  <si>
    <t>regenerate IX, weapon immunity I, cold immunity I, divide attacks I, infravision II, fire vulnerable I</t>
  </si>
  <si>
    <t>crystalline mantle, fire immunity I, cold immunity I, poison immunity, lightning resistance V, psionics XXIX, projectile spines IX, crysmal vulnerabilities</t>
  </si>
  <si>
    <t>paralyze proc VIII, weapon immunity XXX, contact degrade II, fire immunity I, cold immunity I, acid immunity, camouflage (75%)</t>
  </si>
  <si>
    <t>cold immunity I</t>
  </si>
  <si>
    <t>one (90%) or two (10%) special defenses: (1-in-6) weapon immunity II | (1-in-6) fire immunity I &amp; acid immunity | (1-in-6) cold immunity I &amp; poison immunity | (1-in-6) lightning immunity &amp; magic missile immunity | (1-in-6) mind control immunity | (1-in-6) regenerate XI</t>
  </si>
  <si>
    <t>cold immunity II</t>
  </si>
  <si>
    <t>takes 0 damage from cold effects but is stunned 2-12 rounds</t>
  </si>
  <si>
    <t>gaseous fluid</t>
  </si>
  <si>
    <t>natural form is a misty cloud with hardened tentacles, able to squeeze through the narrowest cracks or openings, also able to adopt basic forms (such as a ghostly humanoid form)</t>
  </si>
  <si>
    <t>magic resistance (10%), weapon imunity II, envelope X, lightning immunity I, cold immunity II, magic missile immunity, gaseous fluid</t>
  </si>
  <si>
    <t>Miner</t>
  </si>
  <si>
    <t>defensive spines V</t>
  </si>
  <si>
    <t>miner</t>
  </si>
  <si>
    <t>creature lurks in shallow hole and is covered in poison barbs, any creature walking across it is 75% likely to step on one, save vs. poison or paralyzed 2-40 turns</t>
  </si>
  <si>
    <t>miner, trapper</t>
  </si>
  <si>
    <t>camouflage XV</t>
  </si>
  <si>
    <t>completely invisible and undetectable except by rangers and druids, who spot them 5% per level</t>
  </si>
  <si>
    <t>burrow ambush III</t>
  </si>
  <si>
    <r>
      <t xml:space="preserve">burst up from below ground for </t>
    </r>
    <r>
      <rPr>
        <b/>
        <sz val="10"/>
        <rFont val="Arial"/>
        <family val="2"/>
      </rPr>
      <t>envelope III</t>
    </r>
    <r>
      <rPr>
        <sz val="10"/>
        <rFont val="Arial"/>
        <family val="2"/>
      </rPr>
      <t>, automatically surprising any target other than rangers and druids (who are 5% per level to detect)</t>
    </r>
  </si>
  <si>
    <t>envelope III, defensive spines V, burrow ambush III, camouflage XV</t>
  </si>
  <si>
    <t>Minimal Gorilla</t>
  </si>
  <si>
    <t>Minimal Carnivorous Ape</t>
  </si>
  <si>
    <t>Minimal Baboon</t>
  </si>
  <si>
    <t>Minimal Badger</t>
  </si>
  <si>
    <t>Minimal Black Bear</t>
  </si>
  <si>
    <t>Minimal Brown Bear</t>
  </si>
  <si>
    <t>Minimal Cave Bear</t>
  </si>
  <si>
    <t>Minimal Wild Boar</t>
  </si>
  <si>
    <t>Minimal Warthog</t>
  </si>
  <si>
    <t>Minimal Buffalo</t>
  </si>
  <si>
    <t>Minimal Bull</t>
  </si>
  <si>
    <t>Minimal Camel</t>
  </si>
  <si>
    <t>Minimal War Dog</t>
  </si>
  <si>
    <t>Minimal Wild Dog</t>
  </si>
  <si>
    <t>Minimal Elephant</t>
  </si>
  <si>
    <t>Minimal Large Elephant</t>
  </si>
  <si>
    <t>Minimal Hippopotamus</t>
  </si>
  <si>
    <t>Minimal Horse</t>
  </si>
  <si>
    <t>Minimal Hyena</t>
  </si>
  <si>
    <t>Minimal Jaguar</t>
  </si>
  <si>
    <t>Minimal Leopard</t>
  </si>
  <si>
    <t>Minimal Lion</t>
  </si>
  <si>
    <t>Minimal Mountain Lion</t>
  </si>
  <si>
    <t>Minimal Lynx</t>
  </si>
  <si>
    <t>Minimal Mammoth</t>
  </si>
  <si>
    <t>Minimal Rhinocerous</t>
  </si>
  <si>
    <t>Minimal Stag</t>
  </si>
  <si>
    <t>Minimal Tiger</t>
  </si>
  <si>
    <t>Minimal Wolf</t>
  </si>
  <si>
    <t>Minimal Bull Hippopotamus</t>
  </si>
  <si>
    <t>tusk/tusk/trunk</t>
  </si>
  <si>
    <t>1/1/1-2</t>
  </si>
  <si>
    <t>1/1/1-3</t>
  </si>
  <si>
    <t>1-4/1-4/1-3/1-2/1-2</t>
  </si>
  <si>
    <t>2-5/2-5/1-4/1-3/1-3</t>
  </si>
  <si>
    <t>3-6/3-6/2-5</t>
  </si>
  <si>
    <t>1-2 or 1/1</t>
  </si>
  <si>
    <t>Minimal Large Rhinocerous</t>
  </si>
  <si>
    <t>4.5' tall (M)</t>
  </si>
  <si>
    <t>3.5' long (S)</t>
  </si>
  <si>
    <t>mammal, minimal</t>
  </si>
  <si>
    <t>minimal carnivorous ape</t>
  </si>
  <si>
    <t>rend V</t>
  </si>
  <si>
    <t>if both claws hit, automatically rend target 1-2 hp</t>
  </si>
  <si>
    <t>hug VIII</t>
  </si>
  <si>
    <t>minimal brown bear</t>
  </si>
  <si>
    <t>on claw hit with natural 18, automatically hug for 1-3</t>
  </si>
  <si>
    <t>hug IX</t>
  </si>
  <si>
    <t>minimal cave bear</t>
  </si>
  <si>
    <t>on claw hit with natural 18, automatically hug for 2-5</t>
  </si>
  <si>
    <t>minimal wild boar, wild boar</t>
  </si>
  <si>
    <t>minimal warthog, warthog</t>
  </si>
  <si>
    <t>buffalo, carrion crawler, minimal buffalo, pentaceratops, triceratops, dragonne</t>
  </si>
  <si>
    <t>charge XXII</t>
  </si>
  <si>
    <t>minimal buffalo</t>
  </si>
  <si>
    <t>charge XXIII</t>
  </si>
  <si>
    <t>minimal bull</t>
  </si>
  <si>
    <t>40' charge inflicts 1-6 damage</t>
  </si>
  <si>
    <t>30' charge inflicts 1-4 damage</t>
  </si>
  <si>
    <t>camel, minimal camel</t>
  </si>
  <si>
    <t>minimal lynx</t>
  </si>
  <si>
    <t>cheetah, elfin cat, minimal jaguar, minimal lion, variable movement (hordling)</t>
  </si>
  <si>
    <t>minimal lynx, minimal mountain lion, variable movement (hordling)</t>
  </si>
  <si>
    <t>minimal tiger</t>
  </si>
  <si>
    <t>leap up to 36' and attack</t>
  </si>
  <si>
    <t>ambush XII</t>
  </si>
  <si>
    <t>surprises 11-in-12</t>
  </si>
  <si>
    <t>charge XXIV</t>
  </si>
  <si>
    <t>minimal rhinocerous</t>
  </si>
  <si>
    <t>minimal large rhinocerous</t>
  </si>
  <si>
    <t>no minimum distance listed, charge inflicts 2-4 damage</t>
  </si>
  <si>
    <t>no minimum distance listed, charge inflicts 2-8 damage</t>
  </si>
  <si>
    <t>charge XXV</t>
  </si>
  <si>
    <t>rake VIII</t>
  </si>
  <si>
    <t>if both claws hits, gain two additional attacks at 1/1</t>
  </si>
  <si>
    <t>minimal jaguar, minimal leopard, minimal lion(s)</t>
  </si>
  <si>
    <t>cheetah, minimal tiger, wild cat</t>
  </si>
  <si>
    <t>custom (40% for J, K, L, M or N plus 5% for magic shield/armor/weapon, max value 5k)</t>
  </si>
  <si>
    <t>saving throws XX</t>
  </si>
  <si>
    <t>minimal(s)</t>
  </si>
  <si>
    <t>saving throws vs poison and death at +5, saving throws vs mind control at +4, all other saving throws at +2</t>
  </si>
  <si>
    <t>rend V, wary II, saving throws XX</t>
  </si>
  <si>
    <t>resilience III, saving throws XX</t>
  </si>
  <si>
    <t>hug VIII, resilience III, saving throws XX</t>
  </si>
  <si>
    <t>hug IX, resilience III, saving throws XX</t>
  </si>
  <si>
    <t>resilience II, saving throws XX</t>
  </si>
  <si>
    <t>resilience I, saving throws XX</t>
  </si>
  <si>
    <t>armored head II, charge XXII, saving throws XX</t>
  </si>
  <si>
    <t>charge XXIII, saving throws XX</t>
  </si>
  <si>
    <t>camel spit, saving throws XX</t>
  </si>
  <si>
    <t>divide attacks I, delicate trunk, saving throws XX</t>
  </si>
  <si>
    <t>rake VIII, leap attack XVII, wary VII, saving throws XX</t>
  </si>
  <si>
    <t>rake VIII, leap attack II, wary VII, saving throws XX</t>
  </si>
  <si>
    <t>rake VIII, wary VII, leap attack XVII, armored head [50%], saving throws XX</t>
  </si>
  <si>
    <t>rake VIII, wary VII, leap attack XIX, saving throws XX</t>
  </si>
  <si>
    <t>ambush XII, leap attack XIX, hide in shadows III, saving throws XX</t>
  </si>
  <si>
    <t>charge XXIV, saving throws XX</t>
  </si>
  <si>
    <t>charge XXV, saving throws XX</t>
  </si>
  <si>
    <t>rake VII, leap attack XX, wary VII, saving throws XX</t>
  </si>
  <si>
    <t>Monodrone</t>
  </si>
  <si>
    <t>fauchard</t>
  </si>
  <si>
    <t>1-4 or 1-6</t>
  </si>
  <si>
    <t>Monodrone I</t>
  </si>
  <si>
    <t>Monodrone II</t>
  </si>
  <si>
    <t>3.5' diameter (S)</t>
  </si>
  <si>
    <t>derro(s), jermlaine(s), monodrone(s)</t>
  </si>
  <si>
    <t>cold resistance VIII</t>
  </si>
  <si>
    <t>+1 saving throws vs cold, -1 per damage die from all cold attacks</t>
  </si>
  <si>
    <t>magic jar I, repulsion, wind walk II, word of recall, phase ethereal I (once per day each), dimension door II (twice per day), passwall I (four times per day), wield VII, polymorph self I, weapon immunity I, paralysis immunity, poison immunity, mind control immunity, magic resistance III, fire resistance I, cold resistance I, acid resistance I, become invisible I, levitate IV, ESP I, infravision I, ultravision I, detect invisible, detect magic I, telepathy I, read magic, planar travel IV</t>
  </si>
  <si>
    <t>word of recall, gaseous form I (once per day), reverse gravity, dispel magic III, mirror image II (twice per day each), dimension door II, wind walk II, command (three times per day each), wield VIII, weapon immuniy II, fear proc, paralysis immunity, poison immunity, fire resistance I, cold resistance I, acid resistance I, mind control immunity, magic resistance IV, polymorph self I, regenerate VIII, become invisible III, project image I, reduce I, enlarge, ESP I, infravision I, ultravision I, detect invisible, detect magic I, telepathy I, read magic, planar travel IV</t>
  </si>
  <si>
    <t>teleport without error, word of recall (once per day each), classed (magic user 11), psionics XXX, burning hands II, darkness VIII, dimension door II, shape change I, weapon immunity XXXI, magic resistance III, arcane circumvention, mind control immunity, poison immunity, paralysis immunity, fire resistance I, cold resistance I, acid resistance I, become invisible I, telekinesis VIII, infravision I, ultravision I, detect invisible, telepathy I, read magic, planar travel IV, phase ethereal I, phase astral I</t>
  </si>
  <si>
    <t>teleport without error, word of recall (once per day each), classed (magic user 12), psionics XXX, burning hands II, darkness VIII, dimension door II, shape change I, weapon immunity XXXI, magic resistance III, arcane circumvention, mind control immunity, poison immunity, paralysis immunity, fire resistance I, cold resistance I, acid resistance I, become invisible I, telekinesis VIII, infravision I, ultravision I, detect invisible, telepathy I, read magic, planar travel IV, phase ethereal I, phase astral I</t>
  </si>
  <si>
    <t>teleport without error, word of recall (once per day each), classed (magic user 13), psionics XXX, burning hands II, darkness VIII, dimension door II, shape change I, weapon immunity XXXI, magic resistance III, arcane circumvention, mind control immunity, poison immunity, paralysis immunity, fire resistance I, cold resistance I, acid resistance I, become invisible I, telekinesis VIII, infravision I, ultravision I, detect invisible, telepathy I, read magic, planar travel IV, phase ethereal I, phase astral I</t>
  </si>
  <si>
    <t>teleport without error, word of recall (once per day each), classed (magic user 14), psionics XXX, burning hands II, darkness VIII, dimension door II, shape change I, weapon immunity XXXI, magic resistance III, arcane circumvention, mind control immunity, poison immunity, paralysis immunity, fire resistance I, cold resistance I, acid resistance I, become invisible I, telekinesis VIII, infravision I, ultravision I, detect invisible, telepathy I, read magic, planar travel IV, phase ethereal I, phase astral I</t>
  </si>
  <si>
    <t>teleport without error, word of recall (once per day each), classed (magic user 15), psionics XXX, burning hands II, darkness VIII, dimension door II, shape change I, weapon immunity XXXI, magic resistance III, arcane circumvention, mind control immunity, poison immunity, paralysis immunity, fire resistance I, cold resistance I, acid resistance I, become invisible I, telekinesis VIII, infravision I, ultravision I, detect invisible, telepathy I, read magic, planar travel IV, phase ethereal I, phase astral I</t>
  </si>
  <si>
    <t>teleport without error, word of recall (once per day each), classed (magic user 16), psionics XXX, burning hands II, darkness VIII, dimension door II, shape change I, weapon immunity XXXI, magic resistance III, arcane circumvention, mind control immunity, poison immunity, paralysis immunity, fire resistance I, cold resistance I, acid resistance I, become invisible I, telekinesis VIII, infravision I, ultravision I, detect invisible, telepathy I, read magic, planar travel IV, phase ethereal I, phase astral I</t>
  </si>
  <si>
    <t>teleport without error, word of recall (once per day each), classed (magic user 17), psionics XXX, burning hands II, darkness VIII, dimension door II, shape change I, weapon immunity XXXI, magic resistance III, arcane circumvention, mind control immunity, poison immunity, paralysis immunity, fire resistance I, cold resistance I, acid resistance I, become invisible I, telekinesis VIII, infravision I, ultravision I, detect invisible, telepathy I, read magic, planar travel IV, phase ethereal I, phase astral I</t>
  </si>
  <si>
    <t>teleport without error, word of recall (once per day each), classed (magic user 18), psionics XXX, burning hands II, darkness VIII, dimension door II, shape change I, weapon immunity XXXI, magic resistance III, arcane circumvention, mind control immunity, poison immunity, paralysis immunity, fire resistance I, cold resistance I, acid resistance I, become invisible I, telekinesis VIII, infravision I, ultravision I, detect invisible, telepathy I, read magic, planar travel IV, phase ethereal I, phase astral I</t>
  </si>
  <si>
    <t>word of recall (once per day), gear: acheron ferry, cause fear I, summon XI, weapon immunity XXXI, magic resistance V, mind control immunity, poison immunity, paralysis immunity, fire resistance I, cold resistance I, acid resistance I, become invisible I, infravision I, ultravision I, detect invisible, telepathy I, read magic, planar travel IV, phase ethereal I, phase astral I</t>
  </si>
  <si>
    <t>word of recall (once per day), teleport without error, cause fear III, sleep I (twice per day each), derghodaemon grapple, darkness II, wield XXIV, divide attacks II, parry I, weapon immunity XXXI, magic resistance V, mind control immunity, poison immunity, paralysis immunity, fire resistance I, cold resistance I, acid resistance I, become invisible I, infravision I, ultravision I, detect invisible, telepathy I, read magic, planar travel IV, phase ethereal I, phase astral I</t>
  </si>
  <si>
    <t>word of recall (once per day), teleport without error, dimension door II, level drain IV, charge XIX, darkness II, gate XXI, conjure water elemental, weapon immunity XXXI, magic resistance VI, mind control immunity, poison immunity, paralysis immunity, fire resistance I, cold resistance I, acid resistance I, water resistance I, become invisible I, infravision I, ultravision I, detect invisible, telepathy I, read magic, planar travel IV, phase ethereal I, phase astral I, water walking, create water</t>
  </si>
  <si>
    <t>word of recall (once per day), piscodaemon seize, wary II, weapon immunity XXXI, magic resistance VII, mind control immunity, poison immunity, paralysis immunity, fire resistance I, cold resistance I, acid resistance I, water resistance II, become invisible I, infravision I, ultravision I, detect invisible, telepathy I, read magic, planar travel IV, phase ethereal I, phase astral I</t>
  </si>
  <si>
    <t>blade barrier I, wall of fire II, word of recall, symbol of persuasion, symbol of insanity, symbol of hopelessness (once per day), fascination gaze, magic jar I, teleport without error, illusion I, charm monster I, fear touch, charm person, suggestion, weapon immunity XXXII, magic resistance VIII, misdirection, telekinesis V, mind control immunity, poison immunity, paralysis immunity, fire resistance I, cold resistance I, acid resistance I, become invisible I, ESP I, infravision I, ultravision I, detect invisible, telepathy I, clairvoiyance, clairaudience, read magic, planar travel IV, phase ethereal I, phase astral I</t>
  </si>
  <si>
    <t>word of recall (once per day), shocking grasp IV (three times per day), gear: tol kendar, devour life force, teleport without error, weapon immunity XXXI, magic resistance IX, mind control immunity, poison immunity, paralysis immunity, fire resistance I, cold resistance I, acid resistance I, earth resistance I, become invisible I, infravision I, ultravision I, detect invisible, telepathy I, read magic, planar travel IV, phase ethereal I, phase astral I</t>
  </si>
  <si>
    <t>acid resistance I</t>
  </si>
  <si>
    <t>word of recall (once per day), weapon immunity XXXI, mind control immunity, poison immunity, paralysis immunity, fire resistance I, cold resistance I, acid resistance I, become invisible I, infravision I, ultravision I, detect invisible, telepathy I, read magic, planar travel IV, phase ethereal I, phase astral I</t>
  </si>
  <si>
    <t>acid resistance II</t>
  </si>
  <si>
    <t>+1 saving throws vs acid, -1 per damage die from all acid attacks</t>
  </si>
  <si>
    <t>mind control immunity, charged effect immune, fire resistance VIII, cold resistance VIII, acid resistance II, infravision IV</t>
  </si>
  <si>
    <t>Modrone (base)</t>
  </si>
  <si>
    <t>Modrone (hier.)</t>
  </si>
  <si>
    <t>telepathy V</t>
  </si>
  <si>
    <t>converse telepathically with others of their kind, range 44 miles to 420 miles</t>
  </si>
  <si>
    <t>initiative mastery</t>
  </si>
  <si>
    <t>determine the initiative sequence in a melee round (no further explanation)</t>
  </si>
  <si>
    <t>planar travel X</t>
  </si>
  <si>
    <t>reform V</t>
  </si>
  <si>
    <t>shift freely between Nirvana, Astral and Ethereal Planes</t>
  </si>
  <si>
    <t>mind control immunity, charged effect immune, fire resistance VIII, cold resistance VIII, acid resistance II, reform V</t>
  </si>
  <si>
    <t>wall of force, wary II, initiative mastery, command, mind control immunity, charged effect immune, fire resistance VIII, cold resistance VIII, acid resistance II, dimension door II, teleport without error, planar travel X, telepathy V, clairaudience, clairvoyance</t>
  </si>
  <si>
    <t>agathion, modron (all)</t>
  </si>
  <si>
    <t>eblis, modron (all)</t>
  </si>
  <si>
    <t>modron (all)</t>
  </si>
  <si>
    <t>modron (base)</t>
  </si>
  <si>
    <t>derro savant, modron (hierarchs)</t>
  </si>
  <si>
    <t>modron (hierarchs)</t>
  </si>
  <si>
    <t>abishai, bearded devil, modron (hierarchs), nycadaemon, spined devil</t>
  </si>
  <si>
    <t>alu-demon, arcanadaemon, barghest, greater lammasu, hydrodaemon, mezzodaemon, modron (hierarchs), nycadaemon, unicorn</t>
  </si>
  <si>
    <t>gynosphinx, modron (hierarchs), succubus, ultradaemon</t>
  </si>
  <si>
    <t>drider, drow, gynosphinx, modron (hierarchs), urchin(s), ultradaemon</t>
  </si>
  <si>
    <t>wield I, mind control immunity, charged effect immune, fire resistance VIII, cold resistance VIII, acid resistance II, infravision IV</t>
  </si>
  <si>
    <t>Duodrone</t>
  </si>
  <si>
    <t>2-5/2-5 or 1-6</t>
  </si>
  <si>
    <t>Tridrone</t>
  </si>
  <si>
    <t>3-6/3-6/3-6 or 1-6</t>
  </si>
  <si>
    <t>claw/claw/claw or weapon</t>
  </si>
  <si>
    <t>wield I, mind control immunity, charged effect immune, fire resistance VIII, cold resistance VIII, acid resistance II, reform V, infravision II</t>
  </si>
  <si>
    <t>duodrone, giant troll, ice troll, tridrone, troglodye(s), troll</t>
  </si>
  <si>
    <t>ultravision V</t>
  </si>
  <si>
    <t>tridrone</t>
  </si>
  <si>
    <t>night vision up to 100', or 50' if cloudy</t>
  </si>
  <si>
    <t>wield I, mind control immunity, charged effect immune, fire resistance VIII, cold resistance VIII, acid resistance II, reform V, infravision II, ultravision V</t>
  </si>
  <si>
    <t>Quadrone</t>
  </si>
  <si>
    <t>claw/claw/claw/claw or weapon/weapon</t>
  </si>
  <si>
    <t>Quadrone I</t>
  </si>
  <si>
    <t>Quadrone II</t>
  </si>
  <si>
    <t>4-7/4-7/4-7/4-7 or 
1-6/1-6/1-6/1-6</t>
  </si>
  <si>
    <t>6-9/6-9 or 1-6/1-6</t>
  </si>
  <si>
    <t>wield XXVII</t>
  </si>
  <si>
    <t>quadrone I</t>
  </si>
  <si>
    <t>carry and use 2 normal-sized weapons, including bows</t>
  </si>
  <si>
    <t>short bow (x2), arrows (40)</t>
  </si>
  <si>
    <t>javelins (3)</t>
  </si>
  <si>
    <t>spear, crossbow, bolts (20)</t>
  </si>
  <si>
    <t>fauchard, crossbow, bolts (20)</t>
  </si>
  <si>
    <t>reform on Nirvana in 9 days as a monodrone</t>
  </si>
  <si>
    <t>heightened senses V</t>
  </si>
  <si>
    <t>quadrone</t>
  </si>
  <si>
    <t>sight and hearing equal to 150% a human's (both in range and sensitivity)</t>
  </si>
  <si>
    <t>ultravision VI</t>
  </si>
  <si>
    <t>night vision up to 200', or 100' if cloudy</t>
  </si>
  <si>
    <t>wield XXVII, wary II, mind control immunity, charged effect immune, fire resistance VIII, cold resistance VIII, acid resistance II, reform V, infravision V, ultravision VI, heightened senses V</t>
  </si>
  <si>
    <t>wield I, wary II, mind control immunity, charged effect immune, fire resistance VIII, cold resistance VIII, acid resistance II, reform V, infravision V, ultravision VI, heightened senses V</t>
  </si>
  <si>
    <t>Pentadrone</t>
  </si>
  <si>
    <t>5-8/5-8/5-8/5-8/5-8</t>
  </si>
  <si>
    <t>paralyzing gas</t>
  </si>
  <si>
    <t>2nd level (MU), 160' range, up to 800 lbs can be vertically levitated at a rate of 10' per round, target(s) receive saving throw vs spell, duration 8 turns</t>
  </si>
  <si>
    <t>2nd level (MU), 80' range, up to 400 lbs can be vertically levitated at a rate of 10' per round, target(s) receive saving throw vs spell, duration 4 turns</t>
  </si>
  <si>
    <t>2nd level (MU), 200' range, up to 1,000 lbs can be vertically levitated at a rate of 10' per round, target(s) receive saving throw vs spell, duration 10 turns</t>
  </si>
  <si>
    <t>2nd level (MU), 240' range, up to 1,200 lbs can be vertically levitated at a rate of 10' per round, target(s) receive saving throw vs spell, duration 2 hours</t>
  </si>
  <si>
    <t>2nd level (MU), 400' range, self and up to 2,000 additional lbs can be vertically levitated at a rate of 10' per round, target(s) receive saving throw vs spell, duration 20 turns</t>
  </si>
  <si>
    <t>2nd level (MU), 600' range, self and up to 3,000 additional lbs can be vertically levitated at a rate of 10' per round, target(s) receive saving throw vs spell, duration 5 hours</t>
  </si>
  <si>
    <t>pentadrone</t>
  </si>
  <si>
    <t>emit gas</t>
  </si>
  <si>
    <t>caster emits a 2'x5' cylinder of paralysis gas, target must save vs. paralysis or be rendered immobile, duration 5 rounds</t>
  </si>
  <si>
    <t>levitate IX</t>
  </si>
  <si>
    <t>2nd level (MU), self only, vertically levitate at a rate of 10' per round, duration 15 turns</t>
  </si>
  <si>
    <t>self only, cast jets vertically at a rate of 10' per round and can hover in place, duration 5 turns</t>
  </si>
  <si>
    <r>
      <t xml:space="preserve">caster may choose between two effects: </t>
    </r>
    <r>
      <rPr>
        <b/>
        <sz val="10"/>
        <rFont val="Arial"/>
        <family val="2"/>
      </rPr>
      <t>paralyzing gas</t>
    </r>
    <r>
      <rPr>
        <sz val="10"/>
        <rFont val="Arial"/>
        <family val="2"/>
      </rPr>
      <t xml:space="preserve"> and </t>
    </r>
    <r>
      <rPr>
        <b/>
        <sz val="10"/>
        <rFont val="Arial"/>
        <family val="2"/>
      </rPr>
      <t>levitate IX</t>
    </r>
  </si>
  <si>
    <t>emit gas (pentadrone)</t>
  </si>
  <si>
    <t>emit gas (pentadrome)</t>
  </si>
  <si>
    <t>+1 saving throws vs fire, -2 per damage die from all fire attacks</t>
  </si>
  <si>
    <t>+1 saving throws vs cold, -2 per damage die from all cold attacks</t>
  </si>
  <si>
    <t>fire resistance XI</t>
  </si>
  <si>
    <t>cold resistance IX</t>
  </si>
  <si>
    <t>acid resistance III</t>
  </si>
  <si>
    <t>+1 saving throws vs acid, -2 per damage die from all acid attacks</t>
  </si>
  <si>
    <t>pentadrone, quadrone(s)</t>
  </si>
  <si>
    <t>dragon horse, grig, pentadrone, quadrone(s) shadow dragon</t>
  </si>
  <si>
    <t>emit gas (five times per day), weapon immunity I, mind control immunity, charged effect immune, fire resistance XI, cold resistance IX, acid resistance III, reform V, infravision V, ultravision VI</t>
  </si>
  <si>
    <t>Decaton</t>
  </si>
  <si>
    <t>tentacle/tentacle/
tentacle/tentacle/
tentacle/tentacle/
tentacle/tentacle/
tentacle/tentacle/
tentacle/tentacle/
tentacle/tentacle</t>
  </si>
  <si>
    <t>decaton</t>
  </si>
  <si>
    <t>cure modron disease</t>
  </si>
  <si>
    <t>modron heal</t>
  </si>
  <si>
    <t>mass modron heal</t>
  </si>
  <si>
    <t>12' radius, cures all modrons of disease and restores health within 1 turn (or up to 1 week depending on severity of disease)</t>
  </si>
  <si>
    <t>144' radius, heal all modrons within range</t>
  </si>
  <si>
    <t>touch range, removes paralysis effects from up to 10 modrons per round</t>
  </si>
  <si>
    <t>touch range, heals up to 10 modrons per round of feeblemind and restoring all but 1-4 hp</t>
  </si>
  <si>
    <t>remove modron paralysis</t>
  </si>
  <si>
    <t>turn deficient</t>
  </si>
  <si>
    <t>wall of force, wary II, initiative mastery, command, modron heal, mass modron heal, cure modron disease, remove modron paralysis, classed (cleric 10), magic resistance (10%), weapon immunity II, mind control immunity, charged effect immune, fire resistance VIII, cold resistance VIII, acid resistance II, dimension door II, teleport without error, planar travel X, telepathy V, clairaudience, clairvoyance, turn deficient</t>
  </si>
  <si>
    <t>Nonaton</t>
  </si>
  <si>
    <t>tentacle/tentacle/
tentacle/tentacle/
tentacle/tentacle/
tentacle/tentacle/
tentacle/tentacle/
tentacle/tentacle/
tentacle</t>
  </si>
  <si>
    <t>1-6/1-6/1-6/1-6/1-6/1-6/
1-6/1-6/1-6</t>
  </si>
  <si>
    <t>nonaton</t>
  </si>
  <si>
    <t>2nd level (MU), self, caster generates a 1 (13%) | 2 (25%) | 3 (25%) | 4 (37%) mirror images of himself which disappear when struck, lasting up to 24 rounds</t>
  </si>
  <si>
    <t>mirror image III</t>
  </si>
  <si>
    <t>slow I</t>
  </si>
  <si>
    <t>slow II</t>
  </si>
  <si>
    <t>3rd level (MU), 210' range, no save, movement and attack rates halved, 15 round duration</t>
  </si>
  <si>
    <t>web I</t>
  </si>
  <si>
    <t>web II</t>
  </si>
  <si>
    <t>5th* / 3rd</t>
  </si>
  <si>
    <t>12th* / 3rd</t>
  </si>
  <si>
    <t>2nd level (MU), 60' range, create eight 10' cubes of webbing (shaped to the caster's liking), targets are permitted a saving throw vs spell at -2 to leap clear, otherwise they are caught in the webbing and suffer a cumulative 5% chance per round of asphyxiating: str 1-12 are simply stuck | str 13-17 can break through 1' of web per turn | str 18+ (or size L) can break through 1' per round, flames destroy the entire mass instantly (anything in web suffers 2-8 fire damage), 2 hour duration</t>
  </si>
  <si>
    <t>drider, drow, nonaton</t>
  </si>
  <si>
    <t>2nd level (cleric), 30' range, check one target per round for mind control effects</t>
  </si>
  <si>
    <t>power word stun III</t>
  </si>
  <si>
    <t>Octon</t>
  </si>
  <si>
    <t>tentacle/tentacle/
tentacle/tentacle/
tentacle/tentacle/
tentacle/tentacle/
tentacle/tentacle/
tentacle/tentacle</t>
  </si>
  <si>
    <t>1-8/1-8/1-8/1-8/1-8/1-8/
1-8/1-8</t>
  </si>
  <si>
    <t>psionics XXXVI</t>
  </si>
  <si>
    <t>201-300 strength, psionic blast, mind thrust, ego whip, id insinuation, psychic crush, mind blank, thought shield, mental barrier, intellect fortress and tower of iron will (4 minor, 2 major)</t>
  </si>
  <si>
    <t>199 strength, psionic blast, mind thrust, ego whip, id insinuation, psychic crush, mind blank, thought shield, mental barrier, intellect fortress and tower of iron will</t>
  </si>
  <si>
    <t>psionic immunity</t>
  </si>
  <si>
    <t>octon</t>
  </si>
  <si>
    <t>immune to all psionic powers</t>
  </si>
  <si>
    <t>unable to turn undead despite cleric levels</t>
  </si>
  <si>
    <t>hydrodaemon, marid, octon</t>
  </si>
  <si>
    <t>haste II</t>
  </si>
  <si>
    <t>self only, movement and attack speeds are doubled, duration 3 rounds</t>
  </si>
  <si>
    <t>3rd level (MU), 60' range, movement and attack speeds are doubled, duration 17 rounds</t>
  </si>
  <si>
    <t>telekinesis XII</t>
  </si>
  <si>
    <r>
      <rPr>
        <b/>
        <sz val="10"/>
        <rFont val="Arial"/>
        <family val="2"/>
      </rPr>
      <t>14th</t>
    </r>
    <r>
      <rPr>
        <sz val="10"/>
        <rFont val="Arial"/>
        <family val="2"/>
      </rPr>
      <t xml:space="preserve"> / 9th</t>
    </r>
  </si>
  <si>
    <t>5th level (MU), 140' range, no save, movement starts at 2" and doubles each round until out of range, 350 lb limit</t>
  </si>
  <si>
    <t>wall of force, haste II, wary II, initiative mastery, command, classed (cleric 14), magic resistance (30%), weapon immunity II, mind control immunity, charged effect immune, psionic immunity, fire resistance VIII, cold resistance VIII, acid resistance II, dimension door II, teleport without error, planar travel X, telekinesis XII, water walking, telepathy V, clairaudience, clairvoyance, detect lie, turn deficient</t>
  </si>
  <si>
    <t>Septon</t>
  </si>
  <si>
    <t>claw/claw/claw/claw/_x000D_
claw/claw/claw</t>
  </si>
  <si>
    <t>1-10/1-10/1-10/1-10/_x000D_
1-10/1-10/1-10</t>
  </si>
  <si>
    <t>continuously active within 30' range, able to detect thoughts of creatures in range</t>
  </si>
  <si>
    <t>septon, terithran</t>
  </si>
  <si>
    <t>Hexton</t>
  </si>
  <si>
    <t>bludgeon/bludgeon/
claw/claw/claw/claw</t>
  </si>
  <si>
    <t>2-13/2-13/2-13/2-13/
2-13/2-13</t>
  </si>
  <si>
    <t>wall of force, wary II, initiative mastery, command, classed (cleric/mu 16/12), magic resistance (40%), weapon immunity II, mind control immunity, charged effect immune, psionic immunity, fire resistance VIII, cold resistance VIII, acid resistance II, dimension door II, teleport without error, planar travel X, ESP III, telepathy V, clairaudience, clairvoyance, detect magic IV, turn deficient</t>
  </si>
  <si>
    <t>wall of force, wary II, initiative mastery, command, classed (cleric 18), magic resistance (50%), weapon immunity III, mind control immunity, charged effect immune, psionic immunity, fire resistance VIII, cold resistance VIII, acid resistance II, dimension door II, teleport without error, planar travel X, telepathy V, clairaudience, clairvoyance, turn deficient</t>
  </si>
  <si>
    <t>Quinton</t>
  </si>
  <si>
    <t>3-17/3-17/3-17/3-17/
3-17</t>
  </si>
  <si>
    <t>green faerie dragon, hollyphant, monadic deva, quinton, titan, type III demon</t>
  </si>
  <si>
    <t>quinton</t>
  </si>
  <si>
    <t>20th / 11th</t>
  </si>
  <si>
    <t>6th level (cleric), self, caster spends 1-4 rounds concentrating and then gains knowledge (including the location) about some person, place or thing, however this knowledge will always come in the form of a cryptic puzzle or riddle</t>
  </si>
  <si>
    <t>legend lore I</t>
  </si>
  <si>
    <t>wall of force, wary II, initiative mastery, command, classed (cleric 20), magic resistance (60%), weapon immunity III, mind control immunity, mind control immunity, charged effect immune, psionic immunity, fire resistance VIII, cold resistance VIII, acid resistance II, dimension door II, teleport without error, planar travel X, telepathy V, clairaudience, clairvoyance, legend lore I, detect good/evil, detect magic I, turn deficient</t>
  </si>
  <si>
    <t>decaton, hexton, nonaton, octon, quinton, septon</t>
  </si>
  <si>
    <t>Quarton</t>
  </si>
  <si>
    <t>4-26/4-26/4-26/4-26</t>
  </si>
  <si>
    <t>wall of force, wary II, initiative mastery, command, classed (cleric 22), magic resistance (70%), weapon immunity III, mind control immunity, charged effect immune, psionic immunity, fire resistance VIII, cold resistance VIII, acid resistance II, dimension door II, teleport without error, planar travel X, telepathy V, clairaudience, clairvoyance</t>
  </si>
  <si>
    <t>Tertian</t>
  </si>
  <si>
    <t>bludgeon/bludgeon/tail</t>
  </si>
  <si>
    <t>5-40/5-40/5-40</t>
  </si>
  <si>
    <t>ice lizard, leprechaun, roper, tertian, type V demon</t>
  </si>
  <si>
    <t>weapon immunity IV</t>
  </si>
  <si>
    <t>+4 weapon or 12+4 HD to hit</t>
  </si>
  <si>
    <t>paralyze proc I (tail), wall of force, wary II, initiative mastery, command, classed (cleric/mu 24/20), magic resistance (80%), weapon immunity IV, mind control immunity, charged effect immune, psionic immunity, fire resistance VIII, cold resistance VIII, acid resistance II, dimension door II, teleport without error, planar travel X, telepathy V, clairaudience, clairvoyance</t>
  </si>
  <si>
    <t>Secundus</t>
  </si>
  <si>
    <t>6-72/6-72</t>
  </si>
  <si>
    <t>ki-rin, mind flayer, secundus, skeleton warrior, triton(s)</t>
  </si>
  <si>
    <t>secundus</t>
  </si>
  <si>
    <t>300-310 strength, psionic blast, mind thrust, ego whip, id insinuation, psychic crush, mind blank, thought shield, mental barrier, intellect fortress and tower of iron will</t>
  </si>
  <si>
    <t>psionics XXXVII</t>
  </si>
  <si>
    <t>stun proc I, wall of force, wary II, initiative mastery, command, classed (cleric/monk/mu 24/13/20), magic resistance (90%), weapon immunity IV, mind control immunity, charged effect immune, fire resistance VIII, cold resistance VIII, acid resistance II, dimension door II, teleport without error, planar travel X, psionics XXXVII, telepathy V, clairaudience, clairvoyance</t>
  </si>
  <si>
    <t>stun proc</t>
  </si>
  <si>
    <t>proc: on hit 5 or better than needed to hit, target is automatically stunned (duration unspecified) unless they are of at least demi-god status</t>
  </si>
  <si>
    <t>Mandragora</t>
  </si>
  <si>
    <t>Mantrap</t>
  </si>
  <si>
    <t>Russet Mold</t>
  </si>
  <si>
    <t>cooshee, russet mold</t>
  </si>
  <si>
    <t>magic immunity XVI</t>
  </si>
  <si>
    <t>russet mold</t>
  </si>
  <si>
    <t>contact disease I</t>
  </si>
  <si>
    <t>contact disease II</t>
  </si>
  <si>
    <t>contact disease I, spore release I, magic immunity VII, weapon immunity XV, psionics XIV [6%], fire vulnerable II</t>
  </si>
  <si>
    <t>spore release I</t>
  </si>
  <si>
    <r>
      <t xml:space="preserve">10-100 strength, if psionics are used within 10-60' of colony it will simultaneously attack with </t>
    </r>
    <r>
      <rPr>
        <b/>
        <sz val="10"/>
        <rFont val="Arial"/>
        <family val="2"/>
      </rPr>
      <t>spore release I</t>
    </r>
    <r>
      <rPr>
        <sz val="10"/>
        <rFont val="Arial"/>
        <family val="2"/>
      </rPr>
      <t xml:space="preserve"> and </t>
    </r>
    <r>
      <rPr>
        <b/>
        <sz val="10"/>
        <rFont val="Arial"/>
        <family val="2"/>
      </rPr>
      <t>id insinuation</t>
    </r>
    <r>
      <rPr>
        <sz val="10"/>
        <rFont val="Arial"/>
        <family val="2"/>
      </rPr>
      <t>, immune to counterattack unless opponent speaks to plants, 1-4 days to recover</t>
    </r>
  </si>
  <si>
    <t>spore release II</t>
  </si>
  <si>
    <t>if disturbed, release a 3' cube of asphyxiating spores, 5-20 damage and saving throw or die after 2-5 rounds</t>
  </si>
  <si>
    <t>propagate XVIII</t>
  </si>
  <si>
    <t>contact disease II, spore release II, camouflage (70%), magic immunity XVI, weapon immunity XV, propagate XVIII</t>
  </si>
  <si>
    <r>
      <t xml:space="preserve">any target slain by this creature's spore attacks sprouts a new bloom of </t>
    </r>
    <r>
      <rPr>
        <b/>
        <sz val="10"/>
        <rFont val="Arial"/>
        <family val="2"/>
      </rPr>
      <t>russet mold</t>
    </r>
    <r>
      <rPr>
        <sz val="10"/>
        <rFont val="Arial"/>
        <family val="2"/>
      </rPr>
      <t xml:space="preserve"> within 1 hour, after which the target can only be raised with a </t>
    </r>
    <r>
      <rPr>
        <b/>
        <sz val="10"/>
        <rFont val="Arial"/>
        <family val="2"/>
      </rPr>
      <t>wish</t>
    </r>
    <r>
      <rPr>
        <sz val="10"/>
        <rFont val="Arial"/>
        <family val="2"/>
      </rPr>
      <t xml:space="preserve">; after 21-24 hours the target rises as a </t>
    </r>
    <r>
      <rPr>
        <b/>
        <sz val="10"/>
        <rFont val="Arial"/>
        <family val="2"/>
      </rPr>
      <t>vegepygmy</t>
    </r>
    <r>
      <rPr>
        <sz val="10"/>
        <rFont val="Arial"/>
        <family val="2"/>
      </rPr>
      <t>;</t>
    </r>
    <r>
      <rPr>
        <b/>
        <sz val="10"/>
        <rFont val="Arial"/>
        <family val="2"/>
      </rPr>
      <t xml:space="preserve"> hold plant</t>
    </r>
    <r>
      <rPr>
        <sz val="10"/>
        <rFont val="Arial"/>
        <family val="2"/>
      </rPr>
      <t xml:space="preserve"> will halt the growth for the duration of the spell</t>
    </r>
  </si>
  <si>
    <t>Mongrelman (1 HD)</t>
  </si>
  <si>
    <t>Mongrelman (2 HD)</t>
  </si>
  <si>
    <t>Mongrelman (3 HD)</t>
  </si>
  <si>
    <t>Mongrelman (4 HD)</t>
  </si>
  <si>
    <t>1-6 or weapon</t>
  </si>
  <si>
    <t>1-8 or weapon</t>
  </si>
  <si>
    <t>1-10 or weapon</t>
  </si>
  <si>
    <t>Mongrelman Leader</t>
  </si>
  <si>
    <t>1-12 or weapon</t>
  </si>
  <si>
    <t>camouflage XVI</t>
  </si>
  <si>
    <t>mongrelman</t>
  </si>
  <si>
    <t>80% undetectable +1% per turn spent preparing camouflage up to a max of 95%, also capable of applying camouflage to others and to small structures, however the prep bonus is in weeks rather than turns (base prep is 1 week)</t>
  </si>
  <si>
    <t>convincingly mimic any animal or monster's sound, except for special attacks</t>
  </si>
  <si>
    <t>pick pockets I</t>
  </si>
  <si>
    <t>magic resistance (80%), become invisible I, polymorph object, pick pockets I</t>
  </si>
  <si>
    <t>pick pockets II</t>
  </si>
  <si>
    <t>pick pockets with 70% success rate</t>
  </si>
  <si>
    <t>lava child warrior, mongrelman leader</t>
  </si>
  <si>
    <t>Moon Dog</t>
  </si>
  <si>
    <t>light vulnerable XV</t>
  </si>
  <si>
    <t>moon dog</t>
  </si>
  <si>
    <t>shadow light inflicts -2 AC penalty, normal illumination inflicts -4 AC penalty</t>
  </si>
  <si>
    <t>shriek XII</t>
  </si>
  <si>
    <t>shriek XIII</t>
  </si>
  <si>
    <t>emit bay, all evil creatures within 80' must save vs magic or 65% likely to drop held items (-5% per level) and flee at maximum speed, any targets in range of multiple casters must save for each moon dog, 6 round duration</t>
  </si>
  <si>
    <t>emit howl, evil creatures within 40' automatically suffer 5-8 damage, extra-planar creatures within 40' suffer intense pain and are 5%-per-moon-dog of being banished to their home plane, bypassing magic resistance if the target has fewer than 10 HD, moon dogs can howl continuously</t>
  </si>
  <si>
    <t>change self VI</t>
  </si>
  <si>
    <t>1st level (illusionist), self, adopt a form to appear whatever bipedal shape they wish between 5' and 7', duration is 26-36 rounds (2-12+24)</t>
  </si>
  <si>
    <t>1st level (MU), 100' range, caster creates 1-4 fiery shapes lasting up to 12 rounds</t>
  </si>
  <si>
    <t>dancing lights IV</t>
  </si>
  <si>
    <t>1st level (MU), 160' range, caster creates 1-4 fiery shapes lasting up to 24 rounds</t>
  </si>
  <si>
    <t>darkness IX</t>
  </si>
  <si>
    <t>2nd level (MU), 120' range, darkness in 30' diameter, 24 round duration</t>
  </si>
  <si>
    <t>become invisible V</t>
  </si>
  <si>
    <t>4th level (illusionist), becomes invisible to normal and infravision gaining +4 AC and +4 saving throws, able to attack normall while invisible, duration 16 rounds</t>
  </si>
  <si>
    <t>derro savant, moon dog</t>
  </si>
  <si>
    <t>moon dog, nonaton</t>
  </si>
  <si>
    <t>non-detection</t>
  </si>
  <si>
    <t>3rd level (illusionist), self only, 5' radius aura preventing all scrying, detection or ESP effects, 2 hour duration</t>
  </si>
  <si>
    <t>shades</t>
  </si>
  <si>
    <t>6th level (illusionist), 30' range, summons illusory "shade" creatures of caster's choice, up to 12 cumulative HD, hp are 60% of the real version and AC is 6, all must be same type, shades do full attack damage unless opponent saves vs magic in which case they inflict 60% normal damage (rounding up from 0.4), special attacks are 40% likely to fail (check each attempt separately), 12 round duration</t>
  </si>
  <si>
    <t>wield XXVIII</t>
  </si>
  <si>
    <t>able to use small items via prehensile tail</t>
  </si>
  <si>
    <t>heightened senses VI</t>
  </si>
  <si>
    <t>sight and hearing equal to 200% a human's (both in range and sensitivity), resulting in 100% trap detection, 90% illusion/evil detection, 80% invisibility detection and 70% magic detection</t>
  </si>
  <si>
    <t>shadow pattern</t>
  </si>
  <si>
    <t>fire resistance XII</t>
  </si>
  <si>
    <t>+2 saving throws vs fire, 50% damage</t>
  </si>
  <si>
    <t>+2 saving throws vs lightning, 50% damage</t>
  </si>
  <si>
    <t>lightning resistance VI</t>
  </si>
  <si>
    <t>cold resistance X</t>
  </si>
  <si>
    <t>+2 saving throws vs cold, 50% damage</t>
  </si>
  <si>
    <t>moon dog whine</t>
  </si>
  <si>
    <t>moon dog lick</t>
  </si>
  <si>
    <r>
      <t xml:space="preserve">heals target of 1-8 damage, diseases (restoring health within between 1 turn and 1 week depending on severity of disease) and acts as </t>
    </r>
    <r>
      <rPr>
        <b/>
        <sz val="10"/>
        <rFont val="Arial"/>
        <family val="2"/>
      </rPr>
      <t>slow poison</t>
    </r>
    <r>
      <rPr>
        <sz val="10"/>
        <rFont val="Arial"/>
        <family val="2"/>
      </rPr>
      <t xml:space="preserve"> if they are poisoned</t>
    </r>
  </si>
  <si>
    <t>dispelling aura</t>
  </si>
  <si>
    <t>associating with a moon dog for 1 hour causes targets to be dispelled of both charm effects and curses</t>
  </si>
  <si>
    <t>dispel magic XII</t>
  </si>
  <si>
    <t>telepathy VI</t>
  </si>
  <si>
    <t>converse with any intelligent creature, or with any canine creature</t>
  </si>
  <si>
    <t>Muckdweller</t>
  </si>
  <si>
    <t>J, K, L, M, N, Q</t>
  </si>
  <si>
    <t>amphibion, enchanted</t>
  </si>
  <si>
    <t>water jet IV</t>
  </si>
  <si>
    <t>muckdweller</t>
  </si>
  <si>
    <t>fire 10' jet of water, target must save vs wands or be blinded, no save if surprised, duration 1 round</t>
  </si>
  <si>
    <t>Mud-man</t>
  </si>
  <si>
    <t>mud-man</t>
  </si>
  <si>
    <t>assume form XXV</t>
  </si>
  <si>
    <t>gear: retch globe</t>
  </si>
  <si>
    <t>hurl mud</t>
  </si>
  <si>
    <t>mud charge</t>
  </si>
  <si>
    <t>60' range, hurl blob of mud at a target, ignoring non-dex based AC (base-10), each blob that hits slows movement by 1", mud-man moves toward target at full speed (3") while hurling; an immobile target becomes encased in hardened mud and begins asphysiating, suffering 1-8 damage per round and automatically dying after 5 unless rescued/cleared off, movement may be restored at a rate of 1" per 5 rounds spent clearing</t>
  </si>
  <si>
    <r>
      <t xml:space="preserve">10' range, mud-man hurls itself onto its target, slowing movement by 4" with a hit, ; an immobile target becomes encased in hardened mud and begins asphysiating, suffering 1-8 damage per round and automatically dying after 5 unless rescued/cleared off, movement may be restored at a rate of 1" per 5 rounds spent clearing; on a miss mud-man transitions to </t>
    </r>
    <r>
      <rPr>
        <b/>
        <sz val="10"/>
        <rFont val="Arial"/>
        <family val="2"/>
      </rPr>
      <t>assume XXV</t>
    </r>
    <r>
      <rPr>
        <sz val="10"/>
        <rFont val="Arial"/>
        <family val="2"/>
      </rPr>
      <t xml:space="preserve"> and must spend a full round reforming</t>
    </r>
  </si>
  <si>
    <t>limited senses III</t>
  </si>
  <si>
    <t>unable to sense anything outside their home mud pit, become dormant via assume form XXV as soon as pool is emptied</t>
  </si>
  <si>
    <t>magic immunity XVII</t>
  </si>
  <si>
    <r>
      <t xml:space="preserve">completely immune magic effects except for those which cause damage with three exceptions: a) </t>
    </r>
    <r>
      <rPr>
        <b/>
        <sz val="10"/>
        <rFont val="Arial"/>
        <family val="2"/>
      </rPr>
      <t>dispel magic</t>
    </r>
    <r>
      <rPr>
        <sz val="10"/>
        <rFont val="Arial"/>
        <family val="2"/>
      </rPr>
      <t xml:space="preserve"> acts as </t>
    </r>
    <r>
      <rPr>
        <b/>
        <sz val="10"/>
        <rFont val="Arial"/>
        <family val="2"/>
      </rPr>
      <t>fireball</t>
    </r>
    <r>
      <rPr>
        <sz val="10"/>
        <rFont val="Arial"/>
        <family val="2"/>
      </rPr>
      <t xml:space="preserve">, b) </t>
    </r>
    <r>
      <rPr>
        <b/>
        <sz val="10"/>
        <rFont val="Arial"/>
        <family val="2"/>
      </rPr>
      <t>dig</t>
    </r>
    <r>
      <rPr>
        <sz val="10"/>
        <rFont val="Arial"/>
        <family val="2"/>
      </rPr>
      <t xml:space="preserve"> acts as </t>
    </r>
    <r>
      <rPr>
        <b/>
        <sz val="10"/>
        <rFont val="Arial"/>
        <family val="2"/>
      </rPr>
      <t>fireball</t>
    </r>
    <r>
      <rPr>
        <sz val="10"/>
        <rFont val="Arial"/>
        <family val="2"/>
      </rPr>
      <t xml:space="preserve">, c) </t>
    </r>
    <r>
      <rPr>
        <b/>
        <sz val="10"/>
        <rFont val="Arial"/>
        <family val="2"/>
      </rPr>
      <t>transmute mud to rock</t>
    </r>
    <r>
      <rPr>
        <sz val="10"/>
        <rFont val="Arial"/>
        <family val="2"/>
      </rPr>
      <t xml:space="preserve"> automatically slays all mud-men in area</t>
    </r>
  </si>
  <si>
    <t>hurl mud, mud charge, assume form XXV, weapon immunity I, magic immunity XVII, poison immunity, psionic immunity, mind control immunity, limited senses III</t>
  </si>
  <si>
    <t>Myconid (1 HD)</t>
  </si>
  <si>
    <t>Myconid (2 HD)</t>
  </si>
  <si>
    <t>Myconid (3 HD)</t>
  </si>
  <si>
    <t>Myconid (4 HD)</t>
  </si>
  <si>
    <t>Myconid (5 HD)</t>
  </si>
  <si>
    <t>Myconid (6 HD)</t>
  </si>
  <si>
    <t>S x2</t>
  </si>
  <si>
    <t>contact poison I</t>
  </si>
  <si>
    <t>ambush II, venom I, contact poison I</t>
  </si>
  <si>
    <t>contact poison II</t>
  </si>
  <si>
    <t>myconid(s)</t>
  </si>
  <si>
    <t>on contact: 1-4 damage</t>
  </si>
  <si>
    <t>spore release III</t>
  </si>
  <si>
    <t>release an invisible cloud of spores alerting all nearby myconids of danger, expanding at 40' per round and maxing out at 120' radius</t>
  </si>
  <si>
    <t>spore release III (once per day), contact poison II, light vulnerable II</t>
  </si>
  <si>
    <t>propagate XIX</t>
  </si>
  <si>
    <t>myconid(s) II-VI</t>
  </si>
  <si>
    <t>release spore buds for growing new myconids, automatically released upon death</t>
  </si>
  <si>
    <t>spore release III, propagate XIX (twice each per day), contact poison II, light vulnerable II</t>
  </si>
  <si>
    <t>telepathy spores</t>
  </si>
  <si>
    <t>myconid(s) III-VI</t>
  </si>
  <si>
    <t>small puff of spores into the face of a melee-range target, if target fails save vs poison then myconid may communicate with him for 1 turn per caster HD</t>
  </si>
  <si>
    <t>spore release III, telepathy spores, propagate XIX (three times each per day), contact poison II, light vulnerable II</t>
  </si>
  <si>
    <t>spore release III, spore release IV, telepathy spores, propagate XIX (four times each per day), contact poison II, light vulnerable II</t>
  </si>
  <si>
    <t>myconid(s) IV-VI</t>
  </si>
  <si>
    <t>spore release IV</t>
  </si>
  <si>
    <t>release a cloud of spores into the face of a single target, target must save vs poison or become completely passive for a number of rounds equal to the caster HD</t>
  </si>
  <si>
    <t>spore release V</t>
  </si>
  <si>
    <t>myconid(s) V-VI</t>
  </si>
  <si>
    <t>spore release III, spore release IV, spore release V, telepathy spores, propagate XIX (five times each per day), contact poison II, light vulnerable II</t>
  </si>
  <si>
    <t>release a cloud of spores into the face of a single target, target must save vs poison or cower whimpering (50%) | stare into nothing (25%) | flee in random direction (15%) | attack nearest creature (10%) for a number of turns equal to the caster HD</t>
  </si>
  <si>
    <t>Fungus Zombie</t>
  </si>
  <si>
    <t>mind control immunity, attack last</t>
  </si>
  <si>
    <t>propagate XX</t>
  </si>
  <si>
    <t>myconid VI</t>
  </si>
  <si>
    <t>spore release III, spore release IV, spore release V, telepathy spores, propagate XIX, propagate XX (six times each per day), contact poison II, light vulnerable II</t>
  </si>
  <si>
    <t>animate any number of deceased humanoids, process takes 1-4 days to run its course and lasts 2-5 weeks (before the corpse deteriorates too far to be viable)</t>
  </si>
  <si>
    <t>Nereid</t>
  </si>
  <si>
    <t>Mongrelman</t>
  </si>
  <si>
    <t>blowgun, poison darts (3)</t>
  </si>
  <si>
    <t>blowgun, paralyzing darts (6)</t>
  </si>
  <si>
    <t>assume form XXVI</t>
  </si>
  <si>
    <t>nereid</t>
  </si>
  <si>
    <r>
      <t xml:space="preserve">natural state is distributed into a pool, in which state they cannot use any of their abilities but are immune to all physical attacks, transition to/from humanoid form takes 1 full round unless it is triggered by </t>
    </r>
    <r>
      <rPr>
        <b/>
        <sz val="10"/>
        <rFont val="Arial"/>
        <family val="2"/>
      </rPr>
      <t>mud charge</t>
    </r>
    <r>
      <rPr>
        <sz val="10"/>
        <rFont val="Arial"/>
        <family val="2"/>
      </rPr>
      <t>, in which case the mud-man assumes pool form instantly after the attack is complete; magic damage directed at pool is evenly distributed between all pool-form mud-men (including single target effects)</t>
    </r>
  </si>
  <si>
    <t>green urchin, nereid, piercer, roper, slithering tracker, trapper, yellow urchin</t>
  </si>
  <si>
    <t>classed (cleric 6), venom II, constriction I, spit poison I</t>
  </si>
  <si>
    <t>venom II, spit poison I</t>
  </si>
  <si>
    <t>spit poison I</t>
  </si>
  <si>
    <t>spit poison II</t>
  </si>
  <si>
    <t>spray poison at a single target, 20' range, must roll to-hit, victim is automatically blinded 2-12 rounds (-4 to hit, armor class and saving throws)</t>
  </si>
  <si>
    <t>control waves</t>
  </si>
  <si>
    <t>control water within 30' radius around lair, with three effect options: a) cause heaving waves, reducing surface travel by 75% and causing all swimmers a 10% chance of drowning, b) cause crashing waves that automatically deafen all within 60' radius for 3-12 rouds, c) animate a water-serpent, which strikes once per round as a 4 HD monster for 1-4 damage</t>
  </si>
  <si>
    <t>nereid charm</t>
  </si>
  <si>
    <t>any male humans and demi-humans are incapable of causing a nereid harm</t>
  </si>
  <si>
    <t>nereid kiss</t>
  </si>
  <si>
    <t>proc: "kiss," target must save vs breath at -2 or drown instantly</t>
  </si>
  <si>
    <r>
      <t xml:space="preserve">water spirits, similar to small water elementals in water (gaining </t>
    </r>
    <r>
      <rPr>
        <b/>
        <sz val="10"/>
        <rFont val="Arial"/>
        <family val="2"/>
      </rPr>
      <t>camouflage (95%)</t>
    </r>
    <r>
      <rPr>
        <sz val="10"/>
        <rFont val="Arial"/>
        <family val="2"/>
      </rPr>
      <t>) but turn into beautiful young women on land, may attempt (40% chance of success) to turn into water on land in order to escape capture</t>
    </r>
  </si>
  <si>
    <t>gear: nereid shawl</t>
  </si>
  <si>
    <t>magical shawl - if destroyed the nereid will dissolve into formless water; possession of the shawl results in control over the nereid</t>
  </si>
  <si>
    <t>gear: nereid shawl, nereid charm, nereid kiss, spit poison II, magic resistance (50%), assume form XXVI, camouflage (95%), control waves</t>
  </si>
  <si>
    <t>Myconid</t>
  </si>
  <si>
    <t>Narwhal (4 HD)</t>
  </si>
  <si>
    <t>Narwhal (5 HD)</t>
  </si>
  <si>
    <t>Narwhal (6 HD)</t>
  </si>
  <si>
    <t>Obliviax</t>
  </si>
  <si>
    <t>6" square (S)</t>
  </si>
  <si>
    <t>steal memory</t>
  </si>
  <si>
    <t>obliviax</t>
  </si>
  <si>
    <r>
      <t xml:space="preserve">60' range, does not need line-of-sight, target must save vs spells or obliviax "steals" all memories from the past 24 hours, including any spells memorized in that time resulting in obliviax gaining </t>
    </r>
    <r>
      <rPr>
        <b/>
        <sz val="10"/>
        <rFont val="Arial"/>
        <family val="2"/>
      </rPr>
      <t>spell thief</t>
    </r>
    <r>
      <rPr>
        <sz val="10"/>
        <rFont val="Arial"/>
        <family val="2"/>
      </rPr>
      <t>, will continue attempting until successful</t>
    </r>
  </si>
  <si>
    <t>spell thief</t>
  </si>
  <si>
    <t>steal memory (obliviax)</t>
  </si>
  <si>
    <r>
      <t xml:space="preserve">obliviax forms a miniature version of its </t>
    </r>
    <r>
      <rPr>
        <b/>
        <sz val="10"/>
        <rFont val="Arial"/>
        <family val="2"/>
      </rPr>
      <t>steal memory</t>
    </r>
    <r>
      <rPr>
        <sz val="10"/>
        <rFont val="Arial"/>
        <family val="2"/>
      </rPr>
      <t xml:space="preserve"> target, which possesses and can cast any spells memorized by that target within the past 24 hours; only one spell thief may be formed every 24 hours; spell thief may be consumed by a humanoid, triggering a save vs poison: success results in the consumer gaining the memories and spells, failure results in 3-18 round of illness</t>
    </r>
  </si>
  <si>
    <t>B, M x10, Q, S</t>
  </si>
  <si>
    <t>C, L, O, Q x10, S</t>
  </si>
  <si>
    <t>1-6/1-6/2-8 or weapon</t>
  </si>
  <si>
    <t>gear: piercing spear</t>
  </si>
  <si>
    <t>merrow</t>
  </si>
  <si>
    <t>over-sized spear, used in aquatic charge at +1 to hit, 2-12 damage, typically dropped after initial attack so that merrow can attack with claws and teeth</t>
  </si>
  <si>
    <t>Merrow I</t>
  </si>
  <si>
    <t>Merrow II</t>
  </si>
  <si>
    <t>Merrow Subchief</t>
  </si>
  <si>
    <t>Merrow Chief</t>
  </si>
  <si>
    <t>Merrow Shaman</t>
  </si>
  <si>
    <t>wield VIII, ambush II, gear: piercing spear, camouflage (80%), associate: scrag</t>
  </si>
  <si>
    <t>2-7/2-7/3-9 or weapon</t>
  </si>
  <si>
    <t>3-8/3-8/4-10 or weapon</t>
  </si>
  <si>
    <t>wield VIII, ambush II, gear: piercing spear, camouflage (80%), classed (shaman 3), associate: scrag</t>
  </si>
  <si>
    <t>wield XXIX</t>
  </si>
  <si>
    <t>wield XXX</t>
  </si>
  <si>
    <t>merrow subchief</t>
  </si>
  <si>
    <t>merrow chief</t>
  </si>
  <si>
    <t>carry and use giant-sized weapons, +1 bonus to damage</t>
  </si>
  <si>
    <t>carry and use giant-sized weapons, +2 bonus to damage</t>
  </si>
  <si>
    <t>wield XXIX, ambush II, gear: piercing spear, camouflage (80%), associate: scrag</t>
  </si>
  <si>
    <t>wield XXX, ambush II, gear: piercing spear, camouflage (80%), associate: scrag</t>
  </si>
  <si>
    <t>mob+1(0:0.8)</t>
  </si>
  <si>
    <t>Oliphant</t>
  </si>
  <si>
    <t>War Oliphant</t>
  </si>
  <si>
    <t>tusk/tusk/bludgeon/
bludgeon</t>
  </si>
  <si>
    <t>3-12/3-12/3-12/3-12</t>
  </si>
  <si>
    <t>elephant(s), mammoth, mastodon, oliphant</t>
  </si>
  <si>
    <t>divide attacks I, lumbering I</t>
  </si>
  <si>
    <t>Ophidian (3 HD)</t>
  </si>
  <si>
    <t>weapon/bite</t>
  </si>
  <si>
    <t>weapon/1-3</t>
  </si>
  <si>
    <t>propagate XXI</t>
  </si>
  <si>
    <t>ophidian</t>
  </si>
  <si>
    <t>classed (magic user 5 | cleric 4), venom II</t>
  </si>
  <si>
    <t>wield I, propagate XXI, associate: spirit naga</t>
  </si>
  <si>
    <t>mob+1(0:1)</t>
  </si>
  <si>
    <t>Ophidian (4 HD)</t>
  </si>
  <si>
    <t xml:space="preserve">dagger, short bow, arrows (20) </t>
  </si>
  <si>
    <t>short sword, javelin (3)</t>
  </si>
  <si>
    <t>Ophidian (fighter base)</t>
  </si>
  <si>
    <t>long sword, shield</t>
  </si>
  <si>
    <t>broad sword, shield</t>
  </si>
  <si>
    <t>dagger, shield</t>
  </si>
  <si>
    <t>hand axe, shield</t>
  </si>
  <si>
    <t>hammer, shield</t>
  </si>
  <si>
    <t>scimitar, shield</t>
  </si>
  <si>
    <t>short sword, shield</t>
  </si>
  <si>
    <t>military pick, shield</t>
  </si>
  <si>
    <t>morning star, shield</t>
  </si>
  <si>
    <t>military fork, shield</t>
  </si>
  <si>
    <t>club, shield, sling, bullets (20)</t>
  </si>
  <si>
    <t>spear, light crossbow, bolts (20)</t>
  </si>
  <si>
    <t>footman's flail, shield</t>
  </si>
  <si>
    <t>footman's mace, shield</t>
  </si>
  <si>
    <t>Opinicus</t>
  </si>
  <si>
    <t>custom (as fighter 3 for magic (weapon/shield only))</t>
  </si>
  <si>
    <t>1-3/1-3/1-6/1-6</t>
  </si>
  <si>
    <t>achaierai, agathion, barbed devil, barghest (12 HD), black abishai, cambion (14-15 HD), greenhag, nabassu VII, opinicus, orange faerie dragon, pseudo-dragon, red slaad, svirfneblin burrow warden</t>
  </si>
  <si>
    <t>brownie, lammasu, nymph, opinicus</t>
  </si>
  <si>
    <t>sun gaze</t>
  </si>
  <si>
    <t>opinicus</t>
  </si>
  <si>
    <t>blazing sunlight in a 20' long x 10' wide cone, causing any undead/infernal targets with aoe to suffer 2-16 damage (or half with save vs spell)</t>
  </si>
  <si>
    <t>psionics XXXVIII</t>
  </si>
  <si>
    <t>205-250 strength, psionic blast, mind thrust, ego whip, id insinuation, psychic crush, mind blank, thought shield, mental barrier, intellect fortress and tower of iron will (3-5 minor, 1-2 minor)</t>
  </si>
  <si>
    <t>holy word (once per day), dimension door I (twice per day), heal (three times per day), sun gaze (once per turn), ambush I, wary II, classed (cleric 7), magic resistance (35%), phase ethereal I, phase astral I, psionics XXXVIII</t>
  </si>
  <si>
    <t>Otter</t>
  </si>
  <si>
    <t>Sea Otter</t>
  </si>
  <si>
    <t>Owl</t>
  </si>
  <si>
    <t>4.5' wingspan (S)</t>
  </si>
  <si>
    <t>charge XXVI</t>
  </si>
  <si>
    <t>owl</t>
  </si>
  <si>
    <t>50' dive gains +2 to hit and double claw damage (2-4/2-4), no beak attack allowed</t>
  </si>
  <si>
    <t>ultravision VII</t>
  </si>
  <si>
    <t>night vision up to 600', or 300' if cloudy</t>
  </si>
  <si>
    <t>light vulnerable XVI</t>
  </si>
  <si>
    <t>3-in-6 to be surprised during daylight</t>
  </si>
  <si>
    <t>ambush III, charge XXVI, ultravision VII, light vulnerable XVI</t>
  </si>
  <si>
    <t>Ice Para-elemental (8 HD)</t>
  </si>
  <si>
    <t>Ice Para-elemental (12 HD)</t>
  </si>
  <si>
    <t>Ice Para-elemental (16 HD)</t>
  </si>
  <si>
    <t>Magma Para-elemental (8 HD)</t>
  </si>
  <si>
    <t>Magma Para-elemental (12 HD)</t>
  </si>
  <si>
    <t>Magma Para-elemental (16 HD)</t>
  </si>
  <si>
    <t>Ooze Para-elemental (8 HD)</t>
  </si>
  <si>
    <t>Ooze Para-elemental (12 HD)</t>
  </si>
  <si>
    <t>Ooze Para-elemental (16 HD)</t>
  </si>
  <si>
    <t>Smoke Para-elemental (8 HD)</t>
  </si>
  <si>
    <t>Smoke Para-elemental (12 HD)</t>
  </si>
  <si>
    <t>Smoke Para-elemental (16 HD)</t>
  </si>
  <si>
    <t>weapon immunity XXXVII</t>
  </si>
  <si>
    <t>ice para-elemental, magma para-elemental, ooze para-elemental, smoke para-elemental</t>
  </si>
  <si>
    <t>+1 weapon, 4 HD or possessing any magical ability to hit</t>
  </si>
  <si>
    <t>air elemental, earth elemental, fire elemental, ice para-elemental, magma para-elemental, ooze para-elemental, smoke para-elemental, water elemental</t>
  </si>
  <si>
    <t>cold aura IV</t>
  </si>
  <si>
    <t>ice para-elemental</t>
  </si>
  <si>
    <t>drains 1-4 hp per round from any non-cold-based target within 10'</t>
  </si>
  <si>
    <t>freeze water</t>
  </si>
  <si>
    <t>freeze the surface of a body of water with contact, creating a circular sheet 11' in diameter and 6 inches deep each round</t>
  </si>
  <si>
    <t>cold healing</t>
  </si>
  <si>
    <t>being in contact with snow or ice allows this creature to heal itself 1-8 hp per round</t>
  </si>
  <si>
    <t>cold aura IV, weapon immunity XXXVII, cold resistance I, cold healing, freeze water, ice restraint, fire vulnerable I, rampage I</t>
  </si>
  <si>
    <t>heat aura VI</t>
  </si>
  <si>
    <t>magma para-elemental</t>
  </si>
  <si>
    <t>continuously projected aura causing all ferrous metal within 20' become searingly hot; round 1, uncomfortably warm | round 2, 1-4 hp | rounds 3 onward, 2-8 hp plus unconscious 1-4 turns and blistered hands 2-8 days (head and hands burned respectively), leaving the 20' radius causes the damage to drop 1 tier in the first round and then go away entirely; non-metal-using creatures suffer 1-4 damage per round</t>
  </si>
  <si>
    <t>cold disadvantage</t>
  </si>
  <si>
    <t>-3 damage vs cold using opponents</t>
  </si>
  <si>
    <t>cold aura IV, weapon immunity XXXVII, cold resistance I, cold healing, freeze water, cold disadvantage, fire vulnerable I, rampage I</t>
  </si>
  <si>
    <t>searing advantage I</t>
  </si>
  <si>
    <t>searing advantage II</t>
  </si>
  <si>
    <t>touch ignites combustibles</t>
  </si>
  <si>
    <r>
      <t xml:space="preserve">touch ignites combustibles, as does nearby metal (via </t>
    </r>
    <r>
      <rPr>
        <b/>
        <sz val="10"/>
        <rFont val="Arial"/>
        <family val="2"/>
      </rPr>
      <t>heat aura VI</t>
    </r>
    <r>
      <rPr>
        <sz val="10"/>
        <rFont val="Arial"/>
        <family val="2"/>
      </rPr>
      <t>)</t>
    </r>
  </si>
  <si>
    <t>heat aura VI, weapon immunity XXXVII, weapon immunity XXXVII, searing advantage II, rampage I</t>
  </si>
  <si>
    <t>fire disadvantage</t>
  </si>
  <si>
    <t>-3 damage to fire-based opponents</t>
  </si>
  <si>
    <t>weapon immunity X, searing advantage I, aquatic disadvantage, fire disadvantage, rampage I</t>
  </si>
  <si>
    <t>constriction XVI</t>
  </si>
  <si>
    <t>ooze para-elemental</t>
  </si>
  <si>
    <t>proc: on hit, automatic 2-16 constriction damage in successive rounds; once a target has been captured it begins attacking a new target (while continuing to constrict the initial target); targets so constricted may continue attacking but may also be swept away by the para-elemental at will</t>
  </si>
  <si>
    <t>mihstu, ooze para-elemental</t>
  </si>
  <si>
    <t>constriction XVI, weapon immunity XXXVII, gaseous fluid, rampage I</t>
  </si>
  <si>
    <t>assume form XXVII</t>
  </si>
  <si>
    <t>smoke para-elemental</t>
  </si>
  <si>
    <t>assume form of either ash trundling on the ground or a violent gout of black smoke; in smoke form, gains flying speed 18" (MC E) and attack damage 4-32</t>
  </si>
  <si>
    <t>cleave I</t>
  </si>
  <si>
    <t>physical attack affects target and all enemies within 5' radius of target, with each potential target getting a distinct to-hit roll</t>
  </si>
  <si>
    <t>nightmare, smoke para-elemental</t>
  </si>
  <si>
    <t>air resistant I</t>
  </si>
  <si>
    <t>air resistant II</t>
  </si>
  <si>
    <t>-1 damage from air attacks</t>
  </si>
  <si>
    <t>cleave I, smoke aura, assume form XXVII, weapon immunity XXXVII, air resistant II, rampage I</t>
  </si>
  <si>
    <t>Pech</t>
  </si>
  <si>
    <t>custom (50-100 gems and 5-30 jewelry of lowest base value weighing 15 lbs each)</t>
  </si>
  <si>
    <t>war hammer</t>
  </si>
  <si>
    <t>wield XXXI</t>
  </si>
  <si>
    <t>pech</t>
  </si>
  <si>
    <t>carry and use normal-sized weapons, +3 damage</t>
  </si>
  <si>
    <t>galeb duhr, korred, pech</t>
  </si>
  <si>
    <t>korred, pech</t>
  </si>
  <si>
    <t>communal wall of stone</t>
  </si>
  <si>
    <t>any 4 pechs may creates a wall of granite, 80' range, 80'x20'x1' by default but in any like volume down to 3" thick (1,600 cubic feet), need not be vertical but must merge into existing stone formation, permanent</t>
  </si>
  <si>
    <t>communal stone to flesh</t>
  </si>
  <si>
    <t>160' range, 8 pechs may restore life to one petrified individual, although they must survive a system shock check</t>
  </si>
  <si>
    <t>stone knowledge</t>
  </si>
  <si>
    <t>pechs always do max damage on any hit against a stone opponent</t>
  </si>
  <si>
    <t>communal wall of stone, communal stone to flesh (once each per day), stone shape, stone tell (four times each per day), wield XXXI, magic resistance (25%), stone knowledge, petrification immunity, infravision I, ultravision I, light vulnerable II</t>
  </si>
  <si>
    <t>elemental humanoid</t>
  </si>
  <si>
    <t>Large Pedipalp</t>
  </si>
  <si>
    <t>Huge Pedipalp</t>
  </si>
  <si>
    <t>Giant Pedipalp</t>
  </si>
  <si>
    <t>M, Q (x2)</t>
  </si>
  <si>
    <t>Q (x4), T</t>
  </si>
  <si>
    <t>1-8/1-8/2-8</t>
  </si>
  <si>
    <t>huge pedipalp</t>
  </si>
  <si>
    <t>pedipalp seize I</t>
  </si>
  <si>
    <t>pedipalp seize II</t>
  </si>
  <si>
    <t>giant pedipalp</t>
  </si>
  <si>
    <t>if either claw hits, target is automatically struck by all three of pedipalps attacks in subsequent rounds; target may break free via a successful open doors roll</t>
  </si>
  <si>
    <t>if either claw hits, target is automatically struck by all three of pedipalps attacks in subsequent rounds; target may only break free by severing the grasping pincer, which requires a slashing hit 3 above the needed to-hit roll</t>
  </si>
  <si>
    <t>stench IV</t>
  </si>
  <si>
    <t>stench IV (three times per day), pedipalp seize II</t>
  </si>
  <si>
    <t>Phantom</t>
  </si>
  <si>
    <t>fear aura XV</t>
  </si>
  <si>
    <t>phantom</t>
  </si>
  <si>
    <t>cause fear on sight, targets must save vs wand or 65% likely to drop held items (-5% per level) and flee at maximum speed, 6 round duration</t>
  </si>
  <si>
    <t>cause fear on sight, targets must save vs magic or age 10 years and 65% likely to drop held items (-5% per level) and flee at maximum speed, characters 9th and above save at +2, clerics 7th and above are immune, 2-12 turn duration</t>
  </si>
  <si>
    <t>cause fear on sight, targets below 5th level are 65% likely to drop held items (-5% per level) and flee at maximum speed, 2 turn duration</t>
  </si>
  <si>
    <t>cause fear on sight, 60' range, targets must save vs magic or be paralyzed 1-4 rounds, save is at +1 per ally above 6:1 ratio with mummy, humans save at additional +2</t>
  </si>
  <si>
    <t>cause fear on sight, targets must save vs magic or suffer 50% strength penalty, duration 1-6 turns</t>
  </si>
  <si>
    <t>cause fear on sight in creatures with fewer than 5 HD, victims fall inert to the ground for 5-8 rounds, or half that if they make a saving throw vs magic</t>
  </si>
  <si>
    <t>cause fearn 30' radius, targets must save vs magic or 65% likely to drop held items (-5% per level) and flee at maximum speed, 6 round duration</t>
  </si>
  <si>
    <t>cause fear on sight in creatures with fewer than 5 HD, victims are 65% likely to drop held items (-5% per level) and flee at maximum speed, 6 round duration</t>
  </si>
  <si>
    <t>cause fear on sight, targets must save vs magic at -2 or 65% likely to drop held items (-5% per level) and flee at maximum speed, 6 round duration</t>
  </si>
  <si>
    <t>general immunity IV</t>
  </si>
  <si>
    <r>
      <t xml:space="preserve">completely immune to all physical, magic and psionic effects except </t>
    </r>
    <r>
      <rPr>
        <b/>
        <sz val="10"/>
        <rFont val="Arial"/>
        <family val="2"/>
      </rPr>
      <t>exorcism</t>
    </r>
    <r>
      <rPr>
        <sz val="10"/>
        <rFont val="Arial"/>
        <family val="2"/>
      </rPr>
      <t>, which destroys it</t>
    </r>
  </si>
  <si>
    <t>general immunity IV, fear aura XV</t>
  </si>
  <si>
    <t>Phoenix</t>
  </si>
  <si>
    <t>bite or claw/claw</t>
  </si>
  <si>
    <t>2-12 or 1-8/1-8</t>
  </si>
  <si>
    <t>extraplanar, celestial</t>
  </si>
  <si>
    <t>shriek XIV</t>
  </si>
  <si>
    <t>phoenix</t>
  </si>
  <si>
    <t>emit piercing whistle continuously during combat, causing all creatures within 30' to suffer -3 to their initiative roll</t>
  </si>
  <si>
    <t>general resistance III</t>
  </si>
  <si>
    <t>immune to non-magical element effects (such as fire, cold, lightning, etc); able to dwell on elemental planes indefinitely</t>
  </si>
  <si>
    <t>affect normal fires III</t>
  </si>
  <si>
    <t>20th / 1st</t>
  </si>
  <si>
    <t>1st level (MU), 100' range, control a small fire (such as a torch or small bonfire) such that the light exuded is diminished to near darkness or increased to a light spell, 2 turn duration</t>
  </si>
  <si>
    <t>audible glamer I</t>
  </si>
  <si>
    <t>2nd/3rd level (MU), 140' range, combined effects of audible glamer I and phantasmal force, lasts as long as concentrated on, caster may move but not fight, max volume of 24 men running and shouting (these are all very similar to spectral force)</t>
  </si>
  <si>
    <t>2nd/3rd level (MU), 140' range, combined effects of audible glamer I and phantasmal force, does not require concentration, permanent unless dispelled, max volume of 24 men running and shouting</t>
  </si>
  <si>
    <t>2nd/3rd level (MU), 280' range, combined effects of audible glamer I and phantasmal force as well as an olfactory component, does not require concentration, permanent unless dispelled, max volume of 24 men running and shouting</t>
  </si>
  <si>
    <t>2nd/3rd level (MU), self, combined effects of audible glamer I and phantasmal force, assume illusory form of a trusted companion, does not require concentration, permanent unless dispelled</t>
  </si>
  <si>
    <t>become invisible I, magic resistance (35%), change self V, weakness, camouflage (90%), ambush III, wary VI, speak with monsters, audible glamer I, immitate voice, pass without trace, water breathing I, dancing lights I, infravision I, ultravision I</t>
  </si>
  <si>
    <r>
      <t xml:space="preserve">3rd level (illusionist), 240' range, combined effects of </t>
    </r>
    <r>
      <rPr>
        <b/>
        <sz val="10"/>
        <rFont val="Arial"/>
        <family val="2"/>
      </rPr>
      <t>audible glamer I</t>
    </r>
    <r>
      <rPr>
        <sz val="10"/>
        <rFont val="Arial"/>
        <family val="2"/>
      </rPr>
      <t xml:space="preserve"> and </t>
    </r>
    <r>
      <rPr>
        <b/>
        <sz val="10"/>
        <rFont val="Arial"/>
        <family val="2"/>
      </rPr>
      <t>phantasmal force</t>
    </r>
    <r>
      <rPr>
        <sz val="10"/>
        <rFont val="Arial"/>
        <family val="2"/>
      </rPr>
      <t>, lasts as long as concentrated on plus 3 rounds, max volume of 24 men running and shouting</t>
    </r>
  </si>
  <si>
    <t>audible glamer II</t>
  </si>
  <si>
    <t>20th / 3rd</t>
  </si>
  <si>
    <t>2nd level (MU), 260' range, causes volume of sound to arise up to the volume of 24 men (talking, singing, marching, etc)</t>
  </si>
  <si>
    <t>blink V</t>
  </si>
  <si>
    <t>3rd level (MU), self, caster causes his form to randomly blink up to 2' from previous position, 1-in-8 to be ahead, 4-in-8  to the side, 3-in-8 to the rear), non-AoE attacks made during or after the blink segment (which occurs on the 2-8th segment) automatically miss, however the caster is also 25% likely to miscast spells while the spell is in affect (he may always attack normall), duration 2 turns</t>
  </si>
  <si>
    <t>movanic deva, phoenix, svirfneblin(s)</t>
  </si>
  <si>
    <t>blur III</t>
  </si>
  <si>
    <t>2nd level (illusionist), self, caster becomes blurred, gaining +1 to all saving throws vs magic and +2 AC vs missile attacks (with an additional +2 AC vs the first missile attack directed at him), duration 23 rounds</t>
  </si>
  <si>
    <t>call woodland beings</t>
  </si>
  <si>
    <t>20th / 6th</t>
  </si>
  <si>
    <t>4th level (druid), 320' range, one of the following creatures may show up within 2 turns: (1-in-8) 2-8 brownies | (1-in-8) 1-4 centaurs | (1-in-8) 1-4 dryads | (1-in-8) 1-8 pixies | (1-in-8) 1-4 satyrs | (1-in-8) 1-6 sprites | (1-in-8) 1 treant | (1-in-8) 1 unicorn; only usable outdoors and creature(s) each get a saving throw vs spell at -4 to avoid the summons; creature is favorably disposed toward caster but not under direct command</t>
  </si>
  <si>
    <t>4th level (druid), 10' radius affected, adjust local temperature upward or downward by up to 180° F, duration 4 hours</t>
  </si>
  <si>
    <t>control temperature II</t>
  </si>
  <si>
    <t>brownie, lava child cleric, phoenix</t>
  </si>
  <si>
    <t>color spray</t>
  </si>
  <si>
    <t>1st level (illusionist), caster projects a 20' long and 20' wide cone of color, 1-6 creatures within area (max 20 combined HD) must save vs spell or be a) struck unconcious (2-8 rounds) if they have fewer than 21 HD, b) blinded  (1-4 rounds) if they have 21-22 HD and stunned (2-8 segments) if they have more than 22 HD; creatures with fewer than 6 HD do not get a saving throw</t>
  </si>
  <si>
    <t>dancing lights V</t>
  </si>
  <si>
    <t>1st level (MU), 240' range, caster creates 1-4 fiery shapes lasting up to 4 turns</t>
  </si>
  <si>
    <t>duo-dimension</t>
  </si>
  <si>
    <t>pheonix</t>
  </si>
  <si>
    <t>7th level (MU), self, caster becomes 2 dimensional, causing them to be invisible from the side and able to pass through extremely narrow slits (such as under doors), they can also attack and cast spells normally however any physical attack inflicts triple damage adn there is a chance that they will be dragged into the Astral Plane by a hostile creature, duration 23 rounds</t>
  </si>
  <si>
    <t>find the path</t>
  </si>
  <si>
    <t>6th level (cleric), self, provides a short, direct path to any location the caster desires, duration 20 turns</t>
  </si>
  <si>
    <t>deva(s), lava child cleric, phoenix</t>
  </si>
  <si>
    <t>(22-36)</t>
  </si>
  <si>
    <t>fire quench</t>
  </si>
  <si>
    <t>fire charm</t>
  </si>
  <si>
    <t>4th level (MU), 10' range, enchant a pre-existing bon fire such that all within 30' of it must save vs spell or become transfixed by the fire for up to 4 turns, the caster may then issue a powerful, 12-word suggestion, against which the targets save at -3</t>
  </si>
  <si>
    <t>fire seeds</t>
  </si>
  <si>
    <r>
      <t xml:space="preserve">6th level (cleric), self, caster may create one of two objects, a) 4 </t>
    </r>
    <r>
      <rPr>
        <b/>
        <sz val="10"/>
        <rFont val="Arial"/>
        <family val="2"/>
      </rPr>
      <t>fire acorns</t>
    </r>
    <r>
      <rPr>
        <sz val="10"/>
        <rFont val="Arial"/>
        <family val="2"/>
      </rPr>
      <t xml:space="preserve"> (hurl up to 40', with a hit causing 2-16 damage and ignite any flammable object within 5' of target) or b) 8 </t>
    </r>
    <r>
      <rPr>
        <b/>
        <sz val="10"/>
        <rFont val="Arial"/>
        <family val="2"/>
      </rPr>
      <t>incendiary berries</t>
    </r>
    <r>
      <rPr>
        <sz val="10"/>
        <rFont val="Arial"/>
        <family val="2"/>
      </rPr>
      <t xml:space="preserve"> (hurl up to 6', automatically causing 1-8 damage target and all within 5' of target (though the splash targets may save for half) and igniting any flammable gear they have); duration is 20 turns</t>
    </r>
  </si>
  <si>
    <t>fire shield</t>
  </si>
  <si>
    <t>20th / 9th</t>
  </si>
  <si>
    <r>
      <t xml:space="preserve">special, self, caster becomes immolated in whispy blue flame, casting light in 15' radius and reflecting double any incoming melee damage back on the attack </t>
    </r>
    <r>
      <rPr>
        <sz val="10"/>
        <color rgb="FFFF0000"/>
        <rFont val="Arial"/>
        <family val="2"/>
      </rPr>
      <t>(phoenix are immune to elemental damage so ignoring the damage prevention)</t>
    </r>
    <r>
      <rPr>
        <sz val="10"/>
        <rFont val="Arial"/>
        <family val="2"/>
      </rPr>
      <t>, duration 22 rounds</t>
    </r>
  </si>
  <si>
    <t>lumbering XII</t>
  </si>
  <si>
    <t>must choose one of two physical attack options: a) claw/claw (1-8/1-8, airborne-only) or b) bite (2-12, grounded-only)</t>
  </si>
  <si>
    <t>irrel. / 2nd</t>
  </si>
  <si>
    <t>babau, fire mephit, firenewt, phoenix</t>
  </si>
  <si>
    <t>become invisible VI</t>
  </si>
  <si>
    <t>20th / 8th</t>
  </si>
  <si>
    <t>4th level (illusionist), becomes invisible to normal and infravision gaining +4 AC and +4 saving throws, able to attack normall while invisible, duration 24 rounds</t>
  </si>
  <si>
    <t>incendiary cloud</t>
  </si>
  <si>
    <t>7th level (druid), range 160', extinguish a max-50' diameter area fire</t>
  </si>
  <si>
    <t>8th level (MU), range 30', cause a pre-existing flame source (potentially the phoenix itself) to produce a gout of opaque smoke, filling a 23' diameter x 10' high cyllinder in 2 rounds before igniting on the 3rd, damaging all within for 10 (round 3), 20 (round 4) and 10 (round 5), each round of damage allows a fresh save for half damage and any successful save applies to all subsequent rounds, the opaque smoke lasts for 0-5 rounds after the burning ends</t>
  </si>
  <si>
    <t>20th / 16th</t>
  </si>
  <si>
    <t>2nd level (illusionist), cast upon a single target (or self), this causes any divination spell cast on or about the subject to return incorrect (opposite) information if the caster of the divination spell fails a saving throw vs spell, duration 1 round per level (6-20)</t>
  </si>
  <si>
    <t>produce fire</t>
  </si>
  <si>
    <t>4th level (druid), 40' range, generates a non-magical fire up to 12'x12'x12', causing 1-4 damage to all within and ignting combustibes</t>
  </si>
  <si>
    <t>irrel. / 6th</t>
  </si>
  <si>
    <t>abishai, barbed devil, efreeti, firenewt, grig, horned devil, lava child mage, phoenix, pit fiend, type III demon, types V-VI demon</t>
  </si>
  <si>
    <t>self, caster weaves a turning pattern of shadows in the air, only evil targets affected, up to 24 HD worth must save vs spell or be transfixed for as long as the caster sustains the pattern (requiring 100% concentration), meanwhile allies of good alignment gain protection from evil III and remove fear I while within sight of the shadow pattern, only usable in shadowy environments</t>
  </si>
  <si>
    <t>remove fear I</t>
  </si>
  <si>
    <t>remove fear II</t>
  </si>
  <si>
    <t>all within 10' radius of phoenix gain +4 on their saving throw vs the next fear effect they face, if targets are currently under fear effect then they immediately get a save at +6, duration 1 turn</t>
  </si>
  <si>
    <t>2nd level (cleric), self, caster causes all snakes within 30' radius of self (no greater than the caster's hp in snake hp) to become automatically charmed for 5-8 rounds</t>
  </si>
  <si>
    <t>veil</t>
  </si>
  <si>
    <t>6th level (illusionist), 200' range, caster instantly changes the appearance of his surroundings such that anything short of true seeing cannot penetrate the illusion, duration 20 turns</t>
  </si>
  <si>
    <t>20th / 12th</t>
  </si>
  <si>
    <t>wall of fire III</t>
  </si>
  <si>
    <t>5th level (druid), 80' range, generates either a 400' wall or a 100' radius ring around the caster (of height 20') that moves with the caster; only side facing away from caster inflicts damage, passing through wall inflicts 24-36 (4-16+20) damage, those within 10' take 2-8, those within 20' take 1-4, undead take double damage, duration is 2 turns</t>
  </si>
  <si>
    <t>phoenix dispel</t>
  </si>
  <si>
    <t>40th / 5th</t>
  </si>
  <si>
    <t>3rd level (MU), 120' range, 50% to negate non-item related magic within a 30'x30' sqaure, +5% for caster levels below 11th and -2% for caster levels above 11th, 48% to destroy potions</t>
  </si>
  <si>
    <t>3rd level (MU), 120' range, 50% to negate non-item related magic within a 30'x30' sqaure, +5% for caster levels below 20th and -2% for caster levels above 20th, 90% to destroy potions</t>
  </si>
  <si>
    <t>3rd level (MU), 120' range, 50% to negate non-item related magic within a 30'x30' sqaure, +5% for caster levels below 13th and -2% for caster levels above 13th, 52% to destroy potions</t>
  </si>
  <si>
    <t>3rd level (MU), 120' range, 50% to negate non-item related magic within a 30'x30' sqaure, +5% for caster levels below 15th and -2% for caster levels above 15th, 56% to destroy potions</t>
  </si>
  <si>
    <t>3rd level (MU), 120' range, 50% to negate non-item related magic within a 30'x30' sqaure, +5% for caster levels below 12th and -2% for caster levels above 12th, 50% to destroy potions</t>
  </si>
  <si>
    <t>3rd level (MU), 120' range, 50% to negate non-item related magic within a 30'x30' sqaure, +5% for caster levels below 9th and -2% for caster levels above 9th, 44% to destroy potions</t>
  </si>
  <si>
    <t>3rd level (MU), 120' range, 50% to negate non-item related magic within a 30'x30' sqaure, +5% for caster levels below 8th and -2% for caster levels above 8th, 42% to destroy potions</t>
  </si>
  <si>
    <t>3rd level (MU), 120' range, 50% to negate non-item related magic within a 30'x30' sqaure, +5% for caster levels below 7th and -2% for caster levels above 7th, 40% to destroy potions</t>
  </si>
  <si>
    <t>3rd level (MU), 120' range, 50% to negate non-item related magic within a 30'x30' sqaure, +5% for caster levels below 9th and -2% for caster levels above 9th, 40% to destroy potions, using this ability causes the moon dog to immediately be banished back to Elysium</t>
  </si>
  <si>
    <t>3rd level (MU), 120' range, 50% to negate non-item related magic within a 30'x30' sqaure, +5% for caster levels below 40th, automatically destroys potions and dispels all illusions with 200'</t>
  </si>
  <si>
    <t>enhanced exorcism</t>
  </si>
  <si>
    <t>special, 10' range, automatically negates possession of any creature or magic item, including magic jar, curse and charm effects</t>
  </si>
  <si>
    <t>detect charm I</t>
  </si>
  <si>
    <t>power word stun III (once per day), slow II, wall of force, wary II, initiative mastery, web II, mirror image III, command, classed (cleric 12), magic resistance (20%), weapon immunity II, mind control immunity, charged effect immune, fire resistance VIII, cold resistance VIII, acid resistance II, dimension door II, teleport without error, planar travel X, psionics XXXVI, ESP I, telepathy V, clairaudience, clairvoyance, detect good/evil, detect lie, detect charm I, turn deficient</t>
  </si>
  <si>
    <t>detect charm II</t>
  </si>
  <si>
    <t>continously detect mind control effects on all targets within 30'</t>
  </si>
  <si>
    <t>hollyphant, phoenix</t>
  </si>
  <si>
    <t>detect magic V</t>
  </si>
  <si>
    <t>continuously detect magic radiations within 15' radius</t>
  </si>
  <si>
    <t>cure disease I (once per week), weapon immunity VII, hug III, assume form V, summon V, accelerated healing I, disease immune, propagate II, minion: brown bear</t>
  </si>
  <si>
    <t>completely immune to magic effects with one exception: a) cure disease I destroys it</t>
  </si>
  <si>
    <t>proc: tentacles permanently transform target's flesh into a transparent slime unless they save vs spell, transformation takes 2-5 rounds, after which the victim suffers 1-12 per round unless kept damp, effect may be removed with cure disease I or cure serious wound</t>
  </si>
  <si>
    <t>frond proc: reduce target's dex by 1-4, any hit for 4 automatically results in seizure (2 rounds hold effect, then 5 rounds at -2 to hit and 75% movement); dexterity returns at rate of 1 per day but only to half the original score (cure disease I is needed to restore the rest); if target is reduced to 2 dex he becomes incapacitated and if reduced to 0 he dies</t>
  </si>
  <si>
    <t>if psionics are used within 10' of parasite psionic becomes infested, subsequent uses of psionics cause permanent loss of 1 point per use, every 6 points consumed causes additional parasite to spawn, cure disease I to remove</t>
  </si>
  <si>
    <t>proc: automatically inflict disease on any hit, recipient is immune to cure spells and heals at 10% the normal rate, loses 2 charisma per month (permanently), dies in 1-6 months, removed by cure disease I</t>
  </si>
  <si>
    <t>bite proc: 50% likely to inflict disease, no save, automatically fatal within 2-8 days, removed by cure disease I</t>
  </si>
  <si>
    <t>bite proc: 50% likely to inflict disease, no save, automatically fatal within 2-5 weeks, removed by cure disease I</t>
  </si>
  <si>
    <t>bludgeon proc: 25% likely to inflict disease, no save, fatal within 1-6 months during which victim heals at 10% the natural rate and is immune to cure wounds effects, even if cure disease I is used victim loses 2 cha per month</t>
  </si>
  <si>
    <t>on contact: 5-20 damage and all within 3' must save vs poison or die in 2-5 turns unless a cure disease I is cast</t>
  </si>
  <si>
    <t>proc: upon contact with exposed flesh, target is automatically infested, only removable via flame application or cure disease I, otherise death in 1-3 turns</t>
  </si>
  <si>
    <t>contact proc: each round a worm leaps from son of Kyuss toward a melee range target, upon contact with exposed flesh (standard to hit) target becomes infested, taking one round for worm to break skin, worm drills to brain in 1-4 rounds during which it can be stopped with remove curse or cure disease I and delayed 1-6 turns by neutralize poison or dispel evil, otherwise target immediately becomes a son of Kyuss</t>
  </si>
  <si>
    <t>35% of groups larger than 2 will contain an egg-laying female, successful hit causes no damage but injects eggs into the target which hatch 1-3 days later, killing the victim and releasing 1-4 baby gryphs, cure disease I or dispel evil will remove them</t>
  </si>
  <si>
    <t>any victim slain will have 4-10 eggs inserted into it, hatching as tenebrous worms after 12 days (which will completely devour the body), cure disease I is needed to remove the eggs/worms prior to a raise dead being attempted</t>
  </si>
  <si>
    <t>bite proc: any female elf or half-elf damaged by this creature's bite transforms into a like creature in 3 days unless cure disease I and remove curse are cast on her first</t>
  </si>
  <si>
    <t>bite proc: any human damaged by this creature's bite transforms into a like creature in 2-5 days unless cure disease I and remove curse are cast on her first</t>
  </si>
  <si>
    <t xml:space="preserve">bite proc: any humanoid damaged by this must save vs poison or be afflicted with ophidian curse, transformation begins within 2-5 days and lasts 8-16 days, during which a cure disease I will heal the target; otherwise they will become an ophidian at the end of the 10-21 days (or kill them if they are a non-human/non-demi-human) </t>
  </si>
  <si>
    <t>after sting attack 2 greater than needed to hit, M-and-smaller target is immobilized must save vs paralyzation or be paralyzed, in the following round a saliva-like fluid is inject and all fluids are drained from the target two rounds later (or one round if S-sized), killing them; if process is stopped prior to drain effect but subsequent to saliva injection, target will still die after 1 hour unless cure disease I, heal or regenerate is used</t>
  </si>
  <si>
    <t>on hit, 2-8 damage and save vs poison or die in 2-5 rounds, cure disease I prevents death</t>
  </si>
  <si>
    <t>cure disease I</t>
  </si>
  <si>
    <t>raise dead outright destroys spectres, wights and wraiths who fail a save vs magic; the spell requires that the vital body parts be present as well as physical contact (so again, no incorporeal) and the target must be very recently deceased (1 day per level); bless is not required, but in the case of mummies the raise dead must be preceded by a cure disease I within one hour of the deceased becoming a mummy  (discussed in Dragon 33)</t>
  </si>
  <si>
    <t>cure disease II</t>
  </si>
  <si>
    <t>special, touch, cures disease instantaneously</t>
  </si>
  <si>
    <t>flaming blood</t>
  </si>
  <si>
    <t>when struck, all within 6' suffer 1-8 fire damage per 5 hp inflicted on the phoenix (rounding town) and any flammable gear they have must save or be ignited, saving throw for half damage</t>
  </si>
  <si>
    <t>reincarnate</t>
  </si>
  <si>
    <t>badger</t>
  </si>
  <si>
    <t>brown bear</t>
  </si>
  <si>
    <t>wild boar</t>
  </si>
  <si>
    <t>centaur</t>
  </si>
  <si>
    <t>eagle</t>
  </si>
  <si>
    <t>faun</t>
  </si>
  <si>
    <t>fox</t>
  </si>
  <si>
    <t>hawk</t>
  </si>
  <si>
    <t>human</t>
  </si>
  <si>
    <t>lynx</t>
  </si>
  <si>
    <t>raccoon</t>
  </si>
  <si>
    <t>stag</t>
  </si>
  <si>
    <t>wolverine</t>
  </si>
  <si>
    <t>half-elf</t>
  </si>
  <si>
    <t>half-orc</t>
  </si>
  <si>
    <r>
      <t xml:space="preserve">7th level (druid), touch, target creature may be restored after up to 7 days dead, however they will now be (15%) </t>
    </r>
    <r>
      <rPr>
        <b/>
        <sz val="10"/>
        <rFont val="Arial"/>
        <family val="2"/>
      </rPr>
      <t>human</t>
    </r>
    <r>
      <rPr>
        <sz val="10"/>
        <rFont val="Arial"/>
        <family val="2"/>
      </rPr>
      <t xml:space="preserve"> | (5%) </t>
    </r>
    <r>
      <rPr>
        <b/>
        <sz val="10"/>
        <rFont val="Arial"/>
        <family val="2"/>
      </rPr>
      <t>black bear</t>
    </r>
    <r>
      <rPr>
        <sz val="10"/>
        <rFont val="Arial"/>
        <family val="2"/>
      </rPr>
      <t xml:space="preserve"> | (5%) </t>
    </r>
    <r>
      <rPr>
        <b/>
        <sz val="10"/>
        <rFont val="Arial"/>
        <family val="2"/>
      </rPr>
      <t>eagle</t>
    </r>
    <r>
      <rPr>
        <sz val="10"/>
        <rFont val="Arial"/>
        <family val="2"/>
      </rPr>
      <t xml:space="preserve"> | (5%) </t>
    </r>
    <r>
      <rPr>
        <b/>
        <sz val="10"/>
        <rFont val="Arial"/>
        <family val="2"/>
      </rPr>
      <t>stag</t>
    </r>
    <r>
      <rPr>
        <sz val="10"/>
        <rFont val="Arial"/>
        <family val="2"/>
      </rPr>
      <t xml:space="preserve"> | (5%) </t>
    </r>
    <r>
      <rPr>
        <b/>
        <sz val="10"/>
        <rFont val="Arial"/>
        <family val="2"/>
      </rPr>
      <t>wolf</t>
    </r>
    <r>
      <rPr>
        <sz val="10"/>
        <rFont val="Arial"/>
        <family val="2"/>
      </rPr>
      <t xml:space="preserve"> | (5%) </t>
    </r>
    <r>
      <rPr>
        <b/>
        <sz val="10"/>
        <rFont val="Arial"/>
        <family val="2"/>
      </rPr>
      <t>wolverine</t>
    </r>
    <r>
      <rPr>
        <sz val="10"/>
        <rFont val="Arial"/>
        <family val="2"/>
      </rPr>
      <t xml:space="preserve"> | (4%) </t>
    </r>
    <r>
      <rPr>
        <b/>
        <sz val="10"/>
        <rFont val="Arial"/>
        <family val="2"/>
      </rPr>
      <t>brown bear</t>
    </r>
    <r>
      <rPr>
        <sz val="10"/>
        <rFont val="Arial"/>
        <family val="2"/>
      </rPr>
      <t xml:space="preserve"> | (4%) </t>
    </r>
    <r>
      <rPr>
        <b/>
        <sz val="10"/>
        <rFont val="Arial"/>
        <family val="2"/>
      </rPr>
      <t>dryad</t>
    </r>
    <r>
      <rPr>
        <sz val="10"/>
        <rFont val="Arial"/>
        <family val="2"/>
      </rPr>
      <t xml:space="preserve"> | (4%) </t>
    </r>
    <r>
      <rPr>
        <b/>
        <sz val="10"/>
        <rFont val="Arial"/>
        <family val="2"/>
      </rPr>
      <t>elf</t>
    </r>
    <r>
      <rPr>
        <sz val="10"/>
        <rFont val="Arial"/>
        <family val="2"/>
      </rPr>
      <t xml:space="preserve"> | (4%) </t>
    </r>
    <r>
      <rPr>
        <b/>
        <sz val="10"/>
        <rFont val="Arial"/>
        <family val="2"/>
      </rPr>
      <t>gnome</t>
    </r>
    <r>
      <rPr>
        <sz val="10"/>
        <rFont val="Arial"/>
        <family val="2"/>
      </rPr>
      <t xml:space="preserve"> | (4%) </t>
    </r>
    <r>
      <rPr>
        <b/>
        <sz val="10"/>
        <rFont val="Arial"/>
        <family val="2"/>
      </rPr>
      <t>hawk</t>
    </r>
    <r>
      <rPr>
        <sz val="10"/>
        <rFont val="Arial"/>
        <family val="2"/>
      </rPr>
      <t xml:space="preserve"> | (4%) </t>
    </r>
    <r>
      <rPr>
        <b/>
        <sz val="10"/>
        <rFont val="Arial"/>
        <family val="2"/>
      </rPr>
      <t>pixie</t>
    </r>
    <r>
      <rPr>
        <sz val="10"/>
        <rFont val="Arial"/>
        <family val="2"/>
      </rPr>
      <t xml:space="preserve"> | (4%) </t>
    </r>
    <r>
      <rPr>
        <b/>
        <sz val="10"/>
        <rFont val="Arial"/>
        <family val="2"/>
      </rPr>
      <t>wild boar</t>
    </r>
    <r>
      <rPr>
        <sz val="10"/>
        <rFont val="Arial"/>
        <family val="2"/>
      </rPr>
      <t xml:space="preserve"> | (3%) </t>
    </r>
    <r>
      <rPr>
        <b/>
        <sz val="10"/>
        <rFont val="Arial"/>
        <family val="2"/>
      </rPr>
      <t>badger</t>
    </r>
    <r>
      <rPr>
        <sz val="10"/>
        <rFont val="Arial"/>
        <family val="2"/>
      </rPr>
      <t xml:space="preserve"> | (3%) </t>
    </r>
    <r>
      <rPr>
        <b/>
        <sz val="10"/>
        <rFont val="Arial"/>
        <family val="2"/>
      </rPr>
      <t>centaur</t>
    </r>
    <r>
      <rPr>
        <sz val="10"/>
        <rFont val="Arial"/>
        <family val="2"/>
      </rPr>
      <t xml:space="preserve"> | (3%) </t>
    </r>
    <r>
      <rPr>
        <b/>
        <sz val="10"/>
        <rFont val="Arial"/>
        <family val="2"/>
      </rPr>
      <t>faun</t>
    </r>
    <r>
      <rPr>
        <sz val="10"/>
        <rFont val="Arial"/>
        <family val="2"/>
      </rPr>
      <t xml:space="preserve"> | (3%) </t>
    </r>
    <r>
      <rPr>
        <b/>
        <sz val="10"/>
        <rFont val="Arial"/>
        <family val="2"/>
      </rPr>
      <t>lynx</t>
    </r>
    <r>
      <rPr>
        <sz val="10"/>
        <rFont val="Arial"/>
        <family val="2"/>
      </rPr>
      <t xml:space="preserve"> | (3%) </t>
    </r>
    <r>
      <rPr>
        <b/>
        <sz val="10"/>
        <rFont val="Arial"/>
        <family val="2"/>
      </rPr>
      <t>owl</t>
    </r>
    <r>
      <rPr>
        <sz val="10"/>
        <rFont val="Arial"/>
        <family val="2"/>
      </rPr>
      <t xml:space="preserve"> | (2%) </t>
    </r>
    <r>
      <rPr>
        <b/>
        <sz val="10"/>
        <rFont val="Arial"/>
        <family val="2"/>
      </rPr>
      <t>fox</t>
    </r>
    <r>
      <rPr>
        <sz val="10"/>
        <rFont val="Arial"/>
        <family val="2"/>
      </rPr>
      <t xml:space="preserve"> | (2%) </t>
    </r>
    <r>
      <rPr>
        <b/>
        <sz val="10"/>
        <rFont val="Arial"/>
        <family val="2"/>
      </rPr>
      <t>raccoon</t>
    </r>
    <r>
      <rPr>
        <sz val="10"/>
        <rFont val="Arial"/>
        <family val="2"/>
      </rPr>
      <t xml:space="preserve"> | (1%) </t>
    </r>
    <r>
      <rPr>
        <b/>
        <sz val="10"/>
        <rFont val="Arial"/>
        <family val="2"/>
      </rPr>
      <t>half-elf</t>
    </r>
    <r>
      <rPr>
        <sz val="10"/>
        <rFont val="Arial"/>
        <family val="2"/>
      </rPr>
      <t xml:space="preserve"> | (1%) </t>
    </r>
    <r>
      <rPr>
        <b/>
        <sz val="10"/>
        <rFont val="Arial"/>
        <family val="2"/>
      </rPr>
      <t>halfling</t>
    </r>
    <r>
      <rPr>
        <sz val="10"/>
        <rFont val="Arial"/>
        <family val="2"/>
      </rPr>
      <t xml:space="preserve"> | (1%) </t>
    </r>
    <r>
      <rPr>
        <b/>
        <sz val="10"/>
        <rFont val="Arial"/>
        <family val="2"/>
      </rPr>
      <t>half-orc</t>
    </r>
    <r>
      <rPr>
        <sz val="10"/>
        <rFont val="Arial"/>
        <family val="2"/>
      </rPr>
      <t>, with the new form appearing within 1-6 turns</t>
    </r>
  </si>
  <si>
    <t>immolation rebirth</t>
  </si>
  <si>
    <t>when near death the phoenix may explode into a raging, smokey firestorm, 50'x80' (20' high) blinding and causing 42-56 damage to all within (or within 10' of the edge), smoking furiously for one round, flaring back up in round 3 to cause 20 damage, 40 damage in round 4, 20 damage in round 5 and finally smoking out for an additional 0-5 rounds; any within the area may save at each of the four damage events for half damage, and a successful save applies to all successfive rounds, when the conflagration ends a gem-like egg stands at the center of the wreckage which hatches into a new phoenix after 20 days</t>
  </si>
  <si>
    <t>carbuncle, dragon horse, phoenix</t>
  </si>
  <si>
    <t>cell adjustment</t>
  </si>
  <si>
    <t>psionic ability (special, no cost), touch range, target is either cured of all disease(s) or healed of up to 100 hp of damage</t>
  </si>
  <si>
    <t>any incoming energy attack (magic, breath weapon, etc) targeting a location within 10' of the caster may be canceled at the cost of 1 psionic point per die of damage OR level of the effect, whichever is higher</t>
  </si>
  <si>
    <t>energy control I</t>
  </si>
  <si>
    <t>energy control II</t>
  </si>
  <si>
    <t>any incoming energy attack (magic, breath weapon, etc) targeting a location within 10' of the caster may be canceled</t>
  </si>
  <si>
    <t>molecular agitation</t>
  </si>
  <si>
    <t>psionic ability (special), able to heat any single object within sight, setting alight paper and causing liquids to boil; if directed at flesh, causes an incrementing 1 damage per round as long as concentrated on (1, then 2, then 3…); if directed at metal, object becomes uncomfortably warm, causes 1-4 damage on round 2, 2-8  damage on round 3 and beyond as long as concentrated on, once concentration (or sightline) is broken it causes 1-4 damage in next round before tapering off</t>
  </si>
  <si>
    <t>probability travel III</t>
  </si>
  <si>
    <t>psionic ability (special), caster may travel with up to 8 companions to any other plane with an 90% likelihood of success (otherwise it is a random plane)</t>
  </si>
  <si>
    <t>Phycomid</t>
  </si>
  <si>
    <t>custom (feathers are worth 50gp each, beak, talon and eyes are worth 5,000 gp each)</t>
  </si>
  <si>
    <t>projectile globules</t>
  </si>
  <si>
    <t>phycomid</t>
  </si>
  <si>
    <t>propagate XXII</t>
  </si>
  <si>
    <t>projectile globules (phycomid)</t>
  </si>
  <si>
    <t>any M-sized creature failing their save against projectile globule becomes a new phycomid</t>
  </si>
  <si>
    <r>
      <t xml:space="preserve">12' range, two shots per round causing 3-6 acid damage on successful hit, target must additionally save vs. poison or grow mushrooms at the location, causing an additional 5-8 damage 5-8 rounds after the initial damage; these growths continue and trigger </t>
    </r>
    <r>
      <rPr>
        <b/>
        <sz val="10"/>
        <rFont val="Arial"/>
        <family val="2"/>
      </rPr>
      <t>propagate XXII</t>
    </r>
    <r>
      <rPr>
        <sz val="10"/>
        <rFont val="Arial"/>
        <family val="2"/>
      </rPr>
      <t xml:space="preserve"> after 5-8 turns unless a </t>
    </r>
    <r>
      <rPr>
        <b/>
        <sz val="10"/>
        <rFont val="Arial"/>
        <family val="2"/>
      </rPr>
      <t>cure disease</t>
    </r>
    <r>
      <rPr>
        <sz val="10"/>
        <rFont val="Arial"/>
        <family val="2"/>
      </rPr>
      <t xml:space="preserve"> is received</t>
    </r>
  </si>
  <si>
    <t>ascomoid, phycomid</t>
  </si>
  <si>
    <t>projectile globules, mind control immunity, fire resistance V</t>
  </si>
  <si>
    <t>Planetar</t>
  </si>
  <si>
    <t>death knight, death slaad, planetar, remorhaz, type VI demon, vision</t>
  </si>
  <si>
    <t>13-19/13-19/13-19</t>
  </si>
  <si>
    <t>gear: celestial sword</t>
  </si>
  <si>
    <t>planetar</t>
  </si>
  <si>
    <r>
      <t xml:space="preserve">over-sized bastard sword +4, some or all of the +4 enchantment may be applied to wielder's armor class, though this bonus only applies to a specific melee attacker, evil targets damaged by this sword cannot be healed except by rest or </t>
    </r>
    <r>
      <rPr>
        <b/>
        <sz val="10"/>
        <rFont val="Arial"/>
        <family val="2"/>
      </rPr>
      <t>wish</t>
    </r>
    <r>
      <rPr>
        <sz val="10"/>
        <rFont val="Arial"/>
        <family val="2"/>
      </rPr>
      <t xml:space="preserve"> and suffer an additional 1 damage per round (per hit) for a turn unless bandaged</t>
    </r>
  </si>
  <si>
    <t>planetar agility</t>
  </si>
  <si>
    <t>+4 reaction bonus, +4 to hit with missile weapons</t>
  </si>
  <si>
    <t>"7th" / 11th</t>
  </si>
  <si>
    <t>blade barrier III</t>
  </si>
  <si>
    <t>6th level (cleric), 30' range, generates a 10' radius ring around the caster of height 20', anything passing through suffers 8-64 slashing damage, duration 21 rounds</t>
  </si>
  <si>
    <t>blindness aura I, camel spit, continual light I, disease, ice storm, pyrotechnics, spray musk I-II</t>
  </si>
  <si>
    <t>completely immune to magic effects with three exceptions: a) acid effects, b) cure disease I and c) continual light I (both of which instantly destroy the mold)</t>
  </si>
  <si>
    <t>in darkness, shadow demons take half damage from all attacks; normal illumination inflicts -4 AC penalty; bright light inflicts -8 AC penalty and all incoming damage is quadrupled; light/continual light I affect this creature as a like-level fireball (1-6 per level, save for half damage)</t>
  </si>
  <si>
    <t>continual light I</t>
  </si>
  <si>
    <t>cleric light and continual light I spells (levels 1 and 3) are reversible and create darkness in a like radius (40' and 120' respectively); the magic user versions (levels 1 and 2) are not reversible, but mages have a dedicated darkness spell (level 2), which is much less powerful than the cleric versions</t>
  </si>
  <si>
    <t>skeletons, zombies, ghosts, shadows, mummies, liches and ghosts are entirely unaffected by sunlight; wights, wraiths and spectres are rendered powerless by any strong light (continual light I); vampires are made helpless by sunlight (or wand of illumination) and are destroyed after 1 turn of exposure</t>
  </si>
  <si>
    <t>dispel magic is generally only useful against spells (not magic items); continual darkness always trumps continual light I and will permanently negate an object with light on it, whether the darkness is cast upon the object of the object is brought into a darkness aoe (even if the object is hooded); similarly gem of brightness will be temporarily disabled by continual darkness (one day), though the user can expend a charge to overcome this</t>
  </si>
  <si>
    <t>continual light II</t>
  </si>
  <si>
    <r>
      <t xml:space="preserve">special, 60' range, subject generates "full daylight" within 100' radius, can </t>
    </r>
    <r>
      <rPr>
        <b/>
        <sz val="10"/>
        <rFont val="Arial"/>
        <family val="2"/>
      </rPr>
      <t>blind</t>
    </r>
    <r>
      <rPr>
        <sz val="10"/>
        <rFont val="Arial"/>
        <family val="2"/>
      </rPr>
      <t xml:space="preserve"> if eyes are targeted in which case target receives saving throw vs spell, permanent</t>
    </r>
  </si>
  <si>
    <t>dispel evil I</t>
  </si>
  <si>
    <t>astral deva, planetar</t>
  </si>
  <si>
    <t>movanic deva, planetar</t>
  </si>
  <si>
    <t>earthquake I</t>
  </si>
  <si>
    <t>earthquake I (once per day), fear aura VI, polymorph self IV, become invisible I, ESP V, paired ferocity, saving throws XI, earth immunity I</t>
  </si>
  <si>
    <t>earthquake II</t>
  </si>
  <si>
    <t>generate a 1 round earthquake in a square area sized 30'x30' up to 240'x240' sq ft (the dragon's age category times three); tunnels cave in, cracks open in the ground swallowing small (25%), medium (16.7%) and large (12.5%) creatures, 1/3rd of all nearby trees are knocked down and nearby structures take inflicting 5-60 structural damage</t>
  </si>
  <si>
    <t>7th / 16th</t>
  </si>
  <si>
    <t>7th level (cleric) generate an earthquake in a 35' diameter area; tunnels cave in, cracks open in the ground swallowing small (25%), medium (16.7%) and large (12.5%) creatures, 1/3rd of all nearby trees are knocked down and nearby structures take inflicting 5-60 structural damage, 1 round duration</t>
  </si>
  <si>
    <t>phase ethereal VII</t>
  </si>
  <si>
    <t>become ethereal along with up to 35 lbs of non-living material</t>
  </si>
  <si>
    <t>death slaad, grey slaad, planetar</t>
  </si>
  <si>
    <r>
      <t xml:space="preserve">6th level (druid), 160' range, only targets spellcasters, target must save vs spell (+1 for clerics | -1 for druids | -4 for magic users | -5 for illusionists) or permanently become a moron, may be healed with </t>
    </r>
    <r>
      <rPr>
        <b/>
        <sz val="10"/>
        <rFont val="Arial"/>
        <family val="2"/>
      </rPr>
      <t>heal</t>
    </r>
    <r>
      <rPr>
        <sz val="10"/>
        <rFont val="Arial"/>
        <family val="2"/>
      </rPr>
      <t xml:space="preserve">, </t>
    </r>
    <r>
      <rPr>
        <b/>
        <sz val="10"/>
        <rFont val="Arial"/>
        <family val="2"/>
      </rPr>
      <t>restoration</t>
    </r>
    <r>
      <rPr>
        <sz val="10"/>
        <rFont val="Arial"/>
        <family val="2"/>
      </rPr>
      <t xml:space="preserve"> or </t>
    </r>
    <r>
      <rPr>
        <b/>
        <sz val="10"/>
        <rFont val="Arial"/>
        <family val="2"/>
      </rPr>
      <t>wish</t>
    </r>
  </si>
  <si>
    <t>limited wish</t>
  </si>
  <si>
    <t>7th level (MU), alter reality (in a limited or temporary manner) - for instance a) restore some hit points (or all, temporarily), b) reduce an enemy's to-hit or damage rolls, c) increase duration of other effects, d) target made to be favorably disposed toward caster, e) minor clue given on some specific item</t>
  </si>
  <si>
    <t>fire storm I</t>
  </si>
  <si>
    <t>fire storm II</t>
  </si>
  <si>
    <t>(9-23)</t>
  </si>
  <si>
    <t>death slaad, grey slaad, hollyphant, planetar</t>
  </si>
  <si>
    <t>3rd level (MU), touch, target and all others within 10' become invisible to normal and infravision gaining +4 AC and +4 saving throws, high level/intelligent creatures may automatically detect (DMG pg 60), each affected creature receives a distinct instance of the effect, duration until attack occurs</t>
  </si>
  <si>
    <t>deva(s), nycadaemon</t>
  </si>
  <si>
    <t>blade barrier II, heal (once each per day), cure serious wounds, cure disease I (three times each per day), dispel magic IX, cure light wounds, detect traps II (seven times each per day), wield VII, gear: celestial mace, magic resistance (65%), wary II, polymorph self, become invisible III, become invisible I, protection from evil III, teleport without error, planar travel VI, divide attacks I, phase ethereal I, weapon immunity I, cold immunity I, lightning immunity I, energy drain immunity, soul immunity, fire resistance VI, death resistance II, poison immunity, magic missile immunity, petrification immunity, psionics XXXII, remove curse, dispel illusion, dispel invisibility, detect magic III, detect illusion, detect evil I, know alignment, tongues, light III, ultravision I, remove fear I, read magic</t>
  </si>
  <si>
    <t>heal, project image I (once per day), hold elemental, cure serious wounds, cure disease I (three times each per day), dispel magic X, cure light wounds, detect traps II (seven times each per day), wield V, gear: celestial rod, magic resistance (60%), polymorph self, become invisible III, become invisible I, protection from evil IV, teleport without error, planar travel VI, divide attacks I, phase ethereal I, weapon immunity I, cold immunity I, lightning immunity I, energy drain immunity, fire immunity I, death resistance II, poison immunity, magic missile immunity, petrification immunity, remove curse, detect magic III, detect illusion, detect evil I, know alignment, tongues, light IV, ultravision I, remove fear I, read magic</t>
  </si>
  <si>
    <t>heal (once per day), cure serious wounds, cure disease I (three times each per day), dispel magic IX-XI, cure light wounds, detect traps II (seven times each per day), polymorph self, become invisible III, become invisible I, protection from evil III-V, teleport without error, planar travel VI, divide attacks I, phase ethereal I, weapon immunity I, cold immunity I, lightning immunity I, fire resistance VI/fire immunity I, poison immunity, magic missile immunity, petrification immunity, remove curse, detect magic III, detect illusion, detect evil I, know alignment, tongues, light II-IV, ultravision I, remove fear I, read magic</t>
  </si>
  <si>
    <t>become invisible VII</t>
  </si>
  <si>
    <t>special, target and all others within 10' become invisible to normal and infravision gaining +4 AC and +4 saving throws, high level/intelligent creatures may automatically detect (DMG pg 60), each affected creature receives a distinct instance of the effect, duration 11 rounds</t>
  </si>
  <si>
    <t>insect plague</t>
  </si>
  <si>
    <t>5th level (druid), 320' range, caster summons a massive horde of jumping and flying insects (160' radius, 40' high) which obscure vision to 30' and cause 1 hp per round to all within regardless of AC, all targets with fewer than 5 HD must save vs spell or suffer fear effect, targets with 2 HD or fewer automatically fail, smoke will drive them off and fire will clear a space for 1 turn, duration 7 turns</t>
  </si>
  <si>
    <t>7th / 9th</t>
  </si>
  <si>
    <t>raise dead I</t>
  </si>
  <si>
    <t>heal, flame strike, raise dead I, banish (once each per day), protection from evil VI, cure serious wounds (twice each per day), shriek XI, sun-sparkles (three times per day combined), gate XXVI, phase ethereal I, phase astral I, teleport without error, telepathy I, magic immunity XV, magic resistance (60%), weapon immunity I, disease immunity, poison immunity, psionics XXXV, light VI, bless, detect evil III, engender response</t>
  </si>
  <si>
    <t>raise dead II</t>
  </si>
  <si>
    <t>5th level (cleric), range 30', target human or non-elf demihuman may be raised after up to 1 week dead (though the body must be whole), target must survive a system shock roll and will be helpless for one full day per day spent dead</t>
  </si>
  <si>
    <t>deva(s), lava child cleric, shadow pattern (moon dog), planetar</t>
  </si>
  <si>
    <t>resist fire</t>
  </si>
  <si>
    <t>special, touch, target gains +6 on save vs fire and suffers 25% damage, duration 7 turns</t>
  </si>
  <si>
    <t>resist cold</t>
  </si>
  <si>
    <t>special / 1st</t>
  </si>
  <si>
    <t>special, touch, target gains +6 on save vs cold and suffers 25% damage, duration 7 turns</t>
  </si>
  <si>
    <r>
      <t xml:space="preserve">7th level (cleric), touch, target has one level (lost through level drain) restored, must be cast within 1 week of level being lost, also restores target of a </t>
    </r>
    <r>
      <rPr>
        <b/>
        <sz val="10"/>
        <rFont val="Arial"/>
        <family val="2"/>
      </rPr>
      <t>feeblemind</t>
    </r>
    <r>
      <rPr>
        <sz val="10"/>
        <rFont val="Arial"/>
        <family val="2"/>
      </rPr>
      <t xml:space="preserve"> spell</t>
    </r>
  </si>
  <si>
    <t>speak with dead</t>
  </si>
  <si>
    <t>special, can ask two questions per round of a dead creature, though they must have died within the past week</t>
  </si>
  <si>
    <t>5th level (cleric), self, clearly see all within 120' as it truly is, including invisible, astral, ethereal, polymorphed or illusioned; this also shows auras, allowing the caster to see good/evil emenations, duration 7 rounds</t>
  </si>
  <si>
    <t>wind walk I</t>
  </si>
  <si>
    <t>protection from evil VIII</t>
  </si>
  <si>
    <t>exudes a 40' radius of protection which evil and enchanted creatures cannot enter, +2 AC vs evil creatures, saving throws vs evil effects are at +2</t>
  </si>
  <si>
    <t>commune II</t>
  </si>
  <si>
    <r>
      <t>7th</t>
    </r>
    <r>
      <rPr>
        <sz val="10"/>
        <color indexed="20"/>
        <rFont val="Arial"/>
        <family val="2"/>
      </rPr>
      <t xml:space="preserve"> / 9th</t>
    </r>
  </si>
  <si>
    <t>phoenix, planetar</t>
  </si>
  <si>
    <t>cure deafness</t>
  </si>
  <si>
    <t>special, touch, cures blindness instantaneously</t>
  </si>
  <si>
    <t>planetar, septon, wind walker</t>
  </si>
  <si>
    <t>heightened senses VII</t>
  </si>
  <si>
    <t>owl, phoenix, planetar</t>
  </si>
  <si>
    <t>gate XXVII</t>
  </si>
  <si>
    <r>
      <t xml:space="preserve">9th level (MU), 30' range, 100% likely to open ultra-dimensional gate, through which emerge 1-3 </t>
    </r>
    <r>
      <rPr>
        <b/>
        <sz val="10"/>
        <rFont val="Arial"/>
        <family val="2"/>
      </rPr>
      <t>astral devas</t>
    </r>
    <r>
      <rPr>
        <sz val="10"/>
        <rFont val="Arial"/>
        <family val="2"/>
      </rPr>
      <t xml:space="preserve">, 1-4 </t>
    </r>
    <r>
      <rPr>
        <b/>
        <sz val="10"/>
        <rFont val="Arial"/>
        <family val="2"/>
      </rPr>
      <t>monadic devas</t>
    </r>
    <r>
      <rPr>
        <sz val="10"/>
        <rFont val="Arial"/>
        <family val="2"/>
      </rPr>
      <t xml:space="preserve"> or 1-6 </t>
    </r>
    <r>
      <rPr>
        <b/>
        <sz val="10"/>
        <rFont val="Arial"/>
        <family val="2"/>
      </rPr>
      <t>movanic devas</t>
    </r>
    <r>
      <rPr>
        <sz val="10"/>
        <rFont val="Arial"/>
        <family val="2"/>
      </rPr>
      <t xml:space="preserve"> (at the caster's discretion)</t>
    </r>
  </si>
  <si>
    <t>summon XIX</t>
  </si>
  <si>
    <r>
      <t xml:space="preserve">9th level (MU), 90' range, 100% likely to cause 1-4 </t>
    </r>
    <r>
      <rPr>
        <b/>
        <sz val="10"/>
        <rFont val="Arial"/>
        <family val="2"/>
      </rPr>
      <t>couatl</t>
    </r>
    <r>
      <rPr>
        <sz val="10"/>
        <rFont val="Arial"/>
        <family val="2"/>
      </rPr>
      <t xml:space="preserve">, 1-2 </t>
    </r>
    <r>
      <rPr>
        <b/>
        <sz val="10"/>
        <rFont val="Arial"/>
        <family val="2"/>
      </rPr>
      <t>baku</t>
    </r>
    <r>
      <rPr>
        <sz val="10"/>
        <rFont val="Arial"/>
        <family val="2"/>
      </rPr>
      <t xml:space="preserve"> or 1-2</t>
    </r>
    <r>
      <rPr>
        <b/>
        <sz val="10"/>
        <rFont val="Arial"/>
        <family val="2"/>
      </rPr>
      <t xml:space="preserve"> androsphinx</t>
    </r>
    <r>
      <rPr>
        <sz val="10"/>
        <rFont val="Arial"/>
        <family val="2"/>
      </rPr>
      <t xml:space="preserve"> (based on caster's alignment, LG/NG/CG respectively) to appear in 1 round, lasts 15 rounds</t>
    </r>
  </si>
  <si>
    <t>heal (once per day), cure serious wounds, neutralize poison, cure disease I (three times each per day), dispel magic XI, cure light wounds, detect traps II (seven times each per day), cause blindness, magic resistance (55%), polymorph self, become invisible III, become invisible I, sylvan ally I, protection from evil V, teleport without error, planar travel VI, divide attacks I, phase ethereal I, weapon immunity I, cold immunity I, lightning immunity I, energy drain immunity, fire resistance VI, death resistance II, poison immunity, magic missile immunity, petrification immunity, remove curse, detect magic III, detect illusion, detect evil I, know alignment, tongues, light V, ultravision I, cure blindness, remove fear I, read magic</t>
  </si>
  <si>
    <t>regenerate XII, hydra components, lumbering II</t>
  </si>
  <si>
    <t>regenerate XII</t>
  </si>
  <si>
    <t>regenerate 4 hp per round</t>
  </si>
  <si>
    <t>reform VI</t>
  </si>
  <si>
    <t>reform on their home plane 40 years after death unless slain on their home plane</t>
  </si>
  <si>
    <t>psionics XXXIX</t>
  </si>
  <si>
    <t>288 strength, psionic blast, mind thrust, ego whip, id insinuation, psychic crush, mind blank, thought shield, mental barrier, intellect fortress and tower of iron will (preset disciplines (5 minor, 6 major): animal telepathy (14th), aura alteration, body control, body equilibrium, body weaponry (9th), mass domination (17th), molecular agitation, precognition, reduction, telekinesis (17th) and telepathic projection)</t>
  </si>
  <si>
    <t>Pseudo-undead (Ghoul)</t>
  </si>
  <si>
    <t>Pseudo-undead (Ghast)</t>
  </si>
  <si>
    <t>Pseudo-undead (Wight)</t>
  </si>
  <si>
    <t>Pseudo-undead (Wraith)</t>
  </si>
  <si>
    <t>Pseudo-undead (Spectre)</t>
  </si>
  <si>
    <t>Pseudo-undead (Vampire)</t>
  </si>
  <si>
    <t>stench I, infravision I, minion: pseudo-undead (ghoul)</t>
  </si>
  <si>
    <t>ghast, pseudo-undead (ghast)</t>
  </si>
  <si>
    <t>pass without trace, infravision I</t>
  </si>
  <si>
    <t>buckawn, elfin cat, greenhag, pseudo-undead (spectre/wraith/
vampire), silver fox (assume form XXI)</t>
  </si>
  <si>
    <t>classed, pass without trace, infravision I</t>
  </si>
  <si>
    <t>fig2</t>
  </si>
  <si>
    <t>fig4</t>
  </si>
  <si>
    <t>fig5</t>
  </si>
  <si>
    <t>fig7</t>
  </si>
  <si>
    <t>fig8</t>
  </si>
  <si>
    <t>Brown Pudding</t>
  </si>
  <si>
    <t>Dun Pudding</t>
  </si>
  <si>
    <t>White Pudding</t>
  </si>
  <si>
    <t>3'-8' diameter (S to L)</t>
  </si>
  <si>
    <t>dissolution proc II, contact degrade II, weapon immunity XV, lightning immunity I, cold immunity I, poison immunity, pudding division I</t>
  </si>
  <si>
    <t>dissolution proc II, dissolution proc III, contact degrade II, weapon immunity XV, lightning immunity I, cold immunity I, poison immunity, pudding division I</t>
  </si>
  <si>
    <t>camouflage (50%), weapon immunity XV, lightning immunity I, cold immunity I, poison immunity, pudding division I</t>
  </si>
  <si>
    <t>brown pudding, crystal ooze, dun pudding</t>
  </si>
  <si>
    <t>dissolution proc II</t>
  </si>
  <si>
    <t>dissolution proc III</t>
  </si>
  <si>
    <t>dun pudding</t>
  </si>
  <si>
    <t>brown pudding, dun pudding</t>
  </si>
  <si>
    <t>desolve leather proc: saving throw vs acid for target's armor is dissolved in 1 round regardless of magical bonuses</t>
  </si>
  <si>
    <t>desolve metal proc: saving throw vs acid for target's armor or mail is dissolved in 2 round (+1 round per magic bonus) and plate in 4 (+1 round per magic bonus)</t>
  </si>
  <si>
    <t>black pudding, brown pudding, dun pudding, white pudding</t>
  </si>
  <si>
    <t>when struck with electricity, splits into two equal parts (each with 50% hp and damage)</t>
  </si>
  <si>
    <t>gear: celestial blade</t>
  </si>
  <si>
    <t>Pyrolisk</t>
  </si>
  <si>
    <t>pyrolisk</t>
  </si>
  <si>
    <t>meeting gaze means target must save vs petrification or die a fiery death, otherwise they suffer 2-13 points of fire damage and are ever after immune to that pyrolisk's attack</t>
  </si>
  <si>
    <t>immolation gaze</t>
  </si>
  <si>
    <t>fireworks I</t>
  </si>
  <si>
    <r>
      <t xml:space="preserve">2nd level (MU), 120' range, execute either </t>
    </r>
    <r>
      <rPr>
        <b/>
        <sz val="10"/>
        <rFont val="Arial"/>
        <family val="2"/>
      </rPr>
      <t>fireworks I</t>
    </r>
    <r>
      <rPr>
        <sz val="10"/>
        <rFont val="Arial"/>
        <family val="2"/>
      </rPr>
      <t xml:space="preserve"> or </t>
    </r>
    <r>
      <rPr>
        <b/>
        <sz val="10"/>
        <rFont val="Arial"/>
        <family val="2"/>
      </rPr>
      <t>smokescreen</t>
    </r>
    <r>
      <rPr>
        <sz val="10"/>
        <rFont val="Arial"/>
        <family val="2"/>
      </rPr>
      <t xml:space="preserve"> effect</t>
    </r>
  </si>
  <si>
    <t>fireworks II</t>
  </si>
  <si>
    <r>
      <t xml:space="preserve">30' range, explode a pre-existing source fire into a fiery display lasting 1 round, temporarily </t>
    </r>
    <r>
      <rPr>
        <b/>
        <sz val="10"/>
        <rFont val="Arial"/>
        <family val="2"/>
      </rPr>
      <t>blind</t>
    </r>
    <r>
      <rPr>
        <sz val="10"/>
        <rFont val="Arial"/>
        <family val="2"/>
      </rPr>
      <t xml:space="preserve"> (1 round) anyone within an area 10x the size of the source</t>
    </r>
  </si>
  <si>
    <t>immolation gaze, fire immunity I, fireworks II</t>
  </si>
  <si>
    <t>lightning proc I, become invisible II, magic immunity IX</t>
  </si>
  <si>
    <t>cacophony (once per day), lightning stroke II (every other round), lightning proc III, oscillating form, become invisible IV, magic immunity IX, telepathy I, ruin V</t>
  </si>
  <si>
    <t>lightning proc I</t>
  </si>
  <si>
    <t>lightning proc II</t>
  </si>
  <si>
    <t>lightning proc III</t>
  </si>
  <si>
    <t>lightning proc IV</t>
  </si>
  <si>
    <t>proc: 7-12 electrical damage</t>
  </si>
  <si>
    <t>lightning quasi-elemental (6 HD)</t>
  </si>
  <si>
    <t>lightning quasi-elemental (9 HD)</t>
  </si>
  <si>
    <t>lightning quasi-elemental (12 HD)</t>
  </si>
  <si>
    <t>proc: 10-15 electrical damage</t>
  </si>
  <si>
    <t>proc: 13-18 electrical damage</t>
  </si>
  <si>
    <t>lightning proc V</t>
  </si>
  <si>
    <t>lightning proc VI</t>
  </si>
  <si>
    <t>(10-15)</t>
  </si>
  <si>
    <t>(13-18)</t>
  </si>
  <si>
    <t>arc</t>
  </si>
  <si>
    <t>lightning quasi-elemental(s)</t>
  </si>
  <si>
    <t>leap up to 60' to any metal object of weight greater than 5 lbs, this ability may be performed at the beginning or end of normal movement and is performed as a free action</t>
  </si>
  <si>
    <t>lightning globe I</t>
  </si>
  <si>
    <t>lightning globe II</t>
  </si>
  <si>
    <t>lightning globe III</t>
  </si>
  <si>
    <t>range 5', cause a globe of lightning to appear and float beside caster until a suitable target (either carrying 5 lbs of metal or weighing a total of 200 lbs) and automatically electrifying them for 1-4 damage, duration 6 rounds (though damage is instantaneous)</t>
  </si>
  <si>
    <t>range 5', cause a globe of lightning to appear and float beside caster until a suitable target (either carrying 5 lbs of metal or weighing a total of 200 lbs) and automatically electrifying them for 1-6 damage, duration 9 rounds (though damage is instantaneous)</t>
  </si>
  <si>
    <t>range 5', cause a globe of lightning to appear and float beside caster until a suitable target (either carrying 5 lbs of metal or weighing a total of 200 lbs) and automatically electrifying them for 1-8 damage, duration 12 rounds (though damage is instantaneous)</t>
  </si>
  <si>
    <t>lightning proc II, bypass defense II, magic resistance (50%), weapon immunity I, mind control immunity, lightning immunity I, poison immunity, paralysis immunity, contact shock I</t>
  </si>
  <si>
    <t>contact shock I</t>
  </si>
  <si>
    <t>contact shock II</t>
  </si>
  <si>
    <t>on contact, or upon being struck by a metal weapon, automatic 1-4 electrical damage</t>
  </si>
  <si>
    <t>arcanadaemon, charonadaemon, derghodaemon, hydrodaemon, lightning quasi-elemental(s), mezzodaemon, nycadaemon, piscodaemon, ultradaemon, yagnodaemon</t>
  </si>
  <si>
    <t>lightning quasi-elemental (MM2) notes that ice storm is a water spell (with respect to resistances/vulnerabilities)</t>
  </si>
  <si>
    <t>metal immunity, fire immunity I, earth immunity I, air vulnerable, water vulnerable I</t>
  </si>
  <si>
    <t>accuracy X, metal immunity, fire immunity I, earth immunity I, air vulnerable, water vulnerable I</t>
  </si>
  <si>
    <t>dispel magic V, continual light I, light I, cure light wounds, remove fear I, slow poison, (once each per day), detect traps II (twice per day), metal immunity, fire immunity I, earth immunity I, air vulnerable, water vulnerable I</t>
  </si>
  <si>
    <t>water vulnerable I</t>
  </si>
  <si>
    <t>water vulnerable II</t>
  </si>
  <si>
    <t>lightning proc IV, lightning globe I, weapon immunity I, contact shock II, arc, lightning immunity I, fire resistance I, acid resistance I, water vulnerable II</t>
  </si>
  <si>
    <t>all water effects do double damage, normal rain causes 2 hp damage per round</t>
  </si>
  <si>
    <t>lightning proc V, lightning globe II, weapon immunity I, contact shock II, arc, lightning immunity I, fire resistance I, acid resistance I, water vulnerable II</t>
  </si>
  <si>
    <t>lightning proc VI, lightning globe III, weapon immunity I, contact shock II, arc, lightning immunity I, fire resistance I, acid resistance I, water vulnerable II</t>
  </si>
  <si>
    <t>Lightning Quasi-elemental (6 HD)</t>
  </si>
  <si>
    <t>Lightning Quasi-elemental (9 HD)</t>
  </si>
  <si>
    <t>Lightning Quasi-elemental (12 HD)</t>
  </si>
  <si>
    <t>Quickling</t>
  </si>
  <si>
    <t>O, P, Q, X</t>
  </si>
  <si>
    <t>Quickling Leader</t>
  </si>
  <si>
    <t>Quickling Elite</t>
  </si>
  <si>
    <t>wield XIII, magic resistance (20%), gear: faerie sword I (60%), gear: faerie spear (40%), gear: faerie crossbow (20%), blink III, ambush XI, wary IV, summon insects I, accuracy I, nimble assault, initiative bonus I, become invisible I, pass plant, infravision III, ultravision I, speak with animals</t>
  </si>
  <si>
    <t>gear: faerie sword I</t>
  </si>
  <si>
    <t>entangle, summon insects II, pass without trace, trip I (once each per day), magic resistance (10%), become invisible I, hide in shadows V, wary II, heightened senses III, gear: faerie sword II, gear: buckawn dart, change self II, audible glamer I, dancing light III, infravision I, ultravision I</t>
  </si>
  <si>
    <t>gear: faerie sword II</t>
  </si>
  <si>
    <t>saving throws XXI</t>
  </si>
  <si>
    <t>sleep proc I, saving throws XXI, linked: homonculous</t>
  </si>
  <si>
    <t>quickling</t>
  </si>
  <si>
    <t>saving throws as 19th level cleric</t>
  </si>
  <si>
    <t>firbolg, quickling</t>
  </si>
  <si>
    <t>quickling(s)</t>
  </si>
  <si>
    <t>dao, quicklings</t>
  </si>
  <si>
    <t>4th level (MU), 30' range, caster excavates up to 125 cubic feet of earth per round, hole is 15% likely to collapse for each 5' depth, targets at edge of pit must make a dex check or fall into the hole, creatures already in motion toward it must save vs magic or fall in, duration 18 rounds</t>
  </si>
  <si>
    <t>motion blur</t>
  </si>
  <si>
    <t>completely invisible when stationary, 10% to be invisible during any round in which they're in motion</t>
  </si>
  <si>
    <t>phoenix, quickling(s)</t>
  </si>
  <si>
    <t>buckawn, quickling</t>
  </si>
  <si>
    <t>quickling elite, quickling leader</t>
  </si>
  <si>
    <t>tiny weapon, damage 1-4, target must save vs poison or fall into a drugged slumber</t>
  </si>
  <si>
    <t>gear: faerie sword III</t>
  </si>
  <si>
    <t>mob+1(0:3)</t>
  </si>
  <si>
    <t>Quickwood (5 HD)</t>
  </si>
  <si>
    <t>Quickwood (6 HD)</t>
  </si>
  <si>
    <t>Quickwood (7 HD)</t>
  </si>
  <si>
    <t>Quickwood (8 HD)</t>
  </si>
  <si>
    <t>Quickwood (9 HD)</t>
  </si>
  <si>
    <t>Quickwood (10 HD)</t>
  </si>
  <si>
    <t>quickwood components</t>
  </si>
  <si>
    <t>quickwood</t>
  </si>
  <si>
    <t>ascomoid, giant slug, gorbel, quickwood components (roots)</t>
  </si>
  <si>
    <t>quickwood seize</t>
  </si>
  <si>
    <t>any target under 1,000 lbs struck by a quickwood root is seized and drawn to the creatures mouth for an automatic 3-12 biting damage in subsequent rounds; the roots themselves do no damage and only one target may be bitten each round</t>
  </si>
  <si>
    <r>
      <t xml:space="preserve">distinct stats for trunk (5-10 HD at 5 hp per HD) and roots (13-18 of them); roots must stay within 90' of the trunk and are hp 10, AC 5, movement 3" (burrowing) and possess </t>
    </r>
    <r>
      <rPr>
        <b/>
        <sz val="10"/>
        <rFont val="Arial"/>
        <family val="2"/>
      </rPr>
      <t>weapon immunity XVIII</t>
    </r>
    <r>
      <rPr>
        <sz val="10"/>
        <rFont val="Arial"/>
        <family val="2"/>
      </rPr>
      <t xml:space="preserve">; a successful hit causes </t>
    </r>
    <r>
      <rPr>
        <b/>
        <sz val="10"/>
        <rFont val="Arial"/>
        <family val="2"/>
      </rPr>
      <t>quickwood seize</t>
    </r>
    <r>
      <rPr>
        <sz val="10"/>
        <rFont val="Arial"/>
        <family val="2"/>
      </rPr>
      <t>; all roots are retracted once 6 are destroyed, however root hp are independent of trunk hp</t>
    </r>
  </si>
  <si>
    <t>camouflage XVII</t>
  </si>
  <si>
    <t>100% undetectable beyond 30' (or 10' if the creature is actively concealing itself); within 30' the likelihood drops to 90%</t>
  </si>
  <si>
    <t>heightened senses VIII</t>
  </si>
  <si>
    <t>automatically detect any living creature within 90' (via vibrations)</t>
  </si>
  <si>
    <t>atomie, berbalang, drow, duergar, kelubar, phoenix, planetar, quickwood, spirit troll, svirfneblin(s)</t>
  </si>
  <si>
    <t>oak possession</t>
  </si>
  <si>
    <t>2-8 oak trees within 360' will be available to this creature for possession, during which these trees appear to be quickwoods themselves and the creature can view through their eyes</t>
  </si>
  <si>
    <t>spell reflection IV</t>
  </si>
  <si>
    <r>
      <t xml:space="preserve">spells directed at this target (other than </t>
    </r>
    <r>
      <rPr>
        <b/>
        <sz val="10"/>
        <rFont val="Arial"/>
        <family val="2"/>
      </rPr>
      <t>disintegrate</t>
    </r>
    <r>
      <rPr>
        <sz val="10"/>
        <rFont val="Arial"/>
        <family val="2"/>
      </rPr>
      <t>) trigger a saving throw vs spell by the caster, on failure the intended effect is cancelled and the spell reflected as a fear effect in a radius equal to 10' times the level of the incoming spell; targets must save vs spell or 65% likely to drop held items (-5% per level) and flee at maximum speed, 6 round duration</t>
    </r>
  </si>
  <si>
    <t>spell reflection IV, wary II, quickwood components, camouflage XVII, fire immunity I, lightning immunity I, poison immunity, mind control immunity heightened senses VIII, infravision III, oak possession</t>
  </si>
  <si>
    <t>Narwhal</t>
  </si>
  <si>
    <t>Merrow</t>
  </si>
  <si>
    <t>Ophidian</t>
  </si>
  <si>
    <t>Ice Para-elemental</t>
  </si>
  <si>
    <t>Magma Para-elemental</t>
  </si>
  <si>
    <t>Ooze Para-elemental</t>
  </si>
  <si>
    <t>Smoke Para-elemental</t>
  </si>
  <si>
    <t>Pseudo-undead</t>
  </si>
  <si>
    <t>Lightning Quasi-elemental</t>
  </si>
  <si>
    <t>Quickwood</t>
  </si>
  <si>
    <t>Ram</t>
  </si>
  <si>
    <t>Ewe</t>
  </si>
  <si>
    <t>charge XXVII</t>
  </si>
  <si>
    <t>ram</t>
  </si>
  <si>
    <t>10' charge gains +2 to hit and inflicts double damage (2-4)</t>
  </si>
  <si>
    <t>(2-4)</t>
  </si>
  <si>
    <t>giant rat, rat</t>
  </si>
  <si>
    <t>Vapor Rat</t>
  </si>
  <si>
    <t>stench V</t>
  </si>
  <si>
    <t>vapor rat</t>
  </si>
  <si>
    <t>release a noxious vapor causing all within 20' radius to save vs poison or suffer -3 on to-hit rolls for 1-6 rounds, vapor dissipates in a single round</t>
  </si>
  <si>
    <t>when struck, releases a single-target jet of foul gas in the direction the damage came from (up to 8' away), target must save vs poison or become helpless due to nausea for 2-5 rounds, those who succeed become helpless 1 round</t>
  </si>
  <si>
    <t>dao, demodand(s), djinni, efreeti, ki-rin, marid, noble djinni, nycadaemon, ogre mage(s), vampire, vapor rat</t>
  </si>
  <si>
    <t>stench V, gaseous form I</t>
  </si>
  <si>
    <t>custom (25% for small metal objects, gems and the like)</t>
  </si>
  <si>
    <t>custom (1-in-6 chance for type Q of base value 10 gp)</t>
  </si>
  <si>
    <t>5' wingspan (M)</t>
  </si>
  <si>
    <t>7.5' wingspan (M)</t>
  </si>
  <si>
    <t>blinding attack I, charge XX, wary II</t>
  </si>
  <si>
    <t>blinding attack I</t>
  </si>
  <si>
    <t>blinding attack II</t>
  </si>
  <si>
    <t>beak attack procs a 10% of permenantly blinding target in one eye</t>
  </si>
  <si>
    <t>wary IX</t>
  </si>
  <si>
    <t>never surprised during lighted conditions</t>
  </si>
  <si>
    <t>blinding attack II, wary IX</t>
  </si>
  <si>
    <t>Raven</t>
  </si>
  <si>
    <t>Huge Raven</t>
  </si>
  <si>
    <t>Giant Raven</t>
  </si>
  <si>
    <t>raven, giant raven, huge raven</t>
  </si>
  <si>
    <t>Retch Plant (5 HD)</t>
  </si>
  <si>
    <t>Retch Plant (6 HD)</t>
  </si>
  <si>
    <t>Retch Plant (7 HD)</t>
  </si>
  <si>
    <t>Retch Plant (8 HD)</t>
  </si>
  <si>
    <t>banderlog, retch plant</t>
  </si>
  <si>
    <t>nauseating fluid splashed within 9' radius, targets splashed (25% if within range) suffer uncontrollable vomiting for 3 rounds and 50% strength loss for 1 hour, no saving throw, odor persists 1-4 hours within 50' radius doubling the likelihood of encounters with local predators</t>
  </si>
  <si>
    <t>drop globes</t>
  </si>
  <si>
    <t>retch plant</t>
  </si>
  <si>
    <t>walking under a retch plant is 20% likely to cause a retch globe to fall out and explode; striking or climbing a retch plant is 100% likely to cause 2-5 retch globes to fall out and explode</t>
  </si>
  <si>
    <t>gear: retch globe [5-8], drop globes</t>
  </si>
  <si>
    <t>custom (25% for J, K, L, M, Q, S (25%) and T (50%))</t>
  </si>
  <si>
    <t>custom (25% for a 25% share of each of J, K, L or M, 25% for a 50% share of N, as well as C-type gems, jewelry and magic)</t>
  </si>
  <si>
    <t>6-9</t>
  </si>
  <si>
    <t>8-11</t>
  </si>
  <si>
    <t>9-12</t>
  </si>
  <si>
    <t>10-13</t>
  </si>
  <si>
    <t>11-14</t>
  </si>
  <si>
    <t>12-15</t>
  </si>
  <si>
    <t>13-16</t>
  </si>
  <si>
    <t>11' long (L)</t>
  </si>
  <si>
    <t>gibbering mouther, grimlock, rock reptile</t>
  </si>
  <si>
    <t>Rock Reptile I</t>
  </si>
  <si>
    <t>Rock Reptile II</t>
  </si>
  <si>
    <t>Rock Reptile III</t>
  </si>
  <si>
    <t>Rock Reptile IV</t>
  </si>
  <si>
    <t>Rock Reptile V</t>
  </si>
  <si>
    <t>Rock Reptile VI</t>
  </si>
  <si>
    <t>Rock Reptile VII</t>
  </si>
  <si>
    <t>Rock Reptile VIII</t>
  </si>
  <si>
    <t>burst movement VI</t>
  </si>
  <si>
    <t>rock reptile</t>
  </si>
  <si>
    <t>movement 12" (short bursts only)</t>
  </si>
  <si>
    <t>camouflage VI, ambush I, burst movement VI</t>
  </si>
  <si>
    <t>Sandling</t>
  </si>
  <si>
    <t>water vulnerable III</t>
  </si>
  <si>
    <t>sandling</t>
  </si>
  <si>
    <t>if a significant quantity of water is poured upon this creature (minimum 10 gallons) it's movement, attacks and damage are all reduced by 50% for 7 rounds</t>
  </si>
  <si>
    <t>mind control immunity, water vulnerable III</t>
  </si>
  <si>
    <t>10' diameter (L)</t>
  </si>
  <si>
    <t>Large Scorpion</t>
  </si>
  <si>
    <t>Huge Scorpion</t>
  </si>
  <si>
    <t>1-4/1-4/1</t>
  </si>
  <si>
    <t>Scum Creeper</t>
  </si>
  <si>
    <t>blood drain XIX</t>
  </si>
  <si>
    <t>scum creeper</t>
  </si>
  <si>
    <t>after successful hit automatically drain 1 hp per round until slain, beginning on the first successive round; there is a 5% chance that the target will be blinded during the attack due to the creeper attaching to their face</t>
  </si>
  <si>
    <t>carrion crawler, chasme, large spider, ochre jelly, scum creeper, subterranean lizard</t>
  </si>
  <si>
    <t>blood drain XIX, scuttle</t>
  </si>
  <si>
    <t>Selkie</t>
  </si>
  <si>
    <t>A (magic only), R</t>
  </si>
  <si>
    <t>1-6 or 1-6</t>
  </si>
  <si>
    <t>Selkie Elder</t>
  </si>
  <si>
    <t>forget, dig, fire charm, levitate 0, ventriloquism, shatter I (once each per day), wield XIII, gear: faerie sword II, motion blur, saving throws X, wary II</t>
  </si>
  <si>
    <t>forget, dig, fire charm, levitate 0, ventriloquism, shatter I (once each per day), wield XIII, gear: faerie sword III [75%], gear: faerie sword II [25%], motion blur, saving throws X, wary II</t>
  </si>
  <si>
    <t>assume form XXVIII</t>
  </si>
  <si>
    <t>selkie(s)</t>
  </si>
  <si>
    <r>
      <t xml:space="preserve">natural state is a seal-like creature, able to assume form of a man or woman for up to 3 days, both forms possess </t>
    </r>
    <r>
      <rPr>
        <b/>
        <sz val="10"/>
        <rFont val="Arial"/>
        <family val="2"/>
      </rPr>
      <t>wield I</t>
    </r>
  </si>
  <si>
    <t>wield I, assume form XXVIII</t>
  </si>
  <si>
    <t>weather summoning, control weather (once per week each), augury, cure light wounds, cure disease (once per day each), wield I, assume form XXVIII</t>
  </si>
  <si>
    <t>jann vizier, selkie elder</t>
  </si>
  <si>
    <t>deva(s), lava child cleric, phoenix, planetar, selkie elder</t>
  </si>
  <si>
    <t>mob(0.5:2)</t>
  </si>
  <si>
    <t>Shade</t>
  </si>
  <si>
    <t>magic resistance XV</t>
  </si>
  <si>
    <t>shade</t>
  </si>
  <si>
    <t>5% per level (max 60%) chance to cause local magic to fail, assuming a caster level of 11th, increases or decreases in 5% increments</t>
  </si>
  <si>
    <t>subsonic moaning I, subsonic moaning II, subsonic moaning III, subsonic moaning IV, envelope VII, divide attacks I, shadow image I, shrouded advantage, cloaker components, panoramic vision, light vulnerable X</t>
  </si>
  <si>
    <t>light spell or greater blind the cloaker and prevent both shrouded advantage and shadow image I from working</t>
  </si>
  <si>
    <t>shadow image I</t>
  </si>
  <si>
    <t>shadow image II</t>
  </si>
  <si>
    <t>caster generates 3 mirror images of itself which disappear when struck or when fully lit</t>
  </si>
  <si>
    <t>caster generates 2-5 mirror images of itself which it can control and maintain to within 30'; these illusions may be diselled with light and may only be summoned in dark, shadowy environments</t>
  </si>
  <si>
    <t>planar travel XI</t>
  </si>
  <si>
    <t>summon nearby shadows in order to travel to the shadow plane, takes 1 full round and may only be performed in dark, shadowy environments</t>
  </si>
  <si>
    <t>regenerate XIII</t>
  </si>
  <si>
    <t>regenerate 1 hp per turn, lost limbs (other than head) may be reattached</t>
  </si>
  <si>
    <t>shade attributes</t>
  </si>
  <si>
    <t>determined as per their race/class, however each ability score is increased by +2 at the end of character generation and hp are increased by 1 per hit die; all racial caps are ignored; percentile strength is increased by 20%, to a max of 19</t>
  </si>
  <si>
    <t>hide in shadows VII</t>
  </si>
  <si>
    <t>hide in shadows as a thief of the same level, if class is natively capable of hide in shadows then gain 5% per level (in darkness) or 2% per level (in shadows), may only be performed if the environment is dark or shadowy</t>
  </si>
  <si>
    <t>psionics XXXX</t>
  </si>
  <si>
    <t>if shade was psionic prior to transitioning to a shade, they remain so with a few minor changes; their strength is increased according to their new ability scores (+2 to all), the disciplines invisibility and etherealness (if possessed) are lost and the skills dimension walking and shape alteration are gained (but only usable in shadows or darkness)</t>
  </si>
  <si>
    <t>light vulnerable XVII</t>
  </si>
  <si>
    <r>
      <t xml:space="preserve">shades are only at full strength in deeply shadowed environments; in darkness they suffer -1 to ability scores, their max hp is -1 per HD and they lose </t>
    </r>
    <r>
      <rPr>
        <b/>
        <sz val="10"/>
        <rFont val="Arial"/>
        <family val="2"/>
      </rPr>
      <t>shadow image II</t>
    </r>
    <r>
      <rPr>
        <sz val="10"/>
        <rFont val="Arial"/>
        <family val="2"/>
      </rPr>
      <t xml:space="preserve">; in twilight they are -2 to ability scores; in complete darkness they lose </t>
    </r>
    <r>
      <rPr>
        <b/>
        <sz val="10"/>
        <rFont val="Arial"/>
        <family val="2"/>
      </rPr>
      <t>magic resistance XV</t>
    </r>
    <r>
      <rPr>
        <sz val="10"/>
        <rFont val="Arial"/>
        <family val="2"/>
      </rPr>
      <t xml:space="preserve">; in normal light they are -3 to ability scores, max hp is -2 per HD, they lose </t>
    </r>
    <r>
      <rPr>
        <b/>
        <sz val="10"/>
        <rFont val="Arial"/>
        <family val="2"/>
      </rPr>
      <t>planar travel XI</t>
    </r>
    <r>
      <rPr>
        <sz val="10"/>
        <rFont val="Arial"/>
        <family val="2"/>
      </rPr>
      <t xml:space="preserve"> as well as </t>
    </r>
    <r>
      <rPr>
        <b/>
        <sz val="10"/>
        <rFont val="Arial"/>
        <family val="2"/>
      </rPr>
      <t>hide in shadows VII</t>
    </r>
    <r>
      <rPr>
        <sz val="10"/>
        <rFont val="Arial"/>
        <family val="2"/>
      </rPr>
      <t xml:space="preserve">; in broad daylight they are -4 to ability scores, max hp is -3 per HD, </t>
    </r>
    <r>
      <rPr>
        <b/>
        <sz val="10"/>
        <rFont val="Arial"/>
        <family val="2"/>
      </rPr>
      <t>magic resistance XV</t>
    </r>
    <r>
      <rPr>
        <sz val="10"/>
        <rFont val="Arial"/>
        <family val="2"/>
      </rPr>
      <t xml:space="preserve"> is lost and saving throws are at -4</t>
    </r>
  </si>
  <si>
    <t>human, humanoid, extraplanar</t>
  </si>
  <si>
    <t>CN-LE</t>
  </si>
  <si>
    <t>Greater Shedu</t>
  </si>
  <si>
    <t>6' high (L)</t>
  </si>
  <si>
    <t>psionics XXXXI</t>
  </si>
  <si>
    <t>greater shedu</t>
  </si>
  <si>
    <t>120-150 strength, psionic blast, mind thrust, ego whip, id insinuation, psychic crush, mind blank, thought shield, mental barrier, intellect fortress and tower of iron will (preset disciplines (6 minor, 4 major): clairaudience (or clairvoyance), detection of evil (or detection of magic), domination (or hypnosis), molecular agitation, object reading (or sensitivity to psychic impressions), precognition, body control (or energy control), mass domination (or mind bar), molecular manipulation (or telekinesis) and shape alteration)</t>
  </si>
  <si>
    <t>astral deva, greater shedu, phoenix, shadow pattern (moon dog)</t>
  </si>
  <si>
    <t>dryad, greater shedu</t>
  </si>
  <si>
    <t>dimension walk I</t>
  </si>
  <si>
    <t>psionic ability (special), caster may travel at a rate of 126 miles per hour without any chance of hostile encounter along the way, however there is a 1% chance on any given trip that the caster will have traveled in the wrong direction, this ability does not cost any psychic strength to use</t>
  </si>
  <si>
    <t>greater shedu, phoenix</t>
  </si>
  <si>
    <t>magic resistance (50%), psionics XXXXI, phase astral, phase ethereal, probability travel III, teleport without error, protection from evil III, dimension walk I, telepathy I, speak to plants</t>
  </si>
  <si>
    <t>Sirine</t>
  </si>
  <si>
    <t>L, M, N, Q, in lair: X</t>
  </si>
  <si>
    <t>Sirine (4 HD)</t>
  </si>
  <si>
    <t>Sirine (5 HD)</t>
  </si>
  <si>
    <t>Sirine (6 HD)</t>
  </si>
  <si>
    <t>Sirine (7 HD)</t>
  </si>
  <si>
    <r>
      <t xml:space="preserve">shade attributes, wield I, magic resistance XV, planar travel XI, shadow image II, regenerate XIII, disease immunity, hide in shadows VII, psionics XXXX, light vulnerable XVII </t>
    </r>
    <r>
      <rPr>
        <sz val="10"/>
        <color rgb="FFFF0000"/>
        <rFont val="Arial"/>
        <family val="2"/>
      </rPr>
      <t>(shades can be any non-good race, class and level - there is a pretty good definition in MM2 but these need to be generated as NPCs)</t>
    </r>
  </si>
  <si>
    <t>short sword &amp; dagger (10% chance each for +1 enchantment)</t>
  </si>
  <si>
    <t>short sword, sling &amp; 20 bullets (10% chance each for +1 enchantment)</t>
  </si>
  <si>
    <t>short sword &amp; 3 javelins (10% for +1 sword, 10% for javelin of lightning)</t>
  </si>
  <si>
    <t>siren call I, charm proc</t>
  </si>
  <si>
    <t>siren call I</t>
  </si>
  <si>
    <t>siren call II</t>
  </si>
  <si>
    <t>sirine</t>
  </si>
  <si>
    <t>sweet singing causes any hostile listener within 30' to save vs magic or become indefinitely charmed</t>
  </si>
  <si>
    <t>polymorph self VI</t>
  </si>
  <si>
    <t>polymorph self VII, camouflage VII</t>
  </si>
  <si>
    <t>polymorph self VII</t>
  </si>
  <si>
    <t>polymorph self VIII</t>
  </si>
  <si>
    <t>assume form XXIX</t>
  </si>
  <si>
    <t>emotion, dimension door II, (once each per day), charm person, charm monster I (one once per day), magic resistance (5%), weapon immunity I, fire immunity I, assume form XXIX, change self I, project image I, consume II, levitate I, misdirection</t>
  </si>
  <si>
    <t>emotion, dimension door II, (once each per day), charm person, charm monster I (one once per day), magic resistance (10%), weapon immunity I, fire immunity I, assume form XXIX, change self I, project image I, consume II, levitate I, misdirection</t>
  </si>
  <si>
    <t>emotion, dimension door II, (once each per day), charm person, charm monster I (one once per day), magic resistance (15%), weapon immunity I, fire immunity I, assume form XXIX, change self I, project image I, consume II, levitate I, misdirection</t>
  </si>
  <si>
    <t>emotion, dimension door II, (once each per day), charm person, charm monster I (one once per day), magic resistance (20%), weapon immunity I, fire immunity I, assume form XXIX, change self I, project image I, consume II, levitate I, misdirection</t>
  </si>
  <si>
    <t>emotion, dimension door II, (once each per day), charm person, charm monster I (one once per day), magic resistance 1, weapon immunity I, fire immunity I, assume form XXIX, change self I, project image I, consume II, levitate I, misdirection</t>
  </si>
  <si>
    <t>emotion, dimension door II, (once each per day), charm person, charm monster I (one once per day), magic resistance 2, weapon immunity I, fire immunity I, assume form XXIX, change self I, project image I, consume II, levitate I, misdirection</t>
  </si>
  <si>
    <t>emotion, dimension door II, (once each per day), charm person, charm monster I (one once per day), magic resistance 3, weapon immunity I, fire immunity I, assume form XXIX, change self I, project image I, consume II, levitate I, misdirection</t>
  </si>
  <si>
    <t>11th / 7th</t>
  </si>
  <si>
    <t>4th level (MU), self, caster may assume any form from wren-sized to hippo-sized, gaining physical attacks but not special abilities, recover 1-12 hp upon returning to natural form, unlimited usage within 22 turn duration</t>
  </si>
  <si>
    <t>annis, cloud dragon, demodand(s), celestial breath weapon, sirine</t>
  </si>
  <si>
    <t>become invisible VIII</t>
  </si>
  <si>
    <t>11th / 8th</t>
  </si>
  <si>
    <t>4th level (illusionist), becomes invisible to normal and infravision gaining +4 AC and +4 saving throws, able to attack normall while invisible, duration 15 rounds</t>
  </si>
  <si>
    <t>0 or 1-6</t>
  </si>
  <si>
    <t>drain intelligence</t>
  </si>
  <si>
    <r>
      <t xml:space="preserve">contact proc: physical touch permenantly drains int down to 2 unless save vs poison is made, effect may be removed by caster at any time (via touch) or by </t>
    </r>
    <r>
      <rPr>
        <b/>
        <sz val="10"/>
        <rFont val="Arial"/>
        <family val="2"/>
      </rPr>
      <t>dispel magic</t>
    </r>
  </si>
  <si>
    <t>iron cobra, sirine, unicorn</t>
  </si>
  <si>
    <t>gas immunity</t>
  </si>
  <si>
    <t>immune to all gases</t>
  </si>
  <si>
    <t>poison resistance I</t>
  </si>
  <si>
    <t>divide attacks I, infravision I, weapon immunity VI, cold resistance I, lightning resistance I, fire resistance I, poison resistance I, reform I, mind control immunity</t>
  </si>
  <si>
    <t>magic resistance (70%), teleport without error, planar travel I, phase ethereal, divide attacks I, darkness I, succubus kiss, charm person, ESP I, clairaudience, suggestion, shape change I, gate VII, psionics VIII, infravision I, weapon immunity VI, cold resistance I, lightning resistance I, fire resistance I, poison resistance I</t>
  </si>
  <si>
    <t>magic resistance (50%), teleport without error, planar travel I, divide attacks I, darkness I, infravision I, detect invisible, telekinesis I, gate I, cold resistance I, lightning resistance I, fire resistance I, poison resistance I</t>
  </si>
  <si>
    <t>magic resistance (55%), teleport without error, planar travel I, divide attacks I, darkness III, cause fear I, levitate I, infravision I, detect invisible, telekinesis II, gate II, cold resistance I, lightning resistance I, fire resistance I poison resistance I</t>
  </si>
  <si>
    <t>magic resistance (60%), teleport without error, planar travel I, divide attacks I, darkness II, cause fear I, levitate II, infravision I, telekinesis III, gate III, polymorph self I, psionics II, pyrotechnics, cold resistance I, lightning resistance I, fire resistance I poison resistance I</t>
  </si>
  <si>
    <t>magic resistance (65%), wield VI, teleport without error, planar travel I, divide attacks I, illusion I, darkness II, cause fear I, levitate IV, infravision I, dispel magic II, polymorph self I, telekinesis IV, project image I, symbol of fear, symbol of discord, gate IV, psionics IV, weapon immunity VI, cold resistance I, lightning resistance I, fire resistance I poison resistance I, detect magic I, read languages</t>
  </si>
  <si>
    <t>magic resistance (80%), wield I, teleport without error, planar travel I, divide attacks I, constriction I, darkness I, charm person, levitate III, infravision I, polymorph self I, project image I, detect invisible, gate V, psionics V, armored body I, weapon immunity VI, pyrotechnics, cold resistance I, lightning resistance I, fire resistance I poison resistance I, read languages</t>
  </si>
  <si>
    <t>magic resistance (75%), wield VII, gear: demonic sword, gear: demonic whip, teleport without error, planar travel I, divide attacks I, immolate I, darkness II, cause fear I, suggestion, infravision I, dispel magic II, telekinesis V, symbol of fear, symbol of discord, symbol of sleep, symbol of stunning, detect invisible, gate VI, psionics VII, weapon immunity VI, pyrotechnics, cold resistance I, lightning resistance I, fire resistance I poison resistance I, detect magic I, read languages, read magic</t>
  </si>
  <si>
    <t xml:space="preserve">magic resistance (35%), teleport without error, planar travel II, divide attacks I, fear proc, hold person I, infravision I, charm person, suggestion, illusion I, weapon immunity VII, wary II, know alignment, animate dead, telepathy I, summon I, produce flame, pyrotechnics, cold resistance I, fire immunity I, poison resistance I </t>
  </si>
  <si>
    <t xml:space="preserve">magic resistance (30%), wield I, gear: infernal dagger, gear: rope of entanglement, teleport without error, planar travel II, become invisible I, polymorph self I, detect invisible, locate object, infravision I, fear aura V, charm person, suggestion, illusion I, know alignment, animate dead, telepathy I, summon III, produce flame, cold resistance I, fire immunity I, poison resistance I </t>
  </si>
  <si>
    <t>magic resistance (50%), wield I, gear: infernal fork I, gear: infernal whip, puncturing tail, enhanced wall of fire (once per day), fear aura II, teleport without error, planar travel II, divide attacks I, ESP I, infravision I, weapon immunity VII, charm person, suggestion, illusion I, know alignment, animate dead, telepathy I, summon IV, psionics III, produce flame, pyrotechnics, cold resistance I, fire immunity I, poison resistance I, detect magic I</t>
  </si>
  <si>
    <t>infravision I, regenerate I, cold resistance I, fire immunity I, poison resistance I, reform II, mind control immunity</t>
  </si>
  <si>
    <t>magic resistance (65%), wield VII, gear: infernal ancus, gear: infernal club, symbol of pain I (once per day), wall of fire I, fear aura IV, teleport without error, planar travel II, divide attacks I, polymorph self I, detect invisible, hold person I, infravision I, weapon immunity VII, charm person, suggestion, illusion I, know alignment, animate dead, telepathy I, gate IX, regenerate II, psionics IX, produce flame, pyrotechnics, cold resistance I, fire immunity I, poison resistance I, detect magic I</t>
  </si>
  <si>
    <t>imprisonment proc, magic resistance (50%), teleport without error, planar travel II, infravision I, weapon immunity VII, psionics XX, charm person, suggestion, illusion I, know alignment, animate dead, telepathy I, cold resistance I, fire immunity I, poison resistance I</t>
  </si>
  <si>
    <t>summon XVI (once per day), magic resistance (35%), regenerate X, change self I, wield V, command, produce flame, pyrotechnics, scare, planar travel II, divide attacks I, weapon immunity VII, telepathy I, cold resistance I, fire immunity I, poison resistance I</t>
  </si>
  <si>
    <t>summon XVI (once per day), magic resistance (20%), regenerate X, change self I, wield IV, command, produce flame, pyrotechnics, scare, planar travel II, divide attacks I, weapon immunity VII, telepathy I, cold resistance I, fire immunity I, poison resistance I</t>
  </si>
  <si>
    <t>summon XVI (once per day), magic resistance (25%), regenerate X, change self I, wield III, command, produce flame, pyrotechnics, scare, planar travel II, divide attacks I, weapon immunity VII, telepathy I, cold resistance I, fire immunity I, poison resistance I</t>
  </si>
  <si>
    <t>summon XVI (once per day), magic resistance (40%), regenerate X, change self I, wield II, command, produce flame, pyrotechnics, scare, planar travel II, divide attacks I, weapon immunity VII, telepathy I, cold resistance I, fire immunity I, poison resistance I</t>
  </si>
  <si>
    <t>summon XVI (once per day), magic resistance (30%), regenerate X, change self I, wield III, command, produce flame, pyrotechnics, scare, planar travel II, divide attacks I, weapon immunity VII, telepathy I, cold resistance I, fire immunity I, poison resistance I</t>
  </si>
  <si>
    <t>summon XVII, magic resistance (45%), wield I, fear proc, drain dexterity II, gear: infernal treblehook, divide attacks I, spiny grasp I, planar travel II, weapon immunity VII, command, telepathy I, cold resistance I, fire immunity I, poison resistance I, affect normal fires I, produce flame</t>
  </si>
  <si>
    <t>wield I, regenerate X, mind control immunity, cold resistance I, fire immunity I, poison resistance I, limited senses II</t>
  </si>
  <si>
    <t>projectile spines X (12 charges per day), summon XVIII, magic resistance (25%), wield XIII, gear: infernal fork II, scare, planar travel II, divide attacks I, weapon immunity VII, telepathy I, cold resistance I, fire immunity I, poison resistance I, change self I, command, affect normal fires I, produce flame</t>
  </si>
  <si>
    <t>planar travel I, divide attacks I, weapon immunity VI, cold resistance I, lightning resistance I, fire resistance I, telepathy I (looks like they added telepathy I and cut teleport, infravision and poison resistance I in MM2)</t>
  </si>
  <si>
    <t>planar travel II, divide attacks I, weapon immunity VII, telepathy I, cold resistance I, fire immunity I, poison resistance I (looks like they cut teleport, infravision, charm person, suggestion, illusion, know alignment and animate dead in MM2)</t>
  </si>
  <si>
    <t>poison resistance II</t>
  </si>
  <si>
    <t>+2 on saving throws vs poison</t>
  </si>
  <si>
    <t>siren call II, polymorph self VIII, become invisible VIII, suggestion, fog cloud (once each per day), drain intelligence, wield I, magic resistance (20%), saving throws VIII, poison resistance II, gas immunity, infravision I, ultravision I</t>
  </si>
  <si>
    <t>Animal Skeleton</t>
  </si>
  <si>
    <t>S to M</t>
  </si>
  <si>
    <t>animal skeleton, babau, skeleton</t>
  </si>
  <si>
    <t>weapon immunity XVII, cold immunity I, mind control immunity, turn vulnerable</t>
  </si>
  <si>
    <t>turn vulnerable</t>
  </si>
  <si>
    <t>animal skeleton</t>
  </si>
  <si>
    <t>turned as skeletons, however cleric gains +1 on turn roll and always affects the D* number in Attack Matrix III (7-12 affected)</t>
  </si>
  <si>
    <t>Skunk</t>
  </si>
  <si>
    <t>giant wolverine, skunk, wolverine</t>
  </si>
  <si>
    <t>Slime Creature I</t>
  </si>
  <si>
    <t>Slime Creature II</t>
  </si>
  <si>
    <t>Slime Creature III</t>
  </si>
  <si>
    <t>infest proc VI</t>
  </si>
  <si>
    <t>slime creature</t>
  </si>
  <si>
    <t>Olive Slime</t>
  </si>
  <si>
    <t>humanoid, plant, enchanted</t>
  </si>
  <si>
    <t>barkburr, direburr, executioner's hood, green slime, lurker above, olive slime, piercer</t>
  </si>
  <si>
    <t>olive slime</t>
  </si>
  <si>
    <t>subtle attachment</t>
  </si>
  <si>
    <r>
      <t xml:space="preserve">excretes a numbing agent upon landing on target; victim saves vs poison or fails to notice attack; group in immediate vicinity are given a single 50% check to spot the slime; if neither the target nor his companions notice the attack, </t>
    </r>
    <r>
      <rPr>
        <b/>
        <sz val="10"/>
        <rFont val="Arial"/>
        <family val="2"/>
      </rPr>
      <t>infest proc VI</t>
    </r>
    <r>
      <rPr>
        <sz val="10"/>
        <rFont val="Arial"/>
        <family val="2"/>
      </rPr>
      <t xml:space="preserve"> commences immediately</t>
    </r>
  </si>
  <si>
    <r>
      <t xml:space="preserve">proc: may be scraped off easily, but if undetected contact lasts more than a few rounds parasitic tendrils are sent into the host and their main concern becomes protecting/aiding the growth of the infestation; hp are lost at a rate of 10% per day; after 7-12 days the host becomes a </t>
    </r>
    <r>
      <rPr>
        <b/>
        <sz val="10"/>
        <rFont val="Arial"/>
        <family val="2"/>
      </rPr>
      <t>slime creature</t>
    </r>
    <r>
      <rPr>
        <sz val="10"/>
        <rFont val="Arial"/>
        <family val="2"/>
      </rPr>
      <t xml:space="preserve"> in every respect</t>
    </r>
  </si>
  <si>
    <t>magic immunity XVIII</t>
  </si>
  <si>
    <t xml:space="preserve">vertical ambush I, subtle attachment, infest proc VI, weapon immunity XV, magic immunity XVIII </t>
  </si>
  <si>
    <t>infest proc VII</t>
  </si>
  <si>
    <t>proc: any successful attack by this creature is 10% to proc infest proc VI</t>
  </si>
  <si>
    <t>infest proc VII (slime creature), olive slime, subtle attachment (olive slime)</t>
  </si>
  <si>
    <t>black pudding, brown mold, brown pudding, dun pudding, green slime, olive slime, revenant, russet mold, slime creature, white pudding</t>
  </si>
  <si>
    <t>magic immunity XIX</t>
  </si>
  <si>
    <r>
      <t xml:space="preserve">completely immune magical and environmental effects except for: a) acid, b) magical cold, c) fire, d) </t>
    </r>
    <r>
      <rPr>
        <b/>
        <sz val="10"/>
        <rFont val="Arial"/>
        <family val="2"/>
      </rPr>
      <t>cure disease</t>
    </r>
    <r>
      <rPr>
        <sz val="10"/>
        <rFont val="Arial"/>
        <family val="2"/>
      </rPr>
      <t>, which automatically slays it and e) spells which effect plants</t>
    </r>
  </si>
  <si>
    <r>
      <t xml:space="preserve">completely immune magic and environmental effects except for: a) acid, b) magical cold, c) magical fire, d) </t>
    </r>
    <r>
      <rPr>
        <b/>
        <sz val="10"/>
        <rFont val="Arial"/>
        <family val="2"/>
      </rPr>
      <t>magic missile</t>
    </r>
    <r>
      <rPr>
        <sz val="10"/>
        <rFont val="Arial"/>
        <family val="2"/>
      </rPr>
      <t xml:space="preserve"> and e) spells which effect plants</t>
    </r>
  </si>
  <si>
    <t>converse telepathically with others of their kind within 20'</t>
  </si>
  <si>
    <t>telepathy VII</t>
  </si>
  <si>
    <t>infest proc VII, weapon immunity XV, magic immunity XIX, telepathy VII</t>
  </si>
  <si>
    <t>Poisonous Snake I</t>
  </si>
  <si>
    <t>Poisonous Snake II</t>
  </si>
  <si>
    <t>Poisonous Snake III</t>
  </si>
  <si>
    <t>Poisonous Snake IV</t>
  </si>
  <si>
    <t>Poisonous Snake V</t>
  </si>
  <si>
    <t>Poisonous Snake VI</t>
  </si>
  <si>
    <t>Poisonous Snake VII</t>
  </si>
  <si>
    <t>5' long (S)</t>
  </si>
  <si>
    <r>
      <t xml:space="preserve">claw proc: successful claw attacks are 40% likely to trigger save vs poison or die after 3-36 hours, may be remedied with either poison or disease cures, venom can be extruded with a </t>
    </r>
    <r>
      <rPr>
        <b/>
        <sz val="10"/>
        <rFont val="Arial"/>
        <family val="2"/>
      </rPr>
      <t>wish</t>
    </r>
    <r>
      <rPr>
        <sz val="10"/>
        <rFont val="Arial"/>
        <family val="2"/>
      </rPr>
      <t xml:space="preserve"> spell in which case it works as a double strength </t>
    </r>
    <r>
      <rPr>
        <b/>
        <sz val="10"/>
        <rFont val="Arial"/>
        <family val="2"/>
      </rPr>
      <t>slaadi symbol</t>
    </r>
    <r>
      <rPr>
        <sz val="10"/>
        <rFont val="Arial"/>
        <family val="2"/>
      </rPr>
      <t xml:space="preserve"> (6 tasks) with respect to that particular </t>
    </r>
    <r>
      <rPr>
        <b/>
        <sz val="10"/>
        <rFont val="Arial"/>
        <family val="2"/>
      </rPr>
      <t>red slaad</t>
    </r>
  </si>
  <si>
    <t>venom XVII</t>
  </si>
  <si>
    <t>poisonous snake I</t>
  </si>
  <si>
    <t>proc: save vs poison at +3 or become sick and incapacitated 2-8 days</t>
  </si>
  <si>
    <t>large scorpion, large spider, poisonous snake II</t>
  </si>
  <si>
    <t>venom XVIII</t>
  </si>
  <si>
    <t>poisonous snake III</t>
  </si>
  <si>
    <t>proc: save vs poison at +1 or suffer 2-8 damage</t>
  </si>
  <si>
    <t>venom XIX</t>
  </si>
  <si>
    <t>poisonous snake IV</t>
  </si>
  <si>
    <t>proc: save vs poison or suffer 3-12 damage</t>
  </si>
  <si>
    <t>poisonous snake V</t>
  </si>
  <si>
    <t>poisonous snake VI</t>
  </si>
  <si>
    <t>venom XX</t>
  </si>
  <si>
    <t>venom XXI</t>
  </si>
  <si>
    <t>proc: save vs poison at -1 or become sick and incapacitated 1-4 days</t>
  </si>
  <si>
    <t>proc: save vs poison at -2 or become sick and incapacitated 2-12 days</t>
  </si>
  <si>
    <t>venom XXII</t>
  </si>
  <si>
    <t>poisonous snake VII</t>
  </si>
  <si>
    <t>proc: save vs poison at -3 or die</t>
  </si>
  <si>
    <t>Solar</t>
  </si>
  <si>
    <t>weapon/weapon/
weapon/weapon</t>
  </si>
  <si>
    <t>custom (bow and sword)</t>
  </si>
  <si>
    <t>18-27/18-27/18-27/
18-27</t>
  </si>
  <si>
    <t>solar</t>
  </si>
  <si>
    <t>gear: celestial greatbow</t>
  </si>
  <si>
    <t>longsword +1, 2-9, severs a limb on any to-hit roll above 17 (for size-M targets) or 18 (for size-L targets), casts light in up to 30' radius at wielder's discretion</t>
  </si>
  <si>
    <r>
      <t xml:space="preserve">broad-headed spear, damage 1-6 (plus strength bonus, plus proc: </t>
    </r>
    <r>
      <rPr>
        <b/>
        <sz val="10"/>
        <rFont val="Arial"/>
        <family val="2"/>
      </rPr>
      <t>heat aura II</t>
    </r>
    <r>
      <rPr>
        <sz val="10"/>
        <rFont val="Arial"/>
        <family val="2"/>
      </rPr>
      <t>), can be thrown as javelin by azer (20' | 40' | 60')</t>
    </r>
  </si>
  <si>
    <t>over-sized two-handed sword +5, 6-15, only usable by solars, casts light in up to 30' radius at wielder's discretion, severs a limb on any to-hit roll above 17 (for size-M targets) or 18 (for size-L targets), gains an additional +1 after each round of combat, maxing out at +8 before dropping back to +5; at the start of any +5 round (other than the first) the wielder may elect to set the sword "dancing" - it continues attacking 4 times per round for 4 rounds, though it loses strength damage and limb severing; during this time it must stay within 30' of its solar</t>
  </si>
  <si>
    <t>gear: arrows of slaying</t>
  </si>
  <si>
    <t>over-sized composite bow (100' | 200' | 360') capable of conferring solar to-hit (+5) and damage (+12) bonuses</t>
  </si>
  <si>
    <t>over-sized arrows +3, 4-9, each arrow has a designated creature it automatically slays upon hitting (select randomly from arachnids, birds, bards, clerics, demons, devils, dragons, druids, elementals, fighters, giants, golems, illusionists, ki-rin, magic-users, mammals, monks, paladins, rangers, reptiles, sea monsters, thieves, titans and undead); no saving throw</t>
  </si>
  <si>
    <t>magic resistance (85%)</t>
  </si>
  <si>
    <t>90% chance to cause local magic to fail, assuming a caster level of 11th - increases or decreases in 5% increments (therefore 100% immunity to casters below 9th level)</t>
  </si>
  <si>
    <t>8th level (MU), 30' range, creates an area (as small as a single object or as large as 130' diameter), caster designates a specific alignment and creature type which is either attracted to or repulsed from the area; repulsion may be ignored at the cost of -1 dex per round, up to a max of -4; attraction requires a save vs spell to overcome, but any who fail the save or remain in the area must make new saves every 1-6 turns; save is at -2 if the area is an object; duration 24 hours</t>
  </si>
  <si>
    <t>antipathy</t>
  </si>
  <si>
    <t>appear to be object(s), plant(s) or creature(s) (connecting mutliple units via a thin film), effect is convincing as close as 10' for animated objects and up to point contact for inanimate object Is</t>
  </si>
  <si>
    <t>animate object I</t>
  </si>
  <si>
    <t>animate object II</t>
  </si>
  <si>
    <t>magic resistance (90%), mind blast, psionics XIII, domination, devouring proc, levitate VII, ESP II, probability travel I, astral projection I, body equilibrium</t>
  </si>
  <si>
    <t>infravision III, astral projection I, physical projection</t>
  </si>
  <si>
    <t>classed (fighter 1), wield I, energy control I, magic resistance (50%), psionics XXII, astral projection I, mind bar, probability travel I</t>
  </si>
  <si>
    <t>classed (fighter 2), wield I, energy control I, magic resistance (50%), psionics XXII, astral projection I, mind bar, probability travel I</t>
  </si>
  <si>
    <t>classed (fighter/magic user 1/1), wield I, energy control I, magic resistance (50%), psionics XXII, astral projection I, mind bar, probability travel I</t>
  </si>
  <si>
    <t>classed (fighter/magic user 2/2), wield I, energy control I, magic resistance (50%), psionics XXII, astral projection I, mind bar, probability travel I</t>
  </si>
  <si>
    <t>classed (magic user 1), wield I, energy control I, magic resistance (50%), psionics XXII, astral projection I, mind bar, probability travel I</t>
  </si>
  <si>
    <t>classed (magic user 2), wield I, energy control I, magic resistance (50%), psionics XXII, astral projection I, mind bar, probability travel I</t>
  </si>
  <si>
    <t>classed (monk 6), wield I, energy control I, magic resistance (50%), psionics XXII, astral projection I, mind bar, probability travel I, disease immunity</t>
  </si>
  <si>
    <t>classed (monk 8), wield I, energy control I, magic resistance (50%), psionics XXII, astral projection I, mind bar, probability travel I, disease immunity</t>
  </si>
  <si>
    <t>classed (fighter/magic user 3/3), wield I, energy control I, magic resistance (50%), psionics XXII, astral projection I, mind bar, probability travel I</t>
  </si>
  <si>
    <t>classed (fighter 3), wield I, energy control I, magic resistance (50%), psionics XXII, astral projection I, mind bar, probability travel I</t>
  </si>
  <si>
    <t>classed (fighter 4), wield I, energy control I, magic resistance (50%), psionics XXII, astral projection I, mind bar, probability travel I</t>
  </si>
  <si>
    <t>classed (fighter 5), wield I, energy control I, magic resistance (50%), psionics XXII, astral projection I, mind bar, probability travel I</t>
  </si>
  <si>
    <t>classed (fighter 6), wield I, energy control I, magic resistance (50%), psionics XXII, astral projection I, mind bar, probability travel I</t>
  </si>
  <si>
    <t>classed (magic user 3), wield I, energy control I, magic resistance (50%), psionics XXII, astral projection I, mind bar, probability travel I</t>
  </si>
  <si>
    <t>classed (magic user 4), wield I, energy control I, magic resistance (50%), psionics XXII, astral projection I, mind bar, probability travel I</t>
  </si>
  <si>
    <t>classed (magic user 5), wield I, energy control I, magic resistance (50%), psionics XXII, astral projection I, mind bar, probability travel I</t>
  </si>
  <si>
    <t>classed (fighter/magic user 5/5), wield I, energy control I, magic resistance (50%), psionics XXII, astral projection I, mind bar, probability travel I</t>
  </si>
  <si>
    <t>classed (fighter 9th), gear: silver sword [100%], wield I, energy control I, magic resistance (50%), psionics XXII, astral projection I, mind bar, probability travel I</t>
  </si>
  <si>
    <t>classed (fighter/magic user 4/7), gear: silver sword [100%], wield I, energy control I, magic resistance (50%), psionics XXII, astral projection I, mind bar, probability travel I</t>
  </si>
  <si>
    <t>astral projection I</t>
  </si>
  <si>
    <t>+2 on all saving throws, astral projection I, cure any disease possessor contracts, decays 10% per use while in the possession of a good creature</t>
  </si>
  <si>
    <t>astral projection II</t>
  </si>
  <si>
    <t>caster projects mind to Astral Plane (leaving body behind and trailing a silver cord) and can then continue on to any Outer Plane (forming a new, temporary body upon arrival), death in either location is permanent</t>
  </si>
  <si>
    <t>caster projects mind (and the minds of up to five other creatures) to Astral Plane, leaving body behind and trailing a silver cord; caster may then continue on to any Outer Plane (forming a new, temporary body upon arrival); death of projection(s) results in death for the traveller, insofar as solars can die</t>
  </si>
  <si>
    <t>confusion I</t>
  </si>
  <si>
    <t>confusion II</t>
  </si>
  <si>
    <t>wield XIII, gear: faerie sword I, saving throws VI, protection from evil, ventriloquism, dancing lights I, continual light I, mirror image I, confusion I, dimension door I, wary II, natural invisibility, linked: brownie</t>
  </si>
  <si>
    <t>7th level (druid), 80' range, 40'x40' area of effect, the number affected is 12 - the highest level target's level (ignoring negative results) + 2-8; save vs spell at -2 or become confused (10% wander for 10 rounds | 50% stand confused for 1 round | 20% attack nearest creature for 1 round | 20% attack caster for 1 round), each transition triggers a fresh save, nearest targets affected first, 12 round duration</t>
  </si>
  <si>
    <t>creeping doom</t>
  </si>
  <si>
    <t>7th level (druid), self, caster calls summons a carpet-like mass of biting and stinging insects and spiders, 11' diameter; moves 1" per round, any creature caught within carpet is slain, up to 500-1,000 hp (the number of stingers), may be redirected while within 80' of caster, after passing beyond 80' range continues in straight line (losing 10 units per round per 1' beyond range), duration 48 rounds</t>
  </si>
  <si>
    <t>Drawmij's instant summons</t>
  </si>
  <si>
    <t>special, unlimited range, caster may prep an object (under 150 lbs) and subsequently summon that object across any distance (but not across planes) to his hand with a single word; if the item is taken into possession by another creature the spell does not function, but rather notifies the caster of the thief's name and location, duration remains until used</t>
  </si>
  <si>
    <t>earthquake III</t>
  </si>
  <si>
    <t>12th / 16th</t>
  </si>
  <si>
    <t>7th level (cleric) generate an earthquake in a 60' diameter area; tunnels cave in, cracks open in the ground swallowing small (25%), medium (16.7%) and large (12.5%) creatures, 1/3rd of all nearby trees are knocked down and nearby structures take inflicting 5-60 structural damage, 1 round duration</t>
  </si>
  <si>
    <t>finger of death</t>
  </si>
  <si>
    <t>7th level (druid), 60' range, target must save vs death or die</t>
  </si>
  <si>
    <t>fire storm III</t>
  </si>
  <si>
    <t>Area</t>
  </si>
  <si>
    <t>Radius</t>
  </si>
  <si>
    <t>7th level (druid), range 160', engulf a max-61' diameter area (10' high) in flames, all within suffer 22-36 damage, save vs spell for half, duration 1 round</t>
  </si>
  <si>
    <t>7th level (druid), range 160', engulf a max-55' diameter area (10' high) in flames, all within suffer 14-28 damage, save vs spell for half, duration 1 round</t>
  </si>
  <si>
    <t>7th / 12th</t>
  </si>
  <si>
    <t>7th level (druid), range 160', engulf a max-42' diameter area (10' high) in flames, all within suffer 9-23 damage, save vs spell for half, duration 1 round</t>
  </si>
  <si>
    <t>greater lammasu, lammasu, opinicus, planetar, solar</t>
  </si>
  <si>
    <t>imprisonment</t>
  </si>
  <si>
    <t>50% of styx devil hits proc imprisonment, target is permanently banished to a small sphere far beneath the surface of the earth where they exist in suspended animation forever</t>
  </si>
  <si>
    <t>9th level (MU), contact, target is permanently banished to a small sphere far beneath the surface of the earth where they exist in suspended animation, caster must know target's name and background, duration permanent</t>
  </si>
  <si>
    <t>moon dog, solar</t>
  </si>
  <si>
    <t>mass charm</t>
  </si>
  <si>
    <t>8th level (MU), 60' range, up to 24 hit dice worth of targets within a 30'x30' area must save spell at -2 or become indefinitely charmed</t>
  </si>
  <si>
    <t>permanency</t>
  </si>
  <si>
    <t>8th level (MU), this spell is extremely limited in the 1e description, basically only works on 20 specific spells (most of which the solar already has as persistent effects), duration permanent</t>
  </si>
  <si>
    <t>leprechaun, planetar, solar</t>
  </si>
  <si>
    <r>
      <rPr>
        <b/>
        <sz val="10"/>
        <rFont val="Arial"/>
        <family val="2"/>
      </rPr>
      <t xml:space="preserve">12th </t>
    </r>
    <r>
      <rPr>
        <sz val="10"/>
        <rFont val="Arial"/>
        <family val="2"/>
      </rPr>
      <t>/ 14th</t>
    </r>
  </si>
  <si>
    <t>nonaton, solar</t>
  </si>
  <si>
    <t>7th level (MU), 60' range, target under 91 hp (current, not max) are automatically stunned, 1-4 rounds if 90 hp or below, 2-8 rounds if 60 hp or below, 4-16 rounds if 30 hp or below</t>
  </si>
  <si>
    <t>if targeted with blinding spells (including power word blind I) effect rebounds back at the caster</t>
  </si>
  <si>
    <t>power word blind I</t>
  </si>
  <si>
    <t>power word blind I, symbol of pain I, symbol of fear, gate XIX (once each per day), ball of lightning, flame strike, cause fear I, darkness VI, illusion I, weapon immunity I, become invisible I, magic resistance, VI, gear: slaadi symbol, gear: sword of sharpness (25%), gear: sword +2 (75%), shape change III, telepathy I, know alignment, infravision I, cold immunity I, disintegration immune, wind walk II, planar travel V</t>
  </si>
  <si>
    <r>
      <t xml:space="preserve">8th level (MU), 100' range, 15' area of effect, up to 100 hp worth of targets are automatically </t>
    </r>
    <r>
      <rPr>
        <b/>
        <sz val="10"/>
        <rFont val="Arial"/>
        <family val="2"/>
      </rPr>
      <t>blinded</t>
    </r>
    <r>
      <rPr>
        <sz val="10"/>
        <rFont val="Arial"/>
        <family val="2"/>
      </rPr>
      <t>, 2-5 rounds if 100 hp or below, 2-5 turns if 50 hp or below</t>
    </r>
  </si>
  <si>
    <t>power word blind II</t>
  </si>
  <si>
    <r>
      <rPr>
        <b/>
        <sz val="10"/>
        <rFont val="Arial"/>
        <family val="2"/>
      </rPr>
      <t>12th</t>
    </r>
    <r>
      <rPr>
        <sz val="10"/>
        <rFont val="Arial"/>
        <family val="2"/>
      </rPr>
      <t xml:space="preserve"> / 16th</t>
    </r>
  </si>
  <si>
    <r>
      <t xml:space="preserve">8th level (MU), 60' range, 15' area of effect, up to 100 hp worth of targets are automatically </t>
    </r>
    <r>
      <rPr>
        <b/>
        <sz val="10"/>
        <rFont val="Arial"/>
        <family val="2"/>
      </rPr>
      <t>blinded</t>
    </r>
    <r>
      <rPr>
        <sz val="10"/>
        <rFont val="Arial"/>
        <family val="2"/>
      </rPr>
      <t>, 2-5 rounds if 100 hp or below, 2-5 turns if 50 hp or below</t>
    </r>
  </si>
  <si>
    <t>power word kill I</t>
  </si>
  <si>
    <t>power word kill I destroys targets in a manner similar to death spell (in other words, they cannot be raised)</t>
  </si>
  <si>
    <t>power word kill II</t>
  </si>
  <si>
    <r>
      <rPr>
        <b/>
        <sz val="10"/>
        <rFont val="Arial"/>
        <family val="2"/>
      </rPr>
      <t>12th</t>
    </r>
    <r>
      <rPr>
        <sz val="10"/>
        <rFont val="Arial"/>
        <family val="2"/>
      </rPr>
      <t xml:space="preserve"> / 18th</t>
    </r>
  </si>
  <si>
    <t>9th level (MU), 30' range, 10' area of effect, either one target under 61 hp is automatically destroyed or up to 120 hp worth of creatures with 10 hp or fewer</t>
  </si>
  <si>
    <t>9th level (MU), 50' range, 10' area of effect, either one target under 61 hp is automatically destroyed or up to 120 hp worth of creatures with 10 hp or fewer</t>
  </si>
  <si>
    <t>7th level (MU), 100' range, target under 91 hp (current, not max) are automatically stunned, 1-4 rounds if 90 hp or below, 2-8 rounds if 60 hp or below, 4-16 rounds if 30 hp or below</t>
  </si>
  <si>
    <t>100' range, target under 91 hp (current, not max) are automatically stunned 1-4 rounds</t>
  </si>
  <si>
    <t>polymorph self IX</t>
  </si>
  <si>
    <t>4th level (MU), self, caster may assume any form from wren-sized to hippo-sized, gaining physical attacks but not special abilities, recover 1-12 hp upon returning to natural form, unlimited usage within 24 turn duration</t>
  </si>
  <si>
    <t>prismatic spray</t>
  </si>
  <si>
    <t>7th level (illusionist), self, projects a 70' long x 15' wide cone of color, each target within area of effect is struck by 1 (87.5%) or 2 (12.5%) of 7 effects: 1) inflicts 10 hp, 2) inflicts 20 hp, 3) inflicts 40 hp, 4) save vs poison or die, 5) save vs petrification or petrified, 6) save vs wand or become insane or 7) save vs magic or transported to a random plane</t>
  </si>
  <si>
    <t>restoration I</t>
  </si>
  <si>
    <t>restoration II</t>
  </si>
  <si>
    <r>
      <t xml:space="preserve">7th level (cleric), touch, target has one level (lost through level drain) restored, must be cast within 12 days of level being lost, also restores target of a </t>
    </r>
    <r>
      <rPr>
        <b/>
        <sz val="10"/>
        <rFont val="Arial"/>
        <family val="2"/>
      </rPr>
      <t>feeblemind</t>
    </r>
    <r>
      <rPr>
        <sz val="10"/>
        <rFont val="Arial"/>
        <family val="2"/>
      </rPr>
      <t xml:space="preserve"> spell</t>
    </r>
  </si>
  <si>
    <t>resurrection</t>
  </si>
  <si>
    <t>7th level (cleric), touch, target human or non-elf demihuman may be raised after up to 120 years deceased</t>
  </si>
  <si>
    <t>death knight, death slaad, grey slaad, gynosphinx, planetar, solar, type IV demon, type VI demon</t>
  </si>
  <si>
    <t>death slaad, gynosphinx, planetar, solar, type IV demon, type VI demon</t>
  </si>
  <si>
    <t>death slaad, gynosphinx, planetar, solar, type VI demon</t>
  </si>
  <si>
    <t>death knight, death slaad, grey slaad, gynosphinx, planetar, solar</t>
  </si>
  <si>
    <t>death slaad, gynosphinx, planetar, solar</t>
  </si>
  <si>
    <t>death slaad, gynosphinx, planetar, solar, ultradaemon</t>
  </si>
  <si>
    <t>vanish</t>
  </si>
  <si>
    <t>7th level (MU), touch, cause a single object up to 600 lbs to vanish and reappear at a desired location, or simply moved to the ethereal plane (in which case they are replaced with a stone-like material), permanent</t>
  </si>
  <si>
    <r>
      <t xml:space="preserve">special (illusionist), self, caster calls upon a supernatural guide for aid, 5-15 is rolled: 5-6 results in an undesired </t>
    </r>
    <r>
      <rPr>
        <b/>
        <sz val="10"/>
        <color indexed="20"/>
        <rFont val="Arial"/>
        <family val="2"/>
      </rPr>
      <t>geas</t>
    </r>
    <r>
      <rPr>
        <sz val="10"/>
        <color indexed="20"/>
        <rFont val="Arial"/>
        <family val="2"/>
      </rPr>
      <t xml:space="preserve"> or </t>
    </r>
    <r>
      <rPr>
        <b/>
        <sz val="10"/>
        <color indexed="20"/>
        <rFont val="Arial"/>
        <family val="2"/>
      </rPr>
      <t>quest</t>
    </r>
    <r>
      <rPr>
        <sz val="10"/>
        <color indexed="20"/>
        <rFont val="Arial"/>
        <family val="2"/>
      </rPr>
      <t xml:space="preserve"> being cast on the caster, 7-9 results in indifference, 10-15 means the power agrees to provide the aid requested</t>
    </r>
  </si>
  <si>
    <t>wind walk III</t>
  </si>
  <si>
    <t>7th level (cleric), touch, caster becomes not-quite-invisible, man-shaped vapor, can fly at 60" via magical wind under caster's control, 7 hour duration</t>
  </si>
  <si>
    <t>7th level (cleric), touch, self and one other become not-quite-invisible, man-shaped vapor, can fly at 60" via magical wind under caster's control, 12 hour duration</t>
  </si>
  <si>
    <t>wish</t>
  </si>
  <si>
    <t>9th level (MU), alter reality such that a) a dead character is restored to life, b) a difficult situation is escaped from, c) an entire party is restored to full health</t>
  </si>
  <si>
    <t>solar shell</t>
  </si>
  <si>
    <t>solar exudes a radius of protection between 1" and 70' around the form of the caster, changed at will but maintained without concentration; evil and enchanted creatures cannot enter, those within are totally invulnerable to spells below 4th level and non-magical projectiles, take reduced damage from large and magical missiles (-1 per die) and gain +3 vs saving throws and AC vs evil creatures and effects; those within may cast or fire outward without penalty</t>
  </si>
  <si>
    <t>5th level (cleric), 1 turn cast time, self, receive up to seven correct yes/no responses from a celestial power</t>
  </si>
  <si>
    <t>commune III</t>
  </si>
  <si>
    <t>(special), 1 turn cast time, self, receive any number of correct yes/no responses from a celestial power</t>
  </si>
  <si>
    <t>- / 9th</t>
  </si>
  <si>
    <t>celestial touch</t>
  </si>
  <si>
    <r>
      <t xml:space="preserve">heals target of 6-27 damage, diseases (restoring health within between 1 turn and 1 week depending on severity of disease) and restores sight if they are </t>
    </r>
    <r>
      <rPr>
        <b/>
        <sz val="10"/>
        <rFont val="Arial"/>
        <family val="2"/>
      </rPr>
      <t>blind</t>
    </r>
  </si>
  <si>
    <t>planetar, solar</t>
  </si>
  <si>
    <t>exultant gaze</t>
  </si>
  <si>
    <t>120' range, three constant effects: 1) 1 target per round (evil or extraplanar only) must save vs spell or be banished to their native plane or place, caster additionally gains +7 AC vs that target; 2) 50% to negate non-item related magic and illusions within a 40'x40' sqaure, +5% for caster levels below 12th and -2% for caster levels above 12th, 50% to destroy potions; 3) 1-4 allies per round have their movement rate doubled (duration 1 round) and 50% of their missing hit points temporarily restored (duration 6 hours)</t>
  </si>
  <si>
    <t>resist environment</t>
  </si>
  <si>
    <t>special, touch, target gains adaptation to any environment for 100 years</t>
  </si>
  <si>
    <t>alu-demon, death slaad, demodand(s), doppleganger, green slaad, horned devil, marid, mezzodaemon, nonaton, nycadaemon, pixie, rakshasa, solar, succubus, ultradaemon</t>
  </si>
  <si>
    <t>demodand(s), deva(s), planetar, solar</t>
  </si>
  <si>
    <t>gynosphinx, planetar, solar, types IV-VI demon</t>
  </si>
  <si>
    <t>alu-demon, solar</t>
  </si>
  <si>
    <t>dragon horse, solar</t>
  </si>
  <si>
    <r>
      <t xml:space="preserve">automatically see through illusions, lies, invisibility, automatically detect evil, magic and snares/pits, full awareness of ethereal and astral creatures plus know alignment is in continuous effect; hearing is twice as sensitive as a human's </t>
    </r>
    <r>
      <rPr>
        <sz val="10"/>
        <color rgb="FFFF0000"/>
        <rFont val="Arial"/>
        <family val="2"/>
      </rPr>
      <t>(in the case of planetars, this is in addition to 3x per day of true seeing, which only adds detection of polymorphed creatures)</t>
    </r>
  </si>
  <si>
    <t>summon XX</t>
  </si>
  <si>
    <r>
      <t xml:space="preserve">9th level (MU), 90' range, 100% likely to cause 1-2 </t>
    </r>
    <r>
      <rPr>
        <b/>
        <sz val="10"/>
        <rFont val="Arial"/>
        <family val="2"/>
      </rPr>
      <t>ki-rin</t>
    </r>
    <r>
      <rPr>
        <sz val="10"/>
        <rFont val="Arial"/>
        <family val="2"/>
      </rPr>
      <t xml:space="preserve">, 1-2 </t>
    </r>
    <r>
      <rPr>
        <b/>
        <sz val="10"/>
        <rFont val="Arial"/>
        <family val="2"/>
      </rPr>
      <t>phoenix</t>
    </r>
    <r>
      <rPr>
        <sz val="10"/>
        <rFont val="Arial"/>
        <family val="2"/>
      </rPr>
      <t xml:space="preserve"> or 1-2</t>
    </r>
    <r>
      <rPr>
        <b/>
        <sz val="10"/>
        <rFont val="Arial"/>
        <family val="2"/>
      </rPr>
      <t xml:space="preserve"> titans</t>
    </r>
    <r>
      <rPr>
        <sz val="10"/>
        <rFont val="Arial"/>
        <family val="2"/>
      </rPr>
      <t xml:space="preserve"> (based on caster's alignment, LG/NG/CG respectively) to appear in 1 round, lasts 2 turns</t>
    </r>
  </si>
  <si>
    <r>
      <t xml:space="preserve">9th level (MU), 30' range, 100% likely to open ultra-dimensional gate, through which emerge 1 </t>
    </r>
    <r>
      <rPr>
        <b/>
        <sz val="10"/>
        <rFont val="Arial"/>
        <family val="2"/>
      </rPr>
      <t>planetar</t>
    </r>
    <r>
      <rPr>
        <sz val="10"/>
        <rFont val="Arial"/>
        <family val="2"/>
      </rPr>
      <t xml:space="preserve">, 2-6 </t>
    </r>
    <r>
      <rPr>
        <b/>
        <sz val="10"/>
        <rFont val="Arial"/>
        <family val="2"/>
      </rPr>
      <t>astral devas</t>
    </r>
    <r>
      <rPr>
        <sz val="10"/>
        <rFont val="Arial"/>
        <family val="2"/>
      </rPr>
      <t xml:space="preserve">, 2-8 </t>
    </r>
    <r>
      <rPr>
        <b/>
        <sz val="10"/>
        <rFont val="Arial"/>
        <family val="2"/>
      </rPr>
      <t>monadic devas</t>
    </r>
    <r>
      <rPr>
        <sz val="10"/>
        <rFont val="Arial"/>
        <family val="2"/>
      </rPr>
      <t xml:space="preserve"> or 2-12 </t>
    </r>
    <r>
      <rPr>
        <b/>
        <sz val="10"/>
        <rFont val="Arial"/>
        <family val="2"/>
      </rPr>
      <t>movanic devas</t>
    </r>
    <r>
      <rPr>
        <sz val="10"/>
        <rFont val="Arial"/>
        <family val="2"/>
      </rPr>
      <t xml:space="preserve"> (at the caster's discretion)</t>
    </r>
  </si>
  <si>
    <t>gate XXVIII</t>
  </si>
  <si>
    <t>deva(s), planetar, shadow dragon, solar</t>
  </si>
  <si>
    <t>astral deva, planetar, solar</t>
  </si>
  <si>
    <t>weapon immunity V</t>
  </si>
  <si>
    <t>+5 weapon to hit</t>
  </si>
  <si>
    <t>initiative bonus III</t>
  </si>
  <si>
    <t>always attack first in the round unless one or more of the other combatants is dex 22+</t>
  </si>
  <si>
    <t>regenerate XIV</t>
  </si>
  <si>
    <t>regenerate 7 hp per round</t>
  </si>
  <si>
    <t>reform VII</t>
  </si>
  <si>
    <t>reform on their home plane 70 years after death unless slain on their home plane</t>
  </si>
  <si>
    <t>symbol of death, symbol of discord, symbol of fear, symbol of hopelessness, symbol of insanity, symbol of pain I, symbol of persuasion, symbol of sleep, symbol of stunning (one once per day), limited wish, control weather, insect plague, gate XXVII, summon XIX, fire storm II, feeblemind, summon weather, earthquake, shape change I, wind walk I, restoration I, animate object I (once each per day), holy word, blade barrier III, flame strike, dispel evil I, raise dead II, heal, dispel magic XI, true seeing I (three times each per day), dispel illusion (seven times per day), wield XXVI, magic resistance (75%), weapon immunity IV, wary II, gear: celestial blade, psionics XXXIX, planetar agility, classed (cleric/druid/fighter 7/7/17), become invisible VII, regenerate IV, reform VI, polymorph self I, continual light II, teleport without error, planar travel V, heightened awareness VII, true seeing, infravision III, ultravision VII, polymorph object, protection from evil VIII, cold immunity I, lightning immunity I, fire resistance VI, poison immunity, magic missile immunity, petrification immunity, energy drain immunity, mind control immunity, soul immune, death resistance II, reform VII, resist cold, resist fire, cure light wounds, cure blindness, cure deafness, cure disease II, remove curse, remove fear I, commune II, tongues, speak with dead, ESP III, read magic, read languages</t>
  </si>
  <si>
    <t>psionics XXXXII</t>
  </si>
  <si>
    <t>power word kill II, power word blind II, power word stun III (one once per day), symbol of death, symbol of discord, symbol of fear, symbol of hopelessness, symbol of insanity, symbol of pain I, symbol of persuasion, symbol of sleep, symbol of stunning (one once per day) wish, imprisonment, prismatic spray, creeping doom, finger of death, fire storm, gate XXVIII, astral projection II, polymorph self IX, restoration II, regeneration, polymorph object, vision (once per day), holy word, resurrection, earthquake III, animate object II, mass charm, confusion II, antipathy, shape change I, vanish, permanency (three times each per day), wind walk III (seven times per day), summon XX (once per hour), gear: celestial sword, gear: celestial greatbow, gear: arrows of slaying (10), classed (cleric/druid/fighter/illusionist/magic-user 12/12/17/12/12), solar shell, exultant gaze, weapon immunity V, magic resistance (85%), cold immunity I, lightning immunity I, fire resistance VI, acid immunity, poison immunity, magic missile immunity, petrification immunity, energy drain immunity, mind control immunity, soul immune, death resistance II, regenerate XIV, wary II, initiative bonus III, teleport without error, control weather, become invisible V, celestial touch, psionics XXXXII, resist environment, heightened senses VII, infravision VI, ultravision II, commune III, Drawmij's instant summons, read magic, ESP I, tongues, read languages</t>
  </si>
  <si>
    <t>Large Solifugid</t>
  </si>
  <si>
    <t>Huge Solifugid</t>
  </si>
  <si>
    <t>Giant Solifugid</t>
  </si>
  <si>
    <t>Q</t>
  </si>
  <si>
    <t>Q, S</t>
  </si>
  <si>
    <t>N x4, Q x2 or I</t>
  </si>
  <si>
    <t>solifugid seize I</t>
  </si>
  <si>
    <t>large solifugid</t>
  </si>
  <si>
    <t>if either claw hits, target is attacked by the creature's bite in subsequent rounds, which is +3 to hit and does 2-8 damage; the claws may be severed by any by any attack rolling 3 or more above the number needed to hit</t>
  </si>
  <si>
    <t>solifugid seize II</t>
  </si>
  <si>
    <t>huge solifugid</t>
  </si>
  <si>
    <t>giant solifugid</t>
  </si>
  <si>
    <t>if either claw hits, target is attacked by the creature's bite in subsequent rounds, which is +3 to hit and does 3-12 damage; the claws may be severed by any by any attack rolling 3 or more above the number needed to hit</t>
  </si>
  <si>
    <t>if either claw hits, target is attacked by the creature's bite in subsequent rounds, which is +3 to hit and does 4-16 damage; the claws may be severed by any by any attack rolling 3 or more above the number needed to hit</t>
  </si>
  <si>
    <t>solifugid seize III</t>
  </si>
  <si>
    <t>light vulnerable XVIII</t>
  </si>
  <si>
    <t>solifugid(s)</t>
  </si>
  <si>
    <t>any light forces creature to recoil, -2 to hit in daylight</t>
  </si>
  <si>
    <t>solifugid seize I, light vulnerable XVIII</t>
  </si>
  <si>
    <t>solifugid seize II, light vulnerable XVIII</t>
  </si>
  <si>
    <t>solifugid seize III, light vulnerable XVIII</t>
  </si>
  <si>
    <t>Spectator</t>
  </si>
  <si>
    <t>custom (magic item above 15k gp in value (90%), 3-300 coins (40%, an assortment of sp (51%), ep (28%), gp (14%) and pp (7%)), 1-6 gems (30%, base value 50 gp), 1-4 potions (20%), a +1 piece of armor (15%), a +1 weapon (15%) and a miscellaneous item under 10k gp (5%))</t>
  </si>
  <si>
    <t>charm person ray, sleep ray, fear ray, slow ray, wound ray I, charm monster ray, telekinesis ray, death ray, disintegrate ray, petrification ray, anti-magic ray, beholder components, lumbering VI</t>
  </si>
  <si>
    <t>wound ray I</t>
  </si>
  <si>
    <t>wound ray II</t>
  </si>
  <si>
    <t>spectator</t>
  </si>
  <si>
    <t>4th level (cleric), 60' range, save for half, 5-19 damage</t>
  </si>
  <si>
    <t>spectator components</t>
  </si>
  <si>
    <t>body, primary eye and eye stalks each have discrete attributes: 70% attack hits the body (AC 4 &amp; 8-36 hp) | 20% attack hits a stalk (AC 7 &amp; 1 hp each) | 10% attack hits the main eye (AC 7 &amp; 1 hp); if all five eyes are destroyed the spectator teleports back to its home plane (Nirvana)</t>
  </si>
  <si>
    <t>spell reflection V</t>
  </si>
  <si>
    <t>jann, spectator</t>
  </si>
  <si>
    <t>paralyzation ray</t>
  </si>
  <si>
    <t>90' range, no save, target is paralyzed 5-20 rounds</t>
  </si>
  <si>
    <t>telepathy ray</t>
  </si>
  <si>
    <t>120' range, target must save vs spell or be implanted with a powerful suggestion to leave the spectator in peace</t>
  </si>
  <si>
    <t>accelerated healing V</t>
  </si>
  <si>
    <t>severed/damaged eyes grow back in 1 day</t>
  </si>
  <si>
    <r>
      <t xml:space="preserve">while the central eye is still active, the first non-touch spell directed at the front (60°) of this creature each round triggers a saving throw by the spectator; if made, the spell is reflected back at the caster as a ray such that they must save vs spell or suffer the intended effect; if the reflection save fails the spell is still 5% likely not to fire (assuming a caster level of 11th), increasing or decreasing in 5% increments (therefore 55% immunity to 1st level casters); if this MR check fails the spectator automatically suffers the spell effect (no save); whether or not the reflection succeeds, the spectator gains </t>
    </r>
    <r>
      <rPr>
        <b/>
        <sz val="10"/>
        <rFont val="Arial"/>
        <family val="2"/>
      </rPr>
      <t>magic resistance (5%)</t>
    </r>
    <r>
      <rPr>
        <sz val="10"/>
        <rFont val="Arial"/>
        <family val="2"/>
      </rPr>
      <t xml:space="preserve"> for the remainder of the round</t>
    </r>
  </si>
  <si>
    <t>initiative bonus IV</t>
  </si>
  <si>
    <t>rolls 1-8 instead of 1-6 for initiative</t>
  </si>
  <si>
    <t>psionic detection IV</t>
  </si>
  <si>
    <t>detect use of psionics within 240'</t>
  </si>
  <si>
    <t>minimal jaguar, minimal leopard, minimal lion(s), minimal lynx, minimal tiger, spectator, svirfneblin(s)</t>
  </si>
  <si>
    <t>spell reflection V, wound ray II, paralyzation ray, telepathy ray, spectator components, wary VII, initiative bonus IV, psionic detection IV, accelerated healing V, telepathy I, create food and water</t>
  </si>
  <si>
    <t>Giant Marine Spider</t>
  </si>
  <si>
    <t>Spriggan</t>
  </si>
  <si>
    <t>demi-human, enchanted</t>
  </si>
  <si>
    <t>assume form XXX</t>
  </si>
  <si>
    <t>spriggan</t>
  </si>
  <si>
    <t>assume form of either a gnome (base stats) or a 12' tall giant (AC 5, mv 15", HD 8+4, attack 2-8/2-8, size 12' tall (L), losing all special abilities except the ability to transition back to gnome size)</t>
  </si>
  <si>
    <t>spriggin agility</t>
  </si>
  <si>
    <t>dex 18</t>
  </si>
  <si>
    <t>affect normal fires IV</t>
  </si>
  <si>
    <t>4th / 1st</t>
  </si>
  <si>
    <t>1st level (MU), 20' range, control a small fire (such as a torch or small bonfire) such that the light exuded is diminished to near darkness or increased to a light spell, 4 round duration</t>
  </si>
  <si>
    <t>scare I</t>
  </si>
  <si>
    <t>scare Icrow</t>
  </si>
  <si>
    <t>gaze paralyzes unless target saves vs spells, effect lasts until either target or scare Icrow is destroyed</t>
  </si>
  <si>
    <t>proc: save vs spell or target is held until either he or the scare Icrow is destroyed</t>
  </si>
  <si>
    <t>scare II</t>
  </si>
  <si>
    <t>2nd level (MU), 10' range, single target below 6th level must save vs magic at -2 or fall into trembling fit of terror, however they will not drop their weapon and they will fight (at -1 thac0, damage and saving throws) if cornered, duration 3-12 rounds</t>
  </si>
  <si>
    <t>korred, quickling(s), spriggan</t>
  </si>
  <si>
    <t>assume form XXX, scare II, wield I, classed (thief 8), spriggan agility, affect normal fires IV, shatter I</t>
  </si>
  <si>
    <t>dagger &amp; studded leather armor</t>
  </si>
  <si>
    <t>Squealer</t>
  </si>
  <si>
    <t>1-3/1-3/7-12</t>
  </si>
  <si>
    <t>mongrelman, squealer</t>
  </si>
  <si>
    <t>mimic monster</t>
  </si>
  <si>
    <t>wield I, camouflage XVI, mimic monster, pick pockets II</t>
  </si>
  <si>
    <t>wield I, accuracy X, camouflage XVI, mimic monster, pick pockets II</t>
  </si>
  <si>
    <t>hug X</t>
  </si>
  <si>
    <t>squealer</t>
  </si>
  <si>
    <t>if both claw hits succeed, automatically hug in subsequent rounds for 5-8 (while continuing to perform the full claw/claw/bite attack routine); grapples with 18/00 strength</t>
  </si>
  <si>
    <t>ambush XIII</t>
  </si>
  <si>
    <t>surprises 3-in-6, gains +2 to hit and damage on surprise attacks</t>
  </si>
  <si>
    <t>arboreal movement IV</t>
  </si>
  <si>
    <t>traverse tree-filled areas at 9" speed</t>
  </si>
  <si>
    <t>hug X, camouflage (75%), ambush XIII, arboreal movement IV, mimic monster</t>
  </si>
  <si>
    <t>Giant Black Squirrel</t>
  </si>
  <si>
    <t>Squirrel</t>
  </si>
  <si>
    <t>Carnivorous Flying Squirrel</t>
  </si>
  <si>
    <t>custom (occasional coin, ring or flask in nest)</t>
  </si>
  <si>
    <t>carnivorous flying squirrel</t>
  </si>
  <si>
    <t>surprise 4-in-6, gains +4 to hit on surprise attacks</t>
  </si>
  <si>
    <t>ambush XIV</t>
  </si>
  <si>
    <t>Stegocentipede</t>
  </si>
  <si>
    <t>2-8/3-12</t>
  </si>
  <si>
    <t>armored body IX</t>
  </si>
  <si>
    <t>stegocentipede</t>
  </si>
  <si>
    <t>+3 AC bonus to body (75% of incoming attacks)</t>
  </si>
  <si>
    <t>defensive spines VI</t>
  </si>
  <si>
    <t>venom II (bite &amp; sting), armored body IX, defensive spines VI</t>
  </si>
  <si>
    <t>creature has spiked plates jutting from its head, any attack from directly in front of this creature results in automatic rebuttal spine, standard to hit, 1-6 damage to up to 3 targets per round</t>
  </si>
  <si>
    <t>Stench Kow</t>
  </si>
  <si>
    <t>bison-sized (L)</t>
  </si>
  <si>
    <t>infernal, mammal, enchanted</t>
  </si>
  <si>
    <t>Stench Bull</t>
  </si>
  <si>
    <t>charge XXVIII</t>
  </si>
  <si>
    <t>stench bull, stench kow</t>
  </si>
  <si>
    <t>10' charge inflicts double damage + 2-12 trample damage (which requires a separate to hit roll)</t>
  </si>
  <si>
    <t>stench VI</t>
  </si>
  <si>
    <t>combatants within melee range must save vs poison or become helpless due to nausea for 2-5 rounds, saves must be re-made every three rounds</t>
  </si>
  <si>
    <t>stench VI, charge XXVIII, cold immunity I, fire immunity I, poison immunity</t>
  </si>
  <si>
    <t>Stone Guardian</t>
  </si>
  <si>
    <t>Large Stone Guardian</t>
  </si>
  <si>
    <t>custom (chance of ring of stone guardian command existing, though not necessarily in possession of stone guardian)</t>
  </si>
  <si>
    <t>2-9/2-9</t>
  </si>
  <si>
    <r>
      <t xml:space="preserve">if brought to 0 hp, </t>
    </r>
    <r>
      <rPr>
        <b/>
        <sz val="10"/>
        <rFont val="Arial"/>
        <family val="2"/>
      </rPr>
      <t>phases ethereal</t>
    </r>
    <r>
      <rPr>
        <sz val="10"/>
        <rFont val="Arial"/>
        <family val="2"/>
      </rPr>
      <t xml:space="preserve"> and retreates to </t>
    </r>
    <r>
      <rPr>
        <b/>
        <sz val="10"/>
        <rFont val="Arial"/>
        <family val="2"/>
      </rPr>
      <t>gear: lich phylactery</t>
    </r>
    <r>
      <rPr>
        <sz val="10"/>
        <rFont val="Arial"/>
        <family val="2"/>
      </rPr>
      <t>, fully reforms "eventually"</t>
    </r>
  </si>
  <si>
    <t>gear: lich phylactery</t>
  </si>
  <si>
    <t>each lich has a small leather box containing its fundamental essence (usually concealed somewhere in their lair/grotto); so long as this device exists, the lich will always recover from its physical destruction</t>
  </si>
  <si>
    <t>classed (magic user 18), gear: lich phylactery, fear aura VIII, cold proc II, paralyze proc I, weapon immunity XIII, mind control immunity, polymorph immunity, cold immunity I, lightning immunity I, resilience VIII, minion: larva</t>
  </si>
  <si>
    <t>stone guardian(s)</t>
  </si>
  <si>
    <t>this circlet confers command over the corresponding skeleton warrior and has control over them within 240' as well as transmitted vision, active control (movement or combat) requires concentration and precludes other actions from being taken; if the circlet changes hands the skeleton warrior gains movement 12" and immediately attacks the former owner; both circlet and enslaved warrior to dust if skeleton warrior acquires the circlet</t>
  </si>
  <si>
    <t>the ring confers immunity over the corresponding stone guardian to the wearer and to all within 10'; not all stone guardians have a corresponding ring, and none of them possess their own rings</t>
  </si>
  <si>
    <t>bar-lgura, bone devil, chasme, daemon(s), death knight, death slaad, demodand(s), erinyes, green slaad, gynosphinx, ice devil, marid, pit fiend, stone guardian(s), types I-II demon, types V-VI demon</t>
  </si>
  <si>
    <t>weapon immunity XXXVIII</t>
  </si>
  <si>
    <t>edged and piercing weapons do quarter damage, immune to non-magical missiles</t>
  </si>
  <si>
    <t>stone guardian vulnerabilities</t>
  </si>
  <si>
    <r>
      <t xml:space="preserve">the following earth spells slay this creature instantly with no saving throw: </t>
    </r>
    <r>
      <rPr>
        <b/>
        <sz val="10"/>
        <rFont val="Arial"/>
        <family val="2"/>
      </rPr>
      <t>stone to flesh</t>
    </r>
    <r>
      <rPr>
        <sz val="10"/>
        <rFont val="Arial"/>
        <family val="2"/>
      </rPr>
      <t xml:space="preserve">, </t>
    </r>
    <r>
      <rPr>
        <b/>
        <sz val="10"/>
        <rFont val="Arial"/>
        <family val="2"/>
      </rPr>
      <t>transmute rock to mud</t>
    </r>
    <r>
      <rPr>
        <sz val="10"/>
        <rFont val="Arial"/>
        <family val="2"/>
      </rPr>
      <t xml:space="preserve">, </t>
    </r>
    <r>
      <rPr>
        <b/>
        <sz val="10"/>
        <rFont val="Arial"/>
        <family val="2"/>
      </rPr>
      <t>stone shape</t>
    </r>
    <r>
      <rPr>
        <sz val="10"/>
        <rFont val="Arial"/>
        <family val="2"/>
      </rPr>
      <t xml:space="preserve"> and </t>
    </r>
    <r>
      <rPr>
        <b/>
        <sz val="10"/>
        <rFont val="Arial"/>
        <family val="2"/>
      </rPr>
      <t>dig</t>
    </r>
  </si>
  <si>
    <t>gear: ring of stone (16%), detect invisible (20%), weapon immunity XXXVIII, poison immunity, mind control immunity, cold resistance I, fire resistance I, lightning resistance I, fearless I, stone guardian vulnerabilities</t>
  </si>
  <si>
    <t>Storoper</t>
  </si>
  <si>
    <t>M, N, Q x2</t>
  </si>
  <si>
    <t>strand/strand/strand/
strand/strand/strand</t>
  </si>
  <si>
    <t>0/0/0/0/0/0/1-10</t>
  </si>
  <si>
    <t>50' range, adhesive strands proc 50% strength loss 1-3 rounds after attaching to target, requires open door attempt to remove, draws prey 10' toward roper every round</t>
  </si>
  <si>
    <t>stony strands</t>
  </si>
  <si>
    <t>storoper</t>
  </si>
  <si>
    <t>50' range, adhesive strands proc venom, target is turned to stone for one round (no saving throw), then recovers but fights to aid the caster to the best of their abilities; lasts as long as the caster is alive plus 100 turns</t>
  </si>
  <si>
    <t>roper, storoper</t>
  </si>
  <si>
    <t>swallow whole IV, venom II, divide attacks I, vibration sense I, lumbering V</t>
  </si>
  <si>
    <t>swallow whole, venom II, divide attacks I, vibration sense I IV, lumbering V</t>
  </si>
  <si>
    <t>vibration sense I</t>
  </si>
  <si>
    <t>vibration sense II</t>
  </si>
  <si>
    <t>able to detect footsteps up to 200' away</t>
  </si>
  <si>
    <t>camouflage XVIII</t>
  </si>
  <si>
    <t>appears to be a stone statue</t>
  </si>
  <si>
    <t>weapon immunity XXXIX</t>
  </si>
  <si>
    <t>immune to non-magical missile weapons</t>
  </si>
  <si>
    <t>stony strands (twice per day), elastic strands, camouflage XVIII, divide attacks I, weapon immunity XXXIX</t>
  </si>
  <si>
    <t>Giant Sundew</t>
  </si>
  <si>
    <t>3.5' mound (M)</t>
  </si>
  <si>
    <t>adhesive strands</t>
  </si>
  <si>
    <t>giant sundew</t>
  </si>
  <si>
    <t>adhesive strands, fire resistance I, weapon immunity XXXIX</t>
  </si>
  <si>
    <t>giant sundew, storoper</t>
  </si>
  <si>
    <t>1-3/1-3/1-3/1-3/1-3/1-3</t>
  </si>
  <si>
    <t>5' range, all creatures within range are attacked by 6 strands apiece; any 20 indicates nose-clogging attack resulting in suffocation in 2-4 rounds unless the sap is removed; otherwise hits result in an immediate 1-3 damage (already in damage field) plus -1 str for every three hits (tracking partial points across rounds), followed by 1 point acid damage per round per strand starting on the round after the hit; each strand requires an open door attempt to remove</t>
  </si>
  <si>
    <t>Swan</t>
  </si>
  <si>
    <t>bludgeon/bludgeon/bite</t>
  </si>
  <si>
    <t>stunning flurry</t>
  </si>
  <si>
    <t>swan</t>
  </si>
  <si>
    <t>violence of attack routine is 50% likely to blind and disorient M or S-sized target, making a return attack that round impossible</t>
  </si>
  <si>
    <t>caterwaul, duergar, grig, hook horror, kuo-toa monitor, shator, swan</t>
  </si>
  <si>
    <t>stunning flurry, wary IV</t>
  </si>
  <si>
    <t>Swanmay</t>
  </si>
  <si>
    <t>Swanmay I</t>
  </si>
  <si>
    <t>Swanmay II</t>
  </si>
  <si>
    <t>Swanmay III</t>
  </si>
  <si>
    <t>Swanmay IV</t>
  </si>
  <si>
    <t>Swanmay V</t>
  </si>
  <si>
    <t>Swanmay VI</t>
  </si>
  <si>
    <t>Swanmay VII</t>
  </si>
  <si>
    <t>Swanmay VIII</t>
  </si>
  <si>
    <t>Swanmay IX</t>
  </si>
  <si>
    <t>Swanmay X</t>
  </si>
  <si>
    <t>Swanmay XI</t>
  </si>
  <si>
    <t>custom (equipment and feather token)</t>
  </si>
  <si>
    <t>longsword, dagger, shortbow, 20 arrows and studded leather armor</t>
  </si>
  <si>
    <t>assume form XXXI</t>
  </si>
  <si>
    <t>swanmay</t>
  </si>
  <si>
    <r>
      <t xml:space="preserve">assume form of either woman or swan, as swan: movement 3" (fly 18", MC D), att 1/1/1-2, lose </t>
    </r>
    <r>
      <rPr>
        <b/>
        <sz val="10"/>
        <rFont val="Arial"/>
        <family val="2"/>
      </rPr>
      <t>wield I</t>
    </r>
    <r>
      <rPr>
        <sz val="10"/>
        <rFont val="Arial"/>
        <family val="2"/>
      </rPr>
      <t xml:space="preserve"> but gain </t>
    </r>
    <r>
      <rPr>
        <b/>
        <sz val="10"/>
        <rFont val="Arial"/>
        <family val="2"/>
      </rPr>
      <t>wary IV</t>
    </r>
    <r>
      <rPr>
        <sz val="10"/>
        <rFont val="Arial"/>
        <family val="2"/>
      </rPr>
      <t xml:space="preserve"> and </t>
    </r>
    <r>
      <rPr>
        <b/>
        <sz val="10"/>
        <rFont val="Arial"/>
        <family val="2"/>
      </rPr>
      <t>stunning flurry</t>
    </r>
  </si>
  <si>
    <t>gear: ring of stone</t>
  </si>
  <si>
    <t>gear: feather token</t>
  </si>
  <si>
    <r>
      <t xml:space="preserve">this token confers the swanmay's ability to </t>
    </r>
    <r>
      <rPr>
        <b/>
        <sz val="10"/>
        <rFont val="Arial"/>
        <family val="2"/>
      </rPr>
      <t>assume form XXXI</t>
    </r>
    <r>
      <rPr>
        <sz val="10"/>
        <rFont val="Arial"/>
        <family val="2"/>
      </rPr>
      <t>, without it she is just a ranger</t>
    </r>
  </si>
  <si>
    <t>CG-LG</t>
  </si>
  <si>
    <t>magic resistance XVI</t>
  </si>
  <si>
    <t>2% per level chance to cause local magic to fail, assuming a caster level of 11th, increases or decreases in 5% increments</t>
  </si>
  <si>
    <t>ran(1:2)</t>
  </si>
  <si>
    <t>Swordfish (1 HD)</t>
  </si>
  <si>
    <t>Swordfish (2 HD)</t>
  </si>
  <si>
    <t>Swordfish (3 HD)</t>
  </si>
  <si>
    <t>Retch Plant</t>
  </si>
  <si>
    <t>Rock Reptile</t>
  </si>
  <si>
    <t>Swordfish</t>
  </si>
  <si>
    <t>Taer</t>
  </si>
  <si>
    <t>kick/punch/bite or weapon</t>
  </si>
  <si>
    <t>1-6/1-4/1-4 or 4-9</t>
  </si>
  <si>
    <t>stench VII</t>
  </si>
  <si>
    <t>taer</t>
  </si>
  <si>
    <t>all within 10' must save vs breath weapon or suffer disorientation and nausea, -2 to hit and -1 damage, duration 2-5 hours</t>
  </si>
  <si>
    <t>custom (polished teeth, horns and idols, 1.5% chance of a magic weapon in lair)</t>
  </si>
  <si>
    <t>assume form XXXI, magic resistance XVI, weapon immunity I, wield I, classed (ranger 11), gear: feather token</t>
  </si>
  <si>
    <t>assume form XXXI, magic resistance XVI, weapon immunity I, wield I, classed (ranger 1), gear: feather token</t>
  </si>
  <si>
    <t>assume form XXXI, magic resistance XVI, weapon immunity I, wield I, classed (ranger 2), gear: feather token</t>
  </si>
  <si>
    <t>assume form XXXI, magic resistance XVI, weapon immunity I, wield I, classed (ranger 3), gear: feather token</t>
  </si>
  <si>
    <t>assume form XXXI, magic resistance XVI, weapon immunity I, wield I, classed (ranger 4), gear: feather token</t>
  </si>
  <si>
    <t>assume form XXXI, magic resistance XVI, weapon immunity I, wield I, classed (ranger 5), gear: feather token</t>
  </si>
  <si>
    <t>assume form XXXI, magic resistance XVI, weapon immunity I, wield I, classed (ranger 6), gear: feather token</t>
  </si>
  <si>
    <t>assume form XXXI, magic resistance XVI, weapon immunity I, wield I, classed (ranger 7), gear: feather token</t>
  </si>
  <si>
    <t>assume form XXXI, magic resistance XVI, weapon immunity I, wield I, classed (ranger 8), gear: feather token</t>
  </si>
  <si>
    <t>assume form XXXI, magic resistance XVI, weapon immunity I, wield I, classed (ranger 9), gear: feather token</t>
  </si>
  <si>
    <t>assume form XXXI, magic resistance XVI, weapon immunity I, wield I, classed (ranger 10), gear: feather token</t>
  </si>
  <si>
    <t>wield XXXII</t>
  </si>
  <si>
    <t>carry and use hurling weapons at +1 to hit and +3 damage</t>
  </si>
  <si>
    <t>stench VII, cold immunity I, wield XXXII</t>
  </si>
  <si>
    <t>crude throwing spears</t>
  </si>
  <si>
    <t>Q x5</t>
  </si>
  <si>
    <t>bar-lgura, tasloi</t>
  </si>
  <si>
    <t>drow, hordling, tasloi</t>
  </si>
  <si>
    <t>goblin(s), kobold(s), orc(s), tasloi</t>
  </si>
  <si>
    <t>Tasloi</t>
  </si>
  <si>
    <t>Tasloi Chief</t>
  </si>
  <si>
    <t>Tasloi Shaman</t>
  </si>
  <si>
    <t>javelin &amp; shield</t>
  </si>
  <si>
    <t>club &amp; javelin</t>
  </si>
  <si>
    <t>javelin &amp; net</t>
  </si>
  <si>
    <t>short sword &amp; shield</t>
  </si>
  <si>
    <t>javelin &amp; lasso</t>
  </si>
  <si>
    <t>short sword &amp; net</t>
  </si>
  <si>
    <t>gear: net</t>
  </si>
  <si>
    <t>wield I, gear: net</t>
  </si>
  <si>
    <t>tasloi, xvart</t>
  </si>
  <si>
    <t>gear: net (25%), gear: lasso (5%), ambush II, arboreal movement II, hide in shadows II, infravision I, light vulnerable I</t>
  </si>
  <si>
    <t>gear: lasso</t>
  </si>
  <si>
    <t>tasloi</t>
  </si>
  <si>
    <t>15' range, 0 damage, target must save vs poison or be entangled on hit, with a 25% chance of being pulled off their feet if the target is not more than 150% the weight of the attacker(s), and then pulled to the attacker (again assuming the attacker(s) is/are strong enough); rope may be severed with 2 points of edged damage</t>
  </si>
  <si>
    <t>minion: giant wasp</t>
  </si>
  <si>
    <r>
      <t xml:space="preserve">60% of tasloi lairs contain 1-6 </t>
    </r>
    <r>
      <rPr>
        <b/>
        <sz val="10"/>
        <rFont val="Arial"/>
        <family val="2"/>
      </rPr>
      <t>giant spiders</t>
    </r>
  </si>
  <si>
    <r>
      <t xml:space="preserve">20% of tasloi lairs contain 2-8 </t>
    </r>
    <r>
      <rPr>
        <b/>
        <sz val="10"/>
        <rFont val="Arial"/>
        <family val="2"/>
      </rPr>
      <t>giant wasps</t>
    </r>
    <r>
      <rPr>
        <sz val="10"/>
        <rFont val="Arial"/>
        <family val="2"/>
      </rPr>
      <t>, which they sometimes ride into battle</t>
    </r>
  </si>
  <si>
    <t>classed (shaman 5), gear: net (25%), gear: lasso (5%), ambush II, arboreal movement II, hide in shadows II, infravision I, light vulnerable I</t>
  </si>
  <si>
    <t>1-3/1-3 or 1-6</t>
  </si>
  <si>
    <t>1-3/1-3 or 1-7</t>
  </si>
  <si>
    <t>1-3/1-3 or 1-8</t>
  </si>
  <si>
    <t>Giant Harvester Termite</t>
  </si>
  <si>
    <t>Giant Harvester Termite Soldier</t>
  </si>
  <si>
    <t>Giant Harvester Termite King</t>
  </si>
  <si>
    <t>Giant Harvester Termite Queen</t>
  </si>
  <si>
    <t>incoherent babbling, blood drain XVII, rock to mud II, bog movement I, camouflage VI, incendiary saliva II</t>
  </si>
  <si>
    <t>incendiary saliva II</t>
  </si>
  <si>
    <t>incendiary saliva I</t>
  </si>
  <si>
    <t>giant harvester termite soldier</t>
  </si>
  <si>
    <t>spit at opponent within 10', target must save vs poison or be blinded 5-20 rounds; spittle is flammable and if exposed to flame will ignite for 5-16 damage (one round)</t>
  </si>
  <si>
    <t>incendiary saliva III</t>
  </si>
  <si>
    <t>giant harvester termite king</t>
  </si>
  <si>
    <t>spit at opponent within 20', target must save vs poison or be blinded 5-20 rounds; spittle is flammable and if exposed to flame will ignite for 5-16 damage (one round)</t>
  </si>
  <si>
    <t>armored head VI</t>
  </si>
  <si>
    <t>armored head VII</t>
  </si>
  <si>
    <t>giant harvester termite</t>
  </si>
  <si>
    <t>+8 AC bonus to head</t>
  </si>
  <si>
    <t>+7 AC bonus to head</t>
  </si>
  <si>
    <t>doombat, eye killer, flail snail, giant harvester termite(s), gibberling, intellect devourer, meenlock, mimic, myconid, nixie, otyugh(s), pech, rothé, shadow, smoke mephit, whipweed, wight, wraith, wraith form</t>
  </si>
  <si>
    <t>armored head VI, light vulnerable II</t>
  </si>
  <si>
    <t>incendiary saliva III (once every other round), light vulnerable II</t>
  </si>
  <si>
    <t>telepathy VIII</t>
  </si>
  <si>
    <t>giant harvester termite queen</t>
  </si>
  <si>
    <t>able to send out a telepathic distress call to all giant harvesters within 500'</t>
  </si>
  <si>
    <t>telepathy VIII, light vulnerable II</t>
  </si>
  <si>
    <t>paired ferocity V</t>
  </si>
  <si>
    <t>if a giant harvester termite queen is present, these creatures gain +1 to hit and damage</t>
  </si>
  <si>
    <t>incendiary saliva I (once per turn), paired ferocity V, armored head VII, light vulnerable II</t>
  </si>
  <si>
    <t>Thessalhydra</t>
  </si>
  <si>
    <t>bite/bite/bite/bite/bite/
bite/bite/bite/bite/claw</t>
  </si>
  <si>
    <t>1-6/1-6/1-6/1-6/1-6/
1-6/1-6/1-6/1-12/1-20</t>
  </si>
  <si>
    <t>beast, reptile</t>
  </si>
  <si>
    <t>thessalhydra components</t>
  </si>
  <si>
    <t>thessalhydra</t>
  </si>
  <si>
    <t>distinct stats for body (12 HD) and snake heads (eight 6' long heads with 12 hp apiece)</t>
  </si>
  <si>
    <t>venom XXIII</t>
  </si>
  <si>
    <t>proc (snake head bites): save vs poison or suffer 1-6 damage</t>
  </si>
  <si>
    <t>acid proc V</t>
  </si>
  <si>
    <t>proc (main mouth): save vs poison or 1-20 acid damage</t>
  </si>
  <si>
    <t>objects placed in the central must save vs acid and crushing blow or be destroyed</t>
  </si>
  <si>
    <t>breathe acid VI</t>
  </si>
  <si>
    <t>spit acid glob up to 30', all within 6' radius suffer 12-72 damage, save for half</t>
  </si>
  <si>
    <t>aspis larva(e), crystal ooze, demodand(s), revenant, solar, thessalhydra, variable defenses (hordling)</t>
  </si>
  <si>
    <t>accelerated healing VI</t>
  </si>
  <si>
    <t>severed heads grow back in 12 days</t>
  </si>
  <si>
    <t>Thri-kreen</t>
  </si>
  <si>
    <t>1-4/1-4/1-4/1-4/2-5 or
3-8</t>
  </si>
  <si>
    <t>glaive-spear</t>
  </si>
  <si>
    <t>crystalline wedges (10)</t>
  </si>
  <si>
    <t>glaive-spear &amp; crystalline wedges (10)</t>
  </si>
  <si>
    <t>gear: glaive-spear</t>
  </si>
  <si>
    <t>thri-kreen</t>
  </si>
  <si>
    <t>gear: crystalline wedge</t>
  </si>
  <si>
    <t>crystal-headed polearm with glaive blade on one end and a spear head on the other, 1-6 damage, balanced for throwing (10' | 20' | 30')</t>
  </si>
  <si>
    <t>crystal shuriken, 1-4 damage, balanced for throwing, three may be thrown per round, misses return to attacker (25' | 45' | 90')</t>
  </si>
  <si>
    <t>missile resistance IV</t>
  </si>
  <si>
    <t>60% likely to dodge incoming projectiles directed at them each round (arrows, bolts, bullets, darts, stones, javelins, spears and boulders)</t>
  </si>
  <si>
    <t>75% likely to deflect the first two incoming projectiles directed at them each round (arrows, bolts, bullets, darts, stones, javelins, spears and boulders)</t>
  </si>
  <si>
    <t>venom XXIV</t>
  </si>
  <si>
    <t>proc (bite): save vs paralyzation or become paralyzed 2-16 rounds</t>
  </si>
  <si>
    <t>venom XXIV, wield III, gear: glaive-spear, gear: crystalline wedge, missile resistance IV, leap attack V</t>
  </si>
  <si>
    <t>Thunder Beast (4 HD)</t>
  </si>
  <si>
    <t>Thunder Beast (5 HD)</t>
  </si>
  <si>
    <t>Thunder Beast (6 HD)</t>
  </si>
  <si>
    <t>Thunder Beast (7 HD)</t>
  </si>
  <si>
    <t>Thunder Beast (8 HD)</t>
  </si>
  <si>
    <t>Thunder Beast (9 HD)</t>
  </si>
  <si>
    <t>elephant-sized (L)</t>
  </si>
  <si>
    <t>charge XXIX</t>
  </si>
  <si>
    <t>thunderbeast</t>
  </si>
  <si>
    <t>20' charge inflicts trampling damage equal to 1-4 per hit die (4-16 to 9-36)</t>
  </si>
  <si>
    <t>shadow demon, thunderbeast</t>
  </si>
  <si>
    <t>after three rounds of combat, each thunderbeast becomes surrounded by a semi-opaque fog cloud within a 20' radius, creatures affected by odor suffer a -2 to hit, duration 1-4 rounds</t>
  </si>
  <si>
    <t>fog of war</t>
  </si>
  <si>
    <t>charge XXIX, burst movement II, fog of war</t>
  </si>
  <si>
    <t>Thunderherder</t>
  </si>
  <si>
    <t>7.5' long (L)</t>
  </si>
  <si>
    <t>cause earthquake</t>
  </si>
  <si>
    <t>thunderherder</t>
  </si>
  <si>
    <t>unstatted, these creatures 'trumpet' loudly as they pass and create incidental earth tremors, increasing in intensity depending on the size of the herd</t>
  </si>
  <si>
    <t>Time Elemental (12 HD)</t>
  </si>
  <si>
    <t>Time Elemental (16 HD)</t>
  </si>
  <si>
    <t>Noble Time Elemental</t>
  </si>
  <si>
    <t>fear aura VII, magic jar I, age proc I, semi-material, ruin V</t>
  </si>
  <si>
    <t>age proc I, general immunity, fear aura VII, magic jar I, semi-material, ruin V, energy accumulation II, linked: demilich</t>
  </si>
  <si>
    <t>age proc I</t>
  </si>
  <si>
    <t>age proc II</t>
  </si>
  <si>
    <t>age proc III</t>
  </si>
  <si>
    <t>age proc IV</t>
  </si>
  <si>
    <t>time elemental (12 HD)</t>
  </si>
  <si>
    <t>time elemental (16 HD)</t>
  </si>
  <si>
    <t>noble time elemental</t>
  </si>
  <si>
    <t>proc: age target for 3-12 damage</t>
  </si>
  <si>
    <t>proc: age target for 4-16 damage</t>
  </si>
  <si>
    <t>time elemental</t>
  </si>
  <si>
    <t>time dilation</t>
  </si>
  <si>
    <r>
      <t xml:space="preserve">divide into an additional 2-5 "instances" each of which is capable of acting as a fully independent version of the original; however if any of the instances is damaged, all instances suffer that damage; normally this action is used for a single round followed by </t>
    </r>
    <r>
      <rPr>
        <b/>
        <sz val="10"/>
        <rFont val="Arial"/>
        <family val="2"/>
      </rPr>
      <t xml:space="preserve">time blink </t>
    </r>
    <r>
      <rPr>
        <sz val="10"/>
        <rFont val="Arial"/>
        <family val="2"/>
      </rPr>
      <t>(to escape)</t>
    </r>
  </si>
  <si>
    <t>time blink</t>
  </si>
  <si>
    <t>time elemental(s)</t>
  </si>
  <si>
    <t>travel through time to safety, moving up to HD-as-rounds forward or backward in time</t>
  </si>
  <si>
    <t>time control</t>
  </si>
  <si>
    <t>any time-related magic used within 30' of this creature is canceled</t>
  </si>
  <si>
    <t>magic resistance XVII</t>
  </si>
  <si>
    <t>90% chance that any instantaneous magic effect will fail to interact with this creature as it is only present one segment per round (with respect to magic)</t>
  </si>
  <si>
    <t>time stop</t>
  </si>
  <si>
    <t>noble time elemental, royal time elemental</t>
  </si>
  <si>
    <t>9th level (MU), self only, time stops within 15' radius, caster may move around freely and take any actions desired, but cannot leave radius of spell without canceling it, duration 1 round + 1-8 segments</t>
  </si>
  <si>
    <t>20th / 18th</t>
  </si>
  <si>
    <t>time travel</t>
  </si>
  <si>
    <t>transport up to 4 targets forward, backward or sideways through time; caster also has the option of determining the physical destination; unwilling targets are permitted a save vs spells to avoid the effect</t>
  </si>
  <si>
    <t>time control, weapon immunity III, age proc II, time dilation, time blink, magic resistance XVII</t>
  </si>
  <si>
    <t>time control, weapon immunity III, age proc III, time dilation, time blink, magic resistance XVII</t>
  </si>
  <si>
    <t>time stop, time travel, time control, weapon immunity III, age proc IV, time dilation, time blink, magic resistance XVII</t>
  </si>
  <si>
    <t>age proc V</t>
  </si>
  <si>
    <t>proc: age target for 5-20 damage; alternately, the target may be aged (or made younger) by 1-20 years; non-living matter may be aged/decomposed 10-200 years, while mineral objects may be aged 100-2,000 years</t>
  </si>
  <si>
    <t>Royal Time Elemental I</t>
  </si>
  <si>
    <t>Royal Time Elemental II</t>
  </si>
  <si>
    <t>summon XXI</t>
  </si>
  <si>
    <t>royal time elemental(s)</t>
  </si>
  <si>
    <r>
      <t xml:space="preserve">9th level (MU), 90' range, 100% likely to cause 1-4 </t>
    </r>
    <r>
      <rPr>
        <b/>
        <sz val="10"/>
        <rFont val="Arial"/>
        <family val="2"/>
      </rPr>
      <t>time elementals</t>
    </r>
    <r>
      <rPr>
        <sz val="10"/>
        <rFont val="Arial"/>
        <family val="2"/>
      </rPr>
      <t xml:space="preserve"> (70%) or 1-2 </t>
    </r>
    <r>
      <rPr>
        <b/>
        <sz val="10"/>
        <rFont val="Arial"/>
        <family val="2"/>
      </rPr>
      <t xml:space="preserve">noble time elementals </t>
    </r>
    <r>
      <rPr>
        <sz val="10"/>
        <rFont val="Arial"/>
        <family val="2"/>
      </rPr>
      <t>(30%) to appear in 1 round, lasts 2 turns</t>
    </r>
  </si>
  <si>
    <t>age proc VI</t>
  </si>
  <si>
    <t>royal time elemental I</t>
  </si>
  <si>
    <t>royal time elemental II</t>
  </si>
  <si>
    <t>proc: age target for 6-24 damage; alternately, the target may be aged (or made younger) by 1-20 years; non-living matter may be aged/decomposed 10-200 years, while mineral objects may be aged 100-2,000 years</t>
  </si>
  <si>
    <t>proc: age target for 7-28 damage; alternately, the target may be aged (or made younger) by 1-20 years; non-living matter may be aged/decomposed 10-200 years, while mineral objects may be aged 100-2,000 years</t>
  </si>
  <si>
    <t>time stop, time travel, time control, weapon immunity III, age proc V, time dilation, time blink, magic resistance XVII, summon XXI</t>
  </si>
  <si>
    <t>time stop, time travel, time control, weapon immunity III, age proc VI, time dilation, time blink, magic resistance XVII, summon XXI</t>
  </si>
  <si>
    <t>mob(0:1)-1,000</t>
  </si>
  <si>
    <t>Transposer</t>
  </si>
  <si>
    <t>linked: transposer</t>
  </si>
  <si>
    <t>transposer</t>
  </si>
  <si>
    <t>proc: on hit, bonds to target; henceforth any damage inflicted by the target to the transposer will heal the transposer (beyond their full hp, up to a max of 48 hp) and damage the target; healing effects used by the target on the transposer will harm them (and heal him); other creatures may attack the transposer normally</t>
  </si>
  <si>
    <t>adopt the form of a human or demi-human in order to close to melee range - effect can be disbelieved, but otherwise persists until the transposer has been slain, even through combat</t>
  </si>
  <si>
    <t>change self VII</t>
  </si>
  <si>
    <t>linked: transposer, change self VII</t>
  </si>
  <si>
    <t>abomination</t>
  </si>
  <si>
    <t>Tri-flower Frond</t>
  </si>
  <si>
    <t>tendril/tendril(/tendril/
tendril/tendril/tendril/
tendril/tendril)</t>
  </si>
  <si>
    <t>0/0(/0/0/0/0/0/0)</t>
  </si>
  <si>
    <t>sleep proc III</t>
  </si>
  <si>
    <t>tri-flower frond</t>
  </si>
  <si>
    <t>proc: the frond's orange flower has between 2-8 3' long tendrils, calculated once per plant - these attack melee-range targets; each hit requires a save vs poison or the victim falls into a comatose slumber, no duration provided</t>
  </si>
  <si>
    <t>ruin IX</t>
  </si>
  <si>
    <r>
      <t xml:space="preserve">only usable on unconcious targets (such as those affected by </t>
    </r>
    <r>
      <rPr>
        <b/>
        <sz val="10"/>
        <rFont val="Arial"/>
        <family val="2"/>
      </rPr>
      <t>sleep proc III</t>
    </r>
    <r>
      <rPr>
        <sz val="10"/>
        <rFont val="Arial"/>
        <family val="2"/>
      </rPr>
      <t>); enzymes are dropped on a single sleeping target, causing 2-8 damage per round until the victim is completely rotted away</t>
    </r>
  </si>
  <si>
    <t>blood drain XX</t>
  </si>
  <si>
    <r>
      <t xml:space="preserve">only usable on unconcious targets (such as those affected by </t>
    </r>
    <r>
      <rPr>
        <b/>
        <sz val="10"/>
        <rFont val="Arial"/>
        <family val="2"/>
      </rPr>
      <t>sleep proc III</t>
    </r>
    <r>
      <rPr>
        <sz val="10"/>
        <rFont val="Arial"/>
        <family val="2"/>
      </rPr>
      <t>); tubular tendril inserted into a single sleeping target, first draining blood at a rate of 1-6 damage per round and then sucking up the residual matter from</t>
    </r>
    <r>
      <rPr>
        <b/>
        <sz val="10"/>
        <rFont val="Arial"/>
        <family val="2"/>
      </rPr>
      <t xml:space="preserve"> ruin IX</t>
    </r>
  </si>
  <si>
    <t>sleep proc III, ruin IX, blood drain XX</t>
  </si>
  <si>
    <t>Freshwater Scrag</t>
  </si>
  <si>
    <t>Saltwater Scrag</t>
  </si>
  <si>
    <t>1-4/1-4/9-16</t>
  </si>
  <si>
    <t>babau, bar-lgura, barbed devil, bearded devil, chasme, cloaker, deva(s), dretch, elephant(s), freshwater scrag, froghemoth, giant octopus, giant squid, hangman tree(s), horned devil, ice devil, ice troll, kampfult, kraken, mammoth, manes, mastodon, mottled worm, nabassu(s), oliphant(s), pit fiend, purple worm, red abishai, rutterkin, spined devil, storoper, succubus, tentamort, tirapheg, troll, types I-VI demon, white abishai</t>
  </si>
  <si>
    <t>regenerate XV</t>
  </si>
  <si>
    <t>freshwater scrag</t>
  </si>
  <si>
    <t>while immersed in freshwater, three rounds after taking damage, regenerate 3 hp per round, able to rapidly rebond severed limbs, fire and/or acid damage 'seal' damage taken</t>
  </si>
  <si>
    <t>regenerate XV, divide attacks</t>
  </si>
  <si>
    <t>gear: sharkskin armor</t>
  </si>
  <si>
    <t>unarmored</t>
  </si>
  <si>
    <t>sharkskin armor (+1 to AC)</t>
  </si>
  <si>
    <t>saltwater scrag</t>
  </si>
  <si>
    <t>oversized armor made of sharkskin and shells, improves scrag armor class by +1 (from 2 to 1)</t>
  </si>
  <si>
    <t>regenerate XVI, gear: sharkskin armor (10%)</t>
  </si>
  <si>
    <t>regenerate XVI</t>
  </si>
  <si>
    <t>while immersed in saltwater, three rounds after taking damage, regenerate 3 hp per round, able to rapidly rebond severed limbs, fire and/or acid damage 'seal' damage taken</t>
  </si>
  <si>
    <t>Twilight Bloom</t>
  </si>
  <si>
    <t>drop poison</t>
  </si>
  <si>
    <t>twilight bloom</t>
  </si>
  <si>
    <t>walking under a twilight bloom is 25% likely to pour poison on any creature walking underneath it; targets must save vs poison or die</t>
  </si>
  <si>
    <t>Land Urchin</t>
  </si>
  <si>
    <t>custom (0-12 greenish-black pearls of value 100-600 gp each)</t>
  </si>
  <si>
    <t>projectile spines XI</t>
  </si>
  <si>
    <t>land urchin</t>
  </si>
  <si>
    <t>10' range, launch 2-12 spines per round, each hit inflicts 1-2 damage and procs paralyzation, target must save vs poison or be paralyzed 1 hour</t>
  </si>
  <si>
    <t>vibration sense III</t>
  </si>
  <si>
    <t>able to detect footsteps up to 10' away</t>
  </si>
  <si>
    <t>spray a dark cloud of gas in 10' radius to aid in escape, no effect aside from opacity, no duration provided</t>
  </si>
  <si>
    <t>escape cloud</t>
  </si>
  <si>
    <t>projectile spines XI, vibration sense III, escape cloud</t>
  </si>
  <si>
    <t>Ustilagor</t>
  </si>
  <si>
    <t>Q x1-20</t>
  </si>
  <si>
    <t>15" diameter (S)</t>
  </si>
  <si>
    <t>acid proc VI</t>
  </si>
  <si>
    <t>ustilagor</t>
  </si>
  <si>
    <t>proc: contact causes 2-5 acid damage and prompts a save vs poison to avoid taking another 2-5 in the subsequent round</t>
  </si>
  <si>
    <t>psionics XXXXIII</t>
  </si>
  <si>
    <t>354 strength, psionic blast, mind thrust, ego whip, id insinuation, psychic crush, mind blank, thought shield, mental barrier, intellect fortress &amp; tower of iron will (preset disciplines (6 minor, 6 major): animal telepathy (4th), aura alteration, body equilibrium, body weaponry (12th), mass domination (24th), mind bar (24th), molecular rearrangement (16th), object reading, precognition, reduction (24th), telekinesis (24th) and telepathic projection (24th))</t>
  </si>
  <si>
    <t>acid proc VI, psionics XXXXIII, mind control immunity</t>
  </si>
  <si>
    <t>psionic resistance</t>
  </si>
  <si>
    <t>immune to all psionic modes except psionic blast</t>
  </si>
  <si>
    <t>155-180 strength, id insinuation &amp; mind blank (preset disciplines (2 major): telempathic projection &amp; energy control); only the following emotions may be projected: uncertainty, distrust/hate of an associate, fear of fungi or loathing of an area</t>
  </si>
  <si>
    <t>abomination, plant, enchanted</t>
  </si>
  <si>
    <t>Vagabond</t>
  </si>
  <si>
    <t>create form</t>
  </si>
  <si>
    <t>vagabond</t>
  </si>
  <si>
    <t>static effect - assume the form of a local creature or race, taking on all movement and combat stats but retaining their psychic abilities and intelligence</t>
  </si>
  <si>
    <t>psionics XXXXIV</t>
  </si>
  <si>
    <t>201-300 strength, psionic blast, mind thrust, ego whip, id insinuation, psychic crush, mind blank, thought shield, mental barrier, intellect fortress and tower of iron will</t>
  </si>
  <si>
    <t>Vargouille</t>
  </si>
  <si>
    <t>light vulnerable XIX</t>
  </si>
  <si>
    <t>vargouille</t>
  </si>
  <si>
    <t>daylight blinds this creature and they recoil from any light brighter than lamplight</t>
  </si>
  <si>
    <t>holy water vulnerable I</t>
  </si>
  <si>
    <t>holy water vulnerable II</t>
  </si>
  <si>
    <t>holy water vulnerable III</t>
  </si>
  <si>
    <t>haste I (once per day), permanent harm I, weapon immunity XI, magic immunity I, rampage II</t>
  </si>
  <si>
    <t>permanent harm I</t>
  </si>
  <si>
    <t>permanent harm II</t>
  </si>
  <si>
    <t>proc: target must save vs poison or damage inflicted is only healable by a wish spell</t>
  </si>
  <si>
    <t>permanent harm II, infravision I, ultravision I, light vulnerable XIX</t>
  </si>
  <si>
    <t>atomie, bodak, bone devil, buckawn, daemon(s), demodand(s), deva(s), greenhag, grig, grippli(s), ice devil, kuo-toa(s), marid, pech, shadow dragon, sirine, vargouille</t>
  </si>
  <si>
    <t>Vegepygmy (1 HD)</t>
  </si>
  <si>
    <t>Vegepygmy (2 HD)</t>
  </si>
  <si>
    <t>Vegepygmy (3 HD)</t>
  </si>
  <si>
    <t>Vegepygmy (4 HD)</t>
  </si>
  <si>
    <t>Vegepygmy (5 HD)</t>
  </si>
  <si>
    <t>Vegepygmy (6 HD)</t>
  </si>
  <si>
    <t>O, P</t>
  </si>
  <si>
    <t>Thunder Beast</t>
  </si>
  <si>
    <t>Vegepygmy</t>
  </si>
  <si>
    <t>Time Elemental</t>
  </si>
  <si>
    <t>create form, wield I, psionics XXXXIV, mind control immunity</t>
  </si>
  <si>
    <t>weapon immunity XXXX</t>
  </si>
  <si>
    <t>vegepygmy</t>
  </si>
  <si>
    <t>piercing weapons do 1 damage</t>
  </si>
  <si>
    <t>kampfult, kech, mist dragon, vegepygmy, white pudding</t>
  </si>
  <si>
    <t>these creatures always receive a saving throw vs enchantment spells, even if such spells do not normally allow for saves</t>
  </si>
  <si>
    <t>enchantment resistance</t>
  </si>
  <si>
    <t>weapon immunity XXXX, wield I, camouflage (50%), lightning immunity I, mind control immunity, enchantment resistance</t>
  </si>
  <si>
    <t>Thorny</t>
  </si>
  <si>
    <t>spiny grasp III</t>
  </si>
  <si>
    <t>thorny</t>
  </si>
  <si>
    <t>on hit, roll for an additional "ripping" attack, 3-12 damage if successful</t>
  </si>
  <si>
    <t>spiny grasp III, mind control immunity</t>
  </si>
  <si>
    <t>Verme</t>
  </si>
  <si>
    <t>65' long (L)</t>
  </si>
  <si>
    <t>sea lion, styracosaurus, verme</t>
  </si>
  <si>
    <t>swallow whole IX</t>
  </si>
  <si>
    <t>verme</t>
  </si>
  <si>
    <t>swallow whole on any hit against a target under 12' tall; swallowed targets suffer an additional 2-16 damage per round starting in the round they are swallowed; they are additionally dissolved after 6 rounds</t>
  </si>
  <si>
    <t>capsize XII</t>
  </si>
  <si>
    <t>flip over ships up to 60' long</t>
  </si>
  <si>
    <t>edged (slashing) weapons inflict 1 damage</t>
  </si>
  <si>
    <t>ascomoid, verme</t>
  </si>
  <si>
    <t>swallow whole IX, armored head I, capsize XII, weapon immunity XXVII, fire resistance I</t>
  </si>
  <si>
    <t>1 HD</t>
  </si>
  <si>
    <t>2 HD</t>
  </si>
  <si>
    <t>2 darts (standard)</t>
  </si>
  <si>
    <t>2 javelins (standard)</t>
  </si>
  <si>
    <t>3 HD</t>
  </si>
  <si>
    <t>4 HD</t>
  </si>
  <si>
    <t>5 HD</t>
  </si>
  <si>
    <t>6 HD</t>
  </si>
  <si>
    <t>1-6 or 1-3/1-3</t>
  </si>
  <si>
    <t>1-6 or 2-7</t>
  </si>
  <si>
    <t>1-6 or 2-8</t>
  </si>
  <si>
    <t>1-6 or 1-10</t>
  </si>
  <si>
    <t>Vilstrak</t>
  </si>
  <si>
    <t>babbler, bullywug, caterwaul, cloud dragon, crystal ooze, giant mantis, jaculi, needleman, sprite, squealer, vilstrak</t>
  </si>
  <si>
    <t>ambush II, camouflage (75%), phase door I</t>
  </si>
  <si>
    <t>Vulchling</t>
  </si>
  <si>
    <t>J, K, L, M</t>
  </si>
  <si>
    <t>2-5 or 1-4/1-4</t>
  </si>
  <si>
    <t>Giant Vulture</t>
  </si>
  <si>
    <t>Vulture</t>
  </si>
  <si>
    <t>12.5' wingspan (L)</t>
  </si>
  <si>
    <t>5.5' wingspan (M)</t>
  </si>
  <si>
    <t>Weasel</t>
  </si>
  <si>
    <t>Webbird</t>
  </si>
  <si>
    <t>range 10', discharge a lightning attack on a single target, 2-12 damage, save vs breath weapon for half damage</t>
  </si>
  <si>
    <t>communal web</t>
  </si>
  <si>
    <t>webbird</t>
  </si>
  <si>
    <t>infest proc VIII</t>
  </si>
  <si>
    <r>
      <t xml:space="preserve">collectively cover a 12'x12' area with web, rolling a 1-6 and adding +1 per 6 webbirds in the flock: 1-3, ineffective | 4-6, 1 creature ensnared 2-8 rounds | 7-10, 2-5 creatures ensnared 2-5 rounds | 11+, all within area; str 17 reduces immobilization period by 1 round, str 18 reduces it by 2 rounds; any targets so held will immediately be targeted by 1-4 webbirds using </t>
    </r>
    <r>
      <rPr>
        <b/>
        <sz val="10"/>
        <rFont val="Arial"/>
        <family val="2"/>
      </rPr>
      <t>infest proc VIII</t>
    </r>
  </si>
  <si>
    <r>
      <t xml:space="preserve">proc: targets bound in </t>
    </r>
    <r>
      <rPr>
        <b/>
        <sz val="10"/>
        <rFont val="Arial"/>
        <family val="2"/>
      </rPr>
      <t>communal web</t>
    </r>
    <r>
      <rPr>
        <sz val="10"/>
        <rFont val="Arial"/>
        <family val="2"/>
      </rPr>
      <t xml:space="preserve"> will be targeted by 1-4 webbirds; round 1 they land on the target, round 2 they insert 2-8 eggs into the target, grubs hatch 3-6 turns later, inflicting 1 damage per grub per round until the target is dead, fledgling webbirds emerge 7 turns after the target dies; </t>
    </r>
    <r>
      <rPr>
        <b/>
        <sz val="10"/>
        <rFont val="Arial"/>
        <family val="2"/>
      </rPr>
      <t>cure disease</t>
    </r>
    <r>
      <rPr>
        <sz val="10"/>
        <rFont val="Arial"/>
        <family val="2"/>
      </rPr>
      <t xml:space="preserve"> will destroy the eggs/grubs</t>
    </r>
  </si>
  <si>
    <t>light vulnerable XX</t>
  </si>
  <si>
    <t>any target holding a torch or flaming object will be avoided by this creature</t>
  </si>
  <si>
    <t>dying bite</t>
  </si>
  <si>
    <t>upon dying, a webbird will automatically inflict 1 damage upon it's slayer if crushed by hand; must roll a to hit roll if slain with a melee weapon</t>
  </si>
  <si>
    <t>delicate</t>
  </si>
  <si>
    <r>
      <t xml:space="preserve">may be automatically slain by any S or M-sized fist (easily crushed), though this triggers </t>
    </r>
    <r>
      <rPr>
        <b/>
        <sz val="10"/>
        <rFont val="Arial"/>
        <family val="2"/>
      </rPr>
      <t>dying bite</t>
    </r>
  </si>
  <si>
    <t>communal web, infest proc VIII, dying bite, light vulnerable XX, delicate</t>
  </si>
  <si>
    <t>Wemic</t>
  </si>
  <si>
    <t>7' long (L)</t>
  </si>
  <si>
    <t>carnivorous ape, cat(s), cheetah, cloud giant, ettin, fog giant, giant two-headed troll, hell hound, jaguar, kuo-toa(s), lambeosaurus, leopard, lion, minotaur, mountain lion, satyr, spotted lion, wemic</t>
  </si>
  <si>
    <t>tracking V</t>
  </si>
  <si>
    <t>wemic</t>
  </si>
  <si>
    <t>unstatted, "are reported to be excellent trackers"</t>
  </si>
  <si>
    <t>Wemic Chief</t>
  </si>
  <si>
    <t>Wemic King</t>
  </si>
  <si>
    <t>javelins (3) &amp; stone club</t>
  </si>
  <si>
    <t>javelins (3) &amp; short sword</t>
  </si>
  <si>
    <t>javelins (3), stone club &amp; shield</t>
  </si>
  <si>
    <t>javelins (3), short sword &amp; shield</t>
  </si>
  <si>
    <t>Wemic Bodyguard</t>
  </si>
  <si>
    <t>1-6/1-6/2-7</t>
  </si>
  <si>
    <t>1-8/1-8/3-8</t>
  </si>
  <si>
    <t>mob+0.5(0:0)</t>
  </si>
  <si>
    <t>mob+2.5(1:0)</t>
  </si>
  <si>
    <t>Wemic Witch Doctor</t>
  </si>
  <si>
    <t>Black Willow (12 HD)</t>
  </si>
  <si>
    <t>Black Willow (13 HD)</t>
  </si>
  <si>
    <t>Black Willow (14 HD)</t>
  </si>
  <si>
    <t>Black Willow (15 HD)</t>
  </si>
  <si>
    <t>Black Willow (16 HD)</t>
  </si>
  <si>
    <t>Black Willow (17 HD)</t>
  </si>
  <si>
    <t>Black Willow (18 HD)</t>
  </si>
  <si>
    <t>Black Willow (19 HD)</t>
  </si>
  <si>
    <t>tendril/tendril/tendril/
tendril/tendril/tendril/
tendril(/tendril/tendril/
tendril/tendril/tendril)</t>
  </si>
  <si>
    <t>1-4/1-4/1-4/1-4/1-4/1-4/
1-4(/1-4/1-4/1-4/1-4/
1-4)</t>
  </si>
  <si>
    <t>7.5' diameter trunk (L)</t>
  </si>
  <si>
    <t>black willow, elfin cat, greenhag, lurker above, Portuguese man-o-war, pungi ray, satyr, shadow, shadow demon, silver fox (assume form XXI), skulk, stingray</t>
  </si>
  <si>
    <t>thri-kreen, tiger, wemic</t>
  </si>
  <si>
    <t>leap attack V, wield I, wary I, tracking V</t>
  </si>
  <si>
    <t>leap attack V, wield I, wary I, tracking V, classed (shaman/witch doctor 7/4)</t>
  </si>
  <si>
    <t>black willow</t>
  </si>
  <si>
    <t>fronds may attack targets up to 30' away</t>
  </si>
  <si>
    <t>long reach I</t>
  </si>
  <si>
    <t>sleep proc II, magic resistance (20%), sleep aura I, missile resistance II, fearless I</t>
  </si>
  <si>
    <t>sleep aura I</t>
  </si>
  <si>
    <t>sleep aura II</t>
  </si>
  <si>
    <t>swallow whole X</t>
  </si>
  <si>
    <r>
      <t xml:space="preserve">project sleep in 20' radius, targets crawl into a comfortable nook on the tree and fall into a natural sleep, no save; once target is asleep they are subjected to </t>
    </r>
    <r>
      <rPr>
        <b/>
        <sz val="10"/>
        <rFont val="Arial"/>
        <family val="2"/>
      </rPr>
      <t>swallow whole X</t>
    </r>
  </si>
  <si>
    <t>any target brought to -10 by stomach acid is permanently destroyed and cannot be raised by any means</t>
  </si>
  <si>
    <t>ruin X</t>
  </si>
  <si>
    <t>any target brought to -12 by stomach acid is permanently destroyed and cannot be raised by any means</t>
  </si>
  <si>
    <r>
      <t xml:space="preserve">swallow whole an M-sized or smaller creature currently under the effect of sleep aura II; target is gently tilted into a cavity which is then closed up; target suffers 1-4 hp per round and is completely digested once they reach -12, suffering </t>
    </r>
    <r>
      <rPr>
        <b/>
        <sz val="10"/>
        <rFont val="Arial"/>
        <family val="2"/>
      </rPr>
      <t>ruin X</t>
    </r>
    <r>
      <rPr>
        <sz val="10"/>
        <rFont val="Arial"/>
        <family val="2"/>
      </rPr>
      <t>; targets awaken upon taking damage but may only attack with short thrusting weapons, which do 1 hp plus str bonus plus magic bonus</t>
    </r>
  </si>
  <si>
    <t>black willow, shade</t>
  </si>
  <si>
    <t>sleep aura II, swallow whole X, ruin X, camouflage (90%), long reach I, regenerate XIII</t>
  </si>
  <si>
    <t>Wolf-in-sheep's-clothing</t>
  </si>
  <si>
    <t>tendril(/tendril/tendril)</t>
  </si>
  <si>
    <t>1-4(/1-4/1-4)</t>
  </si>
  <si>
    <t>wolf-in-sheep's-clothing components</t>
  </si>
  <si>
    <t>wolf-in-sheep's-clothing</t>
  </si>
  <si>
    <t>camouflage XIX</t>
  </si>
  <si>
    <t>appears to be a tree stump with a small, furry animal on top; 90% effective even against close examination</t>
  </si>
  <si>
    <t>weed grapple VII</t>
  </si>
  <si>
    <t>if a tendril hits, target is drawn into the creature's bite in subsequent rounds, on the subsequent round they continue taking 1-4 constriction damage from the tendril and an automatic 7-12 damage from the bite; the chance of escaping is 5% per point above 12, plus percentile; victims with str above 18/70 can pull the tendril off the stump</t>
  </si>
  <si>
    <t>grig, grim(s), snyad, svirfneblin(s), wolf-in-sheep's-clothing, xill</t>
  </si>
  <si>
    <t>2.5' diameter trunk (S)</t>
  </si>
  <si>
    <t>trunk, tendrils and eye stalks have distinct attributes: body has 9 HD, the 7 tendrils are 11' long, AC 3 and have 19-22 hp, the 2-3 eye stalks are 13' long, AC 6 and have 12-16 hp</t>
  </si>
  <si>
    <t>ambush XI, camouflage XIX, weed grapple VII, wolf-in-sheep's-clothing components</t>
  </si>
  <si>
    <t>18/70</t>
  </si>
  <si>
    <t>Wolfwere</t>
  </si>
  <si>
    <t>B, S x0.5, T x0.5</t>
  </si>
  <si>
    <t>2-12/weapon</t>
  </si>
  <si>
    <t>assume form XXXII</t>
  </si>
  <si>
    <t>wolfwere</t>
  </si>
  <si>
    <r>
      <t xml:space="preserve">assume form of either man (gaining </t>
    </r>
    <r>
      <rPr>
        <b/>
        <sz val="10"/>
        <rFont val="Arial"/>
        <family val="2"/>
      </rPr>
      <t>wield I</t>
    </r>
    <r>
      <rPr>
        <sz val="10"/>
        <rFont val="Arial"/>
        <family val="2"/>
      </rPr>
      <t xml:space="preserve">), man/wolf hybrid (retaining </t>
    </r>
    <r>
      <rPr>
        <b/>
        <sz val="10"/>
        <rFont val="Arial"/>
        <family val="2"/>
      </rPr>
      <t>wield I</t>
    </r>
    <r>
      <rPr>
        <sz val="10"/>
        <rFont val="Arial"/>
        <family val="2"/>
      </rPr>
      <t>) or wolf; in human form the wolfwere has "considerable charisma"</t>
    </r>
  </si>
  <si>
    <t>lethargy song</t>
  </si>
  <si>
    <t>when using a stringed instrument, all with hearing range must save vs spell or become slowed, losing one half their movement and damage rates, duration 5-8 rounds, cannot be dispelled</t>
  </si>
  <si>
    <t>weapon immunity VI, assume form XXXII, magic resistance (10%), lethargy song</t>
  </si>
  <si>
    <t>Tenebrous Worm</t>
  </si>
  <si>
    <t>venom XXV</t>
  </si>
  <si>
    <t>tenebrous worm</t>
  </si>
  <si>
    <t>proc: save vs poison at -3 or suffer 2-20 damage (in addition to the 2-20 from the physical bite)</t>
  </si>
  <si>
    <t>defensive spines VII</t>
  </si>
  <si>
    <t>tenebrous worms</t>
  </si>
  <si>
    <t>creature has stiff bristles covering its head and forebody, open-hand/claw attacks result in an automatic 1-4 damage plus victim must save vs poison or be paralyzed 1-4 rounds, at the end of this period (1-4 rounds) the target dies unless they have received a neutralize poison or slow poison; armed opponents roll their AC (-dex and shield) * 10% (-20% (flat) if directed at the less-bristled head) to determine the likelihood of contact</t>
  </si>
  <si>
    <t>venom XXV, defensive spines VII</t>
  </si>
  <si>
    <t>custom (mother-of-pearl fangs are worth 1,000 to 3,000 per set)</t>
  </si>
  <si>
    <t>Black Willow</t>
  </si>
  <si>
    <t>Tunnel Worm</t>
  </si>
  <si>
    <t>M, N, Q</t>
  </si>
  <si>
    <t>burrow ambush IV</t>
  </si>
  <si>
    <t>tunnel worm</t>
  </si>
  <si>
    <t>after hitting, worm clasps on and begins gnawing through armor (leather takes 1 round | chain takes 2 rounds | plate takes 3 rounds); once the armor is chewed through the worm automatically inflicts 2-16 damage per round until either a) the target is dead, b) the worm has lost 60% of its hp or c) it takes 15 fire damage</t>
  </si>
  <si>
    <t>tunnel worm seize</t>
  </si>
  <si>
    <t>burrow ambush IV, tunnel worm seize</t>
  </si>
  <si>
    <t>Xag-ya</t>
  </si>
  <si>
    <t>Xeg-yi</t>
  </si>
  <si>
    <t>xag-ya</t>
  </si>
  <si>
    <t>lightning quasi-elemental (6 HD), xag-ya</t>
  </si>
  <si>
    <t>lightning stroke III</t>
  </si>
  <si>
    <t>range 10', discharge a lightning attack on a single target, roll to hit to inflict 7-12 damage and heat metal weapons/shield, magic items have a 50% chance not to be heated; heated items cause 1-4 damage per segment until dropped, duration unspecified; this attack may be performed in addition to the xag-ya's melee attack</t>
  </si>
  <si>
    <t>fire elemental, xag-ya</t>
  </si>
  <si>
    <t>xeg-yi</t>
  </si>
  <si>
    <t>touch decays combustibles</t>
  </si>
  <si>
    <t>cold proc VI</t>
  </si>
  <si>
    <t>proc: 7-12 cold damage</t>
  </si>
  <si>
    <t>atrophic advantage</t>
  </si>
  <si>
    <t>corrosive stroke</t>
  </si>
  <si>
    <t>explosive death IV</t>
  </si>
  <si>
    <t>explosive death V</t>
  </si>
  <si>
    <t>upon death, explode in 10' radius for 14-24 damage, all combustibles on struck targets must save vs fire damage</t>
  </si>
  <si>
    <t>upon death, release negative energy in 10' radius for 14-24 damage, all combustibles on struck targets must save vs fire damage or be decayed</t>
  </si>
  <si>
    <t>suicide pact</t>
  </si>
  <si>
    <t>xag-ya, xeg-yi</t>
  </si>
  <si>
    <t>should these creatures encounter each other they rush together and detonate in a 30' radius for 28-48 damage</t>
  </si>
  <si>
    <t>magic immunity XX</t>
  </si>
  <si>
    <t>magic immunity XXI</t>
  </si>
  <si>
    <r>
      <t xml:space="preserve">range 10', discharge a negative energy attack on a single target, roll to hit to inflict 7-12 damage and rot metal weapons/shield, magic items have a 50% chance not to be destroyed, two items are immune: </t>
    </r>
    <r>
      <rPr>
        <b/>
        <sz val="10"/>
        <rFont val="Arial"/>
        <family val="2"/>
      </rPr>
      <t>mace of disruption</t>
    </r>
    <r>
      <rPr>
        <sz val="10"/>
        <rFont val="Arial"/>
        <family val="2"/>
      </rPr>
      <t xml:space="preserve"> and </t>
    </r>
    <r>
      <rPr>
        <b/>
        <sz val="10"/>
        <rFont val="Arial"/>
        <family val="2"/>
      </rPr>
      <t>rod of cancellation</t>
    </r>
    <r>
      <rPr>
        <sz val="10"/>
        <rFont val="Arial"/>
        <family val="2"/>
      </rPr>
      <t>; this attack may be performed in addition to the xeg-yi's melee attack</t>
    </r>
  </si>
  <si>
    <r>
      <t xml:space="preserve">completely immune magic and environmental effects except for: a) cold, b) </t>
    </r>
    <r>
      <rPr>
        <b/>
        <sz val="10"/>
        <rFont val="Arial"/>
        <family val="2"/>
      </rPr>
      <t>disintegration</t>
    </r>
    <r>
      <rPr>
        <sz val="10"/>
        <rFont val="Arial"/>
        <family val="2"/>
      </rPr>
      <t xml:space="preserve">, c) </t>
    </r>
    <r>
      <rPr>
        <b/>
        <sz val="10"/>
        <rFont val="Arial"/>
        <family val="2"/>
      </rPr>
      <t>magic missile</t>
    </r>
    <r>
      <rPr>
        <sz val="10"/>
        <rFont val="Arial"/>
        <family val="2"/>
      </rPr>
      <t xml:space="preserve">, d) </t>
    </r>
    <r>
      <rPr>
        <b/>
        <sz val="10"/>
        <rFont val="Arial"/>
        <family val="2"/>
      </rPr>
      <t>negation</t>
    </r>
    <r>
      <rPr>
        <sz val="10"/>
        <rFont val="Arial"/>
        <family val="2"/>
      </rPr>
      <t>/</t>
    </r>
    <r>
      <rPr>
        <b/>
        <sz val="10"/>
        <rFont val="Arial"/>
        <family val="2"/>
      </rPr>
      <t>absorption</t>
    </r>
    <r>
      <rPr>
        <sz val="10"/>
        <rFont val="Arial"/>
        <family val="2"/>
      </rPr>
      <t xml:space="preserve"> and e) spells which banish, including </t>
    </r>
    <r>
      <rPr>
        <b/>
        <sz val="10"/>
        <rFont val="Arial"/>
        <family val="2"/>
      </rPr>
      <t>abjure</t>
    </r>
    <r>
      <rPr>
        <sz val="10"/>
        <rFont val="Arial"/>
        <family val="2"/>
      </rPr>
      <t xml:space="preserve">, alter reality, </t>
    </r>
    <r>
      <rPr>
        <b/>
        <sz val="10"/>
        <rFont val="Arial"/>
        <family val="2"/>
      </rPr>
      <t>banishment</t>
    </r>
    <r>
      <rPr>
        <sz val="10"/>
        <rFont val="Arial"/>
        <family val="2"/>
      </rPr>
      <t xml:space="preserve">, </t>
    </r>
    <r>
      <rPr>
        <b/>
        <sz val="10"/>
        <rFont val="Arial"/>
        <family val="2"/>
      </rPr>
      <t>dismissal</t>
    </r>
    <r>
      <rPr>
        <sz val="10"/>
        <rFont val="Arial"/>
        <family val="2"/>
      </rPr>
      <t xml:space="preserve">, </t>
    </r>
    <r>
      <rPr>
        <b/>
        <sz val="10"/>
        <rFont val="Arial"/>
        <family val="2"/>
      </rPr>
      <t>dispel magic</t>
    </r>
    <r>
      <rPr>
        <sz val="10"/>
        <rFont val="Arial"/>
        <family val="2"/>
      </rPr>
      <t xml:space="preserve">, </t>
    </r>
    <r>
      <rPr>
        <b/>
        <sz val="10"/>
        <rFont val="Arial"/>
        <family val="2"/>
      </rPr>
      <t>holy word</t>
    </r>
    <r>
      <rPr>
        <sz val="10"/>
        <rFont val="Arial"/>
        <family val="2"/>
      </rPr>
      <t xml:space="preserve">, </t>
    </r>
    <r>
      <rPr>
        <b/>
        <sz val="10"/>
        <rFont val="Arial"/>
        <family val="2"/>
      </rPr>
      <t>limited wish</t>
    </r>
    <r>
      <rPr>
        <sz val="10"/>
        <rFont val="Arial"/>
        <family val="2"/>
      </rPr>
      <t xml:space="preserve">, plane shift and </t>
    </r>
    <r>
      <rPr>
        <b/>
        <sz val="10"/>
        <rFont val="Arial"/>
        <family val="2"/>
      </rPr>
      <t>wish</t>
    </r>
    <r>
      <rPr>
        <sz val="10"/>
        <rFont val="Arial"/>
        <family val="2"/>
      </rPr>
      <t>; shield and circle of protection prevent this creature from attacking the target</t>
    </r>
  </si>
  <si>
    <r>
      <t xml:space="preserve">completely immune magic and environmental effects except for: a) fire, b) </t>
    </r>
    <r>
      <rPr>
        <b/>
        <sz val="10"/>
        <rFont val="Arial"/>
        <family val="2"/>
      </rPr>
      <t>disintegration</t>
    </r>
    <r>
      <rPr>
        <sz val="10"/>
        <rFont val="Arial"/>
        <family val="2"/>
      </rPr>
      <t xml:space="preserve">, c) </t>
    </r>
    <r>
      <rPr>
        <b/>
        <sz val="10"/>
        <rFont val="Arial"/>
        <family val="2"/>
      </rPr>
      <t>magic missile</t>
    </r>
    <r>
      <rPr>
        <sz val="10"/>
        <rFont val="Arial"/>
        <family val="2"/>
      </rPr>
      <t xml:space="preserve"> and d) spells which banish, including </t>
    </r>
    <r>
      <rPr>
        <b/>
        <sz val="10"/>
        <rFont val="Arial"/>
        <family val="2"/>
      </rPr>
      <t>abjure</t>
    </r>
    <r>
      <rPr>
        <sz val="10"/>
        <rFont val="Arial"/>
        <family val="2"/>
      </rPr>
      <t xml:space="preserve">, alter reality, </t>
    </r>
    <r>
      <rPr>
        <b/>
        <sz val="10"/>
        <rFont val="Arial"/>
        <family val="2"/>
      </rPr>
      <t>banishment</t>
    </r>
    <r>
      <rPr>
        <sz val="10"/>
        <rFont val="Arial"/>
        <family val="2"/>
      </rPr>
      <t xml:space="preserve">, </t>
    </r>
    <r>
      <rPr>
        <b/>
        <sz val="10"/>
        <rFont val="Arial"/>
        <family val="2"/>
      </rPr>
      <t>dismissal</t>
    </r>
    <r>
      <rPr>
        <sz val="10"/>
        <rFont val="Arial"/>
        <family val="2"/>
      </rPr>
      <t xml:space="preserve">, </t>
    </r>
    <r>
      <rPr>
        <b/>
        <sz val="10"/>
        <rFont val="Arial"/>
        <family val="2"/>
      </rPr>
      <t>dispel magic</t>
    </r>
    <r>
      <rPr>
        <sz val="10"/>
        <rFont val="Arial"/>
        <family val="2"/>
      </rPr>
      <t xml:space="preserve">, </t>
    </r>
    <r>
      <rPr>
        <b/>
        <sz val="10"/>
        <rFont val="Arial"/>
        <family val="2"/>
      </rPr>
      <t>holy word</t>
    </r>
    <r>
      <rPr>
        <sz val="10"/>
        <rFont val="Arial"/>
        <family val="2"/>
      </rPr>
      <t xml:space="preserve">, </t>
    </r>
    <r>
      <rPr>
        <b/>
        <sz val="10"/>
        <rFont val="Arial"/>
        <family val="2"/>
      </rPr>
      <t>limited wish</t>
    </r>
    <r>
      <rPr>
        <sz val="10"/>
        <rFont val="Arial"/>
        <family val="2"/>
      </rPr>
      <t xml:space="preserve">, plane shift and </t>
    </r>
    <r>
      <rPr>
        <b/>
        <sz val="10"/>
        <rFont val="Arial"/>
        <family val="2"/>
      </rPr>
      <t>wish</t>
    </r>
    <r>
      <rPr>
        <sz val="10"/>
        <rFont val="Arial"/>
        <family val="2"/>
      </rPr>
      <t>; shield and circle of protection prevent this creature from attacking the target</t>
    </r>
  </si>
  <si>
    <t>extra-planar</t>
  </si>
  <si>
    <t>Xag-ya (5 HD)</t>
  </si>
  <si>
    <t>Xag-ya (6 HD)</t>
  </si>
  <si>
    <t>Xag-ya (7 HD)</t>
  </si>
  <si>
    <t>Xag-ya (8 HD)</t>
  </si>
  <si>
    <t>Xeg-yi (5 HD)</t>
  </si>
  <si>
    <t>Xeg-yi (6 HD)</t>
  </si>
  <si>
    <t>Xeg-yi (7 HD)</t>
  </si>
  <si>
    <t>Xeg-yi (8 HD)</t>
  </si>
  <si>
    <t>psionics XXXXV</t>
  </si>
  <si>
    <t>130-180 strength, psionic blast, mind thrust, ego whip, id insinuation, psychic crush, mind blank, thought shield, mental barrier, intellect fortress and tower of iron will</t>
  </si>
  <si>
    <t>lightning stroke III (every other round), lightning proc IV, searing advantage I, explosive death IV, suicide pact, weapon immunity I, magic resistance (15%), magic immunity XX, psionics XXXXV</t>
  </si>
  <si>
    <t>corrosive stroke (every other round), cold proc VI, atrophic advantage, explosive death V, suicide pact, weapon immunity I, magic resistance (15%), magic immunity XXI, , psionics XXXXV</t>
  </si>
  <si>
    <t>Xaren</t>
  </si>
  <si>
    <t>custom (40% for 2-200 of cp, sp, ep &amp; gp; 20% for 1-8 gems (base 10 gp); 10% for 1-2 non-metal magic items (less than 10,000 gp value))</t>
  </si>
  <si>
    <t>1-3/1-3/1-3/4-16</t>
  </si>
  <si>
    <t>apparition, cave moray, crimson death, elfin cat, giant lynx, giant owl, greenhag, grim (black cat), invisible stalker, jermlaine(s), kech, owl, unicorn, xaren, xorn</t>
  </si>
  <si>
    <t>consume IV</t>
  </si>
  <si>
    <t>xaren</t>
  </si>
  <si>
    <t>any metallic magic item consumed by this creature permanently increases its max hp by the + bonus, to a maximum of 45 hp</t>
  </si>
  <si>
    <t>corrosion proc, contact corrosion, detect metal I</t>
  </si>
  <si>
    <t>detect metal I</t>
  </si>
  <si>
    <t>detect metal II</t>
  </si>
  <si>
    <t>xarent</t>
  </si>
  <si>
    <t>detect metal within 20' and magic metal within 40'</t>
  </si>
  <si>
    <t>earth elemental, vilstrak, xaren, xorn</t>
  </si>
  <si>
    <t>xaren vulnerabilities</t>
  </si>
  <si>
    <r>
      <t xml:space="preserve">earth spell effects on xorn: a) </t>
    </r>
    <r>
      <rPr>
        <b/>
        <sz val="10"/>
        <rFont val="Arial"/>
        <family val="2"/>
      </rPr>
      <t>move earth</t>
    </r>
    <r>
      <rPr>
        <sz val="10"/>
        <rFont val="Arial"/>
        <family val="2"/>
      </rPr>
      <t xml:space="preserve"> pushes pushes xorn 30' plus 1 round stun, b) </t>
    </r>
    <r>
      <rPr>
        <b/>
        <sz val="10"/>
        <rFont val="Arial"/>
        <family val="2"/>
      </rPr>
      <t>stone to flesh</t>
    </r>
    <r>
      <rPr>
        <sz val="10"/>
        <rFont val="Arial"/>
        <family val="2"/>
      </rPr>
      <t xml:space="preserve"> and </t>
    </r>
    <r>
      <rPr>
        <b/>
        <sz val="10"/>
        <rFont val="Arial"/>
        <family val="2"/>
      </rPr>
      <t>rock to mud</t>
    </r>
    <r>
      <rPr>
        <sz val="10"/>
        <rFont val="Arial"/>
        <family val="2"/>
      </rPr>
      <t xml:space="preserve"> I penalize their AC by 10 points and stuns them for for 1 round, c) </t>
    </r>
    <r>
      <rPr>
        <b/>
        <sz val="10"/>
        <rFont val="Arial"/>
        <family val="2"/>
      </rPr>
      <t>passwall I</t>
    </r>
    <r>
      <rPr>
        <sz val="10"/>
        <rFont val="Arial"/>
        <family val="2"/>
      </rPr>
      <t xml:space="preserve"> inflicts 11-20 hp</t>
    </r>
  </si>
  <si>
    <r>
      <t xml:space="preserve">earth spell effects on xaren: a) </t>
    </r>
    <r>
      <rPr>
        <b/>
        <sz val="10"/>
        <rFont val="Arial"/>
        <family val="2"/>
      </rPr>
      <t>move earth</t>
    </r>
    <r>
      <rPr>
        <sz val="10"/>
        <rFont val="Arial"/>
        <family val="2"/>
      </rPr>
      <t xml:space="preserve">, </t>
    </r>
    <r>
      <rPr>
        <b/>
        <sz val="10"/>
        <rFont val="Arial"/>
        <family val="2"/>
      </rPr>
      <t>flesh to rock</t>
    </r>
    <r>
      <rPr>
        <sz val="10"/>
        <rFont val="Arial"/>
        <family val="2"/>
      </rPr>
      <t xml:space="preserve"> and </t>
    </r>
    <r>
      <rPr>
        <b/>
        <sz val="10"/>
        <rFont val="Arial"/>
        <family val="2"/>
      </rPr>
      <t>dig</t>
    </r>
    <r>
      <rPr>
        <sz val="10"/>
        <rFont val="Arial"/>
        <family val="2"/>
      </rPr>
      <t xml:space="preserve"> kill them instantly and b) </t>
    </r>
    <r>
      <rPr>
        <b/>
        <sz val="10"/>
        <rFont val="Arial"/>
        <family val="2"/>
      </rPr>
      <t>rock to mud</t>
    </r>
    <r>
      <rPr>
        <sz val="10"/>
        <rFont val="Arial"/>
        <family val="2"/>
      </rPr>
      <t xml:space="preserve"> lowers their AC by 9 points after 1-4 rounds</t>
    </r>
  </si>
  <si>
    <t>weapon immunity XXXXI</t>
  </si>
  <si>
    <t>edged and piercing weapons do 50% damage, magical or otherwise</t>
  </si>
  <si>
    <t>destructive maw I</t>
  </si>
  <si>
    <t>breathe acid VI (once per day), thessalhydra components, venom XXIII, acid proc V, destructive maw I, acid immunity, poison immunity, accelerated healing VI</t>
  </si>
  <si>
    <t>destructive maw II</t>
  </si>
  <si>
    <t>xarens (MM2) will attempt to bite a weapon mid-combat, nneding to hit AC
-2 to hit it</t>
  </si>
  <si>
    <t>if faced with magic weapons during combat, xaren is 40% likely to attempt to bite them mid-combat, attack made against AC -2 and weapon then gets a save vs. crushing blow</t>
  </si>
  <si>
    <t>destructive maw II, ambush III, weapon immunit XXXXI, fire immunity I, cold immunity I, lightning resistance III, phase door I, detect metal II, consume IV, xaren vulnerabilities</t>
  </si>
  <si>
    <t>Yeth Hound</t>
  </si>
  <si>
    <t>shriek XV</t>
  </si>
  <si>
    <t>yeth hound</t>
  </si>
  <si>
    <t>ghastly bay may be heard for a mile, those within 90' must save vs spell or 65% likely to drop held items (-5% per level) and flee at maximum speed</t>
  </si>
  <si>
    <t>weapon immunity XXXXII</t>
  </si>
  <si>
    <t>+1 or silver weapons to hit, such weapons only inflict 1 hp per plus on hit, or else 1 (for silver weapons), creatures with 4+1 HD also inflict 1 hp per hit</t>
  </si>
  <si>
    <t>magic resistance (10%), shriek XV, weapon immunity XXXXII</t>
  </si>
  <si>
    <t>Yachlol</t>
  </si>
  <si>
    <t>18/50</t>
  </si>
  <si>
    <t>assume form XXXIII</t>
  </si>
  <si>
    <t>yochlol</t>
  </si>
  <si>
    <t>yochlol vulnerabilities</t>
  </si>
  <si>
    <r>
      <t xml:space="preserve">air spell effects on yochlol: a) </t>
    </r>
    <r>
      <rPr>
        <b/>
        <sz val="10"/>
        <rFont val="Arial"/>
        <family val="2"/>
      </rPr>
      <t>gust of wind</t>
    </r>
    <r>
      <rPr>
        <sz val="10"/>
        <rFont val="Arial"/>
        <family val="2"/>
      </rPr>
      <t xml:space="preserve"> inflicts 6-36 damage, b) </t>
    </r>
    <r>
      <rPr>
        <b/>
        <sz val="10"/>
        <rFont val="Arial"/>
        <family val="2"/>
      </rPr>
      <t>stinking cloud</t>
    </r>
    <r>
      <rPr>
        <sz val="10"/>
        <rFont val="Arial"/>
        <family val="2"/>
      </rPr>
      <t xml:space="preserve"> heals them 3-12 hp and c) </t>
    </r>
    <r>
      <rPr>
        <b/>
        <sz val="10"/>
        <rFont val="Arial"/>
        <family val="2"/>
      </rPr>
      <t>wind walk</t>
    </r>
    <r>
      <rPr>
        <sz val="10"/>
        <rFont val="Arial"/>
        <family val="2"/>
      </rPr>
      <t xml:space="preserve"> causes immediate destruction</t>
    </r>
  </si>
  <si>
    <t>stench proc</t>
  </si>
  <si>
    <t>proc: on hit, target must save vs poison or be incapacitated due to nausea 2-5 rounds, even with save the target cannot attack or cast spells for the remainder of the round and the next due to wretching, but may move and retains normal AC</t>
  </si>
  <si>
    <t>alu-demon, babau, bar-lgura, cambion(s), chasme, dretch, nabassu(s), rutterkin, succubus, types I-VI demon, yochlol</t>
  </si>
  <si>
    <t>alu-demon, bodak, cambion(s), jackalwere, manes, nabassu(s),  quasit, rutterkin, succubus, types IV-VI demon, wolfwere, yochlol</t>
  </si>
  <si>
    <t>abishai, alu-demon, babau, bar-lgura, barbed devil, bearded devil, bodak, bone devil, cambion(s), chasme, daemon(s), demodand(s), dretch, erinyes, horned devil, ice devil, ice para-elemental, lemure, manes, mustard jelly, nabassu(s), nupperibo, pit fiend, roper, rutterkin, shambling mound, spined devil, stone guardian(s), styx devil, succubus, types I-VI demon, yochlol</t>
  </si>
  <si>
    <t>alu-demon, babau, bar-lgura, bodak, cambion(s), chasme, dretch, manes, nabassu(s), rutterkin, stone guardian(s), succubus, types I-VI demon, xorn, yochlol</t>
  </si>
  <si>
    <t>psionics XXXXVI</t>
  </si>
  <si>
    <t>133 strength, ego whip, id insinuation, mind blank &amp; mental barrier (preset disciplines (2 minor, 2 major): cell adjustment, domination, aura alteration &amp; probability travel); note that cell adjustment may only be used while in human form</t>
  </si>
  <si>
    <t>demon, infernal</t>
  </si>
  <si>
    <t>Yuan Ti</t>
  </si>
  <si>
    <t>Pureblood Yuan Ti</t>
  </si>
  <si>
    <t>Yuan Ti Abomination</t>
  </si>
  <si>
    <t>Halfbreed Yuan Ti (7 HD)</t>
  </si>
  <si>
    <t>Halfbreed Yuan Ti (8 HD)</t>
  </si>
  <si>
    <t>Yuan-ti (fighter base)</t>
  </si>
  <si>
    <t>psionics XXXXVII</t>
  </si>
  <si>
    <t>yuan ti</t>
  </si>
  <si>
    <t>150 strength, mind thrust, id insinuation, mind blank, intellect fortress &amp; tower of iron will</t>
  </si>
  <si>
    <t>yuan ti components I</t>
  </si>
  <si>
    <t>halfbreed yuan ti</t>
  </si>
  <si>
    <t>yuan ti components II</t>
  </si>
  <si>
    <t>yuan ti abomination</t>
  </si>
  <si>
    <t>magic resistance (20%), psionics XXXXVII, yuan ti components II</t>
  </si>
  <si>
    <t>charonadaemon, death slaad, eye of fear and flame, green slaad, grey slaad, ice lizard, shadow demon, types II-IV demon, type VI demon, yuan ti</t>
  </si>
  <si>
    <t>darkness X</t>
  </si>
  <si>
    <t>2nd level (MU), 120' range, darkness in 30' diameter, 12 round duration</t>
  </si>
  <si>
    <t>phoenix, yuan ti</t>
  </si>
  <si>
    <t>sticks to snakes</t>
  </si>
  <si>
    <t>7th / 7th</t>
  </si>
  <si>
    <r>
      <t xml:space="preserve">4th level (cleric), 30' range, transform up to 7 sticks within a 10' cube into random </t>
    </r>
    <r>
      <rPr>
        <b/>
        <sz val="10"/>
        <rFont val="Arial"/>
        <family val="2"/>
      </rPr>
      <t>poisonous snakes</t>
    </r>
    <r>
      <rPr>
        <sz val="10"/>
        <rFont val="Arial"/>
        <family val="2"/>
      </rPr>
      <t>, although each snake is just 35% likely to be venomous, duration 14 rounds</t>
    </r>
  </si>
  <si>
    <t>movanic deva, phoenix, yuan ti</t>
  </si>
  <si>
    <t>alu-demon, barbed devil, bone devil, drider, drow, erinyes, horned devil, ice devil, imp, lamia(s), pit fiend, sirine, styx devil, succubus, type VI demon, ultradaemon, yuan ti</t>
  </si>
  <si>
    <t>polymorph other</t>
  </si>
  <si>
    <t>4th level (MU), 35', target must save vs spell or be polymorphed into whatever the caster desires; only lower int results (than the target) may be chosen; system shock to survive (generally around 20%+5%_per_con), then int check to retain personality (100%-5%_per_int-5%_per_HD_gained) with new int checks required each day, hp are retained across forms, duration permanent but effect may be reversed with dispel magic or a like effect (necessitating a second system shock check)</t>
  </si>
  <si>
    <t>humanoid, reptile, abomination</t>
  </si>
  <si>
    <t>reptile, abomination</t>
  </si>
  <si>
    <t>mob(2:2)</t>
  </si>
  <si>
    <t>Juju Zombie</t>
  </si>
  <si>
    <t>climb walls II</t>
  </si>
  <si>
    <t>juju zombie</t>
  </si>
  <si>
    <t>traverse walls at considerable speed with 92% success</t>
  </si>
  <si>
    <t>blunt weapons inflict half damage</t>
  </si>
  <si>
    <t>weapon immunity XXXXIII</t>
  </si>
  <si>
    <t>+1 weapon to or 4+1 HD to hit, all blunt and piercing weapons inflict half damage</t>
  </si>
  <si>
    <t>alu-demon, aspis drone, babau, bar-lgura, bodak, cambion(s), chasme, daemon(s), demodand(s), dretch, giant sundew, juju zombie, kelpie, lightning quasi-elemental(s), mandragora(s), manes, nabassu(s), rutterkin, stone guardian(s), succubus, types I-VI demon, verme, yochlol</t>
  </si>
  <si>
    <t>aspis drone, banshee, black pudding, brown pudding, deva(s), dun pudding, electric eel, firefriend, galeb duhr, gelatinous cube, grell, haunt, imp, juju zombie, lich, lightning quasi-elemental(s), marine electric eel, mihstu, mustard jelly, planetar, quasit, quickwood, roper, shadow demon, shen lung, shocker, solar, storm giant, umpleby, variable defenses (hordling), vegepygmy, volt, white pudding</t>
  </si>
  <si>
    <t>deva(s), juju zombie, mihstu, mustard jelly, planetar, solar, variable defenses (hordling)</t>
  </si>
  <si>
    <t>undead (as spectre)</t>
  </si>
  <si>
    <t>agathion, deva(s), juju zombie, planetar, solar, unicorn</t>
  </si>
  <si>
    <t>wield I, weapon immunity XXXXIII, climb walls II, mind control immunity, fire resistance I, cold immunity I, poison immunity, lightning immunity I, magic missile immunity, death resistance II, holy water vulnerable I</t>
  </si>
  <si>
    <t>Monster Zombie</t>
  </si>
  <si>
    <t>bullywug, monster zombie, fungus zombie, zombie</t>
  </si>
  <si>
    <t>aurumvorax, monster zombie</t>
  </si>
  <si>
    <t>undead (as ghast)</t>
  </si>
  <si>
    <t>cold immunity I, mind control immunity, weapon immunity XXVIII, holy water vulnerable I, attack last</t>
  </si>
  <si>
    <t>juju zombie, monster zombie, mummy, skeleton, spectre, wight, zombie</t>
  </si>
  <si>
    <t>Zorbo</t>
  </si>
  <si>
    <t>P, Q, X</t>
  </si>
  <si>
    <t>absorption proc</t>
  </si>
  <si>
    <t>zorbo</t>
  </si>
  <si>
    <t>in the first round of combat the zorbo takes on the qualities of its surroundings (earth is +3 AC/damage, wood is +5 AC/damage, metal is +7 AC/damage &amp; stone is +10 AC/damage); on any given hit, one random defensive item of the target (shield, armor, ring, bracer) is drained and turned to dust, while the zorbo gains that item's qualities (material + magic bonus) if they improve upon their current state</t>
  </si>
  <si>
    <t>Zygom</t>
  </si>
  <si>
    <t>3" tall (S)</t>
  </si>
  <si>
    <t>any non-elf humanoid slain by a ghoul attack rises as a ghoul</t>
  </si>
  <si>
    <t>infest III</t>
  </si>
  <si>
    <t>zygom</t>
  </si>
  <si>
    <t>any creature that brushes up against a zygom is 1-in-6 to get zygom milk on themselves; this milk is an extremely powerful adhesive, and if it remains on the skin then a new colony of zygoms will spawn at that spot in 2-5 days, taking control of the creature (if size S) or else killing it after 1-8 weeks; such an infestation may only be removed with cure disease</t>
  </si>
  <si>
    <t>Infested Rat</t>
  </si>
  <si>
    <t>Infested Osquip</t>
  </si>
  <si>
    <t>Infested Humanoid</t>
  </si>
  <si>
    <t>Infested Ant</t>
  </si>
  <si>
    <t>infested ant, infested rat, infested osquip, infested humanoid</t>
  </si>
  <si>
    <t>anything in combat with this creature is liable to make rough contact with the zygom colony; at the end of any round in which this creature hits there is a 1-in-6 chance of getting zygom milk on themselves; initially this results in adhesion between the two combatants, but if the milk makes contact with skin then a new colony of zygoms will spawn at that spot in 2-5 days, taking control of the creature (if size S) or else killing it after 1-8 weeks; such an infestation may only be removed with cure disease</t>
  </si>
  <si>
    <t>infest proc IX</t>
  </si>
  <si>
    <t>infest proc IX, mind control immunity</t>
  </si>
  <si>
    <t>disease proc III, infest proc IX, mind control immunity</t>
  </si>
  <si>
    <t>mammal, giant animal, plant, enchanted</t>
  </si>
  <si>
    <t>insect, giant animal, plant, enchanted</t>
  </si>
  <si>
    <t>beast, plant, enchanted</t>
  </si>
  <si>
    <t>infest proc IX, mind control immunity, wield I, infravision I, light vulnerable I</t>
  </si>
  <si>
    <t>Square of side</t>
  </si>
  <si>
    <t>Volume</t>
  </si>
  <si>
    <t>per Ernie Gygax, cone of cold is 4th level because it doesn't generate vs fire (fireball, lightning bolt) or vs crushing blow (ice storm) item checks</t>
  </si>
  <si>
    <t xml:space="preserve">psionic abilities are checked for upon character creation and any time int/wis/cha increase; </t>
  </si>
  <si>
    <r>
      <t>if a powerful, non-intelligent creature is quickly slain by psionic blast, the DM is encourage to reduce the xp awarded (DMG p. 84); they offer an example of a caged dinosaur being worth 10% of its listed xp</t>
    </r>
    <r>
      <rPr>
        <sz val="8"/>
        <color indexed="10"/>
        <rFont val="Arial"/>
        <family val="2"/>
      </rPr>
      <t xml:space="preserve"> (which seems high)</t>
    </r>
    <r>
      <rPr>
        <sz val="8"/>
        <rFont val="Arial"/>
        <family val="2"/>
      </rPr>
      <t xml:space="preserve"> but full value on an attacking purple worm</t>
    </r>
  </si>
  <si>
    <t>psionic disciplines linked to a specific class are lost if the psionic loses that class (via dual-classing or level drain); at the DM's discretion that ability may remain inactive even if the class becomes reactivated (in the same way that a fighter/thief can't operate fully in plate mail, they are prohibited from using domination)</t>
  </si>
  <si>
    <t>ally psionics may link up to increase their strength (PH p. 117) with only their most powerful member being elligible to attack/be attacked; this requires the lower level allies send 20% of their current points forward (to power the link); these points are spent and must recovered normally</t>
  </si>
  <si>
    <t>the psionic discipine energy control normally checks against the number of damage die of the effect to be controlled; however it works against virtually any effect, even in the absence of damage dice (such as feeblemind or disintegrate) - in that case it checks against the minimum caster level required to use the effect</t>
  </si>
  <si>
    <t>the psionic healing ability cell adjustment may only be used after all psionic points have been recovered</t>
  </si>
  <si>
    <t>erratum: any character with the energy control psionic ability permanently loses that ability in the event of "P" or "W" results; energy control allows the psionic to select and cancel any method(s) of attack directed at him within 10'</t>
  </si>
  <si>
    <t>perm.loss</t>
  </si>
  <si>
    <t>3rd level (MU), self, able to fly at speed 12" (maneuverability B), or 24" if diving</t>
  </si>
  <si>
    <t>a monk may dual class into any other (lawful) class, but must do so prior to 8th level; a human may also dual class into monk with no limitations; an alignment shift from lawful causes the permanent loss of all monk abilities</t>
  </si>
  <si>
    <r>
      <t>unlike other dual class characters, bards are considered to have two active classes (bard and druid); bards may occasionally (via magical means) advance levels in their inactive (fighter and thief) classes; to clarify, bards-in-training must switch from fighter prior to achieving 8th level and from thief prior to attaining 9th level</t>
    </r>
    <r>
      <rPr>
        <sz val="8"/>
        <rFont val="Arial"/>
        <family val="2"/>
      </rPr>
      <t>, but immediately become 1st level bards upon abandoning thief advancement</t>
    </r>
  </si>
  <si>
    <t>brown bear, minimal brown bear, minimal cave bear, polar bear</t>
  </si>
  <si>
    <t>Bajang</t>
  </si>
  <si>
    <t>oa</t>
  </si>
  <si>
    <t>absorption proc, magic resistance (20%)</t>
  </si>
  <si>
    <t>shape change V</t>
  </si>
  <si>
    <t>bajang</t>
  </si>
  <si>
    <t>9th level (MU), self, instantaneously adopt the form of a small wildcat</t>
  </si>
  <si>
    <t>lesser spirit, humanoid</t>
  </si>
  <si>
    <t>P (OA)</t>
  </si>
  <si>
    <t>venom XXVI</t>
  </si>
  <si>
    <t>proc (claws): save vs poison or suffer -1 to hit and all saves for 2-7 rounds; effect is cumulative</t>
  </si>
  <si>
    <t>tethered I</t>
  </si>
  <si>
    <t>drain dexterity III, magic jar IV, weapon immunity XXXVI, assume form, reform IV, lightning immunity I, cold immunity I, mind control immnity, tethered I</t>
  </si>
  <si>
    <t>tethered II</t>
  </si>
  <si>
    <t>curse III</t>
  </si>
  <si>
    <t>irrel / 3rd</t>
  </si>
  <si>
    <r>
      <t>3rd level (cleric), touch,</t>
    </r>
    <r>
      <rPr>
        <b/>
        <sz val="10"/>
        <rFont val="Arial"/>
        <family val="2"/>
      </rPr>
      <t xml:space="preserve"> </t>
    </r>
    <r>
      <rPr>
        <sz val="10"/>
        <rFont val="Arial"/>
        <family val="2"/>
      </rPr>
      <t>target must save vs. spell or suffer one of three effects a) one random attribute reduced to 3 (50%), b) to hit and saving throws made at -4 (25%) or c) target is 50% likely to drop held items every round (25%), duration 1 hour</t>
    </r>
  </si>
  <si>
    <t>omen</t>
  </si>
  <si>
    <t>1st level (shukenja), self, caster spends 1 turn concentrating and then receives an omen about an upcoming endeavor not to exceed one da in duration, with five possible outcomes: a) units are -1 to hit, -1 saving throws, -10% reaction modifier (20%), b) units are -1 to armor class, -10% reaction modifier and 2x likely to trigger random encounts (20%), c) no effect (30%), d) units are +1 armor class and +50% to overland travel speed (20%) or e) units are +1 to saving throws, +1 armor class and +50% to overland travel speed (10%)</t>
  </si>
  <si>
    <t>divination I</t>
  </si>
  <si>
    <t>divination II</t>
  </si>
  <si>
    <t>4th level (cleric), self, determine whether an area (small town, dungeon, etc) is rich/poor and whether the bajang would likely survive raiding the place, 67% chance of being accurate</t>
  </si>
  <si>
    <t>fate</t>
  </si>
  <si>
    <t>irrel. / 8th</t>
  </si>
  <si>
    <t>4th level (shukenja), touch, caster and target receive a preminition about target's fate, only one fate can be in effect on a target at a time, and this fate is gauranteed to occur in some form: a) will valiantly defeat a great adversary (5%), b) will receive great fortune but quickly lose it (5%), c) will be elevated to admirable position (5%),  d) will be elevated to high position but evil scheme will bring about a fall (10%), e) will suffer a humiliating defeat against a great adversary (10%), f) will receive great fortune but ruin will follow (15%), g) family/retainers will bring misfortune (15%), h) stranger will bring disguised good fortune (10%), i) will perform courageous and heroic action (5%), j) stranger will bring ill fortune (5%) or k) fearful enemy will exact revenge (5%)</t>
  </si>
  <si>
    <t>phase ethereal VI, create food and water (once each per day), enlarge, reduce I (twice each per day), become invisible (three times per day), planar travel VIII, magic resistance (20%), general resistance II, augury, divination I, jann strength II, wield I, detect magic I, speak with animals</t>
  </si>
  <si>
    <t>ghost light</t>
  </si>
  <si>
    <t>1st level (wu jen), 120' range, conjures a ghostly green illuminated form of the caster's choosing, units with fewer than 1 hit die or intelligence less than 8 must save vs spell or become panicked for 1 round (fleeing if possible or fighting at -2 to hit until the form is out of sight), duration is caster concentration</t>
  </si>
  <si>
    <t>wind breath</t>
  </si>
  <si>
    <t>2nd level (wu jen), caster emits a single gale-force wind in a cone 60'x30' cone (30 mph), 20% likely to blow away small objects, 10% likely to capsize small boats, 1% likely to capsize a ship and causing 1 hp of damage to all in the area who fail a saving throw vs spell</t>
  </si>
  <si>
    <t>breathe steam V</t>
  </si>
  <si>
    <t>3rd level (wu jen), "steam breath", 6-36 damage, normal fires are extinguished, fire-based creatures suffer +6 damage, water-based creatures suffer half damage (none on save), otherwise save vs breath weapon for half damage</t>
  </si>
  <si>
    <t>transfix</t>
  </si>
  <si>
    <t>4th level (wu jen), 120' range, 20' sq foot area of effect, all targets must save vs spell or be paralyzed until a caster-determined condition is met, or else until a subsequent save is made (each target gets a save every hour), as long as there is at least one transfixed target, any new units entering the 20' sq ft area must also make a save vs spell (at +4) to avoid becoming transfixed</t>
  </si>
  <si>
    <t>ancient curse</t>
  </si>
  <si>
    <t>7th level (shukenja), touch, caster declares a powerful curse on the target who automatically suffers one of the following effects a) home permanently infested with plague/insects, b) crops always fail, c) descendents all live in poverty, d) unable to have children or e) home frequent site of fires, can be removed via an atonement spell, may only be cast upon a target who performed a great wickedness, duration is permanent (multi-generational)</t>
  </si>
  <si>
    <t>breathe steam V, transfix, ghost light, wind breath, curse III, omen, divination II, fate (three times each per day), ancient curse (once per day), venom XXVI, magic resistance (10%), shape change V, tethered II</t>
  </si>
  <si>
    <t>Bakemono</t>
  </si>
  <si>
    <t>Bakemono Lieutenant</t>
  </si>
  <si>
    <t>end</t>
  </si>
  <si>
    <t>weapon/weapon or claw/claw</t>
  </si>
  <si>
    <t>3-12/3-12 or 3-10/3-10</t>
  </si>
  <si>
    <t>xvart nets (1-in-20 "Net Xvarts")</t>
  </si>
  <si>
    <t>naginata &amp; short sword</t>
  </si>
  <si>
    <t>tetsubo &amp; short sword</t>
  </si>
  <si>
    <t>(1-in-5 will wear a hara-ate-gawa for +1 AC)</t>
  </si>
  <si>
    <t>kusari-gama &amp; trident</t>
  </si>
  <si>
    <t>chain &amp; shuriken</t>
  </si>
  <si>
    <t>leader types always wear hara-ate for +2 AC</t>
  </si>
  <si>
    <t>fly I</t>
  </si>
  <si>
    <t>fly II</t>
  </si>
  <si>
    <t>3rd level (MU), self, able to fly at speed 12" (maneuverability B), or 24" if diving, duration 9-14 turns</t>
  </si>
  <si>
    <t xml:space="preserve">magic resistance (40%), wield I, gear: infernal hook, wall of ice I (once per day), scorpion strike, fear aura I, become invisible I, fly I, teleport without error, planar travel II, detect invisible, infravision I, ultravision I, fear aura I, charm person, suggestion, illusion I, know alignment, animate dead, telepathy I, weapon immunty VII, summon II, cold resistance I, fire immunity I, poison resistance I </t>
  </si>
  <si>
    <t>magic resistance (55%), wield V, gear: infernal spear [25%], ice storm (once per day), wall of ice I, fly I, fear aura II, teleport without error, planar travel II, divide attacks I, polymorph self I, detect invisible, ultravision I I, infravision I, weapon immunity VIII, charm person, suggestion, illusion I, know alignment, animate dead, telepathy I, gate VIII, regenerate I, psionics VI, cold resistance I, fire immunity I, poison resistance I, detect magic I</t>
  </si>
  <si>
    <t>enfeeblement gaze I, heat metal I, fear touch, fly I, dispel magic VIII, polymorph self I, psionics XXXI, wield XXVI, magic resistance (50%), weapon immunity XVII, classed (thief 9), darkness I, planar travel I, divide attacks I, gate XXII, cold resistance I, lightning resistance I, fire resistance I, telepathy I, levitate II, cold iron vulnerable II</t>
  </si>
  <si>
    <t>8th level (wu jen), self, fly at incredible speed (10 miles per round), up to two human-sized creatures can be brought with the caster, duration 1 turn</t>
  </si>
  <si>
    <t>8th / 17th</t>
  </si>
  <si>
    <t>cloud trapeze I</t>
  </si>
  <si>
    <t>cause fear IV</t>
  </si>
  <si>
    <t>4th level (MU), self, project fear in 60' cone, 30' wide at the end, targets must save vs spell or 65% likely to drop held items (-5% per level) and flee at maximum speed, 8 round duration</t>
  </si>
  <si>
    <t>8th / 7th</t>
  </si>
  <si>
    <t>wield III, polymorph self I, fly II (three times each per day), become invisible I (two times per day), cloud trapeze I (once per day), cause fear IV</t>
  </si>
  <si>
    <t>A (OA)</t>
  </si>
  <si>
    <t>lesser spirit, giant humanoid</t>
  </si>
  <si>
    <t>Bisan</t>
  </si>
  <si>
    <t>Q, T (OA)</t>
  </si>
  <si>
    <t>bisan</t>
  </si>
  <si>
    <t>9th level (MU), self, instantaneously adopt the form of a small insect</t>
  </si>
  <si>
    <t>shape change VI</t>
  </si>
  <si>
    <t>lesser spirit</t>
  </si>
  <si>
    <r>
      <t>1st level (cleric), 60' range, two effects (caster's choice),</t>
    </r>
    <r>
      <rPr>
        <b/>
        <sz val="10"/>
        <rFont val="Arial"/>
        <family val="2"/>
      </rPr>
      <t xml:space="preserve"> a) </t>
    </r>
    <r>
      <rPr>
        <sz val="10"/>
        <rFont val="Arial"/>
        <family val="2"/>
      </rPr>
      <t xml:space="preserve">all allies within 5'x5' area of target gain +1 to hit and morale, but only if they are not engaged in melee combat, duration 6 rounds, </t>
    </r>
    <r>
      <rPr>
        <b/>
        <sz val="10"/>
        <rFont val="Arial"/>
        <family val="2"/>
      </rPr>
      <t>b)</t>
    </r>
    <r>
      <rPr>
        <sz val="10"/>
        <rFont val="Arial"/>
        <family val="2"/>
      </rPr>
      <t xml:space="preserve"> one missile is becomes blessed; +1 to hit, can damage </t>
    </r>
    <r>
      <rPr>
        <b/>
        <sz val="10"/>
        <rFont val="Arial"/>
        <family val="2"/>
      </rPr>
      <t>weapon immunity I</t>
    </r>
    <r>
      <rPr>
        <sz val="10"/>
        <rFont val="Arial"/>
        <family val="2"/>
      </rPr>
      <t xml:space="preserve"> targets and will automtically slay </t>
    </r>
    <r>
      <rPr>
        <b/>
        <sz val="10"/>
        <rFont val="Arial"/>
        <family val="2"/>
      </rPr>
      <t>bless vulnerable</t>
    </r>
    <r>
      <rPr>
        <sz val="10"/>
        <rFont val="Arial"/>
        <family val="2"/>
      </rPr>
      <t xml:space="preserve"> creatures</t>
    </r>
  </si>
  <si>
    <r>
      <t>3rd level (cleric), 60' range,</t>
    </r>
    <r>
      <rPr>
        <b/>
        <sz val="10"/>
        <rFont val="Arial"/>
        <family val="2"/>
      </rPr>
      <t xml:space="preserve"> </t>
    </r>
    <r>
      <rPr>
        <sz val="10"/>
        <rFont val="Arial"/>
        <family val="2"/>
      </rPr>
      <t>all opponents in 5'x5' target area suffer -1 to hit and morale, but only if they are not yet engaged in combat, duration 6 rounds</t>
    </r>
  </si>
  <si>
    <t>sonic</t>
  </si>
  <si>
    <t>3rd level (shukenja), 60' range, all targets within 20' radius must save or suffer effect based on alignment: if true neutral become deafened 1-3 rounds, if part neutral suffer 10 hp damage, if non-neutral suffer 10-40 hp damage, targets who make their save still suffer half damage</t>
  </si>
  <si>
    <t>cause paralysis</t>
  </si>
  <si>
    <t>3rd level (shukenja), touch, no saving throw, target is paralyzed 11-16 rounds</t>
  </si>
  <si>
    <t>pacify</t>
  </si>
  <si>
    <t>4th level (shukenja), self, up to 10 units (starting with the lowest level) in a 60' radius around the caster are made peaceful, they cannot attack or cause harm in any way beyond blocking (gently) with their bodies, a target is instantly freed upon being attached, duration 1 turn</t>
  </si>
  <si>
    <t>10th / 7th</t>
  </si>
  <si>
    <r>
      <t xml:space="preserve">6th level (cleric), 30' range, animate up to 8 cubic feet of virtually any material to serve as a guardian/servant, </t>
    </r>
    <r>
      <rPr>
        <b/>
        <sz val="10"/>
        <rFont val="Arial"/>
        <family val="2"/>
      </rPr>
      <t>movement:</t>
    </r>
    <r>
      <rPr>
        <sz val="10"/>
        <rFont val="Arial"/>
        <family val="2"/>
      </rPr>
      <t xml:space="preserve"> 1-2" for slithering objects, 3-6" for rolling objects, 8-12" for legged objects | </t>
    </r>
    <r>
      <rPr>
        <b/>
        <sz val="10"/>
        <rFont val="Arial"/>
        <family val="2"/>
      </rPr>
      <t>attacks:</t>
    </r>
    <r>
      <rPr>
        <sz val="10"/>
        <rFont val="Arial"/>
        <family val="2"/>
      </rPr>
      <t xml:space="preserve"> between 1 round in 5 up to 1 per round, trip/obstruct for soft objects, 1-2 for hard light objects, 2-8 for medium objects, up to 5-20 for large heavy objects | hp and AC are left to DM's discretion, 8 round duration</t>
    </r>
  </si>
  <si>
    <r>
      <t xml:space="preserve">6th level (cleric), 30' range, animate up to 7 cubic feet of virtually any material to serve as a guardian/servant, </t>
    </r>
    <r>
      <rPr>
        <b/>
        <sz val="10"/>
        <rFont val="Arial"/>
        <family val="2"/>
      </rPr>
      <t>movement:</t>
    </r>
    <r>
      <rPr>
        <sz val="10"/>
        <rFont val="Arial"/>
        <family val="2"/>
      </rPr>
      <t xml:space="preserve"> 1-2" for slithering objects, 3-6" for rolling objects, 8-12" for legged objects | </t>
    </r>
    <r>
      <rPr>
        <b/>
        <sz val="10"/>
        <rFont val="Arial"/>
        <family val="2"/>
      </rPr>
      <t>attacks:</t>
    </r>
    <r>
      <rPr>
        <sz val="10"/>
        <rFont val="Arial"/>
        <family val="2"/>
      </rPr>
      <t xml:space="preserve"> between 1 round in 5 up to 1 per round, trip/obstruct for soft objects, 1-2 for hard light objects, 2-8 for medium objects, up to 5-20 for large heavy objects | hp and AC are left to DM's discretion, 7 round duration</t>
    </r>
  </si>
  <si>
    <t>animate wood</t>
  </si>
  <si>
    <r>
      <t xml:space="preserve">1st level (wu jen), touch, animate up to 66 cubic inches (4"x4"x4", or ten arrows worth) of dead wood, or up to 1 cubic foot of living tree, </t>
    </r>
    <r>
      <rPr>
        <b/>
        <sz val="10"/>
        <rFont val="Arial"/>
        <family val="2"/>
      </rPr>
      <t>movement:</t>
    </r>
    <r>
      <rPr>
        <sz val="10"/>
        <rFont val="Arial"/>
        <family val="2"/>
      </rPr>
      <t xml:space="preserve"> 1-2" for slithering arrow shafts or staves | </t>
    </r>
    <r>
      <rPr>
        <b/>
        <sz val="10"/>
        <rFont val="Arial"/>
        <family val="2"/>
      </rPr>
      <t>attacks:</t>
    </r>
    <r>
      <rPr>
        <sz val="10"/>
        <rFont val="Arial"/>
        <family val="2"/>
      </rPr>
      <t xml:space="preserve"> 1-6 damage,</t>
    </r>
    <r>
      <rPr>
        <b/>
        <sz val="10"/>
        <rFont val="Arial"/>
        <family val="2"/>
      </rPr>
      <t xml:space="preserve"> thaco:</t>
    </r>
    <r>
      <rPr>
        <sz val="10"/>
        <rFont val="Arial"/>
        <family val="2"/>
      </rPr>
      <t xml:space="preserve"> 21, </t>
    </r>
    <r>
      <rPr>
        <b/>
        <sz val="10"/>
        <rFont val="Arial"/>
        <family val="2"/>
      </rPr>
      <t>hp:</t>
    </r>
    <r>
      <rPr>
        <sz val="10"/>
        <rFont val="Arial"/>
        <family val="2"/>
      </rPr>
      <t xml:space="preserve"> 1-10, duration 1 turn</t>
    </r>
  </si>
  <si>
    <t>wood shape</t>
  </si>
  <si>
    <t>3rd level (wu jen), touch range, caster up to 10 cubic feet of wood (a sphere approximately 32" in diameter) into a rough-hewn shape (a door, a weapon, an idol, etc), permanent</t>
  </si>
  <si>
    <t>5th level (MU), touch range, caster transmutes up to 20 cubic feet of stone (a sphere approximately 40" in diameter) into a rough-hewn shape (a door, a weapon, an idol, etc), permanent</t>
  </si>
  <si>
    <t>elemental turning</t>
  </si>
  <si>
    <t>4th level (wu jen), self, caster causes one elemental type (water, fire, earth, air) to flee, affects any elemental with 60' radius, saving throw negates, if elemental is cornered by caster it is expelled to its own plane of existence, duration 5-8 rounds</t>
  </si>
  <si>
    <t>quickgrowth</t>
  </si>
  <si>
    <t>6th level (shukenja), 10' range, one plant is caused to instantly progress through 5 months of standard growth (possibly causing it to fruit or blossom)</t>
  </si>
  <si>
    <t>ironwood</t>
  </si>
  <si>
    <t>5th level (wu jen), touch, caster transmutes up to 10 cubic feet of wood to have a steel-like hardness, although it is only 50% likely to work on living plants plant-like creatures are permanently paralyzed by this effect but get a saving throw vs spell</t>
  </si>
  <si>
    <t>Tigbanua Buso</t>
  </si>
  <si>
    <t>Tagamaling Buso</t>
  </si>
  <si>
    <t>fear aura XVI</t>
  </si>
  <si>
    <t>tigbanua buso</t>
  </si>
  <si>
    <t>constant fear in 10' radius, creatures with fewer than 1 HD are automatically paralyzed, creatures with 1 or more HD must save vs paralyzation or be paralyzed</t>
  </si>
  <si>
    <t>propagate XXIII</t>
  </si>
  <si>
    <t>fear aura XVI, propagate XXIII</t>
  </si>
  <si>
    <t>claw proc: any human damaged by this creature's claws must save vs death or become infected with tagamaling disease; on failure, the victim has a cumulative 1% chance each night of transforming into a tagamaling buso (transforming back each in the morning); once the cumulative total reaches 100% the transformation occurs every night and no cure is possible (cure is unspecified)</t>
  </si>
  <si>
    <t>waking hit dice</t>
  </si>
  <si>
    <t>hit dice, hit points, thaco and xp are all based upon the buso's human values</t>
  </si>
  <si>
    <t>tagamaling buso</t>
  </si>
  <si>
    <t>Giant Carp</t>
  </si>
  <si>
    <t>Giant Carp (8 HD)</t>
  </si>
  <si>
    <t>swallow whole XI</t>
  </si>
  <si>
    <t>giant carp (8-9 HD)</t>
  </si>
  <si>
    <t>swallow whole XII</t>
  </si>
  <si>
    <t>swallow whole XIII</t>
  </si>
  <si>
    <t>giant carp (10-11 HD)</t>
  </si>
  <si>
    <t>giant carp (12 HD)</t>
  </si>
  <si>
    <t>swallow whole an S-sized creature upon hitting for 12 or more damage; target suffers 1 hp per round and suffers a cumulative 5% chance per round of asphyxiating; carp releases target upon suffering 50% damage, but any attacks from edged weapons are 20% like to damage the victim (or are -2 to hit if actively avoiding)</t>
  </si>
  <si>
    <t>swallow whole an M-sized or smaller creature upon hitting for 12 or more damage; target suffers 1 hp per round and suffers a cumulative 5% chance per round of asphyxiating; carp releases target upon suffering 50% damage, but any attacks from edged weapons are 20% like to damage the victim (or are -2 to hit if actively avoiding)</t>
  </si>
  <si>
    <t>swallow whole an L-sized or smaller creature upon hitting for 12 or more damage; target suffers 1 hp per round and suffers a cumulative 5% chance per round of asphyxiating; carp releases target upon suffering 50% damage, but any attacks from edged weapons are 20% like to damage the victim (or are -2 to hit if actively avoiding)</t>
  </si>
  <si>
    <t>Giant Carp (9 HD)</t>
  </si>
  <si>
    <t>Giant Carp (10 HD)</t>
  </si>
  <si>
    <t>Giant Carp (11 HD)</t>
  </si>
  <si>
    <t>Giant Carp (12 HD)</t>
  </si>
  <si>
    <t>22' long (L)</t>
  </si>
  <si>
    <t>Con-Tinh</t>
  </si>
  <si>
    <t>I (OA)</t>
  </si>
  <si>
    <t>tethered III</t>
  </si>
  <si>
    <t>con-tinh</t>
  </si>
  <si>
    <t>con-tinh, drelb</t>
  </si>
  <si>
    <t>enfeebling laughter</t>
  </si>
  <si>
    <r>
      <t xml:space="preserve">laughter causes all within 20' to save vs death or suffer permanent reduction of wisdom (2) and intelligence (2); may be healed wth </t>
    </r>
    <r>
      <rPr>
        <b/>
        <sz val="10"/>
        <rFont val="Arial"/>
        <family val="2"/>
      </rPr>
      <t>heal</t>
    </r>
  </si>
  <si>
    <t>possess</t>
  </si>
  <si>
    <r>
      <t xml:space="preserve">this creature is bound to a particular tree, must remain with 100' of that tree except when in possession of a body via </t>
    </r>
    <r>
      <rPr>
        <b/>
        <sz val="10"/>
        <rFont val="Arial"/>
        <family val="2"/>
      </rPr>
      <t>possess</t>
    </r>
    <r>
      <rPr>
        <sz val="10"/>
        <rFont val="Arial"/>
        <family val="2"/>
      </rPr>
      <t xml:space="preserve">; if the tree is destroyed the creature is instantly slain but the destroyer suffers an automatic </t>
    </r>
    <r>
      <rPr>
        <b/>
        <sz val="10"/>
        <rFont val="Arial"/>
        <family val="2"/>
      </rPr>
      <t>ancient curse</t>
    </r>
  </si>
  <si>
    <t>banshee, con-tinh</t>
  </si>
  <si>
    <t>possess (once per day), enfeebling laughter, tethered III, weapon immunity II, magic resistance (20%), light vulnerable XII, exorcism vulnerable</t>
  </si>
  <si>
    <t>Doc Cu'o'c</t>
  </si>
  <si>
    <t>G (OA)</t>
  </si>
  <si>
    <t>wield XXXIII</t>
  </si>
  <si>
    <t>doc cu'o'c</t>
  </si>
  <si>
    <t>carry and use normal-sized, single-hand weapon, attacking twice per round</t>
  </si>
  <si>
    <t>lightning proc VII</t>
  </si>
  <si>
    <t>proc (axe): doc cu'o'c's current hp in electrical damage, save vs spell for half</t>
  </si>
  <si>
    <t>(10-80)</t>
  </si>
  <si>
    <t>see invisible</t>
  </si>
  <si>
    <t>able to see invisible creatures, objects and spirits at all times</t>
  </si>
  <si>
    <t>remove paralysis</t>
  </si>
  <si>
    <t>3rd level (shukenja), 100', grants 1-4 creatures within 20'x20' area an additional saving throw vs a paralyzation or hold effect; save is at +3 for one target, +2 for two and +1 for three or four</t>
  </si>
  <si>
    <t>doc cu'o'c, movanic deva, planetar</t>
  </si>
  <si>
    <t>oath</t>
  </si>
  <si>
    <r>
      <t xml:space="preserve">3rd level (shukenja), 10' range, caster exchanges services with target (typically 'sparing its life' in exchange for a non-violent request); the effect is permanent, and examples are a) never rob again, b) cease overtaxing and c) never return here again, target receives a save vs spell made at -2 if the target has already been defeated in combat; effect is broken if caster does not uphold their end of the bargain, however if target breaks the oath they suffer 1 hp damage per round until dead; can be removed via </t>
    </r>
    <r>
      <rPr>
        <b/>
        <sz val="10"/>
        <rFont val="Arial"/>
        <family val="2"/>
      </rPr>
      <t>atonement</t>
    </r>
    <r>
      <rPr>
        <sz val="10"/>
        <rFont val="Arial"/>
        <family val="2"/>
      </rPr>
      <t xml:space="preserve">, </t>
    </r>
    <r>
      <rPr>
        <b/>
        <sz val="10"/>
        <rFont val="Arial"/>
        <family val="2"/>
      </rPr>
      <t>unbind</t>
    </r>
    <r>
      <rPr>
        <sz val="10"/>
        <rFont val="Arial"/>
        <family val="2"/>
      </rPr>
      <t xml:space="preserve"> or </t>
    </r>
    <r>
      <rPr>
        <b/>
        <sz val="10"/>
        <rFont val="Arial"/>
        <family val="2"/>
      </rPr>
      <t>break oath</t>
    </r>
  </si>
  <si>
    <t>wield XXXIII, cure disease I, remove paralysis, cure blindness, oath, remove curse (once per day each), control weather, phase astral I (three times each per day), lightning proc VII, weapon immunity III, magic resistance (70%), become invisible I, see invisible</t>
  </si>
  <si>
    <t>greater spirit, humanoid</t>
  </si>
  <si>
    <t>Chiang Lung</t>
  </si>
  <si>
    <t>Chiang Lung (10 HD)</t>
  </si>
  <si>
    <t>Chiang Lung (11 HD)</t>
  </si>
  <si>
    <t>Chiang Lung (12 HD)</t>
  </si>
  <si>
    <t>F (OA)</t>
  </si>
  <si>
    <t>1-6/1-6/3-36</t>
  </si>
  <si>
    <t>Tun Mi Lung (10 HD)</t>
  </si>
  <si>
    <t>Tun Mi Lung (11 HD)</t>
  </si>
  <si>
    <t>Tun Mi Lung (12 HD)</t>
  </si>
  <si>
    <t>black dragon, blue dragon, brass dragon, bronze dragon, chiang lung, cloud dragon, copper dragon, gold dragon, green dragon, li lung, lung wang, mist dragon, pan lung, red dragon, shadow dragon, shen lung, silver dragon, t'ien lung, white dragon</t>
  </si>
  <si>
    <t>chiang lung, li lung, lung wang, pan lung, shen lung, t'ien lung, yu lung</t>
  </si>
  <si>
    <t>black dragon, blue dragon, brass dragon, bronze dragon, chiang lung, copper dragon, gold dragon, green dragon, li lung, lung wang, pan lung, red dragon, shen lung, silver dragon, t'ien lung, white dragon, yu lung</t>
  </si>
  <si>
    <t>black dragon, blue dragon, brass dragon, bronze dragon, chiang lung, cloud dragon, copper dragon, gold dragon, green dragon, li lung, lung wang, mist dragon, pan lung, red dragon, shadown dragon, shen lung, silver dragon, t'ien lung, white dragon, yu lung</t>
  </si>
  <si>
    <t>cause rain</t>
  </si>
  <si>
    <t>chiang lung</t>
  </si>
  <si>
    <t>breathe dark clouds, causing rain when and where desired</t>
  </si>
  <si>
    <t>lower water I</t>
  </si>
  <si>
    <t>lower water II</t>
  </si>
  <si>
    <t>special / 7th</t>
  </si>
  <si>
    <t>4th level (cleric), 120' range, cause a body of water to sink completely away, affecting a 1 square mile area, duration three hours</t>
  </si>
  <si>
    <t>bisan, chiang lung, hollyphant, shen lung</t>
  </si>
  <si>
    <t>bajang, chiang lung</t>
  </si>
  <si>
    <t>5th level (cleric), melee range, target (evil or extraplanar only) must save vs spell or be banished to their native plane or place (for planar natives), caster additionally gains +7 AC vs evil attackers, duration 32 rounds</t>
  </si>
  <si>
    <t>32nd / 9th</t>
  </si>
  <si>
    <t>dispel evil II</t>
  </si>
  <si>
    <t>dispel evil III</t>
  </si>
  <si>
    <t>5th level (cleric), melee range, target (evil or extraplanar only) must save vs spell or be banished to their native plane or place (for planar natives), caster additionally gains +7 AC vs evil attackers, duration 12 rounds</t>
  </si>
  <si>
    <t>*8th / 9th</t>
  </si>
  <si>
    <t>5th level (cleric), melee range, target (evil or extraplanar only) must save vs spell or be banished to their native plane or place (for planar natives), caster additionally gains +7 AC vs evil attackers, duration 8 rounds</t>
  </si>
  <si>
    <t>shades (once per day), moon dog lick (three times per day), wield XXVIII, shriek XII, shriek XIII, moon dog whine, dispel evil II, shadow pattern, become invisible V, darkness IX, mirror image III, change self VI, wary II, ambush I, dispel magic XII, dispelling aura, magic resistance (25%), weapon immunity II, fire resistance XII, cold resistance X, lightning resistance VI, fearless I, light II, wall of fog I, phase ethereal I, phase astral I, heightened senses VI, non-detection, dancing lights IV, telepathy VI, light vulnerable XV</t>
  </si>
  <si>
    <t>chiang lung, cloud dragon, doc cu'o'c, planetar, selkie elder, shen lung, solar, t'ien lung</t>
  </si>
  <si>
    <t>major creation</t>
  </si>
  <si>
    <t>5th level (illusionist), caster creates a nonmagical physical object up to approximately 3' diameter sphere (or a longer object of similar volume), duration 12 hours</t>
  </si>
  <si>
    <t>4th level (illusionist), caster creates a nonmagical physical object up to approximately 3' diameter sphere (or a longer object of similar volume), no mineral objects may be created, duration 12 hours</t>
  </si>
  <si>
    <t>reward</t>
  </si>
  <si>
    <r>
      <t xml:space="preserve">4th level (shukenja), caster calls forth a reward for a worthy/exceptional deed, potentially a) an enchanted tool that increases proficiency by +1, b) a magical rice pot that never goes empty, c) weapon of quality, d) a single use of a shukenja spell or e) good fortune in an immediate indeavor; duration on summoned items is permanent; if the object is stolen the object vanishes and the thief automatically suffers an </t>
    </r>
    <r>
      <rPr>
        <b/>
        <sz val="10"/>
        <rFont val="Arial"/>
        <family val="2"/>
      </rPr>
      <t>ancient curse</t>
    </r>
  </si>
  <si>
    <t>water breathing III</t>
  </si>
  <si>
    <t>anyone accompanied by a chiang lung may breathe and move underwater as if they were on land</t>
  </si>
  <si>
    <t>tsunami</t>
  </si>
  <si>
    <t>12th / 18th</t>
  </si>
  <si>
    <t>9th level (wu jen), 1 mile, small area of sea churns violently for 2 turns before being unleashed in the chosen direction as a tsunami 60' high and 120' in length; travels at 48", losing 10' of height per round; ships caught by the wave capsize at a percentage equal to the current height, units caught by the tsunami suffer damage equal to the current height, save for half damage</t>
  </si>
  <si>
    <t>gear: dragon sword</t>
  </si>
  <si>
    <t>two handed sword +5, 6-15, extremely large, wielder must make a successful bend bars/lift gates roll to wield, absorbs into the chiang lung when it transitions back to dragon form</t>
  </si>
  <si>
    <t>fool's gold II</t>
  </si>
  <si>
    <t>slow I, fireball III, burning hands I, light I, feather fall, affect normal fire, fool's gold I, pyrotechnics, (once each per day), metal immunity, fire immunity I, earth immunity I, air vulnerable, water vulnerable I</t>
  </si>
  <si>
    <t>slow I, fireball III, burning hands I, light I, feather fall, affect normal fire, fool's gold I, pyrotechnics, (once each per day), accuracy X, metal immunity, fire immunity I, earth immunity I, air vulnerable, water vulnerable I</t>
  </si>
  <si>
    <t>slow I, fireball III, dispel magic V, burning hands I, continual light I, cure light wounds, feather fall, affect normal fire, fool's gold I, pyrotechnics, remove fear I, slow poison, (once each per day), light I, detect traps II (twice per day), accuracy X, metal immunity, fire immunity I, earth immunity I, air vulnerable, water vulnerable I</t>
  </si>
  <si>
    <t xml:space="preserve">alter self, forget, detect magic I, reduce II, fool's gold I (twice each per day), wield VIII, magic resistance (15%), missile resistance III, </t>
  </si>
  <si>
    <t xml:space="preserve">alter self, forget, detect magic I, reduce II, fool's gold I (twice each per day), firbolg spellcasting, wield VIII, magic resistance (15%), missile resistance III, </t>
  </si>
  <si>
    <t>fool's gold I</t>
  </si>
  <si>
    <t>any object stolen from a chiang lung's underwater lair becomes worthless junk upon reaching the surface</t>
  </si>
  <si>
    <t>minion: shen lung</t>
  </si>
  <si>
    <t>minion: lesser nature spirit</t>
  </si>
  <si>
    <r>
      <t xml:space="preserve">100% of chiang lung lairs contain 1-6 </t>
    </r>
    <r>
      <rPr>
        <b/>
        <sz val="10"/>
        <rFont val="Arial"/>
        <family val="2"/>
      </rPr>
      <t>shen lung</t>
    </r>
    <r>
      <rPr>
        <sz val="10"/>
        <rFont val="Arial"/>
        <family val="2"/>
      </rPr>
      <t>, 40% chance of 1-2</t>
    </r>
    <r>
      <rPr>
        <b/>
        <sz val="10"/>
        <rFont val="Arial"/>
        <family val="2"/>
      </rPr>
      <t xml:space="preserve"> shen lung </t>
    </r>
    <r>
      <rPr>
        <sz val="10"/>
        <rFont val="Arial"/>
        <family val="2"/>
      </rPr>
      <t>when encountered outside of lair</t>
    </r>
  </si>
  <si>
    <r>
      <t xml:space="preserve">100% of chiang lung lairs contain 2-9 </t>
    </r>
    <r>
      <rPr>
        <b/>
        <sz val="10"/>
        <rFont val="Arial"/>
        <family val="2"/>
      </rPr>
      <t>lesser nature spirits</t>
    </r>
    <r>
      <rPr>
        <sz val="10"/>
        <rFont val="Arial"/>
        <family val="2"/>
      </rPr>
      <t>, 70% chance of 1-4</t>
    </r>
    <r>
      <rPr>
        <b/>
        <sz val="10"/>
        <rFont val="Arial"/>
        <family val="2"/>
      </rPr>
      <t xml:space="preserve"> lesser nature spirits </t>
    </r>
    <r>
      <rPr>
        <sz val="10"/>
        <rFont val="Arial"/>
        <family val="2"/>
      </rPr>
      <t>when encountered outside of lair</t>
    </r>
  </si>
  <si>
    <t>wield I, gear: dragon sword, reward, major creation (once each per day), tsunami, dispel evil III, fear aura VI, polymorph self I, become invisible I, ESP V, paired ferocity, curse I, water breathing III, remove curse, bless, omen, fate, saving throws XI, magic resistance (10%), control weather, cause rain, lower water II, fool's gold II, minion: shen lung, minion: lesser nature spirit</t>
  </si>
  <si>
    <t>1-3/1-3/2-20</t>
  </si>
  <si>
    <t>water jet I, merge II, weapon immunity I, assume form XIX, water immunity I</t>
  </si>
  <si>
    <t>water jet II, disjoin, weapon immunity I, water immunity I</t>
  </si>
  <si>
    <t>grant wish (once per year), become invisible I, liquid form, polymorph self I, detect invisible, detect good/evil, detect magic I, purify water (twice each per day), water jet III, gaseous form I, wall of fog III, part water, lower water I (seven times each per day), magic resistance (25%), water immunity I, cold resistance VII, planar travel IX, ESP I, infravision I, ultravision I, water walking, fire vulnerable XII</t>
  </si>
  <si>
    <t>water immunity I</t>
  </si>
  <si>
    <t>water immunity II</t>
  </si>
  <si>
    <t>tun mi lung</t>
  </si>
  <si>
    <t>immune to water based attacks</t>
  </si>
  <si>
    <t>attack first, weapon immunity II, assume form XVIII, air immunity II</t>
  </si>
  <si>
    <t>air immunity II</t>
  </si>
  <si>
    <t>air immunity I</t>
  </si>
  <si>
    <t>immune to air-based attacks</t>
  </si>
  <si>
    <t>divine wind</t>
  </si>
  <si>
    <t>special / 18th</t>
  </si>
  <si>
    <t>divine wind (once per day), air immunity I, water immunity II, fear aura VI, polymorph self I, become invisible I, ESP V, paired ferocity, saving throws XI</t>
  </si>
  <si>
    <t>7th level (shukenja), 1 mile, after 1 turn of churning winds, a powerful hurricane is summoned in 2 mile radius around the caster (moving with them), automatically capsizing boats, 70% to capsize ships, 20% to collapse common wooden buildings, 1-4 structural damage to all other buildings over the course of the storm, 30% to throw man-sized creatures 10'-40' (1-6 per 10' thrown), otherwise they are automatically knocked down, combat and communication is effectively impossible, 6-24 hour duration</t>
  </si>
  <si>
    <t>Jiki-ketsu-gaki</t>
  </si>
  <si>
    <t>Jiki-niku-gaki</t>
  </si>
  <si>
    <t>Shikko-gaki</t>
  </si>
  <si>
    <t>Shinen-gaki</t>
  </si>
  <si>
    <t>bisan, gaki(s)</t>
  </si>
  <si>
    <t>passwall III</t>
  </si>
  <si>
    <t>5th level (MU), 30' range, caster opens an 8' high x 5' wide x 10' deep passage through earth, stone, or wood, 2 hour duration</t>
  </si>
  <si>
    <t>*6th / 9th</t>
  </si>
  <si>
    <t>blood drain XXI</t>
  </si>
  <si>
    <t>jiki-ketsu-gaki</t>
  </si>
  <si>
    <t>bite proc: after successful hit automatically drain 1-10 hp per round until slain</t>
  </si>
  <si>
    <t>passwall (three times per day), blood drain XXI, become invisible I, shape change VI, regenerate I, weapon immunity III, fire immunity I, cold immunity I, mind control immunity</t>
  </si>
  <si>
    <t>disease proc XI</t>
  </si>
  <si>
    <t>shikki-gaki</t>
  </si>
  <si>
    <t>claw proc: save vs poison or become ill in 2-12 turns; target becomes delirious and is only able to stumble along; loses 1 hp per hour and becomes immune to natural or magical healing, duration is 2-5 days or until victim dies</t>
  </si>
  <si>
    <t>regenerate XVII</t>
  </si>
  <si>
    <t>jiki-niku-gaki</t>
  </si>
  <si>
    <t>regenerate 1 hp per turn</t>
  </si>
  <si>
    <t>regenerate XVIII</t>
  </si>
  <si>
    <t>regenerate 2 hp per turn</t>
  </si>
  <si>
    <t>passwall (three times per day), become invisible I, shape change VI, regenerate XVII, mind control immunity</t>
  </si>
  <si>
    <t>passwall (three times per day), disease proc XI, become invisible I, shape change VI, regenerate XVIII, weapon immunity I, mind control immunity, poison immunity, disease immunity</t>
  </si>
  <si>
    <t>fire proc V</t>
  </si>
  <si>
    <t>shinen-gaki</t>
  </si>
  <si>
    <t>bludgeon attack proc: 1-10 fire damage per hit</t>
  </si>
  <si>
    <t>+1 per damage die from all water attacks, -2 saving throws vs water</t>
  </si>
  <si>
    <t>water vulnerable IV</t>
  </si>
  <si>
    <t>nycadaemon, shinen-gaki</t>
  </si>
  <si>
    <t>passwall (three times per day), fire proc V, become invisible I, regenerate VIII, mind control immunity, weapon immunity II, fire immunity I, water vulnerable IV</t>
  </si>
  <si>
    <t>4-40/4-40</t>
  </si>
  <si>
    <t>3-30/3-30/6-60</t>
  </si>
  <si>
    <t>90' tall (L)</t>
  </si>
  <si>
    <t>150' tall (L)</t>
  </si>
  <si>
    <t>garganuta(s), planetar</t>
  </si>
  <si>
    <t>conspicuous II</t>
  </si>
  <si>
    <t>gargantua(s)</t>
  </si>
  <si>
    <t>tower over landscape, ground trembles with movement, frequent squealing roars</t>
  </si>
  <si>
    <t>charge XXX</t>
  </si>
  <si>
    <t>trampling damage 10-100</t>
  </si>
  <si>
    <t>adhesive filament I</t>
  </si>
  <si>
    <t>adhesive filament II</t>
  </si>
  <si>
    <t>insectoid gargantua (20-25 HD)</t>
  </si>
  <si>
    <t>60' range, fires strand of adhesive silk, immobilizing anything struck under 10 HD, requires 20 damage from edged weapon to cut, or else a successful bend bars/lift gates</t>
  </si>
  <si>
    <t>windstorm</t>
  </si>
  <si>
    <t>insectoid gargantua (30 HD)</t>
  </si>
  <si>
    <t>flapping of wings generates a huge gust of wind, 240' long and 60' wide; man-sized creatures must save vs death at -4 or be thrown 10'-40' (1-6 per 10' thrown)</t>
  </si>
  <si>
    <t>charge XXX, regenerate IV, conspicuous II</t>
  </si>
  <si>
    <t>adhesive filament II, regenerate IV, conspicuous II</t>
  </si>
  <si>
    <t>windstorm, regenerate IV, conspicuous II</t>
  </si>
  <si>
    <t>humanoid gargantua, reptilian gargantua</t>
  </si>
  <si>
    <t>beast, mammal, giant animal</t>
  </si>
  <si>
    <t>beast, giant animal, insect</t>
  </si>
  <si>
    <t>beast, reptile, giant animal</t>
  </si>
  <si>
    <t>tail lash III</t>
  </si>
  <si>
    <t>reptilian gargantua</t>
  </si>
  <si>
    <t>able to direct sweep attack in a 90' area to creature's rear (save vs death or 8-80 damage), no attack roll needed</t>
  </si>
  <si>
    <t>charge XXX, tail lash III, regenerate IV, conspicuous II</t>
  </si>
  <si>
    <t>Height</t>
  </si>
  <si>
    <t>Goblin Rat</t>
  </si>
  <si>
    <t>B (OA)</t>
  </si>
  <si>
    <t>Goblin Rat King</t>
  </si>
  <si>
    <t>3-10 or weapon</t>
  </si>
  <si>
    <t>Humanoid Gargantua</t>
  </si>
  <si>
    <t>Insectoid Gargantua (20 HD)</t>
  </si>
  <si>
    <t>Insectoid Gargantua (21 HD)</t>
  </si>
  <si>
    <t>Insectoid Gargantua (22 HD)</t>
  </si>
  <si>
    <t>Insectoid Gargantua (23 HD)</t>
  </si>
  <si>
    <t>Insectoid Gargantua (24 HD)</t>
  </si>
  <si>
    <t>Insectoid Gargantua (25 HD)</t>
  </si>
  <si>
    <t>Insectoid Gargantua (30 HD)</t>
  </si>
  <si>
    <t>Reptilian Gargantua</t>
  </si>
  <si>
    <t>disease proc XII</t>
  </si>
  <si>
    <t>goblin rat(s)</t>
  </si>
  <si>
    <t>bite proc: 5% likely to inflict disease, see Diseases chart</t>
  </si>
  <si>
    <t>naginata</t>
  </si>
  <si>
    <t>cat vulnerable</t>
  </si>
  <si>
    <t>feline creatures (or even images of feline creatures) cause fear in goblin rats, causing them to flee unless a save vs paralyzation; also they suffer a -1 AC penalty vs cats</t>
  </si>
  <si>
    <t>assume form XXXIV</t>
  </si>
  <si>
    <r>
      <t xml:space="preserve">assume form of either a giant rat or a man/rat hybrid (gaining </t>
    </r>
    <r>
      <rPr>
        <b/>
        <sz val="10"/>
        <rFont val="Arial"/>
        <family val="2"/>
      </rPr>
      <t>wield I</t>
    </r>
    <r>
      <rPr>
        <sz val="10"/>
        <rFont val="Arial"/>
        <family val="2"/>
      </rPr>
      <t>), creature may apply its bite in either form</t>
    </r>
  </si>
  <si>
    <t>wield I, magic resistance (10%), assume form XXXIV, cat vulnerable</t>
  </si>
  <si>
    <t>Goblin Spider (6 HD)</t>
  </si>
  <si>
    <t>Goblin Spider (7 HD)</t>
  </si>
  <si>
    <t>Goblin Spider (8 HD)</t>
  </si>
  <si>
    <t>Goblin Spider (9 HD)</t>
  </si>
  <si>
    <t>C (OA)</t>
  </si>
  <si>
    <t>spider</t>
  </si>
  <si>
    <t>aerial servant, doppleganger, elf, fomorian giant, giant crab, giant frog(s), giant snapping turtle, goblin spider, grippli(s), halfling(s), hell hound, killer frog, luck eater, lurker above, merrow, minotaur lizard, nomad, poisonous frog, tasloi, troglodyte(s), vilstrak, wererat</t>
  </si>
  <si>
    <t>minion: giant spider I</t>
  </si>
  <si>
    <t>minion: giant spider II</t>
  </si>
  <si>
    <t>goblin spider</t>
  </si>
  <si>
    <r>
      <t xml:space="preserve">30% of goblin spider lairs have 2-8 </t>
    </r>
    <r>
      <rPr>
        <b/>
        <sz val="10"/>
        <rFont val="Arial"/>
        <family val="2"/>
      </rPr>
      <t>giant spiders</t>
    </r>
    <r>
      <rPr>
        <sz val="10"/>
        <rFont val="Arial"/>
        <family val="2"/>
      </rPr>
      <t xml:space="preserve"> nearby who will contribute to defense</t>
    </r>
  </si>
  <si>
    <t>Tun Mi Lung</t>
  </si>
  <si>
    <t>Insectoid Gargantua</t>
  </si>
  <si>
    <t>Goblin Spider</t>
  </si>
  <si>
    <r>
      <t xml:space="preserve">two (of four) claws may attempt to grasp target, if both hit target is given one str check (d20) to break free or else is injected with a paralysing sting, save vs paralysis  or paralyzed 4 days; during grapple, xill is AC 3 and loses </t>
    </r>
    <r>
      <rPr>
        <b/>
        <sz val="10"/>
        <rFont val="Arial"/>
        <family val="2"/>
      </rPr>
      <t>magic resistance (70%)</t>
    </r>
  </si>
  <si>
    <t>goblin spider seize</t>
  </si>
  <si>
    <t>if both claws hit, target is seized and dragged off, held victims attack at -4 and must make a bend bars/lift gates check to free themselves; a combined 20 points of non-seized strength will free the victim</t>
  </si>
  <si>
    <t>ambush II, goblin spider seize, weapon immunity I, magic resistance (20%), imitate voice, minion: giant spider II</t>
  </si>
  <si>
    <t>Hai Nu</t>
  </si>
  <si>
    <t>Hai Nu (1 HD)</t>
  </si>
  <si>
    <t>Hai Nu (2 HD)</t>
  </si>
  <si>
    <t>Hai Nu (3 HD)</t>
  </si>
  <si>
    <t>Hai Nu (4 HD)</t>
  </si>
  <si>
    <t>U (OA)</t>
  </si>
  <si>
    <t>Hai Nu Matron</t>
  </si>
  <si>
    <t>trident &amp; speargun (as spear)</t>
  </si>
  <si>
    <t>hai nu(s), sahuagin(s)</t>
  </si>
  <si>
    <t>gear: hai nu speargun</t>
  </si>
  <si>
    <t>hai nu(s)</t>
  </si>
  <si>
    <t>crossbow like weapon, damage 1-6, fires (10' | 20' | 30') in air or in water</t>
  </si>
  <si>
    <r>
      <t xml:space="preserve">sahuagin cities contain 2-8 </t>
    </r>
    <r>
      <rPr>
        <b/>
        <sz val="10"/>
        <rFont val="Arial"/>
        <family val="2"/>
      </rPr>
      <t>sharks</t>
    </r>
    <r>
      <rPr>
        <sz val="10"/>
        <rFont val="Arial"/>
        <family val="2"/>
      </rPr>
      <t xml:space="preserve">, hai nu communities contain 2-12 </t>
    </r>
    <r>
      <rPr>
        <b/>
        <sz val="10"/>
        <rFont val="Arial"/>
        <family val="2"/>
      </rPr>
      <t>sharks</t>
    </r>
    <r>
      <rPr>
        <sz val="10"/>
        <rFont val="Arial"/>
        <family val="2"/>
      </rPr>
      <t xml:space="preserve"> and scouting parties are 40% likely to be accompanied 3-12 </t>
    </r>
    <r>
      <rPr>
        <b/>
        <sz val="10"/>
        <rFont val="Arial"/>
        <family val="2"/>
      </rPr>
      <t>sharks</t>
    </r>
  </si>
  <si>
    <t>terrestrial disadvantage I</t>
  </si>
  <si>
    <t>weapon immunity X, capsize I, terrestrial disadvantage I, rampage I</t>
  </si>
  <si>
    <t>terrestrial disadvantage II</t>
  </si>
  <si>
    <t>suffers 1 hp damage every round spent out of water</t>
  </si>
  <si>
    <t>hai nu(s), hoar fox, ice para-elemental, ice troll, merman, shen lung</t>
  </si>
  <si>
    <t>hai nu(s), salamander</t>
  </si>
  <si>
    <t>wield I, water immunity II, gear: hai nu speargun, minion: shark, terrestrial disadvantage II, fire vulnerable I, cold vulnerable I</t>
  </si>
  <si>
    <t>Hsing-Sing</t>
  </si>
  <si>
    <t>hsing-sing</t>
  </si>
  <si>
    <t>blowgun dart, range 10 | 20' | 30', 1 damage, target must save vs poison or die, or 1-8 if the save is successful</t>
  </si>
  <si>
    <r>
      <t xml:space="preserve">blowgun dart, range 10 | 20' | 30', 1 damage, target must save vs poison or become paralyzed 2-12 turns, or </t>
    </r>
    <r>
      <rPr>
        <b/>
        <sz val="10"/>
        <rFont val="Arial"/>
        <family val="2"/>
      </rPr>
      <t>slow</t>
    </r>
    <r>
      <rPr>
        <sz val="10"/>
        <rFont val="Arial"/>
        <family val="2"/>
      </rPr>
      <t xml:space="preserve"> 1-6 turns if successful</t>
    </r>
  </si>
  <si>
    <t>gear: hsing-sing poison needle</t>
  </si>
  <si>
    <t>gear: hsing-sing paralyzing needle</t>
  </si>
  <si>
    <t>wield I, gear: hsing-sing poison needle, gear: hsing-sing paralyzing needle</t>
  </si>
  <si>
    <t>spear, parang, blowgun, wicker shield, hsing-sing poison needles (see gear)</t>
  </si>
  <si>
    <t>Hu Hsien</t>
  </si>
  <si>
    <t>I, S, T (OA)</t>
  </si>
  <si>
    <t>hu hsien charm</t>
  </si>
  <si>
    <t>hu hsien</t>
  </si>
  <si>
    <t xml:space="preserve">male humans and demi-humans with wisdom of 18 or below must save vs spell or be fascinated upon viewing this creature due to 25 comeliness, and all </t>
  </si>
  <si>
    <t>male humans and demi-humans with wisdom of 13 or below must save vs spell or be fascinated upon viewing this creature due to 21 comeliness</t>
  </si>
  <si>
    <t>assume form XXXV</t>
  </si>
  <si>
    <t>disguise I</t>
  </si>
  <si>
    <t>disguise II</t>
  </si>
  <si>
    <t>classed (thief 4), magic resistance (30%), telepathy, disguise I</t>
  </si>
  <si>
    <t>shape change I (once per month), magic missile II (once per day), classed (thief 4), magic resistance (30%), telepathy II, disguise I</t>
  </si>
  <si>
    <t>shape change I (once per month), magic missile II, shocking grasp I (once per day each), classed (thief 4), become invisible I, magic resistance (30%), telepathy I, disguise I</t>
  </si>
  <si>
    <t>shape change I (once per month), magic missile III, shocking grasp II, mirror image I (50%) or web I (50%) (once per day each), call lightning III, classed (thief 4), become invisible I, magic resistance (30%), telepathy II, disguise I</t>
  </si>
  <si>
    <t>3rd level (wu jen), self, adopt form to appear like a known human, subjects who know targeted individual well are 5% likely per level to detect the effect upon observing the caster, duration 1 hour</t>
  </si>
  <si>
    <t>chameleon</t>
  </si>
  <si>
    <t>1st level (wu jen), touch (or self), recipient's color changes to match surroundings, abrupt changes require 1 round to adjust, +4 AC vs missile attacks, effectively invisible at ranges greater than 100', otherwise confers a 20% hide in shadows (or a +20% hide in shadows), 12 round duration</t>
  </si>
  <si>
    <t>know history</t>
  </si>
  <si>
    <t>1st level (wu jen), 120' range, reveals name and background of a single person, place or object, has no effect on disguised or polymorphed targets, instantaneous</t>
  </si>
  <si>
    <t>hypnotism I</t>
  </si>
  <si>
    <t>eblis illusionist</t>
  </si>
  <si>
    <t>audible glamer I, change self IV, hypnotism I, spook, wall of fog II, blur II, hypnotic pattern, whispering wind (2-8 available once per day), fire resistance VIII</t>
  </si>
  <si>
    <t>hypnotism II</t>
  </si>
  <si>
    <t>1st level (wu jen), 30' range, caster imparts a simple but powerful suggestion to 1 to 6 targets, save vs spell negates, lasts 7 rounds</t>
  </si>
  <si>
    <t>daemon(s), deva(s), gynosphinx, hu hsien, planetar, solar, type VI demon</t>
  </si>
  <si>
    <t>comprehend languages</t>
  </si>
  <si>
    <t>1st level (wu jen), touch/self, understand and speak any written or spoken language, 3 turn duration</t>
  </si>
  <si>
    <t>brownie, derro savant, grig, hu hsien, quickling</t>
  </si>
  <si>
    <t>2nd level (wu jen), self, caster's face becomes a hideous mask, startling to all who observe it (friend or foe), surprise rolls against are made at +1 penalty and and creature with 1 HD or less must save vs spell or flee 1-3 rounds, duration 6 rounds</t>
  </si>
  <si>
    <t>ESP VIII</t>
  </si>
  <si>
    <t>2nd level (illusionist), self, caster weaves a turning pattern of colors in the air, up to 24 HD worth of targets viewing the pattern within the 30'x30' area must save vs spell or be transfixed for as long as the caster sustains the pattern</t>
  </si>
  <si>
    <t>derro savant, eblis, hu hsien</t>
  </si>
  <si>
    <t>chiang lung, hu hsien</t>
  </si>
  <si>
    <t>servant horde</t>
  </si>
  <si>
    <t>5th level (wu jen), self, caster summons 8-14 unseen servants, servants must stay with 60' of caster, each servant has 6 hp but is immune to all but magical damage, it can carry up to 20 lbs (or push 40 lbs across a flat surface), duration 3 hours</t>
  </si>
  <si>
    <t>regenerate 1 hp per round, unless damage was caused by holy water, holy weapons or silver</t>
  </si>
  <si>
    <t>regenerate XIX</t>
  </si>
  <si>
    <t>regenerate 2 hp per hour</t>
  </si>
  <si>
    <t>hangman tree(s), hu hsien</t>
  </si>
  <si>
    <t>hu hsien, trapper</t>
  </si>
  <si>
    <t>torment IV</t>
  </si>
  <si>
    <r>
      <t xml:space="preserve">if a hu hsien successfully lands </t>
    </r>
    <r>
      <rPr>
        <b/>
        <sz val="10"/>
        <rFont val="Arial"/>
        <family val="2"/>
      </rPr>
      <t>hu hsien charm</t>
    </r>
    <r>
      <rPr>
        <sz val="10"/>
        <rFont val="Arial"/>
        <family val="2"/>
      </rPr>
      <t xml:space="preserve"> on a human target she will keep him at her lair and slowly feeding on him; during this time the victim loses 1 level per day until death</t>
    </r>
  </si>
  <si>
    <t>reward, ancient curse (three times each per week), possess, major creation, servant horde (once each per day), wield I, weapon immunity III, hu hsien charm, torment IV, hypnotic pattern, hypnotism II, apparition, regenerate XIX, magic resistance (50%), fire immunity I, cold resistance III, lightning vulnerable I, become invisibile I, chameleon, assume form XXXV, disguise II, ventriloquism, know history, comprehend languages, ESP VIII, read magic</t>
  </si>
  <si>
    <t>Ikiryo</t>
  </si>
  <si>
    <t>general immunity V</t>
  </si>
  <si>
    <t>ikiryo</t>
  </si>
  <si>
    <t>200-260 strength, mind thrust, ego whip, id insinuation, psychic crush, mind blank, thought shield and mental barrier</t>
  </si>
  <si>
    <r>
      <t xml:space="preserve">completely immune to all physical and magic effects except </t>
    </r>
    <r>
      <rPr>
        <b/>
        <sz val="10"/>
        <rFont val="Arial"/>
        <family val="2"/>
      </rPr>
      <t>exorcism</t>
    </r>
    <r>
      <rPr>
        <sz val="10"/>
        <rFont val="Arial"/>
        <family val="2"/>
      </rPr>
      <t xml:space="preserve">, which destroys it, and summon spirit, which manifests it into a duplicate of the person who generated it; it can be engaged in psionic combat; it can also be destroyed by confronting the individual from which it sprang; </t>
    </r>
    <r>
      <rPr>
        <b/>
        <sz val="10"/>
        <rFont val="Arial"/>
        <family val="2"/>
      </rPr>
      <t>dispel evil</t>
    </r>
    <r>
      <rPr>
        <sz val="10"/>
        <rFont val="Arial"/>
        <family val="2"/>
      </rPr>
      <t xml:space="preserve"> drives it away for 24 hours</t>
    </r>
  </si>
  <si>
    <t>undetectable</t>
  </si>
  <si>
    <r>
      <t xml:space="preserve">creature has no form whatsoever, only a presence of psionic energy; may be sensed with </t>
    </r>
    <r>
      <rPr>
        <b/>
        <sz val="10"/>
        <color rgb="FF800080"/>
        <rFont val="Arial"/>
        <family val="2"/>
      </rPr>
      <t>detect evil</t>
    </r>
    <r>
      <rPr>
        <sz val="10"/>
        <color indexed="20"/>
        <rFont val="Arial"/>
        <family val="2"/>
      </rPr>
      <t xml:space="preserve"> or detect harmony, and </t>
    </r>
    <r>
      <rPr>
        <b/>
        <sz val="10"/>
        <color rgb="FF800080"/>
        <rFont val="Arial"/>
        <family val="2"/>
      </rPr>
      <t>true sight</t>
    </r>
    <r>
      <rPr>
        <sz val="10"/>
        <color indexed="20"/>
        <rFont val="Arial"/>
        <family val="2"/>
      </rPr>
      <t xml:space="preserve"> will reveal the creature in its entirety (including who generated it), otherwise it can only be detected via psionics</t>
    </r>
  </si>
  <si>
    <t>torment V</t>
  </si>
  <si>
    <t>relentlessly seeks out and disturbs a single victim, causing them to lose 1 point from each ability score until death (any ability reduced to 0); lost ability points are recovered at a rate of 1 per day only if the ikiryo is destroyed</t>
  </si>
  <si>
    <t>torment V, general immunity V, psionics XXXXVIII, undetectable</t>
  </si>
  <si>
    <t>Jishin Mushi</t>
  </si>
  <si>
    <t>earthquake IV</t>
  </si>
  <si>
    <t>jishin mushi</t>
  </si>
  <si>
    <r>
      <t xml:space="preserve">generate an earthquake by thumping abdomen on the ground, round 1) adjacent creatures (5' radius) must save vs breath weapon or fall down, round 2) radius extends to 10', round 3) radius extends to 15' and those within 5' automatically take 1-6 damage and are unable to attack, round 4) radius extends to 20' and inner radius extends to 10', round 5) 25' and 15', round 6) 30' and 20', round 7) </t>
    </r>
    <r>
      <rPr>
        <b/>
        <sz val="10"/>
        <rFont val="Arial"/>
        <family val="2"/>
      </rPr>
      <t>earthquake I</t>
    </r>
    <r>
      <rPr>
        <sz val="10"/>
        <rFont val="Arial"/>
        <family val="2"/>
      </rPr>
      <t xml:space="preserve"> occurs and jishin mushin takes to the air</t>
    </r>
  </si>
  <si>
    <t>ichor (2 tael per flash)</t>
  </si>
  <si>
    <t>Cave Kala</t>
  </si>
  <si>
    <t>Earth Kala</t>
  </si>
  <si>
    <t>O (OA)</t>
  </si>
  <si>
    <t>tracking VI</t>
  </si>
  <si>
    <t>kala(s)</t>
  </si>
  <si>
    <t>80% tracking within 24 hours of passing</t>
  </si>
  <si>
    <t>claw/claw or weapon/weapon</t>
  </si>
  <si>
    <t>1-8/1-8 or 1-8/1-8</t>
  </si>
  <si>
    <t>1-6/1-6 or 1-8/1-8</t>
  </si>
  <si>
    <t>gear: kala axe</t>
  </si>
  <si>
    <t>damage 1-8, primitive stone axes, wielded one-handed by the kala</t>
  </si>
  <si>
    <t>wield XXXIV</t>
  </si>
  <si>
    <r>
      <t xml:space="preserve">carry and use 2 normal-sized weapons, limited to </t>
    </r>
    <r>
      <rPr>
        <b/>
        <sz val="10"/>
        <rFont val="Arial"/>
        <family val="2"/>
      </rPr>
      <t>gear: kala axe</t>
    </r>
  </si>
  <si>
    <t>venom XXVII</t>
  </si>
  <si>
    <t>cave kala</t>
  </si>
  <si>
    <t>proc (non-combat bite): save vs poison or suffer target suffers progressively wracking pains: round 1) strong headache, round 2) -1 THAC0 | -1 damage | -1 all saving throws, round 3) -2 THAC0 | -2 damage | -2 all saving throws, round 4) -4 THAC0 | -4 damage | -4 all saving throws, round 5) fully incapacitated; duration 1-3 turns</t>
  </si>
  <si>
    <t>wield XXXIV, venom XXVII, gear: kala axe, tracking VI</t>
  </si>
  <si>
    <t>diseased breath</t>
  </si>
  <si>
    <t>earth kala</t>
  </si>
  <si>
    <t>wield XXXIV, diseased breath, gear: kala axe, tracking VI</t>
  </si>
  <si>
    <t>Kappa</t>
  </si>
  <si>
    <t>Vampiric Kappa</t>
  </si>
  <si>
    <t>D (OA)</t>
  </si>
  <si>
    <t>5-10/5-10</t>
  </si>
  <si>
    <t>5-10/5-10/1-6</t>
  </si>
  <si>
    <t>armored body X</t>
  </si>
  <si>
    <t>kappa</t>
  </si>
  <si>
    <t>+5 AC bonus vs back/rear attacks</t>
  </si>
  <si>
    <t>vampiric kappa</t>
  </si>
  <si>
    <t>armored body XI</t>
  </si>
  <si>
    <t>+2 AC bonus vs back/rear attacks</t>
  </si>
  <si>
    <t>atomie, kappa(s), nonafel (children), stirge, water weird, xill</t>
  </si>
  <si>
    <t>kappa(s)</t>
  </si>
  <si>
    <t>this creature is a master of a randomly selected martial arts form (see unarmed combat sheet), including 1-6 special maneuvers of that style</t>
  </si>
  <si>
    <t>blood drain XXII</t>
  </si>
  <si>
    <t>vampiric kala</t>
  </si>
  <si>
    <t>kapa grapple</t>
  </si>
  <si>
    <r>
      <t xml:space="preserve">once the vampiric kapa has begun draining blood it ceases its bite attack, while continuing to draing strength and rending with its claws (which still must roll to hit); grip can only be broken with a successful bend bars/lift gates check by the victim, slaying the kapa or via </t>
    </r>
    <r>
      <rPr>
        <b/>
        <sz val="10"/>
        <rFont val="Arial"/>
        <family val="2"/>
      </rPr>
      <t>empty kapa bowl</t>
    </r>
  </si>
  <si>
    <t>disease proc XIII</t>
  </si>
  <si>
    <t>blood drain XXII (vampiric kapa)</t>
  </si>
  <si>
    <t>bite proc: 50% likely to invlict debilitating disease, victim loses 1-3 points of strength per day until death (0 points)</t>
  </si>
  <si>
    <r>
      <t xml:space="preserve">bite proc: after successful hit automatically drain 1 strength every round (but do no further damage), further triggering both </t>
    </r>
    <r>
      <rPr>
        <b/>
        <sz val="10"/>
        <rFont val="Arial"/>
        <family val="2"/>
      </rPr>
      <t>kapa grapple</t>
    </r>
    <r>
      <rPr>
        <sz val="10"/>
        <rFont val="Arial"/>
        <family val="2"/>
      </rPr>
      <t xml:space="preserve"> and </t>
    </r>
    <r>
      <rPr>
        <b/>
        <sz val="10"/>
        <rFont val="Arial"/>
        <family val="2"/>
      </rPr>
      <t>disease proc XIII</t>
    </r>
    <r>
      <rPr>
        <sz val="10"/>
        <rFont val="Arial"/>
        <family val="2"/>
      </rPr>
      <t>. If strength reaches zero the victim dies, otherwise recovery is 2-5 points per day of full rest</t>
    </r>
  </si>
  <si>
    <t>giant two-headed troll, ice devil, imp, jiki-ketsu-gaki, kapa(s), lemure, ogre mage(s), quasit</t>
  </si>
  <si>
    <t>empty kapa bowl</t>
  </si>
  <si>
    <t>kapa(s)</t>
  </si>
  <si>
    <r>
      <t xml:space="preserve">if a kapa's head bowl is emptied they immediately lose </t>
    </r>
    <r>
      <rPr>
        <b/>
        <sz val="10"/>
        <rFont val="Arial"/>
        <family val="2"/>
      </rPr>
      <t>regeneration I</t>
    </r>
    <r>
      <rPr>
        <sz val="10"/>
        <rFont val="Arial"/>
        <family val="2"/>
      </rPr>
      <t>,</t>
    </r>
    <r>
      <rPr>
        <b/>
        <sz val="10"/>
        <rFont val="Arial"/>
        <family val="2"/>
      </rPr>
      <t xml:space="preserve"> blood drain XXII</t>
    </r>
    <r>
      <rPr>
        <sz val="10"/>
        <rFont val="Arial"/>
        <family val="2"/>
      </rPr>
      <t xml:space="preserve">, </t>
    </r>
    <r>
      <rPr>
        <b/>
        <sz val="10"/>
        <rFont val="Arial"/>
        <family val="2"/>
      </rPr>
      <t>kapa grapple</t>
    </r>
    <r>
      <rPr>
        <sz val="10"/>
        <rFont val="Arial"/>
        <family val="2"/>
      </rPr>
      <t xml:space="preserve"> and their strength drops from 18/00 to 8; furthermore they lose 2 hp per round until the wayer is restored or death</t>
    </r>
  </si>
  <si>
    <t>Kuei (3 HD)</t>
  </si>
  <si>
    <t>Kuei (4 HD)</t>
  </si>
  <si>
    <t>Kuei (5 HD)</t>
  </si>
  <si>
    <t>Kuei (6 HD)</t>
  </si>
  <si>
    <t>semi-material V</t>
  </si>
  <si>
    <t>kuei</t>
  </si>
  <si>
    <t>straddles ethereal and prime material planes, may pass through any physical walls/barriers</t>
  </si>
  <si>
    <t>hexton, keui, mud-man, octon, phoenix, quarton, quinton, septon, tertian</t>
  </si>
  <si>
    <t>hai nu, kapa(s), kuei, tun mi lung</t>
  </si>
  <si>
    <t>astral deva, aurumvorax, kuei, movanic deva, planetar, solar</t>
  </si>
  <si>
    <t>cold resistance XI</t>
  </si>
  <si>
    <t>immune to normal cold, half damage from magical cold attacks</t>
  </si>
  <si>
    <t>possess (three times per day), weapon immunity I, mind control immunity, psionic immunity, fire resistance VI, cold resistance XI, water immunity II, magic resistance (10%), phase ethereal I, semi-material V</t>
  </si>
  <si>
    <t>possess (three times per day), weapon immunity II, mind control immunity, psionic immunity, fire resistance VI, cold resistance XI, water immunity II, magic resistance (10%), phase ethereal I, semi-material V</t>
  </si>
  <si>
    <t>possess (three times per day), weapon immunity III, mind control immunity, psionic immunity, fire resistance VI, cold resistance XI, water immunity II, magic resistance (10%), phase ethereal I, semi-material V</t>
  </si>
  <si>
    <t>possess (three times per day), weapon immunity IV, mind control immunity, psionic immunity, fire resistance VI, cold resistance XI, water immunity II, magic resistance (10%), phase ethereal I, semi-material V</t>
  </si>
  <si>
    <t>5th level (shukenja), 360' range, target must save vs spell or be possessed for 6 rounds; after being released they will have no awareness of the possession or what has occurred; target may be any natural animal or humanoid - spell discribes a short duration but both hu hsien and kuei descriptions imply it lasts indefinitely when used as an at-will ability</t>
  </si>
  <si>
    <t>Wako</t>
  </si>
  <si>
    <t>Wako Lieutenant I</t>
  </si>
  <si>
    <t>Wako Lieutenant II</t>
  </si>
  <si>
    <t>Wako Mate I</t>
  </si>
  <si>
    <t>Wako Mate II</t>
  </si>
  <si>
    <t>Wako Captain</t>
  </si>
  <si>
    <t>Wako Wu Jen I</t>
  </si>
  <si>
    <t>Wako Wu Jen II</t>
  </si>
  <si>
    <t>Wako Wu Jen III</t>
  </si>
  <si>
    <t>Wako Wu Jen IV</t>
  </si>
  <si>
    <t>flind leader, wako(s)</t>
  </si>
  <si>
    <t>classed (bushi 5), wield XVI</t>
  </si>
  <si>
    <t>classed (bushi 6), wield XVI</t>
  </si>
  <si>
    <t>classed (barbarian 7), wield XVI</t>
  </si>
  <si>
    <t>classed (barbarian 8), wield XVI</t>
  </si>
  <si>
    <t>classed (samurai 10), wield XVI</t>
  </si>
  <si>
    <t>classed (wu jen 6), wield XVI</t>
  </si>
  <si>
    <t>classed (wu jen 7), wield XVI</t>
  </si>
  <si>
    <t>classed (wu jen 8), wield XVI</t>
  </si>
  <si>
    <t>classed (wu jen 9), wield XVI</t>
  </si>
  <si>
    <t>Bushi</t>
  </si>
  <si>
    <t>bush(2:0)</t>
  </si>
  <si>
    <t>bush(2:1)</t>
  </si>
  <si>
    <t>obarb(5:1)</t>
  </si>
  <si>
    <t>sam(4:3)</t>
  </si>
  <si>
    <t>wj(2:3)</t>
  </si>
  <si>
    <t>wj(2:4)</t>
  </si>
  <si>
    <t>wj(2:5)</t>
  </si>
  <si>
    <t>Einsaung Nat</t>
  </si>
  <si>
    <t>Hkum Yang Nat</t>
  </si>
  <si>
    <t>Lu Nat</t>
  </si>
  <si>
    <t>Kuei</t>
  </si>
  <si>
    <t>Vampiric Kapa</t>
  </si>
  <si>
    <t>1-8/1-8/-14</t>
  </si>
  <si>
    <t>3' tall (s)</t>
  </si>
  <si>
    <t>sword &amp; short bow</t>
  </si>
  <si>
    <t>kote &amp; spear</t>
  </si>
  <si>
    <t>haramaki, long sword, spear &amp; short bow</t>
  </si>
  <si>
    <t>kote, do-maru, long sword &amp; short bow</t>
  </si>
  <si>
    <t>all special units equipped with o-yoroi and/or appropriate items</t>
  </si>
  <si>
    <t>hara-ate-gawa &amp; sword</t>
  </si>
  <si>
    <t>do-maru &amp; sword</t>
  </si>
  <si>
    <t>drider, drow, einsaung nat, hkum yeng nat, quickling(s)</t>
  </si>
  <si>
    <t>barghest, cambion (major), lu nat, type II demon</t>
  </si>
  <si>
    <t>hu hsien, nat(s)</t>
  </si>
  <si>
    <t>nat(s)</t>
  </si>
  <si>
    <t>deflection I</t>
  </si>
  <si>
    <t>deflection II</t>
  </si>
  <si>
    <t>deflection III</t>
  </si>
  <si>
    <t>1st (shukenja), 120' range, target or caster is granted a save vs death on any incoming physical attack; saving throw completely cancels missile attacks and reduces melee attacks to half damage; 2 round duration</t>
  </si>
  <si>
    <t>2nd / 1st</t>
  </si>
  <si>
    <t>8th / 1st</t>
  </si>
  <si>
    <t>1st (shukenja), 120' range, target or caster is granted a save vs death on any incoming physical attack; saving throw completely cancels missile attacks and reduces melee attacks to half damage; 4 round duration</t>
  </si>
  <si>
    <t>1st (shukenja), 120' range, target or caster is granted a save vs death on any incoming physical attack; saving throw completely cancels missile attacks and reduces melee attacks to half damage; 8 round duration</t>
  </si>
  <si>
    <t>dream vision</t>
  </si>
  <si>
    <r>
      <t xml:space="preserve">3rd level (shukenja), functionally infinite, send one-way message of any duration to a known, sleeping target; if caster is disturbed during this process (minimum of 1 turn) their spirit becomes lost and they can only be restored via </t>
    </r>
    <r>
      <rPr>
        <b/>
        <sz val="10"/>
        <rFont val="Arial"/>
        <family val="2"/>
      </rPr>
      <t>restoration</t>
    </r>
    <r>
      <rPr>
        <sz val="10"/>
        <rFont val="Arial"/>
        <family val="2"/>
      </rPr>
      <t xml:space="preserve"> or something similar</t>
    </r>
  </si>
  <si>
    <t>possess animal</t>
  </si>
  <si>
    <r>
      <t xml:space="preserve">3rd level (shukenja), 10' range, target animal must save vs spell or be possessed by the caster, only animals with fewer HD than caster can be possessed; if animal is harmed the caster suffers half damage, if animal is slain caster must roll system shock or die as well; if caster's body is disturbed during possession then their spirit becomes lost and may only be restored via </t>
    </r>
    <r>
      <rPr>
        <b/>
        <sz val="10"/>
        <rFont val="Arial"/>
        <family val="2"/>
      </rPr>
      <t>restoration</t>
    </r>
    <r>
      <rPr>
        <sz val="10"/>
        <rFont val="Arial"/>
        <family val="2"/>
      </rPr>
      <t>, same duraiton issue(s) as possess</t>
    </r>
  </si>
  <si>
    <t>4th level (shukenja), self, see true form of nearby shapeshifters, one unit per round, must be within 60'</t>
  </si>
  <si>
    <t>varies / 8th</t>
  </si>
  <si>
    <t>gaki(s), nat(s)</t>
  </si>
  <si>
    <t>dancing blade I</t>
  </si>
  <si>
    <t>dancing blade II</t>
  </si>
  <si>
    <t>dancing blade III</t>
  </si>
  <si>
    <t>4th level (wu jen), 10' range, designate a target with wield and a spare, non-magical sword; that sword becomes animated and fights along with the designated character, gaining their thac0 and number of attacks but not strength bonuses, always staying within 5' of them, duration 2 rounds</t>
  </si>
  <si>
    <t>5th level (wu jen), 10' range, designate a target with wield and a spare, non-magical sword; that sword becomes animated and fights along with the designated character, gaining their thac0 and number of attacks but not strength bonuses, always staying within 5' of them, duration 4 rounds</t>
  </si>
  <si>
    <t>6th level (wu jen), 10' range, designate a target with wield and a spare, non-magical sword; that sword becomes animated and fights along with the designated character, gaining their thac0 and number of attacks but not strength bonuses, always staying within 5' of them, duration 8 rounds</t>
  </si>
  <si>
    <t>2nd / 7th</t>
  </si>
  <si>
    <t>4th / 7th</t>
  </si>
  <si>
    <t>githzerai monk(s), hollyphant, nat(s), night hag, shade, shikki-gaki, werebear</t>
  </si>
  <si>
    <t>kuo-toa(s), nat(s), xaren</t>
  </si>
  <si>
    <t>beneficence</t>
  </si>
  <si>
    <t>einsaungnat</t>
  </si>
  <si>
    <t>all within 20' radius of caster regard them with +20% encounter reaction, 2 turn duration</t>
  </si>
  <si>
    <t>einsaung nat, lava child cleric, moon dog lick (moon dog)</t>
  </si>
  <si>
    <t>detect curse</t>
  </si>
  <si>
    <t>einsaung nat</t>
  </si>
  <si>
    <t>3rd level (wu jen), self, caster is 25% likely to detect cursed items, persons or places, only one may be checked per round, each item may only be checked once</t>
  </si>
  <si>
    <t>protection from evil IX</t>
  </si>
  <si>
    <t>bajang, chiang lung, einsaung nat</t>
  </si>
  <si>
    <t>deva(s), doc cu'o'c, einsaung nat, selkie elder, werebear</t>
  </si>
  <si>
    <t>einsaung nat, moon dog</t>
  </si>
  <si>
    <t>con-tinh, einsaung nat, hu hsien, kuei</t>
  </si>
  <si>
    <t>bless aura</t>
  </si>
  <si>
    <t>perpetual bless effect within 5'x5' area around nat; grants members of their chosen household with +1 to hit and morale</t>
  </si>
  <si>
    <t>purify food and drink</t>
  </si>
  <si>
    <t>hkum yeng nat</t>
  </si>
  <si>
    <t>1st level (shukenja), 30' range, permanently make wholesome 4 cubic feet of food and water (even if rancid, poisoned or contaminated)</t>
  </si>
  <si>
    <t>create spring</t>
  </si>
  <si>
    <t>4th / 4th</t>
  </si>
  <si>
    <t>1st level (cleric), create two barrels worth of water</t>
  </si>
  <si>
    <t>2nd level (shukenja), create a permanent spring generating 4 gallons of water per turn</t>
  </si>
  <si>
    <t>snake charm I</t>
  </si>
  <si>
    <t>snake charm II</t>
  </si>
  <si>
    <t>immolation rebirth (once), incendiary cloud, probability travel III (once per week each), wall of fire III, fire storm I, reincarnate, fire quench, call woodland beings, veil, neutralize poison, cell adjustment, fire seeds, find the path, duo-dimension (once per day each), cure disease II (twice per day), energy control II, molecular agitation, polymorph self I, heat metal I, color spray (three times per day each), cure light wounds (twice per target per day), shriek XIV, fire shield, become invisible VI, blink V, cause blindness, produce fire, phoenix dispel, enhanced exorcism, flaming blood, weapon immunity III, wary II, general resistance III, psionic immunity, protection from evil III, blur III, continual light I, fire charm, control temperature II, phase astral I, phase ethereal I, misdirection, audible glamer II, pyrotechnics, dancing lights V, affect normal fires III, snake charm I, remove curse, remove fear II, detect charm II, detect evil III, detect magic V, find traps II, infravision III, utravision VII, empathy, lumbering XII</t>
  </si>
  <si>
    <t xml:space="preserve">polymorph other, cause fear I, darkness X, suggestion, snake charm I, sticks to snakes neutralize poison, (once each per day), wield I, magic resistance (20%), psionics XXXXVII, </t>
  </si>
  <si>
    <t>polymorph other, cause fear I, darkness X, suggestion, snake charm I, sticks to snakes neutralize poison, (once each per day), wield I, magic resistance (20%), psionics XXXXVII, yuan ti components I</t>
  </si>
  <si>
    <t>2nd level (shukenja - snake summoning), 120' range, summons any snakes or serpents in the area who follow the caster whereever they go, at expiration they revert to their natural state, serpents with greater than 4 HD or better than animal intelligence get a save vs spell to avoid, duration 4 turns</t>
  </si>
  <si>
    <t>dispel magic XIII</t>
  </si>
  <si>
    <t>4th / 5th</t>
  </si>
  <si>
    <t>3rd level (MU), 120' range, 50% to negate non-item related magic within a 30'x30' sqaure, +5% for caster levels below 4th and -2% for caster levels above 4th, 34% to destroy potions</t>
  </si>
  <si>
    <t>castigate I</t>
  </si>
  <si>
    <t>castigate II</t>
  </si>
  <si>
    <t>3rd level (shukenja), 60' range, all targets within 20' radius must save or suffer effect based on alignment: if true neutral become deafened 1-3 rounds, if part neutral suffer 4 hp damage, if non-neutral suffer 4-16 hp damage, targets who make their save still suffer half damage</t>
  </si>
  <si>
    <t>castigate I, pacify, cause paralysis, animate wood, polymorph self I, curse I, bless, wood shape, elemental turning, quickgrowth, ironwood, become invisible I, phase ethereal I, magic resistance (40%), shape change VI, tethered II</t>
  </si>
  <si>
    <t>doc cu'o'c, hkum yeng nat</t>
  </si>
  <si>
    <t>hail of stone</t>
  </si>
  <si>
    <t>1st level (wu jen), 120' range, invokes a rain of stones, caster makes an attack roll against each target within a 20 square foot area (approximately 14'x14'), causing 4-12 damage per hit, instantaneous effect</t>
  </si>
  <si>
    <t>fire storm</t>
  </si>
  <si>
    <t>3rd level (wu jen), range 240', causes threads of fire to descend from the sky, engulfing a 30' square area (approximately 17'x17'), all within suffer 2-16 hp, save vs. spell for half; 50% chance of any flammable objects catching fire; can only be used outdoors</t>
  </si>
  <si>
    <t>4th / 8th</t>
  </si>
  <si>
    <t>4th / 6th</t>
  </si>
  <si>
    <t>elemental burst</t>
  </si>
  <si>
    <t>fire
water
air
earth</t>
  </si>
  <si>
    <t>1st level (shukenja), 60' range, must be cast upon an object of one of the following five materials, generating a 10' diameter burst: wood) 1-8 damage, save for half, stone) 1-8 damage, save for half, fire) 1-4 damage and 5% to combust flammable objects, save for no damage, water) knocks down all in range, save to avoid, air) save vs spell or stunned 1-2 rounds</t>
  </si>
  <si>
    <t>bisan, hkum yeng nat</t>
  </si>
  <si>
    <t>animate fire</t>
  </si>
  <si>
    <t>3rd level (wu jen), 40' range, control a fire no greater than 4 cubic feet, fire can be made to leap at a target are to spread in a particular direction, or fall to a smolder; movement is 3", provided there is a combustable path, however it can be made to lunge out 9' from the body of the fire doing "twice the damage of normal fire"; 4 round duration</t>
  </si>
  <si>
    <t>quell</t>
  </si>
  <si>
    <t>4th level (wu jen), 30' range, target saves vs spell or become subdued, only target must have fewer than 5 HD; caster can then demand a (non-suicidal) service of the target, triggering a second saving throw; once this service is complete, the target is allowed a new saving throw every day at +2</t>
  </si>
  <si>
    <t>chiang lung, deva(s), doc cu'o'c, gynosphinx, hkum yeng nat, phoenix, planetar</t>
  </si>
  <si>
    <t>fear aura XVII</t>
  </si>
  <si>
    <t>constant fear in 10' radius, targets capable of seeing hkum yeng nat must save vs spell or flee at maximum speed, 2-5 round duration</t>
  </si>
  <si>
    <t>hu hsien, lu nat</t>
  </si>
  <si>
    <t>bajang, lu nat</t>
  </si>
  <si>
    <t>melt</t>
  </si>
  <si>
    <t>lu nat</t>
  </si>
  <si>
    <t>30' range, melts 8 cubic yards of ice, creatures of cold suffer 16 hp, save for half</t>
  </si>
  <si>
    <t>fire shuriken</t>
  </si>
  <si>
    <t>3rd level (wu jen), range 60', caster throws two flaming shurikens; must make attack rolls using fighter table, a hit causing 1-4 slashing damage, 1-12 fire damage and releasing and thick burst of smoke reducing target's next to hit roll by -2</t>
  </si>
  <si>
    <t>fire
slashing</t>
  </si>
  <si>
    <t>stinking cloud IV</t>
  </si>
  <si>
    <t>2nd level (wu jen), 30' range, all within 20'x20x area must save vs poison or become helpless due to nausea 2-5 rounds, those who make their save are unable to attack or cast spells until they have exited the cloud and one additional round has passed, 8 round duration</t>
  </si>
  <si>
    <t>bisan, chian lung, lu nat, shen lung</t>
  </si>
  <si>
    <t>creeping darkness</t>
  </si>
  <si>
    <t>8th / 9th</t>
  </si>
  <si>
    <t>5th level (wu jen), 240' range, creates 30 cubic feet of dead silent, inky blackness (approximately 4' diameter sphere); creatures within cannot cast spells and are completely blind unless they have true sight; cloud moves at caster's command up to 6"; 24 round duration</t>
  </si>
  <si>
    <t>water to poison</t>
  </si>
  <si>
    <t>5th level (wu jen), touch, caster changes 8 cubic inches of water to an ingested poison; anyone drinking even a swallow of this water suffers 8-24 points of damage, save for half damage, duration 3 turns</t>
  </si>
  <si>
    <t>wood rot</t>
  </si>
  <si>
    <t>5th level (wu jen), wooden objects (doors, etc.) are rotted away at a rate of 1 cubic foot per turn until the object is completely crumbled; living plants are 75% likely to be affected and suffer the same effect; plant creatures who fail a save vs spells lost 1 hit die per turn until they are rotted completely away</t>
  </si>
  <si>
    <t>disease aura</t>
  </si>
  <si>
    <t>constantly emits a disease cloud 5' wide to the front of the kala, any within must save vs death or become diseased, thereafter losing 1-6 hp per day and becoming immunte to all healing effects until cured</t>
  </si>
  <si>
    <t>constantly emits a 5' radius cloud of disease; all within must save vs death each round of exposure or become afflicted with a rapid rotting disease; victims lose 1-10 hp per turn until dead, and do not benefit from magical or natural healing effects (unless cure disease is used first)</t>
  </si>
  <si>
    <t>Lesser Nature Spirit (2 HD)</t>
  </si>
  <si>
    <t>Lesser Nature Spirit (3 HD)</t>
  </si>
  <si>
    <t>Lesser Nature Spirit (4 HD)</t>
  </si>
  <si>
    <t>Lesser Nature Spirit (5 HD)</t>
  </si>
  <si>
    <t>Lesser Nature Spirit (6 HD)</t>
  </si>
  <si>
    <t>Lesser Nature Spirit (7 HD)</t>
  </si>
  <si>
    <t>Greater Nature Spirit (8 HD)</t>
  </si>
  <si>
    <t>Greater Nature Spirit (9 HD)</t>
  </si>
  <si>
    <t>Greater Nature Spirit (10 HD)</t>
  </si>
  <si>
    <t>Greater Nature Spirit (11 HD)</t>
  </si>
  <si>
    <t>Greater Nature Spirit (12 HD)</t>
  </si>
  <si>
    <t>Greater Nature Spirit (13 HD)</t>
  </si>
  <si>
    <t>Greater Nature Spirit (14 HD)</t>
  </si>
  <si>
    <t>Greater Nature Spirit (15 HD)</t>
  </si>
  <si>
    <t>H (OA)</t>
  </si>
  <si>
    <t>greater spirit</t>
  </si>
  <si>
    <t>doc cu'o'c, greater nature spirit, quarton, succubus, xill</t>
  </si>
  <si>
    <t>this creature is bound to a particular tree or object, if that is destroyed the creature is instantly slain</t>
  </si>
  <si>
    <t>bajang, bisan, greater nature spirit, lesser nature spirit</t>
  </si>
  <si>
    <t>fickle</t>
  </si>
  <si>
    <t>greater nature spirit, lesser nature spirit</t>
  </si>
  <si>
    <t>creature's alignment fluctuates: 75% to be benign, 25% to be malicious</t>
  </si>
  <si>
    <t>marid, nature spirit(s), nonaton, octon, quinton, sprite</t>
  </si>
  <si>
    <t>cambion (major), dao, death knight, death slaad, demodand(s), disenchanter, efreeti, green slaad, horned devil, ice devil, firbolg, imp, jann vizier, marid, mezzodaemon, nature spirit(s), nycadaemon, pit fiend, quasit, quinton, type IV demon, type VI demon</t>
  </si>
  <si>
    <t>detect harmony</t>
  </si>
  <si>
    <t>1st level (shukenja), self, caster receives a brief description of a single target's alignment</t>
  </si>
  <si>
    <t>foxwoman, nature spirit(s)</t>
  </si>
  <si>
    <t>become invisible I, polymorph self I, magic resistance (20%), detect good/evil, detect harmony, detect magic I, tethered II, fickle, foxwoman charm</t>
  </si>
  <si>
    <t>greater nature spirit, kuei (6 HD), planetar, secundus, tertian</t>
  </si>
  <si>
    <t>alu-demon, arcanadaemon, doppleganger, greater nature spirit, kenku(s), planetar, solar, succubus</t>
  </si>
  <si>
    <t>einsaung nat, greater nature spirit, hu hsien</t>
  </si>
  <si>
    <t>aura</t>
  </si>
  <si>
    <t>greater nature spirit</t>
  </si>
  <si>
    <t>6th level (wu jen), self, caster detects alignments of all houses, crypts, burrows and other structures within a 10-mile radius; these appear as colors indicating the tendency of each household (good, cursed, chaotic, etc.), 1 turn duration</t>
  </si>
  <si>
    <t>10th / 11th</t>
  </si>
  <si>
    <t>elemental spellcasting</t>
  </si>
  <si>
    <t>ancient curse, reward (once each per week), shape change I (five times per day), elemental spellcasting, become invisible I, polymorph self I, weapon immunity IV, magic resistance (70%), aura, detect good/evil, detect harmony, detect magic I, know history, tethered II, fickle</t>
  </si>
  <si>
    <t>air</t>
  </si>
  <si>
    <t>water</t>
  </si>
  <si>
    <t>wood</t>
  </si>
  <si>
    <t>1st</t>
  </si>
  <si>
    <t>cloud ladder</t>
  </si>
  <si>
    <t>drowsy insects</t>
  </si>
  <si>
    <t>air burst</t>
  </si>
  <si>
    <t>earth burst</t>
  </si>
  <si>
    <t>fire burst</t>
  </si>
  <si>
    <t>water burst</t>
  </si>
  <si>
    <t>nature burst</t>
  </si>
  <si>
    <t>fiery eyes</t>
  </si>
  <si>
    <t>still water</t>
  </si>
  <si>
    <t>swim</t>
  </si>
  <si>
    <t>wall of fog</t>
  </si>
  <si>
    <t>warp wood</t>
  </si>
  <si>
    <t>water protection</t>
  </si>
  <si>
    <t>animate water</t>
  </si>
  <si>
    <t>2nd</t>
  </si>
  <si>
    <t>ice knife</t>
  </si>
  <si>
    <t>smoke shape</t>
  </si>
  <si>
    <t>smoky form</t>
  </si>
  <si>
    <t>stinking cloud</t>
  </si>
  <si>
    <t>turbulence</t>
  </si>
  <si>
    <t>sinking</t>
  </si>
  <si>
    <t>3rd</t>
  </si>
  <si>
    <t>fire rain</t>
  </si>
  <si>
    <t>fire wings</t>
  </si>
  <si>
    <t>magnetism</t>
  </si>
  <si>
    <t>steam breath</t>
  </si>
  <si>
    <t>scry</t>
  </si>
  <si>
    <t>statue</t>
  </si>
  <si>
    <t>4th</t>
  </si>
  <si>
    <t>dimension door</t>
  </si>
  <si>
    <t>air turning</t>
  </si>
  <si>
    <t>earth turning</t>
  </si>
  <si>
    <t>fire turning</t>
  </si>
  <si>
    <t>water turning</t>
  </si>
  <si>
    <t>nature turning</t>
  </si>
  <si>
    <t>fire enchantment</t>
  </si>
  <si>
    <t>melt metal</t>
  </si>
  <si>
    <t>wall of fire</t>
  </si>
  <si>
    <t>demagnetize</t>
  </si>
  <si>
    <t>cone of cold</t>
  </si>
  <si>
    <t>5th</t>
  </si>
  <si>
    <t>conjure fire elemental</t>
  </si>
  <si>
    <t>fire breath</t>
  </si>
  <si>
    <t>mass</t>
  </si>
  <si>
    <t>metal skin</t>
  </si>
  <si>
    <t>passwall</t>
  </si>
  <si>
    <t>wall of iron</t>
  </si>
  <si>
    <t>glassee</t>
  </si>
  <si>
    <t>6th</t>
  </si>
  <si>
    <t>lower water</t>
  </si>
  <si>
    <t>metal to rust</t>
  </si>
  <si>
    <t>stone to flesh</t>
  </si>
  <si>
    <t>warp stone</t>
  </si>
  <si>
    <t>poison to water</t>
  </si>
  <si>
    <t>prevent rot</t>
  </si>
  <si>
    <t>raise water</t>
  </si>
  <si>
    <t>rust to metal</t>
  </si>
  <si>
    <t>flesh to stone</t>
  </si>
  <si>
    <t>ice blight</t>
  </si>
  <si>
    <t>7th</t>
  </si>
  <si>
    <t>cloud trapeze</t>
  </si>
  <si>
    <t>8th</t>
  </si>
  <si>
    <t>summoning wind</t>
  </si>
  <si>
    <t>whirlwind</t>
  </si>
  <si>
    <t>9th</t>
  </si>
  <si>
    <t>crystalbrittle</t>
  </si>
  <si>
    <t>internal fire</t>
  </si>
  <si>
    <t>drought</t>
  </si>
  <si>
    <t>cast spells: one cast per day of every wu jen spell matching the caster's element (see oaElements tab), cast at 10th level</t>
  </si>
  <si>
    <t>Ningyo (2 HD)</t>
  </si>
  <si>
    <t>Ningyo (3 HD)</t>
  </si>
  <si>
    <t>Ningyo (4 HD)</t>
  </si>
  <si>
    <t>Ningyo (5 HD)</t>
  </si>
  <si>
    <t>Ningyo</t>
  </si>
  <si>
    <t>hai nu(s), ningyo</t>
  </si>
  <si>
    <t>wield I, classed (shukenja/wu jen 2/2), terrestrial disadvantage II</t>
  </si>
  <si>
    <t>wield I, classed (shukenja/wu jen 3/3), terrestrial disadvantage II</t>
  </si>
  <si>
    <t>wield I, classed (shukenja/wu jen 4/4), terrestrial disadvantage II</t>
  </si>
  <si>
    <t>wield I, classed (shukenja/wu jen 5/5), terrestrial disadvantage II</t>
  </si>
  <si>
    <t>Oni</t>
  </si>
  <si>
    <t>Go-zu Oni</t>
  </si>
  <si>
    <t>Me-zu Oni</t>
  </si>
  <si>
    <t>P'oh</t>
  </si>
  <si>
    <t>Shan Sao</t>
  </si>
  <si>
    <t>Shan Sao (2 HD)</t>
  </si>
  <si>
    <t>Shan Sao (3 HD)</t>
  </si>
  <si>
    <t>Shan Sao (4 HD)</t>
  </si>
  <si>
    <t>Shirokinukatsukami</t>
  </si>
  <si>
    <t>Crow Tengu (2 HD)</t>
  </si>
  <si>
    <t>Crow Tengu (3 HD)</t>
  </si>
  <si>
    <t>Crow Tengu (4 HD)</t>
  </si>
  <si>
    <t>Crow Tengu (5 HD)</t>
  </si>
  <si>
    <t>Tengu (5 HD)</t>
  </si>
  <si>
    <t>Tengu (6 HD)</t>
  </si>
  <si>
    <t>Tengu (7 HD)</t>
  </si>
  <si>
    <t>Tengu (8 HD)</t>
  </si>
  <si>
    <t>Tengu (9 HD)</t>
  </si>
  <si>
    <t>Tengu (10 HD)</t>
  </si>
  <si>
    <t>oni</t>
  </si>
  <si>
    <t>minion: oa goblinoids</t>
  </si>
  <si>
    <t>cloud trapeze I (once per day), become invisible I (two times per day), wield III, polymorph self I, fly II (three times each per day), cause fear IV, minion: oa goblinoids</t>
  </si>
  <si>
    <r>
      <t xml:space="preserve">oni are 10% likely to be accompanied by 2-20 </t>
    </r>
    <r>
      <rPr>
        <b/>
        <sz val="10"/>
        <rFont val="Arial"/>
        <family val="2"/>
      </rPr>
      <t>bakemono</t>
    </r>
    <r>
      <rPr>
        <sz val="10"/>
        <rFont val="Arial"/>
        <family val="2"/>
      </rPr>
      <t xml:space="preserve">, </t>
    </r>
    <r>
      <rPr>
        <b/>
        <sz val="10"/>
        <rFont val="Arial"/>
        <family val="2"/>
      </rPr>
      <t>goblin rats</t>
    </r>
    <r>
      <rPr>
        <sz val="10"/>
        <rFont val="Arial"/>
        <family val="2"/>
      </rPr>
      <t xml:space="preserve">, </t>
    </r>
    <r>
      <rPr>
        <b/>
        <sz val="10"/>
        <rFont val="Arial"/>
        <family val="2"/>
      </rPr>
      <t>shikko-gaki</t>
    </r>
    <r>
      <rPr>
        <sz val="10"/>
        <rFont val="Arial"/>
        <family val="2"/>
      </rPr>
      <t xml:space="preserve"> and/or </t>
    </r>
    <r>
      <rPr>
        <b/>
        <sz val="10"/>
        <rFont val="Arial"/>
        <family val="2"/>
      </rPr>
      <t>shinen-gake</t>
    </r>
    <r>
      <rPr>
        <sz val="10"/>
        <rFont val="Arial"/>
        <family val="2"/>
      </rPr>
      <t xml:space="preserve">; it is unclear whether these are mixed groups or all the same type; 100% of oni lairs contain 4-40 </t>
    </r>
    <r>
      <rPr>
        <b/>
        <sz val="10"/>
        <rFont val="Arial"/>
        <family val="2"/>
      </rPr>
      <t>bakemono</t>
    </r>
    <r>
      <rPr>
        <sz val="10"/>
        <rFont val="Arial"/>
        <family val="2"/>
      </rPr>
      <t xml:space="preserve"> or </t>
    </r>
    <r>
      <rPr>
        <b/>
        <sz val="10"/>
        <rFont val="Arial"/>
        <family val="2"/>
      </rPr>
      <t>goblin rats</t>
    </r>
  </si>
  <si>
    <t>S (OA)</t>
  </si>
  <si>
    <t>claw/claw/bite/gore</t>
  </si>
  <si>
    <t>weapon/weapon/gore</t>
  </si>
  <si>
    <t>astral deva, go-zu oni, mezzodaemon, pit fiend, type VI demon</t>
  </si>
  <si>
    <t>atomie, azer (5 HD), barghest (9 HD), blue abishai, cambion (8 HD), con-tinh, elfin cat, galeb duhr, goblin spider, go-zu oni, hellcat, jann, killmoulis, lesser nature spirit, lizard king, mandragora(s), nabassu IV, nonaton, sandman, shadow dragon, sirine, svirfneblin, yuan ti, zorbo</t>
  </si>
  <si>
    <t>6-16/6-16/1-10</t>
  </si>
  <si>
    <t>cause fear V</t>
  </si>
  <si>
    <t>14th / 7th</t>
  </si>
  <si>
    <t>4th level (MU), self, project fear in 60' cone, 30' wide at the end, targets must save vs spell or 65% likely to drop held items (-5% per level) and flee at maximum speed, 14 round duration</t>
  </si>
  <si>
    <t>go-zu oni</t>
  </si>
  <si>
    <t>fire shuriken I</t>
  </si>
  <si>
    <t>fire shuriken II</t>
  </si>
  <si>
    <t>14th / 3rd</t>
  </si>
  <si>
    <t>3rd level (wu jen), range 60', caster throws three flaming shurikens; must make attack rolls using fighter table, a hit causing 1-4 slashing damage, 1-12 fire damage and releasing and thick burst of smoke reducing target's next to hit roll by -2</t>
  </si>
  <si>
    <t>cloud trapeze II</t>
  </si>
  <si>
    <t>14th / 17th</t>
  </si>
  <si>
    <t>8th level (wu jen), self, fly at incredible speed (10 miles per round), up to five human-sized creatures can be brought with the caster, duration 1 turn</t>
  </si>
  <si>
    <t>doc cu'o'c, go-zu oni</t>
  </si>
  <si>
    <t>human languages</t>
  </si>
  <si>
    <t>understand and speak all human languages</t>
  </si>
  <si>
    <t>me-zu oni use the same weapons but add in whip and lasso</t>
  </si>
  <si>
    <t>cause fear VI</t>
  </si>
  <si>
    <t>me-zu oni</t>
  </si>
  <si>
    <t>4th level (MU), self, project fear in 60' cone, 30' wide at the end, targets must save vs spell or 65% likely to drop held items (-5% per level) and flee at maximum speed, 11 round duration</t>
  </si>
  <si>
    <t>babau, bone devil, go-zu oni, ice devil, me-zu oni</t>
  </si>
  <si>
    <t>planar travel XII</t>
  </si>
  <si>
    <t>shift freely between Prime Material, Astral and Ethereal Planes</t>
  </si>
  <si>
    <t>cloud trapeze III</t>
  </si>
  <si>
    <t>8th level (wu jen), self, fly at incredible speed (10 miles per round), up to four human-sized creatures can be brought with the caster, duration 1 turn</t>
  </si>
  <si>
    <t>11th / 17th</t>
  </si>
  <si>
    <t>me-zu oni, planetar</t>
  </si>
  <si>
    <t>cloud trapeze II (twice per day), wield VII, fire shuriken II, polymorph self I, become invisible I, see invisible, cause fear V, become invisible I, fly I, regenerate III, magic resistance (20%), human languages</t>
  </si>
  <si>
    <t>hu hsien, me-zu oni, nat(s)</t>
  </si>
  <si>
    <t>bisan, blue slaad, bone devil, cambion (16-18 HD), chasme, greater lammasu, me-zu oni, nabassu VIII, red abishai, rutterkin, septon</t>
  </si>
  <si>
    <t>planar travel XII (twice per day), cloud trapeze III (three times per day), classed (wu jen 11), cause fear VI, true seeing, polymorph self I, become invisible I, fly I, regenerate III, magic resistance (40%), comprehend languages</t>
  </si>
  <si>
    <t>go-zu oni, me-zu oni, red slaad, revenant, vampire(s), vampiric ixatxachitl</t>
  </si>
  <si>
    <t>Q (OA)</t>
  </si>
  <si>
    <t>gear: p'oh rod</t>
  </si>
  <si>
    <t>p'oh</t>
  </si>
  <si>
    <t>gear: p'oh rod, p'oh</t>
  </si>
  <si>
    <t>proc: target must save vs spell or lose one point of constitution due to intense dehydration; at 2 con they are unconscious, at 0 con they are dead; constitution is recovered at a rate of 1 point per day</t>
  </si>
  <si>
    <t>create drought</t>
  </si>
  <si>
    <t>special / 13th</t>
  </si>
  <si>
    <t>5 mile diameter range, daytime temperature rockets to 120 F and all water soon evaporates; streams are dry after 4 days, wells and rivers after 2 weeks, all water after 25 days, at which point all normal wildlife has fled or died; units exposed to the heat suffer 2-12 hp per day, while armored units suffer 1-3 hp per turn; effect lasts until p'oh decides to cease the drought</t>
  </si>
  <si>
    <t>Lesser Nature Spirit</t>
  </si>
  <si>
    <t>Greater Nature Spirit</t>
  </si>
  <si>
    <t>shan sao</t>
  </si>
  <si>
    <t>tiny javelin (10' | 20' | 30'), damage 1-4, carried along with three normal darts by shan sao</t>
  </si>
  <si>
    <t>gaer: faerie sword IV</t>
  </si>
  <si>
    <t>tin weapon, damage 1-6</t>
  </si>
  <si>
    <t>faerie sword IV, 3x darts and uchi-ne</t>
  </si>
  <si>
    <t>assume form XXXVI</t>
  </si>
  <si>
    <t>assume form of either a tiny person or a small bird (gaining fly: 15" with maneuverability class A)</t>
  </si>
  <si>
    <t>cause disease</t>
  </si>
  <si>
    <t>special / 6th</t>
  </si>
  <si>
    <t>10' range, target must save vs spell or become severely diseased; after 1-6 turns, victim begins losing 1 hp per turn and 1 strength per hour until both values are at 10% the original values (rounding up), this effect is permanent unless magically cured</t>
  </si>
  <si>
    <t>Shan Sao Wu Jen I</t>
  </si>
  <si>
    <t>call tiger</t>
  </si>
  <si>
    <t>summon 1-3 tigers within a half mile radius; these  arrive in 1-6 turns and obey the commands of the shan sao</t>
  </si>
  <si>
    <t>(4:0), from (2:0)</t>
  </si>
  <si>
    <t>2-5/2-5/3-18</t>
  </si>
  <si>
    <t>shirokinukatsukami, smilodon, spotted lion, tiger</t>
  </si>
  <si>
    <t>shirokinukatsukami</t>
  </si>
  <si>
    <t>continuous detect evil in 10' wide x 120' long corridor</t>
  </si>
  <si>
    <t>detect evil IV</t>
  </si>
  <si>
    <t>see true form of nearby shapeshifters, one unit per round, within 60'</t>
  </si>
  <si>
    <t>detect shapechanger II</t>
  </si>
  <si>
    <t>detect shapechanger I</t>
  </si>
  <si>
    <t>dispel evil II, possess (once each per week), cure disease I, omen (once each per day), dancing blade I, protection from evil IX, bless aura, polymorph self I, become invisible I, deflection I, passwall III, levitate 0, phase ethereal I, ESP VIII, detect shapechanger I, detect curse, possess animal, comprehend languages, dream vision, beneficence, know history, quickgrowth, weapon immunity I, magic resistance (10%), fire resistance III, lightning resistance III, poison immunity, disease immunity, slow poison</t>
  </si>
  <si>
    <t>ancient curse (once per week), quell, remove curse (once each per day), animate fire, animate wood (three times each per day), castigate II, hail of stone, fire rain, dancing blade II, elemental burst, become invisible I, dispel magic XIII, deflection II, fear aura XVII, levitate 0, passwall III, phase ethereal, ESP VIII, detect shapechanger I, possess animal, comprehend languages, dream vision, quickgrowth, weapon immunity II, magic resistance (30%), fire resistance III, lightning resistance III, poison immunity, disease immunity, oath, snake charm II, create spring, purify food and drink</t>
  </si>
  <si>
    <t>water to poison, wood rot (once each per day), creeping darkness, curse I (three times each per day), disease aura, stinking cloud IV, fire shuriken I, dancing blade III, become invisible I, transfix, apparition, deflection III, levitate I, passwall III, ESP VIII, detect shapechanger I, possess animal, comprehend languages, dream vision, quickgrowth, weapon immunity III, magic resistance (10%), fire resistance III, lightning resistance III, poison immunity, disease immunity, melt</t>
  </si>
  <si>
    <t>phoenix, shirokinukatsukami</t>
  </si>
  <si>
    <t>nature spirit(s), shirokinukatsukami</t>
  </si>
  <si>
    <t>2nd level (wu jen), 30' range, able to detect surface thoughts of one creature in range</t>
  </si>
  <si>
    <t>2nd level (wu jen), 60' range, able to detect surface thoughts of one creature in range</t>
  </si>
  <si>
    <t>ESP IX</t>
  </si>
  <si>
    <t>agathion, baku, daemon(s), dao, doc cu'o'c, foo dog, foo lion, greater lammasu, greater shedu, hollyphant, ki-rin, moon dog, night hag, nightmare, opinicus, phoenix, shedu, shirokinukatsukami</t>
  </si>
  <si>
    <t>nat(s), shirokinukatsukami</t>
  </si>
  <si>
    <t>dream sight</t>
  </si>
  <si>
    <t>2nd level (shukenja), self, caster falls into a deep sleep and can project their spirit up to 4,000 feet away and observe current events at that location (no audio); if caster is disturbed during this process (minimum of 1 turn) their spirit becomes lost and they can only be restored via raise dead, wish, limited wish or resurrection</t>
  </si>
  <si>
    <t>special / 4th</t>
  </si>
  <si>
    <t>protection from evil X</t>
  </si>
  <si>
    <t>1st level (shukenja, touch range, recipient cannot be approached by enchanted creatures within 10', +2 AC vs evil creatures, saving throws vs evil effects are at +2, duration 3 hours</t>
  </si>
  <si>
    <t>4th level (shukenja), touch range, recipient cannot be approached by enchanted creatures within 10', +2 AC vs evil creatures, saving throws vs evil effects are at +2, duration 2 turns</t>
  </si>
  <si>
    <t>2 / 4th</t>
  </si>
  <si>
    <t>12th / 4th</t>
  </si>
  <si>
    <t>lava child mage, smoky form</t>
  </si>
  <si>
    <t>chiang lung, shirokinukatsukami</t>
  </si>
  <si>
    <t>me-zu oni, shirokinukatsukami</t>
  </si>
  <si>
    <t>bisan, shirokinukatsukami</t>
  </si>
  <si>
    <t>exorcise</t>
  </si>
  <si>
    <t>4th level (shukenja), 10' range, attempts to release target from effects of possession, curse or charm; each effect is assigned a difficulty (from 1-100), the caster must roll that or below to successfully exorcise the effect, making one attempt per turn (it can take all day); Shirokinukatsukami gain +10 on their initial roll, +/- the differential in opposing spirit HD (vs 12)</t>
  </si>
  <si>
    <t>special / 8th</t>
  </si>
  <si>
    <t>obedience</t>
  </si>
  <si>
    <t>irrel. / 13th</t>
  </si>
  <si>
    <t>7th level (wu jen), touch, target must save vs spell or become enslaved by the caster; enslaved units are free to ignore a command but the caster can inflict pain on them at will (immobilizing them and causing 1-10 hp); target must be an intelligent, living, non-spirit; victims get subsequent saves, once per day, at -4</t>
  </si>
  <si>
    <t>restore spirit</t>
  </si>
  <si>
    <t>7th level (shukenja), touch, target creature is restored to its spirit, either from astral projection, dream walk, possession or gith sword efffects</t>
  </si>
  <si>
    <t>6th level (cleric), touch, heals target of feeblemind, disease or blindness and restores all but 1-4 hp</t>
  </si>
  <si>
    <t>deva(s), hollyphant, opinicus, planetar, shirokinukatsukami</t>
  </si>
  <si>
    <t>doc cu'o'c, hexton, hu hsien, iron golem, jiki-ketsu-gaki, kuei (5 HD), lu nat, phoenix, quarton, quinton, shator, shirokinukatsukami, time elemental(s)</t>
  </si>
  <si>
    <t>giant troll, pit fiend, shikki-gaki, shirokinukatsukami, son of Kyuss</t>
  </si>
  <si>
    <r>
      <t xml:space="preserve">2nd level (wu jen), touch, caster or target (and all they carry) becomes smoky and partially insubstantial; they gain </t>
    </r>
    <r>
      <rPr>
        <b/>
        <sz val="10"/>
        <rFont val="Arial"/>
        <family val="2"/>
      </rPr>
      <t>weapon immunity II</t>
    </r>
    <r>
      <rPr>
        <sz val="10"/>
        <rFont val="Arial"/>
        <family val="2"/>
      </rPr>
      <t xml:space="preserve"> and </t>
    </r>
    <r>
      <rPr>
        <b/>
        <sz val="10"/>
        <rFont val="Arial"/>
        <family val="2"/>
      </rPr>
      <t>feather fall</t>
    </r>
    <r>
      <rPr>
        <sz val="10"/>
        <rFont val="Arial"/>
        <family val="2"/>
      </rPr>
      <t xml:space="preserve"> however they must maintain the same shape (and therefore can pass into small cracks) and are unable to attack or cast spells; completely invisible in smoke/fog; if the target is unwilling they must be hit and then fail a save vs. spell for the effect to land; wind is extremely dangerous, with simply gusts causing 2-20 hp and stronger wind destroying the target outright</t>
    </r>
  </si>
  <si>
    <t>atomie, jann(s), tengu(s)</t>
  </si>
  <si>
    <t>goblin spider, greenhag, kech, leucrotta, tengu(s)</t>
  </si>
  <si>
    <t>gear: tengu katana</t>
  </si>
  <si>
    <t>crow tengu</t>
  </si>
  <si>
    <t>tiny weapon, damage 1-8, otherwise identical to katana</t>
  </si>
  <si>
    <t>gear: shan sao uchi-ne</t>
  </si>
  <si>
    <t>cause disease, call tiger (once each per day), assume form XXXVI (three times per day), wield XIII, gear: shan sao uchi-ne, fear: faerie sword IV, fearless I</t>
  </si>
  <si>
    <t>cause disease, call tiger (once each per day), assume form XXXVI (three times per day), classsed (wu jen 2), wield XIII, gear: shan sao uchi-ne, fear: faerie sword IV, fearless I</t>
  </si>
  <si>
    <t>4th level (MU), self, caster may assume any form from wren-sized to hippo-sized, gaining physical attacks but not special abilities, recover 1-12 hp upon returning to natural form</t>
  </si>
  <si>
    <t>babau, bisan, cambion (major), chiang lung, couatl, deva(s), erinyes, efreeti, einsaung nat, gold dragon, green slaad, heucuva, ice devil, marid, mezzodaemon, nature spirit(s), night hag, nycadaemon, oni(s), phoenix, pit fiend, pixie, planetar, phantom stalker, silver dragon, tengu(s), types III-V</t>
  </si>
  <si>
    <t>shout</t>
  </si>
  <si>
    <t>tengu(s)</t>
  </si>
  <si>
    <t>4th level (wu jen), 60' range, caster generates a 10'x30' cone of deafening sound, all within must save vs spell or suffer 2-12 hp and be deafened 2-12 rounds; brittle substances are shattered</t>
  </si>
  <si>
    <t>shout, polymorph self I (three times each per day), wield XIII, imitate voice, speak with animals, gear: tengu katana</t>
  </si>
  <si>
    <t>phantasmal force</t>
  </si>
  <si>
    <t xml:space="preserve">tengu </t>
  </si>
  <si>
    <t>2nd level (wu jen), 100' range, creates a visible illusion that lasts until struck or until the caster ceases concentrating, no sound is generated; targets may request a disbelieve check (save vs. spell), and if one unit saves all others receive an additional check at +4</t>
  </si>
  <si>
    <t>brownie, crow tengu, grig, jermlaine, mite, pixie, quickling(s), shan sao, spined devil, sprite</t>
  </si>
  <si>
    <t>chiang lung, greater nature spirit, hu hsien, tengu</t>
  </si>
  <si>
    <t>bajang, greater nature spirit, hkum yeng nat, hu hsien, reward, tengu, tethered III</t>
  </si>
  <si>
    <t>barghest, dao, phoenix, tengu, ultradaemon</t>
  </si>
  <si>
    <t>bajang, tengu</t>
  </si>
  <si>
    <t>gear: fan katana</t>
  </si>
  <si>
    <t>tengu</t>
  </si>
  <si>
    <t>bajang, gear: fan katana</t>
  </si>
  <si>
    <t>bisan, gear: fan katana, nat(s)</t>
  </si>
  <si>
    <r>
      <t xml:space="preserve">enchanted katana, 1-10, may be unfolded into a fan shape and fanned, with three distinct powers a) trigger </t>
    </r>
    <r>
      <rPr>
        <b/>
        <sz val="10"/>
        <rFont val="Arial"/>
        <family val="2"/>
      </rPr>
      <t>wind breath</t>
    </r>
    <r>
      <rPr>
        <sz val="10"/>
        <rFont val="Arial"/>
        <family val="2"/>
      </rPr>
      <t xml:space="preserve"> b) cast </t>
    </r>
    <r>
      <rPr>
        <b/>
        <sz val="10"/>
        <rFont val="Arial"/>
        <family val="2"/>
      </rPr>
      <t>quickgrowth</t>
    </r>
    <r>
      <rPr>
        <sz val="10"/>
        <rFont val="Arial"/>
        <family val="2"/>
      </rPr>
      <t xml:space="preserve"> or c) cause a body part (nose or ears) to dramatically grow or shrink</t>
    </r>
  </si>
  <si>
    <t>this creature is a master of a randomly selected martial arts form (see unarmed combat sheet), including 2-5 special maneuvers of that style</t>
  </si>
  <si>
    <t>martial arts I, regenerate I, accuracy I, armored body X, water immunity II, empty kapa bowl</t>
  </si>
  <si>
    <t>blood drain XXII, regenerate I, martial arts I, accuracy I, armored body XI, water immunity II empty kapa bowl</t>
  </si>
  <si>
    <t>ancient curse, reward (one or the other once per day), shout, polymorph self I, phantasmal force (three times each per day), misdirection (once per turn), gear: fan katana, classed (samurai/shukenja 5/5), martial arts II, become invisible I, ghost light, wield I, imitate voice, speak with animals</t>
  </si>
  <si>
    <t>ancient curse, reward (one or the other once per day), shout, polymorph self I, phantasmal force (three times each per day), misdirection (once per turn), gear: fan katana, classed (samurai/shukenja 6/6), martial arts II, become invisible I, ghost light, wield I, imitate voice, speak with animals</t>
  </si>
  <si>
    <t>ancient curse, reward (one or the other once per day), shout, polymorph self I, phantasmal force (three times each per day), misdirection (once per turn), gear: fan katana, classed (samurai/shukenja 7/7), martial arts II, become invisible I, ghost light, wield I, imitate voice, speak with animals</t>
  </si>
  <si>
    <t>ancient curse, reward (one or the other once per day), shout, polymorph self I, phantasmal force (three times each per day), misdirection (once per turn), gear: fan katana, classed (samurai/shukenja 8/8), martial arts II, become invisible I, ghost light, wield I, imitate voice, speak with animals</t>
  </si>
  <si>
    <t>ancient curse, reward (one or the other once per day), shout, polymorph self I, phantasmal force (three times each per day), misdirection (once per turn), gear: fan katana, classed (samurai/shukenja 9/9), martial arts II, become invisible I, ghost light, wield I, imitate voice, speak with animals</t>
  </si>
  <si>
    <t>ancient curse, reward (one or the other once per day), shout, polymorph self I, phantasmal force (three times each per day), misdirection (once per turn), gear: fan katana, classed (samurai/shukenja 10/10), martial arts II, become invisible I, ghost light, wield I, imitate voice, speak with animals</t>
  </si>
  <si>
    <t>martial arts I</t>
  </si>
  <si>
    <t>martial arts II</t>
  </si>
  <si>
    <t>Tengu</t>
  </si>
  <si>
    <t>Crow Tengu</t>
  </si>
  <si>
    <t>shirokinukatsukami, tun mi lung</t>
  </si>
  <si>
    <t>aurumvorax, bodak, boobrie, brown pudding, crysmal, daemon(s), deva(s), duergar, dun pudding, flail snail, juju zombie, kelubar, kuo-toa(s), mud-man, nat(s), necrophidius, planetar, quaggoth(s), quickwood, shen lung, shikki-gaki, shirokinukatsukami, shocker, solar, stench kow(s), stone guardian(s), thessalhydra, unicorn, variable defenses (hordling), white pudding</t>
  </si>
  <si>
    <t>nat(s), shirokinukatsukami, trapper, water weird</t>
  </si>
  <si>
    <t>heal, restore spirit (once each per day), obedience, dispel evil III, pacify, cloud trapeze III, exorcise (three times each per day), rake V, smoky form, become invisible I, weapon immunity III, magic resistance (50%), regenerate II, air immunity I, poison immunity I, fire resistance III, protection from evil X, teleport without error, phase astral, dream sight, dream vision, ESP IX, detect evil IV, detect shapechanger II, detect charm II, detect harmony</t>
  </si>
  <si>
    <t>O, P, Q (x5), X, Y</t>
  </si>
  <si>
    <t>D (x0.5)</t>
  </si>
  <si>
    <t>e</t>
  </si>
  <si>
    <t>Q (x2)</t>
  </si>
  <si>
    <t>J</t>
  </si>
  <si>
    <t>J, K, M, Q (x5) &amp; C (magic only)</t>
  </si>
  <si>
    <t>N, R, S, U</t>
  </si>
  <si>
    <t>magic dagger (15%), magic ring (5%), 1-4 gems or 1-2 jewelry (10%) individually, plus 1-100 pp and 50-500 gp in lair</t>
  </si>
  <si>
    <t>magic short sword (25%), magic ring (7%), 2-5 gems or 1-2 jewelry (12%)</t>
  </si>
  <si>
    <t>Q (x5), primarily rubies</t>
  </si>
  <si>
    <t>H (x2)</t>
  </si>
  <si>
    <t>H (x0.5)</t>
  </si>
  <si>
    <t>K, M; F (in lair)</t>
  </si>
  <si>
    <t>C, all units have custom equipment</t>
  </si>
  <si>
    <t>N (x5), Q (x2), all units have custom equipment</t>
  </si>
  <si>
    <t>1-3 gems</t>
  </si>
  <si>
    <t>P, R</t>
  </si>
  <si>
    <t>N; in lair, A, Z (x2), all units have custom equipment</t>
  </si>
  <si>
    <t>A, all units have custom equipment</t>
  </si>
  <si>
    <t>K, L, M; B in lair</t>
  </si>
  <si>
    <t>custom treasure determination (at a minimum, one cleric scroll and one cleric item)</t>
  </si>
  <si>
    <t>custom treasure determination (magic user)</t>
  </si>
  <si>
    <t>pelt (worth 100 gp)</t>
  </si>
  <si>
    <t>P</t>
  </si>
  <si>
    <t>O (x0.1), Q (x0.1); C, Q(x5), S, T in lair</t>
  </si>
  <si>
    <t>stomach will contain 500 gp of undigested metal</t>
  </si>
  <si>
    <t>L, M, N; Z in lair; special units have custom equipment</t>
  </si>
  <si>
    <t>Lamia Noble</t>
  </si>
  <si>
    <t>2-12 pp</t>
  </si>
  <si>
    <t>1-10 pp</t>
  </si>
  <si>
    <t>3-18 pp</t>
  </si>
  <si>
    <t>Q (x5), X, often wields a magical weapon (battle axe, flail, bastard sword or two-handed sword) and magical shield</t>
  </si>
  <si>
    <t>K; C in lair</t>
  </si>
  <si>
    <t>Q (x10), X, often wields a magical weapon (battle axe, flail, bastard sword or two-handed sword) and magical shield</t>
  </si>
  <si>
    <t>M; B, S in lair</t>
  </si>
  <si>
    <t>1-4 gems, 25% chance of 100-600 gp</t>
  </si>
  <si>
    <t>A (x0.1), gear: qullan sword</t>
  </si>
  <si>
    <t>100-2,000 gp</t>
  </si>
  <si>
    <t>15% of 1-4 gems in body</t>
  </si>
  <si>
    <t>Z (x4)</t>
  </si>
  <si>
    <t>C, F, G</t>
  </si>
  <si>
    <t>magic sword (75%) or gear: sword of sharpness (25%), plus 1-2 "powerful magic items"</t>
  </si>
  <si>
    <t>K (x2), Q (x3), special units have custom equipment</t>
  </si>
  <si>
    <t>magical sword or miscellaneous weapon (5%)</t>
  </si>
  <si>
    <t>10-60 gems (10 gp apiece)</t>
  </si>
  <si>
    <t>1-20 pp</t>
  </si>
  <si>
    <t>D, Q</t>
  </si>
  <si>
    <t>D (no magic items)</t>
  </si>
  <si>
    <t>100-1,000 gp, 5-50 gems</t>
  </si>
  <si>
    <t>gem worth 10-100 gp</t>
  </si>
  <si>
    <t>gem worth 40-400 gp</t>
  </si>
  <si>
    <t>gem worth 90-900 gp</t>
  </si>
  <si>
    <t>gem worth 250-2,500 gp</t>
  </si>
  <si>
    <t>gem worth 160-1,600 gp</t>
  </si>
  <si>
    <t>grows around a forgotten chest (33%)</t>
  </si>
  <si>
    <t>retain the belongings they had in life</t>
  </si>
  <si>
    <t>10-40 gp (30%), 5-20 pp (20%), shield (15%), metal weapon (20%), jewelry (10%), miscellaneous metal item (5%); any non-coin is 10% to be magical</t>
  </si>
  <si>
    <t>F (wield multiple weapons)</t>
  </si>
  <si>
    <t>M, Q, C (magic only)</t>
  </si>
  <si>
    <t>Q; Q (x3) in lair</t>
  </si>
  <si>
    <t>Azer Noble</t>
  </si>
  <si>
    <t>wield XXII, magic resistance (25%), gear: azer spear, heat aura II</t>
  </si>
  <si>
    <t>often has a magic wand or magic weapon</t>
  </si>
  <si>
    <t>jewelry ("rarely")</t>
  </si>
  <si>
    <t>magic weapon (25%), 1-6 normal weapons, magic boot or gauntlet (10%), if boot or gauntet it is 95% likely not to be paired</t>
  </si>
  <si>
    <t>10% chance of Q (x10) (60%), 1-8 jewelry (30%) or small magic item (10%)</t>
  </si>
  <si>
    <t>incidental treasure: map (20%), scroll (30%), spell book level 5-10 (20%), spell book level 1-8 (10%) or nothing; any of the above will be 0-90% destroyed</t>
  </si>
  <si>
    <t>core beryl gem (10 gp)</t>
  </si>
  <si>
    <t>Q (x2-8) per individual</t>
  </si>
  <si>
    <t>G and 0-3 gems of value 100 gp</t>
  </si>
  <si>
    <t>I, Y</t>
  </si>
  <si>
    <t>G, R</t>
  </si>
  <si>
    <t>S, T, U</t>
  </si>
  <si>
    <t>all units have custom equipment</t>
  </si>
  <si>
    <t>Q (x5), F (magic items only); H in lair</t>
  </si>
  <si>
    <t>L (x10), M (x5), O, Q</t>
  </si>
  <si>
    <t>individual chance for potion, scroll, ring (fire resistance, invisibility, protection or spell storing), wand, studded leather +1, sword up to +3, defensive miscellaneous items</t>
  </si>
  <si>
    <t>C, I</t>
  </si>
  <si>
    <t>R, T, X, Z</t>
  </si>
  <si>
    <t>X, Y, Z</t>
  </si>
  <si>
    <t>10-80 gems</t>
  </si>
  <si>
    <t>custom treasure determination</t>
  </si>
  <si>
    <t>cold proc V, weapon immunity XXXV, illusionary retreat, psionic reflection, light vulnerable XII</t>
  </si>
  <si>
    <t>N (x2), Q; all units equipped according to class</t>
  </si>
  <si>
    <t>M, Q; B in lair, F per individual in lair, special units equipped according to class</t>
  </si>
  <si>
    <t>10% chance of single gem or coin in nest</t>
  </si>
  <si>
    <t>25% chance of scroll (10%), potion (15%), ring (5%), miscellaneous magic item (5%), magic dagger (10%) or 1-4 pieces of jewelry (55%)</t>
  </si>
  <si>
    <t>25% chance of either scroll (10%), potion (15%), ring (5%), miscellaneous magic item (5%), magic dagger (10%) or 1-4 pieces of jewelry (55%)</t>
  </si>
  <si>
    <t>N, Q, special units equipped according to class</t>
  </si>
  <si>
    <t>M, N, special units equipped according to class; G, S, T in lair</t>
  </si>
  <si>
    <t>5% chance of single gem or coin in nest</t>
  </si>
  <si>
    <t>Q (x3), X</t>
  </si>
  <si>
    <t>D, Q(x10)</t>
  </si>
  <si>
    <t>M (x10), Q; in lair E, Y</t>
  </si>
  <si>
    <t>K, L, M (x5); B in lair, but 25% for magic</t>
  </si>
  <si>
    <t>B, M (x10), Q, S</t>
  </si>
  <si>
    <t>M (x100), N (x10), Q (x5), X</t>
  </si>
  <si>
    <t>Q (x4), I</t>
  </si>
  <si>
    <t>X, Y</t>
  </si>
  <si>
    <t>C, Q (x10)</t>
  </si>
  <si>
    <t>I (x0.5)</t>
  </si>
  <si>
    <t>Q (x2), X</t>
  </si>
  <si>
    <t>F (x0.5)</t>
  </si>
  <si>
    <t>C in lair</t>
  </si>
  <si>
    <t>G, R, S</t>
  </si>
  <si>
    <t>E, Q (x5), S</t>
  </si>
  <si>
    <t>all units equipped according to class</t>
  </si>
  <si>
    <t>F (in lair)</t>
  </si>
  <si>
    <t>J (x5), K (x5), L (x5), M (x5), N (x5), Q</t>
  </si>
  <si>
    <t>Q; C in lair</t>
  </si>
  <si>
    <t>C, M (x10)</t>
  </si>
  <si>
    <t>C, (x10)</t>
  </si>
  <si>
    <t>24”</t>
  </si>
  <si>
    <t>wraith, wraith form (demilich)</t>
  </si>
  <si>
    <r>
      <t xml:space="preserve">proc: 1-6 cold damage </t>
    </r>
    <r>
      <rPr>
        <sz val="10"/>
        <color indexed="10"/>
        <rFont val="Arial"/>
        <family val="2"/>
      </rPr>
      <t xml:space="preserve">(plus level drain in </t>
    </r>
    <r>
      <rPr>
        <b/>
        <sz val="10"/>
        <color rgb="FFFF0000"/>
        <rFont val="Arial"/>
        <family val="2"/>
      </rPr>
      <t>level drain I</t>
    </r>
    <r>
      <rPr>
        <sz val="10"/>
        <color indexed="10"/>
        <rFont val="Arial"/>
        <family val="2"/>
      </rPr>
      <t>)</t>
    </r>
  </si>
  <si>
    <r>
      <t xml:space="preserve">proc: 1-10 cold damage </t>
    </r>
    <r>
      <rPr>
        <sz val="10"/>
        <color rgb="FFFF0000"/>
        <rFont val="Arial"/>
        <family val="2"/>
      </rPr>
      <t xml:space="preserve">(plus paralyzation in </t>
    </r>
    <r>
      <rPr>
        <b/>
        <sz val="10"/>
        <color rgb="FFFF0000"/>
        <rFont val="Arial"/>
        <family val="2"/>
      </rPr>
      <t>paralyzation proc I</t>
    </r>
    <r>
      <rPr>
        <sz val="10"/>
        <color rgb="FFFF0000"/>
        <rFont val="Arial"/>
        <family val="2"/>
      </rPr>
      <t>)</t>
    </r>
  </si>
  <si>
    <t>desiccation proc I</t>
  </si>
  <si>
    <t>desiccation proc II</t>
  </si>
  <si>
    <t>dessication proc I, magic resistance (100%), weapon immunity II, ambush III, engorgement</t>
  </si>
  <si>
    <t>create drought (once per week), gear: p'oh rod, desiccation proc II, become invisible I, weapon immunity I</t>
  </si>
  <si>
    <r>
      <t xml:space="preserve">tiny iron rod, damage 1-6, when wielded by a p'oh it triggers </t>
    </r>
    <r>
      <rPr>
        <b/>
        <sz val="10"/>
        <rFont val="Arial"/>
        <family val="2"/>
      </rPr>
      <t>dessication proc II</t>
    </r>
  </si>
  <si>
    <t>(2-10)</t>
  </si>
  <si>
    <t>drain strength IV, audible glamer I (once each per day), jump (twice per day), communal enervation, magic resistance (30%)</t>
  </si>
  <si>
    <t>drain strength IV</t>
  </si>
  <si>
    <t>cold proc III, drain strength III, camouflage (90%), weapon immunity I, cold immunity I, mind control immunity, camouflage, propagate III, light vulnerable II</t>
  </si>
  <si>
    <t>proc: 2-5 cold damage (plus drain strength in drain strength III)</t>
  </si>
  <si>
    <t>drain strength III</t>
  </si>
  <si>
    <t>drain strength II</t>
  </si>
  <si>
    <t>level drain I, drain strength I, merge I, flash bang, weapon immunity VII, magic resistance (50%), attack first, mind control immunity, holy water vulnerable II</t>
  </si>
  <si>
    <t>drain strength I</t>
  </si>
  <si>
    <t>drain strength V</t>
  </si>
  <si>
    <t>unholy word, power word stun, fireball IV, phantasmal killer, symbol of death, symbol of discord, symbol of fear, symbol of hopelessness, symbol of insanity, symbol of pain I, symbol of persuasion, symbol of sleep, symbol of stunning (once per week each), cloudkill I, flame strike, psionics XXIV, level drain III, cause fear I, darkness VI, magic resistance (75%), weapon immunity II, become invisible I, drain strength V, gear: slaadi symbol, gear: sword of sharpness (100%), shape change III, illusion I, gate XVII, telepathy I, ESP I, detect invisible, detect magic I, locate object, wind walk II, astral projection I, planar travel V</t>
  </si>
  <si>
    <t>dispel magic II (2 times per day), drain strength V, fog cloud (3 times each per day), adhesion III, fascinate, summon XII, weapon immunity I, magic resistance X, become invisible I, gaseous form I, fearless I, illusion immune, acid immunity, fire resistance I, cold resistance I, ESP I, tongues, detect good, detect invisible, detect magic I, infravision I, ultravision I</t>
  </si>
  <si>
    <t>ray of enfeeblement (once per day), dispel magic VI, drain strength V, fog cloud (3 times each per day), acid proc IV, hug VII, fascinate, summon XIII, weapon immunity II, magic resistance XI, become invisible I, gaseous form I, fearless I, illusion immune, acid immunity, poison immunity, fire resistance I, cold resistance I, ESP I, tongues, detect good, detect invisible, detect magic I, infravision III, ultravision I</t>
  </si>
  <si>
    <t>cloudkill II, beguile, stinking cloud, ray of enfeeblement (once each per day), dispel magic VII, fog cloud, drain strength V (3 times each per day), wary IV, wield XXV, summon XIV, weapon immunity III, weapon immunity XXXIV, magic resistance XII, become invisible I, gaseous form I, fearless I, illusion immune, acid immunity, poison immunity, fire resistance I, cold resistance I, ESP I, tongues, detect good, detect invisible, detect magic I, infravision I, ultravision I</t>
  </si>
  <si>
    <t>load a proc on the caster's next attack (either claw or beak stab), target must save vs spell or lose 45% of its strength, duration 13 rounds</t>
  </si>
  <si>
    <t>proc: 1-6 illusory damage; if target survives engagement, all illusory damage fades after 3-12 rounds</t>
  </si>
  <si>
    <t>stinger procs poison, target must save vs poison or become catatonic 1-6 days, with a 25% chance of death</t>
  </si>
  <si>
    <t>+4 to hit with tail</t>
  </si>
  <si>
    <t>accuracy XV</t>
  </si>
  <si>
    <t>magic resistance (35%), tail sting, accuracy XV, camouflage (80%), heightened senses III, telepathy I, linked: pseudo-dragon</t>
  </si>
  <si>
    <t>stealth</t>
  </si>
  <si>
    <r>
      <t xml:space="preserve">lunge out from its tunnel and attack at +2 to hit, inflicting </t>
    </r>
    <r>
      <rPr>
        <b/>
        <sz val="10"/>
        <rFont val="Arial"/>
        <family val="2"/>
      </rPr>
      <t>tunnel worm seize</t>
    </r>
    <r>
      <rPr>
        <sz val="10"/>
        <rFont val="Arial"/>
        <family val="2"/>
      </rPr>
      <t xml:space="preserve"> on a successful hit</t>
    </r>
  </si>
  <si>
    <t>mobility</t>
  </si>
  <si>
    <t>mobility
piercing</t>
  </si>
  <si>
    <t>components</t>
  </si>
  <si>
    <t>reflect 3-12 damage vs any size-L predator bite</t>
  </si>
  <si>
    <t>50% chance to strike rear-attacking size-L predator with 1-3 frill spikes, 1-6 damage each</t>
  </si>
  <si>
    <t>brandish</t>
  </si>
  <si>
    <t>innate invisibility</t>
  </si>
  <si>
    <t>become invisible, innate invisibility</t>
  </si>
  <si>
    <t>innate invisibility, ambush I, weapon immunity I, aerial grapple</t>
  </si>
  <si>
    <t>level drain II, classed, regenerate III, summon VIII, innate invisibility, weapon immunity I, mind control immunity, assume form IV, propagate V, vampire vulnerabilities, holy water vulnerable II</t>
  </si>
  <si>
    <t>breathe euphoria gas (three times per day), magic resistance (12%), dragon spellcasting X, classed (magic user 2), innate invisibility, telepathy II, heightened senses, infravision I</t>
  </si>
  <si>
    <t>breathe euphoria gas (three times per day), magic resistance (12%), dragon spellcasting XI, classed (druid 3), innate invisibility, telepathy II, heightened senses, infravision I</t>
  </si>
  <si>
    <t>breathe euphoria gas (three times per day), magic resistance (24%), dragon spellcasting X, classed (magic user 4), innate invisibility, telepathy II, heightened senses, infravision I</t>
  </si>
  <si>
    <t>breathe euphoria gas (three times per day), magic resistance (24%), dragon spellcasting XI, classed (druid 4), innate invisibility, telepathy II, heightened senses, infravision I</t>
  </si>
  <si>
    <t>breathe euphoria gas (three times per day), magic resistance (35%), dragon spellcasting X, classed (magic user 6), innate invisibility, telepathy II, heightened senses, infravision I</t>
  </si>
  <si>
    <t>breathe euphoria gas (three times per day), magic resistance (35%), dragon spellcasting XI, classed (druid 5), innate invisibility, telepathy II, heightened senses, infravision I</t>
  </si>
  <si>
    <t>breathe euphoria gas (three times per day), magic resistance (48%), dragon spellcasting X, classed (magic user 8), innate invisibility, telepathy II, heightened senses, infravision I</t>
  </si>
  <si>
    <t>breathe euphoria gas (three times per day), magic resistance (48%), dragon spellcasting XI, classed (druid 6), innate invisibility, telepathy II, heightened senses, infravision I</t>
  </si>
  <si>
    <t>breathe euphoria gas (three times per day), magic resistance (60%), dragon spellcasting X, classed (magic user 10), innate invisibility, telepathy II, heightened senses, infravision I</t>
  </si>
  <si>
    <t>breathe euphoria gas (three times per day), magic resistance (60%), dragon spellcasting XI, classed (druid 8), innate invisibility, telepathy II, heightened senses, infravision I</t>
  </si>
  <si>
    <t>breathe euphoria gas (three times per day), magic resistance (72%), dragon spellcasting X, classed (magic user 12), innate invisibility, telepathy II, heightened senses, infravision I</t>
  </si>
  <si>
    <t>breathe euphoria gas (three times per day), magic resistance (72%), dragon spellcasting XI, classed (druid 10), innate invisibility, telepathy II, heightened senses, infravision I</t>
  </si>
  <si>
    <t>breathe euphoria gas (three times per day), magic resistance (84%), dragon spellcasting X, classed (magic user 14), innate invisibility, telepathy II, heightened senses, infravision I</t>
  </si>
  <si>
    <t>breathe euphoria gas (three times per day), magic resistance (84%), dragon spellcasting XI, classed (druid 12), innate invisibility, telepathy II, heightened senses, infravision I</t>
  </si>
  <si>
    <t>breathe euphoria gas (three times per day), magic resistance (96%), dragon spellcasting X, classed (magic user 16), innate invisibility, telepathy II, heightened senses, infravision I</t>
  </si>
  <si>
    <t>breathe euphoria gas (three times per day), magic resistance (96%), dragon spellcasting XI, classed (druid 14), innate invisibility, telepathy II, heightened senses, infravision I</t>
  </si>
  <si>
    <t>innate invisibility, weapon immunity XXIV, magic resistance (20%), mind control immunity, linked: hellcat</t>
  </si>
  <si>
    <t>magic resistance (30%), innate invisibility, tracking I, ambush III, planar awareness, rampage IV</t>
  </si>
  <si>
    <t>magic resistance (25%), polymorph self I (once per day each), innate invisibility, confusion proc, Otto's irresistable dance I [10%], illusion I, wield XIII, gear: faerie bow, faerie war arrow, faerie sleep arrow, faerie amnesia arrow, accuracy VIII, dispel magic I, ESP I, know alignment, dancing lights I</t>
  </si>
  <si>
    <t>cause fear II, innate invisibility, weapon immunity VII</t>
  </si>
  <si>
    <t>drain strength II, vampiric proc I, innate invisibility, weapon immunity I, cold immunity I, magic resistance (30%), infravision III</t>
  </si>
  <si>
    <t>invisible, +4 AC and +4 saving throws, increased chance of surprise, high level/intelligent creatures may automatically detect (DMG pg 60)</t>
  </si>
  <si>
    <t>burst up from below ground (unstatted in both 1e and 2e, should probably just make them a 3-in-6 to surprise)</t>
  </si>
  <si>
    <t>contact shatter</t>
  </si>
  <si>
    <t>weapon immunity XXIII, saving throws XII, contact shatter</t>
  </si>
  <si>
    <t>breathe acid II (once every six hours), burrow ambush I, acid proc I, vulnerable underside I</t>
  </si>
  <si>
    <t>breathe fire VI, armored head V</t>
  </si>
  <si>
    <t>breathe acid I (three times per day), dragon spellcasting II, fear aura VI, saving throws XI, paired ferocity I, heightened senses I, infravision I, subduable, dragon vulnerabilities I</t>
  </si>
  <si>
    <t>breathe lightning (three times per day), dragon spellcasting V, fear aura VI, saving throws XI, paired ferocity I, heightened senses I, infravision I, subduable, dragon vulnerabilities II</t>
  </si>
  <si>
    <t>breathe chlorine gas (three times per day), dragon spellcasting III, fear aura VI, saving throws XI, paired ferocity I, heightened senses I, infravision I, subduable, dragon vulnerabilities III</t>
  </si>
  <si>
    <t>breathe fire I (three times per day), dragon spellcasting VI, fear aura VI, saving throws XI, paired ferocity I, heightened senses I, infravision I, subduable, dragon vulnerabilties IV</t>
  </si>
  <si>
    <t>breathe frost I (three times per day), dragon spellcasting I, fear aura VI, saving throws XI, paired ferocity I, heightened senses I, infravision I, subduable, dragon vulnerabilities V</t>
  </si>
  <si>
    <t>breathe sleep gas I, breathe fear gas (three times per day combined), dragon spellcasting IV, fear aura VI, saving throws XI, paired ferocity I, heightened senses I, infravision I, subduable, dragon vulnerabilities III</t>
  </si>
  <si>
    <t>breathe lightning, breathe repulsion gas (three times per day combined), dragon spellcasting VII, fear aura VI, saving throws XI, paired ferocity I, heightened senses I, infravision I, subduable</t>
  </si>
  <si>
    <t>breathe acid I, breathe slow gas (three times per day combined), dragon spellcasting VI, fear aura VI, saving throws XI, paired ferocity I, heightened senses I, infravision I, subduable</t>
  </si>
  <si>
    <t>breathe fire I, breathe chlorine gas (three times per day combined), polymorph self I, dragon spellcasting IX, fear aura VI, saving throws XI, paired ferocity I, heightened senses I, infravision I, subduable</t>
  </si>
  <si>
    <t>breathe frost II, breathe paralyzing gas (three times per day combined), polymorph self I, dragon spellcasting VIII, fear aura VI, saving throws XI, paired ferocity I, heightened senses I, infravision I, subduable</t>
  </si>
  <si>
    <t>breathe steam I (three times per day), capsize II</t>
  </si>
  <si>
    <t>breathe fire III, ambush II, wary I, heightened senses II</t>
  </si>
  <si>
    <t>breathe frost III (once per turn), cold immunity I, fire vulnerable VII</t>
  </si>
  <si>
    <t>breathe fire IV (twice per day per head), hydra components, lumbering II</t>
  </si>
  <si>
    <t>breathe fire V, fire immunity I</t>
  </si>
  <si>
    <t>breathe acid III, weapon immunity XVIII, light vulnerable II</t>
  </si>
  <si>
    <t>breathe fire X (twice per hour), fire immunity I, fire healing I, saving throwns II, fearless I, cold vulnerable III, lumbering V</t>
  </si>
  <si>
    <t>breathe darkness (three times per day), magic resistance (20%), weapon immunity I, energy drain immunity, dragon spellcasting XII, fear aura VI, saving throws XI, hide in shadows I, heightened senses, ultravision I, infravision V, light vulnerable XI</t>
  </si>
  <si>
    <t>proc</t>
  </si>
  <si>
    <r>
      <t xml:space="preserve">proc/grapple (duration: barkburr HD+1): victim must save vs poison every round or be transformed into a tree over 1 turn, absorbing all but mangic items and coins, after (victimHD) days secondary transformation occurs: full size tree (50%), </t>
    </r>
    <r>
      <rPr>
        <b/>
        <sz val="10"/>
        <rFont val="Arial"/>
        <family val="2"/>
      </rPr>
      <t>badger</t>
    </r>
    <r>
      <rPr>
        <sz val="10"/>
        <rFont val="Arial"/>
        <family val="2"/>
      </rPr>
      <t xml:space="preserve"> (20%), </t>
    </r>
    <r>
      <rPr>
        <b/>
        <sz val="10"/>
        <rFont val="Arial"/>
        <family val="2"/>
      </rPr>
      <t>giant weasel</t>
    </r>
    <r>
      <rPr>
        <sz val="10"/>
        <rFont val="Arial"/>
        <family val="2"/>
      </rPr>
      <t xml:space="preserve"> (10%), </t>
    </r>
    <r>
      <rPr>
        <b/>
        <sz val="10"/>
        <rFont val="Arial"/>
        <family val="2"/>
      </rPr>
      <t xml:space="preserve">7 HD treant </t>
    </r>
    <r>
      <rPr>
        <sz val="10"/>
        <rFont val="Arial"/>
        <family val="2"/>
      </rPr>
      <t xml:space="preserve">(10%) or 1st level druid (10%, 30% for neutral targets), only </t>
    </r>
    <r>
      <rPr>
        <b/>
        <sz val="10"/>
        <rFont val="Arial"/>
        <family val="2"/>
      </rPr>
      <t>wish</t>
    </r>
    <r>
      <rPr>
        <sz val="10"/>
        <rFont val="Arial"/>
        <family val="2"/>
      </rPr>
      <t xml:space="preserve"> can restore a secondary transformation (at the cost of 1 level per day spent in tree form), but </t>
    </r>
    <r>
      <rPr>
        <b/>
        <sz val="10"/>
        <rFont val="Arial"/>
        <family val="2"/>
      </rPr>
      <t>limited wish</t>
    </r>
    <r>
      <rPr>
        <sz val="10"/>
        <rFont val="Arial"/>
        <family val="2"/>
      </rPr>
      <t xml:space="preserve">, </t>
    </r>
    <r>
      <rPr>
        <b/>
        <sz val="10"/>
        <rFont val="Arial"/>
        <family val="2"/>
      </rPr>
      <t>polymorph other</t>
    </r>
    <r>
      <rPr>
        <sz val="10"/>
        <rFont val="Arial"/>
        <family val="2"/>
      </rPr>
      <t xml:space="preserve">, </t>
    </r>
    <r>
      <rPr>
        <b/>
        <sz val="10"/>
        <rFont val="Arial"/>
        <family val="2"/>
      </rPr>
      <t>turn wood</t>
    </r>
    <r>
      <rPr>
        <sz val="10"/>
        <rFont val="Arial"/>
        <family val="2"/>
      </rPr>
      <t xml:space="preserve"> and </t>
    </r>
    <r>
      <rPr>
        <b/>
        <sz val="10"/>
        <rFont val="Arial"/>
        <family val="2"/>
      </rPr>
      <t>plant reduction</t>
    </r>
    <r>
      <rPr>
        <sz val="10"/>
        <rFont val="Arial"/>
        <family val="2"/>
      </rPr>
      <t xml:space="preserve"> can all reverse primary transformation, while </t>
    </r>
    <r>
      <rPr>
        <b/>
        <sz val="10"/>
        <rFont val="Arial"/>
        <family val="2"/>
      </rPr>
      <t>neutralize poison</t>
    </r>
    <r>
      <rPr>
        <sz val="10"/>
        <rFont val="Arial"/>
        <family val="2"/>
      </rPr>
      <t xml:space="preserve"> has a 30% chance +5% per caster level</t>
    </r>
  </si>
  <si>
    <r>
      <t xml:space="preserve">proc/grapple (duration: barkburr HD+1): victim must save vs poison every round or be transformed into a tree over 1 turn, absorbing all but mangic items and coins, after (victimHD) days secondary transformation occurs: dead tree, only </t>
    </r>
    <r>
      <rPr>
        <b/>
        <sz val="10"/>
        <rFont val="Arial"/>
        <family val="2"/>
      </rPr>
      <t>wish</t>
    </r>
    <r>
      <rPr>
        <sz val="10"/>
        <rFont val="Arial"/>
        <family val="2"/>
      </rPr>
      <t xml:space="preserve"> can restore a secondary transformation (at the cost of 1 level per day spent in tree form), but </t>
    </r>
    <r>
      <rPr>
        <b/>
        <sz val="10"/>
        <rFont val="Arial"/>
        <family val="2"/>
      </rPr>
      <t>limited wish</t>
    </r>
    <r>
      <rPr>
        <sz val="10"/>
        <rFont val="Arial"/>
        <family val="2"/>
      </rPr>
      <t xml:space="preserve">, </t>
    </r>
    <r>
      <rPr>
        <b/>
        <sz val="10"/>
        <rFont val="Arial"/>
        <family val="2"/>
      </rPr>
      <t>polymorph other</t>
    </r>
    <r>
      <rPr>
        <sz val="10"/>
        <rFont val="Arial"/>
        <family val="2"/>
      </rPr>
      <t xml:space="preserve">, </t>
    </r>
    <r>
      <rPr>
        <b/>
        <sz val="10"/>
        <rFont val="Arial"/>
        <family val="2"/>
      </rPr>
      <t>turn wood</t>
    </r>
    <r>
      <rPr>
        <sz val="10"/>
        <rFont val="Arial"/>
        <family val="2"/>
      </rPr>
      <t xml:space="preserve"> and </t>
    </r>
    <r>
      <rPr>
        <b/>
        <sz val="10"/>
        <rFont val="Arial"/>
        <family val="2"/>
      </rPr>
      <t>plant reduction</t>
    </r>
    <r>
      <rPr>
        <sz val="10"/>
        <rFont val="Arial"/>
        <family val="2"/>
      </rPr>
      <t xml:space="preserve"> can all reverse primary transformation, while </t>
    </r>
    <r>
      <rPr>
        <b/>
        <sz val="10"/>
        <rFont val="Arial"/>
        <family val="2"/>
      </rPr>
      <t>neutralize poison</t>
    </r>
    <r>
      <rPr>
        <sz val="10"/>
        <rFont val="Arial"/>
        <family val="2"/>
      </rPr>
      <t xml:space="preserve"> has a 30% chance +5% per caster level</t>
    </r>
  </si>
  <si>
    <t>Dragon 147</t>
  </si>
  <si>
    <t>Dragon 135</t>
  </si>
  <si>
    <t>this issue is concerned with other game systems</t>
  </si>
  <si>
    <t>Dragon 136</t>
  </si>
  <si>
    <t>Dragon 137</t>
  </si>
  <si>
    <t>Dragon 138</t>
  </si>
  <si>
    <t>Dragon 139</t>
  </si>
  <si>
    <t>Dragon 140</t>
  </si>
  <si>
    <t>Dragon 141</t>
  </si>
  <si>
    <t>Dragon 142</t>
  </si>
  <si>
    <t>Dragon 143</t>
  </si>
  <si>
    <t>Dragon 144</t>
  </si>
  <si>
    <t>Dragon 145</t>
  </si>
  <si>
    <t>Dragon 146</t>
  </si>
  <si>
    <r>
      <t xml:space="preserve">bards always attack using their fighter level (which stays fixed regardless of bard level). Bards only receive a max +2 per die level from con bonus </t>
    </r>
    <r>
      <rPr>
        <sz val="8"/>
        <color rgb="FFFF0000"/>
        <rFont val="Arial"/>
        <family val="2"/>
      </rPr>
      <t xml:space="preserve">(which can result in a massive number of hp). </t>
    </r>
    <r>
      <rPr>
        <sz val="8"/>
        <rFont val="Arial"/>
        <family val="2"/>
      </rPr>
      <t>Bards have access to all druid abilities, although it is recommended that shape-shifting be limited (due to unlimited hp recovery). bards cannot take their thief levels in acrobat</t>
    </r>
  </si>
  <si>
    <t>even blunt-tipped arrows are off-limits to clerics. Clerics can attempt to control undead with a matching non-neutral alignment and turn all others. true neutral clerics are legal, and these clerics can attempt to control on true neutral undead (and turn all others). druids cannot turn undead. shapeshifting druids transform their equipment as well. optionally, DMs may permit druids to transform into giant animal forms that are within the caster's weight limit, however it may make sense to limit even those to animals that occur in that locale</t>
  </si>
  <si>
    <t>barbarians can build a stronghold and/or hire men-at-arms, but they never attract followers. men-at-arms are not capped by charisma - they are strictly for hire - however alignment, kindness and generosity will affect their morale. for barbarians, charisma only counts toward barbarian men-at-arms. a barbarian horde is "summoned" when the barbarian returns to his home territory and summons them (via drums, smoke signals or horsemen). It takes one or more weeks to assemble a hord</t>
  </si>
  <si>
    <r>
      <t xml:space="preserve">barbarians lose their special dexterity bonus when using chain mail, even when it's magical. However they receive the full bonus in elfin chain. barbarian first aid may be applied once per wound </t>
    </r>
    <r>
      <rPr>
        <sz val="8"/>
        <color rgb="FFFF0000"/>
        <rFont val="Arial"/>
        <family val="2"/>
      </rPr>
      <t>(the implication here is that individual attacks/damage should be tracked relative to the barbarian target)</t>
    </r>
  </si>
  <si>
    <t>paladin spells are cast at 1st level when they're 9th level, 2nd level when they're 10th, etc. they do not receive bonus spells for high wisdom</t>
  </si>
  <si>
    <t>casters of protection from evil 10' radius (including paladins) can opt to allow one or more creatures into the AoE, however the caster is still +2 on saving throws and AC</t>
  </si>
  <si>
    <t>druid shape change is limited to one reptile form, one bird form and one mammal form per day. druids receive bonus spells for high wisdom. druids are less likely to identify plants from unfamiliar terrains</t>
  </si>
  <si>
    <t>drow have the same starting ages as other elves</t>
  </si>
  <si>
    <t>fighters can get special bows to match high strength, but they must be composite bows. the cost is doubled for each +1 of str damage permitted</t>
  </si>
  <si>
    <t>fighters get one attack per level against targets with less than one HD. the fighter must decide whether he is using sweep or multi-attack at the start of the round (for instance, if the targets are a mix of &gt;1 and &lt;1)</t>
  </si>
  <si>
    <t>incorporeal creatures (such as wraiths, spectres, banshees, ghosts and gaseous form vampires) are immune to physical restraint spells such as web. undead with negative plane connection retain this connection regardless of which plane they travel to/are banished to</t>
  </si>
  <si>
    <t>skeletons effectively have 60' infravision; other eyeless creatures are not fooled by invisibility, but skeletons are</t>
  </si>
  <si>
    <t>intelligent undead are vulnerable to psionic attack, such as domination (this doesn't count as a charm effect). liches and vampires are the only undead which can retain class abilities, which includes psionics. ghouls are the only undead which are kept at bay by protection from evil, although this effect breaks if they are attacked</t>
  </si>
  <si>
    <t>generally, only humans and demihumans can become undead. the exception is animals or monsters raised as skeletons or zombies. all undead are immune to charm, hold, sleep, paralyzation and poison effects. a banshee is turned as a special monster in the turn table</t>
  </si>
  <si>
    <t>spectres cannot inflict damage or drain levels in sunlight, or in bright light (greater than continual light); they regain their powers immediately upon leaving sunlight. a vampire is rendered incapacitated by a stake through the heart</t>
  </si>
  <si>
    <t>nilbogs gain hp from attack spells, with death magic doubling their hitpoints</t>
  </si>
  <si>
    <t>only the bite of lycanthropes can inflict lycanthropy (never the claws)</t>
  </si>
  <si>
    <t>a large scorpion is 3.5' long. A swarm of normal-sized stinging/biting insects/arachnids inflicts 1-2 hp per round. a 2 HD green slime is about 3' in diameter, or 7 square feet, and each additional HD adds 3 square feet</t>
  </si>
  <si>
    <t>Dragon 138, cont'd</t>
  </si>
  <si>
    <t>while touch-delivered spells require a successful melee hit, creatures with normal weapon immunity are not immune to them. touch-delivered spells remain on-hand requires until fired, but require enough concentration that taking damage will cause them to discharge</t>
  </si>
  <si>
    <t>succubus and alu-demon shape change is not the same as the 9th level magic user spell, and does not confer the abilities of their assumed form. it works more like druidic shape change (for purposes of disguise and deception). the size change is limited to 25% in either direction</t>
  </si>
  <si>
    <t>time elementals do not make fine-tune adjustments in their time travel; they move over wide distances and in big intervals (1,000+ years)</t>
  </si>
  <si>
    <t>a barghest up to 8+8 HD can be turned as special; 9+9 HD and above cannot be turned. holy water inflicts normal damage upon them (2-7 hp). barghests 6+6 HD are AC 2 and inflict 8-14 damage, barghests 7+7 HD are AC 1 and inflict 9-15 damage, etc. barghests above 8+8 HD are large sized</t>
  </si>
  <si>
    <t>higher-level spell slots cannot be filled with lower-level spells, except using effects like Rary's mnemonic enhancer or Mordenkainen's lucubration</t>
  </si>
  <si>
    <t>magic users can be harmed by their own AoEs</t>
  </si>
  <si>
    <t>exchanging a spell works like this: 1) Mage A writes the spell to a scroll, 2) Mage B attempts to write the spell to his book, rolling his "chance to know", 3) whether or not he is successful, the spell vanishes from the scroll. a spell cannot be written book-to-book; there must always be an intermediate scroll</t>
  </si>
  <si>
    <t>rangers may wear any armor. rangers automatically receive read magic at 9th level. an 8th level ranger casts druid spells at 1st level; a 9th level ranger casts druid spells at 2nd level and magic user spells at 1st level, etc. rangers do not receive bonus spells for high wisdom, and they cannot use druid or magic user items</t>
  </si>
  <si>
    <t>rangers may only own what they can carry, but they are permitted to build a stronghold or own a steed. an elven ranger does not receive a double adjustment for surprise, only the better one</t>
  </si>
  <si>
    <t>allowing for un-penalized dual-wielding is not recommended. assassins are permitted to use shields (UA is wrong on this)</t>
  </si>
  <si>
    <r>
      <t xml:space="preserve">only one of the following rules should be applied: 1) assassination is not a melee tactic and cannot be performed against a surprised character during combat, but is a plotted scheme with success based on the assassinations table on DMG, pg. 75, or 2) assassination is a melee tactic but may only be used against surprised opponents </t>
    </r>
    <r>
      <rPr>
        <i/>
        <sz val="8"/>
        <rFont val="Arial"/>
        <family val="2"/>
      </rPr>
      <t>and</t>
    </r>
    <r>
      <rPr>
        <sz val="8"/>
        <rFont val="Arial"/>
        <family val="2"/>
      </rPr>
      <t xml:space="preserve"> cannot be combined with backstabbing; to-hit is required, and then assassination roll is made; on failure, normal damage is inflicted</t>
    </r>
  </si>
  <si>
    <t>Dragon 139, cont'd</t>
  </si>
  <si>
    <t xml:space="preserve">back stabbing can only be performed with melee weapons; a dual-wielding thief or assassination only gets to backstab with their primary hand, while the secondary attack is made at +2. only one backstab attempt may be made per round, even during surprise segments. backstab multipliers strictly apply to base weapon damage; strength and magic bonuses are added after </t>
  </si>
  <si>
    <t>modifiers to safe falling distances for thief acrobats only apply to listed distances, not inferred distances. for example, a 9th level acrobat can automatically fall 10' without taking damage, or 20' with a 25% reduction to damage taken; if that acrobat has an 18 dex (+5' to falling), their safe distance is still 10' but their modified (25% reduction) interval is now 25'</t>
  </si>
  <si>
    <t>acrobat evasion can be performed against missile attacks (though only if they have initiative, same as any other evasion attempt)</t>
  </si>
  <si>
    <t>acrobats can be any race, and can be multiclassed into any combination legal to thieves. note that acrobats cannot be dual-classed with assassins since like subclasses cannot be combined. there is an expanded multiclass list in Dragon #103, pg. 49</t>
  </si>
  <si>
    <r>
      <t xml:space="preserve">multiclassed fighter types are permitted to specialize with a weapon. </t>
    </r>
    <r>
      <rPr>
        <sz val="8"/>
        <color rgb="FFFF0000"/>
        <rFont val="Arial"/>
        <family val="2"/>
      </rPr>
      <t>(reversed later in this sage advice)</t>
    </r>
    <r>
      <rPr>
        <sz val="8"/>
        <rFont val="Arial"/>
        <family val="2"/>
      </rPr>
      <t xml:space="preserve"> dual-classed fighter types with specialization lose it upon assuming a new primary class, but a character dual-classing into fighter is allowed to specialize. the decision to specialize must be made at first level and must be assigned to a specific type of weapon (not a weapon class)</t>
    </r>
  </si>
  <si>
    <t>a character dual-classed into cleric is permitted to use edged weapons once cleric exceeds his original class level, however that character then attacks as the prior level/class. a multiclassed fighter/magic user may cast spells in full plate mail but a dual-classed fighter/magic user may not (that ability is unique to elves, so apparently not fighter/illusionists either)</t>
  </si>
  <si>
    <r>
      <t xml:space="preserve">only single-classed fighters may specialize </t>
    </r>
    <r>
      <rPr>
        <sz val="8"/>
        <color rgb="FFFF0000"/>
        <rFont val="Arial"/>
        <family val="2"/>
      </rPr>
      <t>(reversal from earlier in this sage advice)</t>
    </r>
    <r>
      <rPr>
        <sz val="8"/>
        <rFont val="Arial"/>
        <family val="2"/>
      </rPr>
      <t xml:space="preserve"> cavaliers and barbarians may not multiclass, but cavaliers can dual-class. multiclass characters get all weapon proficiencies for both classes, but these are always kept separate: for instance, a fighter/thief might have fighter proficiency in short sword as well as thief proficiency in that weapon</t>
    </r>
  </si>
  <si>
    <t>question notes that Oriental Adventures appears to differ from classic D&amp;D in dual-classing: "always uses the most advantageous combat and saving throws of the two classes, without penalty" - response indicates that a high-level OA fighter-type could get multiple attacks with a weapon proficiency from a non-fighter class</t>
  </si>
  <si>
    <t>innate surprise (such as elves' 66.6% via silent movement) and thieves' move silent do not interact in any way; the character can use one or the other. interestingly, elfin chain prevents elf surprise but not move silently</t>
  </si>
  <si>
    <t>half-orc max dexterity is 17, not 14 (as listed in PH)</t>
  </si>
  <si>
    <t>covers Top Secret game errata</t>
  </si>
  <si>
    <t>Zuggtmoy from Temple of Elemental Evil has the full suite of demonic abilities and immunities</t>
  </si>
  <si>
    <t>multiclass clerics in the Greyhawk setting are permitted edged weapons</t>
  </si>
  <si>
    <t>Dragon 142, 
cont'd</t>
  </si>
  <si>
    <t>gauntlets of ogre power affect only the arms and chest, therefore an acrobat would not benefit from the 18 strength with respect to high jump or running broad jump modifiers</t>
  </si>
  <si>
    <t>dragons subdual can last indefinitely where the dragon is not diametrically opposed to the captor's alignment and treated well (given hoard, fed, firmly disciplined), however intelligent, spell-using dragons will often be dangerous and disloyal</t>
  </si>
  <si>
    <t>Tarrasque's second attack is 1-12, not 1-2 (as listed in MM2). Tarrasque's rush effect is 60' of extra movement, no attack bonus</t>
  </si>
  <si>
    <t>beholder's anti-magic ray is functionally identical to anti-magic shell</t>
  </si>
  <si>
    <t>psionic strength is calculated upon character creation and represents the maximum value; this value converts to one point each of psionic defense and psionic attack, which are expended during psionic combat. psionic disciplines are considered level one mastery upon acquisition, then increment as the character continues gaining levels</t>
  </si>
  <si>
    <t>thief's hear noise requires deliberate concentration</t>
  </si>
  <si>
    <t>drow rhymes with cow</t>
  </si>
  <si>
    <t>gold, gem and jewelry xp is awarded when the treasure is assigned to the PC. No xp is awarded for magic items that are sold.</t>
  </si>
  <si>
    <t xml:space="preserve">coin capacity: backpack, 400 | large belt pouch, 200 | small belt pouch, 100 | large box, 200 | small box, 50 | wooden chest, 15 per gp of encumbrance | large sack, 400 | small sack, 100 | large saddlebag, 1,000 | small saddlebag, 250 | ship, 900 per hull point </t>
  </si>
  <si>
    <t>characters and NPCs still possess their full abilities/movement at 1 hp</t>
  </si>
  <si>
    <t>some one-way doors are concealed on the "wrong" side, others will look like doors</t>
  </si>
  <si>
    <r>
      <t xml:space="preserve">thieves are not permitted to use bows </t>
    </r>
    <r>
      <rPr>
        <sz val="8"/>
        <color indexed="10"/>
        <rFont val="Arial"/>
        <family val="2"/>
      </rPr>
      <t>(reiterated in Polyhedron 14, overturned in Dragon 141)</t>
    </r>
  </si>
  <si>
    <r>
      <t xml:space="preserve">fighters can get special bows to match high strength, but they must be composite bows. the cost is doubled for each +1 of str damage permitted </t>
    </r>
    <r>
      <rPr>
        <sz val="8"/>
        <color rgb="FFFF0000"/>
        <rFont val="Arial"/>
        <family val="2"/>
      </rPr>
      <t>(reiterated from Dragon 137)</t>
    </r>
  </si>
  <si>
    <t>Orb of Dragonkind has a range of 10-40 miles</t>
  </si>
  <si>
    <t>death knights are affected by normal weapons. Lord Soth summons Soth Legions rather than demons</t>
  </si>
  <si>
    <t>Tanis (Dragonlance) attained 12th level in fighter as a special award for his role in epid incidents. Raistlin was permitted lightning bolt (despite black robe limitations) for the same reason. Krynn PCs generally do not adhere to the same limitations and requirements as Oerth races. for instance, Sylvanesti can be paladins</t>
  </si>
  <si>
    <t>knights of Solamnia retain their lower-order abilities when promoting. The listed transition points are optional - the knight may promote at any time thereafter, but he will then drop to the minimum level (retaining hp, saving throws and combat ability, but resetting xp) and will remain there until exceeding his prior level</t>
  </si>
  <si>
    <t>tinker gnome min/max - str: 6/any | int: 10/any | wis: any/12 | dex: 12/any | con: 8/any | cha: any/any</t>
  </si>
  <si>
    <t>Krynn has no druids. Krynn has illusionists, but they are always renegades. Black Robe Mages are not allowed to use evocation spells. Wizards who change lose two levels of experience. all PCs and NPCs in Krynn are capped at 18th level</t>
  </si>
  <si>
    <t>paladins now become cavaliers instead of fighters when they lose paladinhood</t>
  </si>
  <si>
    <t>PC halflings do not benefit from the +3 racial bonus to hit with missile weapons, described in MM</t>
  </si>
  <si>
    <t>elves and half-elves are resistant to all forms of charm, including innate charm (such as vampire gaze and harpy song)</t>
  </si>
  <si>
    <t>humans and dwarves can have children together, but they will either be full dwarf or full human</t>
  </si>
  <si>
    <t>some extraordinary humanoids can gain fighter levels, and even develop weapon specialization, however it should be extremely rare</t>
  </si>
  <si>
    <t>non-thieves must use bend bars/lift gates to attempt to open locked chests and/or doors. Non-thieves have hear noise rules in DMG, pg. 60</t>
  </si>
  <si>
    <t>Dragon 144, cont'd</t>
  </si>
  <si>
    <t>all characters are assumed to be in good physical condition (ie, no improving attributes with exercise, except for cavaliers).</t>
  </si>
  <si>
    <t>all fighter-types can benefit from max con bonuses to hp (fighter, paladin, ranger, cavalier, barbarian). name level characters do not gain con bonus on their fixed-hp awards. characters who lose constitution (such as through raise dead or resurrection) lose bonus hp as well</t>
  </si>
  <si>
    <t>age-penalty to strength reduces any exceptional strength to 17. this is a correction to earlier printings of DMG (which say "subtract 1 or half exceptional rating")</t>
  </si>
  <si>
    <t>age-bonuses to intelligence or wisdom (or to charisma via other means) allow for a new check for psionics. fractions are always dropped when rolling for psionics</t>
  </si>
  <si>
    <t>DMG (pg. 85) recommends awarding 1,000 xp to dying characters, to be divided equally among all surviving characters</t>
  </si>
  <si>
    <t>characters may hold their breath to avoid gas damage, however some gas effects, such as green dragon breath, work immediately with contact. Breath-holding is detailed in DSG, pg. 12. exhaustion/fatigue is detailed in WSG, pg. 88</t>
  </si>
  <si>
    <t>big xp awards will sometimes result in characters hitting a cap, just below the threshold two levels higher. Such a character cannot gain xp until they've completed training for the subsequent level</t>
  </si>
  <si>
    <t>when a creature saves against silence, 15' radius, the center point of the effect lands one foot behind the target</t>
  </si>
  <si>
    <t>glyph of warding: level drain duplicates a reversed restoration spell, therefore the caster of such a glyph must be a 16th level cleric</t>
  </si>
  <si>
    <t>tongues only works for the caster and his single target. everyone else hears both units speaking in their native tongue</t>
  </si>
  <si>
    <t>find the path cannot be used to find objects, or as a treasure-finder</t>
  </si>
  <si>
    <t>dust devils are dispelled by coming into contact with magic resistant creatures, however they must have traditional magic resistance; neither elves (with sleep immunity) nor will-o'-wisps (immune to most magic) will dispel a dust devil</t>
  </si>
  <si>
    <t>cleric spell acquisition is described up to 29th level in PH; the progression continues as follows: 30th gains a 7 | 31st gainst a 7 | 32nd gains 123 | 33rd gains 456 | 34th level gainst a 7 | 35th gainst 123 | continues in a three-step loop</t>
  </si>
  <si>
    <t>illusionist spells: 19 intelligence confers immunity to 1st level illusionist spells, and this includes (higher-level) MU spells that mirror 1st level Ill spells | permanency constitution loss is always assessed against the caster | fear, the reverse of remove fear, has no saving throw, but it does require a successful to-hit roll | color spray cannot affect creatures with more HD than the caster has levels</t>
  </si>
  <si>
    <t>illusionist spells: shadow walk is not useful for navigating the plane of shadow | wraithform does not bestow flight | the 7th level spell, "1st level MU spell" generates spells cast at level minus 13 (1st at 14th, 2nd at 15th, etc.) | alter self and change self each include clothing and equipment, however altering oneself to be wearing plate armor does not modify AC</t>
  </si>
  <si>
    <t>Dragon 145, cont'd</t>
  </si>
  <si>
    <t>magic-user spells: polymorph self/potion provides the user with functional wings, gills, etc. | animate dead/animate dead monsters requires a small sample (blood, tissue, bone) of the type of creature being reanimated | preserve will not work on a handful of items that derive power from ritual gathering (such as mistletoe for druid spells)</t>
  </si>
  <si>
    <t>magic-user spells: whip spell has two distinct effects 1) cause unintelligent creatures to retreat and 2) disarm armed targets | Otiluke's resilient sphere floats unless the contents are extremely dense | forcecage only allows one escape attempt per magic resistant creature, but will not prevent very small creatures (or teleporting creatures) from escaping</t>
  </si>
  <si>
    <t>magic-user spell acquisition is described up to 29th level in PH; the progression continues as follows: 30th gains 567 | 31st gainst 89 | 32nd gains 1234 | continues in a three-step loop</t>
  </si>
  <si>
    <t>PH pg. 120 (spells can be cast from Ethereal plane to Prime Material) got overturned in L&amp;L pg. 117. magic generally cannot cross planar boundaries with very few exceptions (basilisks, medusae, etc.)</t>
  </si>
  <si>
    <t>drow cannot see through their own darkness effects</t>
  </si>
  <si>
    <t>spell-casters must remain stationary for the duration (in segments) of their spellcasting, whereas combatants can move-then-attack (although some DMs do not allow for on-the-run fighting of either kind)</t>
  </si>
  <si>
    <t>most magic items are created with the enchant an item spell. each + requires a 4th level spell slot. items associated with demi-humans can only be created by very old, wise demi-humans. Illusionist items are created using major creation (instead of enchant an item). Magical tomes can never be created by PCs and are semi-unique</t>
  </si>
  <si>
    <t>bless will not un-curse an item, but remove curse may (under certain circumstances)</t>
  </si>
  <si>
    <t>the damage from fire shield (cold or hot) is not fire or cold based, but physical</t>
  </si>
  <si>
    <t>DMG pg. 28 states that magical armor weighs half as much as non-magical armor and allows movement at the next higher interval (so 6" goes to 9", etc). Other magical equipment (shields, weapons, etc.) weight normal amounts</t>
  </si>
  <si>
    <t>bracers of defense work even if the wearer is asleep or incapacitated. Bracers of defense are not cumulative with armor, but they are cumulative with dexterity</t>
  </si>
  <si>
    <t>magical swords glow, but not other magic weapons. It is at the DM's discretion whether they glow continuously or only under special circumstances. Magic weapons that double damage (such as giant slayer sword) only double their base damage, not strength or magic bonuses. giant slayer works only against giant class creatures ogre-sized or larger</t>
  </si>
  <si>
    <t>when swords of sharpness or vorpal blades cause a severed limb, a d10 should be rolled - 1-2 is head, 3-4 is right arm, etc. the absolute maximum of magical pluses to a magic weapon is +6</t>
  </si>
  <si>
    <t>a potion of longevity could turn the imbiber into a child</t>
  </si>
  <si>
    <t xml:space="preserve">only one form of undead control may be applied to a creature at a time, and the first one to take effect (either potion or evil cleric compel) will run its course before another can be applied - for clerics (DMG pg 65) it is 24 hours minus the number needed to compel in Table III, for the potion it is 5-20 rounds </t>
  </si>
  <si>
    <t>results from the potion-mixing table (DMG pg. 119) are not fixed for a given combination. ie, each mixing event requires a fresh roll, even if the same two potions are used</t>
  </si>
  <si>
    <t>generally, fire and acid do not prevent regeneration, they only prevent a regenerating unit from coming back to life</t>
  </si>
  <si>
    <t>cumulative magic effects of similar effects typically do not stack (example here is ring of protection plus an AoE ring of protection)</t>
  </si>
  <si>
    <t>ring of fire resistance will protect the user's equipment from normal flame, but does not extend the ring's +4 to saving throws</t>
  </si>
  <si>
    <t>Dragon 148</t>
  </si>
  <si>
    <t>Dragon 149</t>
  </si>
  <si>
    <t>Dragon 150</t>
  </si>
  <si>
    <t>Dragon 151</t>
  </si>
  <si>
    <t>Dragon 152</t>
  </si>
  <si>
    <t>Dragon 153</t>
  </si>
  <si>
    <t>Dragon 147, cont'd</t>
  </si>
  <si>
    <r>
      <t xml:space="preserve">recharging a rod, staff or wand requires an enchant an item (6th level magic user) or the equivalent cleric spell </t>
    </r>
    <r>
      <rPr>
        <sz val="8"/>
        <color rgb="FFFF0000"/>
        <rFont val="Arial"/>
        <family val="2"/>
      </rPr>
      <t>(?)</t>
    </r>
    <r>
      <rPr>
        <sz val="8"/>
        <rFont val="Arial"/>
        <family val="2"/>
      </rPr>
      <t>, followed by casts of the highest level spell that can be cast by the device (ex. wall of fire is required for want of fire). Staff of striking can be recharged with spiritual hammer (2nd level cleric) or shatter (2nd level magic user). enhanced item enchantment rules were published in Polyhedron 22, 24, 25, 26 &amp; 31</t>
    </r>
  </si>
  <si>
    <t>rod of cencellation can be created with enchant an item and anti-magic shell (6th level), although the materials should be expensive (due to the power and rarity of the item). Rods can be used as staves (for proficiency, speed factor and damage)</t>
  </si>
  <si>
    <t>druids do not need to be proficient in staff-sling to use the sling function in a staff of slinging, but if not they will suffer from a penalty for non-proficiency. However a wand of force does not require a broadsword proficiency</t>
  </si>
  <si>
    <t>the wand of flame extinguishing has a range of 120'</t>
  </si>
  <si>
    <t>tomes and manuals are generally single use, with permanent effects</t>
  </si>
  <si>
    <t>the cumulative effect of gauntlets of ogre power and girdle of giant strength is specific to certain magical hammers (specifcally, dwarven thrower and hammer of thunderbolts). natural strength loss (such as from old age) do not affect these items, but magical strength loss (such as via shadow proc) does. demi-human level caps are not affected by any strength items</t>
  </si>
  <si>
    <t>striking a bad chord on lyre of building will undo anything accomplished with the lyre that week, but not older objects</t>
  </si>
  <si>
    <t>crystal balls can be used up to eight hours per day by a given user, with failed location attempts counting as one viewing and 10 minutes of use</t>
  </si>
  <si>
    <t>helm of brilliance's 'sword of flame' ability is cumulative with any existing magical effects on the weilder's weapon. hat of disguise's effect is identical to that of alter self</t>
  </si>
  <si>
    <t>only one pair of magical gloves/gauntlets may be worn at a time. only one magical hat/helm may be worn at a time. only one cloak may be worn at a time</t>
  </si>
  <si>
    <r>
      <t xml:space="preserve">cloak of protection stacks only with nonmagical leather armor. Protective qualities from cloaks (such as arachnidia or bat) are not cumulative with armor either </t>
    </r>
    <r>
      <rPr>
        <sz val="8"/>
        <color rgb="FFFF0000"/>
        <rFont val="Arial"/>
        <family val="2"/>
      </rPr>
      <t>(this is an idiotic ruling)</t>
    </r>
  </si>
  <si>
    <t>the four draws from a deck of many things may be performed by one character or four different characters, or any combination thereof</t>
  </si>
  <si>
    <t>a standard ring of regeneration (or the white spindle ioun stone) will bring the recently deceased back to life, but only if they died from combat injuries (and not fire, acid or death magic). It will also restore lost limbs: a finger takes 1 hour, a hand or foot takes 6 hours, an arm or leg takes 1 day, a head takes 1 week</t>
  </si>
  <si>
    <t>philosopher's stone is either green (75%) or white (25%), never both</t>
  </si>
  <si>
    <t>stone of good luck affects system shock rolls, even if the wielder is deceased, but it cannot be 'given' to a deceased character</t>
  </si>
  <si>
    <t>if gem of insight increases the wielder's intelligence and wisdom, they get only one new check for psionics. however the charisma increase provided by ring of human influence is not permanent, and therefore does not provide a new roll</t>
  </si>
  <si>
    <t>quiver of Ehlonna is like a bag of holding (only contains projectiles placed in it). turning a bag of holding inside out simply empties the bag</t>
  </si>
  <si>
    <t>the darkness created by wand of conjuration is impenetrable from without (via detect invisible or continual light), but can be penetrated by clairvoyance or wizard eye. Amulet of proof against detection and location renders immunity to low level divination and detect magic, but not commune, dust of appearance or non-magical invisibility detection</t>
  </si>
  <si>
    <t>hydra's effective hit dice to not decrease as heads are slain. when all heads are reduced to 0 hp, the creature dies immediately. the hydra's body has the same number of hit points as its heads (combined), and it can be slain by direct body hits as well, however it will continue fighting 2-8 rounds after the body is slain, or until it is reduced to -20 hp. AoE damage is distributed across all heads (evenly). lernaean hydra bodies are funcionally invulnerable. both types are vulnerable to death magic, charm and hold</t>
  </si>
  <si>
    <t>weapons outside the wielder's class-permitted options incur an additional -1 to hit, on top of the non-proficiency penalty</t>
  </si>
  <si>
    <t>blind spellcasters are unable to cast target-specific spells, but can cast AoEs and touch spells. regular deafness incurs a 20% chance of spell failure. holy word deafness incurs a 50% chance of failure, but that is due to the intensity of the spell effect</t>
  </si>
  <si>
    <t>to-hit adjustment (based on weapon vs. armor) is applied against the armor type, regardless of bonuses. Under normal circumstances these modifiers are strictly applied against humans/demi-humans/humanoids</t>
  </si>
  <si>
    <t>UA's removal of shields from the Assassin gear list was a misprint, however shields cannot be wielded on assassination attempts. UA's expansion of assassin alignment was intentional (they can be good now)</t>
  </si>
  <si>
    <t>pole-arms with spear tips can be hurled, but at considerable penalty to hit: they are 10/20/30 at -4/-6/-9 to hit, and always do spear damage (1-6/1-8)</t>
  </si>
  <si>
    <t>dark combat rules are provided in DSG, pg. 32. in a nutshell, it's -4 penalties across the board for to-hit</t>
  </si>
  <si>
    <t>Dragon 150,
cont'd</t>
  </si>
  <si>
    <t>space requirements describe the area (in width) required to wield a weapon. for instance, a battle axe is SR 4', so a unit requires a corridor 4' wide to wield a battle axe</t>
  </si>
  <si>
    <t>creatures with at-will abilities may use one such ability, once per round, in addition to normal movement or attacks</t>
  </si>
  <si>
    <r>
      <t xml:space="preserve">the ring of earth elemental command's feather fall effect triggers automatically when the wearer falls more than 5', but downgrades to "at-will, but takes 5 segments to cast" upon full activation </t>
    </r>
    <r>
      <rPr>
        <sz val="8"/>
        <color rgb="FFFF0000"/>
        <rFont val="Arial"/>
        <family val="2"/>
      </rPr>
      <t>(this is an idiotic ruling)</t>
    </r>
  </si>
  <si>
    <t>withdrawal from melee: a character back back out of melee at half speed (still generates an attack of opportunity, but at normal to-hit). a DM may elect to allow an ally to 'cover' for the retreat, meaning the attack is made against them instead</t>
  </si>
  <si>
    <t>units receiving more than one attack routine per round are free to direct those attacks at as many different opponents as they see fit</t>
  </si>
  <si>
    <r>
      <t xml:space="preserve">bastard sword proficiency allows the user to wield the weapon in either manner (one- or two-handed), however a specialist must </t>
    </r>
    <r>
      <rPr>
        <sz val="8"/>
        <color rgb="FFFF0000"/>
        <rFont val="Arial"/>
        <family val="2"/>
      </rPr>
      <t>(should?)</t>
    </r>
    <r>
      <rPr>
        <sz val="8"/>
        <rFont val="Arial"/>
        <family val="2"/>
      </rPr>
      <t xml:space="preserve"> choose which style to specialize in. bastard sword has the same space requirement in either style. the same goes for multi-purpose UA weapons such as kusari-gama - it can be used in either manner, but the unit does not gain proficiency in either chain or kama</t>
    </r>
  </si>
  <si>
    <t>charging units attack at the end of their charge, based on who has the longer reach (where appropriate). DMG pg. 66 has more detail on this</t>
  </si>
  <si>
    <r>
      <t xml:space="preserve">dexterity reaction bonus strictly affects surprise, not initiative. </t>
    </r>
    <r>
      <rPr>
        <sz val="8"/>
        <color rgb="FFFF0000"/>
        <rFont val="Arial"/>
        <family val="2"/>
      </rPr>
      <t xml:space="preserve">(don't like this ruling) </t>
    </r>
    <r>
      <rPr>
        <sz val="8"/>
        <rFont val="Arial"/>
        <family val="2"/>
      </rPr>
      <t>separately, short sword of quickness (which allows automatic first attack) only applies if the wielder actually intends to (and can) attack - an acrobat could not wield a ssoq to gain a free evasion every round</t>
    </r>
  </si>
  <si>
    <r>
      <t xml:space="preserve">neither fired nor hurled weapons are permitted when the attacker is in melee combat </t>
    </r>
    <r>
      <rPr>
        <sz val="8"/>
        <color rgb="FFFF0000"/>
        <rFont val="Arial"/>
        <family val="2"/>
      </rPr>
      <t>(don't like this ruling)</t>
    </r>
  </si>
  <si>
    <t>when firing missile weapons into melee combat, the shooter rolls to determine which unit is being targeted, which each unit in melee around the intended target receiving an equal proportion, modified by size. M is doubled vs S, L is doubled vs M, anything 9' or taller may automatically be solo-targeted, any two units 3' shorter than the intended target may be ignored. attack roll is always made against the randomly assigned target's AC</t>
  </si>
  <si>
    <t>most handheld objects cannot be thrown further than 50'. flasks of oil (holy water, flaming) are limited to 30'</t>
  </si>
  <si>
    <t>creatures with gaze attacks produced by the shadow monster spells check on a per-attempt basis to see whether their gaze attacks work, using the same percentage as is listed in the spell description (20%, 40% or 60%)</t>
  </si>
  <si>
    <r>
      <t xml:space="preserve">gaze attacks may be directed at one target per round in addition to any physcial attacks. unintelligent creatures will gaze randomly, intelligent creatures will pick their targets. subjects generally receive a save vs. petrification. Units may elect to avert their gaze, attacking and defending at -4. some DMs rule that a surprised group would need to make saving throws for each member in the surprise round </t>
    </r>
    <r>
      <rPr>
        <sz val="8"/>
        <color rgb="FFFF0000"/>
        <rFont val="Arial"/>
        <family val="2"/>
      </rPr>
      <t>(don't like that last bit)</t>
    </r>
  </si>
  <si>
    <t>it is generally not possible for a size-M unit wielding a vorpal blade/sword of sharpness to sever the neck of a very large unit (greater than 9')</t>
  </si>
  <si>
    <t>unholy water works against paladins (as well as devas and solars)</t>
  </si>
  <si>
    <r>
      <t xml:space="preserve">a spell caster must remain stationary for the duration of the casting time of their spell - they can move after it (though not attack) up to the the proportion of their movement remaining. example: fireball takes 3 segments, caster can move up to 70% of their movement rate. the same applies to turning undead </t>
    </r>
    <r>
      <rPr>
        <sz val="8"/>
        <color rgb="FFFF0000"/>
        <rFont val="Arial"/>
        <family val="2"/>
      </rPr>
      <t>(polyhedron 21 says they can't move either, which is presented as optional here)</t>
    </r>
    <r>
      <rPr>
        <sz val="8"/>
        <rFont val="Arial"/>
        <family val="2"/>
      </rPr>
      <t xml:space="preserve"> however, clerics receive full AC when turning</t>
    </r>
  </si>
  <si>
    <t>torches can be used as weapons (club), and as a secondary weapon at the DM's discretion. flame is 10% likely to be extinguisehd on any given hit, but may otherwise light flammable materials</t>
  </si>
  <si>
    <t>weapon speed factor is primarily used for breaking ties in initiative (low=faster) or in determining first-attack on approach (high=longer). drawing a weapon takes/adds one segment. sheathing a weapon takes one round</t>
  </si>
  <si>
    <t>paralyzation does not prevent at-will abilities, so a unit using a fly spell would still be able to fly while paralyzed. remove paralysis (3rd level clearic) removes all forms of paralysis | cure disease (3rd level cleric) removes undead paralysis | neutralize poison (4th level cleric) removes monster-based paralysis | dispel magic (3rd level cleric/magic user) removes magical paralysis (glyph of warding, paralyzation)</t>
  </si>
  <si>
    <t>a melee attack in AD&amp;D represents the outcome of an exchange of several blows. units with multiple attack sequences don't receive more attacks, but land a larger percentage of telling blows</t>
  </si>
  <si>
    <r>
      <t xml:space="preserve">saps must be deployed as called headshots, as detailed at DMG pg. 46. in a nutshell, only 50% of sap attacks directed at helmetless targets have a chance of hitting. An alternate rule is provided: sap users must roll 4 higher than the to-hit targeted, but do not factor in any bonuses except back-attack </t>
    </r>
    <r>
      <rPr>
        <sz val="8"/>
        <color rgb="FFFF0000"/>
        <rFont val="Arial"/>
        <family val="2"/>
      </rPr>
      <t>(this is barely better)</t>
    </r>
  </si>
  <si>
    <r>
      <t xml:space="preserve">the to-hit bonus against sleeping targets is +4 </t>
    </r>
    <r>
      <rPr>
        <sz val="8"/>
        <color rgb="FFFF0000"/>
        <rFont val="Arial"/>
        <family val="2"/>
      </rPr>
      <t>(where did the automatic hit rule come from?)</t>
    </r>
  </si>
  <si>
    <t>Dragon 154</t>
  </si>
  <si>
    <t>Dragon 155</t>
  </si>
  <si>
    <t>Dragon 156</t>
  </si>
  <si>
    <t>Dragon 157</t>
  </si>
  <si>
    <t>Dragon 158</t>
  </si>
  <si>
    <t>Dragon 159</t>
  </si>
  <si>
    <t>Dragon 160</t>
  </si>
  <si>
    <t>Dragon 161</t>
  </si>
  <si>
    <t>Dragon 162</t>
  </si>
  <si>
    <t>Dragon 163</t>
  </si>
  <si>
    <t>Dragon 164</t>
  </si>
  <si>
    <t>in OA, pg. 34, birth rank should be relabeled birth order. Table 40 determines/describes the number of older siblings a PC or NPC has</t>
  </si>
  <si>
    <t>frequency does not really apply to the animal generals, as they are very nearly divine beings</t>
  </si>
  <si>
    <t>the calligraphy proficiency costs 2 slots, not 1 (as is implied in some of the class descriptions). Monks start with 5 proficiencies and gain one every other level, whie Yakuza start with 3 and gain one every third</t>
  </si>
  <si>
    <t>new languages can be learned in 48 minus (intelligence + wisdom) weeks. Common can be learned by OA characters and Oriental can be learned by gajin</t>
  </si>
  <si>
    <t>an OA character may learn any number of martial-arts styles (so long as they have the proficiency slots), but they are probably better served by learning special maneuvers or weapons</t>
  </si>
  <si>
    <t>in addition to "native" non-Oriental spells (provided in the spell lists and described in the we jen spell section), there is a 5% chance that a given scroll will contain gajin (magic user or illusionist) spells instead of wu jen spells. This should be reciprocated to some degree (some western scrolls containing wu jen and/or shukenja spells)</t>
  </si>
  <si>
    <t>ninjas generally behave like capped dual-class characters. Bushi-ninja are eligible for exceptional strength. Wu jen-ninja cannot cast spells while wearing armor. Ninjas may use any of their alternative-class skills (including ki skills) at any time without penalty. scale and chain armor are metal, but ninjas can attempt to move silently in leather scale armor</t>
  </si>
  <si>
    <t>with respect to new martial-arts styles, a maximum of one out-of-form special maneuver (hard/soft) should be permitted per style</t>
  </si>
  <si>
    <t>OA, pg. 22 describes the followers accrued when a character becomes a Daimyo. Samurai can become daimyos at 12th level, but more often they become kiai and gain followers (and stewardship over 1-3 towns) at 7th level</t>
  </si>
  <si>
    <t>lajatang is incorrectly listed as a one-handed weapon (OA, pg 49). battle axes are one-handed weapons in AD&amp;D. the following optional rules are offered for a bastard sword-style optional style, ie two-handed battle axe: speed factor improves by 1, vs armor is improved by 1 for each armor type and damage is increased to 3-9. weight, length and space required are unchanged</t>
  </si>
  <si>
    <r>
      <rPr>
        <sz val="8"/>
        <color rgb="FFFF0000"/>
        <rFont val="Arial"/>
        <family val="2"/>
      </rPr>
      <t>(update to Dragon 122)</t>
    </r>
    <r>
      <rPr>
        <sz val="8"/>
        <rFont val="Arial"/>
        <family val="2"/>
      </rPr>
      <t xml:space="preserve"> the martial arts maneuver Leap is always made against AC 10, however most other maneuvers are made against the target's AC</t>
    </r>
  </si>
  <si>
    <t>the loss of a family heirloom incurs a 5 point honor penalty, or 10 point if the unit is a samurai. The DM may optionally add one or more 2 point penalties for not attempting to recover the item. A ninja who is determined to be a ninja loses 1 honor point</t>
  </si>
  <si>
    <t>psionics exist in Kara Tur. gems have the same value as in Oerth (DMG pg. 25-26). Wu jen learn spells (via chance to know) in the same manner as magic users. OA characters follow the same leveling rules as in DMG pg. 86. segments, rounds and turns work the same way. two-weapon fighting rules are the same, except that Kensai gain the ability to dual-wield without penalty at 7th level. raccoon dog is a euphemism for badger</t>
  </si>
  <si>
    <t>a ninja-to usually has a secret compartment in the hilt, specifically for holding a single dose of poison. ninjas do not receive bonus xp for high dex (it's yes on OA pg. 8 and no on OA pg. 19 - pg. 19 is correct)</t>
  </si>
  <si>
    <t>iaijutsu (the OA quick-draw skill, at pg. 99) does not affect initiative (?). It allows the character to swap/sheath weapons without penalty, and can improve the likelihood of gaining surprise</t>
  </si>
  <si>
    <t>Dragon 151, cont'd</t>
  </si>
  <si>
    <t>as opposed to magic users, clerics have access to their full spell list</t>
  </si>
  <si>
    <r>
      <rPr>
        <b/>
        <sz val="8"/>
        <rFont val="Arial"/>
        <family val="2"/>
      </rPr>
      <t>bless (1st level cleric)</t>
    </r>
    <r>
      <rPr>
        <sz val="8"/>
        <rFont val="Arial"/>
        <family val="2"/>
      </rPr>
      <t xml:space="preserve"> gives allies within a 14' radius area +1 to-hit/morale for 6 rounds, casting time: 1 round.
</t>
    </r>
    <r>
      <rPr>
        <b/>
        <sz val="8"/>
        <rFont val="Arial"/>
        <family val="2"/>
      </rPr>
      <t>chant (2nd level cleric)</t>
    </r>
    <r>
      <rPr>
        <sz val="8"/>
        <rFont val="Arial"/>
        <family val="2"/>
      </rPr>
      <t xml:space="preserve"> gives allies within 15' of caster +1 to-hit/damage/saving throws, as well as -1 to opponent to-hit/damage/saving throws, for the duration of the chant, casting time: 1 turn.
</t>
    </r>
    <r>
      <rPr>
        <b/>
        <sz val="8"/>
        <rFont val="Arial"/>
        <family val="2"/>
      </rPr>
      <t>prayer (3rd level cleric)</t>
    </r>
    <r>
      <rPr>
        <sz val="8"/>
        <rFont val="Arial"/>
        <family val="2"/>
      </rPr>
      <t xml:space="preserve"> gives allies within 30' of caster +1 on to-hit/saving throws, and -1 to opponent to-hit/saving throws, for 1 round per caster level, casting time: 6 segments</t>
    </r>
  </si>
  <si>
    <r>
      <t xml:space="preserve">although bless can be reversed (to "curse"), it has not related to remove curse and has no effect on cursed items. bless must always target a creature (60' range), with the exception being a crossbow bolt, in which case the duration is "until fired" and the only effect is it can slay a rakshasa </t>
    </r>
    <r>
      <rPr>
        <sz val="8"/>
        <color rgb="FFFF0000"/>
        <rFont val="Arial"/>
        <family val="2"/>
      </rPr>
      <t>(partial reiteration of Polyhedron #22)</t>
    </r>
  </si>
  <si>
    <r>
      <t xml:space="preserve">blind spellcasters are unable to cast target-specific spells, but can cast AoEs and touch spells. regular deafness incurs a 20% chance of spell failure. holy word deafness incurs a 50% chance of failure, but that is due to the intensity of the spell effect </t>
    </r>
    <r>
      <rPr>
        <sz val="8"/>
        <color rgb="FFFF0000"/>
        <rFont val="Arial"/>
        <family val="2"/>
      </rPr>
      <t>(this is a word-for-word repeat of a post in Dragon #150)</t>
    </r>
  </si>
  <si>
    <r>
      <t xml:space="preserve">hold effect is functionally identical to paralyzation except it is mental rather than physical </t>
    </r>
    <r>
      <rPr>
        <sz val="8"/>
        <color rgb="FFFF0000"/>
        <rFont val="Arial"/>
        <family val="2"/>
      </rPr>
      <t>(I don't see any gameplay difference here except maybe for determining immunity?)</t>
    </r>
  </si>
  <si>
    <t>light (1st level cleric) will dispel one darkness or continuous darkness effect, or even innate darkness (such as with demons or devils), however the light spell does not itself take effect. Continual light (3rd level cleric) will do the same and take effect, unless there is more than one darkness effect in play</t>
  </si>
  <si>
    <t>glyph of warding (3rd level) may only be placed upon an object in order to protect that object; hence it could be placed upon a sword, but would only trigger when something touched that sword, not upon hits from the sword</t>
  </si>
  <si>
    <t>1" in a spell description describes 10' in game. Spell is range tripled outdoors (1" = 30'), however AoE values are not (1"=10')</t>
  </si>
  <si>
    <t>Dragon 153, cont'd</t>
  </si>
  <si>
    <t>protection from evil (10' or otherwise) moves with the caster</t>
  </si>
  <si>
    <t>characters rescued with death's door (1st level cleric) and then a healing spell may resume activity immediately. Recipients of raise dead (5th level cleric) recover 3-17 hp but must rest a number of days equal to the time spent dead (minimum of 1 day)</t>
  </si>
  <si>
    <t>animate rock (7th level druid) upon a large stone generates a creature with the following statistics: AC: 0, HD 10, MV 3", Dmg 5-30. On a humanoid statue it's: AC 0, HD 10, MV 9, Dmg 2-16/2-16</t>
  </si>
  <si>
    <t>call lightning (3rd level druid) cannot be cast on an underwater target, but a strike on the surface generates a 10' radius hemisphere under the water, with full damage suffered by any within</t>
  </si>
  <si>
    <t>heat metal (2nd level druid) should not have been given its disabling effect, it is too powerful for a 2nd level spell</t>
  </si>
  <si>
    <t>wall of fire (5th level druid) can be cast in an inward-facing ring around a hostile target</t>
  </si>
  <si>
    <t>remove fear (1st level cleric) can be used to counteract non-magical fear (morale failure, etc.)</t>
  </si>
  <si>
    <r>
      <t xml:space="preserve">creatures under a fear effect will ignore any incoming attacks (which are made as back attacks), but if unable to flee they may fight without penalty, dropped weapons notwithstanding </t>
    </r>
    <r>
      <rPr>
        <sz val="8"/>
        <color rgb="FFFF0000"/>
        <rFont val="Arial"/>
        <family val="2"/>
      </rPr>
      <t>(similar to Dragon #52, regarding trapped undead being attacked)</t>
    </r>
  </si>
  <si>
    <t>stinking cloud (2nd level magic-user) indicates 2-5 rounds of helplessness, or for 2 rounds if a save is made ("...as long as they remain within the cloud, and for the round after they emerge…"). In either case, the unit is considered to have moved out of the cloud at the end of the indicated period (2-5 rounds, or 1 round with save vs. poison) and is then helpless for one additional round</t>
  </si>
  <si>
    <t>a lightning bolt (3rd level magic-user) may be cast in any direction, at the caster's discretion (including straight up or down)</t>
  </si>
  <si>
    <t>hold portal (1st level magic-user) and wizard lock (2nd level magic-user) may only be cast upon targets of wood, metal or stone (not "fleshy" portals)</t>
  </si>
  <si>
    <t>dispel magic (3rd level magic-user) affects all impermanent spell effects within an 18.6' radius of the target. globe of invulnerability (4th/6th level magic-user) will defend magic effects within the sphere only if it withstands the dispel effect. wall of force (5th level magic-user) and anti-magic shell (6th level magic-user) are examples of dispel-immune magic effects</t>
  </si>
  <si>
    <t>non-combat OA skills always carry a 10% chance of failure (ie, 1 or 2 on d20)</t>
  </si>
  <si>
    <t>all magic users know read magic (1st level magic-user), but illusionists, clerics and druids neither need nor use read magic</t>
  </si>
  <si>
    <t>telekinesis (5th level magic-user) can only effect entire objects (so no axis rotation to increase arrow effectiveness)</t>
  </si>
  <si>
    <r>
      <t xml:space="preserve">wish (9th level magic-user) or divine intervention might turn an elf into a human, but no elf can ever be granted access to the druid class </t>
    </r>
    <r>
      <rPr>
        <sz val="8"/>
        <color indexed="10"/>
        <rFont val="Arial"/>
        <family val="2"/>
      </rPr>
      <t>(on the other hand Dragon 43 states that elves cannot circumvent their level cap by polymorphing into a human)</t>
    </r>
  </si>
  <si>
    <r>
      <t xml:space="preserve">bless (1st level cleric) may be cast on an individual crossbow bolt but will only last the duration of the spell (6 rounds) </t>
    </r>
    <r>
      <rPr>
        <sz val="8"/>
        <color indexed="10"/>
        <rFont val="Arial"/>
        <family val="2"/>
      </rPr>
      <t>(reversed in Polyhedron 22)</t>
    </r>
  </si>
  <si>
    <t>stacking faerie fires (1st level druid) increases area of effect but not brightness or duration (approximately 12 linear feet per, so two casts could light up a fire giant or iron golem)</t>
  </si>
  <si>
    <r>
      <t xml:space="preserve">elves and half-orcs cannot be raised with raise dead (5th level cleric), but resurrection (7th level cleric) and wish (9th level magic-user) will work </t>
    </r>
    <r>
      <rPr>
        <sz val="8"/>
        <color indexed="10"/>
        <rFont val="Arial"/>
        <family val="2"/>
      </rPr>
      <t>(reiterated in Dragon 36)</t>
    </r>
  </si>
  <si>
    <r>
      <t xml:space="preserve">a lich older than 120 years is immune to resurrection (7th level cleric) attempts, but a successful res on a young lich will restore it to life (standard limit is 10 years per cleric level, with the minimum being 160) </t>
    </r>
    <r>
      <rPr>
        <sz val="8"/>
        <color indexed="10"/>
        <rFont val="Arial"/>
        <family val="2"/>
      </rPr>
      <t>(further discussed in Dragon 52, although lich is not specifically mentioned)</t>
    </r>
  </si>
  <si>
    <r>
      <t xml:space="preserve">evil clerics may cast healing spells and raise dead (5th level cleric) </t>
    </r>
    <r>
      <rPr>
        <sz val="8"/>
        <color rgb="FFFF0000"/>
        <rFont val="Arial"/>
        <family val="2"/>
      </rPr>
      <t>(reiterated in Dragon 153)</t>
    </r>
  </si>
  <si>
    <t>evil magic users may cast protection from evil (1st level magic-user), and all protection spells always work against enchanted creatures</t>
  </si>
  <si>
    <r>
      <t xml:space="preserve">a first level magic user either scribes his starter spells himself or uses a write (1st level magic-user) spell </t>
    </r>
    <r>
      <rPr>
        <sz val="8"/>
        <color indexed="10"/>
        <rFont val="Arial"/>
        <family val="2"/>
      </rPr>
      <t>(expanded in Polyhedron 1)</t>
    </r>
  </si>
  <si>
    <t>phantasmal force (3rd level magic-user) has a listed AoE of 80 sqft + 10 sqft per level, while improved phantasmal force (2nd level illusionist) is 40 sqft + 10 sqft per level. this AoE describes the max size of the illusion generated, and it can be carved into any convex shape. ie, for 120 sqft, it could be 120'x10', 60'x20', 40'x30' or a 19.5' radius circle</t>
  </si>
  <si>
    <t>cone of cold (5th level magic-user) always originates at the caster and is 5' wide at the base, 20' wide at the end, 5' long per level (hence a minimum length of 45'; an area of 563 sqft)</t>
  </si>
  <si>
    <t>Dragon 154, cont'd</t>
  </si>
  <si>
    <t>unseen servant (1st level magic-user)  movement is similar to flight; they can travel in any direction (including straight upward) at a rate of 12"</t>
  </si>
  <si>
    <t>polymorphed (4th level magic-user) spellcasters are still able to cast spells only if they they still have prehensile digits, the ability to speak, access to material components (which probably will have transformed with them), and have not yet lost their memories. reincarnated spellcasters are generally able to cast spells, but may no longer be able to advance levels</t>
  </si>
  <si>
    <t>Mordenkainen's disjunction (9th level magic-user) effects everything within a 30' radius area except for items in the caster's posession. loose items save at either 8th or 12th level, depending on whether they are permanent items, while items carried or possessed by a unit save at their owner's level. unlike dispel magic, both wall of force and anti-magic shell are eligible targets for the disjunction, although anti-magic shell saves as an artifact (per spell description)</t>
  </si>
  <si>
    <t>against a mixed group of targets, sleep (1st level magic-user) can either affect the lowest-level targets first, or else work outward from the center of the AoE (at DM's discretion). either way, each affected should count as a full HD against the affected-HD value (ie, always rounding up)</t>
  </si>
  <si>
    <t>anti-magic shell (6th level magic-user) temporarily shuts down magic within the affected area, including magic items. non-instantaneous effects will resume once they leave the sphere, or the effect expires. a fireball targeting the interior of the shell will not occur, while a fireball cast outside the shell will fire but nothing within will be affected</t>
  </si>
  <si>
    <t>haste (3rd level magic-user) will not affect users of fly spell, or a broom of flying. haste stacks with potion of speed and boots of speed (in terms of doubling movement rate), but not with itself</t>
  </si>
  <si>
    <t>weird (7th level illusionist) is capable of summoning virtually any nemesis, hwoever it will typically be something similar to the target (the given example is a hobgoblin or gnoll for an orc)</t>
  </si>
  <si>
    <t>'physical' spell effects (such as magic missile or ice storm: hailstones) will neither be stopped by stoneskin (5th level magic-user), nor will they burn the charges of stoneskin.</t>
  </si>
  <si>
    <t>a slain simulacrum (7th level magic-user) crumbles into a pile of snow. such constructs can neither be healed nor raised. a second cast of simulacrum is recommended for 'repair' purposes, at a cost of 400 gp per hp healed. however resurrection (9th level cleric) will imbue a simulacrum with vital force and allow an essence to be magic jarred (5th level magic-user) into it</t>
  </si>
  <si>
    <t>charm person (1st level magic-user) is not mutually exclusive - a unit may have any number of charms upon it simultaneously</t>
  </si>
  <si>
    <t>invisibility (2nd level magic user) effects all the items held or possessed by the recipient. objects picked up afterward will remain visible. objects put down will become visible. non-damaging spells will not break invisibility, but any action intended to harm will</t>
  </si>
  <si>
    <t>when levitate (2nd level magic-user) wears off, the recipient falls</t>
  </si>
  <si>
    <t>a 1st level magic-user starts with 4 spells (DMG, pg. 39), and they do not need to roll for chance to know on these. one of these must be read magi, the others will be one each from offensive, defensive and miscellaneous categories. each time he gains a level he should receive one new max-level spell to learn, though he must roll chance to know on these. chance to know failures must be tracked, and if the caster ever has fewer remaining 'knowable' spells than the minimum indicated by intelligence, he may retry some previous misses</t>
  </si>
  <si>
    <t>spells that are permanent will persist after the caster's death</t>
  </si>
  <si>
    <t>touch range spells (such as shocking grasp) can be held on hand for as long as the caster desires, so long as they cast no other spells in the meantime</t>
  </si>
  <si>
    <t>magic mouth (2nd level magic-user) can not be used to cast spells. Also verbal, somatic and material components must be triggered together during spellcasting</t>
  </si>
  <si>
    <t>sleeping does not cause a caster to lose their memorized spells. a caster may sleep (to recover spells) at any time</t>
  </si>
  <si>
    <t>a magic-user can cast spells directly from their spellbook only if it is a spell they know - with scrolls they can cast regardless of chance to know. The spell will disappear exactly as if it were on a scroll, and there is a 1% chance per spell level that the preceeding and following spells will be lost, on top of a flat 1% chance that the entire book will be destroyed</t>
  </si>
  <si>
    <t>UA has the final ruling on spellbooks in 1e (pg. 79-80): a first level magic-user automatically receives a spell book, which can contain a maximum of 24 1st-3rd level spells (though it starts with just 4 1st level spells). the book is 12x16x6 and weighs 15 lbs. it saves as 'leather or book' with a +2 bonus against acid, fireball, disintegration and lightning</t>
  </si>
  <si>
    <t>the beholder's anti-magic ray is complementary to anti-magic shell (6th level magic user) and the two have no effect on one another (effectively overlapping)</t>
  </si>
  <si>
    <t>a character transformed into liquid is scattered and destroyed if mingled, spilled or evaporated. They could only be restored with a wish</t>
  </si>
  <si>
    <t>a polymorphed target who loses their intellect retains their native hp. the effect cannot be dispelled after the personality change takes place</t>
  </si>
  <si>
    <t>any size-M character carrying another character, no matter how small, is considered encumbered (even halflings or gnomes)</t>
  </si>
  <si>
    <t>a natural 1 always fails (to-hit or saving throw), but a 1 occurring from a penalty can succeed if the chance for success is low enough. Sometimes immunity is denoted by a 0 saving throw (such as liquids vs. crushing blows)</t>
  </si>
  <si>
    <t>generally speaking, magic items lose their dweomer if broken, although they can generally be restored if a wish is used. Items of +4 or better bonus can be remade if they succeed a second saving throw against the force that destroyed them (gaining only half their original magical bonus for save purposes)</t>
  </si>
  <si>
    <t>halflings are not eligible for exceptional strength</t>
  </si>
  <si>
    <r>
      <t xml:space="preserve">rangers and paladins cast spells at 1st level when they gain spellcasting abilities and increment from there; they don't get a wisdom bonus for druid/cleric slots; rangers use a spell book just like a magic user, gaining a book automatically upon reaching 9th level  </t>
    </r>
    <r>
      <rPr>
        <sz val="8"/>
        <color indexed="10"/>
        <rFont val="Arial"/>
        <family val="2"/>
      </rPr>
      <t>(reversal of Dragon 33, confirmed in Dragon 64 and again in Dragon 150)</t>
    </r>
  </si>
  <si>
    <r>
      <t xml:space="preserve">paladin detect evil cannot detect unit alignment, only intent </t>
    </r>
    <r>
      <rPr>
        <sz val="8"/>
        <color rgb="FFFF0000"/>
        <rFont val="Arial"/>
        <family val="2"/>
      </rPr>
      <t xml:space="preserve">(reversal of Dragon 136) </t>
    </r>
    <r>
      <rPr>
        <sz val="8"/>
        <rFont val="Arial"/>
        <family val="2"/>
      </rPr>
      <t>paladins are not immune to green slime, violet fungi or other creatures whose effects can be resolved with cure disease</t>
    </r>
    <r>
      <rPr>
        <sz val="8"/>
        <color rgb="FFFF0000"/>
        <rFont val="Arial"/>
        <family val="2"/>
      </rPr>
      <t xml:space="preserve"> (reversal of Dragon 136)</t>
    </r>
  </si>
  <si>
    <r>
      <t xml:space="preserve">cavaliers roll d10 for hit points (except for the alternative calculation method for level 1). fallen paladins  become cavaliers </t>
    </r>
    <r>
      <rPr>
        <sz val="8"/>
        <color rgb="FFFF0000"/>
        <rFont val="Arial"/>
        <family val="2"/>
      </rPr>
      <t>(I prefer the Dragon 118 ruling that DMs may discard the paladin-as-cavalier ruling)</t>
    </r>
    <r>
      <rPr>
        <sz val="8"/>
        <rFont val="Arial"/>
        <family val="2"/>
      </rPr>
      <t xml:space="preserve">. paladins may not use cleric-only magic items even after they have access to cleric spells/turn undead. paladin detect evil is similar to the 1st level cleric spell, but only extending 60'x10' corridor and with concentration; it detects cursed items, evil aligned characters </t>
    </r>
    <r>
      <rPr>
        <sz val="8"/>
        <color rgb="FFFF0000"/>
        <rFont val="Arial"/>
        <family val="2"/>
      </rPr>
      <t>(this was overturned in Dragon 156)</t>
    </r>
    <r>
      <rPr>
        <sz val="8"/>
        <rFont val="Arial"/>
        <family val="2"/>
      </rPr>
      <t xml:space="preserve">, general bent (malignant, expectant, gloating), etc. paladins are immune to anything that can be cured with a normal cure disease spell, including green slime and violet fungi but not yellow mold </t>
    </r>
    <r>
      <rPr>
        <sz val="8"/>
        <color rgb="FFFF0000"/>
        <rFont val="Arial"/>
        <family val="2"/>
      </rPr>
      <t>(this was overturned in Dragon 156)</t>
    </r>
  </si>
  <si>
    <t>tinker gnomes can use any weapon but attack as magic users and are not permitted any armor</t>
  </si>
  <si>
    <t>4-12 draconians can be produced from a single dragon egg</t>
  </si>
  <si>
    <t>there are no monks or assassins in Krynn</t>
  </si>
  <si>
    <t>a hoopak is a bo staff in melee and a staff sling. They weigh 2 lbs and cannot be purchsed (priced at 1gp for xp purposes)</t>
  </si>
  <si>
    <t>errata focused on Oerth characters and locations</t>
  </si>
  <si>
    <t>Dragon 35, Official Errata</t>
  </si>
  <si>
    <t>PH - clerics gain bonus spells at 13 wisdom, not 16. druids benefit from the same bonus</t>
  </si>
  <si>
    <t>half-orc dexterity is max 17, not max 14</t>
  </si>
  <si>
    <t>magic users can begin scribing scrolls and concocting potions at 7th level and enchanting items at 12th level, rather than 11th level for all</t>
  </si>
  <si>
    <t>4th level thieves are Robbers, not Burglers</t>
  </si>
  <si>
    <t>monks attack as clerics, not thieves</t>
  </si>
  <si>
    <t>detect lie is a 4th level cleric spell, not a 3rd level cleric spell</t>
  </si>
  <si>
    <t>the MM1 &amp; DMG errata is already applied in the copies we have</t>
  </si>
  <si>
    <t>Hound of the Wild Hunt</t>
  </si>
  <si>
    <t>dd</t>
  </si>
  <si>
    <t>L (4' at shoulder)</t>
  </si>
  <si>
    <t>azer (4 HD), barghest (8 HD), cambion (7 HD), drider, firbolg, hound of the wild hunt, nabassu III, xag-ya, xeg-yi</t>
  </si>
  <si>
    <t>Spirit of the Air</t>
  </si>
  <si>
    <t>2-20/2-20</t>
  </si>
  <si>
    <t>L (8')</t>
  </si>
  <si>
    <t>aerial servant, agathion, banshee, barghest, chaggrin, coffer corpse, crypt thing, deva(s), disenchanter, dretch, einsaung nat, farastu, flesh golem, fluid brute, gargoyle, goblin spider, green slaad, grey slaad, grim(s), harginn, hollyphant, hordling, ice troll, kapoacincth, kuei (3 HD), lightning quasi-elemental(s), magman, margoyle, mezzodaemon, mud-man, pentadrone, peryton, p'oh, salamander, shadow, shadow dragon, shikki-gaki, shocker, skeleton warrior, spectre, spirit of the air, spirit troll, swanmay, vampire(s), varrdig, xag-ya, xeg-yi</t>
  </si>
  <si>
    <t>Byakhee</t>
  </si>
  <si>
    <t>L (20' tall)</t>
  </si>
  <si>
    <t>L (8' tall)</t>
  </si>
  <si>
    <t>enchanted, celestial, animal</t>
  </si>
  <si>
    <t>arcanadaemon, barbed devil, bone devil, byakhee, chasme, derghodaemon, deva(s), dretch, erinyes, greater lammasu, greater shedu, hollyphant, horned devil, hydrodaemon, ice devil, modron (hierarchs), nabassu, pit fiend, planetar, rutterkin, shirokinukatsukami, solar, styx devil, succubus, types I-VI demon, ultradaemon, yagnodaemon</t>
  </si>
  <si>
    <t>magic resistance (20%), teleport without error, telepathy I</t>
  </si>
  <si>
    <t>L (30' radius)</t>
  </si>
  <si>
    <t>heat aura VII</t>
  </si>
  <si>
    <t>cthuga creature</t>
  </si>
  <si>
    <t>continuously projected aura, all within 60' take 10 heat damage per round</t>
  </si>
  <si>
    <t>10</t>
  </si>
  <si>
    <t>fire ray III</t>
  </si>
  <si>
    <t>60' range, single target, 2-20 damage, must make a to-hit roll</t>
  </si>
  <si>
    <t>azer (3 HD), bajang, barghest (7 HD), booka, cambion (6 HD), chiang lung, cthuga creature, decaton, einsaung nat, goblin rat(s), kuei, lu nat, mihstu, mustard jelly, nabassu II, wolfwere, yeth hound</t>
  </si>
  <si>
    <t>heat aura VII, weapon immunity II, fire ray III, magic resistance (10%), fire immunity I</t>
  </si>
  <si>
    <t>Deep One</t>
  </si>
  <si>
    <t>Z (in lair)</t>
  </si>
  <si>
    <t>3-6/3-6 or 3-11</t>
  </si>
  <si>
    <t>M (6')</t>
  </si>
  <si>
    <t>bugbear chief, deep one, oni, gnoll chieftain, green abishai, hobgoblin subchief, merrow chief, merrow subchief, minotaur, thri-kreen, white abishai</t>
  </si>
  <si>
    <t>Great One</t>
  </si>
  <si>
    <t>L (10' tall)</t>
  </si>
  <si>
    <t>psionics XXXXIX</t>
  </si>
  <si>
    <t>great one</t>
  </si>
  <si>
    <t>psionics XXXXVIII</t>
  </si>
  <si>
    <t>280 strength, mind thrust, ego whip, id insinuation, psychic crush, mind blank, thought shield, mental barrier, intellect fortress and tower of iron will</t>
  </si>
  <si>
    <t>mind control immunity, psionics XXXXIX</t>
  </si>
  <si>
    <t>Mi-go</t>
  </si>
  <si>
    <t>L (6' long, 8' tail)</t>
  </si>
  <si>
    <t>psionics XXXXX</t>
  </si>
  <si>
    <t>mi-go</t>
  </si>
  <si>
    <t>90 strength, ego whip, id insinuation, mind blank, thought shield, mental barrier</t>
  </si>
  <si>
    <t>psionics XXXXX, cold immunity I</t>
  </si>
  <si>
    <t>Primordial One</t>
  </si>
  <si>
    <t>tendril/tendril/tendril</t>
  </si>
  <si>
    <t>L (9' tall)</t>
  </si>
  <si>
    <t>psionics XXXXXI</t>
  </si>
  <si>
    <t>primordial one</t>
  </si>
  <si>
    <t>206 strength, mind thrust, ego whip, id insinuation, mind blank, thought shield, mental barrier, intellect fortress and tower of iron will</t>
  </si>
  <si>
    <t>psionics XXXXXI, cold immunity I, fire immunity I</t>
  </si>
  <si>
    <t>amphisbaena, animal skeleton, banshee, black pudding, brown pudding, crysmal, crystal ooze, deva(s), dun pudding, frost giant, gray ooze, grey slaad, hoar fox, ice troll, imp, jiki-ketsu-gaki, juju zombie, khargra, lich, mi-go, monster zombie, night hag, phoenix, planetar, primordial one, quasit, shadow, shadow demon, skeleton, solar, spectre, spirit troll, stench kow(s), taer, variable defenses (hordling), wight, winter wolf, white pudding, xaren, xorn, yeti, zombie</t>
  </si>
  <si>
    <t>Shoggoth</t>
  </si>
  <si>
    <t>3-30/3-30</t>
  </si>
  <si>
    <t>L (15' tall)</t>
  </si>
  <si>
    <t>organic immunity</t>
  </si>
  <si>
    <t>shoggoth</t>
  </si>
  <si>
    <t>immune to all spells that affect or disrupt organic process, including charm, weakness and paralysis/hold</t>
  </si>
  <si>
    <t>organic immunity, spell resistance (30%)</t>
  </si>
  <si>
    <t>alu-demon, barghest (11 HD), cambion (12-13 HD), derro(s), dretch, dune stalker, erinyes, grig, hkum yeng nat, invisible stalker, kenku, lammasu, nabassu VI, octon, shoggoth, spirit troll, svirfneblin assistant, white abishai</t>
  </si>
  <si>
    <t>slime, abomination</t>
  </si>
  <si>
    <t>Flame Snake</t>
  </si>
  <si>
    <t>S (1')</t>
  </si>
  <si>
    <t>breathe fire XV</t>
  </si>
  <si>
    <t>flame snake</t>
  </si>
  <si>
    <t>fiery jet is 30' long, striking one target for 15 damage, save vs breath weapon for half damage</t>
  </si>
  <si>
    <t>breathe fire (five times per day)</t>
  </si>
  <si>
    <t>reptile, enchanted, infernal</t>
  </si>
  <si>
    <t>Minion of Set</t>
  </si>
  <si>
    <t>M (6.5')</t>
  </si>
  <si>
    <t>polymorph self X</t>
  </si>
  <si>
    <t>minion of set</t>
  </si>
  <si>
    <r>
      <t xml:space="preserve">caster assumes form of one of a) large snake (gaining bite for 1-12), b) cave bear (gaining claw/claw/bite for 1-8/1-8/1-12, </t>
    </r>
    <r>
      <rPr>
        <b/>
        <sz val="10"/>
        <rFont val="Arial"/>
        <family val="2"/>
      </rPr>
      <t>hug VI</t>
    </r>
    <r>
      <rPr>
        <sz val="10"/>
        <rFont val="Arial"/>
        <family val="2"/>
      </rPr>
      <t xml:space="preserve"> and swim 9" while downgrading AC to 6), c) giant crocodile (gaining bite/bludgeon 3-18/2-20, </t>
    </r>
    <r>
      <rPr>
        <b/>
        <sz val="10"/>
        <rFont val="Arial"/>
        <family val="2"/>
      </rPr>
      <t>ambush I</t>
    </r>
    <r>
      <rPr>
        <sz val="10"/>
        <rFont val="Arial"/>
        <family val="2"/>
      </rPr>
      <t xml:space="preserve"> and swim 12" while downgrading AC to 4 and move to 6") or d) giant scorpion (gaining pincer/pincer/sting for 1-10/1-10/1-4 (sting procs </t>
    </r>
    <r>
      <rPr>
        <b/>
        <sz val="10"/>
        <rFont val="Arial"/>
        <family val="2"/>
      </rPr>
      <t>venom II</t>
    </r>
    <r>
      <rPr>
        <sz val="10"/>
        <rFont val="Arial"/>
        <family val="2"/>
      </rPr>
      <t>) and move 15", while downgrading AC to 3), recover 1-12 hp upon returning to natural form</t>
    </r>
  </si>
  <si>
    <t>cave bear, polymorph X</t>
  </si>
  <si>
    <t>1-12 or 2-8</t>
  </si>
  <si>
    <t>gear: armor of set</t>
  </si>
  <si>
    <t>black, scaly platemail +5, fitted for a large (6.5') human, may not be wearable</t>
  </si>
  <si>
    <t>polymorph self X, magic resistance (10%), wield I, fearless I</t>
  </si>
  <si>
    <t>Air Maiden</t>
  </si>
  <si>
    <t>air maiden, babau, planetar</t>
  </si>
  <si>
    <t>11-18/11-18</t>
  </si>
  <si>
    <t>infernal, humanoid</t>
  </si>
  <si>
    <t>celestial, humanoid</t>
  </si>
  <si>
    <t>air maiden agility</t>
  </si>
  <si>
    <t>dex 19</t>
  </si>
  <si>
    <t>abishai, agathion, air maiden, alu-demon, babau, bar-lgura, barbed devil, bearded devil, boggart, bone devil, byakhee, cambion(s), carbuncle, chasme, daemon(s), djinni, efreeti, erinyes, greater lammasu, greater shedu, guardian daemon, hollyphant, horned devil, ice devil, intellect devourer, lammasu, nabassu(s), noble djinni, otyugh(s), pit fiend, pseudo-dragon, rutterkin, shedu, slaadi, spectator, spined devil, styx devil, yochlol</t>
  </si>
  <si>
    <t>relentless angel</t>
  </si>
  <si>
    <t>air maiden</t>
  </si>
  <si>
    <t>upon death, unit disappears (including equipment) and is replaced with a new, full health one</t>
  </si>
  <si>
    <t>air maiden, dao, djinni, noble djinni</t>
  </si>
  <si>
    <t>Greater Cyclops</t>
  </si>
  <si>
    <t>Lesser Cyclops</t>
  </si>
  <si>
    <t>L (21' tall)</t>
  </si>
  <si>
    <t>E, Q (x10), S, special (javelin of lightning, magical shields, magical armor)</t>
  </si>
  <si>
    <t>abishai, barbed devil, barghest, bearded devil, bone devil, brown mold, crysmal, crystal ooze, cthuga creature, erinyes, fire bat, fire giant, fire snake, firefriend, flail snail, giant strider, gray ooze, greater cyclops, horned devil, hu hsien, ice devil, imp, intellect devourer, jiki-ketsu-gaki, khargra, lava child(ren), lemure, magman, monadic deva, night hag, nupperibo, pit fiend, phantom stalker, primordial one, pyrolisk, quasit, quickwood, salamander, shadow demon, shambling mound, shinen-gaki, spined devil, stench kow(s), styx devil, variable defenses (hordling), xaren, xorn</t>
  </si>
  <si>
    <t>gear: cyclops armor</t>
  </si>
  <si>
    <t>greater cyclops</t>
  </si>
  <si>
    <t>enchanted scale male +4, fitted for a colossal (21') creature</t>
  </si>
  <si>
    <t>raw(2:3)</t>
  </si>
  <si>
    <t>cloud giant, firbolg, fire giant, fog giant, fomorian giant, frost giant, giant troll, greater cyclops, hill giant, lesser cyclops, merrow(s), nycadaemon, stone giant, storm giant, titan, verbeeg</t>
  </si>
  <si>
    <t>magic resistance (25%), fire immunity I, gear: cyclops armor, wield VIII</t>
  </si>
  <si>
    <t>lesser cyclops</t>
  </si>
  <si>
    <t>hurl boulder VIII</t>
  </si>
  <si>
    <t>wield VIII, hurl boulder VIII</t>
  </si>
  <si>
    <t>Hecatoncheire</t>
  </si>
  <si>
    <t>bludgeon/bludgeon/
bludgeon/bludgeon/
bludgeon/bludgeon/
bludgeon/bludgeon/
bludgeon/bludgeon/
bludgeon/bludgeon/
bludgeon/bludgeon/
bludgeon/bludgeon/
bludgeon/bludgeon/
bludgeon/bludgeon/</t>
  </si>
  <si>
    <t>3-30/3-30/3-30/3-30/
3-30/3-30/3-30/3-30/
3-30/3-30</t>
  </si>
  <si>
    <t>L (100' tall)</t>
  </si>
  <si>
    <t>lumbering XIII</t>
  </si>
  <si>
    <t>hecatoncheire</t>
  </si>
  <si>
    <t>size S, M and L targets may be attacked up to 10 times per round; huge targets (20'+) may be attacked 3-30 additional times</t>
  </si>
  <si>
    <t>hecatoncheire seize</t>
  </si>
  <si>
    <t>hectaoncheire</t>
  </si>
  <si>
    <t>a hecatoncheire may elect to grab a target in lieu of damage on any of its (minimum 10) attacks; targets up to 18/49 strength are held automatically, 18/50 convers a 10% chance of escape, with a +1% per percentile point (up to 100% at 19 str)</t>
  </si>
  <si>
    <t>hurl boulder IX</t>
  </si>
  <si>
    <t>magic resistance (25%), lumbering XIII, hecatoncheire seize, hurl boulder IX</t>
  </si>
  <si>
    <t>hurl boulders up to 300'; caster may choose to throw a) 4 boulders (4-40 damage each) along a corridor, exploding within a 30' diameter every 20' starting where the caster chooses, no to-hit required, save vs spell indicates half damage, with targets being affected by up to two boulders apiece, or b) 8 bounders (5-20 damage each) along a corridor, exploding within a 15' diameter every 10' starting where the caster chooses, no to-hit required, save vs spell indicates half damage, with targets being affected by up to four boulders apiece</t>
  </si>
  <si>
    <t>hurl boulders up to 500', inflicting 4-40 damage</t>
  </si>
  <si>
    <t>Marut</t>
  </si>
  <si>
    <t>air maiden, astral searcher, babau, banshee, dryad, greater shedu, green slaad, hexton, horned devil, hu hsien, marut, magnesium spirit, nabassu X, nereid, nymph, satyr, sea hag, shirokinukatsukami, shocker, styx devil, sylph, terithran, type I demon, yachlol</t>
  </si>
  <si>
    <t>atomie, baku, bar-lgura, bone devil, booka, buckawn, chiang lung, common oni, daemon(s), dao, death slaad, demodand(s), derro savant, deva(s), djinni, doc cu'o'c, efreeti, erinyes, foo dog, foo lion, gaki(s), greater lammasu, greenhag, grey slaad, grig, hu hsien, jann, kenku, lammasu, leprechaun, li lung, lung wang, marid, marut, nat(s), nature spirit(s), noble djinni, ogre mage(s), pan lung, p'oh, quasit, shen lung, shirokinukatsukami, smoke mephit, sprite, sylph, tengu, t'ien lung, titan</t>
  </si>
  <si>
    <t>cloud dragon, ki-rin, kraken, marut, planetar, selkie elder, storm giant</t>
  </si>
  <si>
    <t>animal skeleton, ascomoid, banshee, barkburr, basidirond, bodak, daemon(s), direburr, doppleganger, fungus zombie, gaki(s), gelatinous cube, ghast, ghoul, great one, guardian daemon, haunt, hellcat, heucuva, zygom-infested creatures, iron cobra, juju zombie, keui, kuo-toa(s), lemure, lich, manes, magnesium spirit, marut, mezzodaemon, modron (all), monster zombie, mud-man, mummy, necrophidius, night hag, nupperibo, nycadaemon, pěnanggalan, phycomid, planetar, quickwood, salamander, sandling, shadow, sheet ghoul, sheet phantom, shocker, skeleton, solar, son of Kyuss, spectre, stone guardian(s), thorny, unicorn, ustilagor, vagabond, vampire(s), variable defenses (hordling), vegepygmy, wight, wraith, yellow musk zombie, zombie</t>
  </si>
  <si>
    <t>magic resistance (50%), become invisible I, wield I, summon weather, mind control immunity</t>
  </si>
  <si>
    <t>Clakar</t>
  </si>
  <si>
    <t>1-12/1-12</t>
  </si>
  <si>
    <t>carnivorous ape, clakar</t>
  </si>
  <si>
    <t>magic resistance (25%), wary II, rend II, fearless I</t>
  </si>
  <si>
    <t>Dharzi Hunting Dog</t>
  </si>
  <si>
    <t>L (5' at shoulder)</t>
  </si>
  <si>
    <t>tracking VII</t>
  </si>
  <si>
    <t>dharzi hunting dog</t>
  </si>
  <si>
    <t>100% tracking within 7 days of passing</t>
  </si>
  <si>
    <t>enchanted, abomination</t>
  </si>
  <si>
    <t>Melnibonean Dragon</t>
  </si>
  <si>
    <t>Melnibonean Dragon (9 HD)</t>
  </si>
  <si>
    <t>Melnibonean Dragon (10 HD)</t>
  </si>
  <si>
    <t>Melnibonean Dragon (11 HD)</t>
  </si>
  <si>
    <t>extraplanar, humanoid</t>
  </si>
  <si>
    <t>wield I, classed (fighter 10), magic resistance (25%)</t>
  </si>
  <si>
    <t>Grahluk</t>
  </si>
  <si>
    <t>L (10+' and broad)</t>
  </si>
  <si>
    <t>magic resistance (95%)</t>
  </si>
  <si>
    <t>grahluk</t>
  </si>
  <si>
    <t>95% chance to cause local magic to fail, assuming a caster level of 11th - increases or decreases in 5% increments (therefore 100% immunity to casters below 11th level)</t>
  </si>
  <si>
    <t>magic resistance (95%), gear: grahluk rope</t>
  </si>
  <si>
    <t>gear: grahluk rope</t>
  </si>
  <si>
    <t>target must save vs poison or be entangled on hit, with a 100% chance of being pulled off their feet if the target is under 10 tons, and then pulled to the attacker; rope may be severed (item hp unspecified)</t>
  </si>
  <si>
    <t>Kelmain</t>
  </si>
  <si>
    <t>Kelmain (1st level)</t>
  </si>
  <si>
    <t>Kelmain (2nd level)</t>
  </si>
  <si>
    <t>Kelmain (3rd level)</t>
  </si>
  <si>
    <t>Kelmain (4th level)</t>
  </si>
  <si>
    <t>Kelmain (5th level)</t>
  </si>
  <si>
    <t>Kelmain (6th level)</t>
  </si>
  <si>
    <t>Kelmain (7th level)</t>
  </si>
  <si>
    <t>Kelmain (8th level)</t>
  </si>
  <si>
    <t>3-18 or 3-18</t>
  </si>
  <si>
    <t>arcanadaemon, charonadaemon, derghodaemon, duergar, hydrodaemon, kelmain(s), mezzodaemon, nycadaemon, piscodaemon, shocker, ultradaemon, yagnodaemon</t>
  </si>
  <si>
    <t>deva(s), kelmain(s), pech, planetar, solar</t>
  </si>
  <si>
    <t>gear: kelmain armor, gear: kelmain sword, paralysis immunity, petrification immunity</t>
  </si>
  <si>
    <t>gear: kelmain armor</t>
  </si>
  <si>
    <t>kelmain(s)</t>
  </si>
  <si>
    <t>gold-colored ornamental plate armor (AC 5, heavy) - the kelmain itself is rocklike, with a natural 2 AC</t>
  </si>
  <si>
    <t>gear: kelmain sword</t>
  </si>
  <si>
    <t>gold-colored broadsword</t>
  </si>
  <si>
    <t>Mist Giant</t>
  </si>
  <si>
    <t>con-tinh, crimson death, cthuga creature, death slaad, decaton, guardian daemon, hkum yeng nat, ildriss, kelubar, kuei (4 HD), mihstu, mist giant, moon dog, nonaton, nycadaemon, octon, septon, shinen-gaki, smoky form, stone golem, variable defenses (hordling)</t>
  </si>
  <si>
    <t>misty ambush</t>
  </si>
  <si>
    <t>mist giant</t>
  </si>
  <si>
    <t>surprise 5-in-6 in foggy conditions, utterly silent in such conditions</t>
  </si>
  <si>
    <t>camouflage XX</t>
  </si>
  <si>
    <t>90% invisible and utterly silent while in fog or mist</t>
  </si>
  <si>
    <t>weapon immunity II, misty ambush, camouflage XX</t>
  </si>
  <si>
    <t>extraplanar, abomination</t>
  </si>
  <si>
    <t>Myyrrhn</t>
  </si>
  <si>
    <t>azer (2 HD), barghest (6 HD), buckawn, cambion (5 HD), myyrrhn, nabassu I, spell reflection V (spectator)</t>
  </si>
  <si>
    <t>myyrrhn</t>
  </si>
  <si>
    <t>bird, humanoid, extraplanar</t>
  </si>
  <si>
    <t>Nihrain Horse</t>
  </si>
  <si>
    <t>Oonai</t>
  </si>
  <si>
    <t>Vampire Tree</t>
  </si>
  <si>
    <t>Vulture Lion</t>
  </si>
  <si>
    <t>1-10/1-10/2-8</t>
  </si>
  <si>
    <t>L (8' at shoulder)</t>
  </si>
  <si>
    <t>venom VI, phase ethereal VIII, phase ethereal I</t>
  </si>
  <si>
    <t>phase ethereal VIII</t>
  </si>
  <si>
    <t>phase ethereal IX</t>
  </si>
  <si>
    <t>nihrain horse</t>
  </si>
  <si>
    <t>intermittently become ethereal, such that 25% of hits against this target inflict no damage unless the attack extends into the ethereal plane</t>
  </si>
  <si>
    <t>extraplanar, enchanted</t>
  </si>
  <si>
    <t>indefatigable I</t>
  </si>
  <si>
    <t>whirlwind I, illusion II, become invisible I, gaseous form I, wind walk I, create food I, create water or wine I, create soft goods I, create hard goods I (once each per day), air resistant I, indefatigable I, telepathy I, planar travel III</t>
  </si>
  <si>
    <t>whirlwind II, illusion II, become invisible I, gaseous form I, wind walk I, create food I, create water or wine I, create soft goods I, create hard goods I (once each per day), grant wish (three times), air resistant I, indefatigable I, telepathy I, planar travel III</t>
  </si>
  <si>
    <t>wall of stone, grant limited wish, spectral force, gaseous form I, become invisible, change self III, detect magic I, detect good, misdirection, passwall II (once each per day), rock to mud I (three times per day), dig (six times per day), phase ethereal I, phase astral I, earth immunity I, indefatigable I, holy water vulnerable III</t>
  </si>
  <si>
    <t>wield XXVI, magic resistance (50%), air maiden agility, gear: frost brand (not in list, numerous environmental effects, vanishes when slain), classed (cleric/fighter/magic user 7/16/7), telepathy I, relentless angel, indefatigable I</t>
  </si>
  <si>
    <t>indefatigable II</t>
  </si>
  <si>
    <t>able to travel at full speed for up to 48 hours</t>
  </si>
  <si>
    <t>phase ethereal IX, magic resistance (25%), indefatigable II</t>
  </si>
  <si>
    <t>beastly transformation</t>
  </si>
  <si>
    <t>oonai</t>
  </si>
  <si>
    <t>adopt the form of any monster or beast up to 10 HD, maintaining only armor class (-2) and HD (10); all non-magical abilities of the form are gained as well (venom, flight, rend, etc.)</t>
  </si>
  <si>
    <t>lumbering XIV</t>
  </si>
  <si>
    <t>knightly honor</t>
  </si>
  <si>
    <t>these creatures will only attack a target one at a time</t>
  </si>
  <si>
    <t>beastly transformation, knightly honor</t>
  </si>
  <si>
    <t>Q (x5), S</t>
  </si>
  <si>
    <t>vampire tree components</t>
  </si>
  <si>
    <t>body and tentacles have distinct attributes: the body has 8 HD, each of the eight tentacles has 8 hp</t>
  </si>
  <si>
    <r>
      <t xml:space="preserve">body and tentacles have distinct attributes: the body has AC 0 and 20 HD, each of the ten tentacles has AC 6 and 16 hp; the two barbed "striking" tentacles are considered part of the body; if three or more tentacles are destroyed the kraken will always perform </t>
    </r>
    <r>
      <rPr>
        <b/>
        <sz val="10"/>
        <rFont val="Arial"/>
        <family val="2"/>
      </rPr>
      <t>spray ink III</t>
    </r>
    <r>
      <rPr>
        <sz val="10"/>
        <rFont val="Arial"/>
        <family val="2"/>
      </rPr>
      <t xml:space="preserve"> and flee at maximum speed, automatically taking any current targets of </t>
    </r>
    <r>
      <rPr>
        <b/>
        <sz val="10"/>
        <rFont val="Arial"/>
        <family val="2"/>
      </rPr>
      <t>constriction XV</t>
    </r>
    <r>
      <rPr>
        <sz val="10"/>
        <rFont val="Arial"/>
        <family val="2"/>
      </rPr>
      <t xml:space="preserve"> down with it to the depths</t>
    </r>
  </si>
  <si>
    <t>body and tentacles have distinct attributes: the body has 5 HD, each of the ten tentacles has 1 hp, attackers may choose which to attack</t>
  </si>
  <si>
    <t>body and legs have distinct attributes: body is AC 8 and has 40 hp, legs are AC -1 and have 15 hp each; moves 18" with 3 or 4 legs, 9" with 2 legs and 2" with 1 leg; automatic morale failure upon losing a leg, though they will heal in 48 hours, M-size creatures can only attack achaierai legs</t>
  </si>
  <si>
    <t>body and tentacles have distinct attributes: the body has 4 HD, each of the tentacles has 2 HD, attackers may choose which to attack, if body is destroyed creature dies</t>
  </si>
  <si>
    <t>body and tentacles have distinct attributes: the body has 1+4 HD and a +2 AC bonus; each of the tentacles has 2+4 HD, attackers may choose which to attack</t>
  </si>
  <si>
    <t>vampire tree</t>
  </si>
  <si>
    <t>blood drain XXIII</t>
  </si>
  <si>
    <t>after successful hit automatically drain 2-8 hp per round, adding those hp to their own (leaf's) hp total</t>
  </si>
  <si>
    <t>tethered IV</t>
  </si>
  <si>
    <t>this creature's detachable leaves are bound to that tree, must remain with 120' of it at all times</t>
  </si>
  <si>
    <t>only 10 leaves can be active at a time, though the tree has an effectively infinite number of leaves; leaves must return to the tree immediately when either a) no targets are within 120' of the parent tree or b) have landed a killing blow on a unit (at which point they return to deliver the blood drained)</t>
  </si>
  <si>
    <t>fire vulnerable XIII</t>
  </si>
  <si>
    <t>-2 on saving throws vs fire, fire attacks inflict +1 per damage die, creature fears fire and always recoils from it</t>
  </si>
  <si>
    <r>
      <t xml:space="preserve">creature consists of a main trunk (primary AC, hp) and a multitude of leaves; all attacks are performed by the leaves, which must stay within 120' of the tree and have the following stats: AC 9, hp 2, Thac0 9 (HD 12), mv 0"/12" (MC C), attack via blood drain for 2-8, </t>
    </r>
    <r>
      <rPr>
        <b/>
        <sz val="10"/>
        <rFont val="Arial"/>
        <family val="2"/>
      </rPr>
      <t>blood drain XXIII</t>
    </r>
    <r>
      <rPr>
        <sz val="10"/>
        <rFont val="Arial"/>
        <family val="2"/>
      </rPr>
      <t xml:space="preserve">, </t>
    </r>
    <r>
      <rPr>
        <b/>
        <sz val="10"/>
        <rFont val="Arial"/>
        <family val="2"/>
      </rPr>
      <t>lumbering XIV</t>
    </r>
    <r>
      <rPr>
        <sz val="10"/>
        <rFont val="Arial"/>
        <family val="2"/>
      </rPr>
      <t xml:space="preserve">, </t>
    </r>
    <r>
      <rPr>
        <b/>
        <sz val="10"/>
        <rFont val="Arial"/>
        <family val="2"/>
      </rPr>
      <t>tethered IV</t>
    </r>
    <r>
      <rPr>
        <sz val="10"/>
        <rFont val="Arial"/>
        <family val="2"/>
      </rPr>
      <t xml:space="preserve"> and </t>
    </r>
    <r>
      <rPr>
        <b/>
        <sz val="10"/>
        <rFont val="Arial"/>
        <family val="2"/>
      </rPr>
      <t>fire vulnerable XIII</t>
    </r>
  </si>
  <si>
    <t>extraplanar, enchanted plant</t>
  </si>
  <si>
    <t>L (25+' tall)</t>
  </si>
  <si>
    <t>astral deva, barbed devil, brownie, buckawn, clakar, dragon horse, eagle, falcon(s), fomorian giant, giant eagle, minimal carnivorous ape, modron (hierarchs), moon dog, opinicus, otyugh(s), phoenix, piscodaemon, planetar, quadrone(s), quickling(s), quickwood, solar, treant, vampire rtree</t>
  </si>
  <si>
    <t>vampire tree components, wary II, blood drain XXIII, lumbering XIV, tethered IV, fire vulnerable XIII</t>
  </si>
  <si>
    <t>4-24/4-24/3-18</t>
  </si>
  <si>
    <t>L (10' at shoulder)</t>
  </si>
  <si>
    <t>beast, enchanted, extraplanar</t>
  </si>
  <si>
    <t>berserker, clakar, demodand(s), dervish, giant strider, giant weasel, gibberling, minion of set, minotaur, moon dog, owlbear, sandman, screaming devilkin, shan sao, stone guardian(s), tiger fly (larva), troll, vulture lion</t>
  </si>
  <si>
    <t>fearless I, magic resistance (25%)</t>
  </si>
  <si>
    <t>Astral Wolf</t>
  </si>
  <si>
    <t>collective torment</t>
  </si>
  <si>
    <t>astral wolf</t>
  </si>
  <si>
    <t>group generated summons, 1 cast per 5 astral wolves, sleeping target must save vs. spell or be projected to astral plane, where they are attacked by wolves; injuries incurred during fight will be reflected on their physical body</t>
  </si>
  <si>
    <t>beast, extraplanar</t>
  </si>
  <si>
    <t>astral I</t>
  </si>
  <si>
    <t>exists solely on astral plane, cannot be attacked by normal means</t>
  </si>
  <si>
    <t>collective torment, astral I</t>
  </si>
  <si>
    <t>L (40' long)</t>
  </si>
  <si>
    <t>Snow Behemoth</t>
  </si>
  <si>
    <t>Swamp Behemoth</t>
  </si>
  <si>
    <t>Bird of Tyaa</t>
  </si>
  <si>
    <t>bird, enchanted, extraplanar</t>
  </si>
  <si>
    <t>Devourer</t>
  </si>
  <si>
    <t>devourer agility</t>
  </si>
  <si>
    <t>dex 15</t>
  </si>
  <si>
    <t>devourer</t>
  </si>
  <si>
    <t>classed (fighter/illusionist/magic user/thief 5/25/13/10), magic resistance (24%), devourer agility</t>
  </si>
  <si>
    <t>enchanted, extraplanar, beast</t>
  </si>
  <si>
    <t>variable (shopkeepers, primarily junk enhanced with illusion magic)</t>
  </si>
  <si>
    <t>mob(20:6)</t>
  </si>
  <si>
    <t>devourer, red-orange faerie dragon</t>
  </si>
  <si>
    <t>Newhon Ghoul</t>
  </si>
  <si>
    <t>M (5')</t>
  </si>
  <si>
    <t>enchanted, extraplanar, humanoid</t>
  </si>
  <si>
    <t>margoyle, merrow, newhon ghoul, pseudo-dragon</t>
  </si>
  <si>
    <t>wield I, camouflage (80%)</t>
  </si>
  <si>
    <t>Leviathan</t>
  </si>
  <si>
    <t>tentacle/tentacle/
tentacle/tentacle/
tentacle/tentacle/
tentacle/tentacle</t>
  </si>
  <si>
    <t>4-40/4-40/4-40/4-40/
4-40/4-40/4-40/4-40</t>
  </si>
  <si>
    <t>L (300' long)</t>
  </si>
  <si>
    <t>extraplanar, mollusk</t>
  </si>
  <si>
    <t>capsize XIII</t>
  </si>
  <si>
    <t>leviathan</t>
  </si>
  <si>
    <t>forgo all attacks to grab ship of any size, bringing them to an immediate stop and inflicting 30 points of hull damage per round (this is enough to sink all but the largest ships in a single round)</t>
  </si>
  <si>
    <t>always flees when reduced to 5 or fewer hp</t>
  </si>
  <si>
    <t>magic resistance (5%), timid I, wield I (sword)</t>
  </si>
  <si>
    <t>timid I</t>
  </si>
  <si>
    <t>timid II</t>
  </si>
  <si>
    <t>always flees when reduced to half hp</t>
  </si>
  <si>
    <t>capsize XIII, timid II</t>
  </si>
  <si>
    <t>Snow Serpent</t>
  </si>
  <si>
    <t>L (100' long, but narrow)</t>
  </si>
  <si>
    <t>constriction XVII</t>
  </si>
  <si>
    <t>snow serpent</t>
  </si>
  <si>
    <t>proc: on hit, automatically 3-30 constriction damage in successive rounds</t>
  </si>
  <si>
    <t>extraplanar, reptile</t>
  </si>
  <si>
    <t>barghest (dog form), bat, bugbear, bullywug, cat(s), cheetah, duergar, giant crayfish, crocodile, executioner's hood, gelatinous cube, giant crocodile, gloomwing, kampfult, mobat, moon dog, necrophidius, opinicus, rock reptile, snow serpent, werewolf</t>
  </si>
  <si>
    <t>constriction XVII, ambush I</t>
  </si>
  <si>
    <t>Salt Spider</t>
  </si>
  <si>
    <t>M (4' long)</t>
  </si>
  <si>
    <t>extraplanar, giant animal, insect</t>
  </si>
  <si>
    <t>extraplanar, giant animal, reptile</t>
  </si>
  <si>
    <t>Water Cobra</t>
  </si>
  <si>
    <t>S (4' long)</t>
  </si>
  <si>
    <t>amphisbaena, bird of tyaa, couatl, ettercap, giant marine spider, giant poisonous toad, giant scorpion, giant spider, giant water spider, goldbug, grippli drone, huge scorpion, imp, medusa, mottled worm, naga(s), purple worm, salt spider, stegocentipede, water cobra, weed eel, wyvern</t>
  </si>
  <si>
    <t>choke creeper, giant deathwatch beetle, water cobra, weed eel</t>
  </si>
  <si>
    <t>Fossergrim</t>
  </si>
  <si>
    <t>regenerate XX</t>
  </si>
  <si>
    <t>fossergrim</t>
  </si>
  <si>
    <t>regenerate 5 hp per round while in contact with water</t>
  </si>
  <si>
    <t>enchanted, celestial, humanoid</t>
  </si>
  <si>
    <t>accuracy XVI</t>
  </si>
  <si>
    <t>automatically hits any target standing in water</t>
  </si>
  <si>
    <t>magic resistance XVIII</t>
  </si>
  <si>
    <t>100% chance to cause local magic to fail - but only while in splashing water; assumes a caster level of 11th - increases or decreases in 5% increments (therefore 100% immunity to casters below 12th level)</t>
  </si>
  <si>
    <t>tethered V</t>
  </si>
  <si>
    <t>this creature is bound to a particular waterfall, it cannot travel further than one mile from that place</t>
  </si>
  <si>
    <t>regenerate XX, accuracy XVI, magic resistance XVIII, tethered V</t>
  </si>
  <si>
    <t>Valkyrie</t>
  </si>
  <si>
    <t>M (5.5')</t>
  </si>
  <si>
    <t>spriggan, valkyrie</t>
  </si>
  <si>
    <t>air maiden, babau, planetar, valkyrie</t>
  </si>
  <si>
    <t>azer noble, barghest (10 HD), cambion (9-11 HD), clakar, dragon horse, elonoin, greater cyclops, green abishai, grim(s), hecatoncheire, imp, korred, marid, moon dog, nabassu V, nihrain horse, nixie, pech, pixie, quasit, shedu, spined devil, svirfneblin leader, valkyrie, vulture lion</t>
  </si>
  <si>
    <t>celestial, humanoid, enchanted</t>
  </si>
  <si>
    <t>minion: pegasus</t>
  </si>
  <si>
    <t>valkyrie</t>
  </si>
  <si>
    <t>100% of valkyrie ride max-hp pegasus into battle</t>
  </si>
  <si>
    <t>camouflage XXI</t>
  </si>
  <si>
    <t>completely invisible to all but mortally imperiled warriors</t>
  </si>
  <si>
    <t>agathion, baku, bisan, couatl, daemon(s), dao, deva(s), einsaung nat, foo dog, foo lion, greater lammasu, greater shedu, hkum yeng nat, hollyphant, ki-rin, kuei, moon dog, night hag, nightmare, opinicus, phase spider, phoenix, shedu, titan, valkyrie</t>
  </si>
  <si>
    <t>spriggan agility, classed (bard/fighter 8/15), wield XXVI, magic resistance (25%), camouflage XXI, phase ethereal I, minion: pegasus</t>
  </si>
  <si>
    <t>a dual class character may add a third class, though this should be extremely rare</t>
  </si>
  <si>
    <t>PH</t>
  </si>
  <si>
    <t>half-elf multiclass clerics have a minimum wisdom of 13, while half-orc multiclass clerics are the usual 9</t>
  </si>
  <si>
    <t>Code</t>
  </si>
  <si>
    <t>TSR#</t>
  </si>
  <si>
    <t>Author(s)</t>
  </si>
  <si>
    <t>Publication</t>
  </si>
  <si>
    <t>PDF</t>
  </si>
  <si>
    <t>premades</t>
  </si>
  <si>
    <t>xp</t>
  </si>
  <si>
    <t>Notes</t>
  </si>
  <si>
    <t>Aerie of the Slave Lords</t>
  </si>
  <si>
    <t>A0</t>
  </si>
  <si>
    <t>Danger at Darkshelf Quarry</t>
  </si>
  <si>
    <t>Skip Williams</t>
  </si>
  <si>
    <t>yes</t>
  </si>
  <si>
    <t>no</t>
  </si>
  <si>
    <t>A1</t>
  </si>
  <si>
    <t>Slave Pits of the Undercity</t>
  </si>
  <si>
    <t>David Cook</t>
  </si>
  <si>
    <t>same pre-mades as A1-4</t>
  </si>
  <si>
    <t>A2</t>
  </si>
  <si>
    <t>Secret of the Slavers Stockade</t>
  </si>
  <si>
    <t>Harold Johnson | Tom Moldvay</t>
  </si>
  <si>
    <t>A3</t>
  </si>
  <si>
    <t>Assault on the Aerie of the Slave Lords</t>
  </si>
  <si>
    <t>Allen Hammack</t>
  </si>
  <si>
    <t>A4</t>
  </si>
  <si>
    <t>In the Dungeons of the Slave Lords</t>
  </si>
  <si>
    <t>Lawrence Schick</t>
  </si>
  <si>
    <t>A1–4</t>
  </si>
  <si>
    <t>Scourge of the Slave Lords</t>
  </si>
  <si>
    <t>David Cook | Allen Hammack | Harold Johnson | Tom Moldvay | Lawrence Schick</t>
  </si>
  <si>
    <t>Revised Compilation; cover says 7-11, interior lists 6-8 of 3-7; ranked 20th greatest adventure of all time</t>
  </si>
  <si>
    <t>Competition</t>
  </si>
  <si>
    <t>C1</t>
  </si>
  <si>
    <t>The Hidden Shrine of Tamoachan</t>
  </si>
  <si>
    <t>Origins 1979 Tournament Module; cover says level 5-7, interior says 3-7, but specifies 30 total levels; ranked 18th greatest adventure of all time</t>
  </si>
  <si>
    <t>C2</t>
  </si>
  <si>
    <t>The Ghost Tower of Inverness</t>
  </si>
  <si>
    <t>Wintercon VIII 1979 Tournament Module set in Greyhawk; pre-mades are level 7-10; ranked 30th greatest adventure of all time</t>
  </si>
  <si>
    <t>C3</t>
  </si>
  <si>
    <t>The Lost Island of Castanamir</t>
  </si>
  <si>
    <t>Ken Rolston</t>
  </si>
  <si>
    <t>This is the teleporting mage module Pete went on</t>
  </si>
  <si>
    <t>C4</t>
  </si>
  <si>
    <t>To Find a King</t>
  </si>
  <si>
    <t>Bob Blake</t>
  </si>
  <si>
    <t>C5</t>
  </si>
  <si>
    <t>The Bane of Llywelyn</t>
  </si>
  <si>
    <t>C6</t>
  </si>
  <si>
    <t>The Official RPGA Tournament Handbook</t>
  </si>
  <si>
    <t>City of Adventure (Lankhmar)</t>
  </si>
  <si>
    <t>CA1</t>
  </si>
  <si>
    <t>Swords of the Undercity</t>
  </si>
  <si>
    <t>CA2</t>
  </si>
  <si>
    <t>Swords of Deceit</t>
  </si>
  <si>
    <t>Dragonlance</t>
  </si>
  <si>
    <t>DL1</t>
  </si>
  <si>
    <t>Dragons of Despair</t>
  </si>
  <si>
    <t>Tracy Hickman</t>
  </si>
  <si>
    <t>Ranked 25th greatest adventure of all time</t>
  </si>
  <si>
    <t>DL2</t>
  </si>
  <si>
    <t>Dragons of Flame</t>
  </si>
  <si>
    <t>Douglas Niles</t>
  </si>
  <si>
    <t>sequel to DL1, premades are the same but leveled up</t>
  </si>
  <si>
    <t>DL3</t>
  </si>
  <si>
    <t>Dragons of Hope</t>
  </si>
  <si>
    <t>sequel to DL2, premades are the same but leveled up, also includes 7 NPC henchmen</t>
  </si>
  <si>
    <t>DL4</t>
  </si>
  <si>
    <t>Dragons of Desolation</t>
  </si>
  <si>
    <t>Michael Dobson | Tracy Hickman</t>
  </si>
  <si>
    <t>sequel to DL3, premades are the same (not leveled up), also includes 7 NPC henchmen; DL5 is a Sourcebook with errata for DL1-4 as well as timelines and additional information</t>
  </si>
  <si>
    <t>DL6</t>
  </si>
  <si>
    <t>Dragons of Ice</t>
  </si>
  <si>
    <t>sequel to DL4, premades are a mix of old and new characters; parties under 8 get the remainder as NPCs</t>
  </si>
  <si>
    <t>DL7</t>
  </si>
  <si>
    <t>Dragons of Light</t>
  </si>
  <si>
    <t>Jeff Grubb</t>
  </si>
  <si>
    <t>sequel to DL6, premades are a mix of old and new characters; also includes 7 NPC henchmen</t>
  </si>
  <si>
    <t>DL8</t>
  </si>
  <si>
    <t>Dragons of War</t>
  </si>
  <si>
    <t>Laura Hickman | Tracy Hickman</t>
  </si>
  <si>
    <t>sequel to DL7, premades are a mix of old and new characters; parties under 8 get the remainder as NPCs</t>
  </si>
  <si>
    <t>DL9</t>
  </si>
  <si>
    <t>Dragons of Deceit</t>
  </si>
  <si>
    <t>sequel to DL8, premades are a mix of old and new characters; parties under 9 get the remainder as NPCs</t>
  </si>
  <si>
    <t>DL10</t>
  </si>
  <si>
    <t>Dragons of Dreams</t>
  </si>
  <si>
    <t>sequel to DL4, premades are a mix of old and new characters; parties under 8 get the remainder as NPCs; DL11 is a Battlesystem simulation</t>
  </si>
  <si>
    <t>DL12</t>
  </si>
  <si>
    <t>Dragons of Faith</t>
  </si>
  <si>
    <t>Bruce Heard | Harold Johnson</t>
  </si>
  <si>
    <t>sequel to DL11, premades are a mix of old and new characters; parties under 8 get the remainder as NPCs; DL12 has Battlesystem elements</t>
  </si>
  <si>
    <t>DL13</t>
  </si>
  <si>
    <t>Dragons of Truth</t>
  </si>
  <si>
    <t>sequel to DL11, premades are a mix of old and new characters; parties under 8 get the remainder as NPCs</t>
  </si>
  <si>
    <t>DL14</t>
  </si>
  <si>
    <t>Dragons of Triumph</t>
  </si>
  <si>
    <t>series, finale, pure Battlesystem module</t>
  </si>
  <si>
    <t>DL15</t>
  </si>
  <si>
    <t>Mists of Krynn</t>
  </si>
  <si>
    <t>12 Short Adventures</t>
  </si>
  <si>
    <t>DL16</t>
  </si>
  <si>
    <t>World of Krynn</t>
  </si>
  <si>
    <t>4 Short Adventures</t>
  </si>
  <si>
    <t>DragonQuest</t>
  </si>
  <si>
    <t>DQ1</t>
  </si>
  <si>
    <t>The Shattered Statue</t>
  </si>
  <si>
    <t>Jennell Jaquays</t>
  </si>
  <si>
    <t>combined ruleset, DragonQuest and AD&amp;D</t>
  </si>
  <si>
    <t>Extension Series</t>
  </si>
  <si>
    <t>EX1</t>
  </si>
  <si>
    <t>Dungeonland</t>
  </si>
  <si>
    <t>Gary Gygax</t>
  </si>
  <si>
    <t>Alice in Wonderland-themed module</t>
  </si>
  <si>
    <t>EX2</t>
  </si>
  <si>
    <t>The Land Beyond the Magic Mirror</t>
  </si>
  <si>
    <t>Sequel to EX1; Alice in Wonderland-themed module</t>
  </si>
  <si>
    <t>Giants</t>
  </si>
  <si>
    <t>G1</t>
  </si>
  <si>
    <t>Steading of the Hill Giant Chief</t>
  </si>
  <si>
    <t>G2</t>
  </si>
  <si>
    <t>Glacial Rift of the Frost Giant Jarl</t>
  </si>
  <si>
    <t>Sequel to G1</t>
  </si>
  <si>
    <t>G3</t>
  </si>
  <si>
    <t>Hall of the Fire Giant King</t>
  </si>
  <si>
    <t>Sequel to G2</t>
  </si>
  <si>
    <t>G1-3</t>
  </si>
  <si>
    <t>Against the Giants</t>
  </si>
  <si>
    <t>Compilation</t>
  </si>
  <si>
    <t>D1</t>
  </si>
  <si>
    <t>Descent into the Depths of the Earth</t>
  </si>
  <si>
    <t>D2</t>
  </si>
  <si>
    <t>Shrine of the Kuo-Toa</t>
  </si>
  <si>
    <t>D1–2</t>
  </si>
  <si>
    <t>D3</t>
  </si>
  <si>
    <t>Vault of the Drow</t>
  </si>
  <si>
    <t>Queen of the Demonweb Pits</t>
  </si>
  <si>
    <t>Q1</t>
  </si>
  <si>
    <t>Conclusion of GDQ Series</t>
  </si>
  <si>
    <t>GDQ1–7</t>
  </si>
  <si>
    <t>Queen of the Spiders</t>
  </si>
  <si>
    <t>Supermodule combining G1–G3, D1–D3, and Q1; Ranked greatest adventure of all time</t>
  </si>
  <si>
    <t>Bloodstone Pass Saga</t>
  </si>
  <si>
    <t>H1</t>
  </si>
  <si>
    <t>Bloodstone Pass</t>
  </si>
  <si>
    <t>Michael Dobson | Douglas Niles</t>
  </si>
  <si>
    <t>Battlesystem required</t>
  </si>
  <si>
    <t>H2</t>
  </si>
  <si>
    <t>The Mines of Bloodstone</t>
  </si>
  <si>
    <t>Battlesystem recommended, pre-mades are the same but leveled up</t>
  </si>
  <si>
    <t>H3</t>
  </si>
  <si>
    <t>The Bloodstone Wars</t>
  </si>
  <si>
    <t>H4</t>
  </si>
  <si>
    <t>The Throne of Bloodstone</t>
  </si>
  <si>
    <t>Battlesystem recommended, pre-mades are the same but leveled up, along with four (4) 100th level heros</t>
  </si>
  <si>
    <t>Intermediate</t>
  </si>
  <si>
    <t>I1</t>
  </si>
  <si>
    <t>Dwellers of the Forbidden City</t>
  </si>
  <si>
    <t>Origins, 1980; Ranked 13th greatest adventure of all time</t>
  </si>
  <si>
    <t>I2</t>
  </si>
  <si>
    <t>Tomb of the Lizard King</t>
  </si>
  <si>
    <t>Mark Acres</t>
  </si>
  <si>
    <t>Origins 1980</t>
  </si>
  <si>
    <t>I3</t>
  </si>
  <si>
    <t>Pharaoh</t>
  </si>
  <si>
    <t>Desert of Desolation part 1. Originally published by Tracy &amp; Laura Hickman in 1980.</t>
  </si>
  <si>
    <t>I4</t>
  </si>
  <si>
    <t>Oasis of the White Palm</t>
  </si>
  <si>
    <t>Tracy Hickman | Philip Meyers</t>
  </si>
  <si>
    <t>Desert of Desolation part 2</t>
  </si>
  <si>
    <t>I5</t>
  </si>
  <si>
    <t>Lost Tomb of Martek</t>
  </si>
  <si>
    <t>Desert of Desolation part 3</t>
  </si>
  <si>
    <t>I3–5</t>
  </si>
  <si>
    <t>Desert of Desolation</t>
  </si>
  <si>
    <t>Laura Hickman | Tracy Hickman | Philip Meyers</t>
  </si>
  <si>
    <t>Revised Compilation. Ranked 6th greatest adventure of all time</t>
  </si>
  <si>
    <t>I6</t>
  </si>
  <si>
    <t>Ravenloft</t>
  </si>
  <si>
    <t>Ranked 2nd greatest adventure of all time. First module set in Ravenloft</t>
  </si>
  <si>
    <t>I7</t>
  </si>
  <si>
    <t>Baltron's Beacon</t>
  </si>
  <si>
    <t>Philip Meyers</t>
  </si>
  <si>
    <t>I8</t>
  </si>
  <si>
    <t>Ravager of Time</t>
  </si>
  <si>
    <t>Jim Bambra | Graeme Morris</t>
  </si>
  <si>
    <t>xp for monsters only, not NPCs</t>
  </si>
  <si>
    <t>I9</t>
  </si>
  <si>
    <t>Day of Al'Akbar</t>
  </si>
  <si>
    <t>cover lists 8th-10th, interior lists 4th-8th, pre-rolled characters are 10th-12th</t>
  </si>
  <si>
    <t>I10</t>
  </si>
  <si>
    <t>Ravenloft II: The House on Gryphon Hill</t>
  </si>
  <si>
    <t>Sequel to I6</t>
  </si>
  <si>
    <t>I11</t>
  </si>
  <si>
    <t>Needle</t>
  </si>
  <si>
    <t>Frank Mentzer</t>
  </si>
  <si>
    <t>Role Playing Game Association</t>
  </si>
  <si>
    <t>R1</t>
  </si>
  <si>
    <t>To the Aid of Falx</t>
  </si>
  <si>
    <t>partially rolled up into I12, different pre-mades than in I12</t>
  </si>
  <si>
    <t>R2</t>
  </si>
  <si>
    <t>The Investigation of Hydell</t>
  </si>
  <si>
    <t>partially rolled up into I12, different pre-mades than in R1 or I12</t>
  </si>
  <si>
    <t>R3</t>
  </si>
  <si>
    <t>The Egg of the Phoenix</t>
  </si>
  <si>
    <t>partially rolled up into I12, different pre-mades than in R1, R2 or I12</t>
  </si>
  <si>
    <t>R4</t>
  </si>
  <si>
    <t>Doc's Island</t>
  </si>
  <si>
    <t>epilogue to R3, partially rolled up into I12, different pre-mades than in R1, R2, R3 or I12</t>
  </si>
  <si>
    <t>I12</t>
  </si>
  <si>
    <t>Egg of the Phoenix</t>
  </si>
  <si>
    <t>Jennell Jaquays | Frank Mentzer</t>
  </si>
  <si>
    <t>Abbreviated compilation of R1–R4</t>
  </si>
  <si>
    <t>I13</t>
  </si>
  <si>
    <t>Adventure Pack I</t>
  </si>
  <si>
    <t>11 Short Adventures</t>
  </si>
  <si>
    <t>I14</t>
  </si>
  <si>
    <t>Swords of the Iron Legion</t>
  </si>
  <si>
    <t>8 short adventures, Battlesystem required</t>
  </si>
  <si>
    <t>Lendore Isles</t>
  </si>
  <si>
    <t>L1</t>
  </si>
  <si>
    <t>The Secret of Bone Hill</t>
  </si>
  <si>
    <t>Lenard Lakofka</t>
  </si>
  <si>
    <t>L2</t>
  </si>
  <si>
    <t>The Assassin's Knot</t>
  </si>
  <si>
    <t>L3</t>
  </si>
  <si>
    <t>Deep Dwarven Delve</t>
  </si>
  <si>
    <t>printed as part of TSR Silver Anniversary boxed set</t>
  </si>
  <si>
    <t>L4</t>
  </si>
  <si>
    <t>Devilspawn</t>
  </si>
  <si>
    <t>self-published, PCs provided in L4C (a separate companion piece)</t>
  </si>
  <si>
    <t>Novice</t>
  </si>
  <si>
    <t>N1</t>
  </si>
  <si>
    <t>Against the Cult of the Reptile God</t>
  </si>
  <si>
    <t>pre-made party is first level and poorly equipped; ranked 19th greatest adventure of all time</t>
  </si>
  <si>
    <t>N2</t>
  </si>
  <si>
    <t>The Forest Oracle</t>
  </si>
  <si>
    <t>Carl Smith</t>
  </si>
  <si>
    <t>not a sequel</t>
  </si>
  <si>
    <t>N3</t>
  </si>
  <si>
    <t>Destiny of Kings</t>
  </si>
  <si>
    <t>Stephen Bourne</t>
  </si>
  <si>
    <t>N4</t>
  </si>
  <si>
    <t>Treasure Hunt</t>
  </si>
  <si>
    <t>Aaron Allston</t>
  </si>
  <si>
    <t>0-level module</t>
  </si>
  <si>
    <t>N5</t>
  </si>
  <si>
    <t>Under Illefarn</t>
  </si>
  <si>
    <t>Steve Perrin</t>
  </si>
  <si>
    <t>first Forgotten Realms module</t>
  </si>
  <si>
    <t>Oriental Adventures</t>
  </si>
  <si>
    <t>OA1</t>
  </si>
  <si>
    <t>Swords of the Daimyo</t>
  </si>
  <si>
    <t>David Cook | Kelley Foote</t>
  </si>
  <si>
    <t>OA2</t>
  </si>
  <si>
    <t>Night of the Seven Swords</t>
  </si>
  <si>
    <t>Ed Carmien | David Cook | Harold Johnson | Jon Pickens | David Ritchie | Rick Swan</t>
  </si>
  <si>
    <t>OA3</t>
  </si>
  <si>
    <t>Ochimo: The Spirit Warrior</t>
  </si>
  <si>
    <t>OA4</t>
  </si>
  <si>
    <t>Blood of the Yakuza</t>
  </si>
  <si>
    <t>not so much an adventure as a campaign setting (the city of Nakamaru)</t>
  </si>
  <si>
    <t>OA5</t>
  </si>
  <si>
    <t>Mad Monkey vs. the Dragon Claw</t>
  </si>
  <si>
    <t>sequel to OA3</t>
  </si>
  <si>
    <t>OA6</t>
  </si>
  <si>
    <t>Ronin Challenge</t>
  </si>
  <si>
    <t>Curtis Smith | Rick Swan</t>
  </si>
  <si>
    <t>2nd Edition (but part of the same series as OA1-5)</t>
  </si>
  <si>
    <t>OA7</t>
  </si>
  <si>
    <t>Test of the Samurai</t>
  </si>
  <si>
    <t>Rick Swan</t>
  </si>
  <si>
    <t>2nd Edition; sequel to OA6; seems like the final page of pre-mades is missing (it's the same six leveled up, minus two)</t>
  </si>
  <si>
    <t>Outer Planes</t>
  </si>
  <si>
    <t>OP1</t>
  </si>
  <si>
    <t>Tales of the Outer Planes</t>
  </si>
  <si>
    <t>11 short adventures, plus 17 'lairs'; I didn't break down the lairs, but they're detailed single-page encounters with full X.P. awards</t>
  </si>
  <si>
    <t>R5</t>
  </si>
  <si>
    <t>Great Bugbear Hunt</t>
  </si>
  <si>
    <t>GenCon South, 1982;  published in Polyhedron #28</t>
  </si>
  <si>
    <t>R6</t>
  </si>
  <si>
    <t>The 384th Incarnation of Bigby's Tomb</t>
  </si>
  <si>
    <t>Unknown Tournament, 1984; published in Polyhedron #20</t>
  </si>
  <si>
    <t>Special</t>
  </si>
  <si>
    <t>S1</t>
  </si>
  <si>
    <t>Tomb of Horrors</t>
  </si>
  <si>
    <t>Origins I, 1975; guidance provided for which of 20(!) partially generated characters should be used; ranked 3rd greatest adventure of all time</t>
  </si>
  <si>
    <t>S2</t>
  </si>
  <si>
    <t>White Plume Mountain</t>
  </si>
  <si>
    <t>ranked 9th greatest adventure of all time</t>
  </si>
  <si>
    <t>S3</t>
  </si>
  <si>
    <t>Expedition to the Barrier Peaks</t>
  </si>
  <si>
    <t>players encouraged to play multiple characters (to get to 15 total); ranked 5th greatest adventure of all time</t>
  </si>
  <si>
    <t>S4</t>
  </si>
  <si>
    <t>The Lost Caverns of Tsojcanth</t>
  </si>
  <si>
    <t>predecessor of WG4; published in 1976 without a module code as The Lost Caverns of Tsojconth (note difference in spelling); ranked 22nd greatest adventure of all time</t>
  </si>
  <si>
    <t>S1–4</t>
  </si>
  <si>
    <t>Realms of Horror</t>
  </si>
  <si>
    <t>Gary Gygax | Lawrence Schick</t>
  </si>
  <si>
    <t>Temple of Elemental Evil</t>
  </si>
  <si>
    <t>T1</t>
  </si>
  <si>
    <t>The Village of Hommlet</t>
  </si>
  <si>
    <t>T1–4</t>
  </si>
  <si>
    <t>The Temple of Elemental Evil</t>
  </si>
  <si>
    <t>Gary Gygax | Frank Mentzer</t>
  </si>
  <si>
    <t>abridged T1; 6 friendly NPCs presented party-style at the end; ranked 4th greatest adventure of all time</t>
  </si>
  <si>
    <t>Underwater</t>
  </si>
  <si>
    <t>U1</t>
  </si>
  <si>
    <t>The Sinister Secret of Saltmarsh</t>
  </si>
  <si>
    <t>Dave Browne | Don Turnbull</t>
  </si>
  <si>
    <t>ranked 27th greatest adventure of all time</t>
  </si>
  <si>
    <t>U2</t>
  </si>
  <si>
    <t>Danger at Dunwater</t>
  </si>
  <si>
    <t xml:space="preserve"> sequel to S1; same pre-mades, but leveled up</t>
  </si>
  <si>
    <t>U3</t>
  </si>
  <si>
    <t>The Final Enemy</t>
  </si>
  <si>
    <t xml:space="preserve"> sequel to S2; same pre-mades, but leveled up</t>
  </si>
  <si>
    <t>United Kingdom</t>
  </si>
  <si>
    <t>UK1</t>
  </si>
  <si>
    <t>Beyond the Crystal Cave</t>
  </si>
  <si>
    <t>Dave Browne | Tom Kirby | Graeme Morris</t>
  </si>
  <si>
    <t>cover lists 4th-7th, interior lists 3rd-6th</t>
  </si>
  <si>
    <t>UK2</t>
  </si>
  <si>
    <t>The Sentinel</t>
  </si>
  <si>
    <t>Graeme Morris</t>
  </si>
  <si>
    <t>Adlerweg Part 1; premades are variable level (2-5)</t>
  </si>
  <si>
    <t>UK3</t>
  </si>
  <si>
    <t>The Gauntlet</t>
  </si>
  <si>
    <t>Adlerweg Part 1; premades are variable level (3-6), different characters</t>
  </si>
  <si>
    <t>UK4</t>
  </si>
  <si>
    <t>When a Star Falls</t>
  </si>
  <si>
    <t>UK5</t>
  </si>
  <si>
    <t>Eye of the Serpent</t>
  </si>
  <si>
    <t>pre-mades are listed under "non-player characters"</t>
  </si>
  <si>
    <t>UK6</t>
  </si>
  <si>
    <t>All That Glitters...</t>
  </si>
  <si>
    <t>Jim Bambra</t>
  </si>
  <si>
    <t>cover lists 3-5, interior lists 5-7;  premades are variable level (5-7)</t>
  </si>
  <si>
    <t>UK7</t>
  </si>
  <si>
    <t>Dark Clouds Gather</t>
  </si>
  <si>
    <t>Jim Bambra | Phil Gallagher</t>
  </si>
  <si>
    <t>World of Greyhawk</t>
  </si>
  <si>
    <t>WG4</t>
  </si>
  <si>
    <t>The Forgotten Temple of Tharizdun</t>
  </si>
  <si>
    <t>Sequel to S4; Ranked 23rd greatest adventure of all time</t>
  </si>
  <si>
    <t>WG5</t>
  </si>
  <si>
    <t>Mordenkainen's Fantastic Adventure</t>
  </si>
  <si>
    <t>Gary Gygax | Robert Kuntz</t>
  </si>
  <si>
    <t>WG6</t>
  </si>
  <si>
    <t>Isle of the Ape</t>
  </si>
  <si>
    <t>WG7</t>
  </si>
  <si>
    <t>13 short, comedic adventures</t>
  </si>
  <si>
    <t>LGTSA, 1972; pre-mades are classic Gygax table PCs (Bigby, Riggby, Mordenkainen and Yrag)</t>
  </si>
  <si>
    <t>Module</t>
  </si>
  <si>
    <t>The Wheel of Time</t>
  </si>
  <si>
    <t>Locksmith</t>
  </si>
  <si>
    <t>The Perils of Symbolism</t>
  </si>
  <si>
    <t>Divine Wine</t>
  </si>
  <si>
    <t>RPGA3</t>
  </si>
  <si>
    <t>RPGA4</t>
  </si>
  <si>
    <t>RPGA5</t>
  </si>
  <si>
    <t>RPGA6</t>
  </si>
  <si>
    <t>RPGA7</t>
  </si>
  <si>
    <t>RPGA8</t>
  </si>
  <si>
    <t>The Forgotten King</t>
  </si>
  <si>
    <t>The Elixir of Life</t>
  </si>
  <si>
    <t>The Riddle of Dolmen Moor</t>
  </si>
  <si>
    <t>The Incants of Ishcabeble</t>
  </si>
  <si>
    <t>Llewelyn's Tomb</t>
  </si>
  <si>
    <t>…and the Gods Will Have Their Way</t>
  </si>
  <si>
    <t>GenCon XVI, 1982; re-print of RPGA3 (part 1); original version has 10 premades; Prophecie of Brie, (1 of 8)</t>
  </si>
  <si>
    <t>GenCon XVI, 1982; re-print of RPGA3 (part 2); original version has 10 premades; Prophecie of Brie, (2 of 8)</t>
  </si>
  <si>
    <t>GenCon XVI, 1982; re-print of RPGA4 (part 1); Prophecie of Brie, (3 of 8)</t>
  </si>
  <si>
    <t>GenCon XVI, 1982; re-print of RPGA4 (part 2); Prophecie of Brie, (4 of 8)</t>
  </si>
  <si>
    <t>GenCon XVI, 1982; Prophecie of Brie (5 of 8)</t>
  </si>
  <si>
    <t>GenCon XVI, 1982; Prophecie of Brie (6 of 8)</t>
  </si>
  <si>
    <t>GenCon XVI, 1982; Prophecie of Brie (7 of 8)</t>
  </si>
  <si>
    <t>GenCon XVI, 1982; Prophecie of Brie (8 of 8)</t>
  </si>
  <si>
    <t>reprinted as To Find a King (C4); Prophecie of Brie (1-2 of 8)</t>
  </si>
  <si>
    <t>reprinted as To Find a King (C4); Prophecie of Brie (3-4 of 8)</t>
  </si>
  <si>
    <t>GenCon XVII, 1983; Sequel to C4, same pre-mades; reprint of RPGA5-8; (5-8 of 8)</t>
  </si>
  <si>
    <t>Adventure</t>
  </si>
  <si>
    <t>Honor Guard</t>
  </si>
  <si>
    <t>The Long Way Home</t>
  </si>
  <si>
    <t>GenCon IX, 1986</t>
  </si>
  <si>
    <t>Bruce Rabe | Jean Rabe</t>
  </si>
  <si>
    <t>Daniel Kramarsky</t>
  </si>
  <si>
    <t>The Secret of Urgaan of Angarngi</t>
  </si>
  <si>
    <t>The Web of Mog</t>
  </si>
  <si>
    <t>Claws of the Shree-kah</t>
  </si>
  <si>
    <t>Bruce Nesmith</t>
  </si>
  <si>
    <t>The Curse of Valinor</t>
  </si>
  <si>
    <t>One Night in Lankhmar</t>
  </si>
  <si>
    <t>Return of the Rats</t>
  </si>
  <si>
    <t>Steve Mecca | Ken Rolston</t>
  </si>
  <si>
    <t>Michael Dobson</t>
  </si>
  <si>
    <t>Lankhmar (1 of 6)</t>
  </si>
  <si>
    <t>Lankhmar (2 of 6)</t>
  </si>
  <si>
    <t>Lankhmar (3 of 6)</t>
  </si>
  <si>
    <t>sequel to CA1, premades are the same but leveled up; Lankhmar (4 of 6)</t>
  </si>
  <si>
    <t>sequel to CA1, premades are the same but leveled up; Lankhmar (5 of 6)</t>
  </si>
  <si>
    <t>sequel to CA1, premades are the same but leveled up; Lankhmar (6 of 6)</t>
  </si>
  <si>
    <t>Between a Dragon and His Wrath</t>
  </si>
  <si>
    <t>Under Sanction</t>
  </si>
  <si>
    <t>Mother Love</t>
  </si>
  <si>
    <t>Crusade</t>
  </si>
  <si>
    <t>A Second Chance</t>
  </si>
  <si>
    <t>Valley of Fear</t>
  </si>
  <si>
    <t>Tanglewood Keep</t>
  </si>
  <si>
    <t>The Riders of Khur</t>
  </si>
  <si>
    <t>Search for the Golden Minotaur</t>
  </si>
  <si>
    <t>Beyond All Tears</t>
  </si>
  <si>
    <t>The Gate to Neraka</t>
  </si>
  <si>
    <t>Eyes of the Minotaur</t>
  </si>
  <si>
    <t>Chris Mortika</t>
  </si>
  <si>
    <t>Michael DeWolfe</t>
  </si>
  <si>
    <t>Thomas Kane</t>
  </si>
  <si>
    <t>Rick Reid</t>
  </si>
  <si>
    <t>Jay Batista</t>
  </si>
  <si>
    <t>Vince Garcia | Bill Mercer</t>
  </si>
  <si>
    <t>Peter Blanchard</t>
  </si>
  <si>
    <t>John Terra</t>
  </si>
  <si>
    <t>Scott Bennie</t>
  </si>
  <si>
    <t>Janet Vialb | Peter Vialb</t>
  </si>
  <si>
    <t>Ray Winninger</t>
  </si>
  <si>
    <t>The Tower of Kyrie</t>
  </si>
  <si>
    <t>The Missing Master Lor</t>
  </si>
  <si>
    <t>Dargaard Keep</t>
  </si>
  <si>
    <t>The Dragon Peak of Palanthus</t>
  </si>
  <si>
    <t>Harold Johnson</t>
  </si>
  <si>
    <t>Michael Gray</t>
  </si>
  <si>
    <t>cover says 4-7, interior lists 6-8 of 1-3</t>
  </si>
  <si>
    <t>Series</t>
  </si>
  <si>
    <t>Reprinted</t>
  </si>
  <si>
    <t>Blood and Laurels</t>
  </si>
  <si>
    <t>The Weird Woods of Baron Orchid</t>
  </si>
  <si>
    <t>To Kill a Kraken</t>
  </si>
  <si>
    <t>Terror in Skytumble Tor</t>
  </si>
  <si>
    <t>Steaks</t>
  </si>
  <si>
    <t>Sharla's Zoo</t>
  </si>
  <si>
    <t>Scavenger Hunt</t>
  </si>
  <si>
    <t>Reign of Triumph</t>
  </si>
  <si>
    <t>The Lauros Road Bandits</t>
  </si>
  <si>
    <t>The House of Long Knives</t>
  </si>
  <si>
    <t>The Circus of Gandolfo</t>
  </si>
  <si>
    <t>Warren Specter</t>
  </si>
  <si>
    <t>Deborah Christian</t>
  </si>
  <si>
    <t>Ann McCready</t>
  </si>
  <si>
    <t>Anne Browne</t>
  </si>
  <si>
    <t>Allen Varney</t>
  </si>
  <si>
    <t>Battle of the Five Crowns</t>
  </si>
  <si>
    <t>Those Who Forget the Past</t>
  </si>
  <si>
    <t>The Storm of Greshlyrr</t>
  </si>
  <si>
    <t>Rumors of War</t>
  </si>
  <si>
    <t>The Khan's Mighty Army</t>
  </si>
  <si>
    <t>The Hand of Tyr</t>
  </si>
  <si>
    <t>Gratitude of Princes</t>
  </si>
  <si>
    <t>The Final Battle</t>
  </si>
  <si>
    <t>Roy Schelper</t>
  </si>
  <si>
    <t>Bill Connors</t>
  </si>
  <si>
    <t>sequel to Secret of Bone Hill (L2); same pre-mades, but leveled up; Ranked 29th greatest adventure of all time</t>
  </si>
  <si>
    <t>Lord of the Black Temple</t>
  </si>
  <si>
    <t>Over the Waves We Will Go</t>
  </si>
  <si>
    <t>Riders of the Black Temple</t>
  </si>
  <si>
    <t>3 micro-adventures</t>
  </si>
  <si>
    <t>3 micro-adventures; Gaijin characters journeying to Kara-tur</t>
  </si>
  <si>
    <t>3 micro-adventures; pre-mades are level 1</t>
  </si>
  <si>
    <t>chapters/sections are written by different authors</t>
  </si>
  <si>
    <t>The Brewing Storm</t>
  </si>
  <si>
    <t>The Voyage of the Nereid</t>
  </si>
  <si>
    <t>To Hell and Back</t>
  </si>
  <si>
    <t>Through the Fire</t>
  </si>
  <si>
    <t>A Simple Deed, Well Rewarded</t>
  </si>
  <si>
    <t>The Sea of Screams</t>
  </si>
  <si>
    <t>The Missing Kristal</t>
  </si>
  <si>
    <t>Into the Astral Plane</t>
  </si>
  <si>
    <t>A Friendly Wager</t>
  </si>
  <si>
    <t>An Element of Chaos</t>
  </si>
  <si>
    <t>Castle at the Edge of Time</t>
  </si>
  <si>
    <t>David Ladyman | Martha Ladyman</t>
  </si>
  <si>
    <t>Vince Garcia</t>
  </si>
  <si>
    <t>Bill Slaviscek</t>
  </si>
  <si>
    <t>John Nephew</t>
  </si>
  <si>
    <t>abridged compilation (S1-S4)</t>
  </si>
  <si>
    <t>Against the Little Guys</t>
  </si>
  <si>
    <t>Fluffy Goes Down the Drain</t>
  </si>
  <si>
    <t>It's My Party and I'll Die if I want to</t>
  </si>
  <si>
    <t>Mordenkainen's Movie Madness</t>
  </si>
  <si>
    <t>The Name of the Game</t>
  </si>
  <si>
    <t>Of Kings and Colonels</t>
  </si>
  <si>
    <t>Queen of the Honeybee Hive</t>
  </si>
  <si>
    <t>The Temple of Really Bad Dead Things</t>
  </si>
  <si>
    <t>There's No Place Like Up</t>
  </si>
  <si>
    <t>Too Many Cooks</t>
  </si>
  <si>
    <t>Vices 'n Virtues</t>
  </si>
  <si>
    <t>What's Happening Now at Castle Greyhawk</t>
  </si>
  <si>
    <t>Where the Random Monsters Roam</t>
  </si>
  <si>
    <t>Steve Gilbert</t>
  </si>
  <si>
    <t>Grant Boucher | Kurt Wenz</t>
  </si>
  <si>
    <t>Greg Gorden</t>
  </si>
  <si>
    <t>Guy McLimore | Greg Poehlein | David Tepool</t>
  </si>
  <si>
    <t>min#</t>
  </si>
  <si>
    <t>max#</t>
  </si>
  <si>
    <t>minL</t>
  </si>
  <si>
    <t>maxL</t>
  </si>
  <si>
    <t>dimkey</t>
  </si>
  <si>
    <t>mnind</t>
  </si>
  <si>
    <t>mnprt</t>
  </si>
  <si>
    <t>Jean Rabe</t>
  </si>
  <si>
    <t>David Tepool</t>
  </si>
  <si>
    <t>Don Turnbull</t>
  </si>
  <si>
    <t>Kelley Foote</t>
  </si>
  <si>
    <t>Martha Ladyman</t>
  </si>
  <si>
    <t>Robert Kuntz</t>
  </si>
  <si>
    <t>Kurt Wenz</t>
  </si>
  <si>
    <t>Tom Moldvay</t>
  </si>
  <si>
    <t>Peter Vialb</t>
  </si>
  <si>
    <t>Phil Gallagher</t>
  </si>
  <si>
    <t>Bill Mercer</t>
  </si>
  <si>
    <t>Jeff Leason</t>
  </si>
  <si>
    <t>David Sutherland III</t>
  </si>
  <si>
    <t>Grant Boucher</t>
  </si>
  <si>
    <t>Dave Browne</t>
  </si>
  <si>
    <t>Ed Carmien</t>
  </si>
  <si>
    <t>Bruce Heard</t>
  </si>
  <si>
    <t>Laura Hickman</t>
  </si>
  <si>
    <t>Tom Kirby</t>
  </si>
  <si>
    <t>David Ladyman</t>
  </si>
  <si>
    <t>Guy McLimore</t>
  </si>
  <si>
    <t>Steve Mecca</t>
  </si>
  <si>
    <t>Jon Pickens</t>
  </si>
  <si>
    <t>Greg Poehlein</t>
  </si>
  <si>
    <t>Bruce Rabe</t>
  </si>
  <si>
    <t>David Ritchie</t>
  </si>
  <si>
    <t>Curtis Smith</t>
  </si>
  <si>
    <t>Janet Vialb</t>
  </si>
  <si>
    <t>Harold Johnson | Jeff Leason</t>
  </si>
  <si>
    <t>Gary Gygax | David Sutherland III</t>
  </si>
  <si>
    <t>Cube of edge</t>
  </si>
  <si>
    <r>
      <t xml:space="preserve">equates to a </t>
    </r>
    <r>
      <rPr>
        <b/>
        <sz val="10"/>
        <rFont val="Arial"/>
        <family val="2"/>
      </rPr>
      <t>CIRCLE</t>
    </r>
    <r>
      <rPr>
        <sz val="10"/>
        <rFont val="Arial"/>
        <family val="2"/>
      </rPr>
      <t xml:space="preserve"> of</t>
    </r>
  </si>
  <si>
    <r>
      <t xml:space="preserve">equates to a </t>
    </r>
    <r>
      <rPr>
        <b/>
        <sz val="10"/>
        <rFont val="Arial"/>
        <family val="2"/>
      </rPr>
      <t>SPHERE</t>
    </r>
    <r>
      <rPr>
        <sz val="10"/>
        <rFont val="Arial"/>
        <family val="2"/>
      </rPr>
      <t xml:space="preserve"> of</t>
    </r>
  </si>
  <si>
    <r>
      <t xml:space="preserve">equates to a </t>
    </r>
    <r>
      <rPr>
        <b/>
        <sz val="10"/>
        <rFont val="Arial"/>
        <family val="2"/>
      </rPr>
      <t>HEMISPHERE</t>
    </r>
    <r>
      <rPr>
        <sz val="10"/>
        <rFont val="Arial"/>
        <family val="2"/>
      </rPr>
      <t xml:space="preserve"> of</t>
    </r>
  </si>
  <si>
    <r>
      <t xml:space="preserve">equates to a </t>
    </r>
    <r>
      <rPr>
        <b/>
        <sz val="10"/>
        <rFont val="Arial"/>
        <family val="2"/>
      </rPr>
      <t>CYLINDER</t>
    </r>
    <r>
      <rPr>
        <sz val="10"/>
        <rFont val="Arial"/>
        <family val="2"/>
      </rPr>
      <t xml:space="preserve"> of</t>
    </r>
  </si>
  <si>
    <t>Assault on Eddistone Point</t>
  </si>
  <si>
    <t>Grakhirt’s Lair</t>
  </si>
  <si>
    <t>Guardians of the Tomb</t>
  </si>
  <si>
    <t xml:space="preserve">The Dark Tower of Cabilar </t>
  </si>
  <si>
    <t>Into the Fire</t>
  </si>
  <si>
    <t>Caermor</t>
  </si>
  <si>
    <t>In the Dwarven King’s Court</t>
  </si>
  <si>
    <t>The Titan’s Dream</t>
  </si>
  <si>
    <t>Falcon’s Peak</t>
  </si>
  <si>
    <t>Blood on the Snow</t>
  </si>
  <si>
    <t>The Deadly Sea</t>
  </si>
  <si>
    <t>The Book with No End</t>
  </si>
  <si>
    <t>Trouble at Grog’s</t>
  </si>
  <si>
    <t>Escape from the Tower of Midnight</t>
  </si>
  <si>
    <t>Fluffy Goes to Heck</t>
  </si>
  <si>
    <t>Kingdom in the Swamp</t>
  </si>
  <si>
    <t>The Lady of the Lake</t>
  </si>
  <si>
    <t>The Stolen Power</t>
  </si>
  <si>
    <t>The Kappa of Pachee Bridge</t>
  </si>
  <si>
    <t>Kara-tur</t>
  </si>
  <si>
    <t>Hirward’s Task</t>
  </si>
  <si>
    <t>The Rotting Willow</t>
  </si>
  <si>
    <t>The Eyes of Evil</t>
  </si>
  <si>
    <t>Forbidden Mountain</t>
  </si>
  <si>
    <t>White Death</t>
  </si>
  <si>
    <t>The House of the Brothers</t>
  </si>
  <si>
    <t>Bristanam’s Cairn</t>
  </si>
  <si>
    <t>After the Storm</t>
  </si>
  <si>
    <t>Nightshade</t>
  </si>
  <si>
    <t>The Matchmakers</t>
  </si>
  <si>
    <t>Samurai Steel</t>
  </si>
  <si>
    <t>The Jingling Mordo Circus</t>
  </si>
  <si>
    <t>For a Lady’s Honor</t>
  </si>
  <si>
    <t>The Flowers of Flame</t>
  </si>
  <si>
    <t>The Wounded Worm</t>
  </si>
  <si>
    <t>In Defense of the Law</t>
  </si>
  <si>
    <t xml:space="preserve">Solo </t>
  </si>
  <si>
    <t>The Lurkers in the Library</t>
  </si>
  <si>
    <t>The Golden Bowl of Ashu H’San</t>
  </si>
  <si>
    <t>The Crypt of Istaris</t>
  </si>
  <si>
    <t>The Plight of Cirria</t>
  </si>
  <si>
    <t>Monsterquest</t>
  </si>
  <si>
    <t>The Artisan’s Tomb</t>
  </si>
  <si>
    <t>They Also Serve</t>
  </si>
  <si>
    <t>The Shrine of Ilsidahur</t>
  </si>
  <si>
    <t>Greyhawk</t>
  </si>
  <si>
    <t>Threshold of Evil</t>
  </si>
  <si>
    <t>The Secrets of the Towers</t>
  </si>
  <si>
    <t>The Wooden Mouse</t>
  </si>
  <si>
    <t>Wards of Witching Ways</t>
  </si>
  <si>
    <t>The Black Heart of Ulom</t>
  </si>
  <si>
    <t>The Dark Conventicle</t>
  </si>
  <si>
    <t>Huddle Farm</t>
  </si>
  <si>
    <t>Light of Lost Souls</t>
  </si>
  <si>
    <t>Intrigue in the Depths</t>
  </si>
  <si>
    <t>The Moor-Tomb Map</t>
  </si>
  <si>
    <t>The Treasure Vault of Kasil</t>
  </si>
  <si>
    <t>Ruins of Nol-Daer</t>
  </si>
  <si>
    <t>Going Once, Going Twice</t>
  </si>
  <si>
    <t>Stranded on the Baron’s Island</t>
  </si>
  <si>
    <t>Masqueraider</t>
  </si>
  <si>
    <t>Forgotten Realms</t>
  </si>
  <si>
    <t>Phantasm Chasm</t>
  </si>
  <si>
    <t>Master of Puppets</t>
  </si>
  <si>
    <t>A Question of Balance</t>
  </si>
  <si>
    <t>Roarwater Caves</t>
  </si>
  <si>
    <t>The Glass House</t>
  </si>
  <si>
    <t>The Wreck of the Shining Star</t>
  </si>
  <si>
    <t>The Elephants’ Graveyard</t>
  </si>
  <si>
    <t>Necropolis</t>
  </si>
  <si>
    <t>Vesicant</t>
  </si>
  <si>
    <t>The Dwarves of Warka</t>
  </si>
  <si>
    <t>Palace in the Sky</t>
  </si>
  <si>
    <t>The Pit</t>
  </si>
  <si>
    <t>The Waiting Room of Yen-Wang-Yeh</t>
  </si>
  <si>
    <t>The Hunt in the Great Allindel</t>
  </si>
  <si>
    <t>Ironguard</t>
  </si>
  <si>
    <t>Whitelake Mine</t>
  </si>
  <si>
    <t>Tallow’s Deep</t>
  </si>
  <si>
    <t>Chadranther’s Bane</t>
  </si>
  <si>
    <t>Crocodile Tears</t>
  </si>
  <si>
    <t>Encounter in the Wildwood</t>
  </si>
  <si>
    <t>The Serpent’s Tooth</t>
  </si>
  <si>
    <t>The Vanishing Village</t>
  </si>
  <si>
    <t>By the Wayside</t>
  </si>
  <si>
    <t>House of Cards</t>
  </si>
  <si>
    <t>Ancient Blood</t>
  </si>
  <si>
    <t>The Ship of Night</t>
  </si>
  <si>
    <t>The Cauldron of Plenty</t>
  </si>
  <si>
    <t>Incident at Strathern Point</t>
  </si>
  <si>
    <t>The Chest of the Aloeids</t>
  </si>
  <si>
    <t>Spelljammer</t>
  </si>
  <si>
    <t>Tomb It May Concern</t>
  </si>
  <si>
    <t>The Dark Forest</t>
  </si>
  <si>
    <t>Rank Amateurs</t>
  </si>
  <si>
    <t>Unchained</t>
  </si>
  <si>
    <t>The Leopard Men</t>
  </si>
  <si>
    <t>Old Sea-Dog</t>
  </si>
  <si>
    <t>Deception Pass</t>
  </si>
  <si>
    <t>The Pyramid of Jenkel</t>
  </si>
  <si>
    <t>Thunder Under Needlespire</t>
  </si>
  <si>
    <t>A Hitch in Time</t>
  </si>
  <si>
    <t>Of Kings Unknown</t>
  </si>
  <si>
    <t>The Standing Stones of Sundown</t>
  </si>
  <si>
    <t>The Inheritance</t>
  </si>
  <si>
    <t>The Curse and the Quest</t>
  </si>
  <si>
    <t>Nine-tenths of the Law</t>
  </si>
  <si>
    <t>Bride for a Fox</t>
  </si>
  <si>
    <t>Visitors from Above</t>
  </si>
  <si>
    <t>The Pipes of Doom</t>
  </si>
  <si>
    <t>Sleepless</t>
  </si>
  <si>
    <t>‘Til Death Do Us Part</t>
  </si>
  <si>
    <t>And a Dozen Eggs</t>
  </si>
  <si>
    <t>Thiondar’s Legacy</t>
  </si>
  <si>
    <t>A Local Legend</t>
  </si>
  <si>
    <t>Beyond the Glittering Vale</t>
  </si>
  <si>
    <t>Bane of the Shadowborn</t>
  </si>
  <si>
    <t>The Wayward Wood</t>
  </si>
  <si>
    <t>Dark Days in Welldale</t>
  </si>
  <si>
    <t>Mad Gyoji</t>
  </si>
  <si>
    <t>That Island Charm</t>
  </si>
  <si>
    <t>Euphoria Horrors</t>
  </si>
  <si>
    <t>Rogue</t>
  </si>
  <si>
    <t>On Wings of Darkness</t>
  </si>
  <si>
    <t>The Lady Rose</t>
  </si>
  <si>
    <t>The Whale</t>
  </si>
  <si>
    <t>The Ghost of Mistmoor</t>
  </si>
  <si>
    <t>The Year of Priest’s Defiance</t>
  </si>
  <si>
    <t>Dark Sun</t>
  </si>
  <si>
    <t>Green Lady’s Sorrow</t>
  </si>
  <si>
    <t>Twilight’s Last Gleaming</t>
  </si>
  <si>
    <t>Troll Bridge</t>
  </si>
  <si>
    <t>Granite Mountain Prison</t>
  </si>
  <si>
    <t>Asflag’s Unintentional Emporium</t>
  </si>
  <si>
    <t>The Sea of Sorrow</t>
  </si>
  <si>
    <t>A Wizard’s Fate</t>
  </si>
  <si>
    <t>Their Master’s Voice</t>
  </si>
  <si>
    <t>The White Boar of Kilfay</t>
  </si>
  <si>
    <t>Serpents of the Sands</t>
  </si>
  <si>
    <t>The Mud Sorcerer’s Tomb</t>
  </si>
  <si>
    <t>Pandora’s Apprentice</t>
  </si>
  <si>
    <t>Horror’s Harvest</t>
  </si>
  <si>
    <t>Things That Go Bump in the Night</t>
  </si>
  <si>
    <t>A Blight on the Land</t>
  </si>
  <si>
    <t>Below Vulture Point</t>
  </si>
  <si>
    <t>The Ulrich Monastery</t>
  </si>
  <si>
    <t>Last of the Iron House</t>
  </si>
  <si>
    <t>Legerdemain</t>
  </si>
  <si>
    <t>The Fire Giant’s Daughter</t>
  </si>
  <si>
    <t>Flowfire</t>
  </si>
  <si>
    <t>Song of the Fens</t>
  </si>
  <si>
    <t>Aerie Borne</t>
  </si>
  <si>
    <t>The Draven Deeps’ Menace</t>
  </si>
  <si>
    <t>Khamsa’s Folly</t>
  </si>
  <si>
    <t>Old Man Katan and the Incredible, Edible, Dancing Mushroom Band</t>
  </si>
  <si>
    <t>The Well of Lord Barcus</t>
  </si>
  <si>
    <t>Hopeful Dawn</t>
  </si>
  <si>
    <t>Mammoth Problems</t>
  </si>
  <si>
    <t>Deadly Treasure</t>
  </si>
  <si>
    <t>Legacy of Liosalfar</t>
  </si>
  <si>
    <t>Whistledown’s Mantrap</t>
  </si>
  <si>
    <t>The Price of Revenge</t>
  </si>
  <si>
    <t>Izek’s Slumber</t>
  </si>
  <si>
    <t>The Lady of the Mists</t>
  </si>
  <si>
    <t>Jacob’s Well</t>
  </si>
  <si>
    <t>King Oleg’s Dilemma</t>
  </si>
  <si>
    <t>Moving Day</t>
  </si>
  <si>
    <t>Mayhem at Midnight</t>
  </si>
  <si>
    <t>Into the Silver Realm</t>
  </si>
  <si>
    <t>A Hot Day In L’Trel</t>
  </si>
  <si>
    <t>Raiders of the Chanth</t>
  </si>
  <si>
    <t>Train of Events</t>
  </si>
  <si>
    <t>Rudwilla’s Stew</t>
  </si>
  <si>
    <t>Gritzel’s Guidance</t>
  </si>
  <si>
    <t>Solo</t>
  </si>
  <si>
    <t>All Things Nice</t>
  </si>
  <si>
    <t>An Artist’s Errand</t>
  </si>
  <si>
    <t>Prism Keep</t>
  </si>
  <si>
    <t>Goblin Fever</t>
  </si>
  <si>
    <t>Floating Rock</t>
  </si>
  <si>
    <t>The Iron Orb of the Duegar</t>
  </si>
  <si>
    <t>When the Light Goes Out</t>
  </si>
  <si>
    <t>Fraggart’s Contraption</t>
  </si>
  <si>
    <t>The Assassin Within</t>
  </si>
  <si>
    <t>Al-Qadim</t>
  </si>
  <si>
    <t>Shades of Darkness</t>
  </si>
  <si>
    <t>Quelkin’s Quandary</t>
  </si>
  <si>
    <t>Smouldering Mane</t>
  </si>
  <si>
    <t>Honor Lost, Honor Regained</t>
  </si>
  <si>
    <t>To Bite the Moon</t>
  </si>
  <si>
    <t>The Oracle at Sumbar</t>
  </si>
  <si>
    <t>Melody</t>
  </si>
  <si>
    <t>Sleeping Dragon</t>
  </si>
  <si>
    <t>Hair Today, Gone Tomorrow</t>
  </si>
  <si>
    <t>Two for the Road</t>
  </si>
  <si>
    <t>Lenny O’Brien’s Pot o’ Gold</t>
  </si>
  <si>
    <t>North of Narborel</t>
  </si>
  <si>
    <t>The Dark Place</t>
  </si>
  <si>
    <t>Castle of the Blind Sun</t>
  </si>
  <si>
    <t>Back to the Beach</t>
  </si>
  <si>
    <t>The Vaka’s Curse</t>
  </si>
  <si>
    <t>Felkovic’s Cat</t>
  </si>
  <si>
    <t>Nbod’s Room</t>
  </si>
  <si>
    <t>The Bandits of Bunglewood</t>
  </si>
  <si>
    <t>The Last Oasis</t>
  </si>
  <si>
    <t>Ailamere’s Lair</t>
  </si>
  <si>
    <t>Journey to the Center-of-the-World</t>
  </si>
  <si>
    <t>Welcome to the Krypthome</t>
  </si>
  <si>
    <t>Pakkililirr</t>
  </si>
  <si>
    <t>The Hurly-Burly Brothers</t>
  </si>
  <si>
    <t>Laughing Man</t>
  </si>
  <si>
    <t>My Lady’s Mirror</t>
  </si>
  <si>
    <t>Spirits of the Tempest</t>
  </si>
  <si>
    <t>Spellbook Masquerade</t>
  </si>
  <si>
    <t>Clarshh’s Sepulchre</t>
  </si>
  <si>
    <t>A Serenade Before Supper</t>
  </si>
  <si>
    <t>Steelheart</t>
  </si>
  <si>
    <t>Eyes of the Iceborn</t>
  </si>
  <si>
    <t>Unhallowed Ground</t>
  </si>
  <si>
    <t>The Witch’s Fiddle</t>
  </si>
  <si>
    <t>Fetch</t>
  </si>
  <si>
    <t>The Fiends of Tethyr</t>
  </si>
  <si>
    <t>Dark Thane Macbeth</t>
  </si>
  <si>
    <t>Savage Beast</t>
  </si>
  <si>
    <t>The Sea Wolf</t>
  </si>
  <si>
    <t>Tulips of the Silver Moon</t>
  </si>
  <si>
    <t>Umbra</t>
  </si>
  <si>
    <t>Planescape</t>
  </si>
  <si>
    <t>Janx’s Jinx</t>
  </si>
  <si>
    <t>The Bigger They Are</t>
  </si>
  <si>
    <t>Grave Circumstances</t>
  </si>
  <si>
    <t>The Land of Men with Tails</t>
  </si>
  <si>
    <t>A Watery Death</t>
  </si>
  <si>
    <t>Briocht</t>
  </si>
  <si>
    <t>Carcass Fracas</t>
  </si>
  <si>
    <t>The Murder of Maury Miller</t>
  </si>
  <si>
    <t>Cloaked in Fear</t>
  </si>
  <si>
    <t>The Rose of Jumlat</t>
  </si>
  <si>
    <t>To Cure a Kingdom</t>
  </si>
  <si>
    <t>A Bad Batch of Brownies</t>
  </si>
  <si>
    <t>The Ghost of Silverhill</t>
  </si>
  <si>
    <t>The Menacing Malady</t>
  </si>
  <si>
    <t>Caveat Emptor</t>
  </si>
  <si>
    <t>The Baron’s Eyrie</t>
  </si>
  <si>
    <t>Challenge of Champions</t>
  </si>
  <si>
    <t>Wedding Day</t>
  </si>
  <si>
    <t>Seeking Bloodsilver</t>
  </si>
  <si>
    <t>Birthright</t>
  </si>
  <si>
    <t>The Mother’s Curse</t>
  </si>
  <si>
    <t>Voyage of the Crimpshrine</t>
  </si>
  <si>
    <t>Mystara</t>
  </si>
  <si>
    <t>Centaur of Attention</t>
  </si>
  <si>
    <t>Iasc</t>
  </si>
  <si>
    <t>Shards of the Day</t>
  </si>
  <si>
    <t>Nemesis</t>
  </si>
  <si>
    <t>Night Swarm</t>
  </si>
  <si>
    <t>Jigsaw</t>
  </si>
  <si>
    <t>To Save a Forest</t>
  </si>
  <si>
    <t>Storm Season</t>
  </si>
  <si>
    <t>The Ghost at Widder Smithers</t>
  </si>
  <si>
    <t>Wild in the Streets</t>
  </si>
  <si>
    <t>Grimjaws</t>
  </si>
  <si>
    <t>Dragon’s Delve</t>
  </si>
  <si>
    <t>Blood on the Plow</t>
  </si>
  <si>
    <t>Esmerelda’s Bodyguard</t>
  </si>
  <si>
    <t>The Rat Trap</t>
  </si>
  <si>
    <t>Beauty Corrupt</t>
  </si>
  <si>
    <t>Gnome Droppings</t>
  </si>
  <si>
    <t>Huzza’s Golin-o-War</t>
  </si>
  <si>
    <t>Blood &amp; Fire</t>
  </si>
  <si>
    <t>Hunt for a Hierophant</t>
  </si>
  <si>
    <t>Last Dance</t>
  </si>
  <si>
    <t>The Mad Chefs of Lac Anchois</t>
  </si>
  <si>
    <t>Grotto of the Queen</t>
  </si>
  <si>
    <t>Bzallin’s Blacksphere</t>
  </si>
  <si>
    <t>The Beast Within</t>
  </si>
  <si>
    <t>Reflections</t>
  </si>
  <si>
    <t>The Unkindness of Ravens</t>
  </si>
  <si>
    <t>Knight of the Scarlet Sword</t>
  </si>
  <si>
    <t>Flotsam</t>
  </si>
  <si>
    <t>The Ice Tyrant</t>
  </si>
  <si>
    <t>The Sunken Shadow</t>
  </si>
  <si>
    <t>Orange and Black</t>
  </si>
  <si>
    <t>Enormously Inconvenient</t>
  </si>
  <si>
    <t>Avenging Murik</t>
  </si>
  <si>
    <t>Swing Shot</t>
  </si>
  <si>
    <t>The Petrifying Priestess</t>
  </si>
  <si>
    <t>Operation Manta Ray</t>
  </si>
  <si>
    <t>Falls Run</t>
  </si>
  <si>
    <t>The Little People</t>
  </si>
  <si>
    <t>Witches’ Brew</t>
  </si>
  <si>
    <t>Eye of the Storm</t>
  </si>
  <si>
    <t>Training Ground</t>
  </si>
  <si>
    <t>Uzaglu of the Underdark</t>
  </si>
  <si>
    <t>One Winter’s Night</t>
  </si>
  <si>
    <t>The Trouble with In-Laws</t>
  </si>
  <si>
    <t>The Artist’s Loving Touch</t>
  </si>
  <si>
    <t>Al-Kandil</t>
  </si>
  <si>
    <t>Stepping Stones</t>
  </si>
  <si>
    <t>By Merklan’s Magic</t>
  </si>
  <si>
    <t>Slave Vats of the Yuan-ti</t>
  </si>
  <si>
    <t>Stumping the Party</t>
  </si>
  <si>
    <t>Sleep of Ages</t>
  </si>
  <si>
    <t>Homonculous Stew</t>
  </si>
  <si>
    <t>The Maze of Morkoth</t>
  </si>
  <si>
    <t>Boulder Dash</t>
  </si>
  <si>
    <t>Kingdom of the Ghouls</t>
  </si>
  <si>
    <t>Priestly Secrets</t>
  </si>
  <si>
    <t>Dark Magic In New Orleans</t>
  </si>
  <si>
    <t>Wildspawn</t>
  </si>
  <si>
    <t>Plundering Poppof</t>
  </si>
  <si>
    <t>Under a Pale Moon</t>
  </si>
  <si>
    <t>No Stone Unturned</t>
  </si>
  <si>
    <t>Mistress on the Mere</t>
  </si>
  <si>
    <t>Deep Trouble In Telthin</t>
  </si>
  <si>
    <t>Ssscally Things (sequel to Slave Vats of the Yuan-ti)</t>
  </si>
  <si>
    <t>Dreadful Vestiges (sequel to Ssscally Things)</t>
  </si>
  <si>
    <t>Council of Wyrms (PC plays as a dragon)</t>
  </si>
  <si>
    <t>Humanoid PCs</t>
  </si>
  <si>
    <t>Michael Ashton | Lee Sperry</t>
  </si>
  <si>
    <t>Patricia Elrod</t>
  </si>
  <si>
    <t>David Boucher | Grant Boucher</t>
  </si>
  <si>
    <t>Dungeon Magazine #1</t>
  </si>
  <si>
    <t>Dungeon Magazine #2</t>
  </si>
  <si>
    <t>Dungeon Magazine #3</t>
  </si>
  <si>
    <t>Dungeon Magazine #4</t>
  </si>
  <si>
    <t>Dungeon Magazine #5</t>
  </si>
  <si>
    <t>Dungeon Magazine #6</t>
  </si>
  <si>
    <t>Dungeon Magazine #7</t>
  </si>
  <si>
    <t>Dungeon Magazine #8</t>
  </si>
  <si>
    <t>Dungeon Magazine #9</t>
  </si>
  <si>
    <t>Dungeon Magazine #10</t>
  </si>
  <si>
    <t>Dungeon Magazine #11</t>
  </si>
  <si>
    <t>Dungeon Magazine #12</t>
  </si>
  <si>
    <t>Dungeon Magazine #13</t>
  </si>
  <si>
    <t>Dungeon Magazine #14</t>
  </si>
  <si>
    <t>Dungeon Magazine #15</t>
  </si>
  <si>
    <t>Dungeon Magazine #16</t>
  </si>
  <si>
    <t>Dungeon Magazine #17</t>
  </si>
  <si>
    <t>Dungeon Magazine #18</t>
  </si>
  <si>
    <t>Dungeon Magazine #19</t>
  </si>
  <si>
    <t>Dungeon Magazine #20</t>
  </si>
  <si>
    <t>Dungeon Magazine #21</t>
  </si>
  <si>
    <t>Dungeon Magazine #22</t>
  </si>
  <si>
    <t>Dungeon Magazine #23</t>
  </si>
  <si>
    <t>Dungeon Magazine #24</t>
  </si>
  <si>
    <t>Dungeon Magazine #25</t>
  </si>
  <si>
    <t>Dungeon Magazine #26</t>
  </si>
  <si>
    <t>Dungeon Magazine #27</t>
  </si>
  <si>
    <t>Dungeon Magazine #28</t>
  </si>
  <si>
    <t>Dungeon Magazine #29</t>
  </si>
  <si>
    <t>Dungeon Magazine #30</t>
  </si>
  <si>
    <t>Dungeon Magazine #31</t>
  </si>
  <si>
    <t>Dungeon Magazine #32</t>
  </si>
  <si>
    <t>Dungeon Magazine #33</t>
  </si>
  <si>
    <t>Dungeon Magazine #34</t>
  </si>
  <si>
    <t>Dungeon Magazine #35</t>
  </si>
  <si>
    <t>Dungeon Magazine #36</t>
  </si>
  <si>
    <t>Dungeon Magazine #37</t>
  </si>
  <si>
    <t>Dungeon Magazine #38</t>
  </si>
  <si>
    <t>Dungeon Magazine #39</t>
  </si>
  <si>
    <t>Dungeon Magazine #40</t>
  </si>
  <si>
    <t>Dungeon Magazine #41</t>
  </si>
  <si>
    <t>Dungeon Magazine #42</t>
  </si>
  <si>
    <t>Dungeon Magazine #43</t>
  </si>
  <si>
    <t>Dungeon Magazine #44</t>
  </si>
  <si>
    <t>Dungeon Magazine #45</t>
  </si>
  <si>
    <t>Dungeon Magazine #46</t>
  </si>
  <si>
    <t>Dungeon Magazine #47</t>
  </si>
  <si>
    <t>Dungeon Magazine #48</t>
  </si>
  <si>
    <t>Dungeon Magazine #49</t>
  </si>
  <si>
    <t>Dungeon Magazine #50</t>
  </si>
  <si>
    <t>Dungeon Magazine #51</t>
  </si>
  <si>
    <t>Dungeon Magazine #52</t>
  </si>
  <si>
    <t>Dungeon Magazine #53</t>
  </si>
  <si>
    <t>Dungeon Magazine #54</t>
  </si>
  <si>
    <t>Dungeon Magazine #55</t>
  </si>
  <si>
    <t>Dungeon Magazine #56</t>
  </si>
  <si>
    <t>Dungeon Magazine #57</t>
  </si>
  <si>
    <t>Dungeon Magazine #58</t>
  </si>
  <si>
    <t>Dungeon Magazine #59</t>
  </si>
  <si>
    <t>Dungeon Magazine #60</t>
  </si>
  <si>
    <t>Dungeon Magazine #61</t>
  </si>
  <si>
    <t>Dungeon Magazine #62</t>
  </si>
  <si>
    <t>Dungeon Magazine #63</t>
  </si>
  <si>
    <t>Dungeon Magazine #64</t>
  </si>
  <si>
    <t>Dungeon Magazine #65</t>
  </si>
  <si>
    <t>Dungeon Magazine #66</t>
  </si>
  <si>
    <t>Dungeon Magazine #67</t>
  </si>
  <si>
    <t>Dungeon Magazine #68</t>
  </si>
  <si>
    <t>Dungeon Magazine #69</t>
  </si>
  <si>
    <t>Dungeon Magazine #70</t>
  </si>
  <si>
    <t>Dungeon Magazine #71</t>
  </si>
  <si>
    <t>Dungeon Magazine #72</t>
  </si>
  <si>
    <t>Dungeon Magazine #17 (1)</t>
  </si>
  <si>
    <t>Dungeon Magazine #70 (69)</t>
  </si>
  <si>
    <t>Dungeon Magazine #71 (70)</t>
  </si>
  <si>
    <t>Dungeon Magazine</t>
  </si>
  <si>
    <t>Nigel Findley</t>
  </si>
  <si>
    <t>Willie Walsh</t>
  </si>
  <si>
    <t>William Todorsky</t>
  </si>
  <si>
    <t>David Howery</t>
  </si>
  <si>
    <t>Carol Pasnak | Robert Pasnak</t>
  </si>
  <si>
    <t>partly underwater</t>
  </si>
  <si>
    <t>Richard Emerich</t>
  </si>
  <si>
    <t>Paul Kane</t>
  </si>
  <si>
    <t>Edward Bromley III</t>
  </si>
  <si>
    <t>Laura Ferguson</t>
  </si>
  <si>
    <t>Robert Kelk</t>
  </si>
  <si>
    <t>Rich Stump</t>
  </si>
  <si>
    <t>Tom Hickerson</t>
  </si>
  <si>
    <t>Larry Church</t>
  </si>
  <si>
    <t>Randy Maxwell</t>
  </si>
  <si>
    <t>Mark Shipley</t>
  </si>
  <si>
    <t>Patrick Goshtigian | Nick Kopsinis</t>
  </si>
  <si>
    <t>Daniel Salas</t>
  </si>
  <si>
    <t>Vic Broquard</t>
  </si>
  <si>
    <t>Greyhawk; unofficial Queen of the Spiders (GDQ1-7) expansion</t>
  </si>
  <si>
    <t>Kara-tur; unofficial Swords of the Daimyo (OA1) expansion</t>
  </si>
  <si>
    <t>Estes Hammons</t>
  </si>
  <si>
    <t>Carl Sargent</t>
  </si>
  <si>
    <t>Mountain Sanctuary</t>
  </si>
  <si>
    <t xml:space="preserve"> Sequel to Grakhirt’s Lair (Dungeon #1)</t>
  </si>
  <si>
    <t>thieves-only</t>
  </si>
  <si>
    <t>non-chaotic only</t>
  </si>
  <si>
    <t>Richard Fichera</t>
  </si>
  <si>
    <t>Gateway, 1985</t>
  </si>
  <si>
    <t>Matthew Maaske</t>
  </si>
  <si>
    <t>12 distinct micro-scenarios (teleporting towers)</t>
  </si>
  <si>
    <t>Roger Smith</t>
  </si>
  <si>
    <t>Mark Keavney</t>
  </si>
  <si>
    <t>thieves-only; solo module</t>
  </si>
  <si>
    <t>Chris Perkins</t>
  </si>
  <si>
    <t>tournament module (unspecified event)</t>
  </si>
  <si>
    <t>James Jacobs</t>
  </si>
  <si>
    <t>Michael Lach | Rocco Pisto</t>
  </si>
  <si>
    <t>Jon Bailey</t>
  </si>
  <si>
    <t>Howard McClesky</t>
  </si>
  <si>
    <t>Erik Kjerland</t>
  </si>
  <si>
    <t>The Dragon's Gift</t>
  </si>
  <si>
    <t>Wolfgang Baur</t>
  </si>
  <si>
    <t>Randal Doering</t>
  </si>
  <si>
    <t>Fran Hart</t>
  </si>
  <si>
    <t>John Szinger | Martin Szinger</t>
  </si>
  <si>
    <t>Greg Kramer</t>
  </si>
  <si>
    <t xml:space="preserve"> Sequel to Into the Fire (Dungeon #1)</t>
  </si>
  <si>
    <t>Out of the Ashes</t>
  </si>
  <si>
    <t>Ed Greenwood</t>
  </si>
  <si>
    <t>Steve Gilbert | Bill Slavicek</t>
  </si>
  <si>
    <t>Paul Hancock</t>
  </si>
  <si>
    <t>Marcus Rowland</t>
  </si>
  <si>
    <t>Tim Villademoros</t>
  </si>
  <si>
    <t>Craig Barrett</t>
  </si>
  <si>
    <t>Bruce Norman</t>
  </si>
  <si>
    <t xml:space="preserve"> Greyhawk; Sequel to The Elephants' Graveyard (Dungeon #15)</t>
  </si>
  <si>
    <t>solo paladin</t>
  </si>
  <si>
    <t>Dragonlance; unofficial Dragons of Hope (DL3) expansion</t>
  </si>
  <si>
    <t>Richard Stump</t>
  </si>
  <si>
    <t>Paul May</t>
  </si>
  <si>
    <t>Paul Culotta</t>
  </si>
  <si>
    <t>Craig Barrett | Christopher Kederich</t>
  </si>
  <si>
    <t>Forgotten Realms; Battlesystem recommended</t>
  </si>
  <si>
    <t>Kristofer Wade</t>
  </si>
  <si>
    <t>Michael Shel</t>
  </si>
  <si>
    <t>Shonn Everett</t>
  </si>
  <si>
    <t>Leonard Wilson</t>
  </si>
  <si>
    <t>J. Bicking</t>
  </si>
  <si>
    <t>Steven Kurtz</t>
  </si>
  <si>
    <t>Greg Rick | Brad Schell</t>
  </si>
  <si>
    <t>William Connors</t>
  </si>
  <si>
    <t>Patrick Carpenter | Greg Gliedman | M.S. Rooney</t>
  </si>
  <si>
    <t>J. Mark Bicking</t>
  </si>
  <si>
    <t>Colin Sullivan</t>
  </si>
  <si>
    <t>Alan Grimes</t>
  </si>
  <si>
    <t>weight</t>
  </si>
  <si>
    <t>sizeNote</t>
  </si>
  <si>
    <t>Size Formula</t>
  </si>
  <si>
    <t>dimension</t>
  </si>
  <si>
    <t>length</t>
  </si>
  <si>
    <t>Anoa</t>
  </si>
  <si>
    <t>Bison</t>
  </si>
  <si>
    <t>Yak</t>
  </si>
  <si>
    <t>Gaur</t>
  </si>
  <si>
    <t>height</t>
  </si>
  <si>
    <t>comp.</t>
  </si>
  <si>
    <t>mantis</t>
  </si>
  <si>
    <t>ant</t>
  </si>
  <si>
    <t>crocodile (young)</t>
  </si>
  <si>
    <t>beaver</t>
  </si>
  <si>
    <t>bombardier beetle</t>
  </si>
  <si>
    <t>stag beetle</t>
  </si>
  <si>
    <t>deathwatch beetle</t>
  </si>
  <si>
    <t>black beetle</t>
  </si>
  <si>
    <t>electric eel</t>
  </si>
  <si>
    <t>horse</t>
  </si>
  <si>
    <t>rhinoceros beetle</t>
  </si>
  <si>
    <t>Giant Rhinoceros Beetle</t>
  </si>
  <si>
    <t>belostomatidae</t>
  </si>
  <si>
    <t>Irish wolfhound</t>
  </si>
  <si>
    <t>entelodontidae</t>
  </si>
  <si>
    <t>250 lbs man</t>
  </si>
  <si>
    <t>170 lbs man</t>
  </si>
  <si>
    <t>medium horse</t>
  </si>
  <si>
    <t>large horse</t>
  </si>
  <si>
    <t>Am. Centipede</t>
  </si>
  <si>
    <t>Am. centipede</t>
  </si>
  <si>
    <t>short, dense lion</t>
  </si>
  <si>
    <t>rhea</t>
  </si>
  <si>
    <t>burmese python</t>
  </si>
  <si>
    <t>width</t>
  </si>
  <si>
    <t>blue crab</t>
  </si>
  <si>
    <t>(smallish) crayfish</t>
  </si>
  <si>
    <t>Nile crocodile</t>
  </si>
  <si>
    <t>saltwater crocodile</t>
  </si>
  <si>
    <t>120 lb man</t>
  </si>
  <si>
    <t>Vrock</t>
  </si>
  <si>
    <t>140 lbs woman</t>
  </si>
  <si>
    <t>225 lbs man</t>
  </si>
  <si>
    <t>Hezrou</t>
  </si>
  <si>
    <t>385 lbs man</t>
  </si>
  <si>
    <t>175 lbs man</t>
  </si>
  <si>
    <t>Glabrezu</t>
  </si>
  <si>
    <t>Nalfeshnee</t>
  </si>
  <si>
    <t>Marilith</t>
  </si>
  <si>
    <t>stout anaconda</t>
  </si>
  <si>
    <t>Balor</t>
  </si>
  <si>
    <t>169 lbs man</t>
  </si>
  <si>
    <t>123 lbs woman</t>
  </si>
  <si>
    <t>infernal, insect, devil</t>
  </si>
  <si>
    <t>Dunkleosteus</t>
  </si>
  <si>
    <t>Centrosaurus</t>
  </si>
  <si>
    <t>Palaeoscincus</t>
  </si>
  <si>
    <t>fossil (dubious)</t>
  </si>
  <si>
    <t>fossil record</t>
  </si>
  <si>
    <t>wingspan</t>
  </si>
  <si>
    <t>Batrachotomus</t>
  </si>
  <si>
    <t>painted dog</t>
  </si>
  <si>
    <t>mastiff</t>
  </si>
  <si>
    <t>common dolphin</t>
  </si>
  <si>
    <t>3e draconomicon</t>
  </si>
  <si>
    <t>lion scaled up</t>
  </si>
  <si>
    <t>female elf, scaled up from 4.5'</t>
  </si>
  <si>
    <t>dwarf scaled up and slender</t>
  </si>
  <si>
    <t>gray wolf</t>
  </si>
  <si>
    <t>bald eagle</t>
  </si>
  <si>
    <t>American eel</t>
  </si>
  <si>
    <t>American eel (slender)</t>
  </si>
  <si>
    <t>Asian elephant</t>
  </si>
  <si>
    <t>African elephant</t>
  </si>
  <si>
    <t>deathwatch beetle (slightly enlarged)</t>
  </si>
  <si>
    <t>190 lbs man</t>
  </si>
  <si>
    <t>173 lbs man</t>
  </si>
  <si>
    <t>great horned owl</t>
  </si>
  <si>
    <t>Canada lynx</t>
  </si>
  <si>
    <t>juvenile grouper</t>
  </si>
  <si>
    <t>Anoa (Wild Cattle I)</t>
  </si>
  <si>
    <t>Bison (Wild Cattle II)</t>
  </si>
  <si>
    <t>Yak (Wild Cattle III)</t>
  </si>
  <si>
    <t>Gaur (Wild Cattle IV)</t>
  </si>
  <si>
    <t>Rhea (Flightless Bird I)</t>
  </si>
  <si>
    <t>Emu (Flightless Bird II)</t>
  </si>
  <si>
    <t>Ostrich (Flightless Bird III)</t>
  </si>
  <si>
    <t>goliath frog</t>
  </si>
  <si>
    <t>leap attack 0</t>
  </si>
  <si>
    <t>leap up to 10' and attack</t>
  </si>
  <si>
    <t>ambush II, leap attack 0, swallow whole I, adhesive tongue III</t>
  </si>
  <si>
    <t>giant frog (medium), giant lynx, grim (black cat), minimal leopard, mountain lion</t>
  </si>
  <si>
    <t>leap attack II.2</t>
  </si>
  <si>
    <t>killer frog</t>
  </si>
  <si>
    <t>ambush II, leap attack II, swallow whole I, adhesive tongue II</t>
  </si>
  <si>
    <t>ambush II, leap attack II.2, swallow whole III, adhesive tongue I</t>
  </si>
  <si>
    <t>American tree frog</t>
  </si>
  <si>
    <t>alligator gar</t>
  </si>
  <si>
    <t>(how do these fly?)</t>
  </si>
  <si>
    <t>incorporeal</t>
  </si>
  <si>
    <t>205 lbs man</t>
  </si>
  <si>
    <t>188 lbs man</t>
  </si>
  <si>
    <t>300 lbs man</t>
  </si>
  <si>
    <t>300 lbs man (dwarf-proportioned)</t>
  </si>
  <si>
    <t>179 lbs man</t>
  </si>
  <si>
    <t>200 lbs man</t>
  </si>
  <si>
    <t>185 lbs man</t>
  </si>
  <si>
    <t>emaciated mastiff</t>
  </si>
  <si>
    <t>modded</t>
  </si>
  <si>
    <t>192 lbs man</t>
  </si>
  <si>
    <t>komodo dragon</t>
  </si>
  <si>
    <t>lean, 157 lbs man</t>
  </si>
  <si>
    <t>stout, 265 lbs man</t>
  </si>
  <si>
    <t>spotted hyena</t>
  </si>
  <si>
    <t>fossil record (hyaenodon gigas)</t>
  </si>
  <si>
    <t>subseq. eds.</t>
  </si>
  <si>
    <t>subseq. eds. (scaled down)</t>
  </si>
  <si>
    <t>1/2 subseq. eds.</t>
  </si>
  <si>
    <t>scaled down subseq. eds., 350 lbs man</t>
  </si>
  <si>
    <t>scaled down subseq. eds., 250 lbs man</t>
  </si>
  <si>
    <t>subseq. eds. scaled down, 280 lbs man</t>
  </si>
  <si>
    <t>subseq. eds., 189 lbs man</t>
  </si>
  <si>
    <t>subseq. eds., 126 lbs man</t>
  </si>
  <si>
    <t>subseq. eds., 177 lbs man</t>
  </si>
  <si>
    <t>subseq. eds., 130 lbs man (insect-like)</t>
  </si>
  <si>
    <t>subseq. eds., 173 lbs man</t>
  </si>
  <si>
    <t>subseq. eds., 219 lbs man</t>
  </si>
  <si>
    <t>subseq. eds., 175 lbs man</t>
  </si>
  <si>
    <t>subseq. eds. (1/3rd the weight of a turtle)</t>
  </si>
  <si>
    <t>subseq. eds., virtually weightless</t>
  </si>
  <si>
    <t>subseq. eds., 2,500 lbs man</t>
  </si>
  <si>
    <t>subseq. eds., 950 lbs man</t>
  </si>
  <si>
    <t>subseq. eds., 511 lbs man</t>
  </si>
  <si>
    <t>subseq. eds. (1/4 the density of water)</t>
  </si>
  <si>
    <t>mountain goat</t>
  </si>
  <si>
    <t>1e, 217 lbs man</t>
  </si>
  <si>
    <t>625 lbs man (hollow?)</t>
  </si>
  <si>
    <t>505 lbs man (hollow?)</t>
  </si>
  <si>
    <t>ordinarily proportioned</t>
  </si>
  <si>
    <t>338 lbs man</t>
  </si>
  <si>
    <t>ethereal (incorporeal?)</t>
  </si>
  <si>
    <t>horse scaled down</t>
  </si>
  <si>
    <t>beast, enchanted, bird, reptile</t>
  </si>
  <si>
    <t>Deer (Herd Animal I)</t>
  </si>
  <si>
    <t>Antelope (Herd Animal II)</t>
  </si>
  <si>
    <t>roe deer</t>
  </si>
  <si>
    <t>blackbuck</t>
  </si>
  <si>
    <t>Caribou</t>
  </si>
  <si>
    <t>Caribou (Herd Animal III)</t>
  </si>
  <si>
    <t>caribou</t>
  </si>
  <si>
    <t>muskox</t>
  </si>
  <si>
    <t>Muskox</t>
  </si>
  <si>
    <t>Muskox (Herd Animal IV)</t>
  </si>
  <si>
    <t>Giraffe (Herd Animal V)</t>
  </si>
  <si>
    <t>reticulated giraffe</t>
  </si>
  <si>
    <t>warthog</t>
  </si>
  <si>
    <t>camel</t>
  </si>
  <si>
    <t>dense, 300 lbs man</t>
  </si>
  <si>
    <t>dense, 384 lbs man</t>
  </si>
  <si>
    <t>shire horse</t>
  </si>
  <si>
    <t>destrier</t>
  </si>
  <si>
    <t>quarterhorse</t>
  </si>
  <si>
    <t>arabian</t>
  </si>
  <si>
    <t>arabian (scaled down)</t>
  </si>
  <si>
    <t>quarterhorse (scaled up)</t>
  </si>
  <si>
    <t>quarterhorse (scaled down)</t>
  </si>
  <si>
    <t>wild horse</t>
  </si>
  <si>
    <t>subseq. eds. (scaled)</t>
  </si>
  <si>
    <t>subseq. eds., 216 lbs man</t>
  </si>
  <si>
    <t>subseq. eds. (size M in MM1)</t>
  </si>
  <si>
    <t>fossil record (Irish elk)</t>
  </si>
  <si>
    <t>spotted eagle ray</t>
  </si>
  <si>
    <t>Ethiopian wolf</t>
  </si>
  <si>
    <t>lean, 150 lbs man</t>
  </si>
  <si>
    <t>wield I, weapon immunity VI, assume form III, minion: jackal</t>
  </si>
  <si>
    <t>aarokocra, alu-demon, bakemono(s), baku, banderlog, bandit, bearded devil, berserker, bone devil, buccaneer, bugbear, cambion(s), chiang lung, dark creeper, dark stalker, derro(s), dwarf(s), elonoin, erinyes, frost man, gnoll(s), goblin(s), grippli(s), hai nu(s), halfbreed yuan ti, hobgoblin(s), horned devil, hsing-sing, hu hsien, jann, jackalwere, juju zombie, kobold(s), lamia, lizard man, marut, merchant, merman, minion of set, modron (all), myyrrhn, newhon ghoul ningyo, nomad, norker, orc(s), pilgrim, pureblood yuan ti, rutterkin, sahuagin(s), salamander, satyr, sea hag, spriggan, svirfneblin(s), swanmay, tabaxi, tengu, tribesman, troglodyte(s), type V demon, vagabond, variable claws (hordling), vegepygmy, wemic(s), yellow musk zombie</t>
  </si>
  <si>
    <t>enormous stag</t>
  </si>
  <si>
    <t>stoat</t>
  </si>
  <si>
    <t>stout, 360 lbs man</t>
  </si>
  <si>
    <t>g. Amazon leech</t>
  </si>
  <si>
    <t>stout, 324 lbs man</t>
  </si>
  <si>
    <t>African lion</t>
  </si>
  <si>
    <t>cougar</t>
  </si>
  <si>
    <t>lean, 142 lbs man</t>
  </si>
  <si>
    <t>robust, 295 lbs man</t>
  </si>
  <si>
    <t>lizardman (scaled)</t>
  </si>
  <si>
    <t>electrical jolt III (once per turn), initiative bonus I, lightning immunity I</t>
  </si>
  <si>
    <t>electric eel (50% growth ratio)</t>
  </si>
  <si>
    <t>Portuguese man o war</t>
  </si>
  <si>
    <t>on contact, 1-10 damage and save vs paralyzation 5-20 rounds; tendrils extent up to 450', but are passive (do not attack)</t>
  </si>
  <si>
    <t>estimate</t>
  </si>
  <si>
    <t>dense, 325 lbs man, 85% mass of brown bear</t>
  </si>
  <si>
    <t>very dense, 380 lbs man</t>
  </si>
  <si>
    <t>dense, 227 lbs man</t>
  </si>
  <si>
    <t>Siberian tiger</t>
  </si>
  <si>
    <t>dense, 257 lbs man, 85% of tiger</t>
  </si>
  <si>
    <t>Siberian Tiger</t>
  </si>
  <si>
    <t>hunched, front-heavy (head/jaws)</t>
  </si>
  <si>
    <t>gar-like</t>
  </si>
  <si>
    <t>slender, snakes add height</t>
  </si>
  <si>
    <t>subseq. eds., 205 lbs man</t>
  </si>
  <si>
    <t>octopus/lobster</t>
  </si>
  <si>
    <t>subseq. eds. (slender snake)</t>
  </si>
  <si>
    <t>subseq. eds. (snake)</t>
  </si>
  <si>
    <t>scaled up from minimum 8'/500 lbs</t>
  </si>
  <si>
    <t>thin woman</t>
  </si>
  <si>
    <t>desiccated</t>
  </si>
  <si>
    <t>slender, 152 lbs man</t>
  </si>
  <si>
    <t>1/2 gelatinous cube (1/4 the density of water)</t>
  </si>
  <si>
    <t>ochre jelly (1/2)</t>
  </si>
  <si>
    <t>ochre jelly (1/6)</t>
  </si>
  <si>
    <t>(1/4 the density of water)</t>
  </si>
  <si>
    <t>rail thin, 126 lbs man</t>
  </si>
  <si>
    <t>slender, 154 lbs man</t>
  </si>
  <si>
    <t>subseq. eds. 375 lbs man</t>
  </si>
  <si>
    <t>subseq. eds. 167 lbs man</t>
  </si>
  <si>
    <t>subseq. eds., 131 lbs man (pillowy?)</t>
  </si>
  <si>
    <t>1e DMG</t>
  </si>
  <si>
    <t>1e DMG (scaled up)</t>
  </si>
  <si>
    <t>estimate (HD)</t>
  </si>
  <si>
    <t>thoroughbred</t>
  </si>
  <si>
    <t>scaled down from 6/500</t>
  </si>
  <si>
    <t>northern pike</t>
  </si>
  <si>
    <t>estimate, 120 lbs 5' woman</t>
  </si>
  <si>
    <t>American porcupine</t>
  </si>
  <si>
    <t>extremely heavy dragon (large head, etc.)</t>
  </si>
  <si>
    <t>subseq. eds., scaled down</t>
  </si>
  <si>
    <t>subseq. eds., scaled down (5' diameter)</t>
  </si>
  <si>
    <t>9' diameter, less dense</t>
  </si>
  <si>
    <t>cat-sized, 512 lbs man</t>
  </si>
  <si>
    <t>extremely robust rat</t>
  </si>
  <si>
    <t>larger than actual</t>
  </si>
  <si>
    <t>as 0.5 sting ray (huge and flat)</t>
  </si>
  <si>
    <t>subseq. eds., serpent scaling</t>
  </si>
  <si>
    <t>white rhinoceros</t>
  </si>
  <si>
    <t>bull rhinoceros</t>
  </si>
  <si>
    <t>tentacle/tentacle/tentacle/
tentacle/tentacle/tentacle/
bite</t>
  </si>
  <si>
    <t>bull shark</t>
  </si>
  <si>
    <t>tiger shark</t>
  </si>
  <si>
    <t>great white shark</t>
  </si>
  <si>
    <t>hammerhead</t>
  </si>
  <si>
    <t>goblin shark</t>
  </si>
  <si>
    <t>blacktip shark</t>
  </si>
  <si>
    <t>based on great white</t>
  </si>
  <si>
    <t>scaled way down from 5e</t>
  </si>
  <si>
    <t>half-elf, scaled down to 5'</t>
  </si>
  <si>
    <t>scrawny but extremely dense</t>
  </si>
  <si>
    <t>large seahorses</t>
  </si>
  <si>
    <t>megalodon fossils (small)</t>
  </si>
  <si>
    <t>mule</t>
  </si>
  <si>
    <t>skeleton + scraps</t>
  </si>
  <si>
    <t>striped skunk</t>
  </si>
  <si>
    <t>limax maximus</t>
  </si>
  <si>
    <t>green anaconda</t>
  </si>
  <si>
    <t>gaboon viper</t>
  </si>
  <si>
    <t>anaconda</t>
  </si>
  <si>
    <t>dense snake</t>
  </si>
  <si>
    <t>mountain lion</t>
  </si>
  <si>
    <t>bird-like lion</t>
  </si>
  <si>
    <t>golden orb-weaver</t>
  </si>
  <si>
    <t>goliath birdeater</t>
  </si>
  <si>
    <t>wolf spider</t>
  </si>
  <si>
    <t>diving bell spider</t>
  </si>
  <si>
    <t>270 lbs man</t>
  </si>
  <si>
    <t>colossal squid (scaled up)</t>
  </si>
  <si>
    <t>large deer</t>
  </si>
  <si>
    <t>stag scaled up</t>
  </si>
  <si>
    <t>stockier birdeater</t>
  </si>
  <si>
    <t>0/0/0(/0)</t>
  </si>
  <si>
    <t>creature consists of a bed with multiple (unstatted) fronds growing from it, each possessing a strength of 4-16: 
2 HD / 2.2' diameter / 3-4 7' fronds
3 HD / 3.2' diameter / 5-8 9' fronds
4 HD / 2.2' diameter / 9-12 12' fronds</t>
  </si>
  <si>
    <t>estimate based on 1/2" vines</t>
  </si>
  <si>
    <t>strand/strand/strand
(/strand)</t>
  </si>
  <si>
    <t>strand/strand/strand/
strand/strand(/strand/
strand/strand)</t>
  </si>
  <si>
    <t>strand/strand/strand/
strand/strand/strand/
strand/strand(/strand/
strand/strand/strand)</t>
  </si>
  <si>
    <t>0/0/0/0/0/0/0/0
(/0/0/0/0)</t>
  </si>
  <si>
    <t>Beholder I</t>
  </si>
  <si>
    <t>Beholder II</t>
  </si>
  <si>
    <t>Beholder III</t>
  </si>
  <si>
    <t>Beholder IV</t>
  </si>
  <si>
    <t>Beholder V</t>
  </si>
  <si>
    <t>Beholder VI</t>
  </si>
  <si>
    <t>Beholder VII</t>
  </si>
  <si>
    <t>Beholder VIII</t>
  </si>
  <si>
    <t>large baboon</t>
  </si>
  <si>
    <t>very slender, 69 lbs woman</t>
  </si>
  <si>
    <t>emaciated platypus</t>
  </si>
  <si>
    <t>after successful hit automatically drain 1-6 hp per round until slain, dunked in water, burned or upon matching its own max hp</t>
  </si>
  <si>
    <t>dog tick</t>
  </si>
  <si>
    <t>fossil record (megacerops)</t>
  </si>
  <si>
    <t>cane toad</t>
  </si>
  <si>
    <t>common toad</t>
  </si>
  <si>
    <t>amorphous, very large</t>
  </si>
  <si>
    <t>based on a dense hardwood</t>
  </si>
  <si>
    <t>spindly</t>
  </si>
  <si>
    <t>gargantuan, but 1/3rd weight of a turtle</t>
  </si>
  <si>
    <t>archelon ischyras</t>
  </si>
  <si>
    <t>subseq. eds., very broad, 685 lbs man</t>
  </si>
  <si>
    <t>195 lbs man</t>
  </si>
  <si>
    <t>red paper wasp</t>
  </si>
  <si>
    <t>column of water 10.5'x0.75'</t>
  </si>
  <si>
    <t>pilot whale</t>
  </si>
  <si>
    <t>using the DMG species</t>
  </si>
  <si>
    <t>using the DMG species, this one is way too small</t>
  </si>
  <si>
    <t>dessicated, 160 lbs man</t>
  </si>
  <si>
    <t>subseq. eds. scaled up to 5'</t>
  </si>
  <si>
    <t>scrawny, 148 lbs man</t>
  </si>
  <si>
    <t>constricted targets attack at a penalty (25% both limbs/no attacks | 50% one limb/-3 to hit | 25% no limbs/-1 to hit), one constricted opponent per round will be dragged to mouth for bite attack: 2-12 (giant octopus), 5-20 (giant squid or kraken)</t>
  </si>
  <si>
    <t>1-4/1-4/1-4/1-4/1-4/1-4</t>
  </si>
  <si>
    <t>maximum of 1 attack can be directed at each M-or-smaller target; bites can only be directed at constricted targets</t>
  </si>
  <si>
    <t>tentacle/tentacle/
tentacle/tentacle/
tentacle/tentacle</t>
  </si>
  <si>
    <t>go berserk in combat: choose between two attacks per round or one attack at +2 to hit</t>
  </si>
  <si>
    <t>lumbering XV</t>
  </si>
  <si>
    <t>slender man (5', 90 lbs = 6', 167 lbs)</t>
  </si>
  <si>
    <t>dense man (260 lbs)</t>
  </si>
  <si>
    <t>actually, as target</t>
  </si>
  <si>
    <t>smaller than 5e version</t>
  </si>
  <si>
    <t>Flemish giant rabbit</t>
  </si>
  <si>
    <t>bluebottle fly</t>
  </si>
  <si>
    <t>extremely heavy bat</t>
  </si>
  <si>
    <t>emaciated, 130 lbs man</t>
  </si>
  <si>
    <t>extremely dense, 505 lbs man</t>
  </si>
  <si>
    <t>red tail hawk</t>
  </si>
  <si>
    <t>large anaconda</t>
  </si>
  <si>
    <t>mini-allosaurus</t>
  </si>
  <si>
    <t>dense, 237 lbs man</t>
  </si>
  <si>
    <t>harp seal</t>
  </si>
  <si>
    <t>small pangolin</t>
  </si>
  <si>
    <t>saving throws at +3 bonus</t>
  </si>
  <si>
    <t>saving throws XXII</t>
  </si>
  <si>
    <t>saving throws XXIII</t>
  </si>
  <si>
    <t>saving throws XXIV</t>
  </si>
  <si>
    <t>saving throws at +5 bonus</t>
  </si>
  <si>
    <t>saving throws at +6 bonus</t>
  </si>
  <si>
    <t>saving throws at +7 bonus</t>
  </si>
  <si>
    <t>caterwaul VII</t>
  </si>
  <si>
    <t>caterwaul VI</t>
  </si>
  <si>
    <t>caterwaul V</t>
  </si>
  <si>
    <t>caterwaul III, snyad</t>
  </si>
  <si>
    <t>caryatid column, caterwaul IV, hybsil</t>
  </si>
  <si>
    <t>caterwaul I, dolphin</t>
  </si>
  <si>
    <t>caterwaul II, drow, giant strider, night hag</t>
  </si>
  <si>
    <t>shriek III, burst movement I, camouflage (75%), climb walls I, wary IV</t>
  </si>
  <si>
    <t>multiple attacks I</t>
  </si>
  <si>
    <t>caterwaul II, caterwaul III</t>
  </si>
  <si>
    <t>attack 3/2</t>
  </si>
  <si>
    <t>multiple attacks II</t>
  </si>
  <si>
    <t>multiple attacks III</t>
  </si>
  <si>
    <t>attack 2</t>
  </si>
  <si>
    <t>attack 5/2</t>
  </si>
  <si>
    <t>shriek III, multiple attacks I, burst movement I, camouflage (75%), climb walls I, saving throws I, wary IV</t>
  </si>
  <si>
    <t>shriek III, multiple attacks I, burst movement I, camouflage (75%), climb walls I, saving throws II, wary IV</t>
  </si>
  <si>
    <t>shriek III, multiple attacks III, burst movement I, camouflage (75%), climb walls I, saving throws XXIV, wary IV</t>
  </si>
  <si>
    <t>shriek III, multiple attacks III, burst movement I, camouflage (75%), climb walls I, saving throws XXIII, wary IV</t>
  </si>
  <si>
    <t>shriek III, multiple attacks II, burst movement I, camouflage (75%), climb walls I, saving throws XXII, wary IV</t>
  </si>
  <si>
    <t>shriek III, multiple attacks II, burst movement I, camouflage (75%), climb walls I, saving throws XII, wary IV</t>
  </si>
  <si>
    <t>shriek III, multiple attacks II, burst movement I, camouflage (75%), climb walls I, saving throws XV, wary IV</t>
  </si>
  <si>
    <t>caterwaul IV, caterwaul V, caterwaul VI</t>
  </si>
  <si>
    <t>caterwaul VII, caterwaul VIII</t>
  </si>
  <si>
    <t>robust, 432 lbs man</t>
  </si>
  <si>
    <t>Caterwaul I</t>
  </si>
  <si>
    <t>Caterwaul II</t>
  </si>
  <si>
    <t>Caterwaul III</t>
  </si>
  <si>
    <t>Caterwaul IV</t>
  </si>
  <si>
    <t>Caterwaul V</t>
  </si>
  <si>
    <t>Caterwaul VI</t>
  </si>
  <si>
    <t>Caterwaul VII</t>
  </si>
  <si>
    <t>Caterwaul VIII</t>
  </si>
  <si>
    <t>pulled out of ass</t>
  </si>
  <si>
    <t>axe beak-ish</t>
  </si>
  <si>
    <t>as zombie</t>
  </si>
  <si>
    <t>emaciated, 123 lbs man</t>
  </si>
  <si>
    <t>bornean orangutan</t>
  </si>
  <si>
    <t>slightly built, 170 lbs man</t>
  </si>
  <si>
    <t>man-sized</t>
  </si>
  <si>
    <t>impossibly large wolf</t>
  </si>
  <si>
    <t>gray wolf (enlarged)</t>
  </si>
  <si>
    <t>llama</t>
  </si>
  <si>
    <t>flying fox</t>
  </si>
  <si>
    <t>lion (lean)</t>
  </si>
  <si>
    <t>(dense) anaconda</t>
  </si>
  <si>
    <t>(denser) anaconda</t>
  </si>
  <si>
    <t>flounder</t>
  </si>
  <si>
    <t>extremely lean, 125 lbs man</t>
  </si>
  <si>
    <t>mm to feet</t>
  </si>
  <si>
    <t>cm to feet</t>
  </si>
  <si>
    <t>mg to lbs</t>
  </si>
  <si>
    <t>g to lbs</t>
  </si>
  <si>
    <t>kg to lbs</t>
  </si>
  <si>
    <t>ft</t>
  </si>
  <si>
    <t>wt</t>
  </si>
  <si>
    <t>3e Draconomicon</t>
  </si>
  <si>
    <t>Banteng</t>
  </si>
  <si>
    <t>Length</t>
  </si>
  <si>
    <t>Weight</t>
  </si>
  <si>
    <t>Am. Bison</t>
  </si>
  <si>
    <t>Eu. Bison</t>
  </si>
  <si>
    <t>base wgt:</t>
  </si>
  <si>
    <t>base len:</t>
  </si>
  <si>
    <t>Crayfish</t>
  </si>
  <si>
    <t>5"</t>
  </si>
  <si>
    <t>3.61g</t>
  </si>
  <si>
    <t>horses</t>
  </si>
  <si>
    <t>draft</t>
  </si>
  <si>
    <t>medium</t>
  </si>
  <si>
    <t>heavy</t>
  </si>
  <si>
    <t>pony</t>
  </si>
  <si>
    <t>wild</t>
  </si>
  <si>
    <t>nihrain</t>
  </si>
  <si>
    <t>minimal</t>
  </si>
  <si>
    <t>ogre (scaled)</t>
  </si>
  <si>
    <t>315 lbs man</t>
  </si>
  <si>
    <t>380 lbs man</t>
  </si>
  <si>
    <t>500 lbs man</t>
  </si>
  <si>
    <t>red dragon x10 (mini)</t>
  </si>
  <si>
    <t>diamondback</t>
  </si>
  <si>
    <t>diamondback (scaled down)</t>
  </si>
  <si>
    <t>250 lbs shell (in description)</t>
  </si>
  <si>
    <t>249 lbs shell (in description)</t>
  </si>
  <si>
    <t>251 lbs shell (in description)</t>
  </si>
  <si>
    <t>wooden barrel lid</t>
  </si>
  <si>
    <t>lean, subseq. eds.</t>
  </si>
  <si>
    <t>robin or bat</t>
  </si>
  <si>
    <t>who knows</t>
  </si>
  <si>
    <t>red paper wasp (plus claws)</t>
  </si>
  <si>
    <t>subseq. eds., 179 lbs man</t>
  </si>
  <si>
    <t>hill giant, scaled up, 205 lbs man</t>
  </si>
  <si>
    <t>European hornet</t>
  </si>
  <si>
    <t>bumblebee</t>
  </si>
  <si>
    <t>honeybee soldier</t>
  </si>
  <si>
    <t>bumblebee queen</t>
  </si>
  <si>
    <t>honeybee drone</t>
  </si>
  <si>
    <t>1.77 inches</t>
  </si>
  <si>
    <t>0.79 inches</t>
  </si>
  <si>
    <t>channel catfish</t>
  </si>
  <si>
    <t>camel cricket</t>
  </si>
  <si>
    <t>(heavy) crane</t>
  </si>
  <si>
    <t>quetzalcoatlus</t>
  </si>
  <si>
    <t>giant darner</t>
  </si>
  <si>
    <t>housefly</t>
  </si>
  <si>
    <t>housefly (scaled up)</t>
  </si>
  <si>
    <t>wolf spider/crab</t>
  </si>
  <si>
    <t>raven, double-density</t>
  </si>
  <si>
    <t>dense wolf spider</t>
  </si>
  <si>
    <t>dense camel spider</t>
  </si>
  <si>
    <t>small dog</t>
  </si>
  <si>
    <t>subseq. eds. (down from 20' at 16 tons)</t>
  </si>
  <si>
    <t>Reddit</t>
  </si>
  <si>
    <t>griffon vulture</t>
  </si>
  <si>
    <t>common carp</t>
  </si>
  <si>
    <t>Melnibonean fan page</t>
  </si>
  <si>
    <t>gorilla/brown bear</t>
  </si>
  <si>
    <t>as Hezrou</t>
  </si>
  <si>
    <t>American bobcat</t>
  </si>
  <si>
    <t>domestic shorthair cat</t>
  </si>
  <si>
    <t>European wildcat</t>
  </si>
  <si>
    <t>Iberian lynx</t>
  </si>
  <si>
    <t>red fox</t>
  </si>
  <si>
    <t>emaciated, 111 lbs man</t>
  </si>
  <si>
    <t>Huecuva</t>
  </si>
  <si>
    <t>(enormous) domestic shorthair cat</t>
  </si>
  <si>
    <t>white dragon x10 (mini)</t>
  </si>
  <si>
    <t>special: liver acts as 1-3 doses of potion of polymorph</t>
  </si>
  <si>
    <t>256 lbs man</t>
  </si>
  <si>
    <t>large leopard</t>
  </si>
  <si>
    <t>basically a mass of seaweed</t>
  </si>
  <si>
    <t>in description!</t>
  </si>
  <si>
    <t>thin humanoid</t>
  </si>
  <si>
    <t>extremely dense, 777 lbs man</t>
  </si>
  <si>
    <t>as stingray</t>
  </si>
  <si>
    <t>subseq. eds., scaled up</t>
  </si>
  <si>
    <t>stooped and dense, 255 lbs man</t>
  </si>
  <si>
    <t>variable, by composition</t>
  </si>
  <si>
    <t>lean, insect-like, 155 lbs man</t>
  </si>
  <si>
    <t>lean, 160 lbs man</t>
  </si>
  <si>
    <t>very dense bones</t>
  </si>
  <si>
    <t>gaunt</t>
  </si>
  <si>
    <t>miniature leopard</t>
  </si>
  <si>
    <t>gargoyle-like, 337 lbs man</t>
  </si>
  <si>
    <t>grasshopper</t>
  </si>
  <si>
    <t>gaunt, 125 lbs man</t>
  </si>
  <si>
    <t>scrawny, 125 lbs man</t>
  </si>
  <si>
    <t>auruch</t>
  </si>
  <si>
    <t>heavy tarp, 9'x13'</t>
  </si>
  <si>
    <t>energy</t>
  </si>
  <si>
    <t>skeleton + armor bits</t>
  </si>
  <si>
    <t>skeleton</t>
  </si>
  <si>
    <t>solid, 216 lbs man</t>
  </si>
  <si>
    <t>very dense, 274 lbs man</t>
  </si>
  <si>
    <t>elf-proportioned</t>
  </si>
  <si>
    <t>as mummy</t>
  </si>
  <si>
    <t>as gorilla</t>
  </si>
  <si>
    <t>gnarled and muscular</t>
  </si>
  <si>
    <t>muscular, subseq. eds. (scaled up)</t>
  </si>
  <si>
    <t>who knows, slightly stocky</t>
  </si>
  <si>
    <t>miniature purple worm</t>
  </si>
  <si>
    <t>large stork</t>
  </si>
  <si>
    <t>leech</t>
  </si>
  <si>
    <t>thick maggot</t>
  </si>
  <si>
    <t>essentially nonexistant</t>
  </si>
  <si>
    <t>ethereal</t>
  </si>
  <si>
    <t>in description (scaled up from 8')</t>
  </si>
  <si>
    <t>red sea urchin</t>
  </si>
  <si>
    <t>size of a large dog</t>
  </si>
  <si>
    <t>subseq. eds., solid, 237 lbs man</t>
  </si>
  <si>
    <t>variable (shapeshifters)</t>
  </si>
  <si>
    <t>subseq. eds., wiry</t>
  </si>
  <si>
    <t>puffball mushroom</t>
  </si>
  <si>
    <t>5x cockroach</t>
  </si>
  <si>
    <t>ballpark (hippo)</t>
  </si>
  <si>
    <t>very slender, 125 lbs man</t>
  </si>
  <si>
    <t>subseq. eds., 415 lbs man</t>
  </si>
  <si>
    <t>large Indian elephant</t>
  </si>
  <si>
    <t>Hamadryas baboon</t>
  </si>
  <si>
    <t>subseq. eds., 180 lbs man</t>
  </si>
  <si>
    <t>wooden shield</t>
  </si>
  <si>
    <t>basilisk (scaled up)</t>
  </si>
  <si>
    <t>hippopotamus</t>
  </si>
  <si>
    <t>subseq. eds., snake-like</t>
  </si>
  <si>
    <t>hornwood tree</t>
  </si>
  <si>
    <t>small halfling, 300 lbs man</t>
  </si>
  <si>
    <t>as landscpe boulder</t>
  </si>
  <si>
    <t>tall/slender brownie, 180 lbs man</t>
  </si>
  <si>
    <t>oak tree</t>
  </si>
  <si>
    <t>in description</t>
  </si>
  <si>
    <t>14' column of crystal</t>
  </si>
  <si>
    <t>"heavily built human"</t>
  </si>
  <si>
    <t>thin human, 150 lbs man</t>
  </si>
  <si>
    <t>subseq. eds., on the lighter end given strength and body shape</t>
  </si>
  <si>
    <t>toad-like humanoid, 648 lbs man</t>
  </si>
  <si>
    <t>fish-like humanoid, 252 lbs man</t>
  </si>
  <si>
    <t>slender humanoid, 157 lbs man</t>
  </si>
  <si>
    <t>stout, assymmetrical humanoid, 250 lbs man</t>
  </si>
  <si>
    <t>insubstantial</t>
  </si>
  <si>
    <t>bones and dust</t>
  </si>
  <si>
    <t>slender</t>
  </si>
  <si>
    <t>Wraith Form Demilich</t>
  </si>
  <si>
    <t>Ghost Form Demilich</t>
  </si>
  <si>
    <t>in description, 265 lbs man</t>
  </si>
  <si>
    <t>in description, 385 lbs man</t>
  </si>
  <si>
    <t>in description, 560 lbs man</t>
  </si>
  <si>
    <t>as woman</t>
  </si>
  <si>
    <t>subseq. eds., emaciated, 88 lbs man</t>
  </si>
  <si>
    <t>oversized organutan</t>
  </si>
  <si>
    <t>stocky and strong, 220 lbs man</t>
  </si>
  <si>
    <t>hideously gaunt, 88 lbs man</t>
  </si>
  <si>
    <t>as human</t>
  </si>
  <si>
    <t>very stout, 560 lbs human</t>
  </si>
  <si>
    <t>stout, 230 lbs human</t>
  </si>
  <si>
    <t>strong, muscular build</t>
  </si>
  <si>
    <t>slender and agile</t>
  </si>
  <si>
    <t>subseq. eds., very large gargoyle, 194 lbs man</t>
  </si>
  <si>
    <t>subseq. eds., gargoyle, 200 lbs man</t>
  </si>
  <si>
    <t>subseq. eds., gargoyle, 199 lbs man</t>
  </si>
  <si>
    <t>subseq. eds., small gargoyle, 194 lbs man</t>
  </si>
  <si>
    <t>subseq. eds., large gargoyle, 207 lbs man</t>
  </si>
  <si>
    <t>subseq. eds., 225 lbs man</t>
  </si>
  <si>
    <t>bloated, 430 lbs man</t>
  </si>
  <si>
    <t>squat, 518 lbs man</t>
  </si>
  <si>
    <t>slender, 127 lbs man</t>
  </si>
  <si>
    <t>Anchisaurus</t>
  </si>
  <si>
    <t>fossil record (miniature)</t>
  </si>
  <si>
    <t>Massospondylus</t>
  </si>
  <si>
    <t>Phorusrhacos</t>
  </si>
  <si>
    <t>Temnodontosaurus</t>
  </si>
  <si>
    <t>imagined plesiosaur</t>
  </si>
  <si>
    <t>black dragon (x2)</t>
  </si>
  <si>
    <t>misty and transparent</t>
  </si>
  <si>
    <t>dragon/pteranodon</t>
  </si>
  <si>
    <t>gaunt dwarf, 300 lbs man</t>
  </si>
  <si>
    <t>dense stork</t>
  </si>
  <si>
    <t>small, more slender than high elf, 173 lbs man</t>
  </si>
  <si>
    <t>Formian Gymarch</t>
  </si>
  <si>
    <t>as trapper</t>
  </si>
  <si>
    <t>gyrfalcon</t>
  </si>
  <si>
    <t>lightning bug</t>
  </si>
  <si>
    <t>subseq. eds., lion-like dog</t>
  </si>
  <si>
    <t>subseq. eds., massive lion</t>
  </si>
  <si>
    <t>dense shrub</t>
  </si>
  <si>
    <t>as war dog</t>
  </si>
  <si>
    <t>draft horse</t>
  </si>
  <si>
    <t>scaled Froghemoth</t>
  </si>
  <si>
    <t>subseq. eds., lighter than expected</t>
  </si>
  <si>
    <t>as boulder 8x4x4</t>
  </si>
  <si>
    <t>unusually lean, 123 lbs man</t>
  </si>
  <si>
    <t>atlas moth</t>
  </si>
  <si>
    <t>in description (earth)</t>
  </si>
  <si>
    <t>subseq. eds., column of flame</t>
  </si>
  <si>
    <t>nebulous form</t>
  </si>
  <si>
    <t>2' diameter sphere of water</t>
  </si>
  <si>
    <t>3 varrdigs</t>
  </si>
  <si>
    <t>red oak</t>
  </si>
  <si>
    <t>miniature centaur</t>
  </si>
  <si>
    <t>lean, 162 lbs man</t>
  </si>
  <si>
    <t>subseq. eds., but impossibly strong</t>
  </si>
  <si>
    <t>estimate (braid)</t>
  </si>
  <si>
    <t>E, korred pouch (turns to 50-200 gp if sprinkled with holy water)</t>
  </si>
  <si>
    <t>giant squid, scaled up and then doubled</t>
  </si>
  <si>
    <t>scaled up lammasu</t>
  </si>
  <si>
    <t>short, stout lamprey</t>
  </si>
  <si>
    <t>small cat</t>
  </si>
  <si>
    <t>as female elf</t>
  </si>
  <si>
    <t>as small werewolf</t>
  </si>
  <si>
    <t>sea lion, 440 lbs man</t>
  </si>
  <si>
    <t>tethered VI</t>
  </si>
  <si>
    <t>this creature is bound to lava, and will expire if it out of lava for more than 6 hours</t>
  </si>
  <si>
    <t>fire proc III, fire immunity I, weapon immunity I, contact liquefy II, tethered VI</t>
  </si>
  <si>
    <t>400 lbs man x3 (for lava density)</t>
  </si>
  <si>
    <t>corpse flower</t>
  </si>
  <si>
    <t>wolf-shaped with some humanoid features</t>
  </si>
  <si>
    <t>massive Pharaoh hound</t>
  </si>
  <si>
    <t>virtually weightless</t>
  </si>
  <si>
    <t>as trapper, very large</t>
  </si>
  <si>
    <t>Minimal Rhinoceros</t>
  </si>
  <si>
    <t>Minimal Large Rhinoceros</t>
  </si>
  <si>
    <t>scaled up Monodrone</t>
  </si>
  <si>
    <t>very large (spherical body with stout legs)</t>
  </si>
  <si>
    <t>very large (cylinder with stout legs)</t>
  </si>
  <si>
    <t>more robust pentadrone</t>
  </si>
  <si>
    <t>less robust octon</t>
  </si>
  <si>
    <t>dwarf-like stature</t>
  </si>
  <si>
    <t>mountain dwarf-like stature</t>
  </si>
  <si>
    <t>slender dwarf</t>
  </si>
  <si>
    <t>tall and slender</t>
  </si>
  <si>
    <t>4x2x1 slab of clay</t>
  </si>
  <si>
    <t>salmon gum, 1,700 lbs man</t>
  </si>
  <si>
    <t>salmon gum, 432 lbs man</t>
  </si>
  <si>
    <t>salmon gum, 256 lbs man</t>
  </si>
  <si>
    <t>salmon gum, 162 lbs man</t>
  </si>
  <si>
    <t>salmon gum, 111 lbs man</t>
  </si>
  <si>
    <t>salmon gum, 96 lbs man</t>
  </si>
  <si>
    <t>small mastodon</t>
  </si>
  <si>
    <t>large mastodon</t>
  </si>
  <si>
    <t>sea otter</t>
  </si>
  <si>
    <t>Amazon river otter</t>
  </si>
  <si>
    <t>miniature dromedary camel</t>
  </si>
  <si>
    <t>scaled down (thinner) water elemental, 316 lbs man</t>
  </si>
  <si>
    <t>as earth elemental, 316 lbs man</t>
  </si>
  <si>
    <t>scaled down water elemental</t>
  </si>
  <si>
    <t>thin but extremely dense</t>
  </si>
  <si>
    <t>gigantic peacock</t>
  </si>
  <si>
    <t>175 lbs man, subseq. eds.</t>
  </si>
  <si>
    <t>scaled down from black pudding</t>
  </si>
  <si>
    <t>comprised of energy</t>
  </si>
  <si>
    <t>subseq. eds., lean and extremely dense (405 lbs man)</t>
  </si>
  <si>
    <t>large oak tree</t>
  </si>
  <si>
    <t>common rat</t>
  </si>
  <si>
    <t>common raven</t>
  </si>
  <si>
    <t>palm tree</t>
  </si>
  <si>
    <t>tokay gecko, but snake-scaling</t>
  </si>
  <si>
    <t>1.5"x10' of sand</t>
  </si>
  <si>
    <t>very heavy scorpion</t>
  </si>
  <si>
    <t>very fat leech</t>
  </si>
  <si>
    <t>lifeless and slender</t>
  </si>
  <si>
    <t>skunk</t>
  </si>
  <si>
    <t>as green slime</t>
  </si>
  <si>
    <t>as man</t>
  </si>
  <si>
    <t>as ogre</t>
  </si>
  <si>
    <t>as goblin</t>
  </si>
  <si>
    <t>short gnome</t>
  </si>
  <si>
    <t>eastern lowland gorilla</t>
  </si>
  <si>
    <t>e. gray squirrel</t>
  </si>
  <si>
    <t>small e. gray squirrel</t>
  </si>
  <si>
    <t>American bison</t>
  </si>
  <si>
    <t>780 lbs man (very light)</t>
  </si>
  <si>
    <t>neantherthal, scaled up</t>
  </si>
  <si>
    <t>small goblin</t>
  </si>
  <si>
    <t>elephant-sized hippo</t>
  </si>
  <si>
    <t>immaterial</t>
  </si>
  <si>
    <t>sabal palm</t>
  </si>
  <si>
    <t>as troll</t>
  </si>
  <si>
    <t>giant human brain</t>
  </si>
  <si>
    <t>subseq. eds., dense, 405 lbs man</t>
  </si>
  <si>
    <t>as mastiff</t>
  </si>
  <si>
    <t>scaled up condor</t>
  </si>
  <si>
    <t>small griffon vulture</t>
  </si>
  <si>
    <t>long-tailed weasel</t>
  </si>
  <si>
    <t>lion + 20%</t>
  </si>
  <si>
    <t>large treant</t>
  </si>
  <si>
    <t>Am. Centipede, lean</t>
  </si>
  <si>
    <t>hit dice, burly</t>
  </si>
  <si>
    <t>as xorn</t>
  </si>
  <si>
    <t>massive, panther-like dog</t>
  </si>
  <si>
    <t>massive hound</t>
  </si>
  <si>
    <t>pseudopod</t>
  </si>
  <si>
    <t>tentacle/tentacle/tentacle/
tentacle/tentacle/tentacle/
tentacle/tentacle</t>
  </si>
  <si>
    <t>5-8/5-8/5-8/5-8/5-8/5-8/
5-8/5-8</t>
  </si>
  <si>
    <t>magic resistance (50%), assume form XXXIII, planar travel I, weapon immunity VI, cold resistance I, lightning resistance I, fire resistance I, telepathy I, psionics XXXXVI</t>
  </si>
  <si>
    <r>
      <t xml:space="preserve">yochlol may change form after their attack in a given round, gaining a second action at the end of the round; base form is an amorphous column with eight tentacles (only form with access to physical attacks and </t>
    </r>
    <r>
      <rPr>
        <b/>
        <sz val="10"/>
        <rFont val="Arial"/>
        <family val="2"/>
      </rPr>
      <t>psionics XXXXVI</t>
    </r>
    <r>
      <rPr>
        <sz val="10"/>
        <rFont val="Arial"/>
        <family val="2"/>
      </rPr>
      <t xml:space="preserve">); able to assume form of a cloud (sz 5' width, 0.1 lbs (immaterial), losing </t>
    </r>
    <r>
      <rPr>
        <b/>
        <sz val="10"/>
        <rFont val="Arial"/>
        <family val="2"/>
      </rPr>
      <t>weapon immunity VI</t>
    </r>
    <r>
      <rPr>
        <sz val="10"/>
        <rFont val="Arial"/>
        <family val="2"/>
      </rPr>
      <t xml:space="preserve"> and gaining </t>
    </r>
    <r>
      <rPr>
        <b/>
        <sz val="10"/>
        <rFont val="Arial"/>
        <family val="2"/>
      </rPr>
      <t>weapon immunity I</t>
    </r>
    <r>
      <rPr>
        <sz val="10"/>
        <rFont val="Arial"/>
        <family val="2"/>
      </rPr>
      <t xml:space="preserve">, </t>
    </r>
    <r>
      <rPr>
        <b/>
        <sz val="10"/>
        <rFont val="Arial"/>
        <family val="2"/>
      </rPr>
      <t xml:space="preserve">stench proc </t>
    </r>
    <r>
      <rPr>
        <sz val="10"/>
        <rFont val="Arial"/>
        <family val="2"/>
      </rPr>
      <t>and</t>
    </r>
    <r>
      <rPr>
        <b/>
        <sz val="10"/>
        <rFont val="Arial"/>
        <family val="2"/>
      </rPr>
      <t xml:space="preserve"> yochlol vulnerabilities</t>
    </r>
    <r>
      <rPr>
        <sz val="10"/>
        <rFont val="Arial"/>
        <family val="2"/>
      </rPr>
      <t xml:space="preserve">), a beautiful female elf (AC 10, gaining </t>
    </r>
    <r>
      <rPr>
        <b/>
        <sz val="10"/>
        <rFont val="Arial"/>
        <family val="2"/>
      </rPr>
      <t>classed (fighter 6)</t>
    </r>
    <r>
      <rPr>
        <sz val="10"/>
        <rFont val="Arial"/>
        <family val="2"/>
      </rPr>
      <t xml:space="preserve"> and </t>
    </r>
    <r>
      <rPr>
        <b/>
        <sz val="10"/>
        <rFont val="Arial"/>
        <family val="2"/>
      </rPr>
      <t>wield I</t>
    </r>
    <r>
      <rPr>
        <sz val="10"/>
        <rFont val="Arial"/>
        <family val="2"/>
      </rPr>
      <t xml:space="preserve">), or a giant spider (AC 10, mv 3", dmg 2-8 + </t>
    </r>
    <r>
      <rPr>
        <b/>
        <sz val="10"/>
        <rFont val="Arial"/>
        <family val="2"/>
      </rPr>
      <t>venom II</t>
    </r>
    <r>
      <rPr>
        <sz val="10"/>
        <rFont val="Arial"/>
        <family val="2"/>
      </rPr>
      <t>)</t>
    </r>
  </si>
  <si>
    <r>
      <t xml:space="preserve">variable body types, roll d6 once or twice (50%), with #3 always replacing #6: </t>
    </r>
    <r>
      <rPr>
        <b/>
        <sz val="10"/>
        <rFont val="Arial"/>
        <family val="2"/>
      </rPr>
      <t>1)</t>
    </r>
    <r>
      <rPr>
        <sz val="10"/>
        <rFont val="Arial"/>
        <family val="2"/>
      </rPr>
      <t xml:space="preserve"> snake head (gain biting attack (1-10) in addition to weapon attack, lose all spellcasting abilities) | </t>
    </r>
    <r>
      <rPr>
        <b/>
        <sz val="10"/>
        <rFont val="Arial"/>
        <family val="2"/>
      </rPr>
      <t>2)</t>
    </r>
    <r>
      <rPr>
        <sz val="10"/>
        <rFont val="Arial"/>
        <family val="2"/>
      </rPr>
      <t xml:space="preserve"> snake-like torso movement | </t>
    </r>
    <r>
      <rPr>
        <b/>
        <sz val="10"/>
        <rFont val="Arial"/>
        <family val="2"/>
      </rPr>
      <t>3)</t>
    </r>
    <r>
      <rPr>
        <sz val="10"/>
        <rFont val="Arial"/>
        <family val="2"/>
      </rPr>
      <t xml:space="preserve"> lower half of body is snake tail (mv 9", +4 AC in lower half, increased climbing ability) | </t>
    </r>
    <r>
      <rPr>
        <b/>
        <sz val="10"/>
        <rFont val="Arial"/>
        <family val="2"/>
      </rPr>
      <t>4)</t>
    </r>
    <r>
      <rPr>
        <sz val="10"/>
        <rFont val="Arial"/>
        <family val="2"/>
      </rPr>
      <t xml:space="preserve"> snakes instead of hands (gain two biting attacks (1-6/1-6), lose </t>
    </r>
    <r>
      <rPr>
        <b/>
        <sz val="10"/>
        <rFont val="Arial"/>
        <family val="2"/>
      </rPr>
      <t>wield I</t>
    </r>
    <r>
      <rPr>
        <sz val="10"/>
        <rFont val="Arial"/>
        <family val="2"/>
      </rPr>
      <t xml:space="preserve">) | </t>
    </r>
    <r>
      <rPr>
        <b/>
        <sz val="10"/>
        <rFont val="Arial"/>
        <family val="2"/>
      </rPr>
      <t>5)</t>
    </r>
    <r>
      <rPr>
        <sz val="10"/>
        <rFont val="Arial"/>
        <family val="2"/>
      </rPr>
      <t xml:space="preserve"> body covered in scales (+4 to AC) | </t>
    </r>
    <r>
      <rPr>
        <b/>
        <sz val="10"/>
        <rFont val="Arial"/>
        <family val="2"/>
      </rPr>
      <t>6)</t>
    </r>
    <r>
      <rPr>
        <sz val="10"/>
        <rFont val="Arial"/>
        <family val="2"/>
      </rPr>
      <t xml:space="preserve"> snake tail with legs (increased climbing ability)</t>
    </r>
  </si>
  <si>
    <r>
      <t xml:space="preserve">variable body types, roll d3 once: </t>
    </r>
    <r>
      <rPr>
        <b/>
        <sz val="10"/>
        <rFont val="Arial"/>
        <family val="2"/>
      </rPr>
      <t>1)</t>
    </r>
    <r>
      <rPr>
        <sz val="10"/>
        <rFont val="Arial"/>
        <family val="2"/>
      </rPr>
      <t xml:space="preserve"> fully snake-like </t>
    </r>
    <r>
      <rPr>
        <b/>
        <sz val="10"/>
        <rFont val="Arial"/>
        <family val="2"/>
      </rPr>
      <t>2)</t>
    </r>
    <r>
      <rPr>
        <sz val="10"/>
        <rFont val="Arial"/>
        <family val="2"/>
      </rPr>
      <t xml:space="preserve"> human head (gain (once per day each) polymorph other, cause fear I, darkness X, suggestion, snake charm I, sticks to snakes &amp; neutralize poison, lose biting attack) | </t>
    </r>
    <r>
      <rPr>
        <b/>
        <sz val="10"/>
        <rFont val="Arial"/>
        <family val="2"/>
      </rPr>
      <t>3)</t>
    </r>
    <r>
      <rPr>
        <sz val="10"/>
        <rFont val="Arial"/>
        <family val="2"/>
      </rPr>
      <t xml:space="preserve"> human arms (gain wield I)</t>
    </r>
  </si>
  <si>
    <t>as snake</t>
  </si>
  <si>
    <t>humanoid badger</t>
  </si>
  <si>
    <t>mushroom cluster</t>
  </si>
  <si>
    <t>as kobold</t>
  </si>
  <si>
    <t>as giant rat</t>
  </si>
  <si>
    <t>as osquip</t>
  </si>
  <si>
    <t>as giant ant</t>
  </si>
  <si>
    <t>stunted humanoid bird (wildcat sized)</t>
  </si>
  <si>
    <t>large goblin</t>
  </si>
  <si>
    <t>very large goblin</t>
  </si>
  <si>
    <t>dense, 360 lbs man</t>
  </si>
  <si>
    <t>emaciated, 88 lbs man</t>
  </si>
  <si>
    <t>thin man</t>
  </si>
  <si>
    <t>young girl</t>
  </si>
  <si>
    <t>half-man</t>
  </si>
  <si>
    <t>gaunt, 97 lbs man</t>
  </si>
  <si>
    <t>immaterial (fire)</t>
  </si>
  <si>
    <t>lean human, 131 lbs man</t>
  </si>
  <si>
    <t>giant wood moth</t>
  </si>
  <si>
    <t>giant wood moth larva</t>
  </si>
  <si>
    <t>original Gojira</t>
  </si>
  <si>
    <t>lean but strong, 138 lbs man</t>
  </si>
  <si>
    <t>large, white baboon</t>
  </si>
  <si>
    <r>
      <t xml:space="preserve">assume form of either a bipedal fox or an exceptionally beautiful woman with a fox tail; both forms have </t>
    </r>
    <r>
      <rPr>
        <b/>
        <sz val="10"/>
        <rFont val="Arial"/>
        <family val="2"/>
      </rPr>
      <t>wield I</t>
    </r>
    <r>
      <rPr>
        <sz val="10"/>
        <rFont val="Arial"/>
        <family val="2"/>
      </rPr>
      <t>, but only fox form has bite attack (1-6)</t>
    </r>
  </si>
  <si>
    <t>proportioned like a boy with turtle shell</t>
  </si>
  <si>
    <t>60 + 25 / 65</t>
  </si>
  <si>
    <t>3+1 to 4, SA(3) EA(0)</t>
  </si>
  <si>
    <t>375 + 175 / 275</t>
  </si>
  <si>
    <t>7+1 to 8, SA(2) EA(1)</t>
  </si>
  <si>
    <t>based on 3' child</t>
  </si>
  <si>
    <t>"stocky" human</t>
  </si>
  <si>
    <t>based on large, 4' child</t>
  </si>
  <si>
    <t>small man, 175 lbs man</t>
  </si>
  <si>
    <t>large merman</t>
  </si>
  <si>
    <t>201 lbs man, horse-headed</t>
  </si>
  <si>
    <t>220 lbs man, bull-headed</t>
  </si>
  <si>
    <t>lean, 200 lbs man</t>
  </si>
  <si>
    <t>as draft horse</t>
  </si>
  <si>
    <t>extremely large crow</t>
  </si>
  <si>
    <t>stout, 255 lbs man</t>
  </si>
  <si>
    <t>horseshoe bat</t>
  </si>
  <si>
    <t>Flame Creature</t>
  </si>
  <si>
    <t>elemental fire, virtually weightless</t>
  </si>
  <si>
    <t>as kuo-toa</t>
  </si>
  <si>
    <t>annis, bar-lgura, barbed devil, black dragon, blue dragon, bodak, bone devil, brass dragon, bronze dragon, buckawn, cambion(s), cloud dragon, copper dragon, daemon(s), deep one, dwarf(s), erinyes, faerie dragon, farastu, foxwoman, giant two-headed troll, gnoll(s), goblin(s), gold dragon, green dragon, greenhag, grey slaad, hobgoblin(s), horned devil, ice devil, imp, kobold(s), kuo-toa(s), lemure, manes, marid, mist dragon, norker, orc(s), pech, pit fiend, pseudo-undead (all), quasit, red dragon, shator, silver dragon, sirine, stout halfling, styx devil, succubus, types I-VI demon, vargouille, white dragon</t>
  </si>
  <si>
    <t>wield III, infravision I</t>
  </si>
  <si>
    <t>large otyugh</t>
  </si>
  <si>
    <t>8' Maine lobster</t>
  </si>
  <si>
    <t>1/2 great one</t>
  </si>
  <si>
    <t>vast amoeba</t>
  </si>
  <si>
    <t>hill giant scaled up</t>
  </si>
  <si>
    <t>as baboon, 201 lbs man</t>
  </si>
  <si>
    <t>Elenoin</t>
  </si>
  <si>
    <t>armored man</t>
  </si>
  <si>
    <t>bear-like (who knows?)</t>
  </si>
  <si>
    <t>very dense lion</t>
  </si>
  <si>
    <t>dire wolf</t>
  </si>
  <si>
    <t>very large orca</t>
  </si>
  <si>
    <t>clearly not as in Lieber novels</t>
  </si>
  <si>
    <t>as lean snake</t>
  </si>
  <si>
    <t>man in armor</t>
  </si>
  <si>
    <t>disc</t>
  </si>
  <si>
    <t>Paladin</t>
  </si>
  <si>
    <t>Ranger</t>
  </si>
  <si>
    <t>Oriental Barbarian</t>
  </si>
  <si>
    <t>Samurai</t>
  </si>
  <si>
    <t>Shukenja</t>
  </si>
  <si>
    <t>Shaman</t>
  </si>
  <si>
    <t>Assassin</t>
  </si>
  <si>
    <t>Illusionist</t>
  </si>
  <si>
    <t>Wu-jen</t>
  </si>
  <si>
    <t>Witchdoctor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</si>
</sst>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
    <numFmt numFmtId="165" formatCode="#,##0.0"/>
    <numFmt numFmtId="166" formatCode="0&quot;”&quot;"/>
    <numFmt numFmtId="167" formatCode="mmm\ yy"/>
    <numFmt numFmtId="168" formatCode="0.000"/>
    <numFmt numFmtId="169" formatCode="?/8"/>
    <numFmt numFmtId="170" formatCode="0.00000%"/>
    <numFmt numFmtId="171" formatCode="0.0%"/>
    <numFmt numFmtId="172" formatCode="00000"/>
    <numFmt numFmtId="173" formatCode="#,##0.0000"/>
    <numFmt numFmtId="174" formatCode="#,##0.000"/>
    <numFmt numFmtId="175" formatCode="0.000000"/>
    <numFmt numFmtId="176" formatCode="#,##0.00000"/>
    <numFmt numFmtId="177" formatCode="0.0000"/>
  </numFmts>
  <fonts count="5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u/>
      <sz val="10"/>
      <name val="Arial"/>
      <family val="2"/>
    </font>
    <font>
      <sz val="8"/>
      <name val="Arial"/>
      <family val="2"/>
    </font>
    <font>
      <b/>
      <sz val="10"/>
      <name val="Arial"/>
      <family val="2"/>
    </font>
    <font>
      <sz val="10"/>
      <name val="Arial"/>
      <family val="2"/>
    </font>
    <font>
      <sz val="8"/>
      <name val="Arial"/>
      <family val="2"/>
    </font>
    <font>
      <b/>
      <sz val="10"/>
      <color indexed="10"/>
      <name val="Arial"/>
      <family val="2"/>
    </font>
    <font>
      <sz val="10"/>
      <color indexed="12"/>
      <name val="Arial"/>
      <family val="2"/>
    </font>
    <font>
      <b/>
      <sz val="10"/>
      <color indexed="12"/>
      <name val="Arial"/>
      <family val="2"/>
    </font>
    <font>
      <sz val="10"/>
      <color indexed="20"/>
      <name val="Arial"/>
      <family val="2"/>
    </font>
    <font>
      <b/>
      <sz val="10"/>
      <color indexed="20"/>
      <name val="Arial"/>
      <family val="2"/>
    </font>
    <font>
      <sz val="10"/>
      <color indexed="10"/>
      <name val="Arial"/>
      <family val="2"/>
    </font>
    <font>
      <sz val="8"/>
      <name val="Arial"/>
      <family val="2"/>
    </font>
    <font>
      <sz val="8"/>
      <color indexed="10"/>
      <name val="Arial"/>
      <family val="2"/>
    </font>
    <font>
      <sz val="9"/>
      <name val="Arial"/>
      <family val="2"/>
    </font>
    <font>
      <b/>
      <sz val="8"/>
      <color indexed="10"/>
      <name val="Arial"/>
      <family val="2"/>
    </font>
    <font>
      <sz val="8"/>
      <color indexed="23"/>
      <name val="Arial"/>
      <family val="2"/>
    </font>
    <font>
      <sz val="8"/>
      <color indexed="23"/>
      <name val="Arial"/>
      <family val="2"/>
    </font>
    <font>
      <b/>
      <i/>
      <sz val="10"/>
      <name val="Arial"/>
      <family val="2"/>
    </font>
    <font>
      <sz val="8"/>
      <color indexed="55"/>
      <name val="Arial"/>
      <family val="2"/>
    </font>
    <font>
      <b/>
      <sz val="8"/>
      <name val="Arial"/>
      <family val="2"/>
    </font>
    <font>
      <b/>
      <sz val="8"/>
      <name val="Arial"/>
      <family val="2"/>
    </font>
    <font>
      <sz val="8"/>
      <color indexed="55"/>
      <name val="Arial"/>
      <family val="2"/>
    </font>
    <font>
      <sz val="8"/>
      <color indexed="55"/>
      <name val="Arial"/>
      <family val="2"/>
    </font>
    <font>
      <b/>
      <sz val="10"/>
      <color indexed="10"/>
      <name val="Calibri"/>
      <family val="2"/>
    </font>
    <font>
      <b/>
      <sz val="12"/>
      <name val="Arial"/>
      <family val="2"/>
    </font>
    <font>
      <sz val="12"/>
      <name val="Arial"/>
      <family val="2"/>
    </font>
    <font>
      <b/>
      <sz val="16"/>
      <color indexed="10"/>
      <name val="Arial"/>
      <family val="2"/>
    </font>
    <font>
      <sz val="8"/>
      <name val="Arial"/>
      <family val="2"/>
    </font>
    <font>
      <i/>
      <sz val="10"/>
      <name val="Arial"/>
      <family val="2"/>
    </font>
    <font>
      <b/>
      <u/>
      <sz val="18"/>
      <color indexed="8"/>
      <name val="Calibri"/>
      <family val="2"/>
    </font>
    <font>
      <b/>
      <u/>
      <sz val="11"/>
      <color indexed="8"/>
      <name val="Calibri"/>
      <family val="2"/>
    </font>
    <font>
      <sz val="10"/>
      <color indexed="10"/>
      <name val="Arial"/>
      <family val="2"/>
    </font>
    <font>
      <sz val="8"/>
      <name val="Arial"/>
      <family val="2"/>
    </font>
    <font>
      <b/>
      <u/>
      <sz val="10"/>
      <color indexed="10"/>
      <name val="Arial"/>
      <family val="2"/>
    </font>
    <font>
      <b/>
      <sz val="8"/>
      <color indexed="10"/>
      <name val="Arial"/>
      <family val="2"/>
    </font>
    <font>
      <b/>
      <sz val="10"/>
      <color indexed="10"/>
      <name val="Arial"/>
      <family val="2"/>
    </font>
    <font>
      <b/>
      <sz val="11"/>
      <color indexed="8"/>
      <name val="Calibri"/>
      <family val="2"/>
    </font>
    <font>
      <sz val="10"/>
      <color rgb="FFFF0000"/>
      <name val="Arial"/>
      <family val="2"/>
    </font>
    <font>
      <b/>
      <sz val="10"/>
      <color rgb="FF800080"/>
      <name val="Arial"/>
      <family val="2"/>
    </font>
    <font>
      <b/>
      <sz val="10"/>
      <color rgb="FFFF0000"/>
      <name val="Arial"/>
      <family val="2"/>
    </font>
    <font>
      <sz val="8"/>
      <color rgb="FFFF0000"/>
      <name val="Arial"/>
      <family val="2"/>
    </font>
    <font>
      <i/>
      <sz val="8"/>
      <name val="Arial"/>
      <family val="2"/>
    </font>
    <font>
      <b/>
      <sz val="11"/>
      <color theme="1"/>
      <name val="Calibri"/>
      <family val="2"/>
      <scheme val="minor"/>
    </font>
    <font>
      <sz val="11"/>
      <color theme="0" tint="-0.34998626667073579"/>
      <name val="Calibri"/>
      <family val="2"/>
      <scheme val="minor"/>
    </font>
    <font>
      <sz val="8"/>
      <name val="Arial"/>
    </font>
    <font>
      <b/>
      <sz val="11"/>
      <name val="Calibri"/>
      <family val="2"/>
      <scheme val="minor"/>
    </font>
    <font>
      <sz val="11"/>
      <name val="Calibri"/>
      <family val="2"/>
      <scheme val="minor"/>
    </font>
    <font>
      <b/>
      <sz val="8"/>
      <color rgb="FF00B050"/>
      <name val="Arial"/>
      <family val="2"/>
    </font>
    <font>
      <b/>
      <sz val="8"/>
      <color rgb="FF0070C0"/>
      <name val="Arial"/>
      <family val="2"/>
    </font>
    <font>
      <sz val="9"/>
      <color theme="1"/>
      <name val="Calibri"/>
      <family val="2"/>
      <scheme val="minor"/>
    </font>
  </fonts>
  <fills count="22">
    <fill>
      <patternFill patternType="none"/>
    </fill>
    <fill>
      <patternFill patternType="gray125"/>
    </fill>
    <fill>
      <patternFill patternType="solid">
        <fgColor indexed="47"/>
        <bgColor indexed="64"/>
      </patternFill>
    </fill>
    <fill>
      <patternFill patternType="solid">
        <fgColor indexed="41"/>
        <bgColor indexed="64"/>
      </patternFill>
    </fill>
    <fill>
      <patternFill patternType="solid">
        <fgColor indexed="9"/>
        <bgColor indexed="64"/>
      </patternFill>
    </fill>
    <fill>
      <patternFill patternType="solid">
        <fgColor indexed="43"/>
        <bgColor indexed="64"/>
      </patternFill>
    </fill>
    <fill>
      <patternFill patternType="solid">
        <fgColor indexed="42"/>
        <bgColor indexed="64"/>
      </patternFill>
    </fill>
    <fill>
      <patternFill patternType="solid">
        <fgColor indexed="27"/>
        <bgColor indexed="64"/>
      </patternFill>
    </fill>
    <fill>
      <patternFill patternType="solid">
        <fgColor indexed="44"/>
        <bgColor indexed="64"/>
      </patternFill>
    </fill>
    <fill>
      <patternFill patternType="solid">
        <fgColor indexed="51"/>
        <bgColor indexed="64"/>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rgb="FFFFC95D"/>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theme="0" tint="-0.14999847407452621"/>
        <bgColor indexed="64"/>
      </patternFill>
    </fill>
  </fills>
  <borders count="1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top style="hair">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hair">
        <color indexed="64"/>
      </left>
      <right/>
      <top style="hair">
        <color indexed="64"/>
      </top>
      <bottom style="medium">
        <color indexed="64"/>
      </bottom>
      <diagonal/>
    </border>
    <border>
      <left/>
      <right style="medium">
        <color indexed="64"/>
      </right>
      <top style="medium">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style="medium">
        <color indexed="64"/>
      </left>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medium">
        <color indexed="64"/>
      </right>
      <top style="thin">
        <color indexed="55"/>
      </top>
      <bottom style="thin">
        <color indexed="55"/>
      </bottom>
      <diagonal/>
    </border>
    <border>
      <left style="medium">
        <color indexed="64"/>
      </left>
      <right style="thin">
        <color indexed="55"/>
      </right>
      <top style="thin">
        <color indexed="55"/>
      </top>
      <bottom style="thin">
        <color indexed="55"/>
      </bottom>
      <diagonal/>
    </border>
    <border>
      <left style="medium">
        <color indexed="64"/>
      </left>
      <right style="thin">
        <color indexed="55"/>
      </right>
      <top style="thin">
        <color indexed="55"/>
      </top>
      <bottom style="medium">
        <color indexed="64"/>
      </bottom>
      <diagonal/>
    </border>
    <border>
      <left style="thin">
        <color indexed="55"/>
      </left>
      <right style="thin">
        <color indexed="55"/>
      </right>
      <top style="thin">
        <color indexed="55"/>
      </top>
      <bottom style="medium">
        <color indexed="64"/>
      </bottom>
      <diagonal/>
    </border>
    <border>
      <left style="thin">
        <color indexed="55"/>
      </left>
      <right style="thin">
        <color indexed="55"/>
      </right>
      <top style="thin">
        <color indexed="55"/>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hair">
        <color indexed="22"/>
      </bottom>
      <diagonal/>
    </border>
    <border>
      <left style="medium">
        <color indexed="64"/>
      </left>
      <right style="medium">
        <color indexed="64"/>
      </right>
      <top style="hair">
        <color indexed="22"/>
      </top>
      <bottom style="hair">
        <color indexed="22"/>
      </bottom>
      <diagonal/>
    </border>
    <border>
      <left style="medium">
        <color indexed="64"/>
      </left>
      <right style="medium">
        <color indexed="64"/>
      </right>
      <top style="hair">
        <color indexed="22"/>
      </top>
      <bottom style="medium">
        <color indexed="64"/>
      </bottom>
      <diagonal/>
    </border>
    <border>
      <left style="medium">
        <color indexed="64"/>
      </left>
      <right style="medium">
        <color indexed="64"/>
      </right>
      <top/>
      <bottom style="hair">
        <color indexed="22"/>
      </bottom>
      <diagonal/>
    </border>
    <border>
      <left style="medium">
        <color indexed="64"/>
      </left>
      <right style="hair">
        <color indexed="22"/>
      </right>
      <top style="medium">
        <color indexed="64"/>
      </top>
      <bottom style="medium">
        <color indexed="64"/>
      </bottom>
      <diagonal/>
    </border>
    <border>
      <left style="hair">
        <color indexed="22"/>
      </left>
      <right style="hair">
        <color indexed="22"/>
      </right>
      <top style="medium">
        <color indexed="64"/>
      </top>
      <bottom style="medium">
        <color indexed="64"/>
      </bottom>
      <diagonal/>
    </border>
    <border>
      <left style="hair">
        <color indexed="22"/>
      </left>
      <right style="hair">
        <color indexed="22"/>
      </right>
      <top style="medium">
        <color indexed="64"/>
      </top>
      <bottom style="hair">
        <color indexed="22"/>
      </bottom>
      <diagonal/>
    </border>
    <border>
      <left style="hair">
        <color indexed="22"/>
      </left>
      <right style="hair">
        <color indexed="22"/>
      </right>
      <top/>
      <bottom style="hair">
        <color indexed="22"/>
      </bottom>
      <diagonal/>
    </border>
    <border>
      <left style="hair">
        <color indexed="22"/>
      </left>
      <right style="hair">
        <color indexed="22"/>
      </right>
      <top style="hair">
        <color indexed="22"/>
      </top>
      <bottom style="hair">
        <color indexed="22"/>
      </bottom>
      <diagonal/>
    </border>
    <border>
      <left style="hair">
        <color indexed="22"/>
      </left>
      <right style="medium">
        <color indexed="64"/>
      </right>
      <top style="medium">
        <color indexed="64"/>
      </top>
      <bottom style="medium">
        <color indexed="64"/>
      </bottom>
      <diagonal/>
    </border>
    <border>
      <left style="medium">
        <color indexed="64"/>
      </left>
      <right style="medium">
        <color indexed="64"/>
      </right>
      <top style="hair">
        <color indexed="22"/>
      </top>
      <bottom/>
      <diagonal/>
    </border>
    <border>
      <left style="medium">
        <color indexed="64"/>
      </left>
      <right style="hair">
        <color indexed="22"/>
      </right>
      <top style="medium">
        <color indexed="64"/>
      </top>
      <bottom/>
      <diagonal/>
    </border>
    <border>
      <left style="hair">
        <color indexed="22"/>
      </left>
      <right style="hair">
        <color indexed="22"/>
      </right>
      <top style="medium">
        <color indexed="64"/>
      </top>
      <bottom/>
      <diagonal/>
    </border>
    <border>
      <left style="hair">
        <color indexed="22"/>
      </left>
      <right style="medium">
        <color indexed="64"/>
      </right>
      <top style="medium">
        <color indexed="64"/>
      </top>
      <bottom/>
      <diagonal/>
    </border>
    <border>
      <left style="medium">
        <color indexed="64"/>
      </left>
      <right style="hair">
        <color indexed="22"/>
      </right>
      <top style="hair">
        <color indexed="22"/>
      </top>
      <bottom/>
      <diagonal/>
    </border>
    <border>
      <left style="hair">
        <color indexed="22"/>
      </left>
      <right style="hair">
        <color indexed="22"/>
      </right>
      <top style="hair">
        <color indexed="22"/>
      </top>
      <bottom/>
      <diagonal/>
    </border>
    <border>
      <left style="hair">
        <color indexed="22"/>
      </left>
      <right style="medium">
        <color indexed="64"/>
      </right>
      <top style="hair">
        <color indexed="22"/>
      </top>
      <bottom/>
      <diagonal/>
    </border>
    <border>
      <left style="hair">
        <color indexed="22"/>
      </left>
      <right style="medium">
        <color indexed="64"/>
      </right>
      <top style="medium">
        <color indexed="64"/>
      </top>
      <bottom style="hair">
        <color indexed="22"/>
      </bottom>
      <diagonal/>
    </border>
    <border>
      <left style="hair">
        <color indexed="22"/>
      </left>
      <right style="medium">
        <color indexed="64"/>
      </right>
      <top style="hair">
        <color indexed="22"/>
      </top>
      <bottom style="hair">
        <color indexed="22"/>
      </bottom>
      <diagonal/>
    </border>
    <border>
      <left style="hair">
        <color indexed="22"/>
      </left>
      <right style="hair">
        <color indexed="22"/>
      </right>
      <top style="hair">
        <color indexed="22"/>
      </top>
      <bottom style="medium">
        <color indexed="64"/>
      </bottom>
      <diagonal/>
    </border>
    <border>
      <left style="hair">
        <color indexed="22"/>
      </left>
      <right style="medium">
        <color indexed="64"/>
      </right>
      <top style="hair">
        <color indexed="22"/>
      </top>
      <bottom style="medium">
        <color indexed="64"/>
      </bottom>
      <diagonal/>
    </border>
    <border>
      <left style="hair">
        <color indexed="22"/>
      </left>
      <right/>
      <top style="medium">
        <color indexed="64"/>
      </top>
      <bottom style="medium">
        <color indexed="64"/>
      </bottom>
      <diagonal/>
    </border>
    <border>
      <left/>
      <right style="hair">
        <color indexed="22"/>
      </right>
      <top style="medium">
        <color indexed="64"/>
      </top>
      <bottom style="medium">
        <color indexed="64"/>
      </bottom>
      <diagonal/>
    </border>
    <border>
      <left style="medium">
        <color indexed="64"/>
      </left>
      <right style="hair">
        <color indexed="22"/>
      </right>
      <top style="medium">
        <color indexed="64"/>
      </top>
      <bottom style="hair">
        <color indexed="22"/>
      </bottom>
      <diagonal/>
    </border>
    <border>
      <left style="medium">
        <color indexed="64"/>
      </left>
      <right style="hair">
        <color indexed="22"/>
      </right>
      <top style="hair">
        <color indexed="22"/>
      </top>
      <bottom style="hair">
        <color indexed="22"/>
      </bottom>
      <diagonal/>
    </border>
    <border>
      <left style="medium">
        <color indexed="64"/>
      </left>
      <right style="hair">
        <color indexed="22"/>
      </right>
      <top style="hair">
        <color indexed="22"/>
      </top>
      <bottom style="medium">
        <color indexed="64"/>
      </bottom>
      <diagonal/>
    </border>
    <border>
      <left style="hair">
        <color indexed="55"/>
      </left>
      <right style="hair">
        <color indexed="55"/>
      </right>
      <top/>
      <bottom style="hair">
        <color indexed="55"/>
      </bottom>
      <diagonal/>
    </border>
    <border>
      <left style="hair">
        <color indexed="55"/>
      </left>
      <right style="hair">
        <color indexed="55"/>
      </right>
      <top style="hair">
        <color indexed="55"/>
      </top>
      <bottom style="hair">
        <color indexed="55"/>
      </bottom>
      <diagonal/>
    </border>
    <border>
      <left style="hair">
        <color indexed="55"/>
      </left>
      <right style="hair">
        <color indexed="55"/>
      </right>
      <top style="hair">
        <color indexed="55"/>
      </top>
      <bottom/>
      <diagonal/>
    </border>
    <border>
      <left/>
      <right style="thin">
        <color indexed="59"/>
      </right>
      <top/>
      <bottom style="thin">
        <color indexed="59"/>
      </bottom>
      <diagonal/>
    </border>
    <border>
      <left/>
      <right style="thin">
        <color indexed="59"/>
      </right>
      <top style="thin">
        <color indexed="59"/>
      </top>
      <bottom style="thin">
        <color indexed="59"/>
      </bottom>
      <diagonal/>
    </border>
    <border>
      <left style="thin">
        <color indexed="59"/>
      </left>
      <right style="thin">
        <color indexed="59"/>
      </right>
      <top style="medium">
        <color indexed="64"/>
      </top>
      <bottom style="medium">
        <color indexed="64"/>
      </bottom>
      <diagonal/>
    </border>
    <border>
      <left style="thin">
        <color indexed="59"/>
      </left>
      <right style="medium">
        <color indexed="64"/>
      </right>
      <top style="medium">
        <color indexed="64"/>
      </top>
      <bottom style="medium">
        <color indexed="64"/>
      </bottom>
      <diagonal/>
    </border>
    <border>
      <left/>
      <right style="hair">
        <color indexed="55"/>
      </right>
      <top style="hair">
        <color indexed="55"/>
      </top>
      <bottom style="hair">
        <color indexed="55"/>
      </bottom>
      <diagonal/>
    </border>
    <border>
      <left/>
      <right style="hair">
        <color indexed="55"/>
      </right>
      <top style="hair">
        <color indexed="55"/>
      </top>
      <bottom/>
      <diagonal/>
    </border>
    <border>
      <left style="medium">
        <color indexed="64"/>
      </left>
      <right style="thin">
        <color indexed="59"/>
      </right>
      <top style="medium">
        <color indexed="64"/>
      </top>
      <bottom/>
      <diagonal/>
    </border>
    <border>
      <left style="thin">
        <color indexed="59"/>
      </left>
      <right style="thin">
        <color indexed="59"/>
      </right>
      <top style="medium">
        <color indexed="64"/>
      </top>
      <bottom/>
      <diagonal/>
    </border>
    <border>
      <left style="hair">
        <color indexed="55"/>
      </left>
      <right style="medium">
        <color indexed="64"/>
      </right>
      <top style="hair">
        <color indexed="55"/>
      </top>
      <bottom style="hair">
        <color indexed="55"/>
      </bottom>
      <diagonal/>
    </border>
    <border>
      <left style="hair">
        <color indexed="55"/>
      </left>
      <right style="medium">
        <color indexed="64"/>
      </right>
      <top style="hair">
        <color indexed="55"/>
      </top>
      <bottom/>
      <diagonal/>
    </border>
    <border>
      <left style="hair">
        <color indexed="55"/>
      </left>
      <right style="hair">
        <color indexed="55"/>
      </right>
      <top style="hair">
        <color indexed="55"/>
      </top>
      <bottom style="hair">
        <color indexed="9"/>
      </bottom>
      <diagonal/>
    </border>
    <border>
      <left style="hair">
        <color indexed="22"/>
      </left>
      <right/>
      <top style="hair">
        <color indexed="22"/>
      </top>
      <bottom style="hair">
        <color indexed="22"/>
      </bottom>
      <diagonal/>
    </border>
    <border>
      <left/>
      <right style="medium">
        <color indexed="64"/>
      </right>
      <top/>
      <bottom/>
      <diagonal/>
    </border>
    <border>
      <left style="medium">
        <color indexed="64"/>
      </left>
      <right style="hair">
        <color indexed="22"/>
      </right>
      <top/>
      <bottom style="hair">
        <color indexed="22"/>
      </bottom>
      <diagonal/>
    </border>
    <border>
      <left style="hair">
        <color indexed="22"/>
      </left>
      <right style="medium">
        <color indexed="64"/>
      </right>
      <top/>
      <bottom style="hair">
        <color indexed="22"/>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hair">
        <color indexed="55"/>
      </right>
      <top style="medium">
        <color indexed="64"/>
      </top>
      <bottom style="hair">
        <color indexed="22"/>
      </bottom>
      <diagonal/>
    </border>
    <border>
      <left style="hair">
        <color indexed="55"/>
      </left>
      <right style="hair">
        <color indexed="22"/>
      </right>
      <top style="medium">
        <color indexed="64"/>
      </top>
      <bottom style="hair">
        <color indexed="22"/>
      </bottom>
      <diagonal/>
    </border>
    <border>
      <left style="medium">
        <color indexed="64"/>
      </left>
      <right style="hair">
        <color indexed="55"/>
      </right>
      <top style="hair">
        <color indexed="22"/>
      </top>
      <bottom style="hair">
        <color indexed="22"/>
      </bottom>
      <diagonal/>
    </border>
    <border>
      <left style="hair">
        <color indexed="55"/>
      </left>
      <right style="hair">
        <color indexed="22"/>
      </right>
      <top style="hair">
        <color indexed="22"/>
      </top>
      <bottom style="hair">
        <color indexed="22"/>
      </bottom>
      <diagonal/>
    </border>
    <border>
      <left style="thin">
        <color indexed="9"/>
      </left>
      <right style="thin">
        <color indexed="9"/>
      </right>
      <top style="thin">
        <color indexed="9"/>
      </top>
      <bottom style="thin">
        <color indexed="9"/>
      </bottom>
      <diagonal/>
    </border>
    <border>
      <left style="thin">
        <color indexed="59"/>
      </left>
      <right style="thin">
        <color indexed="64"/>
      </right>
      <top/>
      <bottom style="thin">
        <color indexed="64"/>
      </bottom>
      <diagonal/>
    </border>
    <border>
      <left style="thin">
        <color indexed="59"/>
      </left>
      <right style="thin">
        <color indexed="64"/>
      </right>
      <top style="thin">
        <color indexed="64"/>
      </top>
      <bottom style="thin">
        <color indexed="64"/>
      </bottom>
      <diagonal/>
    </border>
    <border>
      <left style="thin">
        <color indexed="59"/>
      </left>
      <right style="thin">
        <color indexed="64"/>
      </right>
      <top style="thin">
        <color indexed="64"/>
      </top>
      <bottom/>
      <diagonal/>
    </border>
    <border>
      <left style="thin">
        <color indexed="55"/>
      </left>
      <right/>
      <top style="thin">
        <color indexed="55"/>
      </top>
      <bottom style="thin">
        <color indexed="55"/>
      </bottom>
      <diagonal/>
    </border>
    <border>
      <left style="medium">
        <color indexed="64"/>
      </left>
      <right style="thin">
        <color indexed="55"/>
      </right>
      <top style="thin">
        <color indexed="55"/>
      </top>
      <bottom/>
      <diagonal/>
    </border>
    <border>
      <left style="thin">
        <color indexed="59"/>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hair">
        <color indexed="64"/>
      </left>
      <right style="thin">
        <color indexed="59"/>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55"/>
      </right>
      <top style="medium">
        <color indexed="64"/>
      </top>
      <bottom style="medium">
        <color indexed="64"/>
      </bottom>
      <diagonal/>
    </border>
    <border>
      <left style="hair">
        <color indexed="55"/>
      </left>
      <right style="medium">
        <color indexed="64"/>
      </right>
      <top style="medium">
        <color indexed="64"/>
      </top>
      <bottom style="medium">
        <color indexed="64"/>
      </bottom>
      <diagonal/>
    </border>
    <border>
      <left style="hair">
        <color indexed="55"/>
      </left>
      <right style="medium">
        <color indexed="64"/>
      </right>
      <top style="hair">
        <color indexed="55"/>
      </top>
      <bottom style="medium">
        <color indexed="64"/>
      </bottom>
      <diagonal/>
    </border>
    <border>
      <left style="hair">
        <color indexed="55"/>
      </left>
      <right style="medium">
        <color indexed="64"/>
      </right>
      <top style="hair">
        <color indexed="55"/>
      </top>
      <bottom style="hair">
        <color indexed="22"/>
      </bottom>
      <diagonal/>
    </border>
    <border>
      <left style="hair">
        <color indexed="55"/>
      </left>
      <right style="medium">
        <color indexed="64"/>
      </right>
      <top style="hair">
        <color indexed="22"/>
      </top>
      <bottom style="hair">
        <color indexed="22"/>
      </bottom>
      <diagonal/>
    </border>
    <border>
      <left style="medium">
        <color indexed="64"/>
      </left>
      <right style="hair">
        <color indexed="55"/>
      </right>
      <top style="hair">
        <color indexed="55"/>
      </top>
      <bottom style="hair">
        <color indexed="55"/>
      </bottom>
      <diagonal/>
    </border>
    <border>
      <left style="medium">
        <color indexed="64"/>
      </left>
      <right style="hair">
        <color indexed="55"/>
      </right>
      <top style="hair">
        <color indexed="55"/>
      </top>
      <bottom style="medium">
        <color indexed="64"/>
      </bottom>
      <diagonal/>
    </border>
    <border>
      <left style="medium">
        <color indexed="64"/>
      </left>
      <right style="hair">
        <color indexed="9"/>
      </right>
      <top style="hair">
        <color indexed="9"/>
      </top>
      <bottom style="hair">
        <color indexed="9"/>
      </bottom>
      <diagonal/>
    </border>
    <border>
      <left style="hair">
        <color indexed="9"/>
      </left>
      <right style="medium">
        <color indexed="64"/>
      </right>
      <top style="hair">
        <color indexed="9"/>
      </top>
      <bottom style="hair">
        <color indexed="9"/>
      </bottom>
      <diagonal/>
    </border>
    <border>
      <left style="hair">
        <color indexed="55"/>
      </left>
      <right style="medium">
        <color indexed="64"/>
      </right>
      <top/>
      <bottom style="hair">
        <color indexed="22"/>
      </bottom>
      <diagonal/>
    </border>
    <border>
      <left style="hair">
        <color indexed="55"/>
      </left>
      <right style="hair">
        <color indexed="55"/>
      </right>
      <top style="medium">
        <color indexed="64"/>
      </top>
      <bottom style="medium">
        <color indexed="64"/>
      </bottom>
      <diagonal/>
    </border>
    <border>
      <left style="medium">
        <color indexed="64"/>
      </left>
      <right style="hair">
        <color indexed="55"/>
      </right>
      <top/>
      <bottom style="hair">
        <color indexed="55"/>
      </bottom>
      <diagonal/>
    </border>
    <border>
      <left style="hair">
        <color indexed="55"/>
      </left>
      <right style="medium">
        <color indexed="64"/>
      </right>
      <top/>
      <bottom style="hair">
        <color indexed="55"/>
      </bottom>
      <diagonal/>
    </border>
    <border>
      <left style="hair">
        <color indexed="55"/>
      </left>
      <right style="hair">
        <color indexed="55"/>
      </right>
      <top style="hair">
        <color indexed="55"/>
      </top>
      <bottom style="medium">
        <color indexed="64"/>
      </bottom>
      <diagonal/>
    </border>
    <border>
      <left style="hair">
        <color indexed="9"/>
      </left>
      <right style="hair">
        <color indexed="9"/>
      </right>
      <top style="hair">
        <color indexed="9"/>
      </top>
      <bottom style="hair">
        <color indexed="9"/>
      </bottom>
      <diagonal/>
    </border>
    <border>
      <left style="medium">
        <color indexed="64"/>
      </left>
      <right style="medium">
        <color indexed="64"/>
      </right>
      <top style="medium">
        <color indexed="64"/>
      </top>
      <bottom style="hair">
        <color indexed="55"/>
      </bottom>
      <diagonal/>
    </border>
    <border>
      <left style="medium">
        <color indexed="64"/>
      </left>
      <right style="hair">
        <color indexed="55"/>
      </right>
      <top style="medium">
        <color indexed="64"/>
      </top>
      <bottom style="hair">
        <color indexed="55"/>
      </bottom>
      <diagonal/>
    </border>
    <border>
      <left style="hair">
        <color indexed="55"/>
      </left>
      <right style="hair">
        <color indexed="55"/>
      </right>
      <top style="medium">
        <color indexed="64"/>
      </top>
      <bottom style="hair">
        <color indexed="55"/>
      </bottom>
      <diagonal/>
    </border>
    <border>
      <left style="medium">
        <color indexed="64"/>
      </left>
      <right/>
      <top style="hair">
        <color indexed="55"/>
      </top>
      <bottom style="hair">
        <color indexed="55"/>
      </bottom>
      <diagonal/>
    </border>
    <border>
      <left style="medium">
        <color indexed="64"/>
      </left>
      <right/>
      <top style="hair">
        <color indexed="55"/>
      </top>
      <bottom style="medium">
        <color indexed="64"/>
      </bottom>
      <diagonal/>
    </border>
    <border>
      <left style="hair">
        <color indexed="55"/>
      </left>
      <right/>
      <top style="medium">
        <color indexed="64"/>
      </top>
      <bottom style="medium">
        <color indexed="64"/>
      </bottom>
      <diagonal/>
    </border>
    <border>
      <left style="hair">
        <color indexed="55"/>
      </left>
      <right style="medium">
        <color indexed="64"/>
      </right>
      <top style="medium">
        <color indexed="64"/>
      </top>
      <bottom style="hair">
        <color indexed="55"/>
      </bottom>
      <diagonal/>
    </border>
    <border>
      <left style="medium">
        <color indexed="64"/>
      </left>
      <right/>
      <top/>
      <bottom style="hair">
        <color indexed="55"/>
      </bottom>
      <diagonal/>
    </border>
    <border>
      <left style="medium">
        <color indexed="64"/>
      </left>
      <right style="medium">
        <color indexed="64"/>
      </right>
      <top style="hair">
        <color indexed="55"/>
      </top>
      <bottom style="hair">
        <color indexed="55"/>
      </bottom>
      <diagonal/>
    </border>
    <border>
      <left style="medium">
        <color indexed="64"/>
      </left>
      <right style="medium">
        <color indexed="64"/>
      </right>
      <top style="hair">
        <color indexed="55"/>
      </top>
      <bottom style="medium">
        <color indexed="64"/>
      </bottom>
      <diagonal/>
    </border>
    <border>
      <left/>
      <right style="hair">
        <color indexed="55"/>
      </right>
      <top/>
      <bottom style="hair">
        <color indexed="55"/>
      </bottom>
      <diagonal/>
    </border>
    <border>
      <left style="medium">
        <color indexed="64"/>
      </left>
      <right style="hair">
        <color indexed="44"/>
      </right>
      <top style="medium">
        <color indexed="64"/>
      </top>
      <bottom style="hair">
        <color indexed="44"/>
      </bottom>
      <diagonal/>
    </border>
    <border>
      <left style="hair">
        <color indexed="44"/>
      </left>
      <right style="hair">
        <color indexed="44"/>
      </right>
      <top style="medium">
        <color indexed="64"/>
      </top>
      <bottom style="hair">
        <color indexed="44"/>
      </bottom>
      <diagonal/>
    </border>
    <border>
      <left style="hair">
        <color indexed="44"/>
      </left>
      <right style="medium">
        <color indexed="64"/>
      </right>
      <top style="medium">
        <color indexed="64"/>
      </top>
      <bottom style="hair">
        <color indexed="44"/>
      </bottom>
      <diagonal/>
    </border>
    <border>
      <left style="medium">
        <color indexed="64"/>
      </left>
      <right style="hair">
        <color indexed="44"/>
      </right>
      <top style="hair">
        <color indexed="44"/>
      </top>
      <bottom style="hair">
        <color indexed="44"/>
      </bottom>
      <diagonal/>
    </border>
    <border>
      <left style="hair">
        <color indexed="44"/>
      </left>
      <right style="hair">
        <color indexed="44"/>
      </right>
      <top style="hair">
        <color indexed="44"/>
      </top>
      <bottom style="hair">
        <color indexed="44"/>
      </bottom>
      <diagonal/>
    </border>
    <border>
      <left style="hair">
        <color indexed="44"/>
      </left>
      <right style="medium">
        <color indexed="64"/>
      </right>
      <top style="hair">
        <color indexed="44"/>
      </top>
      <bottom style="hair">
        <color indexed="44"/>
      </bottom>
      <diagonal/>
    </border>
    <border>
      <left style="medium">
        <color indexed="64"/>
      </left>
      <right style="hair">
        <color indexed="44"/>
      </right>
      <top style="hair">
        <color indexed="44"/>
      </top>
      <bottom style="medium">
        <color indexed="64"/>
      </bottom>
      <diagonal/>
    </border>
    <border>
      <left style="hair">
        <color indexed="44"/>
      </left>
      <right style="hair">
        <color indexed="44"/>
      </right>
      <top style="hair">
        <color indexed="44"/>
      </top>
      <bottom style="medium">
        <color indexed="64"/>
      </bottom>
      <diagonal/>
    </border>
    <border>
      <left style="hair">
        <color indexed="44"/>
      </left>
      <right style="medium">
        <color indexed="64"/>
      </right>
      <top style="hair">
        <color indexed="44"/>
      </top>
      <bottom style="medium">
        <color indexed="64"/>
      </bottom>
      <diagonal/>
    </border>
    <border>
      <left style="medium">
        <color indexed="64"/>
      </left>
      <right style="medium">
        <color indexed="64"/>
      </right>
      <top style="medium">
        <color indexed="64"/>
      </top>
      <bottom style="hair">
        <color indexed="44"/>
      </bottom>
      <diagonal/>
    </border>
    <border>
      <left style="medium">
        <color indexed="64"/>
      </left>
      <right style="medium">
        <color indexed="64"/>
      </right>
      <top style="hair">
        <color indexed="44"/>
      </top>
      <bottom style="hair">
        <color indexed="44"/>
      </bottom>
      <diagonal/>
    </border>
    <border>
      <left style="medium">
        <color indexed="64"/>
      </left>
      <right style="medium">
        <color indexed="64"/>
      </right>
      <top style="hair">
        <color indexed="44"/>
      </top>
      <bottom style="medium">
        <color indexed="64"/>
      </bottom>
      <diagonal/>
    </border>
    <border>
      <left style="medium">
        <color indexed="64"/>
      </left>
      <right style="hair">
        <color indexed="44"/>
      </right>
      <top style="medium">
        <color indexed="64"/>
      </top>
      <bottom style="medium">
        <color indexed="64"/>
      </bottom>
      <diagonal/>
    </border>
    <border>
      <left style="hair">
        <color indexed="44"/>
      </left>
      <right style="hair">
        <color indexed="44"/>
      </right>
      <top style="medium">
        <color indexed="64"/>
      </top>
      <bottom style="medium">
        <color indexed="64"/>
      </bottom>
      <diagonal/>
    </border>
    <border>
      <left style="hair">
        <color indexed="44"/>
      </left>
      <right style="medium">
        <color indexed="64"/>
      </right>
      <top style="medium">
        <color indexed="64"/>
      </top>
      <bottom style="medium">
        <color indexed="64"/>
      </bottom>
      <diagonal/>
    </border>
    <border>
      <left/>
      <right style="medium">
        <color indexed="64"/>
      </right>
      <top style="thin">
        <color indexed="55"/>
      </top>
      <bottom/>
      <diagonal/>
    </border>
    <border>
      <left style="medium">
        <color indexed="64"/>
      </left>
      <right style="medium">
        <color indexed="64"/>
      </right>
      <top style="medium">
        <color indexed="64"/>
      </top>
      <bottom style="thin">
        <color indexed="55"/>
      </bottom>
      <diagonal/>
    </border>
    <border>
      <left/>
      <right style="medium">
        <color indexed="64"/>
      </right>
      <top/>
      <bottom style="thin">
        <color indexed="55"/>
      </bottom>
      <diagonal/>
    </border>
    <border>
      <left style="medium">
        <color indexed="64"/>
      </left>
      <right style="thin">
        <color indexed="55"/>
      </right>
      <top style="medium">
        <color indexed="64"/>
      </top>
      <bottom style="thin">
        <color indexed="55"/>
      </bottom>
      <diagonal/>
    </border>
    <border>
      <left style="thin">
        <color indexed="55"/>
      </left>
      <right style="thin">
        <color indexed="55"/>
      </right>
      <top style="medium">
        <color indexed="64"/>
      </top>
      <bottom style="thin">
        <color indexed="55"/>
      </bottom>
      <diagonal/>
    </border>
    <border>
      <left style="thin">
        <color indexed="55"/>
      </left>
      <right/>
      <top style="medium">
        <color indexed="64"/>
      </top>
      <bottom style="thin">
        <color indexed="55"/>
      </bottom>
      <diagonal/>
    </border>
    <border>
      <left style="thin">
        <color indexed="55"/>
      </left>
      <right style="medium">
        <color indexed="64"/>
      </right>
      <top style="medium">
        <color indexed="64"/>
      </top>
      <bottom style="thin">
        <color indexed="55"/>
      </bottom>
      <diagonal/>
    </border>
    <border>
      <left style="medium">
        <color indexed="64"/>
      </left>
      <right style="medium">
        <color indexed="64"/>
      </right>
      <top/>
      <bottom style="thin">
        <color indexed="55"/>
      </bottom>
      <diagonal/>
    </border>
    <border>
      <left style="medium">
        <color indexed="64"/>
      </left>
      <right style="thin">
        <color indexed="55"/>
      </right>
      <top/>
      <bottom style="thin">
        <color indexed="55"/>
      </bottom>
      <diagonal/>
    </border>
    <border>
      <left style="thin">
        <color indexed="55"/>
      </left>
      <right style="thin">
        <color indexed="55"/>
      </right>
      <top/>
      <bottom style="thin">
        <color indexed="55"/>
      </bottom>
      <diagonal/>
    </border>
    <border>
      <left style="medium">
        <color indexed="64"/>
      </left>
      <right style="medium">
        <color indexed="64"/>
      </right>
      <top style="thin">
        <color indexed="55"/>
      </top>
      <bottom style="thin">
        <color indexed="55"/>
      </bottom>
      <diagonal/>
    </border>
    <border>
      <left style="thin">
        <color indexed="55"/>
      </left>
      <right/>
      <top style="thin">
        <color indexed="55"/>
      </top>
      <bottom/>
      <diagonal/>
    </border>
    <border>
      <left style="thin">
        <color indexed="55"/>
      </left>
      <right style="medium">
        <color indexed="64"/>
      </right>
      <top style="thin">
        <color indexed="55"/>
      </top>
      <bottom/>
      <diagonal/>
    </border>
    <border>
      <left/>
      <right style="medium">
        <color indexed="64"/>
      </right>
      <top style="thin">
        <color indexed="55"/>
      </top>
      <bottom style="medium">
        <color indexed="64"/>
      </bottom>
      <diagonal/>
    </border>
    <border>
      <left style="thin">
        <color indexed="55"/>
      </left>
      <right/>
      <top style="thin">
        <color indexed="55"/>
      </top>
      <bottom style="medium">
        <color indexed="64"/>
      </bottom>
      <diagonal/>
    </border>
    <border>
      <left style="thin">
        <color indexed="55"/>
      </left>
      <right style="medium">
        <color indexed="64"/>
      </right>
      <top style="thin">
        <color indexed="55"/>
      </top>
      <bottom style="medium">
        <color indexed="64"/>
      </bottom>
      <diagonal/>
    </border>
    <border>
      <left style="medium">
        <color indexed="64"/>
      </left>
      <right/>
      <top style="medium">
        <color indexed="64"/>
      </top>
      <bottom style="hair">
        <color indexed="55"/>
      </bottom>
      <diagonal/>
    </border>
    <border>
      <left/>
      <right style="medium">
        <color indexed="64"/>
      </right>
      <top style="medium">
        <color indexed="64"/>
      </top>
      <bottom style="hair">
        <color indexed="55"/>
      </bottom>
      <diagonal/>
    </border>
    <border>
      <left style="medium">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s>
  <cellStyleXfs count="3">
    <xf numFmtId="0" fontId="0" fillId="0" borderId="0"/>
    <xf numFmtId="0" fontId="5" fillId="0" borderId="0"/>
    <xf numFmtId="0" fontId="3" fillId="0" borderId="0"/>
  </cellStyleXfs>
  <cellXfs count="771">
    <xf numFmtId="0" fontId="0" fillId="0" borderId="0" xfId="0"/>
    <xf numFmtId="0" fontId="7"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center" vertical="center" wrapText="1"/>
    </xf>
    <xf numFmtId="0" fontId="10" fillId="0" borderId="0" xfId="0" applyFont="1" applyAlignment="1">
      <alignment horizontal="center" vertical="center"/>
    </xf>
    <xf numFmtId="0" fontId="10" fillId="0" borderId="0" xfId="0" applyFont="1" applyAlignment="1">
      <alignment horizontal="center" vertical="center" wrapText="1"/>
    </xf>
    <xf numFmtId="0" fontId="0" fillId="0" borderId="0" xfId="0" applyAlignment="1">
      <alignment horizontal="left" vertical="center"/>
    </xf>
    <xf numFmtId="0" fontId="7" fillId="0" borderId="0" xfId="0" applyFont="1" applyAlignment="1">
      <alignment horizontal="center"/>
    </xf>
    <xf numFmtId="0" fontId="9" fillId="0" borderId="0" xfId="0" applyFont="1" applyAlignment="1">
      <alignment horizontal="center" vertical="center"/>
    </xf>
    <xf numFmtId="0" fontId="13" fillId="0" borderId="0" xfId="0" applyFont="1" applyAlignment="1">
      <alignment horizontal="center" vertical="center"/>
    </xf>
    <xf numFmtId="3" fontId="13" fillId="0" borderId="0" xfId="0" applyNumberFormat="1" applyFont="1" applyAlignment="1">
      <alignment horizontal="center" vertical="center"/>
    </xf>
    <xf numFmtId="0" fontId="0" fillId="0" borderId="0" xfId="0" applyAlignment="1">
      <alignment horizontal="center"/>
    </xf>
    <xf numFmtId="0" fontId="9" fillId="0" borderId="0" xfId="0" applyFont="1" applyAlignment="1">
      <alignment horizontal="center"/>
    </xf>
    <xf numFmtId="0" fontId="9" fillId="0" borderId="0" xfId="0" applyFont="1"/>
    <xf numFmtId="0" fontId="9" fillId="2" borderId="1" xfId="0" quotePrefix="1" applyFont="1" applyFill="1" applyBorder="1" applyAlignment="1">
      <alignment horizontal="center"/>
    </xf>
    <xf numFmtId="0" fontId="9" fillId="2" borderId="2" xfId="0" quotePrefix="1" applyFont="1" applyFill="1" applyBorder="1" applyAlignment="1">
      <alignment horizontal="center"/>
    </xf>
    <xf numFmtId="0" fontId="9" fillId="2" borderId="2" xfId="0" applyFont="1" applyFill="1" applyBorder="1" applyAlignment="1">
      <alignment horizontal="center"/>
    </xf>
    <xf numFmtId="0" fontId="9" fillId="2" borderId="3" xfId="0" applyFont="1" applyFill="1" applyBorder="1" applyAlignment="1">
      <alignment horizontal="center"/>
    </xf>
    <xf numFmtId="0" fontId="9" fillId="2" borderId="4" xfId="0" applyFont="1" applyFill="1" applyBorder="1" applyAlignment="1">
      <alignment horizontal="center"/>
    </xf>
    <xf numFmtId="0" fontId="9" fillId="2" borderId="5" xfId="0" applyFont="1" applyFill="1" applyBorder="1" applyAlignment="1">
      <alignment horizontal="center"/>
    </xf>
    <xf numFmtId="0" fontId="9" fillId="2" borderId="5" xfId="0" applyFont="1" applyFill="1" applyBorder="1" applyAlignment="1">
      <alignment horizontal="center" wrapText="1"/>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9" xfId="0" quotePrefix="1" applyFill="1" applyBorder="1" applyAlignment="1">
      <alignment horizontal="center"/>
    </xf>
    <xf numFmtId="0" fontId="0" fillId="3" borderId="10" xfId="0" quotePrefix="1" applyFill="1" applyBorder="1" applyAlignment="1">
      <alignment horizontal="center"/>
    </xf>
    <xf numFmtId="0" fontId="0" fillId="3" borderId="11" xfId="0" applyFill="1" applyBorder="1" applyAlignment="1">
      <alignment horizontal="center"/>
    </xf>
    <xf numFmtId="0" fontId="0" fillId="3" borderId="12" xfId="0" quotePrefix="1" applyFill="1" applyBorder="1" applyAlignment="1">
      <alignment horizontal="center"/>
    </xf>
    <xf numFmtId="0" fontId="0" fillId="3" borderId="11" xfId="0" quotePrefix="1" applyFill="1" applyBorder="1" applyAlignment="1">
      <alignment horizontal="center"/>
    </xf>
    <xf numFmtId="0" fontId="0" fillId="3" borderId="13" xfId="0" quotePrefix="1" applyFill="1" applyBorder="1" applyAlignment="1">
      <alignment horizontal="center"/>
    </xf>
    <xf numFmtId="0" fontId="0" fillId="4" borderId="0" xfId="0" applyFill="1"/>
    <xf numFmtId="0" fontId="9" fillId="4" borderId="0" xfId="0" applyFont="1" applyFill="1"/>
    <xf numFmtId="0" fontId="9" fillId="4" borderId="0" xfId="0" applyFont="1" applyFill="1" applyAlignment="1">
      <alignment horizontal="center"/>
    </xf>
    <xf numFmtId="0" fontId="0" fillId="4" borderId="0" xfId="0" applyFill="1" applyAlignment="1">
      <alignment horizontal="center"/>
    </xf>
    <xf numFmtId="0" fontId="9" fillId="2" borderId="14" xfId="0" applyFont="1" applyFill="1" applyBorder="1" applyAlignment="1">
      <alignment horizontal="center"/>
    </xf>
    <xf numFmtId="0" fontId="9" fillId="2" borderId="15" xfId="0" applyFont="1" applyFill="1" applyBorder="1" applyAlignment="1">
      <alignment horizontal="center" wrapText="1"/>
    </xf>
    <xf numFmtId="0" fontId="0" fillId="3" borderId="16" xfId="0" applyFill="1" applyBorder="1" applyAlignment="1">
      <alignment horizontal="center"/>
    </xf>
    <xf numFmtId="0" fontId="12" fillId="5" borderId="17" xfId="0" applyFont="1" applyFill="1" applyBorder="1" applyAlignment="1">
      <alignment horizontal="center"/>
    </xf>
    <xf numFmtId="0" fontId="12" fillId="5" borderId="18" xfId="0" applyFont="1" applyFill="1" applyBorder="1" applyAlignment="1">
      <alignment horizontal="center"/>
    </xf>
    <xf numFmtId="0" fontId="12" fillId="5" borderId="19" xfId="0" applyFont="1" applyFill="1" applyBorder="1" applyAlignment="1">
      <alignment horizontal="center"/>
    </xf>
    <xf numFmtId="0" fontId="0" fillId="3" borderId="20" xfId="0" quotePrefix="1" applyFill="1" applyBorder="1" applyAlignment="1">
      <alignment horizontal="center"/>
    </xf>
    <xf numFmtId="0" fontId="0" fillId="3" borderId="17" xfId="0" quotePrefix="1" applyFill="1" applyBorder="1" applyAlignment="1">
      <alignment horizontal="center"/>
    </xf>
    <xf numFmtId="0" fontId="0" fillId="3" borderId="21" xfId="0" applyFill="1" applyBorder="1" applyAlignment="1">
      <alignment horizontal="center"/>
    </xf>
    <xf numFmtId="0" fontId="0" fillId="3" borderId="18" xfId="0" quotePrefix="1" applyFill="1" applyBorder="1" applyAlignment="1">
      <alignment horizontal="center"/>
    </xf>
    <xf numFmtId="0" fontId="0" fillId="3" borderId="21" xfId="0" quotePrefix="1" applyFill="1" applyBorder="1" applyAlignment="1">
      <alignment horizontal="center"/>
    </xf>
    <xf numFmtId="0" fontId="0" fillId="3" borderId="18" xfId="0" applyFill="1" applyBorder="1" applyAlignment="1">
      <alignment horizontal="center"/>
    </xf>
    <xf numFmtId="16" fontId="0" fillId="3" borderId="21" xfId="0" quotePrefix="1" applyNumberFormat="1" applyFill="1" applyBorder="1" applyAlignment="1">
      <alignment horizontal="center"/>
    </xf>
    <xf numFmtId="0" fontId="0" fillId="3" borderId="22" xfId="0" quotePrefix="1" applyFill="1" applyBorder="1" applyAlignment="1">
      <alignment horizontal="center"/>
    </xf>
    <xf numFmtId="0" fontId="0" fillId="3" borderId="19" xfId="0" applyFill="1" applyBorder="1" applyAlignment="1">
      <alignment horizontal="center"/>
    </xf>
    <xf numFmtId="0" fontId="0" fillId="6" borderId="20" xfId="0" quotePrefix="1" applyFill="1" applyBorder="1" applyAlignment="1">
      <alignment horizontal="center"/>
    </xf>
    <xf numFmtId="0" fontId="0" fillId="6" borderId="17" xfId="0" quotePrefix="1" applyFill="1" applyBorder="1" applyAlignment="1">
      <alignment horizontal="center"/>
    </xf>
    <xf numFmtId="0" fontId="0" fillId="6" borderId="21" xfId="0" quotePrefix="1" applyFill="1" applyBorder="1" applyAlignment="1">
      <alignment horizontal="center"/>
    </xf>
    <xf numFmtId="0" fontId="0" fillId="6" borderId="18" xfId="0" quotePrefix="1" applyFill="1" applyBorder="1" applyAlignment="1">
      <alignment horizontal="center"/>
    </xf>
    <xf numFmtId="0" fontId="0" fillId="6" borderId="22" xfId="0" quotePrefix="1" applyFill="1" applyBorder="1" applyAlignment="1">
      <alignment horizontal="center"/>
    </xf>
    <xf numFmtId="0" fontId="0" fillId="6" borderId="19" xfId="0" quotePrefix="1" applyFill="1" applyBorder="1" applyAlignment="1">
      <alignment horizontal="center"/>
    </xf>
    <xf numFmtId="0" fontId="7" fillId="2" borderId="24" xfId="0" applyFont="1" applyFill="1" applyBorder="1" applyAlignment="1">
      <alignment horizontal="center" vertical="center" wrapText="1"/>
    </xf>
    <xf numFmtId="0" fontId="0" fillId="4" borderId="0" xfId="0" applyFill="1" applyAlignment="1">
      <alignment vertical="center"/>
    </xf>
    <xf numFmtId="0" fontId="0" fillId="4" borderId="0" xfId="0" applyFill="1" applyAlignment="1">
      <alignment horizontal="center" vertical="center"/>
    </xf>
    <xf numFmtId="0" fontId="0" fillId="4" borderId="0" xfId="0" applyFill="1" applyAlignment="1">
      <alignment horizontal="center" vertical="center" wrapText="1"/>
    </xf>
    <xf numFmtId="0" fontId="0" fillId="4" borderId="0" xfId="0" applyFill="1" applyAlignment="1">
      <alignment horizontal="left" vertical="center" wrapText="1"/>
    </xf>
    <xf numFmtId="0" fontId="7" fillId="4" borderId="0" xfId="0" applyFont="1" applyFill="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7" fillId="2" borderId="14" xfId="0" applyFont="1" applyFill="1" applyBorder="1" applyAlignment="1">
      <alignment horizontal="center" vertical="center"/>
    </xf>
    <xf numFmtId="0" fontId="0" fillId="3" borderId="29" xfId="0" applyFill="1" applyBorder="1" applyAlignment="1">
      <alignment vertical="center"/>
    </xf>
    <xf numFmtId="0" fontId="0" fillId="3" borderId="30" xfId="0" applyFill="1" applyBorder="1" applyAlignment="1">
      <alignment horizontal="center" vertical="center"/>
    </xf>
    <xf numFmtId="0" fontId="0" fillId="3" borderId="31" xfId="0" applyFill="1" applyBorder="1" applyAlignment="1">
      <alignment horizontal="center" vertical="center" wrapText="1"/>
    </xf>
    <xf numFmtId="0" fontId="0" fillId="3" borderId="29" xfId="0" applyFill="1" applyBorder="1" applyAlignment="1">
      <alignment horizontal="left" vertical="center" wrapText="1"/>
    </xf>
    <xf numFmtId="0" fontId="0" fillId="3" borderId="29" xfId="0" quotePrefix="1" applyFill="1" applyBorder="1" applyAlignment="1">
      <alignment vertical="center"/>
    </xf>
    <xf numFmtId="0" fontId="0" fillId="3" borderId="29" xfId="0" quotePrefix="1" applyFill="1" applyBorder="1" applyAlignment="1">
      <alignment horizontal="left" vertical="center" wrapText="1"/>
    </xf>
    <xf numFmtId="0" fontId="0" fillId="3" borderId="31" xfId="0" applyFill="1" applyBorder="1" applyAlignment="1">
      <alignment horizontal="center" vertical="center"/>
    </xf>
    <xf numFmtId="0" fontId="9" fillId="3" borderId="29" xfId="0" quotePrefix="1" applyFont="1" applyFill="1" applyBorder="1" applyAlignment="1">
      <alignment vertical="center"/>
    </xf>
    <xf numFmtId="0" fontId="9" fillId="3" borderId="29" xfId="0" applyFont="1" applyFill="1" applyBorder="1" applyAlignment="1">
      <alignment vertical="center"/>
    </xf>
    <xf numFmtId="0" fontId="12" fillId="3" borderId="29" xfId="0" applyFont="1" applyFill="1" applyBorder="1" applyAlignment="1">
      <alignment vertical="center"/>
    </xf>
    <xf numFmtId="0" fontId="0" fillId="3" borderId="29" xfId="0" applyFill="1" applyBorder="1" applyAlignment="1">
      <alignment horizontal="center" vertical="center" wrapText="1"/>
    </xf>
    <xf numFmtId="0" fontId="0" fillId="3" borderId="33" xfId="0" applyFill="1" applyBorder="1" applyAlignment="1">
      <alignment horizontal="left" vertical="center" wrapText="1"/>
    </xf>
    <xf numFmtId="0" fontId="0" fillId="3" borderId="33" xfId="0" applyFill="1" applyBorder="1" applyAlignment="1">
      <alignment vertical="center"/>
    </xf>
    <xf numFmtId="0" fontId="15" fillId="3" borderId="31" xfId="0" applyFont="1" applyFill="1" applyBorder="1" applyAlignment="1">
      <alignment horizontal="center" vertical="center" wrapText="1"/>
    </xf>
    <xf numFmtId="0" fontId="15" fillId="3" borderId="29" xfId="0" applyFont="1" applyFill="1" applyBorder="1" applyAlignment="1">
      <alignment horizontal="left" vertical="center" wrapText="1"/>
    </xf>
    <xf numFmtId="0" fontId="15" fillId="3" borderId="29" xfId="0" quotePrefix="1" applyFont="1" applyFill="1" applyBorder="1" applyAlignment="1">
      <alignment vertical="center"/>
    </xf>
    <xf numFmtId="0" fontId="15" fillId="3" borderId="30" xfId="0" applyFont="1" applyFill="1" applyBorder="1" applyAlignment="1">
      <alignment horizontal="center" vertical="center"/>
    </xf>
    <xf numFmtId="0" fontId="15" fillId="3" borderId="29" xfId="0" applyFont="1" applyFill="1" applyBorder="1" applyAlignment="1">
      <alignment vertical="center"/>
    </xf>
    <xf numFmtId="0" fontId="16" fillId="3" borderId="29" xfId="0" applyFont="1" applyFill="1" applyBorder="1" applyAlignment="1">
      <alignment vertical="center"/>
    </xf>
    <xf numFmtId="0" fontId="0" fillId="3" borderId="30" xfId="0" applyFill="1" applyBorder="1" applyAlignment="1">
      <alignment horizontal="center" vertical="center" wrapText="1"/>
    </xf>
    <xf numFmtId="0" fontId="0" fillId="3" borderId="34" xfId="0" applyFill="1" applyBorder="1" applyAlignment="1">
      <alignment vertical="center"/>
    </xf>
    <xf numFmtId="0" fontId="0" fillId="3" borderId="34" xfId="0" applyFill="1" applyBorder="1" applyAlignment="1">
      <alignment horizontal="left" vertical="center" wrapText="1"/>
    </xf>
    <xf numFmtId="0" fontId="15" fillId="2" borderId="28" xfId="0" applyFont="1" applyFill="1" applyBorder="1" applyAlignment="1">
      <alignment horizontal="center" vertical="center" wrapText="1"/>
    </xf>
    <xf numFmtId="0" fontId="15" fillId="3" borderId="31" xfId="0" applyFont="1" applyFill="1" applyBorder="1" applyAlignment="1">
      <alignment horizontal="center" vertical="center"/>
    </xf>
    <xf numFmtId="0" fontId="6" fillId="3" borderId="29" xfId="0" applyFont="1" applyFill="1" applyBorder="1" applyAlignment="1">
      <alignment horizontal="left" vertical="center" wrapText="1"/>
    </xf>
    <xf numFmtId="0" fontId="6" fillId="3" borderId="29" xfId="0" applyFont="1" applyFill="1" applyBorder="1" applyAlignment="1">
      <alignment vertical="center"/>
    </xf>
    <xf numFmtId="0" fontId="12" fillId="3" borderId="30" xfId="0" applyFont="1" applyFill="1" applyBorder="1" applyAlignment="1">
      <alignment horizontal="center" vertical="center"/>
    </xf>
    <xf numFmtId="3" fontId="0" fillId="0" borderId="0" xfId="0" applyNumberFormat="1" applyAlignment="1">
      <alignment horizontal="center" vertical="center"/>
    </xf>
    <xf numFmtId="0" fontId="10" fillId="0" borderId="0" xfId="0" applyFont="1"/>
    <xf numFmtId="0" fontId="7" fillId="0" borderId="0" xfId="0" applyFont="1" applyAlignment="1">
      <alignment horizontal="center" vertical="top"/>
    </xf>
    <xf numFmtId="0" fontId="9" fillId="0" borderId="0" xfId="0" applyFont="1" applyAlignment="1">
      <alignment horizontal="center" vertical="top"/>
    </xf>
    <xf numFmtId="0" fontId="7" fillId="2" borderId="27" xfId="0" applyFont="1" applyFill="1" applyBorder="1" applyAlignment="1">
      <alignment horizontal="center"/>
    </xf>
    <xf numFmtId="0" fontId="7" fillId="2" borderId="35" xfId="0" applyFont="1" applyFill="1" applyBorder="1" applyAlignment="1">
      <alignment horizontal="center"/>
    </xf>
    <xf numFmtId="0" fontId="7" fillId="2" borderId="36" xfId="0" applyFont="1" applyFill="1" applyBorder="1" applyAlignment="1">
      <alignment horizontal="center"/>
    </xf>
    <xf numFmtId="0" fontId="0" fillId="2" borderId="37" xfId="0" applyFill="1" applyBorder="1" applyAlignment="1">
      <alignment horizontal="center"/>
    </xf>
    <xf numFmtId="0" fontId="0" fillId="2" borderId="38" xfId="0" applyFill="1" applyBorder="1" applyAlignment="1">
      <alignment horizontal="center"/>
    </xf>
    <xf numFmtId="0" fontId="0" fillId="2" borderId="39" xfId="0" applyFill="1" applyBorder="1" applyAlignment="1">
      <alignment horizontal="center"/>
    </xf>
    <xf numFmtId="0" fontId="0" fillId="2" borderId="40" xfId="0" applyFill="1" applyBorder="1" applyAlignment="1">
      <alignment horizontal="center"/>
    </xf>
    <xf numFmtId="0" fontId="19" fillId="0" borderId="0" xfId="0" applyFont="1" applyAlignment="1">
      <alignment horizontal="center" vertical="center" wrapText="1"/>
    </xf>
    <xf numFmtId="0" fontId="19" fillId="0" borderId="0" xfId="0" applyFont="1" applyAlignment="1">
      <alignment horizontal="left" vertical="center" wrapText="1"/>
    </xf>
    <xf numFmtId="3" fontId="19" fillId="0" borderId="0" xfId="0" applyNumberFormat="1" applyFont="1" applyAlignment="1">
      <alignment horizontal="center" vertical="center" wrapText="1"/>
    </xf>
    <xf numFmtId="1" fontId="19" fillId="0" borderId="0" xfId="0" applyNumberFormat="1" applyFont="1" applyAlignment="1">
      <alignment horizontal="center" vertical="center" wrapText="1"/>
    </xf>
    <xf numFmtId="1" fontId="0" fillId="0" borderId="0" xfId="0" applyNumberFormat="1" applyAlignment="1">
      <alignment horizontal="center" vertical="center"/>
    </xf>
    <xf numFmtId="0" fontId="8" fillId="0" borderId="0" xfId="0" applyFont="1" applyAlignment="1">
      <alignment horizontal="center" vertical="center" wrapText="1"/>
    </xf>
    <xf numFmtId="0" fontId="10" fillId="0" borderId="0" xfId="0" applyFont="1" applyAlignment="1">
      <alignment horizontal="center" vertical="top"/>
    </xf>
    <xf numFmtId="0" fontId="7" fillId="0" borderId="0" xfId="0" applyFont="1"/>
    <xf numFmtId="0" fontId="9" fillId="2" borderId="41" xfId="0" applyFont="1" applyFill="1" applyBorder="1" applyAlignment="1">
      <alignment horizontal="center" vertical="center" wrapText="1"/>
    </xf>
    <xf numFmtId="0" fontId="9" fillId="2" borderId="42" xfId="0" applyFont="1" applyFill="1" applyBorder="1" applyAlignment="1">
      <alignment horizontal="center" vertical="center" wrapText="1"/>
    </xf>
    <xf numFmtId="0" fontId="18" fillId="3" borderId="43" xfId="0" applyFont="1" applyFill="1" applyBorder="1" applyAlignment="1">
      <alignment horizontal="center" vertical="center" wrapText="1"/>
    </xf>
    <xf numFmtId="0" fontId="18" fillId="3" borderId="44" xfId="0" applyFont="1" applyFill="1" applyBorder="1" applyAlignment="1">
      <alignment horizontal="center" vertical="center" wrapText="1"/>
    </xf>
    <xf numFmtId="0" fontId="18" fillId="3" borderId="45" xfId="0" applyFont="1" applyFill="1" applyBorder="1" applyAlignment="1">
      <alignment horizontal="center" vertical="center" wrapText="1"/>
    </xf>
    <xf numFmtId="3" fontId="0" fillId="0" borderId="0" xfId="0" applyNumberFormat="1" applyAlignment="1">
      <alignment horizontal="center"/>
    </xf>
    <xf numFmtId="9" fontId="0" fillId="0" borderId="0" xfId="0" applyNumberFormat="1" applyAlignment="1">
      <alignment horizontal="center"/>
    </xf>
    <xf numFmtId="0" fontId="0" fillId="3" borderId="0" xfId="0" applyFill="1" applyAlignment="1">
      <alignment horizontal="center"/>
    </xf>
    <xf numFmtId="0" fontId="14" fillId="0" borderId="0" xfId="0" applyFont="1" applyAlignment="1">
      <alignment horizontal="center"/>
    </xf>
    <xf numFmtId="0" fontId="9" fillId="2" borderId="37" xfId="0" applyFont="1" applyFill="1" applyBorder="1" applyAlignment="1">
      <alignment horizontal="center"/>
    </xf>
    <xf numFmtId="0" fontId="9" fillId="2" borderId="38" xfId="0" applyFont="1" applyFill="1" applyBorder="1" applyAlignment="1">
      <alignment horizontal="center"/>
    </xf>
    <xf numFmtId="0" fontId="9" fillId="2" borderId="39" xfId="0" applyFont="1" applyFill="1" applyBorder="1" applyAlignment="1">
      <alignment horizontal="center"/>
    </xf>
    <xf numFmtId="0" fontId="7" fillId="2" borderId="41" xfId="0" applyFont="1" applyFill="1" applyBorder="1" applyAlignment="1">
      <alignment horizontal="center"/>
    </xf>
    <xf numFmtId="0" fontId="7" fillId="2" borderId="42" xfId="0" applyFont="1" applyFill="1" applyBorder="1" applyAlignment="1">
      <alignment horizontal="center"/>
    </xf>
    <xf numFmtId="0" fontId="7" fillId="2" borderId="46" xfId="0" applyFont="1" applyFill="1" applyBorder="1" applyAlignment="1">
      <alignment horizontal="center"/>
    </xf>
    <xf numFmtId="0" fontId="9" fillId="2" borderId="1" xfId="0" applyFont="1" applyFill="1" applyBorder="1" applyAlignment="1">
      <alignment horizontal="center"/>
    </xf>
    <xf numFmtId="0" fontId="9" fillId="2" borderId="47" xfId="0" applyFont="1" applyFill="1" applyBorder="1" applyAlignment="1">
      <alignment horizontal="center"/>
    </xf>
    <xf numFmtId="1" fontId="18" fillId="3" borderId="48" xfId="0" applyNumberFormat="1" applyFont="1" applyFill="1" applyBorder="1" applyAlignment="1">
      <alignment horizontal="right"/>
    </xf>
    <xf numFmtId="1" fontId="18" fillId="3" borderId="49" xfId="0" applyNumberFormat="1" applyFont="1" applyFill="1" applyBorder="1" applyAlignment="1">
      <alignment horizontal="right"/>
    </xf>
    <xf numFmtId="9" fontId="0" fillId="3" borderId="49" xfId="0" applyNumberFormat="1" applyFill="1" applyBorder="1" applyAlignment="1">
      <alignment horizontal="center"/>
    </xf>
    <xf numFmtId="164" fontId="0" fillId="3" borderId="49" xfId="0" applyNumberFormat="1" applyFill="1" applyBorder="1" applyAlignment="1">
      <alignment horizontal="center"/>
    </xf>
    <xf numFmtId="0" fontId="20" fillId="3" borderId="49" xfId="0" applyFont="1" applyFill="1" applyBorder="1" applyAlignment="1">
      <alignment horizontal="center"/>
    </xf>
    <xf numFmtId="0" fontId="0" fillId="3" borderId="50" xfId="0" quotePrefix="1" applyFill="1" applyBorder="1" applyAlignment="1">
      <alignment horizontal="center"/>
    </xf>
    <xf numFmtId="1" fontId="18" fillId="3" borderId="51" xfId="0" applyNumberFormat="1" applyFont="1" applyFill="1" applyBorder="1" applyAlignment="1">
      <alignment horizontal="right"/>
    </xf>
    <xf numFmtId="1" fontId="18" fillId="3" borderId="52" xfId="0" applyNumberFormat="1" applyFont="1" applyFill="1" applyBorder="1" applyAlignment="1">
      <alignment horizontal="right"/>
    </xf>
    <xf numFmtId="9" fontId="0" fillId="3" borderId="52" xfId="0" applyNumberFormat="1" applyFill="1" applyBorder="1" applyAlignment="1">
      <alignment horizontal="center"/>
    </xf>
    <xf numFmtId="164" fontId="0" fillId="3" borderId="52" xfId="0" applyNumberFormat="1" applyFill="1" applyBorder="1" applyAlignment="1">
      <alignment horizontal="center"/>
    </xf>
    <xf numFmtId="1" fontId="20" fillId="3" borderId="52" xfId="0" applyNumberFormat="1" applyFont="1" applyFill="1" applyBorder="1" applyAlignment="1">
      <alignment horizontal="center"/>
    </xf>
    <xf numFmtId="0" fontId="0" fillId="3" borderId="53" xfId="0" quotePrefix="1" applyFill="1" applyBorder="1" applyAlignment="1">
      <alignment horizontal="center"/>
    </xf>
    <xf numFmtId="16" fontId="0" fillId="3" borderId="53" xfId="0" quotePrefix="1" applyNumberFormat="1" applyFill="1" applyBorder="1" applyAlignment="1">
      <alignment horizontal="center"/>
    </xf>
    <xf numFmtId="3" fontId="0" fillId="3" borderId="43" xfId="0" applyNumberFormat="1" applyFill="1" applyBorder="1" applyAlignment="1">
      <alignment horizontal="center"/>
    </xf>
    <xf numFmtId="9" fontId="0" fillId="3" borderId="54" xfId="0" applyNumberFormat="1" applyFill="1" applyBorder="1" applyAlignment="1">
      <alignment horizontal="center"/>
    </xf>
    <xf numFmtId="3" fontId="0" fillId="3" borderId="45" xfId="0" applyNumberFormat="1" applyFill="1" applyBorder="1" applyAlignment="1">
      <alignment horizontal="center"/>
    </xf>
    <xf numFmtId="9" fontId="0" fillId="3" borderId="55" xfId="0" applyNumberFormat="1" applyFill="1" applyBorder="1" applyAlignment="1">
      <alignment horizontal="center"/>
    </xf>
    <xf numFmtId="3" fontId="0" fillId="3" borderId="56" xfId="0" applyNumberFormat="1" applyFill="1" applyBorder="1" applyAlignment="1">
      <alignment horizontal="center"/>
    </xf>
    <xf numFmtId="9" fontId="0" fillId="3" borderId="57" xfId="0" applyNumberFormat="1" applyFill="1" applyBorder="1" applyAlignment="1">
      <alignment horizontal="center"/>
    </xf>
    <xf numFmtId="0" fontId="7" fillId="2" borderId="58" xfId="0" applyFont="1" applyFill="1" applyBorder="1" applyAlignment="1">
      <alignment horizontal="center"/>
    </xf>
    <xf numFmtId="9" fontId="0" fillId="0" borderId="27" xfId="0" applyNumberFormat="1" applyBorder="1" applyAlignment="1">
      <alignment horizontal="center"/>
    </xf>
    <xf numFmtId="0" fontId="7" fillId="2" borderId="59" xfId="0" applyFont="1" applyFill="1" applyBorder="1" applyAlignment="1">
      <alignment horizontal="center"/>
    </xf>
    <xf numFmtId="9" fontId="0" fillId="0" borderId="3" xfId="0" applyNumberFormat="1" applyBorder="1" applyAlignment="1">
      <alignment horizontal="center"/>
    </xf>
    <xf numFmtId="0" fontId="9" fillId="2" borderId="15" xfId="0" applyFont="1" applyFill="1" applyBorder="1" applyAlignment="1">
      <alignment horizontal="center"/>
    </xf>
    <xf numFmtId="1" fontId="18" fillId="3" borderId="41" xfId="0" applyNumberFormat="1" applyFont="1" applyFill="1" applyBorder="1" applyAlignment="1">
      <alignment horizontal="right"/>
    </xf>
    <xf numFmtId="1" fontId="18" fillId="3" borderId="42" xfId="0" applyNumberFormat="1" applyFont="1" applyFill="1" applyBorder="1" applyAlignment="1">
      <alignment horizontal="right"/>
    </xf>
    <xf numFmtId="9" fontId="0" fillId="3" borderId="42" xfId="0" applyNumberFormat="1" applyFill="1" applyBorder="1" applyAlignment="1">
      <alignment horizontal="center"/>
    </xf>
    <xf numFmtId="164" fontId="0" fillId="3" borderId="42" xfId="0" applyNumberFormat="1" applyFill="1" applyBorder="1" applyAlignment="1">
      <alignment horizontal="center"/>
    </xf>
    <xf numFmtId="1" fontId="20" fillId="3" borderId="42" xfId="0" applyNumberFormat="1" applyFont="1" applyFill="1" applyBorder="1" applyAlignment="1">
      <alignment horizontal="center"/>
    </xf>
    <xf numFmtId="0" fontId="0" fillId="3" borderId="46" xfId="0" quotePrefix="1" applyFill="1" applyBorder="1" applyAlignment="1">
      <alignment horizontal="center"/>
    </xf>
    <xf numFmtId="1" fontId="18" fillId="3" borderId="60" xfId="0" applyNumberFormat="1" applyFont="1" applyFill="1" applyBorder="1" applyAlignment="1">
      <alignment horizontal="right"/>
    </xf>
    <xf numFmtId="1" fontId="18" fillId="3" borderId="43" xfId="0" applyNumberFormat="1" applyFont="1" applyFill="1" applyBorder="1" applyAlignment="1">
      <alignment horizontal="right"/>
    </xf>
    <xf numFmtId="9" fontId="0" fillId="3" borderId="43" xfId="0" applyNumberFormat="1" applyFill="1" applyBorder="1" applyAlignment="1">
      <alignment horizontal="center"/>
    </xf>
    <xf numFmtId="164" fontId="0" fillId="3" borderId="43" xfId="0" applyNumberFormat="1" applyFill="1" applyBorder="1" applyAlignment="1">
      <alignment horizontal="center"/>
    </xf>
    <xf numFmtId="1" fontId="20" fillId="3" borderId="43" xfId="0" applyNumberFormat="1" applyFont="1" applyFill="1" applyBorder="1" applyAlignment="1">
      <alignment horizontal="center"/>
    </xf>
    <xf numFmtId="16" fontId="0" fillId="3" borderId="54" xfId="0" quotePrefix="1" applyNumberFormat="1" applyFill="1" applyBorder="1" applyAlignment="1">
      <alignment horizontal="center"/>
    </xf>
    <xf numFmtId="0" fontId="0" fillId="3" borderId="54" xfId="0" quotePrefix="1" applyFill="1" applyBorder="1" applyAlignment="1">
      <alignment horizontal="center"/>
    </xf>
    <xf numFmtId="3" fontId="18" fillId="3" borderId="60" xfId="0" applyNumberFormat="1" applyFont="1" applyFill="1" applyBorder="1" applyAlignment="1">
      <alignment horizontal="center"/>
    </xf>
    <xf numFmtId="3" fontId="18" fillId="3" borderId="43" xfId="0" applyNumberFormat="1" applyFont="1" applyFill="1" applyBorder="1" applyAlignment="1">
      <alignment horizontal="center"/>
    </xf>
    <xf numFmtId="3" fontId="18" fillId="3" borderId="61" xfId="0" applyNumberFormat="1" applyFont="1" applyFill="1" applyBorder="1" applyAlignment="1">
      <alignment horizontal="center"/>
    </xf>
    <xf numFmtId="3" fontId="18" fillId="3" borderId="45" xfId="0" applyNumberFormat="1" applyFont="1" applyFill="1" applyBorder="1" applyAlignment="1">
      <alignment horizontal="center"/>
    </xf>
    <xf numFmtId="3" fontId="18" fillId="3" borderId="62" xfId="0" applyNumberFormat="1" applyFont="1" applyFill="1" applyBorder="1" applyAlignment="1">
      <alignment horizontal="center"/>
    </xf>
    <xf numFmtId="3" fontId="18" fillId="3" borderId="56" xfId="0" applyNumberFormat="1" applyFont="1" applyFill="1" applyBorder="1" applyAlignment="1">
      <alignment horizontal="center"/>
    </xf>
    <xf numFmtId="0" fontId="21" fillId="0" borderId="0" xfId="0" applyFont="1" applyAlignment="1">
      <alignment horizontal="center" vertical="center" wrapText="1"/>
    </xf>
    <xf numFmtId="0" fontId="0" fillId="6" borderId="63" xfId="0" applyFill="1" applyBorder="1" applyAlignment="1">
      <alignment horizontal="center" vertical="center" wrapText="1"/>
    </xf>
    <xf numFmtId="0" fontId="10" fillId="6" borderId="63" xfId="0" quotePrefix="1" applyFont="1" applyFill="1" applyBorder="1" applyAlignment="1">
      <alignment horizontal="center" vertical="center" wrapText="1"/>
    </xf>
    <xf numFmtId="0" fontId="0" fillId="7" borderId="63" xfId="0" applyFill="1" applyBorder="1" applyAlignment="1">
      <alignment horizontal="center" vertical="center"/>
    </xf>
    <xf numFmtId="1" fontId="0" fillId="7" borderId="63" xfId="0" applyNumberFormat="1" applyFill="1" applyBorder="1" applyAlignment="1">
      <alignment horizontal="center" vertical="center"/>
    </xf>
    <xf numFmtId="3" fontId="0" fillId="6" borderId="63" xfId="0" applyNumberFormat="1" applyFill="1" applyBorder="1" applyAlignment="1">
      <alignment horizontal="center" vertical="center"/>
    </xf>
    <xf numFmtId="0" fontId="0" fillId="6" borderId="64" xfId="0" applyFill="1" applyBorder="1" applyAlignment="1">
      <alignment horizontal="center" vertical="center" wrapText="1"/>
    </xf>
    <xf numFmtId="0" fontId="0" fillId="6" borderId="64" xfId="0" applyFill="1" applyBorder="1" applyAlignment="1">
      <alignment horizontal="center" vertical="center"/>
    </xf>
    <xf numFmtId="0" fontId="10" fillId="7" borderId="64" xfId="0" applyFont="1" applyFill="1" applyBorder="1" applyAlignment="1">
      <alignment horizontal="center" vertical="center"/>
    </xf>
    <xf numFmtId="0" fontId="0" fillId="7" borderId="64" xfId="0" applyFill="1" applyBorder="1" applyAlignment="1">
      <alignment horizontal="center" vertical="center"/>
    </xf>
    <xf numFmtId="0" fontId="10" fillId="6" borderId="64" xfId="0" applyFont="1" applyFill="1" applyBorder="1" applyAlignment="1">
      <alignment horizontal="left" vertical="center" wrapText="1"/>
    </xf>
    <xf numFmtId="1" fontId="0" fillId="7" borderId="64" xfId="0" applyNumberFormat="1" applyFill="1" applyBorder="1" applyAlignment="1">
      <alignment horizontal="center" vertical="center"/>
    </xf>
    <xf numFmtId="3" fontId="0" fillId="6" borderId="64" xfId="0" applyNumberFormat="1" applyFill="1" applyBorder="1" applyAlignment="1">
      <alignment horizontal="center" vertical="center"/>
    </xf>
    <xf numFmtId="0" fontId="0" fillId="6" borderId="64" xfId="0" applyFill="1" applyBorder="1" applyAlignment="1">
      <alignment horizontal="left" vertical="center" wrapText="1"/>
    </xf>
    <xf numFmtId="3" fontId="10" fillId="6" borderId="64" xfId="0" applyNumberFormat="1" applyFont="1" applyFill="1" applyBorder="1" applyAlignment="1">
      <alignment horizontal="center" vertical="center"/>
    </xf>
    <xf numFmtId="0" fontId="10" fillId="6" borderId="64" xfId="0" applyFont="1" applyFill="1" applyBorder="1" applyAlignment="1">
      <alignment horizontal="center" vertical="center"/>
    </xf>
    <xf numFmtId="0" fontId="10" fillId="6" borderId="64" xfId="0" quotePrefix="1" applyFont="1" applyFill="1" applyBorder="1" applyAlignment="1">
      <alignment horizontal="center" vertical="center" wrapText="1"/>
    </xf>
    <xf numFmtId="0" fontId="0" fillId="6" borderId="64" xfId="0" quotePrefix="1" applyFill="1" applyBorder="1" applyAlignment="1">
      <alignment horizontal="center" vertical="center" wrapText="1"/>
    </xf>
    <xf numFmtId="0" fontId="10" fillId="6" borderId="64" xfId="0" applyFont="1" applyFill="1" applyBorder="1" applyAlignment="1">
      <alignment horizontal="center" vertical="center" wrapText="1"/>
    </xf>
    <xf numFmtId="3" fontId="6" fillId="6" borderId="64" xfId="0" applyNumberFormat="1" applyFont="1" applyFill="1" applyBorder="1" applyAlignment="1">
      <alignment horizontal="center" vertical="center"/>
    </xf>
    <xf numFmtId="0" fontId="6" fillId="6" borderId="64" xfId="0" applyFont="1" applyFill="1" applyBorder="1" applyAlignment="1">
      <alignment horizontal="center" vertical="center"/>
    </xf>
    <xf numFmtId="1" fontId="10" fillId="7" borderId="64" xfId="0" applyNumberFormat="1" applyFont="1" applyFill="1" applyBorder="1" applyAlignment="1">
      <alignment horizontal="center" vertical="center"/>
    </xf>
    <xf numFmtId="3" fontId="10" fillId="7" borderId="64" xfId="0" applyNumberFormat="1" applyFont="1" applyFill="1" applyBorder="1" applyAlignment="1">
      <alignment horizontal="center" vertical="center"/>
    </xf>
    <xf numFmtId="3" fontId="10" fillId="6" borderId="64" xfId="0" applyNumberFormat="1" applyFont="1" applyFill="1" applyBorder="1" applyAlignment="1">
      <alignment horizontal="center" vertical="center" wrapText="1"/>
    </xf>
    <xf numFmtId="0" fontId="0" fillId="6" borderId="65" xfId="0" applyFill="1" applyBorder="1" applyAlignment="1">
      <alignment horizontal="center" vertical="center" wrapText="1"/>
    </xf>
    <xf numFmtId="0" fontId="0" fillId="6" borderId="65" xfId="0" applyFill="1" applyBorder="1" applyAlignment="1">
      <alignment horizontal="center" vertical="center"/>
    </xf>
    <xf numFmtId="0" fontId="0" fillId="6" borderId="65" xfId="0" applyFill="1" applyBorder="1" applyAlignment="1">
      <alignment horizontal="left" vertical="center" wrapText="1"/>
    </xf>
    <xf numFmtId="3" fontId="0" fillId="6" borderId="65" xfId="0" applyNumberFormat="1" applyFill="1" applyBorder="1" applyAlignment="1">
      <alignment horizontal="center" vertical="center"/>
    </xf>
    <xf numFmtId="0" fontId="7" fillId="2" borderId="68" xfId="0" applyFont="1" applyFill="1" applyBorder="1" applyAlignment="1">
      <alignment horizontal="center" vertical="top"/>
    </xf>
    <xf numFmtId="0" fontId="7" fillId="2" borderId="68" xfId="0" applyFont="1" applyFill="1" applyBorder="1" applyAlignment="1">
      <alignment horizontal="center" vertical="top" wrapText="1"/>
    </xf>
    <xf numFmtId="0" fontId="7" fillId="2" borderId="68" xfId="0" applyFont="1" applyFill="1" applyBorder="1" applyAlignment="1">
      <alignment horizontal="left" vertical="top" wrapText="1"/>
    </xf>
    <xf numFmtId="1" fontId="7" fillId="2" borderId="68" xfId="0" applyNumberFormat="1" applyFont="1" applyFill="1" applyBorder="1" applyAlignment="1">
      <alignment horizontal="center" vertical="top"/>
    </xf>
    <xf numFmtId="3" fontId="7" fillId="2" borderId="68" xfId="0" applyNumberFormat="1" applyFont="1" applyFill="1" applyBorder="1" applyAlignment="1">
      <alignment horizontal="center" vertical="top"/>
    </xf>
    <xf numFmtId="0" fontId="7" fillId="2" borderId="69" xfId="0" applyFont="1" applyFill="1" applyBorder="1" applyAlignment="1">
      <alignment horizontal="center" vertical="top"/>
    </xf>
    <xf numFmtId="0" fontId="0" fillId="6" borderId="70" xfId="0" applyFill="1" applyBorder="1" applyAlignment="1">
      <alignment horizontal="center" vertical="center" wrapText="1"/>
    </xf>
    <xf numFmtId="0" fontId="10" fillId="6" borderId="70" xfId="0" applyFont="1" applyFill="1" applyBorder="1" applyAlignment="1">
      <alignment horizontal="center" vertical="center" wrapText="1"/>
    </xf>
    <xf numFmtId="0" fontId="0" fillId="6" borderId="71" xfId="0" applyFill="1" applyBorder="1" applyAlignment="1">
      <alignment horizontal="center" vertical="center" wrapText="1"/>
    </xf>
    <xf numFmtId="0" fontId="7" fillId="2" borderId="72" xfId="0" applyFont="1" applyFill="1" applyBorder="1" applyAlignment="1">
      <alignment horizontal="center" vertical="top"/>
    </xf>
    <xf numFmtId="0" fontId="7" fillId="2" borderId="73" xfId="0" applyFont="1" applyFill="1" applyBorder="1" applyAlignment="1">
      <alignment horizontal="center" vertical="top"/>
    </xf>
    <xf numFmtId="0" fontId="0" fillId="6" borderId="74" xfId="0" applyFill="1" applyBorder="1" applyAlignment="1">
      <alignment horizontal="center" vertical="center"/>
    </xf>
    <xf numFmtId="0" fontId="10" fillId="6" borderId="74" xfId="0" applyFont="1" applyFill="1" applyBorder="1" applyAlignment="1">
      <alignment horizontal="center" vertical="center"/>
    </xf>
    <xf numFmtId="0" fontId="0" fillId="6" borderId="74" xfId="0" applyFill="1" applyBorder="1" applyAlignment="1">
      <alignment horizontal="center" vertical="center" wrapText="1"/>
    </xf>
    <xf numFmtId="0" fontId="10" fillId="6" borderId="74" xfId="0" applyFont="1" applyFill="1" applyBorder="1" applyAlignment="1">
      <alignment horizontal="center" vertical="center" wrapText="1"/>
    </xf>
    <xf numFmtId="0" fontId="0" fillId="6" borderId="75" xfId="0" applyFill="1" applyBorder="1" applyAlignment="1">
      <alignment horizontal="center" vertical="center"/>
    </xf>
    <xf numFmtId="166" fontId="19" fillId="0" borderId="0" xfId="0" applyNumberFormat="1" applyFont="1" applyAlignment="1">
      <alignment horizontal="center" vertical="center" wrapText="1"/>
    </xf>
    <xf numFmtId="166" fontId="7" fillId="2" borderId="68" xfId="0" applyNumberFormat="1" applyFont="1" applyFill="1" applyBorder="1" applyAlignment="1">
      <alignment horizontal="center" vertical="top"/>
    </xf>
    <xf numFmtId="166" fontId="10" fillId="7" borderId="64" xfId="0" applyNumberFormat="1" applyFont="1" applyFill="1" applyBorder="1" applyAlignment="1">
      <alignment horizontal="center" vertical="center"/>
    </xf>
    <xf numFmtId="166" fontId="0" fillId="7" borderId="64" xfId="0" applyNumberFormat="1" applyFill="1" applyBorder="1" applyAlignment="1">
      <alignment horizontal="center" vertical="center"/>
    </xf>
    <xf numFmtId="166" fontId="0" fillId="7" borderId="76" xfId="0" applyNumberFormat="1" applyFill="1" applyBorder="1" applyAlignment="1">
      <alignment horizontal="center" vertical="center"/>
    </xf>
    <xf numFmtId="166" fontId="0" fillId="0" borderId="0" xfId="0" applyNumberFormat="1" applyAlignment="1">
      <alignment horizontal="center" vertical="center"/>
    </xf>
    <xf numFmtId="0" fontId="8" fillId="3" borderId="45" xfId="0" applyFont="1" applyFill="1" applyBorder="1" applyAlignment="1">
      <alignment horizontal="center" vertical="center" wrapText="1"/>
    </xf>
    <xf numFmtId="0" fontId="9" fillId="2" borderId="38" xfId="0" applyFont="1" applyFill="1" applyBorder="1" applyAlignment="1">
      <alignment horizontal="center" vertical="center" wrapText="1"/>
    </xf>
    <xf numFmtId="0" fontId="9" fillId="0" borderId="0" xfId="0" applyFont="1" applyAlignment="1">
      <alignment horizontal="center" vertical="center" wrapText="1"/>
    </xf>
    <xf numFmtId="0" fontId="9" fillId="2" borderId="37" xfId="0" applyFont="1" applyFill="1" applyBorder="1" applyAlignment="1">
      <alignment horizontal="center" vertical="center" wrapText="1"/>
    </xf>
    <xf numFmtId="0" fontId="18" fillId="3" borderId="77" xfId="0" applyFont="1" applyFill="1" applyBorder="1" applyAlignment="1">
      <alignment horizontal="center" vertical="center" wrapText="1"/>
    </xf>
    <xf numFmtId="0" fontId="22" fillId="3" borderId="45" xfId="0" applyFont="1" applyFill="1" applyBorder="1" applyAlignment="1">
      <alignment horizontal="center" vertical="center" wrapText="1"/>
    </xf>
    <xf numFmtId="0" fontId="23" fillId="3" borderId="45" xfId="0" applyFont="1" applyFill="1" applyBorder="1" applyAlignment="1">
      <alignment horizontal="center" vertical="center" wrapText="1"/>
    </xf>
    <xf numFmtId="0" fontId="10" fillId="6" borderId="79" xfId="0" applyFont="1" applyFill="1" applyBorder="1" applyAlignment="1">
      <alignment horizontal="center"/>
    </xf>
    <xf numFmtId="0" fontId="10" fillId="6" borderId="44" xfId="0" applyFont="1" applyFill="1" applyBorder="1" applyAlignment="1">
      <alignment horizontal="center"/>
    </xf>
    <xf numFmtId="0" fontId="10" fillId="6" borderId="80" xfId="0" applyFont="1" applyFill="1" applyBorder="1" applyAlignment="1">
      <alignment horizontal="center"/>
    </xf>
    <xf numFmtId="0" fontId="10" fillId="6" borderId="61" xfId="0" applyFont="1" applyFill="1" applyBorder="1" applyAlignment="1">
      <alignment horizontal="center"/>
    </xf>
    <xf numFmtId="0" fontId="10" fillId="6" borderId="45" xfId="0" applyFont="1" applyFill="1" applyBorder="1" applyAlignment="1">
      <alignment horizontal="center"/>
    </xf>
    <xf numFmtId="0" fontId="10" fillId="6" borderId="55" xfId="0" applyFont="1" applyFill="1" applyBorder="1" applyAlignment="1">
      <alignment horizontal="center"/>
    </xf>
    <xf numFmtId="0" fontId="10" fillId="6" borderId="62" xfId="0" applyFont="1" applyFill="1" applyBorder="1" applyAlignment="1">
      <alignment horizontal="center"/>
    </xf>
    <xf numFmtId="0" fontId="10" fillId="6" borderId="56" xfId="0" applyFont="1" applyFill="1" applyBorder="1" applyAlignment="1">
      <alignment horizontal="center"/>
    </xf>
    <xf numFmtId="0" fontId="10" fillId="6" borderId="57" xfId="0" applyFont="1" applyFill="1" applyBorder="1" applyAlignment="1">
      <alignment horizontal="center"/>
    </xf>
    <xf numFmtId="0" fontId="10" fillId="0" borderId="0" xfId="0" applyFont="1" applyAlignment="1">
      <alignment horizontal="center"/>
    </xf>
    <xf numFmtId="0" fontId="9" fillId="2" borderId="0" xfId="0" applyFont="1" applyFill="1" applyAlignment="1">
      <alignment horizontal="center"/>
    </xf>
    <xf numFmtId="0" fontId="10" fillId="3" borderId="0" xfId="0" quotePrefix="1" applyFont="1" applyFill="1" applyAlignment="1">
      <alignment horizontal="center"/>
    </xf>
    <xf numFmtId="0" fontId="10" fillId="3" borderId="0" xfId="0" applyFont="1" applyFill="1" applyAlignment="1">
      <alignment horizontal="center"/>
    </xf>
    <xf numFmtId="0" fontId="0" fillId="3" borderId="0" xfId="0" quotePrefix="1" applyFill="1" applyAlignment="1">
      <alignment horizontal="center"/>
    </xf>
    <xf numFmtId="16" fontId="0" fillId="3" borderId="0" xfId="0" quotePrefix="1" applyNumberFormat="1" applyFill="1" applyAlignment="1">
      <alignment horizontal="center"/>
    </xf>
    <xf numFmtId="17" fontId="0" fillId="3" borderId="0" xfId="0" quotePrefix="1" applyNumberFormat="1" applyFill="1" applyAlignment="1">
      <alignment horizontal="center"/>
    </xf>
    <xf numFmtId="16" fontId="0" fillId="3" borderId="0" xfId="0" applyNumberFormat="1" applyFill="1" applyAlignment="1">
      <alignment horizontal="center"/>
    </xf>
    <xf numFmtId="0" fontId="10" fillId="4" borderId="0" xfId="0" applyFont="1" applyFill="1" applyAlignment="1">
      <alignment horizontal="center"/>
    </xf>
    <xf numFmtId="17" fontId="0" fillId="6" borderId="0" xfId="0" quotePrefix="1" applyNumberFormat="1" applyFill="1" applyAlignment="1">
      <alignment horizontal="center"/>
    </xf>
    <xf numFmtId="0" fontId="0" fillId="6" borderId="0" xfId="0" applyFill="1" applyAlignment="1">
      <alignment horizontal="center"/>
    </xf>
    <xf numFmtId="0" fontId="0" fillId="6" borderId="0" xfId="0" quotePrefix="1" applyFill="1" applyAlignment="1">
      <alignment horizontal="center"/>
    </xf>
    <xf numFmtId="16" fontId="0" fillId="6" borderId="0" xfId="0" quotePrefix="1" applyNumberFormat="1" applyFill="1" applyAlignment="1">
      <alignment horizontal="center"/>
    </xf>
    <xf numFmtId="167" fontId="9" fillId="0" borderId="0" xfId="0" applyNumberFormat="1" applyFont="1" applyAlignment="1">
      <alignment horizontal="center" vertical="center" wrapText="1"/>
    </xf>
    <xf numFmtId="0" fontId="25" fillId="3" borderId="45" xfId="0" applyFont="1" applyFill="1" applyBorder="1" applyAlignment="1">
      <alignment horizontal="center" vertical="center" wrapText="1"/>
    </xf>
    <xf numFmtId="0" fontId="26" fillId="3" borderId="45" xfId="0" applyFont="1" applyFill="1" applyBorder="1" applyAlignment="1">
      <alignment horizontal="center" vertical="center" wrapText="1"/>
    </xf>
    <xf numFmtId="0" fontId="27" fillId="3" borderId="45" xfId="0" applyFont="1" applyFill="1" applyBorder="1" applyAlignment="1">
      <alignment horizontal="center" vertical="center" wrapText="1"/>
    </xf>
    <xf numFmtId="0" fontId="28" fillId="3" borderId="45" xfId="0" applyFont="1" applyFill="1" applyBorder="1" applyAlignment="1">
      <alignment horizontal="center" vertical="center" wrapText="1"/>
    </xf>
    <xf numFmtId="0" fontId="9" fillId="2" borderId="81" xfId="0" applyFont="1" applyFill="1" applyBorder="1" applyAlignment="1">
      <alignment horizontal="center" vertical="center"/>
    </xf>
    <xf numFmtId="0" fontId="9" fillId="2" borderId="82" xfId="0" applyFont="1" applyFill="1" applyBorder="1" applyAlignment="1">
      <alignment horizontal="center" vertical="center"/>
    </xf>
    <xf numFmtId="0" fontId="9" fillId="2" borderId="83" xfId="0" applyFont="1" applyFill="1" applyBorder="1" applyAlignment="1">
      <alignment horizontal="center" vertical="center"/>
    </xf>
    <xf numFmtId="167" fontId="9" fillId="2" borderId="84" xfId="0" applyNumberFormat="1" applyFont="1" applyFill="1" applyBorder="1" applyAlignment="1">
      <alignment horizontal="center" vertical="center" wrapText="1"/>
    </xf>
    <xf numFmtId="0" fontId="26" fillId="3" borderId="85" xfId="0" applyFont="1" applyFill="1" applyBorder="1" applyAlignment="1">
      <alignment horizontal="center" vertical="center" wrapText="1"/>
    </xf>
    <xf numFmtId="167" fontId="9" fillId="2" borderId="86" xfId="0" applyNumberFormat="1" applyFont="1" applyFill="1" applyBorder="1" applyAlignment="1">
      <alignment horizontal="center" vertical="center" wrapText="1"/>
    </xf>
    <xf numFmtId="0" fontId="8" fillId="3" borderId="87" xfId="0" applyFont="1" applyFill="1" applyBorder="1" applyAlignment="1">
      <alignment horizontal="center" vertical="center" wrapText="1"/>
    </xf>
    <xf numFmtId="0" fontId="18" fillId="3" borderId="87" xfId="0" applyFont="1" applyFill="1" applyBorder="1" applyAlignment="1">
      <alignment horizontal="center" vertical="center" wrapText="1"/>
    </xf>
    <xf numFmtId="0" fontId="25" fillId="3" borderId="87" xfId="0" applyFont="1" applyFill="1" applyBorder="1" applyAlignment="1">
      <alignment horizontal="center" vertical="center" wrapText="1"/>
    </xf>
    <xf numFmtId="0" fontId="22" fillId="3" borderId="87" xfId="0" applyFont="1" applyFill="1" applyBorder="1" applyAlignment="1">
      <alignment horizontal="center" vertical="center" wrapText="1"/>
    </xf>
    <xf numFmtId="0" fontId="26" fillId="3" borderId="87" xfId="0" applyFont="1" applyFill="1" applyBorder="1" applyAlignment="1">
      <alignment horizontal="center" vertical="center" wrapText="1"/>
    </xf>
    <xf numFmtId="0" fontId="29" fillId="3" borderId="87" xfId="0" applyFont="1" applyFill="1" applyBorder="1" applyAlignment="1">
      <alignment horizontal="center" vertical="center" wrapText="1"/>
    </xf>
    <xf numFmtId="0" fontId="19" fillId="3" borderId="87" xfId="0" applyFont="1" applyFill="1" applyBorder="1" applyAlignment="1">
      <alignment horizontal="center" vertical="center" wrapText="1"/>
    </xf>
    <xf numFmtId="0" fontId="28" fillId="3" borderId="87" xfId="0" applyFont="1" applyFill="1" applyBorder="1" applyAlignment="1">
      <alignment horizontal="center" vertical="center" wrapText="1"/>
    </xf>
    <xf numFmtId="0" fontId="0" fillId="0" borderId="88" xfId="0" applyBorder="1" applyAlignment="1">
      <alignment horizontal="center"/>
    </xf>
    <xf numFmtId="168" fontId="0" fillId="0" borderId="0" xfId="0" applyNumberFormat="1" applyAlignment="1">
      <alignment horizontal="center"/>
    </xf>
    <xf numFmtId="168" fontId="10" fillId="0" borderId="0" xfId="0" applyNumberFormat="1" applyFont="1" applyAlignment="1">
      <alignment horizontal="center"/>
    </xf>
    <xf numFmtId="168" fontId="0" fillId="0" borderId="88" xfId="0" applyNumberFormat="1" applyBorder="1" applyAlignment="1">
      <alignment horizontal="center"/>
    </xf>
    <xf numFmtId="168" fontId="0" fillId="4" borderId="0" xfId="0" applyNumberFormat="1" applyFill="1" applyAlignment="1">
      <alignment horizontal="center"/>
    </xf>
    <xf numFmtId="168" fontId="9" fillId="2" borderId="0" xfId="0" applyNumberFormat="1" applyFont="1" applyFill="1" applyAlignment="1">
      <alignment horizontal="center"/>
    </xf>
    <xf numFmtId="168" fontId="10" fillId="3" borderId="0" xfId="0" applyNumberFormat="1" applyFont="1" applyFill="1" applyAlignment="1">
      <alignment horizontal="center"/>
    </xf>
    <xf numFmtId="49" fontId="7" fillId="2" borderId="68" xfId="0" applyNumberFormat="1" applyFont="1" applyFill="1" applyBorder="1" applyAlignment="1">
      <alignment horizontal="center" vertical="top" wrapText="1"/>
    </xf>
    <xf numFmtId="49" fontId="0" fillId="6" borderId="70" xfId="0" applyNumberFormat="1" applyFill="1" applyBorder="1" applyAlignment="1">
      <alignment horizontal="center" vertical="center" wrapText="1"/>
    </xf>
    <xf numFmtId="49" fontId="10" fillId="6" borderId="70" xfId="0" applyNumberFormat="1" applyFont="1" applyFill="1" applyBorder="1" applyAlignment="1">
      <alignment horizontal="center" vertical="center" wrapText="1"/>
    </xf>
    <xf numFmtId="49" fontId="0" fillId="6" borderId="71" xfId="0" applyNumberFormat="1" applyFill="1" applyBorder="1" applyAlignment="1">
      <alignment horizontal="center" vertical="center" wrapText="1"/>
    </xf>
    <xf numFmtId="49" fontId="0" fillId="0" borderId="0" xfId="0" applyNumberFormat="1" applyAlignment="1">
      <alignment horizontal="center" vertical="center" wrapText="1"/>
    </xf>
    <xf numFmtId="16" fontId="10" fillId="3" borderId="0" xfId="0" quotePrefix="1" applyNumberFormat="1" applyFont="1" applyFill="1" applyAlignment="1">
      <alignment horizontal="center"/>
    </xf>
    <xf numFmtId="0" fontId="7" fillId="2" borderId="73" xfId="0" applyFont="1" applyFill="1" applyBorder="1" applyAlignment="1">
      <alignment horizontal="center" vertical="top" wrapText="1"/>
    </xf>
    <xf numFmtId="0" fontId="9" fillId="2" borderId="89" xfId="0" applyFont="1" applyFill="1" applyBorder="1" applyAlignment="1">
      <alignment horizontal="center" vertical="center" wrapText="1"/>
    </xf>
    <xf numFmtId="0" fontId="9" fillId="2" borderId="90" xfId="0" applyFont="1" applyFill="1" applyBorder="1" applyAlignment="1">
      <alignment horizontal="center" vertical="center" wrapText="1"/>
    </xf>
    <xf numFmtId="0" fontId="9" fillId="2" borderId="91" xfId="0" applyFont="1" applyFill="1" applyBorder="1" applyAlignment="1">
      <alignment horizontal="center" vertical="center" wrapText="1"/>
    </xf>
    <xf numFmtId="0" fontId="17" fillId="3" borderId="31" xfId="0" applyFont="1" applyFill="1" applyBorder="1" applyAlignment="1">
      <alignment horizontal="center" vertical="center" wrapText="1"/>
    </xf>
    <xf numFmtId="0" fontId="17" fillId="3" borderId="29" xfId="0" applyFont="1" applyFill="1" applyBorder="1" applyAlignment="1">
      <alignment horizontal="left" vertical="center" wrapText="1"/>
    </xf>
    <xf numFmtId="0" fontId="17" fillId="3" borderId="29" xfId="0" applyFont="1" applyFill="1" applyBorder="1" applyAlignment="1">
      <alignment vertical="center"/>
    </xf>
    <xf numFmtId="0" fontId="17" fillId="3" borderId="92" xfId="0" applyFont="1" applyFill="1" applyBorder="1" applyAlignment="1">
      <alignment horizontal="center" vertical="center"/>
    </xf>
    <xf numFmtId="16" fontId="10" fillId="6" borderId="70" xfId="0" applyNumberFormat="1" applyFont="1" applyFill="1" applyBorder="1" applyAlignment="1">
      <alignment horizontal="center" vertical="center" wrapText="1"/>
    </xf>
    <xf numFmtId="0" fontId="10" fillId="6" borderId="65" xfId="0" applyFont="1" applyFill="1" applyBorder="1" applyAlignment="1">
      <alignment horizontal="left" vertical="center" wrapText="1"/>
    </xf>
    <xf numFmtId="0" fontId="9" fillId="3" borderId="29" xfId="0" applyFont="1" applyFill="1" applyBorder="1" applyAlignment="1">
      <alignment horizontal="left" vertical="center" wrapText="1"/>
    </xf>
    <xf numFmtId="0" fontId="0" fillId="3" borderId="29" xfId="0" applyFill="1" applyBorder="1" applyAlignment="1">
      <alignment vertical="center" wrapText="1"/>
    </xf>
    <xf numFmtId="0" fontId="0" fillId="3" borderId="93" xfId="0" applyFill="1" applyBorder="1" applyAlignment="1">
      <alignment horizontal="center" vertical="center" wrapText="1"/>
    </xf>
    <xf numFmtId="0" fontId="0" fillId="7" borderId="64" xfId="0" quotePrefix="1" applyFill="1" applyBorder="1" applyAlignment="1">
      <alignment horizontal="center" vertical="center"/>
    </xf>
    <xf numFmtId="17" fontId="10" fillId="6" borderId="0" xfId="0" quotePrefix="1" applyNumberFormat="1" applyFont="1" applyFill="1" applyAlignment="1">
      <alignment horizontal="center"/>
    </xf>
    <xf numFmtId="0" fontId="10" fillId="6" borderId="0" xfId="0" applyFont="1" applyFill="1" applyAlignment="1">
      <alignment horizontal="center"/>
    </xf>
    <xf numFmtId="0" fontId="10" fillId="6" borderId="0" xfId="0" quotePrefix="1" applyFont="1" applyFill="1" applyAlignment="1">
      <alignment horizontal="center"/>
    </xf>
    <xf numFmtId="16" fontId="10" fillId="6" borderId="0" xfId="0" quotePrefix="1" applyNumberFormat="1" applyFont="1" applyFill="1" applyAlignment="1">
      <alignment horizontal="center"/>
    </xf>
    <xf numFmtId="0" fontId="0" fillId="6" borderId="63" xfId="0" quotePrefix="1" applyFill="1" applyBorder="1" applyAlignment="1">
      <alignment horizontal="center" vertical="center" wrapText="1"/>
    </xf>
    <xf numFmtId="0" fontId="10" fillId="6" borderId="63" xfId="0" applyFont="1" applyFill="1" applyBorder="1" applyAlignment="1">
      <alignment horizontal="center" vertical="center" wrapText="1"/>
    </xf>
    <xf numFmtId="0" fontId="7" fillId="2" borderId="97" xfId="0" applyFont="1" applyFill="1" applyBorder="1" applyAlignment="1">
      <alignment horizontal="center" vertical="top" wrapText="1"/>
    </xf>
    <xf numFmtId="0" fontId="9" fillId="7" borderId="11" xfId="0" applyFont="1" applyFill="1" applyBorder="1" applyAlignment="1">
      <alignment horizontal="center" vertical="center" wrapText="1"/>
    </xf>
    <xf numFmtId="0" fontId="7" fillId="9" borderId="101" xfId="0" applyFont="1" applyFill="1" applyBorder="1" applyAlignment="1">
      <alignment horizontal="center" vertical="center"/>
    </xf>
    <xf numFmtId="3" fontId="7" fillId="9" borderId="102" xfId="0" applyNumberFormat="1" applyFont="1" applyFill="1" applyBorder="1" applyAlignment="1">
      <alignment horizontal="center" vertical="center"/>
    </xf>
    <xf numFmtId="0" fontId="0" fillId="7" borderId="0" xfId="0" applyFill="1" applyAlignment="1">
      <alignment horizontal="center" vertical="center"/>
    </xf>
    <xf numFmtId="3" fontId="0" fillId="7" borderId="0" xfId="0" applyNumberFormat="1" applyFill="1" applyAlignment="1">
      <alignment horizontal="center" vertical="center"/>
    </xf>
    <xf numFmtId="10" fontId="0" fillId="7" borderId="0" xfId="0" applyNumberFormat="1" applyFill="1" applyAlignment="1">
      <alignment horizontal="center" vertical="center"/>
    </xf>
    <xf numFmtId="10" fontId="7" fillId="7" borderId="0" xfId="0" applyNumberFormat="1" applyFont="1" applyFill="1" applyAlignment="1">
      <alignment horizontal="center" vertical="center"/>
    </xf>
    <xf numFmtId="0" fontId="7" fillId="7" borderId="0" xfId="0" applyFont="1" applyFill="1" applyAlignment="1">
      <alignment horizontal="center" vertical="center"/>
    </xf>
    <xf numFmtId="0" fontId="33" fillId="4" borderId="15" xfId="0" applyFont="1" applyFill="1" applyBorder="1" applyAlignment="1">
      <alignment horizontal="center" vertical="center"/>
    </xf>
    <xf numFmtId="3" fontId="33" fillId="4" borderId="15" xfId="0" applyNumberFormat="1" applyFont="1" applyFill="1" applyBorder="1" applyAlignment="1">
      <alignment horizontal="center" vertical="center"/>
    </xf>
    <xf numFmtId="0" fontId="10" fillId="7" borderId="0" xfId="0" applyFont="1" applyFill="1" applyAlignment="1">
      <alignment horizontal="center" vertical="center"/>
    </xf>
    <xf numFmtId="3" fontId="7" fillId="7" borderId="0" xfId="0" applyNumberFormat="1" applyFont="1" applyFill="1" applyAlignment="1">
      <alignment horizontal="center" vertical="center"/>
    </xf>
    <xf numFmtId="0" fontId="7" fillId="4" borderId="0" xfId="0" applyFont="1" applyFill="1" applyAlignment="1">
      <alignment horizontal="center"/>
    </xf>
    <xf numFmtId="0" fontId="7" fillId="9" borderId="101" xfId="0" applyFont="1" applyFill="1" applyBorder="1" applyAlignment="1">
      <alignment horizontal="center"/>
    </xf>
    <xf numFmtId="49" fontId="0" fillId="4" borderId="0" xfId="0" applyNumberFormat="1" applyFill="1" applyAlignment="1">
      <alignment horizontal="center"/>
    </xf>
    <xf numFmtId="49" fontId="7" fillId="9" borderId="102" xfId="0" applyNumberFormat="1" applyFont="1" applyFill="1" applyBorder="1" applyAlignment="1">
      <alignment horizontal="center"/>
    </xf>
    <xf numFmtId="49" fontId="0" fillId="7" borderId="74" xfId="0" applyNumberFormat="1" applyFill="1" applyBorder="1" applyAlignment="1">
      <alignment horizontal="center"/>
    </xf>
    <xf numFmtId="49" fontId="10" fillId="7" borderId="74" xfId="0" applyNumberFormat="1" applyFont="1" applyFill="1" applyBorder="1" applyAlignment="1">
      <alignment horizontal="center"/>
    </xf>
    <xf numFmtId="49" fontId="7" fillId="9" borderId="103" xfId="0" applyNumberFormat="1" applyFont="1" applyFill="1" applyBorder="1" applyAlignment="1">
      <alignment horizontal="center"/>
    </xf>
    <xf numFmtId="49" fontId="10" fillId="7" borderId="104" xfId="0" applyNumberFormat="1" applyFont="1" applyFill="1" applyBorder="1" applyAlignment="1">
      <alignment horizontal="center"/>
    </xf>
    <xf numFmtId="49" fontId="10" fillId="7" borderId="105" xfId="0" applyNumberFormat="1" applyFont="1" applyFill="1" applyBorder="1" applyAlignment="1">
      <alignment horizontal="center"/>
    </xf>
    <xf numFmtId="49" fontId="10" fillId="10" borderId="105" xfId="0" applyNumberFormat="1" applyFont="1" applyFill="1" applyBorder="1" applyAlignment="1">
      <alignment horizontal="center"/>
    </xf>
    <xf numFmtId="10" fontId="10" fillId="7" borderId="106" xfId="0" applyNumberFormat="1" applyFont="1" applyFill="1" applyBorder="1" applyAlignment="1">
      <alignment horizontal="center"/>
    </xf>
    <xf numFmtId="0" fontId="7" fillId="9" borderId="107" xfId="0" applyFont="1" applyFill="1" applyBorder="1" applyAlignment="1">
      <alignment horizontal="center"/>
    </xf>
    <xf numFmtId="9" fontId="10" fillId="7" borderId="106" xfId="0" applyNumberFormat="1" applyFont="1" applyFill="1" applyBorder="1" applyAlignment="1">
      <alignment horizontal="center"/>
    </xf>
    <xf numFmtId="9" fontId="0" fillId="10" borderId="86" xfId="0" applyNumberFormat="1" applyFill="1" applyBorder="1" applyAlignment="1">
      <alignment horizontal="center"/>
    </xf>
    <xf numFmtId="0" fontId="9" fillId="7" borderId="108" xfId="0" applyFont="1" applyFill="1" applyBorder="1" applyAlignment="1">
      <alignment horizontal="center"/>
    </xf>
    <xf numFmtId="0" fontId="9" fillId="10" borderId="108" xfId="0" applyFont="1" applyFill="1" applyBorder="1" applyAlignment="1">
      <alignment horizontal="center"/>
    </xf>
    <xf numFmtId="49" fontId="10" fillId="10" borderId="109" xfId="0" applyNumberFormat="1" applyFont="1" applyFill="1" applyBorder="1" applyAlignment="1">
      <alignment horizontal="center"/>
    </xf>
    <xf numFmtId="49" fontId="0" fillId="7" borderId="109" xfId="0" applyNumberFormat="1" applyFill="1" applyBorder="1" applyAlignment="1">
      <alignment horizontal="center"/>
    </xf>
    <xf numFmtId="9" fontId="10" fillId="10" borderId="86" xfId="0" applyNumberFormat="1" applyFont="1" applyFill="1" applyBorder="1" applyAlignment="1">
      <alignment horizontal="center"/>
    </xf>
    <xf numFmtId="0" fontId="9" fillId="4" borderId="108" xfId="0" applyFont="1" applyFill="1" applyBorder="1" applyAlignment="1">
      <alignment horizontal="center"/>
    </xf>
    <xf numFmtId="49" fontId="0" fillId="4" borderId="109" xfId="0" applyNumberFormat="1" applyFill="1" applyBorder="1" applyAlignment="1">
      <alignment horizontal="center"/>
    </xf>
    <xf numFmtId="49" fontId="10" fillId="4" borderId="109" xfId="0" applyNumberFormat="1" applyFont="1" applyFill="1" applyBorder="1" applyAlignment="1">
      <alignment horizontal="center"/>
    </xf>
    <xf numFmtId="9" fontId="0" fillId="4" borderId="26" xfId="0" applyNumberFormat="1" applyFill="1" applyBorder="1" applyAlignment="1">
      <alignment horizontal="center"/>
    </xf>
    <xf numFmtId="49" fontId="10" fillId="4" borderId="78" xfId="0" applyNumberFormat="1" applyFont="1" applyFill="1" applyBorder="1" applyAlignment="1">
      <alignment horizontal="center"/>
    </xf>
    <xf numFmtId="49" fontId="10" fillId="7" borderId="110" xfId="0" applyNumberFormat="1" applyFont="1" applyFill="1" applyBorder="1" applyAlignment="1">
      <alignment horizontal="center"/>
    </xf>
    <xf numFmtId="0" fontId="0" fillId="11" borderId="0" xfId="0" applyFill="1"/>
    <xf numFmtId="0" fontId="0" fillId="11" borderId="0" xfId="0" applyFill="1" applyAlignment="1">
      <alignment horizontal="center"/>
    </xf>
    <xf numFmtId="0" fontId="0" fillId="7" borderId="0" xfId="0" applyFill="1"/>
    <xf numFmtId="0" fontId="0" fillId="7" borderId="0" xfId="0" applyFill="1" applyAlignment="1">
      <alignment horizontal="center"/>
    </xf>
    <xf numFmtId="0" fontId="0" fillId="5" borderId="0" xfId="0" applyFill="1"/>
    <xf numFmtId="0" fontId="0" fillId="5" borderId="0" xfId="0" applyFill="1" applyAlignment="1">
      <alignment horizontal="center"/>
    </xf>
    <xf numFmtId="0" fontId="0" fillId="6" borderId="0" xfId="0" applyFill="1"/>
    <xf numFmtId="0" fontId="0" fillId="12" borderId="0" xfId="0" applyFill="1"/>
    <xf numFmtId="0" fontId="0" fillId="12" borderId="0" xfId="0" applyFill="1" applyAlignment="1">
      <alignment horizontal="center"/>
    </xf>
    <xf numFmtId="0" fontId="10" fillId="12" borderId="0" xfId="0" applyFont="1" applyFill="1"/>
    <xf numFmtId="49" fontId="10" fillId="7" borderId="75" xfId="0" applyNumberFormat="1" applyFont="1" applyFill="1" applyBorder="1" applyAlignment="1">
      <alignment horizontal="center"/>
    </xf>
    <xf numFmtId="49" fontId="10" fillId="7" borderId="109" xfId="0" applyNumberFormat="1" applyFont="1" applyFill="1" applyBorder="1" applyAlignment="1">
      <alignment horizontal="center"/>
    </xf>
    <xf numFmtId="0" fontId="7" fillId="9" borderId="111" xfId="0" applyFont="1" applyFill="1" applyBorder="1" applyAlignment="1">
      <alignment horizontal="center" vertical="center"/>
    </xf>
    <xf numFmtId="0" fontId="7" fillId="9" borderId="102" xfId="0" applyFont="1" applyFill="1" applyBorder="1" applyAlignment="1">
      <alignment horizontal="center" vertical="center"/>
    </xf>
    <xf numFmtId="0" fontId="10" fillId="7" borderId="112" xfId="0" applyFont="1" applyFill="1" applyBorder="1" applyAlignment="1">
      <alignment horizontal="center" vertical="center"/>
    </xf>
    <xf numFmtId="0" fontId="10" fillId="7" borderId="63" xfId="0" applyFont="1" applyFill="1" applyBorder="1" applyAlignment="1">
      <alignment horizontal="center" vertical="center"/>
    </xf>
    <xf numFmtId="0" fontId="0" fillId="7" borderId="113" xfId="0" applyFill="1" applyBorder="1" applyAlignment="1">
      <alignment horizontal="center" vertical="center"/>
    </xf>
    <xf numFmtId="0" fontId="10" fillId="7" borderId="106" xfId="0" applyFont="1" applyFill="1" applyBorder="1" applyAlignment="1">
      <alignment horizontal="center" vertical="center"/>
    </xf>
    <xf numFmtId="0" fontId="0" fillId="7" borderId="74" xfId="0" applyFill="1" applyBorder="1" applyAlignment="1">
      <alignment horizontal="center" vertical="center"/>
    </xf>
    <xf numFmtId="0" fontId="0" fillId="7" borderId="106" xfId="0" applyFill="1" applyBorder="1" applyAlignment="1">
      <alignment horizontal="center" vertical="center"/>
    </xf>
    <xf numFmtId="0" fontId="10" fillId="7" borderId="64" xfId="0" quotePrefix="1" applyFont="1" applyFill="1" applyBorder="1" applyAlignment="1">
      <alignment horizontal="center" vertical="center"/>
    </xf>
    <xf numFmtId="0" fontId="10" fillId="7" borderId="74" xfId="0" applyFont="1" applyFill="1" applyBorder="1" applyAlignment="1">
      <alignment horizontal="center" vertical="center"/>
    </xf>
    <xf numFmtId="16" fontId="10" fillId="7" borderId="64" xfId="0" quotePrefix="1" applyNumberFormat="1" applyFont="1" applyFill="1" applyBorder="1" applyAlignment="1">
      <alignment horizontal="center" vertical="center"/>
    </xf>
    <xf numFmtId="0" fontId="10" fillId="7" borderId="63" xfId="0" applyFont="1" applyFill="1" applyBorder="1" applyAlignment="1">
      <alignment horizontal="center" vertical="center" wrapText="1"/>
    </xf>
    <xf numFmtId="0" fontId="0" fillId="7" borderId="107" xfId="0" applyFill="1" applyBorder="1" applyAlignment="1">
      <alignment horizontal="center" vertical="center"/>
    </xf>
    <xf numFmtId="0" fontId="0" fillId="7" borderId="114" xfId="0" applyFill="1" applyBorder="1" applyAlignment="1">
      <alignment horizontal="center" vertical="center"/>
    </xf>
    <xf numFmtId="0" fontId="0" fillId="7" borderId="103" xfId="0" applyFill="1" applyBorder="1" applyAlignment="1">
      <alignment horizontal="center" vertical="center"/>
    </xf>
    <xf numFmtId="2" fontId="0" fillId="7" borderId="0" xfId="0" applyNumberFormat="1" applyFill="1" applyAlignment="1">
      <alignment horizontal="center" vertical="center"/>
    </xf>
    <xf numFmtId="1" fontId="0" fillId="7" borderId="0" xfId="0" applyNumberFormat="1" applyFill="1" applyAlignment="1">
      <alignment horizontal="center" vertical="center"/>
    </xf>
    <xf numFmtId="9" fontId="0" fillId="7" borderId="0" xfId="0" applyNumberFormat="1" applyFill="1" applyAlignment="1">
      <alignment horizontal="center" vertical="center"/>
    </xf>
    <xf numFmtId="3" fontId="0" fillId="4" borderId="0" xfId="0" applyNumberFormat="1" applyFill="1" applyAlignment="1">
      <alignment horizontal="center"/>
    </xf>
    <xf numFmtId="3" fontId="7" fillId="9" borderId="111" xfId="0" applyNumberFormat="1" applyFont="1" applyFill="1" applyBorder="1" applyAlignment="1">
      <alignment horizontal="center"/>
    </xf>
    <xf numFmtId="3" fontId="0" fillId="7" borderId="115" xfId="0" applyNumberFormat="1" applyFill="1" applyBorder="1" applyAlignment="1">
      <alignment horizontal="center"/>
    </xf>
    <xf numFmtId="3" fontId="10" fillId="7" borderId="115" xfId="0" applyNumberFormat="1" applyFont="1" applyFill="1" applyBorder="1" applyAlignment="1">
      <alignment horizontal="center"/>
    </xf>
    <xf numFmtId="3" fontId="0" fillId="10" borderId="115" xfId="0" applyNumberFormat="1" applyFill="1" applyBorder="1" applyAlignment="1">
      <alignment horizontal="center"/>
    </xf>
    <xf numFmtId="3" fontId="0" fillId="4" borderId="115" xfId="0" applyNumberFormat="1" applyFill="1" applyBorder="1" applyAlignment="1">
      <alignment horizontal="center"/>
    </xf>
    <xf numFmtId="3" fontId="10" fillId="10" borderId="115" xfId="0" applyNumberFormat="1" applyFont="1" applyFill="1" applyBorder="1" applyAlignment="1">
      <alignment horizontal="center"/>
    </xf>
    <xf numFmtId="2" fontId="9" fillId="7" borderId="0" xfId="0" applyNumberFormat="1" applyFont="1" applyFill="1" applyAlignment="1">
      <alignment horizontal="center" vertical="center"/>
    </xf>
    <xf numFmtId="49" fontId="0" fillId="7" borderId="64" xfId="0" applyNumberFormat="1" applyFill="1" applyBorder="1" applyAlignment="1">
      <alignment horizontal="center" vertical="center"/>
    </xf>
    <xf numFmtId="49" fontId="10" fillId="7" borderId="64" xfId="0" applyNumberFormat="1" applyFont="1" applyFill="1" applyBorder="1" applyAlignment="1">
      <alignment horizontal="center" vertical="center"/>
    </xf>
    <xf numFmtId="1" fontId="0" fillId="12" borderId="63" xfId="0" applyNumberFormat="1" applyFill="1" applyBorder="1" applyAlignment="1">
      <alignment horizontal="center" vertical="center"/>
    </xf>
    <xf numFmtId="1" fontId="0" fillId="12" borderId="64" xfId="0" applyNumberFormat="1" applyFill="1" applyBorder="1" applyAlignment="1">
      <alignment horizontal="center" vertical="center"/>
    </xf>
    <xf numFmtId="1" fontId="10" fillId="12" borderId="64" xfId="0" applyNumberFormat="1" applyFont="1" applyFill="1" applyBorder="1" applyAlignment="1">
      <alignment horizontal="center" vertical="center" wrapText="1"/>
    </xf>
    <xf numFmtId="1" fontId="10" fillId="12" borderId="64" xfId="0" applyNumberFormat="1" applyFont="1" applyFill="1" applyBorder="1" applyAlignment="1">
      <alignment horizontal="center" vertical="center"/>
    </xf>
    <xf numFmtId="1" fontId="10" fillId="12" borderId="64" xfId="0" quotePrefix="1" applyNumberFormat="1" applyFont="1" applyFill="1" applyBorder="1" applyAlignment="1">
      <alignment horizontal="center" vertical="center"/>
    </xf>
    <xf numFmtId="0" fontId="37" fillId="4" borderId="78" xfId="0" applyFont="1" applyFill="1" applyBorder="1" applyAlignment="1">
      <alignment horizontal="center"/>
    </xf>
    <xf numFmtId="0" fontId="37" fillId="5" borderId="101" xfId="0" applyFont="1" applyFill="1" applyBorder="1" applyAlignment="1">
      <alignment horizontal="center"/>
    </xf>
    <xf numFmtId="0" fontId="37" fillId="4" borderId="0" xfId="0" applyFont="1" applyFill="1" applyAlignment="1">
      <alignment horizontal="center"/>
    </xf>
    <xf numFmtId="0" fontId="0" fillId="5" borderId="116" xfId="0" applyFill="1" applyBorder="1" applyAlignment="1">
      <alignment horizontal="center"/>
    </xf>
    <xf numFmtId="169" fontId="0" fillId="7" borderId="117" xfId="0" applyNumberFormat="1" applyFill="1" applyBorder="1" applyAlignment="1">
      <alignment horizontal="center"/>
    </xf>
    <xf numFmtId="169" fontId="0" fillId="7" borderId="118" xfId="0" applyNumberFormat="1" applyFill="1" applyBorder="1" applyAlignment="1">
      <alignment horizontal="center"/>
    </xf>
    <xf numFmtId="0" fontId="0" fillId="6" borderId="118" xfId="0" applyFill="1" applyBorder="1" applyAlignment="1">
      <alignment horizontal="center"/>
    </xf>
    <xf numFmtId="0" fontId="0" fillId="7" borderId="118" xfId="0" applyFill="1" applyBorder="1" applyAlignment="1">
      <alignment horizontal="center"/>
    </xf>
    <xf numFmtId="0" fontId="0" fillId="5" borderId="119" xfId="0" applyFill="1" applyBorder="1" applyAlignment="1">
      <alignment horizontal="center"/>
    </xf>
    <xf numFmtId="169" fontId="0" fillId="7" borderId="106" xfId="0" applyNumberFormat="1" applyFill="1" applyBorder="1" applyAlignment="1">
      <alignment horizontal="center"/>
    </xf>
    <xf numFmtId="169" fontId="0" fillId="7" borderId="64" xfId="0" applyNumberFormat="1" applyFill="1" applyBorder="1" applyAlignment="1">
      <alignment horizontal="center"/>
    </xf>
    <xf numFmtId="0" fontId="0" fillId="6" borderId="64" xfId="0" applyFill="1" applyBorder="1" applyAlignment="1">
      <alignment horizontal="center"/>
    </xf>
    <xf numFmtId="0" fontId="0" fillId="7" borderId="64" xfId="0" applyFill="1" applyBorder="1" applyAlignment="1">
      <alignment horizontal="center"/>
    </xf>
    <xf numFmtId="0" fontId="0" fillId="7" borderId="74" xfId="0" applyFill="1" applyBorder="1" applyAlignment="1">
      <alignment horizontal="center"/>
    </xf>
    <xf numFmtId="0" fontId="0" fillId="7" borderId="106" xfId="0" applyFill="1" applyBorder="1" applyAlignment="1">
      <alignment horizontal="center"/>
    </xf>
    <xf numFmtId="0" fontId="0" fillId="5" borderId="120" xfId="0" applyFill="1" applyBorder="1" applyAlignment="1">
      <alignment horizontal="center"/>
    </xf>
    <xf numFmtId="0" fontId="0" fillId="7" borderId="107" xfId="0" applyFill="1" applyBorder="1" applyAlignment="1">
      <alignment horizontal="center"/>
    </xf>
    <xf numFmtId="0" fontId="0" fillId="7" borderId="114" xfId="0" applyFill="1" applyBorder="1" applyAlignment="1">
      <alignment horizontal="center"/>
    </xf>
    <xf numFmtId="0" fontId="0" fillId="6" borderId="114" xfId="0" applyFill="1" applyBorder="1" applyAlignment="1">
      <alignment horizontal="center"/>
    </xf>
    <xf numFmtId="0" fontId="0" fillId="7" borderId="103" xfId="0" applyFill="1" applyBorder="1" applyAlignment="1">
      <alignment horizontal="center"/>
    </xf>
    <xf numFmtId="0" fontId="36" fillId="4" borderId="0" xfId="0" applyFont="1" applyFill="1" applyAlignment="1">
      <alignment horizontal="center"/>
    </xf>
    <xf numFmtId="0" fontId="6" fillId="4" borderId="0" xfId="0" applyFont="1" applyFill="1" applyAlignment="1">
      <alignment horizontal="center"/>
    </xf>
    <xf numFmtId="0" fontId="37" fillId="5" borderId="121" xfId="0" applyFont="1" applyFill="1" applyBorder="1" applyAlignment="1">
      <alignment horizontal="center"/>
    </xf>
    <xf numFmtId="0" fontId="37" fillId="5" borderId="14" xfId="0" applyFont="1" applyFill="1" applyBorder="1" applyAlignment="1">
      <alignment horizontal="center"/>
    </xf>
    <xf numFmtId="169" fontId="6" fillId="7" borderId="118" xfId="0" applyNumberFormat="1" applyFont="1" applyFill="1" applyBorder="1" applyAlignment="1">
      <alignment horizontal="center"/>
    </xf>
    <xf numFmtId="169" fontId="6" fillId="7" borderId="64" xfId="0" applyNumberFormat="1" applyFont="1" applyFill="1" applyBorder="1" applyAlignment="1">
      <alignment horizontal="center"/>
    </xf>
    <xf numFmtId="0" fontId="6" fillId="7" borderId="64" xfId="0" applyFont="1" applyFill="1" applyBorder="1" applyAlignment="1">
      <alignment horizontal="center"/>
    </xf>
    <xf numFmtId="0" fontId="6" fillId="7" borderId="114" xfId="0" applyFont="1" applyFill="1" applyBorder="1" applyAlignment="1">
      <alignment horizontal="center"/>
    </xf>
    <xf numFmtId="0" fontId="6" fillId="6" borderId="64" xfId="0" applyFont="1" applyFill="1" applyBorder="1" applyAlignment="1">
      <alignment horizontal="center"/>
    </xf>
    <xf numFmtId="0" fontId="6" fillId="7" borderId="122" xfId="0" applyFont="1" applyFill="1" applyBorder="1" applyAlignment="1">
      <alignment horizontal="center"/>
    </xf>
    <xf numFmtId="0" fontId="6" fillId="7" borderId="74" xfId="0" applyFont="1" applyFill="1" applyBorder="1" applyAlignment="1">
      <alignment horizontal="center"/>
    </xf>
    <xf numFmtId="0" fontId="6" fillId="6" borderId="118" xfId="0" applyFont="1" applyFill="1" applyBorder="1" applyAlignment="1">
      <alignment horizontal="center"/>
    </xf>
    <xf numFmtId="0" fontId="6" fillId="6" borderId="64" xfId="0" applyFont="1" applyFill="1" applyBorder="1" applyAlignment="1">
      <alignment horizontal="left" vertical="center" wrapText="1"/>
    </xf>
    <xf numFmtId="0" fontId="0" fillId="6" borderId="63" xfId="0" applyFill="1" applyBorder="1" applyAlignment="1">
      <alignment horizontal="center" vertical="center"/>
    </xf>
    <xf numFmtId="49" fontId="21" fillId="0" borderId="0" xfId="0" applyNumberFormat="1" applyFont="1" applyAlignment="1">
      <alignment horizontal="center" vertical="center" wrapText="1"/>
    </xf>
    <xf numFmtId="49" fontId="0" fillId="6" borderId="64" xfId="0" applyNumberFormat="1" applyFill="1" applyBorder="1" applyAlignment="1">
      <alignment horizontal="center" vertical="center"/>
    </xf>
    <xf numFmtId="49" fontId="10" fillId="6" borderId="64" xfId="0" applyNumberFormat="1" applyFont="1" applyFill="1" applyBorder="1" applyAlignment="1">
      <alignment horizontal="center" vertical="center"/>
    </xf>
    <xf numFmtId="0" fontId="0" fillId="6" borderId="76" xfId="0" applyFill="1" applyBorder="1" applyAlignment="1">
      <alignment horizontal="center" vertical="center"/>
    </xf>
    <xf numFmtId="0" fontId="0" fillId="6" borderId="64" xfId="0" quotePrefix="1" applyFill="1" applyBorder="1" applyAlignment="1">
      <alignment horizontal="center" vertical="center"/>
    </xf>
    <xf numFmtId="0" fontId="6" fillId="3" borderId="31" xfId="0" applyFont="1" applyFill="1" applyBorder="1" applyAlignment="1">
      <alignment horizontal="center" vertical="center" wrapText="1"/>
    </xf>
    <xf numFmtId="0" fontId="6" fillId="6" borderId="64" xfId="0" applyFont="1" applyFill="1" applyBorder="1" applyAlignment="1">
      <alignment horizontal="center" vertical="center" wrapText="1"/>
    </xf>
    <xf numFmtId="0" fontId="6" fillId="7" borderId="0" xfId="0" applyFont="1" applyFill="1" applyAlignment="1">
      <alignment horizontal="center" vertical="center"/>
    </xf>
    <xf numFmtId="1" fontId="10" fillId="12" borderId="63" xfId="0" applyNumberFormat="1" applyFont="1" applyFill="1" applyBorder="1" applyAlignment="1">
      <alignment horizontal="center" vertical="center"/>
    </xf>
    <xf numFmtId="1" fontId="10" fillId="12" borderId="63" xfId="0" applyNumberFormat="1" applyFont="1" applyFill="1" applyBorder="1" applyAlignment="1">
      <alignment horizontal="center" vertical="center" wrapText="1"/>
    </xf>
    <xf numFmtId="1" fontId="10" fillId="7" borderId="63" xfId="0" applyNumberFormat="1" applyFont="1" applyFill="1" applyBorder="1" applyAlignment="1">
      <alignment horizontal="center" vertical="center" wrapText="1"/>
    </xf>
    <xf numFmtId="169" fontId="6" fillId="7" borderId="117" xfId="0" applyNumberFormat="1" applyFont="1" applyFill="1" applyBorder="1" applyAlignment="1">
      <alignment horizontal="center"/>
    </xf>
    <xf numFmtId="0" fontId="6" fillId="7" borderId="106" xfId="0" applyFont="1" applyFill="1" applyBorder="1" applyAlignment="1">
      <alignment horizontal="center"/>
    </xf>
    <xf numFmtId="1" fontId="0" fillId="4" borderId="0" xfId="0" applyNumberFormat="1" applyFill="1" applyAlignment="1">
      <alignment horizontal="center"/>
    </xf>
    <xf numFmtId="1" fontId="37" fillId="4" borderId="0" xfId="0" applyNumberFormat="1" applyFont="1" applyFill="1" applyAlignment="1">
      <alignment horizontal="center"/>
    </xf>
    <xf numFmtId="1" fontId="37" fillId="4" borderId="78" xfId="0" applyNumberFormat="1" applyFont="1" applyFill="1" applyBorder="1" applyAlignment="1">
      <alignment horizontal="center"/>
    </xf>
    <xf numFmtId="1" fontId="37" fillId="5" borderId="101" xfId="0" applyNumberFormat="1" applyFont="1" applyFill="1" applyBorder="1" applyAlignment="1">
      <alignment horizontal="center"/>
    </xf>
    <xf numFmtId="1" fontId="37" fillId="5" borderId="111" xfId="0" applyNumberFormat="1" applyFont="1" applyFill="1" applyBorder="1" applyAlignment="1">
      <alignment horizontal="center"/>
    </xf>
    <xf numFmtId="1" fontId="0" fillId="5" borderId="116" xfId="0" applyNumberFormat="1" applyFill="1" applyBorder="1" applyAlignment="1">
      <alignment horizontal="center"/>
    </xf>
    <xf numFmtId="1" fontId="0" fillId="6" borderId="118" xfId="0" applyNumberFormat="1" applyFill="1" applyBorder="1" applyAlignment="1">
      <alignment horizontal="center"/>
    </xf>
    <xf numFmtId="1" fontId="0" fillId="7" borderId="118" xfId="0" applyNumberFormat="1" applyFill="1" applyBorder="1" applyAlignment="1">
      <alignment horizontal="center"/>
    </xf>
    <xf numFmtId="1" fontId="0" fillId="5" borderId="123" xfId="0" applyNumberFormat="1" applyFill="1" applyBorder="1" applyAlignment="1">
      <alignment horizontal="center"/>
    </xf>
    <xf numFmtId="1" fontId="0" fillId="7" borderId="112" xfId="0" applyNumberFormat="1" applyFill="1" applyBorder="1" applyAlignment="1">
      <alignment horizontal="center"/>
    </xf>
    <xf numFmtId="1" fontId="0" fillId="6" borderId="63" xfId="0" applyNumberFormat="1" applyFill="1" applyBorder="1" applyAlignment="1">
      <alignment horizontal="center"/>
    </xf>
    <xf numFmtId="1" fontId="0" fillId="7" borderId="63" xfId="0" applyNumberFormat="1" applyFill="1" applyBorder="1" applyAlignment="1">
      <alignment horizontal="center"/>
    </xf>
    <xf numFmtId="1" fontId="0" fillId="5" borderId="119" xfId="0" applyNumberFormat="1" applyFill="1" applyBorder="1" applyAlignment="1">
      <alignment horizontal="center"/>
    </xf>
    <xf numFmtId="1" fontId="0" fillId="7" borderId="106" xfId="0" applyNumberFormat="1" applyFill="1" applyBorder="1" applyAlignment="1">
      <alignment horizontal="center"/>
    </xf>
    <xf numFmtId="1" fontId="6" fillId="6" borderId="64" xfId="0" quotePrefix="1" applyNumberFormat="1" applyFont="1" applyFill="1" applyBorder="1" applyAlignment="1">
      <alignment horizontal="center"/>
    </xf>
    <xf numFmtId="1" fontId="0" fillId="7" borderId="64" xfId="0" applyNumberFormat="1" applyFill="1" applyBorder="1" applyAlignment="1">
      <alignment horizontal="center"/>
    </xf>
    <xf numFmtId="1" fontId="0" fillId="6" borderId="64" xfId="0" applyNumberFormat="1" applyFill="1" applyBorder="1" applyAlignment="1">
      <alignment horizontal="center"/>
    </xf>
    <xf numFmtId="1" fontId="0" fillId="5" borderId="120" xfId="0" applyNumberFormat="1" applyFill="1" applyBorder="1" applyAlignment="1">
      <alignment horizontal="center"/>
    </xf>
    <xf numFmtId="1" fontId="0" fillId="7" borderId="107" xfId="0" applyNumberFormat="1" applyFill="1" applyBorder="1" applyAlignment="1">
      <alignment horizontal="center"/>
    </xf>
    <xf numFmtId="1" fontId="0" fillId="6" borderId="114" xfId="0" applyNumberFormat="1" applyFill="1" applyBorder="1" applyAlignment="1">
      <alignment horizontal="center"/>
    </xf>
    <xf numFmtId="1" fontId="0" fillId="7" borderId="114" xfId="0" applyNumberFormat="1" applyFill="1" applyBorder="1" applyAlignment="1">
      <alignment horizontal="center"/>
    </xf>
    <xf numFmtId="1" fontId="9" fillId="4" borderId="0" xfId="0" applyNumberFormat="1" applyFont="1" applyFill="1" applyAlignment="1">
      <alignment horizontal="center"/>
    </xf>
    <xf numFmtId="1" fontId="6" fillId="7" borderId="117" xfId="0" applyNumberFormat="1" applyFont="1" applyFill="1" applyBorder="1" applyAlignment="1">
      <alignment horizontal="center"/>
    </xf>
    <xf numFmtId="1" fontId="6" fillId="7" borderId="106" xfId="0" applyNumberFormat="1" applyFont="1" applyFill="1" applyBorder="1" applyAlignment="1">
      <alignment horizontal="center"/>
    </xf>
    <xf numFmtId="1" fontId="6" fillId="4" borderId="0" xfId="0" quotePrefix="1" applyNumberFormat="1" applyFont="1" applyFill="1" applyAlignment="1">
      <alignment horizontal="center"/>
    </xf>
    <xf numFmtId="168" fontId="0" fillId="7" borderId="106" xfId="0" applyNumberFormat="1" applyFill="1" applyBorder="1" applyAlignment="1">
      <alignment horizontal="center"/>
    </xf>
    <xf numFmtId="164" fontId="0" fillId="7" borderId="106" xfId="0" applyNumberFormat="1" applyFill="1" applyBorder="1" applyAlignment="1">
      <alignment horizontal="center"/>
    </xf>
    <xf numFmtId="1" fontId="10" fillId="7" borderId="64" xfId="0" applyNumberFormat="1" applyFont="1" applyFill="1" applyBorder="1" applyAlignment="1">
      <alignment horizontal="center" vertical="center" wrapText="1"/>
    </xf>
    <xf numFmtId="1" fontId="0" fillId="12" borderId="76" xfId="0" applyNumberFormat="1" applyFill="1" applyBorder="1" applyAlignment="1">
      <alignment horizontal="center" vertical="center"/>
    </xf>
    <xf numFmtId="1" fontId="10" fillId="7" borderId="63" xfId="0" quotePrefix="1" applyNumberFormat="1" applyFont="1" applyFill="1" applyBorder="1" applyAlignment="1">
      <alignment horizontal="center" vertical="center"/>
    </xf>
    <xf numFmtId="0" fontId="6" fillId="6" borderId="74" xfId="0" applyFont="1" applyFill="1" applyBorder="1" applyAlignment="1">
      <alignment horizontal="center" vertical="center"/>
    </xf>
    <xf numFmtId="0" fontId="40" fillId="0" borderId="0" xfId="0" applyFont="1" applyAlignment="1">
      <alignment horizontal="center" vertical="top"/>
    </xf>
    <xf numFmtId="0" fontId="41" fillId="0" borderId="0" xfId="0" applyFont="1" applyAlignment="1">
      <alignment horizontal="center" vertical="center" wrapText="1"/>
    </xf>
    <xf numFmtId="0" fontId="42" fillId="0" borderId="0" xfId="0" applyFont="1" applyAlignment="1">
      <alignment horizontal="center" vertical="center"/>
    </xf>
    <xf numFmtId="0" fontId="10" fillId="12" borderId="64" xfId="0" quotePrefix="1" applyFont="1" applyFill="1" applyBorder="1" applyAlignment="1">
      <alignment horizontal="center" vertical="center"/>
    </xf>
    <xf numFmtId="170" fontId="0" fillId="7" borderId="0" xfId="0" applyNumberFormat="1" applyFill="1" applyAlignment="1">
      <alignment horizontal="center" vertical="center"/>
    </xf>
    <xf numFmtId="0" fontId="10" fillId="6" borderId="65" xfId="0" quotePrefix="1" applyFont="1" applyFill="1" applyBorder="1" applyAlignment="1">
      <alignment horizontal="center" vertical="center" wrapText="1"/>
    </xf>
    <xf numFmtId="166" fontId="10" fillId="7" borderId="63" xfId="0" applyNumberFormat="1" applyFont="1" applyFill="1" applyBorder="1" applyAlignment="1">
      <alignment horizontal="center" vertical="center"/>
    </xf>
    <xf numFmtId="0" fontId="0" fillId="6" borderId="113" xfId="0" applyFill="1" applyBorder="1" applyAlignment="1">
      <alignment horizontal="center" vertical="center"/>
    </xf>
    <xf numFmtId="17" fontId="6" fillId="6" borderId="0" xfId="0" quotePrefix="1" applyNumberFormat="1" applyFont="1" applyFill="1" applyAlignment="1">
      <alignment horizontal="center"/>
    </xf>
    <xf numFmtId="0" fontId="6" fillId="6" borderId="0" xfId="0" applyFont="1" applyFill="1" applyAlignment="1">
      <alignment horizontal="center"/>
    </xf>
    <xf numFmtId="0" fontId="6" fillId="6" borderId="74" xfId="0" applyFont="1" applyFill="1" applyBorder="1" applyAlignment="1">
      <alignment horizontal="center" vertical="center" wrapText="1"/>
    </xf>
    <xf numFmtId="0" fontId="7" fillId="4" borderId="0" xfId="0" quotePrefix="1" applyFont="1" applyFill="1" applyAlignment="1">
      <alignment horizontal="center"/>
    </xf>
    <xf numFmtId="0" fontId="43" fillId="5" borderId="101" xfId="0" applyFont="1" applyFill="1" applyBorder="1" applyAlignment="1">
      <alignment horizontal="center"/>
    </xf>
    <xf numFmtId="0" fontId="43" fillId="5" borderId="102" xfId="0" applyFont="1" applyFill="1" applyBorder="1" applyAlignment="1">
      <alignment horizontal="center"/>
    </xf>
    <xf numFmtId="0" fontId="43" fillId="5" borderId="116" xfId="0" applyFont="1" applyFill="1" applyBorder="1" applyAlignment="1">
      <alignment horizontal="center"/>
    </xf>
    <xf numFmtId="0" fontId="0" fillId="8" borderId="117" xfId="0" applyFill="1" applyBorder="1" applyAlignment="1">
      <alignment horizontal="center"/>
    </xf>
    <xf numFmtId="0" fontId="0" fillId="8" borderId="122" xfId="0" applyFill="1" applyBorder="1" applyAlignment="1">
      <alignment horizontal="center"/>
    </xf>
    <xf numFmtId="0" fontId="43" fillId="5" borderId="124" xfId="0" applyFont="1" applyFill="1" applyBorder="1" applyAlignment="1">
      <alignment horizontal="center"/>
    </xf>
    <xf numFmtId="0" fontId="0" fillId="8" borderId="106" xfId="0" applyFill="1" applyBorder="1" applyAlignment="1">
      <alignment horizontal="center"/>
    </xf>
    <xf numFmtId="0" fontId="0" fillId="8" borderId="74" xfId="0" applyFill="1" applyBorder="1" applyAlignment="1">
      <alignment horizontal="center"/>
    </xf>
    <xf numFmtId="0" fontId="43" fillId="5" borderId="125" xfId="0" applyFont="1" applyFill="1" applyBorder="1" applyAlignment="1">
      <alignment horizontal="center"/>
    </xf>
    <xf numFmtId="0" fontId="0" fillId="8" borderId="107" xfId="0" applyFill="1" applyBorder="1" applyAlignment="1">
      <alignment horizontal="center"/>
    </xf>
    <xf numFmtId="0" fontId="0" fillId="8" borderId="103" xfId="0" applyFill="1" applyBorder="1" applyAlignment="1">
      <alignment horizontal="center"/>
    </xf>
    <xf numFmtId="0" fontId="6" fillId="0" borderId="0" xfId="0" applyFont="1" applyAlignment="1">
      <alignment horizontal="center" vertical="center"/>
    </xf>
    <xf numFmtId="165" fontId="0" fillId="0" borderId="0" xfId="0" applyNumberFormat="1" applyAlignment="1">
      <alignment horizontal="center" vertical="center"/>
    </xf>
    <xf numFmtId="0" fontId="6" fillId="6" borderId="113" xfId="0" applyFont="1" applyFill="1" applyBorder="1" applyAlignment="1">
      <alignment horizontal="center" vertical="center"/>
    </xf>
    <xf numFmtId="0" fontId="0" fillId="6" borderId="126" xfId="0" applyFill="1" applyBorder="1" applyAlignment="1">
      <alignment horizontal="center" vertical="center" wrapText="1"/>
    </xf>
    <xf numFmtId="1" fontId="10" fillId="7" borderId="64" xfId="0" quotePrefix="1" applyNumberFormat="1" applyFont="1" applyFill="1" applyBorder="1" applyAlignment="1">
      <alignment horizontal="center" vertical="center"/>
    </xf>
    <xf numFmtId="171" fontId="19" fillId="0" borderId="0" xfId="0" applyNumberFormat="1" applyFont="1" applyAlignment="1">
      <alignment horizontal="center" vertical="center" wrapText="1"/>
    </xf>
    <xf numFmtId="171" fontId="9" fillId="0" borderId="0" xfId="0" applyNumberFormat="1" applyFont="1" applyAlignment="1">
      <alignment horizontal="center" vertical="top" wrapText="1"/>
    </xf>
    <xf numFmtId="171" fontId="0" fillId="0" borderId="0" xfId="0" applyNumberFormat="1" applyAlignment="1">
      <alignment horizontal="center" vertical="center"/>
    </xf>
    <xf numFmtId="0" fontId="6" fillId="6" borderId="70" xfId="0" applyFont="1" applyFill="1" applyBorder="1" applyAlignment="1">
      <alignment horizontal="center" vertical="center" wrapText="1"/>
    </xf>
    <xf numFmtId="49" fontId="6" fillId="6" borderId="70" xfId="0" applyNumberFormat="1" applyFont="1" applyFill="1" applyBorder="1" applyAlignment="1">
      <alignment horizontal="center" vertical="center" wrapText="1"/>
    </xf>
    <xf numFmtId="0" fontId="6" fillId="6" borderId="64" xfId="0" quotePrefix="1" applyFont="1" applyFill="1" applyBorder="1" applyAlignment="1">
      <alignment horizontal="center" vertical="center" wrapText="1"/>
    </xf>
    <xf numFmtId="166" fontId="6" fillId="7" borderId="64" xfId="0" applyNumberFormat="1" applyFont="1" applyFill="1" applyBorder="1" applyAlignment="1">
      <alignment horizontal="center" vertical="center"/>
    </xf>
    <xf numFmtId="0" fontId="6" fillId="2" borderId="28" xfId="0" applyFont="1" applyFill="1" applyBorder="1" applyAlignment="1">
      <alignment horizontal="center" vertical="center" wrapText="1"/>
    </xf>
    <xf numFmtId="0" fontId="6" fillId="8" borderId="127" xfId="0" applyFont="1" applyFill="1" applyBorder="1" applyAlignment="1">
      <alignment horizontal="center" vertical="center"/>
    </xf>
    <xf numFmtId="165" fontId="0" fillId="8" borderId="128" xfId="0" applyNumberFormat="1" applyFill="1" applyBorder="1" applyAlignment="1">
      <alignment horizontal="center" vertical="center"/>
    </xf>
    <xf numFmtId="171" fontId="0" fillId="8" borderId="128" xfId="0" applyNumberFormat="1" applyFill="1" applyBorder="1" applyAlignment="1">
      <alignment horizontal="center" vertical="center"/>
    </xf>
    <xf numFmtId="165" fontId="0" fillId="8" borderId="129" xfId="0" applyNumberFormat="1" applyFill="1" applyBorder="1" applyAlignment="1">
      <alignment horizontal="center" vertical="center"/>
    </xf>
    <xf numFmtId="0" fontId="6" fillId="8" borderId="130" xfId="0" applyFont="1" applyFill="1" applyBorder="1" applyAlignment="1">
      <alignment horizontal="center" vertical="center"/>
    </xf>
    <xf numFmtId="165" fontId="0" fillId="8" borderId="131" xfId="0" applyNumberFormat="1" applyFill="1" applyBorder="1" applyAlignment="1">
      <alignment horizontal="center" vertical="center"/>
    </xf>
    <xf numFmtId="171" fontId="0" fillId="8" borderId="131" xfId="0" applyNumberFormat="1" applyFill="1" applyBorder="1" applyAlignment="1">
      <alignment horizontal="center" vertical="center"/>
    </xf>
    <xf numFmtId="165" fontId="0" fillId="8" borderId="132" xfId="0" applyNumberFormat="1" applyFill="1" applyBorder="1" applyAlignment="1">
      <alignment horizontal="center" vertical="center"/>
    </xf>
    <xf numFmtId="165" fontId="0" fillId="8" borderId="134" xfId="0" applyNumberFormat="1" applyFill="1" applyBorder="1" applyAlignment="1">
      <alignment horizontal="center" vertical="center"/>
    </xf>
    <xf numFmtId="171" fontId="0" fillId="8" borderId="134" xfId="0" applyNumberFormat="1" applyFill="1" applyBorder="1" applyAlignment="1">
      <alignment horizontal="center" vertical="center"/>
    </xf>
    <xf numFmtId="165" fontId="0" fillId="8" borderId="135" xfId="0" applyNumberFormat="1" applyFill="1" applyBorder="1" applyAlignment="1">
      <alignment horizontal="center" vertical="center"/>
    </xf>
    <xf numFmtId="171" fontId="0" fillId="8" borderId="15" xfId="0" applyNumberFormat="1" applyFill="1" applyBorder="1" applyAlignment="1">
      <alignment horizontal="center" vertical="center"/>
    </xf>
    <xf numFmtId="0" fontId="9" fillId="5" borderId="15" xfId="0" applyFont="1" applyFill="1" applyBorder="1" applyAlignment="1">
      <alignment horizontal="center" vertical="center"/>
    </xf>
    <xf numFmtId="0" fontId="9" fillId="5" borderId="136" xfId="0" applyFont="1" applyFill="1" applyBorder="1" applyAlignment="1">
      <alignment horizontal="center" vertical="center"/>
    </xf>
    <xf numFmtId="0" fontId="9" fillId="5" borderId="137" xfId="0" applyFont="1" applyFill="1" applyBorder="1" applyAlignment="1">
      <alignment horizontal="center" vertical="center"/>
    </xf>
    <xf numFmtId="0" fontId="9" fillId="5" borderId="138" xfId="0" applyFont="1" applyFill="1" applyBorder="1" applyAlignment="1">
      <alignment horizontal="center" vertical="center"/>
    </xf>
    <xf numFmtId="0" fontId="9" fillId="5" borderId="139" xfId="0" applyFont="1" applyFill="1" applyBorder="1" applyAlignment="1">
      <alignment horizontal="center" vertical="top"/>
    </xf>
    <xf numFmtId="0" fontId="9" fillId="5" borderId="140" xfId="0" applyFont="1" applyFill="1" applyBorder="1" applyAlignment="1">
      <alignment horizontal="center" vertical="top"/>
    </xf>
    <xf numFmtId="171" fontId="9" fillId="5" borderId="140" xfId="0" applyNumberFormat="1" applyFont="1" applyFill="1" applyBorder="1" applyAlignment="1">
      <alignment horizontal="center" vertical="top" wrapText="1"/>
    </xf>
    <xf numFmtId="0" fontId="9" fillId="5" borderId="141" xfId="0" applyFont="1" applyFill="1" applyBorder="1" applyAlignment="1">
      <alignment horizontal="center" vertical="top"/>
    </xf>
    <xf numFmtId="0" fontId="6" fillId="6" borderId="70" xfId="0" quotePrefix="1" applyFont="1" applyFill="1" applyBorder="1" applyAlignment="1">
      <alignment horizontal="center" vertical="center" wrapText="1"/>
    </xf>
    <xf numFmtId="0" fontId="6" fillId="3" borderId="92" xfId="0" applyFont="1" applyFill="1" applyBorder="1" applyAlignment="1">
      <alignment horizontal="center" vertical="center"/>
    </xf>
    <xf numFmtId="0" fontId="6" fillId="3" borderId="29" xfId="0" quotePrefix="1" applyFont="1" applyFill="1" applyBorder="1" applyAlignment="1">
      <alignment horizontal="left" vertical="center" wrapText="1"/>
    </xf>
    <xf numFmtId="0" fontId="6" fillId="3" borderId="29" xfId="0" quotePrefix="1" applyFont="1" applyFill="1" applyBorder="1" applyAlignment="1">
      <alignment vertical="center"/>
    </xf>
    <xf numFmtId="0" fontId="6" fillId="3" borderId="93" xfId="0" applyFont="1" applyFill="1" applyBorder="1" applyAlignment="1">
      <alignment horizontal="center" vertical="center" wrapText="1"/>
    </xf>
    <xf numFmtId="0" fontId="6" fillId="3" borderId="34" xfId="0" applyFont="1" applyFill="1" applyBorder="1" applyAlignment="1">
      <alignment horizontal="left" vertical="center" wrapText="1"/>
    </xf>
    <xf numFmtId="9" fontId="6" fillId="7" borderId="106" xfId="0" applyNumberFormat="1" applyFont="1" applyFill="1" applyBorder="1" applyAlignment="1">
      <alignment horizontal="center"/>
    </xf>
    <xf numFmtId="49" fontId="6" fillId="7" borderId="74" xfId="0" applyNumberFormat="1" applyFont="1" applyFill="1" applyBorder="1" applyAlignment="1">
      <alignment horizontal="center"/>
    </xf>
    <xf numFmtId="49" fontId="6" fillId="10" borderId="105" xfId="0" applyNumberFormat="1" applyFont="1" applyFill="1" applyBorder="1" applyAlignment="1">
      <alignment horizontal="center"/>
    </xf>
    <xf numFmtId="9" fontId="6" fillId="3" borderId="29" xfId="0" applyNumberFormat="1" applyFont="1" applyFill="1" applyBorder="1" applyAlignment="1">
      <alignment horizontal="left" vertical="center" wrapText="1"/>
    </xf>
    <xf numFmtId="0" fontId="6" fillId="3" borderId="31" xfId="0" applyFont="1" applyFill="1" applyBorder="1" applyAlignment="1">
      <alignment horizontal="center" vertical="center"/>
    </xf>
    <xf numFmtId="0" fontId="38" fillId="7" borderId="63" xfId="0" applyFont="1" applyFill="1" applyBorder="1" applyAlignment="1">
      <alignment horizontal="center" vertical="center"/>
    </xf>
    <xf numFmtId="0" fontId="38" fillId="7" borderId="64" xfId="0" applyFont="1" applyFill="1" applyBorder="1" applyAlignment="1">
      <alignment horizontal="center" vertical="center"/>
    </xf>
    <xf numFmtId="0" fontId="38" fillId="7" borderId="64" xfId="0" applyFont="1" applyFill="1" applyBorder="1" applyAlignment="1">
      <alignment horizontal="center" vertical="center" wrapText="1"/>
    </xf>
    <xf numFmtId="0" fontId="38" fillId="7" borderId="64" xfId="0" quotePrefix="1" applyFont="1" applyFill="1" applyBorder="1" applyAlignment="1">
      <alignment horizontal="center" vertical="center"/>
    </xf>
    <xf numFmtId="0" fontId="38" fillId="7" borderId="76" xfId="0" applyFont="1" applyFill="1" applyBorder="1" applyAlignment="1">
      <alignment horizontal="center" vertical="center"/>
    </xf>
    <xf numFmtId="0" fontId="12" fillId="7" borderId="64" xfId="0" applyFont="1" applyFill="1" applyBorder="1" applyAlignment="1">
      <alignment horizontal="center" vertical="center"/>
    </xf>
    <xf numFmtId="0" fontId="38" fillId="0" borderId="0" xfId="0" applyFont="1" applyAlignment="1">
      <alignment horizontal="center" vertical="center"/>
    </xf>
    <xf numFmtId="0" fontId="6" fillId="4" borderId="0" xfId="0" applyFont="1" applyFill="1" applyAlignment="1">
      <alignment vertical="center"/>
    </xf>
    <xf numFmtId="0" fontId="6" fillId="3" borderId="30" xfId="0" applyFont="1" applyFill="1" applyBorder="1" applyAlignment="1">
      <alignment horizontal="center" vertical="center"/>
    </xf>
    <xf numFmtId="0" fontId="6" fillId="0" borderId="0" xfId="0" applyFont="1" applyAlignment="1">
      <alignment vertical="center"/>
    </xf>
    <xf numFmtId="0" fontId="6" fillId="3" borderId="92" xfId="0" applyFont="1" applyFill="1" applyBorder="1" applyAlignment="1">
      <alignment horizontal="center" vertical="center" wrapText="1"/>
    </xf>
    <xf numFmtId="0" fontId="6" fillId="3" borderId="30" xfId="0" applyFont="1" applyFill="1" applyBorder="1" applyAlignment="1">
      <alignment horizontal="center" vertical="center" wrapText="1"/>
    </xf>
    <xf numFmtId="0" fontId="6" fillId="0" borderId="0" xfId="0" applyFont="1" applyAlignment="1">
      <alignment horizontal="left" vertical="center" wrapText="1"/>
    </xf>
    <xf numFmtId="0" fontId="17" fillId="3" borderId="92" xfId="0" applyFont="1" applyFill="1" applyBorder="1" applyAlignment="1">
      <alignment horizontal="center" vertical="center" wrapText="1"/>
    </xf>
    <xf numFmtId="49" fontId="10" fillId="6" borderId="71" xfId="0" applyNumberFormat="1" applyFont="1" applyFill="1" applyBorder="1" applyAlignment="1">
      <alignment horizontal="center" vertical="center" wrapText="1"/>
    </xf>
    <xf numFmtId="1" fontId="10" fillId="7" borderId="63" xfId="0" applyNumberFormat="1" applyFont="1" applyFill="1" applyBorder="1" applyAlignment="1">
      <alignment horizontal="center" vertical="center"/>
    </xf>
    <xf numFmtId="3" fontId="10" fillId="7" borderId="76" xfId="0" applyNumberFormat="1" applyFont="1" applyFill="1" applyBorder="1" applyAlignment="1">
      <alignment horizontal="center" vertical="center"/>
    </xf>
    <xf numFmtId="3" fontId="10" fillId="6" borderId="76" xfId="0" applyNumberFormat="1" applyFont="1" applyFill="1" applyBorder="1" applyAlignment="1">
      <alignment horizontal="center" vertical="center"/>
    </xf>
    <xf numFmtId="3" fontId="10" fillId="6" borderId="65" xfId="0" applyNumberFormat="1" applyFont="1" applyFill="1" applyBorder="1" applyAlignment="1">
      <alignment horizontal="center" vertical="center"/>
    </xf>
    <xf numFmtId="1" fontId="6" fillId="12" borderId="64" xfId="0" applyNumberFormat="1" applyFont="1" applyFill="1" applyBorder="1" applyAlignment="1">
      <alignment horizontal="center" vertical="center"/>
    </xf>
    <xf numFmtId="1" fontId="6" fillId="12" borderId="64" xfId="0" applyNumberFormat="1" applyFont="1" applyFill="1" applyBorder="1" applyAlignment="1">
      <alignment horizontal="center" vertical="center" wrapText="1"/>
    </xf>
    <xf numFmtId="1" fontId="6" fillId="12" borderId="64" xfId="0" quotePrefix="1" applyNumberFormat="1" applyFont="1" applyFill="1" applyBorder="1" applyAlignment="1">
      <alignment horizontal="center" vertical="center"/>
    </xf>
    <xf numFmtId="1" fontId="6" fillId="12" borderId="76" xfId="0" applyNumberFormat="1" applyFont="1" applyFill="1" applyBorder="1" applyAlignment="1">
      <alignment horizontal="center" vertical="center"/>
    </xf>
    <xf numFmtId="0" fontId="6" fillId="0" borderId="0" xfId="0" applyFont="1" applyAlignment="1">
      <alignment horizontal="center" vertical="center" wrapText="1"/>
    </xf>
    <xf numFmtId="0" fontId="6" fillId="4" borderId="0" xfId="0" applyFont="1" applyFill="1" applyAlignment="1">
      <alignment horizontal="center" vertical="center"/>
    </xf>
    <xf numFmtId="0" fontId="6" fillId="4" borderId="0" xfId="0" applyFont="1" applyFill="1" applyAlignment="1">
      <alignment horizontal="center" vertical="center" wrapText="1"/>
    </xf>
    <xf numFmtId="0" fontId="13" fillId="3" borderId="143" xfId="0" applyFont="1" applyFill="1" applyBorder="1" applyAlignment="1">
      <alignment horizontal="center" vertical="center"/>
    </xf>
    <xf numFmtId="0" fontId="13" fillId="3" borderId="145" xfId="0" applyFont="1" applyFill="1" applyBorder="1" applyAlignment="1">
      <alignment horizontal="center" vertical="center" wrapText="1"/>
    </xf>
    <xf numFmtId="0" fontId="13" fillId="3" borderId="146" xfId="0" applyFont="1" applyFill="1" applyBorder="1" applyAlignment="1">
      <alignment horizontal="left" vertical="center" wrapText="1"/>
    </xf>
    <xf numFmtId="0" fontId="13" fillId="3" borderId="146" xfId="0" applyFont="1" applyFill="1" applyBorder="1" applyAlignment="1">
      <alignment vertical="center"/>
    </xf>
    <xf numFmtId="0" fontId="13" fillId="3" borderId="147" xfId="0" applyFont="1" applyFill="1" applyBorder="1" applyAlignment="1">
      <alignment horizontal="center" vertical="center" wrapText="1"/>
    </xf>
    <xf numFmtId="0" fontId="13" fillId="3" borderId="147" xfId="0" applyFont="1" applyFill="1" applyBorder="1" applyAlignment="1">
      <alignment horizontal="center" vertical="center"/>
    </xf>
    <xf numFmtId="0" fontId="13" fillId="3" borderId="148" xfId="0" applyFont="1" applyFill="1" applyBorder="1" applyAlignment="1">
      <alignment horizontal="center" vertical="center"/>
    </xf>
    <xf numFmtId="0" fontId="13" fillId="3" borderId="149" xfId="0" applyFont="1" applyFill="1" applyBorder="1" applyAlignment="1">
      <alignment horizontal="center" vertical="center"/>
    </xf>
    <xf numFmtId="0" fontId="13" fillId="3" borderId="150" xfId="0" applyFont="1" applyFill="1" applyBorder="1" applyAlignment="1">
      <alignment horizontal="center" vertical="center" wrapText="1"/>
    </xf>
    <xf numFmtId="0" fontId="13" fillId="3" borderId="151" xfId="0" applyFont="1" applyFill="1" applyBorder="1" applyAlignment="1">
      <alignment horizontal="left" vertical="center" wrapText="1"/>
    </xf>
    <xf numFmtId="0" fontId="13" fillId="3" borderId="151" xfId="0" applyFont="1" applyFill="1" applyBorder="1" applyAlignment="1">
      <alignment vertical="center"/>
    </xf>
    <xf numFmtId="0" fontId="13" fillId="3" borderId="92" xfId="0" applyFont="1" applyFill="1" applyBorder="1" applyAlignment="1">
      <alignment horizontal="center" vertical="center" wrapText="1"/>
    </xf>
    <xf numFmtId="0" fontId="13" fillId="3" borderId="92" xfId="0" applyFont="1" applyFill="1" applyBorder="1" applyAlignment="1">
      <alignment horizontal="center" vertical="center"/>
    </xf>
    <xf numFmtId="0" fontId="13" fillId="3" borderId="30" xfId="0" applyFont="1" applyFill="1" applyBorder="1" applyAlignment="1">
      <alignment horizontal="center" vertical="center"/>
    </xf>
    <xf numFmtId="0" fontId="13" fillId="3" borderId="152" xfId="0" applyFont="1" applyFill="1" applyBorder="1" applyAlignment="1">
      <alignment horizontal="center" vertical="center"/>
    </xf>
    <xf numFmtId="0" fontId="13" fillId="3" borderId="31" xfId="0" applyFont="1" applyFill="1" applyBorder="1" applyAlignment="1">
      <alignment horizontal="center" vertical="center" wrapText="1"/>
    </xf>
    <xf numFmtId="0" fontId="13" fillId="3" borderId="29" xfId="0" applyFont="1" applyFill="1" applyBorder="1" applyAlignment="1">
      <alignment horizontal="left" vertical="center" wrapText="1"/>
    </xf>
    <xf numFmtId="0" fontId="13" fillId="3" borderId="29" xfId="0" applyFont="1" applyFill="1" applyBorder="1" applyAlignment="1">
      <alignment vertical="center"/>
    </xf>
    <xf numFmtId="0" fontId="13" fillId="2" borderId="28" xfId="0" applyFont="1" applyFill="1" applyBorder="1" applyAlignment="1">
      <alignment horizontal="center" vertical="center" wrapText="1"/>
    </xf>
    <xf numFmtId="0" fontId="6" fillId="3" borderId="92" xfId="0" quotePrefix="1" applyFont="1" applyFill="1" applyBorder="1" applyAlignment="1">
      <alignment horizontal="center" vertical="center"/>
    </xf>
    <xf numFmtId="0" fontId="6" fillId="3" borderId="92" xfId="0" quotePrefix="1" applyFont="1" applyFill="1" applyBorder="1" applyAlignment="1">
      <alignment horizontal="center" vertical="center" wrapText="1"/>
    </xf>
    <xf numFmtId="16" fontId="6" fillId="3" borderId="92" xfId="0" applyNumberFormat="1" applyFont="1" applyFill="1" applyBorder="1" applyAlignment="1">
      <alignment horizontal="center" vertical="center"/>
    </xf>
    <xf numFmtId="0" fontId="6" fillId="3" borderId="29" xfId="0" applyFont="1" applyFill="1" applyBorder="1" applyAlignment="1">
      <alignment vertical="center" wrapText="1"/>
    </xf>
    <xf numFmtId="0" fontId="6" fillId="3" borderId="31" xfId="0" applyFont="1" applyFill="1" applyBorder="1" applyAlignment="1">
      <alignment horizontal="left" vertical="center" wrapText="1"/>
    </xf>
    <xf numFmtId="0" fontId="12" fillId="3" borderId="92" xfId="0" applyFont="1" applyFill="1" applyBorder="1" applyAlignment="1">
      <alignment horizontal="center" vertical="center" wrapText="1"/>
    </xf>
    <xf numFmtId="17" fontId="6" fillId="3" borderId="92" xfId="0" applyNumberFormat="1" applyFont="1" applyFill="1" applyBorder="1" applyAlignment="1">
      <alignment horizontal="center" vertical="center"/>
    </xf>
    <xf numFmtId="0" fontId="6" fillId="3" borderId="153" xfId="0" applyFont="1" applyFill="1" applyBorder="1" applyAlignment="1">
      <alignment horizontal="center" vertical="center" wrapText="1"/>
    </xf>
    <xf numFmtId="0" fontId="6" fillId="3" borderId="153" xfId="0" applyFont="1" applyFill="1" applyBorder="1" applyAlignment="1">
      <alignment horizontal="center" vertical="center"/>
    </xf>
    <xf numFmtId="0" fontId="6" fillId="3" borderId="34" xfId="0" applyFont="1" applyFill="1" applyBorder="1" applyAlignment="1">
      <alignment vertical="center"/>
    </xf>
    <xf numFmtId="0" fontId="6" fillId="3" borderId="29" xfId="0" applyFont="1" applyFill="1" applyBorder="1" applyAlignment="1">
      <alignment horizontal="center" vertical="center"/>
    </xf>
    <xf numFmtId="0" fontId="6" fillId="3" borderId="34" xfId="0" applyFont="1" applyFill="1" applyBorder="1" applyAlignment="1">
      <alignment horizontal="center" vertical="center"/>
    </xf>
    <xf numFmtId="0" fontId="12" fillId="3" borderId="154" xfId="0" applyFont="1" applyFill="1" applyBorder="1" applyAlignment="1">
      <alignment horizontal="center" vertical="center"/>
    </xf>
    <xf numFmtId="0" fontId="6" fillId="3" borderId="156" xfId="0" applyFont="1" applyFill="1" applyBorder="1" applyAlignment="1">
      <alignment horizontal="center" vertical="center" wrapText="1"/>
    </xf>
    <xf numFmtId="0" fontId="6" fillId="3" borderId="33" xfId="0" applyFont="1" applyFill="1" applyBorder="1" applyAlignment="1">
      <alignment horizontal="center" vertical="center"/>
    </xf>
    <xf numFmtId="0" fontId="12" fillId="3" borderId="157" xfId="0" applyFont="1" applyFill="1" applyBorder="1" applyAlignment="1">
      <alignment horizontal="center" vertical="center"/>
    </xf>
    <xf numFmtId="0" fontId="0" fillId="3" borderId="92" xfId="0" applyFill="1" applyBorder="1" applyAlignment="1">
      <alignment horizontal="center" vertical="center"/>
    </xf>
    <xf numFmtId="9" fontId="6" fillId="10" borderId="86" xfId="0" applyNumberFormat="1" applyFont="1" applyFill="1" applyBorder="1" applyAlignment="1">
      <alignment horizontal="center"/>
    </xf>
    <xf numFmtId="49" fontId="6" fillId="10" borderId="109" xfId="0" applyNumberFormat="1" applyFont="1" applyFill="1" applyBorder="1" applyAlignment="1">
      <alignment horizontal="center"/>
    </xf>
    <xf numFmtId="49" fontId="6" fillId="4" borderId="0" xfId="0" applyNumberFormat="1" applyFont="1" applyFill="1" applyAlignment="1">
      <alignment horizontal="center"/>
    </xf>
    <xf numFmtId="0" fontId="6" fillId="6" borderId="71" xfId="0" applyFont="1" applyFill="1" applyBorder="1" applyAlignment="1">
      <alignment horizontal="center" vertical="center" wrapText="1"/>
    </xf>
    <xf numFmtId="49" fontId="6" fillId="6" borderId="71" xfId="0" applyNumberFormat="1" applyFont="1" applyFill="1" applyBorder="1" applyAlignment="1">
      <alignment horizontal="center" vertical="center" wrapText="1"/>
    </xf>
    <xf numFmtId="0" fontId="6" fillId="6" borderId="65" xfId="0" applyFont="1" applyFill="1" applyBorder="1" applyAlignment="1">
      <alignment horizontal="center" vertical="center" wrapText="1"/>
    </xf>
    <xf numFmtId="0" fontId="6" fillId="6" borderId="65" xfId="0" applyFont="1" applyFill="1" applyBorder="1" applyAlignment="1">
      <alignment horizontal="left" vertical="center" wrapText="1"/>
    </xf>
    <xf numFmtId="10" fontId="0" fillId="4" borderId="0" xfId="0" applyNumberFormat="1" applyFill="1" applyAlignment="1">
      <alignment horizontal="center"/>
    </xf>
    <xf numFmtId="0" fontId="6" fillId="3" borderId="32" xfId="0" applyFont="1" applyFill="1" applyBorder="1" applyAlignment="1">
      <alignment horizontal="center" vertical="center" wrapText="1"/>
    </xf>
    <xf numFmtId="0" fontId="16" fillId="3" borderId="29" xfId="0" quotePrefix="1" applyFont="1" applyFill="1" applyBorder="1" applyAlignment="1">
      <alignment vertical="center"/>
    </xf>
    <xf numFmtId="16" fontId="6" fillId="6" borderId="70" xfId="0" applyNumberFormat="1" applyFont="1" applyFill="1" applyBorder="1" applyAlignment="1">
      <alignment horizontal="center" vertical="center" wrapText="1"/>
    </xf>
    <xf numFmtId="0" fontId="13" fillId="2" borderId="144" xfId="0" applyFont="1" applyFill="1" applyBorder="1" applyAlignment="1">
      <alignment horizontal="center" vertical="center" wrapText="1"/>
    </xf>
    <xf numFmtId="0" fontId="0" fillId="2" borderId="28" xfId="0" applyFill="1" applyBorder="1" applyAlignment="1">
      <alignment horizontal="center" vertical="center" wrapText="1"/>
    </xf>
    <xf numFmtId="0" fontId="17" fillId="2" borderId="28" xfId="0" applyFont="1" applyFill="1" applyBorder="1" applyAlignment="1">
      <alignment horizontal="center" vertical="center" wrapText="1"/>
    </xf>
    <xf numFmtId="0" fontId="6" fillId="2" borderId="142" xfId="0" applyFont="1" applyFill="1" applyBorder="1" applyAlignment="1">
      <alignment horizontal="center" vertical="center" wrapText="1"/>
    </xf>
    <xf numFmtId="0" fontId="6" fillId="2" borderId="155" xfId="0" applyFont="1" applyFill="1" applyBorder="1" applyAlignment="1">
      <alignment horizontal="center" vertical="center" wrapText="1"/>
    </xf>
    <xf numFmtId="0" fontId="19" fillId="15" borderId="0" xfId="0" applyFont="1" applyFill="1" applyAlignment="1">
      <alignment horizontal="center" vertical="center" wrapText="1"/>
    </xf>
    <xf numFmtId="1" fontId="19" fillId="15" borderId="0" xfId="0" applyNumberFormat="1" applyFont="1" applyFill="1" applyAlignment="1">
      <alignment horizontal="center" vertical="center" wrapText="1"/>
    </xf>
    <xf numFmtId="0" fontId="7" fillId="15" borderId="0" xfId="0" applyFont="1" applyFill="1" applyAlignment="1">
      <alignment horizontal="center" vertical="top"/>
    </xf>
    <xf numFmtId="0" fontId="10" fillId="15" borderId="0" xfId="0" applyFont="1" applyFill="1" applyAlignment="1">
      <alignment horizontal="center" vertical="top"/>
    </xf>
    <xf numFmtId="0" fontId="0" fillId="15" borderId="0" xfId="0" applyFill="1" applyAlignment="1">
      <alignment horizontal="center" vertical="center"/>
    </xf>
    <xf numFmtId="1" fontId="6" fillId="15" borderId="127" xfId="0" applyNumberFormat="1" applyFont="1" applyFill="1" applyBorder="1" applyAlignment="1">
      <alignment horizontal="center" vertical="center"/>
    </xf>
    <xf numFmtId="1" fontId="0" fillId="15" borderId="128" xfId="0" applyNumberFormat="1" applyFill="1" applyBorder="1" applyAlignment="1">
      <alignment horizontal="center" vertical="center"/>
    </xf>
    <xf numFmtId="1" fontId="0" fillId="15" borderId="129" xfId="0" applyNumberFormat="1" applyFill="1" applyBorder="1" applyAlignment="1">
      <alignment horizontal="center" vertical="center"/>
    </xf>
    <xf numFmtId="1" fontId="6" fillId="15" borderId="130" xfId="0" applyNumberFormat="1" applyFont="1" applyFill="1" applyBorder="1" applyAlignment="1">
      <alignment horizontal="center" vertical="center"/>
    </xf>
    <xf numFmtId="1" fontId="0" fillId="15" borderId="131" xfId="0" applyNumberFormat="1" applyFill="1" applyBorder="1" applyAlignment="1">
      <alignment horizontal="center" vertical="center"/>
    </xf>
    <xf numFmtId="1" fontId="0" fillId="15" borderId="132" xfId="0" applyNumberFormat="1" applyFill="1" applyBorder="1" applyAlignment="1">
      <alignment horizontal="center" vertical="center"/>
    </xf>
    <xf numFmtId="1" fontId="6" fillId="15" borderId="133" xfId="0" applyNumberFormat="1" applyFont="1" applyFill="1" applyBorder="1" applyAlignment="1">
      <alignment horizontal="center" vertical="center"/>
    </xf>
    <xf numFmtId="1" fontId="0" fillId="15" borderId="134" xfId="0" applyNumberFormat="1" applyFill="1" applyBorder="1" applyAlignment="1">
      <alignment horizontal="center" vertical="center"/>
    </xf>
    <xf numFmtId="1" fontId="0" fillId="15" borderId="135" xfId="0" applyNumberFormat="1" applyFill="1" applyBorder="1" applyAlignment="1">
      <alignment horizontal="center" vertical="center"/>
    </xf>
    <xf numFmtId="1" fontId="0" fillId="15" borderId="0" xfId="0" applyNumberFormat="1" applyFill="1" applyAlignment="1">
      <alignment horizontal="center" vertical="center"/>
    </xf>
    <xf numFmtId="0" fontId="9" fillId="15" borderId="0" xfId="0" applyFont="1" applyFill="1" applyAlignment="1">
      <alignment horizontal="center" vertical="center"/>
    </xf>
    <xf numFmtId="0" fontId="9" fillId="13" borderId="136" xfId="0" applyFont="1" applyFill="1" applyBorder="1" applyAlignment="1">
      <alignment horizontal="center" vertical="center"/>
    </xf>
    <xf numFmtId="0" fontId="9" fillId="13" borderId="137" xfId="0" applyFont="1" applyFill="1" applyBorder="1" applyAlignment="1">
      <alignment horizontal="center" vertical="center"/>
    </xf>
    <xf numFmtId="0" fontId="9" fillId="13" borderId="138" xfId="0" applyFont="1" applyFill="1" applyBorder="1" applyAlignment="1">
      <alignment horizontal="center" vertical="center"/>
    </xf>
    <xf numFmtId="1" fontId="9" fillId="13" borderId="139" xfId="0" applyNumberFormat="1" applyFont="1" applyFill="1" applyBorder="1" applyAlignment="1">
      <alignment horizontal="center"/>
    </xf>
    <xf numFmtId="1" fontId="9" fillId="13" borderId="140" xfId="0" applyNumberFormat="1" applyFont="1" applyFill="1" applyBorder="1" applyAlignment="1">
      <alignment horizontal="center"/>
    </xf>
    <xf numFmtId="1" fontId="9" fillId="13" borderId="140" xfId="0" applyNumberFormat="1" applyFont="1" applyFill="1" applyBorder="1" applyAlignment="1">
      <alignment horizontal="center" wrapText="1"/>
    </xf>
    <xf numFmtId="1" fontId="9" fillId="13" borderId="141" xfId="0" applyNumberFormat="1" applyFont="1" applyFill="1" applyBorder="1" applyAlignment="1">
      <alignment horizontal="center"/>
    </xf>
    <xf numFmtId="0" fontId="30" fillId="0" borderId="0" xfId="0" applyFont="1" applyAlignment="1">
      <alignment horizontal="center" vertical="center"/>
    </xf>
    <xf numFmtId="0" fontId="8" fillId="3" borderId="43" xfId="0" applyFont="1" applyFill="1" applyBorder="1" applyAlignment="1">
      <alignment horizontal="center" vertical="center" wrapText="1"/>
    </xf>
    <xf numFmtId="0" fontId="6" fillId="13" borderId="0" xfId="0" applyFont="1" applyFill="1" applyAlignment="1">
      <alignment horizontal="center" vertical="center"/>
    </xf>
    <xf numFmtId="2" fontId="0" fillId="14" borderId="0" xfId="0" applyNumberFormat="1" applyFill="1" applyAlignment="1">
      <alignment horizontal="center" vertical="center"/>
    </xf>
    <xf numFmtId="4" fontId="0" fillId="14" borderId="0" xfId="0" applyNumberFormat="1" applyFill="1" applyAlignment="1">
      <alignment horizontal="center" vertical="center"/>
    </xf>
    <xf numFmtId="0" fontId="0" fillId="13" borderId="0" xfId="0" applyFill="1" applyAlignment="1">
      <alignment horizontal="center" vertical="center"/>
    </xf>
    <xf numFmtId="0" fontId="0" fillId="14" borderId="0" xfId="0" applyFill="1" applyAlignment="1">
      <alignment horizontal="center" vertical="center"/>
    </xf>
    <xf numFmtId="0" fontId="6" fillId="14" borderId="0" xfId="0" applyFont="1" applyFill="1" applyAlignment="1">
      <alignment horizontal="center" vertical="center"/>
    </xf>
    <xf numFmtId="0" fontId="9" fillId="7" borderId="11" xfId="0" quotePrefix="1" applyFont="1" applyFill="1" applyBorder="1" applyAlignment="1">
      <alignment horizontal="center" vertical="center" wrapText="1"/>
    </xf>
    <xf numFmtId="0" fontId="0" fillId="16" borderId="0" xfId="0" applyFill="1" applyAlignment="1">
      <alignment horizontal="center" vertical="center"/>
    </xf>
    <xf numFmtId="0" fontId="0" fillId="17" borderId="0" xfId="0" applyFill="1" applyAlignment="1">
      <alignment horizontal="center" vertical="center"/>
    </xf>
    <xf numFmtId="0" fontId="0" fillId="18" borderId="0" xfId="0" applyFill="1" applyAlignment="1">
      <alignment horizontal="center" vertical="center"/>
    </xf>
    <xf numFmtId="0" fontId="0" fillId="19" borderId="0" xfId="0" applyFill="1" applyAlignment="1">
      <alignment horizontal="center" vertical="center"/>
    </xf>
    <xf numFmtId="0" fontId="6" fillId="19" borderId="0" xfId="0" applyFont="1" applyFill="1" applyAlignment="1">
      <alignment horizontal="center" vertical="center"/>
    </xf>
    <xf numFmtId="0" fontId="6" fillId="16" borderId="0" xfId="0" applyFont="1" applyFill="1" applyAlignment="1">
      <alignment horizontal="center" vertical="center"/>
    </xf>
    <xf numFmtId="0" fontId="6" fillId="17" borderId="0" xfId="0" applyFont="1" applyFill="1" applyAlignment="1">
      <alignment horizontal="center" vertical="center"/>
    </xf>
    <xf numFmtId="0" fontId="6" fillId="18" borderId="0" xfId="0" applyFont="1" applyFill="1" applyAlignment="1">
      <alignment horizontal="center" vertical="center"/>
    </xf>
    <xf numFmtId="16" fontId="9" fillId="7" borderId="11" xfId="0" applyNumberFormat="1" applyFont="1" applyFill="1" applyBorder="1" applyAlignment="1">
      <alignment horizontal="center" vertical="center" wrapText="1"/>
    </xf>
    <xf numFmtId="0" fontId="13" fillId="3" borderId="29" xfId="0" quotePrefix="1" applyFont="1" applyFill="1" applyBorder="1" applyAlignment="1">
      <alignment horizontal="left" vertical="center" wrapText="1"/>
    </xf>
    <xf numFmtId="0" fontId="6" fillId="6" borderId="63" xfId="0" applyFont="1" applyFill="1" applyBorder="1" applyAlignment="1">
      <alignment horizontal="left" vertical="center" wrapText="1"/>
    </xf>
    <xf numFmtId="0" fontId="8" fillId="3" borderId="45" xfId="0" quotePrefix="1" applyFont="1" applyFill="1" applyBorder="1" applyAlignment="1">
      <alignment horizontal="center" vertical="center" wrapText="1"/>
    </xf>
    <xf numFmtId="16" fontId="6" fillId="3" borderId="92" xfId="0" quotePrefix="1" applyNumberFormat="1" applyFont="1" applyFill="1" applyBorder="1" applyAlignment="1">
      <alignment horizontal="center" vertical="center"/>
    </xf>
    <xf numFmtId="0" fontId="49" fillId="0" borderId="0" xfId="1" applyFont="1" applyAlignment="1">
      <alignment horizontal="center" vertical="center" wrapText="1"/>
    </xf>
    <xf numFmtId="0" fontId="49" fillId="0" borderId="0" xfId="1" applyFont="1" applyAlignment="1">
      <alignment horizontal="center" vertical="center"/>
    </xf>
    <xf numFmtId="172" fontId="49" fillId="0" borderId="0" xfId="1" applyNumberFormat="1" applyFont="1" applyAlignment="1">
      <alignment horizontal="center" vertical="center"/>
    </xf>
    <xf numFmtId="0" fontId="5" fillId="0" borderId="0" xfId="1" applyAlignment="1">
      <alignment horizontal="center" vertical="center"/>
    </xf>
    <xf numFmtId="0" fontId="5" fillId="0" borderId="0" xfId="1" applyAlignment="1">
      <alignment horizontal="center" vertical="center" wrapText="1"/>
    </xf>
    <xf numFmtId="172" fontId="5" fillId="0" borderId="0" xfId="1" applyNumberFormat="1" applyAlignment="1">
      <alignment horizontal="center" vertical="center"/>
    </xf>
    <xf numFmtId="0" fontId="50" fillId="0" borderId="0" xfId="1" applyFont="1" applyAlignment="1">
      <alignment horizontal="center" vertical="center" wrapText="1"/>
    </xf>
    <xf numFmtId="0" fontId="50" fillId="0" borderId="0" xfId="1" applyFont="1" applyAlignment="1">
      <alignment horizontal="center" vertical="center"/>
    </xf>
    <xf numFmtId="172" fontId="50" fillId="0" borderId="0" xfId="1" applyNumberFormat="1" applyFont="1" applyAlignment="1">
      <alignment horizontal="center" vertical="center"/>
    </xf>
    <xf numFmtId="1" fontId="52" fillId="0" borderId="0" xfId="1" applyNumberFormat="1" applyFont="1" applyAlignment="1">
      <alignment horizontal="center" vertical="center" wrapText="1"/>
    </xf>
    <xf numFmtId="1" fontId="53" fillId="0" borderId="0" xfId="1" applyNumberFormat="1" applyFont="1" applyAlignment="1">
      <alignment horizontal="center" vertical="center"/>
    </xf>
    <xf numFmtId="0" fontId="53" fillId="0" borderId="0" xfId="1" applyFont="1" applyAlignment="1">
      <alignment horizontal="center" vertical="center" wrapText="1"/>
    </xf>
    <xf numFmtId="0" fontId="53" fillId="0" borderId="0" xfId="1" applyFont="1" applyAlignment="1">
      <alignment horizontal="center" vertical="center"/>
    </xf>
    <xf numFmtId="1" fontId="53" fillId="0" borderId="0" xfId="1" applyNumberFormat="1" applyFont="1" applyAlignment="1">
      <alignment horizontal="center" vertical="center" wrapText="1"/>
    </xf>
    <xf numFmtId="1" fontId="52" fillId="0" borderId="0" xfId="1" applyNumberFormat="1" applyFont="1" applyAlignment="1">
      <alignment horizontal="center" vertical="center"/>
    </xf>
    <xf numFmtId="165" fontId="52" fillId="0" borderId="0" xfId="1" applyNumberFormat="1" applyFont="1" applyAlignment="1">
      <alignment horizontal="center" vertical="center" wrapText="1"/>
    </xf>
    <xf numFmtId="165" fontId="53" fillId="0" borderId="0" xfId="1" applyNumberFormat="1" applyFont="1" applyAlignment="1">
      <alignment horizontal="center" vertical="center" wrapText="1"/>
    </xf>
    <xf numFmtId="2" fontId="53" fillId="0" borderId="0" xfId="1" applyNumberFormat="1" applyFont="1" applyAlignment="1">
      <alignment horizontal="center" vertical="center" wrapText="1"/>
    </xf>
    <xf numFmtId="0" fontId="4" fillId="0" borderId="0" xfId="1" applyFont="1" applyAlignment="1">
      <alignment horizontal="center" vertical="center" wrapText="1"/>
    </xf>
    <xf numFmtId="4" fontId="9" fillId="13" borderId="0" xfId="0" applyNumberFormat="1" applyFont="1" applyFill="1" applyAlignment="1">
      <alignment horizontal="center" vertical="center"/>
    </xf>
    <xf numFmtId="4" fontId="9" fillId="14" borderId="0" xfId="0" applyNumberFormat="1" applyFont="1" applyFill="1" applyAlignment="1">
      <alignment horizontal="center" vertical="center"/>
    </xf>
    <xf numFmtId="165" fontId="0" fillId="15" borderId="15" xfId="0" applyNumberFormat="1" applyFill="1" applyBorder="1" applyAlignment="1">
      <alignment horizontal="center" vertical="center"/>
    </xf>
    <xf numFmtId="165" fontId="0" fillId="14" borderId="0" xfId="0" applyNumberFormat="1" applyFill="1" applyAlignment="1">
      <alignment horizontal="center" vertical="center"/>
    </xf>
    <xf numFmtId="0" fontId="4" fillId="0" borderId="0" xfId="1" applyFont="1" applyAlignment="1">
      <alignment horizontal="center" vertical="center"/>
    </xf>
    <xf numFmtId="172" fontId="4" fillId="0" borderId="0" xfId="1" applyNumberFormat="1" applyFont="1" applyAlignment="1">
      <alignment horizontal="center" vertical="center"/>
    </xf>
    <xf numFmtId="164" fontId="53" fillId="0" borderId="0" xfId="1" applyNumberFormat="1" applyFont="1" applyAlignment="1">
      <alignment horizontal="center" vertical="center" wrapText="1"/>
    </xf>
    <xf numFmtId="164" fontId="52" fillId="0" borderId="0" xfId="1" applyNumberFormat="1" applyFont="1" applyAlignment="1">
      <alignment horizontal="center" vertical="center" wrapText="1"/>
    </xf>
    <xf numFmtId="164" fontId="7" fillId="2" borderId="68" xfId="0" applyNumberFormat="1" applyFont="1" applyFill="1" applyBorder="1" applyAlignment="1">
      <alignment horizontal="center" vertical="top" wrapText="1"/>
    </xf>
    <xf numFmtId="164" fontId="0" fillId="6" borderId="63" xfId="0" applyNumberFormat="1" applyFill="1" applyBorder="1" applyAlignment="1">
      <alignment horizontal="center" vertical="center" wrapText="1"/>
    </xf>
    <xf numFmtId="164" fontId="0" fillId="6" borderId="64" xfId="0" applyNumberFormat="1" applyFill="1" applyBorder="1" applyAlignment="1">
      <alignment horizontal="center" vertical="center" wrapText="1"/>
    </xf>
    <xf numFmtId="164" fontId="6" fillId="6" borderId="64" xfId="0" applyNumberFormat="1" applyFont="1" applyFill="1" applyBorder="1" applyAlignment="1">
      <alignment horizontal="center" vertical="center" wrapText="1"/>
    </xf>
    <xf numFmtId="164" fontId="10" fillId="6" borderId="64" xfId="0" applyNumberFormat="1" applyFont="1" applyFill="1" applyBorder="1" applyAlignment="1">
      <alignment horizontal="center" vertical="center" wrapText="1"/>
    </xf>
    <xf numFmtId="164" fontId="0" fillId="6" borderId="65" xfId="0" applyNumberFormat="1" applyFill="1" applyBorder="1" applyAlignment="1">
      <alignment horizontal="center" vertical="center" wrapText="1"/>
    </xf>
    <xf numFmtId="164" fontId="6" fillId="6" borderId="65" xfId="0" applyNumberFormat="1" applyFont="1" applyFill="1" applyBorder="1" applyAlignment="1">
      <alignment horizontal="center" vertical="center" wrapText="1"/>
    </xf>
    <xf numFmtId="164" fontId="9" fillId="2" borderId="90" xfId="0" applyNumberFormat="1" applyFont="1" applyFill="1" applyBorder="1" applyAlignment="1">
      <alignment horizontal="center" vertical="center" wrapText="1"/>
    </xf>
    <xf numFmtId="164" fontId="0" fillId="0" borderId="0" xfId="0" applyNumberFormat="1" applyAlignment="1">
      <alignment horizontal="center" vertical="center" wrapText="1"/>
    </xf>
    <xf numFmtId="165" fontId="0" fillId="6" borderId="64" xfId="0" applyNumberFormat="1" applyFill="1" applyBorder="1" applyAlignment="1">
      <alignment horizontal="center" vertical="center" wrapText="1"/>
    </xf>
    <xf numFmtId="165" fontId="6" fillId="6" borderId="64" xfId="0" applyNumberFormat="1" applyFont="1" applyFill="1" applyBorder="1" applyAlignment="1">
      <alignment horizontal="center" vertical="center" wrapText="1"/>
    </xf>
    <xf numFmtId="165" fontId="10" fillId="6" borderId="64" xfId="0" applyNumberFormat="1" applyFont="1" applyFill="1" applyBorder="1" applyAlignment="1">
      <alignment horizontal="center" vertical="center" wrapText="1"/>
    </xf>
    <xf numFmtId="173" fontId="10" fillId="6" borderId="64" xfId="0" applyNumberFormat="1" applyFont="1" applyFill="1" applyBorder="1" applyAlignment="1">
      <alignment horizontal="center" vertical="center" wrapText="1"/>
    </xf>
    <xf numFmtId="0" fontId="0" fillId="0" borderId="0" xfId="0" quotePrefix="1" applyAlignment="1">
      <alignment horizontal="center" vertical="center"/>
    </xf>
    <xf numFmtId="0" fontId="0" fillId="20" borderId="66" xfId="0" applyFill="1" applyBorder="1" applyAlignment="1">
      <alignment horizontal="center" vertical="center"/>
    </xf>
    <xf numFmtId="0" fontId="0" fillId="20" borderId="67" xfId="0" applyFill="1" applyBorder="1" applyAlignment="1">
      <alignment horizontal="center" vertical="center"/>
    </xf>
    <xf numFmtId="1" fontId="21" fillId="0" borderId="0" xfId="0" applyNumberFormat="1" applyFont="1" applyAlignment="1">
      <alignment horizontal="center" vertical="center" wrapText="1"/>
    </xf>
    <xf numFmtId="171" fontId="55" fillId="0" borderId="0" xfId="0" applyNumberFormat="1" applyFont="1" applyAlignment="1">
      <alignment horizontal="center" vertical="center" wrapText="1"/>
    </xf>
    <xf numFmtId="49" fontId="0" fillId="6" borderId="70" xfId="0" quotePrefix="1" applyNumberFormat="1" applyFill="1" applyBorder="1" applyAlignment="1">
      <alignment horizontal="center" vertical="center" wrapText="1"/>
    </xf>
    <xf numFmtId="0" fontId="3" fillId="0" borderId="0" xfId="2" applyAlignment="1">
      <alignment horizontal="center"/>
    </xf>
    <xf numFmtId="0" fontId="3" fillId="0" borderId="0" xfId="2" applyAlignment="1">
      <alignment horizontal="right"/>
    </xf>
    <xf numFmtId="175" fontId="3" fillId="0" borderId="0" xfId="2" applyNumberFormat="1" applyAlignment="1">
      <alignment horizontal="center"/>
    </xf>
    <xf numFmtId="165" fontId="3" fillId="0" borderId="0" xfId="2" applyNumberFormat="1" applyAlignment="1">
      <alignment horizontal="center"/>
    </xf>
    <xf numFmtId="3" fontId="3" fillId="0" borderId="0" xfId="2" applyNumberFormat="1" applyAlignment="1">
      <alignment horizontal="center"/>
    </xf>
    <xf numFmtId="0" fontId="3" fillId="21" borderId="0" xfId="2" applyFill="1" applyAlignment="1">
      <alignment horizontal="center"/>
    </xf>
    <xf numFmtId="4" fontId="3" fillId="21" borderId="0" xfId="2" applyNumberFormat="1" applyFill="1" applyAlignment="1">
      <alignment horizontal="center"/>
    </xf>
    <xf numFmtId="3" fontId="3" fillId="21" borderId="0" xfId="2" applyNumberFormat="1" applyFill="1" applyAlignment="1">
      <alignment horizontal="center"/>
    </xf>
    <xf numFmtId="4" fontId="3" fillId="0" borderId="0" xfId="2" applyNumberFormat="1" applyAlignment="1">
      <alignment horizontal="center"/>
    </xf>
    <xf numFmtId="176" fontId="3" fillId="0" borderId="0" xfId="2" applyNumberFormat="1" applyAlignment="1">
      <alignment horizontal="center"/>
    </xf>
    <xf numFmtId="174" fontId="3" fillId="0" borderId="0" xfId="2" applyNumberFormat="1" applyAlignment="1">
      <alignment horizontal="center"/>
    </xf>
    <xf numFmtId="2" fontId="3" fillId="0" borderId="0" xfId="2" applyNumberFormat="1" applyAlignment="1">
      <alignment horizontal="center"/>
    </xf>
    <xf numFmtId="0" fontId="3" fillId="0" borderId="0" xfId="2" applyAlignment="1">
      <alignment horizontal="left"/>
    </xf>
    <xf numFmtId="165" fontId="56" fillId="0" borderId="0" xfId="2" applyNumberFormat="1" applyFont="1" applyAlignment="1">
      <alignment horizontal="center"/>
    </xf>
    <xf numFmtId="0" fontId="2" fillId="0" borderId="0" xfId="2" applyFont="1" applyAlignment="1">
      <alignment horizontal="center"/>
    </xf>
    <xf numFmtId="0" fontId="1" fillId="0" borderId="0" xfId="2" applyFont="1" applyAlignment="1">
      <alignment horizontal="center"/>
    </xf>
    <xf numFmtId="173" fontId="6" fillId="6" borderId="64" xfId="0" applyNumberFormat="1" applyFont="1" applyFill="1" applyBorder="1" applyAlignment="1">
      <alignment horizontal="center" vertical="center" wrapText="1"/>
    </xf>
    <xf numFmtId="0" fontId="6" fillId="6" borderId="63" xfId="0" applyFont="1" applyFill="1" applyBorder="1" applyAlignment="1">
      <alignment horizontal="center" vertical="center" wrapText="1"/>
    </xf>
    <xf numFmtId="164" fontId="6" fillId="16" borderId="160" xfId="0" applyNumberFormat="1" applyFont="1" applyFill="1" applyBorder="1" applyAlignment="1">
      <alignment horizontal="center" vertical="center"/>
    </xf>
    <xf numFmtId="165" fontId="0" fillId="16" borderId="161" xfId="0" applyNumberFormat="1" applyFill="1" applyBorder="1" applyAlignment="1">
      <alignment horizontal="center" vertical="center"/>
    </xf>
    <xf numFmtId="164" fontId="6" fillId="16" borderId="162" xfId="0" applyNumberFormat="1" applyFont="1" applyFill="1" applyBorder="1" applyAlignment="1">
      <alignment horizontal="center" vertical="center"/>
    </xf>
    <xf numFmtId="165" fontId="0" fillId="16" borderId="163" xfId="0" applyNumberFormat="1" applyFill="1" applyBorder="1" applyAlignment="1">
      <alignment horizontal="center" vertical="center"/>
    </xf>
    <xf numFmtId="164" fontId="6" fillId="16" borderId="164" xfId="0" applyNumberFormat="1" applyFont="1" applyFill="1" applyBorder="1" applyAlignment="1">
      <alignment horizontal="center" vertical="center"/>
    </xf>
    <xf numFmtId="165" fontId="0" fillId="16" borderId="165" xfId="0" applyNumberFormat="1" applyFill="1" applyBorder="1" applyAlignment="1">
      <alignment horizontal="center" vertical="center"/>
    </xf>
    <xf numFmtId="177" fontId="0" fillId="6" borderId="64" xfId="0" applyNumberFormat="1" applyFill="1" applyBorder="1" applyAlignment="1">
      <alignment horizontal="center" vertical="center" wrapText="1"/>
    </xf>
    <xf numFmtId="177" fontId="6" fillId="6" borderId="64" xfId="0" applyNumberFormat="1" applyFont="1" applyFill="1" applyBorder="1" applyAlignment="1">
      <alignment horizontal="center" vertical="center" wrapText="1"/>
    </xf>
    <xf numFmtId="164" fontId="54" fillId="0" borderId="0" xfId="0" applyNumberFormat="1" applyFont="1" applyAlignment="1">
      <alignment horizontal="center" vertical="center" wrapText="1"/>
    </xf>
    <xf numFmtId="2" fontId="6" fillId="6" borderId="64" xfId="0" applyNumberFormat="1" applyFont="1" applyFill="1" applyBorder="1" applyAlignment="1">
      <alignment horizontal="center" vertical="center" wrapText="1"/>
    </xf>
    <xf numFmtId="168" fontId="6" fillId="6" borderId="64" xfId="0" applyNumberFormat="1" applyFont="1" applyFill="1" applyBorder="1" applyAlignment="1">
      <alignment horizontal="center" vertical="center" wrapText="1"/>
    </xf>
    <xf numFmtId="168" fontId="10" fillId="6" borderId="64" xfId="0" applyNumberFormat="1" applyFont="1" applyFill="1" applyBorder="1" applyAlignment="1">
      <alignment horizontal="center" vertical="center" wrapText="1"/>
    </xf>
    <xf numFmtId="2" fontId="0" fillId="6" borderId="64" xfId="0" applyNumberFormat="1" applyFill="1" applyBorder="1" applyAlignment="1">
      <alignment horizontal="center" vertical="center" wrapText="1"/>
    </xf>
    <xf numFmtId="2" fontId="10" fillId="6" borderId="64" xfId="0" applyNumberFormat="1" applyFont="1" applyFill="1" applyBorder="1" applyAlignment="1">
      <alignment horizontal="center" vertical="center" wrapText="1"/>
    </xf>
    <xf numFmtId="0" fontId="7" fillId="2" borderId="68" xfId="0" applyFont="1" applyFill="1" applyBorder="1" applyAlignment="1">
      <alignment horizontal="left" vertical="top"/>
    </xf>
    <xf numFmtId="1" fontId="7" fillId="2" borderId="94" xfId="0" applyNumberFormat="1" applyFont="1" applyFill="1" applyBorder="1" applyAlignment="1">
      <alignment horizontal="center" vertical="top" wrapText="1"/>
    </xf>
    <xf numFmtId="1" fontId="7" fillId="2" borderId="98" xfId="0" applyNumberFormat="1" applyFont="1" applyFill="1" applyBorder="1" applyAlignment="1">
      <alignment horizontal="center" vertical="top" wrapText="1"/>
    </xf>
    <xf numFmtId="1" fontId="9" fillId="7" borderId="95" xfId="0" applyNumberFormat="1" applyFont="1" applyFill="1" applyBorder="1" applyAlignment="1">
      <alignment horizontal="center" vertical="center"/>
    </xf>
    <xf numFmtId="1" fontId="9" fillId="7" borderId="99" xfId="0" applyNumberFormat="1" applyFont="1" applyFill="1" applyBorder="1" applyAlignment="1">
      <alignment horizontal="center" vertical="center"/>
    </xf>
    <xf numFmtId="1" fontId="9" fillId="7" borderId="96" xfId="0" applyNumberFormat="1" applyFont="1" applyFill="1" applyBorder="1" applyAlignment="1">
      <alignment horizontal="center" vertical="center"/>
    </xf>
    <xf numFmtId="1" fontId="9" fillId="7" borderId="100" xfId="0" applyNumberFormat="1" applyFont="1" applyFill="1" applyBorder="1" applyAlignment="1">
      <alignment horizontal="center" vertical="center"/>
    </xf>
    <xf numFmtId="1" fontId="9" fillId="2" borderId="90" xfId="0" applyNumberFormat="1" applyFont="1" applyFill="1" applyBorder="1" applyAlignment="1">
      <alignment horizontal="center" vertical="center" wrapText="1"/>
    </xf>
    <xf numFmtId="1" fontId="9" fillId="0" borderId="0" xfId="0" applyNumberFormat="1" applyFont="1" applyAlignment="1">
      <alignment horizontal="center" vertical="center"/>
    </xf>
    <xf numFmtId="1" fontId="6" fillId="7" borderId="64" xfId="0" applyNumberFormat="1" applyFont="1" applyFill="1" applyBorder="1" applyAlignment="1">
      <alignment horizontal="center" vertical="center"/>
    </xf>
    <xf numFmtId="1" fontId="0" fillId="7" borderId="76" xfId="0" applyNumberFormat="1" applyFill="1" applyBorder="1" applyAlignment="1">
      <alignment horizontal="center" vertical="center"/>
    </xf>
    <xf numFmtId="2" fontId="6" fillId="7" borderId="64" xfId="0" applyNumberFormat="1" applyFont="1" applyFill="1" applyBorder="1" applyAlignment="1">
      <alignment horizontal="center" vertical="center"/>
    </xf>
    <xf numFmtId="164" fontId="19" fillId="0" borderId="0" xfId="0" applyNumberFormat="1" applyFont="1" applyAlignment="1">
      <alignment horizontal="center" vertical="center" wrapText="1"/>
    </xf>
    <xf numFmtId="164" fontId="7" fillId="2" borderId="68" xfId="0" applyNumberFormat="1" applyFont="1" applyFill="1" applyBorder="1" applyAlignment="1">
      <alignment horizontal="center" vertical="top"/>
    </xf>
    <xf numFmtId="164" fontId="6" fillId="7" borderId="64" xfId="0" applyNumberFormat="1" applyFont="1" applyFill="1" applyBorder="1" applyAlignment="1">
      <alignment horizontal="center" vertical="center"/>
    </xf>
    <xf numFmtId="164" fontId="0" fillId="0" borderId="0" xfId="0" applyNumberFormat="1" applyAlignment="1">
      <alignment horizontal="center" vertical="center"/>
    </xf>
    <xf numFmtId="164" fontId="0" fillId="7" borderId="64" xfId="0" quotePrefix="1" applyNumberFormat="1" applyFill="1" applyBorder="1" applyAlignment="1">
      <alignment horizontal="center" vertical="center"/>
    </xf>
    <xf numFmtId="4" fontId="6" fillId="13" borderId="0" xfId="0" applyNumberFormat="1" applyFont="1" applyFill="1" applyAlignment="1">
      <alignment horizontal="center" vertical="center"/>
    </xf>
    <xf numFmtId="4" fontId="0" fillId="13" borderId="0" xfId="0" applyNumberFormat="1" applyFill="1" applyAlignment="1">
      <alignment horizontal="center" vertical="center"/>
    </xf>
    <xf numFmtId="4" fontId="0" fillId="0" borderId="0" xfId="0" applyNumberFormat="1" applyAlignment="1">
      <alignment horizontal="center" vertical="center"/>
    </xf>
    <xf numFmtId="0" fontId="0" fillId="0" borderId="0" xfId="0" applyAlignment="1">
      <alignment horizontal="center" vertical="center"/>
    </xf>
    <xf numFmtId="0" fontId="31" fillId="9" borderId="158" xfId="0" applyFont="1" applyFill="1" applyBorder="1" applyAlignment="1">
      <alignment horizontal="center"/>
    </xf>
    <xf numFmtId="0" fontId="32" fillId="0" borderId="159" xfId="0" applyFont="1" applyBorder="1" applyAlignment="1">
      <alignment horizontal="center"/>
    </xf>
    <xf numFmtId="0" fontId="31" fillId="9" borderId="159" xfId="0" applyFont="1" applyFill="1" applyBorder="1" applyAlignment="1">
      <alignment horizontal="center"/>
    </xf>
    <xf numFmtId="0" fontId="36" fillId="4" borderId="0" xfId="0" applyFont="1" applyFill="1" applyAlignment="1">
      <alignment horizontal="center"/>
    </xf>
    <xf numFmtId="0" fontId="37" fillId="5" borderId="4" xfId="0" applyFont="1" applyFill="1" applyBorder="1" applyAlignment="1">
      <alignment horizontal="center"/>
    </xf>
    <xf numFmtId="0" fontId="0" fillId="0" borderId="5" xfId="0" applyBorder="1" applyAlignment="1">
      <alignment horizontal="center"/>
    </xf>
    <xf numFmtId="0" fontId="0" fillId="0" borderId="14" xfId="0" applyBorder="1" applyAlignment="1">
      <alignment horizontal="center"/>
    </xf>
    <xf numFmtId="0" fontId="0" fillId="2" borderId="24" xfId="0" applyFill="1" applyBorder="1" applyAlignment="1">
      <alignment horizontal="center"/>
    </xf>
    <xf numFmtId="0" fontId="0" fillId="2" borderId="25" xfId="0" applyFill="1" applyBorder="1" applyAlignment="1">
      <alignment horizontal="center"/>
    </xf>
    <xf numFmtId="0" fontId="0" fillId="2" borderId="23" xfId="0" applyFill="1" applyBorder="1" applyAlignment="1">
      <alignment horizontal="center"/>
    </xf>
    <xf numFmtId="0" fontId="7" fillId="16" borderId="0" xfId="0" applyFont="1" applyFill="1" applyAlignment="1">
      <alignment horizontal="center" vertical="center"/>
    </xf>
    <xf numFmtId="0" fontId="7" fillId="17" borderId="0" xfId="0" applyFont="1" applyFill="1" applyAlignment="1">
      <alignment horizontal="center" vertical="center"/>
    </xf>
    <xf numFmtId="0" fontId="7" fillId="18" borderId="0" xfId="0" applyFont="1" applyFill="1" applyAlignment="1">
      <alignment horizontal="center" vertical="center"/>
    </xf>
    <xf numFmtId="0" fontId="7" fillId="13" borderId="0" xfId="0" applyFont="1" applyFill="1" applyAlignment="1">
      <alignment horizontal="center" vertical="center"/>
    </xf>
    <xf numFmtId="0" fontId="7" fillId="19" borderId="0" xfId="0" applyFont="1" applyFill="1" applyAlignment="1">
      <alignment horizontal="center" vertical="center"/>
    </xf>
    <xf numFmtId="168" fontId="0" fillId="6" borderId="64" xfId="0" applyNumberFormat="1" applyFill="1" applyBorder="1" applyAlignment="1">
      <alignment horizontal="center" vertical="center" wrapText="1"/>
    </xf>
    <xf numFmtId="164" fontId="21" fillId="0" borderId="0" xfId="0" applyNumberFormat="1" applyFont="1" applyAlignment="1">
      <alignment horizontal="center" vertical="center" wrapText="1"/>
    </xf>
  </cellXfs>
  <cellStyles count="3">
    <cellStyle name="Normal" xfId="0" builtinId="0"/>
    <cellStyle name="Normal 2" xfId="1" xr:uid="{C2E0B12F-DFA0-49A5-91FA-18FF548C7E90}"/>
    <cellStyle name="Normal 3" xfId="2" xr:uid="{C3387854-E66B-4BD5-98DD-8A4441E07BE0}"/>
  </cellStyles>
  <dxfs count="31">
    <dxf>
      <font>
        <b/>
        <i val="0"/>
        <color rgb="FFFF0000"/>
      </font>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26"/>
        </patternFill>
      </fill>
    </dxf>
    <dxf>
      <fill>
        <patternFill>
          <bgColor indexed="45"/>
        </patternFill>
      </fill>
    </dxf>
    <dxf>
      <fill>
        <patternFill>
          <bgColor indexed="41"/>
        </patternFill>
      </fill>
    </dxf>
    <dxf>
      <fill>
        <patternFill>
          <bgColor indexed="45"/>
        </patternFill>
      </fill>
    </dxf>
    <dxf>
      <fill>
        <patternFill>
          <bgColor indexed="41"/>
        </patternFill>
      </fill>
    </dxf>
    <dxf>
      <fill>
        <patternFill>
          <bgColor indexed="26"/>
        </patternFill>
      </fill>
    </dxf>
  </dxfs>
  <tableStyles count="0" defaultTableStyle="TableStyleMedium2" defaultPivotStyle="PivotStyleLight16"/>
  <colors>
    <mruColors>
      <color rgb="FFFFC95D"/>
      <color rgb="FF996600"/>
      <color rgb="FFFFFFA3"/>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Thumbdrive%20Backup\DDO\NPC%20xp%20calculator.xlsx" TargetMode="External"/><Relationship Id="rId1" Type="http://schemas.openxmlformats.org/officeDocument/2006/relationships/externalLinkPath" Target="NPC%20xp%20calcula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il."/>
      <sheetName val="mean_hp"/>
      <sheetName val="xp_examples"/>
      <sheetName val="xp_sheet"/>
      <sheetName val="modules"/>
      <sheetName val="eq. HD"/>
      <sheetName val="SAs_EAs"/>
      <sheetName val="SAs"/>
      <sheetName val="EAs"/>
      <sheetName val="final(fail)"/>
      <sheetName val="combine"/>
      <sheetName val="final"/>
      <sheetName val="shaman"/>
    </sheetNames>
    <sheetDataSet>
      <sheetData sheetId="0" refreshError="1"/>
      <sheetData sheetId="1" refreshError="1"/>
      <sheetData sheetId="2" refreshError="1"/>
      <sheetData sheetId="3" refreshError="1"/>
      <sheetData sheetId="4" refreshError="1"/>
      <sheetData sheetId="5">
        <row r="2">
          <cell r="C2" t="str">
            <v>barbarian</v>
          </cell>
          <cell r="D2" t="str">
            <v>oriental barbarian</v>
          </cell>
          <cell r="E2" t="str">
            <v>cavalier</v>
          </cell>
          <cell r="F2" t="str">
            <v>RAW</v>
          </cell>
          <cell r="G2" t="str">
            <v>fighter</v>
          </cell>
          <cell r="H2" t="str">
            <v>paladin</v>
          </cell>
          <cell r="I2" t="str">
            <v>bushi</v>
          </cell>
          <cell r="J2" t="str">
            <v>kensai</v>
          </cell>
          <cell r="K2" t="str">
            <v>samurai</v>
          </cell>
          <cell r="L2" t="str">
            <v>sohei</v>
          </cell>
          <cell r="M2" t="str">
            <v>ranger</v>
          </cell>
          <cell r="N2" t="str">
            <v>druid</v>
          </cell>
          <cell r="O2" t="str">
            <v>cleric</v>
          </cell>
          <cell r="P2" t="str">
            <v>shukenja</v>
          </cell>
          <cell r="Q2" t="str">
            <v>thief</v>
          </cell>
          <cell r="R2" t="str">
            <v>thief-acrobat</v>
          </cell>
          <cell r="S2" t="str">
            <v>assassin</v>
          </cell>
          <cell r="T2" t="str">
            <v>ninja</v>
          </cell>
          <cell r="U2" t="str">
            <v>yakuza</v>
          </cell>
          <cell r="V2" t="str">
            <v>wu-jen</v>
          </cell>
          <cell r="W2" t="str">
            <v>monk</v>
          </cell>
          <cell r="X2" t="str">
            <v>oriental monk</v>
          </cell>
          <cell r="Y2" t="str">
            <v>magic user</v>
          </cell>
          <cell r="Z2" t="str">
            <v>illusionist</v>
          </cell>
        </row>
        <row r="3">
          <cell r="B3">
            <v>1</v>
          </cell>
          <cell r="C3">
            <v>3</v>
          </cell>
          <cell r="D3">
            <v>3</v>
          </cell>
          <cell r="E3">
            <v>3</v>
          </cell>
          <cell r="F3">
            <v>3</v>
          </cell>
          <cell r="G3">
            <v>3</v>
          </cell>
          <cell r="H3">
            <v>3</v>
          </cell>
          <cell r="I3">
            <v>3</v>
          </cell>
          <cell r="J3">
            <v>3</v>
          </cell>
          <cell r="K3">
            <v>3</v>
          </cell>
          <cell r="L3">
            <v>3</v>
          </cell>
          <cell r="M3">
            <v>3</v>
          </cell>
          <cell r="N3">
            <v>2</v>
          </cell>
          <cell r="O3">
            <v>2</v>
          </cell>
          <cell r="P3">
            <v>1</v>
          </cell>
          <cell r="Q3">
            <v>1</v>
          </cell>
          <cell r="R3">
            <v>1</v>
          </cell>
          <cell r="S3">
            <v>1</v>
          </cell>
          <cell r="T3">
            <v>1</v>
          </cell>
          <cell r="U3">
            <v>1</v>
          </cell>
          <cell r="V3">
            <v>1</v>
          </cell>
          <cell r="W3">
            <v>3</v>
          </cell>
          <cell r="X3">
            <v>3</v>
          </cell>
          <cell r="Y3">
            <v>1</v>
          </cell>
          <cell r="Z3">
            <v>1</v>
          </cell>
        </row>
        <row r="4">
          <cell r="B4">
            <v>2</v>
          </cell>
          <cell r="C4">
            <v>4</v>
          </cell>
          <cell r="D4">
            <v>4</v>
          </cell>
          <cell r="E4">
            <v>5</v>
          </cell>
          <cell r="F4">
            <v>4</v>
          </cell>
          <cell r="G4">
            <v>4</v>
          </cell>
          <cell r="H4">
            <v>4</v>
          </cell>
          <cell r="I4">
            <v>4</v>
          </cell>
          <cell r="J4">
            <v>4</v>
          </cell>
          <cell r="K4">
            <v>4</v>
          </cell>
          <cell r="L4">
            <v>4</v>
          </cell>
          <cell r="M4">
            <v>4</v>
          </cell>
          <cell r="N4">
            <v>3</v>
          </cell>
          <cell r="O4">
            <v>3</v>
          </cell>
          <cell r="P4">
            <v>3</v>
          </cell>
          <cell r="Q4">
            <v>3</v>
          </cell>
          <cell r="R4">
            <v>3</v>
          </cell>
          <cell r="S4">
            <v>3</v>
          </cell>
          <cell r="T4">
            <v>3</v>
          </cell>
          <cell r="U4">
            <v>3</v>
          </cell>
          <cell r="V4">
            <v>3</v>
          </cell>
          <cell r="W4">
            <v>3</v>
          </cell>
          <cell r="X4">
            <v>3</v>
          </cell>
          <cell r="Y4">
            <v>3</v>
          </cell>
          <cell r="Z4">
            <v>3</v>
          </cell>
          <cell r="AB4">
            <v>1</v>
          </cell>
          <cell r="AC4">
            <v>5</v>
          </cell>
          <cell r="AD4">
            <v>1</v>
          </cell>
          <cell r="AE4">
            <v>2</v>
          </cell>
          <cell r="AF4">
            <v>25</v>
          </cell>
        </row>
        <row r="5">
          <cell r="B5">
            <v>3</v>
          </cell>
          <cell r="C5">
            <v>6</v>
          </cell>
          <cell r="D5">
            <v>6</v>
          </cell>
          <cell r="E5">
            <v>6</v>
          </cell>
          <cell r="F5">
            <v>5</v>
          </cell>
          <cell r="G5">
            <v>5</v>
          </cell>
          <cell r="H5">
            <v>5</v>
          </cell>
          <cell r="I5">
            <v>5</v>
          </cell>
          <cell r="J5">
            <v>5</v>
          </cell>
          <cell r="K5">
            <v>5</v>
          </cell>
          <cell r="L5">
            <v>5</v>
          </cell>
          <cell r="M5">
            <v>5</v>
          </cell>
          <cell r="N5">
            <v>4</v>
          </cell>
          <cell r="O5">
            <v>4</v>
          </cell>
          <cell r="P5">
            <v>4</v>
          </cell>
          <cell r="Q5">
            <v>4</v>
          </cell>
          <cell r="R5">
            <v>4</v>
          </cell>
          <cell r="S5">
            <v>4</v>
          </cell>
          <cell r="T5">
            <v>3</v>
          </cell>
          <cell r="U5">
            <v>4</v>
          </cell>
          <cell r="V5">
            <v>4</v>
          </cell>
          <cell r="W5">
            <v>4</v>
          </cell>
          <cell r="X5">
            <v>4</v>
          </cell>
          <cell r="Y5">
            <v>3</v>
          </cell>
          <cell r="Z5">
            <v>3</v>
          </cell>
          <cell r="AB5">
            <v>2</v>
          </cell>
          <cell r="AC5">
            <v>10</v>
          </cell>
          <cell r="AD5">
            <v>1</v>
          </cell>
          <cell r="AE5">
            <v>4</v>
          </cell>
          <cell r="AF5">
            <v>35</v>
          </cell>
        </row>
        <row r="6">
          <cell r="B6">
            <v>4</v>
          </cell>
          <cell r="C6">
            <v>7</v>
          </cell>
          <cell r="D6">
            <v>7</v>
          </cell>
          <cell r="E6">
            <v>7</v>
          </cell>
          <cell r="F6">
            <v>6</v>
          </cell>
          <cell r="G6">
            <v>6</v>
          </cell>
          <cell r="H6">
            <v>6</v>
          </cell>
          <cell r="I6">
            <v>6</v>
          </cell>
          <cell r="J6">
            <v>6</v>
          </cell>
          <cell r="K6">
            <v>6</v>
          </cell>
          <cell r="L6">
            <v>6</v>
          </cell>
          <cell r="M6">
            <v>6</v>
          </cell>
          <cell r="N6">
            <v>5</v>
          </cell>
          <cell r="O6">
            <v>5</v>
          </cell>
          <cell r="P6">
            <v>5</v>
          </cell>
          <cell r="Q6">
            <v>5</v>
          </cell>
          <cell r="R6">
            <v>5</v>
          </cell>
          <cell r="S6">
            <v>5</v>
          </cell>
          <cell r="T6">
            <v>4</v>
          </cell>
          <cell r="U6">
            <v>5</v>
          </cell>
          <cell r="V6">
            <v>5</v>
          </cell>
          <cell r="W6">
            <v>4</v>
          </cell>
          <cell r="X6">
            <v>4</v>
          </cell>
          <cell r="Y6">
            <v>4</v>
          </cell>
          <cell r="Z6">
            <v>4</v>
          </cell>
          <cell r="AB6">
            <v>3</v>
          </cell>
          <cell r="AC6">
            <v>20</v>
          </cell>
          <cell r="AD6">
            <v>2</v>
          </cell>
          <cell r="AE6">
            <v>8</v>
          </cell>
          <cell r="AF6">
            <v>45</v>
          </cell>
        </row>
        <row r="7">
          <cell r="B7">
            <v>5</v>
          </cell>
          <cell r="C7">
            <v>9</v>
          </cell>
          <cell r="D7">
            <v>9</v>
          </cell>
          <cell r="E7">
            <v>8</v>
          </cell>
          <cell r="F7">
            <v>7</v>
          </cell>
          <cell r="G7">
            <v>8</v>
          </cell>
          <cell r="H7">
            <v>8</v>
          </cell>
          <cell r="I7">
            <v>8</v>
          </cell>
          <cell r="J7">
            <v>8</v>
          </cell>
          <cell r="K7">
            <v>8</v>
          </cell>
          <cell r="L7">
            <v>8</v>
          </cell>
          <cell r="M7">
            <v>7</v>
          </cell>
          <cell r="N7">
            <v>6</v>
          </cell>
          <cell r="O7">
            <v>6</v>
          </cell>
          <cell r="P7">
            <v>5</v>
          </cell>
          <cell r="Q7">
            <v>5</v>
          </cell>
          <cell r="R7">
            <v>5</v>
          </cell>
          <cell r="S7">
            <v>5</v>
          </cell>
          <cell r="T7">
            <v>4</v>
          </cell>
          <cell r="U7">
            <v>5</v>
          </cell>
          <cell r="V7">
            <v>5</v>
          </cell>
          <cell r="W7">
            <v>5</v>
          </cell>
          <cell r="X7">
            <v>5</v>
          </cell>
          <cell r="Y7">
            <v>4</v>
          </cell>
          <cell r="Z7">
            <v>4</v>
          </cell>
          <cell r="AB7">
            <v>4</v>
          </cell>
          <cell r="AC7">
            <v>35</v>
          </cell>
          <cell r="AD7">
            <v>3</v>
          </cell>
          <cell r="AE7">
            <v>15</v>
          </cell>
          <cell r="AF7">
            <v>55</v>
          </cell>
        </row>
        <row r="8">
          <cell r="B8">
            <v>6</v>
          </cell>
          <cell r="C8">
            <v>10</v>
          </cell>
          <cell r="D8">
            <v>10</v>
          </cell>
          <cell r="E8">
            <v>9</v>
          </cell>
          <cell r="F8">
            <v>8</v>
          </cell>
          <cell r="G8">
            <v>9</v>
          </cell>
          <cell r="H8">
            <v>9</v>
          </cell>
          <cell r="I8">
            <v>9</v>
          </cell>
          <cell r="J8">
            <v>9</v>
          </cell>
          <cell r="K8">
            <v>9</v>
          </cell>
          <cell r="L8">
            <v>9</v>
          </cell>
          <cell r="M8">
            <v>8</v>
          </cell>
          <cell r="N8">
            <v>7</v>
          </cell>
          <cell r="O8">
            <v>7</v>
          </cell>
          <cell r="P8">
            <v>6</v>
          </cell>
          <cell r="Q8">
            <v>6</v>
          </cell>
          <cell r="R8">
            <v>6</v>
          </cell>
          <cell r="S8">
            <v>6</v>
          </cell>
          <cell r="T8">
            <v>5</v>
          </cell>
          <cell r="U8">
            <v>6</v>
          </cell>
          <cell r="V8">
            <v>6</v>
          </cell>
          <cell r="W8">
            <v>5</v>
          </cell>
          <cell r="X8">
            <v>5</v>
          </cell>
          <cell r="Y8">
            <v>5</v>
          </cell>
          <cell r="Z8">
            <v>5</v>
          </cell>
          <cell r="AB8">
            <v>5</v>
          </cell>
          <cell r="AC8">
            <v>60</v>
          </cell>
          <cell r="AD8">
            <v>4</v>
          </cell>
          <cell r="AE8">
            <v>25</v>
          </cell>
          <cell r="AF8">
            <v>65</v>
          </cell>
        </row>
        <row r="9">
          <cell r="B9">
            <v>7</v>
          </cell>
          <cell r="C9">
            <v>11</v>
          </cell>
          <cell r="D9">
            <v>11</v>
          </cell>
          <cell r="E9">
            <v>11</v>
          </cell>
          <cell r="F9">
            <v>9</v>
          </cell>
          <cell r="G9">
            <v>10</v>
          </cell>
          <cell r="H9">
            <v>10</v>
          </cell>
          <cell r="I9">
            <v>10</v>
          </cell>
          <cell r="J9">
            <v>10</v>
          </cell>
          <cell r="K9">
            <v>10</v>
          </cell>
          <cell r="L9">
            <v>10</v>
          </cell>
          <cell r="M9">
            <v>9</v>
          </cell>
          <cell r="N9">
            <v>8</v>
          </cell>
          <cell r="O9">
            <v>8</v>
          </cell>
          <cell r="P9">
            <v>7</v>
          </cell>
          <cell r="Q9">
            <v>7</v>
          </cell>
          <cell r="R9">
            <v>7</v>
          </cell>
          <cell r="S9">
            <v>7</v>
          </cell>
          <cell r="T9">
            <v>5</v>
          </cell>
          <cell r="U9">
            <v>7</v>
          </cell>
          <cell r="V9">
            <v>7</v>
          </cell>
          <cell r="W9">
            <v>6</v>
          </cell>
          <cell r="X9">
            <v>6</v>
          </cell>
          <cell r="Y9">
            <v>5</v>
          </cell>
          <cell r="Z9">
            <v>5</v>
          </cell>
          <cell r="AB9">
            <v>6</v>
          </cell>
          <cell r="AC9">
            <v>90</v>
          </cell>
          <cell r="AD9">
            <v>5</v>
          </cell>
          <cell r="AE9">
            <v>40</v>
          </cell>
          <cell r="AF9">
            <v>75</v>
          </cell>
        </row>
        <row r="10">
          <cell r="B10">
            <v>8</v>
          </cell>
          <cell r="C10">
            <v>12</v>
          </cell>
          <cell r="D10">
            <v>12</v>
          </cell>
          <cell r="E10">
            <v>11</v>
          </cell>
          <cell r="F10">
            <v>10</v>
          </cell>
          <cell r="G10">
            <v>11</v>
          </cell>
          <cell r="H10">
            <v>11</v>
          </cell>
          <cell r="I10">
            <v>11</v>
          </cell>
          <cell r="J10">
            <v>11</v>
          </cell>
          <cell r="K10">
            <v>11</v>
          </cell>
          <cell r="L10">
            <v>11</v>
          </cell>
          <cell r="M10">
            <v>10</v>
          </cell>
          <cell r="N10">
            <v>9</v>
          </cell>
          <cell r="O10">
            <v>9</v>
          </cell>
          <cell r="P10">
            <v>8</v>
          </cell>
          <cell r="Q10">
            <v>8</v>
          </cell>
          <cell r="R10">
            <v>8</v>
          </cell>
          <cell r="S10">
            <v>8</v>
          </cell>
          <cell r="T10">
            <v>6</v>
          </cell>
          <cell r="U10">
            <v>8</v>
          </cell>
          <cell r="V10">
            <v>8</v>
          </cell>
          <cell r="W10">
            <v>6</v>
          </cell>
          <cell r="X10">
            <v>6</v>
          </cell>
          <cell r="Y10">
            <v>6</v>
          </cell>
          <cell r="Z10">
            <v>6</v>
          </cell>
          <cell r="AB10">
            <v>7</v>
          </cell>
          <cell r="AC10">
            <v>150</v>
          </cell>
          <cell r="AD10">
            <v>6</v>
          </cell>
          <cell r="AE10">
            <v>75</v>
          </cell>
          <cell r="AF10">
            <v>125</v>
          </cell>
        </row>
        <row r="11">
          <cell r="B11">
            <v>9</v>
          </cell>
          <cell r="C11">
            <v>12</v>
          </cell>
          <cell r="D11">
            <v>12</v>
          </cell>
          <cell r="E11">
            <v>12</v>
          </cell>
          <cell r="F11">
            <v>11</v>
          </cell>
          <cell r="G11">
            <v>12</v>
          </cell>
          <cell r="H11">
            <v>12</v>
          </cell>
          <cell r="I11">
            <v>12</v>
          </cell>
          <cell r="J11">
            <v>12</v>
          </cell>
          <cell r="K11">
            <v>12</v>
          </cell>
          <cell r="L11">
            <v>12</v>
          </cell>
          <cell r="M11">
            <v>11</v>
          </cell>
          <cell r="N11">
            <v>10</v>
          </cell>
          <cell r="O11">
            <v>10</v>
          </cell>
          <cell r="P11">
            <v>8</v>
          </cell>
          <cell r="Q11">
            <v>8</v>
          </cell>
          <cell r="R11">
            <v>8</v>
          </cell>
          <cell r="S11">
            <v>8</v>
          </cell>
          <cell r="T11">
            <v>6</v>
          </cell>
          <cell r="U11">
            <v>8</v>
          </cell>
          <cell r="V11">
            <v>8</v>
          </cell>
          <cell r="W11">
            <v>7</v>
          </cell>
          <cell r="X11">
            <v>7</v>
          </cell>
          <cell r="Y11">
            <v>6</v>
          </cell>
          <cell r="Z11">
            <v>6</v>
          </cell>
          <cell r="AB11">
            <v>8</v>
          </cell>
          <cell r="AC11">
            <v>225</v>
          </cell>
          <cell r="AD11">
            <v>8</v>
          </cell>
          <cell r="AE11">
            <v>125</v>
          </cell>
          <cell r="AF11">
            <v>175</v>
          </cell>
        </row>
        <row r="12">
          <cell r="B12">
            <v>10</v>
          </cell>
          <cell r="C12">
            <v>13</v>
          </cell>
          <cell r="D12">
            <v>13</v>
          </cell>
          <cell r="E12">
            <v>12</v>
          </cell>
          <cell r="F12">
            <v>11</v>
          </cell>
          <cell r="G12">
            <v>12</v>
          </cell>
          <cell r="H12">
            <v>12</v>
          </cell>
          <cell r="I12">
            <v>12</v>
          </cell>
          <cell r="J12">
            <v>12</v>
          </cell>
          <cell r="K12">
            <v>12</v>
          </cell>
          <cell r="L12">
            <v>12</v>
          </cell>
          <cell r="M12">
            <v>12</v>
          </cell>
          <cell r="N12">
            <v>11</v>
          </cell>
          <cell r="O12">
            <v>11</v>
          </cell>
          <cell r="P12">
            <v>9</v>
          </cell>
          <cell r="Q12">
            <v>9</v>
          </cell>
          <cell r="R12">
            <v>9</v>
          </cell>
          <cell r="S12">
            <v>9</v>
          </cell>
          <cell r="T12">
            <v>7</v>
          </cell>
          <cell r="U12">
            <v>9</v>
          </cell>
          <cell r="V12">
            <v>9</v>
          </cell>
          <cell r="W12">
            <v>8</v>
          </cell>
          <cell r="X12">
            <v>8</v>
          </cell>
          <cell r="Y12">
            <v>7</v>
          </cell>
          <cell r="Z12">
            <v>7</v>
          </cell>
          <cell r="AB12">
            <v>9</v>
          </cell>
          <cell r="AC12">
            <v>375</v>
          </cell>
          <cell r="AD12">
            <v>10</v>
          </cell>
          <cell r="AE12">
            <v>175</v>
          </cell>
          <cell r="AF12">
            <v>275</v>
          </cell>
        </row>
        <row r="13">
          <cell r="B13">
            <v>11</v>
          </cell>
          <cell r="C13">
            <v>13</v>
          </cell>
          <cell r="D13">
            <v>13</v>
          </cell>
          <cell r="E13">
            <v>13</v>
          </cell>
          <cell r="F13">
            <v>12</v>
          </cell>
          <cell r="G13">
            <v>12</v>
          </cell>
          <cell r="H13">
            <v>12</v>
          </cell>
          <cell r="I13">
            <v>12</v>
          </cell>
          <cell r="J13">
            <v>12</v>
          </cell>
          <cell r="K13">
            <v>12</v>
          </cell>
          <cell r="L13">
            <v>12</v>
          </cell>
          <cell r="M13">
            <v>12</v>
          </cell>
          <cell r="N13">
            <v>12</v>
          </cell>
          <cell r="O13">
            <v>11</v>
          </cell>
          <cell r="P13">
            <v>9</v>
          </cell>
          <cell r="Q13">
            <v>10</v>
          </cell>
          <cell r="R13">
            <v>10</v>
          </cell>
          <cell r="S13">
            <v>10</v>
          </cell>
          <cell r="T13">
            <v>7</v>
          </cell>
          <cell r="U13">
            <v>9</v>
          </cell>
          <cell r="V13">
            <v>9</v>
          </cell>
          <cell r="W13">
            <v>8</v>
          </cell>
          <cell r="X13">
            <v>8</v>
          </cell>
          <cell r="Y13">
            <v>8</v>
          </cell>
          <cell r="Z13">
            <v>7</v>
          </cell>
          <cell r="AB13">
            <v>10</v>
          </cell>
          <cell r="AC13">
            <v>600</v>
          </cell>
          <cell r="AD13">
            <v>12</v>
          </cell>
          <cell r="AE13">
            <v>300</v>
          </cell>
          <cell r="AF13">
            <v>400</v>
          </cell>
        </row>
        <row r="14">
          <cell r="B14">
            <v>12</v>
          </cell>
          <cell r="C14">
            <v>14</v>
          </cell>
          <cell r="D14">
            <v>14</v>
          </cell>
          <cell r="E14">
            <v>13</v>
          </cell>
          <cell r="F14">
            <v>12</v>
          </cell>
          <cell r="G14">
            <v>13</v>
          </cell>
          <cell r="H14">
            <v>13</v>
          </cell>
          <cell r="I14">
            <v>12</v>
          </cell>
          <cell r="J14">
            <v>12</v>
          </cell>
          <cell r="K14">
            <v>12</v>
          </cell>
          <cell r="L14">
            <v>12</v>
          </cell>
          <cell r="M14">
            <v>12</v>
          </cell>
          <cell r="N14">
            <v>12</v>
          </cell>
          <cell r="O14">
            <v>11</v>
          </cell>
          <cell r="P14">
            <v>9</v>
          </cell>
          <cell r="Q14">
            <v>10</v>
          </cell>
          <cell r="R14">
            <v>10</v>
          </cell>
          <cell r="S14">
            <v>11</v>
          </cell>
          <cell r="T14">
            <v>8</v>
          </cell>
          <cell r="U14">
            <v>9</v>
          </cell>
          <cell r="V14">
            <v>9</v>
          </cell>
          <cell r="W14">
            <v>9</v>
          </cell>
          <cell r="X14">
            <v>9</v>
          </cell>
          <cell r="Y14">
            <v>8</v>
          </cell>
          <cell r="Z14">
            <v>7</v>
          </cell>
          <cell r="AB14">
            <v>11</v>
          </cell>
          <cell r="AC14">
            <v>900</v>
          </cell>
          <cell r="AD14">
            <v>14</v>
          </cell>
          <cell r="AE14">
            <v>450</v>
          </cell>
          <cell r="AF14">
            <v>600</v>
          </cell>
        </row>
        <row r="15">
          <cell r="B15">
            <v>13</v>
          </cell>
          <cell r="C15">
            <v>14</v>
          </cell>
          <cell r="D15">
            <v>14</v>
          </cell>
          <cell r="E15">
            <v>13</v>
          </cell>
          <cell r="F15">
            <v>13</v>
          </cell>
          <cell r="G15">
            <v>13</v>
          </cell>
          <cell r="H15">
            <v>13</v>
          </cell>
          <cell r="I15">
            <v>12</v>
          </cell>
          <cell r="J15">
            <v>12</v>
          </cell>
          <cell r="K15">
            <v>12</v>
          </cell>
          <cell r="L15">
            <v>12</v>
          </cell>
          <cell r="M15">
            <v>13</v>
          </cell>
          <cell r="N15">
            <v>13</v>
          </cell>
          <cell r="O15">
            <v>11</v>
          </cell>
          <cell r="P15">
            <v>9</v>
          </cell>
          <cell r="Q15">
            <v>11</v>
          </cell>
          <cell r="R15">
            <v>11</v>
          </cell>
          <cell r="S15">
            <v>11</v>
          </cell>
          <cell r="T15">
            <v>8</v>
          </cell>
          <cell r="U15">
            <v>9</v>
          </cell>
          <cell r="V15">
            <v>9</v>
          </cell>
          <cell r="W15">
            <v>9</v>
          </cell>
          <cell r="X15">
            <v>9</v>
          </cell>
          <cell r="Y15">
            <v>8</v>
          </cell>
          <cell r="Z15">
            <v>8</v>
          </cell>
          <cell r="AB15">
            <v>12</v>
          </cell>
          <cell r="AC15">
            <v>1300</v>
          </cell>
          <cell r="AD15">
            <v>16</v>
          </cell>
          <cell r="AE15">
            <v>700</v>
          </cell>
          <cell r="AF15">
            <v>850</v>
          </cell>
        </row>
        <row r="16">
          <cell r="B16">
            <v>14</v>
          </cell>
          <cell r="C16">
            <v>14</v>
          </cell>
          <cell r="D16">
            <v>14</v>
          </cell>
          <cell r="E16">
            <v>14</v>
          </cell>
          <cell r="F16">
            <v>13</v>
          </cell>
          <cell r="G16">
            <v>13</v>
          </cell>
          <cell r="H16">
            <v>13</v>
          </cell>
          <cell r="I16">
            <v>13</v>
          </cell>
          <cell r="J16">
            <v>13</v>
          </cell>
          <cell r="K16">
            <v>13</v>
          </cell>
          <cell r="L16">
            <v>12</v>
          </cell>
          <cell r="M16">
            <v>13</v>
          </cell>
          <cell r="N16">
            <v>13</v>
          </cell>
          <cell r="O16">
            <v>12</v>
          </cell>
          <cell r="P16">
            <v>10</v>
          </cell>
          <cell r="Q16">
            <v>11</v>
          </cell>
          <cell r="R16">
            <v>11</v>
          </cell>
          <cell r="S16">
            <v>11</v>
          </cell>
          <cell r="T16">
            <v>9</v>
          </cell>
          <cell r="U16">
            <v>10</v>
          </cell>
          <cell r="V16">
            <v>10</v>
          </cell>
          <cell r="W16">
            <v>10</v>
          </cell>
          <cell r="X16">
            <v>10</v>
          </cell>
          <cell r="Y16">
            <v>8</v>
          </cell>
          <cell r="Z16">
            <v>8</v>
          </cell>
          <cell r="AB16">
            <v>13</v>
          </cell>
          <cell r="AC16">
            <v>1800</v>
          </cell>
          <cell r="AD16">
            <v>18</v>
          </cell>
          <cell r="AE16">
            <v>950</v>
          </cell>
          <cell r="AF16">
            <v>1200</v>
          </cell>
        </row>
        <row r="17">
          <cell r="B17">
            <v>15</v>
          </cell>
          <cell r="C17">
            <v>15</v>
          </cell>
          <cell r="D17">
            <v>15</v>
          </cell>
          <cell r="E17">
            <v>14</v>
          </cell>
          <cell r="F17">
            <v>14</v>
          </cell>
          <cell r="G17">
            <v>14</v>
          </cell>
          <cell r="H17">
            <v>14</v>
          </cell>
          <cell r="I17">
            <v>13</v>
          </cell>
          <cell r="J17">
            <v>13</v>
          </cell>
          <cell r="K17">
            <v>13</v>
          </cell>
          <cell r="L17">
            <v>12</v>
          </cell>
          <cell r="M17">
            <v>13</v>
          </cell>
          <cell r="N17">
            <v>14</v>
          </cell>
          <cell r="O17">
            <v>12</v>
          </cell>
          <cell r="P17">
            <v>10</v>
          </cell>
          <cell r="Q17">
            <v>11</v>
          </cell>
          <cell r="R17">
            <v>11</v>
          </cell>
          <cell r="S17">
            <v>12</v>
          </cell>
          <cell r="T17">
            <v>9</v>
          </cell>
          <cell r="U17">
            <v>10</v>
          </cell>
          <cell r="V17">
            <v>10</v>
          </cell>
          <cell r="W17">
            <v>10</v>
          </cell>
          <cell r="X17">
            <v>10</v>
          </cell>
          <cell r="Y17">
            <v>8</v>
          </cell>
          <cell r="Z17">
            <v>8</v>
          </cell>
          <cell r="AB17">
            <v>14</v>
          </cell>
          <cell r="AC17">
            <v>2400</v>
          </cell>
          <cell r="AD17">
            <v>20</v>
          </cell>
          <cell r="AE17">
            <v>1250</v>
          </cell>
          <cell r="AF17">
            <v>1600</v>
          </cell>
        </row>
        <row r="18">
          <cell r="B18">
            <v>16</v>
          </cell>
          <cell r="C18">
            <v>15</v>
          </cell>
          <cell r="D18">
            <v>15</v>
          </cell>
          <cell r="E18">
            <v>14</v>
          </cell>
          <cell r="F18">
            <v>14</v>
          </cell>
          <cell r="G18">
            <v>14</v>
          </cell>
          <cell r="H18">
            <v>14</v>
          </cell>
          <cell r="I18">
            <v>13</v>
          </cell>
          <cell r="J18">
            <v>13</v>
          </cell>
          <cell r="K18">
            <v>13</v>
          </cell>
          <cell r="L18">
            <v>12</v>
          </cell>
          <cell r="M18">
            <v>13</v>
          </cell>
          <cell r="N18">
            <v>14</v>
          </cell>
          <cell r="O18">
            <v>12</v>
          </cell>
          <cell r="P18">
            <v>10</v>
          </cell>
          <cell r="Q18">
            <v>11</v>
          </cell>
          <cell r="R18">
            <v>11</v>
          </cell>
          <cell r="T18">
            <v>10</v>
          </cell>
          <cell r="U18">
            <v>10</v>
          </cell>
          <cell r="V18">
            <v>10</v>
          </cell>
          <cell r="W18">
            <v>11</v>
          </cell>
          <cell r="X18">
            <v>11</v>
          </cell>
          <cell r="Y18">
            <v>9</v>
          </cell>
          <cell r="Z18">
            <v>8</v>
          </cell>
          <cell r="AB18">
            <v>15</v>
          </cell>
          <cell r="AC18">
            <v>3000</v>
          </cell>
          <cell r="AD18">
            <v>25</v>
          </cell>
          <cell r="AE18">
            <v>1550</v>
          </cell>
          <cell r="AF18">
            <v>2000</v>
          </cell>
        </row>
        <row r="19">
          <cell r="B19">
            <v>17</v>
          </cell>
          <cell r="C19">
            <v>16</v>
          </cell>
          <cell r="D19">
            <v>16</v>
          </cell>
          <cell r="E19">
            <v>15</v>
          </cell>
          <cell r="F19">
            <v>15</v>
          </cell>
          <cell r="G19">
            <v>14</v>
          </cell>
          <cell r="H19">
            <v>14</v>
          </cell>
          <cell r="I19">
            <v>13</v>
          </cell>
          <cell r="J19">
            <v>13</v>
          </cell>
          <cell r="K19">
            <v>13</v>
          </cell>
          <cell r="L19">
            <v>12</v>
          </cell>
          <cell r="M19">
            <v>13</v>
          </cell>
          <cell r="N19">
            <v>14</v>
          </cell>
          <cell r="O19">
            <v>12</v>
          </cell>
          <cell r="P19">
            <v>10</v>
          </cell>
          <cell r="Q19">
            <v>11</v>
          </cell>
          <cell r="R19">
            <v>11</v>
          </cell>
          <cell r="T19">
            <v>10</v>
          </cell>
          <cell r="U19">
            <v>10</v>
          </cell>
          <cell r="V19">
            <v>10</v>
          </cell>
          <cell r="W19">
            <v>11</v>
          </cell>
          <cell r="X19">
            <v>11</v>
          </cell>
          <cell r="Y19">
            <v>9</v>
          </cell>
          <cell r="Z19">
            <v>9</v>
          </cell>
          <cell r="AB19">
            <v>16</v>
          </cell>
          <cell r="AC19">
            <v>4000</v>
          </cell>
          <cell r="AD19">
            <v>30</v>
          </cell>
          <cell r="AE19">
            <v>2100</v>
          </cell>
          <cell r="AF19">
            <v>2500</v>
          </cell>
        </row>
        <row r="20">
          <cell r="B20">
            <v>18</v>
          </cell>
          <cell r="C20">
            <v>16</v>
          </cell>
          <cell r="D20">
            <v>16</v>
          </cell>
          <cell r="E20">
            <v>15</v>
          </cell>
          <cell r="F20">
            <v>15</v>
          </cell>
          <cell r="G20">
            <v>15</v>
          </cell>
          <cell r="H20">
            <v>15</v>
          </cell>
          <cell r="I20">
            <v>14</v>
          </cell>
          <cell r="J20">
            <v>14</v>
          </cell>
          <cell r="K20">
            <v>14</v>
          </cell>
          <cell r="L20">
            <v>13</v>
          </cell>
          <cell r="M20">
            <v>14</v>
          </cell>
          <cell r="N20">
            <v>14</v>
          </cell>
          <cell r="O20">
            <v>13</v>
          </cell>
          <cell r="P20">
            <v>10</v>
          </cell>
          <cell r="Q20">
            <v>12</v>
          </cell>
          <cell r="R20">
            <v>12</v>
          </cell>
          <cell r="T20">
            <v>10</v>
          </cell>
          <cell r="U20">
            <v>10</v>
          </cell>
          <cell r="V20">
            <v>10</v>
          </cell>
          <cell r="Y20">
            <v>9</v>
          </cell>
          <cell r="Z20">
            <v>9</v>
          </cell>
          <cell r="AB20">
            <v>17</v>
          </cell>
          <cell r="AC20">
            <v>5000</v>
          </cell>
          <cell r="AD20">
            <v>35</v>
          </cell>
          <cell r="AE20">
            <v>2600</v>
          </cell>
          <cell r="AF20">
            <v>3000</v>
          </cell>
        </row>
        <row r="21">
          <cell r="B21">
            <v>19</v>
          </cell>
          <cell r="C21">
            <v>17</v>
          </cell>
          <cell r="D21">
            <v>17</v>
          </cell>
          <cell r="E21">
            <v>15</v>
          </cell>
          <cell r="F21">
            <v>16</v>
          </cell>
          <cell r="G21">
            <v>15</v>
          </cell>
          <cell r="H21">
            <v>15</v>
          </cell>
          <cell r="I21">
            <v>14</v>
          </cell>
          <cell r="J21">
            <v>14</v>
          </cell>
          <cell r="K21">
            <v>14</v>
          </cell>
          <cell r="L21">
            <v>13</v>
          </cell>
          <cell r="M21">
            <v>14</v>
          </cell>
          <cell r="N21">
            <v>14</v>
          </cell>
          <cell r="O21">
            <v>13</v>
          </cell>
          <cell r="P21">
            <v>11</v>
          </cell>
          <cell r="Q21">
            <v>12</v>
          </cell>
          <cell r="R21">
            <v>12</v>
          </cell>
          <cell r="T21">
            <v>11</v>
          </cell>
          <cell r="U21">
            <v>11</v>
          </cell>
          <cell r="V21">
            <v>11</v>
          </cell>
          <cell r="Y21">
            <v>9</v>
          </cell>
          <cell r="Z21">
            <v>9</v>
          </cell>
        </row>
        <row r="22">
          <cell r="B22">
            <v>20</v>
          </cell>
          <cell r="C22">
            <v>17</v>
          </cell>
          <cell r="D22">
            <v>17</v>
          </cell>
          <cell r="E22">
            <v>16</v>
          </cell>
          <cell r="F22">
            <v>16</v>
          </cell>
          <cell r="G22">
            <v>15</v>
          </cell>
          <cell r="H22">
            <v>15</v>
          </cell>
          <cell r="I22">
            <v>14</v>
          </cell>
          <cell r="J22">
            <v>14</v>
          </cell>
          <cell r="K22">
            <v>14</v>
          </cell>
          <cell r="L22">
            <v>13</v>
          </cell>
          <cell r="M22">
            <v>14</v>
          </cell>
          <cell r="N22">
            <v>14</v>
          </cell>
          <cell r="O22">
            <v>13</v>
          </cell>
          <cell r="P22">
            <v>11</v>
          </cell>
          <cell r="Q22">
            <v>12</v>
          </cell>
          <cell r="R22">
            <v>12</v>
          </cell>
          <cell r="T22">
            <v>11</v>
          </cell>
          <cell r="U22">
            <v>11</v>
          </cell>
          <cell r="V22">
            <v>11</v>
          </cell>
          <cell r="Y22">
            <v>10</v>
          </cell>
          <cell r="Z22">
            <v>9</v>
          </cell>
        </row>
        <row r="23">
          <cell r="B23">
            <v>21</v>
          </cell>
          <cell r="C23">
            <v>17</v>
          </cell>
          <cell r="D23">
            <v>17</v>
          </cell>
          <cell r="E23">
            <v>16</v>
          </cell>
          <cell r="F23">
            <v>17</v>
          </cell>
          <cell r="G23">
            <v>16</v>
          </cell>
          <cell r="H23">
            <v>16</v>
          </cell>
          <cell r="I23">
            <v>14</v>
          </cell>
          <cell r="J23">
            <v>14</v>
          </cell>
          <cell r="K23">
            <v>14</v>
          </cell>
          <cell r="L23">
            <v>13</v>
          </cell>
          <cell r="M23">
            <v>14</v>
          </cell>
          <cell r="N23">
            <v>14</v>
          </cell>
          <cell r="O23">
            <v>13</v>
          </cell>
          <cell r="P23">
            <v>11</v>
          </cell>
          <cell r="Q23">
            <v>12</v>
          </cell>
          <cell r="R23">
            <v>12</v>
          </cell>
          <cell r="T23">
            <v>11</v>
          </cell>
          <cell r="U23">
            <v>11</v>
          </cell>
          <cell r="V23">
            <v>11</v>
          </cell>
          <cell r="Y23">
            <v>10</v>
          </cell>
          <cell r="Z23">
            <v>9</v>
          </cell>
        </row>
        <row r="24">
          <cell r="B24">
            <v>22</v>
          </cell>
          <cell r="C24">
            <v>17</v>
          </cell>
          <cell r="D24">
            <v>17</v>
          </cell>
          <cell r="E24">
            <v>16</v>
          </cell>
          <cell r="F24">
            <v>17</v>
          </cell>
          <cell r="G24">
            <v>16</v>
          </cell>
          <cell r="H24">
            <v>16</v>
          </cell>
          <cell r="I24">
            <v>14</v>
          </cell>
          <cell r="J24">
            <v>14</v>
          </cell>
          <cell r="K24">
            <v>14</v>
          </cell>
          <cell r="L24">
            <v>13</v>
          </cell>
          <cell r="M24">
            <v>14</v>
          </cell>
          <cell r="N24">
            <v>14</v>
          </cell>
          <cell r="O24">
            <v>13</v>
          </cell>
          <cell r="P24">
            <v>11</v>
          </cell>
          <cell r="Q24">
            <v>13</v>
          </cell>
          <cell r="R24">
            <v>13</v>
          </cell>
          <cell r="T24">
            <v>11</v>
          </cell>
          <cell r="U24">
            <v>11</v>
          </cell>
          <cell r="V24">
            <v>11</v>
          </cell>
          <cell r="Y24">
            <v>10</v>
          </cell>
          <cell r="Z24">
            <v>10</v>
          </cell>
        </row>
        <row r="25">
          <cell r="B25">
            <v>23</v>
          </cell>
          <cell r="C25">
            <v>17</v>
          </cell>
          <cell r="D25">
            <v>17</v>
          </cell>
          <cell r="E25">
            <v>17</v>
          </cell>
          <cell r="F25">
            <v>17</v>
          </cell>
          <cell r="G25">
            <v>16</v>
          </cell>
          <cell r="H25">
            <v>16</v>
          </cell>
          <cell r="I25">
            <v>15</v>
          </cell>
          <cell r="J25">
            <v>15</v>
          </cell>
          <cell r="K25">
            <v>15</v>
          </cell>
          <cell r="L25">
            <v>13</v>
          </cell>
          <cell r="M25">
            <v>15</v>
          </cell>
          <cell r="N25">
            <v>14</v>
          </cell>
          <cell r="O25">
            <v>14</v>
          </cell>
          <cell r="P25">
            <v>11</v>
          </cell>
          <cell r="Q25">
            <v>13</v>
          </cell>
          <cell r="R25">
            <v>13</v>
          </cell>
          <cell r="T25">
            <v>12</v>
          </cell>
          <cell r="U25">
            <v>11</v>
          </cell>
          <cell r="V25">
            <v>11</v>
          </cell>
          <cell r="Y25">
            <v>10</v>
          </cell>
          <cell r="Z25">
            <v>10</v>
          </cell>
        </row>
        <row r="26">
          <cell r="B26">
            <v>24</v>
          </cell>
          <cell r="C26">
            <v>17</v>
          </cell>
          <cell r="D26">
            <v>17</v>
          </cell>
          <cell r="E26">
            <v>17</v>
          </cell>
          <cell r="F26">
            <v>17</v>
          </cell>
          <cell r="G26">
            <v>17</v>
          </cell>
          <cell r="H26">
            <v>17</v>
          </cell>
          <cell r="I26">
            <v>15</v>
          </cell>
          <cell r="J26">
            <v>15</v>
          </cell>
          <cell r="K26">
            <v>15</v>
          </cell>
          <cell r="L26">
            <v>13</v>
          </cell>
          <cell r="M26">
            <v>15</v>
          </cell>
          <cell r="O26">
            <v>14</v>
          </cell>
          <cell r="P26">
            <v>11</v>
          </cell>
          <cell r="Q26">
            <v>13</v>
          </cell>
          <cell r="R26">
            <v>13</v>
          </cell>
          <cell r="T26">
            <v>12</v>
          </cell>
          <cell r="U26">
            <v>11</v>
          </cell>
          <cell r="V26">
            <v>11</v>
          </cell>
          <cell r="Y26">
            <v>10</v>
          </cell>
          <cell r="Z26">
            <v>10</v>
          </cell>
        </row>
        <row r="27">
          <cell r="B27">
            <v>25</v>
          </cell>
          <cell r="C27">
            <v>17</v>
          </cell>
          <cell r="D27">
            <v>17</v>
          </cell>
          <cell r="E27">
            <v>17</v>
          </cell>
          <cell r="F27">
            <v>17</v>
          </cell>
          <cell r="G27">
            <v>17</v>
          </cell>
          <cell r="H27">
            <v>17</v>
          </cell>
          <cell r="I27">
            <v>15</v>
          </cell>
          <cell r="J27">
            <v>15</v>
          </cell>
          <cell r="K27">
            <v>15</v>
          </cell>
          <cell r="L27">
            <v>13</v>
          </cell>
          <cell r="M27">
            <v>15</v>
          </cell>
          <cell r="O27">
            <v>14</v>
          </cell>
          <cell r="P27">
            <v>11</v>
          </cell>
          <cell r="Q27">
            <v>13</v>
          </cell>
          <cell r="R27">
            <v>13</v>
          </cell>
          <cell r="T27">
            <v>12</v>
          </cell>
          <cell r="U27">
            <v>11</v>
          </cell>
          <cell r="V27">
            <v>11</v>
          </cell>
          <cell r="Y27">
            <v>11</v>
          </cell>
          <cell r="Z27">
            <v>10</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2376"/>
  <sheetViews>
    <sheetView tabSelected="1" zoomScaleNormal="100" workbookViewId="0">
      <pane xSplit="3" ySplit="2" topLeftCell="N3" activePane="bottomRight" state="frozen"/>
      <selection pane="topRight" activeCell="C1" sqref="C1"/>
      <selection pane="bottomLeft" activeCell="A3" sqref="A3"/>
      <selection pane="bottomRight" activeCell="AC12" sqref="AC12"/>
    </sheetView>
  </sheetViews>
  <sheetFormatPr defaultColWidth="9.140625" defaultRowHeight="12.75" x14ac:dyDescent="0.2"/>
  <cols>
    <col min="1" max="1" width="7.42578125" style="2" customWidth="1"/>
    <col min="2" max="3" width="28.85546875" style="225" customWidth="1"/>
    <col min="4" max="4" width="8.85546875" style="10" customWidth="1"/>
    <col min="5" max="5" width="15.5703125" style="741" customWidth="1"/>
    <col min="6" max="6" width="6.140625" style="741" customWidth="1"/>
    <col min="7" max="7" width="9.5703125" style="741" bestFit="1" customWidth="1"/>
    <col min="8" max="8" width="39.140625" style="225" customWidth="1"/>
    <col min="9" max="9" width="21.7109375" style="5" customWidth="1"/>
    <col min="10" max="10" width="19.85546875" style="282" customWidth="1"/>
    <col min="11" max="11" width="13.42578125" style="5" customWidth="1"/>
    <col min="12" max="12" width="11.7109375" style="5" bestFit="1" customWidth="1"/>
    <col min="13" max="13" width="11.42578125" style="690" customWidth="1"/>
    <col min="14" max="14" width="15" style="690" bestFit="1" customWidth="1"/>
    <col min="15" max="15" width="15.28515625" style="690" bestFit="1" customWidth="1"/>
    <col min="16" max="16" width="18.7109375" style="5" customWidth="1"/>
    <col min="17" max="17" width="5.140625" style="5" customWidth="1"/>
    <col min="18" max="18" width="5.85546875" style="2" customWidth="1"/>
    <col min="19" max="22" width="6.5703125" style="5" customWidth="1"/>
    <col min="23" max="23" width="5.42578125" style="748" customWidth="1"/>
    <col min="24" max="25" width="5.42578125" style="109" customWidth="1"/>
    <col min="26" max="26" width="5.42578125" style="748" customWidth="1"/>
    <col min="27" max="27" width="5.42578125" style="109" customWidth="1"/>
    <col min="28" max="28" width="5.42578125" style="222" customWidth="1"/>
    <col min="29" max="29" width="45.5703125" style="3" customWidth="1"/>
    <col min="30" max="30" width="20.85546875" style="5" customWidth="1"/>
    <col min="31" max="31" width="9.140625" style="5"/>
    <col min="32" max="40" width="7.140625" style="109" customWidth="1"/>
    <col min="41" max="41" width="7.5703125" style="2" customWidth="1"/>
    <col min="42" max="59" width="5.85546875" style="2" customWidth="1"/>
    <col min="60" max="60" width="12.140625" style="2" customWidth="1"/>
    <col min="61" max="61" width="9.42578125" style="2" customWidth="1"/>
    <col min="62" max="62" width="9.140625" style="2" customWidth="1"/>
    <col min="63" max="63" width="7.5703125" style="2" customWidth="1"/>
    <col min="64" max="64" width="9.5703125" style="2" customWidth="1"/>
    <col min="65" max="65" width="9.140625" style="538" customWidth="1"/>
    <col min="66" max="66" width="9.85546875" style="94" bestFit="1" customWidth="1"/>
    <col min="67" max="67" width="9.140625" style="2"/>
    <col min="68" max="68" width="9.140625" style="94"/>
    <col min="69" max="69" width="9.140625" style="2"/>
    <col min="70" max="70" width="9.140625" style="94" customWidth="1"/>
    <col min="71" max="71" width="14.85546875" style="2" bestFit="1" customWidth="1"/>
    <col min="72" max="72" width="9.140625" style="467"/>
    <col min="73" max="73" width="4.85546875" style="6" customWidth="1"/>
    <col min="74" max="74" width="6.42578125" style="6" customWidth="1"/>
    <col min="75" max="75" width="7.85546875" style="2" customWidth="1"/>
    <col min="76" max="76" width="7.42578125" style="495" customWidth="1"/>
    <col min="77" max="77" width="6.42578125" style="2" customWidth="1"/>
    <col min="78" max="78" width="8.140625" style="2" bestFit="1" customWidth="1"/>
    <col min="79" max="84" width="9.140625" style="2"/>
    <col min="85" max="85" width="4.85546875" style="2" customWidth="1"/>
    <col min="86" max="94" width="3.85546875" style="109" customWidth="1"/>
    <col min="95" max="96" width="9.140625" style="2"/>
    <col min="97" max="97" width="4.85546875" style="2" customWidth="1"/>
    <col min="98" max="99" width="10" style="109" customWidth="1"/>
    <col min="100" max="101" width="9.140625" style="2"/>
    <col min="102" max="102" width="4.85546875" style="2" customWidth="1"/>
    <col min="103" max="103" width="10" style="109" customWidth="1"/>
    <col min="104" max="104" width="10.7109375" style="109" bestFit="1" customWidth="1"/>
    <col min="105" max="16384" width="9.140625" style="2"/>
  </cols>
  <sheetData>
    <row r="1" spans="1:105" s="105" customFormat="1" ht="12" thickBot="1" x14ac:dyDescent="0.25">
      <c r="B1" s="173"/>
      <c r="C1" s="173"/>
      <c r="D1" s="173"/>
      <c r="E1" s="698"/>
      <c r="F1" s="698"/>
      <c r="G1" s="698"/>
      <c r="H1" s="173"/>
      <c r="I1" s="173"/>
      <c r="J1" s="421"/>
      <c r="K1" s="173"/>
      <c r="L1" s="699">
        <f>M1/2356</f>
        <v>1</v>
      </c>
      <c r="M1" s="727">
        <f>2356-N1</f>
        <v>2356</v>
      </c>
      <c r="N1" s="698">
        <f>COUNTIF(N3:N2368,"")</f>
        <v>0</v>
      </c>
      <c r="O1" s="770"/>
      <c r="P1" s="173"/>
      <c r="Q1" s="173"/>
      <c r="R1" s="173"/>
      <c r="S1" s="173"/>
      <c r="U1" s="105" t="s">
        <v>6493</v>
      </c>
      <c r="W1" s="745"/>
      <c r="X1" s="108"/>
      <c r="Y1" s="108"/>
      <c r="Z1" s="745"/>
      <c r="AA1" s="108"/>
      <c r="AB1" s="217"/>
      <c r="AC1" s="106"/>
      <c r="AF1" s="108">
        <f t="shared" ref="AF1:AX1" si="0">COUNTIF(AF3:AF2369,"&gt;0")</f>
        <v>34</v>
      </c>
      <c r="AG1" s="108">
        <f t="shared" si="0"/>
        <v>9</v>
      </c>
      <c r="AH1" s="108">
        <f t="shared" si="0"/>
        <v>151</v>
      </c>
      <c r="AI1" s="108">
        <f t="shared" si="0"/>
        <v>10</v>
      </c>
      <c r="AJ1" s="108">
        <f t="shared" si="0"/>
        <v>59</v>
      </c>
      <c r="AK1" s="108">
        <f t="shared" si="0"/>
        <v>30</v>
      </c>
      <c r="AL1" s="108">
        <f t="shared" si="0"/>
        <v>1801</v>
      </c>
      <c r="AM1" s="108">
        <f t="shared" si="0"/>
        <v>242</v>
      </c>
      <c r="AN1" s="108">
        <f t="shared" si="0"/>
        <v>2</v>
      </c>
      <c r="AO1" s="108">
        <f t="shared" si="0"/>
        <v>763</v>
      </c>
      <c r="AP1" s="108">
        <f t="shared" si="0"/>
        <v>296</v>
      </c>
      <c r="AQ1" s="108">
        <f t="shared" si="0"/>
        <v>301</v>
      </c>
      <c r="AR1" s="108">
        <f t="shared" si="0"/>
        <v>9</v>
      </c>
      <c r="AS1" s="108">
        <f t="shared" si="0"/>
        <v>19</v>
      </c>
      <c r="AT1" s="108">
        <f t="shared" si="0"/>
        <v>2</v>
      </c>
      <c r="AU1" s="108">
        <f t="shared" si="0"/>
        <v>2</v>
      </c>
      <c r="AV1" s="108">
        <f t="shared" si="0"/>
        <v>7</v>
      </c>
      <c r="AW1" s="108">
        <f t="shared" si="0"/>
        <v>163</v>
      </c>
      <c r="AX1" s="108">
        <f t="shared" si="0"/>
        <v>25</v>
      </c>
      <c r="AY1" s="108">
        <f>COUNTIF(AY3:AY2369,"&gt;0")</f>
        <v>10</v>
      </c>
      <c r="AZ1" s="108">
        <f t="shared" ref="AZ1:BG1" si="1">COUNTIF(AZ3:AZ2369,"&gt;0")</f>
        <v>30</v>
      </c>
      <c r="BA1" s="108">
        <f t="shared" si="1"/>
        <v>8</v>
      </c>
      <c r="BB1" s="108">
        <f t="shared" si="1"/>
        <v>46</v>
      </c>
      <c r="BC1" s="108">
        <f t="shared" si="1"/>
        <v>34</v>
      </c>
      <c r="BD1" s="108">
        <f t="shared" si="1"/>
        <v>182</v>
      </c>
      <c r="BE1" s="108">
        <f t="shared" si="1"/>
        <v>6</v>
      </c>
      <c r="BF1" s="108">
        <f t="shared" si="1"/>
        <v>12</v>
      </c>
      <c r="BG1" s="108">
        <f t="shared" si="1"/>
        <v>10</v>
      </c>
      <c r="BH1" s="108"/>
      <c r="BI1" s="108"/>
      <c r="BJ1" s="108"/>
      <c r="BK1" s="108">
        <f>SUM(BK3:BK2562)</f>
        <v>72413</v>
      </c>
      <c r="BL1" s="108"/>
      <c r="BN1" s="107"/>
      <c r="BP1" s="107"/>
      <c r="BR1" s="107"/>
      <c r="BT1" s="466"/>
      <c r="BU1" s="110"/>
      <c r="BV1" s="110"/>
      <c r="BX1" s="493"/>
      <c r="CF1" s="610"/>
      <c r="CG1" s="610"/>
      <c r="CH1" s="611"/>
      <c r="CI1" s="611"/>
      <c r="CJ1" s="611"/>
      <c r="CK1" s="611"/>
      <c r="CL1" s="611"/>
      <c r="CM1" s="611"/>
      <c r="CN1" s="611"/>
      <c r="CO1" s="611"/>
      <c r="CP1" s="611"/>
      <c r="CQ1" s="610"/>
      <c r="CR1" s="610"/>
      <c r="CS1" s="610"/>
      <c r="CT1" s="611"/>
      <c r="CU1" s="611"/>
      <c r="CV1" s="610"/>
      <c r="CW1" s="610"/>
      <c r="CX1" s="610"/>
      <c r="CY1" s="611"/>
      <c r="CZ1" s="611"/>
      <c r="DA1" s="610"/>
    </row>
    <row r="2" spans="1:105" s="96" customFormat="1" ht="39" thickBot="1" x14ac:dyDescent="0.25">
      <c r="A2" s="210" t="s">
        <v>3965</v>
      </c>
      <c r="B2" s="284" t="s">
        <v>7896</v>
      </c>
      <c r="C2" s="284" t="s">
        <v>5237</v>
      </c>
      <c r="D2" s="211" t="s">
        <v>2664</v>
      </c>
      <c r="E2" s="734" t="s">
        <v>7897</v>
      </c>
      <c r="F2" s="734" t="s">
        <v>3220</v>
      </c>
      <c r="G2" s="735" t="s">
        <v>3221</v>
      </c>
      <c r="H2" s="304" t="s">
        <v>3219</v>
      </c>
      <c r="I2" s="202" t="s">
        <v>4760</v>
      </c>
      <c r="J2" s="278" t="s">
        <v>5576</v>
      </c>
      <c r="K2" s="202" t="s">
        <v>15707</v>
      </c>
      <c r="L2" s="202" t="s">
        <v>5238</v>
      </c>
      <c r="M2" s="682" t="s">
        <v>15710</v>
      </c>
      <c r="N2" s="682" t="s">
        <v>15709</v>
      </c>
      <c r="O2" s="682" t="s">
        <v>15706</v>
      </c>
      <c r="P2" s="202" t="s">
        <v>15716</v>
      </c>
      <c r="Q2" s="202" t="s">
        <v>3660</v>
      </c>
      <c r="R2" s="201" t="s">
        <v>4272</v>
      </c>
      <c r="S2" s="202" t="s">
        <v>6459</v>
      </c>
      <c r="T2" s="202" t="s">
        <v>6460</v>
      </c>
      <c r="U2" s="202" t="s">
        <v>6457</v>
      </c>
      <c r="V2" s="202" t="s">
        <v>6458</v>
      </c>
      <c r="W2" s="746" t="s">
        <v>3876</v>
      </c>
      <c r="X2" s="204" t="s">
        <v>5222</v>
      </c>
      <c r="Y2" s="204" t="s">
        <v>3873</v>
      </c>
      <c r="Z2" s="746" t="s">
        <v>3874</v>
      </c>
      <c r="AA2" s="204" t="s">
        <v>3875</v>
      </c>
      <c r="AB2" s="218" t="s">
        <v>3877</v>
      </c>
      <c r="AC2" s="203" t="s">
        <v>6408</v>
      </c>
      <c r="AD2" s="202" t="s">
        <v>7469</v>
      </c>
      <c r="AE2" s="202" t="s">
        <v>4246</v>
      </c>
      <c r="AF2" s="204" t="s">
        <v>4590</v>
      </c>
      <c r="AG2" s="204" t="s">
        <v>4591</v>
      </c>
      <c r="AH2" s="204" t="s">
        <v>5556</v>
      </c>
      <c r="AI2" s="204" t="s">
        <v>7417</v>
      </c>
      <c r="AJ2" s="204" t="s">
        <v>4280</v>
      </c>
      <c r="AK2" s="204" t="s">
        <v>7418</v>
      </c>
      <c r="AL2" s="204" t="s">
        <v>4283</v>
      </c>
      <c r="AM2" s="204" t="s">
        <v>4285</v>
      </c>
      <c r="AN2" s="204" t="s">
        <v>5435</v>
      </c>
      <c r="AO2" s="201" t="s">
        <v>6322</v>
      </c>
      <c r="AP2" s="733" t="s">
        <v>1668</v>
      </c>
      <c r="AQ2" s="733" t="s">
        <v>1446</v>
      </c>
      <c r="AR2" s="733" t="s">
        <v>16459</v>
      </c>
      <c r="AS2" s="733" t="s">
        <v>16460</v>
      </c>
      <c r="AT2" s="733" t="s">
        <v>13482</v>
      </c>
      <c r="AU2" s="733" t="s">
        <v>16461</v>
      </c>
      <c r="AV2" s="733" t="s">
        <v>16462</v>
      </c>
      <c r="AW2" s="733" t="s">
        <v>1465</v>
      </c>
      <c r="AX2" s="733" t="s">
        <v>2112</v>
      </c>
      <c r="AY2" s="733" t="s">
        <v>16463</v>
      </c>
      <c r="AZ2" s="733" t="s">
        <v>16464</v>
      </c>
      <c r="BA2" s="733" t="s">
        <v>2113</v>
      </c>
      <c r="BB2" s="733" t="s">
        <v>1672</v>
      </c>
      <c r="BC2" s="733" t="s">
        <v>16465</v>
      </c>
      <c r="BD2" s="733" t="s">
        <v>1673</v>
      </c>
      <c r="BE2" s="733" t="s">
        <v>16466</v>
      </c>
      <c r="BF2" s="733" t="s">
        <v>16467</v>
      </c>
      <c r="BG2" s="733" t="s">
        <v>16468</v>
      </c>
      <c r="BH2" s="202" t="s">
        <v>361</v>
      </c>
      <c r="BI2" s="202" t="s">
        <v>9543</v>
      </c>
      <c r="BJ2" s="201" t="s">
        <v>540</v>
      </c>
      <c r="BK2" s="201" t="s">
        <v>539</v>
      </c>
      <c r="BL2" s="201" t="s">
        <v>329</v>
      </c>
      <c r="BM2" s="202" t="s">
        <v>360</v>
      </c>
      <c r="BN2" s="205" t="s">
        <v>6932</v>
      </c>
      <c r="BO2" s="201" t="s">
        <v>5672</v>
      </c>
      <c r="BP2" s="205" t="s">
        <v>5066</v>
      </c>
      <c r="BQ2" s="201" t="s">
        <v>5673</v>
      </c>
      <c r="BR2" s="205" t="s">
        <v>7168</v>
      </c>
      <c r="BS2" s="206" t="s">
        <v>3964</v>
      </c>
      <c r="BT2" s="465"/>
      <c r="BU2" s="111"/>
      <c r="BV2" s="517" t="s">
        <v>9597</v>
      </c>
      <c r="BW2" s="518" t="s">
        <v>4988</v>
      </c>
      <c r="BX2" s="519" t="s">
        <v>9621</v>
      </c>
      <c r="BY2" s="518" t="s">
        <v>539</v>
      </c>
      <c r="BZ2" s="518" t="s">
        <v>9619</v>
      </c>
      <c r="CA2" s="520" t="s">
        <v>9620</v>
      </c>
      <c r="CF2" s="612"/>
      <c r="CG2" s="613"/>
      <c r="CH2" s="629" t="s">
        <v>4249</v>
      </c>
      <c r="CI2" s="630" t="s">
        <v>5881</v>
      </c>
      <c r="CJ2" s="631" t="s">
        <v>4252</v>
      </c>
      <c r="CK2" s="630" t="s">
        <v>2729</v>
      </c>
      <c r="CL2" s="630" t="s">
        <v>4247</v>
      </c>
      <c r="CM2" s="630" t="s">
        <v>788</v>
      </c>
      <c r="CN2" s="630" t="s">
        <v>4248</v>
      </c>
      <c r="CO2" s="630" t="s">
        <v>4259</v>
      </c>
      <c r="CP2" s="632" t="s">
        <v>4250</v>
      </c>
      <c r="CQ2" s="612"/>
      <c r="CR2" s="612"/>
      <c r="CS2" s="613"/>
      <c r="CT2" s="629" t="s">
        <v>16099</v>
      </c>
      <c r="CU2" s="632" t="s">
        <v>16100</v>
      </c>
      <c r="CV2" s="612"/>
      <c r="CW2" s="612"/>
      <c r="CX2" s="613"/>
      <c r="CY2" s="629" t="s">
        <v>16099</v>
      </c>
      <c r="CZ2" s="632" t="s">
        <v>16100</v>
      </c>
      <c r="DA2" s="612"/>
    </row>
    <row r="3" spans="1:105" ht="26.25" thickBot="1" x14ac:dyDescent="0.3">
      <c r="A3" s="696">
        <v>1</v>
      </c>
      <c r="B3" s="285" t="s">
        <v>6409</v>
      </c>
      <c r="C3" s="285" t="s">
        <v>6409</v>
      </c>
      <c r="D3" s="257" t="s">
        <v>5497</v>
      </c>
      <c r="E3" s="736">
        <v>1</v>
      </c>
      <c r="F3" s="736">
        <v>1</v>
      </c>
      <c r="G3" s="737">
        <v>1</v>
      </c>
      <c r="H3" s="305" t="s">
        <v>3486</v>
      </c>
      <c r="I3" s="491" t="s">
        <v>3487</v>
      </c>
      <c r="J3" s="279" t="s">
        <v>5547</v>
      </c>
      <c r="K3" s="174" t="s">
        <v>5227</v>
      </c>
      <c r="L3" s="427" t="s">
        <v>5490</v>
      </c>
      <c r="M3" s="683">
        <v>8</v>
      </c>
      <c r="N3" s="683" t="s">
        <v>15715</v>
      </c>
      <c r="O3" s="683">
        <v>5</v>
      </c>
      <c r="P3" s="718" t="s">
        <v>16374</v>
      </c>
      <c r="Q3" s="174">
        <v>3</v>
      </c>
      <c r="R3" s="420"/>
      <c r="S3" s="175">
        <v>2</v>
      </c>
      <c r="T3" s="175">
        <v>4</v>
      </c>
      <c r="U3" s="174">
        <v>1</v>
      </c>
      <c r="V3" s="174">
        <v>1</v>
      </c>
      <c r="W3" s="742">
        <v>0</v>
      </c>
      <c r="X3" s="177">
        <v>24</v>
      </c>
      <c r="Y3" s="177"/>
      <c r="Z3" s="177"/>
      <c r="AA3" s="177"/>
      <c r="AB3" s="471" t="s">
        <v>3878</v>
      </c>
      <c r="AC3" s="652" t="s">
        <v>14047</v>
      </c>
      <c r="AD3" s="174" t="s">
        <v>7470</v>
      </c>
      <c r="AE3" s="174" t="s">
        <v>4247</v>
      </c>
      <c r="AF3" s="177">
        <v>0</v>
      </c>
      <c r="AG3" s="177">
        <v>0</v>
      </c>
      <c r="AH3" s="177">
        <v>0</v>
      </c>
      <c r="AI3" s="177">
        <v>0</v>
      </c>
      <c r="AJ3" s="177">
        <v>0</v>
      </c>
      <c r="AK3" s="177">
        <v>0</v>
      </c>
      <c r="AL3" s="382">
        <v>16</v>
      </c>
      <c r="AM3" s="177">
        <v>0</v>
      </c>
      <c r="AN3" s="177">
        <v>0</v>
      </c>
      <c r="AO3" s="176">
        <v>0</v>
      </c>
      <c r="AP3" s="420"/>
      <c r="AQ3" s="420"/>
      <c r="AR3" s="420"/>
      <c r="AS3" s="420"/>
      <c r="AT3" s="420"/>
      <c r="AU3" s="420"/>
      <c r="AV3" s="420"/>
      <c r="AW3" s="420"/>
      <c r="AX3" s="420"/>
      <c r="AY3" s="420"/>
      <c r="AZ3" s="420"/>
      <c r="BA3" s="420"/>
      <c r="BB3" s="420"/>
      <c r="BC3" s="420"/>
      <c r="BD3" s="420"/>
      <c r="BE3" s="420"/>
      <c r="BF3" s="420"/>
      <c r="BG3" s="420"/>
      <c r="BH3" s="176">
        <f t="shared" ref="BH3:BH66" si="2">IF(manualHD="",IF(COUNTA($AP3:$BG3)=0,IF(SUM($AG3:$AL3)/(0.01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16</v>
      </c>
      <c r="BI3" s="176">
        <f>IF(manualHD="",IF(COUNTIF(AP3:BG3,"")=18,IFERROR(INDEX(thac0array,MATCH(IF(manualHD="",IF(SUM($AG3:$AL3)/(0.01+fixedhp)&lt;1/40,ROUND(fixedhp/4.5,0),IF(eightsider=1,IF((AND(fixedhp&gt;0,fixedhp&lt;4)),1.125,1),IF(eightsider&gt;1,eightsider+IF(twosider*1.5+threesider*2+foursider*2.5+fivesider*3+sixsider*3.5+sevensider*4+fixedhp&gt;3,1,0),IF(sevensider=1,0.875,0.5)))),manualHD),hitDiceThac0,0)),21),MIN(IFERROR(INDEX(thac0array,MATCH(IF(AZ3="",AP3,ROUND(AP3+AZ3/2,0)),hitDiceThac0,0)),21),IFERROR(INDEX(thac0array,MATCH(MAX(AQ3:AS3),fighterThac0,0)),21),IFERROR(INDEX(thac0array,MATCH(MAX(AW3:BA3),clericThac0,0)),21),IFERROR(INDEX(thac0array,MATCH(MAX(BB3:BC3),thiefThac0,0)),21),IFERROR(INDEX(thac0array,MATCH(MAX(BD3:BG3),magicUserThac0,0)),21))),IFERROR(INDEX(thac0array,MATCH(BM3,hitDiceThac0),0),BM3))</f>
        <v>7</v>
      </c>
      <c r="BJ3" s="182" t="str">
        <f>IF(SUM(AF3:AN3)=0,AO3,IF(AZ3="",SUM(AF3:AO3)&amp;" - "&amp;IF(OR(COUNTIF(AP3:BG3,"")=18,AP3&gt;0),ROUND(AF3*2+AG3*3+AH3*4+AI3*5+AJ3*6+AK3*7+AL3*8+AM3*10+AN3*12+AO3,0),ROUND((AF3*2+AG3*3+AH3*4+AI3*5+AJ3*6+AK3*7+AL3*8+AM3*10+AN3*12+AO3)/COUNTA(AQ3:BG3),0)),IF(BM3="",(AZ3-1)*1+SUM(AF3:AO3)&amp;" - "&amp;(AZ3-1)*4+ROUND(AF3*2+AG3*3+AH3*4+AI3*5+AJ3*6+AK3*7+AL3*8+AM3*10+AN3*12+AO3,0),SUM(AF3:AO3)&amp;" - "&amp;ROUND(AF3*2+AG3*3+AH3*4+AI3*5+AJ3*6+AK3*7+AL3*8+AM3*10+AN3*12+AO3,0))))</f>
        <v>16 - 128</v>
      </c>
      <c r="BK3" s="176">
        <f>IF(SUM(AF3:AN3)=0,AO3,IF(AZ3="",ROUND(AVERAGE(SUM(AF3:AO3),IF(OR(COUNTIF(AP3:BG3,"")=18,AP3&gt;0),ROUND(AF3*2+AG3*3+AH3*4+AI3*5+AJ3*6+AK3*7+AL3*8+AM3*10+AN3*12+AO3,0),ROUND((AF3*2+AG3*3+AH3*4+AI3*5+AJ3*6+AK3*7+AL3*8+AM3*10+AN3*12+AO3)/COUNTA(AQ3:BG3),0))),0),IF(BM3="",ROUND(AVERAGE((AZ3-1)*1+SUM(AF3:AO3),(AZ3-1)*4+ROUND(AF3*2+AG3*3+AH3*4+AI3*5+AJ3*6+AK3*7+AL3*8+AM3*10+AN3*12+AO3,0)),0),ROUND(AVERAGE(SUM(AF3:AO3),ROUND(AF3*2+AG3*3+AH3*4+AI3*5+AJ3*6+AK3*7+AL3*8+AM3*10+AN3*12+AO3,0)),0))))</f>
        <v>72</v>
      </c>
      <c r="BL3" s="176">
        <f>IF(SUM(AP3:BG3)=0,AL3+ROUNDDOWN(AO3/4.5,0)+IF(AF3*1.5+AG3*2+AH3*2.5+AI3*3+AJ3*3.5+AK3*4+AO3&gt;3,1,0),MAX(AP3:BG3))</f>
        <v>16</v>
      </c>
      <c r="BM3" s="532"/>
      <c r="BN3" s="178">
        <v>5250</v>
      </c>
      <c r="BO3" s="420">
        <v>20</v>
      </c>
      <c r="BP3" s="178">
        <f t="shared" ref="BP3:BP66" si="3">BN3+BK3*BO3</f>
        <v>6690</v>
      </c>
      <c r="BQ3" s="420" t="str">
        <f t="shared" ref="BQ3:BQ66" si="4">IFERROR(INDEX(xpLevel,MATCH($BN3,xpThresholds,1)), "XI")</f>
        <v>VIII</v>
      </c>
      <c r="BR3" s="178">
        <v>10000</v>
      </c>
      <c r="BS3" s="472" t="s">
        <v>3967</v>
      </c>
      <c r="BU3" s="514" t="s">
        <v>797</v>
      </c>
      <c r="BV3" s="501">
        <f>COUNTIF(mobLevel,BU3)</f>
        <v>231</v>
      </c>
      <c r="BW3" s="502" cm="1">
        <f t="array" ref="BW3">SUMPRODUCT((mobLevel=BU3)*(avgXP))/COUNTIF(mobLevel,BU3)</f>
        <v>20.203463203463205</v>
      </c>
      <c r="BX3" s="503" t="s">
        <v>3486</v>
      </c>
      <c r="BY3" s="502">
        <f t="shared" ref="BY3:BY12" si="5">SUMPRODUCT((mobLevel=BU3)*(averagehp))/COUNTIF(mobLevel,BU3)</f>
        <v>7.2554112554112553</v>
      </c>
      <c r="BZ3" s="502" cm="1">
        <f t="array" ref="BZ3">SUMPRODUCT((mobLevel=$BU3)*(armorClass))/COUNTIF(mobLevel,$BU3)</f>
        <v>6.5108225108225106</v>
      </c>
      <c r="CA3" s="504">
        <f t="shared" ref="CA3:CA12" si="6">SUMPRODUCT((mobLevel=$BU3)*(thac0))/COUNTIF(mobLevel,$BU3)</f>
        <v>18.376623376623378</v>
      </c>
      <c r="CC3" s="477" t="s">
        <v>2245</v>
      </c>
      <c r="CD3" s="478" t="s">
        <v>2246</v>
      </c>
      <c r="CE3" s="32"/>
      <c r="CF3" s="614"/>
      <c r="CG3" s="626" t="s">
        <v>797</v>
      </c>
      <c r="CH3" s="615">
        <f t="shared" ref="CH3:CP12" si="7">SUMPRODUCT((mobLevel=$CG3)*(alignment=CH$2))</f>
        <v>5</v>
      </c>
      <c r="CI3" s="616">
        <f t="shared" si="7"/>
        <v>0</v>
      </c>
      <c r="CJ3" s="616">
        <f t="shared" si="7"/>
        <v>2</v>
      </c>
      <c r="CK3" s="616">
        <f t="shared" si="7"/>
        <v>5</v>
      </c>
      <c r="CL3" s="616" cm="1">
        <f t="array" ref="CL3">SUMPRODUCT((mobLevel=$CG3)*(alignment=CL$2))</f>
        <v>134</v>
      </c>
      <c r="CM3" s="616">
        <f t="shared" si="7"/>
        <v>20</v>
      </c>
      <c r="CN3" s="616">
        <f t="shared" si="7"/>
        <v>25</v>
      </c>
      <c r="CO3" s="616">
        <f t="shared" si="7"/>
        <v>6</v>
      </c>
      <c r="CP3" s="617">
        <f t="shared" si="7"/>
        <v>18</v>
      </c>
      <c r="CQ3" s="614"/>
      <c r="CR3" s="614"/>
      <c r="CS3" s="626" t="s">
        <v>797</v>
      </c>
      <c r="CT3" s="719" cm="1">
        <f t="array" ref="CT3">SUMPRODUCT((mobLevel=$CG3)*(length))/COUNTIF(mobLevel,CS3)</f>
        <v>4.8464542568542566</v>
      </c>
      <c r="CU3" s="720" cm="1">
        <f t="array" ref="CU3">SUMPRODUCT((mobLevel=$CG3)*(weight))/COUNTIF(mobLevel,CS3)</f>
        <v>210.11357012987008</v>
      </c>
      <c r="CV3" s="614"/>
      <c r="CW3" s="614"/>
      <c r="CX3" s="626">
        <v>0</v>
      </c>
      <c r="CY3" s="719" cm="1">
        <f t="array" ref="CY3">SUMPRODUCT((thacoLevel=$CX3)*(length))/COUNTIF(thacoLevel,CX3)</f>
        <v>6</v>
      </c>
      <c r="CZ3" s="720" cm="1">
        <f t="array" ref="CZ3">SUMPRODUCT((thacoLevel=$CX3)*(weight))/COUNTIF(thacoLevel,CX3)</f>
        <v>175</v>
      </c>
      <c r="DA3" s="614">
        <f t="shared" ref="DA3:DA42" si="8">COUNTIF(thacoLevel,CX3)</f>
        <v>1</v>
      </c>
    </row>
    <row r="4" spans="1:105" ht="25.5" x14ac:dyDescent="0.25">
      <c r="A4" s="697">
        <v>2</v>
      </c>
      <c r="B4" s="286" t="s">
        <v>1298</v>
      </c>
      <c r="C4" s="286" t="s">
        <v>3782</v>
      </c>
      <c r="D4" s="258" t="s">
        <v>5497</v>
      </c>
      <c r="E4" s="736">
        <v>1</v>
      </c>
      <c r="F4" s="736">
        <v>1</v>
      </c>
      <c r="G4" s="737">
        <v>6</v>
      </c>
      <c r="H4" s="305" t="s">
        <v>795</v>
      </c>
      <c r="I4" s="207" t="s">
        <v>3485</v>
      </c>
      <c r="J4" s="279" t="s">
        <v>5393</v>
      </c>
      <c r="K4" s="179" t="s">
        <v>3921</v>
      </c>
      <c r="L4" s="427" t="s">
        <v>5490</v>
      </c>
      <c r="M4" s="684">
        <v>10</v>
      </c>
      <c r="N4" s="684" t="s">
        <v>15710</v>
      </c>
      <c r="O4" s="684">
        <v>350</v>
      </c>
      <c r="P4" s="427" t="s">
        <v>15717</v>
      </c>
      <c r="Q4" s="179">
        <v>2</v>
      </c>
      <c r="R4" s="180"/>
      <c r="S4" s="179">
        <v>0</v>
      </c>
      <c r="T4" s="179">
        <v>0</v>
      </c>
      <c r="U4" s="174">
        <v>0</v>
      </c>
      <c r="V4" s="174">
        <v>0</v>
      </c>
      <c r="W4" s="742">
        <v>12</v>
      </c>
      <c r="X4" s="184"/>
      <c r="Y4" s="184"/>
      <c r="Z4" s="184">
        <v>6</v>
      </c>
      <c r="AA4" s="184"/>
      <c r="AB4" s="220"/>
      <c r="AC4" s="419" t="s">
        <v>14074</v>
      </c>
      <c r="AD4" s="179" t="s">
        <v>7473</v>
      </c>
      <c r="AE4" s="179" t="s">
        <v>4247</v>
      </c>
      <c r="AF4" s="177">
        <v>0</v>
      </c>
      <c r="AG4" s="177">
        <v>0</v>
      </c>
      <c r="AH4" s="177">
        <v>0</v>
      </c>
      <c r="AI4" s="177">
        <v>0</v>
      </c>
      <c r="AJ4" s="177">
        <v>0</v>
      </c>
      <c r="AK4" s="177">
        <v>0</v>
      </c>
      <c r="AL4" s="383">
        <v>3</v>
      </c>
      <c r="AM4" s="177">
        <v>0</v>
      </c>
      <c r="AN4" s="177">
        <v>0</v>
      </c>
      <c r="AO4" s="182">
        <v>0</v>
      </c>
      <c r="AP4" s="180"/>
      <c r="AQ4" s="180"/>
      <c r="AR4" s="180"/>
      <c r="AS4" s="180"/>
      <c r="AT4" s="180"/>
      <c r="AU4" s="180"/>
      <c r="AV4" s="180"/>
      <c r="AW4" s="180"/>
      <c r="AX4" s="180"/>
      <c r="AY4" s="180"/>
      <c r="AZ4" s="180"/>
      <c r="BA4" s="180"/>
      <c r="BB4" s="180"/>
      <c r="BC4" s="180"/>
      <c r="BD4" s="180"/>
      <c r="BE4" s="180"/>
      <c r="BF4" s="180"/>
      <c r="BG4" s="180"/>
      <c r="BH4" s="176">
        <f t="shared" si="2"/>
        <v>3</v>
      </c>
      <c r="BI4" s="176">
        <f t="shared" ref="BI4:BI66" si="9">IF(manualHD="",IF(COUNTIF(AP4:BG4,"")=18,IFERROR(INDEX(thac0array,MATCH(IF(manualHD="",IF(SUM($AG4:$AL4)/(0.01+fixedhp)&lt;1/40,ROUND(fixedhp/4.5,0),IF(eightsider=1,IF((AND(fixedhp&gt;0,fixedhp&lt;4)),1.125,1),IF(eightsider&gt;1,eightsider+IF(twosider*1.5+threesider*2+foursider*2.5+fivesider*3+sixsider*3.5+sevensider*4+fixedhp&gt;3,1,0),IF(sevensider=1,0.875,0.5)))),manualHD),hitDiceThac0,0)),21),MIN(IFERROR(INDEX(thac0array,MATCH(IF(AZ4="",AP4,ROUND(AP4+AZ4/2,0)),hitDiceThac0,0)),21),IFERROR(INDEX(thac0array,MATCH(MAX(AQ4:AS4),fighterThac0,0)),21),IFERROR(INDEX(thac0array,MATCH(MAX(AW4:BA4),clericThac0,0)),21),IFERROR(INDEX(thac0array,MATCH(MAX(BB4:BC4),thiefThac0,0)),21),IFERROR(INDEX(thac0array,MATCH(MAX(BD4:BG4),magicUserThac0,0)),21))),IFERROR(INDEX(thac0array,MATCH(BM4,hitDiceThac0),0),BM4))</f>
        <v>16</v>
      </c>
      <c r="BJ4" s="182" t="str">
        <f t="shared" ref="BJ4:BJ67" si="10">IF(SUM(AF4:AN4)=0,AO4,IF(AZ4="",SUM(AF4:AO4)&amp;" - "&amp;IF(OR(COUNTIF(AP4:BG4,"")=18,AP4&gt;0),ROUND(AF4*2+AG4*3+AH4*4+AI4*5+AJ4*6+AK4*7+AL4*8+AM4*10+AN4*12+AO4,0),ROUND((AF4*2+AG4*3+AH4*4+AI4*5+AJ4*6+AK4*7+AL4*8+AM4*10+AN4*12+AO4)/COUNTA(AQ4:BG4),0)),IF(BM4="",(AZ4-1)*1+SUM(AF4:AO4)&amp;" - "&amp;(AZ4-1)*4+ROUND(AF4*2+AG4*3+AH4*4+AI4*5+AJ4*6+AK4*7+AL4*8+AM4*10+AN4*12+AO4,0),SUM(AF4:AO4)&amp;" - "&amp;ROUND(AF4*2+AG4*3+AH4*4+AI4*5+AJ4*6+AK4*7+AL4*8+AM4*10+AN4*12+AO4,0))))</f>
        <v>3 - 24</v>
      </c>
      <c r="BK4" s="176">
        <f t="shared" ref="BK4:BK67" si="11">IF(SUM(AF4:AN4)=0,AO4,IF(AZ4="",ROUND(AVERAGE(SUM(AF4:AO4),IF(OR(COUNTIF(AP4:BG4,"")=18,AP4&gt;0),ROUND(AF4*2+AG4*3+AH4*4+AI4*5+AJ4*6+AK4*7+AL4*8+AM4*10+AN4*12+AO4,0),ROUND((AF4*2+AG4*3+AH4*4+AI4*5+AJ4*6+AK4*7+AL4*8+AM4*10+AN4*12+AO4)/COUNTA(AQ4:BG4),0))),0),IF(BM4="",ROUND(AVERAGE((AZ4-1)*1+SUM(AF4:AO4),(AZ4-1)*4+ROUND(AF4*2+AG4*3+AH4*4+AI4*5+AJ4*6+AK4*7+AL4*8+AM4*10+AN4*12+AO4,0)),0),ROUND(AVERAGE(SUM(AF4:AO4),ROUND(AF4*2+AG4*3+AH4*4+AI4*5+AJ4*6+AK4*7+AL4*8+AM4*10+AN4*12+AO4,0)),0))))</f>
        <v>14</v>
      </c>
      <c r="BL4" s="176">
        <f t="shared" ref="BL4:BL67" si="12">IF(SUM(AP4:BG4)=0,AL4+ROUNDDOWN(AO4/4.5,0)+IF(AF4*1.5+AG4*2+AH4*2.5+AI4*3+AJ4*3.5+AK4*4+AO4&gt;3,1,0),MAX(AP4:BG4))</f>
        <v>3</v>
      </c>
      <c r="BM4" s="533"/>
      <c r="BN4" s="185">
        <v>390</v>
      </c>
      <c r="BO4" s="180">
        <v>1</v>
      </c>
      <c r="BP4" s="178">
        <f t="shared" si="3"/>
        <v>404</v>
      </c>
      <c r="BQ4" s="420" t="str">
        <f t="shared" si="4"/>
        <v>V</v>
      </c>
      <c r="BR4" s="185"/>
      <c r="BS4" s="472" t="s">
        <v>3967</v>
      </c>
      <c r="BU4" s="515" t="s">
        <v>3957</v>
      </c>
      <c r="BV4" s="505">
        <f>COUNTIF(mobLevel,BU4)</f>
        <v>190</v>
      </c>
      <c r="BW4" s="506">
        <f t="shared" ref="BW4:BW12" si="13">SUMPRODUCT((mobLevel=BU4)*(avgXP))/COUNTIF(mobLevel,BU4)</f>
        <v>64.71052631578948</v>
      </c>
      <c r="BX4" s="507">
        <f t="shared" ref="BX4:BX12" si="14">(BW4-BW3)/BW3</f>
        <v>2.2029422710407904</v>
      </c>
      <c r="BY4" s="506">
        <f t="shared" si="5"/>
        <v>10.1</v>
      </c>
      <c r="BZ4" s="506">
        <f t="shared" ref="BZ4:BZ12" si="15">SUMPRODUCT((mobLevel=BU4)*(armorClass))/COUNTIF(mobLevel,BU4)</f>
        <v>5.7052631578947368</v>
      </c>
      <c r="CA4" s="508">
        <f t="shared" si="6"/>
        <v>17.368421052631579</v>
      </c>
      <c r="CC4" s="480">
        <v>1</v>
      </c>
      <c r="CD4" s="481">
        <v>20</v>
      </c>
      <c r="CE4" s="479" t="s">
        <v>797</v>
      </c>
      <c r="CF4" s="614"/>
      <c r="CG4" s="627" t="s">
        <v>3957</v>
      </c>
      <c r="CH4" s="618">
        <f t="shared" si="7"/>
        <v>10</v>
      </c>
      <c r="CI4" s="619">
        <f t="shared" si="7"/>
        <v>6</v>
      </c>
      <c r="CJ4" s="619">
        <f t="shared" si="7"/>
        <v>5</v>
      </c>
      <c r="CK4" s="619">
        <f t="shared" si="7"/>
        <v>9</v>
      </c>
      <c r="CL4" s="619">
        <f t="shared" si="7"/>
        <v>89</v>
      </c>
      <c r="CM4" s="619">
        <f t="shared" si="7"/>
        <v>12</v>
      </c>
      <c r="CN4" s="619">
        <f t="shared" si="7"/>
        <v>16</v>
      </c>
      <c r="CO4" s="619">
        <f t="shared" si="7"/>
        <v>15</v>
      </c>
      <c r="CP4" s="620">
        <f t="shared" si="7"/>
        <v>22</v>
      </c>
      <c r="CQ4" s="614"/>
      <c r="CR4" s="614"/>
      <c r="CS4" s="627" t="s">
        <v>3957</v>
      </c>
      <c r="CT4" s="721" cm="1">
        <f t="array" ref="CT4">SUMPRODUCT((mobLevel=$CG4)*(length))/COUNTIF(mobLevel,CS4)</f>
        <v>5.2675438596491233</v>
      </c>
      <c r="CU4" s="722" cm="1">
        <f t="array" ref="CU4">SUMPRODUCT((mobLevel=$CG4)*(weight))/COUNTIF(mobLevel,CS4)</f>
        <v>218.59578947368419</v>
      </c>
      <c r="CV4" s="614"/>
      <c r="CW4" s="614"/>
      <c r="CX4" s="627">
        <v>1</v>
      </c>
      <c r="CY4" s="721" cm="1">
        <f t="array" ref="CY4">SUMPRODUCT((thacoLevel=$CX4)*(length))/COUNTIF(thacoLevel,CX4)</f>
        <v>4.2438596491228076</v>
      </c>
      <c r="CZ4" s="722" cm="1">
        <f t="array" ref="CZ4">SUMPRODUCT((thacoLevel=$CX4)*(weight))/COUNTIF(thacoLevel,CX4)</f>
        <v>85.992982456140339</v>
      </c>
      <c r="DA4" s="614">
        <f t="shared" si="8"/>
        <v>57</v>
      </c>
    </row>
    <row r="5" spans="1:105" ht="25.5" x14ac:dyDescent="0.25">
      <c r="A5" s="696">
        <v>3</v>
      </c>
      <c r="B5" s="286" t="s">
        <v>1298</v>
      </c>
      <c r="C5" s="286" t="s">
        <v>4842</v>
      </c>
      <c r="D5" s="258" t="s">
        <v>5497</v>
      </c>
      <c r="E5" s="736">
        <v>1</v>
      </c>
      <c r="F5" s="736">
        <v>1</v>
      </c>
      <c r="G5" s="737">
        <v>6</v>
      </c>
      <c r="H5" s="305" t="s">
        <v>795</v>
      </c>
      <c r="I5" s="207" t="s">
        <v>3485</v>
      </c>
      <c r="J5" s="279" t="s">
        <v>5393</v>
      </c>
      <c r="K5" s="179" t="s">
        <v>4557</v>
      </c>
      <c r="L5" s="427" t="s">
        <v>5490</v>
      </c>
      <c r="M5" s="684">
        <v>12</v>
      </c>
      <c r="N5" s="684" t="s">
        <v>15710</v>
      </c>
      <c r="O5" s="684">
        <v>420</v>
      </c>
      <c r="P5" s="427" t="s">
        <v>15717</v>
      </c>
      <c r="Q5" s="179">
        <v>2</v>
      </c>
      <c r="R5" s="180"/>
      <c r="S5" s="179">
        <v>0</v>
      </c>
      <c r="T5" s="179">
        <v>0</v>
      </c>
      <c r="U5" s="174">
        <v>0</v>
      </c>
      <c r="V5" s="174">
        <v>0</v>
      </c>
      <c r="W5" s="742">
        <v>12</v>
      </c>
      <c r="X5" s="184"/>
      <c r="Y5" s="184"/>
      <c r="Z5" s="184">
        <v>6</v>
      </c>
      <c r="AA5" s="184"/>
      <c r="AB5" s="220"/>
      <c r="AC5" s="419" t="s">
        <v>14074</v>
      </c>
      <c r="AD5" s="179" t="s">
        <v>7473</v>
      </c>
      <c r="AE5" s="179" t="s">
        <v>4247</v>
      </c>
      <c r="AF5" s="177">
        <v>0</v>
      </c>
      <c r="AG5" s="177">
        <v>0</v>
      </c>
      <c r="AH5" s="177">
        <v>0</v>
      </c>
      <c r="AI5" s="177">
        <v>0</v>
      </c>
      <c r="AJ5" s="177">
        <v>0</v>
      </c>
      <c r="AK5" s="177">
        <v>0</v>
      </c>
      <c r="AL5" s="383">
        <v>4</v>
      </c>
      <c r="AM5" s="177">
        <v>0</v>
      </c>
      <c r="AN5" s="177">
        <v>0</v>
      </c>
      <c r="AO5" s="182">
        <v>0</v>
      </c>
      <c r="AP5" s="180"/>
      <c r="AQ5" s="180"/>
      <c r="AR5" s="180"/>
      <c r="AS5" s="180"/>
      <c r="AT5" s="180"/>
      <c r="AU5" s="180"/>
      <c r="AV5" s="180"/>
      <c r="AW5" s="180"/>
      <c r="AX5" s="180"/>
      <c r="AY5" s="180"/>
      <c r="AZ5" s="180"/>
      <c r="BA5" s="180"/>
      <c r="BB5" s="180"/>
      <c r="BC5" s="180"/>
      <c r="BD5" s="180"/>
      <c r="BE5" s="180"/>
      <c r="BF5" s="180"/>
      <c r="BG5" s="180"/>
      <c r="BH5" s="176">
        <f t="shared" si="2"/>
        <v>4</v>
      </c>
      <c r="BI5" s="176">
        <f t="shared" si="9"/>
        <v>15</v>
      </c>
      <c r="BJ5" s="182" t="str">
        <f t="shared" si="10"/>
        <v>4 - 32</v>
      </c>
      <c r="BK5" s="176">
        <f t="shared" si="11"/>
        <v>18</v>
      </c>
      <c r="BL5" s="176">
        <f t="shared" si="12"/>
        <v>4</v>
      </c>
      <c r="BM5" s="533"/>
      <c r="BN5" s="185">
        <v>390</v>
      </c>
      <c r="BO5" s="180">
        <v>1</v>
      </c>
      <c r="BP5" s="178">
        <f t="shared" si="3"/>
        <v>408</v>
      </c>
      <c r="BQ5" s="420" t="str">
        <f t="shared" si="4"/>
        <v>V</v>
      </c>
      <c r="BR5" s="185"/>
      <c r="BS5" s="472" t="s">
        <v>3967</v>
      </c>
      <c r="BU5" s="515" t="s">
        <v>3958</v>
      </c>
      <c r="BV5" s="505">
        <f t="shared" ref="BV5:BV12" si="16">COUNTIF(BQ:BQ,BU5)</f>
        <v>425</v>
      </c>
      <c r="BW5" s="506">
        <f t="shared" si="13"/>
        <v>167.94117647058823</v>
      </c>
      <c r="BX5" s="507">
        <f t="shared" si="14"/>
        <v>1.5952682821807045</v>
      </c>
      <c r="BY5" s="506">
        <f t="shared" si="5"/>
        <v>15.985882352941177</v>
      </c>
      <c r="BZ5" s="506">
        <f t="shared" si="15"/>
        <v>5.117647058823529</v>
      </c>
      <c r="CA5" s="508">
        <f t="shared" si="6"/>
        <v>16.468235294117648</v>
      </c>
      <c r="CC5" s="483">
        <v>21</v>
      </c>
      <c r="CD5" s="484">
        <v>50</v>
      </c>
      <c r="CE5" s="482" t="s">
        <v>3957</v>
      </c>
      <c r="CF5" s="614"/>
      <c r="CG5" s="627" t="s">
        <v>3958</v>
      </c>
      <c r="CH5" s="618">
        <f t="shared" si="7"/>
        <v>25</v>
      </c>
      <c r="CI5" s="619">
        <f t="shared" si="7"/>
        <v>6</v>
      </c>
      <c r="CJ5" s="619">
        <f t="shared" si="7"/>
        <v>23</v>
      </c>
      <c r="CK5" s="619">
        <f t="shared" si="7"/>
        <v>8</v>
      </c>
      <c r="CL5" s="619">
        <f t="shared" si="7"/>
        <v>183</v>
      </c>
      <c r="CM5" s="619">
        <f t="shared" si="7"/>
        <v>27</v>
      </c>
      <c r="CN5" s="619">
        <f t="shared" si="7"/>
        <v>33</v>
      </c>
      <c r="CO5" s="619">
        <f t="shared" si="7"/>
        <v>30</v>
      </c>
      <c r="CP5" s="620">
        <f t="shared" si="7"/>
        <v>61</v>
      </c>
      <c r="CQ5" s="614"/>
      <c r="CR5" s="614"/>
      <c r="CS5" s="627" t="s">
        <v>3958</v>
      </c>
      <c r="CT5" s="721" cm="1">
        <f t="array" ref="CT5">SUMPRODUCT((mobLevel=$CG5)*(length))/COUNTIF(mobLevel,CS5)</f>
        <v>6.5726862745098042</v>
      </c>
      <c r="CU5" s="722" cm="1">
        <f t="array" ref="CU5">SUMPRODUCT((mobLevel=$CG5)*(weight))/COUNTIF(mobLevel,CS5)</f>
        <v>365.84106470588239</v>
      </c>
      <c r="CV5" s="614"/>
      <c r="CW5" s="614"/>
      <c r="CX5" s="627">
        <v>2</v>
      </c>
      <c r="CY5" s="721" cm="1">
        <f t="array" ref="CY5">SUMPRODUCT((thacoLevel=$CX5)*(length))/COUNTIF(thacoLevel,CX5)</f>
        <v>5.6490506329113925</v>
      </c>
      <c r="CZ5" s="722" cm="1">
        <f t="array" ref="CZ5">SUMPRODUCT((thacoLevel=$CX5)*(weight))/COUNTIF(thacoLevel,CX5)</f>
        <v>264.60373417721519</v>
      </c>
      <c r="DA5" s="614">
        <f t="shared" si="8"/>
        <v>158</v>
      </c>
    </row>
    <row r="6" spans="1:105" ht="25.5" x14ac:dyDescent="0.25">
      <c r="A6" s="696">
        <v>4</v>
      </c>
      <c r="B6" s="286" t="s">
        <v>1298</v>
      </c>
      <c r="C6" s="286" t="s">
        <v>4843</v>
      </c>
      <c r="D6" s="258" t="s">
        <v>5497</v>
      </c>
      <c r="E6" s="736">
        <v>1</v>
      </c>
      <c r="F6" s="736">
        <v>1</v>
      </c>
      <c r="G6" s="737">
        <v>6</v>
      </c>
      <c r="H6" s="305" t="s">
        <v>795</v>
      </c>
      <c r="I6" s="207" t="s">
        <v>3485</v>
      </c>
      <c r="J6" s="279" t="s">
        <v>5393</v>
      </c>
      <c r="K6" s="179" t="s">
        <v>3922</v>
      </c>
      <c r="L6" s="427" t="s">
        <v>5490</v>
      </c>
      <c r="M6" s="684">
        <v>14</v>
      </c>
      <c r="N6" s="684" t="s">
        <v>15710</v>
      </c>
      <c r="O6" s="684">
        <v>490</v>
      </c>
      <c r="P6" s="427" t="s">
        <v>15717</v>
      </c>
      <c r="Q6" s="179">
        <v>2</v>
      </c>
      <c r="R6" s="180"/>
      <c r="S6" s="179">
        <v>0</v>
      </c>
      <c r="T6" s="179">
        <v>0</v>
      </c>
      <c r="U6" s="174">
        <v>0</v>
      </c>
      <c r="V6" s="174">
        <v>0</v>
      </c>
      <c r="W6" s="742">
        <v>12</v>
      </c>
      <c r="X6" s="184"/>
      <c r="Y6" s="184"/>
      <c r="Z6" s="184">
        <v>6</v>
      </c>
      <c r="AA6" s="184"/>
      <c r="AB6" s="220"/>
      <c r="AC6" s="419" t="s">
        <v>14074</v>
      </c>
      <c r="AD6" s="179" t="s">
        <v>7473</v>
      </c>
      <c r="AE6" s="179" t="s">
        <v>4247</v>
      </c>
      <c r="AF6" s="177">
        <v>0</v>
      </c>
      <c r="AG6" s="177">
        <v>0</v>
      </c>
      <c r="AH6" s="177">
        <v>0</v>
      </c>
      <c r="AI6" s="177">
        <v>0</v>
      </c>
      <c r="AJ6" s="177">
        <v>0</v>
      </c>
      <c r="AK6" s="177">
        <v>0</v>
      </c>
      <c r="AL6" s="383">
        <v>5</v>
      </c>
      <c r="AM6" s="177">
        <v>0</v>
      </c>
      <c r="AN6" s="177">
        <v>0</v>
      </c>
      <c r="AO6" s="182">
        <v>0</v>
      </c>
      <c r="AP6" s="180"/>
      <c r="AQ6" s="180"/>
      <c r="AR6" s="180"/>
      <c r="AS6" s="180"/>
      <c r="AT6" s="180"/>
      <c r="AU6" s="180"/>
      <c r="AV6" s="180"/>
      <c r="AW6" s="180"/>
      <c r="AX6" s="180"/>
      <c r="AY6" s="180"/>
      <c r="AZ6" s="180"/>
      <c r="BA6" s="180"/>
      <c r="BB6" s="180"/>
      <c r="BC6" s="180"/>
      <c r="BD6" s="180"/>
      <c r="BE6" s="180"/>
      <c r="BF6" s="180"/>
      <c r="BG6" s="180"/>
      <c r="BH6" s="176">
        <f t="shared" si="2"/>
        <v>5</v>
      </c>
      <c r="BI6" s="176">
        <f t="shared" si="9"/>
        <v>15</v>
      </c>
      <c r="BJ6" s="182" t="str">
        <f t="shared" si="10"/>
        <v>5 - 40</v>
      </c>
      <c r="BK6" s="176">
        <f t="shared" si="11"/>
        <v>23</v>
      </c>
      <c r="BL6" s="176">
        <f t="shared" si="12"/>
        <v>5</v>
      </c>
      <c r="BM6" s="533"/>
      <c r="BN6" s="185">
        <v>390</v>
      </c>
      <c r="BO6" s="180">
        <v>1</v>
      </c>
      <c r="BP6" s="178">
        <f t="shared" si="3"/>
        <v>413</v>
      </c>
      <c r="BQ6" s="420" t="str">
        <f t="shared" si="4"/>
        <v>V</v>
      </c>
      <c r="BR6" s="185"/>
      <c r="BS6" s="472" t="s">
        <v>3967</v>
      </c>
      <c r="BU6" s="515" t="s">
        <v>3959</v>
      </c>
      <c r="BV6" s="505">
        <f t="shared" si="16"/>
        <v>209</v>
      </c>
      <c r="BW6" s="506">
        <f>SUMPRODUCT((mobLevel=BU6)*(avgXP))/COUNTIF(mobLevel,BU6)</f>
        <v>309.58851674641147</v>
      </c>
      <c r="BX6" s="507">
        <f t="shared" si="14"/>
        <v>0.84343425032889496</v>
      </c>
      <c r="BY6" s="506">
        <f t="shared" si="5"/>
        <v>21.311004784688997</v>
      </c>
      <c r="BZ6" s="506">
        <f t="shared" si="15"/>
        <v>4.7368421052631575</v>
      </c>
      <c r="CA6" s="508">
        <f t="shared" si="6"/>
        <v>15.564593301435407</v>
      </c>
      <c r="CC6" s="483">
        <v>51</v>
      </c>
      <c r="CD6" s="484">
        <v>150</v>
      </c>
      <c r="CE6" s="482" t="s">
        <v>3958</v>
      </c>
      <c r="CF6" s="614"/>
      <c r="CG6" s="627" t="s">
        <v>3959</v>
      </c>
      <c r="CH6" s="618">
        <f t="shared" si="7"/>
        <v>9</v>
      </c>
      <c r="CI6" s="619">
        <f t="shared" si="7"/>
        <v>3</v>
      </c>
      <c r="CJ6" s="619">
        <f t="shared" si="7"/>
        <v>6</v>
      </c>
      <c r="CK6" s="619">
        <f t="shared" si="7"/>
        <v>6</v>
      </c>
      <c r="CL6" s="619">
        <f t="shared" si="7"/>
        <v>82</v>
      </c>
      <c r="CM6" s="619">
        <f t="shared" si="7"/>
        <v>12</v>
      </c>
      <c r="CN6" s="619">
        <f t="shared" si="7"/>
        <v>10</v>
      </c>
      <c r="CO6" s="619">
        <f t="shared" si="7"/>
        <v>15</v>
      </c>
      <c r="CP6" s="620">
        <f t="shared" si="7"/>
        <v>36</v>
      </c>
      <c r="CQ6" s="614"/>
      <c r="CR6" s="614"/>
      <c r="CS6" s="627" t="s">
        <v>3959</v>
      </c>
      <c r="CT6" s="721" cm="1">
        <f t="array" ref="CT6">SUMPRODUCT((mobLevel=$CG6)*(length))/COUNTIF(mobLevel,CS6)</f>
        <v>7.4863636363636354</v>
      </c>
      <c r="CU6" s="722" cm="1">
        <f t="array" ref="CU6">SUMPRODUCT((mobLevel=$CG6)*(weight))/COUNTIF(mobLevel,CS6)</f>
        <v>409.51291866028714</v>
      </c>
      <c r="CV6" s="614"/>
      <c r="CW6" s="614"/>
      <c r="CX6" s="627">
        <v>3</v>
      </c>
      <c r="CY6" s="721" cm="1">
        <f t="array" ref="CY6">SUMPRODUCT((thacoLevel=$CX6)*(length))/COUNTIF(thacoLevel,CX6)</f>
        <v>7.2852969348659</v>
      </c>
      <c r="CZ6" s="722" cm="1">
        <f t="array" ref="CZ6">SUMPRODUCT((thacoLevel=$CX6)*(weight))/COUNTIF(thacoLevel,CX6)</f>
        <v>299.00668103448277</v>
      </c>
      <c r="DA6" s="614">
        <f t="shared" si="8"/>
        <v>174</v>
      </c>
    </row>
    <row r="7" spans="1:105" ht="25.5" x14ac:dyDescent="0.25">
      <c r="A7" s="697">
        <v>5</v>
      </c>
      <c r="B7" s="286" t="s">
        <v>1298</v>
      </c>
      <c r="C7" s="286" t="s">
        <v>4844</v>
      </c>
      <c r="D7" s="258" t="s">
        <v>5497</v>
      </c>
      <c r="E7" s="736">
        <v>1</v>
      </c>
      <c r="F7" s="736">
        <v>1</v>
      </c>
      <c r="G7" s="737">
        <v>6</v>
      </c>
      <c r="H7" s="305" t="s">
        <v>795</v>
      </c>
      <c r="I7" s="207" t="s">
        <v>3485</v>
      </c>
      <c r="J7" s="279" t="s">
        <v>5393</v>
      </c>
      <c r="K7" s="179" t="s">
        <v>3923</v>
      </c>
      <c r="L7" s="427" t="s">
        <v>5490</v>
      </c>
      <c r="M7" s="684">
        <v>16</v>
      </c>
      <c r="N7" s="684" t="s">
        <v>15710</v>
      </c>
      <c r="O7" s="684">
        <v>560</v>
      </c>
      <c r="P7" s="427" t="s">
        <v>15717</v>
      </c>
      <c r="Q7" s="179">
        <v>2</v>
      </c>
      <c r="R7" s="180"/>
      <c r="S7" s="179">
        <v>0</v>
      </c>
      <c r="T7" s="179">
        <v>0</v>
      </c>
      <c r="U7" s="174">
        <v>0</v>
      </c>
      <c r="V7" s="174">
        <v>0</v>
      </c>
      <c r="W7" s="742">
        <v>12</v>
      </c>
      <c r="X7" s="184"/>
      <c r="Y7" s="184"/>
      <c r="Z7" s="184">
        <v>6</v>
      </c>
      <c r="AA7" s="184"/>
      <c r="AB7" s="220"/>
      <c r="AC7" s="419" t="s">
        <v>14074</v>
      </c>
      <c r="AD7" s="179" t="s">
        <v>7473</v>
      </c>
      <c r="AE7" s="179" t="s">
        <v>4247</v>
      </c>
      <c r="AF7" s="177">
        <v>0</v>
      </c>
      <c r="AG7" s="177">
        <v>0</v>
      </c>
      <c r="AH7" s="177">
        <v>0</v>
      </c>
      <c r="AI7" s="177">
        <v>0</v>
      </c>
      <c r="AJ7" s="177">
        <v>0</v>
      </c>
      <c r="AK7" s="177">
        <v>0</v>
      </c>
      <c r="AL7" s="383">
        <v>6</v>
      </c>
      <c r="AM7" s="177">
        <v>0</v>
      </c>
      <c r="AN7" s="177">
        <v>0</v>
      </c>
      <c r="AO7" s="182">
        <v>0</v>
      </c>
      <c r="AP7" s="180"/>
      <c r="AQ7" s="180"/>
      <c r="AR7" s="180"/>
      <c r="AS7" s="180"/>
      <c r="AT7" s="180"/>
      <c r="AU7" s="180"/>
      <c r="AV7" s="180"/>
      <c r="AW7" s="180"/>
      <c r="AX7" s="180"/>
      <c r="AY7" s="180"/>
      <c r="AZ7" s="180"/>
      <c r="BA7" s="180"/>
      <c r="BB7" s="180"/>
      <c r="BC7" s="180"/>
      <c r="BD7" s="180"/>
      <c r="BE7" s="180"/>
      <c r="BF7" s="180"/>
      <c r="BG7" s="180"/>
      <c r="BH7" s="176">
        <f t="shared" si="2"/>
        <v>6</v>
      </c>
      <c r="BI7" s="176">
        <f t="shared" si="9"/>
        <v>13</v>
      </c>
      <c r="BJ7" s="182" t="str">
        <f t="shared" si="10"/>
        <v>6 - 48</v>
      </c>
      <c r="BK7" s="176">
        <f t="shared" si="11"/>
        <v>27</v>
      </c>
      <c r="BL7" s="176">
        <f t="shared" si="12"/>
        <v>6</v>
      </c>
      <c r="BM7" s="533"/>
      <c r="BN7" s="185">
        <v>390</v>
      </c>
      <c r="BO7" s="180">
        <v>1</v>
      </c>
      <c r="BP7" s="178">
        <f t="shared" si="3"/>
        <v>417</v>
      </c>
      <c r="BQ7" s="420" t="str">
        <f t="shared" si="4"/>
        <v>V</v>
      </c>
      <c r="BR7" s="185"/>
      <c r="BS7" s="472" t="s">
        <v>3967</v>
      </c>
      <c r="BU7" s="515" t="s">
        <v>796</v>
      </c>
      <c r="BV7" s="505">
        <f t="shared" si="16"/>
        <v>283</v>
      </c>
      <c r="BW7" s="506">
        <f t="shared" si="13"/>
        <v>502.41342756183747</v>
      </c>
      <c r="BX7" s="507">
        <f t="shared" si="14"/>
        <v>0.62284258099072753</v>
      </c>
      <c r="BY7" s="506">
        <f t="shared" si="5"/>
        <v>24.3886925795053</v>
      </c>
      <c r="BZ7" s="506">
        <f t="shared" si="15"/>
        <v>4.2508833922261484</v>
      </c>
      <c r="CA7" s="508">
        <f t="shared" si="6"/>
        <v>14.851590106007068</v>
      </c>
      <c r="CC7" s="483">
        <v>151</v>
      </c>
      <c r="CD7" s="484">
        <v>250</v>
      </c>
      <c r="CE7" s="482" t="s">
        <v>3959</v>
      </c>
      <c r="CF7" s="614"/>
      <c r="CG7" s="627" t="s">
        <v>796</v>
      </c>
      <c r="CH7" s="618">
        <f t="shared" si="7"/>
        <v>11</v>
      </c>
      <c r="CI7" s="619">
        <f t="shared" si="7"/>
        <v>7</v>
      </c>
      <c r="CJ7" s="619">
        <f t="shared" si="7"/>
        <v>11</v>
      </c>
      <c r="CK7" s="619">
        <f t="shared" si="7"/>
        <v>4</v>
      </c>
      <c r="CL7" s="619">
        <f t="shared" si="7"/>
        <v>150</v>
      </c>
      <c r="CM7" s="619">
        <f t="shared" si="7"/>
        <v>16</v>
      </c>
      <c r="CN7" s="619">
        <f t="shared" si="7"/>
        <v>18</v>
      </c>
      <c r="CO7" s="619">
        <f t="shared" si="7"/>
        <v>9</v>
      </c>
      <c r="CP7" s="620">
        <f t="shared" si="7"/>
        <v>31</v>
      </c>
      <c r="CQ7" s="614"/>
      <c r="CR7" s="614"/>
      <c r="CS7" s="627" t="s">
        <v>796</v>
      </c>
      <c r="CT7" s="721" cm="1">
        <f t="array" ref="CT7">SUMPRODUCT((mobLevel=$CG7)*(length))/COUNTIF(mobLevel,CS7)</f>
        <v>8.8148409893992952</v>
      </c>
      <c r="CU7" s="722" cm="1">
        <f t="array" ref="CU7">SUMPRODUCT((mobLevel=$CG7)*(weight))/COUNTIF(mobLevel,CS7)</f>
        <v>1731.1067137809187</v>
      </c>
      <c r="CV7" s="614"/>
      <c r="CW7" s="614"/>
      <c r="CX7" s="627">
        <v>4</v>
      </c>
      <c r="CY7" s="721" cm="1">
        <f t="array" ref="CY7">SUMPRODUCT((thacoLevel=$CX7)*(length))/COUNTIF(thacoLevel,CX7)</f>
        <v>8.5401840490797536</v>
      </c>
      <c r="CZ7" s="722" cm="1">
        <f t="array" ref="CZ7">SUMPRODUCT((thacoLevel=$CX7)*(weight))/COUNTIF(thacoLevel,CX7)</f>
        <v>488.68220858895711</v>
      </c>
      <c r="DA7" s="614">
        <f t="shared" si="8"/>
        <v>163</v>
      </c>
    </row>
    <row r="8" spans="1:105" ht="25.5" x14ac:dyDescent="0.25">
      <c r="A8" s="696">
        <v>6</v>
      </c>
      <c r="B8" s="286" t="s">
        <v>1298</v>
      </c>
      <c r="C8" s="286" t="s">
        <v>3542</v>
      </c>
      <c r="D8" s="258" t="s">
        <v>5497</v>
      </c>
      <c r="E8" s="736">
        <v>1</v>
      </c>
      <c r="F8" s="736">
        <v>1</v>
      </c>
      <c r="G8" s="737">
        <v>6</v>
      </c>
      <c r="H8" s="305" t="s">
        <v>795</v>
      </c>
      <c r="I8" s="207" t="s">
        <v>3485</v>
      </c>
      <c r="J8" s="279" t="s">
        <v>5393</v>
      </c>
      <c r="K8" s="179" t="s">
        <v>6751</v>
      </c>
      <c r="L8" s="427" t="s">
        <v>5490</v>
      </c>
      <c r="M8" s="684">
        <v>18</v>
      </c>
      <c r="N8" s="684" t="s">
        <v>15710</v>
      </c>
      <c r="O8" s="684">
        <v>630</v>
      </c>
      <c r="P8" s="427" t="s">
        <v>15717</v>
      </c>
      <c r="Q8" s="179">
        <v>2</v>
      </c>
      <c r="R8" s="180"/>
      <c r="S8" s="179">
        <v>0</v>
      </c>
      <c r="T8" s="179">
        <v>0</v>
      </c>
      <c r="U8" s="174">
        <v>0</v>
      </c>
      <c r="V8" s="174">
        <v>0</v>
      </c>
      <c r="W8" s="742">
        <v>12</v>
      </c>
      <c r="X8" s="184"/>
      <c r="Y8" s="184"/>
      <c r="Z8" s="184">
        <v>6</v>
      </c>
      <c r="AA8" s="184"/>
      <c r="AB8" s="220"/>
      <c r="AC8" s="419" t="s">
        <v>14074</v>
      </c>
      <c r="AD8" s="179" t="s">
        <v>7473</v>
      </c>
      <c r="AE8" s="179" t="s">
        <v>4247</v>
      </c>
      <c r="AF8" s="177">
        <v>0</v>
      </c>
      <c r="AG8" s="177">
        <v>0</v>
      </c>
      <c r="AH8" s="177">
        <v>0</v>
      </c>
      <c r="AI8" s="177">
        <v>0</v>
      </c>
      <c r="AJ8" s="177">
        <v>0</v>
      </c>
      <c r="AK8" s="177">
        <v>0</v>
      </c>
      <c r="AL8" s="383">
        <v>7</v>
      </c>
      <c r="AM8" s="177">
        <v>0</v>
      </c>
      <c r="AN8" s="177">
        <v>0</v>
      </c>
      <c r="AO8" s="182">
        <v>0</v>
      </c>
      <c r="AP8" s="180"/>
      <c r="AQ8" s="180"/>
      <c r="AR8" s="180"/>
      <c r="AS8" s="180"/>
      <c r="AT8" s="180"/>
      <c r="AU8" s="180"/>
      <c r="AV8" s="180"/>
      <c r="AW8" s="180"/>
      <c r="AX8" s="180"/>
      <c r="AY8" s="180"/>
      <c r="AZ8" s="180"/>
      <c r="BA8" s="180"/>
      <c r="BB8" s="180"/>
      <c r="BC8" s="180"/>
      <c r="BD8" s="180"/>
      <c r="BE8" s="180"/>
      <c r="BF8" s="180"/>
      <c r="BG8" s="180"/>
      <c r="BH8" s="176">
        <f t="shared" si="2"/>
        <v>7</v>
      </c>
      <c r="BI8" s="176">
        <f t="shared" si="9"/>
        <v>13</v>
      </c>
      <c r="BJ8" s="182" t="str">
        <f t="shared" si="10"/>
        <v>7 - 56</v>
      </c>
      <c r="BK8" s="176">
        <f t="shared" si="11"/>
        <v>32</v>
      </c>
      <c r="BL8" s="176">
        <f t="shared" si="12"/>
        <v>7</v>
      </c>
      <c r="BM8" s="533"/>
      <c r="BN8" s="185">
        <v>390</v>
      </c>
      <c r="BO8" s="180">
        <v>1</v>
      </c>
      <c r="BP8" s="178">
        <f t="shared" si="3"/>
        <v>422</v>
      </c>
      <c r="BQ8" s="420" t="str">
        <f t="shared" si="4"/>
        <v>V</v>
      </c>
      <c r="BR8" s="185"/>
      <c r="BS8" s="472" t="s">
        <v>3967</v>
      </c>
      <c r="BU8" s="515" t="s">
        <v>3960</v>
      </c>
      <c r="BV8" s="505">
        <f t="shared" si="16"/>
        <v>341</v>
      </c>
      <c r="BW8" s="506">
        <f t="shared" si="13"/>
        <v>1235.8416422287389</v>
      </c>
      <c r="BX8" s="507">
        <f t="shared" si="14"/>
        <v>1.4598101372930175</v>
      </c>
      <c r="BY8" s="506">
        <f t="shared" si="5"/>
        <v>36.175953079178889</v>
      </c>
      <c r="BZ8" s="506">
        <f t="shared" si="15"/>
        <v>4.1642228739002931</v>
      </c>
      <c r="CA8" s="508">
        <f t="shared" si="6"/>
        <v>14.129032258064516</v>
      </c>
      <c r="CC8" s="483">
        <v>251</v>
      </c>
      <c r="CD8" s="484">
        <v>500</v>
      </c>
      <c r="CE8" s="482" t="s">
        <v>796</v>
      </c>
      <c r="CF8" s="614"/>
      <c r="CG8" s="627" t="s">
        <v>3960</v>
      </c>
      <c r="CH8" s="618">
        <f t="shared" si="7"/>
        <v>20</v>
      </c>
      <c r="CI8" s="619">
        <f t="shared" si="7"/>
        <v>6</v>
      </c>
      <c r="CJ8" s="619">
        <f t="shared" si="7"/>
        <v>12</v>
      </c>
      <c r="CK8" s="619">
        <f t="shared" si="7"/>
        <v>3</v>
      </c>
      <c r="CL8" s="619">
        <f t="shared" si="7"/>
        <v>148</v>
      </c>
      <c r="CM8" s="619">
        <f t="shared" si="7"/>
        <v>24</v>
      </c>
      <c r="CN8" s="619">
        <f t="shared" si="7"/>
        <v>31</v>
      </c>
      <c r="CO8" s="619">
        <f t="shared" si="7"/>
        <v>14</v>
      </c>
      <c r="CP8" s="620">
        <f t="shared" si="7"/>
        <v>50</v>
      </c>
      <c r="CQ8" s="614"/>
      <c r="CR8" s="614"/>
      <c r="CS8" s="627" t="s">
        <v>3960</v>
      </c>
      <c r="CT8" s="721" cm="1">
        <f t="array" ref="CT8">SUMPRODUCT((mobLevel=$CG8)*(length))/COUNTIF(mobLevel,CS8)</f>
        <v>10.5633431085044</v>
      </c>
      <c r="CU8" s="722" cm="1">
        <f t="array" ref="CU8">SUMPRODUCT((mobLevel=$CG8)*(weight))/COUNTIF(mobLevel,CS8)</f>
        <v>1402.9082111436946</v>
      </c>
      <c r="CV8" s="614"/>
      <c r="CW8" s="614"/>
      <c r="CX8" s="627">
        <v>5</v>
      </c>
      <c r="CY8" s="721" cm="1">
        <f t="array" ref="CY8">SUMPRODUCT((thacoLevel=$CX8)*(length))/COUNTIF(thacoLevel,CX8)</f>
        <v>9.3793103448275854</v>
      </c>
      <c r="CZ8" s="722" cm="1">
        <f t="array" ref="CZ8">SUMPRODUCT((thacoLevel=$CX8)*(weight))/COUNTIF(thacoLevel,CX8)</f>
        <v>863.96275862068967</v>
      </c>
      <c r="DA8" s="614">
        <f t="shared" si="8"/>
        <v>145</v>
      </c>
    </row>
    <row r="9" spans="1:105" ht="25.5" x14ac:dyDescent="0.25">
      <c r="A9" s="697">
        <v>7</v>
      </c>
      <c r="B9" s="286" t="s">
        <v>1298</v>
      </c>
      <c r="C9" s="286" t="s">
        <v>3543</v>
      </c>
      <c r="D9" s="258" t="s">
        <v>5497</v>
      </c>
      <c r="E9" s="736">
        <v>1</v>
      </c>
      <c r="F9" s="736">
        <v>1</v>
      </c>
      <c r="G9" s="737">
        <v>6</v>
      </c>
      <c r="H9" s="305" t="s">
        <v>795</v>
      </c>
      <c r="I9" s="207" t="s">
        <v>3485</v>
      </c>
      <c r="J9" s="279" t="s">
        <v>5393</v>
      </c>
      <c r="K9" s="179" t="s">
        <v>6754</v>
      </c>
      <c r="L9" s="427" t="s">
        <v>5490</v>
      </c>
      <c r="M9" s="684">
        <v>20</v>
      </c>
      <c r="N9" s="684" t="s">
        <v>15710</v>
      </c>
      <c r="O9" s="684">
        <v>700</v>
      </c>
      <c r="P9" s="427" t="s">
        <v>15717</v>
      </c>
      <c r="Q9" s="179">
        <v>2</v>
      </c>
      <c r="R9" s="180"/>
      <c r="S9" s="179">
        <v>0</v>
      </c>
      <c r="T9" s="179">
        <v>0</v>
      </c>
      <c r="U9" s="174">
        <v>0</v>
      </c>
      <c r="V9" s="174">
        <v>0</v>
      </c>
      <c r="W9" s="742">
        <v>12</v>
      </c>
      <c r="X9" s="184"/>
      <c r="Y9" s="184"/>
      <c r="Z9" s="184">
        <v>6</v>
      </c>
      <c r="AA9" s="184"/>
      <c r="AB9" s="220"/>
      <c r="AC9" s="419" t="s">
        <v>14074</v>
      </c>
      <c r="AD9" s="179" t="s">
        <v>7473</v>
      </c>
      <c r="AE9" s="179" t="s">
        <v>4247</v>
      </c>
      <c r="AF9" s="177">
        <v>0</v>
      </c>
      <c r="AG9" s="177">
        <v>0</v>
      </c>
      <c r="AH9" s="177">
        <v>0</v>
      </c>
      <c r="AI9" s="177">
        <v>0</v>
      </c>
      <c r="AJ9" s="177">
        <v>0</v>
      </c>
      <c r="AK9" s="177">
        <v>0</v>
      </c>
      <c r="AL9" s="383">
        <v>8</v>
      </c>
      <c r="AM9" s="177">
        <v>0</v>
      </c>
      <c r="AN9" s="177">
        <v>0</v>
      </c>
      <c r="AO9" s="182">
        <v>0</v>
      </c>
      <c r="AP9" s="180"/>
      <c r="AQ9" s="180"/>
      <c r="AR9" s="180"/>
      <c r="AS9" s="180"/>
      <c r="AT9" s="180"/>
      <c r="AU9" s="180"/>
      <c r="AV9" s="180"/>
      <c r="AW9" s="180"/>
      <c r="AX9" s="180"/>
      <c r="AY9" s="180"/>
      <c r="AZ9" s="180"/>
      <c r="BA9" s="180"/>
      <c r="BB9" s="180"/>
      <c r="BC9" s="180"/>
      <c r="BD9" s="180"/>
      <c r="BE9" s="180"/>
      <c r="BF9" s="180"/>
      <c r="BG9" s="180"/>
      <c r="BH9" s="176">
        <f t="shared" si="2"/>
        <v>8</v>
      </c>
      <c r="BI9" s="176">
        <f t="shared" si="9"/>
        <v>12</v>
      </c>
      <c r="BJ9" s="182" t="str">
        <f t="shared" si="10"/>
        <v>8 - 64</v>
      </c>
      <c r="BK9" s="176">
        <f t="shared" si="11"/>
        <v>36</v>
      </c>
      <c r="BL9" s="176">
        <f t="shared" si="12"/>
        <v>8</v>
      </c>
      <c r="BM9" s="533"/>
      <c r="BN9" s="185">
        <v>390</v>
      </c>
      <c r="BO9" s="180">
        <v>1</v>
      </c>
      <c r="BP9" s="178">
        <f t="shared" si="3"/>
        <v>426</v>
      </c>
      <c r="BQ9" s="420" t="str">
        <f t="shared" si="4"/>
        <v>V</v>
      </c>
      <c r="BR9" s="185"/>
      <c r="BS9" s="472" t="s">
        <v>3967</v>
      </c>
      <c r="BU9" s="515" t="s">
        <v>3961</v>
      </c>
      <c r="BV9" s="505">
        <f t="shared" si="16"/>
        <v>412</v>
      </c>
      <c r="BW9" s="506">
        <f t="shared" si="13"/>
        <v>2374.1723300970875</v>
      </c>
      <c r="BX9" s="507">
        <f t="shared" si="14"/>
        <v>0.92109753302653141</v>
      </c>
      <c r="BY9" s="506">
        <f t="shared" si="5"/>
        <v>43.783980582524272</v>
      </c>
      <c r="BZ9" s="506">
        <f t="shared" si="15"/>
        <v>3.3349514563106797</v>
      </c>
      <c r="CA9" s="508">
        <f t="shared" si="6"/>
        <v>12.053398058252426</v>
      </c>
      <c r="CC9" s="483">
        <v>501</v>
      </c>
      <c r="CD9" s="484">
        <v>1000</v>
      </c>
      <c r="CE9" s="482" t="s">
        <v>3960</v>
      </c>
      <c r="CF9" s="614"/>
      <c r="CG9" s="627" t="s">
        <v>3961</v>
      </c>
      <c r="CH9" s="618">
        <f t="shared" si="7"/>
        <v>12</v>
      </c>
      <c r="CI9" s="619">
        <f t="shared" si="7"/>
        <v>12</v>
      </c>
      <c r="CJ9" s="619">
        <f t="shared" si="7"/>
        <v>25</v>
      </c>
      <c r="CK9" s="619">
        <f t="shared" si="7"/>
        <v>1</v>
      </c>
      <c r="CL9" s="619">
        <f t="shared" si="7"/>
        <v>161</v>
      </c>
      <c r="CM9" s="619">
        <f t="shared" si="7"/>
        <v>17</v>
      </c>
      <c r="CN9" s="619">
        <f t="shared" si="7"/>
        <v>36</v>
      </c>
      <c r="CO9" s="619">
        <f t="shared" si="7"/>
        <v>30</v>
      </c>
      <c r="CP9" s="620">
        <f t="shared" si="7"/>
        <v>89</v>
      </c>
      <c r="CQ9" s="614"/>
      <c r="CR9" s="614"/>
      <c r="CS9" s="627" t="s">
        <v>3961</v>
      </c>
      <c r="CT9" s="721" cm="1">
        <f t="array" ref="CT9">SUMPRODUCT((mobLevel=$CG9)*(length))/COUNTIF(mobLevel,CS9)</f>
        <v>13.217718446601946</v>
      </c>
      <c r="CU9" s="722" cm="1">
        <f t="array" ref="CU9">SUMPRODUCT((mobLevel=$CG9)*(weight))/COUNTIF(mobLevel,CS9)</f>
        <v>2953.8643203883521</v>
      </c>
      <c r="CV9" s="614"/>
      <c r="CW9" s="614"/>
      <c r="CX9" s="627">
        <v>6</v>
      </c>
      <c r="CY9" s="721" cm="1">
        <f t="array" ref="CY9">SUMPRODUCT((thacoLevel=$CX9)*(length))/COUNTIF(thacoLevel,CX9)</f>
        <v>9.7878472222222221</v>
      </c>
      <c r="CZ9" s="722" cm="1">
        <f t="array" ref="CZ9">SUMPRODUCT((thacoLevel=$CX9)*(weight))/COUNTIF(thacoLevel,CX9)</f>
        <v>1055.5236111111112</v>
      </c>
      <c r="DA9" s="614">
        <f t="shared" si="8"/>
        <v>144</v>
      </c>
    </row>
    <row r="10" spans="1:105" ht="15" x14ac:dyDescent="0.25">
      <c r="A10" s="696">
        <v>8</v>
      </c>
      <c r="B10" s="286" t="s">
        <v>4454</v>
      </c>
      <c r="C10" s="286" t="s">
        <v>4454</v>
      </c>
      <c r="D10" s="258" t="s">
        <v>5497</v>
      </c>
      <c r="E10" s="736">
        <v>2727</v>
      </c>
      <c r="F10" s="736">
        <v>1</v>
      </c>
      <c r="G10" s="737">
        <v>100</v>
      </c>
      <c r="H10" s="305" t="s">
        <v>3222</v>
      </c>
      <c r="I10" s="207" t="s">
        <v>3485</v>
      </c>
      <c r="J10" s="279" t="s">
        <v>6551</v>
      </c>
      <c r="K10" s="179" t="s">
        <v>5226</v>
      </c>
      <c r="L10" s="427" t="s">
        <v>3489</v>
      </c>
      <c r="M10" s="684">
        <v>2</v>
      </c>
      <c r="N10" s="684" t="s">
        <v>15710</v>
      </c>
      <c r="O10" s="684">
        <v>3</v>
      </c>
      <c r="P10" s="427" t="s">
        <v>15718</v>
      </c>
      <c r="Q10" s="179">
        <v>3</v>
      </c>
      <c r="R10" s="180"/>
      <c r="S10" s="179">
        <v>1</v>
      </c>
      <c r="T10" s="179">
        <v>1</v>
      </c>
      <c r="U10" s="174">
        <v>1</v>
      </c>
      <c r="V10" s="174">
        <v>1</v>
      </c>
      <c r="W10" s="742">
        <v>18</v>
      </c>
      <c r="X10" s="184"/>
      <c r="Y10" s="184"/>
      <c r="Z10" s="184"/>
      <c r="AA10" s="184"/>
      <c r="AB10" s="220"/>
      <c r="AC10" s="186"/>
      <c r="AD10" s="179" t="s">
        <v>7473</v>
      </c>
      <c r="AE10" s="179" t="s">
        <v>4247</v>
      </c>
      <c r="AF10" s="177">
        <v>0</v>
      </c>
      <c r="AG10" s="177">
        <v>0</v>
      </c>
      <c r="AH10" s="177">
        <v>0</v>
      </c>
      <c r="AI10" s="177">
        <v>0</v>
      </c>
      <c r="AJ10" s="177">
        <v>0</v>
      </c>
      <c r="AK10" s="177">
        <v>0</v>
      </c>
      <c r="AL10" s="383">
        <v>2</v>
      </c>
      <c r="AM10" s="177">
        <v>0</v>
      </c>
      <c r="AN10" s="177">
        <v>0</v>
      </c>
      <c r="AO10" s="182">
        <v>0</v>
      </c>
      <c r="AP10" s="180"/>
      <c r="AQ10" s="180"/>
      <c r="AR10" s="180"/>
      <c r="AS10" s="180"/>
      <c r="AT10" s="180"/>
      <c r="AU10" s="180"/>
      <c r="AV10" s="180"/>
      <c r="AW10" s="180"/>
      <c r="AX10" s="180"/>
      <c r="AY10" s="180"/>
      <c r="AZ10" s="180"/>
      <c r="BA10" s="180"/>
      <c r="BB10" s="180"/>
      <c r="BC10" s="180"/>
      <c r="BD10" s="180"/>
      <c r="BE10" s="180"/>
      <c r="BF10" s="180"/>
      <c r="BG10" s="180"/>
      <c r="BH10" s="176">
        <f t="shared" si="2"/>
        <v>2</v>
      </c>
      <c r="BI10" s="176">
        <f t="shared" si="9"/>
        <v>16</v>
      </c>
      <c r="BJ10" s="182" t="str">
        <f t="shared" si="10"/>
        <v>2 - 16</v>
      </c>
      <c r="BK10" s="176">
        <f t="shared" si="11"/>
        <v>9</v>
      </c>
      <c r="BL10" s="176">
        <f t="shared" si="12"/>
        <v>2</v>
      </c>
      <c r="BM10" s="533"/>
      <c r="BN10" s="185">
        <v>20</v>
      </c>
      <c r="BO10" s="180">
        <v>2</v>
      </c>
      <c r="BP10" s="178">
        <f t="shared" si="3"/>
        <v>38</v>
      </c>
      <c r="BQ10" s="420" t="str">
        <f t="shared" si="4"/>
        <v>I</v>
      </c>
      <c r="BR10" s="185"/>
      <c r="BS10" s="472" t="s">
        <v>3967</v>
      </c>
      <c r="BU10" s="515" t="s">
        <v>3956</v>
      </c>
      <c r="BV10" s="505">
        <f t="shared" si="16"/>
        <v>152</v>
      </c>
      <c r="BW10" s="506">
        <f t="shared" si="13"/>
        <v>5666.5986842105267</v>
      </c>
      <c r="BX10" s="507">
        <f t="shared" si="14"/>
        <v>1.3867680590729492</v>
      </c>
      <c r="BY10" s="506">
        <f t="shared" si="5"/>
        <v>63.796052631578945</v>
      </c>
      <c r="BZ10" s="506">
        <f t="shared" si="15"/>
        <v>2.013157894736842</v>
      </c>
      <c r="CA10" s="508">
        <f t="shared" si="6"/>
        <v>9.348684210526315</v>
      </c>
      <c r="CC10" s="483">
        <v>1001</v>
      </c>
      <c r="CD10" s="484">
        <v>3000</v>
      </c>
      <c r="CE10" s="482" t="s">
        <v>3961</v>
      </c>
      <c r="CF10" s="614"/>
      <c r="CG10" s="627" t="s">
        <v>3956</v>
      </c>
      <c r="CH10" s="618">
        <f t="shared" si="7"/>
        <v>12</v>
      </c>
      <c r="CI10" s="619">
        <f t="shared" si="7"/>
        <v>1</v>
      </c>
      <c r="CJ10" s="619">
        <f t="shared" si="7"/>
        <v>3</v>
      </c>
      <c r="CK10" s="619">
        <f t="shared" si="7"/>
        <v>9</v>
      </c>
      <c r="CL10" s="619">
        <f t="shared" si="7"/>
        <v>45</v>
      </c>
      <c r="CM10" s="619">
        <f t="shared" si="7"/>
        <v>5</v>
      </c>
      <c r="CN10" s="619">
        <f t="shared" si="7"/>
        <v>12</v>
      </c>
      <c r="CO10" s="619">
        <f t="shared" si="7"/>
        <v>10</v>
      </c>
      <c r="CP10" s="620">
        <f t="shared" si="7"/>
        <v>42</v>
      </c>
      <c r="CQ10" s="614"/>
      <c r="CR10" s="614"/>
      <c r="CS10" s="627" t="s">
        <v>3956</v>
      </c>
      <c r="CT10" s="721" cm="1">
        <f t="array" ref="CT10">SUMPRODUCT((mobLevel=$CG10)*(length))/COUNTIF(mobLevel,CS10)</f>
        <v>24.064473684210526</v>
      </c>
      <c r="CU10" s="722" cm="1">
        <f t="array" ref="CU10">SUMPRODUCT((mobLevel=$CG10)*(weight))/COUNTIF(mobLevel,CS10)</f>
        <v>17488.291447368421</v>
      </c>
      <c r="CV10" s="614"/>
      <c r="CW10" s="614"/>
      <c r="CX10" s="627">
        <v>7</v>
      </c>
      <c r="CY10" s="721" cm="1">
        <f t="array" ref="CY10">SUMPRODUCT((thacoLevel=$CX10)*(length))/COUNTIF(thacoLevel,CX10)</f>
        <v>12.705660377358489</v>
      </c>
      <c r="CZ10" s="722" cm="1">
        <f t="array" ref="CZ10">SUMPRODUCT((thacoLevel=$CX10)*(weight))/COUNTIF(thacoLevel,CX10)</f>
        <v>2115.8141509433963</v>
      </c>
      <c r="DA10" s="614">
        <f t="shared" si="8"/>
        <v>106</v>
      </c>
    </row>
    <row r="11" spans="1:105" ht="15" x14ac:dyDescent="0.25">
      <c r="A11" s="696">
        <v>9</v>
      </c>
      <c r="B11" s="286" t="s">
        <v>4454</v>
      </c>
      <c r="C11" s="286" t="s">
        <v>3465</v>
      </c>
      <c r="D11" s="258" t="s">
        <v>5497</v>
      </c>
      <c r="E11" s="736">
        <v>505</v>
      </c>
      <c r="F11" s="736">
        <v>1</v>
      </c>
      <c r="G11" s="737">
        <v>100</v>
      </c>
      <c r="H11" s="305" t="s">
        <v>3222</v>
      </c>
      <c r="I11" s="207" t="s">
        <v>3485</v>
      </c>
      <c r="J11" s="279" t="s">
        <v>6558</v>
      </c>
      <c r="K11" s="179" t="s">
        <v>1144</v>
      </c>
      <c r="L11" s="427" t="s">
        <v>3489</v>
      </c>
      <c r="M11" s="684">
        <v>3</v>
      </c>
      <c r="N11" s="684" t="s">
        <v>15710</v>
      </c>
      <c r="O11" s="684">
        <v>15</v>
      </c>
      <c r="P11" s="427" t="s">
        <v>15718</v>
      </c>
      <c r="Q11" s="179">
        <v>3</v>
      </c>
      <c r="R11" s="180"/>
      <c r="S11" s="179">
        <v>1</v>
      </c>
      <c r="T11" s="179">
        <v>1</v>
      </c>
      <c r="U11" s="174">
        <v>1</v>
      </c>
      <c r="V11" s="174">
        <v>1</v>
      </c>
      <c r="W11" s="742">
        <v>18</v>
      </c>
      <c r="X11" s="184"/>
      <c r="Y11" s="184"/>
      <c r="Z11" s="184"/>
      <c r="AA11" s="184"/>
      <c r="AB11" s="220"/>
      <c r="AC11" s="186" t="s">
        <v>1263</v>
      </c>
      <c r="AD11" s="179" t="s">
        <v>7473</v>
      </c>
      <c r="AE11" s="179" t="s">
        <v>4247</v>
      </c>
      <c r="AF11" s="177">
        <v>0</v>
      </c>
      <c r="AG11" s="177">
        <v>0</v>
      </c>
      <c r="AH11" s="177">
        <v>0</v>
      </c>
      <c r="AI11" s="177">
        <v>0</v>
      </c>
      <c r="AJ11" s="177">
        <v>0</v>
      </c>
      <c r="AK11" s="177">
        <v>0</v>
      </c>
      <c r="AL11" s="383">
        <v>3</v>
      </c>
      <c r="AM11" s="177">
        <v>0</v>
      </c>
      <c r="AN11" s="177">
        <v>0</v>
      </c>
      <c r="AO11" s="182">
        <v>0</v>
      </c>
      <c r="AP11" s="180"/>
      <c r="AQ11" s="180"/>
      <c r="AR11" s="180"/>
      <c r="AS11" s="180"/>
      <c r="AT11" s="180"/>
      <c r="AU11" s="180"/>
      <c r="AV11" s="180"/>
      <c r="AW11" s="180"/>
      <c r="AX11" s="180"/>
      <c r="AY11" s="180"/>
      <c r="AZ11" s="180"/>
      <c r="BA11" s="180"/>
      <c r="BB11" s="180"/>
      <c r="BC11" s="180"/>
      <c r="BD11" s="180"/>
      <c r="BE11" s="180"/>
      <c r="BF11" s="180"/>
      <c r="BG11" s="180"/>
      <c r="BH11" s="176">
        <f t="shared" si="2"/>
        <v>3</v>
      </c>
      <c r="BI11" s="176">
        <f t="shared" si="9"/>
        <v>16</v>
      </c>
      <c r="BJ11" s="182" t="str">
        <f t="shared" si="10"/>
        <v>3 - 24</v>
      </c>
      <c r="BK11" s="176">
        <f t="shared" si="11"/>
        <v>14</v>
      </c>
      <c r="BL11" s="176">
        <f t="shared" si="12"/>
        <v>3</v>
      </c>
      <c r="BM11" s="533"/>
      <c r="BN11" s="185">
        <v>40</v>
      </c>
      <c r="BO11" s="180">
        <v>3</v>
      </c>
      <c r="BP11" s="178">
        <f t="shared" si="3"/>
        <v>82</v>
      </c>
      <c r="BQ11" s="420" t="str">
        <f t="shared" si="4"/>
        <v>II</v>
      </c>
      <c r="BR11" s="185"/>
      <c r="BS11" s="472" t="s">
        <v>3967</v>
      </c>
      <c r="BU11" s="515" t="s">
        <v>3963</v>
      </c>
      <c r="BV11" s="505">
        <f t="shared" si="16"/>
        <v>87</v>
      </c>
      <c r="BW11" s="506">
        <f t="shared" si="13"/>
        <v>8935.3793103448279</v>
      </c>
      <c r="BX11" s="507">
        <f t="shared" si="14"/>
        <v>0.57685056032686199</v>
      </c>
      <c r="BY11" s="506">
        <f t="shared" si="5"/>
        <v>78.609195402298852</v>
      </c>
      <c r="BZ11" s="506">
        <f t="shared" si="15"/>
        <v>0.33333333333333331</v>
      </c>
      <c r="CA11" s="508">
        <f t="shared" si="6"/>
        <v>8.1954022988505741</v>
      </c>
      <c r="CC11" s="483">
        <v>3001</v>
      </c>
      <c r="CD11" s="484">
        <v>5500</v>
      </c>
      <c r="CE11" s="482" t="s">
        <v>3956</v>
      </c>
      <c r="CF11" s="614"/>
      <c r="CG11" s="627" t="s">
        <v>3963</v>
      </c>
      <c r="CH11" s="618">
        <f t="shared" si="7"/>
        <v>6</v>
      </c>
      <c r="CI11" s="619">
        <f t="shared" si="7"/>
        <v>1</v>
      </c>
      <c r="CJ11" s="619">
        <f t="shared" si="7"/>
        <v>7</v>
      </c>
      <c r="CK11" s="619">
        <f t="shared" si="7"/>
        <v>3</v>
      </c>
      <c r="CL11" s="619">
        <f t="shared" si="7"/>
        <v>32</v>
      </c>
      <c r="CM11" s="619">
        <f t="shared" si="7"/>
        <v>2</v>
      </c>
      <c r="CN11" s="619">
        <f t="shared" si="7"/>
        <v>8</v>
      </c>
      <c r="CO11" s="619">
        <f t="shared" si="7"/>
        <v>15</v>
      </c>
      <c r="CP11" s="620">
        <f t="shared" si="7"/>
        <v>8</v>
      </c>
      <c r="CQ11" s="614"/>
      <c r="CR11" s="614"/>
      <c r="CS11" s="627" t="s">
        <v>3963</v>
      </c>
      <c r="CT11" s="721" cm="1">
        <f t="array" ref="CT11">SUMPRODUCT((mobLevel=$CG11)*(length))/COUNTIF(mobLevel,CS11)</f>
        <v>22.2816091954023</v>
      </c>
      <c r="CU11" s="722" cm="1">
        <f t="array" ref="CU11">SUMPRODUCT((mobLevel=$CG11)*(weight))/COUNTIF(mobLevel,CS11)</f>
        <v>16937.858620689658</v>
      </c>
      <c r="CV11" s="614"/>
      <c r="CW11" s="614"/>
      <c r="CX11" s="627">
        <v>8</v>
      </c>
      <c r="CY11" s="721" cm="1">
        <f t="array" ref="CY11">SUMPRODUCT((thacoLevel=$CX11)*(length))/COUNTIF(thacoLevel,CX11)</f>
        <v>13.615322580645161</v>
      </c>
      <c r="CZ11" s="722" cm="1">
        <f t="array" ref="CZ11">SUMPRODUCT((thacoLevel=$CX11)*(weight))/COUNTIF(thacoLevel,CX11)</f>
        <v>2259.2282258064511</v>
      </c>
      <c r="DA11" s="614">
        <f t="shared" si="8"/>
        <v>124</v>
      </c>
    </row>
    <row r="12" spans="1:105" ht="15.75" thickBot="1" x14ac:dyDescent="0.3">
      <c r="A12" s="697">
        <v>10</v>
      </c>
      <c r="B12" s="286" t="s">
        <v>4454</v>
      </c>
      <c r="C12" s="286" t="s">
        <v>3466</v>
      </c>
      <c r="D12" s="258" t="s">
        <v>5497</v>
      </c>
      <c r="E12" s="736">
        <v>15</v>
      </c>
      <c r="F12" s="736">
        <v>1</v>
      </c>
      <c r="G12" s="737">
        <v>100</v>
      </c>
      <c r="H12" s="305" t="s">
        <v>3222</v>
      </c>
      <c r="I12" s="207" t="s">
        <v>3486</v>
      </c>
      <c r="J12" s="279" t="s">
        <v>3486</v>
      </c>
      <c r="K12" s="179" t="s">
        <v>3491</v>
      </c>
      <c r="L12" s="427" t="s">
        <v>3491</v>
      </c>
      <c r="M12" s="684">
        <v>6</v>
      </c>
      <c r="N12" s="684" t="s">
        <v>15710</v>
      </c>
      <c r="O12" s="684">
        <v>600</v>
      </c>
      <c r="P12" s="427" t="s">
        <v>15718</v>
      </c>
      <c r="Q12" s="179">
        <v>3</v>
      </c>
      <c r="R12" s="180"/>
      <c r="S12" s="179">
        <v>1</v>
      </c>
      <c r="T12" s="179">
        <v>1</v>
      </c>
      <c r="U12" s="174">
        <v>1</v>
      </c>
      <c r="V12" s="174">
        <v>1</v>
      </c>
      <c r="W12" s="742">
        <v>0</v>
      </c>
      <c r="X12" s="184"/>
      <c r="Y12" s="184"/>
      <c r="Z12" s="184"/>
      <c r="AA12" s="184"/>
      <c r="AB12" s="220"/>
      <c r="AC12" s="186" t="s">
        <v>7662</v>
      </c>
      <c r="AD12" s="179" t="s">
        <v>7473</v>
      </c>
      <c r="AE12" s="179" t="s">
        <v>4247</v>
      </c>
      <c r="AF12" s="177">
        <v>0</v>
      </c>
      <c r="AG12" s="177">
        <v>0</v>
      </c>
      <c r="AH12" s="177">
        <v>0</v>
      </c>
      <c r="AI12" s="177">
        <v>0</v>
      </c>
      <c r="AJ12" s="177">
        <v>0</v>
      </c>
      <c r="AK12" s="177">
        <v>0</v>
      </c>
      <c r="AL12" s="383">
        <v>10</v>
      </c>
      <c r="AM12" s="177">
        <v>0</v>
      </c>
      <c r="AN12" s="177">
        <v>0</v>
      </c>
      <c r="AO12" s="182">
        <v>0</v>
      </c>
      <c r="AP12" s="180"/>
      <c r="AQ12" s="180"/>
      <c r="AR12" s="180"/>
      <c r="AS12" s="180"/>
      <c r="AT12" s="180"/>
      <c r="AU12" s="180"/>
      <c r="AV12" s="180"/>
      <c r="AW12" s="180"/>
      <c r="AX12" s="180"/>
      <c r="AY12" s="180"/>
      <c r="AZ12" s="180"/>
      <c r="BA12" s="180"/>
      <c r="BB12" s="180"/>
      <c r="BC12" s="180"/>
      <c r="BD12" s="180"/>
      <c r="BE12" s="180"/>
      <c r="BF12" s="180"/>
      <c r="BG12" s="180"/>
      <c r="BH12" s="176">
        <f t="shared" si="2"/>
        <v>10</v>
      </c>
      <c r="BI12" s="176">
        <f t="shared" si="9"/>
        <v>10</v>
      </c>
      <c r="BJ12" s="182" t="str">
        <f t="shared" si="10"/>
        <v>10 - 80</v>
      </c>
      <c r="BK12" s="176">
        <f t="shared" si="11"/>
        <v>45</v>
      </c>
      <c r="BL12" s="176">
        <f t="shared" si="12"/>
        <v>10</v>
      </c>
      <c r="BM12" s="533"/>
      <c r="BN12" s="187">
        <v>1</v>
      </c>
      <c r="BO12" s="188">
        <v>0</v>
      </c>
      <c r="BP12" s="178">
        <f t="shared" si="3"/>
        <v>1</v>
      </c>
      <c r="BQ12" s="420" t="str">
        <f t="shared" si="4"/>
        <v>I</v>
      </c>
      <c r="BR12" s="185"/>
      <c r="BS12" s="490" t="s">
        <v>9618</v>
      </c>
      <c r="BU12" s="516" t="s">
        <v>3962</v>
      </c>
      <c r="BV12" s="505">
        <f t="shared" si="16"/>
        <v>36</v>
      </c>
      <c r="BW12" s="509">
        <f t="shared" si="13"/>
        <v>20264.305555555555</v>
      </c>
      <c r="BX12" s="510">
        <f t="shared" si="14"/>
        <v>1.2678730081547629</v>
      </c>
      <c r="BY12" s="509">
        <f t="shared" si="5"/>
        <v>104.36111111111111</v>
      </c>
      <c r="BZ12" s="509">
        <f t="shared" si="15"/>
        <v>0.58333333333333337</v>
      </c>
      <c r="CA12" s="511">
        <f t="shared" si="6"/>
        <v>8.6111111111111107</v>
      </c>
      <c r="CC12" s="483">
        <v>5501</v>
      </c>
      <c r="CD12" s="484">
        <v>10000</v>
      </c>
      <c r="CE12" s="482" t="s">
        <v>3963</v>
      </c>
      <c r="CF12" s="614"/>
      <c r="CG12" s="628" t="s">
        <v>3962</v>
      </c>
      <c r="CH12" s="621">
        <f t="shared" si="7"/>
        <v>1</v>
      </c>
      <c r="CI12" s="622">
        <f t="shared" si="7"/>
        <v>0</v>
      </c>
      <c r="CJ12" s="622">
        <f t="shared" si="7"/>
        <v>2</v>
      </c>
      <c r="CK12" s="622">
        <f t="shared" si="7"/>
        <v>4</v>
      </c>
      <c r="CL12" s="622">
        <f t="shared" si="7"/>
        <v>4</v>
      </c>
      <c r="CM12" s="622">
        <f t="shared" si="7"/>
        <v>11</v>
      </c>
      <c r="CN12" s="622">
        <f t="shared" si="7"/>
        <v>8</v>
      </c>
      <c r="CO12" s="622">
        <f t="shared" si="7"/>
        <v>1</v>
      </c>
      <c r="CP12" s="623">
        <f t="shared" si="7"/>
        <v>0</v>
      </c>
      <c r="CQ12" s="614"/>
      <c r="CR12" s="614"/>
      <c r="CS12" s="628" t="s">
        <v>3962</v>
      </c>
      <c r="CT12" s="723" cm="1">
        <f t="array" ref="CT12">SUMPRODUCT((mobLevel=$CG12)*(length))/COUNTIF(mobLevel,CS12)</f>
        <v>38.708333333333336</v>
      </c>
      <c r="CU12" s="724" cm="1">
        <f t="array" ref="CU12">SUMPRODUCT((mobLevel=$CG12)*(weight))/COUNTIF(mobLevel,CS12)</f>
        <v>91143.527777777781</v>
      </c>
      <c r="CV12" s="614"/>
      <c r="CW12" s="614"/>
      <c r="CX12" s="627">
        <v>9</v>
      </c>
      <c r="CY12" s="721" cm="1">
        <f t="array" ref="CY12">SUMPRODUCT((thacoLevel=$CX12)*(length))/COUNTIF(thacoLevel,CX12)</f>
        <v>16.438271604938272</v>
      </c>
      <c r="CZ12" s="722" cm="1">
        <f t="array" ref="CZ12">SUMPRODUCT((thacoLevel=$CX12)*(weight))/COUNTIF(thacoLevel,CX12)</f>
        <v>4139.6185185185186</v>
      </c>
      <c r="DA12" s="614">
        <f t="shared" si="8"/>
        <v>81</v>
      </c>
    </row>
    <row r="13" spans="1:105" ht="15.75" thickBot="1" x14ac:dyDescent="0.3">
      <c r="A13" s="696">
        <v>11</v>
      </c>
      <c r="B13" s="286" t="s">
        <v>2341</v>
      </c>
      <c r="C13" s="286" t="s">
        <v>2341</v>
      </c>
      <c r="D13" s="258" t="s">
        <v>5497</v>
      </c>
      <c r="E13" s="736">
        <v>1</v>
      </c>
      <c r="F13" s="736">
        <v>1</v>
      </c>
      <c r="G13" s="737">
        <v>4</v>
      </c>
      <c r="H13" s="305" t="s">
        <v>3486</v>
      </c>
      <c r="I13" s="207" t="s">
        <v>2342</v>
      </c>
      <c r="J13" s="279" t="s">
        <v>6035</v>
      </c>
      <c r="K13" s="179" t="s">
        <v>5674</v>
      </c>
      <c r="L13" s="427" t="s">
        <v>3491</v>
      </c>
      <c r="M13" s="684">
        <v>5.5</v>
      </c>
      <c r="N13" s="684" t="s">
        <v>15715</v>
      </c>
      <c r="O13" s="684">
        <v>450</v>
      </c>
      <c r="P13" s="179"/>
      <c r="Q13" s="179">
        <v>6</v>
      </c>
      <c r="R13" s="180"/>
      <c r="S13" s="189">
        <v>5</v>
      </c>
      <c r="T13" s="189">
        <v>7</v>
      </c>
      <c r="U13" s="175">
        <v>2</v>
      </c>
      <c r="V13" s="175">
        <v>8</v>
      </c>
      <c r="W13" s="742">
        <v>12</v>
      </c>
      <c r="X13" s="184"/>
      <c r="Y13" s="184"/>
      <c r="Z13" s="184"/>
      <c r="AA13" s="184"/>
      <c r="AB13" s="220"/>
      <c r="AC13" s="186" t="s">
        <v>3481</v>
      </c>
      <c r="AD13" s="179" t="s">
        <v>7471</v>
      </c>
      <c r="AE13" s="179" t="s">
        <v>4247</v>
      </c>
      <c r="AF13" s="177">
        <v>0</v>
      </c>
      <c r="AG13" s="177">
        <v>0</v>
      </c>
      <c r="AH13" s="177">
        <v>0</v>
      </c>
      <c r="AI13" s="177">
        <v>0</v>
      </c>
      <c r="AJ13" s="177">
        <v>0</v>
      </c>
      <c r="AK13" s="177">
        <v>0</v>
      </c>
      <c r="AL13" s="383">
        <v>4</v>
      </c>
      <c r="AM13" s="177">
        <v>0</v>
      </c>
      <c r="AN13" s="177">
        <v>0</v>
      </c>
      <c r="AO13" s="182">
        <v>1</v>
      </c>
      <c r="AP13" s="180"/>
      <c r="AQ13" s="180"/>
      <c r="AR13" s="180"/>
      <c r="AS13" s="180"/>
      <c r="AT13" s="180"/>
      <c r="AU13" s="180"/>
      <c r="AV13" s="180"/>
      <c r="AW13" s="180"/>
      <c r="AX13" s="180"/>
      <c r="AY13" s="180"/>
      <c r="AZ13" s="180"/>
      <c r="BA13" s="180"/>
      <c r="BB13" s="180"/>
      <c r="BC13" s="180"/>
      <c r="BD13" s="180"/>
      <c r="BE13" s="180"/>
      <c r="BF13" s="180"/>
      <c r="BG13" s="180"/>
      <c r="BH13" s="176">
        <f t="shared" si="2"/>
        <v>4</v>
      </c>
      <c r="BI13" s="176">
        <f t="shared" si="9"/>
        <v>15</v>
      </c>
      <c r="BJ13" s="182" t="str">
        <f t="shared" si="10"/>
        <v>5 - 33</v>
      </c>
      <c r="BK13" s="176">
        <f t="shared" si="11"/>
        <v>19</v>
      </c>
      <c r="BL13" s="176">
        <f t="shared" si="12"/>
        <v>4</v>
      </c>
      <c r="BM13" s="533"/>
      <c r="BN13" s="185">
        <v>130</v>
      </c>
      <c r="BO13" s="180">
        <v>5</v>
      </c>
      <c r="BP13" s="178">
        <f t="shared" si="3"/>
        <v>225</v>
      </c>
      <c r="BQ13" s="420" t="str">
        <f t="shared" si="4"/>
        <v>III</v>
      </c>
      <c r="BR13" s="185"/>
      <c r="BS13" s="472" t="s">
        <v>3967</v>
      </c>
      <c r="CC13" s="486">
        <v>10001</v>
      </c>
      <c r="CD13" s="487" t="s">
        <v>6322</v>
      </c>
      <c r="CE13" s="485" t="s">
        <v>3962</v>
      </c>
      <c r="CF13" s="614"/>
      <c r="CG13" s="625"/>
      <c r="CH13" s="624"/>
      <c r="CI13" s="624"/>
      <c r="CJ13" s="624"/>
      <c r="CK13" s="624"/>
      <c r="CL13" s="624"/>
      <c r="CM13" s="624"/>
      <c r="CN13" s="624"/>
      <c r="CO13" s="624"/>
      <c r="CP13" s="624"/>
      <c r="CQ13" s="614"/>
      <c r="CR13" s="614"/>
      <c r="CS13" s="625"/>
      <c r="CT13" s="624"/>
      <c r="CU13" s="624"/>
      <c r="CV13" s="614"/>
      <c r="CW13" s="614"/>
      <c r="CX13" s="627">
        <v>10</v>
      </c>
      <c r="CY13" s="721" cm="1">
        <f t="array" ref="CY13">SUMPRODUCT((thacoLevel=$CX13)*(length))/COUNTIF(thacoLevel,CX13)</f>
        <v>21.524000000000001</v>
      </c>
      <c r="CZ13" s="722" cm="1">
        <f t="array" ref="CZ13">SUMPRODUCT((thacoLevel=$CX13)*(weight))/COUNTIF(thacoLevel,CX13)</f>
        <v>5020.2813333333334</v>
      </c>
      <c r="DA13" s="614">
        <f t="shared" si="8"/>
        <v>75</v>
      </c>
    </row>
    <row r="14" spans="1:105" ht="13.5" thickBot="1" x14ac:dyDescent="0.25">
      <c r="A14" s="697">
        <v>12</v>
      </c>
      <c r="B14" s="286" t="s">
        <v>3480</v>
      </c>
      <c r="C14" s="286" t="s">
        <v>3480</v>
      </c>
      <c r="D14" s="258" t="s">
        <v>5497</v>
      </c>
      <c r="E14" s="736">
        <v>1</v>
      </c>
      <c r="F14" s="736">
        <v>2</v>
      </c>
      <c r="G14" s="737">
        <v>8</v>
      </c>
      <c r="H14" s="305" t="s">
        <v>795</v>
      </c>
      <c r="I14" s="207" t="s">
        <v>2342</v>
      </c>
      <c r="J14" s="279" t="s">
        <v>6036</v>
      </c>
      <c r="K14" s="179" t="s">
        <v>5675</v>
      </c>
      <c r="L14" s="427" t="s">
        <v>5490</v>
      </c>
      <c r="M14" s="684">
        <v>6.5</v>
      </c>
      <c r="N14" s="684" t="s">
        <v>15715</v>
      </c>
      <c r="O14" s="684">
        <v>600</v>
      </c>
      <c r="P14" s="427" t="s">
        <v>2344</v>
      </c>
      <c r="Q14" s="179">
        <v>6</v>
      </c>
      <c r="R14" s="180"/>
      <c r="S14" s="190">
        <v>5</v>
      </c>
      <c r="T14" s="190">
        <v>10</v>
      </c>
      <c r="U14" s="302">
        <v>2</v>
      </c>
      <c r="V14" s="302">
        <v>12</v>
      </c>
      <c r="W14" s="742">
        <v>12</v>
      </c>
      <c r="X14" s="184"/>
      <c r="Y14" s="184"/>
      <c r="Z14" s="184"/>
      <c r="AA14" s="184"/>
      <c r="AB14" s="220"/>
      <c r="AC14" s="183" t="s">
        <v>5473</v>
      </c>
      <c r="AD14" s="179" t="s">
        <v>7471</v>
      </c>
      <c r="AE14" s="179" t="s">
        <v>4247</v>
      </c>
      <c r="AF14" s="177">
        <v>0</v>
      </c>
      <c r="AG14" s="177">
        <v>0</v>
      </c>
      <c r="AH14" s="177">
        <v>0</v>
      </c>
      <c r="AI14" s="177">
        <v>0</v>
      </c>
      <c r="AJ14" s="177">
        <v>0</v>
      </c>
      <c r="AK14" s="177">
        <v>0</v>
      </c>
      <c r="AL14" s="383">
        <v>5</v>
      </c>
      <c r="AM14" s="177">
        <v>0</v>
      </c>
      <c r="AN14" s="177">
        <v>0</v>
      </c>
      <c r="AO14" s="182">
        <v>0</v>
      </c>
      <c r="AP14" s="180"/>
      <c r="AQ14" s="180"/>
      <c r="AR14" s="180"/>
      <c r="AS14" s="180"/>
      <c r="AT14" s="180"/>
      <c r="AU14" s="180"/>
      <c r="AV14" s="180"/>
      <c r="AW14" s="180"/>
      <c r="AX14" s="180"/>
      <c r="AY14" s="180"/>
      <c r="AZ14" s="180"/>
      <c r="BA14" s="180"/>
      <c r="BB14" s="180"/>
      <c r="BC14" s="180"/>
      <c r="BD14" s="180"/>
      <c r="BE14" s="180"/>
      <c r="BF14" s="180"/>
      <c r="BG14" s="180"/>
      <c r="BH14" s="176">
        <f t="shared" si="2"/>
        <v>5</v>
      </c>
      <c r="BI14" s="176">
        <f t="shared" si="9"/>
        <v>15</v>
      </c>
      <c r="BJ14" s="182" t="str">
        <f t="shared" si="10"/>
        <v>5 - 40</v>
      </c>
      <c r="BK14" s="176">
        <f t="shared" si="11"/>
        <v>23</v>
      </c>
      <c r="BL14" s="176">
        <f t="shared" si="12"/>
        <v>5</v>
      </c>
      <c r="BM14" s="533"/>
      <c r="BN14" s="185">
        <v>170</v>
      </c>
      <c r="BO14" s="180">
        <v>5</v>
      </c>
      <c r="BP14" s="178">
        <f t="shared" si="3"/>
        <v>285</v>
      </c>
      <c r="BQ14" s="420" t="str">
        <f t="shared" si="4"/>
        <v>IV</v>
      </c>
      <c r="BR14" s="185"/>
      <c r="BS14" s="472" t="s">
        <v>3967</v>
      </c>
      <c r="BW14" s="513" t="s">
        <v>3966</v>
      </c>
      <c r="BX14" s="512">
        <f>AVERAGE(BX4:BX12)</f>
        <v>1.2085429647128043</v>
      </c>
      <c r="BY14" s="10"/>
      <c r="BZ14" s="10"/>
      <c r="CA14" s="10"/>
      <c r="CF14" s="614"/>
      <c r="CG14" s="614"/>
      <c r="CH14" s="624"/>
      <c r="CI14" s="624"/>
      <c r="CJ14" s="624"/>
      <c r="CK14" s="624"/>
      <c r="CL14" s="624"/>
      <c r="CM14" s="624"/>
      <c r="CN14" s="624"/>
      <c r="CO14" s="624"/>
      <c r="CP14" s="624"/>
      <c r="CQ14" s="614"/>
      <c r="CR14" s="614"/>
      <c r="CS14" s="614"/>
      <c r="CT14" s="624"/>
      <c r="CU14" s="624"/>
      <c r="CV14" s="614"/>
      <c r="CW14" s="614"/>
      <c r="CX14" s="627">
        <v>11</v>
      </c>
      <c r="CY14" s="721" cm="1">
        <f t="array" ref="CY14">SUMPRODUCT((thacoLevel=$CX14)*(length))/COUNTIF(thacoLevel,CX14)</f>
        <v>23.969047619047622</v>
      </c>
      <c r="CZ14" s="722" cm="1">
        <f t="array" ref="CZ14">SUMPRODUCT((thacoLevel=$CX14)*(weight))/COUNTIF(thacoLevel,CX14)</f>
        <v>5007.7619047619046</v>
      </c>
      <c r="DA14" s="614">
        <f t="shared" si="8"/>
        <v>42</v>
      </c>
    </row>
    <row r="15" spans="1:105" x14ac:dyDescent="0.2">
      <c r="A15" s="696">
        <v>13</v>
      </c>
      <c r="B15" s="286" t="s">
        <v>3483</v>
      </c>
      <c r="C15" s="286" t="s">
        <v>3483</v>
      </c>
      <c r="D15" s="258" t="s">
        <v>5497</v>
      </c>
      <c r="E15" s="736">
        <v>1</v>
      </c>
      <c r="F15" s="736">
        <v>1</v>
      </c>
      <c r="G15" s="737">
        <v>6</v>
      </c>
      <c r="H15" s="305" t="s">
        <v>3486</v>
      </c>
      <c r="I15" s="207" t="s">
        <v>2342</v>
      </c>
      <c r="J15" s="279" t="s">
        <v>6037</v>
      </c>
      <c r="K15" s="179" t="s">
        <v>6782</v>
      </c>
      <c r="L15" s="427" t="s">
        <v>5490</v>
      </c>
      <c r="M15" s="684">
        <v>7.5</v>
      </c>
      <c r="N15" s="684" t="s">
        <v>15715</v>
      </c>
      <c r="O15" s="684">
        <v>500</v>
      </c>
      <c r="P15" s="427" t="s">
        <v>15765</v>
      </c>
      <c r="Q15" s="179">
        <v>6</v>
      </c>
      <c r="R15" s="180"/>
      <c r="S15" s="179">
        <v>1</v>
      </c>
      <c r="T15" s="179">
        <v>1</v>
      </c>
      <c r="U15" s="174">
        <v>1</v>
      </c>
      <c r="V15" s="174">
        <v>1</v>
      </c>
      <c r="W15" s="742">
        <v>18</v>
      </c>
      <c r="X15" s="184"/>
      <c r="Y15" s="184"/>
      <c r="Z15" s="184"/>
      <c r="AA15" s="184"/>
      <c r="AB15" s="220"/>
      <c r="AC15" s="186"/>
      <c r="AD15" s="179" t="s">
        <v>7472</v>
      </c>
      <c r="AE15" s="179" t="s">
        <v>4247</v>
      </c>
      <c r="AF15" s="177">
        <v>0</v>
      </c>
      <c r="AG15" s="177">
        <v>0</v>
      </c>
      <c r="AH15" s="177">
        <v>0</v>
      </c>
      <c r="AI15" s="177">
        <v>0</v>
      </c>
      <c r="AJ15" s="177">
        <v>0</v>
      </c>
      <c r="AK15" s="177">
        <v>0</v>
      </c>
      <c r="AL15" s="383">
        <v>3</v>
      </c>
      <c r="AM15" s="177">
        <v>0</v>
      </c>
      <c r="AN15" s="177">
        <v>0</v>
      </c>
      <c r="AO15" s="182">
        <v>0</v>
      </c>
      <c r="AP15" s="180"/>
      <c r="AQ15" s="180"/>
      <c r="AR15" s="180"/>
      <c r="AS15" s="180"/>
      <c r="AT15" s="180"/>
      <c r="AU15" s="180"/>
      <c r="AV15" s="180"/>
      <c r="AW15" s="180"/>
      <c r="AX15" s="180"/>
      <c r="AY15" s="180"/>
      <c r="AZ15" s="180"/>
      <c r="BA15" s="180"/>
      <c r="BB15" s="180"/>
      <c r="BC15" s="180"/>
      <c r="BD15" s="180"/>
      <c r="BE15" s="180"/>
      <c r="BF15" s="180"/>
      <c r="BG15" s="180"/>
      <c r="BH15" s="176">
        <f t="shared" si="2"/>
        <v>3</v>
      </c>
      <c r="BI15" s="176">
        <f t="shared" si="9"/>
        <v>16</v>
      </c>
      <c r="BJ15" s="182" t="str">
        <f t="shared" si="10"/>
        <v>3 - 24</v>
      </c>
      <c r="BK15" s="176">
        <f t="shared" si="11"/>
        <v>14</v>
      </c>
      <c r="BL15" s="176">
        <f t="shared" si="12"/>
        <v>3</v>
      </c>
      <c r="BM15" s="533"/>
      <c r="BN15" s="185">
        <v>35</v>
      </c>
      <c r="BO15" s="180">
        <v>3</v>
      </c>
      <c r="BP15" s="178">
        <f t="shared" si="3"/>
        <v>77</v>
      </c>
      <c r="BQ15" s="420" t="str">
        <f t="shared" si="4"/>
        <v>II</v>
      </c>
      <c r="BR15" s="185"/>
      <c r="BS15" s="472" t="s">
        <v>3967</v>
      </c>
      <c r="CW15" s="614"/>
      <c r="CX15" s="627">
        <v>12</v>
      </c>
      <c r="CY15" s="721" cm="1">
        <f t="array" ref="CY15">SUMPRODUCT((thacoLevel=$CX15)*(length))/COUNTIF(thacoLevel,CX15)</f>
        <v>22.346774193548388</v>
      </c>
      <c r="CZ15" s="722" cm="1">
        <f t="array" ref="CZ15">SUMPRODUCT((thacoLevel=$CX15)*(weight))/COUNTIF(thacoLevel,CX15)</f>
        <v>5660.5999999999995</v>
      </c>
      <c r="DA15" s="614">
        <f t="shared" si="8"/>
        <v>62</v>
      </c>
    </row>
    <row r="16" spans="1:105" x14ac:dyDescent="0.2">
      <c r="A16" s="696">
        <v>14</v>
      </c>
      <c r="B16" s="286" t="s">
        <v>3484</v>
      </c>
      <c r="C16" s="286" t="s">
        <v>3484</v>
      </c>
      <c r="D16" s="258" t="s">
        <v>5497</v>
      </c>
      <c r="E16" s="736">
        <v>1</v>
      </c>
      <c r="F16" s="736">
        <v>10</v>
      </c>
      <c r="G16" s="737">
        <v>40</v>
      </c>
      <c r="H16" s="305" t="s">
        <v>3486</v>
      </c>
      <c r="I16" s="207" t="s">
        <v>3485</v>
      </c>
      <c r="J16" s="279" t="s">
        <v>6554</v>
      </c>
      <c r="K16" s="179" t="s">
        <v>6783</v>
      </c>
      <c r="L16" s="427" t="s">
        <v>3489</v>
      </c>
      <c r="M16" s="684">
        <v>4.5</v>
      </c>
      <c r="N16" s="684" t="s">
        <v>15715</v>
      </c>
      <c r="O16" s="684">
        <v>85</v>
      </c>
      <c r="P16" s="179"/>
      <c r="Q16" s="179">
        <v>7</v>
      </c>
      <c r="R16" s="180"/>
      <c r="S16" s="189">
        <v>5</v>
      </c>
      <c r="T16" s="189">
        <v>7</v>
      </c>
      <c r="U16" s="175">
        <v>2</v>
      </c>
      <c r="V16" s="175">
        <v>8</v>
      </c>
      <c r="W16" s="742">
        <v>12</v>
      </c>
      <c r="X16" s="184"/>
      <c r="Y16" s="184"/>
      <c r="Z16" s="184"/>
      <c r="AA16" s="184"/>
      <c r="AB16" s="220"/>
      <c r="AC16" s="186"/>
      <c r="AD16" s="179" t="s">
        <v>7471</v>
      </c>
      <c r="AE16" s="179" t="s">
        <v>4247</v>
      </c>
      <c r="AF16" s="177">
        <v>0</v>
      </c>
      <c r="AG16" s="177">
        <v>0</v>
      </c>
      <c r="AH16" s="177">
        <v>0</v>
      </c>
      <c r="AI16" s="177">
        <v>0</v>
      </c>
      <c r="AJ16" s="177">
        <v>0</v>
      </c>
      <c r="AK16" s="177">
        <v>0</v>
      </c>
      <c r="AL16" s="383">
        <v>1</v>
      </c>
      <c r="AM16" s="177">
        <v>0</v>
      </c>
      <c r="AN16" s="177">
        <v>0</v>
      </c>
      <c r="AO16" s="182">
        <v>1</v>
      </c>
      <c r="AP16" s="180"/>
      <c r="AQ16" s="180"/>
      <c r="AR16" s="180"/>
      <c r="AS16" s="180"/>
      <c r="AT16" s="180"/>
      <c r="AU16" s="180"/>
      <c r="AV16" s="180"/>
      <c r="AW16" s="180"/>
      <c r="AX16" s="180"/>
      <c r="AY16" s="180"/>
      <c r="AZ16" s="180"/>
      <c r="BA16" s="180"/>
      <c r="BB16" s="180"/>
      <c r="BC16" s="180"/>
      <c r="BD16" s="180"/>
      <c r="BE16" s="180"/>
      <c r="BF16" s="180"/>
      <c r="BG16" s="180"/>
      <c r="BH16" s="176">
        <f t="shared" si="2"/>
        <v>1.125</v>
      </c>
      <c r="BI16" s="176">
        <f t="shared" si="9"/>
        <v>18</v>
      </c>
      <c r="BJ16" s="182" t="str">
        <f t="shared" si="10"/>
        <v>2 - 9</v>
      </c>
      <c r="BK16" s="176">
        <f t="shared" si="11"/>
        <v>6</v>
      </c>
      <c r="BL16" s="176">
        <f t="shared" si="12"/>
        <v>1</v>
      </c>
      <c r="BM16" s="533"/>
      <c r="BN16" s="185">
        <v>20</v>
      </c>
      <c r="BO16" s="180">
        <v>2</v>
      </c>
      <c r="BP16" s="178">
        <f t="shared" si="3"/>
        <v>32</v>
      </c>
      <c r="BQ16" s="420" t="str">
        <f t="shared" si="4"/>
        <v>I</v>
      </c>
      <c r="BR16" s="185"/>
      <c r="BS16" s="472" t="s">
        <v>3967</v>
      </c>
      <c r="BU16" s="111"/>
      <c r="BV16" s="97"/>
      <c r="BW16" s="97"/>
      <c r="BX16" s="494"/>
      <c r="BY16" s="97"/>
      <c r="BZ16" s="97"/>
      <c r="CA16" s="97"/>
      <c r="CW16" s="614"/>
      <c r="CX16" s="627">
        <v>13</v>
      </c>
      <c r="CY16" s="721" cm="1">
        <f t="array" ref="CY16">SUMPRODUCT((thacoLevel=$CX16)*(length))/COUNTIF(thacoLevel,CX16)</f>
        <v>19.925925925925927</v>
      </c>
      <c r="CZ16" s="722" cm="1">
        <f t="array" ref="CZ16">SUMPRODUCT((thacoLevel=$CX16)*(weight))/COUNTIF(thacoLevel,CX16)</f>
        <v>5738.7592592592591</v>
      </c>
      <c r="DA16" s="614">
        <f t="shared" si="8"/>
        <v>27</v>
      </c>
    </row>
    <row r="17" spans="1:105" x14ac:dyDescent="0.2">
      <c r="A17" s="697">
        <v>15</v>
      </c>
      <c r="B17" s="286" t="s">
        <v>3488</v>
      </c>
      <c r="C17" s="286" t="s">
        <v>3488</v>
      </c>
      <c r="D17" s="258" t="s">
        <v>5497</v>
      </c>
      <c r="E17" s="736">
        <v>1</v>
      </c>
      <c r="F17" s="736">
        <v>2</v>
      </c>
      <c r="G17" s="737">
        <v>5</v>
      </c>
      <c r="H17" s="305" t="s">
        <v>3486</v>
      </c>
      <c r="I17" s="207" t="s">
        <v>2342</v>
      </c>
      <c r="J17" s="279" t="s">
        <v>4725</v>
      </c>
      <c r="K17" s="179" t="s">
        <v>3489</v>
      </c>
      <c r="L17" s="427" t="s">
        <v>3489</v>
      </c>
      <c r="M17" s="684">
        <v>3</v>
      </c>
      <c r="N17" s="684" t="s">
        <v>15710</v>
      </c>
      <c r="O17" s="684">
        <v>40</v>
      </c>
      <c r="P17" s="179"/>
      <c r="Q17" s="179">
        <v>4</v>
      </c>
      <c r="R17" s="180"/>
      <c r="S17" s="189">
        <v>2</v>
      </c>
      <c r="T17" s="189">
        <v>4</v>
      </c>
      <c r="U17" s="174">
        <v>1</v>
      </c>
      <c r="V17" s="174">
        <v>1</v>
      </c>
      <c r="W17" s="742">
        <v>6</v>
      </c>
      <c r="X17" s="184"/>
      <c r="Y17" s="184">
        <v>3</v>
      </c>
      <c r="Z17" s="184"/>
      <c r="AA17" s="184"/>
      <c r="AB17" s="220"/>
      <c r="AC17" s="186"/>
      <c r="AD17" s="179" t="s">
        <v>7471</v>
      </c>
      <c r="AE17" s="179" t="s">
        <v>4247</v>
      </c>
      <c r="AF17" s="177">
        <v>0</v>
      </c>
      <c r="AG17" s="177">
        <v>0</v>
      </c>
      <c r="AH17" s="177">
        <v>0</v>
      </c>
      <c r="AI17" s="177">
        <v>0</v>
      </c>
      <c r="AJ17" s="177">
        <v>0</v>
      </c>
      <c r="AK17" s="177">
        <v>0</v>
      </c>
      <c r="AL17" s="383">
        <v>1</v>
      </c>
      <c r="AM17" s="177">
        <v>0</v>
      </c>
      <c r="AN17" s="177">
        <v>0</v>
      </c>
      <c r="AO17" s="182">
        <v>2</v>
      </c>
      <c r="AP17" s="180"/>
      <c r="AQ17" s="180"/>
      <c r="AR17" s="180"/>
      <c r="AS17" s="180"/>
      <c r="AT17" s="180"/>
      <c r="AU17" s="180"/>
      <c r="AV17" s="180"/>
      <c r="AW17" s="180"/>
      <c r="AX17" s="180"/>
      <c r="AY17" s="180"/>
      <c r="AZ17" s="180"/>
      <c r="BA17" s="180"/>
      <c r="BB17" s="180"/>
      <c r="BC17" s="180"/>
      <c r="BD17" s="180"/>
      <c r="BE17" s="180"/>
      <c r="BF17" s="180"/>
      <c r="BG17" s="180"/>
      <c r="BH17" s="176">
        <f t="shared" si="2"/>
        <v>1.125</v>
      </c>
      <c r="BI17" s="176">
        <f t="shared" si="9"/>
        <v>18</v>
      </c>
      <c r="BJ17" s="182" t="str">
        <f t="shared" si="10"/>
        <v>3 - 10</v>
      </c>
      <c r="BK17" s="176">
        <f t="shared" si="11"/>
        <v>7</v>
      </c>
      <c r="BL17" s="176">
        <f t="shared" si="12"/>
        <v>1</v>
      </c>
      <c r="BM17" s="533"/>
      <c r="BN17" s="185">
        <v>20</v>
      </c>
      <c r="BO17" s="180">
        <v>2</v>
      </c>
      <c r="BP17" s="178">
        <f t="shared" si="3"/>
        <v>34</v>
      </c>
      <c r="BQ17" s="420" t="str">
        <f t="shared" si="4"/>
        <v>I</v>
      </c>
      <c r="BR17" s="185"/>
      <c r="BS17" s="472" t="s">
        <v>3967</v>
      </c>
      <c r="BU17" s="10"/>
      <c r="BV17" s="488"/>
      <c r="BW17" s="489"/>
      <c r="BY17" s="489"/>
      <c r="BZ17" s="489"/>
      <c r="CA17" s="489"/>
      <c r="CW17" s="614"/>
      <c r="CX17" s="627">
        <v>14</v>
      </c>
      <c r="CY17" s="721" cm="1">
        <f t="array" ref="CY17">SUMPRODUCT((thacoLevel=$CX17)*(length))/COUNTIF(thacoLevel,CX17)</f>
        <v>25.821428571428573</v>
      </c>
      <c r="CZ17" s="722" cm="1">
        <f t="array" ref="CZ17">SUMPRODUCT((thacoLevel=$CX17)*(weight))/COUNTIF(thacoLevel,CX17)</f>
        <v>13608.928571428571</v>
      </c>
      <c r="DA17" s="614">
        <f t="shared" si="8"/>
        <v>14</v>
      </c>
    </row>
    <row r="18" spans="1:105" x14ac:dyDescent="0.2">
      <c r="A18" s="696">
        <v>16</v>
      </c>
      <c r="B18" s="286" t="s">
        <v>3490</v>
      </c>
      <c r="C18" s="286" t="s">
        <v>3490</v>
      </c>
      <c r="D18" s="258" t="s">
        <v>5497</v>
      </c>
      <c r="E18" s="736">
        <v>1</v>
      </c>
      <c r="F18" s="736">
        <v>2</v>
      </c>
      <c r="G18" s="737">
        <v>5</v>
      </c>
      <c r="H18" s="305" t="s">
        <v>3486</v>
      </c>
      <c r="I18" s="207" t="s">
        <v>2342</v>
      </c>
      <c r="J18" s="279" t="s">
        <v>6035</v>
      </c>
      <c r="K18" s="179" t="s">
        <v>3491</v>
      </c>
      <c r="L18" s="427" t="s">
        <v>3491</v>
      </c>
      <c r="M18" s="685">
        <v>6</v>
      </c>
      <c r="N18" s="685" t="s">
        <v>15710</v>
      </c>
      <c r="O18" s="684">
        <v>275</v>
      </c>
      <c r="P18" s="427" t="s">
        <v>11556</v>
      </c>
      <c r="Q18" s="179">
        <v>4</v>
      </c>
      <c r="R18" s="180"/>
      <c r="S18" s="189">
        <v>2</v>
      </c>
      <c r="T18" s="189">
        <v>4</v>
      </c>
      <c r="U18" s="174">
        <v>1</v>
      </c>
      <c r="V18" s="174">
        <v>1</v>
      </c>
      <c r="W18" s="742">
        <v>6</v>
      </c>
      <c r="X18" s="184"/>
      <c r="Y18" s="184">
        <v>3</v>
      </c>
      <c r="Z18" s="184"/>
      <c r="AA18" s="184"/>
      <c r="AB18" s="220"/>
      <c r="AC18" s="186"/>
      <c r="AD18" s="179" t="s">
        <v>7474</v>
      </c>
      <c r="AE18" s="179" t="s">
        <v>4247</v>
      </c>
      <c r="AF18" s="177">
        <v>0</v>
      </c>
      <c r="AG18" s="177">
        <v>0</v>
      </c>
      <c r="AH18" s="177">
        <v>0</v>
      </c>
      <c r="AI18" s="177">
        <v>0</v>
      </c>
      <c r="AJ18" s="177">
        <v>0</v>
      </c>
      <c r="AK18" s="177">
        <v>0</v>
      </c>
      <c r="AL18" s="383">
        <v>3</v>
      </c>
      <c r="AM18" s="177">
        <v>0</v>
      </c>
      <c r="AN18" s="177">
        <v>0</v>
      </c>
      <c r="AO18" s="182">
        <v>0</v>
      </c>
      <c r="AP18" s="180"/>
      <c r="AQ18" s="180"/>
      <c r="AR18" s="180"/>
      <c r="AS18" s="180"/>
      <c r="AT18" s="180"/>
      <c r="AU18" s="180"/>
      <c r="AV18" s="180"/>
      <c r="AW18" s="180"/>
      <c r="AX18" s="180"/>
      <c r="AY18" s="180"/>
      <c r="AZ18" s="180"/>
      <c r="BA18" s="180"/>
      <c r="BB18" s="180"/>
      <c r="BC18" s="180"/>
      <c r="BD18" s="180"/>
      <c r="BE18" s="180"/>
      <c r="BF18" s="180"/>
      <c r="BG18" s="180"/>
      <c r="BH18" s="176">
        <f t="shared" si="2"/>
        <v>3</v>
      </c>
      <c r="BI18" s="176">
        <f t="shared" si="9"/>
        <v>16</v>
      </c>
      <c r="BJ18" s="182" t="str">
        <f t="shared" si="10"/>
        <v>3 - 24</v>
      </c>
      <c r="BK18" s="176">
        <f t="shared" si="11"/>
        <v>14</v>
      </c>
      <c r="BL18" s="176">
        <f t="shared" si="12"/>
        <v>3</v>
      </c>
      <c r="BM18" s="533"/>
      <c r="BN18" s="185">
        <v>35</v>
      </c>
      <c r="BO18" s="180">
        <v>3</v>
      </c>
      <c r="BP18" s="178">
        <f t="shared" si="3"/>
        <v>77</v>
      </c>
      <c r="BQ18" s="420" t="str">
        <f t="shared" si="4"/>
        <v>II</v>
      </c>
      <c r="BR18" s="185"/>
      <c r="BS18" s="472" t="s">
        <v>3967</v>
      </c>
      <c r="BU18" s="10"/>
      <c r="BV18" s="488"/>
      <c r="BW18" s="489"/>
      <c r="BY18" s="489"/>
      <c r="BZ18" s="489"/>
      <c r="CA18" s="489"/>
      <c r="CW18" s="614"/>
      <c r="CX18" s="627">
        <v>15</v>
      </c>
      <c r="CY18" s="721" cm="1">
        <f t="array" ref="CY18">SUMPRODUCT((thacoLevel=$CX18)*(length))/COUNTIF(thacoLevel,CX18)</f>
        <v>29.470588235294116</v>
      </c>
      <c r="CZ18" s="722" cm="1">
        <f t="array" ref="CZ18">SUMPRODUCT((thacoLevel=$CX18)*(weight))/COUNTIF(thacoLevel,CX18)</f>
        <v>21372.647058823528</v>
      </c>
      <c r="DA18" s="614">
        <f t="shared" si="8"/>
        <v>17</v>
      </c>
    </row>
    <row r="19" spans="1:105" x14ac:dyDescent="0.2">
      <c r="A19" s="697">
        <v>17</v>
      </c>
      <c r="B19" s="286" t="s">
        <v>3492</v>
      </c>
      <c r="C19" s="286" t="s">
        <v>3492</v>
      </c>
      <c r="D19" s="258" t="s">
        <v>5497</v>
      </c>
      <c r="E19" s="736">
        <v>1</v>
      </c>
      <c r="F19" s="736">
        <v>1</v>
      </c>
      <c r="G19" s="737">
        <v>3</v>
      </c>
      <c r="H19" s="305" t="s">
        <v>3486</v>
      </c>
      <c r="I19" s="207" t="s">
        <v>4525</v>
      </c>
      <c r="J19" s="279" t="s">
        <v>5553</v>
      </c>
      <c r="K19" s="179" t="s">
        <v>5225</v>
      </c>
      <c r="L19" s="427" t="s">
        <v>5490</v>
      </c>
      <c r="M19" s="684">
        <v>27</v>
      </c>
      <c r="N19" s="684" t="s">
        <v>15710</v>
      </c>
      <c r="O19" s="684">
        <v>35000</v>
      </c>
      <c r="P19" s="179"/>
      <c r="Q19" s="179">
        <v>5</v>
      </c>
      <c r="R19" s="180"/>
      <c r="S19" s="189">
        <v>2</v>
      </c>
      <c r="T19" s="189">
        <v>4</v>
      </c>
      <c r="U19" s="174">
        <v>1</v>
      </c>
      <c r="V19" s="174">
        <v>1</v>
      </c>
      <c r="W19" s="742">
        <v>12</v>
      </c>
      <c r="X19" s="184"/>
      <c r="Y19" s="184"/>
      <c r="Z19" s="184"/>
      <c r="AA19" s="184"/>
      <c r="AB19" s="220"/>
      <c r="AC19" s="186"/>
      <c r="AD19" s="179" t="s">
        <v>7471</v>
      </c>
      <c r="AE19" s="179" t="s">
        <v>4247</v>
      </c>
      <c r="AF19" s="177">
        <v>0</v>
      </c>
      <c r="AG19" s="177">
        <v>0</v>
      </c>
      <c r="AH19" s="177">
        <v>0</v>
      </c>
      <c r="AI19" s="177">
        <v>0</v>
      </c>
      <c r="AJ19" s="177">
        <v>0</v>
      </c>
      <c r="AK19" s="177">
        <v>0</v>
      </c>
      <c r="AL19" s="383">
        <v>14</v>
      </c>
      <c r="AM19" s="177">
        <v>0</v>
      </c>
      <c r="AN19" s="177">
        <v>0</v>
      </c>
      <c r="AO19" s="182">
        <v>0</v>
      </c>
      <c r="AP19" s="180"/>
      <c r="AQ19" s="180"/>
      <c r="AR19" s="180"/>
      <c r="AS19" s="180"/>
      <c r="AT19" s="180"/>
      <c r="AU19" s="180"/>
      <c r="AV19" s="180"/>
      <c r="AW19" s="180"/>
      <c r="AX19" s="180"/>
      <c r="AY19" s="180"/>
      <c r="AZ19" s="180"/>
      <c r="BA19" s="180"/>
      <c r="BB19" s="180"/>
      <c r="BC19" s="180"/>
      <c r="BD19" s="180"/>
      <c r="BE19" s="180"/>
      <c r="BF19" s="180"/>
      <c r="BG19" s="180"/>
      <c r="BH19" s="176">
        <f t="shared" si="2"/>
        <v>14</v>
      </c>
      <c r="BI19" s="176">
        <f t="shared" si="9"/>
        <v>8</v>
      </c>
      <c r="BJ19" s="182" t="str">
        <f t="shared" si="10"/>
        <v>14 - 112</v>
      </c>
      <c r="BK19" s="176">
        <f t="shared" si="11"/>
        <v>63</v>
      </c>
      <c r="BL19" s="176">
        <f t="shared" si="12"/>
        <v>14</v>
      </c>
      <c r="BM19" s="533"/>
      <c r="BN19" s="185">
        <v>4200</v>
      </c>
      <c r="BO19" s="180">
        <v>18</v>
      </c>
      <c r="BP19" s="178">
        <f t="shared" si="3"/>
        <v>5334</v>
      </c>
      <c r="BQ19" s="420" t="str">
        <f t="shared" si="4"/>
        <v>VIII</v>
      </c>
      <c r="BR19" s="185"/>
      <c r="BS19" s="472" t="s">
        <v>3967</v>
      </c>
      <c r="BU19" s="10"/>
      <c r="BV19" s="488"/>
      <c r="BW19" s="489"/>
      <c r="BY19" s="489"/>
      <c r="BZ19" s="489"/>
      <c r="CA19" s="489"/>
      <c r="CW19" s="614"/>
      <c r="CX19" s="627">
        <v>16</v>
      </c>
      <c r="CY19" s="721" cm="1">
        <f t="array" ref="CY19">SUMPRODUCT((thacoLevel=$CX19)*(length))/COUNTIF(thacoLevel,CX19)</f>
        <v>14.289473684210526</v>
      </c>
      <c r="CZ19" s="722" cm="1">
        <f t="array" ref="CZ19">SUMPRODUCT((thacoLevel=$CX19)*(weight))/COUNTIF(thacoLevel,CX19)</f>
        <v>4948.7947368421055</v>
      </c>
      <c r="DA19" s="614">
        <f t="shared" si="8"/>
        <v>19</v>
      </c>
    </row>
    <row r="20" spans="1:105" x14ac:dyDescent="0.2">
      <c r="A20" s="696">
        <v>18</v>
      </c>
      <c r="B20" s="286" t="s">
        <v>1299</v>
      </c>
      <c r="C20" s="286" t="s">
        <v>3544</v>
      </c>
      <c r="D20" s="258" t="s">
        <v>5497</v>
      </c>
      <c r="E20" s="736">
        <v>1</v>
      </c>
      <c r="F20" s="736">
        <v>2</v>
      </c>
      <c r="G20" s="737">
        <v>12</v>
      </c>
      <c r="H20" s="305" t="s">
        <v>3486</v>
      </c>
      <c r="I20" s="207" t="s">
        <v>3485</v>
      </c>
      <c r="J20" s="279" t="s">
        <v>6558</v>
      </c>
      <c r="K20" s="179" t="s">
        <v>3489</v>
      </c>
      <c r="L20" s="427" t="s">
        <v>3489</v>
      </c>
      <c r="M20" s="684">
        <v>2</v>
      </c>
      <c r="N20" s="684" t="s">
        <v>15710</v>
      </c>
      <c r="O20" s="684">
        <v>12</v>
      </c>
      <c r="P20" s="179"/>
      <c r="Q20" s="179">
        <v>6</v>
      </c>
      <c r="R20" s="180"/>
      <c r="S20" s="179">
        <v>0</v>
      </c>
      <c r="T20" s="179">
        <v>0</v>
      </c>
      <c r="U20" s="174">
        <v>0</v>
      </c>
      <c r="V20" s="174">
        <v>0</v>
      </c>
      <c r="W20" s="742">
        <v>0</v>
      </c>
      <c r="X20" s="184"/>
      <c r="Y20" s="184">
        <v>30</v>
      </c>
      <c r="Z20" s="184"/>
      <c r="AA20" s="184"/>
      <c r="AB20" s="220"/>
      <c r="AC20" s="186"/>
      <c r="AD20" s="179" t="s">
        <v>3627</v>
      </c>
      <c r="AE20" s="179" t="s">
        <v>4247</v>
      </c>
      <c r="AF20" s="177">
        <v>0</v>
      </c>
      <c r="AG20" s="177">
        <v>0</v>
      </c>
      <c r="AH20" s="177">
        <v>0</v>
      </c>
      <c r="AI20" s="177">
        <v>0</v>
      </c>
      <c r="AJ20" s="177">
        <v>0</v>
      </c>
      <c r="AK20" s="177">
        <v>0</v>
      </c>
      <c r="AL20" s="383">
        <v>1</v>
      </c>
      <c r="AM20" s="177">
        <v>0</v>
      </c>
      <c r="AN20" s="177">
        <v>0</v>
      </c>
      <c r="AO20" s="182">
        <v>0</v>
      </c>
      <c r="AP20" s="180"/>
      <c r="AQ20" s="180"/>
      <c r="AR20" s="180"/>
      <c r="AS20" s="180"/>
      <c r="AT20" s="180"/>
      <c r="AU20" s="180"/>
      <c r="AV20" s="180"/>
      <c r="AW20" s="180"/>
      <c r="AX20" s="180"/>
      <c r="AY20" s="180"/>
      <c r="AZ20" s="180"/>
      <c r="BA20" s="180"/>
      <c r="BB20" s="180"/>
      <c r="BC20" s="180"/>
      <c r="BD20" s="180"/>
      <c r="BE20" s="180"/>
      <c r="BF20" s="180"/>
      <c r="BG20" s="180"/>
      <c r="BH20" s="176">
        <f t="shared" si="2"/>
        <v>1</v>
      </c>
      <c r="BI20" s="176">
        <f t="shared" si="9"/>
        <v>19</v>
      </c>
      <c r="BJ20" s="182" t="str">
        <f t="shared" si="10"/>
        <v>1 - 8</v>
      </c>
      <c r="BK20" s="176">
        <f t="shared" si="11"/>
        <v>5</v>
      </c>
      <c r="BL20" s="176">
        <f t="shared" si="12"/>
        <v>1</v>
      </c>
      <c r="BM20" s="533"/>
      <c r="BN20" s="185">
        <v>20</v>
      </c>
      <c r="BO20" s="180">
        <v>2</v>
      </c>
      <c r="BP20" s="178">
        <f t="shared" si="3"/>
        <v>30</v>
      </c>
      <c r="BQ20" s="420" t="str">
        <f t="shared" si="4"/>
        <v>I</v>
      </c>
      <c r="BR20" s="185"/>
      <c r="BS20" s="472" t="s">
        <v>3967</v>
      </c>
      <c r="BU20" s="10"/>
      <c r="BV20" s="488"/>
      <c r="BW20" s="489"/>
      <c r="BY20" s="489"/>
      <c r="BZ20" s="489"/>
      <c r="CA20" s="489"/>
      <c r="CW20" s="614"/>
      <c r="CX20" s="627">
        <v>17</v>
      </c>
      <c r="CY20" s="721" cm="1">
        <f t="array" ref="CY20">SUMPRODUCT((thacoLevel=$CX20)*(length))/COUNTIF(thacoLevel,CX20)</f>
        <v>17.333333333333332</v>
      </c>
      <c r="CZ20" s="722" cm="1">
        <f t="array" ref="CZ20">SUMPRODUCT((thacoLevel=$CX20)*(weight))/COUNTIF(thacoLevel,CX20)</f>
        <v>4983.333333333333</v>
      </c>
      <c r="DA20" s="614">
        <f t="shared" si="8"/>
        <v>3</v>
      </c>
    </row>
    <row r="21" spans="1:105" x14ac:dyDescent="0.2">
      <c r="A21" s="696">
        <v>19</v>
      </c>
      <c r="B21" s="286" t="s">
        <v>1299</v>
      </c>
      <c r="C21" s="286" t="s">
        <v>3545</v>
      </c>
      <c r="D21" s="258" t="s">
        <v>5497</v>
      </c>
      <c r="E21" s="736">
        <v>1</v>
      </c>
      <c r="F21" s="736">
        <v>2</v>
      </c>
      <c r="G21" s="737">
        <v>12</v>
      </c>
      <c r="H21" s="305" t="s">
        <v>3486</v>
      </c>
      <c r="I21" s="207" t="s">
        <v>3485</v>
      </c>
      <c r="J21" s="279" t="s">
        <v>6558</v>
      </c>
      <c r="K21" s="179" t="s">
        <v>3491</v>
      </c>
      <c r="L21" s="427" t="s">
        <v>3491</v>
      </c>
      <c r="M21" s="684">
        <v>6</v>
      </c>
      <c r="N21" s="684" t="s">
        <v>15710</v>
      </c>
      <c r="O21" s="684">
        <v>110</v>
      </c>
      <c r="P21" s="179"/>
      <c r="Q21" s="179">
        <v>6</v>
      </c>
      <c r="R21" s="180"/>
      <c r="S21" s="179">
        <v>0</v>
      </c>
      <c r="T21" s="179">
        <v>0</v>
      </c>
      <c r="U21" s="174">
        <v>0</v>
      </c>
      <c r="V21" s="174">
        <v>0</v>
      </c>
      <c r="W21" s="742">
        <v>0</v>
      </c>
      <c r="X21" s="184"/>
      <c r="Y21" s="184">
        <v>30</v>
      </c>
      <c r="Z21" s="184"/>
      <c r="AA21" s="184"/>
      <c r="AB21" s="220"/>
      <c r="AC21" s="186"/>
      <c r="AD21" s="179" t="s">
        <v>3627</v>
      </c>
      <c r="AE21" s="179" t="s">
        <v>4247</v>
      </c>
      <c r="AF21" s="177">
        <v>0</v>
      </c>
      <c r="AG21" s="177">
        <v>0</v>
      </c>
      <c r="AH21" s="177">
        <v>0</v>
      </c>
      <c r="AI21" s="177">
        <v>0</v>
      </c>
      <c r="AJ21" s="177">
        <v>0</v>
      </c>
      <c r="AK21" s="177">
        <v>0</v>
      </c>
      <c r="AL21" s="383">
        <v>2</v>
      </c>
      <c r="AM21" s="177">
        <v>0</v>
      </c>
      <c r="AN21" s="177">
        <v>0</v>
      </c>
      <c r="AO21" s="182">
        <v>0</v>
      </c>
      <c r="AP21" s="180"/>
      <c r="AQ21" s="180"/>
      <c r="AR21" s="180"/>
      <c r="AS21" s="180"/>
      <c r="AT21" s="180"/>
      <c r="AU21" s="180"/>
      <c r="AV21" s="180"/>
      <c r="AW21" s="180"/>
      <c r="AX21" s="180"/>
      <c r="AY21" s="180"/>
      <c r="AZ21" s="180"/>
      <c r="BA21" s="180"/>
      <c r="BB21" s="180"/>
      <c r="BC21" s="180"/>
      <c r="BD21" s="180"/>
      <c r="BE21" s="180"/>
      <c r="BF21" s="180"/>
      <c r="BG21" s="180"/>
      <c r="BH21" s="176">
        <f t="shared" si="2"/>
        <v>2</v>
      </c>
      <c r="BI21" s="176">
        <f t="shared" si="9"/>
        <v>16</v>
      </c>
      <c r="BJ21" s="182" t="str">
        <f t="shared" si="10"/>
        <v>2 - 16</v>
      </c>
      <c r="BK21" s="176">
        <f t="shared" si="11"/>
        <v>9</v>
      </c>
      <c r="BL21" s="176">
        <f t="shared" si="12"/>
        <v>2</v>
      </c>
      <c r="BM21" s="533"/>
      <c r="BN21" s="185">
        <v>20</v>
      </c>
      <c r="BO21" s="180">
        <v>2</v>
      </c>
      <c r="BP21" s="178">
        <f t="shared" si="3"/>
        <v>38</v>
      </c>
      <c r="BQ21" s="420" t="str">
        <f t="shared" si="4"/>
        <v>I</v>
      </c>
      <c r="BR21" s="185"/>
      <c r="BS21" s="472" t="s">
        <v>3967</v>
      </c>
      <c r="BU21" s="10"/>
      <c r="BV21" s="488"/>
      <c r="BW21" s="489"/>
      <c r="BY21" s="489"/>
      <c r="BZ21" s="489"/>
      <c r="CA21" s="489"/>
      <c r="CW21" s="614"/>
      <c r="CX21" s="627">
        <v>18</v>
      </c>
      <c r="CY21" s="721" cm="1">
        <f t="array" ref="CY21">SUMPRODUCT((thacoLevel=$CX21)*(length))/COUNTIF(thacoLevel,CX21)</f>
        <v>42.722222222222221</v>
      </c>
      <c r="CZ21" s="722" cm="1">
        <f t="array" ref="CZ21">SUMPRODUCT((thacoLevel=$CX21)*(weight))/COUNTIF(thacoLevel,CX21)</f>
        <v>27955.555555555555</v>
      </c>
      <c r="DA21" s="614">
        <f t="shared" si="8"/>
        <v>9</v>
      </c>
    </row>
    <row r="22" spans="1:105" x14ac:dyDescent="0.2">
      <c r="A22" s="697">
        <v>20</v>
      </c>
      <c r="B22" s="286" t="s">
        <v>1299</v>
      </c>
      <c r="C22" s="286" t="s">
        <v>3546</v>
      </c>
      <c r="D22" s="258" t="s">
        <v>5497</v>
      </c>
      <c r="E22" s="736">
        <v>1</v>
      </c>
      <c r="F22" s="736">
        <v>2</v>
      </c>
      <c r="G22" s="737">
        <v>12</v>
      </c>
      <c r="H22" s="305" t="s">
        <v>3486</v>
      </c>
      <c r="I22" s="207" t="s">
        <v>3485</v>
      </c>
      <c r="J22" s="279" t="s">
        <v>6558</v>
      </c>
      <c r="K22" s="179" t="s">
        <v>5490</v>
      </c>
      <c r="L22" s="427" t="s">
        <v>5490</v>
      </c>
      <c r="M22" s="684">
        <v>10</v>
      </c>
      <c r="N22" s="684" t="s">
        <v>15710</v>
      </c>
      <c r="O22" s="684">
        <v>350</v>
      </c>
      <c r="P22" s="179"/>
      <c r="Q22" s="179">
        <v>6</v>
      </c>
      <c r="R22" s="180"/>
      <c r="S22" s="179">
        <v>0</v>
      </c>
      <c r="T22" s="179">
        <v>0</v>
      </c>
      <c r="U22" s="174">
        <v>0</v>
      </c>
      <c r="V22" s="174">
        <v>0</v>
      </c>
      <c r="W22" s="742">
        <v>0</v>
      </c>
      <c r="X22" s="184"/>
      <c r="Y22" s="184">
        <v>30</v>
      </c>
      <c r="Z22" s="184"/>
      <c r="AA22" s="184"/>
      <c r="AB22" s="220"/>
      <c r="AC22" s="186"/>
      <c r="AD22" s="179" t="s">
        <v>3627</v>
      </c>
      <c r="AE22" s="179" t="s">
        <v>4247</v>
      </c>
      <c r="AF22" s="177">
        <v>0</v>
      </c>
      <c r="AG22" s="177">
        <v>0</v>
      </c>
      <c r="AH22" s="177">
        <v>0</v>
      </c>
      <c r="AI22" s="177">
        <v>0</v>
      </c>
      <c r="AJ22" s="177">
        <v>0</v>
      </c>
      <c r="AK22" s="177">
        <v>0</v>
      </c>
      <c r="AL22" s="383">
        <v>3</v>
      </c>
      <c r="AM22" s="177">
        <v>0</v>
      </c>
      <c r="AN22" s="177">
        <v>0</v>
      </c>
      <c r="AO22" s="182">
        <v>0</v>
      </c>
      <c r="AP22" s="180"/>
      <c r="AQ22" s="180"/>
      <c r="AR22" s="180"/>
      <c r="AS22" s="180"/>
      <c r="AT22" s="180"/>
      <c r="AU22" s="180"/>
      <c r="AV22" s="180"/>
      <c r="AW22" s="180"/>
      <c r="AX22" s="180"/>
      <c r="AY22" s="180"/>
      <c r="AZ22" s="180"/>
      <c r="BA22" s="180"/>
      <c r="BB22" s="180"/>
      <c r="BC22" s="180"/>
      <c r="BD22" s="180"/>
      <c r="BE22" s="180"/>
      <c r="BF22" s="180"/>
      <c r="BG22" s="180"/>
      <c r="BH22" s="176">
        <f t="shared" si="2"/>
        <v>3</v>
      </c>
      <c r="BI22" s="176">
        <f t="shared" si="9"/>
        <v>16</v>
      </c>
      <c r="BJ22" s="182" t="str">
        <f t="shared" si="10"/>
        <v>3 - 24</v>
      </c>
      <c r="BK22" s="176">
        <f t="shared" si="11"/>
        <v>14</v>
      </c>
      <c r="BL22" s="176">
        <f t="shared" si="12"/>
        <v>3</v>
      </c>
      <c r="BM22" s="533"/>
      <c r="BN22" s="185">
        <v>20</v>
      </c>
      <c r="BO22" s="180">
        <v>2</v>
      </c>
      <c r="BP22" s="178">
        <f t="shared" si="3"/>
        <v>48</v>
      </c>
      <c r="BQ22" s="420" t="str">
        <f t="shared" si="4"/>
        <v>I</v>
      </c>
      <c r="BR22" s="185"/>
      <c r="BS22" s="472" t="s">
        <v>3967</v>
      </c>
      <c r="BU22" s="10"/>
      <c r="BV22" s="488"/>
      <c r="BW22" s="489"/>
      <c r="BY22" s="489"/>
      <c r="BZ22" s="489"/>
      <c r="CA22" s="489"/>
      <c r="CW22" s="614"/>
      <c r="CX22" s="627">
        <v>19</v>
      </c>
      <c r="CY22" s="721" cm="1">
        <f t="array" ref="CY22">SUMPRODUCT((thacoLevel=$CX22)*(length))/COUNTIF(thacoLevel,CX22)</f>
        <v>27.5</v>
      </c>
      <c r="CZ22" s="722" cm="1">
        <f t="array" ref="CZ22">SUMPRODUCT((thacoLevel=$CX22)*(weight))/COUNTIF(thacoLevel,CX22)</f>
        <v>60296.6</v>
      </c>
      <c r="DA22" s="614">
        <f t="shared" si="8"/>
        <v>5</v>
      </c>
    </row>
    <row r="23" spans="1:105" x14ac:dyDescent="0.2">
      <c r="A23" s="696">
        <v>21</v>
      </c>
      <c r="B23" s="286" t="s">
        <v>4527</v>
      </c>
      <c r="C23" s="286" t="s">
        <v>4527</v>
      </c>
      <c r="D23" s="258" t="s">
        <v>5497</v>
      </c>
      <c r="E23" s="736">
        <v>1</v>
      </c>
      <c r="F23" s="736">
        <v>1</v>
      </c>
      <c r="G23" s="737">
        <v>4</v>
      </c>
      <c r="H23" s="305" t="s">
        <v>3224</v>
      </c>
      <c r="I23" s="207" t="s">
        <v>3485</v>
      </c>
      <c r="J23" s="279" t="s">
        <v>5253</v>
      </c>
      <c r="K23" s="427" t="s">
        <v>8867</v>
      </c>
      <c r="L23" s="427" t="s">
        <v>3491</v>
      </c>
      <c r="M23" s="685">
        <v>7</v>
      </c>
      <c r="N23" s="685" t="s">
        <v>15710</v>
      </c>
      <c r="O23" s="685">
        <v>200</v>
      </c>
      <c r="P23" s="427" t="s">
        <v>15719</v>
      </c>
      <c r="Q23" s="179">
        <v>4</v>
      </c>
      <c r="R23" s="180"/>
      <c r="S23" s="179">
        <v>1</v>
      </c>
      <c r="T23" s="179">
        <v>1</v>
      </c>
      <c r="U23" s="174">
        <v>1</v>
      </c>
      <c r="V23" s="174">
        <v>1</v>
      </c>
      <c r="W23" s="742">
        <v>6</v>
      </c>
      <c r="X23" s="184"/>
      <c r="Y23" s="184"/>
      <c r="Z23" s="184"/>
      <c r="AA23" s="184"/>
      <c r="AB23" s="220"/>
      <c r="AC23" s="183" t="s">
        <v>5032</v>
      </c>
      <c r="AD23" s="427" t="s">
        <v>5991</v>
      </c>
      <c r="AE23" s="179" t="s">
        <v>4247</v>
      </c>
      <c r="AF23" s="177">
        <v>0</v>
      </c>
      <c r="AG23" s="177">
        <v>0</v>
      </c>
      <c r="AH23" s="177">
        <v>0</v>
      </c>
      <c r="AI23" s="177">
        <v>0</v>
      </c>
      <c r="AJ23" s="177">
        <v>0</v>
      </c>
      <c r="AK23" s="177">
        <v>0</v>
      </c>
      <c r="AL23" s="383">
        <v>6</v>
      </c>
      <c r="AM23" s="177">
        <v>0</v>
      </c>
      <c r="AN23" s="177">
        <v>0</v>
      </c>
      <c r="AO23" s="182">
        <v>1</v>
      </c>
      <c r="AP23" s="180"/>
      <c r="AQ23" s="180"/>
      <c r="AR23" s="180"/>
      <c r="AS23" s="180"/>
      <c r="AT23" s="180"/>
      <c r="AU23" s="180"/>
      <c r="AV23" s="180"/>
      <c r="AW23" s="180"/>
      <c r="AX23" s="180"/>
      <c r="AY23" s="180"/>
      <c r="AZ23" s="180"/>
      <c r="BA23" s="180"/>
      <c r="BB23" s="180"/>
      <c r="BC23" s="180"/>
      <c r="BD23" s="180"/>
      <c r="BE23" s="180"/>
      <c r="BF23" s="180"/>
      <c r="BG23" s="180"/>
      <c r="BH23" s="176">
        <f t="shared" si="2"/>
        <v>6</v>
      </c>
      <c r="BI23" s="176">
        <f t="shared" si="9"/>
        <v>13</v>
      </c>
      <c r="BJ23" s="182" t="str">
        <f t="shared" si="10"/>
        <v>7 - 49</v>
      </c>
      <c r="BK23" s="176">
        <f t="shared" si="11"/>
        <v>28</v>
      </c>
      <c r="BL23" s="176">
        <f t="shared" si="12"/>
        <v>6</v>
      </c>
      <c r="BM23" s="533"/>
      <c r="BN23" s="185">
        <v>1000</v>
      </c>
      <c r="BO23" s="180">
        <v>8</v>
      </c>
      <c r="BP23" s="178">
        <f t="shared" si="3"/>
        <v>1224</v>
      </c>
      <c r="BQ23" s="420" t="str">
        <f t="shared" si="4"/>
        <v>VI</v>
      </c>
      <c r="BR23" s="185"/>
      <c r="BS23" s="472" t="s">
        <v>3967</v>
      </c>
      <c r="BU23" s="10"/>
      <c r="BV23" s="488"/>
      <c r="BW23" s="489"/>
      <c r="BY23" s="489"/>
      <c r="BZ23" s="489"/>
      <c r="CA23" s="489"/>
      <c r="CW23" s="614"/>
      <c r="CX23" s="627">
        <v>20</v>
      </c>
      <c r="CY23" s="721" cm="1">
        <f t="array" ref="CY23">SUMPRODUCT((thacoLevel=$CX23)*(length))/COUNTIF(thacoLevel,CX23)</f>
        <v>40.35</v>
      </c>
      <c r="CZ23" s="722" cm="1">
        <f t="array" ref="CZ23">SUMPRODUCT((thacoLevel=$CX23)*(weight))/COUNTIF(thacoLevel,CX23)</f>
        <v>43842.509999999995</v>
      </c>
      <c r="DA23" s="614">
        <f t="shared" si="8"/>
        <v>10</v>
      </c>
    </row>
    <row r="24" spans="1:105" x14ac:dyDescent="0.2">
      <c r="A24" s="697">
        <v>22</v>
      </c>
      <c r="B24" s="286" t="s">
        <v>4529</v>
      </c>
      <c r="C24" s="286" t="s">
        <v>4529</v>
      </c>
      <c r="D24" s="258" t="s">
        <v>5497</v>
      </c>
      <c r="E24" s="736">
        <v>1</v>
      </c>
      <c r="F24" s="736">
        <v>1</v>
      </c>
      <c r="G24" s="737">
        <v>3</v>
      </c>
      <c r="H24" s="305" t="s">
        <v>3486</v>
      </c>
      <c r="I24" s="207" t="s">
        <v>2342</v>
      </c>
      <c r="J24" s="279" t="s">
        <v>6035</v>
      </c>
      <c r="K24" s="179" t="s">
        <v>5605</v>
      </c>
      <c r="L24" s="427" t="s">
        <v>3491</v>
      </c>
      <c r="M24" s="684">
        <v>5.5</v>
      </c>
      <c r="N24" s="684" t="s">
        <v>15710</v>
      </c>
      <c r="O24" s="684">
        <v>400</v>
      </c>
      <c r="P24" s="179"/>
      <c r="Q24" s="179">
        <v>7</v>
      </c>
      <c r="R24" s="180"/>
      <c r="S24" s="189">
        <v>2</v>
      </c>
      <c r="T24" s="189">
        <v>4</v>
      </c>
      <c r="U24" s="174">
        <v>1</v>
      </c>
      <c r="V24" s="174">
        <v>1</v>
      </c>
      <c r="W24" s="742">
        <v>12</v>
      </c>
      <c r="X24" s="184"/>
      <c r="Y24" s="184"/>
      <c r="Z24" s="184"/>
      <c r="AA24" s="184"/>
      <c r="AB24" s="220"/>
      <c r="AC24" s="186" t="s">
        <v>4532</v>
      </c>
      <c r="AD24" s="179" t="s">
        <v>7471</v>
      </c>
      <c r="AE24" s="179" t="s">
        <v>4247</v>
      </c>
      <c r="AF24" s="177">
        <v>0</v>
      </c>
      <c r="AG24" s="177">
        <v>0</v>
      </c>
      <c r="AH24" s="177">
        <v>0</v>
      </c>
      <c r="AI24" s="177">
        <v>0</v>
      </c>
      <c r="AJ24" s="177">
        <v>0</v>
      </c>
      <c r="AK24" s="177">
        <v>0</v>
      </c>
      <c r="AL24" s="383">
        <v>3</v>
      </c>
      <c r="AM24" s="177">
        <v>0</v>
      </c>
      <c r="AN24" s="177">
        <v>0</v>
      </c>
      <c r="AO24" s="182">
        <v>3</v>
      </c>
      <c r="AP24" s="180"/>
      <c r="AQ24" s="180"/>
      <c r="AR24" s="180"/>
      <c r="AS24" s="180"/>
      <c r="AT24" s="180"/>
      <c r="AU24" s="180"/>
      <c r="AV24" s="180"/>
      <c r="AW24" s="180"/>
      <c r="AX24" s="180"/>
      <c r="AY24" s="180"/>
      <c r="AZ24" s="180"/>
      <c r="BA24" s="180"/>
      <c r="BB24" s="180"/>
      <c r="BC24" s="180"/>
      <c r="BD24" s="180"/>
      <c r="BE24" s="180"/>
      <c r="BF24" s="180"/>
      <c r="BG24" s="180"/>
      <c r="BH24" s="176">
        <f t="shared" si="2"/>
        <v>3</v>
      </c>
      <c r="BI24" s="176">
        <f t="shared" si="9"/>
        <v>16</v>
      </c>
      <c r="BJ24" s="182" t="str">
        <f t="shared" si="10"/>
        <v>6 - 27</v>
      </c>
      <c r="BK24" s="176">
        <f t="shared" si="11"/>
        <v>17</v>
      </c>
      <c r="BL24" s="176">
        <f t="shared" si="12"/>
        <v>3</v>
      </c>
      <c r="BM24" s="533"/>
      <c r="BN24" s="185">
        <v>85</v>
      </c>
      <c r="BO24" s="180">
        <v>4</v>
      </c>
      <c r="BP24" s="178">
        <f t="shared" si="3"/>
        <v>153</v>
      </c>
      <c r="BQ24" s="420" t="str">
        <f t="shared" si="4"/>
        <v>III</v>
      </c>
      <c r="BR24" s="185">
        <v>175</v>
      </c>
      <c r="BS24" s="472" t="s">
        <v>3967</v>
      </c>
      <c r="BU24" s="10"/>
      <c r="BV24" s="488"/>
      <c r="BW24" s="489"/>
      <c r="BY24" s="489"/>
      <c r="BZ24" s="489"/>
      <c r="CA24" s="489"/>
      <c r="CW24" s="614"/>
      <c r="CX24" s="627">
        <v>21</v>
      </c>
      <c r="CY24" s="721" cm="1">
        <f t="array" ref="CY24">SUMPRODUCT((thacoLevel=$CX24)*(length))/COUNTIF(thacoLevel,CX24)</f>
        <v>37</v>
      </c>
      <c r="CZ24" s="722" cm="1">
        <f t="array" ref="CZ24">SUMPRODUCT((thacoLevel=$CX24)*(weight))/COUNTIF(thacoLevel,CX24)</f>
        <v>68975</v>
      </c>
      <c r="DA24" s="614">
        <f t="shared" si="8"/>
        <v>4</v>
      </c>
    </row>
    <row r="25" spans="1:105" x14ac:dyDescent="0.2">
      <c r="A25" s="696">
        <v>23</v>
      </c>
      <c r="B25" s="286" t="s">
        <v>4530</v>
      </c>
      <c r="C25" s="286" t="s">
        <v>4530</v>
      </c>
      <c r="D25" s="258" t="s">
        <v>5497</v>
      </c>
      <c r="E25" s="736">
        <v>1</v>
      </c>
      <c r="F25" s="736">
        <v>1</v>
      </c>
      <c r="G25" s="737">
        <v>6</v>
      </c>
      <c r="H25" s="305" t="s">
        <v>3486</v>
      </c>
      <c r="I25" s="207" t="s">
        <v>2342</v>
      </c>
      <c r="J25" s="279" t="s">
        <v>4726</v>
      </c>
      <c r="K25" s="179" t="s">
        <v>6796</v>
      </c>
      <c r="L25" s="427" t="s">
        <v>5490</v>
      </c>
      <c r="M25" s="684">
        <v>9.5</v>
      </c>
      <c r="N25" s="684" t="s">
        <v>15710</v>
      </c>
      <c r="O25" s="684">
        <v>1300</v>
      </c>
      <c r="P25" s="179"/>
      <c r="Q25" s="179">
        <v>6</v>
      </c>
      <c r="R25" s="180"/>
      <c r="S25" s="189">
        <v>2</v>
      </c>
      <c r="T25" s="189">
        <v>4</v>
      </c>
      <c r="U25" s="174">
        <v>1</v>
      </c>
      <c r="V25" s="174">
        <v>1</v>
      </c>
      <c r="W25" s="742">
        <v>12</v>
      </c>
      <c r="X25" s="184"/>
      <c r="Y25" s="184"/>
      <c r="Z25" s="184"/>
      <c r="AA25" s="184"/>
      <c r="AB25" s="220"/>
      <c r="AC25" s="186" t="s">
        <v>2250</v>
      </c>
      <c r="AD25" s="179" t="s">
        <v>7471</v>
      </c>
      <c r="AE25" s="179" t="s">
        <v>4247</v>
      </c>
      <c r="AF25" s="177">
        <v>0</v>
      </c>
      <c r="AG25" s="177">
        <v>0</v>
      </c>
      <c r="AH25" s="177">
        <v>0</v>
      </c>
      <c r="AI25" s="177">
        <v>0</v>
      </c>
      <c r="AJ25" s="177">
        <v>0</v>
      </c>
      <c r="AK25" s="177">
        <v>0</v>
      </c>
      <c r="AL25" s="383">
        <v>5</v>
      </c>
      <c r="AM25" s="177">
        <v>0</v>
      </c>
      <c r="AN25" s="177">
        <v>0</v>
      </c>
      <c r="AO25" s="182">
        <v>5</v>
      </c>
      <c r="AP25" s="180"/>
      <c r="AQ25" s="180"/>
      <c r="AR25" s="180"/>
      <c r="AS25" s="180"/>
      <c r="AT25" s="180"/>
      <c r="AU25" s="180"/>
      <c r="AV25" s="180"/>
      <c r="AW25" s="180"/>
      <c r="AX25" s="180"/>
      <c r="AY25" s="180"/>
      <c r="AZ25" s="180"/>
      <c r="BA25" s="180"/>
      <c r="BB25" s="180"/>
      <c r="BC25" s="180"/>
      <c r="BD25" s="180"/>
      <c r="BE25" s="180"/>
      <c r="BF25" s="180"/>
      <c r="BG25" s="180"/>
      <c r="BH25" s="176">
        <f t="shared" si="2"/>
        <v>6</v>
      </c>
      <c r="BI25" s="176">
        <f t="shared" si="9"/>
        <v>13</v>
      </c>
      <c r="BJ25" s="182" t="str">
        <f t="shared" si="10"/>
        <v>10 - 45</v>
      </c>
      <c r="BK25" s="176">
        <f t="shared" si="11"/>
        <v>28</v>
      </c>
      <c r="BL25" s="176">
        <f t="shared" si="12"/>
        <v>7</v>
      </c>
      <c r="BM25" s="533"/>
      <c r="BN25" s="185">
        <v>300</v>
      </c>
      <c r="BO25" s="180">
        <v>6</v>
      </c>
      <c r="BP25" s="178">
        <f t="shared" si="3"/>
        <v>468</v>
      </c>
      <c r="BQ25" s="420" t="str">
        <f t="shared" si="4"/>
        <v>V</v>
      </c>
      <c r="BR25" s="185">
        <v>420</v>
      </c>
      <c r="BS25" s="472" t="s">
        <v>3967</v>
      </c>
      <c r="BU25" s="10"/>
      <c r="BV25" s="488"/>
      <c r="BW25" s="489"/>
      <c r="BY25" s="489"/>
      <c r="BZ25" s="489"/>
      <c r="CA25" s="489"/>
      <c r="CW25" s="614"/>
      <c r="CX25" s="627">
        <v>22</v>
      </c>
      <c r="CY25" s="721" cm="1">
        <f t="array" ref="CY25">SUMPRODUCT((thacoLevel=$CX25)*(length))/COUNTIF(thacoLevel,CX25)</f>
        <v>31.6</v>
      </c>
      <c r="CZ25" s="722" cm="1">
        <f t="array" ref="CZ25">SUMPRODUCT((thacoLevel=$CX25)*(weight))/COUNTIF(thacoLevel,CX25)</f>
        <v>58440.4</v>
      </c>
      <c r="DA25" s="614">
        <f t="shared" si="8"/>
        <v>5</v>
      </c>
    </row>
    <row r="26" spans="1:105" x14ac:dyDescent="0.2">
      <c r="A26" s="696">
        <v>24</v>
      </c>
      <c r="B26" s="286" t="s">
        <v>4531</v>
      </c>
      <c r="C26" s="286" t="s">
        <v>8902</v>
      </c>
      <c r="D26" s="258" t="s">
        <v>5497</v>
      </c>
      <c r="E26" s="736">
        <v>1</v>
      </c>
      <c r="F26" s="736">
        <v>1</v>
      </c>
      <c r="G26" s="737">
        <v>2</v>
      </c>
      <c r="H26" s="305" t="s">
        <v>3486</v>
      </c>
      <c r="I26" s="207" t="s">
        <v>2342</v>
      </c>
      <c r="J26" s="279" t="s">
        <v>4727</v>
      </c>
      <c r="K26" s="179" t="s">
        <v>8904</v>
      </c>
      <c r="L26" s="427" t="s">
        <v>5490</v>
      </c>
      <c r="M26" s="684">
        <v>10.5</v>
      </c>
      <c r="N26" s="684" t="s">
        <v>15710</v>
      </c>
      <c r="O26" s="684">
        <v>1500</v>
      </c>
      <c r="P26" s="179"/>
      <c r="Q26" s="179">
        <v>6</v>
      </c>
      <c r="R26" s="180"/>
      <c r="S26" s="189">
        <v>2</v>
      </c>
      <c r="T26" s="189">
        <v>4</v>
      </c>
      <c r="U26" s="174">
        <v>1</v>
      </c>
      <c r="V26" s="174">
        <v>1</v>
      </c>
      <c r="W26" s="742">
        <v>12</v>
      </c>
      <c r="X26" s="184"/>
      <c r="Y26" s="184">
        <v>9</v>
      </c>
      <c r="Z26" s="184"/>
      <c r="AA26" s="184"/>
      <c r="AB26" s="220"/>
      <c r="AC26" s="186" t="s">
        <v>8912</v>
      </c>
      <c r="AD26" s="179" t="s">
        <v>7471</v>
      </c>
      <c r="AE26" s="179" t="s">
        <v>4247</v>
      </c>
      <c r="AF26" s="177">
        <v>0</v>
      </c>
      <c r="AG26" s="177">
        <v>0</v>
      </c>
      <c r="AH26" s="177">
        <v>0</v>
      </c>
      <c r="AI26" s="177">
        <v>0</v>
      </c>
      <c r="AJ26" s="177">
        <v>0</v>
      </c>
      <c r="AK26" s="177">
        <v>0</v>
      </c>
      <c r="AL26" s="383">
        <v>6</v>
      </c>
      <c r="AM26" s="177">
        <v>0</v>
      </c>
      <c r="AN26" s="177">
        <v>0</v>
      </c>
      <c r="AO26" s="182">
        <v>6</v>
      </c>
      <c r="AP26" s="180"/>
      <c r="AQ26" s="180"/>
      <c r="AR26" s="180"/>
      <c r="AS26" s="180"/>
      <c r="AT26" s="180"/>
      <c r="AU26" s="180"/>
      <c r="AV26" s="180"/>
      <c r="AW26" s="180"/>
      <c r="AX26" s="180"/>
      <c r="AY26" s="180"/>
      <c r="AZ26" s="180"/>
      <c r="BA26" s="180"/>
      <c r="BB26" s="180"/>
      <c r="BC26" s="180"/>
      <c r="BD26" s="180"/>
      <c r="BE26" s="180"/>
      <c r="BF26" s="180"/>
      <c r="BG26" s="180"/>
      <c r="BH26" s="176">
        <f t="shared" si="2"/>
        <v>7</v>
      </c>
      <c r="BI26" s="176">
        <f t="shared" si="9"/>
        <v>13</v>
      </c>
      <c r="BJ26" s="182" t="str">
        <f t="shared" si="10"/>
        <v>12 - 54</v>
      </c>
      <c r="BK26" s="176">
        <f t="shared" si="11"/>
        <v>33</v>
      </c>
      <c r="BL26" s="176">
        <f t="shared" si="12"/>
        <v>8</v>
      </c>
      <c r="BM26" s="533"/>
      <c r="BN26" s="185">
        <v>475</v>
      </c>
      <c r="BO26" s="180">
        <v>8</v>
      </c>
      <c r="BP26" s="178">
        <f t="shared" si="3"/>
        <v>739</v>
      </c>
      <c r="BQ26" s="420" t="str">
        <f t="shared" si="4"/>
        <v>V</v>
      </c>
      <c r="BR26" s="185">
        <v>650</v>
      </c>
      <c r="BS26" s="472" t="s">
        <v>3967</v>
      </c>
      <c r="BU26" s="10"/>
      <c r="BV26" s="488"/>
      <c r="BW26" s="489"/>
      <c r="BY26" s="489"/>
      <c r="BZ26" s="489"/>
      <c r="CA26" s="489"/>
      <c r="CW26" s="614"/>
      <c r="CX26" s="627">
        <v>23</v>
      </c>
      <c r="CY26" s="721" cm="1">
        <f t="array" ref="CY26">SUMPRODUCT((thacoLevel=$CX26)*(length))/COUNTIF(thacoLevel,CX26)</f>
        <v>43.833333333333336</v>
      </c>
      <c r="CZ26" s="722" cm="1">
        <f t="array" ref="CZ26">SUMPRODUCT((thacoLevel=$CX26)*(weight))/COUNTIF(thacoLevel,CX26)</f>
        <v>98333.333333333328</v>
      </c>
      <c r="DA26" s="614">
        <f t="shared" si="8"/>
        <v>3</v>
      </c>
    </row>
    <row r="27" spans="1:105" x14ac:dyDescent="0.2">
      <c r="A27" s="697">
        <v>25</v>
      </c>
      <c r="B27" s="286" t="s">
        <v>4536</v>
      </c>
      <c r="C27" s="286" t="s">
        <v>4536</v>
      </c>
      <c r="D27" s="258" t="s">
        <v>5497</v>
      </c>
      <c r="E27" s="736">
        <v>1</v>
      </c>
      <c r="F27" s="736">
        <v>10</v>
      </c>
      <c r="G27" s="737">
        <v>40</v>
      </c>
      <c r="H27" s="305" t="s">
        <v>795</v>
      </c>
      <c r="I27" s="207" t="s">
        <v>3485</v>
      </c>
      <c r="J27" s="279" t="s">
        <v>5401</v>
      </c>
      <c r="K27" s="179" t="s">
        <v>6122</v>
      </c>
      <c r="L27" s="427" t="s">
        <v>3491</v>
      </c>
      <c r="M27" s="684">
        <v>6</v>
      </c>
      <c r="N27" s="684" t="s">
        <v>15710</v>
      </c>
      <c r="O27" s="684">
        <v>250</v>
      </c>
      <c r="P27" s="427" t="s">
        <v>15720</v>
      </c>
      <c r="Q27" s="179">
        <v>6</v>
      </c>
      <c r="R27" s="180"/>
      <c r="S27" s="189">
        <v>5</v>
      </c>
      <c r="T27" s="189">
        <v>10</v>
      </c>
      <c r="U27" s="302">
        <v>2</v>
      </c>
      <c r="V27" s="302">
        <v>12</v>
      </c>
      <c r="W27" s="742">
        <v>6</v>
      </c>
      <c r="X27" s="184"/>
      <c r="Y27" s="184">
        <v>12</v>
      </c>
      <c r="Z27" s="184"/>
      <c r="AA27" s="184"/>
      <c r="AB27" s="220"/>
      <c r="AC27" s="186"/>
      <c r="AD27" s="179" t="s">
        <v>7474</v>
      </c>
      <c r="AE27" s="179" t="s">
        <v>4247</v>
      </c>
      <c r="AF27" s="177">
        <v>0</v>
      </c>
      <c r="AG27" s="177">
        <v>0</v>
      </c>
      <c r="AH27" s="177">
        <v>0</v>
      </c>
      <c r="AI27" s="177">
        <v>0</v>
      </c>
      <c r="AJ27" s="177">
        <v>0</v>
      </c>
      <c r="AK27" s="177">
        <v>0</v>
      </c>
      <c r="AL27" s="383">
        <v>4</v>
      </c>
      <c r="AM27" s="177">
        <v>0</v>
      </c>
      <c r="AN27" s="177">
        <v>0</v>
      </c>
      <c r="AO27" s="182">
        <v>0</v>
      </c>
      <c r="AP27" s="180"/>
      <c r="AQ27" s="180"/>
      <c r="AR27" s="180"/>
      <c r="AS27" s="180"/>
      <c r="AT27" s="180"/>
      <c r="AU27" s="180"/>
      <c r="AV27" s="180"/>
      <c r="AW27" s="180"/>
      <c r="AX27" s="180"/>
      <c r="AY27" s="180"/>
      <c r="AZ27" s="180"/>
      <c r="BA27" s="180"/>
      <c r="BB27" s="180"/>
      <c r="BC27" s="180"/>
      <c r="BD27" s="180"/>
      <c r="BE27" s="180"/>
      <c r="BF27" s="180"/>
      <c r="BG27" s="180"/>
      <c r="BH27" s="176">
        <f t="shared" si="2"/>
        <v>4</v>
      </c>
      <c r="BI27" s="176">
        <f t="shared" si="9"/>
        <v>15</v>
      </c>
      <c r="BJ27" s="182" t="str">
        <f t="shared" si="10"/>
        <v>4 - 32</v>
      </c>
      <c r="BK27" s="176">
        <f t="shared" si="11"/>
        <v>18</v>
      </c>
      <c r="BL27" s="176">
        <f t="shared" si="12"/>
        <v>4</v>
      </c>
      <c r="BM27" s="533"/>
      <c r="BN27" s="185">
        <v>60</v>
      </c>
      <c r="BO27" s="180">
        <v>4</v>
      </c>
      <c r="BP27" s="178">
        <f t="shared" si="3"/>
        <v>132</v>
      </c>
      <c r="BQ27" s="420" t="str">
        <f t="shared" si="4"/>
        <v>III</v>
      </c>
      <c r="BR27" s="185"/>
      <c r="BS27" s="472" t="s">
        <v>3967</v>
      </c>
      <c r="CW27" s="614"/>
      <c r="CX27" s="627">
        <v>24</v>
      </c>
      <c r="CY27" s="721" cm="1">
        <f t="array" ref="CY27">SUMPRODUCT((thacoLevel=$CX27)*(length))/COUNTIF(thacoLevel,CX27)</f>
        <v>43.833333333333336</v>
      </c>
      <c r="CZ27" s="722" cm="1">
        <f t="array" ref="CZ27">SUMPRODUCT((thacoLevel=$CX27)*(weight))/COUNTIF(thacoLevel,CX27)</f>
        <v>52433.35</v>
      </c>
      <c r="DA27" s="614">
        <f t="shared" si="8"/>
        <v>6</v>
      </c>
    </row>
    <row r="28" spans="1:105" x14ac:dyDescent="0.2">
      <c r="A28" s="696">
        <v>26</v>
      </c>
      <c r="B28" s="286" t="s">
        <v>7002</v>
      </c>
      <c r="C28" s="286" t="s">
        <v>7002</v>
      </c>
      <c r="D28" s="258" t="s">
        <v>5497</v>
      </c>
      <c r="E28" s="736">
        <v>1</v>
      </c>
      <c r="F28" s="736">
        <v>3</v>
      </c>
      <c r="G28" s="737">
        <v>12</v>
      </c>
      <c r="H28" s="305" t="s">
        <v>3486</v>
      </c>
      <c r="I28" s="207" t="s">
        <v>3485</v>
      </c>
      <c r="J28" s="279" t="s">
        <v>4288</v>
      </c>
      <c r="K28" s="179" t="s">
        <v>4558</v>
      </c>
      <c r="L28" s="427" t="s">
        <v>3491</v>
      </c>
      <c r="M28" s="684">
        <v>4</v>
      </c>
      <c r="N28" s="684" t="s">
        <v>15710</v>
      </c>
      <c r="O28" s="684">
        <v>38</v>
      </c>
      <c r="P28" s="427" t="s">
        <v>15721</v>
      </c>
      <c r="Q28" s="179">
        <v>4</v>
      </c>
      <c r="R28" s="180"/>
      <c r="S28" s="179">
        <v>0</v>
      </c>
      <c r="T28" s="179">
        <v>0</v>
      </c>
      <c r="U28" s="174">
        <v>0</v>
      </c>
      <c r="V28" s="174">
        <v>0</v>
      </c>
      <c r="W28" s="742">
        <v>9</v>
      </c>
      <c r="X28" s="184"/>
      <c r="Y28" s="184"/>
      <c r="Z28" s="184"/>
      <c r="AA28" s="184"/>
      <c r="AB28" s="220"/>
      <c r="AC28" s="186" t="s">
        <v>4540</v>
      </c>
      <c r="AD28" s="179" t="s">
        <v>7473</v>
      </c>
      <c r="AE28" s="179" t="s">
        <v>4247</v>
      </c>
      <c r="AF28" s="177">
        <v>0</v>
      </c>
      <c r="AG28" s="177">
        <v>0</v>
      </c>
      <c r="AH28" s="177">
        <v>0</v>
      </c>
      <c r="AI28" s="177">
        <v>0</v>
      </c>
      <c r="AJ28" s="177">
        <v>0</v>
      </c>
      <c r="AK28" s="177">
        <v>0</v>
      </c>
      <c r="AL28" s="383">
        <v>2</v>
      </c>
      <c r="AM28" s="177">
        <v>0</v>
      </c>
      <c r="AN28" s="177">
        <v>0</v>
      </c>
      <c r="AO28" s="182">
        <v>2</v>
      </c>
      <c r="AP28" s="180"/>
      <c r="AQ28" s="180"/>
      <c r="AR28" s="180"/>
      <c r="AS28" s="180"/>
      <c r="AT28" s="180"/>
      <c r="AU28" s="180"/>
      <c r="AV28" s="180"/>
      <c r="AW28" s="180"/>
      <c r="AX28" s="180"/>
      <c r="AY28" s="180"/>
      <c r="AZ28" s="180"/>
      <c r="BA28" s="180"/>
      <c r="BB28" s="180"/>
      <c r="BC28" s="180"/>
      <c r="BD28" s="180"/>
      <c r="BE28" s="180"/>
      <c r="BF28" s="180"/>
      <c r="BG28" s="180"/>
      <c r="BH28" s="176">
        <f t="shared" si="2"/>
        <v>2</v>
      </c>
      <c r="BI28" s="176">
        <f t="shared" si="9"/>
        <v>16</v>
      </c>
      <c r="BJ28" s="182" t="str">
        <f t="shared" si="10"/>
        <v>4 - 18</v>
      </c>
      <c r="BK28" s="176">
        <f t="shared" si="11"/>
        <v>11</v>
      </c>
      <c r="BL28" s="176">
        <f t="shared" si="12"/>
        <v>2</v>
      </c>
      <c r="BM28" s="533"/>
      <c r="BN28" s="185">
        <v>105</v>
      </c>
      <c r="BO28" s="180">
        <v>3</v>
      </c>
      <c r="BP28" s="178">
        <f t="shared" si="3"/>
        <v>138</v>
      </c>
      <c r="BQ28" s="420" t="str">
        <f t="shared" si="4"/>
        <v>III</v>
      </c>
      <c r="BR28" s="185"/>
      <c r="BS28" s="472" t="s">
        <v>3967</v>
      </c>
      <c r="BW28" s="10"/>
      <c r="BY28" s="10"/>
      <c r="BZ28" s="10"/>
      <c r="CA28" s="10"/>
      <c r="CW28" s="614"/>
      <c r="CX28" s="627">
        <v>25</v>
      </c>
      <c r="CY28" s="721" cm="1">
        <f t="array" ref="CY28">SUMPRODUCT((thacoLevel=$CX28)*(length))/COUNTIF(thacoLevel,CX28)</f>
        <v>50.833333333333336</v>
      </c>
      <c r="CZ28" s="722" cm="1">
        <f t="array" ref="CZ28">SUMPRODUCT((thacoLevel=$CX28)*(weight))/COUNTIF(thacoLevel,CX28)</f>
        <v>107666.66666666667</v>
      </c>
      <c r="DA28" s="614">
        <f t="shared" si="8"/>
        <v>3</v>
      </c>
    </row>
    <row r="29" spans="1:105" x14ac:dyDescent="0.2">
      <c r="A29" s="697">
        <v>27</v>
      </c>
      <c r="B29" s="286" t="s">
        <v>7003</v>
      </c>
      <c r="C29" s="286" t="s">
        <v>7003</v>
      </c>
      <c r="D29" s="258" t="s">
        <v>5497</v>
      </c>
      <c r="E29" s="736">
        <v>1</v>
      </c>
      <c r="F29" s="736">
        <v>3</v>
      </c>
      <c r="G29" s="737">
        <v>18</v>
      </c>
      <c r="H29" s="305" t="s">
        <v>3225</v>
      </c>
      <c r="I29" s="207" t="s">
        <v>3485</v>
      </c>
      <c r="J29" s="279" t="s">
        <v>5553</v>
      </c>
      <c r="K29" s="179" t="s">
        <v>5492</v>
      </c>
      <c r="L29" s="427" t="s">
        <v>5490</v>
      </c>
      <c r="M29" s="684">
        <v>9</v>
      </c>
      <c r="N29" s="684" t="s">
        <v>15710</v>
      </c>
      <c r="O29" s="684">
        <v>400</v>
      </c>
      <c r="P29" s="427" t="s">
        <v>15723</v>
      </c>
      <c r="Q29" s="179">
        <v>3</v>
      </c>
      <c r="R29" s="180"/>
      <c r="S29" s="179">
        <v>1</v>
      </c>
      <c r="T29" s="179">
        <v>1</v>
      </c>
      <c r="U29" s="174">
        <v>1</v>
      </c>
      <c r="V29" s="174">
        <v>1</v>
      </c>
      <c r="W29" s="742">
        <v>6</v>
      </c>
      <c r="X29" s="184"/>
      <c r="Y29" s="184"/>
      <c r="Z29" s="184"/>
      <c r="AA29" s="184"/>
      <c r="AB29" s="220"/>
      <c r="AC29" s="186"/>
      <c r="AD29" s="179" t="s">
        <v>7473</v>
      </c>
      <c r="AE29" s="179" t="s">
        <v>4247</v>
      </c>
      <c r="AF29" s="177">
        <v>0</v>
      </c>
      <c r="AG29" s="177">
        <v>0</v>
      </c>
      <c r="AH29" s="177">
        <v>0</v>
      </c>
      <c r="AI29" s="177">
        <v>0</v>
      </c>
      <c r="AJ29" s="177">
        <v>0</v>
      </c>
      <c r="AK29" s="177">
        <v>0</v>
      </c>
      <c r="AL29" s="383">
        <v>5</v>
      </c>
      <c r="AM29" s="177">
        <v>0</v>
      </c>
      <c r="AN29" s="177">
        <v>0</v>
      </c>
      <c r="AO29" s="182">
        <v>0</v>
      </c>
      <c r="AP29" s="180"/>
      <c r="AQ29" s="180"/>
      <c r="AR29" s="180"/>
      <c r="AS29" s="180"/>
      <c r="AT29" s="180"/>
      <c r="AU29" s="180"/>
      <c r="AV29" s="180"/>
      <c r="AW29" s="180"/>
      <c r="AX29" s="180"/>
      <c r="AY29" s="180"/>
      <c r="AZ29" s="180"/>
      <c r="BA29" s="180"/>
      <c r="BB29" s="180"/>
      <c r="BC29" s="180"/>
      <c r="BD29" s="180"/>
      <c r="BE29" s="180"/>
      <c r="BF29" s="180"/>
      <c r="BG29" s="180"/>
      <c r="BH29" s="176">
        <f t="shared" si="2"/>
        <v>5</v>
      </c>
      <c r="BI29" s="176">
        <f t="shared" si="9"/>
        <v>15</v>
      </c>
      <c r="BJ29" s="182" t="str">
        <f t="shared" si="10"/>
        <v>5 - 40</v>
      </c>
      <c r="BK29" s="176">
        <f t="shared" si="11"/>
        <v>23</v>
      </c>
      <c r="BL29" s="176">
        <f t="shared" si="12"/>
        <v>5</v>
      </c>
      <c r="BM29" s="533"/>
      <c r="BN29" s="185">
        <v>90</v>
      </c>
      <c r="BO29" s="180">
        <v>5</v>
      </c>
      <c r="BP29" s="178">
        <f t="shared" si="3"/>
        <v>205</v>
      </c>
      <c r="BQ29" s="420" t="str">
        <f t="shared" si="4"/>
        <v>III</v>
      </c>
      <c r="BR29" s="185"/>
      <c r="BS29" s="472" t="s">
        <v>3967</v>
      </c>
      <c r="CW29" s="614"/>
      <c r="CX29" s="627">
        <v>26</v>
      </c>
      <c r="CY29" s="721" cm="1">
        <f t="array" ref="CY29">SUMPRODUCT((thacoLevel=$CX29)*(length))/COUNTIF(thacoLevel,CX29)</f>
        <v>51.5</v>
      </c>
      <c r="CZ29" s="722" cm="1">
        <f t="array" ref="CZ29">SUMPRODUCT((thacoLevel=$CX29)*(weight))/COUNTIF(thacoLevel,CX29)</f>
        <v>105000</v>
      </c>
      <c r="DA29" s="614">
        <f t="shared" si="8"/>
        <v>2</v>
      </c>
    </row>
    <row r="30" spans="1:105" x14ac:dyDescent="0.2">
      <c r="A30" s="696">
        <v>28</v>
      </c>
      <c r="B30" s="286" t="s">
        <v>7004</v>
      </c>
      <c r="C30" s="286" t="s">
        <v>7004</v>
      </c>
      <c r="D30" s="258" t="s">
        <v>5497</v>
      </c>
      <c r="E30" s="736">
        <v>1</v>
      </c>
      <c r="F30" s="736">
        <v>3</v>
      </c>
      <c r="G30" s="737">
        <v>12</v>
      </c>
      <c r="H30" s="305" t="s">
        <v>3486</v>
      </c>
      <c r="I30" s="207" t="s">
        <v>3485</v>
      </c>
      <c r="J30" s="279" t="s">
        <v>6558</v>
      </c>
      <c r="K30" s="179" t="s">
        <v>6214</v>
      </c>
      <c r="L30" s="427" t="s">
        <v>3489</v>
      </c>
      <c r="M30" s="684">
        <v>2.5</v>
      </c>
      <c r="N30" s="684" t="s">
        <v>15710</v>
      </c>
      <c r="O30" s="684">
        <v>12</v>
      </c>
      <c r="P30" s="427" t="s">
        <v>15724</v>
      </c>
      <c r="Q30" s="179">
        <v>4</v>
      </c>
      <c r="R30" s="180"/>
      <c r="S30" s="179">
        <v>0</v>
      </c>
      <c r="T30" s="179">
        <v>0</v>
      </c>
      <c r="U30" s="174">
        <v>0</v>
      </c>
      <c r="V30" s="174">
        <v>0</v>
      </c>
      <c r="W30" s="742">
        <v>12</v>
      </c>
      <c r="X30" s="184"/>
      <c r="Y30" s="184"/>
      <c r="Z30" s="184"/>
      <c r="AA30" s="184"/>
      <c r="AB30" s="220"/>
      <c r="AC30" s="186"/>
      <c r="AD30" s="179" t="s">
        <v>7473</v>
      </c>
      <c r="AE30" s="179" t="s">
        <v>4247</v>
      </c>
      <c r="AF30" s="177">
        <v>0</v>
      </c>
      <c r="AG30" s="177">
        <v>0</v>
      </c>
      <c r="AH30" s="177">
        <v>0</v>
      </c>
      <c r="AI30" s="177">
        <v>0</v>
      </c>
      <c r="AJ30" s="177">
        <v>0</v>
      </c>
      <c r="AK30" s="177">
        <v>0</v>
      </c>
      <c r="AL30" s="383">
        <v>1</v>
      </c>
      <c r="AM30" s="177">
        <v>0</v>
      </c>
      <c r="AN30" s="177">
        <v>0</v>
      </c>
      <c r="AO30" s="182">
        <v>2</v>
      </c>
      <c r="AP30" s="180"/>
      <c r="AQ30" s="180"/>
      <c r="AR30" s="180"/>
      <c r="AS30" s="180"/>
      <c r="AT30" s="180"/>
      <c r="AU30" s="180"/>
      <c r="AV30" s="180"/>
      <c r="AW30" s="180"/>
      <c r="AX30" s="180"/>
      <c r="AY30" s="180"/>
      <c r="AZ30" s="180"/>
      <c r="BA30" s="180"/>
      <c r="BB30" s="180"/>
      <c r="BC30" s="180"/>
      <c r="BD30" s="180"/>
      <c r="BE30" s="180"/>
      <c r="BF30" s="180"/>
      <c r="BG30" s="180"/>
      <c r="BH30" s="176">
        <f t="shared" si="2"/>
        <v>1.125</v>
      </c>
      <c r="BI30" s="176">
        <f t="shared" si="9"/>
        <v>18</v>
      </c>
      <c r="BJ30" s="182" t="str">
        <f t="shared" si="10"/>
        <v>3 - 10</v>
      </c>
      <c r="BK30" s="176">
        <f t="shared" si="11"/>
        <v>7</v>
      </c>
      <c r="BL30" s="176">
        <f t="shared" si="12"/>
        <v>1</v>
      </c>
      <c r="BM30" s="533"/>
      <c r="BN30" s="185">
        <v>20</v>
      </c>
      <c r="BO30" s="180">
        <v>2</v>
      </c>
      <c r="BP30" s="178">
        <f t="shared" si="3"/>
        <v>34</v>
      </c>
      <c r="BQ30" s="420" t="str">
        <f t="shared" si="4"/>
        <v>I</v>
      </c>
      <c r="BR30" s="185"/>
      <c r="BS30" s="472" t="s">
        <v>3967</v>
      </c>
      <c r="BU30" s="111"/>
      <c r="BV30" s="97"/>
      <c r="BW30" s="97"/>
      <c r="BX30" s="494"/>
      <c r="BY30" s="97"/>
      <c r="BZ30" s="97"/>
      <c r="CA30" s="97"/>
      <c r="CW30" s="614"/>
      <c r="CX30" s="627">
        <v>27</v>
      </c>
      <c r="CY30" s="721" cm="1">
        <f t="array" ref="CY30">SUMPRODUCT((thacoLevel=$CX30)*(length))/COUNTIF(thacoLevel,CX30)</f>
        <v>46.5</v>
      </c>
      <c r="CZ30" s="722" cm="1">
        <f t="array" ref="CZ30">SUMPRODUCT((thacoLevel=$CX30)*(weight))/COUNTIF(thacoLevel,CX30)</f>
        <v>56800</v>
      </c>
      <c r="DA30" s="614">
        <f t="shared" si="8"/>
        <v>1</v>
      </c>
    </row>
    <row r="31" spans="1:105" x14ac:dyDescent="0.2">
      <c r="A31" s="696">
        <v>29</v>
      </c>
      <c r="B31" s="286" t="s">
        <v>15728</v>
      </c>
      <c r="C31" s="286" t="s">
        <v>15728</v>
      </c>
      <c r="D31" s="258" t="s">
        <v>5497</v>
      </c>
      <c r="E31" s="736">
        <v>1</v>
      </c>
      <c r="F31" s="736">
        <v>1</v>
      </c>
      <c r="G31" s="737">
        <v>6</v>
      </c>
      <c r="H31" s="305" t="s">
        <v>3486</v>
      </c>
      <c r="I31" s="207" t="s">
        <v>4538</v>
      </c>
      <c r="J31" s="279" t="s">
        <v>4728</v>
      </c>
      <c r="K31" s="179" t="s">
        <v>4557</v>
      </c>
      <c r="L31" s="427" t="s">
        <v>5490</v>
      </c>
      <c r="M31" s="684">
        <v>12</v>
      </c>
      <c r="N31" s="684" t="s">
        <v>15710</v>
      </c>
      <c r="O31" s="684">
        <v>4200</v>
      </c>
      <c r="P31" s="427" t="s">
        <v>15727</v>
      </c>
      <c r="Q31" s="179">
        <v>2</v>
      </c>
      <c r="R31" s="180"/>
      <c r="S31" s="179">
        <v>0</v>
      </c>
      <c r="T31" s="179">
        <v>0</v>
      </c>
      <c r="U31" s="174">
        <v>0</v>
      </c>
      <c r="V31" s="174">
        <v>0</v>
      </c>
      <c r="W31" s="742">
        <v>6</v>
      </c>
      <c r="X31" s="184"/>
      <c r="Y31" s="184"/>
      <c r="Z31" s="184"/>
      <c r="AA31" s="184"/>
      <c r="AB31" s="220"/>
      <c r="AC31" s="186"/>
      <c r="AD31" s="179" t="s">
        <v>7473</v>
      </c>
      <c r="AE31" s="179" t="s">
        <v>4247</v>
      </c>
      <c r="AF31" s="177">
        <v>0</v>
      </c>
      <c r="AG31" s="177">
        <v>0</v>
      </c>
      <c r="AH31" s="177">
        <v>0</v>
      </c>
      <c r="AI31" s="177">
        <v>0</v>
      </c>
      <c r="AJ31" s="177">
        <v>0</v>
      </c>
      <c r="AK31" s="177">
        <v>0</v>
      </c>
      <c r="AL31" s="383">
        <v>12</v>
      </c>
      <c r="AM31" s="177">
        <v>0</v>
      </c>
      <c r="AN31" s="177">
        <v>0</v>
      </c>
      <c r="AO31" s="182">
        <v>0</v>
      </c>
      <c r="AP31" s="180"/>
      <c r="AQ31" s="180"/>
      <c r="AR31" s="180"/>
      <c r="AS31" s="180"/>
      <c r="AT31" s="180"/>
      <c r="AU31" s="180"/>
      <c r="AV31" s="180"/>
      <c r="AW31" s="180"/>
      <c r="AX31" s="180"/>
      <c r="AY31" s="180"/>
      <c r="AZ31" s="180"/>
      <c r="BA31" s="180"/>
      <c r="BB31" s="180"/>
      <c r="BC31" s="180"/>
      <c r="BD31" s="180"/>
      <c r="BE31" s="180"/>
      <c r="BF31" s="180"/>
      <c r="BG31" s="180"/>
      <c r="BH31" s="176">
        <f t="shared" si="2"/>
        <v>12</v>
      </c>
      <c r="BI31" s="176">
        <f t="shared" si="9"/>
        <v>9</v>
      </c>
      <c r="BJ31" s="182" t="str">
        <f t="shared" si="10"/>
        <v>12 - 96</v>
      </c>
      <c r="BK31" s="176">
        <f t="shared" si="11"/>
        <v>54</v>
      </c>
      <c r="BL31" s="176">
        <f t="shared" si="12"/>
        <v>12</v>
      </c>
      <c r="BM31" s="533"/>
      <c r="BN31" s="185">
        <v>2150</v>
      </c>
      <c r="BO31" s="180">
        <v>16</v>
      </c>
      <c r="BP31" s="178">
        <f t="shared" si="3"/>
        <v>3014</v>
      </c>
      <c r="BQ31" s="420" t="str">
        <f t="shared" si="4"/>
        <v>VII</v>
      </c>
      <c r="BR31" s="185"/>
      <c r="BS31" s="212" t="s">
        <v>3967</v>
      </c>
      <c r="BU31" s="10"/>
      <c r="BV31" s="488"/>
      <c r="BW31" s="489"/>
      <c r="BY31" s="489"/>
      <c r="BZ31" s="489"/>
      <c r="CA31" s="489"/>
      <c r="CW31" s="614"/>
      <c r="CX31" s="627">
        <v>28</v>
      </c>
      <c r="CY31" s="721" cm="1">
        <f t="array" ref="CY31">SUMPRODUCT((thacoLevel=$CX31)*(length))/COUNTIF(thacoLevel,CX31)</f>
        <v>26</v>
      </c>
      <c r="CZ31" s="722" cm="1">
        <f t="array" ref="CZ31">SUMPRODUCT((thacoLevel=$CX31)*(weight))/COUNTIF(thacoLevel,CX31)</f>
        <v>29350.05</v>
      </c>
      <c r="DA31" s="614">
        <f t="shared" si="8"/>
        <v>2</v>
      </c>
    </row>
    <row r="32" spans="1:105" x14ac:dyDescent="0.2">
      <c r="A32" s="697">
        <v>30</v>
      </c>
      <c r="B32" s="286" t="s">
        <v>7005</v>
      </c>
      <c r="C32" s="286" t="s">
        <v>7005</v>
      </c>
      <c r="D32" s="258" t="s">
        <v>5497</v>
      </c>
      <c r="E32" s="736">
        <v>1</v>
      </c>
      <c r="F32" s="736">
        <v>2</v>
      </c>
      <c r="G32" s="737">
        <v>12</v>
      </c>
      <c r="H32" s="305" t="s">
        <v>3486</v>
      </c>
      <c r="I32" s="207" t="s">
        <v>4539</v>
      </c>
      <c r="J32" s="279" t="s">
        <v>4729</v>
      </c>
      <c r="K32" s="179" t="s">
        <v>3921</v>
      </c>
      <c r="L32" s="427" t="s">
        <v>5490</v>
      </c>
      <c r="M32" s="684">
        <v>10</v>
      </c>
      <c r="N32" s="684" t="s">
        <v>15710</v>
      </c>
      <c r="O32" s="684">
        <v>1500</v>
      </c>
      <c r="P32" s="427" t="s">
        <v>15722</v>
      </c>
      <c r="Q32" s="179">
        <v>3</v>
      </c>
      <c r="R32" s="180"/>
      <c r="S32" s="179">
        <v>0</v>
      </c>
      <c r="T32" s="179">
        <v>0</v>
      </c>
      <c r="U32" s="174">
        <v>0</v>
      </c>
      <c r="V32" s="174">
        <v>0</v>
      </c>
      <c r="W32" s="742">
        <v>6</v>
      </c>
      <c r="X32" s="184"/>
      <c r="Y32" s="184"/>
      <c r="Z32" s="184"/>
      <c r="AA32" s="184"/>
      <c r="AB32" s="220"/>
      <c r="AC32" s="186"/>
      <c r="AD32" s="179" t="s">
        <v>7473</v>
      </c>
      <c r="AE32" s="179" t="s">
        <v>4247</v>
      </c>
      <c r="AF32" s="177">
        <v>0</v>
      </c>
      <c r="AG32" s="177">
        <v>0</v>
      </c>
      <c r="AH32" s="177">
        <v>0</v>
      </c>
      <c r="AI32" s="177">
        <v>0</v>
      </c>
      <c r="AJ32" s="177">
        <v>0</v>
      </c>
      <c r="AK32" s="177">
        <v>0</v>
      </c>
      <c r="AL32" s="383">
        <v>7</v>
      </c>
      <c r="AM32" s="177">
        <v>0</v>
      </c>
      <c r="AN32" s="177">
        <v>0</v>
      </c>
      <c r="AO32" s="182">
        <v>0</v>
      </c>
      <c r="AP32" s="180"/>
      <c r="AQ32" s="180"/>
      <c r="AR32" s="180"/>
      <c r="AS32" s="180"/>
      <c r="AT32" s="180"/>
      <c r="AU32" s="180"/>
      <c r="AV32" s="180"/>
      <c r="AW32" s="180"/>
      <c r="AX32" s="180"/>
      <c r="AY32" s="180"/>
      <c r="AZ32" s="180"/>
      <c r="BA32" s="180"/>
      <c r="BB32" s="180"/>
      <c r="BC32" s="180"/>
      <c r="BD32" s="180"/>
      <c r="BE32" s="180"/>
      <c r="BF32" s="180"/>
      <c r="BG32" s="180"/>
      <c r="BH32" s="176">
        <f t="shared" si="2"/>
        <v>7</v>
      </c>
      <c r="BI32" s="176">
        <f t="shared" si="9"/>
        <v>13</v>
      </c>
      <c r="BJ32" s="182" t="str">
        <f t="shared" si="10"/>
        <v>7 - 56</v>
      </c>
      <c r="BK32" s="176">
        <f t="shared" si="11"/>
        <v>32</v>
      </c>
      <c r="BL32" s="176">
        <f t="shared" si="12"/>
        <v>7</v>
      </c>
      <c r="BM32" s="533"/>
      <c r="BN32" s="185">
        <v>400</v>
      </c>
      <c r="BO32" s="180">
        <v>8</v>
      </c>
      <c r="BP32" s="178">
        <f t="shared" si="3"/>
        <v>656</v>
      </c>
      <c r="BQ32" s="420" t="str">
        <f t="shared" si="4"/>
        <v>V</v>
      </c>
      <c r="BR32" s="185"/>
      <c r="BS32" s="212" t="s">
        <v>3967</v>
      </c>
      <c r="BU32" s="10"/>
      <c r="BV32" s="488"/>
      <c r="BW32" s="489"/>
      <c r="BY32" s="489"/>
      <c r="BZ32" s="489"/>
      <c r="CA32" s="489"/>
      <c r="CW32" s="614"/>
      <c r="CX32" s="627">
        <v>29</v>
      </c>
      <c r="CY32" s="721" cm="1">
        <f t="array" ref="CY32">SUMPRODUCT((thacoLevel=$CX32)*(length))/COUNTIF(thacoLevel,CX32)</f>
        <v>48</v>
      </c>
      <c r="CZ32" s="722" cm="1">
        <f t="array" ref="CZ32">SUMPRODUCT((thacoLevel=$CX32)*(weight))/COUNTIF(thacoLevel,CX32)</f>
        <v>76350</v>
      </c>
      <c r="DA32" s="614">
        <f t="shared" si="8"/>
        <v>2</v>
      </c>
    </row>
    <row r="33" spans="1:105" x14ac:dyDescent="0.2">
      <c r="A33" s="696">
        <v>31</v>
      </c>
      <c r="B33" s="286" t="s">
        <v>7006</v>
      </c>
      <c r="C33" s="286" t="s">
        <v>7006</v>
      </c>
      <c r="D33" s="258" t="s">
        <v>5497</v>
      </c>
      <c r="E33" s="736">
        <v>1</v>
      </c>
      <c r="F33" s="736">
        <v>1</v>
      </c>
      <c r="G33" s="737">
        <v>12</v>
      </c>
      <c r="H33" s="305" t="s">
        <v>3486</v>
      </c>
      <c r="I33" s="207" t="s">
        <v>3485</v>
      </c>
      <c r="J33" s="279" t="s">
        <v>5393</v>
      </c>
      <c r="K33" s="179" t="s">
        <v>6786</v>
      </c>
      <c r="L33" s="427" t="s">
        <v>5490</v>
      </c>
      <c r="M33" s="684">
        <v>6</v>
      </c>
      <c r="N33" s="684" t="s">
        <v>15710</v>
      </c>
      <c r="O33" s="684">
        <v>280</v>
      </c>
      <c r="P33" s="427" t="s">
        <v>15729</v>
      </c>
      <c r="Q33" s="179">
        <v>3</v>
      </c>
      <c r="R33" s="180"/>
      <c r="S33" s="179">
        <v>0</v>
      </c>
      <c r="T33" s="179">
        <v>0</v>
      </c>
      <c r="U33" s="174">
        <v>0</v>
      </c>
      <c r="V33" s="174">
        <v>0</v>
      </c>
      <c r="W33" s="742">
        <v>3</v>
      </c>
      <c r="X33" s="184"/>
      <c r="Y33" s="184">
        <v>12</v>
      </c>
      <c r="Z33" s="184"/>
      <c r="AA33" s="184"/>
      <c r="AB33" s="220"/>
      <c r="AC33" s="186"/>
      <c r="AD33" s="179" t="s">
        <v>7473</v>
      </c>
      <c r="AE33" s="179" t="s">
        <v>4247</v>
      </c>
      <c r="AF33" s="177">
        <v>0</v>
      </c>
      <c r="AG33" s="177">
        <v>0</v>
      </c>
      <c r="AH33" s="177">
        <v>0</v>
      </c>
      <c r="AI33" s="177">
        <v>0</v>
      </c>
      <c r="AJ33" s="177">
        <v>0</v>
      </c>
      <c r="AK33" s="177">
        <v>0</v>
      </c>
      <c r="AL33" s="383">
        <v>4</v>
      </c>
      <c r="AM33" s="177">
        <v>0</v>
      </c>
      <c r="AN33" s="177">
        <v>0</v>
      </c>
      <c r="AO33" s="182">
        <v>0</v>
      </c>
      <c r="AP33" s="180"/>
      <c r="AQ33" s="180"/>
      <c r="AR33" s="180"/>
      <c r="AS33" s="180"/>
      <c r="AT33" s="180"/>
      <c r="AU33" s="180"/>
      <c r="AV33" s="180"/>
      <c r="AW33" s="180"/>
      <c r="AX33" s="180"/>
      <c r="AY33" s="180"/>
      <c r="AZ33" s="180"/>
      <c r="BA33" s="180"/>
      <c r="BB33" s="180"/>
      <c r="BC33" s="180"/>
      <c r="BD33" s="180"/>
      <c r="BE33" s="180"/>
      <c r="BF33" s="180"/>
      <c r="BG33" s="180"/>
      <c r="BH33" s="176">
        <f t="shared" si="2"/>
        <v>4</v>
      </c>
      <c r="BI33" s="176">
        <f t="shared" si="9"/>
        <v>15</v>
      </c>
      <c r="BJ33" s="182" t="str">
        <f t="shared" si="10"/>
        <v>4 - 32</v>
      </c>
      <c r="BK33" s="176">
        <f t="shared" si="11"/>
        <v>18</v>
      </c>
      <c r="BL33" s="176">
        <f t="shared" si="12"/>
        <v>4</v>
      </c>
      <c r="BM33" s="533"/>
      <c r="BN33" s="185">
        <v>85</v>
      </c>
      <c r="BO33" s="180">
        <v>4</v>
      </c>
      <c r="BP33" s="178">
        <f t="shared" si="3"/>
        <v>157</v>
      </c>
      <c r="BQ33" s="420" t="str">
        <f t="shared" si="4"/>
        <v>III</v>
      </c>
      <c r="BR33" s="185"/>
      <c r="BS33" s="212" t="s">
        <v>3967</v>
      </c>
      <c r="BU33" s="10"/>
      <c r="BV33" s="488"/>
      <c r="BW33" s="489"/>
      <c r="BY33" s="489"/>
      <c r="BZ33" s="489"/>
      <c r="CA33" s="489"/>
      <c r="CW33" s="614"/>
      <c r="CX33" s="627">
        <v>30</v>
      </c>
      <c r="CY33" s="721" cm="1">
        <f t="array" ref="CY33">SUMPRODUCT((thacoLevel=$CX33)*(length))/COUNTIF(thacoLevel,CX33)</f>
        <v>72.25</v>
      </c>
      <c r="CZ33" s="722" cm="1">
        <f t="array" ref="CZ33">SUMPRODUCT((thacoLevel=$CX33)*(weight))/COUNTIF(thacoLevel,CX33)</f>
        <v>116450</v>
      </c>
      <c r="DA33" s="614">
        <f t="shared" si="8"/>
        <v>4</v>
      </c>
    </row>
    <row r="34" spans="1:105" ht="51" x14ac:dyDescent="0.2">
      <c r="A34" s="697">
        <v>32</v>
      </c>
      <c r="B34" s="286" t="s">
        <v>1300</v>
      </c>
      <c r="C34" s="286" t="s">
        <v>15982</v>
      </c>
      <c r="D34" s="258" t="s">
        <v>5497</v>
      </c>
      <c r="E34" s="736">
        <v>3</v>
      </c>
      <c r="F34" s="736">
        <v>1</v>
      </c>
      <c r="G34" s="737">
        <v>1</v>
      </c>
      <c r="H34" s="305" t="s">
        <v>3226</v>
      </c>
      <c r="I34" s="207" t="s">
        <v>3485</v>
      </c>
      <c r="J34" s="279" t="s">
        <v>6558</v>
      </c>
      <c r="K34" s="179" t="s">
        <v>4519</v>
      </c>
      <c r="L34" s="427" t="s">
        <v>5490</v>
      </c>
      <c r="M34" s="684">
        <v>4</v>
      </c>
      <c r="N34" s="685" t="s">
        <v>15741</v>
      </c>
      <c r="O34" s="684">
        <v>1000</v>
      </c>
      <c r="P34" s="427" t="s">
        <v>15822</v>
      </c>
      <c r="Q34" s="179">
        <v>0</v>
      </c>
      <c r="R34" s="180"/>
      <c r="S34" s="191">
        <v>15</v>
      </c>
      <c r="T34" s="191">
        <v>16</v>
      </c>
      <c r="U34" s="303">
        <v>8</v>
      </c>
      <c r="V34" s="303">
        <v>18</v>
      </c>
      <c r="W34" s="742">
        <v>0</v>
      </c>
      <c r="X34" s="184">
        <v>3</v>
      </c>
      <c r="Y34" s="184"/>
      <c r="Z34" s="184"/>
      <c r="AA34" s="184"/>
      <c r="AB34" s="219" t="s">
        <v>794</v>
      </c>
      <c r="AC34" s="183" t="s">
        <v>12251</v>
      </c>
      <c r="AD34" s="179" t="s">
        <v>640</v>
      </c>
      <c r="AE34" s="179" t="s">
        <v>4248</v>
      </c>
      <c r="AF34" s="177">
        <v>0</v>
      </c>
      <c r="AG34" s="177">
        <v>1</v>
      </c>
      <c r="AH34" s="177">
        <v>0</v>
      </c>
      <c r="AI34" s="177">
        <v>0</v>
      </c>
      <c r="AJ34" s="177">
        <v>0</v>
      </c>
      <c r="AK34" s="177">
        <v>0</v>
      </c>
      <c r="AL34" s="384">
        <v>0</v>
      </c>
      <c r="AM34" s="177">
        <v>0</v>
      </c>
      <c r="AN34" s="177">
        <v>0</v>
      </c>
      <c r="AO34" s="182">
        <v>44</v>
      </c>
      <c r="AP34" s="180"/>
      <c r="AQ34" s="180"/>
      <c r="AR34" s="180"/>
      <c r="AS34" s="180"/>
      <c r="AT34" s="180"/>
      <c r="AU34" s="180"/>
      <c r="AV34" s="180"/>
      <c r="AW34" s="180"/>
      <c r="AX34" s="180"/>
      <c r="AY34" s="180"/>
      <c r="AZ34" s="180"/>
      <c r="BA34" s="180"/>
      <c r="BB34" s="180"/>
      <c r="BC34" s="180"/>
      <c r="BD34" s="180"/>
      <c r="BE34" s="180"/>
      <c r="BF34" s="180"/>
      <c r="BG34" s="180"/>
      <c r="BH34" s="176">
        <f t="shared" si="2"/>
        <v>10</v>
      </c>
      <c r="BI34" s="176">
        <f t="shared" si="9"/>
        <v>10</v>
      </c>
      <c r="BJ34" s="182" t="str">
        <f t="shared" si="10"/>
        <v>45 - 47</v>
      </c>
      <c r="BK34" s="176">
        <f t="shared" si="11"/>
        <v>46</v>
      </c>
      <c r="BL34" s="176">
        <f t="shared" si="12"/>
        <v>10</v>
      </c>
      <c r="BM34" s="533"/>
      <c r="BN34" s="185">
        <v>12900</v>
      </c>
      <c r="BO34" s="180">
        <v>20</v>
      </c>
      <c r="BP34" s="178">
        <f t="shared" si="3"/>
        <v>13820</v>
      </c>
      <c r="BQ34" s="420" t="str">
        <f t="shared" si="4"/>
        <v>X</v>
      </c>
      <c r="BR34" s="185">
        <v>14000</v>
      </c>
      <c r="BS34" s="212" t="s">
        <v>3967</v>
      </c>
      <c r="BU34" s="10"/>
      <c r="BV34" s="488"/>
      <c r="BW34" s="489"/>
      <c r="BY34" s="489"/>
      <c r="BZ34" s="489"/>
      <c r="CA34" s="489"/>
      <c r="CW34" s="614"/>
      <c r="CX34" s="627">
        <v>31</v>
      </c>
      <c r="CY34" s="721" cm="1">
        <f t="array" ref="CY34">SUMPRODUCT((thacoLevel=$CX34)*(length))/COUNTIF(thacoLevel,CX34)</f>
        <v>49</v>
      </c>
      <c r="CZ34" s="722" cm="1">
        <f t="array" ref="CZ34">SUMPRODUCT((thacoLevel=$CX34)*(weight))/COUNTIF(thacoLevel,CX34)</f>
        <v>81500</v>
      </c>
      <c r="DA34" s="614">
        <f t="shared" si="8"/>
        <v>2</v>
      </c>
    </row>
    <row r="35" spans="1:105" ht="51" x14ac:dyDescent="0.2">
      <c r="A35" s="696">
        <v>33</v>
      </c>
      <c r="B35" s="286" t="s">
        <v>1300</v>
      </c>
      <c r="C35" s="286" t="s">
        <v>15983</v>
      </c>
      <c r="D35" s="258" t="s">
        <v>5497</v>
      </c>
      <c r="E35" s="736">
        <v>4</v>
      </c>
      <c r="F35" s="736">
        <v>1</v>
      </c>
      <c r="G35" s="737">
        <v>1</v>
      </c>
      <c r="H35" s="305" t="s">
        <v>3226</v>
      </c>
      <c r="I35" s="207" t="s">
        <v>3485</v>
      </c>
      <c r="J35" s="279" t="s">
        <v>6558</v>
      </c>
      <c r="K35" s="179" t="s">
        <v>4519</v>
      </c>
      <c r="L35" s="427" t="s">
        <v>5490</v>
      </c>
      <c r="M35" s="684">
        <v>4</v>
      </c>
      <c r="N35" s="685" t="s">
        <v>15741</v>
      </c>
      <c r="O35" s="684">
        <v>1000</v>
      </c>
      <c r="P35" s="427" t="s">
        <v>15822</v>
      </c>
      <c r="Q35" s="179">
        <v>0</v>
      </c>
      <c r="R35" s="180"/>
      <c r="S35" s="191">
        <v>15</v>
      </c>
      <c r="T35" s="191">
        <v>16</v>
      </c>
      <c r="U35" s="303">
        <v>8</v>
      </c>
      <c r="V35" s="303">
        <v>18</v>
      </c>
      <c r="W35" s="742">
        <v>0</v>
      </c>
      <c r="X35" s="184">
        <v>3</v>
      </c>
      <c r="Y35" s="184"/>
      <c r="Z35" s="184"/>
      <c r="AA35" s="184"/>
      <c r="AB35" s="219" t="s">
        <v>794</v>
      </c>
      <c r="AC35" s="183" t="s">
        <v>12251</v>
      </c>
      <c r="AD35" s="179" t="s">
        <v>640</v>
      </c>
      <c r="AE35" s="179" t="s">
        <v>4248</v>
      </c>
      <c r="AF35" s="177">
        <v>0</v>
      </c>
      <c r="AG35" s="177">
        <v>0</v>
      </c>
      <c r="AH35" s="177">
        <v>1</v>
      </c>
      <c r="AI35" s="177">
        <v>0</v>
      </c>
      <c r="AJ35" s="177">
        <v>0</v>
      </c>
      <c r="AK35" s="177">
        <v>0</v>
      </c>
      <c r="AL35" s="384">
        <v>0</v>
      </c>
      <c r="AM35" s="177">
        <v>0</v>
      </c>
      <c r="AN35" s="177">
        <v>0</v>
      </c>
      <c r="AO35" s="182">
        <v>47</v>
      </c>
      <c r="AP35" s="180"/>
      <c r="AQ35" s="180"/>
      <c r="AR35" s="180"/>
      <c r="AS35" s="180"/>
      <c r="AT35" s="180"/>
      <c r="AU35" s="180"/>
      <c r="AV35" s="180"/>
      <c r="AW35" s="180"/>
      <c r="AX35" s="180"/>
      <c r="AY35" s="180"/>
      <c r="AZ35" s="180"/>
      <c r="BA35" s="180"/>
      <c r="BB35" s="180"/>
      <c r="BC35" s="180"/>
      <c r="BD35" s="180"/>
      <c r="BE35" s="180"/>
      <c r="BF35" s="180"/>
      <c r="BG35" s="180"/>
      <c r="BH35" s="176">
        <f t="shared" si="2"/>
        <v>11</v>
      </c>
      <c r="BI35" s="176">
        <f t="shared" si="9"/>
        <v>10</v>
      </c>
      <c r="BJ35" s="182" t="str">
        <f t="shared" si="10"/>
        <v>48 - 51</v>
      </c>
      <c r="BK35" s="176">
        <f t="shared" si="11"/>
        <v>50</v>
      </c>
      <c r="BL35" s="176">
        <f t="shared" si="12"/>
        <v>11</v>
      </c>
      <c r="BM35" s="533"/>
      <c r="BN35" s="185">
        <v>12900</v>
      </c>
      <c r="BO35" s="180">
        <v>20</v>
      </c>
      <c r="BP35" s="178">
        <f t="shared" si="3"/>
        <v>13900</v>
      </c>
      <c r="BQ35" s="420" t="str">
        <f t="shared" si="4"/>
        <v>X</v>
      </c>
      <c r="BR35" s="185">
        <v>14000</v>
      </c>
      <c r="BS35" s="212" t="s">
        <v>3967</v>
      </c>
      <c r="BU35" s="10"/>
      <c r="BV35" s="488"/>
      <c r="BW35" s="489"/>
      <c r="BY35" s="489"/>
      <c r="BZ35" s="489"/>
      <c r="CA35" s="489"/>
      <c r="CW35" s="614"/>
      <c r="CX35" s="627">
        <v>32</v>
      </c>
      <c r="CY35" s="721" cm="1">
        <f t="array" ref="CY35">SUMPRODUCT((thacoLevel=$CX35)*(length))/COUNTIF(thacoLevel,CX35)</f>
        <v>49.5</v>
      </c>
      <c r="CZ35" s="722" cm="1">
        <f t="array" ref="CZ35">SUMPRODUCT((thacoLevel=$CX35)*(weight))/COUNTIF(thacoLevel,CX35)</f>
        <v>83700</v>
      </c>
      <c r="DA35" s="614">
        <f t="shared" si="8"/>
        <v>2</v>
      </c>
    </row>
    <row r="36" spans="1:105" ht="51" x14ac:dyDescent="0.2">
      <c r="A36" s="696">
        <v>34</v>
      </c>
      <c r="B36" s="286" t="s">
        <v>1300</v>
      </c>
      <c r="C36" s="286" t="s">
        <v>15984</v>
      </c>
      <c r="D36" s="258" t="s">
        <v>5497</v>
      </c>
      <c r="E36" s="736">
        <v>4</v>
      </c>
      <c r="F36" s="736">
        <v>1</v>
      </c>
      <c r="G36" s="737">
        <v>1</v>
      </c>
      <c r="H36" s="305" t="s">
        <v>3226</v>
      </c>
      <c r="I36" s="207" t="s">
        <v>3485</v>
      </c>
      <c r="J36" s="279" t="s">
        <v>6558</v>
      </c>
      <c r="K36" s="179" t="s">
        <v>4519</v>
      </c>
      <c r="L36" s="427" t="s">
        <v>5490</v>
      </c>
      <c r="M36" s="684">
        <v>4</v>
      </c>
      <c r="N36" s="685" t="s">
        <v>15741</v>
      </c>
      <c r="O36" s="684">
        <v>1000</v>
      </c>
      <c r="P36" s="427" t="s">
        <v>15822</v>
      </c>
      <c r="Q36" s="179">
        <v>0</v>
      </c>
      <c r="R36" s="180"/>
      <c r="S36" s="191">
        <v>15</v>
      </c>
      <c r="T36" s="191">
        <v>16</v>
      </c>
      <c r="U36" s="303">
        <v>8</v>
      </c>
      <c r="V36" s="303">
        <v>18</v>
      </c>
      <c r="W36" s="742">
        <v>0</v>
      </c>
      <c r="X36" s="184">
        <v>3</v>
      </c>
      <c r="Y36" s="184"/>
      <c r="Z36" s="184"/>
      <c r="AA36" s="184"/>
      <c r="AB36" s="219" t="s">
        <v>794</v>
      </c>
      <c r="AC36" s="183" t="s">
        <v>12251</v>
      </c>
      <c r="AD36" s="179" t="s">
        <v>640</v>
      </c>
      <c r="AE36" s="179" t="s">
        <v>4248</v>
      </c>
      <c r="AF36" s="177">
        <v>0</v>
      </c>
      <c r="AG36" s="177">
        <v>0</v>
      </c>
      <c r="AH36" s="177">
        <v>1</v>
      </c>
      <c r="AI36" s="177">
        <v>0</v>
      </c>
      <c r="AJ36" s="177">
        <v>0</v>
      </c>
      <c r="AK36" s="177">
        <v>0</v>
      </c>
      <c r="AL36" s="384">
        <v>0</v>
      </c>
      <c r="AM36" s="177">
        <v>0</v>
      </c>
      <c r="AN36" s="177">
        <v>0</v>
      </c>
      <c r="AO36" s="182">
        <v>51</v>
      </c>
      <c r="AP36" s="180"/>
      <c r="AQ36" s="180"/>
      <c r="AR36" s="180"/>
      <c r="AS36" s="180"/>
      <c r="AT36" s="180"/>
      <c r="AU36" s="180"/>
      <c r="AV36" s="180"/>
      <c r="AW36" s="180"/>
      <c r="AX36" s="180"/>
      <c r="AY36" s="180"/>
      <c r="AZ36" s="180"/>
      <c r="BA36" s="180"/>
      <c r="BB36" s="180"/>
      <c r="BC36" s="180"/>
      <c r="BD36" s="180"/>
      <c r="BE36" s="180"/>
      <c r="BF36" s="180"/>
      <c r="BG36" s="180"/>
      <c r="BH36" s="176">
        <f t="shared" si="2"/>
        <v>12</v>
      </c>
      <c r="BI36" s="176">
        <f t="shared" si="9"/>
        <v>10</v>
      </c>
      <c r="BJ36" s="182" t="str">
        <f t="shared" si="10"/>
        <v>52 - 55</v>
      </c>
      <c r="BK36" s="176">
        <f t="shared" si="11"/>
        <v>54</v>
      </c>
      <c r="BL36" s="176">
        <f t="shared" si="12"/>
        <v>12</v>
      </c>
      <c r="BM36" s="533"/>
      <c r="BN36" s="185">
        <v>12900</v>
      </c>
      <c r="BO36" s="180">
        <v>20</v>
      </c>
      <c r="BP36" s="178">
        <f t="shared" si="3"/>
        <v>13980</v>
      </c>
      <c r="BQ36" s="420" t="str">
        <f t="shared" si="4"/>
        <v>X</v>
      </c>
      <c r="BR36" s="185">
        <v>14000</v>
      </c>
      <c r="BS36" s="212" t="s">
        <v>3967</v>
      </c>
      <c r="BU36" s="10"/>
      <c r="BV36" s="488"/>
      <c r="BW36" s="489"/>
      <c r="BY36" s="489"/>
      <c r="BZ36" s="489"/>
      <c r="CA36" s="489"/>
      <c r="CX36" s="627">
        <v>33</v>
      </c>
      <c r="CY36" s="721" cm="1">
        <f t="array" ref="CY36">SUMPRODUCT((thacoLevel=$CX36)*(length))/COUNTIF(thacoLevel,CX36)</f>
        <v>50</v>
      </c>
      <c r="CZ36" s="722" cm="1">
        <f t="array" ref="CZ36">SUMPRODUCT((thacoLevel=$CX36)*(weight))/COUNTIF(thacoLevel,CX36)</f>
        <v>86750</v>
      </c>
      <c r="DA36" s="614">
        <f t="shared" si="8"/>
        <v>2</v>
      </c>
    </row>
    <row r="37" spans="1:105" ht="51" x14ac:dyDescent="0.2">
      <c r="A37" s="697">
        <v>35</v>
      </c>
      <c r="B37" s="286" t="s">
        <v>1300</v>
      </c>
      <c r="C37" s="286" t="s">
        <v>15985</v>
      </c>
      <c r="D37" s="258" t="s">
        <v>5497</v>
      </c>
      <c r="E37" s="736">
        <v>5</v>
      </c>
      <c r="F37" s="736">
        <v>1</v>
      </c>
      <c r="G37" s="737">
        <v>1</v>
      </c>
      <c r="H37" s="305" t="s">
        <v>3226</v>
      </c>
      <c r="I37" s="207" t="s">
        <v>3485</v>
      </c>
      <c r="J37" s="279" t="s">
        <v>6558</v>
      </c>
      <c r="K37" s="179" t="s">
        <v>4520</v>
      </c>
      <c r="L37" s="427" t="s">
        <v>5490</v>
      </c>
      <c r="M37" s="684">
        <v>5</v>
      </c>
      <c r="N37" s="685" t="s">
        <v>15741</v>
      </c>
      <c r="O37" s="684">
        <v>1800</v>
      </c>
      <c r="P37" s="427" t="s">
        <v>15822</v>
      </c>
      <c r="Q37" s="179">
        <v>0</v>
      </c>
      <c r="R37" s="180"/>
      <c r="S37" s="191">
        <v>15</v>
      </c>
      <c r="T37" s="191">
        <v>16</v>
      </c>
      <c r="U37" s="303">
        <v>8</v>
      </c>
      <c r="V37" s="303">
        <v>18</v>
      </c>
      <c r="W37" s="742">
        <v>0</v>
      </c>
      <c r="X37" s="184">
        <v>3</v>
      </c>
      <c r="Y37" s="184"/>
      <c r="Z37" s="184"/>
      <c r="AA37" s="184"/>
      <c r="AB37" s="219" t="s">
        <v>794</v>
      </c>
      <c r="AC37" s="183" t="s">
        <v>12251</v>
      </c>
      <c r="AD37" s="179" t="s">
        <v>640</v>
      </c>
      <c r="AE37" s="179" t="s">
        <v>4248</v>
      </c>
      <c r="AF37" s="177">
        <v>0</v>
      </c>
      <c r="AG37" s="177">
        <v>0</v>
      </c>
      <c r="AH37" s="177">
        <v>0</v>
      </c>
      <c r="AI37" s="177">
        <v>1</v>
      </c>
      <c r="AJ37" s="177">
        <v>0</v>
      </c>
      <c r="AK37" s="177">
        <v>0</v>
      </c>
      <c r="AL37" s="384">
        <v>0</v>
      </c>
      <c r="AM37" s="177">
        <v>0</v>
      </c>
      <c r="AN37" s="177">
        <v>0</v>
      </c>
      <c r="AO37" s="182">
        <v>55</v>
      </c>
      <c r="AP37" s="180"/>
      <c r="AQ37" s="180"/>
      <c r="AR37" s="180"/>
      <c r="AS37" s="180"/>
      <c r="AT37" s="180"/>
      <c r="AU37" s="180"/>
      <c r="AV37" s="180"/>
      <c r="AW37" s="180"/>
      <c r="AX37" s="180"/>
      <c r="AY37" s="180"/>
      <c r="AZ37" s="180"/>
      <c r="BA37" s="180"/>
      <c r="BB37" s="180"/>
      <c r="BC37" s="180"/>
      <c r="BD37" s="180"/>
      <c r="BE37" s="180"/>
      <c r="BF37" s="180"/>
      <c r="BG37" s="180"/>
      <c r="BH37" s="176">
        <f t="shared" si="2"/>
        <v>13</v>
      </c>
      <c r="BI37" s="176">
        <f t="shared" si="9"/>
        <v>9</v>
      </c>
      <c r="BJ37" s="182" t="str">
        <f t="shared" si="10"/>
        <v>56 - 60</v>
      </c>
      <c r="BK37" s="176">
        <f t="shared" si="11"/>
        <v>58</v>
      </c>
      <c r="BL37" s="176">
        <f>IF(SUM(AP37:BG37)=0,AL37+ROUNDDOWN(AO37/4.5,0)+IF(AF37*1.5+AG37*2+AH37*2.5+AI37*3+AJ37*3.5+AK37*4+AO37&gt;3,1,0),MAX(AP37:BG37))</f>
        <v>13</v>
      </c>
      <c r="BM37" s="533"/>
      <c r="BN37" s="185">
        <v>12900</v>
      </c>
      <c r="BO37" s="180">
        <v>20</v>
      </c>
      <c r="BP37" s="178">
        <f t="shared" si="3"/>
        <v>14060</v>
      </c>
      <c r="BQ37" s="420" t="str">
        <f t="shared" si="4"/>
        <v>X</v>
      </c>
      <c r="BR37" s="185">
        <v>14000</v>
      </c>
      <c r="BS37" s="212" t="s">
        <v>3967</v>
      </c>
      <c r="BU37" s="10"/>
      <c r="BV37" s="488"/>
      <c r="BW37" s="489"/>
      <c r="BY37" s="489"/>
      <c r="BZ37" s="489"/>
      <c r="CA37" s="489"/>
      <c r="CX37" s="627">
        <v>34</v>
      </c>
      <c r="CY37" s="721" cm="1">
        <f t="array" ref="CY37">SUMPRODUCT((thacoLevel=$CX37)*(length))/COUNTIF(thacoLevel,CX37)</f>
        <v>51</v>
      </c>
      <c r="CZ37" s="722" cm="1">
        <f t="array" ref="CZ37">SUMPRODUCT((thacoLevel=$CX37)*(weight))/COUNTIF(thacoLevel,CX37)</f>
        <v>108000</v>
      </c>
      <c r="DA37" s="614">
        <f t="shared" si="8"/>
        <v>1</v>
      </c>
    </row>
    <row r="38" spans="1:105" ht="51" x14ac:dyDescent="0.2">
      <c r="A38" s="696">
        <v>36</v>
      </c>
      <c r="B38" s="286" t="s">
        <v>1300</v>
      </c>
      <c r="C38" s="286" t="s">
        <v>15986</v>
      </c>
      <c r="D38" s="258" t="s">
        <v>5497</v>
      </c>
      <c r="E38" s="736">
        <v>5</v>
      </c>
      <c r="F38" s="736">
        <v>1</v>
      </c>
      <c r="G38" s="737">
        <v>1</v>
      </c>
      <c r="H38" s="305" t="s">
        <v>3226</v>
      </c>
      <c r="I38" s="207" t="s">
        <v>3485</v>
      </c>
      <c r="J38" s="279" t="s">
        <v>6558</v>
      </c>
      <c r="K38" s="179" t="s">
        <v>4520</v>
      </c>
      <c r="L38" s="427" t="s">
        <v>5490</v>
      </c>
      <c r="M38" s="684">
        <v>5</v>
      </c>
      <c r="N38" s="685" t="s">
        <v>15741</v>
      </c>
      <c r="O38" s="684">
        <v>1800</v>
      </c>
      <c r="P38" s="427" t="s">
        <v>15822</v>
      </c>
      <c r="Q38" s="179">
        <v>0</v>
      </c>
      <c r="R38" s="180"/>
      <c r="S38" s="191">
        <v>15</v>
      </c>
      <c r="T38" s="191">
        <v>16</v>
      </c>
      <c r="U38" s="303">
        <v>8</v>
      </c>
      <c r="V38" s="303">
        <v>18</v>
      </c>
      <c r="W38" s="742">
        <v>0</v>
      </c>
      <c r="X38" s="184">
        <v>3</v>
      </c>
      <c r="Y38" s="184"/>
      <c r="Z38" s="184"/>
      <c r="AA38" s="184"/>
      <c r="AB38" s="219" t="s">
        <v>794</v>
      </c>
      <c r="AC38" s="183" t="s">
        <v>12251</v>
      </c>
      <c r="AD38" s="179" t="s">
        <v>640</v>
      </c>
      <c r="AE38" s="179" t="s">
        <v>4248</v>
      </c>
      <c r="AF38" s="177">
        <v>0</v>
      </c>
      <c r="AG38" s="177">
        <v>0</v>
      </c>
      <c r="AH38" s="177">
        <v>0</v>
      </c>
      <c r="AI38" s="177">
        <v>1</v>
      </c>
      <c r="AJ38" s="177">
        <v>0</v>
      </c>
      <c r="AK38" s="177">
        <v>0</v>
      </c>
      <c r="AL38" s="384">
        <v>0</v>
      </c>
      <c r="AM38" s="177">
        <v>0</v>
      </c>
      <c r="AN38" s="177">
        <v>0</v>
      </c>
      <c r="AO38" s="182">
        <v>60</v>
      </c>
      <c r="AP38" s="180"/>
      <c r="AQ38" s="180"/>
      <c r="AR38" s="180"/>
      <c r="AS38" s="180"/>
      <c r="AT38" s="180"/>
      <c r="AU38" s="180"/>
      <c r="AV38" s="180"/>
      <c r="AW38" s="180"/>
      <c r="AX38" s="180"/>
      <c r="AY38" s="180"/>
      <c r="AZ38" s="180"/>
      <c r="BA38" s="180"/>
      <c r="BB38" s="180"/>
      <c r="BC38" s="180"/>
      <c r="BD38" s="180"/>
      <c r="BE38" s="180"/>
      <c r="BF38" s="180"/>
      <c r="BG38" s="180"/>
      <c r="BH38" s="176">
        <f t="shared" si="2"/>
        <v>14</v>
      </c>
      <c r="BI38" s="176">
        <f t="shared" si="9"/>
        <v>9</v>
      </c>
      <c r="BJ38" s="182" t="str">
        <f t="shared" si="10"/>
        <v>61 - 65</v>
      </c>
      <c r="BK38" s="176">
        <f t="shared" si="11"/>
        <v>63</v>
      </c>
      <c r="BL38" s="176">
        <f t="shared" si="12"/>
        <v>14</v>
      </c>
      <c r="BM38" s="534"/>
      <c r="BN38" s="185">
        <v>12900</v>
      </c>
      <c r="BO38" s="180">
        <v>20</v>
      </c>
      <c r="BP38" s="178">
        <f t="shared" si="3"/>
        <v>14160</v>
      </c>
      <c r="BQ38" s="420" t="str">
        <f t="shared" si="4"/>
        <v>X</v>
      </c>
      <c r="BR38" s="185">
        <v>14000</v>
      </c>
      <c r="BS38" s="212" t="s">
        <v>3967</v>
      </c>
      <c r="BU38" s="10"/>
      <c r="BV38" s="488"/>
      <c r="BW38" s="489"/>
      <c r="BY38" s="489"/>
      <c r="BZ38" s="489"/>
      <c r="CA38" s="489"/>
      <c r="CX38" s="627">
        <v>35</v>
      </c>
      <c r="CY38" s="721" cm="1">
        <f t="array" ref="CY38">SUMPRODUCT((thacoLevel=$CX38)*(length))/COUNTIF(thacoLevel,CX38)</f>
        <v>70.75</v>
      </c>
      <c r="CZ38" s="722" cm="1">
        <f t="array" ref="CZ38">SUMPRODUCT((thacoLevel=$CX38)*(weight))/COUNTIF(thacoLevel,CX38)</f>
        <v>275500</v>
      </c>
      <c r="DA38" s="614">
        <f t="shared" si="8"/>
        <v>2</v>
      </c>
    </row>
    <row r="39" spans="1:105" ht="51" x14ac:dyDescent="0.2">
      <c r="A39" s="697">
        <v>37</v>
      </c>
      <c r="B39" s="286" t="s">
        <v>1300</v>
      </c>
      <c r="C39" s="286" t="s">
        <v>15987</v>
      </c>
      <c r="D39" s="258" t="s">
        <v>5497</v>
      </c>
      <c r="E39" s="736">
        <v>4</v>
      </c>
      <c r="F39" s="736">
        <v>1</v>
      </c>
      <c r="G39" s="737">
        <v>1</v>
      </c>
      <c r="H39" s="305" t="s">
        <v>3226</v>
      </c>
      <c r="I39" s="207" t="s">
        <v>3485</v>
      </c>
      <c r="J39" s="279" t="s">
        <v>6558</v>
      </c>
      <c r="K39" s="179" t="s">
        <v>4520</v>
      </c>
      <c r="L39" s="427" t="s">
        <v>5490</v>
      </c>
      <c r="M39" s="684">
        <v>5</v>
      </c>
      <c r="N39" s="685" t="s">
        <v>15741</v>
      </c>
      <c r="O39" s="684">
        <v>1800</v>
      </c>
      <c r="P39" s="427" t="s">
        <v>15822</v>
      </c>
      <c r="Q39" s="179">
        <v>0</v>
      </c>
      <c r="R39" s="180"/>
      <c r="S39" s="191">
        <v>15</v>
      </c>
      <c r="T39" s="191">
        <v>16</v>
      </c>
      <c r="U39" s="303">
        <v>8</v>
      </c>
      <c r="V39" s="303">
        <v>18</v>
      </c>
      <c r="W39" s="742">
        <v>0</v>
      </c>
      <c r="X39" s="184">
        <v>3</v>
      </c>
      <c r="Y39" s="184"/>
      <c r="Z39" s="184"/>
      <c r="AA39" s="184"/>
      <c r="AB39" s="219" t="s">
        <v>794</v>
      </c>
      <c r="AC39" s="183" t="s">
        <v>12251</v>
      </c>
      <c r="AD39" s="179" t="s">
        <v>640</v>
      </c>
      <c r="AE39" s="179" t="s">
        <v>4248</v>
      </c>
      <c r="AF39" s="177">
        <v>0</v>
      </c>
      <c r="AG39" s="177">
        <v>0</v>
      </c>
      <c r="AH39" s="177">
        <v>1</v>
      </c>
      <c r="AI39" s="177">
        <v>0</v>
      </c>
      <c r="AJ39" s="177">
        <v>0</v>
      </c>
      <c r="AK39" s="177">
        <v>0</v>
      </c>
      <c r="AL39" s="384">
        <v>0</v>
      </c>
      <c r="AM39" s="177">
        <v>0</v>
      </c>
      <c r="AN39" s="177">
        <v>0</v>
      </c>
      <c r="AO39" s="182">
        <v>65</v>
      </c>
      <c r="AP39" s="180"/>
      <c r="AQ39" s="180"/>
      <c r="AR39" s="180"/>
      <c r="AS39" s="180"/>
      <c r="AT39" s="180"/>
      <c r="AU39" s="180"/>
      <c r="AV39" s="180"/>
      <c r="AW39" s="180"/>
      <c r="AX39" s="180"/>
      <c r="AY39" s="180"/>
      <c r="AZ39" s="180"/>
      <c r="BA39" s="180"/>
      <c r="BB39" s="180"/>
      <c r="BC39" s="180"/>
      <c r="BD39" s="180"/>
      <c r="BE39" s="180"/>
      <c r="BF39" s="180"/>
      <c r="BG39" s="180"/>
      <c r="BH39" s="176">
        <f t="shared" si="2"/>
        <v>15</v>
      </c>
      <c r="BI39" s="176">
        <f t="shared" si="9"/>
        <v>8</v>
      </c>
      <c r="BJ39" s="182" t="str">
        <f t="shared" si="10"/>
        <v>66 - 69</v>
      </c>
      <c r="BK39" s="176">
        <f t="shared" si="11"/>
        <v>68</v>
      </c>
      <c r="BL39" s="176">
        <f t="shared" si="12"/>
        <v>15</v>
      </c>
      <c r="BM39" s="533"/>
      <c r="BN39" s="185">
        <v>12900</v>
      </c>
      <c r="BO39" s="180">
        <v>20</v>
      </c>
      <c r="BP39" s="178">
        <f t="shared" si="3"/>
        <v>14260</v>
      </c>
      <c r="BQ39" s="420" t="str">
        <f t="shared" si="4"/>
        <v>X</v>
      </c>
      <c r="BR39" s="185">
        <v>14000</v>
      </c>
      <c r="BS39" s="212" t="s">
        <v>3967</v>
      </c>
      <c r="BU39" s="10"/>
      <c r="BV39" s="488"/>
      <c r="BW39" s="489"/>
      <c r="BY39" s="489"/>
      <c r="BZ39" s="489"/>
      <c r="CA39" s="489"/>
      <c r="CX39" s="627">
        <v>36</v>
      </c>
      <c r="CY39" s="721" cm="1">
        <f t="array" ref="CY39">SUMPRODUCT((thacoLevel=$CX39)*(length))/COUNTIF(thacoLevel,CX39)</f>
        <v>68.75</v>
      </c>
      <c r="CZ39" s="722" cm="1">
        <f t="array" ref="CZ39">SUMPRODUCT((thacoLevel=$CX39)*(weight))/COUNTIF(thacoLevel,CX39)</f>
        <v>115500</v>
      </c>
      <c r="DA39" s="614">
        <f t="shared" si="8"/>
        <v>2</v>
      </c>
    </row>
    <row r="40" spans="1:105" ht="51" x14ac:dyDescent="0.2">
      <c r="A40" s="696">
        <v>38</v>
      </c>
      <c r="B40" s="286" t="s">
        <v>1300</v>
      </c>
      <c r="C40" s="286" t="s">
        <v>15988</v>
      </c>
      <c r="D40" s="258" t="s">
        <v>5497</v>
      </c>
      <c r="E40" s="736">
        <v>5</v>
      </c>
      <c r="F40" s="736">
        <v>1</v>
      </c>
      <c r="G40" s="737">
        <v>1</v>
      </c>
      <c r="H40" s="305" t="s">
        <v>3226</v>
      </c>
      <c r="I40" s="207" t="s">
        <v>3485</v>
      </c>
      <c r="J40" s="279" t="s">
        <v>6558</v>
      </c>
      <c r="K40" s="179" t="s">
        <v>4521</v>
      </c>
      <c r="L40" s="427" t="s">
        <v>5490</v>
      </c>
      <c r="M40" s="684">
        <v>6</v>
      </c>
      <c r="N40" s="685" t="s">
        <v>15741</v>
      </c>
      <c r="O40" s="684">
        <v>3000</v>
      </c>
      <c r="P40" s="427" t="s">
        <v>15822</v>
      </c>
      <c r="Q40" s="179">
        <v>0</v>
      </c>
      <c r="R40" s="180"/>
      <c r="S40" s="191">
        <v>15</v>
      </c>
      <c r="T40" s="191">
        <v>16</v>
      </c>
      <c r="U40" s="303">
        <v>8</v>
      </c>
      <c r="V40" s="303">
        <v>18</v>
      </c>
      <c r="W40" s="742">
        <v>0</v>
      </c>
      <c r="X40" s="184">
        <v>3</v>
      </c>
      <c r="Y40" s="184"/>
      <c r="Z40" s="184"/>
      <c r="AA40" s="184"/>
      <c r="AB40" s="219" t="s">
        <v>794</v>
      </c>
      <c r="AC40" s="183" t="s">
        <v>12251</v>
      </c>
      <c r="AD40" s="179" t="s">
        <v>640</v>
      </c>
      <c r="AE40" s="179" t="s">
        <v>4248</v>
      </c>
      <c r="AF40" s="177">
        <v>0</v>
      </c>
      <c r="AG40" s="177">
        <v>0</v>
      </c>
      <c r="AH40" s="177">
        <v>0</v>
      </c>
      <c r="AI40" s="177">
        <v>1</v>
      </c>
      <c r="AJ40" s="177">
        <v>0</v>
      </c>
      <c r="AK40" s="177">
        <v>0</v>
      </c>
      <c r="AL40" s="384">
        <v>0</v>
      </c>
      <c r="AM40" s="177">
        <v>0</v>
      </c>
      <c r="AN40" s="177">
        <v>0</v>
      </c>
      <c r="AO40" s="182">
        <v>69</v>
      </c>
      <c r="AP40" s="180"/>
      <c r="AQ40" s="180"/>
      <c r="AR40" s="180"/>
      <c r="AS40" s="180"/>
      <c r="AT40" s="180"/>
      <c r="AU40" s="180"/>
      <c r="AV40" s="180"/>
      <c r="AW40" s="180"/>
      <c r="AX40" s="180"/>
      <c r="AY40" s="180"/>
      <c r="AZ40" s="180"/>
      <c r="BA40" s="180"/>
      <c r="BB40" s="180"/>
      <c r="BC40" s="180"/>
      <c r="BD40" s="180"/>
      <c r="BE40" s="180"/>
      <c r="BF40" s="180"/>
      <c r="BG40" s="180"/>
      <c r="BH40" s="176">
        <f t="shared" si="2"/>
        <v>16</v>
      </c>
      <c r="BI40" s="176">
        <f t="shared" si="9"/>
        <v>8</v>
      </c>
      <c r="BJ40" s="182" t="str">
        <f t="shared" si="10"/>
        <v>70 - 74</v>
      </c>
      <c r="BK40" s="176">
        <f t="shared" si="11"/>
        <v>72</v>
      </c>
      <c r="BL40" s="176">
        <f t="shared" si="12"/>
        <v>16</v>
      </c>
      <c r="BM40" s="533"/>
      <c r="BN40" s="185">
        <v>12900</v>
      </c>
      <c r="BO40" s="180">
        <v>20</v>
      </c>
      <c r="BP40" s="178">
        <f t="shared" si="3"/>
        <v>14340</v>
      </c>
      <c r="BQ40" s="420" t="str">
        <f t="shared" si="4"/>
        <v>X</v>
      </c>
      <c r="BR40" s="185">
        <v>14000</v>
      </c>
      <c r="BS40" s="212" t="s">
        <v>3967</v>
      </c>
      <c r="BU40" s="10"/>
      <c r="BV40" s="488"/>
      <c r="BW40" s="489"/>
      <c r="BY40" s="489"/>
      <c r="BZ40" s="489"/>
      <c r="CA40" s="489"/>
      <c r="CX40" s="627">
        <v>40</v>
      </c>
      <c r="CY40" s="721" cm="1">
        <f t="array" ref="CY40">SUMPRODUCT((thacoLevel=$CX40)*(length))/COUNTIF(thacoLevel,CX40)</f>
        <v>300</v>
      </c>
      <c r="CZ40" s="722" cm="1">
        <f t="array" ref="CZ40">SUMPRODUCT((thacoLevel=$CX40)*(weight))/COUNTIF(thacoLevel,CX40)</f>
        <v>370000</v>
      </c>
      <c r="DA40" s="614">
        <f t="shared" si="8"/>
        <v>1</v>
      </c>
    </row>
    <row r="41" spans="1:105" ht="51" x14ac:dyDescent="0.2">
      <c r="A41" s="696">
        <v>39</v>
      </c>
      <c r="B41" s="286" t="s">
        <v>1300</v>
      </c>
      <c r="C41" s="286" t="s">
        <v>15989</v>
      </c>
      <c r="D41" s="258" t="s">
        <v>5497</v>
      </c>
      <c r="E41" s="736">
        <v>1</v>
      </c>
      <c r="F41" s="736">
        <v>1</v>
      </c>
      <c r="G41" s="737">
        <v>1</v>
      </c>
      <c r="H41" s="305" t="s">
        <v>3226</v>
      </c>
      <c r="I41" s="207" t="s">
        <v>3485</v>
      </c>
      <c r="J41" s="279" t="s">
        <v>6558</v>
      </c>
      <c r="K41" s="179" t="s">
        <v>4521</v>
      </c>
      <c r="L41" s="427" t="s">
        <v>5490</v>
      </c>
      <c r="M41" s="684">
        <v>6</v>
      </c>
      <c r="N41" s="685" t="s">
        <v>15741</v>
      </c>
      <c r="O41" s="684">
        <v>3000</v>
      </c>
      <c r="P41" s="427" t="s">
        <v>15822</v>
      </c>
      <c r="Q41" s="179">
        <v>0</v>
      </c>
      <c r="R41" s="180"/>
      <c r="S41" s="191">
        <v>15</v>
      </c>
      <c r="T41" s="191">
        <v>16</v>
      </c>
      <c r="U41" s="303">
        <v>8</v>
      </c>
      <c r="V41" s="303">
        <v>18</v>
      </c>
      <c r="W41" s="742">
        <v>0</v>
      </c>
      <c r="X41" s="184">
        <v>3</v>
      </c>
      <c r="Y41" s="184"/>
      <c r="Z41" s="184"/>
      <c r="AA41" s="184"/>
      <c r="AB41" s="219" t="s">
        <v>794</v>
      </c>
      <c r="AC41" s="183" t="s">
        <v>12251</v>
      </c>
      <c r="AD41" s="179" t="s">
        <v>640</v>
      </c>
      <c r="AE41" s="179" t="s">
        <v>4248</v>
      </c>
      <c r="AF41" s="177">
        <v>0</v>
      </c>
      <c r="AG41" s="177">
        <v>0</v>
      </c>
      <c r="AH41" s="177">
        <v>0</v>
      </c>
      <c r="AI41" s="177">
        <v>0</v>
      </c>
      <c r="AJ41" s="177">
        <v>0</v>
      </c>
      <c r="AK41" s="177">
        <v>0</v>
      </c>
      <c r="AL41" s="384">
        <v>0</v>
      </c>
      <c r="AM41" s="177">
        <v>0</v>
      </c>
      <c r="AN41" s="177">
        <v>0</v>
      </c>
      <c r="AO41" s="182">
        <v>75</v>
      </c>
      <c r="AP41" s="180"/>
      <c r="AQ41" s="180"/>
      <c r="AR41" s="180"/>
      <c r="AS41" s="180"/>
      <c r="AT41" s="180"/>
      <c r="AU41" s="180"/>
      <c r="AV41" s="180"/>
      <c r="AW41" s="180"/>
      <c r="AX41" s="180"/>
      <c r="AY41" s="180"/>
      <c r="AZ41" s="180"/>
      <c r="BA41" s="180"/>
      <c r="BB41" s="180"/>
      <c r="BC41" s="180"/>
      <c r="BD41" s="180"/>
      <c r="BE41" s="180"/>
      <c r="BF41" s="180"/>
      <c r="BG41" s="180"/>
      <c r="BH41" s="176">
        <f t="shared" si="2"/>
        <v>17</v>
      </c>
      <c r="BI41" s="176">
        <f t="shared" si="9"/>
        <v>7</v>
      </c>
      <c r="BJ41" s="182">
        <f t="shared" si="10"/>
        <v>75</v>
      </c>
      <c r="BK41" s="176">
        <f t="shared" si="11"/>
        <v>75</v>
      </c>
      <c r="BL41" s="176">
        <f t="shared" si="12"/>
        <v>17</v>
      </c>
      <c r="BM41" s="533"/>
      <c r="BN41" s="185">
        <v>12900</v>
      </c>
      <c r="BO41" s="180">
        <v>20</v>
      </c>
      <c r="BP41" s="178">
        <f t="shared" si="3"/>
        <v>14400</v>
      </c>
      <c r="BQ41" s="420" t="str">
        <f t="shared" si="4"/>
        <v>X</v>
      </c>
      <c r="BR41" s="185">
        <v>14000</v>
      </c>
      <c r="BS41" s="212" t="s">
        <v>3967</v>
      </c>
      <c r="CX41" s="627">
        <v>50</v>
      </c>
      <c r="CY41" s="721" cm="1">
        <f t="array" ref="CY41">SUMPRODUCT((thacoLevel=$CX41)*(length))/COUNTIF(thacoLevel,CX41)</f>
        <v>150</v>
      </c>
      <c r="CZ41" s="722" cm="1">
        <f t="array" ref="CZ41">SUMPRODUCT((thacoLevel=$CX41)*(weight))/COUNTIF(thacoLevel,CX41)</f>
        <v>111000</v>
      </c>
      <c r="DA41" s="614">
        <f t="shared" si="8"/>
        <v>1</v>
      </c>
    </row>
    <row r="42" spans="1:105" ht="38.25" x14ac:dyDescent="0.2">
      <c r="A42" s="697">
        <v>40</v>
      </c>
      <c r="B42" s="286" t="s">
        <v>4759</v>
      </c>
      <c r="C42" s="286" t="s">
        <v>4759</v>
      </c>
      <c r="D42" s="258" t="s">
        <v>5497</v>
      </c>
      <c r="E42" s="736">
        <v>1</v>
      </c>
      <c r="F42" s="736">
        <v>1</v>
      </c>
      <c r="G42" s="737">
        <v>4</v>
      </c>
      <c r="H42" s="305" t="s">
        <v>3486</v>
      </c>
      <c r="I42" s="208" t="s">
        <v>7154</v>
      </c>
      <c r="J42" s="280" t="s">
        <v>5436</v>
      </c>
      <c r="K42" s="179" t="s">
        <v>5229</v>
      </c>
      <c r="L42" s="427" t="s">
        <v>3491</v>
      </c>
      <c r="M42" s="684">
        <v>6.5</v>
      </c>
      <c r="N42" s="684" t="s">
        <v>16458</v>
      </c>
      <c r="O42" s="684">
        <v>1450</v>
      </c>
      <c r="P42" s="427" t="s">
        <v>15823</v>
      </c>
      <c r="Q42" s="179">
        <v>6</v>
      </c>
      <c r="R42" s="180"/>
      <c r="S42" s="179">
        <v>0</v>
      </c>
      <c r="T42" s="179">
        <v>0</v>
      </c>
      <c r="U42" s="174">
        <v>0</v>
      </c>
      <c r="V42" s="174">
        <v>0</v>
      </c>
      <c r="W42" s="742">
        <v>6</v>
      </c>
      <c r="X42" s="184"/>
      <c r="Y42" s="184"/>
      <c r="Z42" s="184"/>
      <c r="AA42" s="184"/>
      <c r="AB42" s="220"/>
      <c r="AC42" s="183" t="s">
        <v>10749</v>
      </c>
      <c r="AD42" s="179" t="s">
        <v>7475</v>
      </c>
      <c r="AE42" s="179" t="s">
        <v>4247</v>
      </c>
      <c r="AF42" s="177">
        <v>0</v>
      </c>
      <c r="AG42" s="177">
        <v>0</v>
      </c>
      <c r="AH42" s="177">
        <v>0</v>
      </c>
      <c r="AI42" s="177">
        <v>0</v>
      </c>
      <c r="AJ42" s="177">
        <v>0</v>
      </c>
      <c r="AK42" s="177">
        <v>0</v>
      </c>
      <c r="AL42" s="383">
        <v>10</v>
      </c>
      <c r="AM42" s="177">
        <v>0</v>
      </c>
      <c r="AN42" s="177">
        <v>0</v>
      </c>
      <c r="AO42" s="182">
        <v>0</v>
      </c>
      <c r="AP42" s="180"/>
      <c r="AQ42" s="180"/>
      <c r="AR42" s="180"/>
      <c r="AS42" s="180"/>
      <c r="AT42" s="180"/>
      <c r="AU42" s="180"/>
      <c r="AV42" s="180"/>
      <c r="AW42" s="180"/>
      <c r="AX42" s="180"/>
      <c r="AY42" s="180"/>
      <c r="AZ42" s="180"/>
      <c r="BA42" s="180"/>
      <c r="BB42" s="180"/>
      <c r="BC42" s="180"/>
      <c r="BD42" s="180"/>
      <c r="BE42" s="180"/>
      <c r="BF42" s="180"/>
      <c r="BG42" s="180"/>
      <c r="BH42" s="176">
        <f t="shared" si="2"/>
        <v>10</v>
      </c>
      <c r="BI42" s="176">
        <f t="shared" si="9"/>
        <v>10</v>
      </c>
      <c r="BJ42" s="182" t="str">
        <f t="shared" si="10"/>
        <v>10 - 80</v>
      </c>
      <c r="BK42" s="176">
        <f t="shared" si="11"/>
        <v>45</v>
      </c>
      <c r="BL42" s="176">
        <f t="shared" si="12"/>
        <v>10</v>
      </c>
      <c r="BM42" s="533"/>
      <c r="BN42" s="185">
        <v>1350</v>
      </c>
      <c r="BO42" s="180">
        <v>14</v>
      </c>
      <c r="BP42" s="178">
        <f t="shared" si="3"/>
        <v>1980</v>
      </c>
      <c r="BQ42" s="420" t="str">
        <f t="shared" si="4"/>
        <v>VII</v>
      </c>
      <c r="BR42" s="185"/>
      <c r="BS42" s="212" t="s">
        <v>3967</v>
      </c>
      <c r="BW42" s="10"/>
      <c r="BY42" s="10"/>
      <c r="BZ42" s="10"/>
      <c r="CA42" s="10"/>
      <c r="CX42" s="627">
        <v>67</v>
      </c>
      <c r="CY42" s="721" cm="1">
        <f t="array" ref="CY42">SUMPRODUCT((thacoLevel=$CX42)*(length))/COUNTIF(thacoLevel,CX42)</f>
        <v>100</v>
      </c>
      <c r="CZ42" s="722" cm="1">
        <f t="array" ref="CZ42">SUMPRODUCT((thacoLevel=$CX42)*(weight))/COUNTIF(thacoLevel,CX42)</f>
        <v>1400000</v>
      </c>
      <c r="DA42" s="614">
        <f t="shared" si="8"/>
        <v>1</v>
      </c>
    </row>
    <row r="43" spans="1:105" x14ac:dyDescent="0.2">
      <c r="A43" s="696">
        <v>41</v>
      </c>
      <c r="B43" s="286" t="s">
        <v>3677</v>
      </c>
      <c r="C43" s="286" t="s">
        <v>3677</v>
      </c>
      <c r="D43" s="258" t="s">
        <v>5497</v>
      </c>
      <c r="E43" s="736">
        <v>1</v>
      </c>
      <c r="F43" s="736">
        <v>4</v>
      </c>
      <c r="G43" s="737">
        <v>16</v>
      </c>
      <c r="H43" s="305" t="s">
        <v>795</v>
      </c>
      <c r="I43" s="207" t="s">
        <v>3485</v>
      </c>
      <c r="J43" s="279" t="s">
        <v>6551</v>
      </c>
      <c r="K43" s="179" t="s">
        <v>5230</v>
      </c>
      <c r="L43" s="427" t="s">
        <v>3491</v>
      </c>
      <c r="M43" s="684">
        <v>3.5</v>
      </c>
      <c r="N43" s="684" t="s">
        <v>15710</v>
      </c>
      <c r="O43" s="684">
        <v>90</v>
      </c>
      <c r="P43" s="427" t="s">
        <v>15730</v>
      </c>
      <c r="Q43" s="179">
        <v>5</v>
      </c>
      <c r="R43" s="180"/>
      <c r="S43" s="189">
        <v>8</v>
      </c>
      <c r="T43" s="189">
        <v>10</v>
      </c>
      <c r="U43" s="175">
        <v>3</v>
      </c>
      <c r="V43" s="175">
        <v>12</v>
      </c>
      <c r="W43" s="742">
        <v>12</v>
      </c>
      <c r="X43" s="184"/>
      <c r="Y43" s="184"/>
      <c r="Z43" s="184"/>
      <c r="AA43" s="184"/>
      <c r="AB43" s="220"/>
      <c r="AC43" s="183" t="s">
        <v>3107</v>
      </c>
      <c r="AD43" s="179" t="s">
        <v>640</v>
      </c>
      <c r="AE43" s="179" t="s">
        <v>4249</v>
      </c>
      <c r="AF43" s="177">
        <v>0</v>
      </c>
      <c r="AG43" s="177">
        <v>0</v>
      </c>
      <c r="AH43" s="177">
        <v>0</v>
      </c>
      <c r="AI43" s="177">
        <v>0</v>
      </c>
      <c r="AJ43" s="177">
        <v>0</v>
      </c>
      <c r="AK43" s="177">
        <v>0</v>
      </c>
      <c r="AL43" s="383">
        <v>4</v>
      </c>
      <c r="AM43" s="177">
        <v>0</v>
      </c>
      <c r="AN43" s="177">
        <v>0</v>
      </c>
      <c r="AO43" s="182">
        <v>0</v>
      </c>
      <c r="AP43" s="180"/>
      <c r="AQ43" s="180"/>
      <c r="AR43" s="180"/>
      <c r="AS43" s="180"/>
      <c r="AT43" s="180"/>
      <c r="AU43" s="180"/>
      <c r="AV43" s="180"/>
      <c r="AW43" s="180"/>
      <c r="AX43" s="180"/>
      <c r="AY43" s="180"/>
      <c r="AZ43" s="180"/>
      <c r="BA43" s="180"/>
      <c r="BB43" s="180"/>
      <c r="BC43" s="180"/>
      <c r="BD43" s="180"/>
      <c r="BE43" s="180"/>
      <c r="BF43" s="180"/>
      <c r="BG43" s="180"/>
      <c r="BH43" s="176">
        <f t="shared" si="2"/>
        <v>4</v>
      </c>
      <c r="BI43" s="176">
        <f t="shared" si="9"/>
        <v>15</v>
      </c>
      <c r="BJ43" s="182" t="str">
        <f t="shared" si="10"/>
        <v>4 - 32</v>
      </c>
      <c r="BK43" s="176">
        <f t="shared" si="11"/>
        <v>18</v>
      </c>
      <c r="BL43" s="176">
        <f t="shared" si="12"/>
        <v>4</v>
      </c>
      <c r="BM43" s="533"/>
      <c r="BN43" s="185">
        <v>170</v>
      </c>
      <c r="BO43" s="180">
        <v>5</v>
      </c>
      <c r="BP43" s="178">
        <f t="shared" si="3"/>
        <v>260</v>
      </c>
      <c r="BQ43" s="420" t="str">
        <f t="shared" si="4"/>
        <v>IV</v>
      </c>
      <c r="BR43" s="185"/>
      <c r="BS43" s="212" t="s">
        <v>3967</v>
      </c>
    </row>
    <row r="44" spans="1:105" x14ac:dyDescent="0.2">
      <c r="A44" s="697">
        <v>42</v>
      </c>
      <c r="B44" s="286" t="s">
        <v>3558</v>
      </c>
      <c r="C44" s="286" t="s">
        <v>3558</v>
      </c>
      <c r="D44" s="258" t="s">
        <v>5497</v>
      </c>
      <c r="E44" s="736">
        <v>1</v>
      </c>
      <c r="F44" s="736">
        <v>1</v>
      </c>
      <c r="G44" s="737">
        <v>12</v>
      </c>
      <c r="H44" s="305" t="s">
        <v>3486</v>
      </c>
      <c r="I44" s="207" t="s">
        <v>3560</v>
      </c>
      <c r="J44" s="279" t="s">
        <v>5550</v>
      </c>
      <c r="K44" s="179" t="s">
        <v>5230</v>
      </c>
      <c r="L44" s="427" t="s">
        <v>3491</v>
      </c>
      <c r="M44" s="684">
        <v>5</v>
      </c>
      <c r="N44" s="684" t="s">
        <v>15710</v>
      </c>
      <c r="O44" s="684">
        <v>225</v>
      </c>
      <c r="P44" s="179"/>
      <c r="Q44" s="179">
        <v>7</v>
      </c>
      <c r="R44" s="180"/>
      <c r="S44" s="189">
        <v>2</v>
      </c>
      <c r="T44" s="189">
        <v>4</v>
      </c>
      <c r="U44" s="174">
        <v>1</v>
      </c>
      <c r="V44" s="174">
        <v>1</v>
      </c>
      <c r="W44" s="742">
        <v>15</v>
      </c>
      <c r="X44" s="184"/>
      <c r="Y44" s="184"/>
      <c r="Z44" s="184"/>
      <c r="AA44" s="184"/>
      <c r="AB44" s="220"/>
      <c r="AC44" s="186" t="s">
        <v>3562</v>
      </c>
      <c r="AD44" s="179" t="s">
        <v>7471</v>
      </c>
      <c r="AE44" s="179" t="s">
        <v>4247</v>
      </c>
      <c r="AF44" s="177">
        <v>0</v>
      </c>
      <c r="AG44" s="177">
        <v>0</v>
      </c>
      <c r="AH44" s="177">
        <v>0</v>
      </c>
      <c r="AI44" s="177">
        <v>0</v>
      </c>
      <c r="AJ44" s="177">
        <v>0</v>
      </c>
      <c r="AK44" s="177">
        <v>0</v>
      </c>
      <c r="AL44" s="383">
        <v>3</v>
      </c>
      <c r="AM44" s="177">
        <v>0</v>
      </c>
      <c r="AN44" s="177">
        <v>0</v>
      </c>
      <c r="AO44" s="182">
        <v>3</v>
      </c>
      <c r="AP44" s="180"/>
      <c r="AQ44" s="180"/>
      <c r="AR44" s="180"/>
      <c r="AS44" s="180"/>
      <c r="AT44" s="180"/>
      <c r="AU44" s="180"/>
      <c r="AV44" s="180"/>
      <c r="AW44" s="180"/>
      <c r="AX44" s="180"/>
      <c r="AY44" s="180"/>
      <c r="AZ44" s="180"/>
      <c r="BA44" s="180"/>
      <c r="BB44" s="180"/>
      <c r="BC44" s="180"/>
      <c r="BD44" s="180"/>
      <c r="BE44" s="180"/>
      <c r="BF44" s="180"/>
      <c r="BG44" s="180"/>
      <c r="BH44" s="176">
        <f t="shared" si="2"/>
        <v>3</v>
      </c>
      <c r="BI44" s="176">
        <f t="shared" si="9"/>
        <v>16</v>
      </c>
      <c r="BJ44" s="182" t="str">
        <f t="shared" si="10"/>
        <v>6 - 27</v>
      </c>
      <c r="BK44" s="176">
        <f t="shared" si="11"/>
        <v>17</v>
      </c>
      <c r="BL44" s="176">
        <f t="shared" si="12"/>
        <v>3</v>
      </c>
      <c r="BM44" s="533"/>
      <c r="BN44" s="185">
        <v>85</v>
      </c>
      <c r="BO44" s="180">
        <v>4</v>
      </c>
      <c r="BP44" s="178">
        <f t="shared" si="3"/>
        <v>153</v>
      </c>
      <c r="BQ44" s="420" t="str">
        <f t="shared" si="4"/>
        <v>III</v>
      </c>
      <c r="BR44" s="185">
        <v>175</v>
      </c>
      <c r="BS44" s="212" t="s">
        <v>3967</v>
      </c>
    </row>
    <row r="45" spans="1:105" x14ac:dyDescent="0.2">
      <c r="A45" s="696">
        <v>43</v>
      </c>
      <c r="B45" s="286" t="s">
        <v>6880</v>
      </c>
      <c r="C45" s="286" t="s">
        <v>6880</v>
      </c>
      <c r="D45" s="258" t="s">
        <v>5497</v>
      </c>
      <c r="E45" s="736">
        <v>1</v>
      </c>
      <c r="F45" s="736">
        <v>2</v>
      </c>
      <c r="G45" s="737">
        <v>8</v>
      </c>
      <c r="H45" s="305" t="s">
        <v>3486</v>
      </c>
      <c r="I45" s="207" t="s">
        <v>3560</v>
      </c>
      <c r="J45" s="279" t="s">
        <v>5393</v>
      </c>
      <c r="K45" s="179" t="s">
        <v>5231</v>
      </c>
      <c r="L45" s="427" t="s">
        <v>5490</v>
      </c>
      <c r="M45" s="684">
        <v>8</v>
      </c>
      <c r="N45" s="684" t="s">
        <v>15710</v>
      </c>
      <c r="O45" s="684">
        <v>1150</v>
      </c>
      <c r="P45" s="427" t="s">
        <v>15731</v>
      </c>
      <c r="Q45" s="179">
        <v>7</v>
      </c>
      <c r="R45" s="180"/>
      <c r="S45" s="179">
        <v>1</v>
      </c>
      <c r="T45" s="179">
        <v>1</v>
      </c>
      <c r="U45" s="174">
        <v>1</v>
      </c>
      <c r="V45" s="174">
        <v>1</v>
      </c>
      <c r="W45" s="742">
        <v>12</v>
      </c>
      <c r="X45" s="184"/>
      <c r="Y45" s="184"/>
      <c r="Z45" s="184"/>
      <c r="AA45" s="184"/>
      <c r="AB45" s="220"/>
      <c r="AC45" s="186" t="s">
        <v>3564</v>
      </c>
      <c r="AD45" s="191" t="s">
        <v>7471</v>
      </c>
      <c r="AE45" s="191" t="s">
        <v>4247</v>
      </c>
      <c r="AF45" s="177">
        <v>0</v>
      </c>
      <c r="AG45" s="177">
        <v>0</v>
      </c>
      <c r="AH45" s="177">
        <v>0</v>
      </c>
      <c r="AI45" s="177">
        <v>0</v>
      </c>
      <c r="AJ45" s="177">
        <v>0</v>
      </c>
      <c r="AK45" s="177">
        <v>0</v>
      </c>
      <c r="AL45" s="383">
        <v>7</v>
      </c>
      <c r="AM45" s="177">
        <v>0</v>
      </c>
      <c r="AN45" s="177">
        <v>0</v>
      </c>
      <c r="AO45" s="182">
        <v>0</v>
      </c>
      <c r="AP45" s="180"/>
      <c r="AQ45" s="180"/>
      <c r="AR45" s="180"/>
      <c r="AS45" s="180"/>
      <c r="AT45" s="180"/>
      <c r="AU45" s="180"/>
      <c r="AV45" s="180"/>
      <c r="AW45" s="180"/>
      <c r="AX45" s="180"/>
      <c r="AY45" s="180"/>
      <c r="AZ45" s="180"/>
      <c r="BA45" s="180"/>
      <c r="BB45" s="180"/>
      <c r="BC45" s="180"/>
      <c r="BD45" s="180"/>
      <c r="BE45" s="180"/>
      <c r="BF45" s="180"/>
      <c r="BG45" s="180"/>
      <c r="BH45" s="176">
        <f t="shared" si="2"/>
        <v>7</v>
      </c>
      <c r="BI45" s="176">
        <f t="shared" si="9"/>
        <v>13</v>
      </c>
      <c r="BJ45" s="182" t="str">
        <f t="shared" si="10"/>
        <v>7 - 56</v>
      </c>
      <c r="BK45" s="176">
        <f t="shared" si="11"/>
        <v>32</v>
      </c>
      <c r="BL45" s="176">
        <f t="shared" si="12"/>
        <v>7</v>
      </c>
      <c r="BM45" s="533"/>
      <c r="BN45" s="185">
        <v>225</v>
      </c>
      <c r="BO45" s="180">
        <v>8</v>
      </c>
      <c r="BP45" s="178">
        <f t="shared" si="3"/>
        <v>481</v>
      </c>
      <c r="BQ45" s="420" t="str">
        <f t="shared" si="4"/>
        <v>IV</v>
      </c>
      <c r="BR45" s="185">
        <v>650</v>
      </c>
      <c r="BS45" s="212" t="s">
        <v>3967</v>
      </c>
    </row>
    <row r="46" spans="1:105" x14ac:dyDescent="0.2">
      <c r="A46" s="696">
        <v>44</v>
      </c>
      <c r="B46" s="286" t="s">
        <v>3559</v>
      </c>
      <c r="C46" s="286" t="s">
        <v>3559</v>
      </c>
      <c r="D46" s="258" t="s">
        <v>5497</v>
      </c>
      <c r="E46" s="736">
        <v>1</v>
      </c>
      <c r="F46" s="736">
        <v>1</v>
      </c>
      <c r="G46" s="737">
        <v>6</v>
      </c>
      <c r="H46" s="305" t="s">
        <v>3486</v>
      </c>
      <c r="I46" s="208" t="s">
        <v>5464</v>
      </c>
      <c r="J46" s="279" t="s">
        <v>4730</v>
      </c>
      <c r="K46" s="179" t="s">
        <v>5232</v>
      </c>
      <c r="L46" s="427" t="s">
        <v>3491</v>
      </c>
      <c r="M46" s="684">
        <v>4</v>
      </c>
      <c r="N46" s="684" t="s">
        <v>15710</v>
      </c>
      <c r="O46" s="684">
        <v>165</v>
      </c>
      <c r="P46" s="179"/>
      <c r="Q46" s="179">
        <v>7</v>
      </c>
      <c r="R46" s="180"/>
      <c r="S46" s="179">
        <v>1</v>
      </c>
      <c r="T46" s="179">
        <v>1</v>
      </c>
      <c r="U46" s="174">
        <v>1</v>
      </c>
      <c r="V46" s="174">
        <v>1</v>
      </c>
      <c r="W46" s="742">
        <v>12</v>
      </c>
      <c r="X46" s="184"/>
      <c r="Y46" s="184"/>
      <c r="Z46" s="184"/>
      <c r="AA46" s="184"/>
      <c r="AB46" s="220"/>
      <c r="AC46" s="186" t="s">
        <v>3565</v>
      </c>
      <c r="AD46" s="179" t="s">
        <v>7471</v>
      </c>
      <c r="AE46" s="179" t="s">
        <v>4247</v>
      </c>
      <c r="AF46" s="177">
        <v>0</v>
      </c>
      <c r="AG46" s="177">
        <v>0</v>
      </c>
      <c r="AH46" s="177">
        <v>0</v>
      </c>
      <c r="AI46" s="177">
        <v>0</v>
      </c>
      <c r="AJ46" s="177">
        <v>0</v>
      </c>
      <c r="AK46" s="177">
        <v>0</v>
      </c>
      <c r="AL46" s="383">
        <v>3</v>
      </c>
      <c r="AM46" s="177">
        <v>0</v>
      </c>
      <c r="AN46" s="177">
        <v>0</v>
      </c>
      <c r="AO46" s="182">
        <v>0</v>
      </c>
      <c r="AP46" s="180"/>
      <c r="AQ46" s="180"/>
      <c r="AR46" s="180"/>
      <c r="AS46" s="180"/>
      <c r="AT46" s="180"/>
      <c r="AU46" s="180"/>
      <c r="AV46" s="180"/>
      <c r="AW46" s="180"/>
      <c r="AX46" s="180"/>
      <c r="AY46" s="180"/>
      <c r="AZ46" s="180"/>
      <c r="BA46" s="180"/>
      <c r="BB46" s="180"/>
      <c r="BC46" s="180"/>
      <c r="BD46" s="180"/>
      <c r="BE46" s="180"/>
      <c r="BF46" s="180"/>
      <c r="BG46" s="180"/>
      <c r="BH46" s="176">
        <f t="shared" si="2"/>
        <v>3</v>
      </c>
      <c r="BI46" s="176">
        <f t="shared" si="9"/>
        <v>16</v>
      </c>
      <c r="BJ46" s="182" t="str">
        <f t="shared" si="10"/>
        <v>3 - 24</v>
      </c>
      <c r="BK46" s="176">
        <f t="shared" si="11"/>
        <v>14</v>
      </c>
      <c r="BL46" s="176">
        <f t="shared" si="12"/>
        <v>3</v>
      </c>
      <c r="BM46" s="533"/>
      <c r="BN46" s="185">
        <v>35</v>
      </c>
      <c r="BO46" s="180">
        <v>3</v>
      </c>
      <c r="BP46" s="178">
        <f t="shared" si="3"/>
        <v>77</v>
      </c>
      <c r="BQ46" s="420" t="str">
        <f t="shared" si="4"/>
        <v>II</v>
      </c>
      <c r="BR46" s="185">
        <v>120</v>
      </c>
      <c r="BS46" s="212" t="s">
        <v>3967</v>
      </c>
    </row>
    <row r="47" spans="1:105" ht="38.25" x14ac:dyDescent="0.2">
      <c r="A47" s="697">
        <v>45</v>
      </c>
      <c r="B47" s="286" t="s">
        <v>3628</v>
      </c>
      <c r="C47" s="286" t="s">
        <v>3628</v>
      </c>
      <c r="D47" s="258" t="s">
        <v>5497</v>
      </c>
      <c r="E47" s="736">
        <v>1</v>
      </c>
      <c r="F47" s="736">
        <v>1</v>
      </c>
      <c r="G47" s="737">
        <v>3</v>
      </c>
      <c r="H47" s="305" t="s">
        <v>3486</v>
      </c>
      <c r="I47" s="207" t="s">
        <v>3486</v>
      </c>
      <c r="J47" s="279" t="s">
        <v>3486</v>
      </c>
      <c r="K47" s="179" t="s">
        <v>5233</v>
      </c>
      <c r="L47" s="427" t="s">
        <v>3489</v>
      </c>
      <c r="M47" s="731">
        <v>0.25</v>
      </c>
      <c r="N47" s="684" t="s">
        <v>15710</v>
      </c>
      <c r="O47" s="684">
        <v>0.2</v>
      </c>
      <c r="P47" s="179"/>
      <c r="Q47" s="179">
        <v>9</v>
      </c>
      <c r="R47" s="180"/>
      <c r="S47" s="179">
        <v>1</v>
      </c>
      <c r="T47" s="179">
        <v>1</v>
      </c>
      <c r="U47" s="174">
        <v>1</v>
      </c>
      <c r="V47" s="174">
        <v>1</v>
      </c>
      <c r="W47" s="742">
        <v>1</v>
      </c>
      <c r="X47" s="184"/>
      <c r="Y47" s="184"/>
      <c r="Z47" s="184"/>
      <c r="AA47" s="184"/>
      <c r="AB47" s="220"/>
      <c r="AC47" s="183" t="s">
        <v>541</v>
      </c>
      <c r="AD47" s="179" t="s">
        <v>640</v>
      </c>
      <c r="AE47" s="179" t="s">
        <v>4247</v>
      </c>
      <c r="AF47" s="177">
        <v>0</v>
      </c>
      <c r="AG47" s="177">
        <v>0</v>
      </c>
      <c r="AH47" s="177">
        <v>0</v>
      </c>
      <c r="AI47" s="177">
        <v>0</v>
      </c>
      <c r="AJ47" s="177">
        <v>0</v>
      </c>
      <c r="AK47" s="177">
        <v>0</v>
      </c>
      <c r="AL47" s="382">
        <v>0</v>
      </c>
      <c r="AM47" s="177">
        <v>0</v>
      </c>
      <c r="AN47" s="177">
        <v>0</v>
      </c>
      <c r="AO47" s="182">
        <v>1</v>
      </c>
      <c r="AP47" s="180"/>
      <c r="AQ47" s="180"/>
      <c r="AR47" s="180"/>
      <c r="AS47" s="180"/>
      <c r="AT47" s="180"/>
      <c r="AU47" s="180"/>
      <c r="AV47" s="180"/>
      <c r="AW47" s="180"/>
      <c r="AX47" s="180"/>
      <c r="AY47" s="180"/>
      <c r="AZ47" s="180"/>
      <c r="BA47" s="180"/>
      <c r="BB47" s="180"/>
      <c r="BC47" s="180"/>
      <c r="BD47" s="180"/>
      <c r="BE47" s="180"/>
      <c r="BF47" s="180"/>
      <c r="BG47" s="180"/>
      <c r="BH47" s="176">
        <f t="shared" si="2"/>
        <v>0.5</v>
      </c>
      <c r="BI47" s="176">
        <f>IF(manualHD="",IF(COUNTIF(AP47:BG47,"")=18,IFERROR(INDEX(thac0array,MATCH(IF(manualHD="",IF(SUM($AG47:$AL47)/(0.01+fixedhp)&lt;1/40,ROUND(fixedhp/4.5,0),IF(eightsider=1,IF((AND(fixedhp&gt;0,fixedhp&lt;4)),1.125,1),IF(eightsider&gt;1,eightsider+IF(twosider*1.5+threesider*2+foursider*2.5+fivesider*3+sixsider*3.5+sevensider*4+fixedhp&gt;3,1,0),IF(sevensider=1,0.875,0.5)))),manualHD),hitDiceThac0,0)),21),MIN(IFERROR(INDEX(thac0array,MATCH(IF(AZ47="",AP47,ROUND(AP47+AZ47/2,0)),hitDiceThac0,0)),21),IFERROR(INDEX(thac0array,MATCH(MAX(AQ47:AS47),fighterThac0,0)),21),IFERROR(INDEX(thac0array,MATCH(MAX(AW47:BA47),clericThac0,0)),21),IFERROR(INDEX(thac0array,MATCH(MAX(BB47:BC47),thiefThac0,0)),21),IFERROR(INDEX(thac0array,MATCH(MAX(BD47:BG47),magicUserThac0,0)),21))),IFERROR(INDEX(thac0array,MATCH(BM47,hitDiceThac0),0),BM47))</f>
        <v>21</v>
      </c>
      <c r="BJ47" s="182">
        <f t="shared" si="10"/>
        <v>1</v>
      </c>
      <c r="BK47" s="176">
        <f t="shared" si="11"/>
        <v>1</v>
      </c>
      <c r="BL47" s="176">
        <f t="shared" si="12"/>
        <v>0</v>
      </c>
      <c r="BM47" s="533"/>
      <c r="BN47" s="192">
        <v>30</v>
      </c>
      <c r="BO47" s="193">
        <v>1</v>
      </c>
      <c r="BP47" s="178">
        <f t="shared" si="3"/>
        <v>31</v>
      </c>
      <c r="BQ47" s="420" t="str">
        <f t="shared" si="4"/>
        <v>II</v>
      </c>
      <c r="BR47" s="185"/>
      <c r="BS47" s="212" t="s">
        <v>3967</v>
      </c>
    </row>
    <row r="48" spans="1:105" ht="63.75" x14ac:dyDescent="0.2">
      <c r="A48" s="696">
        <v>46</v>
      </c>
      <c r="B48" s="286" t="s">
        <v>7757</v>
      </c>
      <c r="C48" s="286" t="s">
        <v>7757</v>
      </c>
      <c r="D48" s="258" t="s">
        <v>5497</v>
      </c>
      <c r="E48" s="736">
        <v>1</v>
      </c>
      <c r="F48" s="736">
        <v>4</v>
      </c>
      <c r="G48" s="737">
        <v>16</v>
      </c>
      <c r="H48" s="305" t="s">
        <v>3227</v>
      </c>
      <c r="I48" s="208" t="s">
        <v>635</v>
      </c>
      <c r="J48" s="280" t="s">
        <v>8713</v>
      </c>
      <c r="K48" s="191" t="s">
        <v>7758</v>
      </c>
      <c r="L48" s="427" t="s">
        <v>3489</v>
      </c>
      <c r="M48" s="686">
        <v>1.5</v>
      </c>
      <c r="N48" s="685" t="s">
        <v>15715</v>
      </c>
      <c r="O48" s="686">
        <v>4</v>
      </c>
      <c r="P48" s="427" t="s">
        <v>15732</v>
      </c>
      <c r="Q48" s="191">
        <v>3</v>
      </c>
      <c r="R48" s="180"/>
      <c r="S48" s="191">
        <v>13</v>
      </c>
      <c r="T48" s="191">
        <v>14</v>
      </c>
      <c r="U48" s="302">
        <v>4</v>
      </c>
      <c r="V48" s="302">
        <v>16</v>
      </c>
      <c r="W48" s="742">
        <v>12</v>
      </c>
      <c r="X48" s="184"/>
      <c r="Y48" s="184"/>
      <c r="Z48" s="184"/>
      <c r="AA48" s="184"/>
      <c r="AB48" s="220"/>
      <c r="AC48" s="419" t="s">
        <v>12123</v>
      </c>
      <c r="AD48" s="191" t="s">
        <v>1948</v>
      </c>
      <c r="AE48" s="191" t="s">
        <v>4249</v>
      </c>
      <c r="AF48" s="177">
        <v>0</v>
      </c>
      <c r="AG48" s="177">
        <v>0</v>
      </c>
      <c r="AH48" s="177">
        <v>1</v>
      </c>
      <c r="AI48" s="177">
        <v>0</v>
      </c>
      <c r="AJ48" s="177">
        <v>0</v>
      </c>
      <c r="AK48" s="177">
        <v>0</v>
      </c>
      <c r="AL48" s="382">
        <v>0</v>
      </c>
      <c r="AM48" s="177">
        <v>0</v>
      </c>
      <c r="AN48" s="177">
        <v>0</v>
      </c>
      <c r="AO48" s="182">
        <v>0</v>
      </c>
      <c r="AP48" s="180"/>
      <c r="AQ48" s="180"/>
      <c r="AR48" s="180"/>
      <c r="AS48" s="180"/>
      <c r="AT48" s="180"/>
      <c r="AU48" s="180"/>
      <c r="AV48" s="180"/>
      <c r="AW48" s="180"/>
      <c r="AX48" s="180"/>
      <c r="AY48" s="180"/>
      <c r="AZ48" s="180"/>
      <c r="BA48" s="180"/>
      <c r="BB48" s="180"/>
      <c r="BC48" s="180"/>
      <c r="BD48" s="180"/>
      <c r="BE48" s="180"/>
      <c r="BF48" s="180"/>
      <c r="BG48" s="180"/>
      <c r="BH48" s="176">
        <f t="shared" si="2"/>
        <v>0.5</v>
      </c>
      <c r="BI48" s="176">
        <f t="shared" si="9"/>
        <v>21</v>
      </c>
      <c r="BJ48" s="182" t="str">
        <f t="shared" si="10"/>
        <v>1 - 4</v>
      </c>
      <c r="BK48" s="176">
        <f t="shared" si="11"/>
        <v>3</v>
      </c>
      <c r="BL48" s="176">
        <f t="shared" si="12"/>
        <v>0</v>
      </c>
      <c r="BM48" s="535"/>
      <c r="BN48" s="185">
        <v>65</v>
      </c>
      <c r="BO48" s="180">
        <v>1</v>
      </c>
      <c r="BP48" s="178">
        <f t="shared" si="3"/>
        <v>68</v>
      </c>
      <c r="BQ48" s="420" t="str">
        <f t="shared" si="4"/>
        <v>III</v>
      </c>
      <c r="BR48" s="185">
        <v>175</v>
      </c>
      <c r="BS48" s="212" t="s">
        <v>3967</v>
      </c>
    </row>
    <row r="49" spans="1:71" x14ac:dyDescent="0.2">
      <c r="A49" s="697">
        <v>47</v>
      </c>
      <c r="B49" s="286" t="s">
        <v>3609</v>
      </c>
      <c r="C49" s="286" t="s">
        <v>3609</v>
      </c>
      <c r="D49" s="258" t="s">
        <v>5497</v>
      </c>
      <c r="E49" s="736">
        <v>1</v>
      </c>
      <c r="F49" s="736">
        <v>4</v>
      </c>
      <c r="G49" s="737">
        <v>24</v>
      </c>
      <c r="H49" s="305" t="s">
        <v>3486</v>
      </c>
      <c r="I49" s="208" t="s">
        <v>5464</v>
      </c>
      <c r="J49" s="280" t="s">
        <v>5935</v>
      </c>
      <c r="K49" s="191" t="s">
        <v>5231</v>
      </c>
      <c r="L49" s="427" t="s">
        <v>5490</v>
      </c>
      <c r="M49" s="686">
        <v>8.5</v>
      </c>
      <c r="N49" s="685" t="s">
        <v>15710</v>
      </c>
      <c r="O49" s="686">
        <v>2600</v>
      </c>
      <c r="P49" s="191"/>
      <c r="Q49" s="191">
        <v>7</v>
      </c>
      <c r="R49" s="180"/>
      <c r="S49" s="189">
        <v>2</v>
      </c>
      <c r="T49" s="189">
        <v>4</v>
      </c>
      <c r="U49" s="174">
        <v>1</v>
      </c>
      <c r="V49" s="174">
        <v>1</v>
      </c>
      <c r="W49" s="742">
        <v>15</v>
      </c>
      <c r="X49" s="184"/>
      <c r="Y49" s="184"/>
      <c r="Z49" s="184"/>
      <c r="AA49" s="184"/>
      <c r="AB49" s="220"/>
      <c r="AC49" s="183" t="s">
        <v>7202</v>
      </c>
      <c r="AD49" s="191" t="s">
        <v>7471</v>
      </c>
      <c r="AE49" s="191" t="s">
        <v>4247</v>
      </c>
      <c r="AF49" s="177">
        <v>0</v>
      </c>
      <c r="AG49" s="177">
        <v>0</v>
      </c>
      <c r="AH49" s="177">
        <v>0</v>
      </c>
      <c r="AI49" s="177">
        <v>0</v>
      </c>
      <c r="AJ49" s="177">
        <v>0</v>
      </c>
      <c r="AK49" s="177">
        <v>0</v>
      </c>
      <c r="AL49" s="383">
        <v>5</v>
      </c>
      <c r="AM49" s="177">
        <v>0</v>
      </c>
      <c r="AN49" s="177">
        <v>0</v>
      </c>
      <c r="AO49" s="182">
        <v>0</v>
      </c>
      <c r="AP49" s="180"/>
      <c r="AQ49" s="180"/>
      <c r="AR49" s="180"/>
      <c r="AS49" s="180"/>
      <c r="AT49" s="180"/>
      <c r="AU49" s="180"/>
      <c r="AV49" s="180"/>
      <c r="AW49" s="180"/>
      <c r="AX49" s="180"/>
      <c r="AY49" s="180"/>
      <c r="AZ49" s="180"/>
      <c r="BA49" s="180"/>
      <c r="BB49" s="180"/>
      <c r="BC49" s="180"/>
      <c r="BD49" s="180"/>
      <c r="BE49" s="180"/>
      <c r="BF49" s="180"/>
      <c r="BG49" s="180"/>
      <c r="BH49" s="176">
        <f t="shared" si="2"/>
        <v>5</v>
      </c>
      <c r="BI49" s="176">
        <f t="shared" si="9"/>
        <v>15</v>
      </c>
      <c r="BJ49" s="182" t="str">
        <f t="shared" si="10"/>
        <v>5 - 40</v>
      </c>
      <c r="BK49" s="176">
        <f t="shared" si="11"/>
        <v>23</v>
      </c>
      <c r="BL49" s="176">
        <f t="shared" si="12"/>
        <v>5</v>
      </c>
      <c r="BM49" s="533"/>
      <c r="BN49" s="185">
        <v>350</v>
      </c>
      <c r="BO49" s="180">
        <v>8</v>
      </c>
      <c r="BP49" s="178">
        <f t="shared" si="3"/>
        <v>534</v>
      </c>
      <c r="BQ49" s="420" t="str">
        <f t="shared" si="4"/>
        <v>V</v>
      </c>
      <c r="BR49" s="185">
        <v>175</v>
      </c>
      <c r="BS49" s="212" t="s">
        <v>3967</v>
      </c>
    </row>
    <row r="50" spans="1:71" x14ac:dyDescent="0.2">
      <c r="A50" s="696">
        <v>48</v>
      </c>
      <c r="B50" s="286" t="s">
        <v>5468</v>
      </c>
      <c r="C50" s="286" t="s">
        <v>5468</v>
      </c>
      <c r="D50" s="258" t="s">
        <v>5497</v>
      </c>
      <c r="E50" s="736">
        <v>63</v>
      </c>
      <c r="F50" s="736">
        <v>6</v>
      </c>
      <c r="G50" s="737">
        <v>36</v>
      </c>
      <c r="H50" s="305" t="s">
        <v>1296</v>
      </c>
      <c r="I50" s="208" t="s">
        <v>5469</v>
      </c>
      <c r="J50" s="280" t="s">
        <v>6558</v>
      </c>
      <c r="K50" s="191" t="s">
        <v>6782</v>
      </c>
      <c r="L50" s="427" t="s">
        <v>5490</v>
      </c>
      <c r="M50" s="686">
        <v>7</v>
      </c>
      <c r="N50" s="685" t="s">
        <v>15715</v>
      </c>
      <c r="O50" s="686">
        <v>270</v>
      </c>
      <c r="P50" s="427" t="s">
        <v>15733</v>
      </c>
      <c r="Q50" s="191">
        <v>5</v>
      </c>
      <c r="R50" s="180"/>
      <c r="S50" s="189">
        <v>5</v>
      </c>
      <c r="T50" s="189">
        <v>10</v>
      </c>
      <c r="U50" s="302">
        <v>2</v>
      </c>
      <c r="V50" s="302">
        <v>12</v>
      </c>
      <c r="W50" s="742">
        <v>9</v>
      </c>
      <c r="X50" s="184"/>
      <c r="Y50" s="184"/>
      <c r="Z50" s="184"/>
      <c r="AA50" s="184"/>
      <c r="AB50" s="220"/>
      <c r="AC50" s="183" t="s">
        <v>1265</v>
      </c>
      <c r="AD50" s="191" t="s">
        <v>5476</v>
      </c>
      <c r="AE50" s="191" t="s">
        <v>4250</v>
      </c>
      <c r="AF50" s="177">
        <v>0</v>
      </c>
      <c r="AG50" s="177">
        <v>0</v>
      </c>
      <c r="AH50" s="177">
        <v>0</v>
      </c>
      <c r="AI50" s="177">
        <v>0</v>
      </c>
      <c r="AJ50" s="177">
        <v>0</v>
      </c>
      <c r="AK50" s="177">
        <v>0</v>
      </c>
      <c r="AL50" s="383">
        <v>3</v>
      </c>
      <c r="AM50" s="177">
        <v>0</v>
      </c>
      <c r="AN50" s="177">
        <v>0</v>
      </c>
      <c r="AO50" s="182">
        <v>1</v>
      </c>
      <c r="AP50" s="180"/>
      <c r="AQ50" s="180"/>
      <c r="AR50" s="180"/>
      <c r="AS50" s="180"/>
      <c r="AT50" s="180"/>
      <c r="AU50" s="180"/>
      <c r="AV50" s="180"/>
      <c r="AW50" s="180"/>
      <c r="AX50" s="180"/>
      <c r="AY50" s="180"/>
      <c r="AZ50" s="180"/>
      <c r="BA50" s="180"/>
      <c r="BB50" s="180"/>
      <c r="BC50" s="180"/>
      <c r="BD50" s="180"/>
      <c r="BE50" s="180"/>
      <c r="BF50" s="180"/>
      <c r="BG50" s="180"/>
      <c r="BH50" s="176">
        <f t="shared" si="2"/>
        <v>3</v>
      </c>
      <c r="BI50" s="176">
        <f t="shared" si="9"/>
        <v>16</v>
      </c>
      <c r="BJ50" s="182" t="str">
        <f t="shared" si="10"/>
        <v>4 - 25</v>
      </c>
      <c r="BK50" s="176">
        <f t="shared" si="11"/>
        <v>15</v>
      </c>
      <c r="BL50" s="176">
        <f t="shared" si="12"/>
        <v>3</v>
      </c>
      <c r="BM50" s="533"/>
      <c r="BN50" s="185">
        <v>135</v>
      </c>
      <c r="BO50" s="180">
        <v>4</v>
      </c>
      <c r="BP50" s="178">
        <f t="shared" si="3"/>
        <v>195</v>
      </c>
      <c r="BQ50" s="420" t="str">
        <f t="shared" si="4"/>
        <v>III</v>
      </c>
      <c r="BR50" s="185">
        <v>120</v>
      </c>
      <c r="BS50" s="212" t="s">
        <v>3967</v>
      </c>
    </row>
    <row r="51" spans="1:71" x14ac:dyDescent="0.2">
      <c r="A51" s="696">
        <v>49</v>
      </c>
      <c r="B51" s="286" t="s">
        <v>5468</v>
      </c>
      <c r="C51" s="286" t="s">
        <v>5472</v>
      </c>
      <c r="D51" s="258" t="s">
        <v>5497</v>
      </c>
      <c r="E51" s="736">
        <v>3</v>
      </c>
      <c r="F51" s="736">
        <v>6</v>
      </c>
      <c r="G51" s="737">
        <v>36</v>
      </c>
      <c r="H51" s="305" t="s">
        <v>1296</v>
      </c>
      <c r="I51" s="208" t="s">
        <v>5469</v>
      </c>
      <c r="J51" s="280" t="s">
        <v>5936</v>
      </c>
      <c r="K51" s="191" t="s">
        <v>6782</v>
      </c>
      <c r="L51" s="427" t="s">
        <v>5490</v>
      </c>
      <c r="M51" s="686">
        <v>7.5</v>
      </c>
      <c r="N51" s="685" t="s">
        <v>15715</v>
      </c>
      <c r="O51" s="686">
        <v>330</v>
      </c>
      <c r="P51" s="427" t="s">
        <v>15733</v>
      </c>
      <c r="Q51" s="191">
        <v>4</v>
      </c>
      <c r="R51" s="180"/>
      <c r="S51" s="189">
        <v>5</v>
      </c>
      <c r="T51" s="189">
        <v>10</v>
      </c>
      <c r="U51" s="302">
        <v>2</v>
      </c>
      <c r="V51" s="302">
        <v>12</v>
      </c>
      <c r="W51" s="742">
        <v>9</v>
      </c>
      <c r="X51" s="184"/>
      <c r="Y51" s="184"/>
      <c r="Z51" s="184"/>
      <c r="AA51" s="184"/>
      <c r="AB51" s="220"/>
      <c r="AC51" s="183" t="s">
        <v>6151</v>
      </c>
      <c r="AD51" s="191" t="s">
        <v>5476</v>
      </c>
      <c r="AE51" s="191" t="s">
        <v>4250</v>
      </c>
      <c r="AF51" s="177">
        <v>0</v>
      </c>
      <c r="AG51" s="177">
        <v>0</v>
      </c>
      <c r="AH51" s="177">
        <v>1</v>
      </c>
      <c r="AI51" s="177">
        <v>0</v>
      </c>
      <c r="AJ51" s="177">
        <v>0</v>
      </c>
      <c r="AK51" s="177">
        <v>0</v>
      </c>
      <c r="AL51" s="385">
        <v>0</v>
      </c>
      <c r="AM51" s="177">
        <v>0</v>
      </c>
      <c r="AN51" s="177">
        <v>0</v>
      </c>
      <c r="AO51" s="195">
        <v>21</v>
      </c>
      <c r="AP51" s="187"/>
      <c r="AQ51" s="187"/>
      <c r="AR51" s="187"/>
      <c r="AS51" s="187"/>
      <c r="AT51" s="187"/>
      <c r="AU51" s="187"/>
      <c r="AV51" s="187"/>
      <c r="AW51" s="187"/>
      <c r="AX51" s="187"/>
      <c r="AY51" s="187"/>
      <c r="AZ51" s="187"/>
      <c r="BA51" s="187"/>
      <c r="BB51" s="187"/>
      <c r="BC51" s="187"/>
      <c r="BD51" s="187"/>
      <c r="BE51" s="187"/>
      <c r="BF51" s="187"/>
      <c r="BG51" s="187"/>
      <c r="BH51" s="176">
        <f t="shared" si="2"/>
        <v>4</v>
      </c>
      <c r="BI51" s="176">
        <f t="shared" si="9"/>
        <v>15</v>
      </c>
      <c r="BJ51" s="182" t="str">
        <f t="shared" si="10"/>
        <v>22 - 25</v>
      </c>
      <c r="BK51" s="176">
        <f t="shared" si="11"/>
        <v>24</v>
      </c>
      <c r="BL51" s="176">
        <f t="shared" si="12"/>
        <v>5</v>
      </c>
      <c r="BM51" s="533">
        <v>4</v>
      </c>
      <c r="BN51" s="187">
        <v>145</v>
      </c>
      <c r="BO51" s="187">
        <v>5</v>
      </c>
      <c r="BP51" s="178">
        <f t="shared" si="3"/>
        <v>265</v>
      </c>
      <c r="BQ51" s="420" t="str">
        <f t="shared" si="4"/>
        <v>III</v>
      </c>
      <c r="BR51" s="185">
        <v>175</v>
      </c>
      <c r="BS51" s="212" t="s">
        <v>3967</v>
      </c>
    </row>
    <row r="52" spans="1:71" x14ac:dyDescent="0.2">
      <c r="A52" s="697">
        <v>50</v>
      </c>
      <c r="B52" s="286" t="s">
        <v>5468</v>
      </c>
      <c r="C52" s="286" t="s">
        <v>9314</v>
      </c>
      <c r="D52" s="258" t="s">
        <v>5497</v>
      </c>
      <c r="E52" s="736">
        <v>2</v>
      </c>
      <c r="F52" s="736">
        <v>6</v>
      </c>
      <c r="G52" s="737">
        <v>36</v>
      </c>
      <c r="H52" s="305" t="s">
        <v>1296</v>
      </c>
      <c r="I52" s="208" t="s">
        <v>5469</v>
      </c>
      <c r="J52" s="280" t="s">
        <v>5936</v>
      </c>
      <c r="K52" s="191" t="s">
        <v>6782</v>
      </c>
      <c r="L52" s="427" t="s">
        <v>5490</v>
      </c>
      <c r="M52" s="686">
        <v>7.5</v>
      </c>
      <c r="N52" s="685" t="s">
        <v>15715</v>
      </c>
      <c r="O52" s="686">
        <v>330</v>
      </c>
      <c r="P52" s="427" t="s">
        <v>15733</v>
      </c>
      <c r="Q52" s="191">
        <v>4</v>
      </c>
      <c r="R52" s="180"/>
      <c r="S52" s="189">
        <v>5</v>
      </c>
      <c r="T52" s="189">
        <v>10</v>
      </c>
      <c r="U52" s="302">
        <v>2</v>
      </c>
      <c r="V52" s="302">
        <v>12</v>
      </c>
      <c r="W52" s="742">
        <v>9</v>
      </c>
      <c r="X52" s="184"/>
      <c r="Y52" s="184"/>
      <c r="Z52" s="184"/>
      <c r="AA52" s="184"/>
      <c r="AB52" s="220"/>
      <c r="AC52" s="183" t="s">
        <v>6151</v>
      </c>
      <c r="AD52" s="191" t="s">
        <v>5476</v>
      </c>
      <c r="AE52" s="191" t="s">
        <v>4250</v>
      </c>
      <c r="AF52" s="177">
        <v>0</v>
      </c>
      <c r="AG52" s="177">
        <v>0</v>
      </c>
      <c r="AH52" s="177">
        <v>1</v>
      </c>
      <c r="AI52" s="177">
        <v>0</v>
      </c>
      <c r="AJ52" s="177">
        <v>0</v>
      </c>
      <c r="AK52" s="177">
        <v>0</v>
      </c>
      <c r="AL52" s="385">
        <v>0</v>
      </c>
      <c r="AM52" s="177">
        <v>0</v>
      </c>
      <c r="AN52" s="177">
        <v>0</v>
      </c>
      <c r="AO52" s="195">
        <v>21</v>
      </c>
      <c r="AP52" s="187"/>
      <c r="AQ52" s="187"/>
      <c r="AR52" s="187"/>
      <c r="AS52" s="187"/>
      <c r="AT52" s="187"/>
      <c r="AU52" s="187"/>
      <c r="AV52" s="187"/>
      <c r="AW52" s="187"/>
      <c r="AX52" s="187"/>
      <c r="AY52" s="187"/>
      <c r="AZ52" s="187"/>
      <c r="BA52" s="187"/>
      <c r="BB52" s="187"/>
      <c r="BC52" s="187"/>
      <c r="BD52" s="187"/>
      <c r="BE52" s="187"/>
      <c r="BF52" s="187"/>
      <c r="BG52" s="187"/>
      <c r="BH52" s="176">
        <f t="shared" si="2"/>
        <v>4</v>
      </c>
      <c r="BI52" s="176">
        <f t="shared" si="9"/>
        <v>15</v>
      </c>
      <c r="BJ52" s="182" t="str">
        <f t="shared" si="10"/>
        <v>22 - 25</v>
      </c>
      <c r="BK52" s="176">
        <f t="shared" si="11"/>
        <v>24</v>
      </c>
      <c r="BL52" s="176">
        <f t="shared" si="12"/>
        <v>5</v>
      </c>
      <c r="BM52" s="533">
        <v>4</v>
      </c>
      <c r="BN52" s="187">
        <v>145</v>
      </c>
      <c r="BO52" s="187">
        <v>5</v>
      </c>
      <c r="BP52" s="178">
        <f t="shared" si="3"/>
        <v>265</v>
      </c>
      <c r="BQ52" s="420" t="str">
        <f t="shared" si="4"/>
        <v>III</v>
      </c>
      <c r="BR52" s="185">
        <v>175</v>
      </c>
      <c r="BS52" s="212" t="s">
        <v>3967</v>
      </c>
    </row>
    <row r="53" spans="1:71" x14ac:dyDescent="0.2">
      <c r="A53" s="696">
        <v>51</v>
      </c>
      <c r="B53" s="286" t="s">
        <v>5468</v>
      </c>
      <c r="C53" s="286" t="s">
        <v>5477</v>
      </c>
      <c r="D53" s="258" t="s">
        <v>5497</v>
      </c>
      <c r="E53" s="736">
        <v>2</v>
      </c>
      <c r="F53" s="736">
        <v>6</v>
      </c>
      <c r="G53" s="737">
        <v>36</v>
      </c>
      <c r="H53" s="305" t="s">
        <v>1296</v>
      </c>
      <c r="I53" s="208" t="s">
        <v>5469</v>
      </c>
      <c r="J53" s="280" t="s">
        <v>3313</v>
      </c>
      <c r="K53" s="191" t="s">
        <v>6782</v>
      </c>
      <c r="L53" s="427" t="s">
        <v>5490</v>
      </c>
      <c r="M53" s="686">
        <v>8</v>
      </c>
      <c r="N53" s="685" t="s">
        <v>15715</v>
      </c>
      <c r="O53" s="686">
        <v>400</v>
      </c>
      <c r="P53" s="427" t="s">
        <v>15733</v>
      </c>
      <c r="Q53" s="191">
        <v>3</v>
      </c>
      <c r="R53" s="180"/>
      <c r="S53" s="189">
        <v>5</v>
      </c>
      <c r="T53" s="189">
        <v>10</v>
      </c>
      <c r="U53" s="302">
        <v>2</v>
      </c>
      <c r="V53" s="302">
        <v>12</v>
      </c>
      <c r="W53" s="742">
        <v>9</v>
      </c>
      <c r="X53" s="184"/>
      <c r="Y53" s="184"/>
      <c r="Z53" s="184"/>
      <c r="AA53" s="184"/>
      <c r="AB53" s="220"/>
      <c r="AC53" s="183" t="s">
        <v>6152</v>
      </c>
      <c r="AD53" s="191" t="s">
        <v>5476</v>
      </c>
      <c r="AE53" s="191" t="s">
        <v>4250</v>
      </c>
      <c r="AF53" s="177">
        <v>0</v>
      </c>
      <c r="AG53" s="177">
        <v>1</v>
      </c>
      <c r="AH53" s="177">
        <v>0</v>
      </c>
      <c r="AI53" s="177">
        <v>0</v>
      </c>
      <c r="AJ53" s="177">
        <v>0</v>
      </c>
      <c r="AK53" s="177">
        <v>0</v>
      </c>
      <c r="AL53" s="385">
        <v>0</v>
      </c>
      <c r="AM53" s="177">
        <v>0</v>
      </c>
      <c r="AN53" s="177">
        <v>0</v>
      </c>
      <c r="AO53" s="195">
        <v>27</v>
      </c>
      <c r="AP53" s="187"/>
      <c r="AQ53" s="187"/>
      <c r="AR53" s="187"/>
      <c r="AS53" s="187"/>
      <c r="AT53" s="187"/>
      <c r="AU53" s="187"/>
      <c r="AV53" s="187"/>
      <c r="AW53" s="187"/>
      <c r="AX53" s="187"/>
      <c r="AY53" s="187"/>
      <c r="AZ53" s="187"/>
      <c r="BA53" s="187"/>
      <c r="BB53" s="187"/>
      <c r="BC53" s="187"/>
      <c r="BD53" s="187"/>
      <c r="BE53" s="187"/>
      <c r="BF53" s="187"/>
      <c r="BG53" s="187"/>
      <c r="BH53" s="176">
        <f t="shared" si="2"/>
        <v>4</v>
      </c>
      <c r="BI53" s="176">
        <f t="shared" si="9"/>
        <v>15</v>
      </c>
      <c r="BJ53" s="182" t="str">
        <f t="shared" si="10"/>
        <v>28 - 30</v>
      </c>
      <c r="BK53" s="176">
        <f t="shared" si="11"/>
        <v>29</v>
      </c>
      <c r="BL53" s="176">
        <f t="shared" si="12"/>
        <v>7</v>
      </c>
      <c r="BM53" s="533">
        <v>4</v>
      </c>
      <c r="BN53" s="187">
        <v>155</v>
      </c>
      <c r="BO53" s="187">
        <v>5</v>
      </c>
      <c r="BP53" s="178">
        <f t="shared" si="3"/>
        <v>300</v>
      </c>
      <c r="BQ53" s="420" t="str">
        <f t="shared" si="4"/>
        <v>IV</v>
      </c>
      <c r="BR53" s="185">
        <v>175</v>
      </c>
      <c r="BS53" s="212" t="s">
        <v>3967</v>
      </c>
    </row>
    <row r="54" spans="1:71" x14ac:dyDescent="0.2">
      <c r="A54" s="697">
        <v>52</v>
      </c>
      <c r="B54" s="286" t="s">
        <v>5468</v>
      </c>
      <c r="C54" s="286" t="s">
        <v>9315</v>
      </c>
      <c r="D54" s="258" t="s">
        <v>5497</v>
      </c>
      <c r="E54" s="736">
        <v>2</v>
      </c>
      <c r="F54" s="736">
        <v>6</v>
      </c>
      <c r="G54" s="737">
        <v>36</v>
      </c>
      <c r="H54" s="305" t="s">
        <v>1296</v>
      </c>
      <c r="I54" s="208" t="s">
        <v>5469</v>
      </c>
      <c r="J54" s="280" t="s">
        <v>6558</v>
      </c>
      <c r="K54" s="191" t="s">
        <v>6782</v>
      </c>
      <c r="L54" s="427" t="s">
        <v>5490</v>
      </c>
      <c r="M54" s="686">
        <v>7</v>
      </c>
      <c r="N54" s="685" t="s">
        <v>15715</v>
      </c>
      <c r="O54" s="686">
        <v>270</v>
      </c>
      <c r="P54" s="427" t="s">
        <v>15733</v>
      </c>
      <c r="Q54" s="191">
        <v>5</v>
      </c>
      <c r="R54" s="180"/>
      <c r="S54" s="189">
        <v>5</v>
      </c>
      <c r="T54" s="189">
        <v>10</v>
      </c>
      <c r="U54" s="302">
        <v>2</v>
      </c>
      <c r="V54" s="302">
        <v>12</v>
      </c>
      <c r="W54" s="742">
        <v>9</v>
      </c>
      <c r="X54" s="184"/>
      <c r="Y54" s="184"/>
      <c r="Z54" s="184"/>
      <c r="AA54" s="184"/>
      <c r="AB54" s="220"/>
      <c r="AC54" s="183" t="s">
        <v>5650</v>
      </c>
      <c r="AD54" s="191" t="s">
        <v>5476</v>
      </c>
      <c r="AE54" s="191" t="s">
        <v>4250</v>
      </c>
      <c r="AF54" s="177">
        <v>0</v>
      </c>
      <c r="AG54" s="177">
        <v>0</v>
      </c>
      <c r="AH54" s="177">
        <v>0</v>
      </c>
      <c r="AI54" s="177">
        <v>0</v>
      </c>
      <c r="AJ54" s="177">
        <v>0</v>
      </c>
      <c r="AK54" s="177">
        <v>0</v>
      </c>
      <c r="AL54" s="383">
        <v>3</v>
      </c>
      <c r="AM54" s="177">
        <v>0</v>
      </c>
      <c r="AN54" s="177">
        <v>0</v>
      </c>
      <c r="AO54" s="182">
        <v>1</v>
      </c>
      <c r="AP54" s="180">
        <v>3</v>
      </c>
      <c r="AQ54" s="180"/>
      <c r="AR54" s="180"/>
      <c r="AS54" s="180"/>
      <c r="AT54" s="180"/>
      <c r="AU54" s="180"/>
      <c r="AV54" s="180"/>
      <c r="AW54" s="180"/>
      <c r="AX54" s="180"/>
      <c r="AY54" s="180"/>
      <c r="AZ54" s="180">
        <v>5</v>
      </c>
      <c r="BA54" s="180"/>
      <c r="BB54" s="180"/>
      <c r="BC54" s="180"/>
      <c r="BD54" s="180"/>
      <c r="BE54" s="180"/>
      <c r="BF54" s="180"/>
      <c r="BG54" s="180"/>
      <c r="BH54" s="176" t="str">
        <f t="shared" si="2"/>
        <v>class level</v>
      </c>
      <c r="BI54" s="176">
        <f t="shared" si="9"/>
        <v>13</v>
      </c>
      <c r="BJ54" s="182" t="str">
        <f t="shared" si="10"/>
        <v>8 - 41</v>
      </c>
      <c r="BK54" s="176">
        <f t="shared" si="11"/>
        <v>25</v>
      </c>
      <c r="BL54" s="176">
        <f t="shared" si="12"/>
        <v>5</v>
      </c>
      <c r="BM54" s="533"/>
      <c r="BN54" s="185">
        <v>450</v>
      </c>
      <c r="BO54" s="180">
        <v>6</v>
      </c>
      <c r="BP54" s="178">
        <f t="shared" si="3"/>
        <v>600</v>
      </c>
      <c r="BQ54" s="420" t="str">
        <f t="shared" si="4"/>
        <v>V</v>
      </c>
      <c r="BR54" s="185">
        <v>120</v>
      </c>
      <c r="BS54" s="464" t="s">
        <v>9615</v>
      </c>
    </row>
    <row r="55" spans="1:71" x14ac:dyDescent="0.2">
      <c r="A55" s="696">
        <v>53</v>
      </c>
      <c r="B55" s="286" t="s">
        <v>5468</v>
      </c>
      <c r="C55" s="286" t="s">
        <v>9316</v>
      </c>
      <c r="D55" s="258" t="s">
        <v>5497</v>
      </c>
      <c r="E55" s="736">
        <v>2</v>
      </c>
      <c r="F55" s="736">
        <v>6</v>
      </c>
      <c r="G55" s="737">
        <v>36</v>
      </c>
      <c r="H55" s="305" t="s">
        <v>1296</v>
      </c>
      <c r="I55" s="208" t="s">
        <v>5469</v>
      </c>
      <c r="J55" s="280" t="s">
        <v>6558</v>
      </c>
      <c r="K55" s="191" t="s">
        <v>6782</v>
      </c>
      <c r="L55" s="427" t="s">
        <v>5490</v>
      </c>
      <c r="M55" s="686">
        <v>7</v>
      </c>
      <c r="N55" s="685" t="s">
        <v>15715</v>
      </c>
      <c r="O55" s="686">
        <v>270</v>
      </c>
      <c r="P55" s="427" t="s">
        <v>15733</v>
      </c>
      <c r="Q55" s="191">
        <v>5</v>
      </c>
      <c r="R55" s="180"/>
      <c r="S55" s="189">
        <v>5</v>
      </c>
      <c r="T55" s="189">
        <v>10</v>
      </c>
      <c r="U55" s="302">
        <v>2</v>
      </c>
      <c r="V55" s="302">
        <v>12</v>
      </c>
      <c r="W55" s="742">
        <v>9</v>
      </c>
      <c r="X55" s="184"/>
      <c r="Y55" s="184"/>
      <c r="Z55" s="184"/>
      <c r="AA55" s="184"/>
      <c r="AB55" s="220"/>
      <c r="AC55" s="183" t="s">
        <v>5651</v>
      </c>
      <c r="AD55" s="191" t="s">
        <v>5476</v>
      </c>
      <c r="AE55" s="191" t="s">
        <v>4250</v>
      </c>
      <c r="AF55" s="177">
        <v>0</v>
      </c>
      <c r="AG55" s="177">
        <v>0</v>
      </c>
      <c r="AH55" s="177">
        <v>0</v>
      </c>
      <c r="AI55" s="177">
        <v>0</v>
      </c>
      <c r="AJ55" s="177">
        <v>0</v>
      </c>
      <c r="AK55" s="177">
        <v>0</v>
      </c>
      <c r="AL55" s="383">
        <v>3</v>
      </c>
      <c r="AM55" s="177">
        <v>0</v>
      </c>
      <c r="AN55" s="177">
        <v>0</v>
      </c>
      <c r="AO55" s="182">
        <v>1</v>
      </c>
      <c r="AP55" s="180">
        <v>3</v>
      </c>
      <c r="AQ55" s="180"/>
      <c r="AR55" s="180"/>
      <c r="AS55" s="180"/>
      <c r="AT55" s="180"/>
      <c r="AU55" s="180"/>
      <c r="AV55" s="180"/>
      <c r="AW55" s="180"/>
      <c r="AX55" s="180"/>
      <c r="AY55" s="180"/>
      <c r="AZ55" s="180">
        <v>5</v>
      </c>
      <c r="BA55" s="180"/>
      <c r="BB55" s="180"/>
      <c r="BC55" s="180"/>
      <c r="BD55" s="180"/>
      <c r="BE55" s="180"/>
      <c r="BF55" s="180"/>
      <c r="BG55" s="180">
        <v>2</v>
      </c>
      <c r="BH55" s="176" t="str">
        <f t="shared" si="2"/>
        <v>class level</v>
      </c>
      <c r="BI55" s="176">
        <f t="shared" si="9"/>
        <v>13</v>
      </c>
      <c r="BJ55" s="182" t="str">
        <f t="shared" si="10"/>
        <v>8 - 41</v>
      </c>
      <c r="BK55" s="176">
        <f t="shared" si="11"/>
        <v>25</v>
      </c>
      <c r="BL55" s="176">
        <f t="shared" si="12"/>
        <v>5</v>
      </c>
      <c r="BM55" s="533"/>
      <c r="BN55" s="185">
        <v>450</v>
      </c>
      <c r="BO55" s="180">
        <v>6</v>
      </c>
      <c r="BP55" s="178">
        <f t="shared" si="3"/>
        <v>600</v>
      </c>
      <c r="BQ55" s="420" t="str">
        <f t="shared" si="4"/>
        <v>V</v>
      </c>
      <c r="BR55" s="185">
        <v>120</v>
      </c>
      <c r="BS55" s="464" t="s">
        <v>9615</v>
      </c>
    </row>
    <row r="56" spans="1:71" x14ac:dyDescent="0.2">
      <c r="A56" s="696">
        <v>54</v>
      </c>
      <c r="B56" s="286" t="s">
        <v>5481</v>
      </c>
      <c r="C56" s="286" t="s">
        <v>5481</v>
      </c>
      <c r="D56" s="258" t="s">
        <v>5497</v>
      </c>
      <c r="E56" s="736">
        <v>1</v>
      </c>
      <c r="F56" s="736">
        <v>1</v>
      </c>
      <c r="G56" s="737">
        <v>2</v>
      </c>
      <c r="H56" s="305" t="s">
        <v>3486</v>
      </c>
      <c r="I56" s="208" t="s">
        <v>2342</v>
      </c>
      <c r="J56" s="280" t="s">
        <v>5937</v>
      </c>
      <c r="K56" s="191" t="s">
        <v>5234</v>
      </c>
      <c r="L56" s="427" t="s">
        <v>5490</v>
      </c>
      <c r="M56" s="686">
        <v>12.5</v>
      </c>
      <c r="N56" s="685" t="s">
        <v>15710</v>
      </c>
      <c r="O56" s="686">
        <v>9000</v>
      </c>
      <c r="P56" s="427" t="s">
        <v>15822</v>
      </c>
      <c r="Q56" s="191">
        <v>-2</v>
      </c>
      <c r="R56" s="180"/>
      <c r="S56" s="191">
        <v>1</v>
      </c>
      <c r="T56" s="191">
        <v>1</v>
      </c>
      <c r="U56" s="174">
        <v>1</v>
      </c>
      <c r="V56" s="174">
        <v>1</v>
      </c>
      <c r="W56" s="742">
        <v>14</v>
      </c>
      <c r="X56" s="184"/>
      <c r="Y56" s="184"/>
      <c r="Z56" s="184">
        <v>3</v>
      </c>
      <c r="AA56" s="184"/>
      <c r="AB56" s="220"/>
      <c r="AC56" s="183" t="s">
        <v>4986</v>
      </c>
      <c r="AD56" s="179" t="s">
        <v>640</v>
      </c>
      <c r="AE56" s="179" t="s">
        <v>4247</v>
      </c>
      <c r="AF56" s="177">
        <v>0</v>
      </c>
      <c r="AG56" s="177">
        <v>0</v>
      </c>
      <c r="AH56" s="177">
        <v>0</v>
      </c>
      <c r="AI56" s="177">
        <v>0</v>
      </c>
      <c r="AJ56" s="177">
        <v>0</v>
      </c>
      <c r="AK56" s="177">
        <v>0</v>
      </c>
      <c r="AL56" s="383">
        <v>9</v>
      </c>
      <c r="AM56" s="177">
        <v>0</v>
      </c>
      <c r="AN56" s="177">
        <v>0</v>
      </c>
      <c r="AO56" s="182">
        <v>0</v>
      </c>
      <c r="AP56" s="180"/>
      <c r="AQ56" s="180"/>
      <c r="AR56" s="180"/>
      <c r="AS56" s="180"/>
      <c r="AT56" s="180"/>
      <c r="AU56" s="180"/>
      <c r="AV56" s="180"/>
      <c r="AW56" s="180"/>
      <c r="AX56" s="180"/>
      <c r="AY56" s="180"/>
      <c r="AZ56" s="180"/>
      <c r="BA56" s="180"/>
      <c r="BB56" s="180"/>
      <c r="BC56" s="180"/>
      <c r="BD56" s="180"/>
      <c r="BE56" s="180"/>
      <c r="BF56" s="180"/>
      <c r="BG56" s="180"/>
      <c r="BH56" s="176">
        <f t="shared" si="2"/>
        <v>9</v>
      </c>
      <c r="BI56" s="176">
        <f t="shared" si="9"/>
        <v>12</v>
      </c>
      <c r="BJ56" s="182" t="str">
        <f t="shared" si="10"/>
        <v>9 - 72</v>
      </c>
      <c r="BK56" s="176">
        <f t="shared" si="11"/>
        <v>41</v>
      </c>
      <c r="BL56" s="176">
        <f t="shared" si="12"/>
        <v>9</v>
      </c>
      <c r="BM56" s="533"/>
      <c r="BN56" s="185">
        <v>2300</v>
      </c>
      <c r="BO56" s="180">
        <v>12</v>
      </c>
      <c r="BP56" s="178">
        <f t="shared" si="3"/>
        <v>2792</v>
      </c>
      <c r="BQ56" s="420" t="str">
        <f t="shared" si="4"/>
        <v>VII</v>
      </c>
      <c r="BR56" s="185"/>
      <c r="BS56" s="212" t="s">
        <v>3967</v>
      </c>
    </row>
    <row r="57" spans="1:71" x14ac:dyDescent="0.2">
      <c r="A57" s="697">
        <v>55</v>
      </c>
      <c r="B57" s="286" t="s">
        <v>5485</v>
      </c>
      <c r="C57" s="286" t="s">
        <v>5485</v>
      </c>
      <c r="D57" s="258" t="s">
        <v>5497</v>
      </c>
      <c r="E57" s="736">
        <v>1</v>
      </c>
      <c r="F57" s="736">
        <v>1</v>
      </c>
      <c r="G57" s="737">
        <v>20</v>
      </c>
      <c r="H57" s="305" t="s">
        <v>3486</v>
      </c>
      <c r="I57" s="208" t="s">
        <v>5464</v>
      </c>
      <c r="J57" s="280" t="s">
        <v>5938</v>
      </c>
      <c r="K57" s="191" t="s">
        <v>5231</v>
      </c>
      <c r="L57" s="427" t="s">
        <v>5490</v>
      </c>
      <c r="M57" s="686">
        <v>8</v>
      </c>
      <c r="N57" s="685" t="s">
        <v>15710</v>
      </c>
      <c r="O57" s="686">
        <v>1650</v>
      </c>
      <c r="P57" s="191"/>
      <c r="Q57" s="191">
        <v>7</v>
      </c>
      <c r="R57" s="180"/>
      <c r="S57" s="189">
        <v>2</v>
      </c>
      <c r="T57" s="189">
        <v>4</v>
      </c>
      <c r="U57" s="174">
        <v>1</v>
      </c>
      <c r="V57" s="174">
        <v>1</v>
      </c>
      <c r="W57" s="742">
        <v>15</v>
      </c>
      <c r="X57" s="184"/>
      <c r="Y57" s="184"/>
      <c r="Z57" s="184"/>
      <c r="AA57" s="184"/>
      <c r="AB57" s="220"/>
      <c r="AC57" s="183" t="s">
        <v>5466</v>
      </c>
      <c r="AD57" s="191" t="s">
        <v>7471</v>
      </c>
      <c r="AE57" s="191" t="s">
        <v>4247</v>
      </c>
      <c r="AF57" s="177">
        <v>0</v>
      </c>
      <c r="AG57" s="177">
        <v>0</v>
      </c>
      <c r="AH57" s="177">
        <v>0</v>
      </c>
      <c r="AI57" s="177">
        <v>0</v>
      </c>
      <c r="AJ57" s="177">
        <v>0</v>
      </c>
      <c r="AK57" s="177">
        <v>0</v>
      </c>
      <c r="AL57" s="383">
        <v>4</v>
      </c>
      <c r="AM57" s="177">
        <v>0</v>
      </c>
      <c r="AN57" s="177">
        <v>0</v>
      </c>
      <c r="AO57" s="182">
        <v>0</v>
      </c>
      <c r="AP57" s="180"/>
      <c r="AQ57" s="180"/>
      <c r="AR57" s="180"/>
      <c r="AS57" s="180"/>
      <c r="AT57" s="180"/>
      <c r="AU57" s="180"/>
      <c r="AV57" s="180"/>
      <c r="AW57" s="180"/>
      <c r="AX57" s="180"/>
      <c r="AY57" s="180"/>
      <c r="AZ57" s="180"/>
      <c r="BA57" s="180"/>
      <c r="BB57" s="180"/>
      <c r="BC57" s="180"/>
      <c r="BD57" s="180"/>
      <c r="BE57" s="180"/>
      <c r="BF57" s="180"/>
      <c r="BG57" s="180"/>
      <c r="BH57" s="176">
        <f t="shared" si="2"/>
        <v>4</v>
      </c>
      <c r="BI57" s="176">
        <f t="shared" si="9"/>
        <v>15</v>
      </c>
      <c r="BJ57" s="182" t="str">
        <f t="shared" si="10"/>
        <v>4 - 32</v>
      </c>
      <c r="BK57" s="176">
        <f t="shared" si="11"/>
        <v>18</v>
      </c>
      <c r="BL57" s="176">
        <f t="shared" si="12"/>
        <v>4</v>
      </c>
      <c r="BM57" s="533"/>
      <c r="BN57" s="185">
        <v>85</v>
      </c>
      <c r="BO57" s="180">
        <v>4</v>
      </c>
      <c r="BP57" s="178">
        <f t="shared" si="3"/>
        <v>157</v>
      </c>
      <c r="BQ57" s="420" t="str">
        <f t="shared" si="4"/>
        <v>III</v>
      </c>
      <c r="BR57" s="185"/>
      <c r="BS57" s="212" t="s">
        <v>3967</v>
      </c>
    </row>
    <row r="58" spans="1:71" x14ac:dyDescent="0.2">
      <c r="A58" s="696">
        <v>56</v>
      </c>
      <c r="B58" s="286" t="s">
        <v>5489</v>
      </c>
      <c r="C58" s="286" t="s">
        <v>5489</v>
      </c>
      <c r="D58" s="258" t="s">
        <v>5497</v>
      </c>
      <c r="E58" s="736">
        <v>1</v>
      </c>
      <c r="F58" s="736">
        <v>1</v>
      </c>
      <c r="G58" s="737">
        <v>12</v>
      </c>
      <c r="H58" s="305" t="s">
        <v>3486</v>
      </c>
      <c r="I58" s="208" t="s">
        <v>3485</v>
      </c>
      <c r="J58" s="280" t="s">
        <v>6554</v>
      </c>
      <c r="K58" s="191" t="s">
        <v>5490</v>
      </c>
      <c r="L58" s="427" t="s">
        <v>5490</v>
      </c>
      <c r="M58" s="686">
        <v>9.5</v>
      </c>
      <c r="N58" s="685" t="s">
        <v>15710</v>
      </c>
      <c r="O58" s="686">
        <v>1450</v>
      </c>
      <c r="P58" s="191"/>
      <c r="Q58" s="191">
        <v>7</v>
      </c>
      <c r="R58" s="180"/>
      <c r="S58" s="191">
        <v>1</v>
      </c>
      <c r="T58" s="191">
        <v>4</v>
      </c>
      <c r="U58" s="174">
        <v>1</v>
      </c>
      <c r="V58" s="174">
        <v>1</v>
      </c>
      <c r="W58" s="742">
        <v>21</v>
      </c>
      <c r="X58" s="184"/>
      <c r="Y58" s="184"/>
      <c r="Z58" s="184"/>
      <c r="AA58" s="184"/>
      <c r="AB58" s="220"/>
      <c r="AC58" s="183" t="s">
        <v>6632</v>
      </c>
      <c r="AD58" s="191" t="s">
        <v>7471</v>
      </c>
      <c r="AE58" s="191" t="s">
        <v>4247</v>
      </c>
      <c r="AF58" s="177">
        <v>0</v>
      </c>
      <c r="AG58" s="177">
        <v>0</v>
      </c>
      <c r="AH58" s="177">
        <v>0</v>
      </c>
      <c r="AI58" s="177">
        <v>0</v>
      </c>
      <c r="AJ58" s="177">
        <v>0</v>
      </c>
      <c r="AK58" s="177">
        <v>0</v>
      </c>
      <c r="AL58" s="383">
        <v>3</v>
      </c>
      <c r="AM58" s="177">
        <v>0</v>
      </c>
      <c r="AN58" s="177">
        <v>0</v>
      </c>
      <c r="AO58" s="182">
        <v>0</v>
      </c>
      <c r="AP58" s="180"/>
      <c r="AQ58" s="180"/>
      <c r="AR58" s="180"/>
      <c r="AS58" s="180"/>
      <c r="AT58" s="180"/>
      <c r="AU58" s="180"/>
      <c r="AV58" s="180"/>
      <c r="AW58" s="180"/>
      <c r="AX58" s="180"/>
      <c r="AY58" s="180"/>
      <c r="AZ58" s="180"/>
      <c r="BA58" s="180"/>
      <c r="BB58" s="180"/>
      <c r="BC58" s="180"/>
      <c r="BD58" s="180"/>
      <c r="BE58" s="180"/>
      <c r="BF58" s="180"/>
      <c r="BG58" s="180"/>
      <c r="BH58" s="176">
        <f t="shared" si="2"/>
        <v>3</v>
      </c>
      <c r="BI58" s="176">
        <f t="shared" si="9"/>
        <v>16</v>
      </c>
      <c r="BJ58" s="182" t="str">
        <f t="shared" si="10"/>
        <v>3 - 24</v>
      </c>
      <c r="BK58" s="176">
        <f t="shared" si="11"/>
        <v>14</v>
      </c>
      <c r="BL58" s="176">
        <f t="shared" si="12"/>
        <v>3</v>
      </c>
      <c r="BM58" s="533"/>
      <c r="BN58" s="185">
        <v>35</v>
      </c>
      <c r="BO58" s="180">
        <v>3</v>
      </c>
      <c r="BP58" s="178">
        <f t="shared" si="3"/>
        <v>77</v>
      </c>
      <c r="BQ58" s="420" t="str">
        <f t="shared" si="4"/>
        <v>II</v>
      </c>
      <c r="BR58" s="185"/>
      <c r="BS58" s="212" t="s">
        <v>3967</v>
      </c>
    </row>
    <row r="59" spans="1:71" ht="51" x14ac:dyDescent="0.2">
      <c r="A59" s="697">
        <v>57</v>
      </c>
      <c r="B59" s="286" t="s">
        <v>5491</v>
      </c>
      <c r="C59" s="286" t="s">
        <v>5491</v>
      </c>
      <c r="D59" s="258" t="s">
        <v>5497</v>
      </c>
      <c r="E59" s="736">
        <v>1</v>
      </c>
      <c r="F59" s="736">
        <v>1</v>
      </c>
      <c r="G59" s="737">
        <v>6</v>
      </c>
      <c r="H59" s="305" t="s">
        <v>794</v>
      </c>
      <c r="I59" s="208" t="s">
        <v>4051</v>
      </c>
      <c r="J59" s="280" t="s">
        <v>4360</v>
      </c>
      <c r="K59" s="191" t="s">
        <v>5492</v>
      </c>
      <c r="L59" s="427" t="s">
        <v>5490</v>
      </c>
      <c r="M59" s="686">
        <v>9</v>
      </c>
      <c r="N59" s="685" t="s">
        <v>15710</v>
      </c>
      <c r="O59" s="686">
        <v>160</v>
      </c>
      <c r="P59" s="427" t="s">
        <v>15737</v>
      </c>
      <c r="Q59" s="191">
        <v>7</v>
      </c>
      <c r="R59" s="180"/>
      <c r="S59" s="191">
        <v>0</v>
      </c>
      <c r="T59" s="191">
        <v>0</v>
      </c>
      <c r="U59" s="174">
        <v>0</v>
      </c>
      <c r="V59" s="174">
        <v>0</v>
      </c>
      <c r="W59" s="742">
        <v>12</v>
      </c>
      <c r="X59" s="184"/>
      <c r="Y59" s="184"/>
      <c r="Z59" s="184"/>
      <c r="AA59" s="184"/>
      <c r="AB59" s="220"/>
      <c r="AC59" s="183" t="s">
        <v>6137</v>
      </c>
      <c r="AD59" s="179" t="s">
        <v>640</v>
      </c>
      <c r="AE59" s="179" t="s">
        <v>4247</v>
      </c>
      <c r="AF59" s="177">
        <v>0</v>
      </c>
      <c r="AG59" s="177">
        <v>0</v>
      </c>
      <c r="AH59" s="177">
        <v>0</v>
      </c>
      <c r="AI59" s="177">
        <v>0</v>
      </c>
      <c r="AJ59" s="177">
        <v>0</v>
      </c>
      <c r="AK59" s="177">
        <v>0</v>
      </c>
      <c r="AL59" s="383">
        <v>3</v>
      </c>
      <c r="AM59" s="177">
        <v>0</v>
      </c>
      <c r="AN59" s="177">
        <v>0</v>
      </c>
      <c r="AO59" s="182">
        <v>1</v>
      </c>
      <c r="AP59" s="180"/>
      <c r="AQ59" s="180"/>
      <c r="AR59" s="180"/>
      <c r="AS59" s="180"/>
      <c r="AT59" s="180"/>
      <c r="AU59" s="180"/>
      <c r="AV59" s="180"/>
      <c r="AW59" s="180"/>
      <c r="AX59" s="180"/>
      <c r="AY59" s="180"/>
      <c r="AZ59" s="180"/>
      <c r="BA59" s="180"/>
      <c r="BB59" s="180"/>
      <c r="BC59" s="180"/>
      <c r="BD59" s="180"/>
      <c r="BE59" s="180"/>
      <c r="BF59" s="180"/>
      <c r="BG59" s="180"/>
      <c r="BH59" s="176">
        <f t="shared" si="2"/>
        <v>3</v>
      </c>
      <c r="BI59" s="176">
        <f t="shared" si="9"/>
        <v>16</v>
      </c>
      <c r="BJ59" s="182" t="str">
        <f t="shared" si="10"/>
        <v>4 - 25</v>
      </c>
      <c r="BK59" s="176">
        <f t="shared" si="11"/>
        <v>15</v>
      </c>
      <c r="BL59" s="176">
        <f t="shared" si="12"/>
        <v>3</v>
      </c>
      <c r="BM59" s="533"/>
      <c r="BN59" s="185">
        <v>580</v>
      </c>
      <c r="BO59" s="180">
        <v>4</v>
      </c>
      <c r="BP59" s="178">
        <f t="shared" si="3"/>
        <v>640</v>
      </c>
      <c r="BQ59" s="420" t="str">
        <f t="shared" si="4"/>
        <v>VI</v>
      </c>
      <c r="BR59" s="185">
        <v>270</v>
      </c>
      <c r="BS59" s="212" t="s">
        <v>3967</v>
      </c>
    </row>
    <row r="60" spans="1:71" x14ac:dyDescent="0.2">
      <c r="A60" s="696">
        <v>58</v>
      </c>
      <c r="B60" s="286" t="s">
        <v>4302</v>
      </c>
      <c r="C60" s="286" t="s">
        <v>4302</v>
      </c>
      <c r="D60" s="258" t="s">
        <v>5497</v>
      </c>
      <c r="E60" s="736">
        <v>1</v>
      </c>
      <c r="F60" s="736">
        <v>1</v>
      </c>
      <c r="G60" s="737">
        <v>3</v>
      </c>
      <c r="H60" s="305" t="s">
        <v>795</v>
      </c>
      <c r="I60" s="208" t="s">
        <v>3487</v>
      </c>
      <c r="J60" s="280" t="s">
        <v>6551</v>
      </c>
      <c r="K60" s="191" t="s">
        <v>3927</v>
      </c>
      <c r="L60" s="427" t="s">
        <v>5490</v>
      </c>
      <c r="M60" s="686">
        <v>18</v>
      </c>
      <c r="N60" s="685" t="s">
        <v>15715</v>
      </c>
      <c r="O60" s="686">
        <v>2200</v>
      </c>
      <c r="P60" s="427" t="s">
        <v>15824</v>
      </c>
      <c r="Q60" s="191">
        <v>7</v>
      </c>
      <c r="R60" s="180"/>
      <c r="S60" s="189">
        <v>2</v>
      </c>
      <c r="T60" s="189">
        <v>4</v>
      </c>
      <c r="U60" s="174">
        <v>1</v>
      </c>
      <c r="V60" s="174">
        <v>1</v>
      </c>
      <c r="W60" s="742">
        <v>6</v>
      </c>
      <c r="X60" s="184"/>
      <c r="Y60" s="184"/>
      <c r="Z60" s="184"/>
      <c r="AA60" s="184"/>
      <c r="AB60" s="220"/>
      <c r="AC60" s="183" t="s">
        <v>8041</v>
      </c>
      <c r="AD60" s="179" t="s">
        <v>640</v>
      </c>
      <c r="AE60" s="179" t="s">
        <v>4247</v>
      </c>
      <c r="AF60" s="177">
        <v>0</v>
      </c>
      <c r="AG60" s="177">
        <v>0</v>
      </c>
      <c r="AH60" s="177">
        <v>0</v>
      </c>
      <c r="AI60" s="177">
        <v>0</v>
      </c>
      <c r="AJ60" s="177">
        <v>0</v>
      </c>
      <c r="AK60" s="177">
        <v>0</v>
      </c>
      <c r="AL60" s="383">
        <v>6</v>
      </c>
      <c r="AM60" s="177">
        <v>0</v>
      </c>
      <c r="AN60" s="177">
        <v>0</v>
      </c>
      <c r="AO60" s="182">
        <v>2</v>
      </c>
      <c r="AP60" s="180"/>
      <c r="AQ60" s="180"/>
      <c r="AR60" s="180"/>
      <c r="AS60" s="180"/>
      <c r="AT60" s="180"/>
      <c r="AU60" s="180"/>
      <c r="AV60" s="180"/>
      <c r="AW60" s="180"/>
      <c r="AX60" s="180"/>
      <c r="AY60" s="180"/>
      <c r="AZ60" s="180"/>
      <c r="BA60" s="180"/>
      <c r="BB60" s="180"/>
      <c r="BC60" s="180"/>
      <c r="BD60" s="180"/>
      <c r="BE60" s="180"/>
      <c r="BF60" s="180"/>
      <c r="BG60" s="180"/>
      <c r="BH60" s="176">
        <f t="shared" si="2"/>
        <v>6</v>
      </c>
      <c r="BI60" s="176">
        <f t="shared" si="9"/>
        <v>13</v>
      </c>
      <c r="BJ60" s="182" t="str">
        <f t="shared" si="10"/>
        <v>8 - 50</v>
      </c>
      <c r="BK60" s="176">
        <f t="shared" si="11"/>
        <v>29</v>
      </c>
      <c r="BL60" s="176">
        <f t="shared" si="12"/>
        <v>6</v>
      </c>
      <c r="BM60" s="533"/>
      <c r="BN60" s="185">
        <v>700</v>
      </c>
      <c r="BO60" s="180">
        <v>8</v>
      </c>
      <c r="BP60" s="178">
        <f t="shared" si="3"/>
        <v>932</v>
      </c>
      <c r="BQ60" s="420" t="str">
        <f t="shared" si="4"/>
        <v>VI</v>
      </c>
      <c r="BR60" s="185">
        <v>975</v>
      </c>
      <c r="BS60" s="212" t="s">
        <v>3967</v>
      </c>
    </row>
    <row r="61" spans="1:71" x14ac:dyDescent="0.2">
      <c r="A61" s="696">
        <v>59</v>
      </c>
      <c r="B61" s="286" t="s">
        <v>15711</v>
      </c>
      <c r="C61" s="286" t="s">
        <v>15787</v>
      </c>
      <c r="D61" s="258" t="s">
        <v>5497</v>
      </c>
      <c r="E61" s="736">
        <v>1</v>
      </c>
      <c r="F61" s="736">
        <v>20</v>
      </c>
      <c r="G61" s="737">
        <v>200</v>
      </c>
      <c r="H61" s="305" t="s">
        <v>3486</v>
      </c>
      <c r="I61" s="208" t="s">
        <v>3487</v>
      </c>
      <c r="J61" s="280" t="s">
        <v>6554</v>
      </c>
      <c r="K61" s="191" t="s">
        <v>5490</v>
      </c>
      <c r="L61" s="427" t="s">
        <v>5490</v>
      </c>
      <c r="M61" s="686">
        <v>5</v>
      </c>
      <c r="N61" s="685" t="s">
        <v>15710</v>
      </c>
      <c r="O61" s="686">
        <v>660</v>
      </c>
      <c r="P61" s="191"/>
      <c r="Q61" s="191">
        <v>7</v>
      </c>
      <c r="R61" s="180"/>
      <c r="S61" s="189">
        <v>2</v>
      </c>
      <c r="T61" s="189">
        <v>4</v>
      </c>
      <c r="U61" s="174">
        <v>1</v>
      </c>
      <c r="V61" s="174">
        <v>1</v>
      </c>
      <c r="W61" s="742">
        <v>15</v>
      </c>
      <c r="X61" s="184"/>
      <c r="Y61" s="184"/>
      <c r="Z61" s="184"/>
      <c r="AA61" s="184"/>
      <c r="AB61" s="220"/>
      <c r="AC61" s="183" t="s">
        <v>4305</v>
      </c>
      <c r="AD61" s="191" t="s">
        <v>7471</v>
      </c>
      <c r="AE61" s="191" t="s">
        <v>4247</v>
      </c>
      <c r="AF61" s="177">
        <v>0</v>
      </c>
      <c r="AG61" s="177">
        <v>0</v>
      </c>
      <c r="AH61" s="177">
        <v>0</v>
      </c>
      <c r="AI61" s="177">
        <v>0</v>
      </c>
      <c r="AJ61" s="177">
        <v>0</v>
      </c>
      <c r="AK61" s="177">
        <v>0</v>
      </c>
      <c r="AL61" s="383">
        <v>1</v>
      </c>
      <c r="AM61" s="177">
        <v>0</v>
      </c>
      <c r="AN61" s="177">
        <v>0</v>
      </c>
      <c r="AO61" s="182">
        <v>0</v>
      </c>
      <c r="AP61" s="180"/>
      <c r="AQ61" s="180"/>
      <c r="AR61" s="180"/>
      <c r="AS61" s="180"/>
      <c r="AT61" s="180"/>
      <c r="AU61" s="180"/>
      <c r="AV61" s="180"/>
      <c r="AW61" s="180"/>
      <c r="AX61" s="180"/>
      <c r="AY61" s="180"/>
      <c r="AZ61" s="180"/>
      <c r="BA61" s="180"/>
      <c r="BB61" s="180"/>
      <c r="BC61" s="180"/>
      <c r="BD61" s="180"/>
      <c r="BE61" s="180"/>
      <c r="BF61" s="180"/>
      <c r="BG61" s="180"/>
      <c r="BH61" s="176">
        <f t="shared" si="2"/>
        <v>1</v>
      </c>
      <c r="BI61" s="176">
        <f t="shared" si="9"/>
        <v>19</v>
      </c>
      <c r="BJ61" s="182" t="str">
        <f t="shared" si="10"/>
        <v>1 - 8</v>
      </c>
      <c r="BK61" s="176">
        <f t="shared" si="11"/>
        <v>5</v>
      </c>
      <c r="BL61" s="176">
        <f t="shared" si="12"/>
        <v>1</v>
      </c>
      <c r="BM61" s="533"/>
      <c r="BN61" s="185">
        <v>35</v>
      </c>
      <c r="BO61" s="180">
        <v>2</v>
      </c>
      <c r="BP61" s="178">
        <f t="shared" si="3"/>
        <v>45</v>
      </c>
      <c r="BQ61" s="420" t="str">
        <f t="shared" si="4"/>
        <v>II</v>
      </c>
      <c r="BR61" s="187">
        <v>15</v>
      </c>
      <c r="BS61" s="212" t="s">
        <v>3967</v>
      </c>
    </row>
    <row r="62" spans="1:71" x14ac:dyDescent="0.2">
      <c r="A62" s="697">
        <v>60</v>
      </c>
      <c r="B62" s="286" t="s">
        <v>15712</v>
      </c>
      <c r="C62" s="286" t="s">
        <v>15788</v>
      </c>
      <c r="D62" s="258" t="s">
        <v>5497</v>
      </c>
      <c r="E62" s="736">
        <v>1</v>
      </c>
      <c r="F62" s="736">
        <v>20</v>
      </c>
      <c r="G62" s="737">
        <v>200</v>
      </c>
      <c r="H62" s="305" t="s">
        <v>3486</v>
      </c>
      <c r="I62" s="208" t="s">
        <v>3487</v>
      </c>
      <c r="J62" s="280" t="s">
        <v>6554</v>
      </c>
      <c r="K62" s="191" t="s">
        <v>5490</v>
      </c>
      <c r="L62" s="427" t="s">
        <v>5490</v>
      </c>
      <c r="M62" s="686">
        <v>9</v>
      </c>
      <c r="N62" s="685" t="s">
        <v>15710</v>
      </c>
      <c r="O62" s="686">
        <v>1390</v>
      </c>
      <c r="P62" s="191"/>
      <c r="Q62" s="191">
        <v>7</v>
      </c>
      <c r="R62" s="180"/>
      <c r="S62" s="189">
        <v>2</v>
      </c>
      <c r="T62" s="189">
        <v>4</v>
      </c>
      <c r="U62" s="174">
        <v>1</v>
      </c>
      <c r="V62" s="174">
        <v>1</v>
      </c>
      <c r="W62" s="742">
        <v>15</v>
      </c>
      <c r="X62" s="184"/>
      <c r="Y62" s="184"/>
      <c r="Z62" s="184"/>
      <c r="AA62" s="184"/>
      <c r="AB62" s="220"/>
      <c r="AC62" s="183" t="s">
        <v>4305</v>
      </c>
      <c r="AD62" s="191" t="s">
        <v>7471</v>
      </c>
      <c r="AE62" s="191" t="s">
        <v>4247</v>
      </c>
      <c r="AF62" s="177">
        <v>0</v>
      </c>
      <c r="AG62" s="177">
        <v>0</v>
      </c>
      <c r="AH62" s="177">
        <v>0</v>
      </c>
      <c r="AI62" s="177">
        <v>0</v>
      </c>
      <c r="AJ62" s="177">
        <v>0</v>
      </c>
      <c r="AK62" s="177">
        <v>0</v>
      </c>
      <c r="AL62" s="383">
        <v>2</v>
      </c>
      <c r="AM62" s="177">
        <v>0</v>
      </c>
      <c r="AN62" s="177">
        <v>0</v>
      </c>
      <c r="AO62" s="182">
        <v>0</v>
      </c>
      <c r="AP62" s="180"/>
      <c r="AQ62" s="180"/>
      <c r="AR62" s="180"/>
      <c r="AS62" s="180"/>
      <c r="AT62" s="180"/>
      <c r="AU62" s="180"/>
      <c r="AV62" s="180"/>
      <c r="AW62" s="180"/>
      <c r="AX62" s="180"/>
      <c r="AY62" s="180"/>
      <c r="AZ62" s="180"/>
      <c r="BA62" s="180"/>
      <c r="BB62" s="180"/>
      <c r="BC62" s="180"/>
      <c r="BD62" s="180"/>
      <c r="BE62" s="180"/>
      <c r="BF62" s="180"/>
      <c r="BG62" s="180"/>
      <c r="BH62" s="176">
        <f t="shared" si="2"/>
        <v>2</v>
      </c>
      <c r="BI62" s="176">
        <f t="shared" si="9"/>
        <v>16</v>
      </c>
      <c r="BJ62" s="182" t="str">
        <f t="shared" si="10"/>
        <v>2 - 16</v>
      </c>
      <c r="BK62" s="176">
        <f t="shared" si="11"/>
        <v>9</v>
      </c>
      <c r="BL62" s="176">
        <f t="shared" si="12"/>
        <v>2</v>
      </c>
      <c r="BM62" s="533"/>
      <c r="BN62" s="185">
        <v>35</v>
      </c>
      <c r="BO62" s="180">
        <v>2</v>
      </c>
      <c r="BP62" s="178">
        <f t="shared" si="3"/>
        <v>53</v>
      </c>
      <c r="BQ62" s="420" t="str">
        <f t="shared" si="4"/>
        <v>II</v>
      </c>
      <c r="BR62" s="187"/>
      <c r="BS62" s="212" t="s">
        <v>3967</v>
      </c>
    </row>
    <row r="63" spans="1:71" x14ac:dyDescent="0.2">
      <c r="A63" s="696">
        <v>61</v>
      </c>
      <c r="B63" s="286" t="s">
        <v>15713</v>
      </c>
      <c r="C63" s="286" t="s">
        <v>15789</v>
      </c>
      <c r="D63" s="258" t="s">
        <v>5497</v>
      </c>
      <c r="E63" s="736">
        <v>1</v>
      </c>
      <c r="F63" s="736">
        <v>20</v>
      </c>
      <c r="G63" s="737">
        <v>200</v>
      </c>
      <c r="H63" s="305" t="s">
        <v>3486</v>
      </c>
      <c r="I63" s="208" t="s">
        <v>3487</v>
      </c>
      <c r="J63" s="280" t="s">
        <v>6554</v>
      </c>
      <c r="K63" s="191" t="s">
        <v>5490</v>
      </c>
      <c r="L63" s="427" t="s">
        <v>5490</v>
      </c>
      <c r="M63" s="686">
        <v>10</v>
      </c>
      <c r="N63" s="685" t="s">
        <v>15710</v>
      </c>
      <c r="O63" s="686">
        <v>1874</v>
      </c>
      <c r="P63" s="191"/>
      <c r="Q63" s="191">
        <v>7</v>
      </c>
      <c r="R63" s="180"/>
      <c r="S63" s="189">
        <v>2</v>
      </c>
      <c r="T63" s="189">
        <v>4</v>
      </c>
      <c r="U63" s="174">
        <v>1</v>
      </c>
      <c r="V63" s="174">
        <v>1</v>
      </c>
      <c r="W63" s="742">
        <v>15</v>
      </c>
      <c r="X63" s="184"/>
      <c r="Y63" s="184"/>
      <c r="Z63" s="184"/>
      <c r="AA63" s="184"/>
      <c r="AB63" s="220"/>
      <c r="AC63" s="183" t="s">
        <v>4305</v>
      </c>
      <c r="AD63" s="191" t="s">
        <v>7471</v>
      </c>
      <c r="AE63" s="191" t="s">
        <v>4247</v>
      </c>
      <c r="AF63" s="177">
        <v>0</v>
      </c>
      <c r="AG63" s="177">
        <v>0</v>
      </c>
      <c r="AH63" s="177">
        <v>0</v>
      </c>
      <c r="AI63" s="177">
        <v>0</v>
      </c>
      <c r="AJ63" s="177">
        <v>0</v>
      </c>
      <c r="AK63" s="177">
        <v>0</v>
      </c>
      <c r="AL63" s="383">
        <v>3</v>
      </c>
      <c r="AM63" s="177">
        <v>0</v>
      </c>
      <c r="AN63" s="177">
        <v>0</v>
      </c>
      <c r="AO63" s="182">
        <v>0</v>
      </c>
      <c r="AP63" s="180"/>
      <c r="AQ63" s="180"/>
      <c r="AR63" s="180"/>
      <c r="AS63" s="180"/>
      <c r="AT63" s="180"/>
      <c r="AU63" s="180"/>
      <c r="AV63" s="180"/>
      <c r="AW63" s="180"/>
      <c r="AX63" s="180"/>
      <c r="AY63" s="180"/>
      <c r="AZ63" s="180"/>
      <c r="BA63" s="180"/>
      <c r="BB63" s="180"/>
      <c r="BC63" s="180"/>
      <c r="BD63" s="180"/>
      <c r="BE63" s="180"/>
      <c r="BF63" s="180"/>
      <c r="BG63" s="180"/>
      <c r="BH63" s="176">
        <f t="shared" si="2"/>
        <v>3</v>
      </c>
      <c r="BI63" s="176">
        <f t="shared" si="9"/>
        <v>16</v>
      </c>
      <c r="BJ63" s="182" t="str">
        <f t="shared" si="10"/>
        <v>3 - 24</v>
      </c>
      <c r="BK63" s="176">
        <f t="shared" si="11"/>
        <v>14</v>
      </c>
      <c r="BL63" s="176">
        <f t="shared" si="12"/>
        <v>3</v>
      </c>
      <c r="BM63" s="533"/>
      <c r="BN63" s="185">
        <v>35</v>
      </c>
      <c r="BO63" s="180">
        <v>2</v>
      </c>
      <c r="BP63" s="178">
        <f t="shared" si="3"/>
        <v>63</v>
      </c>
      <c r="BQ63" s="420" t="str">
        <f t="shared" si="4"/>
        <v>II</v>
      </c>
      <c r="BR63" s="187"/>
      <c r="BS63" s="212" t="s">
        <v>3967</v>
      </c>
    </row>
    <row r="64" spans="1:71" x14ac:dyDescent="0.2">
      <c r="A64" s="697">
        <v>62</v>
      </c>
      <c r="B64" s="286" t="s">
        <v>15714</v>
      </c>
      <c r="C64" s="286" t="s">
        <v>15790</v>
      </c>
      <c r="D64" s="258" t="s">
        <v>5497</v>
      </c>
      <c r="E64" s="736">
        <v>1</v>
      </c>
      <c r="F64" s="736">
        <v>20</v>
      </c>
      <c r="G64" s="737">
        <v>200</v>
      </c>
      <c r="H64" s="305" t="s">
        <v>3486</v>
      </c>
      <c r="I64" s="208" t="s">
        <v>3487</v>
      </c>
      <c r="J64" s="280" t="s">
        <v>6554</v>
      </c>
      <c r="K64" s="191" t="s">
        <v>5490</v>
      </c>
      <c r="L64" s="427" t="s">
        <v>5490</v>
      </c>
      <c r="M64" s="686">
        <v>11</v>
      </c>
      <c r="N64" s="685" t="s">
        <v>15710</v>
      </c>
      <c r="O64" s="686">
        <v>3300</v>
      </c>
      <c r="P64" s="191"/>
      <c r="Q64" s="191">
        <v>7</v>
      </c>
      <c r="R64" s="180"/>
      <c r="S64" s="189">
        <v>2</v>
      </c>
      <c r="T64" s="189">
        <v>4</v>
      </c>
      <c r="U64" s="174">
        <v>1</v>
      </c>
      <c r="V64" s="174">
        <v>1</v>
      </c>
      <c r="W64" s="742">
        <v>15</v>
      </c>
      <c r="X64" s="184"/>
      <c r="Y64" s="184"/>
      <c r="Z64" s="184"/>
      <c r="AA64" s="184"/>
      <c r="AB64" s="220"/>
      <c r="AC64" s="183" t="s">
        <v>4305</v>
      </c>
      <c r="AD64" s="191" t="s">
        <v>7471</v>
      </c>
      <c r="AE64" s="191" t="s">
        <v>4247</v>
      </c>
      <c r="AF64" s="177">
        <v>0</v>
      </c>
      <c r="AG64" s="177">
        <v>0</v>
      </c>
      <c r="AH64" s="177">
        <v>0</v>
      </c>
      <c r="AI64" s="177">
        <v>0</v>
      </c>
      <c r="AJ64" s="177">
        <v>0</v>
      </c>
      <c r="AK64" s="177">
        <v>0</v>
      </c>
      <c r="AL64" s="383">
        <v>4</v>
      </c>
      <c r="AM64" s="177">
        <v>0</v>
      </c>
      <c r="AN64" s="177">
        <v>0</v>
      </c>
      <c r="AO64" s="182">
        <v>0</v>
      </c>
      <c r="AP64" s="180"/>
      <c r="AQ64" s="180"/>
      <c r="AR64" s="180"/>
      <c r="AS64" s="180"/>
      <c r="AT64" s="180"/>
      <c r="AU64" s="180"/>
      <c r="AV64" s="180"/>
      <c r="AW64" s="180"/>
      <c r="AX64" s="180"/>
      <c r="AY64" s="180"/>
      <c r="AZ64" s="180"/>
      <c r="BA64" s="180"/>
      <c r="BB64" s="180"/>
      <c r="BC64" s="180"/>
      <c r="BD64" s="180"/>
      <c r="BE64" s="180"/>
      <c r="BF64" s="180"/>
      <c r="BG64" s="180"/>
      <c r="BH64" s="176">
        <f t="shared" si="2"/>
        <v>4</v>
      </c>
      <c r="BI64" s="176">
        <f t="shared" si="9"/>
        <v>15</v>
      </c>
      <c r="BJ64" s="182" t="str">
        <f t="shared" si="10"/>
        <v>4 - 32</v>
      </c>
      <c r="BK64" s="176">
        <f t="shared" si="11"/>
        <v>18</v>
      </c>
      <c r="BL64" s="176">
        <f t="shared" si="12"/>
        <v>4</v>
      </c>
      <c r="BM64" s="533"/>
      <c r="BN64" s="185">
        <v>35</v>
      </c>
      <c r="BO64" s="180">
        <v>2</v>
      </c>
      <c r="BP64" s="178">
        <f t="shared" si="3"/>
        <v>71</v>
      </c>
      <c r="BQ64" s="420" t="str">
        <f t="shared" si="4"/>
        <v>II</v>
      </c>
      <c r="BR64" s="187">
        <v>120</v>
      </c>
      <c r="BS64" s="212" t="s">
        <v>3967</v>
      </c>
    </row>
    <row r="65" spans="1:71" ht="25.5" x14ac:dyDescent="0.2">
      <c r="A65" s="696">
        <v>63</v>
      </c>
      <c r="B65" s="286" t="s">
        <v>4308</v>
      </c>
      <c r="C65" s="286" t="s">
        <v>4308</v>
      </c>
      <c r="D65" s="258" t="s">
        <v>5497</v>
      </c>
      <c r="E65" s="736">
        <v>3</v>
      </c>
      <c r="F65" s="736">
        <v>4</v>
      </c>
      <c r="G65" s="737">
        <v>24</v>
      </c>
      <c r="H65" s="305" t="s">
        <v>1295</v>
      </c>
      <c r="I65" s="208" t="s">
        <v>4311</v>
      </c>
      <c r="J65" s="280" t="s">
        <v>4361</v>
      </c>
      <c r="K65" s="191" t="s">
        <v>1143</v>
      </c>
      <c r="L65" s="427" t="s">
        <v>5490</v>
      </c>
      <c r="M65" s="686">
        <v>8.5</v>
      </c>
      <c r="N65" s="685" t="s">
        <v>15715</v>
      </c>
      <c r="O65" s="686">
        <v>1100</v>
      </c>
      <c r="P65" s="427" t="s">
        <v>15734</v>
      </c>
      <c r="Q65" s="191">
        <v>5</v>
      </c>
      <c r="R65" s="180"/>
      <c r="S65" s="189">
        <v>5</v>
      </c>
      <c r="T65" s="189">
        <v>10</v>
      </c>
      <c r="U65" s="302">
        <v>2</v>
      </c>
      <c r="V65" s="302">
        <v>12</v>
      </c>
      <c r="W65" s="742">
        <v>18</v>
      </c>
      <c r="X65" s="184"/>
      <c r="Y65" s="184"/>
      <c r="Z65" s="184"/>
      <c r="AA65" s="184"/>
      <c r="AB65" s="220"/>
      <c r="AC65" s="183" t="s">
        <v>5478</v>
      </c>
      <c r="AD65" s="191" t="s">
        <v>5065</v>
      </c>
      <c r="AE65" s="191" t="s">
        <v>4251</v>
      </c>
      <c r="AF65" s="177">
        <v>0</v>
      </c>
      <c r="AG65" s="177">
        <v>0</v>
      </c>
      <c r="AH65" s="177">
        <v>0</v>
      </c>
      <c r="AI65" s="177">
        <v>0</v>
      </c>
      <c r="AJ65" s="177">
        <v>0</v>
      </c>
      <c r="AK65" s="177">
        <v>0</v>
      </c>
      <c r="AL65" s="383">
        <v>4</v>
      </c>
      <c r="AM65" s="177">
        <v>0</v>
      </c>
      <c r="AN65" s="177">
        <v>0</v>
      </c>
      <c r="AO65" s="182">
        <v>0</v>
      </c>
      <c r="AP65" s="180"/>
      <c r="AQ65" s="180"/>
      <c r="AR65" s="180"/>
      <c r="AS65" s="180"/>
      <c r="AT65" s="180"/>
      <c r="AU65" s="180"/>
      <c r="AV65" s="180"/>
      <c r="AW65" s="180"/>
      <c r="AX65" s="180"/>
      <c r="AY65" s="180"/>
      <c r="AZ65" s="180"/>
      <c r="BA65" s="180"/>
      <c r="BB65" s="180"/>
      <c r="BC65" s="180"/>
      <c r="BD65" s="180"/>
      <c r="BE65" s="180"/>
      <c r="BF65" s="180"/>
      <c r="BG65" s="180"/>
      <c r="BH65" s="176">
        <f t="shared" si="2"/>
        <v>4</v>
      </c>
      <c r="BI65" s="176">
        <f t="shared" si="9"/>
        <v>15</v>
      </c>
      <c r="BJ65" s="182" t="str">
        <f t="shared" si="10"/>
        <v>4 - 32</v>
      </c>
      <c r="BK65" s="176">
        <f t="shared" si="11"/>
        <v>18</v>
      </c>
      <c r="BL65" s="176">
        <f t="shared" si="12"/>
        <v>4</v>
      </c>
      <c r="BM65" s="533"/>
      <c r="BN65" s="185">
        <v>85</v>
      </c>
      <c r="BO65" s="180">
        <v>4</v>
      </c>
      <c r="BP65" s="178">
        <f t="shared" si="3"/>
        <v>157</v>
      </c>
      <c r="BQ65" s="420" t="str">
        <f t="shared" si="4"/>
        <v>III</v>
      </c>
      <c r="BR65" s="185"/>
      <c r="BS65" s="212" t="s">
        <v>3967</v>
      </c>
    </row>
    <row r="66" spans="1:71" ht="25.5" x14ac:dyDescent="0.2">
      <c r="A66" s="696">
        <v>64</v>
      </c>
      <c r="B66" s="286" t="s">
        <v>4308</v>
      </c>
      <c r="C66" s="286" t="s">
        <v>4309</v>
      </c>
      <c r="D66" s="258" t="s">
        <v>5497</v>
      </c>
      <c r="E66" s="736">
        <v>1</v>
      </c>
      <c r="F66" s="736">
        <v>4</v>
      </c>
      <c r="G66" s="737">
        <v>24</v>
      </c>
      <c r="H66" s="305" t="s">
        <v>1295</v>
      </c>
      <c r="I66" s="208" t="s">
        <v>4311</v>
      </c>
      <c r="J66" s="280" t="s">
        <v>4726</v>
      </c>
      <c r="K66" s="191" t="s">
        <v>5490</v>
      </c>
      <c r="L66" s="427" t="s">
        <v>5490</v>
      </c>
      <c r="M66" s="686">
        <v>9</v>
      </c>
      <c r="N66" s="685" t="s">
        <v>15715</v>
      </c>
      <c r="O66" s="686">
        <v>1300</v>
      </c>
      <c r="P66" s="427" t="s">
        <v>15735</v>
      </c>
      <c r="Q66" s="191">
        <v>4</v>
      </c>
      <c r="R66" s="180"/>
      <c r="S66" s="189">
        <v>5</v>
      </c>
      <c r="T66" s="189">
        <v>10</v>
      </c>
      <c r="U66" s="302">
        <v>2</v>
      </c>
      <c r="V66" s="302">
        <v>12</v>
      </c>
      <c r="W66" s="742">
        <v>18</v>
      </c>
      <c r="X66" s="184"/>
      <c r="Y66" s="184"/>
      <c r="Z66" s="184"/>
      <c r="AA66" s="184"/>
      <c r="AB66" s="220"/>
      <c r="AC66" s="183" t="s">
        <v>4310</v>
      </c>
      <c r="AD66" s="191" t="s">
        <v>5065</v>
      </c>
      <c r="AE66" s="191" t="s">
        <v>4251</v>
      </c>
      <c r="AF66" s="177">
        <v>0</v>
      </c>
      <c r="AG66" s="177">
        <v>0</v>
      </c>
      <c r="AH66" s="177">
        <v>0</v>
      </c>
      <c r="AI66" s="177">
        <v>0</v>
      </c>
      <c r="AJ66" s="177">
        <v>0</v>
      </c>
      <c r="AK66" s="177">
        <v>0</v>
      </c>
      <c r="AL66" s="383">
        <v>4</v>
      </c>
      <c r="AM66" s="177">
        <v>0</v>
      </c>
      <c r="AN66" s="177">
        <v>0</v>
      </c>
      <c r="AO66" s="182">
        <v>0</v>
      </c>
      <c r="AP66" s="180"/>
      <c r="AQ66" s="180"/>
      <c r="AR66" s="180"/>
      <c r="AS66" s="180"/>
      <c r="AT66" s="180"/>
      <c r="AU66" s="180"/>
      <c r="AV66" s="180"/>
      <c r="AW66" s="180"/>
      <c r="AX66" s="180"/>
      <c r="AY66" s="180"/>
      <c r="AZ66" s="180"/>
      <c r="BA66" s="180"/>
      <c r="BB66" s="180"/>
      <c r="BC66" s="180"/>
      <c r="BD66" s="180"/>
      <c r="BE66" s="180"/>
      <c r="BF66" s="180"/>
      <c r="BG66" s="180"/>
      <c r="BH66" s="176">
        <f t="shared" si="2"/>
        <v>4</v>
      </c>
      <c r="BI66" s="176">
        <f t="shared" si="9"/>
        <v>15</v>
      </c>
      <c r="BJ66" s="182" t="str">
        <f t="shared" si="10"/>
        <v>4 - 32</v>
      </c>
      <c r="BK66" s="176">
        <f t="shared" si="11"/>
        <v>18</v>
      </c>
      <c r="BL66" s="176">
        <f t="shared" si="12"/>
        <v>4</v>
      </c>
      <c r="BM66" s="533"/>
      <c r="BN66" s="187">
        <v>150</v>
      </c>
      <c r="BO66" s="187">
        <v>4</v>
      </c>
      <c r="BP66" s="178">
        <f t="shared" si="3"/>
        <v>222</v>
      </c>
      <c r="BQ66" s="420" t="str">
        <f t="shared" si="4"/>
        <v>III</v>
      </c>
      <c r="BR66" s="185"/>
      <c r="BS66" s="212" t="s">
        <v>6162</v>
      </c>
    </row>
    <row r="67" spans="1:71" x14ac:dyDescent="0.2">
      <c r="A67" s="697">
        <v>65</v>
      </c>
      <c r="B67" s="286" t="s">
        <v>2302</v>
      </c>
      <c r="C67" s="286" t="s">
        <v>2302</v>
      </c>
      <c r="D67" s="258" t="s">
        <v>5497</v>
      </c>
      <c r="E67" s="736">
        <v>1</v>
      </c>
      <c r="F67" s="736">
        <v>2</v>
      </c>
      <c r="G67" s="737">
        <v>24</v>
      </c>
      <c r="H67" s="305" t="s">
        <v>3486</v>
      </c>
      <c r="I67" s="208" t="s">
        <v>3485</v>
      </c>
      <c r="J67" s="280" t="s">
        <v>4362</v>
      </c>
      <c r="K67" s="191" t="s">
        <v>9703</v>
      </c>
      <c r="L67" s="427" t="s">
        <v>3489</v>
      </c>
      <c r="M67" s="686">
        <v>1.5</v>
      </c>
      <c r="N67" s="685" t="s">
        <v>15710</v>
      </c>
      <c r="O67" s="686">
        <v>3</v>
      </c>
      <c r="P67" s="427" t="s">
        <v>15736</v>
      </c>
      <c r="Q67" s="191">
        <v>9</v>
      </c>
      <c r="R67" s="180"/>
      <c r="S67" s="191">
        <v>0</v>
      </c>
      <c r="T67" s="191">
        <v>0</v>
      </c>
      <c r="U67" s="174">
        <v>0</v>
      </c>
      <c r="V67" s="174">
        <v>0</v>
      </c>
      <c r="W67" s="742">
        <v>15</v>
      </c>
      <c r="X67" s="184"/>
      <c r="Y67" s="184"/>
      <c r="Z67" s="184"/>
      <c r="AA67" s="184"/>
      <c r="AB67" s="220"/>
      <c r="AC67" s="183" t="s">
        <v>1228</v>
      </c>
      <c r="AD67" s="191" t="s">
        <v>7473</v>
      </c>
      <c r="AE67" s="191" t="s">
        <v>4247</v>
      </c>
      <c r="AF67" s="177">
        <v>1</v>
      </c>
      <c r="AG67" s="177">
        <v>0</v>
      </c>
      <c r="AH67" s="177">
        <v>0</v>
      </c>
      <c r="AI67" s="177">
        <v>0</v>
      </c>
      <c r="AJ67" s="177">
        <v>0</v>
      </c>
      <c r="AK67" s="177">
        <v>0</v>
      </c>
      <c r="AL67" s="382">
        <v>0</v>
      </c>
      <c r="AM67" s="177">
        <v>0</v>
      </c>
      <c r="AN67" s="177">
        <v>0</v>
      </c>
      <c r="AO67" s="182">
        <v>0</v>
      </c>
      <c r="AP67" s="180"/>
      <c r="AQ67" s="180"/>
      <c r="AR67" s="180"/>
      <c r="AS67" s="180"/>
      <c r="AT67" s="180"/>
      <c r="AU67" s="180"/>
      <c r="AV67" s="180"/>
      <c r="AW67" s="180"/>
      <c r="AX67" s="180"/>
      <c r="AY67" s="180"/>
      <c r="AZ67" s="180"/>
      <c r="BA67" s="180"/>
      <c r="BB67" s="180"/>
      <c r="BC67" s="180"/>
      <c r="BD67" s="180"/>
      <c r="BE67" s="180"/>
      <c r="BF67" s="180"/>
      <c r="BG67" s="180"/>
      <c r="BH67" s="176">
        <f t="shared" ref="BH67:BH130" si="17">IF(manualHD="",IF(COUNTA($AP67:$BG67)=0,IF(SUM($AG67:$AL67)/(0.01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0.5</v>
      </c>
      <c r="BI67" s="176">
        <f t="shared" ref="BI67:BI130" si="18">IF(manualHD="",IF(COUNTIF(AP67:BG67,"")=18,IFERROR(INDEX(thac0array,MATCH(IF(manualHD="",IF(SUM($AG67:$AL67)/(0.01+fixedhp)&lt;1/40,ROUND(fixedhp/4.5,0),IF(eightsider=1,IF((AND(fixedhp&gt;0,fixedhp&lt;4)),1.125,1),IF(eightsider&gt;1,eightsider+IF(twosider*1.5+threesider*2+foursider*2.5+fivesider*3+sixsider*3.5+sevensider*4+fixedhp&gt;3,1,0),IF(sevensider=1,0.875,0.5)))),manualHD),hitDiceThac0,0)),21),MIN(IFERROR(INDEX(thac0array,MATCH(IF(AZ67="",AP67,ROUND(AP67+AZ67/2,0)),hitDiceThac0,0)),21),IFERROR(INDEX(thac0array,MATCH(MAX(AQ67:AS67),fighterThac0,0)),21),IFERROR(INDEX(thac0array,MATCH(MAX(AW67:BA67),clericThac0,0)),21),IFERROR(INDEX(thac0array,MATCH(MAX(BB67:BC67),thiefThac0,0)),21),IFERROR(INDEX(thac0array,MATCH(MAX(BD67:BG67),magicUserThac0,0)),21))),IFERROR(INDEX(thac0array,MATCH(BM67,hitDiceThac0),0),BM67))</f>
        <v>21</v>
      </c>
      <c r="BJ67" s="182" t="str">
        <f t="shared" si="10"/>
        <v>1 - 2</v>
      </c>
      <c r="BK67" s="176">
        <f t="shared" si="11"/>
        <v>2</v>
      </c>
      <c r="BL67" s="176">
        <f t="shared" si="12"/>
        <v>0</v>
      </c>
      <c r="BM67" s="535">
        <v>0.5</v>
      </c>
      <c r="BN67" s="185">
        <v>30</v>
      </c>
      <c r="BO67" s="180">
        <v>1</v>
      </c>
      <c r="BP67" s="178">
        <f t="shared" ref="BP67:BP130" si="19">BN67+BK67*BO67</f>
        <v>32</v>
      </c>
      <c r="BQ67" s="420" t="str">
        <f t="shared" ref="BQ67:BQ130" si="20">IFERROR(INDEX(xpLevel,MATCH($BN67,xpThresholds,1)), "XI")</f>
        <v>II</v>
      </c>
      <c r="BR67" s="185"/>
      <c r="BS67" s="212" t="s">
        <v>3967</v>
      </c>
    </row>
    <row r="68" spans="1:71" x14ac:dyDescent="0.2">
      <c r="A68" s="696">
        <v>66</v>
      </c>
      <c r="B68" s="286" t="s">
        <v>2306</v>
      </c>
      <c r="C68" s="286" t="s">
        <v>2306</v>
      </c>
      <c r="D68" s="258" t="s">
        <v>5497</v>
      </c>
      <c r="E68" s="736">
        <v>1</v>
      </c>
      <c r="F68" s="736">
        <v>3</v>
      </c>
      <c r="G68" s="737">
        <v>12</v>
      </c>
      <c r="H68" s="305" t="s">
        <v>3486</v>
      </c>
      <c r="I68" s="208" t="s">
        <v>3486</v>
      </c>
      <c r="J68" s="280" t="s">
        <v>3486</v>
      </c>
      <c r="K68" s="191" t="s">
        <v>2307</v>
      </c>
      <c r="L68" s="427" t="s">
        <v>3489</v>
      </c>
      <c r="M68" s="732">
        <v>0.01</v>
      </c>
      <c r="N68" s="685" t="s">
        <v>15710</v>
      </c>
      <c r="O68" s="694">
        <v>1E-4</v>
      </c>
      <c r="P68" s="191"/>
      <c r="Q68" s="191">
        <v>10</v>
      </c>
      <c r="R68" s="180"/>
      <c r="S68" s="191">
        <v>0</v>
      </c>
      <c r="T68" s="191">
        <v>0</v>
      </c>
      <c r="U68" s="174">
        <v>0</v>
      </c>
      <c r="V68" s="174">
        <v>0</v>
      </c>
      <c r="W68" s="742">
        <v>0</v>
      </c>
      <c r="X68" s="184"/>
      <c r="Y68" s="184"/>
      <c r="Z68" s="184"/>
      <c r="AA68" s="184"/>
      <c r="AB68" s="220"/>
      <c r="AC68" s="183" t="s">
        <v>2308</v>
      </c>
      <c r="AD68" s="179" t="s">
        <v>640</v>
      </c>
      <c r="AE68" s="179" t="s">
        <v>4247</v>
      </c>
      <c r="AF68" s="177">
        <v>0</v>
      </c>
      <c r="AG68" s="177">
        <v>0</v>
      </c>
      <c r="AH68" s="177">
        <v>0</v>
      </c>
      <c r="AI68" s="177">
        <v>0</v>
      </c>
      <c r="AJ68" s="177">
        <v>0</v>
      </c>
      <c r="AK68" s="177">
        <v>0</v>
      </c>
      <c r="AL68" s="386">
        <v>0</v>
      </c>
      <c r="AM68" s="177">
        <v>0</v>
      </c>
      <c r="AN68" s="177">
        <v>0</v>
      </c>
      <c r="AO68" s="181">
        <v>0</v>
      </c>
      <c r="AP68" s="188"/>
      <c r="AQ68" s="188"/>
      <c r="AR68" s="188"/>
      <c r="AS68" s="188"/>
      <c r="AT68" s="188"/>
      <c r="AU68" s="188"/>
      <c r="AV68" s="188"/>
      <c r="AW68" s="188"/>
      <c r="AX68" s="188"/>
      <c r="AY68" s="188"/>
      <c r="AZ68" s="188"/>
      <c r="BA68" s="188"/>
      <c r="BB68" s="188"/>
      <c r="BC68" s="188"/>
      <c r="BD68" s="188"/>
      <c r="BE68" s="188"/>
      <c r="BF68" s="188"/>
      <c r="BG68" s="188"/>
      <c r="BH68" s="176">
        <f t="shared" si="17"/>
        <v>0.5</v>
      </c>
      <c r="BI68" s="176">
        <f t="shared" si="18"/>
        <v>21</v>
      </c>
      <c r="BJ68" s="182">
        <f t="shared" ref="BJ68:BJ131" si="21">IF(SUM(AF68:AN68)=0,AO68,IF(AZ68="",SUM(AF68:AO68)&amp;" - "&amp;IF(OR(COUNTIF(AP68:BG68,"")=18,AP68&gt;0),ROUND(AF68*2+AG68*3+AH68*4+AI68*5+AJ68*6+AK68*7+AL68*8+AM68*10+AN68*12+AO68,0),ROUND((AF68*2+AG68*3+AH68*4+AI68*5+AJ68*6+AK68*7+AL68*8+AM68*10+AN68*12+AO68)/COUNTA(AQ68:BG68),0)),IF(BM68="",(AZ68-1)*1+SUM(AF68:AO68)&amp;" - "&amp;(AZ68-1)*4+ROUND(AF68*2+AG68*3+AH68*4+AI68*5+AJ68*6+AK68*7+AL68*8+AM68*10+AN68*12+AO68,0),SUM(AF68:AO68)&amp;" - "&amp;ROUND(AF68*2+AG68*3+AH68*4+AI68*5+AJ68*6+AK68*7+AL68*8+AM68*10+AN68*12+AO68,0))))</f>
        <v>0</v>
      </c>
      <c r="BK68" s="176">
        <f t="shared" ref="BK68:BK131" si="22">IF(SUM(AF68:AN68)=0,AO68,IF(AZ68="",ROUND(AVERAGE(SUM(AF68:AO68),IF(OR(COUNTIF(AP68:BG68,"")=18,AP68&gt;0),ROUND(AF68*2+AG68*3+AH68*4+AI68*5+AJ68*6+AK68*7+AL68*8+AM68*10+AN68*12+AO68,0),ROUND((AF68*2+AG68*3+AH68*4+AI68*5+AJ68*6+AK68*7+AL68*8+AM68*10+AN68*12+AO68)/COUNTA(AQ68:BG68),0))),0),IF(BM68="",ROUND(AVERAGE((AZ68-1)*1+SUM(AF68:AO68),(AZ68-1)*4+ROUND(AF68*2+AG68*3+AH68*4+AI68*5+AJ68*6+AK68*7+AL68*8+AM68*10+AN68*12+AO68,0)),0),ROUND(AVERAGE(SUM(AF68:AO68),ROUND(AF68*2+AG68*3+AH68*4+AI68*5+AJ68*6+AK68*7+AL68*8+AM68*10+AN68*12+AO68,0)),0))))</f>
        <v>0</v>
      </c>
      <c r="BL68" s="176">
        <f t="shared" ref="BL68:BL131" si="23">IF(SUM(AP68:BG68)=0,AL68+ROUNDDOWN(AO68/4.5,0)+IF(AF68*1.5+AG68*2+AH68*2.5+AI68*3+AJ68*3.5+AK68*4+AO68&gt;3,1,0),MAX(AP68:BG68))</f>
        <v>0</v>
      </c>
      <c r="BM68" s="533"/>
      <c r="BN68" s="192">
        <v>1</v>
      </c>
      <c r="BO68" s="192">
        <v>0</v>
      </c>
      <c r="BP68" s="178">
        <f t="shared" si="19"/>
        <v>1</v>
      </c>
      <c r="BQ68" s="420" t="str">
        <f t="shared" si="20"/>
        <v>I</v>
      </c>
      <c r="BR68" s="185"/>
      <c r="BS68" s="464" t="s">
        <v>9618</v>
      </c>
    </row>
    <row r="69" spans="1:71" ht="25.5" x14ac:dyDescent="0.2">
      <c r="A69" s="697">
        <v>67</v>
      </c>
      <c r="B69" s="286" t="s">
        <v>2310</v>
      </c>
      <c r="C69" s="286" t="s">
        <v>2310</v>
      </c>
      <c r="D69" s="258" t="s">
        <v>5497</v>
      </c>
      <c r="E69" s="736">
        <v>1</v>
      </c>
      <c r="F69" s="736">
        <v>1</v>
      </c>
      <c r="G69" s="737">
        <v>4</v>
      </c>
      <c r="H69" s="305" t="s">
        <v>3224</v>
      </c>
      <c r="I69" s="208" t="s">
        <v>2655</v>
      </c>
      <c r="J69" s="497" t="s">
        <v>9794</v>
      </c>
      <c r="K69" s="191" t="s">
        <v>5235</v>
      </c>
      <c r="L69" s="427" t="s">
        <v>5490</v>
      </c>
      <c r="M69" s="685">
        <v>8</v>
      </c>
      <c r="N69" s="685" t="s">
        <v>15710</v>
      </c>
      <c r="O69" s="686">
        <v>550</v>
      </c>
      <c r="P69" s="427" t="s">
        <v>15738</v>
      </c>
      <c r="Q69" s="191">
        <v>6</v>
      </c>
      <c r="R69" s="180"/>
      <c r="S69" s="189">
        <v>2</v>
      </c>
      <c r="T69" s="189">
        <v>4</v>
      </c>
      <c r="U69" s="174">
        <v>1</v>
      </c>
      <c r="V69" s="174">
        <v>1</v>
      </c>
      <c r="W69" s="742">
        <v>9</v>
      </c>
      <c r="X69" s="184">
        <v>18</v>
      </c>
      <c r="Y69" s="184"/>
      <c r="Z69" s="184"/>
      <c r="AA69" s="184"/>
      <c r="AB69" s="219" t="s">
        <v>793</v>
      </c>
      <c r="AC69" s="419" t="s">
        <v>14075</v>
      </c>
      <c r="AD69" s="179" t="s">
        <v>640</v>
      </c>
      <c r="AE69" s="179" t="s">
        <v>4250</v>
      </c>
      <c r="AF69" s="177">
        <v>0</v>
      </c>
      <c r="AG69" s="177">
        <v>0</v>
      </c>
      <c r="AH69" s="177">
        <v>0</v>
      </c>
      <c r="AI69" s="177">
        <v>0</v>
      </c>
      <c r="AJ69" s="177">
        <v>0</v>
      </c>
      <c r="AK69" s="177">
        <v>0</v>
      </c>
      <c r="AL69" s="383">
        <v>9</v>
      </c>
      <c r="AM69" s="177">
        <v>0</v>
      </c>
      <c r="AN69" s="177">
        <v>0</v>
      </c>
      <c r="AO69" s="182">
        <v>0</v>
      </c>
      <c r="AP69" s="180"/>
      <c r="AQ69" s="180"/>
      <c r="AR69" s="180"/>
      <c r="AS69" s="180"/>
      <c r="AT69" s="180"/>
      <c r="AU69" s="180"/>
      <c r="AV69" s="180"/>
      <c r="AW69" s="180"/>
      <c r="AX69" s="180"/>
      <c r="AY69" s="180"/>
      <c r="AZ69" s="180"/>
      <c r="BA69" s="180"/>
      <c r="BB69" s="180"/>
      <c r="BC69" s="180"/>
      <c r="BD69" s="180"/>
      <c r="BE69" s="180"/>
      <c r="BF69" s="180"/>
      <c r="BG69" s="180"/>
      <c r="BH69" s="176">
        <f t="shared" si="17"/>
        <v>9</v>
      </c>
      <c r="BI69" s="176">
        <f t="shared" si="18"/>
        <v>12</v>
      </c>
      <c r="BJ69" s="182" t="str">
        <f t="shared" si="21"/>
        <v>9 - 72</v>
      </c>
      <c r="BK69" s="176">
        <f t="shared" si="22"/>
        <v>41</v>
      </c>
      <c r="BL69" s="176">
        <f t="shared" si="23"/>
        <v>9</v>
      </c>
      <c r="BM69" s="533"/>
      <c r="BN69" s="185">
        <v>1000</v>
      </c>
      <c r="BO69" s="180">
        <v>12</v>
      </c>
      <c r="BP69" s="178">
        <f t="shared" si="19"/>
        <v>1492</v>
      </c>
      <c r="BQ69" s="420" t="str">
        <f t="shared" si="20"/>
        <v>VI</v>
      </c>
      <c r="BR69" s="185"/>
      <c r="BS69" s="212" t="s">
        <v>3967</v>
      </c>
    </row>
    <row r="70" spans="1:71" x14ac:dyDescent="0.2">
      <c r="A70" s="696">
        <v>68</v>
      </c>
      <c r="B70" s="286" t="s">
        <v>2312</v>
      </c>
      <c r="C70" s="286" t="s">
        <v>2312</v>
      </c>
      <c r="D70" s="258" t="s">
        <v>5497</v>
      </c>
      <c r="E70" s="736">
        <v>1</v>
      </c>
      <c r="F70" s="736">
        <v>1</v>
      </c>
      <c r="G70" s="737">
        <v>6</v>
      </c>
      <c r="H70" s="305" t="s">
        <v>3879</v>
      </c>
      <c r="I70" s="208" t="s">
        <v>3485</v>
      </c>
      <c r="J70" s="280" t="s">
        <v>8713</v>
      </c>
      <c r="K70" s="191" t="s">
        <v>1109</v>
      </c>
      <c r="L70" s="427" t="s">
        <v>3489</v>
      </c>
      <c r="M70" s="686">
        <v>5</v>
      </c>
      <c r="N70" s="685" t="s">
        <v>15710</v>
      </c>
      <c r="O70" s="686">
        <v>44</v>
      </c>
      <c r="P70" s="427" t="s">
        <v>15739</v>
      </c>
      <c r="Q70" s="191">
        <v>6</v>
      </c>
      <c r="R70" s="180"/>
      <c r="S70" s="191">
        <v>1</v>
      </c>
      <c r="T70" s="191">
        <v>1</v>
      </c>
      <c r="U70" s="174">
        <v>1</v>
      </c>
      <c r="V70" s="174">
        <v>1</v>
      </c>
      <c r="W70" s="742">
        <v>6</v>
      </c>
      <c r="X70" s="184">
        <v>18</v>
      </c>
      <c r="Y70" s="184"/>
      <c r="Z70" s="184"/>
      <c r="AA70" s="184"/>
      <c r="AB70" s="499" t="s">
        <v>795</v>
      </c>
      <c r="AC70" s="183" t="s">
        <v>1068</v>
      </c>
      <c r="AD70" s="427" t="s">
        <v>5885</v>
      </c>
      <c r="AE70" s="179" t="s">
        <v>4247</v>
      </c>
      <c r="AF70" s="177">
        <v>0</v>
      </c>
      <c r="AG70" s="177">
        <v>0</v>
      </c>
      <c r="AH70" s="177">
        <v>0</v>
      </c>
      <c r="AI70" s="177">
        <v>0</v>
      </c>
      <c r="AJ70" s="177">
        <v>0</v>
      </c>
      <c r="AK70" s="177">
        <v>0</v>
      </c>
      <c r="AL70" s="383">
        <v>5</v>
      </c>
      <c r="AM70" s="177">
        <v>0</v>
      </c>
      <c r="AN70" s="177">
        <v>0</v>
      </c>
      <c r="AO70" s="182">
        <v>0</v>
      </c>
      <c r="AP70" s="180"/>
      <c r="AQ70" s="180"/>
      <c r="AR70" s="180"/>
      <c r="AS70" s="180"/>
      <c r="AT70" s="180"/>
      <c r="AU70" s="180"/>
      <c r="AV70" s="180"/>
      <c r="AW70" s="180"/>
      <c r="AX70" s="180"/>
      <c r="AY70" s="180"/>
      <c r="AZ70" s="180"/>
      <c r="BA70" s="180"/>
      <c r="BB70" s="180"/>
      <c r="BC70" s="180"/>
      <c r="BD70" s="180"/>
      <c r="BE70" s="180"/>
      <c r="BF70" s="180"/>
      <c r="BG70" s="180"/>
      <c r="BH70" s="176">
        <f t="shared" si="17"/>
        <v>5</v>
      </c>
      <c r="BI70" s="176">
        <f t="shared" si="18"/>
        <v>15</v>
      </c>
      <c r="BJ70" s="182" t="str">
        <f t="shared" si="21"/>
        <v>5 - 40</v>
      </c>
      <c r="BK70" s="176">
        <f t="shared" si="22"/>
        <v>23</v>
      </c>
      <c r="BL70" s="176">
        <f t="shared" si="23"/>
        <v>5</v>
      </c>
      <c r="BM70" s="533"/>
      <c r="BN70" s="185">
        <v>315</v>
      </c>
      <c r="BO70" s="180">
        <v>5</v>
      </c>
      <c r="BP70" s="178">
        <f t="shared" si="19"/>
        <v>430</v>
      </c>
      <c r="BQ70" s="420" t="str">
        <f t="shared" si="20"/>
        <v>V</v>
      </c>
      <c r="BR70" s="185"/>
      <c r="BS70" s="212" t="s">
        <v>3967</v>
      </c>
    </row>
    <row r="71" spans="1:71" ht="25.5" x14ac:dyDescent="0.2">
      <c r="A71" s="696">
        <v>69</v>
      </c>
      <c r="B71" s="286" t="s">
        <v>3683</v>
      </c>
      <c r="C71" s="286" t="s">
        <v>3683</v>
      </c>
      <c r="D71" s="258" t="s">
        <v>5497</v>
      </c>
      <c r="E71" s="736">
        <v>1</v>
      </c>
      <c r="F71" s="736">
        <v>1</v>
      </c>
      <c r="G71" s="737">
        <v>4</v>
      </c>
      <c r="H71" s="305" t="s">
        <v>3228</v>
      </c>
      <c r="I71" s="208" t="s">
        <v>2654</v>
      </c>
      <c r="J71" s="280" t="s">
        <v>4363</v>
      </c>
      <c r="K71" s="191" t="s">
        <v>5236</v>
      </c>
      <c r="L71" s="427" t="s">
        <v>3491</v>
      </c>
      <c r="M71" s="686">
        <v>12</v>
      </c>
      <c r="N71" s="685" t="s">
        <v>15710</v>
      </c>
      <c r="O71" s="686">
        <v>200</v>
      </c>
      <c r="P71" s="427" t="s">
        <v>15740</v>
      </c>
      <c r="Q71" s="191">
        <v>5</v>
      </c>
      <c r="R71" s="180"/>
      <c r="S71" s="179">
        <v>17</v>
      </c>
      <c r="T71" s="179">
        <v>18</v>
      </c>
      <c r="U71" s="303">
        <v>8</v>
      </c>
      <c r="V71" s="303">
        <v>18</v>
      </c>
      <c r="W71" s="742">
        <v>6</v>
      </c>
      <c r="X71" s="184">
        <v>18</v>
      </c>
      <c r="Y71" s="184"/>
      <c r="Z71" s="184"/>
      <c r="AA71" s="184"/>
      <c r="AB71" s="219" t="s">
        <v>3878</v>
      </c>
      <c r="AC71" s="183" t="s">
        <v>3026</v>
      </c>
      <c r="AD71" s="191" t="s">
        <v>6414</v>
      </c>
      <c r="AE71" s="191" t="s">
        <v>4249</v>
      </c>
      <c r="AF71" s="177">
        <v>0</v>
      </c>
      <c r="AG71" s="177">
        <v>0</v>
      </c>
      <c r="AH71" s="177">
        <v>0</v>
      </c>
      <c r="AI71" s="177">
        <v>0</v>
      </c>
      <c r="AJ71" s="177">
        <v>0</v>
      </c>
      <c r="AK71" s="177">
        <v>0</v>
      </c>
      <c r="AL71" s="383">
        <v>9</v>
      </c>
      <c r="AM71" s="177">
        <v>0</v>
      </c>
      <c r="AN71" s="177">
        <v>0</v>
      </c>
      <c r="AO71" s="182">
        <v>0</v>
      </c>
      <c r="AP71" s="180"/>
      <c r="AQ71" s="180"/>
      <c r="AR71" s="180"/>
      <c r="AS71" s="180"/>
      <c r="AT71" s="180"/>
      <c r="AU71" s="180"/>
      <c r="AV71" s="180"/>
      <c r="AW71" s="180"/>
      <c r="AX71" s="180"/>
      <c r="AY71" s="180"/>
      <c r="AZ71" s="180"/>
      <c r="BA71" s="180"/>
      <c r="BB71" s="180"/>
      <c r="BC71" s="180"/>
      <c r="BD71" s="180"/>
      <c r="BE71" s="180"/>
      <c r="BF71" s="180"/>
      <c r="BG71" s="180"/>
      <c r="BH71" s="176">
        <f t="shared" si="17"/>
        <v>9</v>
      </c>
      <c r="BI71" s="176">
        <f t="shared" si="18"/>
        <v>12</v>
      </c>
      <c r="BJ71" s="182" t="str">
        <f t="shared" si="21"/>
        <v>9 - 72</v>
      </c>
      <c r="BK71" s="176">
        <f t="shared" si="22"/>
        <v>41</v>
      </c>
      <c r="BL71" s="176">
        <f t="shared" si="23"/>
        <v>9</v>
      </c>
      <c r="BM71" s="533"/>
      <c r="BN71" s="185">
        <v>2400</v>
      </c>
      <c r="BO71" s="180">
        <v>12</v>
      </c>
      <c r="BP71" s="178">
        <f t="shared" si="19"/>
        <v>2892</v>
      </c>
      <c r="BQ71" s="420" t="str">
        <f t="shared" si="20"/>
        <v>VII</v>
      </c>
      <c r="BR71" s="185"/>
      <c r="BS71" s="212" t="s">
        <v>3967</v>
      </c>
    </row>
    <row r="72" spans="1:71" ht="25.5" x14ac:dyDescent="0.2">
      <c r="A72" s="697">
        <v>70</v>
      </c>
      <c r="B72" s="286" t="s">
        <v>6634</v>
      </c>
      <c r="C72" s="286" t="s">
        <v>6634</v>
      </c>
      <c r="D72" s="258" t="s">
        <v>5497</v>
      </c>
      <c r="E72" s="736">
        <v>1</v>
      </c>
      <c r="F72" s="736">
        <v>3</v>
      </c>
      <c r="G72" s="737">
        <v>12</v>
      </c>
      <c r="H72" s="305" t="s">
        <v>3486</v>
      </c>
      <c r="I72" s="208" t="s">
        <v>3861</v>
      </c>
      <c r="J72" s="280" t="s">
        <v>4730</v>
      </c>
      <c r="K72" s="686" t="s">
        <v>5426</v>
      </c>
      <c r="L72" s="427" t="s">
        <v>5490</v>
      </c>
      <c r="M72" s="686">
        <v>4.5</v>
      </c>
      <c r="N72" s="685" t="s">
        <v>15741</v>
      </c>
      <c r="O72" s="686">
        <v>576</v>
      </c>
      <c r="P72" s="427" t="s">
        <v>15742</v>
      </c>
      <c r="Q72" s="191">
        <v>3</v>
      </c>
      <c r="R72" s="180"/>
      <c r="S72" s="191">
        <v>0</v>
      </c>
      <c r="T72" s="191">
        <v>0</v>
      </c>
      <c r="U72" s="174">
        <v>0</v>
      </c>
      <c r="V72" s="174">
        <v>0</v>
      </c>
      <c r="W72" s="742">
        <v>9</v>
      </c>
      <c r="X72" s="184"/>
      <c r="Y72" s="184"/>
      <c r="Z72" s="184"/>
      <c r="AA72" s="184"/>
      <c r="AB72" s="220"/>
      <c r="AC72" s="183" t="s">
        <v>1266</v>
      </c>
      <c r="AD72" s="191" t="s">
        <v>7473</v>
      </c>
      <c r="AE72" s="191" t="s">
        <v>4247</v>
      </c>
      <c r="AF72" s="177">
        <v>0</v>
      </c>
      <c r="AG72" s="177">
        <v>0</v>
      </c>
      <c r="AH72" s="177">
        <v>0</v>
      </c>
      <c r="AI72" s="177">
        <v>0</v>
      </c>
      <c r="AJ72" s="177">
        <v>0</v>
      </c>
      <c r="AK72" s="177">
        <v>0</v>
      </c>
      <c r="AL72" s="383">
        <v>3</v>
      </c>
      <c r="AM72" s="177">
        <v>0</v>
      </c>
      <c r="AN72" s="177">
        <v>0</v>
      </c>
      <c r="AO72" s="182">
        <v>0</v>
      </c>
      <c r="AP72" s="180"/>
      <c r="AQ72" s="180"/>
      <c r="AR72" s="180"/>
      <c r="AS72" s="180"/>
      <c r="AT72" s="180"/>
      <c r="AU72" s="180"/>
      <c r="AV72" s="180"/>
      <c r="AW72" s="180"/>
      <c r="AX72" s="180"/>
      <c r="AY72" s="180"/>
      <c r="AZ72" s="180"/>
      <c r="BA72" s="180"/>
      <c r="BB72" s="180"/>
      <c r="BC72" s="180"/>
      <c r="BD72" s="180"/>
      <c r="BE72" s="180"/>
      <c r="BF72" s="180"/>
      <c r="BG72" s="180"/>
      <c r="BH72" s="176">
        <f t="shared" si="17"/>
        <v>3</v>
      </c>
      <c r="BI72" s="176">
        <f t="shared" si="18"/>
        <v>16</v>
      </c>
      <c r="BJ72" s="182" t="str">
        <f t="shared" si="21"/>
        <v>3 - 24</v>
      </c>
      <c r="BK72" s="176">
        <f t="shared" si="22"/>
        <v>14</v>
      </c>
      <c r="BL72" s="176">
        <f t="shared" si="23"/>
        <v>3</v>
      </c>
      <c r="BM72" s="533"/>
      <c r="BN72" s="185">
        <v>35</v>
      </c>
      <c r="BO72" s="180">
        <v>3</v>
      </c>
      <c r="BP72" s="178">
        <f t="shared" si="19"/>
        <v>77</v>
      </c>
      <c r="BQ72" s="420" t="str">
        <f t="shared" si="20"/>
        <v>II</v>
      </c>
      <c r="BR72" s="185"/>
      <c r="BS72" s="212" t="s">
        <v>3967</v>
      </c>
    </row>
    <row r="73" spans="1:71" x14ac:dyDescent="0.2">
      <c r="A73" s="696">
        <v>71</v>
      </c>
      <c r="B73" s="286" t="s">
        <v>5427</v>
      </c>
      <c r="C73" s="286" t="s">
        <v>5427</v>
      </c>
      <c r="D73" s="258" t="s">
        <v>5497</v>
      </c>
      <c r="E73" s="736">
        <v>1</v>
      </c>
      <c r="F73" s="736">
        <v>1</v>
      </c>
      <c r="G73" s="737">
        <v>4</v>
      </c>
      <c r="H73" s="305" t="s">
        <v>3486</v>
      </c>
      <c r="I73" s="208" t="s">
        <v>3861</v>
      </c>
      <c r="J73" s="280" t="s">
        <v>4364</v>
      </c>
      <c r="K73" s="191" t="s">
        <v>5428</v>
      </c>
      <c r="L73" s="427" t="s">
        <v>5490</v>
      </c>
      <c r="M73" s="686">
        <v>8.5</v>
      </c>
      <c r="N73" s="685" t="s">
        <v>15710</v>
      </c>
      <c r="O73" s="686">
        <v>2100</v>
      </c>
      <c r="P73" s="427" t="s">
        <v>15743</v>
      </c>
      <c r="Q73" s="191">
        <v>4</v>
      </c>
      <c r="R73" s="180"/>
      <c r="S73" s="191">
        <v>0</v>
      </c>
      <c r="T73" s="191">
        <v>0</v>
      </c>
      <c r="U73" s="174">
        <v>0</v>
      </c>
      <c r="V73" s="174">
        <v>0</v>
      </c>
      <c r="W73" s="742">
        <v>6</v>
      </c>
      <c r="X73" s="184"/>
      <c r="Y73" s="184">
        <v>12</v>
      </c>
      <c r="Z73" s="184"/>
      <c r="AA73" s="184"/>
      <c r="AB73" s="220"/>
      <c r="AC73" s="183" t="s">
        <v>1267</v>
      </c>
      <c r="AD73" s="191" t="s">
        <v>7473</v>
      </c>
      <c r="AE73" s="191" t="s">
        <v>4247</v>
      </c>
      <c r="AF73" s="177">
        <v>0</v>
      </c>
      <c r="AG73" s="177">
        <v>0</v>
      </c>
      <c r="AH73" s="177">
        <v>0</v>
      </c>
      <c r="AI73" s="177">
        <v>0</v>
      </c>
      <c r="AJ73" s="177">
        <v>0</v>
      </c>
      <c r="AK73" s="177">
        <v>0</v>
      </c>
      <c r="AL73" s="383">
        <v>4</v>
      </c>
      <c r="AM73" s="177">
        <v>0</v>
      </c>
      <c r="AN73" s="177">
        <v>0</v>
      </c>
      <c r="AO73" s="182">
        <v>4</v>
      </c>
      <c r="AP73" s="180"/>
      <c r="AQ73" s="180"/>
      <c r="AR73" s="180"/>
      <c r="AS73" s="180"/>
      <c r="AT73" s="180"/>
      <c r="AU73" s="180"/>
      <c r="AV73" s="180"/>
      <c r="AW73" s="180"/>
      <c r="AX73" s="180"/>
      <c r="AY73" s="180"/>
      <c r="AZ73" s="180"/>
      <c r="BA73" s="180"/>
      <c r="BB73" s="180"/>
      <c r="BC73" s="180"/>
      <c r="BD73" s="180"/>
      <c r="BE73" s="180"/>
      <c r="BF73" s="180"/>
      <c r="BG73" s="180"/>
      <c r="BH73" s="176">
        <f t="shared" si="17"/>
        <v>5</v>
      </c>
      <c r="BI73" s="176">
        <f t="shared" si="18"/>
        <v>15</v>
      </c>
      <c r="BJ73" s="182" t="str">
        <f t="shared" si="21"/>
        <v>8 - 36</v>
      </c>
      <c r="BK73" s="176">
        <f t="shared" si="22"/>
        <v>22</v>
      </c>
      <c r="BL73" s="176">
        <f t="shared" si="23"/>
        <v>5</v>
      </c>
      <c r="BM73" s="533"/>
      <c r="BN73" s="185">
        <v>90</v>
      </c>
      <c r="BO73" s="180">
        <v>5</v>
      </c>
      <c r="BP73" s="178">
        <f t="shared" si="19"/>
        <v>200</v>
      </c>
      <c r="BQ73" s="420" t="str">
        <f t="shared" si="20"/>
        <v>III</v>
      </c>
      <c r="BR73" s="185"/>
      <c r="BS73" s="212" t="s">
        <v>3967</v>
      </c>
    </row>
    <row r="74" spans="1:71" x14ac:dyDescent="0.2">
      <c r="A74" s="697">
        <v>72</v>
      </c>
      <c r="B74" s="286" t="s">
        <v>5429</v>
      </c>
      <c r="C74" s="286" t="s">
        <v>5429</v>
      </c>
      <c r="D74" s="258" t="s">
        <v>5497</v>
      </c>
      <c r="E74" s="736">
        <v>1</v>
      </c>
      <c r="F74" s="736">
        <v>3</v>
      </c>
      <c r="G74" s="737">
        <v>24</v>
      </c>
      <c r="H74" s="305" t="s">
        <v>3486</v>
      </c>
      <c r="I74" s="208" t="s">
        <v>5433</v>
      </c>
      <c r="J74" s="280" t="s">
        <v>4365</v>
      </c>
      <c r="K74" s="191" t="s">
        <v>5431</v>
      </c>
      <c r="L74" s="427" t="s">
        <v>5490</v>
      </c>
      <c r="M74" s="685">
        <v>11.5</v>
      </c>
      <c r="N74" s="685" t="s">
        <v>15710</v>
      </c>
      <c r="O74" s="686">
        <v>620</v>
      </c>
      <c r="P74" s="427" t="s">
        <v>15744</v>
      </c>
      <c r="Q74" s="191">
        <v>5</v>
      </c>
      <c r="R74" s="180"/>
      <c r="S74" s="191">
        <v>1</v>
      </c>
      <c r="T74" s="191">
        <v>1</v>
      </c>
      <c r="U74" s="174">
        <v>1</v>
      </c>
      <c r="V74" s="174">
        <v>1</v>
      </c>
      <c r="W74" s="742">
        <v>6</v>
      </c>
      <c r="X74" s="184"/>
      <c r="Y74" s="184">
        <v>12</v>
      </c>
      <c r="Z74" s="184"/>
      <c r="AA74" s="184"/>
      <c r="AB74" s="220"/>
      <c r="AC74" s="183" t="s">
        <v>1267</v>
      </c>
      <c r="AD74" s="427" t="s">
        <v>400</v>
      </c>
      <c r="AE74" s="191" t="s">
        <v>4247</v>
      </c>
      <c r="AF74" s="177">
        <v>0</v>
      </c>
      <c r="AG74" s="177">
        <v>0</v>
      </c>
      <c r="AH74" s="177">
        <v>0</v>
      </c>
      <c r="AI74" s="177">
        <v>0</v>
      </c>
      <c r="AJ74" s="177">
        <v>0</v>
      </c>
      <c r="AK74" s="177">
        <v>0</v>
      </c>
      <c r="AL74" s="383">
        <v>3</v>
      </c>
      <c r="AM74" s="177">
        <v>0</v>
      </c>
      <c r="AN74" s="177">
        <v>0</v>
      </c>
      <c r="AO74" s="182">
        <v>0</v>
      </c>
      <c r="AP74" s="180"/>
      <c r="AQ74" s="180"/>
      <c r="AR74" s="180"/>
      <c r="AS74" s="180"/>
      <c r="AT74" s="180"/>
      <c r="AU74" s="180"/>
      <c r="AV74" s="180"/>
      <c r="AW74" s="180"/>
      <c r="AX74" s="180"/>
      <c r="AY74" s="180"/>
      <c r="AZ74" s="180"/>
      <c r="BA74" s="180"/>
      <c r="BB74" s="180"/>
      <c r="BC74" s="180"/>
      <c r="BD74" s="180"/>
      <c r="BE74" s="180"/>
      <c r="BF74" s="180"/>
      <c r="BG74" s="180"/>
      <c r="BH74" s="176">
        <f t="shared" si="17"/>
        <v>3</v>
      </c>
      <c r="BI74" s="176">
        <f t="shared" si="18"/>
        <v>16</v>
      </c>
      <c r="BJ74" s="182" t="str">
        <f t="shared" si="21"/>
        <v>3 - 24</v>
      </c>
      <c r="BK74" s="176">
        <f t="shared" si="22"/>
        <v>14</v>
      </c>
      <c r="BL74" s="176">
        <f t="shared" si="23"/>
        <v>3</v>
      </c>
      <c r="BM74" s="533"/>
      <c r="BN74" s="185">
        <v>60</v>
      </c>
      <c r="BO74" s="180">
        <v>4</v>
      </c>
      <c r="BP74" s="178">
        <f t="shared" si="19"/>
        <v>116</v>
      </c>
      <c r="BQ74" s="420" t="str">
        <f t="shared" si="20"/>
        <v>III</v>
      </c>
      <c r="BR74" s="185"/>
      <c r="BS74" s="212" t="s">
        <v>3967</v>
      </c>
    </row>
    <row r="75" spans="1:71" x14ac:dyDescent="0.2">
      <c r="A75" s="696">
        <v>73</v>
      </c>
      <c r="B75" s="286" t="s">
        <v>5430</v>
      </c>
      <c r="C75" s="286" t="s">
        <v>5430</v>
      </c>
      <c r="D75" s="258" t="s">
        <v>5497</v>
      </c>
      <c r="E75" s="736">
        <v>1</v>
      </c>
      <c r="F75" s="736">
        <v>1</v>
      </c>
      <c r="G75" s="737">
        <v>12</v>
      </c>
      <c r="H75" s="305" t="s">
        <v>3486</v>
      </c>
      <c r="I75" s="208" t="s">
        <v>5433</v>
      </c>
      <c r="J75" s="280" t="s">
        <v>4366</v>
      </c>
      <c r="K75" s="191" t="s">
        <v>5432</v>
      </c>
      <c r="L75" s="427" t="s">
        <v>5490</v>
      </c>
      <c r="M75" s="686">
        <v>25</v>
      </c>
      <c r="N75" s="685" t="s">
        <v>15710</v>
      </c>
      <c r="O75" s="686">
        <v>8900</v>
      </c>
      <c r="P75" s="427" t="s">
        <v>15745</v>
      </c>
      <c r="Q75" s="191">
        <v>4</v>
      </c>
      <c r="R75" s="180"/>
      <c r="S75" s="191">
        <v>1</v>
      </c>
      <c r="T75" s="191">
        <v>1</v>
      </c>
      <c r="U75" s="174">
        <v>1</v>
      </c>
      <c r="V75" s="174">
        <v>1</v>
      </c>
      <c r="W75" s="742">
        <v>6</v>
      </c>
      <c r="X75" s="184"/>
      <c r="Y75" s="184">
        <v>12</v>
      </c>
      <c r="Z75" s="184"/>
      <c r="AA75" s="184"/>
      <c r="AB75" s="220"/>
      <c r="AC75" s="183" t="s">
        <v>1267</v>
      </c>
      <c r="AD75" s="191" t="s">
        <v>3739</v>
      </c>
      <c r="AE75" s="191" t="s">
        <v>4247</v>
      </c>
      <c r="AF75" s="177">
        <v>0</v>
      </c>
      <c r="AG75" s="177">
        <v>0</v>
      </c>
      <c r="AH75" s="177">
        <v>0</v>
      </c>
      <c r="AI75" s="177">
        <v>0</v>
      </c>
      <c r="AJ75" s="177">
        <v>0</v>
      </c>
      <c r="AK75" s="177">
        <v>0</v>
      </c>
      <c r="AL75" s="383">
        <v>7</v>
      </c>
      <c r="AM75" s="177">
        <v>0</v>
      </c>
      <c r="AN75" s="177">
        <v>0</v>
      </c>
      <c r="AO75" s="182">
        <v>0</v>
      </c>
      <c r="AP75" s="180"/>
      <c r="AQ75" s="180"/>
      <c r="AR75" s="180"/>
      <c r="AS75" s="180"/>
      <c r="AT75" s="180"/>
      <c r="AU75" s="180"/>
      <c r="AV75" s="180"/>
      <c r="AW75" s="180"/>
      <c r="AX75" s="180"/>
      <c r="AY75" s="180"/>
      <c r="AZ75" s="180"/>
      <c r="BA75" s="180"/>
      <c r="BB75" s="180"/>
      <c r="BC75" s="180"/>
      <c r="BD75" s="180"/>
      <c r="BE75" s="180"/>
      <c r="BF75" s="180"/>
      <c r="BG75" s="180"/>
      <c r="BH75" s="176">
        <f t="shared" si="17"/>
        <v>7</v>
      </c>
      <c r="BI75" s="176">
        <f t="shared" si="18"/>
        <v>13</v>
      </c>
      <c r="BJ75" s="182" t="str">
        <f t="shared" si="21"/>
        <v>7 - 56</v>
      </c>
      <c r="BK75" s="176">
        <f t="shared" si="22"/>
        <v>32</v>
      </c>
      <c r="BL75" s="176">
        <f t="shared" si="23"/>
        <v>7</v>
      </c>
      <c r="BM75" s="533"/>
      <c r="BN75" s="185">
        <v>400</v>
      </c>
      <c r="BO75" s="180">
        <v>8</v>
      </c>
      <c r="BP75" s="178">
        <f t="shared" si="19"/>
        <v>656</v>
      </c>
      <c r="BQ75" s="420" t="str">
        <f t="shared" si="20"/>
        <v>V</v>
      </c>
      <c r="BR75" s="185"/>
      <c r="BS75" s="212" t="s">
        <v>3967</v>
      </c>
    </row>
    <row r="76" spans="1:71" ht="51" x14ac:dyDescent="0.2">
      <c r="A76" s="696">
        <v>74</v>
      </c>
      <c r="B76" s="286" t="s">
        <v>4263</v>
      </c>
      <c r="C76" s="286" t="s">
        <v>4263</v>
      </c>
      <c r="D76" s="258" t="s">
        <v>5497</v>
      </c>
      <c r="E76" s="736">
        <v>1</v>
      </c>
      <c r="F76" s="736">
        <v>4</v>
      </c>
      <c r="G76" s="737">
        <v>16</v>
      </c>
      <c r="H76" s="305" t="s">
        <v>3486</v>
      </c>
      <c r="I76" s="208" t="s">
        <v>2342</v>
      </c>
      <c r="J76" s="280" t="s">
        <v>3292</v>
      </c>
      <c r="K76" s="191" t="s">
        <v>1109</v>
      </c>
      <c r="L76" s="427" t="s">
        <v>3489</v>
      </c>
      <c r="M76" s="686">
        <v>3</v>
      </c>
      <c r="N76" s="685" t="s">
        <v>15715</v>
      </c>
      <c r="O76" s="686">
        <v>15</v>
      </c>
      <c r="P76" s="427" t="s">
        <v>15746</v>
      </c>
      <c r="Q76" s="191">
        <v>7</v>
      </c>
      <c r="R76" s="180"/>
      <c r="S76" s="189">
        <v>2</v>
      </c>
      <c r="T76" s="189">
        <v>4</v>
      </c>
      <c r="U76" s="174">
        <v>1</v>
      </c>
      <c r="V76" s="174">
        <v>1</v>
      </c>
      <c r="W76" s="742">
        <v>3</v>
      </c>
      <c r="X76" s="184"/>
      <c r="Y76" s="184"/>
      <c r="Z76" s="184"/>
      <c r="AA76" s="184"/>
      <c r="AB76" s="220"/>
      <c r="AC76" s="183" t="s">
        <v>11988</v>
      </c>
      <c r="AD76" s="191" t="s">
        <v>1945</v>
      </c>
      <c r="AE76" s="191" t="s">
        <v>4250</v>
      </c>
      <c r="AF76" s="177">
        <v>0</v>
      </c>
      <c r="AG76" s="177">
        <v>0</v>
      </c>
      <c r="AH76" s="177">
        <v>0</v>
      </c>
      <c r="AI76" s="177">
        <v>0</v>
      </c>
      <c r="AJ76" s="177">
        <v>0</v>
      </c>
      <c r="AK76" s="177">
        <v>0</v>
      </c>
      <c r="AL76" s="383">
        <v>1</v>
      </c>
      <c r="AM76" s="177">
        <v>0</v>
      </c>
      <c r="AN76" s="177">
        <v>0</v>
      </c>
      <c r="AO76" s="182">
        <v>0</v>
      </c>
      <c r="AP76" s="180"/>
      <c r="AQ76" s="180"/>
      <c r="AR76" s="180"/>
      <c r="AS76" s="180"/>
      <c r="AT76" s="180"/>
      <c r="AU76" s="180"/>
      <c r="AV76" s="180"/>
      <c r="AW76" s="180"/>
      <c r="AX76" s="180"/>
      <c r="AY76" s="180"/>
      <c r="AZ76" s="180"/>
      <c r="BA76" s="180"/>
      <c r="BB76" s="180"/>
      <c r="BC76" s="180"/>
      <c r="BD76" s="180"/>
      <c r="BE76" s="180"/>
      <c r="BF76" s="180"/>
      <c r="BG76" s="180"/>
      <c r="BH76" s="176">
        <f t="shared" si="17"/>
        <v>1</v>
      </c>
      <c r="BI76" s="176">
        <f t="shared" si="18"/>
        <v>19</v>
      </c>
      <c r="BJ76" s="182" t="str">
        <f t="shared" si="21"/>
        <v>1 - 8</v>
      </c>
      <c r="BK76" s="176">
        <f t="shared" si="22"/>
        <v>5</v>
      </c>
      <c r="BL76" s="176">
        <f t="shared" si="23"/>
        <v>1</v>
      </c>
      <c r="BM76" s="533"/>
      <c r="BN76" s="185">
        <v>18</v>
      </c>
      <c r="BO76" s="180">
        <v>1</v>
      </c>
      <c r="BP76" s="178">
        <f t="shared" si="19"/>
        <v>23</v>
      </c>
      <c r="BQ76" s="420" t="str">
        <f t="shared" si="20"/>
        <v>I</v>
      </c>
      <c r="BR76" s="185"/>
      <c r="BS76" s="212" t="s">
        <v>3967</v>
      </c>
    </row>
    <row r="77" spans="1:71" ht="89.25" x14ac:dyDescent="0.2">
      <c r="A77" s="697">
        <v>75</v>
      </c>
      <c r="B77" s="286" t="s">
        <v>877</v>
      </c>
      <c r="C77" s="286" t="s">
        <v>877</v>
      </c>
      <c r="D77" s="258" t="s">
        <v>5497</v>
      </c>
      <c r="E77" s="736">
        <v>1</v>
      </c>
      <c r="F77" s="736">
        <v>1</v>
      </c>
      <c r="G77" s="737">
        <v>1</v>
      </c>
      <c r="H77" s="305" t="s">
        <v>3229</v>
      </c>
      <c r="I77" s="208" t="s">
        <v>6635</v>
      </c>
      <c r="J77" s="280" t="s">
        <v>3293</v>
      </c>
      <c r="K77" s="191" t="s">
        <v>1146</v>
      </c>
      <c r="L77" s="427" t="s">
        <v>3491</v>
      </c>
      <c r="M77" s="686">
        <v>6</v>
      </c>
      <c r="N77" s="685" t="s">
        <v>15715</v>
      </c>
      <c r="O77" s="686">
        <v>180</v>
      </c>
      <c r="P77" s="427" t="s">
        <v>15748</v>
      </c>
      <c r="Q77" s="191">
        <v>0</v>
      </c>
      <c r="R77" s="180"/>
      <c r="S77" s="191">
        <v>15</v>
      </c>
      <c r="T77" s="191">
        <v>16</v>
      </c>
      <c r="U77" s="303">
        <v>8</v>
      </c>
      <c r="V77" s="303">
        <v>18</v>
      </c>
      <c r="W77" s="742">
        <v>12</v>
      </c>
      <c r="X77" s="184">
        <v>18</v>
      </c>
      <c r="Y77" s="184"/>
      <c r="Z77" s="184"/>
      <c r="AA77" s="184"/>
      <c r="AB77" s="219" t="s">
        <v>795</v>
      </c>
      <c r="AC77" s="183" t="s">
        <v>11989</v>
      </c>
      <c r="AD77" s="191" t="s">
        <v>1945</v>
      </c>
      <c r="AE77" s="191" t="s">
        <v>4250</v>
      </c>
      <c r="AF77" s="177">
        <v>0</v>
      </c>
      <c r="AG77" s="177">
        <v>0</v>
      </c>
      <c r="AH77" s="177">
        <v>0</v>
      </c>
      <c r="AI77" s="177">
        <v>0</v>
      </c>
      <c r="AJ77" s="177">
        <v>0</v>
      </c>
      <c r="AK77" s="177">
        <v>0</v>
      </c>
      <c r="AL77" s="383">
        <v>6</v>
      </c>
      <c r="AM77" s="177">
        <v>0</v>
      </c>
      <c r="AN77" s="177">
        <v>0</v>
      </c>
      <c r="AO77" s="182">
        <v>0</v>
      </c>
      <c r="AP77" s="180"/>
      <c r="AQ77" s="180"/>
      <c r="AR77" s="180"/>
      <c r="AS77" s="180"/>
      <c r="AT77" s="180"/>
      <c r="AU77" s="180"/>
      <c r="AV77" s="180"/>
      <c r="AW77" s="180"/>
      <c r="AX77" s="180"/>
      <c r="AY77" s="180"/>
      <c r="AZ77" s="180"/>
      <c r="BA77" s="180"/>
      <c r="BB77" s="180"/>
      <c r="BC77" s="180"/>
      <c r="BD77" s="180"/>
      <c r="BE77" s="180"/>
      <c r="BF77" s="180"/>
      <c r="BG77" s="180"/>
      <c r="BH77" s="176">
        <f t="shared" si="17"/>
        <v>6</v>
      </c>
      <c r="BI77" s="176">
        <f t="shared" si="18"/>
        <v>13</v>
      </c>
      <c r="BJ77" s="182" t="str">
        <f t="shared" si="21"/>
        <v>6 - 48</v>
      </c>
      <c r="BK77" s="176">
        <f t="shared" si="22"/>
        <v>27</v>
      </c>
      <c r="BL77" s="176">
        <f t="shared" si="23"/>
        <v>6</v>
      </c>
      <c r="BM77" s="533"/>
      <c r="BN77" s="185">
        <v>2100</v>
      </c>
      <c r="BO77" s="180">
        <v>6</v>
      </c>
      <c r="BP77" s="178">
        <f t="shared" si="19"/>
        <v>2262</v>
      </c>
      <c r="BQ77" s="420" t="str">
        <f t="shared" si="20"/>
        <v>VII</v>
      </c>
      <c r="BR77" s="185"/>
      <c r="BS77" s="212" t="s">
        <v>3967</v>
      </c>
    </row>
    <row r="78" spans="1:71" ht="63.75" x14ac:dyDescent="0.2">
      <c r="A78" s="696">
        <v>76</v>
      </c>
      <c r="B78" s="286" t="s">
        <v>4403</v>
      </c>
      <c r="C78" s="286" t="s">
        <v>15747</v>
      </c>
      <c r="D78" s="258" t="s">
        <v>5497</v>
      </c>
      <c r="E78" s="736">
        <v>1</v>
      </c>
      <c r="F78" s="736">
        <v>1</v>
      </c>
      <c r="G78" s="737">
        <v>6</v>
      </c>
      <c r="H78" s="305" t="s">
        <v>794</v>
      </c>
      <c r="I78" s="208" t="s">
        <v>4404</v>
      </c>
      <c r="J78" s="280" t="s">
        <v>3294</v>
      </c>
      <c r="K78" s="191" t="s">
        <v>4405</v>
      </c>
      <c r="L78" s="427" t="s">
        <v>5490</v>
      </c>
      <c r="M78" s="686">
        <v>8.5</v>
      </c>
      <c r="N78" s="685" t="s">
        <v>15715</v>
      </c>
      <c r="O78" s="686">
        <v>500</v>
      </c>
      <c r="P78" s="427" t="s">
        <v>15752</v>
      </c>
      <c r="Q78" s="191">
        <v>0</v>
      </c>
      <c r="R78" s="180"/>
      <c r="S78" s="189">
        <v>5</v>
      </c>
      <c r="T78" s="189">
        <v>7</v>
      </c>
      <c r="U78" s="175">
        <v>2</v>
      </c>
      <c r="V78" s="175">
        <v>8</v>
      </c>
      <c r="W78" s="742">
        <v>12</v>
      </c>
      <c r="X78" s="184">
        <v>18</v>
      </c>
      <c r="Y78" s="184"/>
      <c r="Z78" s="184"/>
      <c r="AA78" s="184"/>
      <c r="AB78" s="219" t="s">
        <v>795</v>
      </c>
      <c r="AC78" s="183" t="s">
        <v>11990</v>
      </c>
      <c r="AD78" s="191" t="s">
        <v>1945</v>
      </c>
      <c r="AE78" s="191" t="s">
        <v>4250</v>
      </c>
      <c r="AF78" s="177">
        <v>0</v>
      </c>
      <c r="AG78" s="177">
        <v>0</v>
      </c>
      <c r="AH78" s="177">
        <v>0</v>
      </c>
      <c r="AI78" s="177">
        <v>0</v>
      </c>
      <c r="AJ78" s="177">
        <v>0</v>
      </c>
      <c r="AK78" s="177">
        <v>0</v>
      </c>
      <c r="AL78" s="383">
        <v>8</v>
      </c>
      <c r="AM78" s="177">
        <v>0</v>
      </c>
      <c r="AN78" s="177">
        <v>0</v>
      </c>
      <c r="AO78" s="182">
        <v>0</v>
      </c>
      <c r="AP78" s="180"/>
      <c r="AQ78" s="180"/>
      <c r="AR78" s="180"/>
      <c r="AS78" s="180"/>
      <c r="AT78" s="180"/>
      <c r="AU78" s="180"/>
      <c r="AV78" s="180"/>
      <c r="AW78" s="180"/>
      <c r="AX78" s="180"/>
      <c r="AY78" s="180"/>
      <c r="AZ78" s="180"/>
      <c r="BA78" s="180"/>
      <c r="BB78" s="180"/>
      <c r="BC78" s="180"/>
      <c r="BD78" s="180"/>
      <c r="BE78" s="180"/>
      <c r="BF78" s="180"/>
      <c r="BG78" s="180"/>
      <c r="BH78" s="176">
        <f t="shared" si="17"/>
        <v>8</v>
      </c>
      <c r="BI78" s="176">
        <f t="shared" si="18"/>
        <v>12</v>
      </c>
      <c r="BJ78" s="182" t="str">
        <f t="shared" si="21"/>
        <v>8 - 64</v>
      </c>
      <c r="BK78" s="176">
        <f t="shared" si="22"/>
        <v>36</v>
      </c>
      <c r="BL78" s="176">
        <f t="shared" si="23"/>
        <v>8</v>
      </c>
      <c r="BM78" s="533"/>
      <c r="BN78" s="185">
        <v>1275</v>
      </c>
      <c r="BO78" s="180">
        <v>10</v>
      </c>
      <c r="BP78" s="178">
        <f t="shared" si="19"/>
        <v>1635</v>
      </c>
      <c r="BQ78" s="420" t="str">
        <f t="shared" si="20"/>
        <v>VII</v>
      </c>
      <c r="BR78" s="185"/>
      <c r="BS78" s="212" t="s">
        <v>3967</v>
      </c>
    </row>
    <row r="79" spans="1:71" ht="63.75" x14ac:dyDescent="0.2">
      <c r="A79" s="697">
        <v>77</v>
      </c>
      <c r="B79" s="286" t="s">
        <v>2257</v>
      </c>
      <c r="C79" s="286" t="s">
        <v>15750</v>
      </c>
      <c r="D79" s="258" t="s">
        <v>5497</v>
      </c>
      <c r="E79" s="736">
        <v>1</v>
      </c>
      <c r="F79" s="736">
        <v>1</v>
      </c>
      <c r="G79" s="737">
        <v>6</v>
      </c>
      <c r="H79" s="305" t="s">
        <v>795</v>
      </c>
      <c r="I79" s="208" t="s">
        <v>2342</v>
      </c>
      <c r="J79" s="280" t="s">
        <v>3295</v>
      </c>
      <c r="K79" s="191" t="s">
        <v>6782</v>
      </c>
      <c r="L79" s="427" t="s">
        <v>5490</v>
      </c>
      <c r="M79" s="686">
        <v>7.5</v>
      </c>
      <c r="N79" s="685" t="s">
        <v>15715</v>
      </c>
      <c r="O79" s="686">
        <v>750</v>
      </c>
      <c r="P79" s="427" t="s">
        <v>15751</v>
      </c>
      <c r="Q79" s="191">
        <v>-2</v>
      </c>
      <c r="R79" s="180"/>
      <c r="S79" s="189">
        <v>5</v>
      </c>
      <c r="T79" s="189">
        <v>7</v>
      </c>
      <c r="U79" s="175">
        <v>2</v>
      </c>
      <c r="V79" s="175">
        <v>8</v>
      </c>
      <c r="W79" s="742">
        <v>6</v>
      </c>
      <c r="X79" s="184"/>
      <c r="Y79" s="184">
        <v>12</v>
      </c>
      <c r="Z79" s="184"/>
      <c r="AA79" s="184"/>
      <c r="AB79" s="220"/>
      <c r="AC79" s="183" t="s">
        <v>11991</v>
      </c>
      <c r="AD79" s="191" t="s">
        <v>1945</v>
      </c>
      <c r="AE79" s="191" t="s">
        <v>4250</v>
      </c>
      <c r="AF79" s="177">
        <v>0</v>
      </c>
      <c r="AG79" s="177">
        <v>0</v>
      </c>
      <c r="AH79" s="177">
        <v>0</v>
      </c>
      <c r="AI79" s="177">
        <v>0</v>
      </c>
      <c r="AJ79" s="177">
        <v>0</v>
      </c>
      <c r="AK79" s="177">
        <v>0</v>
      </c>
      <c r="AL79" s="383">
        <v>9</v>
      </c>
      <c r="AM79" s="177">
        <v>0</v>
      </c>
      <c r="AN79" s="177">
        <v>0</v>
      </c>
      <c r="AO79" s="182">
        <v>0</v>
      </c>
      <c r="AP79" s="180"/>
      <c r="AQ79" s="180"/>
      <c r="AR79" s="180"/>
      <c r="AS79" s="180"/>
      <c r="AT79" s="180"/>
      <c r="AU79" s="180"/>
      <c r="AV79" s="180"/>
      <c r="AW79" s="180"/>
      <c r="AX79" s="180"/>
      <c r="AY79" s="180"/>
      <c r="AZ79" s="180"/>
      <c r="BA79" s="180"/>
      <c r="BB79" s="180"/>
      <c r="BC79" s="180"/>
      <c r="BD79" s="180"/>
      <c r="BE79" s="180"/>
      <c r="BF79" s="180"/>
      <c r="BG79" s="180"/>
      <c r="BH79" s="176">
        <f t="shared" si="17"/>
        <v>9</v>
      </c>
      <c r="BI79" s="176">
        <f t="shared" si="18"/>
        <v>12</v>
      </c>
      <c r="BJ79" s="182" t="str">
        <f t="shared" si="21"/>
        <v>9 - 72</v>
      </c>
      <c r="BK79" s="176">
        <f t="shared" si="22"/>
        <v>41</v>
      </c>
      <c r="BL79" s="176">
        <f t="shared" si="23"/>
        <v>9</v>
      </c>
      <c r="BM79" s="533"/>
      <c r="BN79" s="185">
        <v>2000</v>
      </c>
      <c r="BO79" s="180">
        <v>12</v>
      </c>
      <c r="BP79" s="178">
        <f t="shared" si="19"/>
        <v>2492</v>
      </c>
      <c r="BQ79" s="420" t="str">
        <f t="shared" si="20"/>
        <v>VII</v>
      </c>
      <c r="BR79" s="185"/>
      <c r="BS79" s="212" t="s">
        <v>3967</v>
      </c>
    </row>
    <row r="80" spans="1:71" ht="76.5" x14ac:dyDescent="0.2">
      <c r="A80" s="696">
        <v>78</v>
      </c>
      <c r="B80" s="286" t="s">
        <v>3859</v>
      </c>
      <c r="C80" s="286" t="s">
        <v>15753</v>
      </c>
      <c r="D80" s="258" t="s">
        <v>5497</v>
      </c>
      <c r="E80" s="736">
        <v>1</v>
      </c>
      <c r="F80" s="736">
        <v>1</v>
      </c>
      <c r="G80" s="737">
        <v>6</v>
      </c>
      <c r="H80" s="305" t="s">
        <v>3879</v>
      </c>
      <c r="I80" s="208" t="s">
        <v>3860</v>
      </c>
      <c r="J80" s="280" t="s">
        <v>3296</v>
      </c>
      <c r="K80" s="191" t="s">
        <v>3862</v>
      </c>
      <c r="L80" s="427" t="s">
        <v>5490</v>
      </c>
      <c r="M80" s="686">
        <v>9.5</v>
      </c>
      <c r="N80" s="685" t="s">
        <v>15715</v>
      </c>
      <c r="O80" s="686">
        <v>1400</v>
      </c>
      <c r="P80" s="427" t="s">
        <v>15825</v>
      </c>
      <c r="Q80" s="191">
        <v>-4</v>
      </c>
      <c r="R80" s="180"/>
      <c r="S80" s="189">
        <v>8</v>
      </c>
      <c r="T80" s="189">
        <v>10</v>
      </c>
      <c r="U80" s="175">
        <v>3</v>
      </c>
      <c r="V80" s="175">
        <v>12</v>
      </c>
      <c r="W80" s="742">
        <v>9</v>
      </c>
      <c r="X80" s="184"/>
      <c r="Y80" s="184"/>
      <c r="Z80" s="184"/>
      <c r="AA80" s="184"/>
      <c r="AB80" s="220"/>
      <c r="AC80" s="183" t="s">
        <v>11992</v>
      </c>
      <c r="AD80" s="191" t="s">
        <v>1945</v>
      </c>
      <c r="AE80" s="191" t="s">
        <v>4250</v>
      </c>
      <c r="AF80" s="177">
        <v>0</v>
      </c>
      <c r="AG80" s="177">
        <v>0</v>
      </c>
      <c r="AH80" s="177">
        <v>0</v>
      </c>
      <c r="AI80" s="177">
        <v>0</v>
      </c>
      <c r="AJ80" s="177">
        <v>0</v>
      </c>
      <c r="AK80" s="177">
        <v>0</v>
      </c>
      <c r="AL80" s="383">
        <v>10</v>
      </c>
      <c r="AM80" s="177">
        <v>0</v>
      </c>
      <c r="AN80" s="177">
        <v>0</v>
      </c>
      <c r="AO80" s="182">
        <v>0</v>
      </c>
      <c r="AP80" s="180"/>
      <c r="AQ80" s="180"/>
      <c r="AR80" s="180"/>
      <c r="AS80" s="180"/>
      <c r="AT80" s="180"/>
      <c r="AU80" s="180"/>
      <c r="AV80" s="180"/>
      <c r="AW80" s="180"/>
      <c r="AX80" s="180"/>
      <c r="AY80" s="180"/>
      <c r="AZ80" s="180"/>
      <c r="BA80" s="180"/>
      <c r="BB80" s="180"/>
      <c r="BC80" s="180"/>
      <c r="BD80" s="180"/>
      <c r="BE80" s="180"/>
      <c r="BF80" s="180"/>
      <c r="BG80" s="180"/>
      <c r="BH80" s="176">
        <f t="shared" si="17"/>
        <v>10</v>
      </c>
      <c r="BI80" s="176">
        <f t="shared" si="18"/>
        <v>10</v>
      </c>
      <c r="BJ80" s="182" t="str">
        <f t="shared" si="21"/>
        <v>10 - 80</v>
      </c>
      <c r="BK80" s="176">
        <f t="shared" si="22"/>
        <v>45</v>
      </c>
      <c r="BL80" s="176">
        <f t="shared" si="23"/>
        <v>10</v>
      </c>
      <c r="BM80" s="533"/>
      <c r="BN80" s="185">
        <v>2400</v>
      </c>
      <c r="BO80" s="180">
        <v>14</v>
      </c>
      <c r="BP80" s="178">
        <f t="shared" si="19"/>
        <v>3030</v>
      </c>
      <c r="BQ80" s="420" t="str">
        <f t="shared" si="20"/>
        <v>VII</v>
      </c>
      <c r="BR80" s="185"/>
      <c r="BS80" s="212" t="s">
        <v>3967</v>
      </c>
    </row>
    <row r="81" spans="1:71" ht="102" x14ac:dyDescent="0.2">
      <c r="A81" s="696">
        <v>79</v>
      </c>
      <c r="B81" s="286" t="s">
        <v>2323</v>
      </c>
      <c r="C81" s="286" t="s">
        <v>15754</v>
      </c>
      <c r="D81" s="258" t="s">
        <v>5497</v>
      </c>
      <c r="E81" s="736">
        <v>1</v>
      </c>
      <c r="F81" s="736">
        <v>1</v>
      </c>
      <c r="G81" s="737">
        <v>6</v>
      </c>
      <c r="H81" s="305" t="s">
        <v>793</v>
      </c>
      <c r="I81" s="208" t="s">
        <v>2342</v>
      </c>
      <c r="J81" s="280" t="s">
        <v>3297</v>
      </c>
      <c r="K81" s="191" t="s">
        <v>2324</v>
      </c>
      <c r="L81" s="427" t="s">
        <v>5490</v>
      </c>
      <c r="M81" s="686">
        <v>10.5</v>
      </c>
      <c r="N81" s="685" t="s">
        <v>15715</v>
      </c>
      <c r="O81" s="686">
        <v>1400</v>
      </c>
      <c r="P81" s="427" t="s">
        <v>15826</v>
      </c>
      <c r="Q81" s="191">
        <v>-1</v>
      </c>
      <c r="R81" s="180"/>
      <c r="S81" s="190">
        <v>11</v>
      </c>
      <c r="T81" s="190">
        <v>12</v>
      </c>
      <c r="U81" s="302">
        <v>4</v>
      </c>
      <c r="V81" s="302">
        <v>16</v>
      </c>
      <c r="W81" s="742">
        <v>9</v>
      </c>
      <c r="X81" s="184">
        <v>12</v>
      </c>
      <c r="Y81" s="184"/>
      <c r="Z81" s="184"/>
      <c r="AA81" s="184"/>
      <c r="AB81" s="499" t="s">
        <v>793</v>
      </c>
      <c r="AC81" s="183" t="s">
        <v>11993</v>
      </c>
      <c r="AD81" s="191" t="s">
        <v>1945</v>
      </c>
      <c r="AE81" s="191" t="s">
        <v>4250</v>
      </c>
      <c r="AF81" s="177">
        <v>0</v>
      </c>
      <c r="AG81" s="177">
        <v>0</v>
      </c>
      <c r="AH81" s="177">
        <v>0</v>
      </c>
      <c r="AI81" s="177">
        <v>0</v>
      </c>
      <c r="AJ81" s="177">
        <v>0</v>
      </c>
      <c r="AK81" s="177">
        <v>0</v>
      </c>
      <c r="AL81" s="383">
        <v>11</v>
      </c>
      <c r="AM81" s="177">
        <v>0</v>
      </c>
      <c r="AN81" s="177">
        <v>0</v>
      </c>
      <c r="AO81" s="182">
        <v>0</v>
      </c>
      <c r="AP81" s="180"/>
      <c r="AQ81" s="180"/>
      <c r="AR81" s="180"/>
      <c r="AS81" s="180"/>
      <c r="AT81" s="180"/>
      <c r="AU81" s="180"/>
      <c r="AV81" s="180"/>
      <c r="AW81" s="180"/>
      <c r="AX81" s="180"/>
      <c r="AY81" s="180"/>
      <c r="AZ81" s="180"/>
      <c r="BA81" s="180"/>
      <c r="BB81" s="180"/>
      <c r="BC81" s="180"/>
      <c r="BD81" s="180"/>
      <c r="BE81" s="180"/>
      <c r="BF81" s="180"/>
      <c r="BG81" s="180"/>
      <c r="BH81" s="176">
        <f t="shared" si="17"/>
        <v>11</v>
      </c>
      <c r="BI81" s="176">
        <f t="shared" si="18"/>
        <v>10</v>
      </c>
      <c r="BJ81" s="182" t="str">
        <f t="shared" si="21"/>
        <v>11 - 88</v>
      </c>
      <c r="BK81" s="176">
        <f t="shared" si="22"/>
        <v>50</v>
      </c>
      <c r="BL81" s="176">
        <f t="shared" si="23"/>
        <v>11</v>
      </c>
      <c r="BM81" s="533"/>
      <c r="BN81" s="185">
        <v>3000</v>
      </c>
      <c r="BO81" s="180">
        <v>16</v>
      </c>
      <c r="BP81" s="178">
        <f t="shared" si="19"/>
        <v>3800</v>
      </c>
      <c r="BQ81" s="420" t="str">
        <f t="shared" si="20"/>
        <v>VII</v>
      </c>
      <c r="BR81" s="185"/>
      <c r="BS81" s="212" t="s">
        <v>3967</v>
      </c>
    </row>
    <row r="82" spans="1:71" ht="102" x14ac:dyDescent="0.2">
      <c r="A82" s="697">
        <v>80</v>
      </c>
      <c r="B82" s="286" t="s">
        <v>4942</v>
      </c>
      <c r="C82" s="286" t="s">
        <v>15755</v>
      </c>
      <c r="D82" s="258" t="s">
        <v>5497</v>
      </c>
      <c r="E82" s="736">
        <v>1</v>
      </c>
      <c r="F82" s="736">
        <v>1</v>
      </c>
      <c r="G82" s="737">
        <v>6</v>
      </c>
      <c r="H82" s="305" t="s">
        <v>3223</v>
      </c>
      <c r="I82" s="208" t="s">
        <v>4943</v>
      </c>
      <c r="J82" s="280" t="s">
        <v>3298</v>
      </c>
      <c r="K82" s="191" t="s">
        <v>4944</v>
      </c>
      <c r="L82" s="427" t="s">
        <v>5490</v>
      </c>
      <c r="M82" s="686">
        <v>20</v>
      </c>
      <c r="N82" s="685" t="s">
        <v>15710</v>
      </c>
      <c r="O82" s="686">
        <v>650</v>
      </c>
      <c r="P82" s="427" t="s">
        <v>15756</v>
      </c>
      <c r="Q82" s="191">
        <v>-5</v>
      </c>
      <c r="R82" s="180"/>
      <c r="S82" s="191">
        <v>13</v>
      </c>
      <c r="T82" s="191">
        <v>14</v>
      </c>
      <c r="U82" s="302">
        <v>4</v>
      </c>
      <c r="V82" s="302">
        <v>16</v>
      </c>
      <c r="W82" s="742">
        <v>12</v>
      </c>
      <c r="X82" s="184"/>
      <c r="Y82" s="184"/>
      <c r="Z82" s="184"/>
      <c r="AA82" s="184"/>
      <c r="AB82" s="220"/>
      <c r="AC82" s="183" t="s">
        <v>11994</v>
      </c>
      <c r="AD82" s="191" t="s">
        <v>1945</v>
      </c>
      <c r="AE82" s="191" t="s">
        <v>4250</v>
      </c>
      <c r="AF82" s="177">
        <v>0</v>
      </c>
      <c r="AG82" s="177">
        <v>0</v>
      </c>
      <c r="AH82" s="177">
        <v>0</v>
      </c>
      <c r="AI82" s="177">
        <v>0</v>
      </c>
      <c r="AJ82" s="177">
        <v>0</v>
      </c>
      <c r="AK82" s="177">
        <v>0</v>
      </c>
      <c r="AL82" s="383">
        <v>7</v>
      </c>
      <c r="AM82" s="177">
        <v>0</v>
      </c>
      <c r="AN82" s="177">
        <v>0</v>
      </c>
      <c r="AO82" s="182">
        <v>7</v>
      </c>
      <c r="AP82" s="180"/>
      <c r="AQ82" s="180"/>
      <c r="AR82" s="180"/>
      <c r="AS82" s="180"/>
      <c r="AT82" s="180"/>
      <c r="AU82" s="180"/>
      <c r="AV82" s="180"/>
      <c r="AW82" s="180"/>
      <c r="AX82" s="180"/>
      <c r="AY82" s="180"/>
      <c r="AZ82" s="180"/>
      <c r="BA82" s="180"/>
      <c r="BB82" s="180"/>
      <c r="BC82" s="180"/>
      <c r="BD82" s="180"/>
      <c r="BE82" s="180"/>
      <c r="BF82" s="180"/>
      <c r="BG82" s="180"/>
      <c r="BH82" s="176">
        <f t="shared" si="17"/>
        <v>8</v>
      </c>
      <c r="BI82" s="176">
        <f t="shared" si="18"/>
        <v>12</v>
      </c>
      <c r="BJ82" s="182" t="str">
        <f t="shared" si="21"/>
        <v>14 - 63</v>
      </c>
      <c r="BK82" s="176">
        <f t="shared" si="22"/>
        <v>39</v>
      </c>
      <c r="BL82" s="176">
        <f t="shared" si="23"/>
        <v>9</v>
      </c>
      <c r="BM82" s="533"/>
      <c r="BN82" s="185">
        <v>3000</v>
      </c>
      <c r="BO82" s="180">
        <v>12</v>
      </c>
      <c r="BP82" s="178">
        <f t="shared" si="19"/>
        <v>3468</v>
      </c>
      <c r="BQ82" s="420" t="str">
        <f t="shared" si="20"/>
        <v>VII</v>
      </c>
      <c r="BR82" s="185"/>
      <c r="BS82" s="212" t="s">
        <v>3967</v>
      </c>
    </row>
    <row r="83" spans="1:71" ht="127.5" x14ac:dyDescent="0.2">
      <c r="A83" s="696">
        <v>81</v>
      </c>
      <c r="B83" s="286" t="s">
        <v>8166</v>
      </c>
      <c r="C83" s="286" t="s">
        <v>15757</v>
      </c>
      <c r="D83" s="258" t="s">
        <v>5497</v>
      </c>
      <c r="E83" s="736">
        <v>1</v>
      </c>
      <c r="F83" s="736">
        <v>1</v>
      </c>
      <c r="G83" s="737">
        <v>6</v>
      </c>
      <c r="H83" s="305" t="s">
        <v>3224</v>
      </c>
      <c r="I83" s="208" t="s">
        <v>8167</v>
      </c>
      <c r="J83" s="280" t="s">
        <v>542</v>
      </c>
      <c r="K83" s="191" t="s">
        <v>8168</v>
      </c>
      <c r="L83" s="427" t="s">
        <v>5490</v>
      </c>
      <c r="M83" s="686">
        <v>12</v>
      </c>
      <c r="N83" s="685" t="s">
        <v>15715</v>
      </c>
      <c r="O83" s="686">
        <v>2250</v>
      </c>
      <c r="P83" s="427" t="s">
        <v>15827</v>
      </c>
      <c r="Q83" s="191">
        <v>-2</v>
      </c>
      <c r="R83" s="180"/>
      <c r="S83" s="191">
        <v>13</v>
      </c>
      <c r="T83" s="191">
        <v>14</v>
      </c>
      <c r="U83" s="302">
        <v>4</v>
      </c>
      <c r="V83" s="302">
        <v>16</v>
      </c>
      <c r="W83" s="742">
        <v>6</v>
      </c>
      <c r="X83" s="184">
        <v>15</v>
      </c>
      <c r="Y83" s="184"/>
      <c r="Z83" s="184"/>
      <c r="AA83" s="184"/>
      <c r="AB83" s="499" t="s">
        <v>3879</v>
      </c>
      <c r="AC83" s="183" t="s">
        <v>11995</v>
      </c>
      <c r="AD83" s="191" t="s">
        <v>1945</v>
      </c>
      <c r="AE83" s="191" t="s">
        <v>4250</v>
      </c>
      <c r="AF83" s="177">
        <v>0</v>
      </c>
      <c r="AG83" s="177">
        <v>0</v>
      </c>
      <c r="AH83" s="177">
        <v>0</v>
      </c>
      <c r="AI83" s="177">
        <v>0</v>
      </c>
      <c r="AJ83" s="177">
        <v>0</v>
      </c>
      <c r="AK83" s="177">
        <v>0</v>
      </c>
      <c r="AL83" s="383">
        <v>8</v>
      </c>
      <c r="AM83" s="177">
        <v>0</v>
      </c>
      <c r="AN83" s="177">
        <v>0</v>
      </c>
      <c r="AO83" s="182">
        <v>8</v>
      </c>
      <c r="AP83" s="180"/>
      <c r="AQ83" s="180"/>
      <c r="AR83" s="180"/>
      <c r="AS83" s="180"/>
      <c r="AT83" s="180"/>
      <c r="AU83" s="180"/>
      <c r="AV83" s="180"/>
      <c r="AW83" s="180"/>
      <c r="AX83" s="180"/>
      <c r="AY83" s="180"/>
      <c r="AZ83" s="180"/>
      <c r="BA83" s="180"/>
      <c r="BB83" s="180"/>
      <c r="BC83" s="180"/>
      <c r="BD83" s="180"/>
      <c r="BE83" s="180"/>
      <c r="BF83" s="180"/>
      <c r="BG83" s="180"/>
      <c r="BH83" s="176">
        <f t="shared" si="17"/>
        <v>9</v>
      </c>
      <c r="BI83" s="176">
        <f t="shared" si="18"/>
        <v>12</v>
      </c>
      <c r="BJ83" s="182" t="str">
        <f t="shared" si="21"/>
        <v>16 - 72</v>
      </c>
      <c r="BK83" s="176">
        <f t="shared" si="22"/>
        <v>44</v>
      </c>
      <c r="BL83" s="176">
        <f t="shared" si="23"/>
        <v>10</v>
      </c>
      <c r="BM83" s="533"/>
      <c r="BN83" s="185">
        <v>3600</v>
      </c>
      <c r="BO83" s="180">
        <v>12</v>
      </c>
      <c r="BP83" s="178">
        <f t="shared" si="19"/>
        <v>4128</v>
      </c>
      <c r="BQ83" s="420" t="str">
        <f t="shared" si="20"/>
        <v>VIII</v>
      </c>
      <c r="BR83" s="185"/>
      <c r="BS83" s="212" t="s">
        <v>3967</v>
      </c>
    </row>
    <row r="84" spans="1:71" ht="89.25" x14ac:dyDescent="0.2">
      <c r="A84" s="697">
        <v>82</v>
      </c>
      <c r="B84" s="286" t="s">
        <v>3766</v>
      </c>
      <c r="C84" s="286" t="s">
        <v>3766</v>
      </c>
      <c r="D84" s="258" t="s">
        <v>5497</v>
      </c>
      <c r="E84" s="736">
        <v>1</v>
      </c>
      <c r="F84" s="736">
        <v>3</v>
      </c>
      <c r="G84" s="737">
        <v>12</v>
      </c>
      <c r="H84" s="305" t="s">
        <v>3486</v>
      </c>
      <c r="I84" s="208" t="s">
        <v>3767</v>
      </c>
      <c r="J84" s="280" t="s">
        <v>543</v>
      </c>
      <c r="K84" s="191" t="s">
        <v>3768</v>
      </c>
      <c r="L84" s="427" t="s">
        <v>3491</v>
      </c>
      <c r="M84" s="686">
        <v>7</v>
      </c>
      <c r="N84" s="685" t="s">
        <v>15715</v>
      </c>
      <c r="O84" s="686">
        <v>300</v>
      </c>
      <c r="P84" s="427" t="s">
        <v>15828</v>
      </c>
      <c r="Q84" s="191">
        <v>0</v>
      </c>
      <c r="R84" s="180"/>
      <c r="S84" s="190">
        <v>11</v>
      </c>
      <c r="T84" s="190">
        <v>12</v>
      </c>
      <c r="U84" s="302">
        <v>4</v>
      </c>
      <c r="V84" s="302">
        <v>16</v>
      </c>
      <c r="W84" s="742">
        <v>12</v>
      </c>
      <c r="X84" s="184"/>
      <c r="Y84" s="184"/>
      <c r="Z84" s="184"/>
      <c r="AA84" s="184"/>
      <c r="AB84" s="220"/>
      <c r="AC84" s="183" t="s">
        <v>11996</v>
      </c>
      <c r="AD84" s="191" t="s">
        <v>1947</v>
      </c>
      <c r="AE84" s="191" t="s">
        <v>4248</v>
      </c>
      <c r="AF84" s="177">
        <v>0</v>
      </c>
      <c r="AG84" s="177">
        <v>0</v>
      </c>
      <c r="AH84" s="177">
        <v>0</v>
      </c>
      <c r="AI84" s="177">
        <v>0</v>
      </c>
      <c r="AJ84" s="177">
        <v>0</v>
      </c>
      <c r="AK84" s="177">
        <v>0</v>
      </c>
      <c r="AL84" s="383">
        <v>8</v>
      </c>
      <c r="AM84" s="177">
        <v>0</v>
      </c>
      <c r="AN84" s="177">
        <v>0</v>
      </c>
      <c r="AO84" s="182">
        <v>0</v>
      </c>
      <c r="AP84" s="180"/>
      <c r="AQ84" s="180"/>
      <c r="AR84" s="180"/>
      <c r="AS84" s="180"/>
      <c r="AT84" s="180"/>
      <c r="AU84" s="180"/>
      <c r="AV84" s="180"/>
      <c r="AW84" s="180"/>
      <c r="AX84" s="180"/>
      <c r="AY84" s="180"/>
      <c r="AZ84" s="180"/>
      <c r="BA84" s="180"/>
      <c r="BB84" s="180"/>
      <c r="BC84" s="180"/>
      <c r="BD84" s="180"/>
      <c r="BE84" s="180"/>
      <c r="BF84" s="180"/>
      <c r="BG84" s="180"/>
      <c r="BH84" s="176">
        <f t="shared" si="17"/>
        <v>8</v>
      </c>
      <c r="BI84" s="176">
        <f t="shared" si="18"/>
        <v>12</v>
      </c>
      <c r="BJ84" s="182" t="str">
        <f t="shared" si="21"/>
        <v>8 - 64</v>
      </c>
      <c r="BK84" s="176">
        <f t="shared" si="22"/>
        <v>36</v>
      </c>
      <c r="BL84" s="176">
        <f t="shared" si="23"/>
        <v>8</v>
      </c>
      <c r="BM84" s="533"/>
      <c r="BN84" s="185">
        <v>1425</v>
      </c>
      <c r="BO84" s="180">
        <v>10</v>
      </c>
      <c r="BP84" s="178">
        <f t="shared" si="19"/>
        <v>1785</v>
      </c>
      <c r="BQ84" s="420" t="str">
        <f t="shared" si="20"/>
        <v>VII</v>
      </c>
      <c r="BR84" s="185"/>
      <c r="BS84" s="212" t="s">
        <v>3967</v>
      </c>
    </row>
    <row r="85" spans="1:71" ht="102" x14ac:dyDescent="0.2">
      <c r="A85" s="696">
        <v>83</v>
      </c>
      <c r="B85" s="286" t="s">
        <v>634</v>
      </c>
      <c r="C85" s="286" t="s">
        <v>634</v>
      </c>
      <c r="D85" s="258" t="s">
        <v>5497</v>
      </c>
      <c r="E85" s="736">
        <v>1</v>
      </c>
      <c r="F85" s="736">
        <v>2</v>
      </c>
      <c r="G85" s="737">
        <v>8</v>
      </c>
      <c r="H85" s="305" t="s">
        <v>3486</v>
      </c>
      <c r="I85" s="208" t="s">
        <v>635</v>
      </c>
      <c r="J85" s="280" t="s">
        <v>5550</v>
      </c>
      <c r="K85" s="191" t="s">
        <v>3862</v>
      </c>
      <c r="L85" s="427" t="s">
        <v>5490</v>
      </c>
      <c r="M85" s="686">
        <v>9.5</v>
      </c>
      <c r="N85" s="685" t="s">
        <v>15715</v>
      </c>
      <c r="O85" s="686">
        <v>500</v>
      </c>
      <c r="P85" s="427" t="s">
        <v>15829</v>
      </c>
      <c r="Q85" s="191">
        <v>-1</v>
      </c>
      <c r="R85" s="180"/>
      <c r="S85" s="190">
        <v>11</v>
      </c>
      <c r="T85" s="190">
        <v>12</v>
      </c>
      <c r="U85" s="302">
        <v>4</v>
      </c>
      <c r="V85" s="302">
        <v>16</v>
      </c>
      <c r="W85" s="742">
        <v>15</v>
      </c>
      <c r="X85" s="184"/>
      <c r="Y85" s="184"/>
      <c r="Z85" s="184"/>
      <c r="AA85" s="184"/>
      <c r="AB85" s="220"/>
      <c r="AC85" s="419" t="s">
        <v>13049</v>
      </c>
      <c r="AD85" s="191" t="s">
        <v>1947</v>
      </c>
      <c r="AE85" s="191" t="s">
        <v>4248</v>
      </c>
      <c r="AF85" s="177">
        <v>0</v>
      </c>
      <c r="AG85" s="177">
        <v>0</v>
      </c>
      <c r="AH85" s="177">
        <v>0</v>
      </c>
      <c r="AI85" s="177">
        <v>0</v>
      </c>
      <c r="AJ85" s="177">
        <v>0</v>
      </c>
      <c r="AK85" s="177">
        <v>0</v>
      </c>
      <c r="AL85" s="383">
        <v>9</v>
      </c>
      <c r="AM85" s="177">
        <v>0</v>
      </c>
      <c r="AN85" s="177">
        <v>0</v>
      </c>
      <c r="AO85" s="182">
        <v>0</v>
      </c>
      <c r="AP85" s="180"/>
      <c r="AQ85" s="180"/>
      <c r="AR85" s="180"/>
      <c r="AS85" s="180"/>
      <c r="AT85" s="180"/>
      <c r="AU85" s="180"/>
      <c r="AV85" s="180"/>
      <c r="AW85" s="180"/>
      <c r="AX85" s="180"/>
      <c r="AY85" s="180"/>
      <c r="AZ85" s="180"/>
      <c r="BA85" s="180"/>
      <c r="BB85" s="180"/>
      <c r="BC85" s="180"/>
      <c r="BD85" s="180"/>
      <c r="BE85" s="180"/>
      <c r="BF85" s="180"/>
      <c r="BG85" s="180"/>
      <c r="BH85" s="176">
        <f t="shared" si="17"/>
        <v>9</v>
      </c>
      <c r="BI85" s="176">
        <f t="shared" si="18"/>
        <v>12</v>
      </c>
      <c r="BJ85" s="182" t="str">
        <f t="shared" si="21"/>
        <v>9 - 72</v>
      </c>
      <c r="BK85" s="176">
        <f t="shared" si="22"/>
        <v>41</v>
      </c>
      <c r="BL85" s="176">
        <f t="shared" si="23"/>
        <v>9</v>
      </c>
      <c r="BM85" s="533"/>
      <c r="BN85" s="185">
        <v>2800</v>
      </c>
      <c r="BO85" s="180">
        <v>12</v>
      </c>
      <c r="BP85" s="178">
        <f t="shared" si="19"/>
        <v>3292</v>
      </c>
      <c r="BQ85" s="420" t="str">
        <f t="shared" si="20"/>
        <v>VII</v>
      </c>
      <c r="BR85" s="185"/>
      <c r="BS85" s="212" t="s">
        <v>3967</v>
      </c>
    </row>
    <row r="86" spans="1:71" ht="102" x14ac:dyDescent="0.2">
      <c r="A86" s="696">
        <v>84</v>
      </c>
      <c r="B86" s="286" t="s">
        <v>4952</v>
      </c>
      <c r="C86" s="286" t="s">
        <v>4952</v>
      </c>
      <c r="D86" s="258" t="s">
        <v>5497</v>
      </c>
      <c r="E86" s="736">
        <v>1</v>
      </c>
      <c r="F86" s="736">
        <v>4</v>
      </c>
      <c r="G86" s="737">
        <v>16</v>
      </c>
      <c r="H86" s="305" t="s">
        <v>3230</v>
      </c>
      <c r="I86" s="207" t="s">
        <v>635</v>
      </c>
      <c r="J86" s="279" t="s">
        <v>6558</v>
      </c>
      <c r="K86" s="179" t="s">
        <v>878</v>
      </c>
      <c r="L86" s="427" t="s">
        <v>3491</v>
      </c>
      <c r="M86" s="684">
        <v>6</v>
      </c>
      <c r="N86" s="685" t="s">
        <v>15715</v>
      </c>
      <c r="O86" s="684">
        <v>160</v>
      </c>
      <c r="P86" s="427" t="s">
        <v>15759</v>
      </c>
      <c r="Q86" s="179">
        <v>2</v>
      </c>
      <c r="R86" s="180" t="s">
        <v>4275</v>
      </c>
      <c r="S86" s="189">
        <v>8</v>
      </c>
      <c r="T86" s="189">
        <v>10</v>
      </c>
      <c r="U86" s="175">
        <v>3</v>
      </c>
      <c r="V86" s="175">
        <v>12</v>
      </c>
      <c r="W86" s="742">
        <v>6</v>
      </c>
      <c r="X86" s="184">
        <v>21</v>
      </c>
      <c r="Y86" s="184"/>
      <c r="Z86" s="184"/>
      <c r="AA86" s="184"/>
      <c r="AB86" s="219" t="s">
        <v>795</v>
      </c>
      <c r="AC86" s="183" t="s">
        <v>11997</v>
      </c>
      <c r="AD86" s="191" t="s">
        <v>1947</v>
      </c>
      <c r="AE86" s="191" t="s">
        <v>4248</v>
      </c>
      <c r="AF86" s="177">
        <v>0</v>
      </c>
      <c r="AG86" s="177">
        <v>0</v>
      </c>
      <c r="AH86" s="177">
        <v>0</v>
      </c>
      <c r="AI86" s="177">
        <v>0</v>
      </c>
      <c r="AJ86" s="177">
        <v>0</v>
      </c>
      <c r="AK86" s="177">
        <v>0</v>
      </c>
      <c r="AL86" s="383">
        <v>6</v>
      </c>
      <c r="AM86" s="177">
        <v>0</v>
      </c>
      <c r="AN86" s="177">
        <v>0</v>
      </c>
      <c r="AO86" s="182">
        <v>6</v>
      </c>
      <c r="AP86" s="180"/>
      <c r="AQ86" s="180"/>
      <c r="AR86" s="180"/>
      <c r="AS86" s="180"/>
      <c r="AT86" s="180"/>
      <c r="AU86" s="180"/>
      <c r="AV86" s="180"/>
      <c r="AW86" s="180"/>
      <c r="AX86" s="180"/>
      <c r="AY86" s="180"/>
      <c r="AZ86" s="180"/>
      <c r="BA86" s="180"/>
      <c r="BB86" s="180"/>
      <c r="BC86" s="180"/>
      <c r="BD86" s="180"/>
      <c r="BE86" s="180"/>
      <c r="BF86" s="180"/>
      <c r="BG86" s="180"/>
      <c r="BH86" s="176">
        <f t="shared" si="17"/>
        <v>7</v>
      </c>
      <c r="BI86" s="176">
        <f t="shared" si="18"/>
        <v>13</v>
      </c>
      <c r="BJ86" s="182" t="str">
        <f t="shared" si="21"/>
        <v>12 - 54</v>
      </c>
      <c r="BK86" s="176">
        <f t="shared" si="22"/>
        <v>33</v>
      </c>
      <c r="BL86" s="176">
        <f t="shared" si="23"/>
        <v>8</v>
      </c>
      <c r="BM86" s="533"/>
      <c r="BN86" s="185">
        <v>875</v>
      </c>
      <c r="BO86" s="180">
        <v>8</v>
      </c>
      <c r="BP86" s="178">
        <f t="shared" si="19"/>
        <v>1139</v>
      </c>
      <c r="BQ86" s="420" t="str">
        <f t="shared" si="20"/>
        <v>VI</v>
      </c>
      <c r="BR86" s="185"/>
      <c r="BS86" s="212" t="s">
        <v>3967</v>
      </c>
    </row>
    <row r="87" spans="1:71" ht="114.75" x14ac:dyDescent="0.2">
      <c r="A87" s="697">
        <v>85</v>
      </c>
      <c r="B87" s="286" t="s">
        <v>5769</v>
      </c>
      <c r="C87" s="286" t="s">
        <v>5769</v>
      </c>
      <c r="D87" s="258" t="s">
        <v>5497</v>
      </c>
      <c r="E87" s="736">
        <v>1</v>
      </c>
      <c r="F87" s="736">
        <v>2</v>
      </c>
      <c r="G87" s="737">
        <v>5</v>
      </c>
      <c r="H87" s="305" t="s">
        <v>797</v>
      </c>
      <c r="I87" s="207" t="s">
        <v>544</v>
      </c>
      <c r="J87" s="279" t="s">
        <v>545</v>
      </c>
      <c r="K87" s="179" t="s">
        <v>4135</v>
      </c>
      <c r="L87" s="427" t="s">
        <v>5490</v>
      </c>
      <c r="M87" s="684">
        <v>9</v>
      </c>
      <c r="N87" s="685" t="s">
        <v>15715</v>
      </c>
      <c r="O87" s="684">
        <v>600</v>
      </c>
      <c r="P87" s="427" t="s">
        <v>15830</v>
      </c>
      <c r="Q87" s="179">
        <v>-5</v>
      </c>
      <c r="R87" s="180"/>
      <c r="S87" s="191">
        <v>13</v>
      </c>
      <c r="T87" s="191">
        <v>14</v>
      </c>
      <c r="U87" s="302">
        <v>4</v>
      </c>
      <c r="V87" s="302">
        <v>16</v>
      </c>
      <c r="W87" s="742">
        <v>9</v>
      </c>
      <c r="X87" s="184">
        <v>18</v>
      </c>
      <c r="Y87" s="184"/>
      <c r="Z87" s="184"/>
      <c r="AA87" s="184"/>
      <c r="AB87" s="499" t="s">
        <v>3879</v>
      </c>
      <c r="AC87" s="183" t="s">
        <v>11998</v>
      </c>
      <c r="AD87" s="191" t="s">
        <v>1947</v>
      </c>
      <c r="AE87" s="191" t="s">
        <v>4248</v>
      </c>
      <c r="AF87" s="177">
        <v>0</v>
      </c>
      <c r="AG87" s="177">
        <v>0</v>
      </c>
      <c r="AH87" s="177">
        <v>0</v>
      </c>
      <c r="AI87" s="177">
        <v>0</v>
      </c>
      <c r="AJ87" s="177">
        <v>0</v>
      </c>
      <c r="AK87" s="177">
        <v>0</v>
      </c>
      <c r="AL87" s="383">
        <v>5</v>
      </c>
      <c r="AM87" s="177">
        <v>0</v>
      </c>
      <c r="AN87" s="177">
        <v>0</v>
      </c>
      <c r="AO87" s="182">
        <v>5</v>
      </c>
      <c r="AP87" s="180"/>
      <c r="AQ87" s="180"/>
      <c r="AR87" s="180"/>
      <c r="AS87" s="180"/>
      <c r="AT87" s="180"/>
      <c r="AU87" s="180"/>
      <c r="AV87" s="180"/>
      <c r="AW87" s="180"/>
      <c r="AX87" s="180"/>
      <c r="AY87" s="180"/>
      <c r="AZ87" s="180"/>
      <c r="BA87" s="180"/>
      <c r="BB87" s="180"/>
      <c r="BC87" s="180"/>
      <c r="BD87" s="180"/>
      <c r="BE87" s="180"/>
      <c r="BF87" s="180"/>
      <c r="BG87" s="180"/>
      <c r="BH87" s="176">
        <f t="shared" si="17"/>
        <v>6</v>
      </c>
      <c r="BI87" s="176">
        <f t="shared" si="18"/>
        <v>13</v>
      </c>
      <c r="BJ87" s="182" t="str">
        <f t="shared" si="21"/>
        <v>10 - 45</v>
      </c>
      <c r="BK87" s="176">
        <f t="shared" si="22"/>
        <v>28</v>
      </c>
      <c r="BL87" s="176">
        <f t="shared" si="23"/>
        <v>7</v>
      </c>
      <c r="BM87" s="533"/>
      <c r="BN87" s="185">
        <v>1320</v>
      </c>
      <c r="BO87" s="180">
        <v>6</v>
      </c>
      <c r="BP87" s="178">
        <f t="shared" si="19"/>
        <v>1488</v>
      </c>
      <c r="BQ87" s="420" t="str">
        <f t="shared" si="20"/>
        <v>VII</v>
      </c>
      <c r="BR87" s="185"/>
      <c r="BS87" s="212" t="s">
        <v>3967</v>
      </c>
    </row>
    <row r="88" spans="1:71" ht="114.75" x14ac:dyDescent="0.2">
      <c r="A88" s="696">
        <v>86</v>
      </c>
      <c r="B88" s="286" t="s">
        <v>4610</v>
      </c>
      <c r="C88" s="286" t="s">
        <v>4610</v>
      </c>
      <c r="D88" s="258" t="s">
        <v>5497</v>
      </c>
      <c r="E88" s="736">
        <v>1</v>
      </c>
      <c r="F88" s="736">
        <v>1</v>
      </c>
      <c r="G88" s="737">
        <v>4</v>
      </c>
      <c r="H88" s="305" t="s">
        <v>3232</v>
      </c>
      <c r="I88" s="207" t="s">
        <v>4134</v>
      </c>
      <c r="J88" s="279" t="s">
        <v>546</v>
      </c>
      <c r="K88" s="179" t="s">
        <v>2324</v>
      </c>
      <c r="L88" s="427" t="s">
        <v>5490</v>
      </c>
      <c r="M88" s="684">
        <v>10.5</v>
      </c>
      <c r="N88" s="685" t="s">
        <v>15715</v>
      </c>
      <c r="O88" s="684">
        <v>700</v>
      </c>
      <c r="P88" s="427" t="s">
        <v>15831</v>
      </c>
      <c r="Q88" s="179">
        <v>-4</v>
      </c>
      <c r="R88" s="180" t="s">
        <v>4274</v>
      </c>
      <c r="S88" s="191">
        <v>13</v>
      </c>
      <c r="T88" s="191">
        <v>14</v>
      </c>
      <c r="U88" s="302">
        <v>4</v>
      </c>
      <c r="V88" s="302">
        <v>16</v>
      </c>
      <c r="W88" s="742">
        <v>6</v>
      </c>
      <c r="X88" s="184"/>
      <c r="Y88" s="184"/>
      <c r="Z88" s="184"/>
      <c r="AA88" s="184"/>
      <c r="AB88" s="220"/>
      <c r="AC88" s="419" t="s">
        <v>13050</v>
      </c>
      <c r="AD88" s="427" t="s">
        <v>15760</v>
      </c>
      <c r="AE88" s="191" t="s">
        <v>4248</v>
      </c>
      <c r="AF88" s="177">
        <v>0</v>
      </c>
      <c r="AG88" s="177">
        <v>0</v>
      </c>
      <c r="AH88" s="177">
        <v>0</v>
      </c>
      <c r="AI88" s="177">
        <v>0</v>
      </c>
      <c r="AJ88" s="177">
        <v>0</v>
      </c>
      <c r="AK88" s="177">
        <v>0</v>
      </c>
      <c r="AL88" s="383">
        <v>11</v>
      </c>
      <c r="AM88" s="177">
        <v>0</v>
      </c>
      <c r="AN88" s="177">
        <v>0</v>
      </c>
      <c r="AO88" s="182">
        <v>0</v>
      </c>
      <c r="AP88" s="180"/>
      <c r="AQ88" s="180"/>
      <c r="AR88" s="180"/>
      <c r="AS88" s="180"/>
      <c r="AT88" s="180"/>
      <c r="AU88" s="180"/>
      <c r="AV88" s="180"/>
      <c r="AW88" s="180"/>
      <c r="AX88" s="180"/>
      <c r="AY88" s="180"/>
      <c r="AZ88" s="180"/>
      <c r="BA88" s="180"/>
      <c r="BB88" s="180"/>
      <c r="BC88" s="180"/>
      <c r="BD88" s="180"/>
      <c r="BE88" s="180"/>
      <c r="BF88" s="180"/>
      <c r="BG88" s="180"/>
      <c r="BH88" s="176">
        <f t="shared" si="17"/>
        <v>11</v>
      </c>
      <c r="BI88" s="176">
        <f t="shared" si="18"/>
        <v>10</v>
      </c>
      <c r="BJ88" s="182" t="str">
        <f t="shared" si="21"/>
        <v>11 - 88</v>
      </c>
      <c r="BK88" s="176">
        <f t="shared" si="22"/>
        <v>50</v>
      </c>
      <c r="BL88" s="176">
        <f t="shared" si="23"/>
        <v>11</v>
      </c>
      <c r="BM88" s="533"/>
      <c r="BN88" s="185">
        <v>4400</v>
      </c>
      <c r="BO88" s="180">
        <v>16</v>
      </c>
      <c r="BP88" s="178">
        <f t="shared" si="19"/>
        <v>5200</v>
      </c>
      <c r="BQ88" s="420" t="str">
        <f t="shared" si="20"/>
        <v>VIII</v>
      </c>
      <c r="BR88" s="185"/>
      <c r="BS88" s="212" t="s">
        <v>3967</v>
      </c>
    </row>
    <row r="89" spans="1:71" ht="38.25" x14ac:dyDescent="0.2">
      <c r="A89" s="697">
        <v>87</v>
      </c>
      <c r="B89" s="286" t="s">
        <v>4262</v>
      </c>
      <c r="C89" s="286" t="s">
        <v>4262</v>
      </c>
      <c r="D89" s="258" t="s">
        <v>5497</v>
      </c>
      <c r="E89" s="736">
        <v>1</v>
      </c>
      <c r="F89" s="736">
        <v>5</v>
      </c>
      <c r="G89" s="737">
        <v>30</v>
      </c>
      <c r="H89" s="305" t="s">
        <v>3486</v>
      </c>
      <c r="I89" s="207" t="s">
        <v>3487</v>
      </c>
      <c r="J89" s="279" t="s">
        <v>8713</v>
      </c>
      <c r="K89" s="179" t="s">
        <v>3491</v>
      </c>
      <c r="L89" s="427" t="s">
        <v>3491</v>
      </c>
      <c r="M89" s="684">
        <v>5</v>
      </c>
      <c r="N89" s="685" t="s">
        <v>15715</v>
      </c>
      <c r="O89" s="684">
        <v>100</v>
      </c>
      <c r="P89" s="427" t="s">
        <v>15832</v>
      </c>
      <c r="Q89" s="179">
        <v>7</v>
      </c>
      <c r="R89" s="180"/>
      <c r="S89" s="189">
        <v>2</v>
      </c>
      <c r="T89" s="189">
        <v>4</v>
      </c>
      <c r="U89" s="174">
        <v>1</v>
      </c>
      <c r="V89" s="174">
        <v>1</v>
      </c>
      <c r="W89" s="742">
        <v>3</v>
      </c>
      <c r="X89" s="184"/>
      <c r="Y89" s="184"/>
      <c r="Z89" s="184"/>
      <c r="AA89" s="184"/>
      <c r="AB89" s="220"/>
      <c r="AC89" s="183" t="s">
        <v>11999</v>
      </c>
      <c r="AD89" s="191" t="s">
        <v>1947</v>
      </c>
      <c r="AE89" s="191" t="s">
        <v>4248</v>
      </c>
      <c r="AF89" s="177">
        <v>0</v>
      </c>
      <c r="AG89" s="177">
        <v>0</v>
      </c>
      <c r="AH89" s="177">
        <v>0</v>
      </c>
      <c r="AI89" s="177">
        <v>0</v>
      </c>
      <c r="AJ89" s="177">
        <v>0</v>
      </c>
      <c r="AK89" s="177">
        <v>0</v>
      </c>
      <c r="AL89" s="383">
        <v>3</v>
      </c>
      <c r="AM89" s="177">
        <v>0</v>
      </c>
      <c r="AN89" s="177">
        <v>0</v>
      </c>
      <c r="AO89" s="182">
        <v>0</v>
      </c>
      <c r="AP89" s="180"/>
      <c r="AQ89" s="180"/>
      <c r="AR89" s="180"/>
      <c r="AS89" s="180"/>
      <c r="AT89" s="180"/>
      <c r="AU89" s="180"/>
      <c r="AV89" s="180"/>
      <c r="AW89" s="180"/>
      <c r="AX89" s="180"/>
      <c r="AY89" s="180"/>
      <c r="AZ89" s="180"/>
      <c r="BA89" s="180"/>
      <c r="BB89" s="180"/>
      <c r="BC89" s="180"/>
      <c r="BD89" s="180"/>
      <c r="BE89" s="180"/>
      <c r="BF89" s="180"/>
      <c r="BG89" s="180"/>
      <c r="BH89" s="176">
        <f t="shared" si="17"/>
        <v>3</v>
      </c>
      <c r="BI89" s="176">
        <f t="shared" si="18"/>
        <v>16</v>
      </c>
      <c r="BJ89" s="182" t="str">
        <f t="shared" si="21"/>
        <v>3 - 24</v>
      </c>
      <c r="BK89" s="176">
        <f t="shared" si="22"/>
        <v>14</v>
      </c>
      <c r="BL89" s="176">
        <f t="shared" si="23"/>
        <v>3</v>
      </c>
      <c r="BM89" s="533"/>
      <c r="BN89" s="185">
        <v>65</v>
      </c>
      <c r="BO89" s="180">
        <v>3</v>
      </c>
      <c r="BP89" s="178">
        <f t="shared" si="19"/>
        <v>107</v>
      </c>
      <c r="BQ89" s="420" t="str">
        <f t="shared" si="20"/>
        <v>III</v>
      </c>
      <c r="BR89" s="185"/>
      <c r="BS89" s="212" t="s">
        <v>3967</v>
      </c>
    </row>
    <row r="90" spans="1:71" ht="127.5" x14ac:dyDescent="0.2">
      <c r="A90" s="696">
        <v>88</v>
      </c>
      <c r="B90" s="286" t="s">
        <v>4271</v>
      </c>
      <c r="C90" s="286" t="s">
        <v>4271</v>
      </c>
      <c r="D90" s="258" t="s">
        <v>5497</v>
      </c>
      <c r="E90" s="736">
        <v>1</v>
      </c>
      <c r="F90" s="736">
        <v>1</v>
      </c>
      <c r="G90" s="737">
        <v>3</v>
      </c>
      <c r="H90" s="305" t="s">
        <v>3233</v>
      </c>
      <c r="I90" s="207" t="s">
        <v>8167</v>
      </c>
      <c r="J90" s="279" t="s">
        <v>547</v>
      </c>
      <c r="K90" s="179" t="s">
        <v>8168</v>
      </c>
      <c r="L90" s="427" t="s">
        <v>5490</v>
      </c>
      <c r="M90" s="684">
        <v>12</v>
      </c>
      <c r="N90" s="685" t="s">
        <v>15715</v>
      </c>
      <c r="O90" s="684">
        <v>1750</v>
      </c>
      <c r="P90" s="427" t="s">
        <v>15833</v>
      </c>
      <c r="Q90" s="179">
        <v>-3</v>
      </c>
      <c r="R90" s="180" t="s">
        <v>4273</v>
      </c>
      <c r="S90" s="191">
        <v>15</v>
      </c>
      <c r="T90" s="191">
        <v>16</v>
      </c>
      <c r="U90" s="303">
        <v>8</v>
      </c>
      <c r="V90" s="303">
        <v>18</v>
      </c>
      <c r="W90" s="742">
        <v>6</v>
      </c>
      <c r="X90" s="184">
        <v>15</v>
      </c>
      <c r="Y90" s="184"/>
      <c r="Z90" s="184"/>
      <c r="AA90" s="184"/>
      <c r="AB90" s="499" t="s">
        <v>3879</v>
      </c>
      <c r="AC90" s="183" t="s">
        <v>12000</v>
      </c>
      <c r="AD90" s="191" t="s">
        <v>1947</v>
      </c>
      <c r="AE90" s="191" t="s">
        <v>4248</v>
      </c>
      <c r="AF90" s="177">
        <v>0</v>
      </c>
      <c r="AG90" s="177">
        <v>0</v>
      </c>
      <c r="AH90" s="177">
        <v>0</v>
      </c>
      <c r="AI90" s="177">
        <v>0</v>
      </c>
      <c r="AJ90" s="177">
        <v>0</v>
      </c>
      <c r="AK90" s="177">
        <v>0</v>
      </c>
      <c r="AL90" s="383">
        <v>13</v>
      </c>
      <c r="AM90" s="177">
        <v>0</v>
      </c>
      <c r="AN90" s="177">
        <v>0</v>
      </c>
      <c r="AO90" s="182">
        <v>0</v>
      </c>
      <c r="AP90" s="180"/>
      <c r="AQ90" s="180"/>
      <c r="AR90" s="180"/>
      <c r="AS90" s="180"/>
      <c r="AT90" s="180"/>
      <c r="AU90" s="180"/>
      <c r="AV90" s="180"/>
      <c r="AW90" s="180"/>
      <c r="AX90" s="180"/>
      <c r="AY90" s="180"/>
      <c r="AZ90" s="180"/>
      <c r="BA90" s="180"/>
      <c r="BB90" s="180"/>
      <c r="BC90" s="180"/>
      <c r="BD90" s="180"/>
      <c r="BE90" s="180"/>
      <c r="BF90" s="180"/>
      <c r="BG90" s="180"/>
      <c r="BH90" s="176">
        <f t="shared" si="17"/>
        <v>13</v>
      </c>
      <c r="BI90" s="176">
        <f t="shared" si="18"/>
        <v>9</v>
      </c>
      <c r="BJ90" s="182" t="str">
        <f t="shared" si="21"/>
        <v>13 - 104</v>
      </c>
      <c r="BK90" s="176">
        <f t="shared" si="22"/>
        <v>59</v>
      </c>
      <c r="BL90" s="176">
        <f t="shared" si="23"/>
        <v>13</v>
      </c>
      <c r="BM90" s="533"/>
      <c r="BN90" s="185">
        <v>7900</v>
      </c>
      <c r="BO90" s="180">
        <v>18</v>
      </c>
      <c r="BP90" s="178">
        <f t="shared" si="19"/>
        <v>8962</v>
      </c>
      <c r="BQ90" s="420" t="str">
        <f t="shared" si="20"/>
        <v>IX</v>
      </c>
      <c r="BR90" s="185"/>
      <c r="BS90" s="212" t="s">
        <v>3967</v>
      </c>
    </row>
    <row r="91" spans="1:71" x14ac:dyDescent="0.2">
      <c r="A91" s="696">
        <v>89</v>
      </c>
      <c r="B91" s="286" t="s">
        <v>5356</v>
      </c>
      <c r="C91" s="286" t="s">
        <v>5356</v>
      </c>
      <c r="D91" s="258" t="s">
        <v>5497</v>
      </c>
      <c r="E91" s="736">
        <v>1</v>
      </c>
      <c r="F91" s="736">
        <v>2</v>
      </c>
      <c r="G91" s="737">
        <v>12</v>
      </c>
      <c r="H91" s="305" t="s">
        <v>3486</v>
      </c>
      <c r="I91" s="208" t="s">
        <v>5353</v>
      </c>
      <c r="J91" s="280" t="s">
        <v>6554</v>
      </c>
      <c r="K91" s="191" t="s">
        <v>6790</v>
      </c>
      <c r="L91" s="427" t="s">
        <v>5490</v>
      </c>
      <c r="M91" s="686">
        <v>39</v>
      </c>
      <c r="N91" s="685" t="s">
        <v>15710</v>
      </c>
      <c r="O91" s="686">
        <v>14600</v>
      </c>
      <c r="P91" s="427" t="s">
        <v>15765</v>
      </c>
      <c r="Q91" s="191">
        <v>5</v>
      </c>
      <c r="R91" s="180"/>
      <c r="S91" s="191">
        <v>0</v>
      </c>
      <c r="T91" s="191">
        <v>0</v>
      </c>
      <c r="U91" s="174">
        <v>0</v>
      </c>
      <c r="V91" s="174">
        <v>0</v>
      </c>
      <c r="W91" s="742">
        <v>12</v>
      </c>
      <c r="X91" s="184"/>
      <c r="Y91" s="184"/>
      <c r="Z91" s="184"/>
      <c r="AA91" s="184"/>
      <c r="AB91" s="220"/>
      <c r="AC91" s="186"/>
      <c r="AD91" s="179" t="s">
        <v>399</v>
      </c>
      <c r="AE91" s="179" t="s">
        <v>4247</v>
      </c>
      <c r="AF91" s="177">
        <v>0</v>
      </c>
      <c r="AG91" s="177">
        <v>0</v>
      </c>
      <c r="AH91" s="177">
        <v>0</v>
      </c>
      <c r="AI91" s="177">
        <v>0</v>
      </c>
      <c r="AJ91" s="177">
        <v>0</v>
      </c>
      <c r="AK91" s="177">
        <v>0</v>
      </c>
      <c r="AL91" s="383">
        <v>12</v>
      </c>
      <c r="AM91" s="177">
        <v>0</v>
      </c>
      <c r="AN91" s="177">
        <v>0</v>
      </c>
      <c r="AO91" s="182">
        <v>0</v>
      </c>
      <c r="AP91" s="180"/>
      <c r="AQ91" s="180"/>
      <c r="AR91" s="180"/>
      <c r="AS91" s="180"/>
      <c r="AT91" s="180"/>
      <c r="AU91" s="180"/>
      <c r="AV91" s="180"/>
      <c r="AW91" s="180"/>
      <c r="AX91" s="180"/>
      <c r="AY91" s="180"/>
      <c r="AZ91" s="180"/>
      <c r="BA91" s="180"/>
      <c r="BB91" s="180"/>
      <c r="BC91" s="180"/>
      <c r="BD91" s="180"/>
      <c r="BE91" s="180"/>
      <c r="BF91" s="180"/>
      <c r="BG91" s="180"/>
      <c r="BH91" s="176">
        <f t="shared" si="17"/>
        <v>12</v>
      </c>
      <c r="BI91" s="176">
        <f t="shared" si="18"/>
        <v>9</v>
      </c>
      <c r="BJ91" s="182" t="str">
        <f t="shared" si="21"/>
        <v>12 - 96</v>
      </c>
      <c r="BK91" s="176">
        <f t="shared" si="22"/>
        <v>54</v>
      </c>
      <c r="BL91" s="176">
        <f t="shared" si="23"/>
        <v>12</v>
      </c>
      <c r="BM91" s="533"/>
      <c r="BN91" s="185">
        <v>1300</v>
      </c>
      <c r="BO91" s="180">
        <v>16</v>
      </c>
      <c r="BP91" s="178">
        <f t="shared" si="19"/>
        <v>2164</v>
      </c>
      <c r="BQ91" s="420" t="str">
        <f t="shared" si="20"/>
        <v>VII</v>
      </c>
      <c r="BR91" s="185"/>
      <c r="BS91" s="212" t="s">
        <v>3967</v>
      </c>
    </row>
    <row r="92" spans="1:71" x14ac:dyDescent="0.2">
      <c r="A92" s="697">
        <v>90</v>
      </c>
      <c r="B92" s="286" t="s">
        <v>5355</v>
      </c>
      <c r="C92" s="286" t="s">
        <v>5355</v>
      </c>
      <c r="D92" s="258" t="s">
        <v>5497</v>
      </c>
      <c r="E92" s="736">
        <v>1</v>
      </c>
      <c r="F92" s="736">
        <v>2</v>
      </c>
      <c r="G92" s="737">
        <v>5</v>
      </c>
      <c r="H92" s="305" t="s">
        <v>3486</v>
      </c>
      <c r="I92" s="208" t="s">
        <v>5353</v>
      </c>
      <c r="J92" s="280" t="s">
        <v>5393</v>
      </c>
      <c r="K92" s="191" t="s">
        <v>6791</v>
      </c>
      <c r="L92" s="427" t="s">
        <v>5490</v>
      </c>
      <c r="M92" s="686">
        <v>23</v>
      </c>
      <c r="N92" s="685" t="s">
        <v>15710</v>
      </c>
      <c r="O92" s="686">
        <v>11900</v>
      </c>
      <c r="P92" s="427" t="s">
        <v>15765</v>
      </c>
      <c r="Q92" s="191">
        <v>0</v>
      </c>
      <c r="R92" s="180"/>
      <c r="S92" s="191">
        <v>0</v>
      </c>
      <c r="T92" s="191">
        <v>0</v>
      </c>
      <c r="U92" s="174">
        <v>0</v>
      </c>
      <c r="V92" s="174">
        <v>0</v>
      </c>
      <c r="W92" s="742">
        <v>6</v>
      </c>
      <c r="X92" s="184"/>
      <c r="Y92" s="184"/>
      <c r="Z92" s="184"/>
      <c r="AA92" s="184"/>
      <c r="AB92" s="220"/>
      <c r="AC92" s="186"/>
      <c r="AD92" s="179" t="s">
        <v>399</v>
      </c>
      <c r="AE92" s="179" t="s">
        <v>4247</v>
      </c>
      <c r="AF92" s="177">
        <v>0</v>
      </c>
      <c r="AG92" s="177">
        <v>0</v>
      </c>
      <c r="AH92" s="177">
        <v>0</v>
      </c>
      <c r="AI92" s="177">
        <v>0</v>
      </c>
      <c r="AJ92" s="177">
        <v>0</v>
      </c>
      <c r="AK92" s="177">
        <v>0</v>
      </c>
      <c r="AL92" s="383">
        <v>9</v>
      </c>
      <c r="AM92" s="177">
        <v>0</v>
      </c>
      <c r="AN92" s="177">
        <v>0</v>
      </c>
      <c r="AO92" s="182">
        <v>0</v>
      </c>
      <c r="AP92" s="180"/>
      <c r="AQ92" s="180"/>
      <c r="AR92" s="180"/>
      <c r="AS92" s="180"/>
      <c r="AT92" s="180"/>
      <c r="AU92" s="180"/>
      <c r="AV92" s="180"/>
      <c r="AW92" s="180"/>
      <c r="AX92" s="180"/>
      <c r="AY92" s="180"/>
      <c r="AZ92" s="180"/>
      <c r="BA92" s="180"/>
      <c r="BB92" s="180"/>
      <c r="BC92" s="180"/>
      <c r="BD92" s="180"/>
      <c r="BE92" s="180"/>
      <c r="BF92" s="180"/>
      <c r="BG92" s="180"/>
      <c r="BH92" s="176">
        <f t="shared" si="17"/>
        <v>9</v>
      </c>
      <c r="BI92" s="176">
        <f t="shared" si="18"/>
        <v>12</v>
      </c>
      <c r="BJ92" s="182" t="str">
        <f t="shared" si="21"/>
        <v>9 - 72</v>
      </c>
      <c r="BK92" s="176">
        <f t="shared" si="22"/>
        <v>41</v>
      </c>
      <c r="BL92" s="176">
        <f t="shared" si="23"/>
        <v>9</v>
      </c>
      <c r="BM92" s="533"/>
      <c r="BN92" s="185">
        <v>900</v>
      </c>
      <c r="BO92" s="180">
        <v>12</v>
      </c>
      <c r="BP92" s="178">
        <f t="shared" si="19"/>
        <v>1392</v>
      </c>
      <c r="BQ92" s="420" t="str">
        <f t="shared" si="20"/>
        <v>VI</v>
      </c>
      <c r="BR92" s="185"/>
      <c r="BS92" s="212" t="s">
        <v>3967</v>
      </c>
    </row>
    <row r="93" spans="1:71" x14ac:dyDescent="0.2">
      <c r="A93" s="696">
        <v>91</v>
      </c>
      <c r="B93" s="286" t="s">
        <v>5358</v>
      </c>
      <c r="C93" s="286" t="s">
        <v>5358</v>
      </c>
      <c r="D93" s="258" t="s">
        <v>5497</v>
      </c>
      <c r="E93" s="736">
        <v>1</v>
      </c>
      <c r="F93" s="736">
        <v>1</v>
      </c>
      <c r="G93" s="737">
        <v>2</v>
      </c>
      <c r="H93" s="305" t="s">
        <v>3486</v>
      </c>
      <c r="I93" s="208" t="s">
        <v>2342</v>
      </c>
      <c r="J93" s="280" t="s">
        <v>548</v>
      </c>
      <c r="K93" s="191" t="s">
        <v>5359</v>
      </c>
      <c r="L93" s="427" t="s">
        <v>5490</v>
      </c>
      <c r="M93" s="686">
        <v>34</v>
      </c>
      <c r="N93" s="685" t="s">
        <v>15710</v>
      </c>
      <c r="O93" s="686">
        <v>5100</v>
      </c>
      <c r="P93" s="427" t="s">
        <v>15765</v>
      </c>
      <c r="Q93" s="191">
        <v>5</v>
      </c>
      <c r="R93" s="180"/>
      <c r="S93" s="191">
        <v>0</v>
      </c>
      <c r="T93" s="191">
        <v>0</v>
      </c>
      <c r="U93" s="174">
        <v>0</v>
      </c>
      <c r="V93" s="174">
        <v>0</v>
      </c>
      <c r="W93" s="742">
        <v>15</v>
      </c>
      <c r="X93" s="184"/>
      <c r="Y93" s="184"/>
      <c r="Z93" s="184"/>
      <c r="AA93" s="184"/>
      <c r="AB93" s="220"/>
      <c r="AC93" s="186"/>
      <c r="AD93" s="179" t="s">
        <v>399</v>
      </c>
      <c r="AE93" s="179" t="s">
        <v>4247</v>
      </c>
      <c r="AF93" s="177">
        <v>0</v>
      </c>
      <c r="AG93" s="177">
        <v>0</v>
      </c>
      <c r="AH93" s="177">
        <v>0</v>
      </c>
      <c r="AI93" s="177">
        <v>0</v>
      </c>
      <c r="AJ93" s="177">
        <v>0</v>
      </c>
      <c r="AK93" s="177">
        <v>0</v>
      </c>
      <c r="AL93" s="383">
        <v>15</v>
      </c>
      <c r="AM93" s="177">
        <v>0</v>
      </c>
      <c r="AN93" s="177">
        <v>0</v>
      </c>
      <c r="AO93" s="182">
        <v>0</v>
      </c>
      <c r="AP93" s="180"/>
      <c r="AQ93" s="180"/>
      <c r="AR93" s="180"/>
      <c r="AS93" s="180"/>
      <c r="AT93" s="180"/>
      <c r="AU93" s="180"/>
      <c r="AV93" s="180"/>
      <c r="AW93" s="180"/>
      <c r="AX93" s="180"/>
      <c r="AY93" s="180"/>
      <c r="AZ93" s="180"/>
      <c r="BA93" s="180"/>
      <c r="BB93" s="180"/>
      <c r="BC93" s="180"/>
      <c r="BD93" s="180"/>
      <c r="BE93" s="180"/>
      <c r="BF93" s="180"/>
      <c r="BG93" s="180"/>
      <c r="BH93" s="176">
        <f t="shared" si="17"/>
        <v>15</v>
      </c>
      <c r="BI93" s="176">
        <f t="shared" si="18"/>
        <v>8</v>
      </c>
      <c r="BJ93" s="182" t="str">
        <f t="shared" si="21"/>
        <v>15 - 120</v>
      </c>
      <c r="BK93" s="176">
        <f t="shared" si="22"/>
        <v>68</v>
      </c>
      <c r="BL93" s="176">
        <f t="shared" si="23"/>
        <v>15</v>
      </c>
      <c r="BM93" s="533"/>
      <c r="BN93" s="185">
        <v>2400</v>
      </c>
      <c r="BO93" s="180">
        <v>20</v>
      </c>
      <c r="BP93" s="178">
        <f t="shared" si="19"/>
        <v>3760</v>
      </c>
      <c r="BQ93" s="420" t="str">
        <f t="shared" si="20"/>
        <v>VII</v>
      </c>
      <c r="BR93" s="185"/>
      <c r="BS93" s="212" t="s">
        <v>3967</v>
      </c>
    </row>
    <row r="94" spans="1:71" x14ac:dyDescent="0.2">
      <c r="A94" s="697">
        <v>92</v>
      </c>
      <c r="B94" s="286" t="s">
        <v>5360</v>
      </c>
      <c r="C94" s="286" t="s">
        <v>5360</v>
      </c>
      <c r="D94" s="258" t="s">
        <v>5497</v>
      </c>
      <c r="E94" s="736">
        <v>1</v>
      </c>
      <c r="F94" s="736">
        <v>1</v>
      </c>
      <c r="G94" s="737">
        <v>6</v>
      </c>
      <c r="H94" s="305" t="s">
        <v>3486</v>
      </c>
      <c r="I94" s="208" t="s">
        <v>5353</v>
      </c>
      <c r="J94" s="280" t="s">
        <v>5393</v>
      </c>
      <c r="K94" s="191" t="s">
        <v>5361</v>
      </c>
      <c r="L94" s="427" t="s">
        <v>5490</v>
      </c>
      <c r="M94" s="686">
        <v>72</v>
      </c>
      <c r="N94" s="685" t="s">
        <v>15710</v>
      </c>
      <c r="O94" s="686">
        <v>38000</v>
      </c>
      <c r="P94" s="427" t="s">
        <v>15765</v>
      </c>
      <c r="Q94" s="191">
        <v>5</v>
      </c>
      <c r="R94" s="180"/>
      <c r="S94" s="191">
        <v>0</v>
      </c>
      <c r="T94" s="191">
        <v>0</v>
      </c>
      <c r="U94" s="174">
        <v>0</v>
      </c>
      <c r="V94" s="174">
        <v>0</v>
      </c>
      <c r="W94" s="742">
        <v>6</v>
      </c>
      <c r="X94" s="184"/>
      <c r="Y94" s="184"/>
      <c r="Z94" s="184"/>
      <c r="AA94" s="184"/>
      <c r="AB94" s="220"/>
      <c r="AC94" s="183" t="s">
        <v>5368</v>
      </c>
      <c r="AD94" s="179" t="s">
        <v>399</v>
      </c>
      <c r="AE94" s="179" t="s">
        <v>4247</v>
      </c>
      <c r="AF94" s="177">
        <v>0</v>
      </c>
      <c r="AG94" s="177">
        <v>0</v>
      </c>
      <c r="AH94" s="177">
        <v>0</v>
      </c>
      <c r="AI94" s="177">
        <v>0</v>
      </c>
      <c r="AJ94" s="177">
        <v>0</v>
      </c>
      <c r="AK94" s="177">
        <v>0</v>
      </c>
      <c r="AL94" s="383">
        <v>30</v>
      </c>
      <c r="AM94" s="177">
        <v>0</v>
      </c>
      <c r="AN94" s="177">
        <v>0</v>
      </c>
      <c r="AO94" s="182">
        <v>0</v>
      </c>
      <c r="AP94" s="180"/>
      <c r="AQ94" s="180"/>
      <c r="AR94" s="180"/>
      <c r="AS94" s="180"/>
      <c r="AT94" s="180"/>
      <c r="AU94" s="180"/>
      <c r="AV94" s="180"/>
      <c r="AW94" s="180"/>
      <c r="AX94" s="180"/>
      <c r="AY94" s="180"/>
      <c r="AZ94" s="180"/>
      <c r="BA94" s="180"/>
      <c r="BB94" s="180"/>
      <c r="BC94" s="180"/>
      <c r="BD94" s="180"/>
      <c r="BE94" s="180"/>
      <c r="BF94" s="180"/>
      <c r="BG94" s="180"/>
      <c r="BH94" s="176">
        <f t="shared" si="17"/>
        <v>30</v>
      </c>
      <c r="BI94" s="176">
        <f t="shared" si="18"/>
        <v>7</v>
      </c>
      <c r="BJ94" s="182" t="str">
        <f t="shared" si="21"/>
        <v>30 - 240</v>
      </c>
      <c r="BK94" s="176">
        <f t="shared" si="22"/>
        <v>135</v>
      </c>
      <c r="BL94" s="176">
        <f t="shared" si="23"/>
        <v>30</v>
      </c>
      <c r="BM94" s="533"/>
      <c r="BN94" s="185">
        <v>5000</v>
      </c>
      <c r="BO94" s="180">
        <v>35</v>
      </c>
      <c r="BP94" s="178">
        <f t="shared" si="19"/>
        <v>9725</v>
      </c>
      <c r="BQ94" s="420" t="str">
        <f t="shared" si="20"/>
        <v>VIII</v>
      </c>
      <c r="BR94" s="185"/>
      <c r="BS94" s="212" t="s">
        <v>3967</v>
      </c>
    </row>
    <row r="95" spans="1:71" x14ac:dyDescent="0.2">
      <c r="A95" s="696">
        <v>93</v>
      </c>
      <c r="B95" s="286" t="s">
        <v>5362</v>
      </c>
      <c r="C95" s="286" t="s">
        <v>5362</v>
      </c>
      <c r="D95" s="258" t="s">
        <v>5497</v>
      </c>
      <c r="E95" s="736">
        <v>1</v>
      </c>
      <c r="F95" s="736">
        <v>1</v>
      </c>
      <c r="G95" s="737">
        <v>4</v>
      </c>
      <c r="H95" s="305" t="s">
        <v>3486</v>
      </c>
      <c r="I95" s="208" t="s">
        <v>3485</v>
      </c>
      <c r="J95" s="280" t="s">
        <v>5550</v>
      </c>
      <c r="K95" s="191" t="s">
        <v>5363</v>
      </c>
      <c r="L95" s="427" t="s">
        <v>5490</v>
      </c>
      <c r="M95" s="686">
        <v>13</v>
      </c>
      <c r="N95" s="685" t="s">
        <v>15741</v>
      </c>
      <c r="O95" s="686">
        <v>4850</v>
      </c>
      <c r="P95" s="427" t="s">
        <v>15765</v>
      </c>
      <c r="Q95" s="191">
        <v>3</v>
      </c>
      <c r="R95" s="180"/>
      <c r="S95" s="191">
        <v>0</v>
      </c>
      <c r="T95" s="191">
        <v>0</v>
      </c>
      <c r="U95" s="174">
        <v>0</v>
      </c>
      <c r="V95" s="174">
        <v>0</v>
      </c>
      <c r="W95" s="742">
        <v>3</v>
      </c>
      <c r="X95" s="184"/>
      <c r="Y95" s="184">
        <v>15</v>
      </c>
      <c r="Z95" s="184"/>
      <c r="AA95" s="184"/>
      <c r="AB95" s="220"/>
      <c r="AC95" s="186"/>
      <c r="AD95" s="179" t="s">
        <v>400</v>
      </c>
      <c r="AE95" s="179" t="s">
        <v>4247</v>
      </c>
      <c r="AF95" s="177">
        <v>0</v>
      </c>
      <c r="AG95" s="177">
        <v>0</v>
      </c>
      <c r="AH95" s="177">
        <v>0</v>
      </c>
      <c r="AI95" s="177">
        <v>0</v>
      </c>
      <c r="AJ95" s="177">
        <v>0</v>
      </c>
      <c r="AK95" s="177">
        <v>0</v>
      </c>
      <c r="AL95" s="383">
        <v>7</v>
      </c>
      <c r="AM95" s="177">
        <v>0</v>
      </c>
      <c r="AN95" s="177">
        <v>0</v>
      </c>
      <c r="AO95" s="182">
        <v>0</v>
      </c>
      <c r="AP95" s="180"/>
      <c r="AQ95" s="180"/>
      <c r="AR95" s="180"/>
      <c r="AS95" s="180"/>
      <c r="AT95" s="180"/>
      <c r="AU95" s="180"/>
      <c r="AV95" s="180"/>
      <c r="AW95" s="180"/>
      <c r="AX95" s="180"/>
      <c r="AY95" s="180"/>
      <c r="AZ95" s="180"/>
      <c r="BA95" s="180"/>
      <c r="BB95" s="180"/>
      <c r="BC95" s="180"/>
      <c r="BD95" s="180"/>
      <c r="BE95" s="180"/>
      <c r="BF95" s="180"/>
      <c r="BG95" s="180"/>
      <c r="BH95" s="176">
        <f t="shared" si="17"/>
        <v>7</v>
      </c>
      <c r="BI95" s="176">
        <f t="shared" si="18"/>
        <v>13</v>
      </c>
      <c r="BJ95" s="182" t="str">
        <f t="shared" si="21"/>
        <v>7 - 56</v>
      </c>
      <c r="BK95" s="176">
        <f t="shared" si="22"/>
        <v>32</v>
      </c>
      <c r="BL95" s="176">
        <f t="shared" si="23"/>
        <v>7</v>
      </c>
      <c r="BM95" s="533"/>
      <c r="BN95" s="185">
        <v>225</v>
      </c>
      <c r="BO95" s="180">
        <v>8</v>
      </c>
      <c r="BP95" s="178">
        <f t="shared" si="19"/>
        <v>481</v>
      </c>
      <c r="BQ95" s="420" t="str">
        <f t="shared" si="20"/>
        <v>IV</v>
      </c>
      <c r="BR95" s="185"/>
      <c r="BS95" s="212" t="s">
        <v>3967</v>
      </c>
    </row>
    <row r="96" spans="1:71" x14ac:dyDescent="0.2">
      <c r="A96" s="696">
        <v>94</v>
      </c>
      <c r="B96" s="286" t="s">
        <v>5365</v>
      </c>
      <c r="C96" s="286" t="s">
        <v>5365</v>
      </c>
      <c r="D96" s="258" t="s">
        <v>5497</v>
      </c>
      <c r="E96" s="736">
        <v>1</v>
      </c>
      <c r="F96" s="736">
        <v>1</v>
      </c>
      <c r="G96" s="737">
        <v>6</v>
      </c>
      <c r="H96" s="305" t="s">
        <v>3486</v>
      </c>
      <c r="I96" s="208" t="s">
        <v>5353</v>
      </c>
      <c r="J96" s="280" t="s">
        <v>5553</v>
      </c>
      <c r="K96" s="191" t="s">
        <v>5366</v>
      </c>
      <c r="L96" s="427" t="s">
        <v>5490</v>
      </c>
      <c r="M96" s="686">
        <v>85</v>
      </c>
      <c r="N96" s="685" t="s">
        <v>15710</v>
      </c>
      <c r="O96" s="686">
        <v>116000</v>
      </c>
      <c r="P96" s="427" t="s">
        <v>15765</v>
      </c>
      <c r="Q96" s="191">
        <v>5</v>
      </c>
      <c r="R96" s="180"/>
      <c r="S96" s="191">
        <v>0</v>
      </c>
      <c r="T96" s="191">
        <v>0</v>
      </c>
      <c r="U96" s="174">
        <v>0</v>
      </c>
      <c r="V96" s="174">
        <v>0</v>
      </c>
      <c r="W96" s="742">
        <v>6</v>
      </c>
      <c r="X96" s="184"/>
      <c r="Y96" s="184"/>
      <c r="Z96" s="184"/>
      <c r="AA96" s="184"/>
      <c r="AB96" s="220"/>
      <c r="AC96" s="183" t="s">
        <v>5370</v>
      </c>
      <c r="AD96" s="179" t="s">
        <v>399</v>
      </c>
      <c r="AE96" s="179" t="s">
        <v>4247</v>
      </c>
      <c r="AF96" s="177">
        <v>0</v>
      </c>
      <c r="AG96" s="177">
        <v>0</v>
      </c>
      <c r="AH96" s="177">
        <v>0</v>
      </c>
      <c r="AI96" s="177">
        <v>0</v>
      </c>
      <c r="AJ96" s="177">
        <v>0</v>
      </c>
      <c r="AK96" s="177">
        <v>0</v>
      </c>
      <c r="AL96" s="383">
        <v>36</v>
      </c>
      <c r="AM96" s="177">
        <v>0</v>
      </c>
      <c r="AN96" s="177">
        <v>0</v>
      </c>
      <c r="AO96" s="182">
        <v>0</v>
      </c>
      <c r="AP96" s="180"/>
      <c r="AQ96" s="180"/>
      <c r="AR96" s="180"/>
      <c r="AS96" s="180"/>
      <c r="AT96" s="180"/>
      <c r="AU96" s="180"/>
      <c r="AV96" s="180"/>
      <c r="AW96" s="180"/>
      <c r="AX96" s="180"/>
      <c r="AY96" s="180"/>
      <c r="AZ96" s="180"/>
      <c r="BA96" s="180"/>
      <c r="BB96" s="180"/>
      <c r="BC96" s="180"/>
      <c r="BD96" s="180"/>
      <c r="BE96" s="180"/>
      <c r="BF96" s="180"/>
      <c r="BG96" s="180"/>
      <c r="BH96" s="176">
        <f t="shared" si="17"/>
        <v>36</v>
      </c>
      <c r="BI96" s="176">
        <f t="shared" si="18"/>
        <v>7</v>
      </c>
      <c r="BJ96" s="182" t="str">
        <f t="shared" si="21"/>
        <v>36 - 288</v>
      </c>
      <c r="BK96" s="176">
        <f t="shared" si="22"/>
        <v>162</v>
      </c>
      <c r="BL96" s="176">
        <f t="shared" si="23"/>
        <v>36</v>
      </c>
      <c r="BM96" s="533"/>
      <c r="BN96" s="185">
        <v>5000</v>
      </c>
      <c r="BO96" s="180">
        <v>35</v>
      </c>
      <c r="BP96" s="178">
        <f t="shared" si="19"/>
        <v>10670</v>
      </c>
      <c r="BQ96" s="420" t="str">
        <f t="shared" si="20"/>
        <v>VIII</v>
      </c>
      <c r="BR96" s="185"/>
      <c r="BS96" s="212" t="s">
        <v>3967</v>
      </c>
    </row>
    <row r="97" spans="1:71" x14ac:dyDescent="0.2">
      <c r="A97" s="697">
        <v>95</v>
      </c>
      <c r="B97" s="286" t="s">
        <v>5369</v>
      </c>
      <c r="C97" s="286" t="s">
        <v>5369</v>
      </c>
      <c r="D97" s="258" t="s">
        <v>5497</v>
      </c>
      <c r="E97" s="736">
        <v>1</v>
      </c>
      <c r="F97" s="736">
        <v>2</v>
      </c>
      <c r="G97" s="737">
        <v>8</v>
      </c>
      <c r="H97" s="305" t="s">
        <v>3486</v>
      </c>
      <c r="I97" s="207" t="s">
        <v>5353</v>
      </c>
      <c r="J97" s="279" t="s">
        <v>5550</v>
      </c>
      <c r="K97" s="179" t="s">
        <v>5371</v>
      </c>
      <c r="L97" s="427" t="s">
        <v>5490</v>
      </c>
      <c r="M97" s="684">
        <v>62</v>
      </c>
      <c r="N97" s="685" t="s">
        <v>15710</v>
      </c>
      <c r="O97" s="684">
        <v>85600</v>
      </c>
      <c r="P97" s="427" t="s">
        <v>15765</v>
      </c>
      <c r="Q97" s="179">
        <v>6</v>
      </c>
      <c r="R97" s="180"/>
      <c r="S97" s="179">
        <v>0</v>
      </c>
      <c r="T97" s="179">
        <v>0</v>
      </c>
      <c r="U97" s="174">
        <v>0</v>
      </c>
      <c r="V97" s="174">
        <v>0</v>
      </c>
      <c r="W97" s="742">
        <v>6</v>
      </c>
      <c r="X97" s="184"/>
      <c r="Y97" s="184"/>
      <c r="Z97" s="184"/>
      <c r="AA97" s="184"/>
      <c r="AB97" s="220"/>
      <c r="AC97" s="186" t="s">
        <v>5367</v>
      </c>
      <c r="AD97" s="179" t="s">
        <v>399</v>
      </c>
      <c r="AE97" s="179" t="s">
        <v>4247</v>
      </c>
      <c r="AF97" s="177">
        <v>0</v>
      </c>
      <c r="AG97" s="177">
        <v>0</v>
      </c>
      <c r="AH97" s="177">
        <v>0</v>
      </c>
      <c r="AI97" s="177">
        <v>0</v>
      </c>
      <c r="AJ97" s="177">
        <v>0</v>
      </c>
      <c r="AK97" s="177">
        <v>0</v>
      </c>
      <c r="AL97" s="383">
        <v>20</v>
      </c>
      <c r="AM97" s="177">
        <v>0</v>
      </c>
      <c r="AN97" s="177">
        <v>0</v>
      </c>
      <c r="AO97" s="182">
        <v>0</v>
      </c>
      <c r="AP97" s="180"/>
      <c r="AQ97" s="180"/>
      <c r="AR97" s="180"/>
      <c r="AS97" s="180"/>
      <c r="AT97" s="180"/>
      <c r="AU97" s="180"/>
      <c r="AV97" s="180"/>
      <c r="AW97" s="180"/>
      <c r="AX97" s="180"/>
      <c r="AY97" s="180"/>
      <c r="AZ97" s="180"/>
      <c r="BA97" s="180"/>
      <c r="BB97" s="180"/>
      <c r="BC97" s="180"/>
      <c r="BD97" s="180"/>
      <c r="BE97" s="180"/>
      <c r="BF97" s="180"/>
      <c r="BG97" s="180"/>
      <c r="BH97" s="176">
        <f t="shared" si="17"/>
        <v>20</v>
      </c>
      <c r="BI97" s="176">
        <f t="shared" si="18"/>
        <v>7</v>
      </c>
      <c r="BJ97" s="182" t="str">
        <f t="shared" si="21"/>
        <v>20 - 160</v>
      </c>
      <c r="BK97" s="176">
        <f t="shared" si="22"/>
        <v>90</v>
      </c>
      <c r="BL97" s="176">
        <f t="shared" si="23"/>
        <v>20</v>
      </c>
      <c r="BM97" s="533"/>
      <c r="BN97" s="185">
        <v>4000</v>
      </c>
      <c r="BO97" s="180">
        <v>30</v>
      </c>
      <c r="BP97" s="178">
        <f t="shared" si="19"/>
        <v>6700</v>
      </c>
      <c r="BQ97" s="420" t="str">
        <f t="shared" si="20"/>
        <v>VIII</v>
      </c>
      <c r="BR97" s="185"/>
      <c r="BS97" s="212" t="s">
        <v>3967</v>
      </c>
    </row>
    <row r="98" spans="1:71" x14ac:dyDescent="0.2">
      <c r="A98" s="696">
        <v>96</v>
      </c>
      <c r="B98" s="286" t="s">
        <v>5372</v>
      </c>
      <c r="C98" s="286" t="s">
        <v>5372</v>
      </c>
      <c r="D98" s="258" t="s">
        <v>5497</v>
      </c>
      <c r="E98" s="736">
        <v>1</v>
      </c>
      <c r="F98" s="736">
        <v>1</v>
      </c>
      <c r="G98" s="737">
        <v>4</v>
      </c>
      <c r="H98" s="305" t="s">
        <v>3486</v>
      </c>
      <c r="I98" s="207" t="s">
        <v>2342</v>
      </c>
      <c r="J98" s="279" t="s">
        <v>2737</v>
      </c>
      <c r="K98" s="179" t="s">
        <v>5373</v>
      </c>
      <c r="L98" s="427" t="s">
        <v>5490</v>
      </c>
      <c r="M98" s="684">
        <v>21</v>
      </c>
      <c r="N98" s="685" t="s">
        <v>15710</v>
      </c>
      <c r="O98" s="684">
        <v>1350</v>
      </c>
      <c r="P98" s="427" t="s">
        <v>15765</v>
      </c>
      <c r="Q98" s="179">
        <v>5</v>
      </c>
      <c r="R98" s="180"/>
      <c r="S98" s="179">
        <v>0</v>
      </c>
      <c r="T98" s="179">
        <v>0</v>
      </c>
      <c r="U98" s="174">
        <v>0</v>
      </c>
      <c r="V98" s="174">
        <v>0</v>
      </c>
      <c r="W98" s="742">
        <v>15</v>
      </c>
      <c r="X98" s="184"/>
      <c r="Y98" s="184"/>
      <c r="Z98" s="184"/>
      <c r="AA98" s="184"/>
      <c r="AB98" s="220"/>
      <c r="AC98" s="186"/>
      <c r="AD98" s="179" t="s">
        <v>399</v>
      </c>
      <c r="AE98" s="179" t="s">
        <v>4247</v>
      </c>
      <c r="AF98" s="177">
        <v>0</v>
      </c>
      <c r="AG98" s="177">
        <v>0</v>
      </c>
      <c r="AH98" s="177">
        <v>0</v>
      </c>
      <c r="AI98" s="177">
        <v>0</v>
      </c>
      <c r="AJ98" s="177">
        <v>0</v>
      </c>
      <c r="AK98" s="177">
        <v>0</v>
      </c>
      <c r="AL98" s="383">
        <v>8</v>
      </c>
      <c r="AM98" s="177">
        <v>0</v>
      </c>
      <c r="AN98" s="177">
        <v>0</v>
      </c>
      <c r="AO98" s="182">
        <v>0</v>
      </c>
      <c r="AP98" s="180"/>
      <c r="AQ98" s="180"/>
      <c r="AR98" s="180"/>
      <c r="AS98" s="180"/>
      <c r="AT98" s="180"/>
      <c r="AU98" s="180"/>
      <c r="AV98" s="180"/>
      <c r="AW98" s="180"/>
      <c r="AX98" s="180"/>
      <c r="AY98" s="180"/>
      <c r="AZ98" s="180"/>
      <c r="BA98" s="180"/>
      <c r="BB98" s="180"/>
      <c r="BC98" s="180"/>
      <c r="BD98" s="180"/>
      <c r="BE98" s="180"/>
      <c r="BF98" s="180"/>
      <c r="BG98" s="180"/>
      <c r="BH98" s="176">
        <f t="shared" si="17"/>
        <v>8</v>
      </c>
      <c r="BI98" s="176">
        <f t="shared" si="18"/>
        <v>12</v>
      </c>
      <c r="BJ98" s="182" t="str">
        <f t="shared" si="21"/>
        <v>8 - 64</v>
      </c>
      <c r="BK98" s="176">
        <f t="shared" si="22"/>
        <v>36</v>
      </c>
      <c r="BL98" s="176">
        <f t="shared" si="23"/>
        <v>8</v>
      </c>
      <c r="BM98" s="533"/>
      <c r="BN98" s="185">
        <v>600</v>
      </c>
      <c r="BO98" s="180">
        <v>12</v>
      </c>
      <c r="BP98" s="178">
        <f t="shared" si="19"/>
        <v>1032</v>
      </c>
      <c r="BQ98" s="420" t="str">
        <f t="shared" si="20"/>
        <v>VI</v>
      </c>
      <c r="BR98" s="185"/>
      <c r="BS98" s="212" t="s">
        <v>3967</v>
      </c>
    </row>
    <row r="99" spans="1:71" x14ac:dyDescent="0.2">
      <c r="A99" s="697">
        <v>97</v>
      </c>
      <c r="B99" s="286" t="s">
        <v>5374</v>
      </c>
      <c r="C99" s="286" t="s">
        <v>5374</v>
      </c>
      <c r="D99" s="258" t="s">
        <v>5497</v>
      </c>
      <c r="E99" s="736">
        <v>1</v>
      </c>
      <c r="F99" s="736">
        <v>1</v>
      </c>
      <c r="G99" s="737">
        <v>4</v>
      </c>
      <c r="H99" s="305" t="s">
        <v>3486</v>
      </c>
      <c r="I99" s="207" t="s">
        <v>5353</v>
      </c>
      <c r="J99" s="279" t="s">
        <v>5393</v>
      </c>
      <c r="K99" s="179" t="s">
        <v>5366</v>
      </c>
      <c r="L99" s="427" t="s">
        <v>5490</v>
      </c>
      <c r="M99" s="684">
        <v>52</v>
      </c>
      <c r="N99" s="685" t="s">
        <v>15710</v>
      </c>
      <c r="O99" s="684">
        <v>22000</v>
      </c>
      <c r="P99" s="427" t="s">
        <v>15765</v>
      </c>
      <c r="Q99" s="179">
        <v>6</v>
      </c>
      <c r="R99" s="180"/>
      <c r="S99" s="179">
        <v>0</v>
      </c>
      <c r="T99" s="179">
        <v>0</v>
      </c>
      <c r="U99" s="174">
        <v>0</v>
      </c>
      <c r="V99" s="174">
        <v>0</v>
      </c>
      <c r="W99" s="742">
        <v>6</v>
      </c>
      <c r="X99" s="184"/>
      <c r="Y99" s="184"/>
      <c r="Z99" s="184"/>
      <c r="AA99" s="184"/>
      <c r="AB99" s="220"/>
      <c r="AC99" s="186" t="s">
        <v>5368</v>
      </c>
      <c r="AD99" s="179" t="s">
        <v>399</v>
      </c>
      <c r="AE99" s="179" t="s">
        <v>4247</v>
      </c>
      <c r="AF99" s="177">
        <v>0</v>
      </c>
      <c r="AG99" s="177">
        <v>0</v>
      </c>
      <c r="AH99" s="177">
        <v>0</v>
      </c>
      <c r="AI99" s="177">
        <v>0</v>
      </c>
      <c r="AJ99" s="177">
        <v>0</v>
      </c>
      <c r="AK99" s="177">
        <v>0</v>
      </c>
      <c r="AL99" s="383">
        <v>24</v>
      </c>
      <c r="AM99" s="177">
        <v>0</v>
      </c>
      <c r="AN99" s="177">
        <v>0</v>
      </c>
      <c r="AO99" s="182">
        <v>0</v>
      </c>
      <c r="AP99" s="180"/>
      <c r="AQ99" s="180"/>
      <c r="AR99" s="180"/>
      <c r="AS99" s="180"/>
      <c r="AT99" s="180"/>
      <c r="AU99" s="180"/>
      <c r="AV99" s="180"/>
      <c r="AW99" s="180"/>
      <c r="AX99" s="180"/>
      <c r="AY99" s="180"/>
      <c r="AZ99" s="180"/>
      <c r="BA99" s="180"/>
      <c r="BB99" s="180"/>
      <c r="BC99" s="180"/>
      <c r="BD99" s="180"/>
      <c r="BE99" s="180"/>
      <c r="BF99" s="180"/>
      <c r="BG99" s="180"/>
      <c r="BH99" s="176">
        <f t="shared" si="17"/>
        <v>24</v>
      </c>
      <c r="BI99" s="176">
        <f t="shared" si="18"/>
        <v>7</v>
      </c>
      <c r="BJ99" s="182" t="str">
        <f t="shared" si="21"/>
        <v>24 - 192</v>
      </c>
      <c r="BK99" s="176">
        <f t="shared" si="22"/>
        <v>108</v>
      </c>
      <c r="BL99" s="176">
        <f t="shared" si="23"/>
        <v>24</v>
      </c>
      <c r="BM99" s="533"/>
      <c r="BN99" s="185">
        <v>5000</v>
      </c>
      <c r="BO99" s="180">
        <v>35</v>
      </c>
      <c r="BP99" s="178">
        <f t="shared" si="19"/>
        <v>8780</v>
      </c>
      <c r="BQ99" s="420" t="str">
        <f t="shared" si="20"/>
        <v>VIII</v>
      </c>
      <c r="BR99" s="185"/>
      <c r="BS99" s="212" t="s">
        <v>3967</v>
      </c>
    </row>
    <row r="100" spans="1:71" x14ac:dyDescent="0.2">
      <c r="A100" s="696">
        <v>98</v>
      </c>
      <c r="B100" s="286" t="s">
        <v>5375</v>
      </c>
      <c r="C100" s="286" t="s">
        <v>15761</v>
      </c>
      <c r="D100" s="258" t="s">
        <v>5497</v>
      </c>
      <c r="E100" s="736">
        <v>1</v>
      </c>
      <c r="F100" s="736">
        <v>1</v>
      </c>
      <c r="G100" s="737">
        <v>4</v>
      </c>
      <c r="H100" s="305" t="s">
        <v>3486</v>
      </c>
      <c r="I100" s="207" t="s">
        <v>3485</v>
      </c>
      <c r="J100" s="279" t="s">
        <v>5553</v>
      </c>
      <c r="K100" s="179" t="s">
        <v>6792</v>
      </c>
      <c r="L100" s="427" t="s">
        <v>5490</v>
      </c>
      <c r="M100" s="684">
        <v>20</v>
      </c>
      <c r="N100" s="685" t="s">
        <v>15710</v>
      </c>
      <c r="O100" s="684">
        <v>2200</v>
      </c>
      <c r="P100" s="427" t="s">
        <v>15765</v>
      </c>
      <c r="Q100" s="179">
        <v>7</v>
      </c>
      <c r="R100" s="180"/>
      <c r="S100" s="179">
        <v>0</v>
      </c>
      <c r="T100" s="179">
        <v>0</v>
      </c>
      <c r="U100" s="174">
        <v>0</v>
      </c>
      <c r="V100" s="174">
        <v>0</v>
      </c>
      <c r="W100" s="742">
        <v>0</v>
      </c>
      <c r="X100" s="184"/>
      <c r="Y100" s="184">
        <v>21</v>
      </c>
      <c r="Z100" s="184"/>
      <c r="AA100" s="184"/>
      <c r="AB100" s="220"/>
      <c r="AC100" s="186" t="s">
        <v>2908</v>
      </c>
      <c r="AD100" s="179" t="s">
        <v>3627</v>
      </c>
      <c r="AE100" s="179" t="s">
        <v>4247</v>
      </c>
      <c r="AF100" s="177">
        <v>0</v>
      </c>
      <c r="AG100" s="177">
        <v>0</v>
      </c>
      <c r="AH100" s="177">
        <v>0</v>
      </c>
      <c r="AI100" s="177">
        <v>0</v>
      </c>
      <c r="AJ100" s="177">
        <v>0</v>
      </c>
      <c r="AK100" s="177">
        <v>0</v>
      </c>
      <c r="AL100" s="383">
        <v>10</v>
      </c>
      <c r="AM100" s="177">
        <v>0</v>
      </c>
      <c r="AN100" s="177">
        <v>0</v>
      </c>
      <c r="AO100" s="182">
        <v>0</v>
      </c>
      <c r="AP100" s="180"/>
      <c r="AQ100" s="180"/>
      <c r="AR100" s="180"/>
      <c r="AS100" s="180"/>
      <c r="AT100" s="180"/>
      <c r="AU100" s="180"/>
      <c r="AV100" s="180"/>
      <c r="AW100" s="180"/>
      <c r="AX100" s="180"/>
      <c r="AY100" s="180"/>
      <c r="AZ100" s="180"/>
      <c r="BA100" s="180"/>
      <c r="BB100" s="180"/>
      <c r="BC100" s="180"/>
      <c r="BD100" s="180"/>
      <c r="BE100" s="180"/>
      <c r="BF100" s="180"/>
      <c r="BG100" s="180"/>
      <c r="BH100" s="176">
        <f t="shared" si="17"/>
        <v>10</v>
      </c>
      <c r="BI100" s="176">
        <f t="shared" si="18"/>
        <v>10</v>
      </c>
      <c r="BJ100" s="182" t="str">
        <f t="shared" si="21"/>
        <v>10 - 80</v>
      </c>
      <c r="BK100" s="176">
        <f t="shared" si="22"/>
        <v>45</v>
      </c>
      <c r="BL100" s="176">
        <f t="shared" si="23"/>
        <v>10</v>
      </c>
      <c r="BM100" s="533"/>
      <c r="BN100" s="185">
        <v>1500</v>
      </c>
      <c r="BO100" s="180">
        <v>14</v>
      </c>
      <c r="BP100" s="178">
        <f t="shared" si="19"/>
        <v>2130</v>
      </c>
      <c r="BQ100" s="420" t="str">
        <f t="shared" si="20"/>
        <v>VII</v>
      </c>
      <c r="BR100" s="185"/>
      <c r="BS100" s="212" t="s">
        <v>3967</v>
      </c>
    </row>
    <row r="101" spans="1:71" x14ac:dyDescent="0.2">
      <c r="A101" s="696">
        <v>99</v>
      </c>
      <c r="B101" s="286" t="s">
        <v>5378</v>
      </c>
      <c r="C101" s="286" t="s">
        <v>5378</v>
      </c>
      <c r="D101" s="258" t="s">
        <v>5497</v>
      </c>
      <c r="E101" s="736">
        <v>1</v>
      </c>
      <c r="F101" s="736">
        <v>1</v>
      </c>
      <c r="G101" s="737">
        <v>6</v>
      </c>
      <c r="H101" s="305" t="s">
        <v>3486</v>
      </c>
      <c r="I101" s="207" t="s">
        <v>5353</v>
      </c>
      <c r="J101" s="279" t="s">
        <v>5393</v>
      </c>
      <c r="K101" s="179" t="s">
        <v>5379</v>
      </c>
      <c r="L101" s="427" t="s">
        <v>5490</v>
      </c>
      <c r="M101" s="684">
        <v>82</v>
      </c>
      <c r="N101" s="685" t="s">
        <v>15710</v>
      </c>
      <c r="O101" s="684">
        <v>26000</v>
      </c>
      <c r="P101" s="427" t="s">
        <v>15765</v>
      </c>
      <c r="Q101" s="179">
        <v>6</v>
      </c>
      <c r="R101" s="180"/>
      <c r="S101" s="179">
        <v>0</v>
      </c>
      <c r="T101" s="179">
        <v>0</v>
      </c>
      <c r="U101" s="174">
        <v>0</v>
      </c>
      <c r="V101" s="174">
        <v>0</v>
      </c>
      <c r="W101" s="742">
        <v>6</v>
      </c>
      <c r="X101" s="184"/>
      <c r="Y101" s="184"/>
      <c r="Z101" s="184"/>
      <c r="AA101" s="184"/>
      <c r="AB101" s="220"/>
      <c r="AC101" s="186" t="s">
        <v>5367</v>
      </c>
      <c r="AD101" s="179" t="s">
        <v>399</v>
      </c>
      <c r="AE101" s="179" t="s">
        <v>4247</v>
      </c>
      <c r="AF101" s="177">
        <v>0</v>
      </c>
      <c r="AG101" s="177">
        <v>0</v>
      </c>
      <c r="AH101" s="177">
        <v>0</v>
      </c>
      <c r="AI101" s="177">
        <v>0</v>
      </c>
      <c r="AJ101" s="177">
        <v>0</v>
      </c>
      <c r="AK101" s="177">
        <v>0</v>
      </c>
      <c r="AL101" s="383">
        <v>24</v>
      </c>
      <c r="AM101" s="177">
        <v>0</v>
      </c>
      <c r="AN101" s="177">
        <v>0</v>
      </c>
      <c r="AO101" s="182">
        <v>0</v>
      </c>
      <c r="AP101" s="180"/>
      <c r="AQ101" s="180"/>
      <c r="AR101" s="180"/>
      <c r="AS101" s="180"/>
      <c r="AT101" s="180"/>
      <c r="AU101" s="180"/>
      <c r="AV101" s="180"/>
      <c r="AW101" s="180"/>
      <c r="AX101" s="180"/>
      <c r="AY101" s="180"/>
      <c r="AZ101" s="180"/>
      <c r="BA101" s="180"/>
      <c r="BB101" s="180"/>
      <c r="BC101" s="180"/>
      <c r="BD101" s="180"/>
      <c r="BE101" s="180"/>
      <c r="BF101" s="180"/>
      <c r="BG101" s="180"/>
      <c r="BH101" s="176">
        <f t="shared" si="17"/>
        <v>24</v>
      </c>
      <c r="BI101" s="176">
        <f t="shared" si="18"/>
        <v>7</v>
      </c>
      <c r="BJ101" s="182" t="str">
        <f t="shared" si="21"/>
        <v>24 - 192</v>
      </c>
      <c r="BK101" s="176">
        <f t="shared" si="22"/>
        <v>108</v>
      </c>
      <c r="BL101" s="176">
        <f t="shared" si="23"/>
        <v>24</v>
      </c>
      <c r="BM101" s="533"/>
      <c r="BN101" s="185">
        <v>5000</v>
      </c>
      <c r="BO101" s="180">
        <v>35</v>
      </c>
      <c r="BP101" s="178">
        <f t="shared" si="19"/>
        <v>8780</v>
      </c>
      <c r="BQ101" s="420" t="str">
        <f t="shared" si="20"/>
        <v>VIII</v>
      </c>
      <c r="BR101" s="185"/>
      <c r="BS101" s="212" t="s">
        <v>3967</v>
      </c>
    </row>
    <row r="102" spans="1:71" x14ac:dyDescent="0.2">
      <c r="A102" s="697">
        <v>100</v>
      </c>
      <c r="B102" s="286" t="s">
        <v>5380</v>
      </c>
      <c r="C102" s="286" t="s">
        <v>5380</v>
      </c>
      <c r="D102" s="258" t="s">
        <v>5497</v>
      </c>
      <c r="E102" s="736">
        <v>1</v>
      </c>
      <c r="F102" s="736">
        <v>1</v>
      </c>
      <c r="G102" s="737">
        <v>2</v>
      </c>
      <c r="H102" s="305" t="s">
        <v>3486</v>
      </c>
      <c r="I102" s="207" t="s">
        <v>3485</v>
      </c>
      <c r="J102" s="279" t="s">
        <v>5449</v>
      </c>
      <c r="K102" s="179" t="s">
        <v>5371</v>
      </c>
      <c r="L102" s="427" t="s">
        <v>5490</v>
      </c>
      <c r="M102" s="684">
        <v>40</v>
      </c>
      <c r="N102" s="685" t="s">
        <v>15710</v>
      </c>
      <c r="O102" s="684">
        <v>24000</v>
      </c>
      <c r="P102" s="427" t="s">
        <v>15765</v>
      </c>
      <c r="Q102" s="179">
        <v>7</v>
      </c>
      <c r="R102" s="180"/>
      <c r="S102" s="179">
        <v>0</v>
      </c>
      <c r="T102" s="179">
        <v>0</v>
      </c>
      <c r="U102" s="174">
        <v>0</v>
      </c>
      <c r="V102" s="174">
        <v>0</v>
      </c>
      <c r="W102" s="742">
        <v>0</v>
      </c>
      <c r="X102" s="184"/>
      <c r="Y102" s="184">
        <v>15</v>
      </c>
      <c r="Z102" s="184"/>
      <c r="AA102" s="184"/>
      <c r="AB102" s="220"/>
      <c r="AC102" s="186"/>
      <c r="AD102" s="179" t="s">
        <v>400</v>
      </c>
      <c r="AE102" s="179" t="s">
        <v>4247</v>
      </c>
      <c r="AF102" s="177">
        <v>0</v>
      </c>
      <c r="AG102" s="177">
        <v>0</v>
      </c>
      <c r="AH102" s="177">
        <v>0</v>
      </c>
      <c r="AI102" s="177">
        <v>0</v>
      </c>
      <c r="AJ102" s="177">
        <v>0</v>
      </c>
      <c r="AK102" s="177">
        <v>0</v>
      </c>
      <c r="AL102" s="383">
        <v>15</v>
      </c>
      <c r="AM102" s="177">
        <v>0</v>
      </c>
      <c r="AN102" s="177">
        <v>0</v>
      </c>
      <c r="AO102" s="182">
        <v>0</v>
      </c>
      <c r="AP102" s="180"/>
      <c r="AQ102" s="180"/>
      <c r="AR102" s="180"/>
      <c r="AS102" s="180"/>
      <c r="AT102" s="180"/>
      <c r="AU102" s="180"/>
      <c r="AV102" s="180"/>
      <c r="AW102" s="180"/>
      <c r="AX102" s="180"/>
      <c r="AY102" s="180"/>
      <c r="AZ102" s="180"/>
      <c r="BA102" s="180"/>
      <c r="BB102" s="180"/>
      <c r="BC102" s="180"/>
      <c r="BD102" s="180"/>
      <c r="BE102" s="180"/>
      <c r="BF102" s="180"/>
      <c r="BG102" s="180"/>
      <c r="BH102" s="176">
        <f t="shared" si="17"/>
        <v>15</v>
      </c>
      <c r="BI102" s="176">
        <f t="shared" si="18"/>
        <v>8</v>
      </c>
      <c r="BJ102" s="182" t="str">
        <f t="shared" si="21"/>
        <v>15 - 120</v>
      </c>
      <c r="BK102" s="176">
        <f t="shared" si="22"/>
        <v>68</v>
      </c>
      <c r="BL102" s="176">
        <f t="shared" si="23"/>
        <v>15</v>
      </c>
      <c r="BM102" s="533"/>
      <c r="BN102" s="185">
        <v>2400</v>
      </c>
      <c r="BO102" s="180">
        <v>20</v>
      </c>
      <c r="BP102" s="178">
        <f t="shared" si="19"/>
        <v>3760</v>
      </c>
      <c r="BQ102" s="420" t="str">
        <f t="shared" si="20"/>
        <v>VII</v>
      </c>
      <c r="BR102" s="185"/>
      <c r="BS102" s="212" t="s">
        <v>3967</v>
      </c>
    </row>
    <row r="103" spans="1:71" x14ac:dyDescent="0.2">
      <c r="A103" s="696">
        <v>101</v>
      </c>
      <c r="B103" s="286" t="s">
        <v>625</v>
      </c>
      <c r="C103" s="286" t="s">
        <v>625</v>
      </c>
      <c r="D103" s="258" t="s">
        <v>5497</v>
      </c>
      <c r="E103" s="736">
        <v>1</v>
      </c>
      <c r="F103" s="736">
        <v>1</v>
      </c>
      <c r="G103" s="737">
        <v>2</v>
      </c>
      <c r="H103" s="305" t="s">
        <v>3486</v>
      </c>
      <c r="I103" s="207" t="s">
        <v>2342</v>
      </c>
      <c r="J103" s="279" t="s">
        <v>2738</v>
      </c>
      <c r="K103" s="179" t="s">
        <v>6790</v>
      </c>
      <c r="L103" s="427" t="s">
        <v>5490</v>
      </c>
      <c r="M103" s="684">
        <v>28</v>
      </c>
      <c r="N103" s="685" t="s">
        <v>15710</v>
      </c>
      <c r="O103" s="684">
        <v>4400</v>
      </c>
      <c r="P103" s="427" t="s">
        <v>15765</v>
      </c>
      <c r="Q103" s="179">
        <v>5</v>
      </c>
      <c r="R103" s="180"/>
      <c r="S103" s="179">
        <v>0</v>
      </c>
      <c r="T103" s="179">
        <v>0</v>
      </c>
      <c r="U103" s="174">
        <v>0</v>
      </c>
      <c r="V103" s="174">
        <v>0</v>
      </c>
      <c r="W103" s="742">
        <v>15</v>
      </c>
      <c r="X103" s="184"/>
      <c r="Y103" s="184"/>
      <c r="Z103" s="184"/>
      <c r="AA103" s="184"/>
      <c r="AB103" s="220"/>
      <c r="AC103" s="186"/>
      <c r="AD103" s="179" t="s">
        <v>399</v>
      </c>
      <c r="AE103" s="179" t="s">
        <v>4247</v>
      </c>
      <c r="AF103" s="177">
        <v>0</v>
      </c>
      <c r="AG103" s="177">
        <v>0</v>
      </c>
      <c r="AH103" s="177">
        <v>0</v>
      </c>
      <c r="AI103" s="177">
        <v>0</v>
      </c>
      <c r="AJ103" s="177">
        <v>0</v>
      </c>
      <c r="AK103" s="177">
        <v>0</v>
      </c>
      <c r="AL103" s="383">
        <v>13</v>
      </c>
      <c r="AM103" s="177">
        <v>0</v>
      </c>
      <c r="AN103" s="177">
        <v>0</v>
      </c>
      <c r="AO103" s="182">
        <v>0</v>
      </c>
      <c r="AP103" s="180"/>
      <c r="AQ103" s="180"/>
      <c r="AR103" s="180"/>
      <c r="AS103" s="180"/>
      <c r="AT103" s="180"/>
      <c r="AU103" s="180"/>
      <c r="AV103" s="180"/>
      <c r="AW103" s="180"/>
      <c r="AX103" s="180"/>
      <c r="AY103" s="180"/>
      <c r="AZ103" s="180"/>
      <c r="BA103" s="180"/>
      <c r="BB103" s="180"/>
      <c r="BC103" s="180"/>
      <c r="BD103" s="180"/>
      <c r="BE103" s="180"/>
      <c r="BF103" s="180"/>
      <c r="BG103" s="180"/>
      <c r="BH103" s="176">
        <f t="shared" si="17"/>
        <v>13</v>
      </c>
      <c r="BI103" s="176">
        <f t="shared" si="18"/>
        <v>9</v>
      </c>
      <c r="BJ103" s="182" t="str">
        <f t="shared" si="21"/>
        <v>13 - 104</v>
      </c>
      <c r="BK103" s="176">
        <f t="shared" si="22"/>
        <v>59</v>
      </c>
      <c r="BL103" s="176">
        <f t="shared" si="23"/>
        <v>13</v>
      </c>
      <c r="BM103" s="533"/>
      <c r="BN103" s="185">
        <v>1800</v>
      </c>
      <c r="BO103" s="180">
        <v>18</v>
      </c>
      <c r="BP103" s="178">
        <f t="shared" si="19"/>
        <v>2862</v>
      </c>
      <c r="BQ103" s="420" t="str">
        <f t="shared" si="20"/>
        <v>VII</v>
      </c>
      <c r="BR103" s="185"/>
      <c r="BS103" s="212" t="s">
        <v>3967</v>
      </c>
    </row>
    <row r="104" spans="1:71" x14ac:dyDescent="0.2">
      <c r="A104" s="697">
        <v>102</v>
      </c>
      <c r="B104" s="286" t="s">
        <v>626</v>
      </c>
      <c r="C104" s="286" t="s">
        <v>626</v>
      </c>
      <c r="D104" s="258" t="s">
        <v>5497</v>
      </c>
      <c r="E104" s="736">
        <v>1</v>
      </c>
      <c r="F104" s="736">
        <v>3</v>
      </c>
      <c r="G104" s="737">
        <v>18</v>
      </c>
      <c r="H104" s="305" t="s">
        <v>3486</v>
      </c>
      <c r="I104" s="207" t="s">
        <v>3767</v>
      </c>
      <c r="J104" s="279" t="s">
        <v>6037</v>
      </c>
      <c r="K104" s="179" t="s">
        <v>5359</v>
      </c>
      <c r="L104" s="427" t="s">
        <v>5490</v>
      </c>
      <c r="M104" s="684">
        <v>33</v>
      </c>
      <c r="N104" s="685" t="s">
        <v>15710</v>
      </c>
      <c r="O104" s="684">
        <v>6800</v>
      </c>
      <c r="P104" s="427" t="s">
        <v>15765</v>
      </c>
      <c r="Q104" s="179">
        <v>4</v>
      </c>
      <c r="R104" s="180"/>
      <c r="S104" s="179">
        <v>0</v>
      </c>
      <c r="T104" s="179">
        <v>0</v>
      </c>
      <c r="U104" s="174">
        <v>0</v>
      </c>
      <c r="V104" s="174">
        <v>0</v>
      </c>
      <c r="W104" s="742">
        <v>15</v>
      </c>
      <c r="X104" s="184"/>
      <c r="Y104" s="184"/>
      <c r="Z104" s="184"/>
      <c r="AA104" s="184"/>
      <c r="AB104" s="220"/>
      <c r="AC104" s="186"/>
      <c r="AD104" s="179" t="s">
        <v>399</v>
      </c>
      <c r="AE104" s="179" t="s">
        <v>4247</v>
      </c>
      <c r="AF104" s="177">
        <v>0</v>
      </c>
      <c r="AG104" s="177">
        <v>0</v>
      </c>
      <c r="AH104" s="177">
        <v>0</v>
      </c>
      <c r="AI104" s="177">
        <v>0</v>
      </c>
      <c r="AJ104" s="177">
        <v>0</v>
      </c>
      <c r="AK104" s="177">
        <v>0</v>
      </c>
      <c r="AL104" s="383">
        <v>6</v>
      </c>
      <c r="AM104" s="177">
        <v>0</v>
      </c>
      <c r="AN104" s="177">
        <v>0</v>
      </c>
      <c r="AO104" s="182">
        <v>0</v>
      </c>
      <c r="AP104" s="180"/>
      <c r="AQ104" s="180"/>
      <c r="AR104" s="180"/>
      <c r="AS104" s="180"/>
      <c r="AT104" s="180"/>
      <c r="AU104" s="180"/>
      <c r="AV104" s="180"/>
      <c r="AW104" s="180"/>
      <c r="AX104" s="180"/>
      <c r="AY104" s="180"/>
      <c r="AZ104" s="180"/>
      <c r="BA104" s="180"/>
      <c r="BB104" s="180"/>
      <c r="BC104" s="180"/>
      <c r="BD104" s="180"/>
      <c r="BE104" s="180"/>
      <c r="BF104" s="180"/>
      <c r="BG104" s="180"/>
      <c r="BH104" s="176">
        <f t="shared" si="17"/>
        <v>6</v>
      </c>
      <c r="BI104" s="176">
        <f t="shared" si="18"/>
        <v>13</v>
      </c>
      <c r="BJ104" s="182" t="str">
        <f t="shared" si="21"/>
        <v>6 - 48</v>
      </c>
      <c r="BK104" s="176">
        <f t="shared" si="22"/>
        <v>27</v>
      </c>
      <c r="BL104" s="176">
        <f t="shared" si="23"/>
        <v>6</v>
      </c>
      <c r="BM104" s="533"/>
      <c r="BN104" s="185">
        <v>150</v>
      </c>
      <c r="BO104" s="180">
        <v>6</v>
      </c>
      <c r="BP104" s="178">
        <f t="shared" si="19"/>
        <v>312</v>
      </c>
      <c r="BQ104" s="420" t="str">
        <f t="shared" si="20"/>
        <v>III</v>
      </c>
      <c r="BR104" s="185"/>
      <c r="BS104" s="212" t="s">
        <v>3967</v>
      </c>
    </row>
    <row r="105" spans="1:71" x14ac:dyDescent="0.2">
      <c r="A105" s="696">
        <v>103</v>
      </c>
      <c r="B105" s="286" t="s">
        <v>627</v>
      </c>
      <c r="C105" s="286" t="s">
        <v>627</v>
      </c>
      <c r="D105" s="258" t="s">
        <v>5497</v>
      </c>
      <c r="E105" s="736">
        <v>1</v>
      </c>
      <c r="F105" s="736">
        <v>2</v>
      </c>
      <c r="G105" s="737">
        <v>16</v>
      </c>
      <c r="H105" s="305" t="s">
        <v>3486</v>
      </c>
      <c r="I105" s="207" t="s">
        <v>5353</v>
      </c>
      <c r="J105" s="279" t="s">
        <v>4288</v>
      </c>
      <c r="K105" s="179" t="s">
        <v>6793</v>
      </c>
      <c r="L105" s="427" t="s">
        <v>5490</v>
      </c>
      <c r="M105" s="684">
        <v>33</v>
      </c>
      <c r="N105" s="685" t="s">
        <v>15710</v>
      </c>
      <c r="O105" s="684">
        <v>4400</v>
      </c>
      <c r="P105" s="427" t="s">
        <v>15765</v>
      </c>
      <c r="Q105" s="179">
        <v>6</v>
      </c>
      <c r="R105" s="180"/>
      <c r="S105" s="179">
        <v>0</v>
      </c>
      <c r="T105" s="179">
        <v>0</v>
      </c>
      <c r="U105" s="174">
        <v>0</v>
      </c>
      <c r="V105" s="174">
        <v>0</v>
      </c>
      <c r="W105" s="742">
        <v>12</v>
      </c>
      <c r="X105" s="184"/>
      <c r="Y105" s="184"/>
      <c r="Z105" s="184"/>
      <c r="AA105" s="184"/>
      <c r="AB105" s="220"/>
      <c r="AC105" s="186" t="s">
        <v>5474</v>
      </c>
      <c r="AD105" s="179" t="s">
        <v>399</v>
      </c>
      <c r="AE105" s="179" t="s">
        <v>4247</v>
      </c>
      <c r="AF105" s="177">
        <v>0</v>
      </c>
      <c r="AG105" s="177">
        <v>0</v>
      </c>
      <c r="AH105" s="177">
        <v>0</v>
      </c>
      <c r="AI105" s="177">
        <v>0</v>
      </c>
      <c r="AJ105" s="177">
        <v>0</v>
      </c>
      <c r="AK105" s="177">
        <v>0</v>
      </c>
      <c r="AL105" s="383">
        <v>12</v>
      </c>
      <c r="AM105" s="177">
        <v>0</v>
      </c>
      <c r="AN105" s="177">
        <v>0</v>
      </c>
      <c r="AO105" s="182">
        <v>0</v>
      </c>
      <c r="AP105" s="180"/>
      <c r="AQ105" s="180"/>
      <c r="AR105" s="180"/>
      <c r="AS105" s="180"/>
      <c r="AT105" s="180"/>
      <c r="AU105" s="180"/>
      <c r="AV105" s="180"/>
      <c r="AW105" s="180"/>
      <c r="AX105" s="180"/>
      <c r="AY105" s="180"/>
      <c r="AZ105" s="180"/>
      <c r="BA105" s="180"/>
      <c r="BB105" s="180"/>
      <c r="BC105" s="180"/>
      <c r="BD105" s="180"/>
      <c r="BE105" s="180"/>
      <c r="BF105" s="180"/>
      <c r="BG105" s="180"/>
      <c r="BH105" s="176">
        <f t="shared" si="17"/>
        <v>12</v>
      </c>
      <c r="BI105" s="176">
        <f t="shared" si="18"/>
        <v>9</v>
      </c>
      <c r="BJ105" s="182" t="str">
        <f t="shared" si="21"/>
        <v>12 - 96</v>
      </c>
      <c r="BK105" s="176">
        <f t="shared" si="22"/>
        <v>54</v>
      </c>
      <c r="BL105" s="176">
        <f t="shared" si="23"/>
        <v>12</v>
      </c>
      <c r="BM105" s="533"/>
      <c r="BN105" s="185">
        <v>1300</v>
      </c>
      <c r="BO105" s="180">
        <v>16</v>
      </c>
      <c r="BP105" s="178">
        <f t="shared" si="19"/>
        <v>2164</v>
      </c>
      <c r="BQ105" s="420" t="str">
        <f t="shared" si="20"/>
        <v>VII</v>
      </c>
      <c r="BR105" s="185"/>
      <c r="BS105" s="212" t="s">
        <v>3967</v>
      </c>
    </row>
    <row r="106" spans="1:71" x14ac:dyDescent="0.2">
      <c r="A106" s="696">
        <v>104</v>
      </c>
      <c r="B106" s="286" t="s">
        <v>629</v>
      </c>
      <c r="C106" s="286" t="s">
        <v>629</v>
      </c>
      <c r="D106" s="258" t="s">
        <v>5497</v>
      </c>
      <c r="E106" s="736">
        <v>1</v>
      </c>
      <c r="F106" s="736">
        <v>1</v>
      </c>
      <c r="G106" s="737">
        <v>2</v>
      </c>
      <c r="H106" s="305" t="s">
        <v>3486</v>
      </c>
      <c r="I106" s="207" t="s">
        <v>3485</v>
      </c>
      <c r="J106" s="279" t="s">
        <v>5393</v>
      </c>
      <c r="K106" s="179" t="s">
        <v>630</v>
      </c>
      <c r="L106" s="427" t="s">
        <v>5490</v>
      </c>
      <c r="M106" s="684">
        <v>30</v>
      </c>
      <c r="N106" s="685" t="s">
        <v>15710</v>
      </c>
      <c r="O106" s="684">
        <v>2100</v>
      </c>
      <c r="P106" s="427" t="s">
        <v>15765</v>
      </c>
      <c r="Q106" s="179">
        <v>5</v>
      </c>
      <c r="R106" s="180"/>
      <c r="S106" s="179">
        <v>0</v>
      </c>
      <c r="T106" s="179">
        <v>0</v>
      </c>
      <c r="U106" s="174">
        <v>0</v>
      </c>
      <c r="V106" s="174">
        <v>0</v>
      </c>
      <c r="W106" s="742">
        <v>12</v>
      </c>
      <c r="X106" s="184"/>
      <c r="Y106" s="184"/>
      <c r="Z106" s="184"/>
      <c r="AA106" s="184"/>
      <c r="AB106" s="220"/>
      <c r="AC106" s="186"/>
      <c r="AD106" s="179" t="s">
        <v>399</v>
      </c>
      <c r="AE106" s="179" t="s">
        <v>4247</v>
      </c>
      <c r="AF106" s="177">
        <v>0</v>
      </c>
      <c r="AG106" s="177">
        <v>0</v>
      </c>
      <c r="AH106" s="177">
        <v>0</v>
      </c>
      <c r="AI106" s="177">
        <v>0</v>
      </c>
      <c r="AJ106" s="177">
        <v>0</v>
      </c>
      <c r="AK106" s="177">
        <v>0</v>
      </c>
      <c r="AL106" s="383">
        <v>12</v>
      </c>
      <c r="AM106" s="177">
        <v>0</v>
      </c>
      <c r="AN106" s="177">
        <v>0</v>
      </c>
      <c r="AO106" s="182">
        <v>0</v>
      </c>
      <c r="AP106" s="180"/>
      <c r="AQ106" s="180"/>
      <c r="AR106" s="180"/>
      <c r="AS106" s="180"/>
      <c r="AT106" s="180"/>
      <c r="AU106" s="180"/>
      <c r="AV106" s="180"/>
      <c r="AW106" s="180"/>
      <c r="AX106" s="180"/>
      <c r="AY106" s="180"/>
      <c r="AZ106" s="180"/>
      <c r="BA106" s="180"/>
      <c r="BB106" s="180"/>
      <c r="BC106" s="180"/>
      <c r="BD106" s="180"/>
      <c r="BE106" s="180"/>
      <c r="BF106" s="180"/>
      <c r="BG106" s="180"/>
      <c r="BH106" s="176">
        <f t="shared" si="17"/>
        <v>12</v>
      </c>
      <c r="BI106" s="176">
        <f t="shared" si="18"/>
        <v>9</v>
      </c>
      <c r="BJ106" s="182" t="str">
        <f t="shared" si="21"/>
        <v>12 - 96</v>
      </c>
      <c r="BK106" s="176">
        <f t="shared" si="22"/>
        <v>54</v>
      </c>
      <c r="BL106" s="176">
        <f t="shared" si="23"/>
        <v>12</v>
      </c>
      <c r="BM106" s="533"/>
      <c r="BN106" s="185">
        <v>1300</v>
      </c>
      <c r="BO106" s="180">
        <v>16</v>
      </c>
      <c r="BP106" s="178">
        <f t="shared" si="19"/>
        <v>2164</v>
      </c>
      <c r="BQ106" s="420" t="str">
        <f t="shared" si="20"/>
        <v>VII</v>
      </c>
      <c r="BR106" s="185"/>
      <c r="BS106" s="212" t="s">
        <v>3967</v>
      </c>
    </row>
    <row r="107" spans="1:71" x14ac:dyDescent="0.2">
      <c r="A107" s="697">
        <v>105</v>
      </c>
      <c r="B107" s="286" t="s">
        <v>6750</v>
      </c>
      <c r="C107" s="286" t="s">
        <v>15762</v>
      </c>
      <c r="D107" s="258" t="s">
        <v>5497</v>
      </c>
      <c r="E107" s="736">
        <v>1</v>
      </c>
      <c r="F107" s="736">
        <v>2</v>
      </c>
      <c r="G107" s="737">
        <v>12</v>
      </c>
      <c r="H107" s="305" t="s">
        <v>3486</v>
      </c>
      <c r="I107" s="207" t="s">
        <v>3560</v>
      </c>
      <c r="J107" s="279" t="s">
        <v>4290</v>
      </c>
      <c r="K107" s="179" t="s">
        <v>6751</v>
      </c>
      <c r="L107" s="427" t="s">
        <v>5490</v>
      </c>
      <c r="M107" s="684">
        <v>20</v>
      </c>
      <c r="N107" s="685" t="s">
        <v>15710</v>
      </c>
      <c r="O107" s="684">
        <v>6000</v>
      </c>
      <c r="P107" s="427" t="s">
        <v>15765</v>
      </c>
      <c r="Q107" s="179">
        <v>4</v>
      </c>
      <c r="R107" s="180"/>
      <c r="S107" s="179">
        <v>0</v>
      </c>
      <c r="T107" s="179">
        <v>0</v>
      </c>
      <c r="U107" s="174">
        <v>0</v>
      </c>
      <c r="V107" s="174">
        <v>0</v>
      </c>
      <c r="W107" s="742">
        <v>6</v>
      </c>
      <c r="X107" s="184"/>
      <c r="Y107" s="184"/>
      <c r="Z107" s="184"/>
      <c r="AA107" s="184"/>
      <c r="AB107" s="220"/>
      <c r="AC107" s="186" t="s">
        <v>7203</v>
      </c>
      <c r="AD107" s="179" t="s">
        <v>399</v>
      </c>
      <c r="AE107" s="179" t="s">
        <v>4247</v>
      </c>
      <c r="AF107" s="177">
        <v>0</v>
      </c>
      <c r="AG107" s="177">
        <v>0</v>
      </c>
      <c r="AH107" s="177">
        <v>0</v>
      </c>
      <c r="AI107" s="177">
        <v>0</v>
      </c>
      <c r="AJ107" s="177">
        <v>0</v>
      </c>
      <c r="AK107" s="177">
        <v>0</v>
      </c>
      <c r="AL107" s="383">
        <v>8</v>
      </c>
      <c r="AM107" s="177">
        <v>0</v>
      </c>
      <c r="AN107" s="177">
        <v>0</v>
      </c>
      <c r="AO107" s="182">
        <v>0</v>
      </c>
      <c r="AP107" s="180"/>
      <c r="AQ107" s="180"/>
      <c r="AR107" s="180"/>
      <c r="AS107" s="180"/>
      <c r="AT107" s="180"/>
      <c r="AU107" s="180"/>
      <c r="AV107" s="180"/>
      <c r="AW107" s="180"/>
      <c r="AX107" s="180"/>
      <c r="AY107" s="180"/>
      <c r="AZ107" s="180"/>
      <c r="BA107" s="180"/>
      <c r="BB107" s="180"/>
      <c r="BC107" s="180"/>
      <c r="BD107" s="180"/>
      <c r="BE107" s="180"/>
      <c r="BF107" s="180"/>
      <c r="BG107" s="180"/>
      <c r="BH107" s="176">
        <f t="shared" si="17"/>
        <v>8</v>
      </c>
      <c r="BI107" s="176">
        <f t="shared" si="18"/>
        <v>12</v>
      </c>
      <c r="BJ107" s="182" t="str">
        <f t="shared" si="21"/>
        <v>8 - 64</v>
      </c>
      <c r="BK107" s="176">
        <f t="shared" si="22"/>
        <v>36</v>
      </c>
      <c r="BL107" s="176">
        <f t="shared" si="23"/>
        <v>8</v>
      </c>
      <c r="BM107" s="533"/>
      <c r="BN107" s="185">
        <v>550</v>
      </c>
      <c r="BO107" s="180">
        <v>8</v>
      </c>
      <c r="BP107" s="178">
        <f t="shared" si="19"/>
        <v>838</v>
      </c>
      <c r="BQ107" s="420" t="str">
        <f t="shared" si="20"/>
        <v>VI</v>
      </c>
      <c r="BR107" s="185"/>
      <c r="BS107" s="212" t="s">
        <v>3967</v>
      </c>
    </row>
    <row r="108" spans="1:71" x14ac:dyDescent="0.2">
      <c r="A108" s="696">
        <v>106</v>
      </c>
      <c r="B108" s="286" t="s">
        <v>6752</v>
      </c>
      <c r="C108" s="286" t="s">
        <v>6752</v>
      </c>
      <c r="D108" s="258" t="s">
        <v>5497</v>
      </c>
      <c r="E108" s="736">
        <v>1</v>
      </c>
      <c r="F108" s="736">
        <v>1</v>
      </c>
      <c r="G108" s="737">
        <v>3</v>
      </c>
      <c r="H108" s="305" t="s">
        <v>3486</v>
      </c>
      <c r="I108" s="207" t="s">
        <v>3485</v>
      </c>
      <c r="J108" s="279" t="s">
        <v>5456</v>
      </c>
      <c r="K108" s="179" t="s">
        <v>5371</v>
      </c>
      <c r="L108" s="427" t="s">
        <v>5490</v>
      </c>
      <c r="M108" s="684">
        <v>56</v>
      </c>
      <c r="N108" s="685" t="s">
        <v>15710</v>
      </c>
      <c r="O108" s="684">
        <v>30000</v>
      </c>
      <c r="P108" s="427" t="s">
        <v>15765</v>
      </c>
      <c r="Q108" s="179">
        <v>7</v>
      </c>
      <c r="R108" s="180"/>
      <c r="S108" s="179">
        <v>0</v>
      </c>
      <c r="T108" s="179">
        <v>0</v>
      </c>
      <c r="U108" s="174">
        <v>0</v>
      </c>
      <c r="V108" s="174">
        <v>0</v>
      </c>
      <c r="W108" s="742">
        <v>3</v>
      </c>
      <c r="X108" s="184"/>
      <c r="Y108" s="184">
        <v>15</v>
      </c>
      <c r="Z108" s="184"/>
      <c r="AA108" s="184"/>
      <c r="AB108" s="220"/>
      <c r="AC108" s="186"/>
      <c r="AD108" s="179" t="s">
        <v>400</v>
      </c>
      <c r="AE108" s="179" t="s">
        <v>4247</v>
      </c>
      <c r="AF108" s="177">
        <v>0</v>
      </c>
      <c r="AG108" s="177">
        <v>0</v>
      </c>
      <c r="AH108" s="177">
        <v>0</v>
      </c>
      <c r="AI108" s="177">
        <v>0</v>
      </c>
      <c r="AJ108" s="177">
        <v>0</v>
      </c>
      <c r="AK108" s="177">
        <v>0</v>
      </c>
      <c r="AL108" s="383">
        <v>12</v>
      </c>
      <c r="AM108" s="177">
        <v>0</v>
      </c>
      <c r="AN108" s="177">
        <v>0</v>
      </c>
      <c r="AO108" s="182">
        <v>0</v>
      </c>
      <c r="AP108" s="180"/>
      <c r="AQ108" s="180"/>
      <c r="AR108" s="180"/>
      <c r="AS108" s="180"/>
      <c r="AT108" s="180"/>
      <c r="AU108" s="180"/>
      <c r="AV108" s="180"/>
      <c r="AW108" s="180"/>
      <c r="AX108" s="180"/>
      <c r="AY108" s="180"/>
      <c r="AZ108" s="180"/>
      <c r="BA108" s="180"/>
      <c r="BB108" s="180"/>
      <c r="BC108" s="180"/>
      <c r="BD108" s="180"/>
      <c r="BE108" s="180"/>
      <c r="BF108" s="180"/>
      <c r="BG108" s="180"/>
      <c r="BH108" s="176">
        <f t="shared" si="17"/>
        <v>12</v>
      </c>
      <c r="BI108" s="176">
        <f t="shared" si="18"/>
        <v>9</v>
      </c>
      <c r="BJ108" s="182" t="str">
        <f t="shared" si="21"/>
        <v>12 - 96</v>
      </c>
      <c r="BK108" s="176">
        <f t="shared" si="22"/>
        <v>54</v>
      </c>
      <c r="BL108" s="176">
        <f t="shared" si="23"/>
        <v>12</v>
      </c>
      <c r="BM108" s="533"/>
      <c r="BN108" s="185">
        <v>1300</v>
      </c>
      <c r="BO108" s="180">
        <v>18</v>
      </c>
      <c r="BP108" s="178">
        <f t="shared" si="19"/>
        <v>2272</v>
      </c>
      <c r="BQ108" s="420" t="str">
        <f t="shared" si="20"/>
        <v>VII</v>
      </c>
      <c r="BR108" s="185"/>
      <c r="BS108" s="212" t="s">
        <v>3967</v>
      </c>
    </row>
    <row r="109" spans="1:71" x14ac:dyDescent="0.2">
      <c r="A109" s="697">
        <v>107</v>
      </c>
      <c r="B109" s="286" t="s">
        <v>6753</v>
      </c>
      <c r="C109" s="286" t="s">
        <v>15763</v>
      </c>
      <c r="D109" s="258" t="s">
        <v>5497</v>
      </c>
      <c r="E109" s="736">
        <v>1</v>
      </c>
      <c r="F109" s="736">
        <v>1</v>
      </c>
      <c r="G109" s="737">
        <v>4</v>
      </c>
      <c r="H109" s="305" t="s">
        <v>3486</v>
      </c>
      <c r="I109" s="207" t="s">
        <v>5353</v>
      </c>
      <c r="J109" s="279" t="s">
        <v>4288</v>
      </c>
      <c r="K109" s="179" t="s">
        <v>6754</v>
      </c>
      <c r="L109" s="427" t="s">
        <v>5490</v>
      </c>
      <c r="M109" s="684">
        <v>20</v>
      </c>
      <c r="N109" s="685" t="s">
        <v>15710</v>
      </c>
      <c r="O109" s="684">
        <v>7800</v>
      </c>
      <c r="P109" s="427" t="s">
        <v>15764</v>
      </c>
      <c r="Q109" s="179">
        <v>-3</v>
      </c>
      <c r="R109" s="180"/>
      <c r="S109" s="179">
        <v>0</v>
      </c>
      <c r="T109" s="179">
        <v>0</v>
      </c>
      <c r="U109" s="174">
        <v>0</v>
      </c>
      <c r="V109" s="174">
        <v>0</v>
      </c>
      <c r="W109" s="742">
        <v>3</v>
      </c>
      <c r="X109" s="184"/>
      <c r="Y109" s="184"/>
      <c r="Z109" s="184"/>
      <c r="AA109" s="184"/>
      <c r="AB109" s="220"/>
      <c r="AC109" s="186" t="s">
        <v>7208</v>
      </c>
      <c r="AD109" s="179" t="s">
        <v>399</v>
      </c>
      <c r="AE109" s="179" t="s">
        <v>4247</v>
      </c>
      <c r="AF109" s="177">
        <v>0</v>
      </c>
      <c r="AG109" s="177">
        <v>0</v>
      </c>
      <c r="AH109" s="177">
        <v>0</v>
      </c>
      <c r="AI109" s="177">
        <v>0</v>
      </c>
      <c r="AJ109" s="177">
        <v>0</v>
      </c>
      <c r="AK109" s="177">
        <v>0</v>
      </c>
      <c r="AL109" s="383">
        <v>9</v>
      </c>
      <c r="AM109" s="177">
        <v>0</v>
      </c>
      <c r="AN109" s="177">
        <v>0</v>
      </c>
      <c r="AO109" s="182">
        <v>0</v>
      </c>
      <c r="AP109" s="180"/>
      <c r="AQ109" s="180"/>
      <c r="AR109" s="180"/>
      <c r="AS109" s="180"/>
      <c r="AT109" s="180"/>
      <c r="AU109" s="180"/>
      <c r="AV109" s="180"/>
      <c r="AW109" s="180"/>
      <c r="AX109" s="180"/>
      <c r="AY109" s="180"/>
      <c r="AZ109" s="180"/>
      <c r="BA109" s="180"/>
      <c r="BB109" s="180"/>
      <c r="BC109" s="180"/>
      <c r="BD109" s="180"/>
      <c r="BE109" s="180"/>
      <c r="BF109" s="180"/>
      <c r="BG109" s="180"/>
      <c r="BH109" s="176">
        <f t="shared" si="17"/>
        <v>9</v>
      </c>
      <c r="BI109" s="176">
        <f t="shared" si="18"/>
        <v>12</v>
      </c>
      <c r="BJ109" s="182" t="str">
        <f t="shared" si="21"/>
        <v>9 - 72</v>
      </c>
      <c r="BK109" s="176">
        <f t="shared" si="22"/>
        <v>41</v>
      </c>
      <c r="BL109" s="176">
        <f t="shared" si="23"/>
        <v>9</v>
      </c>
      <c r="BM109" s="533"/>
      <c r="BN109" s="185">
        <v>1300</v>
      </c>
      <c r="BO109" s="180">
        <v>12</v>
      </c>
      <c r="BP109" s="178">
        <f t="shared" si="19"/>
        <v>1792</v>
      </c>
      <c r="BQ109" s="420" t="str">
        <f t="shared" si="20"/>
        <v>VII</v>
      </c>
      <c r="BR109" s="185"/>
      <c r="BS109" s="212" t="s">
        <v>3967</v>
      </c>
    </row>
    <row r="110" spans="1:71" x14ac:dyDescent="0.2">
      <c r="A110" s="696">
        <v>108</v>
      </c>
      <c r="B110" s="286" t="s">
        <v>6756</v>
      </c>
      <c r="C110" s="286" t="s">
        <v>6756</v>
      </c>
      <c r="D110" s="258" t="s">
        <v>5497</v>
      </c>
      <c r="E110" s="736">
        <v>1</v>
      </c>
      <c r="F110" s="736">
        <v>2</v>
      </c>
      <c r="G110" s="737">
        <v>12</v>
      </c>
      <c r="H110" s="305" t="s">
        <v>3486</v>
      </c>
      <c r="I110" s="207" t="s">
        <v>1077</v>
      </c>
      <c r="J110" s="279" t="s">
        <v>2739</v>
      </c>
      <c r="K110" s="179" t="s">
        <v>6793</v>
      </c>
      <c r="L110" s="427" t="s">
        <v>5490</v>
      </c>
      <c r="M110" s="684">
        <v>20</v>
      </c>
      <c r="N110" s="685" t="s">
        <v>15710</v>
      </c>
      <c r="O110" s="684">
        <v>9900</v>
      </c>
      <c r="P110" s="427" t="s">
        <v>15765</v>
      </c>
      <c r="Q110" s="179">
        <v>6</v>
      </c>
      <c r="R110" s="180"/>
      <c r="S110" s="179">
        <v>0</v>
      </c>
      <c r="T110" s="179">
        <v>0</v>
      </c>
      <c r="U110" s="174">
        <v>0</v>
      </c>
      <c r="V110" s="174">
        <v>0</v>
      </c>
      <c r="W110" s="742">
        <v>9</v>
      </c>
      <c r="X110" s="184"/>
      <c r="Y110" s="184"/>
      <c r="Z110" s="184"/>
      <c r="AA110" s="184"/>
      <c r="AB110" s="220"/>
      <c r="AC110" s="186" t="s">
        <v>7201</v>
      </c>
      <c r="AD110" s="179" t="s">
        <v>399</v>
      </c>
      <c r="AE110" s="179" t="s">
        <v>4247</v>
      </c>
      <c r="AF110" s="177">
        <v>0</v>
      </c>
      <c r="AG110" s="177">
        <v>0</v>
      </c>
      <c r="AH110" s="177">
        <v>0</v>
      </c>
      <c r="AI110" s="177">
        <v>0</v>
      </c>
      <c r="AJ110" s="177">
        <v>0</v>
      </c>
      <c r="AK110" s="177">
        <v>0</v>
      </c>
      <c r="AL110" s="383">
        <v>12</v>
      </c>
      <c r="AM110" s="177">
        <v>0</v>
      </c>
      <c r="AN110" s="177">
        <v>0</v>
      </c>
      <c r="AO110" s="182">
        <v>0</v>
      </c>
      <c r="AP110" s="180"/>
      <c r="AQ110" s="180"/>
      <c r="AR110" s="180"/>
      <c r="AS110" s="180"/>
      <c r="AT110" s="180"/>
      <c r="AU110" s="180"/>
      <c r="AV110" s="180"/>
      <c r="AW110" s="180"/>
      <c r="AX110" s="180"/>
      <c r="AY110" s="180"/>
      <c r="AZ110" s="180"/>
      <c r="BA110" s="180"/>
      <c r="BB110" s="180"/>
      <c r="BC110" s="180"/>
      <c r="BD110" s="180"/>
      <c r="BE110" s="180"/>
      <c r="BF110" s="180"/>
      <c r="BG110" s="180"/>
      <c r="BH110" s="176">
        <f t="shared" si="17"/>
        <v>12</v>
      </c>
      <c r="BI110" s="176">
        <f t="shared" si="18"/>
        <v>9</v>
      </c>
      <c r="BJ110" s="182" t="str">
        <f t="shared" si="21"/>
        <v>12 - 96</v>
      </c>
      <c r="BK110" s="176">
        <f t="shared" si="22"/>
        <v>54</v>
      </c>
      <c r="BL110" s="176">
        <f t="shared" si="23"/>
        <v>12</v>
      </c>
      <c r="BM110" s="533"/>
      <c r="BN110" s="185">
        <v>1300</v>
      </c>
      <c r="BO110" s="180">
        <v>18</v>
      </c>
      <c r="BP110" s="178">
        <f t="shared" si="19"/>
        <v>2272</v>
      </c>
      <c r="BQ110" s="420" t="str">
        <f t="shared" si="20"/>
        <v>VII</v>
      </c>
      <c r="BR110" s="185"/>
      <c r="BS110" s="212" t="s">
        <v>3967</v>
      </c>
    </row>
    <row r="111" spans="1:71" x14ac:dyDescent="0.2">
      <c r="A111" s="696">
        <v>109</v>
      </c>
      <c r="B111" s="286" t="s">
        <v>1078</v>
      </c>
      <c r="C111" s="286" t="s">
        <v>1078</v>
      </c>
      <c r="D111" s="258" t="s">
        <v>5497</v>
      </c>
      <c r="E111" s="736">
        <v>1</v>
      </c>
      <c r="F111" s="736">
        <v>5</v>
      </c>
      <c r="G111" s="737">
        <v>20</v>
      </c>
      <c r="H111" s="305" t="s">
        <v>3486</v>
      </c>
      <c r="I111" s="207" t="s">
        <v>3486</v>
      </c>
      <c r="J111" s="279" t="s">
        <v>3486</v>
      </c>
      <c r="K111" s="179" t="s">
        <v>6793</v>
      </c>
      <c r="L111" s="427" t="s">
        <v>5490</v>
      </c>
      <c r="M111" s="684">
        <v>25</v>
      </c>
      <c r="N111" s="685" t="s">
        <v>15710</v>
      </c>
      <c r="O111" s="684">
        <v>5050</v>
      </c>
      <c r="P111" s="427" t="s">
        <v>15765</v>
      </c>
      <c r="Q111" s="179">
        <v>5</v>
      </c>
      <c r="R111" s="180"/>
      <c r="S111" s="179">
        <v>0</v>
      </c>
      <c r="T111" s="179">
        <v>0</v>
      </c>
      <c r="U111" s="174">
        <v>0</v>
      </c>
      <c r="V111" s="174">
        <v>0</v>
      </c>
      <c r="W111" s="742">
        <v>12</v>
      </c>
      <c r="X111" s="184"/>
      <c r="Y111" s="184"/>
      <c r="Z111" s="184"/>
      <c r="AA111" s="184"/>
      <c r="AB111" s="220"/>
      <c r="AC111" s="186"/>
      <c r="AD111" s="179" t="s">
        <v>399</v>
      </c>
      <c r="AE111" s="179" t="s">
        <v>4247</v>
      </c>
      <c r="AF111" s="177">
        <v>0</v>
      </c>
      <c r="AG111" s="177">
        <v>0</v>
      </c>
      <c r="AH111" s="177">
        <v>0</v>
      </c>
      <c r="AI111" s="177">
        <v>0</v>
      </c>
      <c r="AJ111" s="177">
        <v>0</v>
      </c>
      <c r="AK111" s="177">
        <v>0</v>
      </c>
      <c r="AL111" s="383">
        <v>8</v>
      </c>
      <c r="AM111" s="177">
        <v>0</v>
      </c>
      <c r="AN111" s="177">
        <v>0</v>
      </c>
      <c r="AO111" s="182">
        <v>0</v>
      </c>
      <c r="AP111" s="180"/>
      <c r="AQ111" s="180"/>
      <c r="AR111" s="180"/>
      <c r="AS111" s="180"/>
      <c r="AT111" s="180"/>
      <c r="AU111" s="180"/>
      <c r="AV111" s="180"/>
      <c r="AW111" s="180"/>
      <c r="AX111" s="180"/>
      <c r="AY111" s="180"/>
      <c r="AZ111" s="180"/>
      <c r="BA111" s="180"/>
      <c r="BB111" s="180"/>
      <c r="BC111" s="180"/>
      <c r="BD111" s="180"/>
      <c r="BE111" s="180"/>
      <c r="BF111" s="180"/>
      <c r="BG111" s="180"/>
      <c r="BH111" s="176">
        <f t="shared" si="17"/>
        <v>8</v>
      </c>
      <c r="BI111" s="176">
        <f t="shared" si="18"/>
        <v>12</v>
      </c>
      <c r="BJ111" s="182" t="str">
        <f t="shared" si="21"/>
        <v>8 - 64</v>
      </c>
      <c r="BK111" s="176">
        <f t="shared" si="22"/>
        <v>36</v>
      </c>
      <c r="BL111" s="176">
        <f t="shared" si="23"/>
        <v>8</v>
      </c>
      <c r="BM111" s="533"/>
      <c r="BN111" s="185">
        <v>375</v>
      </c>
      <c r="BO111" s="180">
        <v>10</v>
      </c>
      <c r="BP111" s="178">
        <f t="shared" si="19"/>
        <v>735</v>
      </c>
      <c r="BQ111" s="420" t="str">
        <f t="shared" si="20"/>
        <v>V</v>
      </c>
      <c r="BR111" s="185"/>
      <c r="BS111" s="212" t="s">
        <v>3967</v>
      </c>
    </row>
    <row r="112" spans="1:71" x14ac:dyDescent="0.2">
      <c r="A112" s="697">
        <v>110</v>
      </c>
      <c r="B112" s="286" t="s">
        <v>1079</v>
      </c>
      <c r="C112" s="286" t="s">
        <v>1079</v>
      </c>
      <c r="D112" s="258" t="s">
        <v>5497</v>
      </c>
      <c r="E112" s="736">
        <v>1</v>
      </c>
      <c r="F112" s="736">
        <v>1</v>
      </c>
      <c r="G112" s="737">
        <v>3</v>
      </c>
      <c r="H112" s="305" t="s">
        <v>3486</v>
      </c>
      <c r="I112" s="207" t="s">
        <v>3485</v>
      </c>
      <c r="J112" s="279" t="s">
        <v>5553</v>
      </c>
      <c r="K112" s="179" t="s">
        <v>6794</v>
      </c>
      <c r="L112" s="427" t="s">
        <v>5490</v>
      </c>
      <c r="M112" s="684">
        <v>66</v>
      </c>
      <c r="N112" s="685" t="s">
        <v>15710</v>
      </c>
      <c r="O112" s="684">
        <v>60000</v>
      </c>
      <c r="P112" s="427" t="s">
        <v>15765</v>
      </c>
      <c r="Q112" s="179">
        <v>7</v>
      </c>
      <c r="R112" s="180"/>
      <c r="S112" s="179">
        <v>0</v>
      </c>
      <c r="T112" s="179">
        <v>0</v>
      </c>
      <c r="U112" s="174">
        <v>0</v>
      </c>
      <c r="V112" s="174">
        <v>0</v>
      </c>
      <c r="W112" s="742">
        <v>0</v>
      </c>
      <c r="X112" s="184"/>
      <c r="Y112" s="184">
        <v>15</v>
      </c>
      <c r="Z112" s="184"/>
      <c r="AA112" s="184"/>
      <c r="AB112" s="220"/>
      <c r="AC112" s="186" t="s">
        <v>9205</v>
      </c>
      <c r="AD112" s="179" t="s">
        <v>400</v>
      </c>
      <c r="AE112" s="179" t="s">
        <v>4247</v>
      </c>
      <c r="AF112" s="177">
        <v>0</v>
      </c>
      <c r="AG112" s="177">
        <v>0</v>
      </c>
      <c r="AH112" s="177">
        <v>0</v>
      </c>
      <c r="AI112" s="177">
        <v>0</v>
      </c>
      <c r="AJ112" s="177">
        <v>0</v>
      </c>
      <c r="AK112" s="177">
        <v>0</v>
      </c>
      <c r="AL112" s="383">
        <v>20</v>
      </c>
      <c r="AM112" s="177">
        <v>0</v>
      </c>
      <c r="AN112" s="177">
        <v>0</v>
      </c>
      <c r="AO112" s="182">
        <v>0</v>
      </c>
      <c r="AP112" s="180"/>
      <c r="AQ112" s="180"/>
      <c r="AR112" s="180"/>
      <c r="AS112" s="180"/>
      <c r="AT112" s="180"/>
      <c r="AU112" s="180"/>
      <c r="AV112" s="180"/>
      <c r="AW112" s="180"/>
      <c r="AX112" s="180"/>
      <c r="AY112" s="180"/>
      <c r="AZ112" s="180"/>
      <c r="BA112" s="180"/>
      <c r="BB112" s="180"/>
      <c r="BC112" s="180"/>
      <c r="BD112" s="180"/>
      <c r="BE112" s="180"/>
      <c r="BF112" s="180"/>
      <c r="BG112" s="180"/>
      <c r="BH112" s="176">
        <f t="shared" si="17"/>
        <v>20</v>
      </c>
      <c r="BI112" s="176">
        <f t="shared" si="18"/>
        <v>7</v>
      </c>
      <c r="BJ112" s="182" t="str">
        <f t="shared" si="21"/>
        <v>20 - 160</v>
      </c>
      <c r="BK112" s="176">
        <f t="shared" si="22"/>
        <v>90</v>
      </c>
      <c r="BL112" s="176">
        <f t="shared" si="23"/>
        <v>20</v>
      </c>
      <c r="BM112" s="533"/>
      <c r="BN112" s="185">
        <v>4000</v>
      </c>
      <c r="BO112" s="180">
        <v>30</v>
      </c>
      <c r="BP112" s="178">
        <f t="shared" si="19"/>
        <v>6700</v>
      </c>
      <c r="BQ112" s="420" t="str">
        <f t="shared" si="20"/>
        <v>VIII</v>
      </c>
      <c r="BR112" s="185"/>
      <c r="BS112" s="212" t="s">
        <v>3967</v>
      </c>
    </row>
    <row r="113" spans="1:71" x14ac:dyDescent="0.2">
      <c r="A113" s="696">
        <v>111</v>
      </c>
      <c r="B113" s="286" t="s">
        <v>1083</v>
      </c>
      <c r="C113" s="286" t="s">
        <v>1083</v>
      </c>
      <c r="D113" s="258" t="s">
        <v>5497</v>
      </c>
      <c r="E113" s="736">
        <v>1</v>
      </c>
      <c r="F113" s="736">
        <v>3</v>
      </c>
      <c r="G113" s="737">
        <v>18</v>
      </c>
      <c r="H113" s="305" t="s">
        <v>3486</v>
      </c>
      <c r="I113" s="207" t="s">
        <v>3485</v>
      </c>
      <c r="J113" s="279" t="s">
        <v>6558</v>
      </c>
      <c r="K113" s="179" t="s">
        <v>1084</v>
      </c>
      <c r="L113" s="427" t="s">
        <v>5490</v>
      </c>
      <c r="M113" s="684">
        <v>25</v>
      </c>
      <c r="N113" s="685" t="s">
        <v>15766</v>
      </c>
      <c r="O113" s="684">
        <v>55</v>
      </c>
      <c r="P113" s="427" t="s">
        <v>15765</v>
      </c>
      <c r="Q113" s="179">
        <v>7</v>
      </c>
      <c r="R113" s="180"/>
      <c r="S113" s="179">
        <v>0</v>
      </c>
      <c r="T113" s="179">
        <v>0</v>
      </c>
      <c r="U113" s="174">
        <v>0</v>
      </c>
      <c r="V113" s="174">
        <v>0</v>
      </c>
      <c r="W113" s="742">
        <v>3</v>
      </c>
      <c r="X113" s="184">
        <v>15</v>
      </c>
      <c r="Y113" s="184"/>
      <c r="Z113" s="184"/>
      <c r="AA113" s="184"/>
      <c r="AB113" s="499" t="s">
        <v>795</v>
      </c>
      <c r="AC113" s="186"/>
      <c r="AD113" s="179" t="s">
        <v>400</v>
      </c>
      <c r="AE113" s="179" t="s">
        <v>4247</v>
      </c>
      <c r="AF113" s="177">
        <v>0</v>
      </c>
      <c r="AG113" s="177">
        <v>0</v>
      </c>
      <c r="AH113" s="177">
        <v>0</v>
      </c>
      <c r="AI113" s="177">
        <v>0</v>
      </c>
      <c r="AJ113" s="177">
        <v>0</v>
      </c>
      <c r="AK113" s="177">
        <v>0</v>
      </c>
      <c r="AL113" s="383">
        <v>3</v>
      </c>
      <c r="AM113" s="177">
        <v>0</v>
      </c>
      <c r="AN113" s="177">
        <v>0</v>
      </c>
      <c r="AO113" s="182">
        <v>3</v>
      </c>
      <c r="AP113" s="180"/>
      <c r="AQ113" s="180"/>
      <c r="AR113" s="180"/>
      <c r="AS113" s="180"/>
      <c r="AT113" s="180"/>
      <c r="AU113" s="180"/>
      <c r="AV113" s="180"/>
      <c r="AW113" s="180"/>
      <c r="AX113" s="180"/>
      <c r="AY113" s="180"/>
      <c r="AZ113" s="180"/>
      <c r="BA113" s="180"/>
      <c r="BB113" s="180"/>
      <c r="BC113" s="180"/>
      <c r="BD113" s="180"/>
      <c r="BE113" s="180"/>
      <c r="BF113" s="180"/>
      <c r="BG113" s="180"/>
      <c r="BH113" s="176">
        <f t="shared" si="17"/>
        <v>3</v>
      </c>
      <c r="BI113" s="176">
        <f t="shared" si="18"/>
        <v>16</v>
      </c>
      <c r="BJ113" s="182" t="str">
        <f t="shared" si="21"/>
        <v>6 - 27</v>
      </c>
      <c r="BK113" s="176">
        <f t="shared" si="22"/>
        <v>17</v>
      </c>
      <c r="BL113" s="176">
        <f t="shared" si="23"/>
        <v>3</v>
      </c>
      <c r="BM113" s="533"/>
      <c r="BN113" s="192">
        <v>85</v>
      </c>
      <c r="BO113" s="193">
        <v>4</v>
      </c>
      <c r="BP113" s="178">
        <f t="shared" si="19"/>
        <v>153</v>
      </c>
      <c r="BQ113" s="420" t="str">
        <f t="shared" si="20"/>
        <v>III</v>
      </c>
      <c r="BR113" s="185"/>
      <c r="BS113" s="212" t="s">
        <v>3967</v>
      </c>
    </row>
    <row r="114" spans="1:71" x14ac:dyDescent="0.2">
      <c r="A114" s="697">
        <v>112</v>
      </c>
      <c r="B114" s="286" t="s">
        <v>5127</v>
      </c>
      <c r="C114" s="286" t="s">
        <v>5127</v>
      </c>
      <c r="D114" s="258" t="s">
        <v>5497</v>
      </c>
      <c r="E114" s="736">
        <v>1</v>
      </c>
      <c r="F114" s="736">
        <v>2</v>
      </c>
      <c r="G114" s="737">
        <v>8</v>
      </c>
      <c r="H114" s="305" t="s">
        <v>3486</v>
      </c>
      <c r="I114" s="207" t="s">
        <v>5353</v>
      </c>
      <c r="J114" s="279" t="s">
        <v>5553</v>
      </c>
      <c r="K114" s="179" t="s">
        <v>630</v>
      </c>
      <c r="L114" s="427" t="s">
        <v>5490</v>
      </c>
      <c r="M114" s="684">
        <v>30</v>
      </c>
      <c r="N114" s="685" t="s">
        <v>15710</v>
      </c>
      <c r="O114" s="684">
        <v>13800</v>
      </c>
      <c r="P114" s="427" t="s">
        <v>15765</v>
      </c>
      <c r="Q114" s="179">
        <v>5</v>
      </c>
      <c r="R114" s="180"/>
      <c r="S114" s="179">
        <v>0</v>
      </c>
      <c r="T114" s="179">
        <v>0</v>
      </c>
      <c r="U114" s="174">
        <v>0</v>
      </c>
      <c r="V114" s="174">
        <v>0</v>
      </c>
      <c r="W114" s="742">
        <v>6</v>
      </c>
      <c r="X114" s="184"/>
      <c r="Y114" s="184"/>
      <c r="Z114" s="184"/>
      <c r="AA114" s="184"/>
      <c r="AB114" s="220"/>
      <c r="AC114" s="419" t="s">
        <v>10028</v>
      </c>
      <c r="AD114" s="179" t="s">
        <v>399</v>
      </c>
      <c r="AE114" s="179" t="s">
        <v>4247</v>
      </c>
      <c r="AF114" s="177">
        <v>0</v>
      </c>
      <c r="AG114" s="177">
        <v>0</v>
      </c>
      <c r="AH114" s="177">
        <v>0</v>
      </c>
      <c r="AI114" s="177">
        <v>0</v>
      </c>
      <c r="AJ114" s="177">
        <v>0</v>
      </c>
      <c r="AK114" s="177">
        <v>0</v>
      </c>
      <c r="AL114" s="383">
        <v>18</v>
      </c>
      <c r="AM114" s="177">
        <v>0</v>
      </c>
      <c r="AN114" s="177">
        <v>0</v>
      </c>
      <c r="AO114" s="182">
        <v>0</v>
      </c>
      <c r="AP114" s="180"/>
      <c r="AQ114" s="180"/>
      <c r="AR114" s="180"/>
      <c r="AS114" s="180"/>
      <c r="AT114" s="180"/>
      <c r="AU114" s="180"/>
      <c r="AV114" s="180"/>
      <c r="AW114" s="180"/>
      <c r="AX114" s="180"/>
      <c r="AY114" s="180"/>
      <c r="AZ114" s="180"/>
      <c r="BA114" s="180"/>
      <c r="BB114" s="180"/>
      <c r="BC114" s="180"/>
      <c r="BD114" s="180"/>
      <c r="BE114" s="180"/>
      <c r="BF114" s="180"/>
      <c r="BG114" s="180"/>
      <c r="BH114" s="176">
        <f t="shared" si="17"/>
        <v>18</v>
      </c>
      <c r="BI114" s="176">
        <f t="shared" si="18"/>
        <v>7</v>
      </c>
      <c r="BJ114" s="182" t="str">
        <f t="shared" si="21"/>
        <v>18 - 144</v>
      </c>
      <c r="BK114" s="176">
        <f t="shared" si="22"/>
        <v>81</v>
      </c>
      <c r="BL114" s="176">
        <f t="shared" si="23"/>
        <v>18</v>
      </c>
      <c r="BM114" s="533"/>
      <c r="BN114" s="185">
        <v>3000</v>
      </c>
      <c r="BO114" s="180">
        <v>25</v>
      </c>
      <c r="BP114" s="178">
        <f t="shared" si="19"/>
        <v>5025</v>
      </c>
      <c r="BQ114" s="420" t="str">
        <f t="shared" si="20"/>
        <v>VII</v>
      </c>
      <c r="BR114" s="185"/>
      <c r="BS114" s="212" t="s">
        <v>3967</v>
      </c>
    </row>
    <row r="115" spans="1:71" x14ac:dyDescent="0.2">
      <c r="A115" s="696">
        <v>113</v>
      </c>
      <c r="B115" s="286" t="s">
        <v>5128</v>
      </c>
      <c r="C115" s="286" t="s">
        <v>5128</v>
      </c>
      <c r="D115" s="258" t="s">
        <v>5497</v>
      </c>
      <c r="E115" s="736">
        <v>1</v>
      </c>
      <c r="F115" s="736">
        <v>2</v>
      </c>
      <c r="G115" s="737">
        <v>8</v>
      </c>
      <c r="H115" s="305" t="s">
        <v>3486</v>
      </c>
      <c r="I115" s="207" t="s">
        <v>3560</v>
      </c>
      <c r="J115" s="279" t="s">
        <v>4290</v>
      </c>
      <c r="K115" s="179" t="s">
        <v>6751</v>
      </c>
      <c r="L115" s="427" t="s">
        <v>5490</v>
      </c>
      <c r="M115" s="684">
        <v>18</v>
      </c>
      <c r="N115" s="685" t="s">
        <v>15710</v>
      </c>
      <c r="O115" s="684">
        <v>6600</v>
      </c>
      <c r="P115" s="427" t="s">
        <v>15765</v>
      </c>
      <c r="Q115" s="179">
        <v>4</v>
      </c>
      <c r="R115" s="180"/>
      <c r="S115" s="179">
        <v>0</v>
      </c>
      <c r="T115" s="179">
        <v>0</v>
      </c>
      <c r="U115" s="174">
        <v>0</v>
      </c>
      <c r="V115" s="174">
        <v>0</v>
      </c>
      <c r="W115" s="742">
        <v>6</v>
      </c>
      <c r="X115" s="184"/>
      <c r="Y115" s="184"/>
      <c r="Z115" s="184"/>
      <c r="AA115" s="184"/>
      <c r="AB115" s="220"/>
      <c r="AC115" s="186" t="s">
        <v>1251</v>
      </c>
      <c r="AD115" s="179" t="s">
        <v>399</v>
      </c>
      <c r="AE115" s="179" t="s">
        <v>4247</v>
      </c>
      <c r="AF115" s="177">
        <v>0</v>
      </c>
      <c r="AG115" s="177">
        <v>0</v>
      </c>
      <c r="AH115" s="177">
        <v>0</v>
      </c>
      <c r="AI115" s="177">
        <v>0</v>
      </c>
      <c r="AJ115" s="177">
        <v>0</v>
      </c>
      <c r="AK115" s="177">
        <v>0</v>
      </c>
      <c r="AL115" s="383">
        <v>10</v>
      </c>
      <c r="AM115" s="177">
        <v>0</v>
      </c>
      <c r="AN115" s="177">
        <v>0</v>
      </c>
      <c r="AO115" s="182">
        <v>0</v>
      </c>
      <c r="AP115" s="180"/>
      <c r="AQ115" s="180"/>
      <c r="AR115" s="180"/>
      <c r="AS115" s="180"/>
      <c r="AT115" s="180"/>
      <c r="AU115" s="180"/>
      <c r="AV115" s="180"/>
      <c r="AW115" s="180"/>
      <c r="AX115" s="180"/>
      <c r="AY115" s="180"/>
      <c r="AZ115" s="180"/>
      <c r="BA115" s="180"/>
      <c r="BB115" s="180"/>
      <c r="BC115" s="180"/>
      <c r="BD115" s="180"/>
      <c r="BE115" s="180"/>
      <c r="BF115" s="180"/>
      <c r="BG115" s="180"/>
      <c r="BH115" s="176">
        <f t="shared" si="17"/>
        <v>10</v>
      </c>
      <c r="BI115" s="176">
        <f t="shared" si="18"/>
        <v>10</v>
      </c>
      <c r="BJ115" s="182" t="str">
        <f t="shared" si="21"/>
        <v>10 - 80</v>
      </c>
      <c r="BK115" s="176">
        <f t="shared" si="22"/>
        <v>45</v>
      </c>
      <c r="BL115" s="176">
        <f t="shared" si="23"/>
        <v>10</v>
      </c>
      <c r="BM115" s="533"/>
      <c r="BN115" s="185">
        <v>1950</v>
      </c>
      <c r="BO115" s="180">
        <v>14</v>
      </c>
      <c r="BP115" s="178">
        <f t="shared" si="19"/>
        <v>2580</v>
      </c>
      <c r="BQ115" s="420" t="str">
        <f t="shared" si="20"/>
        <v>VII</v>
      </c>
      <c r="BR115" s="185"/>
      <c r="BS115" s="212" t="s">
        <v>3967</v>
      </c>
    </row>
    <row r="116" spans="1:71" x14ac:dyDescent="0.2">
      <c r="A116" s="696">
        <v>114</v>
      </c>
      <c r="B116" s="286" t="s">
        <v>5129</v>
      </c>
      <c r="C116" s="286" t="s">
        <v>15767</v>
      </c>
      <c r="D116" s="258" t="s">
        <v>5497</v>
      </c>
      <c r="E116" s="736">
        <v>1</v>
      </c>
      <c r="F116" s="736">
        <v>1</v>
      </c>
      <c r="G116" s="737">
        <v>3</v>
      </c>
      <c r="H116" s="305" t="s">
        <v>3486</v>
      </c>
      <c r="I116" s="207" t="s">
        <v>2342</v>
      </c>
      <c r="J116" s="279" t="s">
        <v>2740</v>
      </c>
      <c r="K116" s="179" t="s">
        <v>6754</v>
      </c>
      <c r="L116" s="427" t="s">
        <v>5490</v>
      </c>
      <c r="M116" s="684">
        <v>20</v>
      </c>
      <c r="N116" s="685" t="s">
        <v>15710</v>
      </c>
      <c r="O116" s="684">
        <v>545</v>
      </c>
      <c r="P116" s="427" t="s">
        <v>15764</v>
      </c>
      <c r="Q116" s="179">
        <v>5</v>
      </c>
      <c r="R116" s="180"/>
      <c r="S116" s="179">
        <v>0</v>
      </c>
      <c r="T116" s="179">
        <v>0</v>
      </c>
      <c r="U116" s="174">
        <v>0</v>
      </c>
      <c r="V116" s="174">
        <v>0</v>
      </c>
      <c r="W116" s="742">
        <v>18</v>
      </c>
      <c r="X116" s="184"/>
      <c r="Y116" s="184"/>
      <c r="Z116" s="184"/>
      <c r="AA116" s="184"/>
      <c r="AB116" s="220"/>
      <c r="AC116" s="186"/>
      <c r="AD116" s="179" t="s">
        <v>400</v>
      </c>
      <c r="AE116" s="179" t="s">
        <v>4247</v>
      </c>
      <c r="AF116" s="177">
        <v>0</v>
      </c>
      <c r="AG116" s="177">
        <v>0</v>
      </c>
      <c r="AH116" s="177">
        <v>0</v>
      </c>
      <c r="AI116" s="177">
        <v>0</v>
      </c>
      <c r="AJ116" s="177">
        <v>0</v>
      </c>
      <c r="AK116" s="177">
        <v>0</v>
      </c>
      <c r="AL116" s="383">
        <v>10</v>
      </c>
      <c r="AM116" s="177">
        <v>0</v>
      </c>
      <c r="AN116" s="177">
        <v>0</v>
      </c>
      <c r="AO116" s="182">
        <v>0</v>
      </c>
      <c r="AP116" s="180"/>
      <c r="AQ116" s="180"/>
      <c r="AR116" s="180"/>
      <c r="AS116" s="180"/>
      <c r="AT116" s="180"/>
      <c r="AU116" s="180"/>
      <c r="AV116" s="180"/>
      <c r="AW116" s="180"/>
      <c r="AX116" s="180"/>
      <c r="AY116" s="180"/>
      <c r="AZ116" s="180"/>
      <c r="BA116" s="180"/>
      <c r="BB116" s="180"/>
      <c r="BC116" s="180"/>
      <c r="BD116" s="180"/>
      <c r="BE116" s="180"/>
      <c r="BF116" s="180"/>
      <c r="BG116" s="180"/>
      <c r="BH116" s="176">
        <f t="shared" si="17"/>
        <v>10</v>
      </c>
      <c r="BI116" s="176">
        <f t="shared" si="18"/>
        <v>10</v>
      </c>
      <c r="BJ116" s="182" t="str">
        <f t="shared" si="21"/>
        <v>10 - 80</v>
      </c>
      <c r="BK116" s="176">
        <f t="shared" si="22"/>
        <v>45</v>
      </c>
      <c r="BL116" s="176">
        <f t="shared" si="23"/>
        <v>10</v>
      </c>
      <c r="BM116" s="533"/>
      <c r="BN116" s="185">
        <v>900</v>
      </c>
      <c r="BO116" s="180">
        <v>14</v>
      </c>
      <c r="BP116" s="178">
        <f t="shared" si="19"/>
        <v>1530</v>
      </c>
      <c r="BQ116" s="420" t="str">
        <f t="shared" si="20"/>
        <v>VI</v>
      </c>
      <c r="BR116" s="185"/>
      <c r="BS116" s="212" t="s">
        <v>3967</v>
      </c>
    </row>
    <row r="117" spans="1:71" x14ac:dyDescent="0.2">
      <c r="A117" s="697">
        <v>115</v>
      </c>
      <c r="B117" s="286" t="s">
        <v>5130</v>
      </c>
      <c r="C117" s="286" t="s">
        <v>5130</v>
      </c>
      <c r="D117" s="258" t="s">
        <v>5497</v>
      </c>
      <c r="E117" s="736">
        <v>1</v>
      </c>
      <c r="F117" s="736">
        <v>2</v>
      </c>
      <c r="G117" s="737">
        <v>8</v>
      </c>
      <c r="H117" s="305" t="s">
        <v>3486</v>
      </c>
      <c r="I117" s="207" t="s">
        <v>1077</v>
      </c>
      <c r="J117" s="279" t="s">
        <v>2741</v>
      </c>
      <c r="K117" s="179" t="s">
        <v>6795</v>
      </c>
      <c r="L117" s="427" t="s">
        <v>5490</v>
      </c>
      <c r="M117" s="684">
        <v>28</v>
      </c>
      <c r="N117" s="685" t="s">
        <v>15710</v>
      </c>
      <c r="O117" s="684">
        <v>14500</v>
      </c>
      <c r="P117" s="427" t="s">
        <v>15765</v>
      </c>
      <c r="Q117" s="179">
        <v>6</v>
      </c>
      <c r="R117" s="180"/>
      <c r="S117" s="179">
        <v>0</v>
      </c>
      <c r="T117" s="179">
        <v>0</v>
      </c>
      <c r="U117" s="174">
        <v>0</v>
      </c>
      <c r="V117" s="174">
        <v>0</v>
      </c>
      <c r="W117" s="742">
        <v>9</v>
      </c>
      <c r="X117" s="184"/>
      <c r="Y117" s="184"/>
      <c r="Z117" s="184"/>
      <c r="AA117" s="184"/>
      <c r="AB117" s="220"/>
      <c r="AC117" s="186" t="s">
        <v>7200</v>
      </c>
      <c r="AD117" s="179" t="s">
        <v>399</v>
      </c>
      <c r="AE117" s="179" t="s">
        <v>4247</v>
      </c>
      <c r="AF117" s="177">
        <v>0</v>
      </c>
      <c r="AG117" s="177">
        <v>0</v>
      </c>
      <c r="AH117" s="177">
        <v>0</v>
      </c>
      <c r="AI117" s="177">
        <v>0</v>
      </c>
      <c r="AJ117" s="177">
        <v>0</v>
      </c>
      <c r="AK117" s="177">
        <v>0</v>
      </c>
      <c r="AL117" s="383">
        <v>16</v>
      </c>
      <c r="AM117" s="177">
        <v>0</v>
      </c>
      <c r="AN117" s="177">
        <v>0</v>
      </c>
      <c r="AO117" s="182">
        <v>0</v>
      </c>
      <c r="AP117" s="180"/>
      <c r="AQ117" s="180"/>
      <c r="AR117" s="180"/>
      <c r="AS117" s="180"/>
      <c r="AT117" s="180"/>
      <c r="AU117" s="180"/>
      <c r="AV117" s="180"/>
      <c r="AW117" s="180"/>
      <c r="AX117" s="180"/>
      <c r="AY117" s="180"/>
      <c r="AZ117" s="180"/>
      <c r="BA117" s="180"/>
      <c r="BB117" s="180"/>
      <c r="BC117" s="180"/>
      <c r="BD117" s="180"/>
      <c r="BE117" s="180"/>
      <c r="BF117" s="180"/>
      <c r="BG117" s="180"/>
      <c r="BH117" s="176">
        <f t="shared" si="17"/>
        <v>16</v>
      </c>
      <c r="BI117" s="176">
        <f t="shared" si="18"/>
        <v>7</v>
      </c>
      <c r="BJ117" s="182" t="str">
        <f t="shared" si="21"/>
        <v>16 - 128</v>
      </c>
      <c r="BK117" s="176">
        <f t="shared" si="22"/>
        <v>72</v>
      </c>
      <c r="BL117" s="176">
        <f t="shared" si="23"/>
        <v>16</v>
      </c>
      <c r="BM117" s="533"/>
      <c r="BN117" s="185">
        <v>4000</v>
      </c>
      <c r="BO117" s="180">
        <v>20</v>
      </c>
      <c r="BP117" s="178">
        <f t="shared" si="19"/>
        <v>5440</v>
      </c>
      <c r="BQ117" s="420" t="str">
        <f t="shared" si="20"/>
        <v>VIII</v>
      </c>
      <c r="BR117" s="185"/>
      <c r="BS117" s="212" t="s">
        <v>3967</v>
      </c>
    </row>
    <row r="118" spans="1:71" x14ac:dyDescent="0.2">
      <c r="A118" s="696">
        <v>116</v>
      </c>
      <c r="B118" s="286" t="s">
        <v>2907</v>
      </c>
      <c r="C118" s="286" t="s">
        <v>2907</v>
      </c>
      <c r="D118" s="258" t="s">
        <v>5497</v>
      </c>
      <c r="E118" s="736">
        <v>1</v>
      </c>
      <c r="F118" s="736">
        <v>1</v>
      </c>
      <c r="G118" s="737">
        <v>2</v>
      </c>
      <c r="H118" s="305" t="s">
        <v>3486</v>
      </c>
      <c r="I118" s="207" t="s">
        <v>2342</v>
      </c>
      <c r="J118" s="279" t="s">
        <v>2742</v>
      </c>
      <c r="K118" s="179" t="s">
        <v>5371</v>
      </c>
      <c r="L118" s="427" t="s">
        <v>5490</v>
      </c>
      <c r="M118" s="684">
        <v>40</v>
      </c>
      <c r="N118" s="685" t="s">
        <v>15710</v>
      </c>
      <c r="O118" s="684">
        <v>24500</v>
      </c>
      <c r="P118" s="427" t="s">
        <v>15765</v>
      </c>
      <c r="Q118" s="179">
        <v>5</v>
      </c>
      <c r="R118" s="180"/>
      <c r="S118" s="179">
        <v>0</v>
      </c>
      <c r="T118" s="179">
        <v>0</v>
      </c>
      <c r="U118" s="174">
        <v>0</v>
      </c>
      <c r="V118" s="174">
        <v>0</v>
      </c>
      <c r="W118" s="742">
        <v>15</v>
      </c>
      <c r="X118" s="184"/>
      <c r="Y118" s="184"/>
      <c r="Z118" s="184"/>
      <c r="AA118" s="184"/>
      <c r="AB118" s="220"/>
      <c r="AC118" s="186" t="s">
        <v>1252</v>
      </c>
      <c r="AD118" s="179" t="s">
        <v>399</v>
      </c>
      <c r="AE118" s="179" t="s">
        <v>4247</v>
      </c>
      <c r="AF118" s="177">
        <v>0</v>
      </c>
      <c r="AG118" s="177">
        <v>0</v>
      </c>
      <c r="AH118" s="177">
        <v>0</v>
      </c>
      <c r="AI118" s="177">
        <v>0</v>
      </c>
      <c r="AJ118" s="177">
        <v>0</v>
      </c>
      <c r="AK118" s="177">
        <v>0</v>
      </c>
      <c r="AL118" s="383">
        <v>18</v>
      </c>
      <c r="AM118" s="177">
        <v>0</v>
      </c>
      <c r="AN118" s="177">
        <v>0</v>
      </c>
      <c r="AO118" s="182">
        <v>0</v>
      </c>
      <c r="AP118" s="180"/>
      <c r="AQ118" s="180"/>
      <c r="AR118" s="180"/>
      <c r="AS118" s="180"/>
      <c r="AT118" s="180"/>
      <c r="AU118" s="180"/>
      <c r="AV118" s="180"/>
      <c r="AW118" s="180"/>
      <c r="AX118" s="180"/>
      <c r="AY118" s="180"/>
      <c r="AZ118" s="180"/>
      <c r="BA118" s="180"/>
      <c r="BB118" s="180"/>
      <c r="BC118" s="180"/>
      <c r="BD118" s="180"/>
      <c r="BE118" s="180"/>
      <c r="BF118" s="180"/>
      <c r="BG118" s="180"/>
      <c r="BH118" s="176">
        <f t="shared" si="17"/>
        <v>18</v>
      </c>
      <c r="BI118" s="176">
        <f t="shared" si="18"/>
        <v>7</v>
      </c>
      <c r="BJ118" s="182" t="str">
        <f t="shared" si="21"/>
        <v>18 - 144</v>
      </c>
      <c r="BK118" s="176">
        <f t="shared" si="22"/>
        <v>81</v>
      </c>
      <c r="BL118" s="176">
        <f t="shared" si="23"/>
        <v>18</v>
      </c>
      <c r="BM118" s="533"/>
      <c r="BN118" s="185">
        <v>6550</v>
      </c>
      <c r="BO118" s="180">
        <v>25</v>
      </c>
      <c r="BP118" s="178">
        <f t="shared" si="19"/>
        <v>8575</v>
      </c>
      <c r="BQ118" s="420" t="str">
        <f t="shared" si="20"/>
        <v>IX</v>
      </c>
      <c r="BR118" s="185"/>
      <c r="BS118" s="212" t="s">
        <v>3967</v>
      </c>
    </row>
    <row r="119" spans="1:71" x14ac:dyDescent="0.2">
      <c r="A119" s="697">
        <v>117</v>
      </c>
      <c r="B119" s="286" t="s">
        <v>6012</v>
      </c>
      <c r="C119" s="286" t="s">
        <v>6012</v>
      </c>
      <c r="D119" s="258" t="s">
        <v>5497</v>
      </c>
      <c r="E119" s="736">
        <v>1</v>
      </c>
      <c r="F119" s="736">
        <v>2</v>
      </c>
      <c r="G119" s="737">
        <v>5</v>
      </c>
      <c r="H119" s="305" t="s">
        <v>3879</v>
      </c>
      <c r="I119" s="207" t="s">
        <v>6013</v>
      </c>
      <c r="J119" s="279" t="s">
        <v>4730</v>
      </c>
      <c r="K119" s="179" t="s">
        <v>1142</v>
      </c>
      <c r="L119" s="427" t="s">
        <v>5490</v>
      </c>
      <c r="M119" s="684">
        <v>10</v>
      </c>
      <c r="N119" s="685" t="s">
        <v>15710</v>
      </c>
      <c r="O119" s="684">
        <v>550</v>
      </c>
      <c r="P119" s="179" t="s">
        <v>15822</v>
      </c>
      <c r="Q119" s="179">
        <v>4</v>
      </c>
      <c r="R119" s="180"/>
      <c r="S119" s="189">
        <v>2</v>
      </c>
      <c r="T119" s="189">
        <v>4</v>
      </c>
      <c r="U119" s="174">
        <v>1</v>
      </c>
      <c r="V119" s="174">
        <v>1</v>
      </c>
      <c r="W119" s="742">
        <v>15</v>
      </c>
      <c r="X119" s="184"/>
      <c r="Y119" s="184"/>
      <c r="Z119" s="184"/>
      <c r="AA119" s="184"/>
      <c r="AB119" s="220"/>
      <c r="AC119" s="186" t="s">
        <v>1677</v>
      </c>
      <c r="AD119" s="179" t="s">
        <v>640</v>
      </c>
      <c r="AE119" s="179" t="s">
        <v>4247</v>
      </c>
      <c r="AF119" s="177">
        <v>0</v>
      </c>
      <c r="AG119" s="177">
        <v>0</v>
      </c>
      <c r="AH119" s="177">
        <v>0</v>
      </c>
      <c r="AI119" s="177">
        <v>0</v>
      </c>
      <c r="AJ119" s="177">
        <v>0</v>
      </c>
      <c r="AK119" s="177">
        <v>0</v>
      </c>
      <c r="AL119" s="383">
        <v>6</v>
      </c>
      <c r="AM119" s="177">
        <v>0</v>
      </c>
      <c r="AN119" s="177">
        <v>0</v>
      </c>
      <c r="AO119" s="182">
        <v>0</v>
      </c>
      <c r="AP119" s="180"/>
      <c r="AQ119" s="180"/>
      <c r="AR119" s="180"/>
      <c r="AS119" s="180"/>
      <c r="AT119" s="180"/>
      <c r="AU119" s="180"/>
      <c r="AV119" s="180"/>
      <c r="AW119" s="180"/>
      <c r="AX119" s="180"/>
      <c r="AY119" s="180"/>
      <c r="AZ119" s="180"/>
      <c r="BA119" s="180"/>
      <c r="BB119" s="180"/>
      <c r="BC119" s="180"/>
      <c r="BD119" s="180"/>
      <c r="BE119" s="180"/>
      <c r="BF119" s="180"/>
      <c r="BG119" s="180"/>
      <c r="BH119" s="176">
        <f t="shared" si="17"/>
        <v>6</v>
      </c>
      <c r="BI119" s="176">
        <f t="shared" si="18"/>
        <v>13</v>
      </c>
      <c r="BJ119" s="182" t="str">
        <f t="shared" si="21"/>
        <v>6 - 48</v>
      </c>
      <c r="BK119" s="176">
        <f t="shared" si="22"/>
        <v>27</v>
      </c>
      <c r="BL119" s="176">
        <f t="shared" si="23"/>
        <v>6</v>
      </c>
      <c r="BM119" s="533"/>
      <c r="BN119" s="185">
        <v>475</v>
      </c>
      <c r="BO119" s="180">
        <v>8</v>
      </c>
      <c r="BP119" s="178">
        <f t="shared" si="19"/>
        <v>691</v>
      </c>
      <c r="BQ119" s="420" t="str">
        <f t="shared" si="20"/>
        <v>V</v>
      </c>
      <c r="BR119" s="185"/>
      <c r="BS119" s="212" t="s">
        <v>3967</v>
      </c>
    </row>
    <row r="120" spans="1:71" ht="63.75" x14ac:dyDescent="0.2">
      <c r="A120" s="696">
        <v>118</v>
      </c>
      <c r="B120" s="286" t="s">
        <v>4245</v>
      </c>
      <c r="C120" s="286" t="s">
        <v>4245</v>
      </c>
      <c r="D120" s="258" t="s">
        <v>5497</v>
      </c>
      <c r="E120" s="736">
        <v>99</v>
      </c>
      <c r="F120" s="736">
        <v>1</v>
      </c>
      <c r="G120" s="737">
        <v>1</v>
      </c>
      <c r="H120" s="305" t="s">
        <v>3486</v>
      </c>
      <c r="I120" s="207" t="s">
        <v>3487</v>
      </c>
      <c r="J120" s="279" t="s">
        <v>4290</v>
      </c>
      <c r="K120" s="179" t="s">
        <v>3452</v>
      </c>
      <c r="L120" s="427" t="s">
        <v>5490</v>
      </c>
      <c r="M120" s="684">
        <v>10.5</v>
      </c>
      <c r="N120" s="685" t="s">
        <v>15715</v>
      </c>
      <c r="O120" s="684">
        <v>1000</v>
      </c>
      <c r="P120" s="427" t="s">
        <v>15834</v>
      </c>
      <c r="Q120" s="179">
        <v>4</v>
      </c>
      <c r="R120" s="180">
        <v>21</v>
      </c>
      <c r="S120" s="190">
        <v>8</v>
      </c>
      <c r="T120" s="190">
        <v>14</v>
      </c>
      <c r="U120" s="302">
        <v>3</v>
      </c>
      <c r="V120" s="302">
        <v>16</v>
      </c>
      <c r="W120" s="742">
        <v>9</v>
      </c>
      <c r="X120" s="184">
        <v>24</v>
      </c>
      <c r="Y120" s="184"/>
      <c r="Z120" s="184"/>
      <c r="AA120" s="184"/>
      <c r="AB120" s="219" t="s">
        <v>3878</v>
      </c>
      <c r="AC120" s="419" t="s">
        <v>14565</v>
      </c>
      <c r="AD120" s="179" t="s">
        <v>7470</v>
      </c>
      <c r="AE120" s="179" t="s">
        <v>4252</v>
      </c>
      <c r="AF120" s="177">
        <v>0</v>
      </c>
      <c r="AG120" s="177">
        <v>0</v>
      </c>
      <c r="AH120" s="177">
        <v>0</v>
      </c>
      <c r="AI120" s="177">
        <v>0</v>
      </c>
      <c r="AJ120" s="177">
        <v>0</v>
      </c>
      <c r="AK120" s="177">
        <v>0</v>
      </c>
      <c r="AL120" s="383">
        <v>7</v>
      </c>
      <c r="AM120" s="177">
        <v>0</v>
      </c>
      <c r="AN120" s="177">
        <v>0</v>
      </c>
      <c r="AO120" s="182">
        <v>3</v>
      </c>
      <c r="AP120" s="180"/>
      <c r="AQ120" s="180"/>
      <c r="AR120" s="180"/>
      <c r="AS120" s="180"/>
      <c r="AT120" s="180"/>
      <c r="AU120" s="180"/>
      <c r="AV120" s="180"/>
      <c r="AW120" s="180"/>
      <c r="AX120" s="180"/>
      <c r="AY120" s="180"/>
      <c r="AZ120" s="180"/>
      <c r="BA120" s="180"/>
      <c r="BB120" s="180"/>
      <c r="BC120" s="180"/>
      <c r="BD120" s="180"/>
      <c r="BE120" s="180"/>
      <c r="BF120" s="180"/>
      <c r="BG120" s="180"/>
      <c r="BH120" s="176">
        <f t="shared" si="17"/>
        <v>7</v>
      </c>
      <c r="BI120" s="176">
        <f t="shared" si="18"/>
        <v>13</v>
      </c>
      <c r="BJ120" s="182" t="str">
        <f t="shared" si="21"/>
        <v>10 - 59</v>
      </c>
      <c r="BK120" s="176">
        <f t="shared" si="22"/>
        <v>35</v>
      </c>
      <c r="BL120" s="176">
        <f t="shared" si="23"/>
        <v>7</v>
      </c>
      <c r="BM120" s="533"/>
      <c r="BN120" s="185">
        <v>725</v>
      </c>
      <c r="BO120" s="180">
        <v>5</v>
      </c>
      <c r="BP120" s="178">
        <f t="shared" si="19"/>
        <v>900</v>
      </c>
      <c r="BQ120" s="420" t="str">
        <f t="shared" si="20"/>
        <v>VI</v>
      </c>
      <c r="BR120" s="185"/>
      <c r="BS120" s="212" t="s">
        <v>3967</v>
      </c>
    </row>
    <row r="121" spans="1:71" ht="63.75" x14ac:dyDescent="0.2">
      <c r="A121" s="696">
        <v>119</v>
      </c>
      <c r="B121" s="286" t="s">
        <v>4245</v>
      </c>
      <c r="C121" s="286" t="s">
        <v>3454</v>
      </c>
      <c r="D121" s="258" t="s">
        <v>5497</v>
      </c>
      <c r="E121" s="736">
        <v>1</v>
      </c>
      <c r="F121" s="736">
        <v>1</v>
      </c>
      <c r="G121" s="737">
        <v>1</v>
      </c>
      <c r="H121" s="305" t="s">
        <v>3486</v>
      </c>
      <c r="I121" s="207" t="s">
        <v>3487</v>
      </c>
      <c r="J121" s="279" t="s">
        <v>5436</v>
      </c>
      <c r="K121" s="179" t="s">
        <v>5228</v>
      </c>
      <c r="L121" s="427" t="s">
        <v>5490</v>
      </c>
      <c r="M121" s="684">
        <v>12</v>
      </c>
      <c r="N121" s="685" t="s">
        <v>15715</v>
      </c>
      <c r="O121" s="684">
        <v>1400</v>
      </c>
      <c r="P121" s="427" t="s">
        <v>15834</v>
      </c>
      <c r="Q121" s="179">
        <v>4</v>
      </c>
      <c r="R121" s="180">
        <v>22</v>
      </c>
      <c r="S121" s="191">
        <v>13</v>
      </c>
      <c r="T121" s="191">
        <v>14</v>
      </c>
      <c r="U121" s="302">
        <v>4</v>
      </c>
      <c r="V121" s="302">
        <v>16</v>
      </c>
      <c r="W121" s="742">
        <v>9</v>
      </c>
      <c r="X121" s="184">
        <v>24</v>
      </c>
      <c r="Y121" s="184"/>
      <c r="Z121" s="184"/>
      <c r="AA121" s="184"/>
      <c r="AB121" s="219" t="s">
        <v>3878</v>
      </c>
      <c r="AC121" s="419" t="s">
        <v>14566</v>
      </c>
      <c r="AD121" s="179" t="s">
        <v>7470</v>
      </c>
      <c r="AE121" s="179" t="s">
        <v>4252</v>
      </c>
      <c r="AF121" s="177">
        <v>0</v>
      </c>
      <c r="AG121" s="177">
        <v>0</v>
      </c>
      <c r="AH121" s="177">
        <v>0</v>
      </c>
      <c r="AI121" s="177">
        <v>0</v>
      </c>
      <c r="AJ121" s="177">
        <v>0</v>
      </c>
      <c r="AK121" s="177">
        <v>0</v>
      </c>
      <c r="AL121" s="385">
        <v>10</v>
      </c>
      <c r="AM121" s="177">
        <v>0</v>
      </c>
      <c r="AN121" s="177">
        <v>0</v>
      </c>
      <c r="AO121" s="195">
        <v>0</v>
      </c>
      <c r="AP121" s="187"/>
      <c r="AQ121" s="187"/>
      <c r="AR121" s="187"/>
      <c r="AS121" s="187"/>
      <c r="AT121" s="187"/>
      <c r="AU121" s="187"/>
      <c r="AV121" s="187"/>
      <c r="AW121" s="187"/>
      <c r="AX121" s="187"/>
      <c r="AY121" s="187"/>
      <c r="AZ121" s="187"/>
      <c r="BA121" s="187"/>
      <c r="BB121" s="187"/>
      <c r="BC121" s="187"/>
      <c r="BD121" s="187"/>
      <c r="BE121" s="187"/>
      <c r="BF121" s="187"/>
      <c r="BG121" s="187"/>
      <c r="BH121" s="176">
        <f t="shared" si="17"/>
        <v>10</v>
      </c>
      <c r="BI121" s="176">
        <f t="shared" si="18"/>
        <v>10</v>
      </c>
      <c r="BJ121" s="182" t="str">
        <f t="shared" si="21"/>
        <v>10 - 80</v>
      </c>
      <c r="BK121" s="176">
        <f t="shared" si="22"/>
        <v>45</v>
      </c>
      <c r="BL121" s="176">
        <f t="shared" si="23"/>
        <v>10</v>
      </c>
      <c r="BM121" s="533"/>
      <c r="BN121" s="187">
        <v>1950</v>
      </c>
      <c r="BO121" s="187">
        <v>14</v>
      </c>
      <c r="BP121" s="178">
        <f t="shared" si="19"/>
        <v>2580</v>
      </c>
      <c r="BQ121" s="420" t="str">
        <f t="shared" si="20"/>
        <v>VII</v>
      </c>
      <c r="BR121" s="185"/>
      <c r="BS121" s="212" t="s">
        <v>3617</v>
      </c>
    </row>
    <row r="122" spans="1:71" x14ac:dyDescent="0.2">
      <c r="A122" s="697">
        <v>120</v>
      </c>
      <c r="B122" s="286" t="s">
        <v>2467</v>
      </c>
      <c r="C122" s="286" t="s">
        <v>2467</v>
      </c>
      <c r="D122" s="258" t="s">
        <v>5497</v>
      </c>
      <c r="E122" s="736">
        <v>1</v>
      </c>
      <c r="F122" s="736">
        <v>1</v>
      </c>
      <c r="G122" s="737">
        <v>1</v>
      </c>
      <c r="H122" s="305" t="s">
        <v>3486</v>
      </c>
      <c r="I122" s="207" t="s">
        <v>3485</v>
      </c>
      <c r="J122" s="279" t="s">
        <v>6558</v>
      </c>
      <c r="K122" s="179" t="s">
        <v>1145</v>
      </c>
      <c r="L122" s="427" t="s">
        <v>3491</v>
      </c>
      <c r="M122" s="684">
        <v>5</v>
      </c>
      <c r="N122" s="685" t="s">
        <v>15710</v>
      </c>
      <c r="O122" s="684">
        <v>200</v>
      </c>
      <c r="P122" s="179" t="s">
        <v>15769</v>
      </c>
      <c r="Q122" s="179">
        <v>6</v>
      </c>
      <c r="R122" s="180"/>
      <c r="S122" s="189">
        <v>2</v>
      </c>
      <c r="T122" s="189">
        <v>4</v>
      </c>
      <c r="U122" s="174">
        <v>1</v>
      </c>
      <c r="V122" s="174">
        <v>1</v>
      </c>
      <c r="W122" s="742">
        <v>12</v>
      </c>
      <c r="X122" s="184"/>
      <c r="Y122" s="184"/>
      <c r="Z122" s="184"/>
      <c r="AA122" s="184"/>
      <c r="AB122" s="220"/>
      <c r="AC122" s="186"/>
      <c r="AD122" s="179" t="s">
        <v>7471</v>
      </c>
      <c r="AE122" s="179" t="s">
        <v>4247</v>
      </c>
      <c r="AF122" s="177">
        <v>0</v>
      </c>
      <c r="AG122" s="177">
        <v>0</v>
      </c>
      <c r="AH122" s="177">
        <v>0</v>
      </c>
      <c r="AI122" s="177">
        <v>0</v>
      </c>
      <c r="AJ122" s="177">
        <v>0</v>
      </c>
      <c r="AK122" s="177">
        <v>0</v>
      </c>
      <c r="AL122" s="383">
        <v>2</v>
      </c>
      <c r="AM122" s="177">
        <v>0</v>
      </c>
      <c r="AN122" s="177">
        <v>0</v>
      </c>
      <c r="AO122" s="182">
        <v>2</v>
      </c>
      <c r="AP122" s="180"/>
      <c r="AQ122" s="180"/>
      <c r="AR122" s="180"/>
      <c r="AS122" s="180"/>
      <c r="AT122" s="180"/>
      <c r="AU122" s="180"/>
      <c r="AV122" s="180"/>
      <c r="AW122" s="180"/>
      <c r="AX122" s="180"/>
      <c r="AY122" s="180"/>
      <c r="AZ122" s="180"/>
      <c r="BA122" s="180"/>
      <c r="BB122" s="180"/>
      <c r="BC122" s="180"/>
      <c r="BD122" s="180"/>
      <c r="BE122" s="180"/>
      <c r="BF122" s="180"/>
      <c r="BG122" s="180"/>
      <c r="BH122" s="176">
        <f t="shared" si="17"/>
        <v>2</v>
      </c>
      <c r="BI122" s="176">
        <f t="shared" si="18"/>
        <v>16</v>
      </c>
      <c r="BJ122" s="182" t="str">
        <f t="shared" si="21"/>
        <v>4 - 18</v>
      </c>
      <c r="BK122" s="176">
        <f t="shared" si="22"/>
        <v>11</v>
      </c>
      <c r="BL122" s="176">
        <f t="shared" si="23"/>
        <v>2</v>
      </c>
      <c r="BM122" s="533"/>
      <c r="BN122" s="185">
        <v>35</v>
      </c>
      <c r="BO122" s="180">
        <v>3</v>
      </c>
      <c r="BP122" s="178">
        <f t="shared" si="19"/>
        <v>68</v>
      </c>
      <c r="BQ122" s="420" t="str">
        <f t="shared" si="20"/>
        <v>II</v>
      </c>
      <c r="BR122" s="185"/>
      <c r="BS122" s="212" t="s">
        <v>3967</v>
      </c>
    </row>
    <row r="123" spans="1:71" x14ac:dyDescent="0.2">
      <c r="A123" s="696">
        <v>121</v>
      </c>
      <c r="B123" s="286" t="s">
        <v>2468</v>
      </c>
      <c r="C123" s="286" t="s">
        <v>2468</v>
      </c>
      <c r="D123" s="258" t="s">
        <v>5497</v>
      </c>
      <c r="E123" s="736">
        <v>1</v>
      </c>
      <c r="F123" s="736">
        <v>4</v>
      </c>
      <c r="G123" s="737">
        <v>16</v>
      </c>
      <c r="H123" s="305" t="s">
        <v>3486</v>
      </c>
      <c r="I123" s="207" t="s">
        <v>3485</v>
      </c>
      <c r="J123" s="279" t="s">
        <v>6554</v>
      </c>
      <c r="K123" s="179" t="s">
        <v>1144</v>
      </c>
      <c r="L123" s="427" t="s">
        <v>3489</v>
      </c>
      <c r="M123" s="684">
        <v>3</v>
      </c>
      <c r="N123" s="685" t="s">
        <v>15710</v>
      </c>
      <c r="O123" s="684">
        <v>60</v>
      </c>
      <c r="P123" s="179" t="s">
        <v>15768</v>
      </c>
      <c r="Q123" s="179">
        <v>7</v>
      </c>
      <c r="R123" s="180"/>
      <c r="S123" s="189">
        <v>2</v>
      </c>
      <c r="T123" s="189">
        <v>4</v>
      </c>
      <c r="U123" s="174">
        <v>1</v>
      </c>
      <c r="V123" s="174">
        <v>1</v>
      </c>
      <c r="W123" s="742">
        <v>15</v>
      </c>
      <c r="X123" s="184"/>
      <c r="Y123" s="184"/>
      <c r="Z123" s="184"/>
      <c r="AA123" s="184"/>
      <c r="AB123" s="220"/>
      <c r="AC123" s="186"/>
      <c r="AD123" s="179" t="s">
        <v>7471</v>
      </c>
      <c r="AE123" s="179" t="s">
        <v>4247</v>
      </c>
      <c r="AF123" s="177">
        <v>0</v>
      </c>
      <c r="AG123" s="177">
        <v>0</v>
      </c>
      <c r="AH123" s="177">
        <v>0</v>
      </c>
      <c r="AI123" s="177">
        <v>0</v>
      </c>
      <c r="AJ123" s="177">
        <v>0</v>
      </c>
      <c r="AK123" s="177">
        <v>0</v>
      </c>
      <c r="AL123" s="383">
        <v>1</v>
      </c>
      <c r="AM123" s="177">
        <v>0</v>
      </c>
      <c r="AN123" s="177">
        <v>0</v>
      </c>
      <c r="AO123" s="182">
        <v>1</v>
      </c>
      <c r="AP123" s="180"/>
      <c r="AQ123" s="180"/>
      <c r="AR123" s="180"/>
      <c r="AS123" s="180"/>
      <c r="AT123" s="180"/>
      <c r="AU123" s="180"/>
      <c r="AV123" s="180"/>
      <c r="AW123" s="180"/>
      <c r="AX123" s="180"/>
      <c r="AY123" s="180"/>
      <c r="AZ123" s="180"/>
      <c r="BA123" s="180"/>
      <c r="BB123" s="180"/>
      <c r="BC123" s="180"/>
      <c r="BD123" s="180"/>
      <c r="BE123" s="180"/>
      <c r="BF123" s="180"/>
      <c r="BG123" s="180"/>
      <c r="BH123" s="176">
        <f t="shared" si="17"/>
        <v>1.125</v>
      </c>
      <c r="BI123" s="176">
        <f t="shared" si="18"/>
        <v>18</v>
      </c>
      <c r="BJ123" s="182" t="str">
        <f t="shared" si="21"/>
        <v>2 - 9</v>
      </c>
      <c r="BK123" s="176">
        <f t="shared" si="22"/>
        <v>6</v>
      </c>
      <c r="BL123" s="176">
        <f t="shared" si="23"/>
        <v>1</v>
      </c>
      <c r="BM123" s="533"/>
      <c r="BN123" s="185">
        <v>20</v>
      </c>
      <c r="BO123" s="180">
        <v>2</v>
      </c>
      <c r="BP123" s="178">
        <f t="shared" si="19"/>
        <v>32</v>
      </c>
      <c r="BQ123" s="420" t="str">
        <f t="shared" si="20"/>
        <v>I</v>
      </c>
      <c r="BR123" s="185"/>
      <c r="BS123" s="212" t="s">
        <v>3967</v>
      </c>
    </row>
    <row r="124" spans="1:71" x14ac:dyDescent="0.2">
      <c r="A124" s="697">
        <v>122</v>
      </c>
      <c r="B124" s="286" t="s">
        <v>2469</v>
      </c>
      <c r="C124" s="286" t="s">
        <v>2469</v>
      </c>
      <c r="D124" s="258" t="s">
        <v>5497</v>
      </c>
      <c r="E124" s="736">
        <v>1</v>
      </c>
      <c r="F124" s="736">
        <v>2</v>
      </c>
      <c r="G124" s="737">
        <v>20</v>
      </c>
      <c r="H124" s="305" t="s">
        <v>3486</v>
      </c>
      <c r="I124" s="207" t="s">
        <v>3487</v>
      </c>
      <c r="J124" s="279" t="s">
        <v>6558</v>
      </c>
      <c r="K124" s="179" t="s">
        <v>3491</v>
      </c>
      <c r="L124" s="427" t="s">
        <v>3491</v>
      </c>
      <c r="M124" s="684">
        <v>7</v>
      </c>
      <c r="N124" s="685" t="s">
        <v>15710</v>
      </c>
      <c r="O124" s="684">
        <v>170</v>
      </c>
      <c r="P124" s="179" t="s">
        <v>15770</v>
      </c>
      <c r="Q124" s="179">
        <v>5</v>
      </c>
      <c r="R124" s="180"/>
      <c r="S124" s="190">
        <v>11</v>
      </c>
      <c r="T124" s="190">
        <v>12</v>
      </c>
      <c r="U124" s="302">
        <v>4</v>
      </c>
      <c r="V124" s="302">
        <v>16</v>
      </c>
      <c r="W124" s="742">
        <v>0</v>
      </c>
      <c r="X124" s="184"/>
      <c r="Y124" s="184">
        <v>30</v>
      </c>
      <c r="Z124" s="184"/>
      <c r="AA124" s="184"/>
      <c r="AB124" s="220"/>
      <c r="AC124" s="186" t="s">
        <v>7759</v>
      </c>
      <c r="AD124" s="191" t="s">
        <v>7471</v>
      </c>
      <c r="AE124" s="191" t="s">
        <v>4249</v>
      </c>
      <c r="AF124" s="177">
        <v>0</v>
      </c>
      <c r="AG124" s="177">
        <v>0</v>
      </c>
      <c r="AH124" s="177">
        <v>0</v>
      </c>
      <c r="AI124" s="177">
        <v>0</v>
      </c>
      <c r="AJ124" s="177">
        <v>0</v>
      </c>
      <c r="AK124" s="177">
        <v>0</v>
      </c>
      <c r="AL124" s="383">
        <v>2</v>
      </c>
      <c r="AM124" s="177">
        <v>0</v>
      </c>
      <c r="AN124" s="177">
        <v>0</v>
      </c>
      <c r="AO124" s="182">
        <v>2</v>
      </c>
      <c r="AP124" s="180"/>
      <c r="AQ124" s="180"/>
      <c r="AR124" s="180"/>
      <c r="AS124" s="180"/>
      <c r="AT124" s="180"/>
      <c r="AU124" s="180"/>
      <c r="AV124" s="180"/>
      <c r="AW124" s="180"/>
      <c r="AX124" s="180"/>
      <c r="AY124" s="180"/>
      <c r="AZ124" s="180"/>
      <c r="BA124" s="180"/>
      <c r="BB124" s="180"/>
      <c r="BC124" s="180"/>
      <c r="BD124" s="180"/>
      <c r="BE124" s="180"/>
      <c r="BF124" s="180"/>
      <c r="BG124" s="180"/>
      <c r="BH124" s="176">
        <f t="shared" si="17"/>
        <v>2</v>
      </c>
      <c r="BI124" s="176">
        <f t="shared" si="18"/>
        <v>16</v>
      </c>
      <c r="BJ124" s="182" t="str">
        <f t="shared" si="21"/>
        <v>4 - 18</v>
      </c>
      <c r="BK124" s="176">
        <f t="shared" si="22"/>
        <v>11</v>
      </c>
      <c r="BL124" s="176">
        <f t="shared" si="23"/>
        <v>2</v>
      </c>
      <c r="BM124" s="533"/>
      <c r="BN124" s="185">
        <v>65</v>
      </c>
      <c r="BO124" s="180">
        <v>3</v>
      </c>
      <c r="BP124" s="178">
        <f t="shared" si="19"/>
        <v>98</v>
      </c>
      <c r="BQ124" s="420" t="str">
        <f t="shared" si="20"/>
        <v>III</v>
      </c>
      <c r="BR124" s="185"/>
      <c r="BS124" s="212" t="s">
        <v>3967</v>
      </c>
    </row>
    <row r="125" spans="1:71" x14ac:dyDescent="0.2">
      <c r="A125" s="696">
        <v>123</v>
      </c>
      <c r="B125" s="286" t="s">
        <v>2471</v>
      </c>
      <c r="C125" s="286" t="s">
        <v>2471</v>
      </c>
      <c r="D125" s="258" t="s">
        <v>5497</v>
      </c>
      <c r="E125" s="736">
        <v>1</v>
      </c>
      <c r="F125" s="736">
        <v>3</v>
      </c>
      <c r="G125" s="737">
        <v>12</v>
      </c>
      <c r="H125" s="305" t="s">
        <v>793</v>
      </c>
      <c r="I125" s="207" t="s">
        <v>3487</v>
      </c>
      <c r="J125" s="279" t="s">
        <v>5434</v>
      </c>
      <c r="K125" s="179" t="s">
        <v>3491</v>
      </c>
      <c r="L125" s="427" t="s">
        <v>3491</v>
      </c>
      <c r="M125" s="684">
        <v>6</v>
      </c>
      <c r="N125" s="685" t="s">
        <v>15715</v>
      </c>
      <c r="O125" s="684">
        <v>140</v>
      </c>
      <c r="P125" s="179" t="s">
        <v>15822</v>
      </c>
      <c r="Q125" s="179">
        <v>5</v>
      </c>
      <c r="R125" s="180"/>
      <c r="S125" s="190">
        <v>11</v>
      </c>
      <c r="T125" s="190">
        <v>12</v>
      </c>
      <c r="U125" s="302">
        <v>4</v>
      </c>
      <c r="V125" s="302">
        <v>16</v>
      </c>
      <c r="W125" s="742">
        <v>9</v>
      </c>
      <c r="X125" s="184"/>
      <c r="Y125" s="184"/>
      <c r="Z125" s="184"/>
      <c r="AA125" s="184"/>
      <c r="AB125" s="220"/>
      <c r="AC125" s="183" t="s">
        <v>1676</v>
      </c>
      <c r="AD125" s="179" t="s">
        <v>640</v>
      </c>
      <c r="AE125" s="179" t="s">
        <v>4247</v>
      </c>
      <c r="AF125" s="177">
        <v>0</v>
      </c>
      <c r="AG125" s="177">
        <v>0</v>
      </c>
      <c r="AH125" s="177">
        <v>0</v>
      </c>
      <c r="AI125" s="177">
        <v>0</v>
      </c>
      <c r="AJ125" s="177">
        <v>0</v>
      </c>
      <c r="AK125" s="177">
        <v>0</v>
      </c>
      <c r="AL125" s="383">
        <v>4</v>
      </c>
      <c r="AM125" s="177">
        <v>0</v>
      </c>
      <c r="AN125" s="177">
        <v>0</v>
      </c>
      <c r="AO125" s="182">
        <v>0</v>
      </c>
      <c r="AP125" s="180"/>
      <c r="AQ125" s="180"/>
      <c r="AR125" s="180"/>
      <c r="AS125" s="180"/>
      <c r="AT125" s="180"/>
      <c r="AU125" s="180"/>
      <c r="AV125" s="180"/>
      <c r="AW125" s="180"/>
      <c r="AX125" s="180"/>
      <c r="AY125" s="180"/>
      <c r="AZ125" s="180"/>
      <c r="BA125" s="180"/>
      <c r="BB125" s="180"/>
      <c r="BC125" s="180"/>
      <c r="BD125" s="180"/>
      <c r="BE125" s="180"/>
      <c r="BF125" s="180"/>
      <c r="BG125" s="180"/>
      <c r="BH125" s="176">
        <f t="shared" si="17"/>
        <v>4</v>
      </c>
      <c r="BI125" s="176">
        <f t="shared" si="18"/>
        <v>15</v>
      </c>
      <c r="BJ125" s="182" t="str">
        <f t="shared" si="21"/>
        <v>4 - 32</v>
      </c>
      <c r="BK125" s="176">
        <f t="shared" si="22"/>
        <v>18</v>
      </c>
      <c r="BL125" s="176">
        <f t="shared" si="23"/>
        <v>4</v>
      </c>
      <c r="BM125" s="533"/>
      <c r="BN125" s="185">
        <v>330</v>
      </c>
      <c r="BO125" s="180">
        <v>4</v>
      </c>
      <c r="BP125" s="178">
        <f t="shared" si="19"/>
        <v>402</v>
      </c>
      <c r="BQ125" s="420" t="str">
        <f t="shared" si="20"/>
        <v>V</v>
      </c>
      <c r="BR125" s="185"/>
      <c r="BS125" s="212" t="s">
        <v>3967</v>
      </c>
    </row>
    <row r="126" spans="1:71" ht="51" x14ac:dyDescent="0.2">
      <c r="A126" s="696">
        <v>124</v>
      </c>
      <c r="B126" s="286" t="s">
        <v>1301</v>
      </c>
      <c r="C126" s="286" t="s">
        <v>2779</v>
      </c>
      <c r="D126" s="258" t="s">
        <v>5497</v>
      </c>
      <c r="E126" s="736">
        <v>2</v>
      </c>
      <c r="F126" s="736">
        <v>1</v>
      </c>
      <c r="G126" s="737">
        <v>4</v>
      </c>
      <c r="H126" s="305" t="s">
        <v>5258</v>
      </c>
      <c r="I126" s="207" t="s">
        <v>2342</v>
      </c>
      <c r="J126" s="279" t="s">
        <v>2743</v>
      </c>
      <c r="K126" s="179" t="s">
        <v>5359</v>
      </c>
      <c r="L126" s="427" t="s">
        <v>5490</v>
      </c>
      <c r="M126" s="684">
        <v>26</v>
      </c>
      <c r="N126" s="685" t="s">
        <v>15710</v>
      </c>
      <c r="O126" s="684">
        <v>1375</v>
      </c>
      <c r="P126" s="179" t="s">
        <v>15771</v>
      </c>
      <c r="Q126" s="179">
        <v>3</v>
      </c>
      <c r="R126" s="180"/>
      <c r="S126" s="189">
        <v>8</v>
      </c>
      <c r="T126" s="189">
        <v>10</v>
      </c>
      <c r="U126" s="175">
        <v>3</v>
      </c>
      <c r="V126" s="175">
        <v>12</v>
      </c>
      <c r="W126" s="742">
        <v>12</v>
      </c>
      <c r="X126" s="184">
        <v>24</v>
      </c>
      <c r="Y126" s="184"/>
      <c r="Z126" s="184"/>
      <c r="AA126" s="184"/>
      <c r="AB126" s="219" t="s">
        <v>793</v>
      </c>
      <c r="AC126" s="419" t="s">
        <v>14076</v>
      </c>
      <c r="AD126" s="179" t="s">
        <v>6415</v>
      </c>
      <c r="AE126" s="179" t="s">
        <v>4250</v>
      </c>
      <c r="AF126" s="177">
        <v>0</v>
      </c>
      <c r="AG126" s="177">
        <v>0</v>
      </c>
      <c r="AH126" s="177">
        <v>0</v>
      </c>
      <c r="AI126" s="177">
        <v>0</v>
      </c>
      <c r="AJ126" s="177">
        <v>0</v>
      </c>
      <c r="AK126" s="177">
        <v>0</v>
      </c>
      <c r="AL126" s="385">
        <v>6</v>
      </c>
      <c r="AM126" s="177">
        <v>0</v>
      </c>
      <c r="AN126" s="177">
        <v>0</v>
      </c>
      <c r="AO126" s="182">
        <v>0</v>
      </c>
      <c r="AP126" s="180"/>
      <c r="AQ126" s="180"/>
      <c r="AR126" s="180"/>
      <c r="AS126" s="180"/>
      <c r="AT126" s="180"/>
      <c r="AU126" s="180"/>
      <c r="AV126" s="180"/>
      <c r="AW126" s="180"/>
      <c r="AX126" s="180"/>
      <c r="AY126" s="180"/>
      <c r="AZ126" s="180"/>
      <c r="BA126" s="180"/>
      <c r="BB126" s="180"/>
      <c r="BC126" s="180"/>
      <c r="BD126" s="180"/>
      <c r="BE126" s="180"/>
      <c r="BF126" s="180"/>
      <c r="BG126" s="180"/>
      <c r="BH126" s="176">
        <f t="shared" si="17"/>
        <v>6</v>
      </c>
      <c r="BI126" s="176">
        <f t="shared" si="18"/>
        <v>13</v>
      </c>
      <c r="BJ126" s="182" t="str">
        <f t="shared" si="21"/>
        <v>6 - 48</v>
      </c>
      <c r="BK126" s="176">
        <f t="shared" si="22"/>
        <v>27</v>
      </c>
      <c r="BL126" s="176">
        <f t="shared" si="23"/>
        <v>6</v>
      </c>
      <c r="BM126" s="533"/>
      <c r="BN126" s="187">
        <v>600</v>
      </c>
      <c r="BO126" s="187">
        <v>6</v>
      </c>
      <c r="BP126" s="178">
        <f t="shared" si="19"/>
        <v>762</v>
      </c>
      <c r="BQ126" s="420" t="str">
        <f t="shared" si="20"/>
        <v>VI</v>
      </c>
      <c r="BR126" s="185"/>
      <c r="BS126" s="464" t="s">
        <v>9546</v>
      </c>
    </row>
    <row r="127" spans="1:71" ht="51" x14ac:dyDescent="0.2">
      <c r="A127" s="697">
        <v>125</v>
      </c>
      <c r="B127" s="286" t="s">
        <v>1301</v>
      </c>
      <c r="C127" s="286" t="s">
        <v>2780</v>
      </c>
      <c r="D127" s="258" t="s">
        <v>5497</v>
      </c>
      <c r="E127" s="736">
        <v>5</v>
      </c>
      <c r="F127" s="736">
        <v>1</v>
      </c>
      <c r="G127" s="737">
        <v>4</v>
      </c>
      <c r="H127" s="305" t="s">
        <v>5258</v>
      </c>
      <c r="I127" s="207" t="s">
        <v>2342</v>
      </c>
      <c r="J127" s="279" t="s">
        <v>2743</v>
      </c>
      <c r="K127" s="179" t="s">
        <v>5359</v>
      </c>
      <c r="L127" s="427" t="s">
        <v>5490</v>
      </c>
      <c r="M127" s="684">
        <v>30</v>
      </c>
      <c r="N127" s="685" t="s">
        <v>15710</v>
      </c>
      <c r="O127" s="684">
        <v>2100</v>
      </c>
      <c r="P127" s="179" t="s">
        <v>15771</v>
      </c>
      <c r="Q127" s="179">
        <v>3</v>
      </c>
      <c r="R127" s="180"/>
      <c r="S127" s="189">
        <v>8</v>
      </c>
      <c r="T127" s="189">
        <v>10</v>
      </c>
      <c r="U127" s="175">
        <v>3</v>
      </c>
      <c r="V127" s="175">
        <v>12</v>
      </c>
      <c r="W127" s="742">
        <v>12</v>
      </c>
      <c r="X127" s="184">
        <v>24</v>
      </c>
      <c r="Y127" s="184"/>
      <c r="Z127" s="184"/>
      <c r="AA127" s="184"/>
      <c r="AB127" s="219" t="s">
        <v>793</v>
      </c>
      <c r="AC127" s="419" t="s">
        <v>14076</v>
      </c>
      <c r="AD127" s="179" t="s">
        <v>6415</v>
      </c>
      <c r="AE127" s="179" t="s">
        <v>4250</v>
      </c>
      <c r="AF127" s="177">
        <v>0</v>
      </c>
      <c r="AG127" s="177">
        <v>0</v>
      </c>
      <c r="AH127" s="177">
        <v>0</v>
      </c>
      <c r="AI127" s="177">
        <v>0</v>
      </c>
      <c r="AJ127" s="177">
        <v>0</v>
      </c>
      <c r="AK127" s="177">
        <v>0</v>
      </c>
      <c r="AL127" s="385">
        <v>7</v>
      </c>
      <c r="AM127" s="177">
        <v>0</v>
      </c>
      <c r="AN127" s="177">
        <v>0</v>
      </c>
      <c r="AO127" s="182">
        <v>0</v>
      </c>
      <c r="AP127" s="180"/>
      <c r="AQ127" s="180"/>
      <c r="AR127" s="180"/>
      <c r="AS127" s="180"/>
      <c r="AT127" s="180"/>
      <c r="AU127" s="180"/>
      <c r="AV127" s="180"/>
      <c r="AW127" s="180"/>
      <c r="AX127" s="180"/>
      <c r="AY127" s="180"/>
      <c r="AZ127" s="180"/>
      <c r="BA127" s="180"/>
      <c r="BB127" s="180"/>
      <c r="BC127" s="180"/>
      <c r="BD127" s="180"/>
      <c r="BE127" s="180"/>
      <c r="BF127" s="180"/>
      <c r="BG127" s="180"/>
      <c r="BH127" s="176">
        <f t="shared" si="17"/>
        <v>7</v>
      </c>
      <c r="BI127" s="176">
        <f t="shared" si="18"/>
        <v>13</v>
      </c>
      <c r="BJ127" s="182" t="str">
        <f t="shared" si="21"/>
        <v>7 - 56</v>
      </c>
      <c r="BK127" s="176">
        <f t="shared" si="22"/>
        <v>32</v>
      </c>
      <c r="BL127" s="176">
        <f t="shared" si="23"/>
        <v>7</v>
      </c>
      <c r="BM127" s="533"/>
      <c r="BN127" s="187">
        <v>875</v>
      </c>
      <c r="BO127" s="187">
        <v>8</v>
      </c>
      <c r="BP127" s="178">
        <f t="shared" si="19"/>
        <v>1131</v>
      </c>
      <c r="BQ127" s="420" t="str">
        <f t="shared" si="20"/>
        <v>VI</v>
      </c>
      <c r="BR127" s="185"/>
      <c r="BS127" s="464" t="s">
        <v>9546</v>
      </c>
    </row>
    <row r="128" spans="1:71" ht="51" x14ac:dyDescent="0.2">
      <c r="A128" s="696">
        <v>126</v>
      </c>
      <c r="B128" s="286" t="s">
        <v>1301</v>
      </c>
      <c r="C128" s="286" t="s">
        <v>2781</v>
      </c>
      <c r="D128" s="258" t="s">
        <v>5497</v>
      </c>
      <c r="E128" s="736">
        <v>1</v>
      </c>
      <c r="F128" s="736">
        <v>1</v>
      </c>
      <c r="G128" s="737">
        <v>4</v>
      </c>
      <c r="H128" s="305" t="s">
        <v>5258</v>
      </c>
      <c r="I128" s="207" t="s">
        <v>2342</v>
      </c>
      <c r="J128" s="279" t="s">
        <v>2743</v>
      </c>
      <c r="K128" s="179" t="s">
        <v>5359</v>
      </c>
      <c r="L128" s="427" t="s">
        <v>5490</v>
      </c>
      <c r="M128" s="684">
        <v>34</v>
      </c>
      <c r="N128" s="685" t="s">
        <v>15710</v>
      </c>
      <c r="O128" s="684">
        <v>3070</v>
      </c>
      <c r="P128" s="179" t="s">
        <v>15771</v>
      </c>
      <c r="Q128" s="179">
        <v>3</v>
      </c>
      <c r="R128" s="180"/>
      <c r="S128" s="189">
        <v>8</v>
      </c>
      <c r="T128" s="189">
        <v>10</v>
      </c>
      <c r="U128" s="175">
        <v>3</v>
      </c>
      <c r="V128" s="175">
        <v>12</v>
      </c>
      <c r="W128" s="742">
        <v>12</v>
      </c>
      <c r="X128" s="184">
        <v>24</v>
      </c>
      <c r="Y128" s="184"/>
      <c r="Z128" s="184"/>
      <c r="AA128" s="184"/>
      <c r="AB128" s="219" t="s">
        <v>793</v>
      </c>
      <c r="AC128" s="419" t="s">
        <v>14076</v>
      </c>
      <c r="AD128" s="179" t="s">
        <v>6415</v>
      </c>
      <c r="AE128" s="179" t="s">
        <v>4250</v>
      </c>
      <c r="AF128" s="177">
        <v>0</v>
      </c>
      <c r="AG128" s="177">
        <v>0</v>
      </c>
      <c r="AH128" s="177">
        <v>0</v>
      </c>
      <c r="AI128" s="177">
        <v>0</v>
      </c>
      <c r="AJ128" s="177">
        <v>0</v>
      </c>
      <c r="AK128" s="177">
        <v>0</v>
      </c>
      <c r="AL128" s="385">
        <v>8</v>
      </c>
      <c r="AM128" s="177">
        <v>0</v>
      </c>
      <c r="AN128" s="177">
        <v>0</v>
      </c>
      <c r="AO128" s="182">
        <v>0</v>
      </c>
      <c r="AP128" s="180"/>
      <c r="AQ128" s="180"/>
      <c r="AR128" s="180"/>
      <c r="AS128" s="180"/>
      <c r="AT128" s="180"/>
      <c r="AU128" s="180"/>
      <c r="AV128" s="180"/>
      <c r="AW128" s="180"/>
      <c r="AX128" s="180"/>
      <c r="AY128" s="180"/>
      <c r="AZ128" s="180"/>
      <c r="BA128" s="180"/>
      <c r="BB128" s="180"/>
      <c r="BC128" s="180"/>
      <c r="BD128" s="180"/>
      <c r="BE128" s="180"/>
      <c r="BF128" s="180"/>
      <c r="BG128" s="180"/>
      <c r="BH128" s="176">
        <f t="shared" si="17"/>
        <v>8</v>
      </c>
      <c r="BI128" s="176">
        <f t="shared" si="18"/>
        <v>12</v>
      </c>
      <c r="BJ128" s="182" t="str">
        <f t="shared" si="21"/>
        <v>8 - 64</v>
      </c>
      <c r="BK128" s="176">
        <f t="shared" si="22"/>
        <v>36</v>
      </c>
      <c r="BL128" s="176">
        <f t="shared" si="23"/>
        <v>8</v>
      </c>
      <c r="BM128" s="533"/>
      <c r="BN128" s="187">
        <v>1375</v>
      </c>
      <c r="BO128" s="187">
        <v>10</v>
      </c>
      <c r="BP128" s="178">
        <f t="shared" si="19"/>
        <v>1735</v>
      </c>
      <c r="BQ128" s="420" t="str">
        <f t="shared" si="20"/>
        <v>VII</v>
      </c>
      <c r="BR128" s="185"/>
      <c r="BS128" s="464" t="s">
        <v>9546</v>
      </c>
    </row>
    <row r="129" spans="1:71" ht="51" x14ac:dyDescent="0.2">
      <c r="A129" s="697">
        <v>127</v>
      </c>
      <c r="B129" s="286" t="s">
        <v>1302</v>
      </c>
      <c r="C129" s="286" t="s">
        <v>2782</v>
      </c>
      <c r="D129" s="258" t="s">
        <v>5497</v>
      </c>
      <c r="E129" s="736">
        <v>2</v>
      </c>
      <c r="F129" s="736">
        <v>1</v>
      </c>
      <c r="G129" s="737">
        <v>4</v>
      </c>
      <c r="H129" s="305" t="s">
        <v>3339</v>
      </c>
      <c r="I129" s="207" t="s">
        <v>2342</v>
      </c>
      <c r="J129" s="279" t="s">
        <v>3381</v>
      </c>
      <c r="K129" s="179" t="s">
        <v>4807</v>
      </c>
      <c r="L129" s="427" t="s">
        <v>5490</v>
      </c>
      <c r="M129" s="684">
        <v>37</v>
      </c>
      <c r="N129" s="685" t="s">
        <v>15710</v>
      </c>
      <c r="O129" s="684">
        <v>3900</v>
      </c>
      <c r="P129" s="179" t="s">
        <v>15771</v>
      </c>
      <c r="Q129" s="179">
        <v>2</v>
      </c>
      <c r="R129" s="180"/>
      <c r="S129" s="190">
        <v>11</v>
      </c>
      <c r="T129" s="190">
        <v>12</v>
      </c>
      <c r="U129" s="302">
        <v>4</v>
      </c>
      <c r="V129" s="302">
        <v>16</v>
      </c>
      <c r="W129" s="742">
        <v>9</v>
      </c>
      <c r="X129" s="184">
        <v>24</v>
      </c>
      <c r="Y129" s="184"/>
      <c r="Z129" s="184"/>
      <c r="AA129" s="184"/>
      <c r="AB129" s="219" t="s">
        <v>793</v>
      </c>
      <c r="AC129" s="419" t="s">
        <v>14077</v>
      </c>
      <c r="AD129" s="179" t="s">
        <v>6415</v>
      </c>
      <c r="AE129" s="179" t="s">
        <v>4248</v>
      </c>
      <c r="AF129" s="177">
        <v>0</v>
      </c>
      <c r="AG129" s="177">
        <v>0</v>
      </c>
      <c r="AH129" s="177">
        <v>0</v>
      </c>
      <c r="AI129" s="177">
        <v>0</v>
      </c>
      <c r="AJ129" s="177">
        <v>0</v>
      </c>
      <c r="AK129" s="177">
        <v>0</v>
      </c>
      <c r="AL129" s="385">
        <v>8</v>
      </c>
      <c r="AM129" s="177">
        <v>0</v>
      </c>
      <c r="AN129" s="177">
        <v>0</v>
      </c>
      <c r="AO129" s="182">
        <v>0</v>
      </c>
      <c r="AP129" s="180"/>
      <c r="AQ129" s="180"/>
      <c r="AR129" s="180"/>
      <c r="AS129" s="180"/>
      <c r="AT129" s="180"/>
      <c r="AU129" s="180"/>
      <c r="AV129" s="180"/>
      <c r="AW129" s="180"/>
      <c r="AX129" s="180"/>
      <c r="AY129" s="180"/>
      <c r="AZ129" s="180"/>
      <c r="BA129" s="180"/>
      <c r="BB129" s="180"/>
      <c r="BC129" s="180"/>
      <c r="BD129" s="180"/>
      <c r="BE129" s="180"/>
      <c r="BF129" s="180"/>
      <c r="BG129" s="180"/>
      <c r="BH129" s="176">
        <f t="shared" si="17"/>
        <v>8</v>
      </c>
      <c r="BI129" s="176">
        <f t="shared" si="18"/>
        <v>12</v>
      </c>
      <c r="BJ129" s="182" t="str">
        <f t="shared" si="21"/>
        <v>8 - 64</v>
      </c>
      <c r="BK129" s="176">
        <f t="shared" si="22"/>
        <v>36</v>
      </c>
      <c r="BL129" s="176">
        <f t="shared" si="23"/>
        <v>8</v>
      </c>
      <c r="BM129" s="533"/>
      <c r="BN129" s="187">
        <v>1825</v>
      </c>
      <c r="BO129" s="187">
        <v>10</v>
      </c>
      <c r="BP129" s="178">
        <f t="shared" si="19"/>
        <v>2185</v>
      </c>
      <c r="BQ129" s="420" t="str">
        <f t="shared" si="20"/>
        <v>VII</v>
      </c>
      <c r="BR129" s="185"/>
      <c r="BS129" s="464" t="s">
        <v>9600</v>
      </c>
    </row>
    <row r="130" spans="1:71" ht="51" x14ac:dyDescent="0.2">
      <c r="A130" s="696">
        <v>128</v>
      </c>
      <c r="B130" s="286" t="s">
        <v>1302</v>
      </c>
      <c r="C130" s="286" t="s">
        <v>3882</v>
      </c>
      <c r="D130" s="258" t="s">
        <v>5497</v>
      </c>
      <c r="E130" s="736">
        <v>5</v>
      </c>
      <c r="F130" s="736">
        <v>1</v>
      </c>
      <c r="G130" s="737">
        <v>4</v>
      </c>
      <c r="H130" s="305" t="s">
        <v>3339</v>
      </c>
      <c r="I130" s="207" t="s">
        <v>2342</v>
      </c>
      <c r="J130" s="279" t="s">
        <v>3381</v>
      </c>
      <c r="K130" s="179" t="s">
        <v>4807</v>
      </c>
      <c r="L130" s="427" t="s">
        <v>5490</v>
      </c>
      <c r="M130" s="684">
        <v>42</v>
      </c>
      <c r="N130" s="685" t="s">
        <v>15710</v>
      </c>
      <c r="O130" s="684">
        <v>5800</v>
      </c>
      <c r="P130" s="179" t="s">
        <v>15771</v>
      </c>
      <c r="Q130" s="179">
        <v>2</v>
      </c>
      <c r="R130" s="180"/>
      <c r="S130" s="190">
        <v>11</v>
      </c>
      <c r="T130" s="190">
        <v>12</v>
      </c>
      <c r="U130" s="302">
        <v>4</v>
      </c>
      <c r="V130" s="302">
        <v>16</v>
      </c>
      <c r="W130" s="742">
        <v>9</v>
      </c>
      <c r="X130" s="184">
        <v>24</v>
      </c>
      <c r="Y130" s="184"/>
      <c r="Z130" s="184"/>
      <c r="AA130" s="184"/>
      <c r="AB130" s="219" t="s">
        <v>793</v>
      </c>
      <c r="AC130" s="419" t="s">
        <v>14077</v>
      </c>
      <c r="AD130" s="179" t="s">
        <v>6415</v>
      </c>
      <c r="AE130" s="179" t="s">
        <v>4248</v>
      </c>
      <c r="AF130" s="177">
        <v>0</v>
      </c>
      <c r="AG130" s="177">
        <v>0</v>
      </c>
      <c r="AH130" s="177">
        <v>0</v>
      </c>
      <c r="AI130" s="177">
        <v>0</v>
      </c>
      <c r="AJ130" s="177">
        <v>0</v>
      </c>
      <c r="AK130" s="177">
        <v>0</v>
      </c>
      <c r="AL130" s="385">
        <v>9</v>
      </c>
      <c r="AM130" s="177">
        <v>0</v>
      </c>
      <c r="AN130" s="177">
        <v>0</v>
      </c>
      <c r="AO130" s="182">
        <v>0</v>
      </c>
      <c r="AP130" s="180"/>
      <c r="AQ130" s="180"/>
      <c r="AR130" s="180"/>
      <c r="AS130" s="180"/>
      <c r="AT130" s="180"/>
      <c r="AU130" s="180"/>
      <c r="AV130" s="180"/>
      <c r="AW130" s="180"/>
      <c r="AX130" s="180"/>
      <c r="AY130" s="180"/>
      <c r="AZ130" s="180"/>
      <c r="BA130" s="180"/>
      <c r="BB130" s="180"/>
      <c r="BC130" s="180"/>
      <c r="BD130" s="180"/>
      <c r="BE130" s="180"/>
      <c r="BF130" s="180"/>
      <c r="BG130" s="180"/>
      <c r="BH130" s="176">
        <f t="shared" si="17"/>
        <v>9</v>
      </c>
      <c r="BI130" s="176">
        <f t="shared" si="18"/>
        <v>12</v>
      </c>
      <c r="BJ130" s="182" t="str">
        <f t="shared" si="21"/>
        <v>9 - 72</v>
      </c>
      <c r="BK130" s="176">
        <f t="shared" si="22"/>
        <v>41</v>
      </c>
      <c r="BL130" s="176">
        <f t="shared" si="23"/>
        <v>9</v>
      </c>
      <c r="BM130" s="533"/>
      <c r="BN130" s="187">
        <v>2800</v>
      </c>
      <c r="BO130" s="187">
        <v>12</v>
      </c>
      <c r="BP130" s="178">
        <f t="shared" si="19"/>
        <v>3292</v>
      </c>
      <c r="BQ130" s="420" t="str">
        <f t="shared" si="20"/>
        <v>VII</v>
      </c>
      <c r="BR130" s="185"/>
      <c r="BS130" s="464" t="s">
        <v>9600</v>
      </c>
    </row>
    <row r="131" spans="1:71" ht="51" x14ac:dyDescent="0.2">
      <c r="A131" s="696">
        <v>129</v>
      </c>
      <c r="B131" s="286" t="s">
        <v>1302</v>
      </c>
      <c r="C131" s="286" t="s">
        <v>3883</v>
      </c>
      <c r="D131" s="258" t="s">
        <v>5497</v>
      </c>
      <c r="E131" s="736">
        <v>1</v>
      </c>
      <c r="F131" s="736">
        <v>1</v>
      </c>
      <c r="G131" s="737">
        <v>4</v>
      </c>
      <c r="H131" s="305" t="s">
        <v>3339</v>
      </c>
      <c r="I131" s="207" t="s">
        <v>2342</v>
      </c>
      <c r="J131" s="279" t="s">
        <v>3381</v>
      </c>
      <c r="K131" s="179" t="s">
        <v>4807</v>
      </c>
      <c r="L131" s="427" t="s">
        <v>5490</v>
      </c>
      <c r="M131" s="684">
        <v>47</v>
      </c>
      <c r="N131" s="685" t="s">
        <v>15710</v>
      </c>
      <c r="O131" s="684">
        <v>8200</v>
      </c>
      <c r="P131" s="179" t="s">
        <v>15771</v>
      </c>
      <c r="Q131" s="179">
        <v>2</v>
      </c>
      <c r="R131" s="180"/>
      <c r="S131" s="190">
        <v>11</v>
      </c>
      <c r="T131" s="190">
        <v>12</v>
      </c>
      <c r="U131" s="302">
        <v>4</v>
      </c>
      <c r="V131" s="302">
        <v>16</v>
      </c>
      <c r="W131" s="742">
        <v>9</v>
      </c>
      <c r="X131" s="184">
        <v>24</v>
      </c>
      <c r="Y131" s="184"/>
      <c r="Z131" s="184"/>
      <c r="AA131" s="184"/>
      <c r="AB131" s="219" t="s">
        <v>793</v>
      </c>
      <c r="AC131" s="419" t="s">
        <v>14077</v>
      </c>
      <c r="AD131" s="179" t="s">
        <v>6415</v>
      </c>
      <c r="AE131" s="179" t="s">
        <v>4248</v>
      </c>
      <c r="AF131" s="177">
        <v>0</v>
      </c>
      <c r="AG131" s="177">
        <v>0</v>
      </c>
      <c r="AH131" s="177">
        <v>0</v>
      </c>
      <c r="AI131" s="177">
        <v>0</v>
      </c>
      <c r="AJ131" s="177">
        <v>0</v>
      </c>
      <c r="AK131" s="177">
        <v>0</v>
      </c>
      <c r="AL131" s="385">
        <v>10</v>
      </c>
      <c r="AM131" s="177">
        <v>0</v>
      </c>
      <c r="AN131" s="177">
        <v>0</v>
      </c>
      <c r="AO131" s="182">
        <v>0</v>
      </c>
      <c r="AP131" s="180"/>
      <c r="AQ131" s="180"/>
      <c r="AR131" s="180"/>
      <c r="AS131" s="180"/>
      <c r="AT131" s="180"/>
      <c r="AU131" s="180"/>
      <c r="AV131" s="180"/>
      <c r="AW131" s="180"/>
      <c r="AX131" s="180"/>
      <c r="AY131" s="180"/>
      <c r="AZ131" s="180"/>
      <c r="BA131" s="180"/>
      <c r="BB131" s="180"/>
      <c r="BC131" s="180"/>
      <c r="BD131" s="180"/>
      <c r="BE131" s="180"/>
      <c r="BF131" s="180"/>
      <c r="BG131" s="180"/>
      <c r="BH131" s="176">
        <f t="shared" ref="BH131:BH194" si="24">IF(manualHD="",IF(COUNTA($AP131:$BG131)=0,IF(SUM($AG131:$AL131)/(0.01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10</v>
      </c>
      <c r="BI131" s="176">
        <f t="shared" ref="BI131:BI194" si="25">IF(manualHD="",IF(COUNTIF(AP131:BG131,"")=18,IFERROR(INDEX(thac0array,MATCH(IF(manualHD="",IF(SUM($AG131:$AL131)/(0.01+fixedhp)&lt;1/40,ROUND(fixedhp/4.5,0),IF(eightsider=1,IF((AND(fixedhp&gt;0,fixedhp&lt;4)),1.125,1),IF(eightsider&gt;1,eightsider+IF(twosider*1.5+threesider*2+foursider*2.5+fivesider*3+sixsider*3.5+sevensider*4+fixedhp&gt;3,1,0),IF(sevensider=1,0.875,0.5)))),manualHD),hitDiceThac0,0)),21),MIN(IFERROR(INDEX(thac0array,MATCH(IF(AZ131="",AP131,ROUND(AP131+AZ131/2,0)),hitDiceThac0,0)),21),IFERROR(INDEX(thac0array,MATCH(MAX(AQ131:AS131),fighterThac0,0)),21),IFERROR(INDEX(thac0array,MATCH(MAX(AW131:BA131),clericThac0,0)),21),IFERROR(INDEX(thac0array,MATCH(MAX(BB131:BC131),thiefThac0,0)),21),IFERROR(INDEX(thac0array,MATCH(MAX(BD131:BG131),magicUserThac0,0)),21))),IFERROR(INDEX(thac0array,MATCH(BM131,hitDiceThac0),0),BM131))</f>
        <v>10</v>
      </c>
      <c r="BJ131" s="182" t="str">
        <f t="shared" si="21"/>
        <v>10 - 80</v>
      </c>
      <c r="BK131" s="176">
        <f t="shared" si="22"/>
        <v>45</v>
      </c>
      <c r="BL131" s="176">
        <f t="shared" si="23"/>
        <v>10</v>
      </c>
      <c r="BM131" s="533"/>
      <c r="BN131" s="187">
        <v>4200</v>
      </c>
      <c r="BO131" s="187">
        <v>14</v>
      </c>
      <c r="BP131" s="178">
        <f t="shared" ref="BP131:BP194" si="26">BN131+BK131*BO131</f>
        <v>4830</v>
      </c>
      <c r="BQ131" s="420" t="str">
        <f t="shared" ref="BQ131:BQ194" si="27">IFERROR(INDEX(xpLevel,MATCH($BN131,xpThresholds,1)), "XI")</f>
        <v>VIII</v>
      </c>
      <c r="BR131" s="185"/>
      <c r="BS131" s="464" t="s">
        <v>9600</v>
      </c>
    </row>
    <row r="132" spans="1:71" ht="63.75" x14ac:dyDescent="0.2">
      <c r="A132" s="697">
        <v>130</v>
      </c>
      <c r="B132" s="286" t="s">
        <v>1303</v>
      </c>
      <c r="C132" s="286" t="s">
        <v>3884</v>
      </c>
      <c r="D132" s="258" t="s">
        <v>5497</v>
      </c>
      <c r="E132" s="736">
        <v>2</v>
      </c>
      <c r="F132" s="736">
        <v>1</v>
      </c>
      <c r="G132" s="737">
        <v>4</v>
      </c>
      <c r="H132" s="305" t="s">
        <v>5258</v>
      </c>
      <c r="I132" s="207" t="s">
        <v>2342</v>
      </c>
      <c r="J132" s="279" t="s">
        <v>3382</v>
      </c>
      <c r="K132" s="179" t="s">
        <v>5359</v>
      </c>
      <c r="L132" s="427" t="s">
        <v>5490</v>
      </c>
      <c r="M132" s="684">
        <v>26</v>
      </c>
      <c r="N132" s="685" t="s">
        <v>15710</v>
      </c>
      <c r="O132" s="684">
        <v>1300</v>
      </c>
      <c r="P132" s="179" t="s">
        <v>15771</v>
      </c>
      <c r="Q132" s="179">
        <v>2</v>
      </c>
      <c r="R132" s="180"/>
      <c r="S132" s="191">
        <v>13</v>
      </c>
      <c r="T132" s="191">
        <v>14</v>
      </c>
      <c r="U132" s="302">
        <v>4</v>
      </c>
      <c r="V132" s="302">
        <v>16</v>
      </c>
      <c r="W132" s="742">
        <v>12</v>
      </c>
      <c r="X132" s="184">
        <v>24</v>
      </c>
      <c r="Y132" s="184"/>
      <c r="Z132" s="184"/>
      <c r="AA132" s="184"/>
      <c r="AB132" s="219" t="s">
        <v>793</v>
      </c>
      <c r="AC132" s="419" t="s">
        <v>14081</v>
      </c>
      <c r="AD132" s="179" t="s">
        <v>6415</v>
      </c>
      <c r="AE132" s="179" t="s">
        <v>4251</v>
      </c>
      <c r="AF132" s="177">
        <v>0</v>
      </c>
      <c r="AG132" s="177">
        <v>0</v>
      </c>
      <c r="AH132" s="177">
        <v>0</v>
      </c>
      <c r="AI132" s="177">
        <v>0</v>
      </c>
      <c r="AJ132" s="177">
        <v>0</v>
      </c>
      <c r="AK132" s="177">
        <v>0</v>
      </c>
      <c r="AL132" s="385">
        <v>6</v>
      </c>
      <c r="AM132" s="177">
        <v>0</v>
      </c>
      <c r="AN132" s="177">
        <v>0</v>
      </c>
      <c r="AO132" s="182">
        <v>0</v>
      </c>
      <c r="AP132" s="180"/>
      <c r="AQ132" s="180"/>
      <c r="AR132" s="180"/>
      <c r="AS132" s="180"/>
      <c r="AT132" s="180"/>
      <c r="AU132" s="180"/>
      <c r="AV132" s="180"/>
      <c r="AW132" s="180"/>
      <c r="AX132" s="180"/>
      <c r="AY132" s="180"/>
      <c r="AZ132" s="180"/>
      <c r="BA132" s="180"/>
      <c r="BB132" s="180"/>
      <c r="BC132" s="180"/>
      <c r="BD132" s="180"/>
      <c r="BE132" s="180"/>
      <c r="BF132" s="180"/>
      <c r="BG132" s="180"/>
      <c r="BH132" s="176">
        <f t="shared" si="24"/>
        <v>6</v>
      </c>
      <c r="BI132" s="176">
        <f t="shared" si="25"/>
        <v>13</v>
      </c>
      <c r="BJ132" s="182" t="str">
        <f t="shared" ref="BJ132:BJ195" si="28">IF(SUM(AF132:AN132)=0,AO132,IF(AZ132="",SUM(AF132:AO132)&amp;" - "&amp;IF(OR(COUNTIF(AP132:BG132,"")=18,AP132&gt;0),ROUND(AF132*2+AG132*3+AH132*4+AI132*5+AJ132*6+AK132*7+AL132*8+AM132*10+AN132*12+AO132,0),ROUND((AF132*2+AG132*3+AH132*4+AI132*5+AJ132*6+AK132*7+AL132*8+AM132*10+AN132*12+AO132)/COUNTA(AQ132:BG132),0)),IF(BM132="",(AZ132-1)*1+SUM(AF132:AO132)&amp;" - "&amp;(AZ132-1)*4+ROUND(AF132*2+AG132*3+AH132*4+AI132*5+AJ132*6+AK132*7+AL132*8+AM132*10+AN132*12+AO132,0),SUM(AF132:AO132)&amp;" - "&amp;ROUND(AF132*2+AG132*3+AH132*4+AI132*5+AJ132*6+AK132*7+AL132*8+AM132*10+AN132*12+AO132,0))))</f>
        <v>6 - 48</v>
      </c>
      <c r="BK132" s="176">
        <f t="shared" ref="BK132:BK195" si="29">IF(SUM(AF132:AN132)=0,AO132,IF(AZ132="",ROUND(AVERAGE(SUM(AF132:AO132),IF(OR(COUNTIF(AP132:BG132,"")=18,AP132&gt;0),ROUND(AF132*2+AG132*3+AH132*4+AI132*5+AJ132*6+AK132*7+AL132*8+AM132*10+AN132*12+AO132,0),ROUND((AF132*2+AG132*3+AH132*4+AI132*5+AJ132*6+AK132*7+AL132*8+AM132*10+AN132*12+AO132)/COUNTA(AQ132:BG132),0))),0),IF(BM132="",ROUND(AVERAGE((AZ132-1)*1+SUM(AF132:AO132),(AZ132-1)*4+ROUND(AF132*2+AG132*3+AH132*4+AI132*5+AJ132*6+AK132*7+AL132*8+AM132*10+AN132*12+AO132,0)),0),ROUND(AVERAGE(SUM(AF132:AO132),ROUND(AF132*2+AG132*3+AH132*4+AI132*5+AJ132*6+AK132*7+AL132*8+AM132*10+AN132*12+AO132,0)),0))))</f>
        <v>27</v>
      </c>
      <c r="BL132" s="176">
        <f t="shared" ref="BL132:BL195" si="30">IF(SUM(AP132:BG132)=0,AL132+ROUNDDOWN(AO132/4.5,0)+IF(AF132*1.5+AG132*2+AH132*2.5+AI132*3+AJ132*3.5+AK132*4+AO132&gt;3,1,0),MAX(AP132:BG132))</f>
        <v>6</v>
      </c>
      <c r="BM132" s="533"/>
      <c r="BN132" s="187">
        <v>675</v>
      </c>
      <c r="BO132" s="187">
        <v>6</v>
      </c>
      <c r="BP132" s="178">
        <f t="shared" si="26"/>
        <v>837</v>
      </c>
      <c r="BQ132" s="420" t="str">
        <f t="shared" si="27"/>
        <v>VI</v>
      </c>
      <c r="BR132" s="185"/>
      <c r="BS132" s="464" t="s">
        <v>9599</v>
      </c>
    </row>
    <row r="133" spans="1:71" ht="63.75" x14ac:dyDescent="0.2">
      <c r="A133" s="696">
        <v>131</v>
      </c>
      <c r="B133" s="286" t="s">
        <v>1303</v>
      </c>
      <c r="C133" s="286" t="s">
        <v>3885</v>
      </c>
      <c r="D133" s="258" t="s">
        <v>5497</v>
      </c>
      <c r="E133" s="736">
        <v>5</v>
      </c>
      <c r="F133" s="736">
        <v>1</v>
      </c>
      <c r="G133" s="737">
        <v>4</v>
      </c>
      <c r="H133" s="305" t="s">
        <v>5258</v>
      </c>
      <c r="I133" s="207" t="s">
        <v>2342</v>
      </c>
      <c r="J133" s="279" t="s">
        <v>3382</v>
      </c>
      <c r="K133" s="179" t="s">
        <v>5359</v>
      </c>
      <c r="L133" s="427" t="s">
        <v>5490</v>
      </c>
      <c r="M133" s="684">
        <v>30</v>
      </c>
      <c r="N133" s="685" t="s">
        <v>15710</v>
      </c>
      <c r="O133" s="684">
        <v>2100</v>
      </c>
      <c r="P133" s="179" t="s">
        <v>15771</v>
      </c>
      <c r="Q133" s="179">
        <v>2</v>
      </c>
      <c r="R133" s="180"/>
      <c r="S133" s="191">
        <v>13</v>
      </c>
      <c r="T133" s="191">
        <v>14</v>
      </c>
      <c r="U133" s="302">
        <v>4</v>
      </c>
      <c r="V133" s="302">
        <v>16</v>
      </c>
      <c r="W133" s="742">
        <v>12</v>
      </c>
      <c r="X133" s="184">
        <v>24</v>
      </c>
      <c r="Y133" s="184"/>
      <c r="Z133" s="184"/>
      <c r="AA133" s="184"/>
      <c r="AB133" s="219" t="s">
        <v>793</v>
      </c>
      <c r="AC133" s="419" t="s">
        <v>14081</v>
      </c>
      <c r="AD133" s="179" t="s">
        <v>6415</v>
      </c>
      <c r="AE133" s="179" t="s">
        <v>4251</v>
      </c>
      <c r="AF133" s="177">
        <v>0</v>
      </c>
      <c r="AG133" s="177">
        <v>0</v>
      </c>
      <c r="AH133" s="177">
        <v>0</v>
      </c>
      <c r="AI133" s="177">
        <v>0</v>
      </c>
      <c r="AJ133" s="177">
        <v>0</v>
      </c>
      <c r="AK133" s="177">
        <v>0</v>
      </c>
      <c r="AL133" s="385">
        <v>7</v>
      </c>
      <c r="AM133" s="177">
        <v>0</v>
      </c>
      <c r="AN133" s="177">
        <v>0</v>
      </c>
      <c r="AO133" s="182">
        <v>0</v>
      </c>
      <c r="AP133" s="180"/>
      <c r="AQ133" s="180"/>
      <c r="AR133" s="180"/>
      <c r="AS133" s="180"/>
      <c r="AT133" s="180"/>
      <c r="AU133" s="180"/>
      <c r="AV133" s="180"/>
      <c r="AW133" s="180"/>
      <c r="AX133" s="180"/>
      <c r="AY133" s="180"/>
      <c r="AZ133" s="180"/>
      <c r="BA133" s="180"/>
      <c r="BB133" s="180"/>
      <c r="BC133" s="180"/>
      <c r="BD133" s="180"/>
      <c r="BE133" s="180"/>
      <c r="BF133" s="180"/>
      <c r="BG133" s="180"/>
      <c r="BH133" s="176">
        <f t="shared" si="24"/>
        <v>7</v>
      </c>
      <c r="BI133" s="176">
        <f t="shared" si="25"/>
        <v>13</v>
      </c>
      <c r="BJ133" s="182" t="str">
        <f t="shared" si="28"/>
        <v>7 - 56</v>
      </c>
      <c r="BK133" s="176">
        <f t="shared" si="29"/>
        <v>32</v>
      </c>
      <c r="BL133" s="176">
        <f t="shared" si="30"/>
        <v>7</v>
      </c>
      <c r="BM133" s="533"/>
      <c r="BN133" s="187">
        <v>1000</v>
      </c>
      <c r="BO133" s="187">
        <v>8</v>
      </c>
      <c r="BP133" s="178">
        <f t="shared" si="26"/>
        <v>1256</v>
      </c>
      <c r="BQ133" s="420" t="str">
        <f t="shared" si="27"/>
        <v>VI</v>
      </c>
      <c r="BR133" s="185"/>
      <c r="BS133" s="464" t="s">
        <v>9599</v>
      </c>
    </row>
    <row r="134" spans="1:71" ht="63.75" x14ac:dyDescent="0.2">
      <c r="A134" s="697">
        <v>132</v>
      </c>
      <c r="B134" s="286" t="s">
        <v>1303</v>
      </c>
      <c r="C134" s="286" t="s">
        <v>3886</v>
      </c>
      <c r="D134" s="258" t="s">
        <v>5497</v>
      </c>
      <c r="E134" s="736">
        <v>1</v>
      </c>
      <c r="F134" s="736">
        <v>1</v>
      </c>
      <c r="G134" s="737">
        <v>4</v>
      </c>
      <c r="H134" s="305" t="s">
        <v>5258</v>
      </c>
      <c r="I134" s="207" t="s">
        <v>2342</v>
      </c>
      <c r="J134" s="279" t="s">
        <v>3382</v>
      </c>
      <c r="K134" s="179" t="s">
        <v>5359</v>
      </c>
      <c r="L134" s="427" t="s">
        <v>5490</v>
      </c>
      <c r="M134" s="684">
        <v>34</v>
      </c>
      <c r="N134" s="685" t="s">
        <v>15710</v>
      </c>
      <c r="O134" s="684">
        <v>3100</v>
      </c>
      <c r="P134" s="179" t="s">
        <v>15771</v>
      </c>
      <c r="Q134" s="179">
        <v>2</v>
      </c>
      <c r="R134" s="180"/>
      <c r="S134" s="191">
        <v>13</v>
      </c>
      <c r="T134" s="191">
        <v>14</v>
      </c>
      <c r="U134" s="302">
        <v>4</v>
      </c>
      <c r="V134" s="302">
        <v>16</v>
      </c>
      <c r="W134" s="742">
        <v>12</v>
      </c>
      <c r="X134" s="184">
        <v>24</v>
      </c>
      <c r="Y134" s="184"/>
      <c r="Z134" s="184"/>
      <c r="AA134" s="184"/>
      <c r="AB134" s="219" t="s">
        <v>793</v>
      </c>
      <c r="AC134" s="419" t="s">
        <v>14081</v>
      </c>
      <c r="AD134" s="179" t="s">
        <v>6415</v>
      </c>
      <c r="AE134" s="179" t="s">
        <v>4251</v>
      </c>
      <c r="AF134" s="177">
        <v>0</v>
      </c>
      <c r="AG134" s="177">
        <v>0</v>
      </c>
      <c r="AH134" s="177">
        <v>0</v>
      </c>
      <c r="AI134" s="177">
        <v>0</v>
      </c>
      <c r="AJ134" s="177">
        <v>0</v>
      </c>
      <c r="AK134" s="177">
        <v>0</v>
      </c>
      <c r="AL134" s="385">
        <v>8</v>
      </c>
      <c r="AM134" s="177">
        <v>0</v>
      </c>
      <c r="AN134" s="177">
        <v>0</v>
      </c>
      <c r="AO134" s="182">
        <v>0</v>
      </c>
      <c r="AP134" s="180"/>
      <c r="AQ134" s="180"/>
      <c r="AR134" s="180"/>
      <c r="AS134" s="180"/>
      <c r="AT134" s="180"/>
      <c r="AU134" s="180"/>
      <c r="AV134" s="180"/>
      <c r="AW134" s="180"/>
      <c r="AX134" s="180"/>
      <c r="AY134" s="180"/>
      <c r="AZ134" s="180"/>
      <c r="BA134" s="180"/>
      <c r="BB134" s="180"/>
      <c r="BC134" s="180"/>
      <c r="BD134" s="180"/>
      <c r="BE134" s="180"/>
      <c r="BF134" s="180"/>
      <c r="BG134" s="180"/>
      <c r="BH134" s="176">
        <f t="shared" si="24"/>
        <v>8</v>
      </c>
      <c r="BI134" s="176">
        <f t="shared" si="25"/>
        <v>12</v>
      </c>
      <c r="BJ134" s="182" t="str">
        <f t="shared" si="28"/>
        <v>8 - 64</v>
      </c>
      <c r="BK134" s="176">
        <f t="shared" si="29"/>
        <v>36</v>
      </c>
      <c r="BL134" s="176">
        <f t="shared" si="30"/>
        <v>8</v>
      </c>
      <c r="BM134" s="533"/>
      <c r="BN134" s="187">
        <v>1550</v>
      </c>
      <c r="BO134" s="187">
        <v>10</v>
      </c>
      <c r="BP134" s="178">
        <f t="shared" si="26"/>
        <v>1910</v>
      </c>
      <c r="BQ134" s="420" t="str">
        <f t="shared" si="27"/>
        <v>VII</v>
      </c>
      <c r="BR134" s="185"/>
      <c r="BS134" s="464" t="s">
        <v>9599</v>
      </c>
    </row>
    <row r="135" spans="1:71" ht="51" x14ac:dyDescent="0.2">
      <c r="A135" s="696">
        <v>133</v>
      </c>
      <c r="B135" s="286" t="s">
        <v>1304</v>
      </c>
      <c r="C135" s="286" t="s">
        <v>3887</v>
      </c>
      <c r="D135" s="258" t="s">
        <v>5497</v>
      </c>
      <c r="E135" s="736">
        <v>2</v>
      </c>
      <c r="F135" s="736">
        <v>1</v>
      </c>
      <c r="G135" s="737">
        <v>4</v>
      </c>
      <c r="H135" s="305" t="s">
        <v>3340</v>
      </c>
      <c r="I135" s="207" t="s">
        <v>2342</v>
      </c>
      <c r="J135" s="279" t="s">
        <v>3383</v>
      </c>
      <c r="K135" s="179" t="s">
        <v>4807</v>
      </c>
      <c r="L135" s="427" t="s">
        <v>5490</v>
      </c>
      <c r="M135" s="684">
        <v>37</v>
      </c>
      <c r="N135" s="685" t="s">
        <v>15710</v>
      </c>
      <c r="O135" s="684">
        <v>4000</v>
      </c>
      <c r="P135" s="179" t="s">
        <v>15771</v>
      </c>
      <c r="Q135" s="179">
        <v>0</v>
      </c>
      <c r="R135" s="180"/>
      <c r="S135" s="191">
        <v>15</v>
      </c>
      <c r="T135" s="191">
        <v>16</v>
      </c>
      <c r="U135" s="303">
        <v>8</v>
      </c>
      <c r="V135" s="303">
        <v>18</v>
      </c>
      <c r="W135" s="742">
        <v>9</v>
      </c>
      <c r="X135" s="184">
        <v>24</v>
      </c>
      <c r="Y135" s="184"/>
      <c r="Z135" s="184"/>
      <c r="AA135" s="184"/>
      <c r="AB135" s="219" t="s">
        <v>793</v>
      </c>
      <c r="AC135" s="419" t="s">
        <v>14082</v>
      </c>
      <c r="AD135" s="179" t="s">
        <v>6415</v>
      </c>
      <c r="AE135" s="179" t="s">
        <v>4249</v>
      </c>
      <c r="AF135" s="177">
        <v>0</v>
      </c>
      <c r="AG135" s="177">
        <v>0</v>
      </c>
      <c r="AH135" s="177">
        <v>0</v>
      </c>
      <c r="AI135" s="177">
        <v>0</v>
      </c>
      <c r="AJ135" s="177">
        <v>0</v>
      </c>
      <c r="AK135" s="177">
        <v>0</v>
      </c>
      <c r="AL135" s="385">
        <v>8</v>
      </c>
      <c r="AM135" s="177">
        <v>0</v>
      </c>
      <c r="AN135" s="177">
        <v>0</v>
      </c>
      <c r="AO135" s="182">
        <v>0</v>
      </c>
      <c r="AP135" s="180"/>
      <c r="AQ135" s="180"/>
      <c r="AR135" s="180"/>
      <c r="AS135" s="180"/>
      <c r="AT135" s="180"/>
      <c r="AU135" s="180"/>
      <c r="AV135" s="180"/>
      <c r="AW135" s="180"/>
      <c r="AX135" s="180"/>
      <c r="AY135" s="180"/>
      <c r="AZ135" s="180"/>
      <c r="BA135" s="180"/>
      <c r="BB135" s="180"/>
      <c r="BC135" s="180"/>
      <c r="BD135" s="180"/>
      <c r="BE135" s="180"/>
      <c r="BF135" s="180"/>
      <c r="BG135" s="180"/>
      <c r="BH135" s="176">
        <f t="shared" si="24"/>
        <v>8</v>
      </c>
      <c r="BI135" s="176">
        <f t="shared" si="25"/>
        <v>12</v>
      </c>
      <c r="BJ135" s="182" t="str">
        <f t="shared" si="28"/>
        <v>8 - 64</v>
      </c>
      <c r="BK135" s="176">
        <f t="shared" si="29"/>
        <v>36</v>
      </c>
      <c r="BL135" s="176">
        <f t="shared" si="30"/>
        <v>8</v>
      </c>
      <c r="BM135" s="533"/>
      <c r="BN135" s="187">
        <v>2100</v>
      </c>
      <c r="BO135" s="187">
        <v>10</v>
      </c>
      <c r="BP135" s="178">
        <f t="shared" si="26"/>
        <v>2460</v>
      </c>
      <c r="BQ135" s="420" t="str">
        <f t="shared" si="27"/>
        <v>VII</v>
      </c>
      <c r="BR135" s="185"/>
      <c r="BS135" s="464" t="s">
        <v>9599</v>
      </c>
    </row>
    <row r="136" spans="1:71" ht="51" x14ac:dyDescent="0.2">
      <c r="A136" s="696">
        <v>134</v>
      </c>
      <c r="B136" s="286" t="s">
        <v>1304</v>
      </c>
      <c r="C136" s="286" t="s">
        <v>3888</v>
      </c>
      <c r="D136" s="258" t="s">
        <v>5497</v>
      </c>
      <c r="E136" s="736">
        <v>5</v>
      </c>
      <c r="F136" s="736">
        <v>1</v>
      </c>
      <c r="G136" s="737">
        <v>4</v>
      </c>
      <c r="H136" s="305" t="s">
        <v>3340</v>
      </c>
      <c r="I136" s="207" t="s">
        <v>2342</v>
      </c>
      <c r="J136" s="279" t="s">
        <v>3383</v>
      </c>
      <c r="K136" s="179" t="s">
        <v>4807</v>
      </c>
      <c r="L136" s="427" t="s">
        <v>5490</v>
      </c>
      <c r="M136" s="684">
        <v>42</v>
      </c>
      <c r="N136" s="685" t="s">
        <v>15710</v>
      </c>
      <c r="O136" s="684">
        <v>5800</v>
      </c>
      <c r="P136" s="179" t="s">
        <v>15771</v>
      </c>
      <c r="Q136" s="179">
        <v>0</v>
      </c>
      <c r="R136" s="180"/>
      <c r="S136" s="191">
        <v>15</v>
      </c>
      <c r="T136" s="191">
        <v>16</v>
      </c>
      <c r="U136" s="303">
        <v>8</v>
      </c>
      <c r="V136" s="303">
        <v>18</v>
      </c>
      <c r="W136" s="742">
        <v>9</v>
      </c>
      <c r="X136" s="184">
        <v>24</v>
      </c>
      <c r="Y136" s="184"/>
      <c r="Z136" s="184"/>
      <c r="AA136" s="184"/>
      <c r="AB136" s="219" t="s">
        <v>793</v>
      </c>
      <c r="AC136" s="419" t="s">
        <v>14082</v>
      </c>
      <c r="AD136" s="179" t="s">
        <v>6415</v>
      </c>
      <c r="AE136" s="179" t="s">
        <v>4249</v>
      </c>
      <c r="AF136" s="177">
        <v>0</v>
      </c>
      <c r="AG136" s="177">
        <v>0</v>
      </c>
      <c r="AH136" s="177">
        <v>0</v>
      </c>
      <c r="AI136" s="177">
        <v>0</v>
      </c>
      <c r="AJ136" s="177">
        <v>0</v>
      </c>
      <c r="AK136" s="177">
        <v>0</v>
      </c>
      <c r="AL136" s="385">
        <v>9</v>
      </c>
      <c r="AM136" s="177">
        <v>0</v>
      </c>
      <c r="AN136" s="177">
        <v>0</v>
      </c>
      <c r="AO136" s="182">
        <v>0</v>
      </c>
      <c r="AP136" s="180"/>
      <c r="AQ136" s="180"/>
      <c r="AR136" s="180"/>
      <c r="AS136" s="180"/>
      <c r="AT136" s="180"/>
      <c r="AU136" s="180"/>
      <c r="AV136" s="180"/>
      <c r="AW136" s="180"/>
      <c r="AX136" s="180"/>
      <c r="AY136" s="180"/>
      <c r="AZ136" s="180"/>
      <c r="BA136" s="180"/>
      <c r="BB136" s="180"/>
      <c r="BC136" s="180"/>
      <c r="BD136" s="180"/>
      <c r="BE136" s="180"/>
      <c r="BF136" s="180"/>
      <c r="BG136" s="180"/>
      <c r="BH136" s="176">
        <f t="shared" si="24"/>
        <v>9</v>
      </c>
      <c r="BI136" s="176">
        <f t="shared" si="25"/>
        <v>12</v>
      </c>
      <c r="BJ136" s="182" t="str">
        <f t="shared" si="28"/>
        <v>9 - 72</v>
      </c>
      <c r="BK136" s="176">
        <f t="shared" si="29"/>
        <v>41</v>
      </c>
      <c r="BL136" s="176">
        <f t="shared" si="30"/>
        <v>9</v>
      </c>
      <c r="BM136" s="533"/>
      <c r="BN136" s="187">
        <v>3200</v>
      </c>
      <c r="BO136" s="187">
        <v>12</v>
      </c>
      <c r="BP136" s="178">
        <f t="shared" si="26"/>
        <v>3692</v>
      </c>
      <c r="BQ136" s="420" t="str">
        <f t="shared" si="27"/>
        <v>VIII</v>
      </c>
      <c r="BR136" s="185"/>
      <c r="BS136" s="464" t="s">
        <v>9599</v>
      </c>
    </row>
    <row r="137" spans="1:71" ht="51" x14ac:dyDescent="0.2">
      <c r="A137" s="697">
        <v>135</v>
      </c>
      <c r="B137" s="286" t="s">
        <v>1304</v>
      </c>
      <c r="C137" s="286" t="s">
        <v>3889</v>
      </c>
      <c r="D137" s="258" t="s">
        <v>5497</v>
      </c>
      <c r="E137" s="736">
        <v>1</v>
      </c>
      <c r="F137" s="736">
        <v>1</v>
      </c>
      <c r="G137" s="737">
        <v>4</v>
      </c>
      <c r="H137" s="305" t="s">
        <v>3340</v>
      </c>
      <c r="I137" s="207" t="s">
        <v>2342</v>
      </c>
      <c r="J137" s="279" t="s">
        <v>3383</v>
      </c>
      <c r="K137" s="179" t="s">
        <v>4807</v>
      </c>
      <c r="L137" s="427" t="s">
        <v>5490</v>
      </c>
      <c r="M137" s="684">
        <v>47</v>
      </c>
      <c r="N137" s="685" t="s">
        <v>15710</v>
      </c>
      <c r="O137" s="684">
        <v>7900</v>
      </c>
      <c r="P137" s="179" t="s">
        <v>15771</v>
      </c>
      <c r="Q137" s="179">
        <v>0</v>
      </c>
      <c r="R137" s="180"/>
      <c r="S137" s="191">
        <v>15</v>
      </c>
      <c r="T137" s="191">
        <v>16</v>
      </c>
      <c r="U137" s="303">
        <v>8</v>
      </c>
      <c r="V137" s="303">
        <v>18</v>
      </c>
      <c r="W137" s="742">
        <v>9</v>
      </c>
      <c r="X137" s="184">
        <v>24</v>
      </c>
      <c r="Y137" s="184"/>
      <c r="Z137" s="184"/>
      <c r="AA137" s="184"/>
      <c r="AB137" s="219" t="s">
        <v>793</v>
      </c>
      <c r="AC137" s="419" t="s">
        <v>14082</v>
      </c>
      <c r="AD137" s="179" t="s">
        <v>6415</v>
      </c>
      <c r="AE137" s="179" t="s">
        <v>4249</v>
      </c>
      <c r="AF137" s="177">
        <v>0</v>
      </c>
      <c r="AG137" s="177">
        <v>0</v>
      </c>
      <c r="AH137" s="177">
        <v>0</v>
      </c>
      <c r="AI137" s="177">
        <v>0</v>
      </c>
      <c r="AJ137" s="177">
        <v>0</v>
      </c>
      <c r="AK137" s="177">
        <v>0</v>
      </c>
      <c r="AL137" s="385">
        <v>10</v>
      </c>
      <c r="AM137" s="177">
        <v>0</v>
      </c>
      <c r="AN137" s="177">
        <v>0</v>
      </c>
      <c r="AO137" s="182">
        <v>0</v>
      </c>
      <c r="AP137" s="180"/>
      <c r="AQ137" s="180"/>
      <c r="AR137" s="180"/>
      <c r="AS137" s="180"/>
      <c r="AT137" s="180"/>
      <c r="AU137" s="180"/>
      <c r="AV137" s="180"/>
      <c r="AW137" s="180"/>
      <c r="AX137" s="180"/>
      <c r="AY137" s="180"/>
      <c r="AZ137" s="180"/>
      <c r="BA137" s="180"/>
      <c r="BB137" s="180"/>
      <c r="BC137" s="180"/>
      <c r="BD137" s="180"/>
      <c r="BE137" s="180"/>
      <c r="BF137" s="180"/>
      <c r="BG137" s="180"/>
      <c r="BH137" s="176">
        <f t="shared" si="24"/>
        <v>10</v>
      </c>
      <c r="BI137" s="176">
        <f t="shared" si="25"/>
        <v>10</v>
      </c>
      <c r="BJ137" s="182" t="str">
        <f t="shared" si="28"/>
        <v>10 - 80</v>
      </c>
      <c r="BK137" s="176">
        <f t="shared" si="29"/>
        <v>45</v>
      </c>
      <c r="BL137" s="176">
        <f t="shared" si="30"/>
        <v>10</v>
      </c>
      <c r="BM137" s="533"/>
      <c r="BN137" s="187">
        <v>4800</v>
      </c>
      <c r="BO137" s="187">
        <v>14</v>
      </c>
      <c r="BP137" s="178">
        <f t="shared" si="26"/>
        <v>5430</v>
      </c>
      <c r="BQ137" s="420" t="str">
        <f t="shared" si="27"/>
        <v>VIII</v>
      </c>
      <c r="BR137" s="185"/>
      <c r="BS137" s="464" t="s">
        <v>9599</v>
      </c>
    </row>
    <row r="138" spans="1:71" ht="51" x14ac:dyDescent="0.2">
      <c r="A138" s="696">
        <v>136</v>
      </c>
      <c r="B138" s="286" t="s">
        <v>1305</v>
      </c>
      <c r="C138" s="286" t="s">
        <v>3890</v>
      </c>
      <c r="D138" s="258" t="s">
        <v>5497</v>
      </c>
      <c r="E138" s="736">
        <v>2</v>
      </c>
      <c r="F138" s="736">
        <v>1</v>
      </c>
      <c r="G138" s="737">
        <v>4</v>
      </c>
      <c r="H138" s="305" t="s">
        <v>3339</v>
      </c>
      <c r="I138" s="207" t="s">
        <v>2342</v>
      </c>
      <c r="J138" s="279" t="s">
        <v>3384</v>
      </c>
      <c r="K138" s="179" t="s">
        <v>4808</v>
      </c>
      <c r="L138" s="427" t="s">
        <v>5490</v>
      </c>
      <c r="M138" s="684">
        <v>33</v>
      </c>
      <c r="N138" s="685" t="s">
        <v>15710</v>
      </c>
      <c r="O138" s="684">
        <v>2400</v>
      </c>
      <c r="P138" s="179" t="s">
        <v>15771</v>
      </c>
      <c r="Q138" s="179">
        <v>1</v>
      </c>
      <c r="R138" s="180"/>
      <c r="S138" s="191">
        <v>13</v>
      </c>
      <c r="T138" s="191">
        <v>14</v>
      </c>
      <c r="U138" s="302">
        <v>4</v>
      </c>
      <c r="V138" s="302">
        <v>16</v>
      </c>
      <c r="W138" s="742">
        <v>9</v>
      </c>
      <c r="X138" s="184">
        <v>24</v>
      </c>
      <c r="Y138" s="184"/>
      <c r="Z138" s="184"/>
      <c r="AA138" s="184"/>
      <c r="AB138" s="219" t="s">
        <v>793</v>
      </c>
      <c r="AC138" s="419" t="s">
        <v>14083</v>
      </c>
      <c r="AD138" s="179" t="s">
        <v>6415</v>
      </c>
      <c r="AE138" s="179" t="s">
        <v>4252</v>
      </c>
      <c r="AF138" s="177">
        <v>0</v>
      </c>
      <c r="AG138" s="177">
        <v>0</v>
      </c>
      <c r="AH138" s="177">
        <v>0</v>
      </c>
      <c r="AI138" s="177">
        <v>0</v>
      </c>
      <c r="AJ138" s="177">
        <v>0</v>
      </c>
      <c r="AK138" s="177">
        <v>0</v>
      </c>
      <c r="AL138" s="385">
        <v>7</v>
      </c>
      <c r="AM138" s="177">
        <v>0</v>
      </c>
      <c r="AN138" s="177">
        <v>0</v>
      </c>
      <c r="AO138" s="182">
        <v>0</v>
      </c>
      <c r="AP138" s="180"/>
      <c r="AQ138" s="180"/>
      <c r="AR138" s="180"/>
      <c r="AS138" s="180"/>
      <c r="AT138" s="180"/>
      <c r="AU138" s="180"/>
      <c r="AV138" s="180"/>
      <c r="AW138" s="180"/>
      <c r="AX138" s="180"/>
      <c r="AY138" s="180"/>
      <c r="AZ138" s="180"/>
      <c r="BA138" s="180"/>
      <c r="BB138" s="180"/>
      <c r="BC138" s="180"/>
      <c r="BD138" s="180"/>
      <c r="BE138" s="180"/>
      <c r="BF138" s="180"/>
      <c r="BG138" s="180"/>
      <c r="BH138" s="176">
        <f t="shared" si="24"/>
        <v>7</v>
      </c>
      <c r="BI138" s="176">
        <f t="shared" si="25"/>
        <v>13</v>
      </c>
      <c r="BJ138" s="182" t="str">
        <f t="shared" si="28"/>
        <v>7 - 56</v>
      </c>
      <c r="BK138" s="176">
        <f t="shared" si="29"/>
        <v>32</v>
      </c>
      <c r="BL138" s="176">
        <f t="shared" si="30"/>
        <v>7</v>
      </c>
      <c r="BM138" s="533"/>
      <c r="BN138" s="187">
        <v>1000</v>
      </c>
      <c r="BO138" s="187">
        <v>8</v>
      </c>
      <c r="BP138" s="178">
        <f t="shared" si="26"/>
        <v>1256</v>
      </c>
      <c r="BQ138" s="420" t="str">
        <f t="shared" si="27"/>
        <v>VI</v>
      </c>
      <c r="BR138" s="185"/>
      <c r="BS138" s="464" t="s">
        <v>9599</v>
      </c>
    </row>
    <row r="139" spans="1:71" ht="51" x14ac:dyDescent="0.2">
      <c r="A139" s="697">
        <v>137</v>
      </c>
      <c r="B139" s="286" t="s">
        <v>1305</v>
      </c>
      <c r="C139" s="286" t="s">
        <v>3891</v>
      </c>
      <c r="D139" s="258" t="s">
        <v>5497</v>
      </c>
      <c r="E139" s="736">
        <v>5</v>
      </c>
      <c r="F139" s="736">
        <v>1</v>
      </c>
      <c r="G139" s="737">
        <v>4</v>
      </c>
      <c r="H139" s="305" t="s">
        <v>3339</v>
      </c>
      <c r="I139" s="207" t="s">
        <v>2342</v>
      </c>
      <c r="J139" s="279" t="s">
        <v>3384</v>
      </c>
      <c r="K139" s="179" t="s">
        <v>4808</v>
      </c>
      <c r="L139" s="427" t="s">
        <v>5490</v>
      </c>
      <c r="M139" s="684">
        <v>36</v>
      </c>
      <c r="N139" s="685" t="s">
        <v>15710</v>
      </c>
      <c r="O139" s="684">
        <v>3600</v>
      </c>
      <c r="P139" s="179" t="s">
        <v>15771</v>
      </c>
      <c r="Q139" s="179">
        <v>1</v>
      </c>
      <c r="R139" s="180"/>
      <c r="S139" s="191">
        <v>13</v>
      </c>
      <c r="T139" s="191">
        <v>14</v>
      </c>
      <c r="U139" s="302">
        <v>4</v>
      </c>
      <c r="V139" s="302">
        <v>16</v>
      </c>
      <c r="W139" s="742">
        <v>9</v>
      </c>
      <c r="X139" s="184">
        <v>24</v>
      </c>
      <c r="Y139" s="184"/>
      <c r="Z139" s="184"/>
      <c r="AA139" s="184"/>
      <c r="AB139" s="219" t="s">
        <v>793</v>
      </c>
      <c r="AC139" s="419" t="s">
        <v>14083</v>
      </c>
      <c r="AD139" s="179" t="s">
        <v>6415</v>
      </c>
      <c r="AE139" s="179" t="s">
        <v>4252</v>
      </c>
      <c r="AF139" s="177">
        <v>0</v>
      </c>
      <c r="AG139" s="177">
        <v>0</v>
      </c>
      <c r="AH139" s="177">
        <v>0</v>
      </c>
      <c r="AI139" s="177">
        <v>0</v>
      </c>
      <c r="AJ139" s="177">
        <v>0</v>
      </c>
      <c r="AK139" s="177">
        <v>0</v>
      </c>
      <c r="AL139" s="385">
        <v>8</v>
      </c>
      <c r="AM139" s="177">
        <v>0</v>
      </c>
      <c r="AN139" s="177">
        <v>0</v>
      </c>
      <c r="AO139" s="182">
        <v>0</v>
      </c>
      <c r="AP139" s="180"/>
      <c r="AQ139" s="180"/>
      <c r="AR139" s="180"/>
      <c r="AS139" s="180"/>
      <c r="AT139" s="180"/>
      <c r="AU139" s="180"/>
      <c r="AV139" s="180"/>
      <c r="AW139" s="180"/>
      <c r="AX139" s="180"/>
      <c r="AY139" s="180"/>
      <c r="AZ139" s="180"/>
      <c r="BA139" s="180"/>
      <c r="BB139" s="180"/>
      <c r="BC139" s="180"/>
      <c r="BD139" s="180"/>
      <c r="BE139" s="180"/>
      <c r="BF139" s="180"/>
      <c r="BG139" s="180"/>
      <c r="BH139" s="176">
        <f t="shared" si="24"/>
        <v>8</v>
      </c>
      <c r="BI139" s="176">
        <f t="shared" si="25"/>
        <v>12</v>
      </c>
      <c r="BJ139" s="182" t="str">
        <f t="shared" si="28"/>
        <v>8 - 64</v>
      </c>
      <c r="BK139" s="176">
        <f t="shared" si="29"/>
        <v>36</v>
      </c>
      <c r="BL139" s="176">
        <f t="shared" si="30"/>
        <v>8</v>
      </c>
      <c r="BM139" s="533"/>
      <c r="BN139" s="187">
        <v>1550</v>
      </c>
      <c r="BO139" s="187">
        <v>10</v>
      </c>
      <c r="BP139" s="178">
        <f t="shared" si="26"/>
        <v>1910</v>
      </c>
      <c r="BQ139" s="420" t="str">
        <f t="shared" si="27"/>
        <v>VII</v>
      </c>
      <c r="BR139" s="185"/>
      <c r="BS139" s="464" t="s">
        <v>9599</v>
      </c>
    </row>
    <row r="140" spans="1:71" ht="51" x14ac:dyDescent="0.2">
      <c r="A140" s="696">
        <v>138</v>
      </c>
      <c r="B140" s="286" t="s">
        <v>1305</v>
      </c>
      <c r="C140" s="286" t="s">
        <v>3892</v>
      </c>
      <c r="D140" s="258" t="s">
        <v>5497</v>
      </c>
      <c r="E140" s="736">
        <v>1</v>
      </c>
      <c r="F140" s="736">
        <v>1</v>
      </c>
      <c r="G140" s="737">
        <v>4</v>
      </c>
      <c r="H140" s="305" t="s">
        <v>3339</v>
      </c>
      <c r="I140" s="207" t="s">
        <v>2342</v>
      </c>
      <c r="J140" s="279" t="s">
        <v>3384</v>
      </c>
      <c r="K140" s="179" t="s">
        <v>4808</v>
      </c>
      <c r="L140" s="427" t="s">
        <v>5490</v>
      </c>
      <c r="M140" s="684">
        <v>40</v>
      </c>
      <c r="N140" s="685" t="s">
        <v>15710</v>
      </c>
      <c r="O140" s="684">
        <v>5200</v>
      </c>
      <c r="P140" s="179" t="s">
        <v>15771</v>
      </c>
      <c r="Q140" s="179">
        <v>1</v>
      </c>
      <c r="R140" s="180"/>
      <c r="S140" s="191">
        <v>13</v>
      </c>
      <c r="T140" s="191">
        <v>14</v>
      </c>
      <c r="U140" s="302">
        <v>4</v>
      </c>
      <c r="V140" s="302">
        <v>16</v>
      </c>
      <c r="W140" s="742">
        <v>9</v>
      </c>
      <c r="X140" s="184">
        <v>24</v>
      </c>
      <c r="Y140" s="184"/>
      <c r="Z140" s="184"/>
      <c r="AA140" s="184"/>
      <c r="AB140" s="219" t="s">
        <v>793</v>
      </c>
      <c r="AC140" s="419" t="s">
        <v>14083</v>
      </c>
      <c r="AD140" s="179" t="s">
        <v>6415</v>
      </c>
      <c r="AE140" s="179" t="s">
        <v>4252</v>
      </c>
      <c r="AF140" s="177">
        <v>0</v>
      </c>
      <c r="AG140" s="177">
        <v>0</v>
      </c>
      <c r="AH140" s="177">
        <v>0</v>
      </c>
      <c r="AI140" s="177">
        <v>0</v>
      </c>
      <c r="AJ140" s="177">
        <v>0</v>
      </c>
      <c r="AK140" s="177">
        <v>0</v>
      </c>
      <c r="AL140" s="385">
        <v>9</v>
      </c>
      <c r="AM140" s="177">
        <v>0</v>
      </c>
      <c r="AN140" s="177">
        <v>0</v>
      </c>
      <c r="AO140" s="182">
        <v>0</v>
      </c>
      <c r="AP140" s="180"/>
      <c r="AQ140" s="180"/>
      <c r="AR140" s="180"/>
      <c r="AS140" s="180"/>
      <c r="AT140" s="180"/>
      <c r="AU140" s="180"/>
      <c r="AV140" s="180"/>
      <c r="AW140" s="180"/>
      <c r="AX140" s="180"/>
      <c r="AY140" s="180"/>
      <c r="AZ140" s="180"/>
      <c r="BA140" s="180"/>
      <c r="BB140" s="180"/>
      <c r="BC140" s="180"/>
      <c r="BD140" s="180"/>
      <c r="BE140" s="180"/>
      <c r="BF140" s="180"/>
      <c r="BG140" s="180"/>
      <c r="BH140" s="176">
        <f t="shared" si="24"/>
        <v>9</v>
      </c>
      <c r="BI140" s="176">
        <f t="shared" si="25"/>
        <v>12</v>
      </c>
      <c r="BJ140" s="182" t="str">
        <f t="shared" si="28"/>
        <v>9 - 72</v>
      </c>
      <c r="BK140" s="176">
        <f t="shared" si="29"/>
        <v>41</v>
      </c>
      <c r="BL140" s="176">
        <f t="shared" si="30"/>
        <v>9</v>
      </c>
      <c r="BM140" s="533"/>
      <c r="BN140" s="187">
        <v>2400</v>
      </c>
      <c r="BO140" s="187">
        <v>12</v>
      </c>
      <c r="BP140" s="178">
        <f t="shared" si="26"/>
        <v>2892</v>
      </c>
      <c r="BQ140" s="420" t="str">
        <f t="shared" si="27"/>
        <v>VII</v>
      </c>
      <c r="BR140" s="185"/>
      <c r="BS140" s="464" t="s">
        <v>9599</v>
      </c>
    </row>
    <row r="141" spans="1:71" ht="51" x14ac:dyDescent="0.2">
      <c r="A141" s="696">
        <v>139</v>
      </c>
      <c r="B141" s="286" t="s">
        <v>1306</v>
      </c>
      <c r="C141" s="286" t="s">
        <v>3893</v>
      </c>
      <c r="D141" s="258" t="s">
        <v>5497</v>
      </c>
      <c r="E141" s="736">
        <v>2</v>
      </c>
      <c r="F141" s="736">
        <v>1</v>
      </c>
      <c r="G141" s="737">
        <v>3</v>
      </c>
      <c r="H141" s="305" t="s">
        <v>3341</v>
      </c>
      <c r="I141" s="207" t="s">
        <v>2342</v>
      </c>
      <c r="J141" s="279" t="s">
        <v>3385</v>
      </c>
      <c r="K141" s="179" t="s">
        <v>4809</v>
      </c>
      <c r="L141" s="427" t="s">
        <v>5490</v>
      </c>
      <c r="M141" s="684">
        <v>49</v>
      </c>
      <c r="N141" s="685" t="s">
        <v>15710</v>
      </c>
      <c r="O141" s="684">
        <v>5800</v>
      </c>
      <c r="P141" s="427"/>
      <c r="Q141" s="179">
        <v>-2</v>
      </c>
      <c r="R141" s="180"/>
      <c r="S141" s="179">
        <v>17</v>
      </c>
      <c r="T141" s="179">
        <v>18</v>
      </c>
      <c r="U141" s="303">
        <v>8</v>
      </c>
      <c r="V141" s="303">
        <v>18</v>
      </c>
      <c r="W141" s="742">
        <v>12</v>
      </c>
      <c r="X141" s="184">
        <v>30</v>
      </c>
      <c r="Y141" s="184"/>
      <c r="Z141" s="184"/>
      <c r="AA141" s="184"/>
      <c r="AB141" s="219" t="s">
        <v>793</v>
      </c>
      <c r="AC141" s="419" t="s">
        <v>14084</v>
      </c>
      <c r="AD141" s="179" t="s">
        <v>6415</v>
      </c>
      <c r="AE141" s="179" t="s">
        <v>4249</v>
      </c>
      <c r="AF141" s="177">
        <v>0</v>
      </c>
      <c r="AG141" s="177">
        <v>0</v>
      </c>
      <c r="AH141" s="177">
        <v>0</v>
      </c>
      <c r="AI141" s="177">
        <v>0</v>
      </c>
      <c r="AJ141" s="177">
        <v>0</v>
      </c>
      <c r="AK141" s="177">
        <v>0</v>
      </c>
      <c r="AL141" s="385">
        <v>10</v>
      </c>
      <c r="AM141" s="177">
        <v>0</v>
      </c>
      <c r="AN141" s="177">
        <v>0</v>
      </c>
      <c r="AO141" s="182">
        <v>0</v>
      </c>
      <c r="AP141" s="180"/>
      <c r="AQ141" s="180"/>
      <c r="AR141" s="180"/>
      <c r="AS141" s="180"/>
      <c r="AT141" s="180"/>
      <c r="AU141" s="180"/>
      <c r="AV141" s="180"/>
      <c r="AW141" s="180"/>
      <c r="AX141" s="180"/>
      <c r="AY141" s="180"/>
      <c r="AZ141" s="180"/>
      <c r="BA141" s="180"/>
      <c r="BB141" s="180"/>
      <c r="BC141" s="180"/>
      <c r="BD141" s="180"/>
      <c r="BE141" s="180"/>
      <c r="BF141" s="180"/>
      <c r="BG141" s="180"/>
      <c r="BH141" s="176">
        <f t="shared" si="24"/>
        <v>10</v>
      </c>
      <c r="BI141" s="176">
        <f t="shared" si="25"/>
        <v>10</v>
      </c>
      <c r="BJ141" s="182" t="str">
        <f t="shared" si="28"/>
        <v>10 - 80</v>
      </c>
      <c r="BK141" s="176">
        <f t="shared" si="29"/>
        <v>45</v>
      </c>
      <c r="BL141" s="176">
        <f t="shared" si="30"/>
        <v>10</v>
      </c>
      <c r="BM141" s="533"/>
      <c r="BN141" s="187">
        <v>6000</v>
      </c>
      <c r="BO141" s="187">
        <v>14</v>
      </c>
      <c r="BP141" s="178">
        <f t="shared" si="26"/>
        <v>6630</v>
      </c>
      <c r="BQ141" s="420" t="str">
        <f t="shared" si="27"/>
        <v>IX</v>
      </c>
      <c r="BR141" s="185"/>
      <c r="BS141" s="464" t="s">
        <v>9602</v>
      </c>
    </row>
    <row r="142" spans="1:71" ht="51" x14ac:dyDescent="0.2">
      <c r="A142" s="697">
        <v>140</v>
      </c>
      <c r="B142" s="286" t="s">
        <v>1306</v>
      </c>
      <c r="C142" s="286" t="s">
        <v>3894</v>
      </c>
      <c r="D142" s="258" t="s">
        <v>5497</v>
      </c>
      <c r="E142" s="736">
        <v>5</v>
      </c>
      <c r="F142" s="736">
        <v>1</v>
      </c>
      <c r="G142" s="737">
        <v>3</v>
      </c>
      <c r="H142" s="305" t="s">
        <v>3341</v>
      </c>
      <c r="I142" s="207" t="s">
        <v>2342</v>
      </c>
      <c r="J142" s="279" t="s">
        <v>3385</v>
      </c>
      <c r="K142" s="179" t="s">
        <v>4809</v>
      </c>
      <c r="L142" s="427" t="s">
        <v>5490</v>
      </c>
      <c r="M142" s="684">
        <v>54</v>
      </c>
      <c r="N142" s="685" t="s">
        <v>15710</v>
      </c>
      <c r="O142" s="684">
        <v>6200</v>
      </c>
      <c r="P142" s="427"/>
      <c r="Q142" s="179">
        <v>-2</v>
      </c>
      <c r="R142" s="180"/>
      <c r="S142" s="179">
        <v>17</v>
      </c>
      <c r="T142" s="179">
        <v>18</v>
      </c>
      <c r="U142" s="303">
        <v>8</v>
      </c>
      <c r="V142" s="303">
        <v>18</v>
      </c>
      <c r="W142" s="742">
        <v>12</v>
      </c>
      <c r="X142" s="184">
        <v>30</v>
      </c>
      <c r="Y142" s="184"/>
      <c r="Z142" s="184"/>
      <c r="AA142" s="184"/>
      <c r="AB142" s="219" t="s">
        <v>793</v>
      </c>
      <c r="AC142" s="419" t="s">
        <v>14084</v>
      </c>
      <c r="AD142" s="179" t="s">
        <v>6415</v>
      </c>
      <c r="AE142" s="179" t="s">
        <v>4249</v>
      </c>
      <c r="AF142" s="177">
        <v>0</v>
      </c>
      <c r="AG142" s="177">
        <v>0</v>
      </c>
      <c r="AH142" s="177">
        <v>0</v>
      </c>
      <c r="AI142" s="177">
        <v>0</v>
      </c>
      <c r="AJ142" s="177">
        <v>0</v>
      </c>
      <c r="AK142" s="177">
        <v>0</v>
      </c>
      <c r="AL142" s="385">
        <v>11</v>
      </c>
      <c r="AM142" s="177">
        <v>0</v>
      </c>
      <c r="AN142" s="177">
        <v>0</v>
      </c>
      <c r="AO142" s="182">
        <v>0</v>
      </c>
      <c r="AP142" s="180"/>
      <c r="AQ142" s="180"/>
      <c r="AR142" s="180"/>
      <c r="AS142" s="180"/>
      <c r="AT142" s="180"/>
      <c r="AU142" s="180"/>
      <c r="AV142" s="180"/>
      <c r="AW142" s="180"/>
      <c r="AX142" s="180"/>
      <c r="AY142" s="180"/>
      <c r="AZ142" s="180"/>
      <c r="BA142" s="180"/>
      <c r="BB142" s="180"/>
      <c r="BC142" s="180"/>
      <c r="BD142" s="180"/>
      <c r="BE142" s="180"/>
      <c r="BF142" s="180"/>
      <c r="BG142" s="180"/>
      <c r="BH142" s="176">
        <f t="shared" si="24"/>
        <v>11</v>
      </c>
      <c r="BI142" s="176">
        <f t="shared" si="25"/>
        <v>10</v>
      </c>
      <c r="BJ142" s="182" t="str">
        <f t="shared" si="28"/>
        <v>11 - 88</v>
      </c>
      <c r="BK142" s="176">
        <f t="shared" si="29"/>
        <v>50</v>
      </c>
      <c r="BL142" s="176">
        <f t="shared" si="30"/>
        <v>11</v>
      </c>
      <c r="BM142" s="533"/>
      <c r="BN142" s="187">
        <v>8650</v>
      </c>
      <c r="BO142" s="187">
        <v>16</v>
      </c>
      <c r="BP142" s="178">
        <f t="shared" si="26"/>
        <v>9450</v>
      </c>
      <c r="BQ142" s="420" t="str">
        <f t="shared" si="27"/>
        <v>IX</v>
      </c>
      <c r="BR142" s="185"/>
      <c r="BS142" s="464" t="s">
        <v>9602</v>
      </c>
    </row>
    <row r="143" spans="1:71" ht="51" x14ac:dyDescent="0.2">
      <c r="A143" s="696">
        <v>141</v>
      </c>
      <c r="B143" s="286" t="s">
        <v>1306</v>
      </c>
      <c r="C143" s="286" t="s">
        <v>3895</v>
      </c>
      <c r="D143" s="258" t="s">
        <v>5497</v>
      </c>
      <c r="E143" s="736">
        <v>1</v>
      </c>
      <c r="F143" s="736">
        <v>1</v>
      </c>
      <c r="G143" s="737">
        <v>3</v>
      </c>
      <c r="H143" s="305" t="s">
        <v>3341</v>
      </c>
      <c r="I143" s="207" t="s">
        <v>2342</v>
      </c>
      <c r="J143" s="279" t="s">
        <v>3385</v>
      </c>
      <c r="K143" s="179" t="s">
        <v>4809</v>
      </c>
      <c r="L143" s="427" t="s">
        <v>5490</v>
      </c>
      <c r="M143" s="684">
        <v>59</v>
      </c>
      <c r="N143" s="685" t="s">
        <v>15710</v>
      </c>
      <c r="O143" s="684">
        <v>6600</v>
      </c>
      <c r="P143" s="427"/>
      <c r="Q143" s="179">
        <v>-2</v>
      </c>
      <c r="R143" s="180"/>
      <c r="S143" s="179">
        <v>17</v>
      </c>
      <c r="T143" s="179">
        <v>18</v>
      </c>
      <c r="U143" s="303">
        <v>8</v>
      </c>
      <c r="V143" s="303">
        <v>18</v>
      </c>
      <c r="W143" s="742">
        <v>12</v>
      </c>
      <c r="X143" s="184">
        <v>30</v>
      </c>
      <c r="Y143" s="184"/>
      <c r="Z143" s="184"/>
      <c r="AA143" s="184"/>
      <c r="AB143" s="219" t="s">
        <v>793</v>
      </c>
      <c r="AC143" s="419" t="s">
        <v>14084</v>
      </c>
      <c r="AD143" s="179" t="s">
        <v>6415</v>
      </c>
      <c r="AE143" s="179" t="s">
        <v>4249</v>
      </c>
      <c r="AF143" s="177">
        <v>0</v>
      </c>
      <c r="AG143" s="177">
        <v>0</v>
      </c>
      <c r="AH143" s="177">
        <v>0</v>
      </c>
      <c r="AI143" s="177">
        <v>0</v>
      </c>
      <c r="AJ143" s="177">
        <v>0</v>
      </c>
      <c r="AK143" s="177">
        <v>0</v>
      </c>
      <c r="AL143" s="385">
        <v>12</v>
      </c>
      <c r="AM143" s="177">
        <v>0</v>
      </c>
      <c r="AN143" s="177">
        <v>0</v>
      </c>
      <c r="AO143" s="182">
        <v>0</v>
      </c>
      <c r="AP143" s="180"/>
      <c r="AQ143" s="180"/>
      <c r="AR143" s="180"/>
      <c r="AS143" s="180"/>
      <c r="AT143" s="180"/>
      <c r="AU143" s="180"/>
      <c r="AV143" s="180"/>
      <c r="AW143" s="180"/>
      <c r="AX143" s="180"/>
      <c r="AY143" s="180"/>
      <c r="AZ143" s="180"/>
      <c r="BA143" s="180"/>
      <c r="BB143" s="180"/>
      <c r="BC143" s="180"/>
      <c r="BD143" s="180"/>
      <c r="BE143" s="180"/>
      <c r="BF143" s="180"/>
      <c r="BG143" s="180"/>
      <c r="BH143" s="176">
        <f t="shared" si="24"/>
        <v>12</v>
      </c>
      <c r="BI143" s="176">
        <f t="shared" si="25"/>
        <v>9</v>
      </c>
      <c r="BJ143" s="182" t="str">
        <f t="shared" si="28"/>
        <v>12 - 96</v>
      </c>
      <c r="BK143" s="176">
        <f t="shared" si="29"/>
        <v>54</v>
      </c>
      <c r="BL143" s="176">
        <f t="shared" si="30"/>
        <v>12</v>
      </c>
      <c r="BM143" s="533"/>
      <c r="BN143" s="187">
        <v>8650</v>
      </c>
      <c r="BO143" s="187">
        <v>16</v>
      </c>
      <c r="BP143" s="178">
        <f t="shared" si="26"/>
        <v>9514</v>
      </c>
      <c r="BQ143" s="420" t="str">
        <f t="shared" si="27"/>
        <v>IX</v>
      </c>
      <c r="BR143" s="185"/>
      <c r="BS143" s="464" t="s">
        <v>9602</v>
      </c>
    </row>
    <row r="144" spans="1:71" ht="51" x14ac:dyDescent="0.2">
      <c r="A144" s="697">
        <v>142</v>
      </c>
      <c r="B144" s="286" t="s">
        <v>1307</v>
      </c>
      <c r="C144" s="286" t="s">
        <v>3896</v>
      </c>
      <c r="D144" s="258" t="s">
        <v>5497</v>
      </c>
      <c r="E144" s="736">
        <v>2</v>
      </c>
      <c r="F144" s="736">
        <v>1</v>
      </c>
      <c r="G144" s="737">
        <v>4</v>
      </c>
      <c r="H144" s="305" t="s">
        <v>5258</v>
      </c>
      <c r="I144" s="207" t="s">
        <v>2342</v>
      </c>
      <c r="J144" s="279" t="s">
        <v>3386</v>
      </c>
      <c r="K144" s="179" t="s">
        <v>4808</v>
      </c>
      <c r="L144" s="427" t="s">
        <v>5490</v>
      </c>
      <c r="M144" s="684">
        <v>32</v>
      </c>
      <c r="N144" s="685" t="s">
        <v>15710</v>
      </c>
      <c r="O144" s="684">
        <v>2400</v>
      </c>
      <c r="P144" s="179" t="s">
        <v>15771</v>
      </c>
      <c r="Q144" s="179">
        <v>2</v>
      </c>
      <c r="R144" s="180"/>
      <c r="S144" s="190">
        <v>8</v>
      </c>
      <c r="T144" s="190">
        <v>12</v>
      </c>
      <c r="U144" s="302">
        <v>3</v>
      </c>
      <c r="V144" s="302">
        <v>16</v>
      </c>
      <c r="W144" s="742">
        <v>9</v>
      </c>
      <c r="X144" s="184">
        <v>24</v>
      </c>
      <c r="Y144" s="184"/>
      <c r="Z144" s="184"/>
      <c r="AA144" s="184"/>
      <c r="AB144" s="219" t="s">
        <v>793</v>
      </c>
      <c r="AC144" s="419" t="s">
        <v>14078</v>
      </c>
      <c r="AD144" s="179" t="s">
        <v>6415</v>
      </c>
      <c r="AE144" s="179" t="s">
        <v>4248</v>
      </c>
      <c r="AF144" s="177">
        <v>0</v>
      </c>
      <c r="AG144" s="177">
        <v>0</v>
      </c>
      <c r="AH144" s="177">
        <v>0</v>
      </c>
      <c r="AI144" s="177">
        <v>0</v>
      </c>
      <c r="AJ144" s="177">
        <v>0</v>
      </c>
      <c r="AK144" s="177">
        <v>0</v>
      </c>
      <c r="AL144" s="385">
        <v>7</v>
      </c>
      <c r="AM144" s="177">
        <v>0</v>
      </c>
      <c r="AN144" s="177">
        <v>0</v>
      </c>
      <c r="AO144" s="182">
        <v>0</v>
      </c>
      <c r="AP144" s="180"/>
      <c r="AQ144" s="180"/>
      <c r="AR144" s="180"/>
      <c r="AS144" s="180"/>
      <c r="AT144" s="180"/>
      <c r="AU144" s="180"/>
      <c r="AV144" s="180"/>
      <c r="AW144" s="180"/>
      <c r="AX144" s="180"/>
      <c r="AY144" s="180"/>
      <c r="AZ144" s="180"/>
      <c r="BA144" s="180"/>
      <c r="BB144" s="180"/>
      <c r="BC144" s="180"/>
      <c r="BD144" s="180"/>
      <c r="BE144" s="180"/>
      <c r="BF144" s="180"/>
      <c r="BG144" s="180"/>
      <c r="BH144" s="176">
        <f t="shared" si="24"/>
        <v>7</v>
      </c>
      <c r="BI144" s="176">
        <f t="shared" si="25"/>
        <v>13</v>
      </c>
      <c r="BJ144" s="182" t="str">
        <f t="shared" si="28"/>
        <v>7 - 56</v>
      </c>
      <c r="BK144" s="176">
        <f t="shared" si="29"/>
        <v>32</v>
      </c>
      <c r="BL144" s="176">
        <f t="shared" si="30"/>
        <v>7</v>
      </c>
      <c r="BM144" s="533"/>
      <c r="BN144" s="187">
        <v>1000</v>
      </c>
      <c r="BO144" s="187">
        <v>8</v>
      </c>
      <c r="BP144" s="178">
        <f t="shared" si="26"/>
        <v>1256</v>
      </c>
      <c r="BQ144" s="420" t="str">
        <f t="shared" si="27"/>
        <v>VI</v>
      </c>
      <c r="BR144" s="185"/>
      <c r="BS144" s="464" t="s">
        <v>9599</v>
      </c>
    </row>
    <row r="145" spans="1:71" ht="51" x14ac:dyDescent="0.2">
      <c r="A145" s="696">
        <v>143</v>
      </c>
      <c r="B145" s="286" t="s">
        <v>1307</v>
      </c>
      <c r="C145" s="286" t="s">
        <v>3897</v>
      </c>
      <c r="D145" s="258" t="s">
        <v>5497</v>
      </c>
      <c r="E145" s="736">
        <v>5</v>
      </c>
      <c r="F145" s="736">
        <v>1</v>
      </c>
      <c r="G145" s="737">
        <v>4</v>
      </c>
      <c r="H145" s="305" t="s">
        <v>5258</v>
      </c>
      <c r="I145" s="207" t="s">
        <v>2342</v>
      </c>
      <c r="J145" s="279" t="s">
        <v>3386</v>
      </c>
      <c r="K145" s="179" t="s">
        <v>4808</v>
      </c>
      <c r="L145" s="427" t="s">
        <v>5490</v>
      </c>
      <c r="M145" s="684">
        <v>36</v>
      </c>
      <c r="N145" s="685" t="s">
        <v>15710</v>
      </c>
      <c r="O145" s="684">
        <v>3600</v>
      </c>
      <c r="P145" s="179" t="s">
        <v>15771</v>
      </c>
      <c r="Q145" s="179">
        <v>2</v>
      </c>
      <c r="R145" s="180"/>
      <c r="S145" s="190">
        <v>8</v>
      </c>
      <c r="T145" s="190">
        <v>12</v>
      </c>
      <c r="U145" s="302">
        <v>3</v>
      </c>
      <c r="V145" s="302">
        <v>16</v>
      </c>
      <c r="W145" s="742">
        <v>9</v>
      </c>
      <c r="X145" s="184">
        <v>24</v>
      </c>
      <c r="Y145" s="184"/>
      <c r="Z145" s="184"/>
      <c r="AA145" s="184"/>
      <c r="AB145" s="219" t="s">
        <v>793</v>
      </c>
      <c r="AC145" s="419" t="s">
        <v>14078</v>
      </c>
      <c r="AD145" s="179" t="s">
        <v>6415</v>
      </c>
      <c r="AE145" s="179" t="s">
        <v>4248</v>
      </c>
      <c r="AF145" s="177">
        <v>0</v>
      </c>
      <c r="AG145" s="177">
        <v>0</v>
      </c>
      <c r="AH145" s="177">
        <v>0</v>
      </c>
      <c r="AI145" s="177">
        <v>0</v>
      </c>
      <c r="AJ145" s="177">
        <v>0</v>
      </c>
      <c r="AK145" s="177">
        <v>0</v>
      </c>
      <c r="AL145" s="385">
        <v>8</v>
      </c>
      <c r="AM145" s="177">
        <v>0</v>
      </c>
      <c r="AN145" s="177">
        <v>0</v>
      </c>
      <c r="AO145" s="182">
        <v>0</v>
      </c>
      <c r="AP145" s="180"/>
      <c r="AQ145" s="180"/>
      <c r="AR145" s="180"/>
      <c r="AS145" s="180"/>
      <c r="AT145" s="180"/>
      <c r="AU145" s="180"/>
      <c r="AV145" s="180"/>
      <c r="AW145" s="180"/>
      <c r="AX145" s="180"/>
      <c r="AY145" s="180"/>
      <c r="AZ145" s="180"/>
      <c r="BA145" s="180"/>
      <c r="BB145" s="180"/>
      <c r="BC145" s="180"/>
      <c r="BD145" s="180"/>
      <c r="BE145" s="180"/>
      <c r="BF145" s="180"/>
      <c r="BG145" s="180"/>
      <c r="BH145" s="176">
        <f t="shared" si="24"/>
        <v>8</v>
      </c>
      <c r="BI145" s="176">
        <f t="shared" si="25"/>
        <v>12</v>
      </c>
      <c r="BJ145" s="182" t="str">
        <f t="shared" si="28"/>
        <v>8 - 64</v>
      </c>
      <c r="BK145" s="176">
        <f t="shared" si="29"/>
        <v>36</v>
      </c>
      <c r="BL145" s="176">
        <f t="shared" si="30"/>
        <v>8</v>
      </c>
      <c r="BM145" s="533"/>
      <c r="BN145" s="187">
        <v>1550</v>
      </c>
      <c r="BO145" s="187">
        <v>10</v>
      </c>
      <c r="BP145" s="178">
        <f t="shared" si="26"/>
        <v>1910</v>
      </c>
      <c r="BQ145" s="420" t="str">
        <f t="shared" si="27"/>
        <v>VII</v>
      </c>
      <c r="BR145" s="185"/>
      <c r="BS145" s="464" t="s">
        <v>9599</v>
      </c>
    </row>
    <row r="146" spans="1:71" ht="51" x14ac:dyDescent="0.2">
      <c r="A146" s="696">
        <v>144</v>
      </c>
      <c r="B146" s="286" t="s">
        <v>1307</v>
      </c>
      <c r="C146" s="286" t="s">
        <v>3898</v>
      </c>
      <c r="D146" s="258" t="s">
        <v>5497</v>
      </c>
      <c r="E146" s="736">
        <v>1</v>
      </c>
      <c r="F146" s="736">
        <v>1</v>
      </c>
      <c r="G146" s="737">
        <v>4</v>
      </c>
      <c r="H146" s="305" t="s">
        <v>5258</v>
      </c>
      <c r="I146" s="207" t="s">
        <v>2342</v>
      </c>
      <c r="J146" s="279" t="s">
        <v>3386</v>
      </c>
      <c r="K146" s="179" t="s">
        <v>4808</v>
      </c>
      <c r="L146" s="427" t="s">
        <v>5490</v>
      </c>
      <c r="M146" s="684">
        <v>41</v>
      </c>
      <c r="N146" s="685" t="s">
        <v>15710</v>
      </c>
      <c r="O146" s="684">
        <v>5200</v>
      </c>
      <c r="P146" s="179" t="s">
        <v>15771</v>
      </c>
      <c r="Q146" s="179">
        <v>2</v>
      </c>
      <c r="R146" s="180"/>
      <c r="S146" s="190">
        <v>8</v>
      </c>
      <c r="T146" s="190">
        <v>12</v>
      </c>
      <c r="U146" s="302">
        <v>3</v>
      </c>
      <c r="V146" s="302">
        <v>16</v>
      </c>
      <c r="W146" s="742">
        <v>9</v>
      </c>
      <c r="X146" s="184">
        <v>24</v>
      </c>
      <c r="Y146" s="184"/>
      <c r="Z146" s="184"/>
      <c r="AA146" s="184"/>
      <c r="AB146" s="219" t="s">
        <v>793</v>
      </c>
      <c r="AC146" s="419" t="s">
        <v>14078</v>
      </c>
      <c r="AD146" s="179" t="s">
        <v>6415</v>
      </c>
      <c r="AE146" s="179" t="s">
        <v>4248</v>
      </c>
      <c r="AF146" s="177">
        <v>0</v>
      </c>
      <c r="AG146" s="177">
        <v>0</v>
      </c>
      <c r="AH146" s="177">
        <v>0</v>
      </c>
      <c r="AI146" s="177">
        <v>0</v>
      </c>
      <c r="AJ146" s="177">
        <v>0</v>
      </c>
      <c r="AK146" s="177">
        <v>0</v>
      </c>
      <c r="AL146" s="385">
        <v>9</v>
      </c>
      <c r="AM146" s="177">
        <v>0</v>
      </c>
      <c r="AN146" s="177">
        <v>0</v>
      </c>
      <c r="AO146" s="182">
        <v>0</v>
      </c>
      <c r="AP146" s="180"/>
      <c r="AQ146" s="180"/>
      <c r="AR146" s="180"/>
      <c r="AS146" s="180"/>
      <c r="AT146" s="180"/>
      <c r="AU146" s="180"/>
      <c r="AV146" s="180"/>
      <c r="AW146" s="180"/>
      <c r="AX146" s="180"/>
      <c r="AY146" s="180"/>
      <c r="AZ146" s="180"/>
      <c r="BA146" s="180"/>
      <c r="BB146" s="180"/>
      <c r="BC146" s="180"/>
      <c r="BD146" s="180"/>
      <c r="BE146" s="180"/>
      <c r="BF146" s="180"/>
      <c r="BG146" s="180"/>
      <c r="BH146" s="176">
        <f t="shared" si="24"/>
        <v>9</v>
      </c>
      <c r="BI146" s="176">
        <f t="shared" si="25"/>
        <v>12</v>
      </c>
      <c r="BJ146" s="182" t="str">
        <f t="shared" si="28"/>
        <v>9 - 72</v>
      </c>
      <c r="BK146" s="176">
        <f t="shared" si="29"/>
        <v>41</v>
      </c>
      <c r="BL146" s="176">
        <f t="shared" si="30"/>
        <v>9</v>
      </c>
      <c r="BM146" s="533"/>
      <c r="BN146" s="187">
        <v>2400</v>
      </c>
      <c r="BO146" s="187">
        <v>12</v>
      </c>
      <c r="BP146" s="178">
        <f t="shared" si="26"/>
        <v>2892</v>
      </c>
      <c r="BQ146" s="420" t="str">
        <f t="shared" si="27"/>
        <v>VII</v>
      </c>
      <c r="BR146" s="185"/>
      <c r="BS146" s="464" t="s">
        <v>9599</v>
      </c>
    </row>
    <row r="147" spans="1:71" ht="51" x14ac:dyDescent="0.2">
      <c r="A147" s="697">
        <v>145</v>
      </c>
      <c r="B147" s="286" t="s">
        <v>1308</v>
      </c>
      <c r="C147" s="286" t="s">
        <v>3899</v>
      </c>
      <c r="D147" s="258" t="s">
        <v>5497</v>
      </c>
      <c r="E147" s="736">
        <v>2</v>
      </c>
      <c r="F147" s="736">
        <v>1</v>
      </c>
      <c r="G147" s="737">
        <v>4</v>
      </c>
      <c r="H147" s="305" t="s">
        <v>3340</v>
      </c>
      <c r="I147" s="207" t="s">
        <v>2342</v>
      </c>
      <c r="J147" s="279" t="s">
        <v>3387</v>
      </c>
      <c r="K147" s="179" t="s">
        <v>4724</v>
      </c>
      <c r="L147" s="427" t="s">
        <v>5490</v>
      </c>
      <c r="M147" s="684">
        <v>43</v>
      </c>
      <c r="N147" s="685" t="s">
        <v>15710</v>
      </c>
      <c r="O147" s="684">
        <v>6300</v>
      </c>
      <c r="P147" s="179" t="s">
        <v>15771</v>
      </c>
      <c r="Q147" s="179">
        <v>-1</v>
      </c>
      <c r="R147" s="180"/>
      <c r="S147" s="191">
        <v>15</v>
      </c>
      <c r="T147" s="191">
        <v>16</v>
      </c>
      <c r="U147" s="303">
        <v>8</v>
      </c>
      <c r="V147" s="303">
        <v>18</v>
      </c>
      <c r="W147" s="742">
        <v>9</v>
      </c>
      <c r="X147" s="184">
        <v>24</v>
      </c>
      <c r="Y147" s="184"/>
      <c r="Z147" s="184"/>
      <c r="AA147" s="184"/>
      <c r="AB147" s="219" t="s">
        <v>793</v>
      </c>
      <c r="AC147" s="419" t="s">
        <v>14079</v>
      </c>
      <c r="AD147" s="179" t="s">
        <v>6415</v>
      </c>
      <c r="AE147" s="179" t="s">
        <v>4250</v>
      </c>
      <c r="AF147" s="177">
        <v>0</v>
      </c>
      <c r="AG147" s="177">
        <v>0</v>
      </c>
      <c r="AH147" s="177">
        <v>0</v>
      </c>
      <c r="AI147" s="177">
        <v>0</v>
      </c>
      <c r="AJ147" s="177">
        <v>0</v>
      </c>
      <c r="AK147" s="177">
        <v>0</v>
      </c>
      <c r="AL147" s="385">
        <v>9</v>
      </c>
      <c r="AM147" s="177">
        <v>0</v>
      </c>
      <c r="AN147" s="177">
        <v>0</v>
      </c>
      <c r="AO147" s="182">
        <v>0</v>
      </c>
      <c r="AP147" s="180"/>
      <c r="AQ147" s="180"/>
      <c r="AR147" s="180"/>
      <c r="AS147" s="180"/>
      <c r="AT147" s="180"/>
      <c r="AU147" s="180"/>
      <c r="AV147" s="180"/>
      <c r="AW147" s="180"/>
      <c r="AX147" s="180"/>
      <c r="AY147" s="180"/>
      <c r="AZ147" s="180"/>
      <c r="BA147" s="180"/>
      <c r="BB147" s="180"/>
      <c r="BC147" s="180"/>
      <c r="BD147" s="180"/>
      <c r="BE147" s="180"/>
      <c r="BF147" s="180"/>
      <c r="BG147" s="180"/>
      <c r="BH147" s="176">
        <f t="shared" si="24"/>
        <v>9</v>
      </c>
      <c r="BI147" s="176">
        <f t="shared" si="25"/>
        <v>12</v>
      </c>
      <c r="BJ147" s="182" t="str">
        <f t="shared" si="28"/>
        <v>9 - 72</v>
      </c>
      <c r="BK147" s="176">
        <f t="shared" si="29"/>
        <v>41</v>
      </c>
      <c r="BL147" s="176">
        <f t="shared" si="30"/>
        <v>9</v>
      </c>
      <c r="BM147" s="533"/>
      <c r="BN147" s="187">
        <v>3200</v>
      </c>
      <c r="BO147" s="187">
        <v>12</v>
      </c>
      <c r="BP147" s="178">
        <f t="shared" si="26"/>
        <v>3692</v>
      </c>
      <c r="BQ147" s="420" t="str">
        <f t="shared" si="27"/>
        <v>VIII</v>
      </c>
      <c r="BR147" s="185"/>
      <c r="BS147" s="464" t="s">
        <v>9546</v>
      </c>
    </row>
    <row r="148" spans="1:71" ht="51" x14ac:dyDescent="0.2">
      <c r="A148" s="696">
        <v>146</v>
      </c>
      <c r="B148" s="286" t="s">
        <v>1308</v>
      </c>
      <c r="C148" s="286" t="s">
        <v>3900</v>
      </c>
      <c r="D148" s="258" t="s">
        <v>5497</v>
      </c>
      <c r="E148" s="736">
        <v>5</v>
      </c>
      <c r="F148" s="736">
        <v>1</v>
      </c>
      <c r="G148" s="737">
        <v>4</v>
      </c>
      <c r="H148" s="305" t="s">
        <v>3340</v>
      </c>
      <c r="I148" s="207" t="s">
        <v>2342</v>
      </c>
      <c r="J148" s="279" t="s">
        <v>3387</v>
      </c>
      <c r="K148" s="179" t="s">
        <v>4724</v>
      </c>
      <c r="L148" s="427" t="s">
        <v>5490</v>
      </c>
      <c r="M148" s="684">
        <v>48</v>
      </c>
      <c r="N148" s="685" t="s">
        <v>15710</v>
      </c>
      <c r="O148" s="684">
        <v>8600</v>
      </c>
      <c r="P148" s="179" t="s">
        <v>15771</v>
      </c>
      <c r="Q148" s="179">
        <v>-1</v>
      </c>
      <c r="R148" s="180"/>
      <c r="S148" s="191">
        <v>15</v>
      </c>
      <c r="T148" s="191">
        <v>16</v>
      </c>
      <c r="U148" s="303">
        <v>8</v>
      </c>
      <c r="V148" s="303">
        <v>18</v>
      </c>
      <c r="W148" s="742">
        <v>9</v>
      </c>
      <c r="X148" s="184">
        <v>24</v>
      </c>
      <c r="Y148" s="184"/>
      <c r="Z148" s="184"/>
      <c r="AA148" s="184"/>
      <c r="AB148" s="219" t="s">
        <v>793</v>
      </c>
      <c r="AC148" s="419" t="s">
        <v>14079</v>
      </c>
      <c r="AD148" s="179" t="s">
        <v>6415</v>
      </c>
      <c r="AE148" s="179" t="s">
        <v>4250</v>
      </c>
      <c r="AF148" s="177">
        <v>0</v>
      </c>
      <c r="AG148" s="177">
        <v>0</v>
      </c>
      <c r="AH148" s="177">
        <v>0</v>
      </c>
      <c r="AI148" s="177">
        <v>0</v>
      </c>
      <c r="AJ148" s="177">
        <v>0</v>
      </c>
      <c r="AK148" s="177">
        <v>0</v>
      </c>
      <c r="AL148" s="385">
        <v>10</v>
      </c>
      <c r="AM148" s="177">
        <v>0</v>
      </c>
      <c r="AN148" s="177">
        <v>0</v>
      </c>
      <c r="AO148" s="182">
        <v>0</v>
      </c>
      <c r="AP148" s="180"/>
      <c r="AQ148" s="180"/>
      <c r="AR148" s="180"/>
      <c r="AS148" s="180"/>
      <c r="AT148" s="180"/>
      <c r="AU148" s="180"/>
      <c r="AV148" s="180"/>
      <c r="AW148" s="180"/>
      <c r="AX148" s="180"/>
      <c r="AY148" s="180"/>
      <c r="AZ148" s="180"/>
      <c r="BA148" s="180"/>
      <c r="BB148" s="180"/>
      <c r="BC148" s="180"/>
      <c r="BD148" s="180"/>
      <c r="BE148" s="180"/>
      <c r="BF148" s="180"/>
      <c r="BG148" s="180"/>
      <c r="BH148" s="176">
        <f t="shared" si="24"/>
        <v>10</v>
      </c>
      <c r="BI148" s="176">
        <f t="shared" si="25"/>
        <v>10</v>
      </c>
      <c r="BJ148" s="182" t="str">
        <f t="shared" si="28"/>
        <v>10 - 80</v>
      </c>
      <c r="BK148" s="176">
        <f t="shared" si="29"/>
        <v>45</v>
      </c>
      <c r="BL148" s="176">
        <f t="shared" si="30"/>
        <v>10</v>
      </c>
      <c r="BM148" s="533"/>
      <c r="BN148" s="187">
        <v>4800</v>
      </c>
      <c r="BO148" s="187">
        <v>14</v>
      </c>
      <c r="BP148" s="178">
        <f t="shared" si="26"/>
        <v>5430</v>
      </c>
      <c r="BQ148" s="420" t="str">
        <f t="shared" si="27"/>
        <v>VIII</v>
      </c>
      <c r="BR148" s="185"/>
      <c r="BS148" s="464" t="s">
        <v>9546</v>
      </c>
    </row>
    <row r="149" spans="1:71" ht="51" x14ac:dyDescent="0.2">
      <c r="A149" s="697">
        <v>147</v>
      </c>
      <c r="B149" s="286" t="s">
        <v>1308</v>
      </c>
      <c r="C149" s="286" t="s">
        <v>3901</v>
      </c>
      <c r="D149" s="258" t="s">
        <v>5497</v>
      </c>
      <c r="E149" s="736">
        <v>1</v>
      </c>
      <c r="F149" s="736">
        <v>1</v>
      </c>
      <c r="G149" s="737">
        <v>4</v>
      </c>
      <c r="H149" s="305" t="s">
        <v>3340</v>
      </c>
      <c r="I149" s="207" t="s">
        <v>2342</v>
      </c>
      <c r="J149" s="279" t="s">
        <v>3387</v>
      </c>
      <c r="K149" s="179" t="s">
        <v>4724</v>
      </c>
      <c r="L149" s="427" t="s">
        <v>5490</v>
      </c>
      <c r="M149" s="684">
        <v>53</v>
      </c>
      <c r="N149" s="685" t="s">
        <v>15710</v>
      </c>
      <c r="O149" s="684">
        <v>11500</v>
      </c>
      <c r="P149" s="179" t="s">
        <v>15771</v>
      </c>
      <c r="Q149" s="179">
        <v>-1</v>
      </c>
      <c r="R149" s="180"/>
      <c r="S149" s="191">
        <v>15</v>
      </c>
      <c r="T149" s="191">
        <v>16</v>
      </c>
      <c r="U149" s="303">
        <v>8</v>
      </c>
      <c r="V149" s="303">
        <v>18</v>
      </c>
      <c r="W149" s="742">
        <v>9</v>
      </c>
      <c r="X149" s="184">
        <v>24</v>
      </c>
      <c r="Y149" s="184"/>
      <c r="Z149" s="184"/>
      <c r="AA149" s="184"/>
      <c r="AB149" s="219" t="s">
        <v>793</v>
      </c>
      <c r="AC149" s="419" t="s">
        <v>14079</v>
      </c>
      <c r="AD149" s="179" t="s">
        <v>6415</v>
      </c>
      <c r="AE149" s="179" t="s">
        <v>4250</v>
      </c>
      <c r="AF149" s="177">
        <v>0</v>
      </c>
      <c r="AG149" s="177">
        <v>0</v>
      </c>
      <c r="AH149" s="177">
        <v>0</v>
      </c>
      <c r="AI149" s="177">
        <v>0</v>
      </c>
      <c r="AJ149" s="177">
        <v>0</v>
      </c>
      <c r="AK149" s="177">
        <v>0</v>
      </c>
      <c r="AL149" s="385">
        <v>11</v>
      </c>
      <c r="AM149" s="177">
        <v>0</v>
      </c>
      <c r="AN149" s="177">
        <v>0</v>
      </c>
      <c r="AO149" s="182">
        <v>0</v>
      </c>
      <c r="AP149" s="180"/>
      <c r="AQ149" s="180"/>
      <c r="AR149" s="180"/>
      <c r="AS149" s="180"/>
      <c r="AT149" s="180"/>
      <c r="AU149" s="180"/>
      <c r="AV149" s="180"/>
      <c r="AW149" s="180"/>
      <c r="AX149" s="180"/>
      <c r="AY149" s="180"/>
      <c r="AZ149" s="180"/>
      <c r="BA149" s="180"/>
      <c r="BB149" s="180"/>
      <c r="BC149" s="180"/>
      <c r="BD149" s="180"/>
      <c r="BE149" s="180"/>
      <c r="BF149" s="180"/>
      <c r="BG149" s="180"/>
      <c r="BH149" s="176">
        <f t="shared" si="24"/>
        <v>11</v>
      </c>
      <c r="BI149" s="176">
        <f t="shared" si="25"/>
        <v>10</v>
      </c>
      <c r="BJ149" s="182" t="str">
        <f t="shared" si="28"/>
        <v>11 - 88</v>
      </c>
      <c r="BK149" s="176">
        <f t="shared" si="29"/>
        <v>50</v>
      </c>
      <c r="BL149" s="176">
        <f t="shared" si="30"/>
        <v>11</v>
      </c>
      <c r="BM149" s="533"/>
      <c r="BN149" s="187">
        <v>6950</v>
      </c>
      <c r="BO149" s="187">
        <v>16</v>
      </c>
      <c r="BP149" s="178">
        <f t="shared" si="26"/>
        <v>7750</v>
      </c>
      <c r="BQ149" s="420" t="str">
        <f t="shared" si="27"/>
        <v>IX</v>
      </c>
      <c r="BR149" s="185"/>
      <c r="BS149" s="464" t="s">
        <v>9546</v>
      </c>
    </row>
    <row r="150" spans="1:71" ht="63.75" x14ac:dyDescent="0.2">
      <c r="A150" s="696">
        <v>148</v>
      </c>
      <c r="B150" s="286" t="s">
        <v>1309</v>
      </c>
      <c r="C150" s="286" t="s">
        <v>4913</v>
      </c>
      <c r="D150" s="258" t="s">
        <v>5497</v>
      </c>
      <c r="E150" s="736">
        <v>2</v>
      </c>
      <c r="F150" s="736">
        <v>1</v>
      </c>
      <c r="G150" s="737">
        <v>4</v>
      </c>
      <c r="H150" s="305" t="s">
        <v>3342</v>
      </c>
      <c r="I150" s="207" t="s">
        <v>2342</v>
      </c>
      <c r="J150" s="279" t="s">
        <v>3388</v>
      </c>
      <c r="K150" s="179" t="s">
        <v>4724</v>
      </c>
      <c r="L150" s="427" t="s">
        <v>5490</v>
      </c>
      <c r="M150" s="684">
        <v>43</v>
      </c>
      <c r="N150" s="685" t="s">
        <v>15710</v>
      </c>
      <c r="O150" s="684">
        <v>6300</v>
      </c>
      <c r="P150" s="179" t="s">
        <v>15771</v>
      </c>
      <c r="Q150" s="179">
        <v>-1</v>
      </c>
      <c r="R150" s="180"/>
      <c r="S150" s="191">
        <v>15</v>
      </c>
      <c r="T150" s="191">
        <v>16</v>
      </c>
      <c r="U150" s="303">
        <v>8</v>
      </c>
      <c r="V150" s="303">
        <v>18</v>
      </c>
      <c r="W150" s="742">
        <v>9</v>
      </c>
      <c r="X150" s="184">
        <v>24</v>
      </c>
      <c r="Y150" s="184"/>
      <c r="Z150" s="184"/>
      <c r="AA150" s="184"/>
      <c r="AB150" s="219" t="s">
        <v>793</v>
      </c>
      <c r="AC150" s="419" t="s">
        <v>14085</v>
      </c>
      <c r="AD150" s="179" t="s">
        <v>6415</v>
      </c>
      <c r="AE150" s="179" t="s">
        <v>4249</v>
      </c>
      <c r="AF150" s="177">
        <v>0</v>
      </c>
      <c r="AG150" s="177">
        <v>0</v>
      </c>
      <c r="AH150" s="177">
        <v>0</v>
      </c>
      <c r="AI150" s="177">
        <v>0</v>
      </c>
      <c r="AJ150" s="177">
        <v>0</v>
      </c>
      <c r="AK150" s="177">
        <v>0</v>
      </c>
      <c r="AL150" s="385">
        <v>9</v>
      </c>
      <c r="AM150" s="177">
        <v>0</v>
      </c>
      <c r="AN150" s="177">
        <v>0</v>
      </c>
      <c r="AO150" s="182">
        <v>0</v>
      </c>
      <c r="AP150" s="180"/>
      <c r="AQ150" s="180"/>
      <c r="AR150" s="180"/>
      <c r="AS150" s="180"/>
      <c r="AT150" s="180"/>
      <c r="AU150" s="180"/>
      <c r="AV150" s="180"/>
      <c r="AW150" s="180"/>
      <c r="AX150" s="180"/>
      <c r="AY150" s="180"/>
      <c r="AZ150" s="180"/>
      <c r="BA150" s="180"/>
      <c r="BB150" s="180"/>
      <c r="BC150" s="180"/>
      <c r="BD150" s="180"/>
      <c r="BE150" s="180"/>
      <c r="BF150" s="180"/>
      <c r="BG150" s="180"/>
      <c r="BH150" s="176">
        <f t="shared" si="24"/>
        <v>9</v>
      </c>
      <c r="BI150" s="176">
        <f t="shared" si="25"/>
        <v>12</v>
      </c>
      <c r="BJ150" s="182" t="str">
        <f t="shared" si="28"/>
        <v>9 - 72</v>
      </c>
      <c r="BK150" s="176">
        <f t="shared" si="29"/>
        <v>41</v>
      </c>
      <c r="BL150" s="176">
        <f t="shared" si="30"/>
        <v>9</v>
      </c>
      <c r="BM150" s="533"/>
      <c r="BN150" s="187">
        <v>3600</v>
      </c>
      <c r="BO150" s="187">
        <v>12</v>
      </c>
      <c r="BP150" s="178">
        <f t="shared" si="26"/>
        <v>4092</v>
      </c>
      <c r="BQ150" s="420" t="str">
        <f t="shared" si="27"/>
        <v>VIII</v>
      </c>
      <c r="BR150" s="185"/>
      <c r="BS150" s="464" t="s">
        <v>9601</v>
      </c>
    </row>
    <row r="151" spans="1:71" ht="63.75" x14ac:dyDescent="0.2">
      <c r="A151" s="696">
        <v>149</v>
      </c>
      <c r="B151" s="286" t="s">
        <v>1309</v>
      </c>
      <c r="C151" s="286" t="s">
        <v>4914</v>
      </c>
      <c r="D151" s="258" t="s">
        <v>5497</v>
      </c>
      <c r="E151" s="736">
        <v>5</v>
      </c>
      <c r="F151" s="736">
        <v>1</v>
      </c>
      <c r="G151" s="737">
        <v>4</v>
      </c>
      <c r="H151" s="305" t="s">
        <v>3342</v>
      </c>
      <c r="I151" s="207" t="s">
        <v>2342</v>
      </c>
      <c r="J151" s="279" t="s">
        <v>3388</v>
      </c>
      <c r="K151" s="179" t="s">
        <v>4724</v>
      </c>
      <c r="L151" s="427" t="s">
        <v>5490</v>
      </c>
      <c r="M151" s="684">
        <v>48</v>
      </c>
      <c r="N151" s="685" t="s">
        <v>15710</v>
      </c>
      <c r="O151" s="684">
        <v>8600</v>
      </c>
      <c r="P151" s="179" t="s">
        <v>15771</v>
      </c>
      <c r="Q151" s="179">
        <v>-1</v>
      </c>
      <c r="R151" s="180"/>
      <c r="S151" s="191">
        <v>15</v>
      </c>
      <c r="T151" s="191">
        <v>16</v>
      </c>
      <c r="U151" s="303">
        <v>8</v>
      </c>
      <c r="V151" s="303">
        <v>18</v>
      </c>
      <c r="W151" s="742">
        <v>9</v>
      </c>
      <c r="X151" s="184">
        <v>24</v>
      </c>
      <c r="Y151" s="184"/>
      <c r="Z151" s="184"/>
      <c r="AA151" s="184"/>
      <c r="AB151" s="219" t="s">
        <v>793</v>
      </c>
      <c r="AC151" s="419" t="s">
        <v>14085</v>
      </c>
      <c r="AD151" s="179" t="s">
        <v>6415</v>
      </c>
      <c r="AE151" s="179" t="s">
        <v>4249</v>
      </c>
      <c r="AF151" s="177">
        <v>0</v>
      </c>
      <c r="AG151" s="177">
        <v>0</v>
      </c>
      <c r="AH151" s="177">
        <v>0</v>
      </c>
      <c r="AI151" s="177">
        <v>0</v>
      </c>
      <c r="AJ151" s="177">
        <v>0</v>
      </c>
      <c r="AK151" s="177">
        <v>0</v>
      </c>
      <c r="AL151" s="385">
        <v>10</v>
      </c>
      <c r="AM151" s="177">
        <v>0</v>
      </c>
      <c r="AN151" s="177">
        <v>0</v>
      </c>
      <c r="AO151" s="182">
        <v>0</v>
      </c>
      <c r="AP151" s="180"/>
      <c r="AQ151" s="180"/>
      <c r="AR151" s="180"/>
      <c r="AS151" s="180"/>
      <c r="AT151" s="180"/>
      <c r="AU151" s="180"/>
      <c r="AV151" s="180"/>
      <c r="AW151" s="180"/>
      <c r="AX151" s="180"/>
      <c r="AY151" s="180"/>
      <c r="AZ151" s="180"/>
      <c r="BA151" s="180"/>
      <c r="BB151" s="180"/>
      <c r="BC151" s="180"/>
      <c r="BD151" s="180"/>
      <c r="BE151" s="180"/>
      <c r="BF151" s="180"/>
      <c r="BG151" s="180"/>
      <c r="BH151" s="176">
        <f t="shared" si="24"/>
        <v>10</v>
      </c>
      <c r="BI151" s="176">
        <f t="shared" si="25"/>
        <v>10</v>
      </c>
      <c r="BJ151" s="182" t="str">
        <f t="shared" si="28"/>
        <v>10 - 80</v>
      </c>
      <c r="BK151" s="176">
        <f t="shared" si="29"/>
        <v>45</v>
      </c>
      <c r="BL151" s="176">
        <f t="shared" si="30"/>
        <v>10</v>
      </c>
      <c r="BM151" s="533"/>
      <c r="BN151" s="187">
        <v>5400</v>
      </c>
      <c r="BO151" s="187">
        <v>14</v>
      </c>
      <c r="BP151" s="178">
        <f t="shared" si="26"/>
        <v>6030</v>
      </c>
      <c r="BQ151" s="420" t="str">
        <f t="shared" si="27"/>
        <v>VIII</v>
      </c>
      <c r="BR151" s="185"/>
      <c r="BS151" s="464" t="s">
        <v>9601</v>
      </c>
    </row>
    <row r="152" spans="1:71" ht="63.75" x14ac:dyDescent="0.2">
      <c r="A152" s="697">
        <v>150</v>
      </c>
      <c r="B152" s="286" t="s">
        <v>1309</v>
      </c>
      <c r="C152" s="286" t="s">
        <v>4915</v>
      </c>
      <c r="D152" s="258" t="s">
        <v>5497</v>
      </c>
      <c r="E152" s="736">
        <v>1</v>
      </c>
      <c r="F152" s="736">
        <v>1</v>
      </c>
      <c r="G152" s="737">
        <v>4</v>
      </c>
      <c r="H152" s="305" t="s">
        <v>3342</v>
      </c>
      <c r="I152" s="207" t="s">
        <v>2342</v>
      </c>
      <c r="J152" s="279" t="s">
        <v>3388</v>
      </c>
      <c r="K152" s="179" t="s">
        <v>4724</v>
      </c>
      <c r="L152" s="427" t="s">
        <v>5490</v>
      </c>
      <c r="M152" s="684">
        <v>53</v>
      </c>
      <c r="N152" s="685" t="s">
        <v>15710</v>
      </c>
      <c r="O152" s="684">
        <v>11500</v>
      </c>
      <c r="P152" s="179" t="s">
        <v>15771</v>
      </c>
      <c r="Q152" s="179">
        <v>-1</v>
      </c>
      <c r="R152" s="180"/>
      <c r="S152" s="191">
        <v>15</v>
      </c>
      <c r="T152" s="191">
        <v>16</v>
      </c>
      <c r="U152" s="303">
        <v>8</v>
      </c>
      <c r="V152" s="303">
        <v>18</v>
      </c>
      <c r="W152" s="742">
        <v>9</v>
      </c>
      <c r="X152" s="184">
        <v>24</v>
      </c>
      <c r="Y152" s="184"/>
      <c r="Z152" s="184"/>
      <c r="AA152" s="184"/>
      <c r="AB152" s="219" t="s">
        <v>793</v>
      </c>
      <c r="AC152" s="419" t="s">
        <v>14085</v>
      </c>
      <c r="AD152" s="179" t="s">
        <v>6415</v>
      </c>
      <c r="AE152" s="179" t="s">
        <v>4249</v>
      </c>
      <c r="AF152" s="177">
        <v>0</v>
      </c>
      <c r="AG152" s="177">
        <v>0</v>
      </c>
      <c r="AH152" s="177">
        <v>0</v>
      </c>
      <c r="AI152" s="177">
        <v>0</v>
      </c>
      <c r="AJ152" s="177">
        <v>0</v>
      </c>
      <c r="AK152" s="177">
        <v>0</v>
      </c>
      <c r="AL152" s="385">
        <v>11</v>
      </c>
      <c r="AM152" s="177">
        <v>0</v>
      </c>
      <c r="AN152" s="177">
        <v>0</v>
      </c>
      <c r="AO152" s="182">
        <v>0</v>
      </c>
      <c r="AP152" s="180"/>
      <c r="AQ152" s="180"/>
      <c r="AR152" s="180"/>
      <c r="AS152" s="180"/>
      <c r="AT152" s="180"/>
      <c r="AU152" s="180"/>
      <c r="AV152" s="180"/>
      <c r="AW152" s="180"/>
      <c r="AX152" s="180"/>
      <c r="AY152" s="180"/>
      <c r="AZ152" s="180"/>
      <c r="BA152" s="180"/>
      <c r="BB152" s="180"/>
      <c r="BC152" s="180"/>
      <c r="BD152" s="180"/>
      <c r="BE152" s="180"/>
      <c r="BF152" s="180"/>
      <c r="BG152" s="180"/>
      <c r="BH152" s="176">
        <f t="shared" si="24"/>
        <v>11</v>
      </c>
      <c r="BI152" s="176">
        <f t="shared" si="25"/>
        <v>10</v>
      </c>
      <c r="BJ152" s="182" t="str">
        <f t="shared" si="28"/>
        <v>11 - 88</v>
      </c>
      <c r="BK152" s="176">
        <f t="shared" si="29"/>
        <v>50</v>
      </c>
      <c r="BL152" s="176">
        <f t="shared" si="30"/>
        <v>11</v>
      </c>
      <c r="BM152" s="533"/>
      <c r="BN152" s="187">
        <v>7800</v>
      </c>
      <c r="BO152" s="187">
        <v>16</v>
      </c>
      <c r="BP152" s="178">
        <f t="shared" si="26"/>
        <v>8600</v>
      </c>
      <c r="BQ152" s="420" t="str">
        <f t="shared" si="27"/>
        <v>IX</v>
      </c>
      <c r="BR152" s="185"/>
      <c r="BS152" s="464" t="s">
        <v>9601</v>
      </c>
    </row>
    <row r="153" spans="1:71" ht="51" x14ac:dyDescent="0.2">
      <c r="A153" s="696">
        <v>151</v>
      </c>
      <c r="B153" s="286" t="s">
        <v>1310</v>
      </c>
      <c r="C153" s="286" t="s">
        <v>4916</v>
      </c>
      <c r="D153" s="258" t="s">
        <v>5497</v>
      </c>
      <c r="E153" s="736">
        <v>2</v>
      </c>
      <c r="F153" s="736">
        <v>1</v>
      </c>
      <c r="G153" s="737">
        <v>4</v>
      </c>
      <c r="H153" s="305" t="s">
        <v>3343</v>
      </c>
      <c r="I153" s="207" t="s">
        <v>2342</v>
      </c>
      <c r="J153" s="279" t="s">
        <v>3389</v>
      </c>
      <c r="K153" s="179" t="s">
        <v>7170</v>
      </c>
      <c r="L153" s="427" t="s">
        <v>5490</v>
      </c>
      <c r="M153" s="684">
        <v>20</v>
      </c>
      <c r="N153" s="685" t="s">
        <v>15710</v>
      </c>
      <c r="O153" s="684">
        <v>625</v>
      </c>
      <c r="P153" s="179" t="s">
        <v>15771</v>
      </c>
      <c r="Q153" s="179">
        <v>3</v>
      </c>
      <c r="R153" s="180"/>
      <c r="S153" s="189">
        <v>5</v>
      </c>
      <c r="T153" s="189">
        <v>10</v>
      </c>
      <c r="U153" s="302">
        <v>2</v>
      </c>
      <c r="V153" s="302">
        <v>12</v>
      </c>
      <c r="W153" s="742">
        <v>12</v>
      </c>
      <c r="X153" s="184">
        <v>30</v>
      </c>
      <c r="Y153" s="184"/>
      <c r="Z153" s="184"/>
      <c r="AA153" s="184"/>
      <c r="AB153" s="219" t="s">
        <v>793</v>
      </c>
      <c r="AC153" s="419" t="s">
        <v>14080</v>
      </c>
      <c r="AD153" s="179" t="s">
        <v>6415</v>
      </c>
      <c r="AE153" s="179" t="s">
        <v>4250</v>
      </c>
      <c r="AF153" s="177">
        <v>0</v>
      </c>
      <c r="AG153" s="177">
        <v>0</v>
      </c>
      <c r="AH153" s="177">
        <v>0</v>
      </c>
      <c r="AI153" s="177">
        <v>0</v>
      </c>
      <c r="AJ153" s="177">
        <v>0</v>
      </c>
      <c r="AK153" s="177">
        <v>0</v>
      </c>
      <c r="AL153" s="385">
        <v>5</v>
      </c>
      <c r="AM153" s="177">
        <v>0</v>
      </c>
      <c r="AN153" s="177">
        <v>0</v>
      </c>
      <c r="AO153" s="182">
        <v>0</v>
      </c>
      <c r="AP153" s="180"/>
      <c r="AQ153" s="180"/>
      <c r="AR153" s="180"/>
      <c r="AS153" s="180"/>
      <c r="AT153" s="180"/>
      <c r="AU153" s="180"/>
      <c r="AV153" s="180"/>
      <c r="AW153" s="180"/>
      <c r="AX153" s="180"/>
      <c r="AY153" s="180"/>
      <c r="AZ153" s="180"/>
      <c r="BA153" s="180"/>
      <c r="BB153" s="180"/>
      <c r="BC153" s="180"/>
      <c r="BD153" s="180"/>
      <c r="BE153" s="180"/>
      <c r="BF153" s="180"/>
      <c r="BG153" s="180"/>
      <c r="BH153" s="176">
        <f t="shared" si="24"/>
        <v>5</v>
      </c>
      <c r="BI153" s="176">
        <f t="shared" si="25"/>
        <v>15</v>
      </c>
      <c r="BJ153" s="182" t="str">
        <f t="shared" si="28"/>
        <v>5 - 40</v>
      </c>
      <c r="BK153" s="176">
        <f t="shared" si="29"/>
        <v>23</v>
      </c>
      <c r="BL153" s="176">
        <f t="shared" si="30"/>
        <v>5</v>
      </c>
      <c r="BM153" s="533"/>
      <c r="BN153" s="187">
        <v>355</v>
      </c>
      <c r="BO153" s="187">
        <v>5</v>
      </c>
      <c r="BP153" s="178">
        <f t="shared" si="26"/>
        <v>470</v>
      </c>
      <c r="BQ153" s="420" t="str">
        <f t="shared" si="27"/>
        <v>V</v>
      </c>
      <c r="BR153" s="185"/>
      <c r="BS153" s="464" t="s">
        <v>9546</v>
      </c>
    </row>
    <row r="154" spans="1:71" ht="51" x14ac:dyDescent="0.2">
      <c r="A154" s="697">
        <v>152</v>
      </c>
      <c r="B154" s="286" t="s">
        <v>1310</v>
      </c>
      <c r="C154" s="286" t="s">
        <v>4917</v>
      </c>
      <c r="D154" s="258" t="s">
        <v>5497</v>
      </c>
      <c r="E154" s="736">
        <v>5</v>
      </c>
      <c r="F154" s="736">
        <v>1</v>
      </c>
      <c r="G154" s="737">
        <v>4</v>
      </c>
      <c r="H154" s="305" t="s">
        <v>3343</v>
      </c>
      <c r="I154" s="207" t="s">
        <v>2342</v>
      </c>
      <c r="J154" s="279" t="s">
        <v>3389</v>
      </c>
      <c r="K154" s="179" t="s">
        <v>7170</v>
      </c>
      <c r="L154" s="427" t="s">
        <v>5490</v>
      </c>
      <c r="M154" s="684">
        <v>24</v>
      </c>
      <c r="N154" s="685" t="s">
        <v>15710</v>
      </c>
      <c r="O154" s="684">
        <v>1080</v>
      </c>
      <c r="P154" s="179" t="s">
        <v>15771</v>
      </c>
      <c r="Q154" s="179">
        <v>3</v>
      </c>
      <c r="R154" s="180"/>
      <c r="S154" s="189">
        <v>5</v>
      </c>
      <c r="T154" s="189">
        <v>10</v>
      </c>
      <c r="U154" s="302">
        <v>2</v>
      </c>
      <c r="V154" s="302">
        <v>12</v>
      </c>
      <c r="W154" s="742">
        <v>12</v>
      </c>
      <c r="X154" s="184">
        <v>30</v>
      </c>
      <c r="Y154" s="184"/>
      <c r="Z154" s="184"/>
      <c r="AA154" s="184"/>
      <c r="AB154" s="219" t="s">
        <v>793</v>
      </c>
      <c r="AC154" s="419" t="s">
        <v>14080</v>
      </c>
      <c r="AD154" s="179" t="s">
        <v>6415</v>
      </c>
      <c r="AE154" s="179" t="s">
        <v>4250</v>
      </c>
      <c r="AF154" s="177">
        <v>0</v>
      </c>
      <c r="AG154" s="177">
        <v>0</v>
      </c>
      <c r="AH154" s="177">
        <v>0</v>
      </c>
      <c r="AI154" s="177">
        <v>0</v>
      </c>
      <c r="AJ154" s="177">
        <v>0</v>
      </c>
      <c r="AK154" s="177">
        <v>0</v>
      </c>
      <c r="AL154" s="385">
        <v>6</v>
      </c>
      <c r="AM154" s="177">
        <v>0</v>
      </c>
      <c r="AN154" s="177">
        <v>0</v>
      </c>
      <c r="AO154" s="182">
        <v>0</v>
      </c>
      <c r="AP154" s="180"/>
      <c r="AQ154" s="180"/>
      <c r="AR154" s="180"/>
      <c r="AS154" s="180"/>
      <c r="AT154" s="180"/>
      <c r="AU154" s="180"/>
      <c r="AV154" s="180"/>
      <c r="AW154" s="180"/>
      <c r="AX154" s="180"/>
      <c r="AY154" s="180"/>
      <c r="AZ154" s="180"/>
      <c r="BA154" s="180"/>
      <c r="BB154" s="180"/>
      <c r="BC154" s="180"/>
      <c r="BD154" s="180"/>
      <c r="BE154" s="180"/>
      <c r="BF154" s="180"/>
      <c r="BG154" s="180"/>
      <c r="BH154" s="176">
        <f t="shared" si="24"/>
        <v>6</v>
      </c>
      <c r="BI154" s="176">
        <f t="shared" si="25"/>
        <v>13</v>
      </c>
      <c r="BJ154" s="182" t="str">
        <f t="shared" si="28"/>
        <v>6 - 48</v>
      </c>
      <c r="BK154" s="176">
        <f t="shared" si="29"/>
        <v>27</v>
      </c>
      <c r="BL154" s="176">
        <f t="shared" si="30"/>
        <v>6</v>
      </c>
      <c r="BM154" s="533"/>
      <c r="BN154" s="187">
        <v>600</v>
      </c>
      <c r="BO154" s="187">
        <v>6</v>
      </c>
      <c r="BP154" s="178">
        <f t="shared" si="26"/>
        <v>762</v>
      </c>
      <c r="BQ154" s="420" t="str">
        <f t="shared" si="27"/>
        <v>VI</v>
      </c>
      <c r="BR154" s="185"/>
      <c r="BS154" s="464" t="s">
        <v>9546</v>
      </c>
    </row>
    <row r="155" spans="1:71" ht="51" x14ac:dyDescent="0.2">
      <c r="A155" s="696">
        <v>153</v>
      </c>
      <c r="B155" s="286" t="s">
        <v>1310</v>
      </c>
      <c r="C155" s="286" t="s">
        <v>4918</v>
      </c>
      <c r="D155" s="258" t="s">
        <v>5497</v>
      </c>
      <c r="E155" s="736">
        <v>1</v>
      </c>
      <c r="F155" s="736">
        <v>1</v>
      </c>
      <c r="G155" s="737">
        <v>4</v>
      </c>
      <c r="H155" s="305" t="s">
        <v>3343</v>
      </c>
      <c r="I155" s="207" t="s">
        <v>2342</v>
      </c>
      <c r="J155" s="279" t="s">
        <v>3389</v>
      </c>
      <c r="K155" s="179" t="s">
        <v>7170</v>
      </c>
      <c r="L155" s="427" t="s">
        <v>5490</v>
      </c>
      <c r="M155" s="684">
        <v>28</v>
      </c>
      <c r="N155" s="685" t="s">
        <v>15710</v>
      </c>
      <c r="O155" s="684">
        <v>1720</v>
      </c>
      <c r="P155" s="179" t="s">
        <v>15771</v>
      </c>
      <c r="Q155" s="179">
        <v>3</v>
      </c>
      <c r="R155" s="180"/>
      <c r="S155" s="189">
        <v>5</v>
      </c>
      <c r="T155" s="189">
        <v>10</v>
      </c>
      <c r="U155" s="302">
        <v>2</v>
      </c>
      <c r="V155" s="302">
        <v>12</v>
      </c>
      <c r="W155" s="742">
        <v>12</v>
      </c>
      <c r="X155" s="184">
        <v>30</v>
      </c>
      <c r="Y155" s="184"/>
      <c r="Z155" s="184"/>
      <c r="AA155" s="184"/>
      <c r="AB155" s="219" t="s">
        <v>793</v>
      </c>
      <c r="AC155" s="419" t="s">
        <v>14080</v>
      </c>
      <c r="AD155" s="179" t="s">
        <v>6415</v>
      </c>
      <c r="AE155" s="179" t="s">
        <v>4250</v>
      </c>
      <c r="AF155" s="177">
        <v>0</v>
      </c>
      <c r="AG155" s="177">
        <v>0</v>
      </c>
      <c r="AH155" s="177">
        <v>0</v>
      </c>
      <c r="AI155" s="177">
        <v>0</v>
      </c>
      <c r="AJ155" s="177">
        <v>0</v>
      </c>
      <c r="AK155" s="177">
        <v>0</v>
      </c>
      <c r="AL155" s="385">
        <v>7</v>
      </c>
      <c r="AM155" s="177">
        <v>0</v>
      </c>
      <c r="AN155" s="177">
        <v>0</v>
      </c>
      <c r="AO155" s="182">
        <v>0</v>
      </c>
      <c r="AP155" s="180"/>
      <c r="AQ155" s="180"/>
      <c r="AR155" s="180"/>
      <c r="AS155" s="180"/>
      <c r="AT155" s="180"/>
      <c r="AU155" s="180"/>
      <c r="AV155" s="180"/>
      <c r="AW155" s="180"/>
      <c r="AX155" s="180"/>
      <c r="AY155" s="180"/>
      <c r="AZ155" s="180"/>
      <c r="BA155" s="180"/>
      <c r="BB155" s="180"/>
      <c r="BC155" s="180"/>
      <c r="BD155" s="180"/>
      <c r="BE155" s="180"/>
      <c r="BF155" s="180"/>
      <c r="BG155" s="180"/>
      <c r="BH155" s="176">
        <f t="shared" si="24"/>
        <v>7</v>
      </c>
      <c r="BI155" s="176">
        <f t="shared" si="25"/>
        <v>13</v>
      </c>
      <c r="BJ155" s="182" t="str">
        <f t="shared" si="28"/>
        <v>7 - 56</v>
      </c>
      <c r="BK155" s="176">
        <f t="shared" si="29"/>
        <v>32</v>
      </c>
      <c r="BL155" s="176">
        <f t="shared" si="30"/>
        <v>7</v>
      </c>
      <c r="BM155" s="533"/>
      <c r="BN155" s="187">
        <v>875</v>
      </c>
      <c r="BO155" s="187">
        <v>8</v>
      </c>
      <c r="BP155" s="178">
        <f t="shared" si="26"/>
        <v>1131</v>
      </c>
      <c r="BQ155" s="420" t="str">
        <f t="shared" si="27"/>
        <v>VI</v>
      </c>
      <c r="BR155" s="185"/>
      <c r="BS155" s="464" t="s">
        <v>9546</v>
      </c>
    </row>
    <row r="156" spans="1:71" x14ac:dyDescent="0.2">
      <c r="A156" s="696">
        <v>154</v>
      </c>
      <c r="B156" s="286" t="s">
        <v>4806</v>
      </c>
      <c r="C156" s="286" t="s">
        <v>4806</v>
      </c>
      <c r="D156" s="258" t="s">
        <v>5497</v>
      </c>
      <c r="E156" s="736">
        <v>1</v>
      </c>
      <c r="F156" s="736">
        <v>1</v>
      </c>
      <c r="G156" s="737">
        <v>1</v>
      </c>
      <c r="H156" s="305" t="s">
        <v>3235</v>
      </c>
      <c r="I156" s="208" t="s">
        <v>2342</v>
      </c>
      <c r="J156" s="280" t="s">
        <v>3390</v>
      </c>
      <c r="K156" s="191" t="s">
        <v>5231</v>
      </c>
      <c r="L156" s="427" t="s">
        <v>5490</v>
      </c>
      <c r="M156" s="686">
        <v>12</v>
      </c>
      <c r="N156" s="685" t="s">
        <v>15710</v>
      </c>
      <c r="O156" s="686">
        <v>1900</v>
      </c>
      <c r="P156" s="427" t="s">
        <v>15772</v>
      </c>
      <c r="Q156" s="191">
        <v>6</v>
      </c>
      <c r="R156" s="180"/>
      <c r="S156" s="189">
        <v>5</v>
      </c>
      <c r="T156" s="189">
        <v>7</v>
      </c>
      <c r="U156" s="175">
        <v>2</v>
      </c>
      <c r="V156" s="175">
        <v>8</v>
      </c>
      <c r="W156" s="742">
        <v>15</v>
      </c>
      <c r="X156" s="184">
        <v>9</v>
      </c>
      <c r="Y156" s="184"/>
      <c r="Z156" s="184"/>
      <c r="AA156" s="184"/>
      <c r="AB156" s="219" t="s">
        <v>793</v>
      </c>
      <c r="AC156" s="183" t="s">
        <v>7494</v>
      </c>
      <c r="AD156" s="179" t="s">
        <v>640</v>
      </c>
      <c r="AE156" s="179" t="s">
        <v>4247</v>
      </c>
      <c r="AF156" s="177">
        <v>0</v>
      </c>
      <c r="AG156" s="177">
        <v>0</v>
      </c>
      <c r="AH156" s="177">
        <v>0</v>
      </c>
      <c r="AI156" s="177">
        <v>0</v>
      </c>
      <c r="AJ156" s="177">
        <v>0</v>
      </c>
      <c r="AK156" s="177">
        <v>0</v>
      </c>
      <c r="AL156" s="383">
        <v>9</v>
      </c>
      <c r="AM156" s="177">
        <v>0</v>
      </c>
      <c r="AN156" s="177">
        <v>0</v>
      </c>
      <c r="AO156" s="182">
        <v>0</v>
      </c>
      <c r="AP156" s="180"/>
      <c r="AQ156" s="180"/>
      <c r="AR156" s="180"/>
      <c r="AS156" s="180"/>
      <c r="AT156" s="180"/>
      <c r="AU156" s="180"/>
      <c r="AV156" s="180"/>
      <c r="AW156" s="180"/>
      <c r="AX156" s="180"/>
      <c r="AY156" s="180"/>
      <c r="AZ156" s="180"/>
      <c r="BA156" s="180"/>
      <c r="BB156" s="180"/>
      <c r="BC156" s="180"/>
      <c r="BD156" s="180"/>
      <c r="BE156" s="180"/>
      <c r="BF156" s="180"/>
      <c r="BG156" s="180"/>
      <c r="BH156" s="176">
        <f t="shared" si="24"/>
        <v>9</v>
      </c>
      <c r="BI156" s="176">
        <f t="shared" si="25"/>
        <v>12</v>
      </c>
      <c r="BJ156" s="182" t="str">
        <f t="shared" si="28"/>
        <v>9 - 72</v>
      </c>
      <c r="BK156" s="176">
        <f t="shared" si="29"/>
        <v>41</v>
      </c>
      <c r="BL156" s="176">
        <f t="shared" si="30"/>
        <v>9</v>
      </c>
      <c r="BM156" s="533"/>
      <c r="BN156" s="185">
        <v>1400</v>
      </c>
      <c r="BO156" s="180">
        <v>14</v>
      </c>
      <c r="BP156" s="178">
        <f t="shared" si="26"/>
        <v>1974</v>
      </c>
      <c r="BQ156" s="420" t="str">
        <f t="shared" si="27"/>
        <v>VII</v>
      </c>
      <c r="BR156" s="185"/>
      <c r="BS156" s="212" t="s">
        <v>3967</v>
      </c>
    </row>
    <row r="157" spans="1:71" ht="51" x14ac:dyDescent="0.2">
      <c r="A157" s="697">
        <v>155</v>
      </c>
      <c r="B157" s="286" t="s">
        <v>1311</v>
      </c>
      <c r="C157" s="286" t="s">
        <v>3548</v>
      </c>
      <c r="D157" s="258" t="s">
        <v>5497</v>
      </c>
      <c r="E157" s="736">
        <v>2</v>
      </c>
      <c r="F157" s="736">
        <v>1</v>
      </c>
      <c r="G157" s="737">
        <v>1</v>
      </c>
      <c r="H157" s="305" t="s">
        <v>3344</v>
      </c>
      <c r="I157" s="208" t="s">
        <v>2342</v>
      </c>
      <c r="J157" s="280" t="s">
        <v>3391</v>
      </c>
      <c r="K157" s="191" t="s">
        <v>3199</v>
      </c>
      <c r="L157" s="427" t="s">
        <v>5490</v>
      </c>
      <c r="M157" s="686">
        <v>28</v>
      </c>
      <c r="N157" s="685" t="s">
        <v>15710</v>
      </c>
      <c r="O157" s="686">
        <v>15700</v>
      </c>
      <c r="P157" s="427" t="s">
        <v>15835</v>
      </c>
      <c r="Q157" s="191">
        <v>0</v>
      </c>
      <c r="R157" s="180"/>
      <c r="S157" s="190">
        <v>11</v>
      </c>
      <c r="T157" s="190">
        <v>12</v>
      </c>
      <c r="U157" s="190">
        <v>4</v>
      </c>
      <c r="V157" s="190">
        <v>16</v>
      </c>
      <c r="W157" s="742">
        <v>3</v>
      </c>
      <c r="X157" s="184"/>
      <c r="Y157" s="184">
        <v>9</v>
      </c>
      <c r="Z157" s="184"/>
      <c r="AA157" s="184"/>
      <c r="AB157" s="220"/>
      <c r="AC157" s="419" t="s">
        <v>14086</v>
      </c>
      <c r="AD157" s="179" t="s">
        <v>640</v>
      </c>
      <c r="AE157" s="179" t="s">
        <v>4247</v>
      </c>
      <c r="AF157" s="177">
        <v>0</v>
      </c>
      <c r="AG157" s="177">
        <v>0</v>
      </c>
      <c r="AH157" s="177">
        <v>0</v>
      </c>
      <c r="AI157" s="177">
        <v>0</v>
      </c>
      <c r="AJ157" s="177">
        <v>0</v>
      </c>
      <c r="AK157" s="177">
        <v>0</v>
      </c>
      <c r="AL157" s="385">
        <v>12</v>
      </c>
      <c r="AM157" s="177">
        <v>0</v>
      </c>
      <c r="AN157" s="177">
        <v>0</v>
      </c>
      <c r="AO157" s="182">
        <v>0</v>
      </c>
      <c r="AP157" s="180"/>
      <c r="AQ157" s="180"/>
      <c r="AR157" s="180"/>
      <c r="AS157" s="180"/>
      <c r="AT157" s="180"/>
      <c r="AU157" s="180"/>
      <c r="AV157" s="180"/>
      <c r="AW157" s="180"/>
      <c r="AX157" s="180"/>
      <c r="AY157" s="180"/>
      <c r="AZ157" s="180"/>
      <c r="BA157" s="180"/>
      <c r="BB157" s="180"/>
      <c r="BC157" s="180"/>
      <c r="BD157" s="180"/>
      <c r="BE157" s="180"/>
      <c r="BF157" s="180"/>
      <c r="BG157" s="180"/>
      <c r="BH157" s="176">
        <f t="shared" si="24"/>
        <v>12</v>
      </c>
      <c r="BI157" s="176">
        <f t="shared" si="25"/>
        <v>9</v>
      </c>
      <c r="BJ157" s="182" t="str">
        <f t="shared" si="28"/>
        <v>12 - 96</v>
      </c>
      <c r="BK157" s="176">
        <f t="shared" si="29"/>
        <v>54</v>
      </c>
      <c r="BL157" s="176">
        <f t="shared" si="30"/>
        <v>12</v>
      </c>
      <c r="BM157" s="533"/>
      <c r="BN157" s="185">
        <v>7300</v>
      </c>
      <c r="BO157" s="180">
        <v>18</v>
      </c>
      <c r="BP157" s="178">
        <f t="shared" si="26"/>
        <v>8272</v>
      </c>
      <c r="BQ157" s="420" t="str">
        <f t="shared" si="27"/>
        <v>IX</v>
      </c>
      <c r="BR157" s="185"/>
      <c r="BS157" s="212" t="s">
        <v>3967</v>
      </c>
    </row>
    <row r="158" spans="1:71" ht="51" x14ac:dyDescent="0.2">
      <c r="A158" s="696">
        <v>156</v>
      </c>
      <c r="B158" s="286" t="s">
        <v>1311</v>
      </c>
      <c r="C158" s="286" t="s">
        <v>3547</v>
      </c>
      <c r="D158" s="258" t="s">
        <v>5497</v>
      </c>
      <c r="E158" s="736">
        <v>5</v>
      </c>
      <c r="F158" s="736">
        <v>1</v>
      </c>
      <c r="G158" s="737">
        <v>1</v>
      </c>
      <c r="H158" s="305" t="s">
        <v>3344</v>
      </c>
      <c r="I158" s="208" t="s">
        <v>2342</v>
      </c>
      <c r="J158" s="280" t="s">
        <v>3391</v>
      </c>
      <c r="K158" s="191" t="s">
        <v>3199</v>
      </c>
      <c r="L158" s="427" t="s">
        <v>5490</v>
      </c>
      <c r="M158" s="686">
        <v>30</v>
      </c>
      <c r="N158" s="685" t="s">
        <v>15710</v>
      </c>
      <c r="O158" s="686">
        <v>20000</v>
      </c>
      <c r="P158" s="427" t="s">
        <v>15835</v>
      </c>
      <c r="Q158" s="191">
        <v>0</v>
      </c>
      <c r="R158" s="180"/>
      <c r="S158" s="190">
        <v>11</v>
      </c>
      <c r="T158" s="190">
        <v>12</v>
      </c>
      <c r="U158" s="190">
        <v>4</v>
      </c>
      <c r="V158" s="190">
        <v>16</v>
      </c>
      <c r="W158" s="742">
        <v>3</v>
      </c>
      <c r="X158" s="184"/>
      <c r="Y158" s="184">
        <v>9</v>
      </c>
      <c r="Z158" s="184"/>
      <c r="AA158" s="184"/>
      <c r="AB158" s="220"/>
      <c r="AC158" s="419" t="s">
        <v>14086</v>
      </c>
      <c r="AD158" s="179" t="s">
        <v>640</v>
      </c>
      <c r="AE158" s="179" t="s">
        <v>4247</v>
      </c>
      <c r="AF158" s="177">
        <v>0</v>
      </c>
      <c r="AG158" s="177">
        <v>0</v>
      </c>
      <c r="AH158" s="177">
        <v>0</v>
      </c>
      <c r="AI158" s="177">
        <v>0</v>
      </c>
      <c r="AJ158" s="177">
        <v>0</v>
      </c>
      <c r="AK158" s="177">
        <v>0</v>
      </c>
      <c r="AL158" s="385">
        <v>13</v>
      </c>
      <c r="AM158" s="177">
        <v>0</v>
      </c>
      <c r="AN158" s="177">
        <v>0</v>
      </c>
      <c r="AO158" s="182">
        <v>0</v>
      </c>
      <c r="AP158" s="180"/>
      <c r="AQ158" s="180"/>
      <c r="AR158" s="180"/>
      <c r="AS158" s="180"/>
      <c r="AT158" s="180"/>
      <c r="AU158" s="180"/>
      <c r="AV158" s="180"/>
      <c r="AW158" s="180"/>
      <c r="AX158" s="180"/>
      <c r="AY158" s="180"/>
      <c r="AZ158" s="180"/>
      <c r="BA158" s="180"/>
      <c r="BB158" s="180"/>
      <c r="BC158" s="180"/>
      <c r="BD158" s="180"/>
      <c r="BE158" s="180"/>
      <c r="BF158" s="180"/>
      <c r="BG158" s="180"/>
      <c r="BH158" s="176">
        <f t="shared" si="24"/>
        <v>13</v>
      </c>
      <c r="BI158" s="176">
        <f t="shared" si="25"/>
        <v>9</v>
      </c>
      <c r="BJ158" s="182" t="str">
        <f t="shared" si="28"/>
        <v>13 - 104</v>
      </c>
      <c r="BK158" s="176">
        <f t="shared" si="29"/>
        <v>59</v>
      </c>
      <c r="BL158" s="176">
        <f t="shared" si="30"/>
        <v>13</v>
      </c>
      <c r="BM158" s="533"/>
      <c r="BN158" s="185">
        <v>7300</v>
      </c>
      <c r="BO158" s="180">
        <v>18</v>
      </c>
      <c r="BP158" s="178">
        <f t="shared" si="26"/>
        <v>8362</v>
      </c>
      <c r="BQ158" s="420" t="str">
        <f t="shared" si="27"/>
        <v>IX</v>
      </c>
      <c r="BR158" s="185"/>
      <c r="BS158" s="212" t="s">
        <v>3967</v>
      </c>
    </row>
    <row r="159" spans="1:71" ht="51" x14ac:dyDescent="0.2">
      <c r="A159" s="697">
        <v>157</v>
      </c>
      <c r="B159" s="286" t="s">
        <v>1311</v>
      </c>
      <c r="C159" s="286" t="s">
        <v>3549</v>
      </c>
      <c r="D159" s="258" t="s">
        <v>5497</v>
      </c>
      <c r="E159" s="736">
        <v>1</v>
      </c>
      <c r="F159" s="736">
        <v>1</v>
      </c>
      <c r="G159" s="737">
        <v>1</v>
      </c>
      <c r="H159" s="305" t="s">
        <v>3344</v>
      </c>
      <c r="I159" s="208" t="s">
        <v>2342</v>
      </c>
      <c r="J159" s="280" t="s">
        <v>3391</v>
      </c>
      <c r="K159" s="191" t="s">
        <v>3199</v>
      </c>
      <c r="L159" s="427" t="s">
        <v>5490</v>
      </c>
      <c r="M159" s="686">
        <v>32</v>
      </c>
      <c r="N159" s="685" t="s">
        <v>15710</v>
      </c>
      <c r="O159" s="686">
        <v>25000</v>
      </c>
      <c r="P159" s="427" t="s">
        <v>15835</v>
      </c>
      <c r="Q159" s="191">
        <v>0</v>
      </c>
      <c r="R159" s="180"/>
      <c r="S159" s="190">
        <v>11</v>
      </c>
      <c r="T159" s="190">
        <v>12</v>
      </c>
      <c r="U159" s="190">
        <v>4</v>
      </c>
      <c r="V159" s="190">
        <v>16</v>
      </c>
      <c r="W159" s="742">
        <v>3</v>
      </c>
      <c r="X159" s="184"/>
      <c r="Y159" s="184">
        <v>9</v>
      </c>
      <c r="Z159" s="184"/>
      <c r="AA159" s="184"/>
      <c r="AB159" s="220"/>
      <c r="AC159" s="419" t="s">
        <v>14086</v>
      </c>
      <c r="AD159" s="179" t="s">
        <v>640</v>
      </c>
      <c r="AE159" s="179" t="s">
        <v>4247</v>
      </c>
      <c r="AF159" s="177">
        <v>0</v>
      </c>
      <c r="AG159" s="177">
        <v>0</v>
      </c>
      <c r="AH159" s="177">
        <v>0</v>
      </c>
      <c r="AI159" s="177">
        <v>0</v>
      </c>
      <c r="AJ159" s="177">
        <v>0</v>
      </c>
      <c r="AK159" s="177">
        <v>0</v>
      </c>
      <c r="AL159" s="385">
        <v>14</v>
      </c>
      <c r="AM159" s="177">
        <v>0</v>
      </c>
      <c r="AN159" s="177">
        <v>0</v>
      </c>
      <c r="AO159" s="182">
        <v>0</v>
      </c>
      <c r="AP159" s="180"/>
      <c r="AQ159" s="180"/>
      <c r="AR159" s="180"/>
      <c r="AS159" s="180"/>
      <c r="AT159" s="180"/>
      <c r="AU159" s="180"/>
      <c r="AV159" s="180"/>
      <c r="AW159" s="180"/>
      <c r="AX159" s="180"/>
      <c r="AY159" s="180"/>
      <c r="AZ159" s="180"/>
      <c r="BA159" s="180"/>
      <c r="BB159" s="180"/>
      <c r="BC159" s="180"/>
      <c r="BD159" s="180"/>
      <c r="BE159" s="180"/>
      <c r="BF159" s="180"/>
      <c r="BG159" s="180"/>
      <c r="BH159" s="176">
        <f t="shared" si="24"/>
        <v>14</v>
      </c>
      <c r="BI159" s="176">
        <f t="shared" si="25"/>
        <v>8</v>
      </c>
      <c r="BJ159" s="182" t="str">
        <f t="shared" si="28"/>
        <v>14 - 112</v>
      </c>
      <c r="BK159" s="176">
        <f t="shared" si="29"/>
        <v>63</v>
      </c>
      <c r="BL159" s="176">
        <f t="shared" si="30"/>
        <v>14</v>
      </c>
      <c r="BM159" s="533"/>
      <c r="BN159" s="185">
        <v>7300</v>
      </c>
      <c r="BO159" s="180">
        <v>18</v>
      </c>
      <c r="BP159" s="178">
        <f t="shared" si="26"/>
        <v>8434</v>
      </c>
      <c r="BQ159" s="420" t="str">
        <f t="shared" si="27"/>
        <v>IX</v>
      </c>
      <c r="BR159" s="185"/>
      <c r="BS159" s="212" t="s">
        <v>3967</v>
      </c>
    </row>
    <row r="160" spans="1:71" ht="25.5" x14ac:dyDescent="0.2">
      <c r="A160" s="696">
        <v>158</v>
      </c>
      <c r="B160" s="286" t="s">
        <v>6141</v>
      </c>
      <c r="C160" s="286" t="s">
        <v>6141</v>
      </c>
      <c r="D160" s="258" t="s">
        <v>5497</v>
      </c>
      <c r="E160" s="736">
        <v>1</v>
      </c>
      <c r="F160" s="736">
        <v>1</v>
      </c>
      <c r="G160" s="737">
        <v>6</v>
      </c>
      <c r="H160" s="305" t="s">
        <v>3236</v>
      </c>
      <c r="I160" s="208" t="s">
        <v>635</v>
      </c>
      <c r="J160" s="280" t="s">
        <v>6554</v>
      </c>
      <c r="K160" s="191" t="s">
        <v>6142</v>
      </c>
      <c r="L160" s="427" t="s">
        <v>3491</v>
      </c>
      <c r="M160" s="686">
        <v>6</v>
      </c>
      <c r="N160" s="685" t="s">
        <v>15715</v>
      </c>
      <c r="O160" s="686">
        <v>190</v>
      </c>
      <c r="P160" s="427" t="s">
        <v>15773</v>
      </c>
      <c r="Q160" s="191">
        <v>9</v>
      </c>
      <c r="R160" s="180"/>
      <c r="S160" s="191">
        <v>13</v>
      </c>
      <c r="T160" s="191">
        <v>14</v>
      </c>
      <c r="U160" s="190">
        <v>4</v>
      </c>
      <c r="V160" s="190">
        <v>16</v>
      </c>
      <c r="W160" s="742">
        <v>12</v>
      </c>
      <c r="X160" s="184"/>
      <c r="Y160" s="184"/>
      <c r="Z160" s="184"/>
      <c r="AA160" s="184"/>
      <c r="AB160" s="220"/>
      <c r="AC160" s="186" t="s">
        <v>9886</v>
      </c>
      <c r="AD160" s="191" t="s">
        <v>5759</v>
      </c>
      <c r="AE160" s="191" t="s">
        <v>4247</v>
      </c>
      <c r="AF160" s="177">
        <v>0</v>
      </c>
      <c r="AG160" s="177">
        <v>0</v>
      </c>
      <c r="AH160" s="177">
        <v>0</v>
      </c>
      <c r="AI160" s="177">
        <v>0</v>
      </c>
      <c r="AJ160" s="177">
        <v>0</v>
      </c>
      <c r="AK160" s="177">
        <v>0</v>
      </c>
      <c r="AL160" s="383">
        <v>2</v>
      </c>
      <c r="AM160" s="177">
        <v>0</v>
      </c>
      <c r="AN160" s="177">
        <v>0</v>
      </c>
      <c r="AO160" s="182">
        <v>0</v>
      </c>
      <c r="AP160" s="180"/>
      <c r="AQ160" s="180"/>
      <c r="AR160" s="180"/>
      <c r="AS160" s="180"/>
      <c r="AT160" s="180"/>
      <c r="AU160" s="180"/>
      <c r="AV160" s="180"/>
      <c r="AW160" s="180"/>
      <c r="AX160" s="180"/>
      <c r="AY160" s="180"/>
      <c r="AZ160" s="180"/>
      <c r="BA160" s="180"/>
      <c r="BB160" s="180"/>
      <c r="BC160" s="180"/>
      <c r="BD160" s="180"/>
      <c r="BE160" s="180"/>
      <c r="BF160" s="180"/>
      <c r="BG160" s="180"/>
      <c r="BH160" s="176">
        <f t="shared" si="24"/>
        <v>2</v>
      </c>
      <c r="BI160" s="176">
        <f t="shared" si="25"/>
        <v>16</v>
      </c>
      <c r="BJ160" s="182" t="str">
        <f t="shared" si="28"/>
        <v>2 - 16</v>
      </c>
      <c r="BK160" s="176">
        <f t="shared" si="29"/>
        <v>9</v>
      </c>
      <c r="BL160" s="176">
        <f t="shared" si="30"/>
        <v>2</v>
      </c>
      <c r="BM160" s="533"/>
      <c r="BN160" s="185">
        <v>105</v>
      </c>
      <c r="BO160" s="180">
        <v>3</v>
      </c>
      <c r="BP160" s="178">
        <f t="shared" si="26"/>
        <v>132</v>
      </c>
      <c r="BQ160" s="420" t="str">
        <f t="shared" si="27"/>
        <v>III</v>
      </c>
      <c r="BR160" s="185"/>
      <c r="BS160" s="212" t="s">
        <v>3967</v>
      </c>
    </row>
    <row r="161" spans="1:71" ht="25.5" x14ac:dyDescent="0.2">
      <c r="A161" s="696">
        <v>159</v>
      </c>
      <c r="B161" s="286" t="s">
        <v>6612</v>
      </c>
      <c r="C161" s="286" t="s">
        <v>6612</v>
      </c>
      <c r="D161" s="258" t="s">
        <v>5497</v>
      </c>
      <c r="E161" s="736">
        <v>36853974975</v>
      </c>
      <c r="F161" s="736">
        <v>40</v>
      </c>
      <c r="G161" s="737">
        <v>400</v>
      </c>
      <c r="H161" s="305" t="s">
        <v>7087</v>
      </c>
      <c r="I161" s="207" t="s">
        <v>635</v>
      </c>
      <c r="J161" s="279" t="s">
        <v>4282</v>
      </c>
      <c r="K161" s="179" t="s">
        <v>6788</v>
      </c>
      <c r="L161" s="427" t="s">
        <v>3491</v>
      </c>
      <c r="M161" s="684">
        <v>4</v>
      </c>
      <c r="N161" s="685" t="s">
        <v>15715</v>
      </c>
      <c r="O161" s="684">
        <v>150</v>
      </c>
      <c r="P161" s="179"/>
      <c r="Q161" s="179">
        <v>4</v>
      </c>
      <c r="R161" s="180"/>
      <c r="S161" s="190">
        <v>11</v>
      </c>
      <c r="T161" s="190">
        <v>12</v>
      </c>
      <c r="U161" s="190">
        <v>4</v>
      </c>
      <c r="V161" s="190">
        <v>16</v>
      </c>
      <c r="W161" s="742">
        <v>6</v>
      </c>
      <c r="X161" s="184"/>
      <c r="Y161" s="184"/>
      <c r="Z161" s="184"/>
      <c r="AA161" s="184"/>
      <c r="AB161" s="220"/>
      <c r="AC161" s="186" t="s">
        <v>4697</v>
      </c>
      <c r="AD161" s="179" t="s">
        <v>6150</v>
      </c>
      <c r="AE161" s="179" t="s">
        <v>4249</v>
      </c>
      <c r="AF161" s="177">
        <v>0</v>
      </c>
      <c r="AG161" s="177">
        <v>0</v>
      </c>
      <c r="AH161" s="177">
        <v>0</v>
      </c>
      <c r="AI161" s="177">
        <v>0</v>
      </c>
      <c r="AJ161" s="177">
        <v>0</v>
      </c>
      <c r="AK161" s="177">
        <v>0</v>
      </c>
      <c r="AL161" s="384">
        <v>1</v>
      </c>
      <c r="AM161" s="177">
        <v>0</v>
      </c>
      <c r="AN161" s="177">
        <v>0</v>
      </c>
      <c r="AO161" s="195">
        <v>0</v>
      </c>
      <c r="AP161" s="187"/>
      <c r="AQ161" s="187"/>
      <c r="AR161" s="187"/>
      <c r="AS161" s="187"/>
      <c r="AT161" s="187"/>
      <c r="AU161" s="187"/>
      <c r="AV161" s="187"/>
      <c r="AW161" s="187"/>
      <c r="AX161" s="187"/>
      <c r="AY161" s="187"/>
      <c r="AZ161" s="187"/>
      <c r="BA161" s="187"/>
      <c r="BB161" s="187"/>
      <c r="BC161" s="187"/>
      <c r="BD161" s="187"/>
      <c r="BE161" s="187"/>
      <c r="BF161" s="187"/>
      <c r="BG161" s="187"/>
      <c r="BH161" s="176">
        <f t="shared" si="24"/>
        <v>1</v>
      </c>
      <c r="BI161" s="176">
        <f t="shared" si="25"/>
        <v>19</v>
      </c>
      <c r="BJ161" s="182" t="str">
        <f t="shared" si="28"/>
        <v>1 - 8</v>
      </c>
      <c r="BK161" s="176">
        <f t="shared" si="29"/>
        <v>5</v>
      </c>
      <c r="BL161" s="176">
        <f t="shared" si="30"/>
        <v>1</v>
      </c>
      <c r="BM161" s="533"/>
      <c r="BN161" s="187">
        <v>28</v>
      </c>
      <c r="BO161" s="187">
        <v>2</v>
      </c>
      <c r="BP161" s="178">
        <f t="shared" si="26"/>
        <v>38</v>
      </c>
      <c r="BQ161" s="420" t="str">
        <f t="shared" si="27"/>
        <v>II</v>
      </c>
      <c r="BR161" s="187"/>
      <c r="BS161" s="464" t="s">
        <v>9582</v>
      </c>
    </row>
    <row r="162" spans="1:71" ht="25.5" x14ac:dyDescent="0.2">
      <c r="A162" s="697">
        <v>160</v>
      </c>
      <c r="B162" s="286" t="s">
        <v>6612</v>
      </c>
      <c r="C162" s="286" t="s">
        <v>4689</v>
      </c>
      <c r="D162" s="258" t="s">
        <v>5497</v>
      </c>
      <c r="E162" s="736">
        <v>83727236</v>
      </c>
      <c r="F162" s="736">
        <v>40</v>
      </c>
      <c r="G162" s="737">
        <v>400</v>
      </c>
      <c r="H162" s="305" t="s">
        <v>7087</v>
      </c>
      <c r="I162" s="207" t="s">
        <v>635</v>
      </c>
      <c r="J162" s="279" t="s">
        <v>4282</v>
      </c>
      <c r="K162" s="179" t="s">
        <v>6788</v>
      </c>
      <c r="L162" s="427" t="s">
        <v>3491</v>
      </c>
      <c r="M162" s="684">
        <v>4</v>
      </c>
      <c r="N162" s="685" t="s">
        <v>15715</v>
      </c>
      <c r="O162" s="684">
        <v>150</v>
      </c>
      <c r="P162" s="179"/>
      <c r="Q162" s="179">
        <v>2</v>
      </c>
      <c r="R162" s="180"/>
      <c r="S162" s="190">
        <v>11</v>
      </c>
      <c r="T162" s="190">
        <v>12</v>
      </c>
      <c r="U162" s="190">
        <v>4</v>
      </c>
      <c r="V162" s="190">
        <v>16</v>
      </c>
      <c r="W162" s="742">
        <v>6</v>
      </c>
      <c r="X162" s="184"/>
      <c r="Y162" s="184"/>
      <c r="Z162" s="184"/>
      <c r="AA162" s="184"/>
      <c r="AB162" s="220"/>
      <c r="AC162" s="186" t="s">
        <v>4698</v>
      </c>
      <c r="AD162" s="179" t="s">
        <v>6150</v>
      </c>
      <c r="AE162" s="179" t="s">
        <v>4249</v>
      </c>
      <c r="AF162" s="177">
        <v>0</v>
      </c>
      <c r="AG162" s="177">
        <v>0</v>
      </c>
      <c r="AH162" s="177">
        <v>0</v>
      </c>
      <c r="AI162" s="177">
        <v>0</v>
      </c>
      <c r="AJ162" s="177">
        <v>0</v>
      </c>
      <c r="AK162" s="177">
        <v>0</v>
      </c>
      <c r="AL162" s="384">
        <v>0</v>
      </c>
      <c r="AM162" s="177">
        <v>4</v>
      </c>
      <c r="AN162" s="177">
        <v>0</v>
      </c>
      <c r="AO162" s="195">
        <v>0</v>
      </c>
      <c r="AP162" s="187"/>
      <c r="AQ162" s="187">
        <v>4</v>
      </c>
      <c r="AR162" s="187"/>
      <c r="AS162" s="187"/>
      <c r="AT162" s="187"/>
      <c r="AU162" s="187"/>
      <c r="AV162" s="187"/>
      <c r="AW162" s="187"/>
      <c r="AX162" s="187"/>
      <c r="AY162" s="187"/>
      <c r="AZ162" s="187"/>
      <c r="BA162" s="187"/>
      <c r="BB162" s="187"/>
      <c r="BC162" s="187"/>
      <c r="BD162" s="187"/>
      <c r="BE162" s="187"/>
      <c r="BF162" s="187"/>
      <c r="BG162" s="187"/>
      <c r="BH162" s="176" t="str">
        <f t="shared" si="24"/>
        <v>class level</v>
      </c>
      <c r="BI162" s="176">
        <f>IF(manualHD="",IF(COUNTIF(AP162:BG162,"")=18,IFERROR(INDEX(thac0array,MATCH(IF(manualHD="",IF(SUM($AG162:$AL162)/(0.01+fixedhp)&lt;1/40,ROUND(fixedhp/4.5,0),IF(eightsider=1,IF((AND(fixedhp&gt;0,fixedhp&lt;4)),1.125,1),IF(eightsider&gt;1,eightsider+IF(twosider*1.5+threesider*2+foursider*2.5+fivesider*3+sixsider*3.5+sevensider*4+fixedhp&gt;3,1,0),IF(sevensider=1,0.875,0.5)))),manualHD),hitDiceThac0,0)),21),MIN(IFERROR(INDEX(thac0array,MATCH(IF(AZ162="",AP162,ROUND(AP162+AZ162/2,0)),hitDiceThac0,0)),21),IFERROR(INDEX(thac0array,MATCH(MAX(AQ162:AS162),fighterThac0,0)),21),IFERROR(INDEX(thac0array,MATCH(MAX(AW162:BA162),clericThac0,0)),21),IFERROR(INDEX(thac0array,MATCH(MAX(BB162:BC162),thiefThac0,0)),21),IFERROR(INDEX(thac0array,MATCH(MAX(BD162:BG162),magicUserThac0,0)),21))),IFERROR(INDEX(thac0array,MATCH(BM162,hitDiceThac0),0),BM162))</f>
        <v>18</v>
      </c>
      <c r="BJ162" s="182" t="str">
        <f t="shared" si="28"/>
        <v>4 - 40</v>
      </c>
      <c r="BK162" s="176">
        <f t="shared" si="29"/>
        <v>22</v>
      </c>
      <c r="BL162" s="176">
        <f t="shared" si="30"/>
        <v>4</v>
      </c>
      <c r="BM162" s="533"/>
      <c r="BN162" s="187">
        <v>130</v>
      </c>
      <c r="BO162" s="187">
        <v>5</v>
      </c>
      <c r="BP162" s="178">
        <f t="shared" si="26"/>
        <v>240</v>
      </c>
      <c r="BQ162" s="420" t="str">
        <f t="shared" si="27"/>
        <v>III</v>
      </c>
      <c r="BR162" s="187"/>
      <c r="BS162" s="464" t="s">
        <v>9556</v>
      </c>
    </row>
    <row r="163" spans="1:71" ht="25.5" x14ac:dyDescent="0.2">
      <c r="A163" s="696">
        <v>161</v>
      </c>
      <c r="B163" s="286" t="s">
        <v>6612</v>
      </c>
      <c r="C163" s="286" t="s">
        <v>4690</v>
      </c>
      <c r="D163" s="258" t="s">
        <v>5497</v>
      </c>
      <c r="E163" s="736">
        <v>83727235</v>
      </c>
      <c r="F163" s="736">
        <v>40</v>
      </c>
      <c r="G163" s="737">
        <v>400</v>
      </c>
      <c r="H163" s="305" t="s">
        <v>7087</v>
      </c>
      <c r="I163" s="207" t="s">
        <v>635</v>
      </c>
      <c r="J163" s="279" t="s">
        <v>4282</v>
      </c>
      <c r="K163" s="179" t="s">
        <v>6788</v>
      </c>
      <c r="L163" s="427" t="s">
        <v>3491</v>
      </c>
      <c r="M163" s="684">
        <v>4</v>
      </c>
      <c r="N163" s="685" t="s">
        <v>15715</v>
      </c>
      <c r="O163" s="684">
        <v>150</v>
      </c>
      <c r="P163" s="179"/>
      <c r="Q163" s="179">
        <v>2</v>
      </c>
      <c r="R163" s="180"/>
      <c r="S163" s="190">
        <v>11</v>
      </c>
      <c r="T163" s="190">
        <v>12</v>
      </c>
      <c r="U163" s="190">
        <v>4</v>
      </c>
      <c r="V163" s="190">
        <v>16</v>
      </c>
      <c r="W163" s="742">
        <v>6</v>
      </c>
      <c r="X163" s="184"/>
      <c r="Y163" s="184"/>
      <c r="Z163" s="184"/>
      <c r="AA163" s="184"/>
      <c r="AB163" s="220"/>
      <c r="AC163" s="186" t="s">
        <v>4699</v>
      </c>
      <c r="AD163" s="179" t="s">
        <v>6150</v>
      </c>
      <c r="AE163" s="179" t="s">
        <v>4249</v>
      </c>
      <c r="AF163" s="177">
        <v>0</v>
      </c>
      <c r="AG163" s="177">
        <v>0</v>
      </c>
      <c r="AH163" s="177">
        <v>0</v>
      </c>
      <c r="AI163" s="177">
        <v>0</v>
      </c>
      <c r="AJ163" s="177">
        <v>0</v>
      </c>
      <c r="AK163" s="177">
        <v>0</v>
      </c>
      <c r="AL163" s="384">
        <v>0</v>
      </c>
      <c r="AM163" s="177">
        <v>6</v>
      </c>
      <c r="AN163" s="177">
        <v>0</v>
      </c>
      <c r="AO163" s="195">
        <v>0</v>
      </c>
      <c r="AP163" s="187"/>
      <c r="AQ163" s="187">
        <v>6</v>
      </c>
      <c r="AR163" s="187"/>
      <c r="AS163" s="187"/>
      <c r="AT163" s="187"/>
      <c r="AU163" s="187"/>
      <c r="AV163" s="187"/>
      <c r="AW163" s="187"/>
      <c r="AX163" s="187"/>
      <c r="AY163" s="187"/>
      <c r="AZ163" s="187"/>
      <c r="BA163" s="187"/>
      <c r="BB163" s="187"/>
      <c r="BC163" s="187"/>
      <c r="BD163" s="187"/>
      <c r="BE163" s="187"/>
      <c r="BF163" s="187"/>
      <c r="BG163" s="187"/>
      <c r="BH163" s="176" t="str">
        <f t="shared" si="24"/>
        <v>class level</v>
      </c>
      <c r="BI163" s="176">
        <f t="shared" si="25"/>
        <v>16</v>
      </c>
      <c r="BJ163" s="182" t="str">
        <f t="shared" si="28"/>
        <v>6 - 60</v>
      </c>
      <c r="BK163" s="176">
        <f t="shared" si="29"/>
        <v>33</v>
      </c>
      <c r="BL163" s="176">
        <f t="shared" si="30"/>
        <v>6</v>
      </c>
      <c r="BM163" s="533"/>
      <c r="BN163" s="187">
        <v>350</v>
      </c>
      <c r="BO163" s="187">
        <v>8</v>
      </c>
      <c r="BP163" s="178">
        <f t="shared" si="26"/>
        <v>614</v>
      </c>
      <c r="BQ163" s="420" t="str">
        <f t="shared" si="27"/>
        <v>V</v>
      </c>
      <c r="BR163" s="187"/>
      <c r="BS163" s="464" t="s">
        <v>9556</v>
      </c>
    </row>
    <row r="164" spans="1:71" ht="25.5" x14ac:dyDescent="0.2">
      <c r="A164" s="697">
        <v>162</v>
      </c>
      <c r="B164" s="286" t="s">
        <v>6612</v>
      </c>
      <c r="C164" s="286" t="s">
        <v>4691</v>
      </c>
      <c r="D164" s="258" t="s">
        <v>5497</v>
      </c>
      <c r="E164" s="736">
        <v>426451276.83333302</v>
      </c>
      <c r="F164" s="736">
        <v>40</v>
      </c>
      <c r="G164" s="737">
        <v>400</v>
      </c>
      <c r="H164" s="305" t="s">
        <v>7087</v>
      </c>
      <c r="I164" s="207" t="s">
        <v>635</v>
      </c>
      <c r="J164" s="279" t="s">
        <v>4282</v>
      </c>
      <c r="K164" s="179" t="s">
        <v>6788</v>
      </c>
      <c r="L164" s="427" t="s">
        <v>3491</v>
      </c>
      <c r="M164" s="684">
        <v>4</v>
      </c>
      <c r="N164" s="685" t="s">
        <v>15715</v>
      </c>
      <c r="O164" s="684">
        <v>150</v>
      </c>
      <c r="P164" s="179"/>
      <c r="Q164" s="179">
        <v>2</v>
      </c>
      <c r="R164" s="180"/>
      <c r="S164" s="190">
        <v>11</v>
      </c>
      <c r="T164" s="190">
        <v>12</v>
      </c>
      <c r="U164" s="190">
        <v>4</v>
      </c>
      <c r="V164" s="190">
        <v>16</v>
      </c>
      <c r="W164" s="742">
        <v>6</v>
      </c>
      <c r="X164" s="184"/>
      <c r="Y164" s="184"/>
      <c r="Z164" s="184"/>
      <c r="AA164" s="184"/>
      <c r="AB164" s="220"/>
      <c r="AC164" s="183" t="s">
        <v>4700</v>
      </c>
      <c r="AD164" s="179" t="s">
        <v>6150</v>
      </c>
      <c r="AE164" s="179" t="s">
        <v>4249</v>
      </c>
      <c r="AF164" s="177">
        <v>0</v>
      </c>
      <c r="AG164" s="177">
        <v>0</v>
      </c>
      <c r="AH164" s="177">
        <v>0</v>
      </c>
      <c r="AI164" s="177">
        <v>0</v>
      </c>
      <c r="AJ164" s="177">
        <v>0</v>
      </c>
      <c r="AK164" s="177">
        <v>0</v>
      </c>
      <c r="AL164" s="384">
        <v>0</v>
      </c>
      <c r="AM164" s="177">
        <v>2</v>
      </c>
      <c r="AN164" s="177">
        <v>0</v>
      </c>
      <c r="AO164" s="195">
        <v>0</v>
      </c>
      <c r="AP164" s="187"/>
      <c r="AQ164" s="187">
        <v>2</v>
      </c>
      <c r="AR164" s="187"/>
      <c r="AS164" s="187"/>
      <c r="AT164" s="187"/>
      <c r="AU164" s="187"/>
      <c r="AV164" s="187"/>
      <c r="AW164" s="187"/>
      <c r="AX164" s="187"/>
      <c r="AY164" s="187"/>
      <c r="AZ164" s="187"/>
      <c r="BA164" s="187"/>
      <c r="BB164" s="187"/>
      <c r="BC164" s="187"/>
      <c r="BD164" s="187"/>
      <c r="BE164" s="187"/>
      <c r="BF164" s="187"/>
      <c r="BG164" s="187"/>
      <c r="BH164" s="176" t="str">
        <f t="shared" si="24"/>
        <v>class level</v>
      </c>
      <c r="BI164" s="176">
        <f t="shared" si="25"/>
        <v>20</v>
      </c>
      <c r="BJ164" s="182" t="str">
        <f t="shared" si="28"/>
        <v>2 - 20</v>
      </c>
      <c r="BK164" s="176">
        <f t="shared" si="29"/>
        <v>11</v>
      </c>
      <c r="BL164" s="176">
        <f t="shared" si="30"/>
        <v>2</v>
      </c>
      <c r="BM164" s="533"/>
      <c r="BN164" s="187">
        <v>50</v>
      </c>
      <c r="BO164" s="187">
        <v>3</v>
      </c>
      <c r="BP164" s="178">
        <f t="shared" si="26"/>
        <v>83</v>
      </c>
      <c r="BQ164" s="420" t="str">
        <f t="shared" si="27"/>
        <v>II</v>
      </c>
      <c r="BR164" s="187"/>
      <c r="BS164" s="464" t="s">
        <v>9556</v>
      </c>
    </row>
    <row r="165" spans="1:71" ht="25.5" x14ac:dyDescent="0.2">
      <c r="A165" s="696">
        <v>163</v>
      </c>
      <c r="B165" s="286" t="s">
        <v>6612</v>
      </c>
      <c r="C165" s="286" t="s">
        <v>4692</v>
      </c>
      <c r="D165" s="258" t="s">
        <v>5497</v>
      </c>
      <c r="E165" s="736">
        <v>286514793.16666609</v>
      </c>
      <c r="F165" s="736">
        <v>40</v>
      </c>
      <c r="G165" s="737">
        <v>400</v>
      </c>
      <c r="H165" s="305" t="s">
        <v>7087</v>
      </c>
      <c r="I165" s="207" t="s">
        <v>635</v>
      </c>
      <c r="J165" s="279" t="s">
        <v>4282</v>
      </c>
      <c r="K165" s="179" t="s">
        <v>6788</v>
      </c>
      <c r="L165" s="427" t="s">
        <v>3491</v>
      </c>
      <c r="M165" s="684">
        <v>4</v>
      </c>
      <c r="N165" s="685" t="s">
        <v>15715</v>
      </c>
      <c r="O165" s="684">
        <v>150</v>
      </c>
      <c r="P165" s="179"/>
      <c r="Q165" s="179">
        <v>2</v>
      </c>
      <c r="R165" s="180"/>
      <c r="S165" s="190">
        <v>11</v>
      </c>
      <c r="T165" s="190">
        <v>12</v>
      </c>
      <c r="U165" s="190">
        <v>4</v>
      </c>
      <c r="V165" s="190">
        <v>16</v>
      </c>
      <c r="W165" s="742">
        <v>6</v>
      </c>
      <c r="X165" s="184"/>
      <c r="Y165" s="184"/>
      <c r="Z165" s="184"/>
      <c r="AA165" s="184"/>
      <c r="AB165" s="220"/>
      <c r="AC165" s="183" t="s">
        <v>4705</v>
      </c>
      <c r="AD165" s="179" t="s">
        <v>6150</v>
      </c>
      <c r="AE165" s="179" t="s">
        <v>4249</v>
      </c>
      <c r="AF165" s="177">
        <v>0</v>
      </c>
      <c r="AG165" s="177">
        <v>0</v>
      </c>
      <c r="AH165" s="177">
        <v>0</v>
      </c>
      <c r="AI165" s="177">
        <v>0</v>
      </c>
      <c r="AJ165" s="177">
        <v>0</v>
      </c>
      <c r="AK165" s="177">
        <v>0</v>
      </c>
      <c r="AL165" s="384">
        <v>0</v>
      </c>
      <c r="AM165" s="177">
        <v>3</v>
      </c>
      <c r="AN165" s="177">
        <v>0</v>
      </c>
      <c r="AO165" s="195">
        <v>0</v>
      </c>
      <c r="AP165" s="187"/>
      <c r="AQ165" s="187">
        <v>3</v>
      </c>
      <c r="AR165" s="187"/>
      <c r="AS165" s="187"/>
      <c r="AT165" s="187"/>
      <c r="AU165" s="187"/>
      <c r="AV165" s="187"/>
      <c r="AW165" s="187"/>
      <c r="AX165" s="187"/>
      <c r="AY165" s="187"/>
      <c r="AZ165" s="187"/>
      <c r="BA165" s="187"/>
      <c r="BB165" s="187"/>
      <c r="BC165" s="187"/>
      <c r="BD165" s="187"/>
      <c r="BE165" s="187"/>
      <c r="BF165" s="187"/>
      <c r="BG165" s="187"/>
      <c r="BH165" s="176" t="str">
        <f t="shared" si="24"/>
        <v>class level</v>
      </c>
      <c r="BI165" s="176">
        <f t="shared" si="25"/>
        <v>18</v>
      </c>
      <c r="BJ165" s="182" t="str">
        <f t="shared" si="28"/>
        <v>3 - 30</v>
      </c>
      <c r="BK165" s="176">
        <f t="shared" si="29"/>
        <v>17</v>
      </c>
      <c r="BL165" s="176">
        <f t="shared" si="30"/>
        <v>3</v>
      </c>
      <c r="BM165" s="533"/>
      <c r="BN165" s="187">
        <v>85</v>
      </c>
      <c r="BO165" s="187">
        <v>4</v>
      </c>
      <c r="BP165" s="178">
        <f t="shared" si="26"/>
        <v>153</v>
      </c>
      <c r="BQ165" s="420" t="str">
        <f t="shared" si="27"/>
        <v>III</v>
      </c>
      <c r="BR165" s="187"/>
      <c r="BS165" s="464" t="s">
        <v>9556</v>
      </c>
    </row>
    <row r="166" spans="1:71" ht="25.5" x14ac:dyDescent="0.2">
      <c r="A166" s="696">
        <v>164</v>
      </c>
      <c r="B166" s="286" t="s">
        <v>6612</v>
      </c>
      <c r="C166" s="286" t="s">
        <v>4693</v>
      </c>
      <c r="D166" s="258" t="s">
        <v>5497</v>
      </c>
      <c r="E166" s="736">
        <v>286514793.16666609</v>
      </c>
      <c r="F166" s="736">
        <v>40</v>
      </c>
      <c r="G166" s="737">
        <v>400</v>
      </c>
      <c r="H166" s="305" t="s">
        <v>7087</v>
      </c>
      <c r="I166" s="207" t="s">
        <v>635</v>
      </c>
      <c r="J166" s="279" t="s">
        <v>4282</v>
      </c>
      <c r="K166" s="179" t="s">
        <v>6788</v>
      </c>
      <c r="L166" s="427" t="s">
        <v>3491</v>
      </c>
      <c r="M166" s="684">
        <v>4</v>
      </c>
      <c r="N166" s="685" t="s">
        <v>15715</v>
      </c>
      <c r="O166" s="684">
        <v>150</v>
      </c>
      <c r="P166" s="179"/>
      <c r="Q166" s="179">
        <v>2</v>
      </c>
      <c r="R166" s="180"/>
      <c r="S166" s="190">
        <v>11</v>
      </c>
      <c r="T166" s="190">
        <v>12</v>
      </c>
      <c r="U166" s="190">
        <v>4</v>
      </c>
      <c r="V166" s="190">
        <v>16</v>
      </c>
      <c r="W166" s="742">
        <v>6</v>
      </c>
      <c r="X166" s="184"/>
      <c r="Y166" s="184"/>
      <c r="Z166" s="184"/>
      <c r="AA166" s="184"/>
      <c r="AB166" s="220"/>
      <c r="AC166" s="183" t="s">
        <v>4698</v>
      </c>
      <c r="AD166" s="179" t="s">
        <v>6150</v>
      </c>
      <c r="AE166" s="179" t="s">
        <v>4249</v>
      </c>
      <c r="AF166" s="177">
        <v>0</v>
      </c>
      <c r="AG166" s="177">
        <v>0</v>
      </c>
      <c r="AH166" s="177">
        <v>0</v>
      </c>
      <c r="AI166" s="177">
        <v>0</v>
      </c>
      <c r="AJ166" s="177">
        <v>0</v>
      </c>
      <c r="AK166" s="177">
        <v>0</v>
      </c>
      <c r="AL166" s="384">
        <v>0</v>
      </c>
      <c r="AM166" s="177">
        <v>4</v>
      </c>
      <c r="AN166" s="177">
        <v>0</v>
      </c>
      <c r="AO166" s="195">
        <v>0</v>
      </c>
      <c r="AP166" s="187"/>
      <c r="AQ166" s="187">
        <v>4</v>
      </c>
      <c r="AR166" s="187"/>
      <c r="AS166" s="187"/>
      <c r="AT166" s="187"/>
      <c r="AU166" s="187"/>
      <c r="AV166" s="187"/>
      <c r="AW166" s="187"/>
      <c r="AX166" s="187"/>
      <c r="AY166" s="187"/>
      <c r="AZ166" s="187"/>
      <c r="BA166" s="187"/>
      <c r="BB166" s="187"/>
      <c r="BC166" s="187"/>
      <c r="BD166" s="187"/>
      <c r="BE166" s="187"/>
      <c r="BF166" s="187"/>
      <c r="BG166" s="187"/>
      <c r="BH166" s="176" t="str">
        <f t="shared" si="24"/>
        <v>class level</v>
      </c>
      <c r="BI166" s="176">
        <f t="shared" si="25"/>
        <v>18</v>
      </c>
      <c r="BJ166" s="182" t="str">
        <f t="shared" si="28"/>
        <v>4 - 40</v>
      </c>
      <c r="BK166" s="176">
        <f t="shared" si="29"/>
        <v>22</v>
      </c>
      <c r="BL166" s="176">
        <f t="shared" si="30"/>
        <v>4</v>
      </c>
      <c r="BM166" s="533"/>
      <c r="BN166" s="187">
        <v>130</v>
      </c>
      <c r="BO166" s="187">
        <v>5</v>
      </c>
      <c r="BP166" s="178">
        <f t="shared" si="26"/>
        <v>240</v>
      </c>
      <c r="BQ166" s="420" t="str">
        <f t="shared" si="27"/>
        <v>III</v>
      </c>
      <c r="BR166" s="187"/>
      <c r="BS166" s="464" t="s">
        <v>9556</v>
      </c>
    </row>
    <row r="167" spans="1:71" ht="25.5" x14ac:dyDescent="0.2">
      <c r="A167" s="697">
        <v>165</v>
      </c>
      <c r="B167" s="286" t="s">
        <v>6612</v>
      </c>
      <c r="C167" s="286" t="s">
        <v>4702</v>
      </c>
      <c r="D167" s="258" t="s">
        <v>5497</v>
      </c>
      <c r="E167" s="736">
        <v>286514793.16666609</v>
      </c>
      <c r="F167" s="736">
        <v>40</v>
      </c>
      <c r="G167" s="737">
        <v>400</v>
      </c>
      <c r="H167" s="305" t="s">
        <v>7087</v>
      </c>
      <c r="I167" s="207" t="s">
        <v>635</v>
      </c>
      <c r="J167" s="279" t="s">
        <v>4282</v>
      </c>
      <c r="K167" s="179" t="s">
        <v>6788</v>
      </c>
      <c r="L167" s="427" t="s">
        <v>3491</v>
      </c>
      <c r="M167" s="684">
        <v>4</v>
      </c>
      <c r="N167" s="685" t="s">
        <v>15715</v>
      </c>
      <c r="O167" s="684">
        <v>150</v>
      </c>
      <c r="P167" s="179"/>
      <c r="Q167" s="179">
        <v>2</v>
      </c>
      <c r="R167" s="180"/>
      <c r="S167" s="190">
        <v>11</v>
      </c>
      <c r="T167" s="190">
        <v>12</v>
      </c>
      <c r="U167" s="190">
        <v>4</v>
      </c>
      <c r="V167" s="190">
        <v>16</v>
      </c>
      <c r="W167" s="742">
        <v>6</v>
      </c>
      <c r="X167" s="184"/>
      <c r="Y167" s="184"/>
      <c r="Z167" s="184"/>
      <c r="AA167" s="184"/>
      <c r="AB167" s="220"/>
      <c r="AC167" s="183" t="s">
        <v>4706</v>
      </c>
      <c r="AD167" s="179" t="s">
        <v>6150</v>
      </c>
      <c r="AE167" s="179" t="s">
        <v>4249</v>
      </c>
      <c r="AF167" s="177">
        <v>0</v>
      </c>
      <c r="AG167" s="177">
        <v>0</v>
      </c>
      <c r="AH167" s="177">
        <v>0</v>
      </c>
      <c r="AI167" s="177">
        <v>0</v>
      </c>
      <c r="AJ167" s="177">
        <v>0</v>
      </c>
      <c r="AK167" s="177">
        <v>0</v>
      </c>
      <c r="AL167" s="384">
        <v>0</v>
      </c>
      <c r="AM167" s="177">
        <v>5</v>
      </c>
      <c r="AN167" s="177">
        <v>0</v>
      </c>
      <c r="AO167" s="195">
        <v>0</v>
      </c>
      <c r="AP167" s="187"/>
      <c r="AQ167" s="187">
        <v>5</v>
      </c>
      <c r="AR167" s="187"/>
      <c r="AS167" s="187"/>
      <c r="AT167" s="187"/>
      <c r="AU167" s="187"/>
      <c r="AV167" s="187"/>
      <c r="AW167" s="187"/>
      <c r="AX167" s="187"/>
      <c r="AY167" s="187"/>
      <c r="AZ167" s="187"/>
      <c r="BA167" s="187"/>
      <c r="BB167" s="187"/>
      <c r="BC167" s="187"/>
      <c r="BD167" s="187"/>
      <c r="BE167" s="187"/>
      <c r="BF167" s="187"/>
      <c r="BG167" s="187"/>
      <c r="BH167" s="176" t="str">
        <f t="shared" si="24"/>
        <v>class level</v>
      </c>
      <c r="BI167" s="176">
        <f t="shared" si="25"/>
        <v>16</v>
      </c>
      <c r="BJ167" s="182" t="str">
        <f t="shared" si="28"/>
        <v>5 - 50</v>
      </c>
      <c r="BK167" s="176">
        <f t="shared" si="29"/>
        <v>28</v>
      </c>
      <c r="BL167" s="176">
        <f t="shared" si="30"/>
        <v>5</v>
      </c>
      <c r="BM167" s="533"/>
      <c r="BN167" s="187">
        <v>225</v>
      </c>
      <c r="BO167" s="187">
        <v>6</v>
      </c>
      <c r="BP167" s="178">
        <f t="shared" si="26"/>
        <v>393</v>
      </c>
      <c r="BQ167" s="420" t="str">
        <f t="shared" si="27"/>
        <v>IV</v>
      </c>
      <c r="BR167" s="187"/>
      <c r="BS167" s="464" t="s">
        <v>9556</v>
      </c>
    </row>
    <row r="168" spans="1:71" ht="25.5" x14ac:dyDescent="0.2">
      <c r="A168" s="696">
        <v>166</v>
      </c>
      <c r="B168" s="286" t="s">
        <v>6612</v>
      </c>
      <c r="C168" s="286" t="s">
        <v>4703</v>
      </c>
      <c r="D168" s="258" t="s">
        <v>5497</v>
      </c>
      <c r="E168" s="736">
        <v>139936483.66666609</v>
      </c>
      <c r="F168" s="736">
        <v>40</v>
      </c>
      <c r="G168" s="737">
        <v>400</v>
      </c>
      <c r="H168" s="305" t="s">
        <v>7087</v>
      </c>
      <c r="I168" s="207" t="s">
        <v>635</v>
      </c>
      <c r="J168" s="279" t="s">
        <v>4282</v>
      </c>
      <c r="K168" s="179" t="s">
        <v>6788</v>
      </c>
      <c r="L168" s="427" t="s">
        <v>3491</v>
      </c>
      <c r="M168" s="684">
        <v>4</v>
      </c>
      <c r="N168" s="685" t="s">
        <v>15715</v>
      </c>
      <c r="O168" s="684">
        <v>150</v>
      </c>
      <c r="P168" s="179"/>
      <c r="Q168" s="179">
        <v>2</v>
      </c>
      <c r="R168" s="180"/>
      <c r="S168" s="190">
        <v>11</v>
      </c>
      <c r="T168" s="190">
        <v>12</v>
      </c>
      <c r="U168" s="190">
        <v>4</v>
      </c>
      <c r="V168" s="190">
        <v>16</v>
      </c>
      <c r="W168" s="742">
        <v>6</v>
      </c>
      <c r="X168" s="184"/>
      <c r="Y168" s="184"/>
      <c r="Z168" s="184"/>
      <c r="AA168" s="184"/>
      <c r="AB168" s="220"/>
      <c r="AC168" s="183" t="s">
        <v>4699</v>
      </c>
      <c r="AD168" s="179" t="s">
        <v>6150</v>
      </c>
      <c r="AE168" s="179" t="s">
        <v>4249</v>
      </c>
      <c r="AF168" s="177">
        <v>0</v>
      </c>
      <c r="AG168" s="177">
        <v>0</v>
      </c>
      <c r="AH168" s="177">
        <v>0</v>
      </c>
      <c r="AI168" s="177">
        <v>0</v>
      </c>
      <c r="AJ168" s="177">
        <v>0</v>
      </c>
      <c r="AK168" s="177">
        <v>0</v>
      </c>
      <c r="AL168" s="384">
        <v>0</v>
      </c>
      <c r="AM168" s="177">
        <v>6</v>
      </c>
      <c r="AN168" s="177">
        <v>0</v>
      </c>
      <c r="AO168" s="195">
        <v>0</v>
      </c>
      <c r="AP168" s="187"/>
      <c r="AQ168" s="187">
        <v>6</v>
      </c>
      <c r="AR168" s="187"/>
      <c r="AS168" s="187"/>
      <c r="AT168" s="187"/>
      <c r="AU168" s="187"/>
      <c r="AV168" s="187"/>
      <c r="AW168" s="187"/>
      <c r="AX168" s="187"/>
      <c r="AY168" s="187"/>
      <c r="AZ168" s="187"/>
      <c r="BA168" s="187"/>
      <c r="BB168" s="187"/>
      <c r="BC168" s="187"/>
      <c r="BD168" s="187"/>
      <c r="BE168" s="187"/>
      <c r="BF168" s="187"/>
      <c r="BG168" s="187"/>
      <c r="BH168" s="176" t="str">
        <f t="shared" si="24"/>
        <v>class level</v>
      </c>
      <c r="BI168" s="176">
        <f t="shared" si="25"/>
        <v>16</v>
      </c>
      <c r="BJ168" s="182" t="str">
        <f t="shared" si="28"/>
        <v>6 - 60</v>
      </c>
      <c r="BK168" s="176">
        <f t="shared" si="29"/>
        <v>33</v>
      </c>
      <c r="BL168" s="176">
        <f t="shared" si="30"/>
        <v>6</v>
      </c>
      <c r="BM168" s="533"/>
      <c r="BN168" s="187">
        <v>350</v>
      </c>
      <c r="BO168" s="187">
        <v>8</v>
      </c>
      <c r="BP168" s="178">
        <f t="shared" si="26"/>
        <v>614</v>
      </c>
      <c r="BQ168" s="420" t="str">
        <f t="shared" si="27"/>
        <v>V</v>
      </c>
      <c r="BR168" s="187"/>
      <c r="BS168" s="464" t="s">
        <v>9556</v>
      </c>
    </row>
    <row r="169" spans="1:71" ht="25.5" x14ac:dyDescent="0.2">
      <c r="A169" s="697">
        <v>167</v>
      </c>
      <c r="B169" s="286" t="s">
        <v>6612</v>
      </c>
      <c r="C169" s="286" t="s">
        <v>4704</v>
      </c>
      <c r="D169" s="258" t="s">
        <v>5497</v>
      </c>
      <c r="E169" s="736">
        <v>1</v>
      </c>
      <c r="F169" s="736">
        <v>40</v>
      </c>
      <c r="G169" s="737">
        <v>400</v>
      </c>
      <c r="H169" s="305" t="s">
        <v>7087</v>
      </c>
      <c r="I169" s="207" t="s">
        <v>635</v>
      </c>
      <c r="J169" s="279" t="s">
        <v>4282</v>
      </c>
      <c r="K169" s="179" t="s">
        <v>6788</v>
      </c>
      <c r="L169" s="427" t="s">
        <v>3491</v>
      </c>
      <c r="M169" s="684">
        <v>4</v>
      </c>
      <c r="N169" s="685" t="s">
        <v>15715</v>
      </c>
      <c r="O169" s="684">
        <v>150</v>
      </c>
      <c r="P169" s="179"/>
      <c r="Q169" s="179">
        <v>2</v>
      </c>
      <c r="R169" s="180"/>
      <c r="S169" s="190">
        <v>11</v>
      </c>
      <c r="T169" s="190">
        <v>12</v>
      </c>
      <c r="U169" s="190">
        <v>4</v>
      </c>
      <c r="V169" s="190">
        <v>16</v>
      </c>
      <c r="W169" s="742">
        <v>6</v>
      </c>
      <c r="X169" s="184"/>
      <c r="Y169" s="184"/>
      <c r="Z169" s="184"/>
      <c r="AA169" s="184"/>
      <c r="AB169" s="220"/>
      <c r="AC169" s="186" t="s">
        <v>4701</v>
      </c>
      <c r="AD169" s="179" t="s">
        <v>6150</v>
      </c>
      <c r="AE169" s="179" t="s">
        <v>4249</v>
      </c>
      <c r="AF169" s="177">
        <v>0</v>
      </c>
      <c r="AG169" s="177">
        <v>0</v>
      </c>
      <c r="AH169" s="177">
        <v>0</v>
      </c>
      <c r="AI169" s="177">
        <v>0</v>
      </c>
      <c r="AJ169" s="177">
        <v>0</v>
      </c>
      <c r="AK169" s="177">
        <v>0</v>
      </c>
      <c r="AL169" s="384">
        <v>0</v>
      </c>
      <c r="AM169" s="177">
        <v>8</v>
      </c>
      <c r="AN169" s="177">
        <v>0</v>
      </c>
      <c r="AO169" s="195">
        <v>0</v>
      </c>
      <c r="AP169" s="187"/>
      <c r="AQ169" s="187">
        <v>8</v>
      </c>
      <c r="AR169" s="187"/>
      <c r="AS169" s="187"/>
      <c r="AT169" s="187"/>
      <c r="AU169" s="187"/>
      <c r="AV169" s="187"/>
      <c r="AW169" s="187"/>
      <c r="AX169" s="187"/>
      <c r="AY169" s="187"/>
      <c r="AZ169" s="187"/>
      <c r="BA169" s="187"/>
      <c r="BB169" s="187"/>
      <c r="BC169" s="187"/>
      <c r="BD169" s="187"/>
      <c r="BE169" s="187"/>
      <c r="BF169" s="187"/>
      <c r="BG169" s="187"/>
      <c r="BH169" s="176" t="str">
        <f t="shared" si="24"/>
        <v>class level</v>
      </c>
      <c r="BI169" s="176">
        <f t="shared" si="25"/>
        <v>14</v>
      </c>
      <c r="BJ169" s="182" t="str">
        <f t="shared" si="28"/>
        <v>8 - 80</v>
      </c>
      <c r="BK169" s="176">
        <f t="shared" si="29"/>
        <v>44</v>
      </c>
      <c r="BL169" s="176">
        <f t="shared" si="30"/>
        <v>8</v>
      </c>
      <c r="BM169" s="533"/>
      <c r="BN169" s="187">
        <v>900</v>
      </c>
      <c r="BO169" s="187">
        <v>12</v>
      </c>
      <c r="BP169" s="178">
        <f t="shared" si="26"/>
        <v>1428</v>
      </c>
      <c r="BQ169" s="420" t="str">
        <f t="shared" si="27"/>
        <v>VI</v>
      </c>
      <c r="BR169" s="187"/>
      <c r="BS169" s="464" t="s">
        <v>9556</v>
      </c>
    </row>
    <row r="170" spans="1:71" ht="25.5" x14ac:dyDescent="0.2">
      <c r="A170" s="696">
        <v>168</v>
      </c>
      <c r="B170" s="286" t="s">
        <v>6612</v>
      </c>
      <c r="C170" s="286" t="s">
        <v>4694</v>
      </c>
      <c r="D170" s="258" t="s">
        <v>5497</v>
      </c>
      <c r="E170" s="736">
        <v>153477556.66666666</v>
      </c>
      <c r="F170" s="736">
        <v>40</v>
      </c>
      <c r="G170" s="737">
        <v>400</v>
      </c>
      <c r="H170" s="305" t="s">
        <v>7087</v>
      </c>
      <c r="I170" s="207" t="s">
        <v>635</v>
      </c>
      <c r="J170" s="280" t="s">
        <v>1765</v>
      </c>
      <c r="K170" s="179" t="s">
        <v>6788</v>
      </c>
      <c r="L170" s="427" t="s">
        <v>3491</v>
      </c>
      <c r="M170" s="684">
        <v>4</v>
      </c>
      <c r="N170" s="685" t="s">
        <v>15715</v>
      </c>
      <c r="O170" s="684">
        <v>150</v>
      </c>
      <c r="P170" s="179"/>
      <c r="Q170" s="179">
        <v>2</v>
      </c>
      <c r="R170" s="180"/>
      <c r="S170" s="190">
        <v>11</v>
      </c>
      <c r="T170" s="190">
        <v>12</v>
      </c>
      <c r="U170" s="190">
        <v>4</v>
      </c>
      <c r="V170" s="190">
        <v>16</v>
      </c>
      <c r="W170" s="742">
        <v>6</v>
      </c>
      <c r="X170" s="184"/>
      <c r="Y170" s="184"/>
      <c r="Z170" s="184"/>
      <c r="AA170" s="184"/>
      <c r="AB170" s="220"/>
      <c r="AC170" s="183" t="s">
        <v>7421</v>
      </c>
      <c r="AD170" s="179" t="s">
        <v>6150</v>
      </c>
      <c r="AE170" s="179" t="s">
        <v>4249</v>
      </c>
      <c r="AF170" s="177">
        <v>0</v>
      </c>
      <c r="AG170" s="177">
        <v>0</v>
      </c>
      <c r="AH170" s="177">
        <v>0</v>
      </c>
      <c r="AI170" s="177">
        <v>0</v>
      </c>
      <c r="AJ170" s="177">
        <v>0</v>
      </c>
      <c r="AK170" s="177">
        <v>0</v>
      </c>
      <c r="AL170" s="384">
        <v>2</v>
      </c>
      <c r="AM170" s="177">
        <v>2</v>
      </c>
      <c r="AN170" s="177">
        <v>0</v>
      </c>
      <c r="AO170" s="195">
        <v>0</v>
      </c>
      <c r="AP170" s="187"/>
      <c r="AQ170" s="187">
        <v>2</v>
      </c>
      <c r="AR170" s="187"/>
      <c r="AS170" s="187"/>
      <c r="AT170" s="187"/>
      <c r="AU170" s="187"/>
      <c r="AV170" s="187"/>
      <c r="AW170" s="187">
        <v>2</v>
      </c>
      <c r="AX170" s="187"/>
      <c r="AY170" s="187"/>
      <c r="AZ170" s="187"/>
      <c r="BA170" s="187"/>
      <c r="BB170" s="187"/>
      <c r="BC170" s="187"/>
      <c r="BD170" s="187"/>
      <c r="BE170" s="187"/>
      <c r="BF170" s="187"/>
      <c r="BG170" s="187"/>
      <c r="BH170" s="176" t="str">
        <f t="shared" si="24"/>
        <v>class level</v>
      </c>
      <c r="BI170" s="176">
        <f t="shared" si="25"/>
        <v>20</v>
      </c>
      <c r="BJ170" s="182" t="str">
        <f t="shared" si="28"/>
        <v>4 - 18</v>
      </c>
      <c r="BK170" s="176">
        <f t="shared" si="29"/>
        <v>11</v>
      </c>
      <c r="BL170" s="176">
        <f t="shared" si="30"/>
        <v>2</v>
      </c>
      <c r="BM170" s="533"/>
      <c r="BN170" s="187">
        <v>125</v>
      </c>
      <c r="BO170" s="187">
        <v>3</v>
      </c>
      <c r="BP170" s="178">
        <f t="shared" si="26"/>
        <v>158</v>
      </c>
      <c r="BQ170" s="420" t="str">
        <f t="shared" si="27"/>
        <v>III</v>
      </c>
      <c r="BR170" s="187"/>
      <c r="BS170" s="464" t="s">
        <v>9561</v>
      </c>
    </row>
    <row r="171" spans="1:71" ht="25.5" x14ac:dyDescent="0.2">
      <c r="A171" s="696">
        <v>169</v>
      </c>
      <c r="B171" s="286" t="s">
        <v>6612</v>
      </c>
      <c r="C171" s="286" t="s">
        <v>4695</v>
      </c>
      <c r="D171" s="258" t="s">
        <v>5497</v>
      </c>
      <c r="E171" s="736">
        <v>153477556.66666666</v>
      </c>
      <c r="F171" s="736">
        <v>40</v>
      </c>
      <c r="G171" s="737">
        <v>400</v>
      </c>
      <c r="H171" s="305" t="s">
        <v>7087</v>
      </c>
      <c r="I171" s="207" t="s">
        <v>635</v>
      </c>
      <c r="J171" s="280" t="s">
        <v>1765</v>
      </c>
      <c r="K171" s="179" t="s">
        <v>6788</v>
      </c>
      <c r="L171" s="427" t="s">
        <v>3491</v>
      </c>
      <c r="M171" s="684">
        <v>4</v>
      </c>
      <c r="N171" s="685" t="s">
        <v>15715</v>
      </c>
      <c r="O171" s="684">
        <v>150</v>
      </c>
      <c r="P171" s="179"/>
      <c r="Q171" s="179">
        <v>2</v>
      </c>
      <c r="R171" s="180"/>
      <c r="S171" s="190">
        <v>11</v>
      </c>
      <c r="T171" s="190">
        <v>12</v>
      </c>
      <c r="U171" s="190">
        <v>4</v>
      </c>
      <c r="V171" s="190">
        <v>16</v>
      </c>
      <c r="W171" s="742">
        <v>6</v>
      </c>
      <c r="X171" s="184"/>
      <c r="Y171" s="184"/>
      <c r="Z171" s="184"/>
      <c r="AA171" s="184"/>
      <c r="AB171" s="220"/>
      <c r="AC171" s="183" t="s">
        <v>7422</v>
      </c>
      <c r="AD171" s="179" t="s">
        <v>6150</v>
      </c>
      <c r="AE171" s="179" t="s">
        <v>4249</v>
      </c>
      <c r="AF171" s="177">
        <v>0</v>
      </c>
      <c r="AG171" s="177">
        <v>0</v>
      </c>
      <c r="AH171" s="177">
        <v>0</v>
      </c>
      <c r="AI171" s="177">
        <v>0</v>
      </c>
      <c r="AJ171" s="177">
        <v>0</v>
      </c>
      <c r="AK171" s="177">
        <v>0</v>
      </c>
      <c r="AL171" s="384">
        <v>3</v>
      </c>
      <c r="AM171" s="177">
        <v>3</v>
      </c>
      <c r="AN171" s="177">
        <v>0</v>
      </c>
      <c r="AO171" s="195">
        <v>0</v>
      </c>
      <c r="AP171" s="187"/>
      <c r="AQ171" s="187">
        <v>3</v>
      </c>
      <c r="AR171" s="187"/>
      <c r="AS171" s="187"/>
      <c r="AT171" s="187"/>
      <c r="AU171" s="187"/>
      <c r="AV171" s="187"/>
      <c r="AW171" s="187">
        <v>3</v>
      </c>
      <c r="AX171" s="187"/>
      <c r="AY171" s="187"/>
      <c r="AZ171" s="187"/>
      <c r="BA171" s="187"/>
      <c r="BB171" s="187"/>
      <c r="BC171" s="187"/>
      <c r="BD171" s="187"/>
      <c r="BE171" s="187"/>
      <c r="BF171" s="187"/>
      <c r="BG171" s="187"/>
      <c r="BH171" s="176" t="str">
        <f t="shared" si="24"/>
        <v>class level</v>
      </c>
      <c r="BI171" s="176">
        <f t="shared" si="25"/>
        <v>18</v>
      </c>
      <c r="BJ171" s="182" t="str">
        <f t="shared" si="28"/>
        <v>6 - 27</v>
      </c>
      <c r="BK171" s="176">
        <f t="shared" si="29"/>
        <v>17</v>
      </c>
      <c r="BL171" s="176">
        <f t="shared" si="30"/>
        <v>3</v>
      </c>
      <c r="BM171" s="533"/>
      <c r="BN171" s="187">
        <v>210</v>
      </c>
      <c r="BO171" s="187">
        <v>4</v>
      </c>
      <c r="BP171" s="178">
        <f t="shared" si="26"/>
        <v>278</v>
      </c>
      <c r="BQ171" s="420" t="str">
        <f t="shared" si="27"/>
        <v>IV</v>
      </c>
      <c r="BR171" s="187"/>
      <c r="BS171" s="464" t="s">
        <v>9561</v>
      </c>
    </row>
    <row r="172" spans="1:71" ht="25.5" x14ac:dyDescent="0.2">
      <c r="A172" s="697">
        <v>170</v>
      </c>
      <c r="B172" s="286" t="s">
        <v>6612</v>
      </c>
      <c r="C172" s="286" t="s">
        <v>4696</v>
      </c>
      <c r="D172" s="258" t="s">
        <v>5497</v>
      </c>
      <c r="E172" s="736">
        <v>153477556.66666666</v>
      </c>
      <c r="F172" s="736">
        <v>40</v>
      </c>
      <c r="G172" s="737">
        <v>400</v>
      </c>
      <c r="H172" s="305" t="s">
        <v>7087</v>
      </c>
      <c r="I172" s="207" t="s">
        <v>635</v>
      </c>
      <c r="J172" s="280" t="s">
        <v>1765</v>
      </c>
      <c r="K172" s="179" t="s">
        <v>6788</v>
      </c>
      <c r="L172" s="427" t="s">
        <v>3491</v>
      </c>
      <c r="M172" s="684">
        <v>4</v>
      </c>
      <c r="N172" s="685" t="s">
        <v>15715</v>
      </c>
      <c r="O172" s="684">
        <v>150</v>
      </c>
      <c r="P172" s="179"/>
      <c r="Q172" s="179">
        <v>2</v>
      </c>
      <c r="R172" s="180"/>
      <c r="S172" s="190">
        <v>11</v>
      </c>
      <c r="T172" s="190">
        <v>12</v>
      </c>
      <c r="U172" s="190">
        <v>4</v>
      </c>
      <c r="V172" s="190">
        <v>16</v>
      </c>
      <c r="W172" s="742">
        <v>6</v>
      </c>
      <c r="X172" s="184"/>
      <c r="Y172" s="184"/>
      <c r="Z172" s="184"/>
      <c r="AA172" s="184"/>
      <c r="AB172" s="220"/>
      <c r="AC172" s="183" t="s">
        <v>7423</v>
      </c>
      <c r="AD172" s="179" t="s">
        <v>6150</v>
      </c>
      <c r="AE172" s="179" t="s">
        <v>4249</v>
      </c>
      <c r="AF172" s="177">
        <v>0</v>
      </c>
      <c r="AG172" s="177">
        <v>0</v>
      </c>
      <c r="AH172" s="177">
        <v>0</v>
      </c>
      <c r="AI172" s="177">
        <v>0</v>
      </c>
      <c r="AJ172" s="177">
        <v>0</v>
      </c>
      <c r="AK172" s="177">
        <v>0</v>
      </c>
      <c r="AL172" s="384">
        <v>4</v>
      </c>
      <c r="AM172" s="177">
        <v>4</v>
      </c>
      <c r="AN172" s="177">
        <v>0</v>
      </c>
      <c r="AO172" s="195">
        <v>0</v>
      </c>
      <c r="AP172" s="187"/>
      <c r="AQ172" s="187">
        <v>4</v>
      </c>
      <c r="AR172" s="187"/>
      <c r="AS172" s="187"/>
      <c r="AT172" s="187"/>
      <c r="AU172" s="187"/>
      <c r="AV172" s="187"/>
      <c r="AW172" s="187">
        <v>4</v>
      </c>
      <c r="AX172" s="187"/>
      <c r="AY172" s="187"/>
      <c r="AZ172" s="187"/>
      <c r="BA172" s="187"/>
      <c r="BB172" s="187"/>
      <c r="BC172" s="187"/>
      <c r="BD172" s="187"/>
      <c r="BE172" s="187"/>
      <c r="BF172" s="187"/>
      <c r="BG172" s="187"/>
      <c r="BH172" s="176" t="str">
        <f t="shared" si="24"/>
        <v>class level</v>
      </c>
      <c r="BI172" s="176">
        <f t="shared" si="25"/>
        <v>18</v>
      </c>
      <c r="BJ172" s="182" t="str">
        <f t="shared" si="28"/>
        <v>8 - 36</v>
      </c>
      <c r="BK172" s="176">
        <f t="shared" si="29"/>
        <v>22</v>
      </c>
      <c r="BL172" s="176">
        <f t="shared" si="30"/>
        <v>4</v>
      </c>
      <c r="BM172" s="533"/>
      <c r="BN172" s="187">
        <v>330</v>
      </c>
      <c r="BO172" s="187">
        <v>5</v>
      </c>
      <c r="BP172" s="178">
        <f t="shared" si="26"/>
        <v>440</v>
      </c>
      <c r="BQ172" s="420" t="str">
        <f t="shared" si="27"/>
        <v>V</v>
      </c>
      <c r="BR172" s="187"/>
      <c r="BS172" s="464" t="s">
        <v>9561</v>
      </c>
    </row>
    <row r="173" spans="1:71" ht="25.5" x14ac:dyDescent="0.2">
      <c r="A173" s="696">
        <v>171</v>
      </c>
      <c r="B173" s="286" t="s">
        <v>6612</v>
      </c>
      <c r="C173" s="286" t="s">
        <v>7424</v>
      </c>
      <c r="D173" s="258" t="s">
        <v>5497</v>
      </c>
      <c r="E173" s="736">
        <v>41637501</v>
      </c>
      <c r="F173" s="736">
        <v>40</v>
      </c>
      <c r="G173" s="737">
        <v>400</v>
      </c>
      <c r="H173" s="305" t="s">
        <v>7087</v>
      </c>
      <c r="I173" s="207" t="s">
        <v>635</v>
      </c>
      <c r="J173" s="280" t="s">
        <v>1765</v>
      </c>
      <c r="K173" s="179" t="s">
        <v>6788</v>
      </c>
      <c r="L173" s="427" t="s">
        <v>3491</v>
      </c>
      <c r="M173" s="684">
        <v>4</v>
      </c>
      <c r="N173" s="685" t="s">
        <v>15715</v>
      </c>
      <c r="O173" s="684">
        <v>150</v>
      </c>
      <c r="P173" s="179"/>
      <c r="Q173" s="179">
        <v>2</v>
      </c>
      <c r="R173" s="180"/>
      <c r="S173" s="190">
        <v>11</v>
      </c>
      <c r="T173" s="190">
        <v>12</v>
      </c>
      <c r="U173" s="190">
        <v>4</v>
      </c>
      <c r="V173" s="190">
        <v>16</v>
      </c>
      <c r="W173" s="742">
        <v>6</v>
      </c>
      <c r="X173" s="184"/>
      <c r="Y173" s="184"/>
      <c r="Z173" s="184"/>
      <c r="AA173" s="184"/>
      <c r="AB173" s="220"/>
      <c r="AC173" s="183" t="s">
        <v>7420</v>
      </c>
      <c r="AD173" s="179" t="s">
        <v>6150</v>
      </c>
      <c r="AE173" s="179" t="s">
        <v>4249</v>
      </c>
      <c r="AF173" s="177">
        <v>0</v>
      </c>
      <c r="AG173" s="177">
        <v>0</v>
      </c>
      <c r="AH173" s="177">
        <v>0</v>
      </c>
      <c r="AI173" s="177">
        <v>0</v>
      </c>
      <c r="AJ173" s="177">
        <v>0</v>
      </c>
      <c r="AK173" s="177">
        <v>0</v>
      </c>
      <c r="AL173" s="384">
        <v>5</v>
      </c>
      <c r="AM173" s="177">
        <v>4</v>
      </c>
      <c r="AN173" s="177">
        <v>0</v>
      </c>
      <c r="AO173" s="195">
        <v>0</v>
      </c>
      <c r="AP173" s="187"/>
      <c r="AQ173" s="187">
        <v>4</v>
      </c>
      <c r="AR173" s="187"/>
      <c r="AS173" s="187"/>
      <c r="AT173" s="187"/>
      <c r="AU173" s="187"/>
      <c r="AV173" s="187"/>
      <c r="AW173" s="187">
        <v>5</v>
      </c>
      <c r="AX173" s="187"/>
      <c r="AY173" s="187"/>
      <c r="AZ173" s="187"/>
      <c r="BA173" s="187"/>
      <c r="BB173" s="187"/>
      <c r="BC173" s="187"/>
      <c r="BD173" s="187"/>
      <c r="BE173" s="187"/>
      <c r="BF173" s="187"/>
      <c r="BG173" s="187"/>
      <c r="BH173" s="176" t="str">
        <f t="shared" si="24"/>
        <v>class level</v>
      </c>
      <c r="BI173" s="176">
        <f t="shared" si="25"/>
        <v>18</v>
      </c>
      <c r="BJ173" s="182" t="str">
        <f t="shared" si="28"/>
        <v>9 - 40</v>
      </c>
      <c r="BK173" s="176">
        <f t="shared" si="29"/>
        <v>25</v>
      </c>
      <c r="BL173" s="176">
        <f t="shared" si="30"/>
        <v>5</v>
      </c>
      <c r="BM173" s="533"/>
      <c r="BN173" s="187">
        <v>600</v>
      </c>
      <c r="BO173" s="187">
        <v>6</v>
      </c>
      <c r="BP173" s="178">
        <f t="shared" si="26"/>
        <v>750</v>
      </c>
      <c r="BQ173" s="420" t="str">
        <f t="shared" si="27"/>
        <v>VI</v>
      </c>
      <c r="BR173" s="187"/>
      <c r="BS173" s="464" t="s">
        <v>9561</v>
      </c>
    </row>
    <row r="174" spans="1:71" ht="25.5" x14ac:dyDescent="0.2">
      <c r="A174" s="697">
        <v>172</v>
      </c>
      <c r="B174" s="286" t="s">
        <v>6612</v>
      </c>
      <c r="C174" s="286" t="s">
        <v>7425</v>
      </c>
      <c r="D174" s="258" t="s">
        <v>5497</v>
      </c>
      <c r="E174" s="736">
        <v>41637500</v>
      </c>
      <c r="F174" s="736">
        <v>40</v>
      </c>
      <c r="G174" s="737">
        <v>400</v>
      </c>
      <c r="H174" s="305" t="s">
        <v>7087</v>
      </c>
      <c r="I174" s="207" t="s">
        <v>635</v>
      </c>
      <c r="J174" s="280" t="s">
        <v>1765</v>
      </c>
      <c r="K174" s="179" t="s">
        <v>6788</v>
      </c>
      <c r="L174" s="427" t="s">
        <v>3491</v>
      </c>
      <c r="M174" s="684">
        <v>4</v>
      </c>
      <c r="N174" s="685" t="s">
        <v>15715</v>
      </c>
      <c r="O174" s="684">
        <v>150</v>
      </c>
      <c r="P174" s="179"/>
      <c r="Q174" s="179">
        <v>2</v>
      </c>
      <c r="R174" s="180"/>
      <c r="S174" s="190">
        <v>11</v>
      </c>
      <c r="T174" s="190">
        <v>12</v>
      </c>
      <c r="U174" s="190">
        <v>4</v>
      </c>
      <c r="V174" s="190">
        <v>16</v>
      </c>
      <c r="W174" s="742">
        <v>6</v>
      </c>
      <c r="X174" s="184"/>
      <c r="Y174" s="184"/>
      <c r="Z174" s="184"/>
      <c r="AA174" s="184"/>
      <c r="AB174" s="220"/>
      <c r="AC174" s="183" t="s">
        <v>7419</v>
      </c>
      <c r="AD174" s="179" t="s">
        <v>6150</v>
      </c>
      <c r="AE174" s="179" t="s">
        <v>4249</v>
      </c>
      <c r="AF174" s="177">
        <v>0</v>
      </c>
      <c r="AG174" s="177">
        <v>0</v>
      </c>
      <c r="AH174" s="177">
        <v>0</v>
      </c>
      <c r="AI174" s="177">
        <v>0</v>
      </c>
      <c r="AJ174" s="177">
        <v>0</v>
      </c>
      <c r="AK174" s="177">
        <v>0</v>
      </c>
      <c r="AL174" s="384">
        <v>6</v>
      </c>
      <c r="AM174" s="177">
        <v>6</v>
      </c>
      <c r="AN174" s="177">
        <v>0</v>
      </c>
      <c r="AO174" s="195">
        <v>0</v>
      </c>
      <c r="AP174" s="187"/>
      <c r="AQ174" s="187">
        <v>6</v>
      </c>
      <c r="AR174" s="187"/>
      <c r="AS174" s="187"/>
      <c r="AT174" s="187"/>
      <c r="AU174" s="187"/>
      <c r="AV174" s="187"/>
      <c r="AW174" s="187">
        <v>6</v>
      </c>
      <c r="AX174" s="187"/>
      <c r="AY174" s="187"/>
      <c r="AZ174" s="187"/>
      <c r="BA174" s="187"/>
      <c r="BB174" s="187"/>
      <c r="BC174" s="187"/>
      <c r="BD174" s="187"/>
      <c r="BE174" s="187"/>
      <c r="BF174" s="187"/>
      <c r="BG174" s="187"/>
      <c r="BH174" s="176" t="str">
        <f t="shared" si="24"/>
        <v>class level</v>
      </c>
      <c r="BI174" s="176">
        <f t="shared" si="25"/>
        <v>16</v>
      </c>
      <c r="BJ174" s="182" t="str">
        <f t="shared" si="28"/>
        <v>12 - 54</v>
      </c>
      <c r="BK174" s="176">
        <f t="shared" si="29"/>
        <v>33</v>
      </c>
      <c r="BL174" s="176">
        <f t="shared" si="30"/>
        <v>6</v>
      </c>
      <c r="BM174" s="533"/>
      <c r="BN174" s="187">
        <v>975</v>
      </c>
      <c r="BO174" s="187">
        <v>8</v>
      </c>
      <c r="BP174" s="178">
        <f t="shared" si="26"/>
        <v>1239</v>
      </c>
      <c r="BQ174" s="420" t="str">
        <f t="shared" si="27"/>
        <v>VI</v>
      </c>
      <c r="BR174" s="187"/>
      <c r="BS174" s="464" t="s">
        <v>9561</v>
      </c>
    </row>
    <row r="175" spans="1:71" ht="25.5" x14ac:dyDescent="0.2">
      <c r="A175" s="696">
        <v>173</v>
      </c>
      <c r="B175" s="286" t="s">
        <v>6612</v>
      </c>
      <c r="C175" s="286" t="s">
        <v>7426</v>
      </c>
      <c r="D175" s="258" t="s">
        <v>5497</v>
      </c>
      <c r="E175" s="736">
        <v>20818751</v>
      </c>
      <c r="F175" s="736">
        <v>40</v>
      </c>
      <c r="G175" s="737">
        <v>400</v>
      </c>
      <c r="H175" s="305" t="s">
        <v>7087</v>
      </c>
      <c r="I175" s="207" t="s">
        <v>635</v>
      </c>
      <c r="J175" s="280" t="s">
        <v>1765</v>
      </c>
      <c r="K175" s="179" t="s">
        <v>6788</v>
      </c>
      <c r="L175" s="427" t="s">
        <v>3491</v>
      </c>
      <c r="M175" s="684">
        <v>4</v>
      </c>
      <c r="N175" s="685" t="s">
        <v>15715</v>
      </c>
      <c r="O175" s="684">
        <v>150</v>
      </c>
      <c r="P175" s="179"/>
      <c r="Q175" s="179">
        <v>2</v>
      </c>
      <c r="R175" s="180"/>
      <c r="S175" s="190">
        <v>11</v>
      </c>
      <c r="T175" s="190">
        <v>12</v>
      </c>
      <c r="U175" s="190">
        <v>4</v>
      </c>
      <c r="V175" s="190">
        <v>16</v>
      </c>
      <c r="W175" s="742">
        <v>6</v>
      </c>
      <c r="X175" s="184"/>
      <c r="Y175" s="184"/>
      <c r="Z175" s="184"/>
      <c r="AA175" s="184"/>
      <c r="AB175" s="220"/>
      <c r="AC175" s="183" t="s">
        <v>4707</v>
      </c>
      <c r="AD175" s="179" t="s">
        <v>6150</v>
      </c>
      <c r="AE175" s="179" t="s">
        <v>4249</v>
      </c>
      <c r="AF175" s="177">
        <v>0</v>
      </c>
      <c r="AG175" s="177">
        <v>0</v>
      </c>
      <c r="AH175" s="177">
        <v>0</v>
      </c>
      <c r="AI175" s="177">
        <v>0</v>
      </c>
      <c r="AJ175" s="177">
        <v>0</v>
      </c>
      <c r="AK175" s="177">
        <v>0</v>
      </c>
      <c r="AL175" s="384">
        <v>7</v>
      </c>
      <c r="AM175" s="177">
        <v>6</v>
      </c>
      <c r="AN175" s="177">
        <v>0</v>
      </c>
      <c r="AO175" s="195">
        <v>0</v>
      </c>
      <c r="AP175" s="187"/>
      <c r="AQ175" s="187">
        <v>6</v>
      </c>
      <c r="AR175" s="187"/>
      <c r="AS175" s="187"/>
      <c r="AT175" s="187"/>
      <c r="AU175" s="187"/>
      <c r="AV175" s="187"/>
      <c r="AW175" s="187">
        <v>7</v>
      </c>
      <c r="AX175" s="187"/>
      <c r="AY175" s="187"/>
      <c r="AZ175" s="187"/>
      <c r="BA175" s="187"/>
      <c r="BB175" s="187"/>
      <c r="BC175" s="187"/>
      <c r="BD175" s="187"/>
      <c r="BE175" s="187"/>
      <c r="BF175" s="187"/>
      <c r="BG175" s="187"/>
      <c r="BH175" s="176" t="str">
        <f t="shared" si="24"/>
        <v>class level</v>
      </c>
      <c r="BI175" s="176">
        <f t="shared" si="25"/>
        <v>16</v>
      </c>
      <c r="BJ175" s="182" t="str">
        <f t="shared" si="28"/>
        <v>13 - 58</v>
      </c>
      <c r="BK175" s="176">
        <f t="shared" si="29"/>
        <v>36</v>
      </c>
      <c r="BL175" s="176">
        <f t="shared" si="30"/>
        <v>7</v>
      </c>
      <c r="BM175" s="533"/>
      <c r="BN175" s="187">
        <v>1425</v>
      </c>
      <c r="BO175" s="187">
        <v>10</v>
      </c>
      <c r="BP175" s="178">
        <f t="shared" si="26"/>
        <v>1785</v>
      </c>
      <c r="BQ175" s="420" t="str">
        <f t="shared" si="27"/>
        <v>VII</v>
      </c>
      <c r="BR175" s="187"/>
      <c r="BS175" s="464" t="s">
        <v>9561</v>
      </c>
    </row>
    <row r="176" spans="1:71" x14ac:dyDescent="0.2">
      <c r="A176" s="696">
        <v>174</v>
      </c>
      <c r="B176" s="286" t="s">
        <v>6612</v>
      </c>
      <c r="C176" s="286" t="s">
        <v>1900</v>
      </c>
      <c r="D176" s="258" t="s">
        <v>5497</v>
      </c>
      <c r="E176" s="736">
        <v>157048189</v>
      </c>
      <c r="F176" s="736">
        <v>2</v>
      </c>
      <c r="G176" s="737">
        <v>20</v>
      </c>
      <c r="H176" s="305" t="s">
        <v>3486</v>
      </c>
      <c r="I176" s="208" t="s">
        <v>3485</v>
      </c>
      <c r="J176" s="280" t="s">
        <v>5446</v>
      </c>
      <c r="K176" s="191" t="s">
        <v>4558</v>
      </c>
      <c r="L176" s="427" t="s">
        <v>3491</v>
      </c>
      <c r="M176" s="686">
        <v>5.5</v>
      </c>
      <c r="N176" s="685" t="s">
        <v>15710</v>
      </c>
      <c r="O176" s="686">
        <v>105</v>
      </c>
      <c r="P176" s="427" t="s">
        <v>15775</v>
      </c>
      <c r="Q176" s="191">
        <v>7</v>
      </c>
      <c r="R176" s="180"/>
      <c r="S176" s="189">
        <v>2</v>
      </c>
      <c r="T176" s="189">
        <v>4</v>
      </c>
      <c r="U176" s="179">
        <v>1</v>
      </c>
      <c r="V176" s="179">
        <v>1</v>
      </c>
      <c r="W176" s="742">
        <v>18</v>
      </c>
      <c r="X176" s="184"/>
      <c r="Y176" s="184"/>
      <c r="Z176" s="184"/>
      <c r="AA176" s="184"/>
      <c r="AB176" s="220"/>
      <c r="AC176" s="183" t="s">
        <v>1904</v>
      </c>
      <c r="AD176" s="191" t="s">
        <v>7471</v>
      </c>
      <c r="AE176" s="191" t="s">
        <v>4247</v>
      </c>
      <c r="AF176" s="177">
        <v>0</v>
      </c>
      <c r="AG176" s="177">
        <v>0</v>
      </c>
      <c r="AH176" s="177">
        <v>0</v>
      </c>
      <c r="AI176" s="177">
        <v>0</v>
      </c>
      <c r="AJ176" s="177">
        <v>0</v>
      </c>
      <c r="AK176" s="177">
        <v>0</v>
      </c>
      <c r="AL176" s="383">
        <v>2</v>
      </c>
      <c r="AM176" s="177">
        <v>0</v>
      </c>
      <c r="AN176" s="177">
        <v>0</v>
      </c>
      <c r="AO176" s="182">
        <v>2</v>
      </c>
      <c r="AP176" s="180"/>
      <c r="AQ176" s="180"/>
      <c r="AR176" s="180"/>
      <c r="AS176" s="180"/>
      <c r="AT176" s="180"/>
      <c r="AU176" s="180"/>
      <c r="AV176" s="180"/>
      <c r="AW176" s="180"/>
      <c r="AX176" s="180"/>
      <c r="AY176" s="180"/>
      <c r="AZ176" s="180"/>
      <c r="BA176" s="180"/>
      <c r="BB176" s="180"/>
      <c r="BC176" s="180"/>
      <c r="BD176" s="180"/>
      <c r="BE176" s="180"/>
      <c r="BF176" s="180"/>
      <c r="BG176" s="180"/>
      <c r="BH176" s="176">
        <f t="shared" si="24"/>
        <v>2</v>
      </c>
      <c r="BI176" s="176">
        <f t="shared" si="25"/>
        <v>16</v>
      </c>
      <c r="BJ176" s="182" t="str">
        <f t="shared" si="28"/>
        <v>4 - 18</v>
      </c>
      <c r="BK176" s="176">
        <f t="shared" si="29"/>
        <v>11</v>
      </c>
      <c r="BL176" s="176">
        <f t="shared" si="30"/>
        <v>2</v>
      </c>
      <c r="BM176" s="533"/>
      <c r="BN176" s="185">
        <v>35</v>
      </c>
      <c r="BO176" s="180">
        <v>3</v>
      </c>
      <c r="BP176" s="178">
        <f t="shared" si="26"/>
        <v>68</v>
      </c>
      <c r="BQ176" s="420" t="str">
        <f t="shared" si="27"/>
        <v>II</v>
      </c>
      <c r="BR176" s="185"/>
      <c r="BS176" s="212" t="s">
        <v>3967</v>
      </c>
    </row>
    <row r="177" spans="1:71" x14ac:dyDescent="0.2">
      <c r="A177" s="697">
        <v>175</v>
      </c>
      <c r="B177" s="286" t="s">
        <v>6612</v>
      </c>
      <c r="C177" s="286" t="s">
        <v>4530</v>
      </c>
      <c r="D177" s="258" t="s">
        <v>5497</v>
      </c>
      <c r="E177" s="736">
        <v>188457827</v>
      </c>
      <c r="F177" s="736">
        <v>1</v>
      </c>
      <c r="G177" s="737">
        <v>6</v>
      </c>
      <c r="H177" s="305" t="s">
        <v>3486</v>
      </c>
      <c r="I177" s="207" t="s">
        <v>2342</v>
      </c>
      <c r="J177" s="279" t="s">
        <v>4726</v>
      </c>
      <c r="K177" s="179" t="s">
        <v>6785</v>
      </c>
      <c r="L177" s="427" t="s">
        <v>5490</v>
      </c>
      <c r="M177" s="684">
        <v>9.5</v>
      </c>
      <c r="N177" s="684" t="s">
        <v>15710</v>
      </c>
      <c r="O177" s="684">
        <v>1300</v>
      </c>
      <c r="P177" s="179"/>
      <c r="Q177" s="179">
        <v>6</v>
      </c>
      <c r="R177" s="180"/>
      <c r="S177" s="189">
        <v>2</v>
      </c>
      <c r="T177" s="189">
        <v>4</v>
      </c>
      <c r="U177" s="174">
        <v>1</v>
      </c>
      <c r="V177" s="174">
        <v>1</v>
      </c>
      <c r="W177" s="742">
        <v>12</v>
      </c>
      <c r="X177" s="184"/>
      <c r="Y177" s="184"/>
      <c r="Z177" s="184"/>
      <c r="AA177" s="184"/>
      <c r="AB177" s="220"/>
      <c r="AC177" s="186" t="s">
        <v>2250</v>
      </c>
      <c r="AD177" s="179" t="s">
        <v>7471</v>
      </c>
      <c r="AE177" s="179" t="s">
        <v>4247</v>
      </c>
      <c r="AF177" s="177">
        <v>0</v>
      </c>
      <c r="AG177" s="177">
        <v>0</v>
      </c>
      <c r="AH177" s="177">
        <v>0</v>
      </c>
      <c r="AI177" s="177">
        <v>0</v>
      </c>
      <c r="AJ177" s="177">
        <v>0</v>
      </c>
      <c r="AK177" s="177">
        <v>0</v>
      </c>
      <c r="AL177" s="383">
        <v>5</v>
      </c>
      <c r="AM177" s="177">
        <v>0</v>
      </c>
      <c r="AN177" s="177">
        <v>0</v>
      </c>
      <c r="AO177" s="182">
        <v>5</v>
      </c>
      <c r="AP177" s="180"/>
      <c r="AQ177" s="180"/>
      <c r="AR177" s="180"/>
      <c r="AS177" s="180"/>
      <c r="AT177" s="180"/>
      <c r="AU177" s="180"/>
      <c r="AV177" s="180"/>
      <c r="AW177" s="180"/>
      <c r="AX177" s="180"/>
      <c r="AY177" s="180"/>
      <c r="AZ177" s="180"/>
      <c r="BA177" s="180"/>
      <c r="BB177" s="180"/>
      <c r="BC177" s="180"/>
      <c r="BD177" s="180"/>
      <c r="BE177" s="180"/>
      <c r="BF177" s="180"/>
      <c r="BG177" s="180"/>
      <c r="BH177" s="176">
        <f t="shared" si="24"/>
        <v>6</v>
      </c>
      <c r="BI177" s="176">
        <f t="shared" si="25"/>
        <v>13</v>
      </c>
      <c r="BJ177" s="182" t="str">
        <f t="shared" si="28"/>
        <v>10 - 45</v>
      </c>
      <c r="BK177" s="176">
        <f t="shared" si="29"/>
        <v>28</v>
      </c>
      <c r="BL177" s="176">
        <f t="shared" si="30"/>
        <v>7</v>
      </c>
      <c r="BM177" s="533"/>
      <c r="BN177" s="185">
        <v>300</v>
      </c>
      <c r="BO177" s="180">
        <v>6</v>
      </c>
      <c r="BP177" s="178">
        <f t="shared" si="26"/>
        <v>468</v>
      </c>
      <c r="BQ177" s="420" t="str">
        <f t="shared" si="27"/>
        <v>V</v>
      </c>
      <c r="BR177" s="185">
        <v>420</v>
      </c>
      <c r="BS177" s="212" t="s">
        <v>3967</v>
      </c>
    </row>
    <row r="178" spans="1:71" ht="25.5" x14ac:dyDescent="0.2">
      <c r="A178" s="696">
        <v>176</v>
      </c>
      <c r="B178" s="286" t="s">
        <v>6159</v>
      </c>
      <c r="C178" s="286" t="s">
        <v>6159</v>
      </c>
      <c r="D178" s="258" t="s">
        <v>5497</v>
      </c>
      <c r="E178" s="736">
        <v>36853974975</v>
      </c>
      <c r="F178" s="736">
        <v>40</v>
      </c>
      <c r="G178" s="737">
        <v>400</v>
      </c>
      <c r="H178" s="305" t="s">
        <v>7087</v>
      </c>
      <c r="I178" s="207" t="s">
        <v>635</v>
      </c>
      <c r="J178" s="279" t="s">
        <v>4282</v>
      </c>
      <c r="K178" s="179" t="s">
        <v>6789</v>
      </c>
      <c r="L178" s="427" t="s">
        <v>3491</v>
      </c>
      <c r="M178" s="684">
        <v>4.5</v>
      </c>
      <c r="N178" s="685" t="s">
        <v>15715</v>
      </c>
      <c r="O178" s="684">
        <v>190</v>
      </c>
      <c r="P178" s="427" t="s">
        <v>15774</v>
      </c>
      <c r="Q178" s="179">
        <v>4</v>
      </c>
      <c r="R178" s="180"/>
      <c r="S178" s="190">
        <v>11</v>
      </c>
      <c r="T178" s="190">
        <v>12</v>
      </c>
      <c r="U178" s="190">
        <v>4</v>
      </c>
      <c r="V178" s="190">
        <v>16</v>
      </c>
      <c r="W178" s="742">
        <v>6</v>
      </c>
      <c r="X178" s="184"/>
      <c r="Y178" s="184"/>
      <c r="Z178" s="184"/>
      <c r="AA178" s="184"/>
      <c r="AB178" s="220"/>
      <c r="AC178" s="186" t="s">
        <v>4697</v>
      </c>
      <c r="AD178" s="179" t="s">
        <v>6150</v>
      </c>
      <c r="AE178" s="179" t="s">
        <v>4249</v>
      </c>
      <c r="AF178" s="177">
        <v>0</v>
      </c>
      <c r="AG178" s="177">
        <v>0</v>
      </c>
      <c r="AH178" s="177">
        <v>0</v>
      </c>
      <c r="AI178" s="177">
        <v>0</v>
      </c>
      <c r="AJ178" s="177">
        <v>0</v>
      </c>
      <c r="AK178" s="177">
        <v>0</v>
      </c>
      <c r="AL178" s="384">
        <v>1</v>
      </c>
      <c r="AM178" s="177">
        <v>0</v>
      </c>
      <c r="AN178" s="177">
        <v>0</v>
      </c>
      <c r="AO178" s="195">
        <v>1</v>
      </c>
      <c r="AP178" s="187"/>
      <c r="AQ178" s="187"/>
      <c r="AR178" s="187"/>
      <c r="AS178" s="187"/>
      <c r="AT178" s="187"/>
      <c r="AU178" s="187"/>
      <c r="AV178" s="187"/>
      <c r="AW178" s="187"/>
      <c r="AX178" s="187"/>
      <c r="AY178" s="187"/>
      <c r="AZ178" s="187"/>
      <c r="BA178" s="187"/>
      <c r="BB178" s="187"/>
      <c r="BC178" s="187"/>
      <c r="BD178" s="187"/>
      <c r="BE178" s="187"/>
      <c r="BF178" s="187"/>
      <c r="BG178" s="187"/>
      <c r="BH178" s="176">
        <f t="shared" si="24"/>
        <v>1.125</v>
      </c>
      <c r="BI178" s="176">
        <f t="shared" si="25"/>
        <v>18</v>
      </c>
      <c r="BJ178" s="182" t="str">
        <f t="shared" si="28"/>
        <v>2 - 9</v>
      </c>
      <c r="BK178" s="176">
        <f t="shared" si="29"/>
        <v>6</v>
      </c>
      <c r="BL178" s="176">
        <f t="shared" si="30"/>
        <v>1</v>
      </c>
      <c r="BM178" s="533"/>
      <c r="BN178" s="187">
        <v>36</v>
      </c>
      <c r="BO178" s="187">
        <v>2</v>
      </c>
      <c r="BP178" s="178">
        <f t="shared" si="26"/>
        <v>48</v>
      </c>
      <c r="BQ178" s="420" t="str">
        <f t="shared" si="27"/>
        <v>II</v>
      </c>
      <c r="BR178" s="187"/>
      <c r="BS178" s="464" t="s">
        <v>9550</v>
      </c>
    </row>
    <row r="179" spans="1:71" ht="25.5" x14ac:dyDescent="0.2">
      <c r="A179" s="697">
        <v>177</v>
      </c>
      <c r="B179" s="286" t="s">
        <v>6159</v>
      </c>
      <c r="C179" s="286" t="s">
        <v>4708</v>
      </c>
      <c r="D179" s="258" t="s">
        <v>5497</v>
      </c>
      <c r="E179" s="736">
        <v>83727236</v>
      </c>
      <c r="F179" s="736">
        <v>40</v>
      </c>
      <c r="G179" s="737">
        <v>400</v>
      </c>
      <c r="H179" s="305" t="s">
        <v>7087</v>
      </c>
      <c r="I179" s="207" t="s">
        <v>635</v>
      </c>
      <c r="J179" s="279" t="s">
        <v>4282</v>
      </c>
      <c r="K179" s="179" t="s">
        <v>6789</v>
      </c>
      <c r="L179" s="427" t="s">
        <v>3491</v>
      </c>
      <c r="M179" s="684">
        <v>4.5</v>
      </c>
      <c r="N179" s="685" t="s">
        <v>15715</v>
      </c>
      <c r="O179" s="684">
        <v>190</v>
      </c>
      <c r="P179" s="427" t="s">
        <v>15774</v>
      </c>
      <c r="Q179" s="179">
        <v>2</v>
      </c>
      <c r="R179" s="180"/>
      <c r="S179" s="190">
        <v>11</v>
      </c>
      <c r="T179" s="190">
        <v>12</v>
      </c>
      <c r="U179" s="190">
        <v>4</v>
      </c>
      <c r="V179" s="190">
        <v>16</v>
      </c>
      <c r="W179" s="742">
        <v>6</v>
      </c>
      <c r="X179" s="184"/>
      <c r="Y179" s="184"/>
      <c r="Z179" s="184"/>
      <c r="AA179" s="184"/>
      <c r="AB179" s="220"/>
      <c r="AC179" s="186" t="s">
        <v>4698</v>
      </c>
      <c r="AD179" s="179" t="s">
        <v>6150</v>
      </c>
      <c r="AE179" s="179" t="s">
        <v>4249</v>
      </c>
      <c r="AF179" s="177">
        <v>0</v>
      </c>
      <c r="AG179" s="177">
        <v>0</v>
      </c>
      <c r="AH179" s="177">
        <v>0</v>
      </c>
      <c r="AI179" s="177">
        <v>0</v>
      </c>
      <c r="AJ179" s="177">
        <v>0</v>
      </c>
      <c r="AK179" s="177">
        <v>0</v>
      </c>
      <c r="AL179" s="384">
        <v>0</v>
      </c>
      <c r="AM179" s="177">
        <v>4</v>
      </c>
      <c r="AN179" s="177">
        <v>0</v>
      </c>
      <c r="AO179" s="195">
        <v>4</v>
      </c>
      <c r="AP179" s="187"/>
      <c r="AQ179" s="187">
        <v>4</v>
      </c>
      <c r="AR179" s="187"/>
      <c r="AS179" s="187"/>
      <c r="AT179" s="187"/>
      <c r="AU179" s="187"/>
      <c r="AV179" s="187"/>
      <c r="AW179" s="187"/>
      <c r="AX179" s="187"/>
      <c r="AY179" s="187"/>
      <c r="AZ179" s="187"/>
      <c r="BA179" s="187"/>
      <c r="BB179" s="187"/>
      <c r="BC179" s="187"/>
      <c r="BD179" s="187"/>
      <c r="BE179" s="187"/>
      <c r="BF179" s="187"/>
      <c r="BG179" s="187"/>
      <c r="BH179" s="176" t="str">
        <f t="shared" si="24"/>
        <v>class level</v>
      </c>
      <c r="BI179" s="176">
        <f t="shared" si="25"/>
        <v>18</v>
      </c>
      <c r="BJ179" s="182" t="str">
        <f t="shared" si="28"/>
        <v>8 - 44</v>
      </c>
      <c r="BK179" s="176">
        <f t="shared" si="29"/>
        <v>26</v>
      </c>
      <c r="BL179" s="176">
        <f t="shared" si="30"/>
        <v>4</v>
      </c>
      <c r="BM179" s="533"/>
      <c r="BN179" s="187">
        <v>130</v>
      </c>
      <c r="BO179" s="187">
        <v>5</v>
      </c>
      <c r="BP179" s="178">
        <f t="shared" si="26"/>
        <v>260</v>
      </c>
      <c r="BQ179" s="420" t="str">
        <f t="shared" si="27"/>
        <v>III</v>
      </c>
      <c r="BR179" s="187"/>
      <c r="BS179" s="464" t="s">
        <v>9556</v>
      </c>
    </row>
    <row r="180" spans="1:71" ht="25.5" x14ac:dyDescent="0.2">
      <c r="A180" s="696">
        <v>178</v>
      </c>
      <c r="B180" s="286" t="s">
        <v>6159</v>
      </c>
      <c r="C180" s="286" t="s">
        <v>4709</v>
      </c>
      <c r="D180" s="258" t="s">
        <v>5497</v>
      </c>
      <c r="E180" s="736">
        <v>83727235</v>
      </c>
      <c r="F180" s="736">
        <v>40</v>
      </c>
      <c r="G180" s="737">
        <v>400</v>
      </c>
      <c r="H180" s="305" t="s">
        <v>7087</v>
      </c>
      <c r="I180" s="207" t="s">
        <v>635</v>
      </c>
      <c r="J180" s="279" t="s">
        <v>4282</v>
      </c>
      <c r="K180" s="179" t="s">
        <v>6789</v>
      </c>
      <c r="L180" s="427" t="s">
        <v>3491</v>
      </c>
      <c r="M180" s="684">
        <v>4.5</v>
      </c>
      <c r="N180" s="685" t="s">
        <v>15715</v>
      </c>
      <c r="O180" s="684">
        <v>190</v>
      </c>
      <c r="P180" s="427" t="s">
        <v>15774</v>
      </c>
      <c r="Q180" s="179">
        <v>2</v>
      </c>
      <c r="R180" s="180"/>
      <c r="S180" s="190">
        <v>11</v>
      </c>
      <c r="T180" s="190">
        <v>12</v>
      </c>
      <c r="U180" s="190">
        <v>4</v>
      </c>
      <c r="V180" s="190">
        <v>16</v>
      </c>
      <c r="W180" s="742">
        <v>6</v>
      </c>
      <c r="X180" s="184"/>
      <c r="Y180" s="184"/>
      <c r="Z180" s="184"/>
      <c r="AA180" s="184"/>
      <c r="AB180" s="220"/>
      <c r="AC180" s="186" t="s">
        <v>4699</v>
      </c>
      <c r="AD180" s="179" t="s">
        <v>6150</v>
      </c>
      <c r="AE180" s="179" t="s">
        <v>4249</v>
      </c>
      <c r="AF180" s="177">
        <v>0</v>
      </c>
      <c r="AG180" s="177">
        <v>0</v>
      </c>
      <c r="AH180" s="177">
        <v>0</v>
      </c>
      <c r="AI180" s="177">
        <v>0</v>
      </c>
      <c r="AJ180" s="177">
        <v>0</v>
      </c>
      <c r="AK180" s="177">
        <v>0</v>
      </c>
      <c r="AL180" s="384">
        <v>0</v>
      </c>
      <c r="AM180" s="177">
        <v>6</v>
      </c>
      <c r="AN180" s="177">
        <v>0</v>
      </c>
      <c r="AO180" s="195">
        <v>6</v>
      </c>
      <c r="AP180" s="187"/>
      <c r="AQ180" s="187">
        <v>6</v>
      </c>
      <c r="AR180" s="187"/>
      <c r="AS180" s="187"/>
      <c r="AT180" s="187"/>
      <c r="AU180" s="187"/>
      <c r="AV180" s="187"/>
      <c r="AW180" s="187"/>
      <c r="AX180" s="187"/>
      <c r="AY180" s="187"/>
      <c r="AZ180" s="187"/>
      <c r="BA180" s="187"/>
      <c r="BB180" s="187"/>
      <c r="BC180" s="187"/>
      <c r="BD180" s="187"/>
      <c r="BE180" s="187"/>
      <c r="BF180" s="187"/>
      <c r="BG180" s="187"/>
      <c r="BH180" s="176" t="str">
        <f t="shared" si="24"/>
        <v>class level</v>
      </c>
      <c r="BI180" s="176">
        <f t="shared" si="25"/>
        <v>16</v>
      </c>
      <c r="BJ180" s="182" t="str">
        <f t="shared" si="28"/>
        <v>12 - 66</v>
      </c>
      <c r="BK180" s="176">
        <f t="shared" si="29"/>
        <v>39</v>
      </c>
      <c r="BL180" s="176">
        <f t="shared" si="30"/>
        <v>6</v>
      </c>
      <c r="BM180" s="533"/>
      <c r="BN180" s="187">
        <v>350</v>
      </c>
      <c r="BO180" s="187">
        <v>8</v>
      </c>
      <c r="BP180" s="178">
        <f t="shared" si="26"/>
        <v>662</v>
      </c>
      <c r="BQ180" s="420" t="str">
        <f t="shared" si="27"/>
        <v>V</v>
      </c>
      <c r="BR180" s="187"/>
      <c r="BS180" s="464" t="s">
        <v>9556</v>
      </c>
    </row>
    <row r="181" spans="1:71" ht="25.5" x14ac:dyDescent="0.2">
      <c r="A181" s="696">
        <v>179</v>
      </c>
      <c r="B181" s="286" t="s">
        <v>6159</v>
      </c>
      <c r="C181" s="286" t="s">
        <v>8052</v>
      </c>
      <c r="D181" s="258" t="s">
        <v>5497</v>
      </c>
      <c r="E181" s="736">
        <v>426451276.83333302</v>
      </c>
      <c r="F181" s="736">
        <v>40</v>
      </c>
      <c r="G181" s="737">
        <v>400</v>
      </c>
      <c r="H181" s="305" t="s">
        <v>7087</v>
      </c>
      <c r="I181" s="207" t="s">
        <v>635</v>
      </c>
      <c r="J181" s="279" t="s">
        <v>4282</v>
      </c>
      <c r="K181" s="179" t="s">
        <v>6789</v>
      </c>
      <c r="L181" s="427" t="s">
        <v>3491</v>
      </c>
      <c r="M181" s="684">
        <v>4.5</v>
      </c>
      <c r="N181" s="685" t="s">
        <v>15715</v>
      </c>
      <c r="O181" s="684">
        <v>190</v>
      </c>
      <c r="P181" s="427" t="s">
        <v>15774</v>
      </c>
      <c r="Q181" s="179">
        <v>2</v>
      </c>
      <c r="R181" s="180"/>
      <c r="S181" s="190">
        <v>11</v>
      </c>
      <c r="T181" s="190">
        <v>12</v>
      </c>
      <c r="U181" s="190">
        <v>4</v>
      </c>
      <c r="V181" s="190">
        <v>16</v>
      </c>
      <c r="W181" s="742">
        <v>6</v>
      </c>
      <c r="X181" s="184"/>
      <c r="Y181" s="184"/>
      <c r="Z181" s="184"/>
      <c r="AA181" s="184"/>
      <c r="AB181" s="220"/>
      <c r="AC181" s="183" t="s">
        <v>4700</v>
      </c>
      <c r="AD181" s="179" t="s">
        <v>6150</v>
      </c>
      <c r="AE181" s="179" t="s">
        <v>4249</v>
      </c>
      <c r="AF181" s="177">
        <v>0</v>
      </c>
      <c r="AG181" s="177">
        <v>0</v>
      </c>
      <c r="AH181" s="177">
        <v>0</v>
      </c>
      <c r="AI181" s="177">
        <v>0</v>
      </c>
      <c r="AJ181" s="177">
        <v>0</v>
      </c>
      <c r="AK181" s="177">
        <v>0</v>
      </c>
      <c r="AL181" s="384">
        <v>0</v>
      </c>
      <c r="AM181" s="177">
        <v>2</v>
      </c>
      <c r="AN181" s="177">
        <v>0</v>
      </c>
      <c r="AO181" s="195">
        <v>2</v>
      </c>
      <c r="AP181" s="187"/>
      <c r="AQ181" s="187">
        <v>2</v>
      </c>
      <c r="AR181" s="187"/>
      <c r="AS181" s="187"/>
      <c r="AT181" s="187"/>
      <c r="AU181" s="187"/>
      <c r="AV181" s="187"/>
      <c r="AW181" s="187"/>
      <c r="AX181" s="187"/>
      <c r="AY181" s="187"/>
      <c r="AZ181" s="187"/>
      <c r="BA181" s="187"/>
      <c r="BB181" s="187"/>
      <c r="BC181" s="187"/>
      <c r="BD181" s="187"/>
      <c r="BE181" s="187"/>
      <c r="BF181" s="187"/>
      <c r="BG181" s="187"/>
      <c r="BH181" s="176" t="str">
        <f t="shared" si="24"/>
        <v>class level</v>
      </c>
      <c r="BI181" s="176">
        <f t="shared" si="25"/>
        <v>20</v>
      </c>
      <c r="BJ181" s="182" t="str">
        <f t="shared" si="28"/>
        <v>4 - 22</v>
      </c>
      <c r="BK181" s="176">
        <f t="shared" si="29"/>
        <v>13</v>
      </c>
      <c r="BL181" s="176">
        <f t="shared" si="30"/>
        <v>2</v>
      </c>
      <c r="BM181" s="533"/>
      <c r="BN181" s="187">
        <v>50</v>
      </c>
      <c r="BO181" s="187">
        <v>3</v>
      </c>
      <c r="BP181" s="178">
        <f t="shared" si="26"/>
        <v>89</v>
      </c>
      <c r="BQ181" s="420" t="str">
        <f t="shared" si="27"/>
        <v>II</v>
      </c>
      <c r="BR181" s="187"/>
      <c r="BS181" s="464" t="s">
        <v>9556</v>
      </c>
    </row>
    <row r="182" spans="1:71" ht="25.5" x14ac:dyDescent="0.2">
      <c r="A182" s="697">
        <v>180</v>
      </c>
      <c r="B182" s="286" t="s">
        <v>6159</v>
      </c>
      <c r="C182" s="286" t="s">
        <v>8053</v>
      </c>
      <c r="D182" s="258" t="s">
        <v>5497</v>
      </c>
      <c r="E182" s="736">
        <v>286514793.16666609</v>
      </c>
      <c r="F182" s="736">
        <v>40</v>
      </c>
      <c r="G182" s="737">
        <v>400</v>
      </c>
      <c r="H182" s="305" t="s">
        <v>7087</v>
      </c>
      <c r="I182" s="207" t="s">
        <v>635</v>
      </c>
      <c r="J182" s="279" t="s">
        <v>4282</v>
      </c>
      <c r="K182" s="179" t="s">
        <v>6789</v>
      </c>
      <c r="L182" s="427" t="s">
        <v>3491</v>
      </c>
      <c r="M182" s="684">
        <v>4.5</v>
      </c>
      <c r="N182" s="685" t="s">
        <v>15715</v>
      </c>
      <c r="O182" s="684">
        <v>190</v>
      </c>
      <c r="P182" s="427" t="s">
        <v>15774</v>
      </c>
      <c r="Q182" s="179">
        <v>2</v>
      </c>
      <c r="R182" s="180"/>
      <c r="S182" s="190">
        <v>11</v>
      </c>
      <c r="T182" s="190">
        <v>12</v>
      </c>
      <c r="U182" s="190">
        <v>4</v>
      </c>
      <c r="V182" s="190">
        <v>16</v>
      </c>
      <c r="W182" s="742">
        <v>6</v>
      </c>
      <c r="X182" s="184"/>
      <c r="Y182" s="184"/>
      <c r="Z182" s="184"/>
      <c r="AA182" s="184"/>
      <c r="AB182" s="220"/>
      <c r="AC182" s="183" t="s">
        <v>4705</v>
      </c>
      <c r="AD182" s="179" t="s">
        <v>6150</v>
      </c>
      <c r="AE182" s="179" t="s">
        <v>4249</v>
      </c>
      <c r="AF182" s="177">
        <v>0</v>
      </c>
      <c r="AG182" s="177">
        <v>0</v>
      </c>
      <c r="AH182" s="177">
        <v>0</v>
      </c>
      <c r="AI182" s="177">
        <v>0</v>
      </c>
      <c r="AJ182" s="177">
        <v>0</v>
      </c>
      <c r="AK182" s="177">
        <v>0</v>
      </c>
      <c r="AL182" s="384">
        <v>0</v>
      </c>
      <c r="AM182" s="177">
        <v>3</v>
      </c>
      <c r="AN182" s="177">
        <v>0</v>
      </c>
      <c r="AO182" s="195">
        <v>3</v>
      </c>
      <c r="AP182" s="187"/>
      <c r="AQ182" s="187">
        <v>3</v>
      </c>
      <c r="AR182" s="187"/>
      <c r="AS182" s="187"/>
      <c r="AT182" s="187"/>
      <c r="AU182" s="187"/>
      <c r="AV182" s="187"/>
      <c r="AW182" s="187"/>
      <c r="AX182" s="187"/>
      <c r="AY182" s="187"/>
      <c r="AZ182" s="187"/>
      <c r="BA182" s="187"/>
      <c r="BB182" s="187"/>
      <c r="BC182" s="187"/>
      <c r="BD182" s="187"/>
      <c r="BE182" s="187"/>
      <c r="BF182" s="187"/>
      <c r="BG182" s="187"/>
      <c r="BH182" s="176" t="str">
        <f t="shared" si="24"/>
        <v>class level</v>
      </c>
      <c r="BI182" s="176">
        <f t="shared" si="25"/>
        <v>18</v>
      </c>
      <c r="BJ182" s="182" t="str">
        <f t="shared" si="28"/>
        <v>6 - 33</v>
      </c>
      <c r="BK182" s="176">
        <f t="shared" si="29"/>
        <v>20</v>
      </c>
      <c r="BL182" s="176">
        <f t="shared" si="30"/>
        <v>3</v>
      </c>
      <c r="BM182" s="533"/>
      <c r="BN182" s="187">
        <v>85</v>
      </c>
      <c r="BO182" s="187">
        <v>4</v>
      </c>
      <c r="BP182" s="178">
        <f t="shared" si="26"/>
        <v>165</v>
      </c>
      <c r="BQ182" s="420" t="str">
        <f t="shared" si="27"/>
        <v>III</v>
      </c>
      <c r="BR182" s="187"/>
      <c r="BS182" s="464" t="s">
        <v>9556</v>
      </c>
    </row>
    <row r="183" spans="1:71" ht="25.5" x14ac:dyDescent="0.2">
      <c r="A183" s="696">
        <v>181</v>
      </c>
      <c r="B183" s="286" t="s">
        <v>6159</v>
      </c>
      <c r="C183" s="286" t="s">
        <v>8054</v>
      </c>
      <c r="D183" s="258" t="s">
        <v>5497</v>
      </c>
      <c r="E183" s="736">
        <v>286514793.16666609</v>
      </c>
      <c r="F183" s="736">
        <v>40</v>
      </c>
      <c r="G183" s="737">
        <v>400</v>
      </c>
      <c r="H183" s="305" t="s">
        <v>7087</v>
      </c>
      <c r="I183" s="207" t="s">
        <v>635</v>
      </c>
      <c r="J183" s="279" t="s">
        <v>4282</v>
      </c>
      <c r="K183" s="179" t="s">
        <v>6789</v>
      </c>
      <c r="L183" s="427" t="s">
        <v>3491</v>
      </c>
      <c r="M183" s="684">
        <v>4.5</v>
      </c>
      <c r="N183" s="685" t="s">
        <v>15715</v>
      </c>
      <c r="O183" s="684">
        <v>190</v>
      </c>
      <c r="P183" s="427" t="s">
        <v>15774</v>
      </c>
      <c r="Q183" s="179">
        <v>2</v>
      </c>
      <c r="R183" s="180"/>
      <c r="S183" s="190">
        <v>11</v>
      </c>
      <c r="T183" s="190">
        <v>12</v>
      </c>
      <c r="U183" s="190">
        <v>4</v>
      </c>
      <c r="V183" s="190">
        <v>16</v>
      </c>
      <c r="W183" s="742">
        <v>6</v>
      </c>
      <c r="X183" s="184"/>
      <c r="Y183" s="184"/>
      <c r="Z183" s="184"/>
      <c r="AA183" s="184"/>
      <c r="AB183" s="220"/>
      <c r="AC183" s="183" t="s">
        <v>4698</v>
      </c>
      <c r="AD183" s="179" t="s">
        <v>6150</v>
      </c>
      <c r="AE183" s="179" t="s">
        <v>4249</v>
      </c>
      <c r="AF183" s="177">
        <v>0</v>
      </c>
      <c r="AG183" s="177">
        <v>0</v>
      </c>
      <c r="AH183" s="177">
        <v>0</v>
      </c>
      <c r="AI183" s="177">
        <v>0</v>
      </c>
      <c r="AJ183" s="177">
        <v>0</v>
      </c>
      <c r="AK183" s="177">
        <v>0</v>
      </c>
      <c r="AL183" s="384">
        <v>0</v>
      </c>
      <c r="AM183" s="177">
        <v>4</v>
      </c>
      <c r="AN183" s="177">
        <v>0</v>
      </c>
      <c r="AO183" s="195">
        <v>4</v>
      </c>
      <c r="AP183" s="187"/>
      <c r="AQ183" s="187">
        <v>4</v>
      </c>
      <c r="AR183" s="187"/>
      <c r="AS183" s="187"/>
      <c r="AT183" s="187"/>
      <c r="AU183" s="187"/>
      <c r="AV183" s="187"/>
      <c r="AW183" s="187"/>
      <c r="AX183" s="187"/>
      <c r="AY183" s="187"/>
      <c r="AZ183" s="187"/>
      <c r="BA183" s="187"/>
      <c r="BB183" s="187"/>
      <c r="BC183" s="187"/>
      <c r="BD183" s="187"/>
      <c r="BE183" s="187"/>
      <c r="BF183" s="187"/>
      <c r="BG183" s="187"/>
      <c r="BH183" s="176" t="str">
        <f t="shared" si="24"/>
        <v>class level</v>
      </c>
      <c r="BI183" s="176">
        <f t="shared" si="25"/>
        <v>18</v>
      </c>
      <c r="BJ183" s="182" t="str">
        <f t="shared" si="28"/>
        <v>8 - 44</v>
      </c>
      <c r="BK183" s="176">
        <f t="shared" si="29"/>
        <v>26</v>
      </c>
      <c r="BL183" s="176">
        <f t="shared" si="30"/>
        <v>4</v>
      </c>
      <c r="BM183" s="533"/>
      <c r="BN183" s="187">
        <v>130</v>
      </c>
      <c r="BO183" s="187">
        <v>5</v>
      </c>
      <c r="BP183" s="178">
        <f t="shared" si="26"/>
        <v>260</v>
      </c>
      <c r="BQ183" s="420" t="str">
        <f t="shared" si="27"/>
        <v>III</v>
      </c>
      <c r="BR183" s="187"/>
      <c r="BS183" s="464" t="s">
        <v>9556</v>
      </c>
    </row>
    <row r="184" spans="1:71" ht="25.5" x14ac:dyDescent="0.2">
      <c r="A184" s="697">
        <v>182</v>
      </c>
      <c r="B184" s="286" t="s">
        <v>6159</v>
      </c>
      <c r="C184" s="286" t="s">
        <v>8055</v>
      </c>
      <c r="D184" s="258" t="s">
        <v>5497</v>
      </c>
      <c r="E184" s="736">
        <v>286514793.16666609</v>
      </c>
      <c r="F184" s="736">
        <v>40</v>
      </c>
      <c r="G184" s="737">
        <v>400</v>
      </c>
      <c r="H184" s="305" t="s">
        <v>7087</v>
      </c>
      <c r="I184" s="207" t="s">
        <v>635</v>
      </c>
      <c r="J184" s="279" t="s">
        <v>4282</v>
      </c>
      <c r="K184" s="179" t="s">
        <v>6789</v>
      </c>
      <c r="L184" s="427" t="s">
        <v>3491</v>
      </c>
      <c r="M184" s="684">
        <v>4.5</v>
      </c>
      <c r="N184" s="685" t="s">
        <v>15715</v>
      </c>
      <c r="O184" s="684">
        <v>190</v>
      </c>
      <c r="P184" s="427" t="s">
        <v>15774</v>
      </c>
      <c r="Q184" s="179">
        <v>2</v>
      </c>
      <c r="R184" s="180"/>
      <c r="S184" s="190">
        <v>11</v>
      </c>
      <c r="T184" s="190">
        <v>12</v>
      </c>
      <c r="U184" s="190">
        <v>4</v>
      </c>
      <c r="V184" s="190">
        <v>16</v>
      </c>
      <c r="W184" s="742">
        <v>6</v>
      </c>
      <c r="X184" s="184"/>
      <c r="Y184" s="184"/>
      <c r="Z184" s="184"/>
      <c r="AA184" s="184"/>
      <c r="AB184" s="220"/>
      <c r="AC184" s="183" t="s">
        <v>4706</v>
      </c>
      <c r="AD184" s="179" t="s">
        <v>6150</v>
      </c>
      <c r="AE184" s="179" t="s">
        <v>4249</v>
      </c>
      <c r="AF184" s="177">
        <v>0</v>
      </c>
      <c r="AG184" s="177">
        <v>0</v>
      </c>
      <c r="AH184" s="177">
        <v>0</v>
      </c>
      <c r="AI184" s="177">
        <v>0</v>
      </c>
      <c r="AJ184" s="177">
        <v>0</v>
      </c>
      <c r="AK184" s="177">
        <v>0</v>
      </c>
      <c r="AL184" s="384">
        <v>0</v>
      </c>
      <c r="AM184" s="177">
        <v>5</v>
      </c>
      <c r="AN184" s="177">
        <v>0</v>
      </c>
      <c r="AO184" s="195">
        <v>5</v>
      </c>
      <c r="AP184" s="187"/>
      <c r="AQ184" s="187">
        <v>5</v>
      </c>
      <c r="AR184" s="187"/>
      <c r="AS184" s="187"/>
      <c r="AT184" s="187"/>
      <c r="AU184" s="187"/>
      <c r="AV184" s="187"/>
      <c r="AW184" s="187"/>
      <c r="AX184" s="187"/>
      <c r="AY184" s="187"/>
      <c r="AZ184" s="187"/>
      <c r="BA184" s="187"/>
      <c r="BB184" s="187"/>
      <c r="BC184" s="187"/>
      <c r="BD184" s="187"/>
      <c r="BE184" s="187"/>
      <c r="BF184" s="187"/>
      <c r="BG184" s="187"/>
      <c r="BH184" s="176" t="str">
        <f t="shared" si="24"/>
        <v>class level</v>
      </c>
      <c r="BI184" s="176">
        <f t="shared" si="25"/>
        <v>16</v>
      </c>
      <c r="BJ184" s="182" t="str">
        <f t="shared" si="28"/>
        <v>10 - 55</v>
      </c>
      <c r="BK184" s="176">
        <f t="shared" si="29"/>
        <v>33</v>
      </c>
      <c r="BL184" s="176">
        <f t="shared" si="30"/>
        <v>5</v>
      </c>
      <c r="BM184" s="533"/>
      <c r="BN184" s="187">
        <v>225</v>
      </c>
      <c r="BO184" s="187">
        <v>6</v>
      </c>
      <c r="BP184" s="178">
        <f t="shared" si="26"/>
        <v>423</v>
      </c>
      <c r="BQ184" s="420" t="str">
        <f t="shared" si="27"/>
        <v>IV</v>
      </c>
      <c r="BR184" s="187"/>
      <c r="BS184" s="464" t="s">
        <v>9556</v>
      </c>
    </row>
    <row r="185" spans="1:71" ht="25.5" x14ac:dyDescent="0.2">
      <c r="A185" s="696">
        <v>183</v>
      </c>
      <c r="B185" s="286" t="s">
        <v>6159</v>
      </c>
      <c r="C185" s="286" t="s">
        <v>8056</v>
      </c>
      <c r="D185" s="258" t="s">
        <v>5497</v>
      </c>
      <c r="E185" s="736">
        <v>139936483.66666609</v>
      </c>
      <c r="F185" s="736">
        <v>40</v>
      </c>
      <c r="G185" s="737">
        <v>400</v>
      </c>
      <c r="H185" s="305" t="s">
        <v>7087</v>
      </c>
      <c r="I185" s="207" t="s">
        <v>635</v>
      </c>
      <c r="J185" s="279" t="s">
        <v>4282</v>
      </c>
      <c r="K185" s="179" t="s">
        <v>6789</v>
      </c>
      <c r="L185" s="427" t="s">
        <v>3491</v>
      </c>
      <c r="M185" s="684">
        <v>4.5</v>
      </c>
      <c r="N185" s="685" t="s">
        <v>15715</v>
      </c>
      <c r="O185" s="684">
        <v>190</v>
      </c>
      <c r="P185" s="427" t="s">
        <v>15774</v>
      </c>
      <c r="Q185" s="179">
        <v>2</v>
      </c>
      <c r="R185" s="180"/>
      <c r="S185" s="190">
        <v>11</v>
      </c>
      <c r="T185" s="190">
        <v>12</v>
      </c>
      <c r="U185" s="190">
        <v>4</v>
      </c>
      <c r="V185" s="190">
        <v>16</v>
      </c>
      <c r="W185" s="742">
        <v>6</v>
      </c>
      <c r="X185" s="184"/>
      <c r="Y185" s="184"/>
      <c r="Z185" s="184"/>
      <c r="AA185" s="184"/>
      <c r="AB185" s="220"/>
      <c r="AC185" s="183" t="s">
        <v>4699</v>
      </c>
      <c r="AD185" s="179" t="s">
        <v>6150</v>
      </c>
      <c r="AE185" s="179" t="s">
        <v>4249</v>
      </c>
      <c r="AF185" s="177">
        <v>0</v>
      </c>
      <c r="AG185" s="177">
        <v>0</v>
      </c>
      <c r="AH185" s="177">
        <v>0</v>
      </c>
      <c r="AI185" s="177">
        <v>0</v>
      </c>
      <c r="AJ185" s="177">
        <v>0</v>
      </c>
      <c r="AK185" s="177">
        <v>0</v>
      </c>
      <c r="AL185" s="384">
        <v>0</v>
      </c>
      <c r="AM185" s="177">
        <v>6</v>
      </c>
      <c r="AN185" s="177">
        <v>0</v>
      </c>
      <c r="AO185" s="195">
        <v>6</v>
      </c>
      <c r="AP185" s="187"/>
      <c r="AQ185" s="187">
        <v>6</v>
      </c>
      <c r="AR185" s="187"/>
      <c r="AS185" s="187"/>
      <c r="AT185" s="187"/>
      <c r="AU185" s="187"/>
      <c r="AV185" s="187"/>
      <c r="AW185" s="187"/>
      <c r="AX185" s="187"/>
      <c r="AY185" s="187"/>
      <c r="AZ185" s="187"/>
      <c r="BA185" s="187"/>
      <c r="BB185" s="187"/>
      <c r="BC185" s="187"/>
      <c r="BD185" s="187"/>
      <c r="BE185" s="187"/>
      <c r="BF185" s="187"/>
      <c r="BG185" s="187"/>
      <c r="BH185" s="176" t="str">
        <f t="shared" si="24"/>
        <v>class level</v>
      </c>
      <c r="BI185" s="176">
        <f t="shared" si="25"/>
        <v>16</v>
      </c>
      <c r="BJ185" s="182" t="str">
        <f t="shared" si="28"/>
        <v>12 - 66</v>
      </c>
      <c r="BK185" s="176">
        <f t="shared" si="29"/>
        <v>39</v>
      </c>
      <c r="BL185" s="176">
        <f t="shared" si="30"/>
        <v>6</v>
      </c>
      <c r="BM185" s="533"/>
      <c r="BN185" s="187">
        <v>350</v>
      </c>
      <c r="BO185" s="187">
        <v>8</v>
      </c>
      <c r="BP185" s="178">
        <f t="shared" si="26"/>
        <v>662</v>
      </c>
      <c r="BQ185" s="420" t="str">
        <f t="shared" si="27"/>
        <v>V</v>
      </c>
      <c r="BR185" s="187"/>
      <c r="BS185" s="464" t="s">
        <v>9556</v>
      </c>
    </row>
    <row r="186" spans="1:71" ht="25.5" x14ac:dyDescent="0.2">
      <c r="A186" s="696">
        <v>184</v>
      </c>
      <c r="B186" s="286" t="s">
        <v>6159</v>
      </c>
      <c r="C186" s="286" t="s">
        <v>8057</v>
      </c>
      <c r="D186" s="258" t="s">
        <v>5497</v>
      </c>
      <c r="E186" s="736">
        <v>1</v>
      </c>
      <c r="F186" s="736">
        <v>40</v>
      </c>
      <c r="G186" s="737">
        <v>400</v>
      </c>
      <c r="H186" s="305" t="s">
        <v>7087</v>
      </c>
      <c r="I186" s="207" t="s">
        <v>635</v>
      </c>
      <c r="J186" s="279" t="s">
        <v>4282</v>
      </c>
      <c r="K186" s="179" t="s">
        <v>6789</v>
      </c>
      <c r="L186" s="427" t="s">
        <v>3491</v>
      </c>
      <c r="M186" s="684">
        <v>4.5</v>
      </c>
      <c r="N186" s="685" t="s">
        <v>15715</v>
      </c>
      <c r="O186" s="684">
        <v>190</v>
      </c>
      <c r="P186" s="427" t="s">
        <v>15774</v>
      </c>
      <c r="Q186" s="179">
        <v>2</v>
      </c>
      <c r="R186" s="180"/>
      <c r="S186" s="190">
        <v>11</v>
      </c>
      <c r="T186" s="190">
        <v>12</v>
      </c>
      <c r="U186" s="190">
        <v>4</v>
      </c>
      <c r="V186" s="190">
        <v>16</v>
      </c>
      <c r="W186" s="742">
        <v>6</v>
      </c>
      <c r="X186" s="184"/>
      <c r="Y186" s="184"/>
      <c r="Z186" s="184"/>
      <c r="AA186" s="184"/>
      <c r="AB186" s="220"/>
      <c r="AC186" s="186" t="s">
        <v>4701</v>
      </c>
      <c r="AD186" s="179" t="s">
        <v>6150</v>
      </c>
      <c r="AE186" s="179" t="s">
        <v>4249</v>
      </c>
      <c r="AF186" s="177">
        <v>0</v>
      </c>
      <c r="AG186" s="177">
        <v>0</v>
      </c>
      <c r="AH186" s="177">
        <v>0</v>
      </c>
      <c r="AI186" s="177">
        <v>0</v>
      </c>
      <c r="AJ186" s="177">
        <v>0</v>
      </c>
      <c r="AK186" s="177">
        <v>0</v>
      </c>
      <c r="AL186" s="384">
        <v>0</v>
      </c>
      <c r="AM186" s="177">
        <v>8</v>
      </c>
      <c r="AN186" s="177">
        <v>0</v>
      </c>
      <c r="AO186" s="195">
        <v>8</v>
      </c>
      <c r="AP186" s="187"/>
      <c r="AQ186" s="187">
        <v>8</v>
      </c>
      <c r="AR186" s="187"/>
      <c r="AS186" s="187"/>
      <c r="AT186" s="187"/>
      <c r="AU186" s="187"/>
      <c r="AV186" s="187"/>
      <c r="AW186" s="187"/>
      <c r="AX186" s="187"/>
      <c r="AY186" s="187"/>
      <c r="AZ186" s="187"/>
      <c r="BA186" s="187"/>
      <c r="BB186" s="187"/>
      <c r="BC186" s="187"/>
      <c r="BD186" s="187"/>
      <c r="BE186" s="187"/>
      <c r="BF186" s="187"/>
      <c r="BG186" s="187"/>
      <c r="BH186" s="176" t="str">
        <f t="shared" si="24"/>
        <v>class level</v>
      </c>
      <c r="BI186" s="176">
        <f t="shared" si="25"/>
        <v>14</v>
      </c>
      <c r="BJ186" s="182" t="str">
        <f t="shared" si="28"/>
        <v>16 - 88</v>
      </c>
      <c r="BK186" s="176">
        <f t="shared" si="29"/>
        <v>52</v>
      </c>
      <c r="BL186" s="176">
        <f t="shared" si="30"/>
        <v>8</v>
      </c>
      <c r="BM186" s="533"/>
      <c r="BN186" s="187">
        <v>900</v>
      </c>
      <c r="BO186" s="187">
        <v>12</v>
      </c>
      <c r="BP186" s="178">
        <f t="shared" si="26"/>
        <v>1524</v>
      </c>
      <c r="BQ186" s="420" t="str">
        <f t="shared" si="27"/>
        <v>VI</v>
      </c>
      <c r="BR186" s="187"/>
      <c r="BS186" s="464" t="s">
        <v>9556</v>
      </c>
    </row>
    <row r="187" spans="1:71" ht="25.5" x14ac:dyDescent="0.2">
      <c r="A187" s="697">
        <v>185</v>
      </c>
      <c r="B187" s="286" t="s">
        <v>6159</v>
      </c>
      <c r="C187" s="286" t="s">
        <v>8058</v>
      </c>
      <c r="D187" s="258" t="s">
        <v>5497</v>
      </c>
      <c r="E187" s="736">
        <v>153477556.66666666</v>
      </c>
      <c r="F187" s="736">
        <v>40</v>
      </c>
      <c r="G187" s="737">
        <v>400</v>
      </c>
      <c r="H187" s="305" t="s">
        <v>7087</v>
      </c>
      <c r="I187" s="207" t="s">
        <v>635</v>
      </c>
      <c r="J187" s="280" t="s">
        <v>1765</v>
      </c>
      <c r="K187" s="179" t="s">
        <v>6789</v>
      </c>
      <c r="L187" s="427" t="s">
        <v>3491</v>
      </c>
      <c r="M187" s="684">
        <v>4.5</v>
      </c>
      <c r="N187" s="685" t="s">
        <v>15715</v>
      </c>
      <c r="O187" s="684">
        <v>190</v>
      </c>
      <c r="P187" s="427" t="s">
        <v>15774</v>
      </c>
      <c r="Q187" s="179">
        <v>2</v>
      </c>
      <c r="R187" s="180"/>
      <c r="S187" s="190">
        <v>11</v>
      </c>
      <c r="T187" s="190">
        <v>12</v>
      </c>
      <c r="U187" s="190">
        <v>4</v>
      </c>
      <c r="V187" s="190">
        <v>16</v>
      </c>
      <c r="W187" s="742">
        <v>6</v>
      </c>
      <c r="X187" s="184"/>
      <c r="Y187" s="184"/>
      <c r="Z187" s="184"/>
      <c r="AA187" s="184"/>
      <c r="AB187" s="220"/>
      <c r="AC187" s="183" t="s">
        <v>7421</v>
      </c>
      <c r="AD187" s="179" t="s">
        <v>6150</v>
      </c>
      <c r="AE187" s="179" t="s">
        <v>4249</v>
      </c>
      <c r="AF187" s="177">
        <v>0</v>
      </c>
      <c r="AG187" s="177">
        <v>0</v>
      </c>
      <c r="AH187" s="177">
        <v>0</v>
      </c>
      <c r="AI187" s="177">
        <v>0</v>
      </c>
      <c r="AJ187" s="177">
        <v>0</v>
      </c>
      <c r="AK187" s="177">
        <v>0</v>
      </c>
      <c r="AL187" s="384">
        <v>2</v>
      </c>
      <c r="AM187" s="177">
        <v>2</v>
      </c>
      <c r="AN187" s="177">
        <v>0</v>
      </c>
      <c r="AO187" s="195">
        <v>2</v>
      </c>
      <c r="AP187" s="187"/>
      <c r="AQ187" s="187">
        <v>2</v>
      </c>
      <c r="AR187" s="187"/>
      <c r="AS187" s="187"/>
      <c r="AT187" s="187"/>
      <c r="AU187" s="187"/>
      <c r="AV187" s="187"/>
      <c r="AW187" s="187">
        <v>2</v>
      </c>
      <c r="AX187" s="187"/>
      <c r="AY187" s="187"/>
      <c r="AZ187" s="187"/>
      <c r="BA187" s="187"/>
      <c r="BB187" s="187"/>
      <c r="BC187" s="187"/>
      <c r="BD187" s="187"/>
      <c r="BE187" s="187"/>
      <c r="BF187" s="187"/>
      <c r="BG187" s="187"/>
      <c r="BH187" s="176" t="str">
        <f t="shared" si="24"/>
        <v>class level</v>
      </c>
      <c r="BI187" s="176">
        <f t="shared" si="25"/>
        <v>20</v>
      </c>
      <c r="BJ187" s="182" t="str">
        <f t="shared" si="28"/>
        <v>6 - 19</v>
      </c>
      <c r="BK187" s="176">
        <f t="shared" si="29"/>
        <v>13</v>
      </c>
      <c r="BL187" s="176">
        <f t="shared" si="30"/>
        <v>2</v>
      </c>
      <c r="BM187" s="533"/>
      <c r="BN187" s="187">
        <v>125</v>
      </c>
      <c r="BO187" s="187">
        <v>3</v>
      </c>
      <c r="BP187" s="178">
        <f t="shared" si="26"/>
        <v>164</v>
      </c>
      <c r="BQ187" s="420" t="str">
        <f t="shared" si="27"/>
        <v>III</v>
      </c>
      <c r="BR187" s="187"/>
      <c r="BS187" s="464" t="s">
        <v>9561</v>
      </c>
    </row>
    <row r="188" spans="1:71" ht="25.5" x14ac:dyDescent="0.2">
      <c r="A188" s="696">
        <v>186</v>
      </c>
      <c r="B188" s="286" t="s">
        <v>6159</v>
      </c>
      <c r="C188" s="286" t="s">
        <v>8059</v>
      </c>
      <c r="D188" s="258" t="s">
        <v>5497</v>
      </c>
      <c r="E188" s="736">
        <v>153477556.66666666</v>
      </c>
      <c r="F188" s="736">
        <v>40</v>
      </c>
      <c r="G188" s="737">
        <v>400</v>
      </c>
      <c r="H188" s="305" t="s">
        <v>7087</v>
      </c>
      <c r="I188" s="207" t="s">
        <v>635</v>
      </c>
      <c r="J188" s="280" t="s">
        <v>1765</v>
      </c>
      <c r="K188" s="179" t="s">
        <v>6789</v>
      </c>
      <c r="L188" s="427" t="s">
        <v>3491</v>
      </c>
      <c r="M188" s="684">
        <v>4.5</v>
      </c>
      <c r="N188" s="685" t="s">
        <v>15715</v>
      </c>
      <c r="O188" s="684">
        <v>190</v>
      </c>
      <c r="P188" s="427" t="s">
        <v>15774</v>
      </c>
      <c r="Q188" s="179">
        <v>2</v>
      </c>
      <c r="R188" s="180"/>
      <c r="S188" s="190">
        <v>11</v>
      </c>
      <c r="T188" s="190">
        <v>12</v>
      </c>
      <c r="U188" s="190">
        <v>4</v>
      </c>
      <c r="V188" s="190">
        <v>16</v>
      </c>
      <c r="W188" s="742">
        <v>6</v>
      </c>
      <c r="X188" s="184"/>
      <c r="Y188" s="184"/>
      <c r="Z188" s="184"/>
      <c r="AA188" s="184"/>
      <c r="AB188" s="220"/>
      <c r="AC188" s="183" t="s">
        <v>7422</v>
      </c>
      <c r="AD188" s="179" t="s">
        <v>6150</v>
      </c>
      <c r="AE188" s="179" t="s">
        <v>4249</v>
      </c>
      <c r="AF188" s="177">
        <v>0</v>
      </c>
      <c r="AG188" s="177">
        <v>0</v>
      </c>
      <c r="AH188" s="177">
        <v>0</v>
      </c>
      <c r="AI188" s="177">
        <v>0</v>
      </c>
      <c r="AJ188" s="177">
        <v>0</v>
      </c>
      <c r="AK188" s="177">
        <v>0</v>
      </c>
      <c r="AL188" s="384">
        <v>3</v>
      </c>
      <c r="AM188" s="177">
        <v>3</v>
      </c>
      <c r="AN188" s="177">
        <v>0</v>
      </c>
      <c r="AO188" s="195">
        <v>3</v>
      </c>
      <c r="AP188" s="187"/>
      <c r="AQ188" s="187">
        <v>3</v>
      </c>
      <c r="AR188" s="187"/>
      <c r="AS188" s="187"/>
      <c r="AT188" s="187"/>
      <c r="AU188" s="187"/>
      <c r="AV188" s="187"/>
      <c r="AW188" s="187">
        <v>3</v>
      </c>
      <c r="AX188" s="187"/>
      <c r="AY188" s="187"/>
      <c r="AZ188" s="187"/>
      <c r="BA188" s="187"/>
      <c r="BB188" s="187"/>
      <c r="BC188" s="187"/>
      <c r="BD188" s="187"/>
      <c r="BE188" s="187"/>
      <c r="BF188" s="187"/>
      <c r="BG188" s="187"/>
      <c r="BH188" s="176" t="str">
        <f t="shared" si="24"/>
        <v>class level</v>
      </c>
      <c r="BI188" s="176">
        <f t="shared" si="25"/>
        <v>18</v>
      </c>
      <c r="BJ188" s="182" t="str">
        <f t="shared" si="28"/>
        <v>9 - 29</v>
      </c>
      <c r="BK188" s="176">
        <f t="shared" si="29"/>
        <v>19</v>
      </c>
      <c r="BL188" s="176">
        <f t="shared" si="30"/>
        <v>3</v>
      </c>
      <c r="BM188" s="533"/>
      <c r="BN188" s="187">
        <v>210</v>
      </c>
      <c r="BO188" s="187">
        <v>4</v>
      </c>
      <c r="BP188" s="178">
        <f t="shared" si="26"/>
        <v>286</v>
      </c>
      <c r="BQ188" s="420" t="str">
        <f t="shared" si="27"/>
        <v>IV</v>
      </c>
      <c r="BR188" s="187"/>
      <c r="BS188" s="464" t="s">
        <v>9561</v>
      </c>
    </row>
    <row r="189" spans="1:71" ht="25.5" x14ac:dyDescent="0.2">
      <c r="A189" s="697">
        <v>187</v>
      </c>
      <c r="B189" s="286" t="s">
        <v>6159</v>
      </c>
      <c r="C189" s="286" t="s">
        <v>8060</v>
      </c>
      <c r="D189" s="258" t="s">
        <v>5497</v>
      </c>
      <c r="E189" s="736">
        <v>153477556.66666666</v>
      </c>
      <c r="F189" s="736">
        <v>40</v>
      </c>
      <c r="G189" s="737">
        <v>400</v>
      </c>
      <c r="H189" s="305" t="s">
        <v>7087</v>
      </c>
      <c r="I189" s="207" t="s">
        <v>635</v>
      </c>
      <c r="J189" s="280" t="s">
        <v>1765</v>
      </c>
      <c r="K189" s="179" t="s">
        <v>6789</v>
      </c>
      <c r="L189" s="427" t="s">
        <v>3491</v>
      </c>
      <c r="M189" s="684">
        <v>4.5</v>
      </c>
      <c r="N189" s="685" t="s">
        <v>15715</v>
      </c>
      <c r="O189" s="684">
        <v>190</v>
      </c>
      <c r="P189" s="427" t="s">
        <v>15774</v>
      </c>
      <c r="Q189" s="179">
        <v>2</v>
      </c>
      <c r="R189" s="180"/>
      <c r="S189" s="190">
        <v>11</v>
      </c>
      <c r="T189" s="190">
        <v>12</v>
      </c>
      <c r="U189" s="190">
        <v>4</v>
      </c>
      <c r="V189" s="190">
        <v>16</v>
      </c>
      <c r="W189" s="742">
        <v>6</v>
      </c>
      <c r="X189" s="184"/>
      <c r="Y189" s="184"/>
      <c r="Z189" s="184"/>
      <c r="AA189" s="184"/>
      <c r="AB189" s="220"/>
      <c r="AC189" s="183" t="s">
        <v>7423</v>
      </c>
      <c r="AD189" s="179" t="s">
        <v>6150</v>
      </c>
      <c r="AE189" s="179" t="s">
        <v>4249</v>
      </c>
      <c r="AF189" s="177">
        <v>0</v>
      </c>
      <c r="AG189" s="177">
        <v>0</v>
      </c>
      <c r="AH189" s="177">
        <v>0</v>
      </c>
      <c r="AI189" s="177">
        <v>0</v>
      </c>
      <c r="AJ189" s="177">
        <v>0</v>
      </c>
      <c r="AK189" s="177">
        <v>0</v>
      </c>
      <c r="AL189" s="384">
        <v>4</v>
      </c>
      <c r="AM189" s="177">
        <v>4</v>
      </c>
      <c r="AN189" s="177">
        <v>0</v>
      </c>
      <c r="AO189" s="195">
        <v>4</v>
      </c>
      <c r="AP189" s="187"/>
      <c r="AQ189" s="187">
        <v>4</v>
      </c>
      <c r="AR189" s="187"/>
      <c r="AS189" s="187"/>
      <c r="AT189" s="187"/>
      <c r="AU189" s="187"/>
      <c r="AV189" s="187"/>
      <c r="AW189" s="187">
        <v>4</v>
      </c>
      <c r="AX189" s="187"/>
      <c r="AY189" s="187"/>
      <c r="AZ189" s="187"/>
      <c r="BA189" s="187"/>
      <c r="BB189" s="187"/>
      <c r="BC189" s="187"/>
      <c r="BD189" s="187"/>
      <c r="BE189" s="187"/>
      <c r="BF189" s="187"/>
      <c r="BG189" s="187"/>
      <c r="BH189" s="176" t="str">
        <f t="shared" si="24"/>
        <v>class level</v>
      </c>
      <c r="BI189" s="176">
        <f t="shared" si="25"/>
        <v>18</v>
      </c>
      <c r="BJ189" s="182" t="str">
        <f t="shared" si="28"/>
        <v>12 - 38</v>
      </c>
      <c r="BK189" s="176">
        <f t="shared" si="29"/>
        <v>25</v>
      </c>
      <c r="BL189" s="176">
        <f t="shared" si="30"/>
        <v>4</v>
      </c>
      <c r="BM189" s="533"/>
      <c r="BN189" s="187">
        <v>330</v>
      </c>
      <c r="BO189" s="187">
        <v>5</v>
      </c>
      <c r="BP189" s="178">
        <f t="shared" si="26"/>
        <v>455</v>
      </c>
      <c r="BQ189" s="420" t="str">
        <f t="shared" si="27"/>
        <v>V</v>
      </c>
      <c r="BR189" s="187"/>
      <c r="BS189" s="464" t="s">
        <v>9561</v>
      </c>
    </row>
    <row r="190" spans="1:71" ht="25.5" x14ac:dyDescent="0.2">
      <c r="A190" s="696">
        <v>188</v>
      </c>
      <c r="B190" s="286" t="s">
        <v>6159</v>
      </c>
      <c r="C190" s="286" t="s">
        <v>7427</v>
      </c>
      <c r="D190" s="258" t="s">
        <v>5497</v>
      </c>
      <c r="E190" s="736">
        <v>41637501</v>
      </c>
      <c r="F190" s="736">
        <v>40</v>
      </c>
      <c r="G190" s="737">
        <v>400</v>
      </c>
      <c r="H190" s="305" t="s">
        <v>7087</v>
      </c>
      <c r="I190" s="207" t="s">
        <v>635</v>
      </c>
      <c r="J190" s="280" t="s">
        <v>1765</v>
      </c>
      <c r="K190" s="179" t="s">
        <v>6789</v>
      </c>
      <c r="L190" s="427" t="s">
        <v>3491</v>
      </c>
      <c r="M190" s="684">
        <v>4.5</v>
      </c>
      <c r="N190" s="685" t="s">
        <v>15715</v>
      </c>
      <c r="O190" s="684">
        <v>190</v>
      </c>
      <c r="P190" s="427" t="s">
        <v>15774</v>
      </c>
      <c r="Q190" s="179">
        <v>2</v>
      </c>
      <c r="R190" s="180"/>
      <c r="S190" s="190">
        <v>11</v>
      </c>
      <c r="T190" s="190">
        <v>12</v>
      </c>
      <c r="U190" s="190">
        <v>4</v>
      </c>
      <c r="V190" s="190">
        <v>16</v>
      </c>
      <c r="W190" s="742">
        <v>6</v>
      </c>
      <c r="X190" s="184"/>
      <c r="Y190" s="184"/>
      <c r="Z190" s="184"/>
      <c r="AA190" s="184"/>
      <c r="AB190" s="220"/>
      <c r="AC190" s="183" t="s">
        <v>7420</v>
      </c>
      <c r="AD190" s="179" t="s">
        <v>6150</v>
      </c>
      <c r="AE190" s="179" t="s">
        <v>4249</v>
      </c>
      <c r="AF190" s="177">
        <v>0</v>
      </c>
      <c r="AG190" s="177">
        <v>0</v>
      </c>
      <c r="AH190" s="177">
        <v>0</v>
      </c>
      <c r="AI190" s="177">
        <v>0</v>
      </c>
      <c r="AJ190" s="177">
        <v>0</v>
      </c>
      <c r="AK190" s="177">
        <v>0</v>
      </c>
      <c r="AL190" s="384">
        <v>5</v>
      </c>
      <c r="AM190" s="177">
        <v>4</v>
      </c>
      <c r="AN190" s="177">
        <v>0</v>
      </c>
      <c r="AO190" s="195">
        <v>5</v>
      </c>
      <c r="AP190" s="187"/>
      <c r="AQ190" s="187">
        <v>4</v>
      </c>
      <c r="AR190" s="187"/>
      <c r="AS190" s="187"/>
      <c r="AT190" s="187"/>
      <c r="AU190" s="187"/>
      <c r="AV190" s="187"/>
      <c r="AW190" s="187">
        <v>5</v>
      </c>
      <c r="AX190" s="187"/>
      <c r="AY190" s="187"/>
      <c r="AZ190" s="187"/>
      <c r="BA190" s="187"/>
      <c r="BB190" s="187"/>
      <c r="BC190" s="187"/>
      <c r="BD190" s="187"/>
      <c r="BE190" s="187"/>
      <c r="BF190" s="187"/>
      <c r="BG190" s="187"/>
      <c r="BH190" s="176" t="str">
        <f t="shared" si="24"/>
        <v>class level</v>
      </c>
      <c r="BI190" s="176">
        <f t="shared" si="25"/>
        <v>18</v>
      </c>
      <c r="BJ190" s="182" t="str">
        <f t="shared" si="28"/>
        <v>14 - 43</v>
      </c>
      <c r="BK190" s="176">
        <f t="shared" si="29"/>
        <v>29</v>
      </c>
      <c r="BL190" s="176">
        <f t="shared" si="30"/>
        <v>5</v>
      </c>
      <c r="BM190" s="533"/>
      <c r="BN190" s="187">
        <v>600</v>
      </c>
      <c r="BO190" s="187">
        <v>6</v>
      </c>
      <c r="BP190" s="178">
        <f t="shared" si="26"/>
        <v>774</v>
      </c>
      <c r="BQ190" s="420" t="str">
        <f t="shared" si="27"/>
        <v>VI</v>
      </c>
      <c r="BR190" s="187"/>
      <c r="BS190" s="464" t="s">
        <v>9561</v>
      </c>
    </row>
    <row r="191" spans="1:71" ht="25.5" x14ac:dyDescent="0.2">
      <c r="A191" s="696">
        <v>189</v>
      </c>
      <c r="B191" s="286" t="s">
        <v>6159</v>
      </c>
      <c r="C191" s="286" t="s">
        <v>7428</v>
      </c>
      <c r="D191" s="258" t="s">
        <v>5497</v>
      </c>
      <c r="E191" s="736">
        <v>41637500</v>
      </c>
      <c r="F191" s="736">
        <v>40</v>
      </c>
      <c r="G191" s="737">
        <v>400</v>
      </c>
      <c r="H191" s="305" t="s">
        <v>7087</v>
      </c>
      <c r="I191" s="207" t="s">
        <v>635</v>
      </c>
      <c r="J191" s="280" t="s">
        <v>1765</v>
      </c>
      <c r="K191" s="179" t="s">
        <v>6789</v>
      </c>
      <c r="L191" s="427" t="s">
        <v>3491</v>
      </c>
      <c r="M191" s="684">
        <v>4.5</v>
      </c>
      <c r="N191" s="685" t="s">
        <v>15715</v>
      </c>
      <c r="O191" s="684">
        <v>190</v>
      </c>
      <c r="P191" s="427" t="s">
        <v>15774</v>
      </c>
      <c r="Q191" s="179">
        <v>2</v>
      </c>
      <c r="R191" s="180"/>
      <c r="S191" s="190">
        <v>11</v>
      </c>
      <c r="T191" s="190">
        <v>12</v>
      </c>
      <c r="U191" s="190">
        <v>4</v>
      </c>
      <c r="V191" s="190">
        <v>16</v>
      </c>
      <c r="W191" s="742">
        <v>6</v>
      </c>
      <c r="X191" s="184"/>
      <c r="Y191" s="184"/>
      <c r="Z191" s="184"/>
      <c r="AA191" s="184"/>
      <c r="AB191" s="220"/>
      <c r="AC191" s="183" t="s">
        <v>7419</v>
      </c>
      <c r="AD191" s="179" t="s">
        <v>6150</v>
      </c>
      <c r="AE191" s="179" t="s">
        <v>4249</v>
      </c>
      <c r="AF191" s="177">
        <v>0</v>
      </c>
      <c r="AG191" s="177">
        <v>0</v>
      </c>
      <c r="AH191" s="177">
        <v>0</v>
      </c>
      <c r="AI191" s="177">
        <v>0</v>
      </c>
      <c r="AJ191" s="177">
        <v>0</v>
      </c>
      <c r="AK191" s="177">
        <v>0</v>
      </c>
      <c r="AL191" s="384">
        <v>6</v>
      </c>
      <c r="AM191" s="177">
        <v>6</v>
      </c>
      <c r="AN191" s="177">
        <v>0</v>
      </c>
      <c r="AO191" s="195">
        <v>6</v>
      </c>
      <c r="AP191" s="187"/>
      <c r="AQ191" s="187">
        <v>6</v>
      </c>
      <c r="AR191" s="187"/>
      <c r="AS191" s="187"/>
      <c r="AT191" s="187"/>
      <c r="AU191" s="187"/>
      <c r="AV191" s="187"/>
      <c r="AW191" s="187">
        <v>6</v>
      </c>
      <c r="AX191" s="187"/>
      <c r="AY191" s="187"/>
      <c r="AZ191" s="187"/>
      <c r="BA191" s="187"/>
      <c r="BB191" s="187"/>
      <c r="BC191" s="187"/>
      <c r="BD191" s="187"/>
      <c r="BE191" s="187"/>
      <c r="BF191" s="187"/>
      <c r="BG191" s="187"/>
      <c r="BH191" s="176" t="str">
        <f t="shared" si="24"/>
        <v>class level</v>
      </c>
      <c r="BI191" s="176">
        <f t="shared" si="25"/>
        <v>16</v>
      </c>
      <c r="BJ191" s="182" t="str">
        <f t="shared" si="28"/>
        <v>18 - 57</v>
      </c>
      <c r="BK191" s="176">
        <f t="shared" si="29"/>
        <v>38</v>
      </c>
      <c r="BL191" s="176">
        <f t="shared" si="30"/>
        <v>6</v>
      </c>
      <c r="BM191" s="533"/>
      <c r="BN191" s="187">
        <v>975</v>
      </c>
      <c r="BO191" s="187">
        <v>8</v>
      </c>
      <c r="BP191" s="178">
        <f t="shared" si="26"/>
        <v>1279</v>
      </c>
      <c r="BQ191" s="420" t="str">
        <f t="shared" si="27"/>
        <v>VI</v>
      </c>
      <c r="BR191" s="187"/>
      <c r="BS191" s="464" t="s">
        <v>9561</v>
      </c>
    </row>
    <row r="192" spans="1:71" ht="25.5" x14ac:dyDescent="0.2">
      <c r="A192" s="697">
        <v>190</v>
      </c>
      <c r="B192" s="286" t="s">
        <v>6159</v>
      </c>
      <c r="C192" s="286" t="s">
        <v>7429</v>
      </c>
      <c r="D192" s="258" t="s">
        <v>5497</v>
      </c>
      <c r="E192" s="736">
        <v>20818751</v>
      </c>
      <c r="F192" s="736">
        <v>40</v>
      </c>
      <c r="G192" s="737">
        <v>400</v>
      </c>
      <c r="H192" s="305" t="s">
        <v>7087</v>
      </c>
      <c r="I192" s="207" t="s">
        <v>635</v>
      </c>
      <c r="J192" s="280" t="s">
        <v>1765</v>
      </c>
      <c r="K192" s="179" t="s">
        <v>6789</v>
      </c>
      <c r="L192" s="427" t="s">
        <v>3491</v>
      </c>
      <c r="M192" s="684">
        <v>4.5</v>
      </c>
      <c r="N192" s="685" t="s">
        <v>15715</v>
      </c>
      <c r="O192" s="684">
        <v>190</v>
      </c>
      <c r="P192" s="427" t="s">
        <v>15774</v>
      </c>
      <c r="Q192" s="179">
        <v>2</v>
      </c>
      <c r="R192" s="180"/>
      <c r="S192" s="190">
        <v>11</v>
      </c>
      <c r="T192" s="190">
        <v>12</v>
      </c>
      <c r="U192" s="190">
        <v>4</v>
      </c>
      <c r="V192" s="190">
        <v>16</v>
      </c>
      <c r="W192" s="742">
        <v>6</v>
      </c>
      <c r="X192" s="184"/>
      <c r="Y192" s="184"/>
      <c r="Z192" s="184"/>
      <c r="AA192" s="184"/>
      <c r="AB192" s="220"/>
      <c r="AC192" s="183" t="s">
        <v>4707</v>
      </c>
      <c r="AD192" s="179" t="s">
        <v>6150</v>
      </c>
      <c r="AE192" s="179" t="s">
        <v>4249</v>
      </c>
      <c r="AF192" s="177">
        <v>0</v>
      </c>
      <c r="AG192" s="177">
        <v>0</v>
      </c>
      <c r="AH192" s="177">
        <v>0</v>
      </c>
      <c r="AI192" s="177">
        <v>0</v>
      </c>
      <c r="AJ192" s="177">
        <v>0</v>
      </c>
      <c r="AK192" s="177">
        <v>0</v>
      </c>
      <c r="AL192" s="384">
        <v>7</v>
      </c>
      <c r="AM192" s="177">
        <v>6</v>
      </c>
      <c r="AN192" s="177">
        <v>0</v>
      </c>
      <c r="AO192" s="195">
        <v>7</v>
      </c>
      <c r="AP192" s="187"/>
      <c r="AQ192" s="187">
        <v>6</v>
      </c>
      <c r="AR192" s="187"/>
      <c r="AS192" s="187"/>
      <c r="AT192" s="187"/>
      <c r="AU192" s="187"/>
      <c r="AV192" s="187"/>
      <c r="AW192" s="187">
        <v>7</v>
      </c>
      <c r="AX192" s="187"/>
      <c r="AY192" s="187"/>
      <c r="AZ192" s="187"/>
      <c r="BA192" s="187"/>
      <c r="BB192" s="187"/>
      <c r="BC192" s="187"/>
      <c r="BD192" s="187"/>
      <c r="BE192" s="187"/>
      <c r="BF192" s="187"/>
      <c r="BG192" s="187"/>
      <c r="BH192" s="176" t="str">
        <f t="shared" si="24"/>
        <v>class level</v>
      </c>
      <c r="BI192" s="176">
        <f t="shared" si="25"/>
        <v>16</v>
      </c>
      <c r="BJ192" s="182" t="str">
        <f t="shared" si="28"/>
        <v>20 - 62</v>
      </c>
      <c r="BK192" s="176">
        <f t="shared" si="29"/>
        <v>41</v>
      </c>
      <c r="BL192" s="176">
        <f t="shared" si="30"/>
        <v>7</v>
      </c>
      <c r="BM192" s="533"/>
      <c r="BN192" s="187">
        <v>1425</v>
      </c>
      <c r="BO192" s="187">
        <v>10</v>
      </c>
      <c r="BP192" s="178">
        <f t="shared" si="26"/>
        <v>1835</v>
      </c>
      <c r="BQ192" s="420" t="str">
        <f t="shared" si="27"/>
        <v>VII</v>
      </c>
      <c r="BR192" s="187"/>
      <c r="BS192" s="464" t="s">
        <v>9561</v>
      </c>
    </row>
    <row r="193" spans="1:71" x14ac:dyDescent="0.2">
      <c r="A193" s="696">
        <v>191</v>
      </c>
      <c r="B193" s="286" t="s">
        <v>6159</v>
      </c>
      <c r="C193" s="286" t="s">
        <v>1900</v>
      </c>
      <c r="D193" s="258" t="s">
        <v>5497</v>
      </c>
      <c r="E193" s="736">
        <v>157048189</v>
      </c>
      <c r="F193" s="736">
        <v>2</v>
      </c>
      <c r="G193" s="737">
        <v>20</v>
      </c>
      <c r="H193" s="305" t="s">
        <v>3486</v>
      </c>
      <c r="I193" s="208" t="s">
        <v>3485</v>
      </c>
      <c r="J193" s="280" t="s">
        <v>5446</v>
      </c>
      <c r="K193" s="191" t="s">
        <v>4558</v>
      </c>
      <c r="L193" s="427" t="s">
        <v>3491</v>
      </c>
      <c r="M193" s="686">
        <v>5.5</v>
      </c>
      <c r="N193" s="685" t="s">
        <v>15710</v>
      </c>
      <c r="O193" s="686">
        <v>105</v>
      </c>
      <c r="P193" s="427" t="s">
        <v>15775</v>
      </c>
      <c r="Q193" s="191">
        <v>7</v>
      </c>
      <c r="R193" s="180"/>
      <c r="S193" s="189">
        <v>2</v>
      </c>
      <c r="T193" s="189">
        <v>4</v>
      </c>
      <c r="U193" s="179">
        <v>1</v>
      </c>
      <c r="V193" s="179">
        <v>1</v>
      </c>
      <c r="W193" s="742">
        <v>18</v>
      </c>
      <c r="X193" s="184"/>
      <c r="Y193" s="184"/>
      <c r="Z193" s="184"/>
      <c r="AA193" s="184"/>
      <c r="AB193" s="220"/>
      <c r="AC193" s="183" t="s">
        <v>1904</v>
      </c>
      <c r="AD193" s="191" t="s">
        <v>7471</v>
      </c>
      <c r="AE193" s="191" t="s">
        <v>4247</v>
      </c>
      <c r="AF193" s="177">
        <v>0</v>
      </c>
      <c r="AG193" s="177">
        <v>0</v>
      </c>
      <c r="AH193" s="177">
        <v>0</v>
      </c>
      <c r="AI193" s="177">
        <v>0</v>
      </c>
      <c r="AJ193" s="177">
        <v>0</v>
      </c>
      <c r="AK193" s="177">
        <v>0</v>
      </c>
      <c r="AL193" s="383">
        <v>2</v>
      </c>
      <c r="AM193" s="177">
        <v>0</v>
      </c>
      <c r="AN193" s="177">
        <v>0</v>
      </c>
      <c r="AO193" s="182">
        <v>2</v>
      </c>
      <c r="AP193" s="180"/>
      <c r="AQ193" s="180"/>
      <c r="AR193" s="180"/>
      <c r="AS193" s="180"/>
      <c r="AT193" s="180"/>
      <c r="AU193" s="180"/>
      <c r="AV193" s="180"/>
      <c r="AW193" s="180"/>
      <c r="AX193" s="180"/>
      <c r="AY193" s="180"/>
      <c r="AZ193" s="180"/>
      <c r="BA193" s="180"/>
      <c r="BB193" s="180"/>
      <c r="BC193" s="180"/>
      <c r="BD193" s="180"/>
      <c r="BE193" s="180"/>
      <c r="BF193" s="180"/>
      <c r="BG193" s="180"/>
      <c r="BH193" s="176">
        <f t="shared" si="24"/>
        <v>2</v>
      </c>
      <c r="BI193" s="176">
        <f t="shared" si="25"/>
        <v>16</v>
      </c>
      <c r="BJ193" s="182" t="str">
        <f t="shared" si="28"/>
        <v>4 - 18</v>
      </c>
      <c r="BK193" s="176">
        <f t="shared" si="29"/>
        <v>11</v>
      </c>
      <c r="BL193" s="176">
        <f t="shared" si="30"/>
        <v>2</v>
      </c>
      <c r="BM193" s="533"/>
      <c r="BN193" s="185">
        <v>35</v>
      </c>
      <c r="BO193" s="180">
        <v>3</v>
      </c>
      <c r="BP193" s="178">
        <f t="shared" si="26"/>
        <v>68</v>
      </c>
      <c r="BQ193" s="420" t="str">
        <f t="shared" si="27"/>
        <v>II</v>
      </c>
      <c r="BR193" s="185"/>
      <c r="BS193" s="212" t="s">
        <v>3967</v>
      </c>
    </row>
    <row r="194" spans="1:71" x14ac:dyDescent="0.2">
      <c r="A194" s="697">
        <v>192</v>
      </c>
      <c r="B194" s="286" t="s">
        <v>6159</v>
      </c>
      <c r="C194" s="286" t="s">
        <v>4530</v>
      </c>
      <c r="D194" s="258" t="s">
        <v>5497</v>
      </c>
      <c r="E194" s="736">
        <v>188457827</v>
      </c>
      <c r="F194" s="736">
        <v>1</v>
      </c>
      <c r="G194" s="737">
        <v>6</v>
      </c>
      <c r="H194" s="305" t="s">
        <v>3486</v>
      </c>
      <c r="I194" s="207" t="s">
        <v>2342</v>
      </c>
      <c r="J194" s="279" t="s">
        <v>4726</v>
      </c>
      <c r="K194" s="179" t="s">
        <v>6785</v>
      </c>
      <c r="L194" s="427" t="s">
        <v>5490</v>
      </c>
      <c r="M194" s="684">
        <v>9.5</v>
      </c>
      <c r="N194" s="684" t="s">
        <v>15710</v>
      </c>
      <c r="O194" s="684">
        <v>1300</v>
      </c>
      <c r="P194" s="179"/>
      <c r="Q194" s="179">
        <v>6</v>
      </c>
      <c r="R194" s="180"/>
      <c r="S194" s="189">
        <v>2</v>
      </c>
      <c r="T194" s="189">
        <v>4</v>
      </c>
      <c r="U194" s="174">
        <v>1</v>
      </c>
      <c r="V194" s="174">
        <v>1</v>
      </c>
      <c r="W194" s="742">
        <v>12</v>
      </c>
      <c r="X194" s="184"/>
      <c r="Y194" s="184"/>
      <c r="Z194" s="184"/>
      <c r="AA194" s="184"/>
      <c r="AB194" s="220"/>
      <c r="AC194" s="186" t="s">
        <v>2250</v>
      </c>
      <c r="AD194" s="179" t="s">
        <v>7471</v>
      </c>
      <c r="AE194" s="179" t="s">
        <v>4247</v>
      </c>
      <c r="AF194" s="177">
        <v>0</v>
      </c>
      <c r="AG194" s="177">
        <v>0</v>
      </c>
      <c r="AH194" s="177">
        <v>0</v>
      </c>
      <c r="AI194" s="177">
        <v>0</v>
      </c>
      <c r="AJ194" s="177">
        <v>0</v>
      </c>
      <c r="AK194" s="177">
        <v>0</v>
      </c>
      <c r="AL194" s="383">
        <v>5</v>
      </c>
      <c r="AM194" s="177">
        <v>0</v>
      </c>
      <c r="AN194" s="177">
        <v>0</v>
      </c>
      <c r="AO194" s="182">
        <v>5</v>
      </c>
      <c r="AP194" s="180"/>
      <c r="AQ194" s="180"/>
      <c r="AR194" s="180"/>
      <c r="AS194" s="180"/>
      <c r="AT194" s="180"/>
      <c r="AU194" s="180"/>
      <c r="AV194" s="180"/>
      <c r="AW194" s="180"/>
      <c r="AX194" s="180"/>
      <c r="AY194" s="180"/>
      <c r="AZ194" s="180"/>
      <c r="BA194" s="180"/>
      <c r="BB194" s="180"/>
      <c r="BC194" s="180"/>
      <c r="BD194" s="180"/>
      <c r="BE194" s="180"/>
      <c r="BF194" s="180"/>
      <c r="BG194" s="180"/>
      <c r="BH194" s="176">
        <f t="shared" si="24"/>
        <v>6</v>
      </c>
      <c r="BI194" s="176">
        <f t="shared" si="25"/>
        <v>13</v>
      </c>
      <c r="BJ194" s="182" t="str">
        <f t="shared" si="28"/>
        <v>10 - 45</v>
      </c>
      <c r="BK194" s="176">
        <f t="shared" si="29"/>
        <v>28</v>
      </c>
      <c r="BL194" s="176">
        <f t="shared" si="30"/>
        <v>7</v>
      </c>
      <c r="BM194" s="533"/>
      <c r="BN194" s="185">
        <v>300</v>
      </c>
      <c r="BO194" s="180">
        <v>6</v>
      </c>
      <c r="BP194" s="178">
        <f t="shared" si="26"/>
        <v>468</v>
      </c>
      <c r="BQ194" s="420" t="str">
        <f t="shared" si="27"/>
        <v>V</v>
      </c>
      <c r="BR194" s="185">
        <v>420</v>
      </c>
      <c r="BS194" s="212" t="s">
        <v>3967</v>
      </c>
    </row>
    <row r="195" spans="1:71" x14ac:dyDescent="0.2">
      <c r="A195" s="696">
        <v>193</v>
      </c>
      <c r="B195" s="286" t="s">
        <v>6160</v>
      </c>
      <c r="C195" s="286" t="s">
        <v>6160</v>
      </c>
      <c r="D195" s="258" t="s">
        <v>5497</v>
      </c>
      <c r="E195" s="736">
        <v>1</v>
      </c>
      <c r="F195" s="736">
        <v>1</v>
      </c>
      <c r="G195" s="737">
        <v>20</v>
      </c>
      <c r="H195" s="305" t="s">
        <v>3237</v>
      </c>
      <c r="I195" s="207" t="s">
        <v>2342</v>
      </c>
      <c r="J195" s="279" t="s">
        <v>3392</v>
      </c>
      <c r="K195" s="179" t="s">
        <v>6161</v>
      </c>
      <c r="L195" s="427" t="s">
        <v>3491</v>
      </c>
      <c r="M195" s="684">
        <v>20</v>
      </c>
      <c r="N195" s="685" t="s">
        <v>15766</v>
      </c>
      <c r="O195" s="684">
        <v>260</v>
      </c>
      <c r="P195" s="427" t="s">
        <v>15776</v>
      </c>
      <c r="Q195" s="179">
        <v>7</v>
      </c>
      <c r="R195" s="180"/>
      <c r="S195" s="189">
        <v>8</v>
      </c>
      <c r="T195" s="189">
        <v>10</v>
      </c>
      <c r="U195" s="189">
        <v>3</v>
      </c>
      <c r="V195" s="189">
        <v>12</v>
      </c>
      <c r="W195" s="742">
        <v>3</v>
      </c>
      <c r="X195" s="184">
        <v>48</v>
      </c>
      <c r="Y195" s="184"/>
      <c r="Z195" s="184"/>
      <c r="AA195" s="184"/>
      <c r="AB195" s="499" t="s">
        <v>3879</v>
      </c>
      <c r="AC195" s="186" t="s">
        <v>6164</v>
      </c>
      <c r="AD195" s="179" t="s">
        <v>6182</v>
      </c>
      <c r="AE195" s="179" t="s">
        <v>4247</v>
      </c>
      <c r="AF195" s="177">
        <v>0</v>
      </c>
      <c r="AG195" s="177">
        <v>0</v>
      </c>
      <c r="AH195" s="177">
        <v>0</v>
      </c>
      <c r="AI195" s="177">
        <v>0</v>
      </c>
      <c r="AJ195" s="177">
        <v>0</v>
      </c>
      <c r="AK195" s="177">
        <v>0</v>
      </c>
      <c r="AL195" s="383">
        <v>4</v>
      </c>
      <c r="AM195" s="177">
        <v>0</v>
      </c>
      <c r="AN195" s="177">
        <v>0</v>
      </c>
      <c r="AO195" s="182">
        <v>0</v>
      </c>
      <c r="AP195" s="180"/>
      <c r="AQ195" s="180"/>
      <c r="AR195" s="180"/>
      <c r="AS195" s="180"/>
      <c r="AT195" s="180"/>
      <c r="AU195" s="180"/>
      <c r="AV195" s="180"/>
      <c r="AW195" s="180"/>
      <c r="AX195" s="180"/>
      <c r="AY195" s="180"/>
      <c r="AZ195" s="180"/>
      <c r="BA195" s="180"/>
      <c r="BB195" s="180"/>
      <c r="BC195" s="180"/>
      <c r="BD195" s="180"/>
      <c r="BE195" s="180"/>
      <c r="BF195" s="180"/>
      <c r="BG195" s="180"/>
      <c r="BH195" s="176">
        <f t="shared" ref="BH195:BH258" si="31">IF(manualHD="",IF(COUNTA($AP195:$BG195)=0,IF(SUM($AG195:$AL195)/(0.01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4</v>
      </c>
      <c r="BI195" s="176">
        <f t="shared" ref="BI195:BI258" si="32">IF(manualHD="",IF(COUNTIF(AP195:BG195,"")=18,IFERROR(INDEX(thac0array,MATCH(IF(manualHD="",IF(SUM($AG195:$AL195)/(0.01+fixedhp)&lt;1/40,ROUND(fixedhp/4.5,0),IF(eightsider=1,IF((AND(fixedhp&gt;0,fixedhp&lt;4)),1.125,1),IF(eightsider&gt;1,eightsider+IF(twosider*1.5+threesider*2+foursider*2.5+fivesider*3+sixsider*3.5+sevensider*4+fixedhp&gt;3,1,0),IF(sevensider=1,0.875,0.5)))),manualHD),hitDiceThac0,0)),21),MIN(IFERROR(INDEX(thac0array,MATCH(IF(AZ195="",AP195,ROUND(AP195+AZ195/2,0)),hitDiceThac0,0)),21),IFERROR(INDEX(thac0array,MATCH(MAX(AQ195:AS195),fighterThac0,0)),21),IFERROR(INDEX(thac0array,MATCH(MAX(AW195:BA195),clericThac0,0)),21),IFERROR(INDEX(thac0array,MATCH(MAX(BB195:BC195),thiefThac0,0)),21),IFERROR(INDEX(thac0array,MATCH(MAX(BD195:BG195),magicUserThac0,0)),21))),IFERROR(INDEX(thac0array,MATCH(BM195,hitDiceThac0),0),BM195))</f>
        <v>15</v>
      </c>
      <c r="BJ195" s="182" t="str">
        <f t="shared" si="28"/>
        <v>4 - 32</v>
      </c>
      <c r="BK195" s="176">
        <f t="shared" si="29"/>
        <v>18</v>
      </c>
      <c r="BL195" s="176">
        <f t="shared" si="30"/>
        <v>4</v>
      </c>
      <c r="BM195" s="533"/>
      <c r="BN195" s="185">
        <v>150</v>
      </c>
      <c r="BO195" s="180">
        <v>4</v>
      </c>
      <c r="BP195" s="178">
        <f t="shared" ref="BP195:BP258" si="33">BN195+BK195*BO195</f>
        <v>222</v>
      </c>
      <c r="BQ195" s="420" t="str">
        <f t="shared" ref="BQ195:BQ258" si="34">IFERROR(INDEX(xpLevel,MATCH($BN195,xpThresholds,1)), "XI")</f>
        <v>III</v>
      </c>
      <c r="BR195" s="185"/>
      <c r="BS195" s="212" t="s">
        <v>3967</v>
      </c>
    </row>
    <row r="196" spans="1:71" x14ac:dyDescent="0.2">
      <c r="A196" s="696">
        <v>194</v>
      </c>
      <c r="B196" s="286" t="s">
        <v>6183</v>
      </c>
      <c r="C196" s="286" t="s">
        <v>6183</v>
      </c>
      <c r="D196" s="258" t="s">
        <v>5497</v>
      </c>
      <c r="E196" s="736">
        <v>1</v>
      </c>
      <c r="F196" s="736">
        <v>1</v>
      </c>
      <c r="G196" s="737">
        <v>4</v>
      </c>
      <c r="H196" s="305" t="s">
        <v>3486</v>
      </c>
      <c r="I196" s="207" t="s">
        <v>3486</v>
      </c>
      <c r="J196" s="279" t="s">
        <v>3486</v>
      </c>
      <c r="K196" s="179" t="s">
        <v>6787</v>
      </c>
      <c r="L196" s="427" t="s">
        <v>3489</v>
      </c>
      <c r="M196" s="731">
        <v>0.01</v>
      </c>
      <c r="N196" s="685" t="s">
        <v>15710</v>
      </c>
      <c r="O196" s="769">
        <v>1E-3</v>
      </c>
      <c r="P196" s="179"/>
      <c r="Q196" s="179">
        <v>9</v>
      </c>
      <c r="R196" s="180"/>
      <c r="S196" s="179">
        <v>0</v>
      </c>
      <c r="T196" s="179">
        <v>0</v>
      </c>
      <c r="U196" s="179">
        <v>0</v>
      </c>
      <c r="V196" s="179">
        <v>0</v>
      </c>
      <c r="W196" s="742">
        <v>1</v>
      </c>
      <c r="X196" s="184"/>
      <c r="Y196" s="184"/>
      <c r="Z196" s="184"/>
      <c r="AA196" s="184"/>
      <c r="AB196" s="220"/>
      <c r="AC196" s="186" t="s">
        <v>9782</v>
      </c>
      <c r="AD196" s="179" t="s">
        <v>6184</v>
      </c>
      <c r="AE196" s="179" t="s">
        <v>4247</v>
      </c>
      <c r="AF196" s="177">
        <v>0</v>
      </c>
      <c r="AG196" s="177">
        <v>0</v>
      </c>
      <c r="AH196" s="177">
        <v>0</v>
      </c>
      <c r="AI196" s="177">
        <v>0</v>
      </c>
      <c r="AJ196" s="177">
        <v>0</v>
      </c>
      <c r="AK196" s="177">
        <v>0</v>
      </c>
      <c r="AL196" s="382">
        <v>0</v>
      </c>
      <c r="AM196" s="177">
        <v>0</v>
      </c>
      <c r="AN196" s="177">
        <v>0</v>
      </c>
      <c r="AO196" s="182">
        <v>1</v>
      </c>
      <c r="AP196" s="180"/>
      <c r="AQ196" s="180"/>
      <c r="AR196" s="180"/>
      <c r="AS196" s="180"/>
      <c r="AT196" s="180"/>
      <c r="AU196" s="180"/>
      <c r="AV196" s="180"/>
      <c r="AW196" s="180"/>
      <c r="AX196" s="180"/>
      <c r="AY196" s="180"/>
      <c r="AZ196" s="180"/>
      <c r="BA196" s="180"/>
      <c r="BB196" s="180"/>
      <c r="BC196" s="180"/>
      <c r="BD196" s="180"/>
      <c r="BE196" s="180"/>
      <c r="BF196" s="180"/>
      <c r="BG196" s="180"/>
      <c r="BH196" s="176">
        <f t="shared" si="31"/>
        <v>0.5</v>
      </c>
      <c r="BI196" s="176">
        <f t="shared" si="32"/>
        <v>21</v>
      </c>
      <c r="BJ196" s="182">
        <f t="shared" ref="BJ196:BJ259" si="35">IF(SUM(AF196:AN196)=0,AO196,IF(AZ196="",SUM(AF196:AO196)&amp;" - "&amp;IF(OR(COUNTIF(AP196:BG196,"")=18,AP196&gt;0),ROUND(AF196*2+AG196*3+AH196*4+AI196*5+AJ196*6+AK196*7+AL196*8+AM196*10+AN196*12+AO196,0),ROUND((AF196*2+AG196*3+AH196*4+AI196*5+AJ196*6+AK196*7+AL196*8+AM196*10+AN196*12+AO196)/COUNTA(AQ196:BG196),0)),IF(BM196="",(AZ196-1)*1+SUM(AF196:AO196)&amp;" - "&amp;(AZ196-1)*4+ROUND(AF196*2+AG196*3+AH196*4+AI196*5+AJ196*6+AK196*7+AL196*8+AM196*10+AN196*12+AO196,0),SUM(AF196:AO196)&amp;" - "&amp;ROUND(AF196*2+AG196*3+AH196*4+AI196*5+AJ196*6+AK196*7+AL196*8+AM196*10+AN196*12+AO196,0))))</f>
        <v>1</v>
      </c>
      <c r="BK196" s="176">
        <f t="shared" ref="BK196:BK259" si="36">IF(SUM(AF196:AN196)=0,AO196,IF(AZ196="",ROUND(AVERAGE(SUM(AF196:AO196),IF(OR(COUNTIF(AP196:BG196,"")=18,AP196&gt;0),ROUND(AF196*2+AG196*3+AH196*4+AI196*5+AJ196*6+AK196*7+AL196*8+AM196*10+AN196*12+AO196,0),ROUND((AF196*2+AG196*3+AH196*4+AI196*5+AJ196*6+AK196*7+AL196*8+AM196*10+AN196*12+AO196)/COUNTA(AQ196:BG196),0))),0),IF(BM196="",ROUND(AVERAGE((AZ196-1)*1+SUM(AF196:AO196),(AZ196-1)*4+ROUND(AF196*2+AG196*3+AH196*4+AI196*5+AJ196*6+AK196*7+AL196*8+AM196*10+AN196*12+AO196,0)),0),ROUND(AVERAGE(SUM(AF196:AO196),ROUND(AF196*2+AG196*3+AH196*4+AI196*5+AJ196*6+AK196*7+AL196*8+AM196*10+AN196*12+AO196,0)),0))))</f>
        <v>1</v>
      </c>
      <c r="BL196" s="176">
        <f t="shared" ref="BL196:BL259" si="37">IF(SUM(AP196:BG196)=0,AL196+ROUNDDOWN(AO196/4.5,0)+IF(AF196*1.5+AG196*2+AH196*2.5+AI196*3+AJ196*3.5+AK196*4+AO196&gt;3,1,0),MAX(AP196:BG196))</f>
        <v>0</v>
      </c>
      <c r="BM196" s="533"/>
      <c r="BN196" s="185">
        <v>1</v>
      </c>
      <c r="BO196" s="180">
        <v>0</v>
      </c>
      <c r="BP196" s="178">
        <f t="shared" si="33"/>
        <v>1</v>
      </c>
      <c r="BQ196" s="420" t="str">
        <f t="shared" si="34"/>
        <v>I</v>
      </c>
      <c r="BR196" s="185"/>
      <c r="BS196" s="212" t="s">
        <v>3967</v>
      </c>
    </row>
    <row r="197" spans="1:71" x14ac:dyDescent="0.2">
      <c r="A197" s="697">
        <v>195</v>
      </c>
      <c r="B197" s="286" t="s">
        <v>6187</v>
      </c>
      <c r="C197" s="286" t="s">
        <v>6187</v>
      </c>
      <c r="D197" s="258" t="s">
        <v>5497</v>
      </c>
      <c r="E197" s="736">
        <v>1</v>
      </c>
      <c r="F197" s="736">
        <v>1</v>
      </c>
      <c r="G197" s="737">
        <v>3</v>
      </c>
      <c r="H197" s="305" t="s">
        <v>3486</v>
      </c>
      <c r="I197" s="207" t="s">
        <v>3485</v>
      </c>
      <c r="J197" s="279" t="s">
        <v>8713</v>
      </c>
      <c r="K197" s="179" t="s">
        <v>6190</v>
      </c>
      <c r="L197" s="427" t="s">
        <v>3491</v>
      </c>
      <c r="M197" s="684">
        <v>9</v>
      </c>
      <c r="N197" s="685" t="s">
        <v>15710</v>
      </c>
      <c r="O197" s="684">
        <v>70</v>
      </c>
      <c r="P197" s="427" t="s">
        <v>15725</v>
      </c>
      <c r="Q197" s="179">
        <v>9</v>
      </c>
      <c r="R197" s="180"/>
      <c r="S197" s="179">
        <v>0</v>
      </c>
      <c r="T197" s="179">
        <v>0</v>
      </c>
      <c r="U197" s="179">
        <v>0</v>
      </c>
      <c r="V197" s="179">
        <v>0</v>
      </c>
      <c r="W197" s="742">
        <v>0</v>
      </c>
      <c r="X197" s="184"/>
      <c r="Y197" s="184">
        <v>12</v>
      </c>
      <c r="Z197" s="184"/>
      <c r="AA197" s="184"/>
      <c r="AB197" s="220"/>
      <c r="AC197" s="186" t="s">
        <v>1717</v>
      </c>
      <c r="AD197" s="191" t="s">
        <v>3627</v>
      </c>
      <c r="AE197" s="191" t="s">
        <v>4247</v>
      </c>
      <c r="AF197" s="177">
        <v>0</v>
      </c>
      <c r="AG197" s="177">
        <v>0</v>
      </c>
      <c r="AH197" s="177">
        <v>0</v>
      </c>
      <c r="AI197" s="177">
        <v>0</v>
      </c>
      <c r="AJ197" s="177">
        <v>0</v>
      </c>
      <c r="AK197" s="177">
        <v>0</v>
      </c>
      <c r="AL197" s="383">
        <v>2</v>
      </c>
      <c r="AM197" s="177">
        <v>0</v>
      </c>
      <c r="AN197" s="177">
        <v>0</v>
      </c>
      <c r="AO197" s="182">
        <v>0</v>
      </c>
      <c r="AP197" s="180"/>
      <c r="AQ197" s="180"/>
      <c r="AR197" s="180"/>
      <c r="AS197" s="180"/>
      <c r="AT197" s="180"/>
      <c r="AU197" s="180"/>
      <c r="AV197" s="180"/>
      <c r="AW197" s="180"/>
      <c r="AX197" s="180"/>
      <c r="AY197" s="180"/>
      <c r="AZ197" s="180"/>
      <c r="BA197" s="180"/>
      <c r="BB197" s="180"/>
      <c r="BC197" s="180"/>
      <c r="BD197" s="180"/>
      <c r="BE197" s="180"/>
      <c r="BF197" s="180"/>
      <c r="BG197" s="180"/>
      <c r="BH197" s="176">
        <f t="shared" si="31"/>
        <v>2</v>
      </c>
      <c r="BI197" s="176">
        <f t="shared" si="32"/>
        <v>16</v>
      </c>
      <c r="BJ197" s="182" t="str">
        <f t="shared" si="35"/>
        <v>2 - 16</v>
      </c>
      <c r="BK197" s="176">
        <f t="shared" si="36"/>
        <v>9</v>
      </c>
      <c r="BL197" s="176">
        <f t="shared" si="37"/>
        <v>2</v>
      </c>
      <c r="BM197" s="533"/>
      <c r="BN197" s="185">
        <v>65</v>
      </c>
      <c r="BO197" s="180">
        <v>2</v>
      </c>
      <c r="BP197" s="178">
        <f t="shared" si="33"/>
        <v>83</v>
      </c>
      <c r="BQ197" s="420" t="str">
        <f t="shared" si="34"/>
        <v>III</v>
      </c>
      <c r="BR197" s="185"/>
      <c r="BS197" s="212" t="s">
        <v>3967</v>
      </c>
    </row>
    <row r="198" spans="1:71" x14ac:dyDescent="0.2">
      <c r="A198" s="696">
        <v>196</v>
      </c>
      <c r="B198" s="286" t="s">
        <v>10109</v>
      </c>
      <c r="C198" s="286" t="s">
        <v>10092</v>
      </c>
      <c r="D198" s="258" t="s">
        <v>5497</v>
      </c>
      <c r="E198" s="736">
        <v>1</v>
      </c>
      <c r="F198" s="736">
        <v>1</v>
      </c>
      <c r="G198" s="737">
        <v>3</v>
      </c>
      <c r="H198" s="305" t="s">
        <v>3486</v>
      </c>
      <c r="I198" s="207" t="s">
        <v>3485</v>
      </c>
      <c r="J198" s="279" t="s">
        <v>3393</v>
      </c>
      <c r="K198" s="179" t="s">
        <v>3857</v>
      </c>
      <c r="L198" s="427" t="s">
        <v>3491</v>
      </c>
      <c r="M198" s="684">
        <v>18</v>
      </c>
      <c r="N198" s="685" t="s">
        <v>15710</v>
      </c>
      <c r="O198" s="684">
        <v>250</v>
      </c>
      <c r="P198" s="427" t="s">
        <v>15725</v>
      </c>
      <c r="Q198" s="179">
        <v>9</v>
      </c>
      <c r="R198" s="180"/>
      <c r="S198" s="179">
        <v>0</v>
      </c>
      <c r="T198" s="179">
        <v>0</v>
      </c>
      <c r="U198" s="179">
        <v>0</v>
      </c>
      <c r="V198" s="179">
        <v>0</v>
      </c>
      <c r="W198" s="742">
        <v>0</v>
      </c>
      <c r="X198" s="184"/>
      <c r="Y198" s="184">
        <v>12</v>
      </c>
      <c r="Z198" s="184"/>
      <c r="AA198" s="184"/>
      <c r="AB198" s="220"/>
      <c r="AC198" s="186" t="s">
        <v>1718</v>
      </c>
      <c r="AD198" s="179" t="s">
        <v>3627</v>
      </c>
      <c r="AE198" s="179" t="s">
        <v>4247</v>
      </c>
      <c r="AF198" s="177">
        <v>0</v>
      </c>
      <c r="AG198" s="177">
        <v>0</v>
      </c>
      <c r="AH198" s="177">
        <v>0</v>
      </c>
      <c r="AI198" s="177">
        <v>0</v>
      </c>
      <c r="AJ198" s="177">
        <v>0</v>
      </c>
      <c r="AK198" s="177">
        <v>0</v>
      </c>
      <c r="AL198" s="385">
        <v>4</v>
      </c>
      <c r="AM198" s="177">
        <v>0</v>
      </c>
      <c r="AN198" s="177">
        <v>0</v>
      </c>
      <c r="AO198" s="195">
        <v>0</v>
      </c>
      <c r="AP198" s="187"/>
      <c r="AQ198" s="187"/>
      <c r="AR198" s="187"/>
      <c r="AS198" s="187"/>
      <c r="AT198" s="187"/>
      <c r="AU198" s="187"/>
      <c r="AV198" s="187"/>
      <c r="AW198" s="187"/>
      <c r="AX198" s="187"/>
      <c r="AY198" s="187"/>
      <c r="AZ198" s="187"/>
      <c r="BA198" s="187"/>
      <c r="BB198" s="187"/>
      <c r="BC198" s="187"/>
      <c r="BD198" s="187"/>
      <c r="BE198" s="187"/>
      <c r="BF198" s="187"/>
      <c r="BG198" s="187"/>
      <c r="BH198" s="176">
        <f t="shared" si="31"/>
        <v>4</v>
      </c>
      <c r="BI198" s="176">
        <f t="shared" si="32"/>
        <v>15</v>
      </c>
      <c r="BJ198" s="182" t="str">
        <f t="shared" si="35"/>
        <v>4 - 32</v>
      </c>
      <c r="BK198" s="176">
        <f t="shared" si="36"/>
        <v>18</v>
      </c>
      <c r="BL198" s="176">
        <f t="shared" si="37"/>
        <v>4</v>
      </c>
      <c r="BM198" s="533"/>
      <c r="BN198" s="187">
        <v>125</v>
      </c>
      <c r="BO198" s="187">
        <v>4</v>
      </c>
      <c r="BP198" s="178">
        <f t="shared" si="33"/>
        <v>197</v>
      </c>
      <c r="BQ198" s="420" t="str">
        <f t="shared" si="34"/>
        <v>III</v>
      </c>
      <c r="BR198" s="185"/>
      <c r="BS198" s="475" t="s">
        <v>9606</v>
      </c>
    </row>
    <row r="199" spans="1:71" ht="25.5" x14ac:dyDescent="0.2">
      <c r="A199" s="697">
        <v>197</v>
      </c>
      <c r="B199" s="286" t="s">
        <v>6188</v>
      </c>
      <c r="C199" s="286" t="s">
        <v>6188</v>
      </c>
      <c r="D199" s="258" t="s">
        <v>5497</v>
      </c>
      <c r="E199" s="736">
        <v>1</v>
      </c>
      <c r="F199" s="736">
        <v>1</v>
      </c>
      <c r="G199" s="737">
        <v>4</v>
      </c>
      <c r="H199" s="305" t="s">
        <v>3486</v>
      </c>
      <c r="I199" s="207" t="s">
        <v>3485</v>
      </c>
      <c r="J199" s="279" t="s">
        <v>5393</v>
      </c>
      <c r="K199" s="179" t="s">
        <v>6744</v>
      </c>
      <c r="L199" s="427" t="s">
        <v>3491</v>
      </c>
      <c r="M199" s="684">
        <v>20</v>
      </c>
      <c r="N199" s="685" t="s">
        <v>15710</v>
      </c>
      <c r="O199" s="684">
        <v>300</v>
      </c>
      <c r="P199" s="427" t="s">
        <v>15778</v>
      </c>
      <c r="Q199" s="179">
        <v>6</v>
      </c>
      <c r="R199" s="180"/>
      <c r="S199" s="179">
        <v>0</v>
      </c>
      <c r="T199" s="179">
        <v>0</v>
      </c>
      <c r="U199" s="179">
        <v>0</v>
      </c>
      <c r="V199" s="179">
        <v>0</v>
      </c>
      <c r="W199" s="742">
        <v>0</v>
      </c>
      <c r="X199" s="184"/>
      <c r="Y199" s="184">
        <v>9</v>
      </c>
      <c r="Z199" s="184"/>
      <c r="AA199" s="184"/>
      <c r="AB199" s="220"/>
      <c r="AC199" s="186"/>
      <c r="AD199" s="179" t="s">
        <v>3856</v>
      </c>
      <c r="AE199" s="179" t="s">
        <v>4247</v>
      </c>
      <c r="AF199" s="177">
        <v>0</v>
      </c>
      <c r="AG199" s="177">
        <v>0</v>
      </c>
      <c r="AH199" s="177">
        <v>0</v>
      </c>
      <c r="AI199" s="177">
        <v>0</v>
      </c>
      <c r="AJ199" s="177">
        <v>0</v>
      </c>
      <c r="AK199" s="177">
        <v>0</v>
      </c>
      <c r="AL199" s="383">
        <v>5</v>
      </c>
      <c r="AM199" s="177">
        <v>0</v>
      </c>
      <c r="AN199" s="177">
        <v>0</v>
      </c>
      <c r="AO199" s="182">
        <v>0</v>
      </c>
      <c r="AP199" s="180"/>
      <c r="AQ199" s="180"/>
      <c r="AR199" s="180"/>
      <c r="AS199" s="180"/>
      <c r="AT199" s="180"/>
      <c r="AU199" s="180"/>
      <c r="AV199" s="180"/>
      <c r="AW199" s="180"/>
      <c r="AX199" s="180"/>
      <c r="AY199" s="180"/>
      <c r="AZ199" s="180"/>
      <c r="BA199" s="180"/>
      <c r="BB199" s="180"/>
      <c r="BC199" s="180"/>
      <c r="BD199" s="180"/>
      <c r="BE199" s="180"/>
      <c r="BF199" s="180"/>
      <c r="BG199" s="180"/>
      <c r="BH199" s="176">
        <f t="shared" si="31"/>
        <v>5</v>
      </c>
      <c r="BI199" s="176">
        <f t="shared" si="32"/>
        <v>15</v>
      </c>
      <c r="BJ199" s="182" t="str">
        <f t="shared" si="35"/>
        <v>5 - 40</v>
      </c>
      <c r="BK199" s="176">
        <f t="shared" si="36"/>
        <v>23</v>
      </c>
      <c r="BL199" s="176">
        <f t="shared" si="37"/>
        <v>5</v>
      </c>
      <c r="BM199" s="533"/>
      <c r="BN199" s="185">
        <v>49</v>
      </c>
      <c r="BO199" s="180">
        <v>1</v>
      </c>
      <c r="BP199" s="178">
        <f t="shared" si="33"/>
        <v>72</v>
      </c>
      <c r="BQ199" s="420" t="str">
        <f t="shared" si="34"/>
        <v>II</v>
      </c>
      <c r="BR199" s="185"/>
      <c r="BS199" s="212" t="s">
        <v>3967</v>
      </c>
    </row>
    <row r="200" spans="1:71" x14ac:dyDescent="0.2">
      <c r="A200" s="696">
        <v>198</v>
      </c>
      <c r="B200" s="286" t="s">
        <v>6189</v>
      </c>
      <c r="C200" s="286" t="s">
        <v>6189</v>
      </c>
      <c r="D200" s="258" t="s">
        <v>5497</v>
      </c>
      <c r="E200" s="736">
        <v>1</v>
      </c>
      <c r="F200" s="736">
        <v>10</v>
      </c>
      <c r="G200" s="737">
        <v>60</v>
      </c>
      <c r="H200" s="305" t="s">
        <v>3238</v>
      </c>
      <c r="I200" s="207" t="s">
        <v>3485</v>
      </c>
      <c r="J200" s="279" t="s">
        <v>3395</v>
      </c>
      <c r="K200" s="179" t="s">
        <v>6745</v>
      </c>
      <c r="L200" s="427" t="s">
        <v>3489</v>
      </c>
      <c r="M200" s="684">
        <v>6</v>
      </c>
      <c r="N200" s="685" t="s">
        <v>15710</v>
      </c>
      <c r="O200" s="684">
        <v>54</v>
      </c>
      <c r="P200" s="427" t="s">
        <v>15777</v>
      </c>
      <c r="Q200" s="179">
        <v>8</v>
      </c>
      <c r="R200" s="180"/>
      <c r="S200" s="179">
        <v>0</v>
      </c>
      <c r="T200" s="179">
        <v>0</v>
      </c>
      <c r="U200" s="179">
        <v>0</v>
      </c>
      <c r="V200" s="179">
        <v>0</v>
      </c>
      <c r="W200" s="742">
        <v>0</v>
      </c>
      <c r="X200" s="184"/>
      <c r="Y200" s="184">
        <v>15</v>
      </c>
      <c r="Z200" s="184"/>
      <c r="AA200" s="184"/>
      <c r="AB200" s="220"/>
      <c r="AC200" s="186" t="s">
        <v>9388</v>
      </c>
      <c r="AD200" s="179" t="s">
        <v>3627</v>
      </c>
      <c r="AE200" s="179" t="s">
        <v>4247</v>
      </c>
      <c r="AF200" s="177">
        <v>0</v>
      </c>
      <c r="AG200" s="177">
        <v>0</v>
      </c>
      <c r="AH200" s="177">
        <v>0</v>
      </c>
      <c r="AI200" s="177">
        <v>0</v>
      </c>
      <c r="AJ200" s="177">
        <v>0</v>
      </c>
      <c r="AK200" s="177">
        <v>1</v>
      </c>
      <c r="AL200" s="382">
        <v>0</v>
      </c>
      <c r="AM200" s="177">
        <v>0</v>
      </c>
      <c r="AN200" s="177">
        <v>0</v>
      </c>
      <c r="AO200" s="195">
        <v>0</v>
      </c>
      <c r="AP200" s="187"/>
      <c r="AQ200" s="187"/>
      <c r="AR200" s="187"/>
      <c r="AS200" s="187"/>
      <c r="AT200" s="187"/>
      <c r="AU200" s="187"/>
      <c r="AV200" s="187"/>
      <c r="AW200" s="187"/>
      <c r="AX200" s="187"/>
      <c r="AY200" s="187"/>
      <c r="AZ200" s="187"/>
      <c r="BA200" s="187"/>
      <c r="BB200" s="187"/>
      <c r="BC200" s="187"/>
      <c r="BD200" s="187"/>
      <c r="BE200" s="187"/>
      <c r="BF200" s="187"/>
      <c r="BG200" s="187"/>
      <c r="BH200" s="176">
        <f t="shared" si="31"/>
        <v>0.875</v>
      </c>
      <c r="BI200" s="176">
        <f t="shared" si="32"/>
        <v>20</v>
      </c>
      <c r="BJ200" s="182" t="str">
        <f t="shared" si="35"/>
        <v>1 - 7</v>
      </c>
      <c r="BK200" s="176">
        <f t="shared" si="36"/>
        <v>4</v>
      </c>
      <c r="BL200" s="176">
        <f t="shared" si="37"/>
        <v>1</v>
      </c>
      <c r="BM200" s="533"/>
      <c r="BN200" s="185">
        <v>150</v>
      </c>
      <c r="BO200" s="180">
        <v>6</v>
      </c>
      <c r="BP200" s="178">
        <f t="shared" si="33"/>
        <v>174</v>
      </c>
      <c r="BQ200" s="420" t="str">
        <f t="shared" si="34"/>
        <v>III</v>
      </c>
      <c r="BR200" s="185"/>
      <c r="BS200" s="212" t="s">
        <v>3967</v>
      </c>
    </row>
    <row r="201" spans="1:71" ht="63.75" x14ac:dyDescent="0.2">
      <c r="A201" s="696">
        <v>199</v>
      </c>
      <c r="B201" s="286" t="s">
        <v>3858</v>
      </c>
      <c r="C201" s="286" t="s">
        <v>3858</v>
      </c>
      <c r="D201" s="258" t="s">
        <v>5497</v>
      </c>
      <c r="E201" s="736">
        <v>1</v>
      </c>
      <c r="F201" s="736">
        <v>1</v>
      </c>
      <c r="G201" s="737">
        <v>1</v>
      </c>
      <c r="H201" s="305" t="s">
        <v>3486</v>
      </c>
      <c r="I201" s="207" t="s">
        <v>3487</v>
      </c>
      <c r="J201" s="279" t="s">
        <v>5436</v>
      </c>
      <c r="K201" s="179" t="s">
        <v>8168</v>
      </c>
      <c r="L201" s="427" t="s">
        <v>5490</v>
      </c>
      <c r="M201" s="684">
        <v>12</v>
      </c>
      <c r="N201" s="685" t="s">
        <v>15715</v>
      </c>
      <c r="O201" s="684">
        <v>2000</v>
      </c>
      <c r="P201" s="427" t="s">
        <v>15732</v>
      </c>
      <c r="Q201" s="179">
        <v>2</v>
      </c>
      <c r="R201" s="180">
        <v>22</v>
      </c>
      <c r="S201" s="190">
        <v>11</v>
      </c>
      <c r="T201" s="190">
        <v>12</v>
      </c>
      <c r="U201" s="190">
        <v>4</v>
      </c>
      <c r="V201" s="190">
        <v>16</v>
      </c>
      <c r="W201" s="742">
        <v>9</v>
      </c>
      <c r="X201" s="184">
        <v>24</v>
      </c>
      <c r="Y201" s="184"/>
      <c r="Z201" s="184"/>
      <c r="AA201" s="184"/>
      <c r="AB201" s="499" t="s">
        <v>794</v>
      </c>
      <c r="AC201" s="183" t="s">
        <v>8232</v>
      </c>
      <c r="AD201" s="179" t="s">
        <v>7470</v>
      </c>
      <c r="AE201" s="179" t="s">
        <v>4253</v>
      </c>
      <c r="AF201" s="177">
        <v>0</v>
      </c>
      <c r="AG201" s="177">
        <v>0</v>
      </c>
      <c r="AH201" s="177">
        <v>0</v>
      </c>
      <c r="AI201" s="177">
        <v>0</v>
      </c>
      <c r="AJ201" s="177">
        <v>0</v>
      </c>
      <c r="AK201" s="177">
        <v>0</v>
      </c>
      <c r="AL201" s="383">
        <v>10</v>
      </c>
      <c r="AM201" s="177">
        <v>0</v>
      </c>
      <c r="AN201" s="177">
        <v>0</v>
      </c>
      <c r="AO201" s="182">
        <v>0</v>
      </c>
      <c r="AP201" s="180"/>
      <c r="AQ201" s="180"/>
      <c r="AR201" s="180"/>
      <c r="AS201" s="180"/>
      <c r="AT201" s="180"/>
      <c r="AU201" s="180"/>
      <c r="AV201" s="180"/>
      <c r="AW201" s="180"/>
      <c r="AX201" s="180"/>
      <c r="AY201" s="180"/>
      <c r="AZ201" s="180"/>
      <c r="BA201" s="180"/>
      <c r="BB201" s="180"/>
      <c r="BC201" s="180"/>
      <c r="BD201" s="180"/>
      <c r="BE201" s="180"/>
      <c r="BF201" s="180"/>
      <c r="BG201" s="180"/>
      <c r="BH201" s="176">
        <f t="shared" si="31"/>
        <v>10</v>
      </c>
      <c r="BI201" s="176">
        <f t="shared" si="32"/>
        <v>10</v>
      </c>
      <c r="BJ201" s="182" t="str">
        <f t="shared" si="35"/>
        <v>10 - 80</v>
      </c>
      <c r="BK201" s="176">
        <f t="shared" si="36"/>
        <v>45</v>
      </c>
      <c r="BL201" s="176">
        <f t="shared" si="37"/>
        <v>10</v>
      </c>
      <c r="BM201" s="533"/>
      <c r="BN201" s="185">
        <v>1950</v>
      </c>
      <c r="BO201" s="180">
        <v>14</v>
      </c>
      <c r="BP201" s="178">
        <f t="shared" si="33"/>
        <v>2580</v>
      </c>
      <c r="BQ201" s="420" t="str">
        <f t="shared" si="34"/>
        <v>VII</v>
      </c>
      <c r="BR201" s="185"/>
      <c r="BS201" s="212" t="s">
        <v>3967</v>
      </c>
    </row>
    <row r="202" spans="1:71" ht="25.5" x14ac:dyDescent="0.2">
      <c r="A202" s="697">
        <v>200</v>
      </c>
      <c r="B202" s="286" t="s">
        <v>1312</v>
      </c>
      <c r="C202" s="286" t="s">
        <v>3550</v>
      </c>
      <c r="D202" s="258" t="s">
        <v>5497</v>
      </c>
      <c r="E202" s="736">
        <v>1</v>
      </c>
      <c r="F202" s="736">
        <v>1</v>
      </c>
      <c r="G202" s="737">
        <v>1</v>
      </c>
      <c r="H202" s="305" t="s">
        <v>3486</v>
      </c>
      <c r="I202" s="207" t="s">
        <v>3487</v>
      </c>
      <c r="J202" s="279" t="s">
        <v>5255</v>
      </c>
      <c r="K202" s="179" t="s">
        <v>5227</v>
      </c>
      <c r="L202" s="427" t="s">
        <v>5490</v>
      </c>
      <c r="M202" s="684">
        <v>8</v>
      </c>
      <c r="N202" s="685" t="s">
        <v>15715</v>
      </c>
      <c r="O202" s="684">
        <v>4</v>
      </c>
      <c r="P202" s="427" t="s">
        <v>15836</v>
      </c>
      <c r="Q202" s="179">
        <v>2</v>
      </c>
      <c r="R202" s="180"/>
      <c r="S202" s="189">
        <v>5</v>
      </c>
      <c r="T202" s="189">
        <v>7</v>
      </c>
      <c r="U202" s="189">
        <v>2</v>
      </c>
      <c r="V202" s="189">
        <v>8</v>
      </c>
      <c r="W202" s="742">
        <v>0</v>
      </c>
      <c r="X202" s="184">
        <v>36</v>
      </c>
      <c r="Y202" s="184"/>
      <c r="Z202" s="184"/>
      <c r="AA202" s="184"/>
      <c r="AB202" s="219" t="s">
        <v>3878</v>
      </c>
      <c r="AC202" s="183" t="s">
        <v>493</v>
      </c>
      <c r="AD202" s="179" t="s">
        <v>7470</v>
      </c>
      <c r="AE202" s="179" t="s">
        <v>4247</v>
      </c>
      <c r="AF202" s="177">
        <v>0</v>
      </c>
      <c r="AG202" s="177">
        <v>0</v>
      </c>
      <c r="AH202" s="177">
        <v>0</v>
      </c>
      <c r="AI202" s="177">
        <v>0</v>
      </c>
      <c r="AJ202" s="177">
        <v>0</v>
      </c>
      <c r="AK202" s="177">
        <v>0</v>
      </c>
      <c r="AL202" s="385">
        <v>8</v>
      </c>
      <c r="AM202" s="177">
        <v>0</v>
      </c>
      <c r="AN202" s="177">
        <v>0</v>
      </c>
      <c r="AO202" s="182">
        <v>0</v>
      </c>
      <c r="AP202" s="180"/>
      <c r="AQ202" s="180"/>
      <c r="AR202" s="180"/>
      <c r="AS202" s="180"/>
      <c r="AT202" s="180"/>
      <c r="AU202" s="180"/>
      <c r="AV202" s="180"/>
      <c r="AW202" s="180"/>
      <c r="AX202" s="180"/>
      <c r="AY202" s="180"/>
      <c r="AZ202" s="180"/>
      <c r="BA202" s="180"/>
      <c r="BB202" s="180"/>
      <c r="BC202" s="180"/>
      <c r="BD202" s="180"/>
      <c r="BE202" s="180"/>
      <c r="BF202" s="180"/>
      <c r="BG202" s="180"/>
      <c r="BH202" s="176">
        <f t="shared" si="31"/>
        <v>8</v>
      </c>
      <c r="BI202" s="176">
        <f t="shared" si="32"/>
        <v>12</v>
      </c>
      <c r="BJ202" s="182" t="str">
        <f t="shared" si="35"/>
        <v>8 - 64</v>
      </c>
      <c r="BK202" s="176">
        <f t="shared" si="36"/>
        <v>36</v>
      </c>
      <c r="BL202" s="176">
        <f t="shared" si="37"/>
        <v>8</v>
      </c>
      <c r="BM202" s="533"/>
      <c r="BN202" s="185">
        <v>825</v>
      </c>
      <c r="BO202" s="180">
        <v>10</v>
      </c>
      <c r="BP202" s="178">
        <f t="shared" si="33"/>
        <v>1185</v>
      </c>
      <c r="BQ202" s="420" t="str">
        <f t="shared" si="34"/>
        <v>VI</v>
      </c>
      <c r="BR202" s="185"/>
      <c r="BS202" s="464" t="s">
        <v>9546</v>
      </c>
    </row>
    <row r="203" spans="1:71" ht="25.5" x14ac:dyDescent="0.2">
      <c r="A203" s="696">
        <v>201</v>
      </c>
      <c r="B203" s="286" t="s">
        <v>1312</v>
      </c>
      <c r="C203" s="286" t="s">
        <v>3551</v>
      </c>
      <c r="D203" s="258" t="s">
        <v>5497</v>
      </c>
      <c r="E203" s="736">
        <v>1</v>
      </c>
      <c r="F203" s="736">
        <v>1</v>
      </c>
      <c r="G203" s="737">
        <v>1</v>
      </c>
      <c r="H203" s="305" t="s">
        <v>3486</v>
      </c>
      <c r="I203" s="207" t="s">
        <v>3487</v>
      </c>
      <c r="J203" s="279" t="s">
        <v>5255</v>
      </c>
      <c r="K203" s="179" t="s">
        <v>8168</v>
      </c>
      <c r="L203" s="427" t="s">
        <v>5490</v>
      </c>
      <c r="M203" s="684">
        <v>9</v>
      </c>
      <c r="N203" s="685" t="s">
        <v>15715</v>
      </c>
      <c r="O203" s="684">
        <v>6</v>
      </c>
      <c r="P203" s="427" t="s">
        <v>15836</v>
      </c>
      <c r="Q203" s="179">
        <v>2</v>
      </c>
      <c r="R203" s="180"/>
      <c r="S203" s="189">
        <v>5</v>
      </c>
      <c r="T203" s="189">
        <v>7</v>
      </c>
      <c r="U203" s="189">
        <v>2</v>
      </c>
      <c r="V203" s="189">
        <v>8</v>
      </c>
      <c r="W203" s="742">
        <v>0</v>
      </c>
      <c r="X203" s="184">
        <v>36</v>
      </c>
      <c r="Y203" s="184"/>
      <c r="Z203" s="184"/>
      <c r="AA203" s="184"/>
      <c r="AB203" s="219" t="s">
        <v>3878</v>
      </c>
      <c r="AC203" s="183" t="s">
        <v>493</v>
      </c>
      <c r="AD203" s="179" t="s">
        <v>7470</v>
      </c>
      <c r="AE203" s="179" t="s">
        <v>4247</v>
      </c>
      <c r="AF203" s="177">
        <v>0</v>
      </c>
      <c r="AG203" s="177">
        <v>0</v>
      </c>
      <c r="AH203" s="177">
        <v>0</v>
      </c>
      <c r="AI203" s="177">
        <v>0</v>
      </c>
      <c r="AJ203" s="177">
        <v>0</v>
      </c>
      <c r="AK203" s="177">
        <v>0</v>
      </c>
      <c r="AL203" s="385">
        <v>12</v>
      </c>
      <c r="AM203" s="177">
        <v>0</v>
      </c>
      <c r="AN203" s="177">
        <v>0</v>
      </c>
      <c r="AO203" s="182">
        <v>0</v>
      </c>
      <c r="AP203" s="180"/>
      <c r="AQ203" s="180"/>
      <c r="AR203" s="180"/>
      <c r="AS203" s="180"/>
      <c r="AT203" s="180"/>
      <c r="AU203" s="180"/>
      <c r="AV203" s="180"/>
      <c r="AW203" s="180"/>
      <c r="AX203" s="180"/>
      <c r="AY203" s="180"/>
      <c r="AZ203" s="180"/>
      <c r="BA203" s="180"/>
      <c r="BB203" s="180"/>
      <c r="BC203" s="180"/>
      <c r="BD203" s="180"/>
      <c r="BE203" s="180"/>
      <c r="BF203" s="180"/>
      <c r="BG203" s="180"/>
      <c r="BH203" s="176">
        <f t="shared" si="31"/>
        <v>12</v>
      </c>
      <c r="BI203" s="176">
        <f t="shared" si="32"/>
        <v>9</v>
      </c>
      <c r="BJ203" s="182" t="str">
        <f t="shared" si="35"/>
        <v>12 - 96</v>
      </c>
      <c r="BK203" s="176">
        <f t="shared" si="36"/>
        <v>54</v>
      </c>
      <c r="BL203" s="176">
        <f t="shared" si="37"/>
        <v>12</v>
      </c>
      <c r="BM203" s="533"/>
      <c r="BN203" s="185">
        <v>2850</v>
      </c>
      <c r="BO203" s="180">
        <v>15</v>
      </c>
      <c r="BP203" s="178">
        <f t="shared" si="33"/>
        <v>3660</v>
      </c>
      <c r="BQ203" s="420" t="str">
        <f t="shared" si="34"/>
        <v>VII</v>
      </c>
      <c r="BR203" s="185"/>
      <c r="BS203" s="464" t="s">
        <v>9546</v>
      </c>
    </row>
    <row r="204" spans="1:71" ht="25.5" x14ac:dyDescent="0.2">
      <c r="A204" s="697">
        <v>202</v>
      </c>
      <c r="B204" s="286" t="s">
        <v>1312</v>
      </c>
      <c r="C204" s="286" t="s">
        <v>3552</v>
      </c>
      <c r="D204" s="258" t="s">
        <v>5497</v>
      </c>
      <c r="E204" s="736">
        <v>1</v>
      </c>
      <c r="F204" s="736">
        <v>1</v>
      </c>
      <c r="G204" s="737">
        <v>1</v>
      </c>
      <c r="H204" s="305" t="s">
        <v>3486</v>
      </c>
      <c r="I204" s="207" t="s">
        <v>3487</v>
      </c>
      <c r="J204" s="279" t="s">
        <v>5255</v>
      </c>
      <c r="K204" s="179" t="s">
        <v>4584</v>
      </c>
      <c r="L204" s="427" t="s">
        <v>5490</v>
      </c>
      <c r="M204" s="684">
        <v>10</v>
      </c>
      <c r="N204" s="685" t="s">
        <v>15715</v>
      </c>
      <c r="O204" s="684">
        <v>8</v>
      </c>
      <c r="P204" s="427" t="s">
        <v>15836</v>
      </c>
      <c r="Q204" s="179">
        <v>2</v>
      </c>
      <c r="R204" s="180"/>
      <c r="S204" s="189">
        <v>5</v>
      </c>
      <c r="T204" s="189">
        <v>7</v>
      </c>
      <c r="U204" s="189">
        <v>2</v>
      </c>
      <c r="V204" s="189">
        <v>8</v>
      </c>
      <c r="W204" s="742">
        <v>0</v>
      </c>
      <c r="X204" s="184">
        <v>36</v>
      </c>
      <c r="Y204" s="184"/>
      <c r="Z204" s="184"/>
      <c r="AA204" s="184"/>
      <c r="AB204" s="219" t="s">
        <v>3878</v>
      </c>
      <c r="AC204" s="183" t="s">
        <v>493</v>
      </c>
      <c r="AD204" s="179" t="s">
        <v>7470</v>
      </c>
      <c r="AE204" s="179" t="s">
        <v>4247</v>
      </c>
      <c r="AF204" s="177">
        <v>0</v>
      </c>
      <c r="AG204" s="177">
        <v>0</v>
      </c>
      <c r="AH204" s="177">
        <v>0</v>
      </c>
      <c r="AI204" s="177">
        <v>0</v>
      </c>
      <c r="AJ204" s="177">
        <v>0</v>
      </c>
      <c r="AK204" s="177">
        <v>0</v>
      </c>
      <c r="AL204" s="385">
        <v>16</v>
      </c>
      <c r="AM204" s="177">
        <v>0</v>
      </c>
      <c r="AN204" s="177">
        <v>0</v>
      </c>
      <c r="AO204" s="182">
        <v>0</v>
      </c>
      <c r="AP204" s="180"/>
      <c r="AQ204" s="180"/>
      <c r="AR204" s="180"/>
      <c r="AS204" s="180"/>
      <c r="AT204" s="180"/>
      <c r="AU204" s="180"/>
      <c r="AV204" s="180"/>
      <c r="AW204" s="180"/>
      <c r="AX204" s="180"/>
      <c r="AY204" s="180"/>
      <c r="AZ204" s="180"/>
      <c r="BA204" s="180"/>
      <c r="BB204" s="180"/>
      <c r="BC204" s="180"/>
      <c r="BD204" s="180"/>
      <c r="BE204" s="180"/>
      <c r="BF204" s="180"/>
      <c r="BG204" s="180"/>
      <c r="BH204" s="176">
        <f t="shared" si="31"/>
        <v>16</v>
      </c>
      <c r="BI204" s="176">
        <f t="shared" si="32"/>
        <v>7</v>
      </c>
      <c r="BJ204" s="182" t="str">
        <f t="shared" si="35"/>
        <v>16 - 128</v>
      </c>
      <c r="BK204" s="176">
        <f t="shared" si="36"/>
        <v>72</v>
      </c>
      <c r="BL204" s="176">
        <f t="shared" si="37"/>
        <v>16</v>
      </c>
      <c r="BM204" s="533"/>
      <c r="BN204" s="185">
        <v>6690</v>
      </c>
      <c r="BO204" s="180">
        <v>20</v>
      </c>
      <c r="BP204" s="178">
        <f t="shared" si="33"/>
        <v>8130</v>
      </c>
      <c r="BQ204" s="420" t="str">
        <f t="shared" si="34"/>
        <v>IX</v>
      </c>
      <c r="BR204" s="185"/>
      <c r="BS204" s="464" t="s">
        <v>9546</v>
      </c>
    </row>
    <row r="205" spans="1:71" ht="25.5" x14ac:dyDescent="0.2">
      <c r="A205" s="696">
        <v>203</v>
      </c>
      <c r="B205" s="286" t="s">
        <v>1313</v>
      </c>
      <c r="C205" s="286" t="s">
        <v>3553</v>
      </c>
      <c r="D205" s="258" t="s">
        <v>5497</v>
      </c>
      <c r="E205" s="736">
        <v>1</v>
      </c>
      <c r="F205" s="736">
        <v>1</v>
      </c>
      <c r="G205" s="737">
        <v>1</v>
      </c>
      <c r="H205" s="305" t="s">
        <v>3486</v>
      </c>
      <c r="I205" s="207" t="s">
        <v>3487</v>
      </c>
      <c r="J205" s="279" t="s">
        <v>5456</v>
      </c>
      <c r="K205" s="179" t="s">
        <v>5227</v>
      </c>
      <c r="L205" s="427" t="s">
        <v>5490</v>
      </c>
      <c r="M205" s="684">
        <v>8</v>
      </c>
      <c r="N205" s="685" t="s">
        <v>15715</v>
      </c>
      <c r="O205" s="684">
        <v>6000</v>
      </c>
      <c r="P205" s="427" t="s">
        <v>15837</v>
      </c>
      <c r="Q205" s="179">
        <v>2</v>
      </c>
      <c r="R205" s="180"/>
      <c r="S205" s="189">
        <v>5</v>
      </c>
      <c r="T205" s="189">
        <v>7</v>
      </c>
      <c r="U205" s="189">
        <v>2</v>
      </c>
      <c r="V205" s="189">
        <v>8</v>
      </c>
      <c r="W205" s="742">
        <v>6</v>
      </c>
      <c r="X205" s="184"/>
      <c r="Y205" s="184"/>
      <c r="Z205" s="184">
        <v>6</v>
      </c>
      <c r="AA205" s="184"/>
      <c r="AB205" s="220"/>
      <c r="AC205" s="183" t="s">
        <v>3748</v>
      </c>
      <c r="AD205" s="179" t="s">
        <v>7470</v>
      </c>
      <c r="AE205" s="179" t="s">
        <v>4247</v>
      </c>
      <c r="AF205" s="177">
        <v>0</v>
      </c>
      <c r="AG205" s="177">
        <v>0</v>
      </c>
      <c r="AH205" s="177">
        <v>0</v>
      </c>
      <c r="AI205" s="177">
        <v>0</v>
      </c>
      <c r="AJ205" s="177">
        <v>0</v>
      </c>
      <c r="AK205" s="177">
        <v>0</v>
      </c>
      <c r="AL205" s="385">
        <v>8</v>
      </c>
      <c r="AM205" s="177">
        <v>0</v>
      </c>
      <c r="AN205" s="177">
        <v>0</v>
      </c>
      <c r="AO205" s="182">
        <v>0</v>
      </c>
      <c r="AP205" s="180"/>
      <c r="AQ205" s="180"/>
      <c r="AR205" s="180"/>
      <c r="AS205" s="180"/>
      <c r="AT205" s="180"/>
      <c r="AU205" s="180"/>
      <c r="AV205" s="180"/>
      <c r="AW205" s="180"/>
      <c r="AX205" s="180"/>
      <c r="AY205" s="180"/>
      <c r="AZ205" s="180"/>
      <c r="BA205" s="180"/>
      <c r="BB205" s="180"/>
      <c r="BC205" s="180"/>
      <c r="BD205" s="180"/>
      <c r="BE205" s="180"/>
      <c r="BF205" s="180"/>
      <c r="BG205" s="180"/>
      <c r="BH205" s="176">
        <f t="shared" si="31"/>
        <v>8</v>
      </c>
      <c r="BI205" s="176">
        <f t="shared" si="32"/>
        <v>12</v>
      </c>
      <c r="BJ205" s="182" t="str">
        <f t="shared" si="35"/>
        <v>8 - 64</v>
      </c>
      <c r="BK205" s="176">
        <f t="shared" si="36"/>
        <v>36</v>
      </c>
      <c r="BL205" s="176">
        <f t="shared" si="37"/>
        <v>8</v>
      </c>
      <c r="BM205" s="533"/>
      <c r="BN205" s="185">
        <v>825</v>
      </c>
      <c r="BO205" s="180">
        <v>10</v>
      </c>
      <c r="BP205" s="178">
        <f t="shared" si="33"/>
        <v>1185</v>
      </c>
      <c r="BQ205" s="420" t="str">
        <f t="shared" si="34"/>
        <v>VI</v>
      </c>
      <c r="BR205" s="185"/>
      <c r="BS205" s="464" t="s">
        <v>9546</v>
      </c>
    </row>
    <row r="206" spans="1:71" ht="25.5" x14ac:dyDescent="0.2">
      <c r="A206" s="696">
        <v>204</v>
      </c>
      <c r="B206" s="286" t="s">
        <v>1313</v>
      </c>
      <c r="C206" s="286" t="s">
        <v>3554</v>
      </c>
      <c r="D206" s="258" t="s">
        <v>5497</v>
      </c>
      <c r="E206" s="736">
        <v>1</v>
      </c>
      <c r="F206" s="736">
        <v>1</v>
      </c>
      <c r="G206" s="737">
        <v>1</v>
      </c>
      <c r="H206" s="305" t="s">
        <v>3486</v>
      </c>
      <c r="I206" s="207" t="s">
        <v>3487</v>
      </c>
      <c r="J206" s="279" t="s">
        <v>5456</v>
      </c>
      <c r="K206" s="179" t="s">
        <v>8168</v>
      </c>
      <c r="L206" s="427" t="s">
        <v>5490</v>
      </c>
      <c r="M206" s="684">
        <v>9</v>
      </c>
      <c r="N206" s="685" t="s">
        <v>15715</v>
      </c>
      <c r="O206" s="684">
        <v>8500</v>
      </c>
      <c r="P206" s="427" t="s">
        <v>15837</v>
      </c>
      <c r="Q206" s="179">
        <v>2</v>
      </c>
      <c r="R206" s="180"/>
      <c r="S206" s="189">
        <v>5</v>
      </c>
      <c r="T206" s="189">
        <v>7</v>
      </c>
      <c r="U206" s="189">
        <v>2</v>
      </c>
      <c r="V206" s="189">
        <v>8</v>
      </c>
      <c r="W206" s="742">
        <v>6</v>
      </c>
      <c r="X206" s="184"/>
      <c r="Y206" s="184"/>
      <c r="Z206" s="184">
        <v>6</v>
      </c>
      <c r="AA206" s="184"/>
      <c r="AB206" s="220"/>
      <c r="AC206" s="183" t="s">
        <v>3748</v>
      </c>
      <c r="AD206" s="179" t="s">
        <v>7470</v>
      </c>
      <c r="AE206" s="179" t="s">
        <v>4247</v>
      </c>
      <c r="AF206" s="177">
        <v>0</v>
      </c>
      <c r="AG206" s="177">
        <v>0</v>
      </c>
      <c r="AH206" s="177">
        <v>0</v>
      </c>
      <c r="AI206" s="177">
        <v>0</v>
      </c>
      <c r="AJ206" s="177">
        <v>0</v>
      </c>
      <c r="AK206" s="177">
        <v>0</v>
      </c>
      <c r="AL206" s="385">
        <v>12</v>
      </c>
      <c r="AM206" s="177">
        <v>0</v>
      </c>
      <c r="AN206" s="177">
        <v>0</v>
      </c>
      <c r="AO206" s="182">
        <v>0</v>
      </c>
      <c r="AP206" s="180"/>
      <c r="AQ206" s="180"/>
      <c r="AR206" s="180"/>
      <c r="AS206" s="180"/>
      <c r="AT206" s="180"/>
      <c r="AU206" s="180"/>
      <c r="AV206" s="180"/>
      <c r="AW206" s="180"/>
      <c r="AX206" s="180"/>
      <c r="AY206" s="180"/>
      <c r="AZ206" s="180"/>
      <c r="BA206" s="180"/>
      <c r="BB206" s="180"/>
      <c r="BC206" s="180"/>
      <c r="BD206" s="180"/>
      <c r="BE206" s="180"/>
      <c r="BF206" s="180"/>
      <c r="BG206" s="180"/>
      <c r="BH206" s="176">
        <f t="shared" si="31"/>
        <v>12</v>
      </c>
      <c r="BI206" s="176">
        <f t="shared" si="32"/>
        <v>9</v>
      </c>
      <c r="BJ206" s="182" t="str">
        <f t="shared" si="35"/>
        <v>12 - 96</v>
      </c>
      <c r="BK206" s="176">
        <f t="shared" si="36"/>
        <v>54</v>
      </c>
      <c r="BL206" s="176">
        <f t="shared" si="37"/>
        <v>12</v>
      </c>
      <c r="BM206" s="533"/>
      <c r="BN206" s="185">
        <v>2850</v>
      </c>
      <c r="BO206" s="180">
        <v>15</v>
      </c>
      <c r="BP206" s="178">
        <f t="shared" si="33"/>
        <v>3660</v>
      </c>
      <c r="BQ206" s="420" t="str">
        <f t="shared" si="34"/>
        <v>VII</v>
      </c>
      <c r="BR206" s="185"/>
      <c r="BS206" s="464" t="s">
        <v>9546</v>
      </c>
    </row>
    <row r="207" spans="1:71" ht="25.5" x14ac:dyDescent="0.2">
      <c r="A207" s="697">
        <v>205</v>
      </c>
      <c r="B207" s="286" t="s">
        <v>1313</v>
      </c>
      <c r="C207" s="286" t="s">
        <v>3555</v>
      </c>
      <c r="D207" s="258" t="s">
        <v>5497</v>
      </c>
      <c r="E207" s="736">
        <v>1</v>
      </c>
      <c r="F207" s="736">
        <v>1</v>
      </c>
      <c r="G207" s="737">
        <v>1</v>
      </c>
      <c r="H207" s="305" t="s">
        <v>3486</v>
      </c>
      <c r="I207" s="207" t="s">
        <v>3487</v>
      </c>
      <c r="J207" s="279" t="s">
        <v>5456</v>
      </c>
      <c r="K207" s="179" t="s">
        <v>4584</v>
      </c>
      <c r="L207" s="427" t="s">
        <v>5490</v>
      </c>
      <c r="M207" s="684">
        <v>10</v>
      </c>
      <c r="N207" s="685" t="s">
        <v>15715</v>
      </c>
      <c r="O207" s="684">
        <v>11700</v>
      </c>
      <c r="P207" s="427" t="s">
        <v>15837</v>
      </c>
      <c r="Q207" s="179">
        <v>2</v>
      </c>
      <c r="R207" s="180"/>
      <c r="S207" s="189">
        <v>5</v>
      </c>
      <c r="T207" s="189">
        <v>7</v>
      </c>
      <c r="U207" s="189">
        <v>2</v>
      </c>
      <c r="V207" s="189">
        <v>8</v>
      </c>
      <c r="W207" s="742">
        <v>6</v>
      </c>
      <c r="X207" s="184"/>
      <c r="Y207" s="184"/>
      <c r="Z207" s="184">
        <v>6</v>
      </c>
      <c r="AA207" s="184"/>
      <c r="AB207" s="220"/>
      <c r="AC207" s="183" t="s">
        <v>3748</v>
      </c>
      <c r="AD207" s="179" t="s">
        <v>7470</v>
      </c>
      <c r="AE207" s="179" t="s">
        <v>4247</v>
      </c>
      <c r="AF207" s="177">
        <v>0</v>
      </c>
      <c r="AG207" s="177">
        <v>0</v>
      </c>
      <c r="AH207" s="177">
        <v>0</v>
      </c>
      <c r="AI207" s="177">
        <v>0</v>
      </c>
      <c r="AJ207" s="177">
        <v>0</v>
      </c>
      <c r="AK207" s="177">
        <v>0</v>
      </c>
      <c r="AL207" s="385">
        <v>16</v>
      </c>
      <c r="AM207" s="177">
        <v>0</v>
      </c>
      <c r="AN207" s="177">
        <v>0</v>
      </c>
      <c r="AO207" s="182">
        <v>0</v>
      </c>
      <c r="AP207" s="180"/>
      <c r="AQ207" s="180"/>
      <c r="AR207" s="180"/>
      <c r="AS207" s="180"/>
      <c r="AT207" s="180"/>
      <c r="AU207" s="180"/>
      <c r="AV207" s="180"/>
      <c r="AW207" s="180"/>
      <c r="AX207" s="180"/>
      <c r="AY207" s="180"/>
      <c r="AZ207" s="180"/>
      <c r="BA207" s="180"/>
      <c r="BB207" s="180"/>
      <c r="BC207" s="180"/>
      <c r="BD207" s="180"/>
      <c r="BE207" s="180"/>
      <c r="BF207" s="180"/>
      <c r="BG207" s="180"/>
      <c r="BH207" s="176">
        <f t="shared" si="31"/>
        <v>16</v>
      </c>
      <c r="BI207" s="176">
        <f t="shared" si="32"/>
        <v>7</v>
      </c>
      <c r="BJ207" s="182" t="str">
        <f t="shared" si="35"/>
        <v>16 - 128</v>
      </c>
      <c r="BK207" s="176">
        <f t="shared" si="36"/>
        <v>72</v>
      </c>
      <c r="BL207" s="176">
        <f t="shared" si="37"/>
        <v>16</v>
      </c>
      <c r="BM207" s="533"/>
      <c r="BN207" s="185">
        <v>6690</v>
      </c>
      <c r="BO207" s="180">
        <v>20</v>
      </c>
      <c r="BP207" s="178">
        <f t="shared" si="33"/>
        <v>8130</v>
      </c>
      <c r="BQ207" s="420" t="str">
        <f t="shared" si="34"/>
        <v>IX</v>
      </c>
      <c r="BR207" s="185"/>
      <c r="BS207" s="464" t="s">
        <v>9546</v>
      </c>
    </row>
    <row r="208" spans="1:71" ht="25.5" x14ac:dyDescent="0.2">
      <c r="A208" s="696">
        <v>206</v>
      </c>
      <c r="B208" s="286" t="s">
        <v>1313</v>
      </c>
      <c r="C208" s="286" t="s">
        <v>6436</v>
      </c>
      <c r="D208" s="258" t="s">
        <v>5497</v>
      </c>
      <c r="E208" s="736">
        <v>0</v>
      </c>
      <c r="F208" s="736">
        <v>1</v>
      </c>
      <c r="G208" s="737">
        <v>1</v>
      </c>
      <c r="H208" s="305" t="s">
        <v>3486</v>
      </c>
      <c r="I208" s="207" t="s">
        <v>3487</v>
      </c>
      <c r="J208" s="279" t="s">
        <v>5456</v>
      </c>
      <c r="K208" s="191" t="s">
        <v>5225</v>
      </c>
      <c r="L208" s="427" t="s">
        <v>5490</v>
      </c>
      <c r="M208" s="686">
        <v>11</v>
      </c>
      <c r="N208" s="685" t="s">
        <v>15715</v>
      </c>
      <c r="O208" s="686">
        <v>15600</v>
      </c>
      <c r="P208" s="427" t="s">
        <v>15837</v>
      </c>
      <c r="Q208" s="179">
        <v>2</v>
      </c>
      <c r="R208" s="180"/>
      <c r="S208" s="189">
        <v>5</v>
      </c>
      <c r="T208" s="189">
        <v>7</v>
      </c>
      <c r="U208" s="189">
        <v>2</v>
      </c>
      <c r="V208" s="189">
        <v>8</v>
      </c>
      <c r="W208" s="742">
        <v>6</v>
      </c>
      <c r="X208" s="184"/>
      <c r="Y208" s="184"/>
      <c r="Z208" s="184">
        <v>6</v>
      </c>
      <c r="AA208" s="184"/>
      <c r="AB208" s="220"/>
      <c r="AC208" s="183" t="s">
        <v>3748</v>
      </c>
      <c r="AD208" s="179" t="s">
        <v>7470</v>
      </c>
      <c r="AE208" s="179" t="s">
        <v>4247</v>
      </c>
      <c r="AF208" s="177">
        <v>0</v>
      </c>
      <c r="AG208" s="177">
        <v>0</v>
      </c>
      <c r="AH208" s="177">
        <v>0</v>
      </c>
      <c r="AI208" s="177">
        <v>0</v>
      </c>
      <c r="AJ208" s="177">
        <v>0</v>
      </c>
      <c r="AK208" s="177">
        <v>0</v>
      </c>
      <c r="AL208" s="385">
        <v>24</v>
      </c>
      <c r="AM208" s="177">
        <v>0</v>
      </c>
      <c r="AN208" s="177">
        <v>0</v>
      </c>
      <c r="AO208" s="182">
        <v>0</v>
      </c>
      <c r="AP208" s="180"/>
      <c r="AQ208" s="180"/>
      <c r="AR208" s="180"/>
      <c r="AS208" s="180"/>
      <c r="AT208" s="180"/>
      <c r="AU208" s="180"/>
      <c r="AV208" s="180"/>
      <c r="AW208" s="180"/>
      <c r="AX208" s="180"/>
      <c r="AY208" s="180"/>
      <c r="AZ208" s="180"/>
      <c r="BA208" s="180"/>
      <c r="BB208" s="180"/>
      <c r="BC208" s="180"/>
      <c r="BD208" s="180"/>
      <c r="BE208" s="180"/>
      <c r="BF208" s="180"/>
      <c r="BG208" s="180"/>
      <c r="BH208" s="176">
        <f t="shared" si="31"/>
        <v>24</v>
      </c>
      <c r="BI208" s="176">
        <f t="shared" si="32"/>
        <v>7</v>
      </c>
      <c r="BJ208" s="182" t="str">
        <f t="shared" si="35"/>
        <v>24 - 192</v>
      </c>
      <c r="BK208" s="176">
        <f t="shared" si="36"/>
        <v>108</v>
      </c>
      <c r="BL208" s="176">
        <f t="shared" si="37"/>
        <v>24</v>
      </c>
      <c r="BM208" s="533"/>
      <c r="BN208" s="192">
        <v>15800</v>
      </c>
      <c r="BO208" s="193">
        <v>35</v>
      </c>
      <c r="BP208" s="178">
        <f t="shared" si="33"/>
        <v>19580</v>
      </c>
      <c r="BQ208" s="420" t="str">
        <f t="shared" si="34"/>
        <v>X</v>
      </c>
      <c r="BR208" s="185"/>
      <c r="BS208" s="464" t="s">
        <v>9603</v>
      </c>
    </row>
    <row r="209" spans="1:71" ht="25.5" x14ac:dyDescent="0.2">
      <c r="A209" s="697">
        <v>207</v>
      </c>
      <c r="B209" s="286" t="s">
        <v>1314</v>
      </c>
      <c r="C209" s="286" t="s">
        <v>3556</v>
      </c>
      <c r="D209" s="258" t="s">
        <v>5497</v>
      </c>
      <c r="E209" s="736">
        <v>1</v>
      </c>
      <c r="F209" s="736">
        <v>1</v>
      </c>
      <c r="G209" s="737">
        <v>1</v>
      </c>
      <c r="H209" s="305" t="s">
        <v>3486</v>
      </c>
      <c r="I209" s="207" t="s">
        <v>3487</v>
      </c>
      <c r="J209" s="279" t="s">
        <v>5436</v>
      </c>
      <c r="K209" s="179" t="s">
        <v>5227</v>
      </c>
      <c r="L209" s="427" t="s">
        <v>5490</v>
      </c>
      <c r="M209" s="684">
        <v>8</v>
      </c>
      <c r="N209" s="685" t="s">
        <v>15715</v>
      </c>
      <c r="O209" s="684">
        <v>4</v>
      </c>
      <c r="P209" s="427" t="s">
        <v>15836</v>
      </c>
      <c r="Q209" s="179">
        <v>2</v>
      </c>
      <c r="R209" s="180"/>
      <c r="S209" s="189">
        <v>5</v>
      </c>
      <c r="T209" s="189">
        <v>7</v>
      </c>
      <c r="U209" s="189">
        <v>2</v>
      </c>
      <c r="V209" s="189">
        <v>8</v>
      </c>
      <c r="W209" s="742">
        <v>12</v>
      </c>
      <c r="X209" s="184"/>
      <c r="Y209" s="184"/>
      <c r="Z209" s="184"/>
      <c r="AA209" s="184"/>
      <c r="AB209" s="220"/>
      <c r="AC209" s="419" t="s">
        <v>11370</v>
      </c>
      <c r="AD209" s="179" t="s">
        <v>7470</v>
      </c>
      <c r="AE209" s="179" t="s">
        <v>4247</v>
      </c>
      <c r="AF209" s="177">
        <v>0</v>
      </c>
      <c r="AG209" s="177">
        <v>0</v>
      </c>
      <c r="AH209" s="177">
        <v>0</v>
      </c>
      <c r="AI209" s="177">
        <v>0</v>
      </c>
      <c r="AJ209" s="177">
        <v>0</v>
      </c>
      <c r="AK209" s="177">
        <v>0</v>
      </c>
      <c r="AL209" s="385">
        <v>8</v>
      </c>
      <c r="AM209" s="177">
        <v>0</v>
      </c>
      <c r="AN209" s="177">
        <v>0</v>
      </c>
      <c r="AO209" s="182">
        <v>0</v>
      </c>
      <c r="AP209" s="180"/>
      <c r="AQ209" s="180"/>
      <c r="AR209" s="180"/>
      <c r="AS209" s="180"/>
      <c r="AT209" s="180"/>
      <c r="AU209" s="180"/>
      <c r="AV209" s="180"/>
      <c r="AW209" s="180"/>
      <c r="AX209" s="180"/>
      <c r="AY209" s="180"/>
      <c r="AZ209" s="180"/>
      <c r="BA209" s="180"/>
      <c r="BB209" s="180"/>
      <c r="BC209" s="180"/>
      <c r="BD209" s="180"/>
      <c r="BE209" s="180"/>
      <c r="BF209" s="180"/>
      <c r="BG209" s="180"/>
      <c r="BH209" s="176">
        <f t="shared" si="31"/>
        <v>8</v>
      </c>
      <c r="BI209" s="176">
        <f t="shared" si="32"/>
        <v>12</v>
      </c>
      <c r="BJ209" s="182" t="str">
        <f t="shared" si="35"/>
        <v>8 - 64</v>
      </c>
      <c r="BK209" s="176">
        <f t="shared" si="36"/>
        <v>36</v>
      </c>
      <c r="BL209" s="176">
        <f t="shared" si="37"/>
        <v>8</v>
      </c>
      <c r="BM209" s="533"/>
      <c r="BN209" s="185">
        <v>825</v>
      </c>
      <c r="BO209" s="180">
        <v>10</v>
      </c>
      <c r="BP209" s="178">
        <f t="shared" si="33"/>
        <v>1185</v>
      </c>
      <c r="BQ209" s="420" t="str">
        <f t="shared" si="34"/>
        <v>VI</v>
      </c>
      <c r="BR209" s="185"/>
      <c r="BS209" s="464" t="s">
        <v>9546</v>
      </c>
    </row>
    <row r="210" spans="1:71" ht="25.5" x14ac:dyDescent="0.2">
      <c r="A210" s="696">
        <v>208</v>
      </c>
      <c r="B210" s="286" t="s">
        <v>1314</v>
      </c>
      <c r="C210" s="286" t="s">
        <v>3557</v>
      </c>
      <c r="D210" s="258" t="s">
        <v>5497</v>
      </c>
      <c r="E210" s="736">
        <v>1</v>
      </c>
      <c r="F210" s="736">
        <v>1</v>
      </c>
      <c r="G210" s="737">
        <v>1</v>
      </c>
      <c r="H210" s="305" t="s">
        <v>3486</v>
      </c>
      <c r="I210" s="207" t="s">
        <v>3487</v>
      </c>
      <c r="J210" s="279" t="s">
        <v>5436</v>
      </c>
      <c r="K210" s="179" t="s">
        <v>8168</v>
      </c>
      <c r="L210" s="427" t="s">
        <v>5490</v>
      </c>
      <c r="M210" s="684">
        <v>9</v>
      </c>
      <c r="N210" s="685" t="s">
        <v>15715</v>
      </c>
      <c r="O210" s="684">
        <v>6</v>
      </c>
      <c r="P210" s="427" t="s">
        <v>15836</v>
      </c>
      <c r="Q210" s="179">
        <v>2</v>
      </c>
      <c r="R210" s="180"/>
      <c r="S210" s="189">
        <v>5</v>
      </c>
      <c r="T210" s="189">
        <v>7</v>
      </c>
      <c r="U210" s="189">
        <v>2</v>
      </c>
      <c r="V210" s="189">
        <v>8</v>
      </c>
      <c r="W210" s="742">
        <v>12</v>
      </c>
      <c r="X210" s="184"/>
      <c r="Y210" s="184"/>
      <c r="Z210" s="184"/>
      <c r="AA210" s="184"/>
      <c r="AB210" s="220"/>
      <c r="AC210" s="419" t="s">
        <v>11370</v>
      </c>
      <c r="AD210" s="179" t="s">
        <v>7470</v>
      </c>
      <c r="AE210" s="179" t="s">
        <v>4247</v>
      </c>
      <c r="AF210" s="177">
        <v>0</v>
      </c>
      <c r="AG210" s="177">
        <v>0</v>
      </c>
      <c r="AH210" s="177">
        <v>0</v>
      </c>
      <c r="AI210" s="177">
        <v>0</v>
      </c>
      <c r="AJ210" s="177">
        <v>0</v>
      </c>
      <c r="AK210" s="177">
        <v>0</v>
      </c>
      <c r="AL210" s="385">
        <v>12</v>
      </c>
      <c r="AM210" s="177">
        <v>0</v>
      </c>
      <c r="AN210" s="177">
        <v>0</v>
      </c>
      <c r="AO210" s="182">
        <v>0</v>
      </c>
      <c r="AP210" s="180"/>
      <c r="AQ210" s="180"/>
      <c r="AR210" s="180"/>
      <c r="AS210" s="180"/>
      <c r="AT210" s="180"/>
      <c r="AU210" s="180"/>
      <c r="AV210" s="180"/>
      <c r="AW210" s="180"/>
      <c r="AX210" s="180"/>
      <c r="AY210" s="180"/>
      <c r="AZ210" s="180"/>
      <c r="BA210" s="180"/>
      <c r="BB210" s="180"/>
      <c r="BC210" s="180"/>
      <c r="BD210" s="180"/>
      <c r="BE210" s="180"/>
      <c r="BF210" s="180"/>
      <c r="BG210" s="180"/>
      <c r="BH210" s="176">
        <f t="shared" si="31"/>
        <v>12</v>
      </c>
      <c r="BI210" s="176">
        <f t="shared" si="32"/>
        <v>9</v>
      </c>
      <c r="BJ210" s="182" t="str">
        <f t="shared" si="35"/>
        <v>12 - 96</v>
      </c>
      <c r="BK210" s="176">
        <f t="shared" si="36"/>
        <v>54</v>
      </c>
      <c r="BL210" s="176">
        <f t="shared" si="37"/>
        <v>12</v>
      </c>
      <c r="BM210" s="533"/>
      <c r="BN210" s="185">
        <v>2850</v>
      </c>
      <c r="BO210" s="180">
        <v>15</v>
      </c>
      <c r="BP210" s="178">
        <f t="shared" si="33"/>
        <v>3660</v>
      </c>
      <c r="BQ210" s="420" t="str">
        <f t="shared" si="34"/>
        <v>VII</v>
      </c>
      <c r="BR210" s="185"/>
      <c r="BS210" s="464" t="s">
        <v>9546</v>
      </c>
    </row>
    <row r="211" spans="1:71" ht="25.5" x14ac:dyDescent="0.2">
      <c r="A211" s="696">
        <v>209</v>
      </c>
      <c r="B211" s="286" t="s">
        <v>1314</v>
      </c>
      <c r="C211" s="286" t="s">
        <v>4512</v>
      </c>
      <c r="D211" s="258" t="s">
        <v>5497</v>
      </c>
      <c r="E211" s="736">
        <v>1</v>
      </c>
      <c r="F211" s="736">
        <v>1</v>
      </c>
      <c r="G211" s="737">
        <v>1</v>
      </c>
      <c r="H211" s="305" t="s">
        <v>3486</v>
      </c>
      <c r="I211" s="207" t="s">
        <v>3487</v>
      </c>
      <c r="J211" s="279" t="s">
        <v>5436</v>
      </c>
      <c r="K211" s="179" t="s">
        <v>4584</v>
      </c>
      <c r="L211" s="427" t="s">
        <v>5490</v>
      </c>
      <c r="M211" s="684">
        <v>10</v>
      </c>
      <c r="N211" s="685" t="s">
        <v>15715</v>
      </c>
      <c r="O211" s="684">
        <v>8</v>
      </c>
      <c r="P211" s="427" t="s">
        <v>15836</v>
      </c>
      <c r="Q211" s="179">
        <v>2</v>
      </c>
      <c r="R211" s="180"/>
      <c r="S211" s="189">
        <v>5</v>
      </c>
      <c r="T211" s="189">
        <v>7</v>
      </c>
      <c r="U211" s="189">
        <v>2</v>
      </c>
      <c r="V211" s="189">
        <v>8</v>
      </c>
      <c r="W211" s="742">
        <v>12</v>
      </c>
      <c r="X211" s="184"/>
      <c r="Y211" s="184"/>
      <c r="Z211" s="184"/>
      <c r="AA211" s="184"/>
      <c r="AB211" s="220"/>
      <c r="AC211" s="419" t="s">
        <v>11370</v>
      </c>
      <c r="AD211" s="179" t="s">
        <v>7470</v>
      </c>
      <c r="AE211" s="179" t="s">
        <v>4247</v>
      </c>
      <c r="AF211" s="177">
        <v>0</v>
      </c>
      <c r="AG211" s="177">
        <v>0</v>
      </c>
      <c r="AH211" s="177">
        <v>0</v>
      </c>
      <c r="AI211" s="177">
        <v>0</v>
      </c>
      <c r="AJ211" s="177">
        <v>0</v>
      </c>
      <c r="AK211" s="177">
        <v>0</v>
      </c>
      <c r="AL211" s="385">
        <v>16</v>
      </c>
      <c r="AM211" s="177">
        <v>0</v>
      </c>
      <c r="AN211" s="177">
        <v>0</v>
      </c>
      <c r="AO211" s="182">
        <v>0</v>
      </c>
      <c r="AP211" s="180"/>
      <c r="AQ211" s="180"/>
      <c r="AR211" s="180"/>
      <c r="AS211" s="180"/>
      <c r="AT211" s="180"/>
      <c r="AU211" s="180"/>
      <c r="AV211" s="180"/>
      <c r="AW211" s="180"/>
      <c r="AX211" s="180"/>
      <c r="AY211" s="180"/>
      <c r="AZ211" s="180"/>
      <c r="BA211" s="180"/>
      <c r="BB211" s="180"/>
      <c r="BC211" s="180"/>
      <c r="BD211" s="180"/>
      <c r="BE211" s="180"/>
      <c r="BF211" s="180"/>
      <c r="BG211" s="180"/>
      <c r="BH211" s="176">
        <f t="shared" si="31"/>
        <v>16</v>
      </c>
      <c r="BI211" s="176">
        <f t="shared" si="32"/>
        <v>7</v>
      </c>
      <c r="BJ211" s="182" t="str">
        <f t="shared" si="35"/>
        <v>16 - 128</v>
      </c>
      <c r="BK211" s="176">
        <f t="shared" si="36"/>
        <v>72</v>
      </c>
      <c r="BL211" s="176">
        <f t="shared" si="37"/>
        <v>16</v>
      </c>
      <c r="BM211" s="533"/>
      <c r="BN211" s="185">
        <v>6690</v>
      </c>
      <c r="BO211" s="180">
        <v>20</v>
      </c>
      <c r="BP211" s="178">
        <f t="shared" si="33"/>
        <v>8130</v>
      </c>
      <c r="BQ211" s="420" t="str">
        <f t="shared" si="34"/>
        <v>IX</v>
      </c>
      <c r="BR211" s="185"/>
      <c r="BS211" s="464" t="s">
        <v>9546</v>
      </c>
    </row>
    <row r="212" spans="1:71" ht="25.5" x14ac:dyDescent="0.2">
      <c r="A212" s="697">
        <v>210</v>
      </c>
      <c r="B212" s="286" t="s">
        <v>1315</v>
      </c>
      <c r="C212" s="286" t="s">
        <v>4513</v>
      </c>
      <c r="D212" s="258" t="s">
        <v>5497</v>
      </c>
      <c r="E212" s="736">
        <v>1</v>
      </c>
      <c r="F212" s="736">
        <v>1</v>
      </c>
      <c r="G212" s="737">
        <v>1</v>
      </c>
      <c r="H212" s="305" t="s">
        <v>3486</v>
      </c>
      <c r="I212" s="207" t="s">
        <v>3487</v>
      </c>
      <c r="J212" s="279" t="s">
        <v>3311</v>
      </c>
      <c r="K212" s="179" t="s">
        <v>5227</v>
      </c>
      <c r="L212" s="427" t="s">
        <v>5490</v>
      </c>
      <c r="M212" s="684">
        <v>8</v>
      </c>
      <c r="N212" s="685" t="s">
        <v>15715</v>
      </c>
      <c r="O212" s="684">
        <v>2250</v>
      </c>
      <c r="P212" s="427" t="s">
        <v>15838</v>
      </c>
      <c r="Q212" s="179">
        <v>2</v>
      </c>
      <c r="R212" s="180"/>
      <c r="S212" s="189">
        <v>5</v>
      </c>
      <c r="T212" s="189">
        <v>7</v>
      </c>
      <c r="U212" s="189">
        <v>2</v>
      </c>
      <c r="V212" s="189">
        <v>8</v>
      </c>
      <c r="W212" s="742">
        <v>6</v>
      </c>
      <c r="X212" s="184"/>
      <c r="Y212" s="184">
        <v>18</v>
      </c>
      <c r="Z212" s="184"/>
      <c r="AA212" s="184"/>
      <c r="AB212" s="220"/>
      <c r="AC212" s="183" t="s">
        <v>13328</v>
      </c>
      <c r="AD212" s="179" t="s">
        <v>7470</v>
      </c>
      <c r="AE212" s="179" t="s">
        <v>4247</v>
      </c>
      <c r="AF212" s="177">
        <v>0</v>
      </c>
      <c r="AG212" s="177">
        <v>0</v>
      </c>
      <c r="AH212" s="177">
        <v>0</v>
      </c>
      <c r="AI212" s="177">
        <v>0</v>
      </c>
      <c r="AJ212" s="177">
        <v>0</v>
      </c>
      <c r="AK212" s="177">
        <v>0</v>
      </c>
      <c r="AL212" s="385">
        <v>8</v>
      </c>
      <c r="AM212" s="177">
        <v>0</v>
      </c>
      <c r="AN212" s="177">
        <v>0</v>
      </c>
      <c r="AO212" s="182">
        <v>0</v>
      </c>
      <c r="AP212" s="180"/>
      <c r="AQ212" s="180"/>
      <c r="AR212" s="180"/>
      <c r="AS212" s="180"/>
      <c r="AT212" s="180"/>
      <c r="AU212" s="180"/>
      <c r="AV212" s="180"/>
      <c r="AW212" s="180"/>
      <c r="AX212" s="180"/>
      <c r="AY212" s="180"/>
      <c r="AZ212" s="180"/>
      <c r="BA212" s="180"/>
      <c r="BB212" s="180"/>
      <c r="BC212" s="180"/>
      <c r="BD212" s="180"/>
      <c r="BE212" s="180"/>
      <c r="BF212" s="180"/>
      <c r="BG212" s="180"/>
      <c r="BH212" s="176">
        <f t="shared" si="31"/>
        <v>8</v>
      </c>
      <c r="BI212" s="176">
        <f t="shared" si="32"/>
        <v>12</v>
      </c>
      <c r="BJ212" s="182" t="str">
        <f t="shared" si="35"/>
        <v>8 - 64</v>
      </c>
      <c r="BK212" s="176">
        <f t="shared" si="36"/>
        <v>36</v>
      </c>
      <c r="BL212" s="176">
        <f t="shared" si="37"/>
        <v>8</v>
      </c>
      <c r="BM212" s="533"/>
      <c r="BN212" s="185">
        <v>825</v>
      </c>
      <c r="BO212" s="180">
        <v>10</v>
      </c>
      <c r="BP212" s="178">
        <f t="shared" si="33"/>
        <v>1185</v>
      </c>
      <c r="BQ212" s="420" t="str">
        <f t="shared" si="34"/>
        <v>VI</v>
      </c>
      <c r="BR212" s="185"/>
      <c r="BS212" s="464" t="s">
        <v>9546</v>
      </c>
    </row>
    <row r="213" spans="1:71" ht="25.5" x14ac:dyDescent="0.2">
      <c r="A213" s="696">
        <v>211</v>
      </c>
      <c r="B213" s="286" t="s">
        <v>1315</v>
      </c>
      <c r="C213" s="286" t="s">
        <v>4514</v>
      </c>
      <c r="D213" s="258" t="s">
        <v>5497</v>
      </c>
      <c r="E213" s="736">
        <v>1</v>
      </c>
      <c r="F213" s="736">
        <v>1</v>
      </c>
      <c r="G213" s="737">
        <v>1</v>
      </c>
      <c r="H213" s="305" t="s">
        <v>3486</v>
      </c>
      <c r="I213" s="207" t="s">
        <v>3487</v>
      </c>
      <c r="J213" s="279" t="s">
        <v>3311</v>
      </c>
      <c r="K213" s="179" t="s">
        <v>8168</v>
      </c>
      <c r="L213" s="427" t="s">
        <v>5490</v>
      </c>
      <c r="M213" s="684">
        <v>9</v>
      </c>
      <c r="N213" s="685" t="s">
        <v>15715</v>
      </c>
      <c r="O213" s="684">
        <v>3200</v>
      </c>
      <c r="P213" s="427" t="s">
        <v>15838</v>
      </c>
      <c r="Q213" s="179">
        <v>2</v>
      </c>
      <c r="R213" s="180"/>
      <c r="S213" s="189">
        <v>5</v>
      </c>
      <c r="T213" s="189">
        <v>7</v>
      </c>
      <c r="U213" s="189">
        <v>2</v>
      </c>
      <c r="V213" s="189">
        <v>8</v>
      </c>
      <c r="W213" s="742">
        <v>6</v>
      </c>
      <c r="X213" s="184"/>
      <c r="Y213" s="184">
        <v>18</v>
      </c>
      <c r="Z213" s="184"/>
      <c r="AA213" s="184"/>
      <c r="AB213" s="220"/>
      <c r="AC213" s="183" t="s">
        <v>13328</v>
      </c>
      <c r="AD213" s="179" t="s">
        <v>7470</v>
      </c>
      <c r="AE213" s="179" t="s">
        <v>4247</v>
      </c>
      <c r="AF213" s="177">
        <v>0</v>
      </c>
      <c r="AG213" s="177">
        <v>0</v>
      </c>
      <c r="AH213" s="177">
        <v>0</v>
      </c>
      <c r="AI213" s="177">
        <v>0</v>
      </c>
      <c r="AJ213" s="177">
        <v>0</v>
      </c>
      <c r="AK213" s="177">
        <v>0</v>
      </c>
      <c r="AL213" s="385">
        <v>12</v>
      </c>
      <c r="AM213" s="177">
        <v>0</v>
      </c>
      <c r="AN213" s="177">
        <v>0</v>
      </c>
      <c r="AO213" s="182">
        <v>0</v>
      </c>
      <c r="AP213" s="180"/>
      <c r="AQ213" s="180"/>
      <c r="AR213" s="180"/>
      <c r="AS213" s="180"/>
      <c r="AT213" s="180"/>
      <c r="AU213" s="180"/>
      <c r="AV213" s="180"/>
      <c r="AW213" s="180"/>
      <c r="AX213" s="180"/>
      <c r="AY213" s="180"/>
      <c r="AZ213" s="180"/>
      <c r="BA213" s="180"/>
      <c r="BB213" s="180"/>
      <c r="BC213" s="180"/>
      <c r="BD213" s="180"/>
      <c r="BE213" s="180"/>
      <c r="BF213" s="180"/>
      <c r="BG213" s="180"/>
      <c r="BH213" s="176">
        <f t="shared" si="31"/>
        <v>12</v>
      </c>
      <c r="BI213" s="176">
        <f t="shared" si="32"/>
        <v>9</v>
      </c>
      <c r="BJ213" s="182" t="str">
        <f t="shared" si="35"/>
        <v>12 - 96</v>
      </c>
      <c r="BK213" s="176">
        <f t="shared" si="36"/>
        <v>54</v>
      </c>
      <c r="BL213" s="176">
        <f t="shared" si="37"/>
        <v>12</v>
      </c>
      <c r="BM213" s="533"/>
      <c r="BN213" s="185">
        <v>2850</v>
      </c>
      <c r="BO213" s="180">
        <v>15</v>
      </c>
      <c r="BP213" s="178">
        <f t="shared" si="33"/>
        <v>3660</v>
      </c>
      <c r="BQ213" s="420" t="str">
        <f t="shared" si="34"/>
        <v>VII</v>
      </c>
      <c r="BR213" s="185"/>
      <c r="BS213" s="464" t="s">
        <v>9546</v>
      </c>
    </row>
    <row r="214" spans="1:71" ht="25.5" x14ac:dyDescent="0.2">
      <c r="A214" s="697">
        <v>212</v>
      </c>
      <c r="B214" s="286" t="s">
        <v>1315</v>
      </c>
      <c r="C214" s="286" t="s">
        <v>4515</v>
      </c>
      <c r="D214" s="258" t="s">
        <v>5497</v>
      </c>
      <c r="E214" s="736">
        <v>1</v>
      </c>
      <c r="F214" s="736">
        <v>1</v>
      </c>
      <c r="G214" s="737">
        <v>1</v>
      </c>
      <c r="H214" s="305" t="s">
        <v>3486</v>
      </c>
      <c r="I214" s="207" t="s">
        <v>3487</v>
      </c>
      <c r="J214" s="279" t="s">
        <v>3311</v>
      </c>
      <c r="K214" s="179" t="s">
        <v>4584</v>
      </c>
      <c r="L214" s="427" t="s">
        <v>5490</v>
      </c>
      <c r="M214" s="684">
        <v>10</v>
      </c>
      <c r="N214" s="685" t="s">
        <v>15715</v>
      </c>
      <c r="O214" s="684">
        <v>4400</v>
      </c>
      <c r="P214" s="427" t="s">
        <v>15838</v>
      </c>
      <c r="Q214" s="179">
        <v>2</v>
      </c>
      <c r="R214" s="180"/>
      <c r="S214" s="189">
        <v>5</v>
      </c>
      <c r="T214" s="189">
        <v>7</v>
      </c>
      <c r="U214" s="189">
        <v>2</v>
      </c>
      <c r="V214" s="189">
        <v>8</v>
      </c>
      <c r="W214" s="742">
        <v>6</v>
      </c>
      <c r="X214" s="184"/>
      <c r="Y214" s="184">
        <v>18</v>
      </c>
      <c r="Z214" s="184"/>
      <c r="AA214" s="184"/>
      <c r="AB214" s="220"/>
      <c r="AC214" s="183" t="s">
        <v>13328</v>
      </c>
      <c r="AD214" s="179" t="s">
        <v>7470</v>
      </c>
      <c r="AE214" s="179" t="s">
        <v>4247</v>
      </c>
      <c r="AF214" s="177">
        <v>0</v>
      </c>
      <c r="AG214" s="177">
        <v>0</v>
      </c>
      <c r="AH214" s="177">
        <v>0</v>
      </c>
      <c r="AI214" s="177">
        <v>0</v>
      </c>
      <c r="AJ214" s="177">
        <v>0</v>
      </c>
      <c r="AK214" s="177">
        <v>0</v>
      </c>
      <c r="AL214" s="385">
        <v>16</v>
      </c>
      <c r="AM214" s="177">
        <v>0</v>
      </c>
      <c r="AN214" s="177">
        <v>0</v>
      </c>
      <c r="AO214" s="182">
        <v>0</v>
      </c>
      <c r="AP214" s="180"/>
      <c r="AQ214" s="180"/>
      <c r="AR214" s="180"/>
      <c r="AS214" s="180"/>
      <c r="AT214" s="180"/>
      <c r="AU214" s="180"/>
      <c r="AV214" s="180"/>
      <c r="AW214" s="180"/>
      <c r="AX214" s="180"/>
      <c r="AY214" s="180"/>
      <c r="AZ214" s="180"/>
      <c r="BA214" s="180"/>
      <c r="BB214" s="180"/>
      <c r="BC214" s="180"/>
      <c r="BD214" s="180"/>
      <c r="BE214" s="180"/>
      <c r="BF214" s="180"/>
      <c r="BG214" s="180"/>
      <c r="BH214" s="176">
        <f t="shared" si="31"/>
        <v>16</v>
      </c>
      <c r="BI214" s="176">
        <f t="shared" si="32"/>
        <v>7</v>
      </c>
      <c r="BJ214" s="182" t="str">
        <f t="shared" si="35"/>
        <v>16 - 128</v>
      </c>
      <c r="BK214" s="176">
        <f t="shared" si="36"/>
        <v>72</v>
      </c>
      <c r="BL214" s="176">
        <f t="shared" si="37"/>
        <v>16</v>
      </c>
      <c r="BM214" s="533"/>
      <c r="BN214" s="185">
        <v>6690</v>
      </c>
      <c r="BO214" s="180">
        <v>20</v>
      </c>
      <c r="BP214" s="178">
        <f t="shared" si="33"/>
        <v>8130</v>
      </c>
      <c r="BQ214" s="420" t="str">
        <f t="shared" si="34"/>
        <v>IX</v>
      </c>
      <c r="BR214" s="185"/>
      <c r="BS214" s="464" t="s">
        <v>9546</v>
      </c>
    </row>
    <row r="215" spans="1:71" ht="25.5" x14ac:dyDescent="0.2">
      <c r="A215" s="696">
        <v>213</v>
      </c>
      <c r="B215" s="286" t="s">
        <v>2706</v>
      </c>
      <c r="C215" s="286" t="s">
        <v>2706</v>
      </c>
      <c r="D215" s="258" t="s">
        <v>5497</v>
      </c>
      <c r="E215" s="736">
        <v>1</v>
      </c>
      <c r="F215" s="736">
        <v>1</v>
      </c>
      <c r="G215" s="737">
        <v>20</v>
      </c>
      <c r="H215" s="305" t="s">
        <v>3486</v>
      </c>
      <c r="I215" s="207" t="s">
        <v>6878</v>
      </c>
      <c r="J215" s="279" t="s">
        <v>3396</v>
      </c>
      <c r="K215" s="179" t="s">
        <v>6796</v>
      </c>
      <c r="L215" s="427" t="s">
        <v>5490</v>
      </c>
      <c r="M215" s="684">
        <v>10.5</v>
      </c>
      <c r="N215" s="685" t="s">
        <v>15710</v>
      </c>
      <c r="O215" s="684">
        <v>13200</v>
      </c>
      <c r="P215" s="427" t="s">
        <v>15779</v>
      </c>
      <c r="Q215" s="179">
        <v>6</v>
      </c>
      <c r="R215" s="180"/>
      <c r="S215" s="189">
        <v>2</v>
      </c>
      <c r="T215" s="189">
        <v>4</v>
      </c>
      <c r="U215" s="179">
        <v>1</v>
      </c>
      <c r="V215" s="179">
        <v>1</v>
      </c>
      <c r="W215" s="742">
        <v>12</v>
      </c>
      <c r="X215" s="184"/>
      <c r="Y215" s="184"/>
      <c r="Z215" s="184"/>
      <c r="AA215" s="184"/>
      <c r="AB215" s="220"/>
      <c r="AC215" s="183" t="s">
        <v>9025</v>
      </c>
      <c r="AD215" s="179" t="s">
        <v>7471</v>
      </c>
      <c r="AE215" s="179" t="s">
        <v>4247</v>
      </c>
      <c r="AF215" s="177">
        <v>0</v>
      </c>
      <c r="AG215" s="177">
        <v>0</v>
      </c>
      <c r="AH215" s="177">
        <v>0</v>
      </c>
      <c r="AI215" s="177">
        <v>0</v>
      </c>
      <c r="AJ215" s="177">
        <v>0</v>
      </c>
      <c r="AK215" s="177">
        <v>0</v>
      </c>
      <c r="AL215" s="383">
        <v>10</v>
      </c>
      <c r="AM215" s="177">
        <v>0</v>
      </c>
      <c r="AN215" s="177">
        <v>0</v>
      </c>
      <c r="AO215" s="182">
        <v>0</v>
      </c>
      <c r="AP215" s="180"/>
      <c r="AQ215" s="180"/>
      <c r="AR215" s="180"/>
      <c r="AS215" s="180"/>
      <c r="AT215" s="180"/>
      <c r="AU215" s="180"/>
      <c r="AV215" s="180"/>
      <c r="AW215" s="180"/>
      <c r="AX215" s="180"/>
      <c r="AY215" s="180"/>
      <c r="AZ215" s="180"/>
      <c r="BA215" s="180"/>
      <c r="BB215" s="180"/>
      <c r="BC215" s="180"/>
      <c r="BD215" s="180"/>
      <c r="BE215" s="180"/>
      <c r="BF215" s="180"/>
      <c r="BG215" s="180"/>
      <c r="BH215" s="176">
        <f t="shared" si="31"/>
        <v>10</v>
      </c>
      <c r="BI215" s="176">
        <f t="shared" si="32"/>
        <v>10</v>
      </c>
      <c r="BJ215" s="182" t="str">
        <f t="shared" si="35"/>
        <v>10 - 80</v>
      </c>
      <c r="BK215" s="176">
        <f t="shared" si="36"/>
        <v>45</v>
      </c>
      <c r="BL215" s="176">
        <f t="shared" si="37"/>
        <v>10</v>
      </c>
      <c r="BM215" s="533"/>
      <c r="BN215" s="185">
        <v>1500</v>
      </c>
      <c r="BO215" s="180">
        <v>14</v>
      </c>
      <c r="BP215" s="178">
        <f t="shared" si="33"/>
        <v>2130</v>
      </c>
      <c r="BQ215" s="420" t="str">
        <f t="shared" si="34"/>
        <v>VII</v>
      </c>
      <c r="BR215" s="185"/>
      <c r="BS215" s="464" t="s">
        <v>9546</v>
      </c>
    </row>
    <row r="216" spans="1:71" ht="25.5" x14ac:dyDescent="0.2">
      <c r="A216" s="696">
        <v>214</v>
      </c>
      <c r="B216" s="286" t="s">
        <v>5680</v>
      </c>
      <c r="C216" s="286" t="s">
        <v>5680</v>
      </c>
      <c r="D216" s="258" t="s">
        <v>5497</v>
      </c>
      <c r="E216" s="736">
        <v>1</v>
      </c>
      <c r="F216" s="736">
        <v>1</v>
      </c>
      <c r="G216" s="737">
        <v>12</v>
      </c>
      <c r="H216" s="305" t="s">
        <v>3486</v>
      </c>
      <c r="I216" s="207" t="s">
        <v>6878</v>
      </c>
      <c r="J216" s="279" t="s">
        <v>3397</v>
      </c>
      <c r="K216" s="179" t="s">
        <v>2707</v>
      </c>
      <c r="L216" s="427" t="s">
        <v>5490</v>
      </c>
      <c r="M216" s="684">
        <v>12</v>
      </c>
      <c r="N216" s="685" t="s">
        <v>15710</v>
      </c>
      <c r="O216" s="684">
        <v>14000</v>
      </c>
      <c r="P216" s="427" t="s">
        <v>15780</v>
      </c>
      <c r="Q216" s="179">
        <v>6</v>
      </c>
      <c r="R216" s="180"/>
      <c r="S216" s="189">
        <v>2</v>
      </c>
      <c r="T216" s="189">
        <v>4</v>
      </c>
      <c r="U216" s="179">
        <v>1</v>
      </c>
      <c r="V216" s="179">
        <v>1</v>
      </c>
      <c r="W216" s="742">
        <v>15</v>
      </c>
      <c r="X216" s="184"/>
      <c r="Y216" s="184"/>
      <c r="Z216" s="184"/>
      <c r="AA216" s="184"/>
      <c r="AB216" s="220"/>
      <c r="AC216" s="183" t="s">
        <v>9025</v>
      </c>
      <c r="AD216" s="179" t="s">
        <v>7471</v>
      </c>
      <c r="AE216" s="179" t="s">
        <v>4247</v>
      </c>
      <c r="AF216" s="177">
        <v>0</v>
      </c>
      <c r="AG216" s="177">
        <v>0</v>
      </c>
      <c r="AH216" s="177">
        <v>0</v>
      </c>
      <c r="AI216" s="177">
        <v>0</v>
      </c>
      <c r="AJ216" s="177">
        <v>0</v>
      </c>
      <c r="AK216" s="177">
        <v>0</v>
      </c>
      <c r="AL216" s="383">
        <v>11</v>
      </c>
      <c r="AM216" s="177">
        <v>0</v>
      </c>
      <c r="AN216" s="177">
        <v>0</v>
      </c>
      <c r="AO216" s="182">
        <v>0</v>
      </c>
      <c r="AP216" s="180"/>
      <c r="AQ216" s="180"/>
      <c r="AR216" s="180"/>
      <c r="AS216" s="180"/>
      <c r="AT216" s="180"/>
      <c r="AU216" s="180"/>
      <c r="AV216" s="180"/>
      <c r="AW216" s="180"/>
      <c r="AX216" s="180"/>
      <c r="AY216" s="180"/>
      <c r="AZ216" s="180"/>
      <c r="BA216" s="180"/>
      <c r="BB216" s="180"/>
      <c r="BC216" s="180"/>
      <c r="BD216" s="180"/>
      <c r="BE216" s="180"/>
      <c r="BF216" s="180"/>
      <c r="BG216" s="180"/>
      <c r="BH216" s="176">
        <f t="shared" si="31"/>
        <v>11</v>
      </c>
      <c r="BI216" s="176">
        <f t="shared" si="32"/>
        <v>10</v>
      </c>
      <c r="BJ216" s="182" t="str">
        <f t="shared" si="35"/>
        <v>11 - 88</v>
      </c>
      <c r="BK216" s="176">
        <f t="shared" si="36"/>
        <v>50</v>
      </c>
      <c r="BL216" s="176">
        <f t="shared" si="37"/>
        <v>11</v>
      </c>
      <c r="BM216" s="533"/>
      <c r="BN216" s="185">
        <v>2125</v>
      </c>
      <c r="BO216" s="180">
        <v>16</v>
      </c>
      <c r="BP216" s="178">
        <f t="shared" si="33"/>
        <v>2925</v>
      </c>
      <c r="BQ216" s="420" t="str">
        <f t="shared" si="34"/>
        <v>VII</v>
      </c>
      <c r="BR216" s="185"/>
      <c r="BS216" s="464" t="s">
        <v>9546</v>
      </c>
    </row>
    <row r="217" spans="1:71" ht="25.5" x14ac:dyDescent="0.2">
      <c r="A217" s="697">
        <v>215</v>
      </c>
      <c r="B217" s="286" t="s">
        <v>5920</v>
      </c>
      <c r="C217" s="286" t="s">
        <v>5920</v>
      </c>
      <c r="D217" s="258" t="s">
        <v>5497</v>
      </c>
      <c r="E217" s="736">
        <v>3358351</v>
      </c>
      <c r="F217" s="736">
        <v>20</v>
      </c>
      <c r="G217" s="737">
        <v>200</v>
      </c>
      <c r="H217" s="305" t="s">
        <v>7086</v>
      </c>
      <c r="I217" s="207" t="s">
        <v>635</v>
      </c>
      <c r="J217" s="279" t="s">
        <v>5253</v>
      </c>
      <c r="K217" s="179" t="s">
        <v>6797</v>
      </c>
      <c r="L217" s="427" t="s">
        <v>3491</v>
      </c>
      <c r="M217" s="684">
        <v>5.5</v>
      </c>
      <c r="N217" s="685" t="s">
        <v>15715</v>
      </c>
      <c r="O217" s="684">
        <v>130</v>
      </c>
      <c r="P217" s="427" t="s">
        <v>15758</v>
      </c>
      <c r="Q217" s="179">
        <v>5</v>
      </c>
      <c r="R217" s="180"/>
      <c r="S217" s="179">
        <v>13</v>
      </c>
      <c r="T217" s="179">
        <v>18</v>
      </c>
      <c r="U217" s="179">
        <v>4</v>
      </c>
      <c r="V217" s="179">
        <v>18</v>
      </c>
      <c r="W217" s="742">
        <v>12</v>
      </c>
      <c r="X217" s="184"/>
      <c r="Y217" s="184"/>
      <c r="Z217" s="184"/>
      <c r="AA217" s="184"/>
      <c r="AB217" s="220"/>
      <c r="AC217" s="183" t="s">
        <v>662</v>
      </c>
      <c r="AD217" s="179" t="s">
        <v>1090</v>
      </c>
      <c r="AE217" s="179" t="s">
        <v>4252</v>
      </c>
      <c r="AF217" s="177">
        <v>0</v>
      </c>
      <c r="AG217" s="177">
        <v>0</v>
      </c>
      <c r="AH217" s="177">
        <v>0</v>
      </c>
      <c r="AI217" s="177">
        <v>0</v>
      </c>
      <c r="AJ217" s="177">
        <v>0</v>
      </c>
      <c r="AK217" s="177">
        <v>0</v>
      </c>
      <c r="AL217" s="385">
        <v>1</v>
      </c>
      <c r="AM217" s="177">
        <v>0</v>
      </c>
      <c r="AN217" s="177">
        <v>0</v>
      </c>
      <c r="AO217" s="195">
        <v>1</v>
      </c>
      <c r="AP217" s="187"/>
      <c r="AQ217" s="187"/>
      <c r="AR217" s="187"/>
      <c r="AS217" s="187"/>
      <c r="AT217" s="187"/>
      <c r="AU217" s="187"/>
      <c r="AV217" s="187"/>
      <c r="AW217" s="187"/>
      <c r="AX217" s="187"/>
      <c r="AY217" s="187"/>
      <c r="AZ217" s="187"/>
      <c r="BA217" s="187"/>
      <c r="BB217" s="187"/>
      <c r="BC217" s="187"/>
      <c r="BD217" s="187"/>
      <c r="BE217" s="187"/>
      <c r="BF217" s="187"/>
      <c r="BG217" s="187"/>
      <c r="BH217" s="176">
        <f t="shared" si="31"/>
        <v>1.125</v>
      </c>
      <c r="BI217" s="176">
        <f t="shared" si="32"/>
        <v>18</v>
      </c>
      <c r="BJ217" s="182" t="str">
        <f t="shared" si="35"/>
        <v>2 - 9</v>
      </c>
      <c r="BK217" s="176">
        <f t="shared" si="36"/>
        <v>6</v>
      </c>
      <c r="BL217" s="176">
        <f t="shared" si="37"/>
        <v>1</v>
      </c>
      <c r="BM217" s="533"/>
      <c r="BN217" s="187">
        <v>14</v>
      </c>
      <c r="BO217" s="187">
        <v>1</v>
      </c>
      <c r="BP217" s="178">
        <f t="shared" si="33"/>
        <v>20</v>
      </c>
      <c r="BQ217" s="420" t="str">
        <f t="shared" si="34"/>
        <v>I</v>
      </c>
      <c r="BR217" s="185">
        <v>420</v>
      </c>
      <c r="BS217" s="464" t="s">
        <v>9550</v>
      </c>
    </row>
    <row r="218" spans="1:71" ht="38.25" x14ac:dyDescent="0.2">
      <c r="A218" s="696">
        <v>216</v>
      </c>
      <c r="B218" s="286" t="s">
        <v>5920</v>
      </c>
      <c r="C218" s="286" t="s">
        <v>663</v>
      </c>
      <c r="D218" s="258" t="s">
        <v>5497</v>
      </c>
      <c r="E218" s="736">
        <v>76708</v>
      </c>
      <c r="F218" s="736">
        <v>20</v>
      </c>
      <c r="G218" s="737">
        <v>200</v>
      </c>
      <c r="H218" s="305" t="s">
        <v>7086</v>
      </c>
      <c r="I218" s="207" t="s">
        <v>635</v>
      </c>
      <c r="J218" s="279" t="s">
        <v>5253</v>
      </c>
      <c r="K218" s="179" t="s">
        <v>6797</v>
      </c>
      <c r="L218" s="427" t="s">
        <v>3491</v>
      </c>
      <c r="M218" s="684">
        <v>5.5</v>
      </c>
      <c r="N218" s="685" t="s">
        <v>15715</v>
      </c>
      <c r="O218" s="684">
        <v>130</v>
      </c>
      <c r="P218" s="427" t="s">
        <v>15758</v>
      </c>
      <c r="Q218" s="179">
        <v>5</v>
      </c>
      <c r="R218" s="180"/>
      <c r="S218" s="179">
        <v>13</v>
      </c>
      <c r="T218" s="179">
        <v>18</v>
      </c>
      <c r="U218" s="179">
        <v>4</v>
      </c>
      <c r="V218" s="179">
        <v>18</v>
      </c>
      <c r="W218" s="742">
        <v>12</v>
      </c>
      <c r="X218" s="184"/>
      <c r="Y218" s="184"/>
      <c r="Z218" s="184"/>
      <c r="AA218" s="184"/>
      <c r="AB218" s="220"/>
      <c r="AC218" s="183" t="s">
        <v>8456</v>
      </c>
      <c r="AD218" s="179" t="s">
        <v>1090</v>
      </c>
      <c r="AE218" s="179" t="s">
        <v>4252</v>
      </c>
      <c r="AF218" s="177">
        <v>0</v>
      </c>
      <c r="AG218" s="177">
        <v>0</v>
      </c>
      <c r="AH218" s="177">
        <v>0</v>
      </c>
      <c r="AI218" s="177">
        <v>0</v>
      </c>
      <c r="AJ218" s="177">
        <v>0</v>
      </c>
      <c r="AK218" s="177">
        <v>0</v>
      </c>
      <c r="AL218" s="385">
        <v>0</v>
      </c>
      <c r="AM218" s="177">
        <v>2</v>
      </c>
      <c r="AN218" s="177">
        <v>0</v>
      </c>
      <c r="AO218" s="195">
        <v>0</v>
      </c>
      <c r="AP218" s="187"/>
      <c r="AQ218" s="187">
        <v>2</v>
      </c>
      <c r="AR218" s="187"/>
      <c r="AS218" s="187"/>
      <c r="AT218" s="187"/>
      <c r="AU218" s="187"/>
      <c r="AV218" s="187"/>
      <c r="AW218" s="187"/>
      <c r="AX218" s="187"/>
      <c r="AY218" s="187"/>
      <c r="AZ218" s="187"/>
      <c r="BA218" s="187"/>
      <c r="BB218" s="187"/>
      <c r="BC218" s="187"/>
      <c r="BD218" s="187"/>
      <c r="BE218" s="187"/>
      <c r="BF218" s="187"/>
      <c r="BG218" s="187"/>
      <c r="BH218" s="176" t="str">
        <f t="shared" si="31"/>
        <v>class level</v>
      </c>
      <c r="BI218" s="176">
        <f t="shared" si="32"/>
        <v>20</v>
      </c>
      <c r="BJ218" s="182" t="str">
        <f t="shared" si="35"/>
        <v>2 - 20</v>
      </c>
      <c r="BK218" s="176">
        <f t="shared" si="36"/>
        <v>11</v>
      </c>
      <c r="BL218" s="176">
        <f t="shared" si="37"/>
        <v>2</v>
      </c>
      <c r="BM218" s="535"/>
      <c r="BN218" s="187">
        <v>50</v>
      </c>
      <c r="BO218" s="187">
        <v>3</v>
      </c>
      <c r="BP218" s="178">
        <f t="shared" si="33"/>
        <v>83</v>
      </c>
      <c r="BQ218" s="420" t="str">
        <f t="shared" si="34"/>
        <v>II</v>
      </c>
      <c r="BR218" s="185">
        <v>420</v>
      </c>
      <c r="BS218" s="464" t="s">
        <v>9556</v>
      </c>
    </row>
    <row r="219" spans="1:71" ht="38.25" x14ac:dyDescent="0.2">
      <c r="A219" s="697">
        <v>217</v>
      </c>
      <c r="B219" s="286" t="s">
        <v>5920</v>
      </c>
      <c r="C219" s="286" t="s">
        <v>664</v>
      </c>
      <c r="D219" s="258" t="s">
        <v>5497</v>
      </c>
      <c r="E219" s="736">
        <v>76707</v>
      </c>
      <c r="F219" s="736">
        <v>20</v>
      </c>
      <c r="G219" s="737">
        <v>200</v>
      </c>
      <c r="H219" s="305" t="s">
        <v>7086</v>
      </c>
      <c r="I219" s="207" t="s">
        <v>635</v>
      </c>
      <c r="J219" s="279" t="s">
        <v>5253</v>
      </c>
      <c r="K219" s="179" t="s">
        <v>6797</v>
      </c>
      <c r="L219" s="427" t="s">
        <v>3491</v>
      </c>
      <c r="M219" s="684">
        <v>5.5</v>
      </c>
      <c r="N219" s="685" t="s">
        <v>15715</v>
      </c>
      <c r="O219" s="684">
        <v>130</v>
      </c>
      <c r="P219" s="427" t="s">
        <v>15758</v>
      </c>
      <c r="Q219" s="179">
        <v>5</v>
      </c>
      <c r="R219" s="180"/>
      <c r="S219" s="179">
        <v>13</v>
      </c>
      <c r="T219" s="179">
        <v>18</v>
      </c>
      <c r="U219" s="179">
        <v>4</v>
      </c>
      <c r="V219" s="179">
        <v>18</v>
      </c>
      <c r="W219" s="742">
        <v>12</v>
      </c>
      <c r="X219" s="184"/>
      <c r="Y219" s="184"/>
      <c r="Z219" s="184"/>
      <c r="AA219" s="184"/>
      <c r="AB219" s="220"/>
      <c r="AC219" s="183" t="s">
        <v>8457</v>
      </c>
      <c r="AD219" s="179" t="s">
        <v>1090</v>
      </c>
      <c r="AE219" s="179" t="s">
        <v>4252</v>
      </c>
      <c r="AF219" s="177">
        <v>0</v>
      </c>
      <c r="AG219" s="177">
        <v>0</v>
      </c>
      <c r="AH219" s="177">
        <v>0</v>
      </c>
      <c r="AI219" s="177">
        <v>0</v>
      </c>
      <c r="AJ219" s="177">
        <v>0</v>
      </c>
      <c r="AK219" s="177">
        <v>0</v>
      </c>
      <c r="AL219" s="385">
        <v>0</v>
      </c>
      <c r="AM219" s="177">
        <v>3</v>
      </c>
      <c r="AN219" s="177">
        <v>0</v>
      </c>
      <c r="AO219" s="195">
        <v>0</v>
      </c>
      <c r="AP219" s="187"/>
      <c r="AQ219" s="187">
        <v>3</v>
      </c>
      <c r="AR219" s="187"/>
      <c r="AS219" s="187"/>
      <c r="AT219" s="187"/>
      <c r="AU219" s="187"/>
      <c r="AV219" s="187"/>
      <c r="AW219" s="187"/>
      <c r="AX219" s="187"/>
      <c r="AY219" s="187"/>
      <c r="AZ219" s="187"/>
      <c r="BA219" s="187"/>
      <c r="BB219" s="187"/>
      <c r="BC219" s="187"/>
      <c r="BD219" s="187"/>
      <c r="BE219" s="187"/>
      <c r="BF219" s="187"/>
      <c r="BG219" s="187"/>
      <c r="BH219" s="176" t="str">
        <f t="shared" si="31"/>
        <v>class level</v>
      </c>
      <c r="BI219" s="176">
        <f t="shared" si="32"/>
        <v>18</v>
      </c>
      <c r="BJ219" s="182" t="str">
        <f t="shared" si="35"/>
        <v>3 - 30</v>
      </c>
      <c r="BK219" s="176">
        <f t="shared" si="36"/>
        <v>17</v>
      </c>
      <c r="BL219" s="176">
        <f t="shared" si="37"/>
        <v>3</v>
      </c>
      <c r="BM219" s="535"/>
      <c r="BN219" s="187">
        <v>85</v>
      </c>
      <c r="BO219" s="187">
        <v>4</v>
      </c>
      <c r="BP219" s="178">
        <f t="shared" si="33"/>
        <v>153</v>
      </c>
      <c r="BQ219" s="420" t="str">
        <f t="shared" si="34"/>
        <v>III</v>
      </c>
      <c r="BR219" s="187"/>
      <c r="BS219" s="464" t="s">
        <v>9556</v>
      </c>
    </row>
    <row r="220" spans="1:71" ht="38.25" x14ac:dyDescent="0.2">
      <c r="A220" s="696">
        <v>218</v>
      </c>
      <c r="B220" s="286" t="s">
        <v>5920</v>
      </c>
      <c r="C220" s="286" t="s">
        <v>665</v>
      </c>
      <c r="D220" s="258" t="s">
        <v>5497</v>
      </c>
      <c r="E220" s="736">
        <v>33932</v>
      </c>
      <c r="F220" s="736">
        <v>20</v>
      </c>
      <c r="G220" s="737">
        <v>200</v>
      </c>
      <c r="H220" s="305" t="s">
        <v>7086</v>
      </c>
      <c r="I220" s="207" t="s">
        <v>635</v>
      </c>
      <c r="J220" s="279" t="s">
        <v>5253</v>
      </c>
      <c r="K220" s="179" t="s">
        <v>6797</v>
      </c>
      <c r="L220" s="427" t="s">
        <v>3491</v>
      </c>
      <c r="M220" s="684">
        <v>5.5</v>
      </c>
      <c r="N220" s="685" t="s">
        <v>15715</v>
      </c>
      <c r="O220" s="684">
        <v>130</v>
      </c>
      <c r="P220" s="427" t="s">
        <v>15758</v>
      </c>
      <c r="Q220" s="179">
        <v>5</v>
      </c>
      <c r="R220" s="180"/>
      <c r="S220" s="179">
        <v>13</v>
      </c>
      <c r="T220" s="179">
        <v>18</v>
      </c>
      <c r="U220" s="179">
        <v>4</v>
      </c>
      <c r="V220" s="179">
        <v>18</v>
      </c>
      <c r="W220" s="742">
        <v>12</v>
      </c>
      <c r="X220" s="184"/>
      <c r="Y220" s="184"/>
      <c r="Z220" s="184"/>
      <c r="AA220" s="184"/>
      <c r="AB220" s="220"/>
      <c r="AC220" s="183" t="s">
        <v>1864</v>
      </c>
      <c r="AD220" s="179" t="s">
        <v>1090</v>
      </c>
      <c r="AE220" s="179" t="s">
        <v>4252</v>
      </c>
      <c r="AF220" s="177">
        <v>0</v>
      </c>
      <c r="AG220" s="177">
        <v>0</v>
      </c>
      <c r="AH220" s="177">
        <v>0</v>
      </c>
      <c r="AI220" s="177">
        <v>0</v>
      </c>
      <c r="AJ220" s="177">
        <v>0</v>
      </c>
      <c r="AK220" s="177">
        <v>0</v>
      </c>
      <c r="AL220" s="382">
        <v>0</v>
      </c>
      <c r="AM220" s="194">
        <v>4</v>
      </c>
      <c r="AN220" s="177">
        <v>0</v>
      </c>
      <c r="AO220" s="195">
        <v>0</v>
      </c>
      <c r="AP220" s="187"/>
      <c r="AQ220" s="187">
        <v>4</v>
      </c>
      <c r="AR220" s="187"/>
      <c r="AS220" s="187"/>
      <c r="AT220" s="187"/>
      <c r="AU220" s="187"/>
      <c r="AV220" s="187"/>
      <c r="AW220" s="187"/>
      <c r="AX220" s="187"/>
      <c r="AY220" s="187"/>
      <c r="AZ220" s="187"/>
      <c r="BA220" s="187"/>
      <c r="BB220" s="187"/>
      <c r="BC220" s="187"/>
      <c r="BD220" s="187"/>
      <c r="BE220" s="187"/>
      <c r="BF220" s="187"/>
      <c r="BG220" s="187"/>
      <c r="BH220" s="176" t="str">
        <f t="shared" si="31"/>
        <v>class level</v>
      </c>
      <c r="BI220" s="176">
        <f t="shared" si="32"/>
        <v>18</v>
      </c>
      <c r="BJ220" s="182" t="str">
        <f t="shared" si="35"/>
        <v>4 - 40</v>
      </c>
      <c r="BK220" s="176">
        <f t="shared" si="36"/>
        <v>22</v>
      </c>
      <c r="BL220" s="176">
        <f t="shared" si="37"/>
        <v>4</v>
      </c>
      <c r="BM220" s="535"/>
      <c r="BN220" s="187">
        <v>130</v>
      </c>
      <c r="BO220" s="187">
        <v>5</v>
      </c>
      <c r="BP220" s="178">
        <f t="shared" si="33"/>
        <v>240</v>
      </c>
      <c r="BQ220" s="420" t="str">
        <f t="shared" si="34"/>
        <v>III</v>
      </c>
      <c r="BR220" s="187"/>
      <c r="BS220" s="464" t="s">
        <v>9556</v>
      </c>
    </row>
    <row r="221" spans="1:71" ht="38.25" x14ac:dyDescent="0.2">
      <c r="A221" s="696">
        <v>219</v>
      </c>
      <c r="B221" s="286" t="s">
        <v>5920</v>
      </c>
      <c r="C221" s="286" t="s">
        <v>666</v>
      </c>
      <c r="D221" s="258" t="s">
        <v>5497</v>
      </c>
      <c r="E221" s="736">
        <v>15265</v>
      </c>
      <c r="F221" s="736">
        <v>20</v>
      </c>
      <c r="G221" s="737">
        <v>200</v>
      </c>
      <c r="H221" s="305" t="s">
        <v>7086</v>
      </c>
      <c r="I221" s="207" t="s">
        <v>635</v>
      </c>
      <c r="J221" s="279" t="s">
        <v>5253</v>
      </c>
      <c r="K221" s="179" t="s">
        <v>6797</v>
      </c>
      <c r="L221" s="427" t="s">
        <v>3491</v>
      </c>
      <c r="M221" s="684">
        <v>5.5</v>
      </c>
      <c r="N221" s="685" t="s">
        <v>15715</v>
      </c>
      <c r="O221" s="684">
        <v>130</v>
      </c>
      <c r="P221" s="427" t="s">
        <v>15758</v>
      </c>
      <c r="Q221" s="179">
        <v>5</v>
      </c>
      <c r="R221" s="180"/>
      <c r="S221" s="179">
        <v>13</v>
      </c>
      <c r="T221" s="179">
        <v>18</v>
      </c>
      <c r="U221" s="179">
        <v>4</v>
      </c>
      <c r="V221" s="179">
        <v>18</v>
      </c>
      <c r="W221" s="742">
        <v>12</v>
      </c>
      <c r="X221" s="184"/>
      <c r="Y221" s="184"/>
      <c r="Z221" s="184"/>
      <c r="AA221" s="184"/>
      <c r="AB221" s="220"/>
      <c r="AC221" s="183" t="s">
        <v>1865</v>
      </c>
      <c r="AD221" s="179" t="s">
        <v>1090</v>
      </c>
      <c r="AE221" s="179" t="s">
        <v>4252</v>
      </c>
      <c r="AF221" s="177">
        <v>0</v>
      </c>
      <c r="AG221" s="177">
        <v>0</v>
      </c>
      <c r="AH221" s="177">
        <v>0</v>
      </c>
      <c r="AI221" s="177">
        <v>0</v>
      </c>
      <c r="AJ221" s="177">
        <v>0</v>
      </c>
      <c r="AK221" s="177">
        <v>0</v>
      </c>
      <c r="AL221" s="382">
        <v>0</v>
      </c>
      <c r="AM221" s="194">
        <v>5</v>
      </c>
      <c r="AN221" s="177">
        <v>0</v>
      </c>
      <c r="AO221" s="195">
        <v>0</v>
      </c>
      <c r="AP221" s="187"/>
      <c r="AQ221" s="187">
        <v>5</v>
      </c>
      <c r="AR221" s="187"/>
      <c r="AS221" s="187"/>
      <c r="AT221" s="187"/>
      <c r="AU221" s="187"/>
      <c r="AV221" s="187"/>
      <c r="AW221" s="187"/>
      <c r="AX221" s="187"/>
      <c r="AY221" s="187"/>
      <c r="AZ221" s="187"/>
      <c r="BA221" s="187"/>
      <c r="BB221" s="187"/>
      <c r="BC221" s="187"/>
      <c r="BD221" s="187"/>
      <c r="BE221" s="187"/>
      <c r="BF221" s="187"/>
      <c r="BG221" s="187"/>
      <c r="BH221" s="176" t="str">
        <f t="shared" si="31"/>
        <v>class level</v>
      </c>
      <c r="BI221" s="176">
        <f t="shared" si="32"/>
        <v>16</v>
      </c>
      <c r="BJ221" s="182" t="str">
        <f t="shared" si="35"/>
        <v>5 - 50</v>
      </c>
      <c r="BK221" s="176">
        <f t="shared" si="36"/>
        <v>28</v>
      </c>
      <c r="BL221" s="176">
        <f t="shared" si="37"/>
        <v>5</v>
      </c>
      <c r="BM221" s="533"/>
      <c r="BN221" s="187">
        <v>225</v>
      </c>
      <c r="BO221" s="187">
        <v>6</v>
      </c>
      <c r="BP221" s="178">
        <f t="shared" si="33"/>
        <v>393</v>
      </c>
      <c r="BQ221" s="420" t="str">
        <f t="shared" si="34"/>
        <v>IV</v>
      </c>
      <c r="BR221" s="187"/>
      <c r="BS221" s="464" t="s">
        <v>9556</v>
      </c>
    </row>
    <row r="222" spans="1:71" ht="38.25" x14ac:dyDescent="0.2">
      <c r="A222" s="697">
        <v>220</v>
      </c>
      <c r="B222" s="286" t="s">
        <v>5920</v>
      </c>
      <c r="C222" s="286" t="s">
        <v>6237</v>
      </c>
      <c r="D222" s="258" t="s">
        <v>5497</v>
      </c>
      <c r="E222" s="736">
        <v>15265</v>
      </c>
      <c r="F222" s="736">
        <v>20</v>
      </c>
      <c r="G222" s="737">
        <v>200</v>
      </c>
      <c r="H222" s="305" t="s">
        <v>7086</v>
      </c>
      <c r="I222" s="207" t="s">
        <v>635</v>
      </c>
      <c r="J222" s="279" t="s">
        <v>5253</v>
      </c>
      <c r="K222" s="179" t="s">
        <v>6797</v>
      </c>
      <c r="L222" s="427" t="s">
        <v>3491</v>
      </c>
      <c r="M222" s="684">
        <v>5.5</v>
      </c>
      <c r="N222" s="685" t="s">
        <v>15715</v>
      </c>
      <c r="O222" s="684">
        <v>130</v>
      </c>
      <c r="P222" s="427" t="s">
        <v>15758</v>
      </c>
      <c r="Q222" s="179">
        <v>5</v>
      </c>
      <c r="R222" s="180"/>
      <c r="S222" s="179">
        <v>13</v>
      </c>
      <c r="T222" s="179">
        <v>18</v>
      </c>
      <c r="U222" s="179">
        <v>4</v>
      </c>
      <c r="V222" s="179">
        <v>18</v>
      </c>
      <c r="W222" s="742">
        <v>12</v>
      </c>
      <c r="X222" s="184"/>
      <c r="Y222" s="184"/>
      <c r="Z222" s="184"/>
      <c r="AA222" s="184"/>
      <c r="AB222" s="220"/>
      <c r="AC222" s="183" t="s">
        <v>1866</v>
      </c>
      <c r="AD222" s="179" t="s">
        <v>1090</v>
      </c>
      <c r="AE222" s="179" t="s">
        <v>4252</v>
      </c>
      <c r="AF222" s="177">
        <v>0</v>
      </c>
      <c r="AG222" s="177">
        <v>0</v>
      </c>
      <c r="AH222" s="177">
        <v>0</v>
      </c>
      <c r="AI222" s="177">
        <v>0</v>
      </c>
      <c r="AJ222" s="177">
        <v>0</v>
      </c>
      <c r="AK222" s="177">
        <v>0</v>
      </c>
      <c r="AL222" s="382">
        <v>0</v>
      </c>
      <c r="AM222" s="194">
        <v>6</v>
      </c>
      <c r="AN222" s="177">
        <v>0</v>
      </c>
      <c r="AO222" s="195">
        <v>0</v>
      </c>
      <c r="AP222" s="187"/>
      <c r="AQ222" s="187">
        <v>6</v>
      </c>
      <c r="AR222" s="187"/>
      <c r="AS222" s="187"/>
      <c r="AT222" s="187"/>
      <c r="AU222" s="187"/>
      <c r="AV222" s="187"/>
      <c r="AW222" s="187"/>
      <c r="AX222" s="187"/>
      <c r="AY222" s="187"/>
      <c r="AZ222" s="187"/>
      <c r="BA222" s="187"/>
      <c r="BB222" s="187"/>
      <c r="BC222" s="187"/>
      <c r="BD222" s="187"/>
      <c r="BE222" s="187"/>
      <c r="BF222" s="187"/>
      <c r="BG222" s="187"/>
      <c r="BH222" s="176" t="str">
        <f t="shared" si="31"/>
        <v>class level</v>
      </c>
      <c r="BI222" s="176">
        <f t="shared" si="32"/>
        <v>16</v>
      </c>
      <c r="BJ222" s="182" t="str">
        <f t="shared" si="35"/>
        <v>6 - 60</v>
      </c>
      <c r="BK222" s="176">
        <f t="shared" si="36"/>
        <v>33</v>
      </c>
      <c r="BL222" s="176">
        <f t="shared" si="37"/>
        <v>6</v>
      </c>
      <c r="BM222" s="533"/>
      <c r="BN222" s="187">
        <v>350</v>
      </c>
      <c r="BO222" s="187">
        <v>8</v>
      </c>
      <c r="BP222" s="178">
        <f t="shared" si="33"/>
        <v>614</v>
      </c>
      <c r="BQ222" s="420" t="str">
        <f t="shared" si="34"/>
        <v>V</v>
      </c>
      <c r="BR222" s="187"/>
      <c r="BS222" s="464" t="s">
        <v>9556</v>
      </c>
    </row>
    <row r="223" spans="1:71" ht="38.25" x14ac:dyDescent="0.2">
      <c r="A223" s="696">
        <v>221</v>
      </c>
      <c r="B223" s="286" t="s">
        <v>5920</v>
      </c>
      <c r="C223" s="286" t="s">
        <v>667</v>
      </c>
      <c r="D223" s="258" t="s">
        <v>5497</v>
      </c>
      <c r="E223" s="736">
        <v>33932</v>
      </c>
      <c r="F223" s="736">
        <v>20</v>
      </c>
      <c r="G223" s="737">
        <v>200</v>
      </c>
      <c r="H223" s="305" t="s">
        <v>7086</v>
      </c>
      <c r="I223" s="207" t="s">
        <v>635</v>
      </c>
      <c r="J223" s="279" t="s">
        <v>5253</v>
      </c>
      <c r="K223" s="179" t="s">
        <v>6797</v>
      </c>
      <c r="L223" s="427" t="s">
        <v>3491</v>
      </c>
      <c r="M223" s="684">
        <v>5.5</v>
      </c>
      <c r="N223" s="685" t="s">
        <v>15715</v>
      </c>
      <c r="O223" s="684">
        <v>130</v>
      </c>
      <c r="P223" s="427" t="s">
        <v>15758</v>
      </c>
      <c r="Q223" s="179">
        <v>5</v>
      </c>
      <c r="R223" s="180"/>
      <c r="S223" s="179">
        <v>13</v>
      </c>
      <c r="T223" s="179">
        <v>18</v>
      </c>
      <c r="U223" s="179">
        <v>4</v>
      </c>
      <c r="V223" s="179">
        <v>18</v>
      </c>
      <c r="W223" s="742">
        <v>12</v>
      </c>
      <c r="X223" s="184"/>
      <c r="Y223" s="184"/>
      <c r="Z223" s="184"/>
      <c r="AA223" s="184"/>
      <c r="AB223" s="220"/>
      <c r="AC223" s="183" t="s">
        <v>8459</v>
      </c>
      <c r="AD223" s="179" t="s">
        <v>1090</v>
      </c>
      <c r="AE223" s="179" t="s">
        <v>4252</v>
      </c>
      <c r="AF223" s="177">
        <v>0</v>
      </c>
      <c r="AG223" s="177">
        <v>0</v>
      </c>
      <c r="AH223" s="177">
        <v>1</v>
      </c>
      <c r="AI223" s="177">
        <v>0</v>
      </c>
      <c r="AJ223" s="177">
        <v>0</v>
      </c>
      <c r="AK223" s="177">
        <v>0</v>
      </c>
      <c r="AL223" s="385">
        <v>0</v>
      </c>
      <c r="AM223" s="177">
        <v>2</v>
      </c>
      <c r="AN223" s="177">
        <v>0</v>
      </c>
      <c r="AO223" s="195">
        <v>0</v>
      </c>
      <c r="AP223" s="187"/>
      <c r="AQ223" s="187">
        <v>2</v>
      </c>
      <c r="AR223" s="187"/>
      <c r="AS223" s="187"/>
      <c r="AT223" s="187"/>
      <c r="AU223" s="187"/>
      <c r="AV223" s="187"/>
      <c r="AW223" s="187"/>
      <c r="AX223" s="187"/>
      <c r="AY223" s="187"/>
      <c r="AZ223" s="187"/>
      <c r="BA223" s="187"/>
      <c r="BB223" s="187"/>
      <c r="BC223" s="187"/>
      <c r="BD223" s="187">
        <v>1</v>
      </c>
      <c r="BE223" s="187"/>
      <c r="BF223" s="187"/>
      <c r="BG223" s="187"/>
      <c r="BH223" s="176" t="str">
        <f t="shared" si="31"/>
        <v>class level</v>
      </c>
      <c r="BI223" s="176">
        <f t="shared" si="32"/>
        <v>20</v>
      </c>
      <c r="BJ223" s="182" t="str">
        <f t="shared" si="35"/>
        <v>3 - 12</v>
      </c>
      <c r="BK223" s="176">
        <f t="shared" si="36"/>
        <v>8</v>
      </c>
      <c r="BL223" s="176">
        <f t="shared" si="37"/>
        <v>2</v>
      </c>
      <c r="BM223" s="533"/>
      <c r="BN223" s="187">
        <v>85</v>
      </c>
      <c r="BO223" s="187">
        <v>4</v>
      </c>
      <c r="BP223" s="178">
        <f t="shared" si="33"/>
        <v>117</v>
      </c>
      <c r="BQ223" s="420" t="str">
        <f t="shared" si="34"/>
        <v>III</v>
      </c>
      <c r="BR223" s="185">
        <v>420</v>
      </c>
      <c r="BS223" s="464" t="s">
        <v>9562</v>
      </c>
    </row>
    <row r="224" spans="1:71" ht="38.25" x14ac:dyDescent="0.2">
      <c r="A224" s="697">
        <v>222</v>
      </c>
      <c r="B224" s="286" t="s">
        <v>5920</v>
      </c>
      <c r="C224" s="286" t="s">
        <v>668</v>
      </c>
      <c r="D224" s="258" t="s">
        <v>5497</v>
      </c>
      <c r="E224" s="736">
        <v>33932</v>
      </c>
      <c r="F224" s="736">
        <v>20</v>
      </c>
      <c r="G224" s="737">
        <v>200</v>
      </c>
      <c r="H224" s="305" t="s">
        <v>7086</v>
      </c>
      <c r="I224" s="207" t="s">
        <v>635</v>
      </c>
      <c r="J224" s="279" t="s">
        <v>5253</v>
      </c>
      <c r="K224" s="179" t="s">
        <v>6797</v>
      </c>
      <c r="L224" s="427" t="s">
        <v>3491</v>
      </c>
      <c r="M224" s="684">
        <v>5.5</v>
      </c>
      <c r="N224" s="685" t="s">
        <v>15715</v>
      </c>
      <c r="O224" s="684">
        <v>130</v>
      </c>
      <c r="P224" s="427" t="s">
        <v>15758</v>
      </c>
      <c r="Q224" s="179">
        <v>5</v>
      </c>
      <c r="R224" s="180"/>
      <c r="S224" s="179">
        <v>13</v>
      </c>
      <c r="T224" s="179">
        <v>18</v>
      </c>
      <c r="U224" s="179">
        <v>4</v>
      </c>
      <c r="V224" s="179">
        <v>18</v>
      </c>
      <c r="W224" s="742">
        <v>12</v>
      </c>
      <c r="X224" s="184"/>
      <c r="Y224" s="184"/>
      <c r="Z224" s="184"/>
      <c r="AA224" s="184"/>
      <c r="AB224" s="220"/>
      <c r="AC224" s="183" t="s">
        <v>8458</v>
      </c>
      <c r="AD224" s="179" t="s">
        <v>1090</v>
      </c>
      <c r="AE224" s="179" t="s">
        <v>4252</v>
      </c>
      <c r="AF224" s="177">
        <v>0</v>
      </c>
      <c r="AG224" s="177">
        <v>0</v>
      </c>
      <c r="AH224" s="177">
        <v>2</v>
      </c>
      <c r="AI224" s="177">
        <v>0</v>
      </c>
      <c r="AJ224" s="177">
        <v>0</v>
      </c>
      <c r="AK224" s="177">
        <v>0</v>
      </c>
      <c r="AL224" s="385">
        <v>0</v>
      </c>
      <c r="AM224" s="177">
        <v>3</v>
      </c>
      <c r="AN224" s="177">
        <v>0</v>
      </c>
      <c r="AO224" s="195">
        <v>0</v>
      </c>
      <c r="AP224" s="187"/>
      <c r="AQ224" s="187">
        <v>3</v>
      </c>
      <c r="AR224" s="187"/>
      <c r="AS224" s="187"/>
      <c r="AT224" s="187"/>
      <c r="AU224" s="187"/>
      <c r="AV224" s="187"/>
      <c r="AW224" s="187"/>
      <c r="AX224" s="187"/>
      <c r="AY224" s="187"/>
      <c r="AZ224" s="187"/>
      <c r="BA224" s="187"/>
      <c r="BB224" s="187"/>
      <c r="BC224" s="187"/>
      <c r="BD224" s="187">
        <v>2</v>
      </c>
      <c r="BE224" s="187"/>
      <c r="BF224" s="187"/>
      <c r="BG224" s="187"/>
      <c r="BH224" s="176" t="str">
        <f t="shared" si="31"/>
        <v>class level</v>
      </c>
      <c r="BI224" s="176">
        <f t="shared" si="32"/>
        <v>18</v>
      </c>
      <c r="BJ224" s="182" t="str">
        <f t="shared" si="35"/>
        <v>5 - 19</v>
      </c>
      <c r="BK224" s="176">
        <f t="shared" si="36"/>
        <v>12</v>
      </c>
      <c r="BL224" s="176">
        <f t="shared" si="37"/>
        <v>3</v>
      </c>
      <c r="BM224" s="533"/>
      <c r="BN224" s="187">
        <v>130</v>
      </c>
      <c r="BO224" s="187">
        <v>5</v>
      </c>
      <c r="BP224" s="178">
        <f t="shared" si="33"/>
        <v>190</v>
      </c>
      <c r="BQ224" s="420" t="str">
        <f t="shared" si="34"/>
        <v>III</v>
      </c>
      <c r="BR224" s="185">
        <v>420</v>
      </c>
      <c r="BS224" s="464" t="s">
        <v>9562</v>
      </c>
    </row>
    <row r="225" spans="1:71" ht="38.25" x14ac:dyDescent="0.2">
      <c r="A225" s="696">
        <v>223</v>
      </c>
      <c r="B225" s="286" t="s">
        <v>5920</v>
      </c>
      <c r="C225" s="286" t="s">
        <v>669</v>
      </c>
      <c r="D225" s="258" t="s">
        <v>5497</v>
      </c>
      <c r="E225" s="736">
        <v>96701</v>
      </c>
      <c r="F225" s="736">
        <v>20</v>
      </c>
      <c r="G225" s="737">
        <v>200</v>
      </c>
      <c r="H225" s="305" t="s">
        <v>7086</v>
      </c>
      <c r="I225" s="207" t="s">
        <v>635</v>
      </c>
      <c r="J225" s="279" t="s">
        <v>5253</v>
      </c>
      <c r="K225" s="179" t="s">
        <v>6797</v>
      </c>
      <c r="L225" s="427" t="s">
        <v>3491</v>
      </c>
      <c r="M225" s="684">
        <v>5.5</v>
      </c>
      <c r="N225" s="685" t="s">
        <v>15715</v>
      </c>
      <c r="O225" s="684">
        <v>130</v>
      </c>
      <c r="P225" s="427" t="s">
        <v>15758</v>
      </c>
      <c r="Q225" s="179">
        <v>5</v>
      </c>
      <c r="R225" s="180"/>
      <c r="S225" s="179">
        <v>13</v>
      </c>
      <c r="T225" s="179">
        <v>18</v>
      </c>
      <c r="U225" s="179">
        <v>4</v>
      </c>
      <c r="V225" s="179">
        <v>18</v>
      </c>
      <c r="W225" s="742">
        <v>12</v>
      </c>
      <c r="X225" s="184"/>
      <c r="Y225" s="184"/>
      <c r="Z225" s="184"/>
      <c r="AA225" s="184"/>
      <c r="AB225" s="220"/>
      <c r="AC225" s="183" t="s">
        <v>1975</v>
      </c>
      <c r="AD225" s="179" t="s">
        <v>1090</v>
      </c>
      <c r="AE225" s="179" t="s">
        <v>4252</v>
      </c>
      <c r="AF225" s="177">
        <v>0</v>
      </c>
      <c r="AG225" s="177">
        <v>0</v>
      </c>
      <c r="AH225" s="177">
        <v>5</v>
      </c>
      <c r="AI225" s="177">
        <v>0</v>
      </c>
      <c r="AJ225" s="177">
        <v>0</v>
      </c>
      <c r="AK225" s="177">
        <v>0</v>
      </c>
      <c r="AL225" s="385">
        <v>0</v>
      </c>
      <c r="AM225" s="177">
        <v>4</v>
      </c>
      <c r="AN225" s="177">
        <v>0</v>
      </c>
      <c r="AO225" s="195">
        <v>0</v>
      </c>
      <c r="AP225" s="187"/>
      <c r="AQ225" s="187">
        <v>4</v>
      </c>
      <c r="AR225" s="187"/>
      <c r="AS225" s="187"/>
      <c r="AT225" s="187"/>
      <c r="AU225" s="187"/>
      <c r="AV225" s="187"/>
      <c r="AW225" s="187"/>
      <c r="AX225" s="187"/>
      <c r="AY225" s="187"/>
      <c r="AZ225" s="187"/>
      <c r="BA225" s="187"/>
      <c r="BB225" s="187"/>
      <c r="BC225" s="187"/>
      <c r="BD225" s="187">
        <v>5</v>
      </c>
      <c r="BE225" s="187"/>
      <c r="BF225" s="187"/>
      <c r="BG225" s="187"/>
      <c r="BH225" s="176" t="str">
        <f t="shared" si="31"/>
        <v>class level</v>
      </c>
      <c r="BI225" s="176">
        <f t="shared" si="32"/>
        <v>18</v>
      </c>
      <c r="BJ225" s="182" t="str">
        <f t="shared" si="35"/>
        <v>9 - 30</v>
      </c>
      <c r="BK225" s="176">
        <f t="shared" si="36"/>
        <v>20</v>
      </c>
      <c r="BL225" s="176">
        <f t="shared" si="37"/>
        <v>5</v>
      </c>
      <c r="BM225" s="533"/>
      <c r="BN225" s="187">
        <v>810</v>
      </c>
      <c r="BO225" s="187">
        <v>4</v>
      </c>
      <c r="BP225" s="178">
        <f t="shared" si="33"/>
        <v>890</v>
      </c>
      <c r="BQ225" s="420" t="str">
        <f t="shared" si="34"/>
        <v>VI</v>
      </c>
      <c r="BR225" s="185">
        <v>420</v>
      </c>
      <c r="BS225" s="464" t="s">
        <v>9567</v>
      </c>
    </row>
    <row r="226" spans="1:71" ht="38.25" x14ac:dyDescent="0.2">
      <c r="A226" s="696">
        <v>224</v>
      </c>
      <c r="B226" s="286" t="s">
        <v>5920</v>
      </c>
      <c r="C226" s="286" t="s">
        <v>670</v>
      </c>
      <c r="D226" s="258" t="s">
        <v>5497</v>
      </c>
      <c r="E226" s="736">
        <v>15265</v>
      </c>
      <c r="F226" s="736">
        <v>20</v>
      </c>
      <c r="G226" s="737">
        <v>200</v>
      </c>
      <c r="H226" s="305" t="s">
        <v>7086</v>
      </c>
      <c r="I226" s="207" t="s">
        <v>635</v>
      </c>
      <c r="J226" s="279" t="s">
        <v>5253</v>
      </c>
      <c r="K226" s="179" t="s">
        <v>6797</v>
      </c>
      <c r="L226" s="427" t="s">
        <v>3491</v>
      </c>
      <c r="M226" s="684">
        <v>5.5</v>
      </c>
      <c r="N226" s="685" t="s">
        <v>15715</v>
      </c>
      <c r="O226" s="684">
        <v>130</v>
      </c>
      <c r="P226" s="427" t="s">
        <v>15758</v>
      </c>
      <c r="Q226" s="179">
        <v>5</v>
      </c>
      <c r="R226" s="180"/>
      <c r="S226" s="179">
        <v>13</v>
      </c>
      <c r="T226" s="179">
        <v>18</v>
      </c>
      <c r="U226" s="179">
        <v>4</v>
      </c>
      <c r="V226" s="179">
        <v>18</v>
      </c>
      <c r="W226" s="742">
        <v>12</v>
      </c>
      <c r="X226" s="184"/>
      <c r="Y226" s="184"/>
      <c r="Z226" s="184"/>
      <c r="AA226" s="184"/>
      <c r="AB226" s="220"/>
      <c r="AC226" s="183" t="s">
        <v>1976</v>
      </c>
      <c r="AD226" s="179" t="s">
        <v>1090</v>
      </c>
      <c r="AE226" s="179" t="s">
        <v>4252</v>
      </c>
      <c r="AF226" s="177">
        <v>0</v>
      </c>
      <c r="AG226" s="177">
        <v>0</v>
      </c>
      <c r="AH226" s="177">
        <v>7</v>
      </c>
      <c r="AI226" s="177">
        <v>0</v>
      </c>
      <c r="AJ226" s="177">
        <v>0</v>
      </c>
      <c r="AK226" s="177">
        <v>0</v>
      </c>
      <c r="AL226" s="385">
        <v>0</v>
      </c>
      <c r="AM226" s="177">
        <v>4</v>
      </c>
      <c r="AN226" s="177">
        <v>0</v>
      </c>
      <c r="AO226" s="195">
        <v>0</v>
      </c>
      <c r="AP226" s="187"/>
      <c r="AQ226" s="187">
        <v>4</v>
      </c>
      <c r="AR226" s="187"/>
      <c r="AS226" s="187"/>
      <c r="AT226" s="187"/>
      <c r="AU226" s="187"/>
      <c r="AV226" s="187"/>
      <c r="AW226" s="187"/>
      <c r="AX226" s="187"/>
      <c r="AY226" s="187"/>
      <c r="AZ226" s="187"/>
      <c r="BA226" s="187"/>
      <c r="BB226" s="187"/>
      <c r="BC226" s="187"/>
      <c r="BD226" s="187">
        <v>7</v>
      </c>
      <c r="BE226" s="187"/>
      <c r="BF226" s="187"/>
      <c r="BG226" s="187"/>
      <c r="BH226" s="176" t="str">
        <f t="shared" si="31"/>
        <v>class level</v>
      </c>
      <c r="BI226" s="176">
        <f t="shared" si="32"/>
        <v>18</v>
      </c>
      <c r="BJ226" s="182" t="str">
        <f t="shared" si="35"/>
        <v>11 - 34</v>
      </c>
      <c r="BK226" s="176">
        <f t="shared" si="36"/>
        <v>23</v>
      </c>
      <c r="BL226" s="176">
        <f t="shared" si="37"/>
        <v>7</v>
      </c>
      <c r="BM226" s="533"/>
      <c r="BN226" s="187">
        <v>1290</v>
      </c>
      <c r="BO226" s="187">
        <v>5</v>
      </c>
      <c r="BP226" s="178">
        <f t="shared" si="33"/>
        <v>1405</v>
      </c>
      <c r="BQ226" s="420" t="str">
        <f t="shared" si="34"/>
        <v>VII</v>
      </c>
      <c r="BR226" s="185">
        <v>420</v>
      </c>
      <c r="BS226" s="464" t="s">
        <v>9567</v>
      </c>
    </row>
    <row r="227" spans="1:71" ht="38.25" x14ac:dyDescent="0.2">
      <c r="A227" s="697">
        <v>225</v>
      </c>
      <c r="B227" s="286" t="s">
        <v>5920</v>
      </c>
      <c r="C227" s="286" t="s">
        <v>671</v>
      </c>
      <c r="D227" s="258" t="s">
        <v>5497</v>
      </c>
      <c r="E227" s="736">
        <v>24174</v>
      </c>
      <c r="F227" s="736">
        <v>20</v>
      </c>
      <c r="G227" s="737">
        <v>200</v>
      </c>
      <c r="H227" s="305" t="s">
        <v>7086</v>
      </c>
      <c r="I227" s="207" t="s">
        <v>635</v>
      </c>
      <c r="J227" s="279" t="s">
        <v>5253</v>
      </c>
      <c r="K227" s="179" t="s">
        <v>6797</v>
      </c>
      <c r="L227" s="427" t="s">
        <v>3491</v>
      </c>
      <c r="M227" s="684">
        <v>5.5</v>
      </c>
      <c r="N227" s="685" t="s">
        <v>15715</v>
      </c>
      <c r="O227" s="684">
        <v>130</v>
      </c>
      <c r="P227" s="427" t="s">
        <v>15758</v>
      </c>
      <c r="Q227" s="179">
        <v>5</v>
      </c>
      <c r="R227" s="180"/>
      <c r="S227" s="179">
        <v>13</v>
      </c>
      <c r="T227" s="179">
        <v>18</v>
      </c>
      <c r="U227" s="179">
        <v>4</v>
      </c>
      <c r="V227" s="179">
        <v>18</v>
      </c>
      <c r="W227" s="742">
        <v>12</v>
      </c>
      <c r="X227" s="184"/>
      <c r="Y227" s="184"/>
      <c r="Z227" s="184"/>
      <c r="AA227" s="184"/>
      <c r="AB227" s="220"/>
      <c r="AC227" s="183" t="s">
        <v>1977</v>
      </c>
      <c r="AD227" s="179" t="s">
        <v>1090</v>
      </c>
      <c r="AE227" s="179" t="s">
        <v>4252</v>
      </c>
      <c r="AF227" s="177">
        <v>0</v>
      </c>
      <c r="AG227" s="177">
        <v>0</v>
      </c>
      <c r="AH227" s="177">
        <v>8</v>
      </c>
      <c r="AI227" s="177">
        <v>0</v>
      </c>
      <c r="AJ227" s="177">
        <v>0</v>
      </c>
      <c r="AK227" s="177">
        <v>0</v>
      </c>
      <c r="AL227" s="385">
        <v>0</v>
      </c>
      <c r="AM227" s="177">
        <v>4</v>
      </c>
      <c r="AN227" s="177">
        <v>0</v>
      </c>
      <c r="AO227" s="195">
        <v>0</v>
      </c>
      <c r="AP227" s="187"/>
      <c r="AQ227" s="187">
        <v>4</v>
      </c>
      <c r="AR227" s="187"/>
      <c r="AS227" s="187"/>
      <c r="AT227" s="187"/>
      <c r="AU227" s="187"/>
      <c r="AV227" s="187"/>
      <c r="AW227" s="187"/>
      <c r="AX227" s="187"/>
      <c r="AY227" s="187"/>
      <c r="AZ227" s="187"/>
      <c r="BA227" s="187"/>
      <c r="BB227" s="187"/>
      <c r="BC227" s="187"/>
      <c r="BD227" s="187">
        <v>8</v>
      </c>
      <c r="BE227" s="187"/>
      <c r="BF227" s="187"/>
      <c r="BG227" s="187"/>
      <c r="BH227" s="176" t="str">
        <f t="shared" si="31"/>
        <v>class level</v>
      </c>
      <c r="BI227" s="176">
        <f t="shared" si="32"/>
        <v>18</v>
      </c>
      <c r="BJ227" s="182" t="str">
        <f t="shared" si="35"/>
        <v>12 - 36</v>
      </c>
      <c r="BK227" s="176">
        <f t="shared" si="36"/>
        <v>24</v>
      </c>
      <c r="BL227" s="176">
        <f t="shared" si="37"/>
        <v>8</v>
      </c>
      <c r="BM227" s="533"/>
      <c r="BN227" s="187">
        <v>1290</v>
      </c>
      <c r="BO227" s="187">
        <v>5</v>
      </c>
      <c r="BP227" s="178">
        <f t="shared" si="33"/>
        <v>1410</v>
      </c>
      <c r="BQ227" s="420" t="str">
        <f t="shared" si="34"/>
        <v>VII</v>
      </c>
      <c r="BR227" s="185">
        <v>420</v>
      </c>
      <c r="BS227" s="464" t="s">
        <v>9567</v>
      </c>
    </row>
    <row r="228" spans="1:71" ht="38.25" x14ac:dyDescent="0.2">
      <c r="A228" s="696">
        <v>226</v>
      </c>
      <c r="B228" s="286" t="s">
        <v>5920</v>
      </c>
      <c r="C228" s="286" t="s">
        <v>8460</v>
      </c>
      <c r="D228" s="258" t="s">
        <v>5497</v>
      </c>
      <c r="E228" s="736">
        <v>1</v>
      </c>
      <c r="F228" s="736">
        <v>20</v>
      </c>
      <c r="G228" s="737">
        <v>200</v>
      </c>
      <c r="H228" s="305" t="s">
        <v>7086</v>
      </c>
      <c r="I228" s="207" t="s">
        <v>635</v>
      </c>
      <c r="J228" s="279" t="s">
        <v>5253</v>
      </c>
      <c r="K228" s="179" t="s">
        <v>6797</v>
      </c>
      <c r="L228" s="427" t="s">
        <v>3491</v>
      </c>
      <c r="M228" s="684">
        <v>5.5</v>
      </c>
      <c r="N228" s="685" t="s">
        <v>15715</v>
      </c>
      <c r="O228" s="684">
        <v>130</v>
      </c>
      <c r="P228" s="427" t="s">
        <v>15758</v>
      </c>
      <c r="Q228" s="179">
        <v>5</v>
      </c>
      <c r="R228" s="180"/>
      <c r="S228" s="179">
        <v>13</v>
      </c>
      <c r="T228" s="179">
        <v>18</v>
      </c>
      <c r="U228" s="179">
        <v>4</v>
      </c>
      <c r="V228" s="179">
        <v>18</v>
      </c>
      <c r="W228" s="742">
        <v>12</v>
      </c>
      <c r="X228" s="184"/>
      <c r="Y228" s="184"/>
      <c r="Z228" s="184"/>
      <c r="AA228" s="184"/>
      <c r="AB228" s="220"/>
      <c r="AC228" s="183" t="s">
        <v>3115</v>
      </c>
      <c r="AD228" s="179" t="s">
        <v>1090</v>
      </c>
      <c r="AE228" s="179" t="s">
        <v>4252</v>
      </c>
      <c r="AF228" s="177">
        <v>0</v>
      </c>
      <c r="AG228" s="177">
        <v>0</v>
      </c>
      <c r="AH228" s="177">
        <v>9</v>
      </c>
      <c r="AI228" s="177">
        <v>0</v>
      </c>
      <c r="AJ228" s="177">
        <v>0</v>
      </c>
      <c r="AK228" s="177">
        <v>0</v>
      </c>
      <c r="AL228" s="385">
        <v>0</v>
      </c>
      <c r="AM228" s="177">
        <v>6</v>
      </c>
      <c r="AN228" s="177">
        <v>0</v>
      </c>
      <c r="AO228" s="195">
        <v>0</v>
      </c>
      <c r="AP228" s="187"/>
      <c r="AQ228" s="187">
        <v>6</v>
      </c>
      <c r="AR228" s="187"/>
      <c r="AS228" s="187"/>
      <c r="AT228" s="187"/>
      <c r="AU228" s="187"/>
      <c r="AV228" s="187"/>
      <c r="AW228" s="187"/>
      <c r="AX228" s="187"/>
      <c r="AY228" s="187"/>
      <c r="AZ228" s="187"/>
      <c r="BA228" s="187"/>
      <c r="BB228" s="187"/>
      <c r="BC228" s="187"/>
      <c r="BD228" s="187">
        <v>9</v>
      </c>
      <c r="BE228" s="187"/>
      <c r="BF228" s="187"/>
      <c r="BG228" s="187"/>
      <c r="BH228" s="176" t="str">
        <f t="shared" si="31"/>
        <v>class level</v>
      </c>
      <c r="BI228" s="176">
        <f t="shared" si="32"/>
        <v>16</v>
      </c>
      <c r="BJ228" s="182" t="str">
        <f t="shared" si="35"/>
        <v>15 - 48</v>
      </c>
      <c r="BK228" s="176">
        <f t="shared" si="36"/>
        <v>32</v>
      </c>
      <c r="BL228" s="176">
        <f t="shared" si="37"/>
        <v>9</v>
      </c>
      <c r="BM228" s="533"/>
      <c r="BN228" s="187">
        <v>2400</v>
      </c>
      <c r="BO228" s="187">
        <v>6</v>
      </c>
      <c r="BP228" s="178">
        <f t="shared" si="33"/>
        <v>2592</v>
      </c>
      <c r="BQ228" s="420" t="str">
        <f t="shared" si="34"/>
        <v>VII</v>
      </c>
      <c r="BR228" s="185">
        <v>420</v>
      </c>
      <c r="BS228" s="464" t="s">
        <v>9567</v>
      </c>
    </row>
    <row r="229" spans="1:71" ht="38.25" x14ac:dyDescent="0.2">
      <c r="A229" s="697">
        <v>227</v>
      </c>
      <c r="B229" s="286" t="s">
        <v>5920</v>
      </c>
      <c r="C229" s="286" t="s">
        <v>672</v>
      </c>
      <c r="D229" s="258" t="s">
        <v>5497</v>
      </c>
      <c r="E229" s="736">
        <v>33932</v>
      </c>
      <c r="F229" s="736">
        <v>20</v>
      </c>
      <c r="G229" s="737">
        <v>200</v>
      </c>
      <c r="H229" s="305" t="s">
        <v>7086</v>
      </c>
      <c r="I229" s="207" t="s">
        <v>635</v>
      </c>
      <c r="J229" s="280" t="s">
        <v>1765</v>
      </c>
      <c r="K229" s="179" t="s">
        <v>6797</v>
      </c>
      <c r="L229" s="427" t="s">
        <v>3491</v>
      </c>
      <c r="M229" s="684">
        <v>5.5</v>
      </c>
      <c r="N229" s="685" t="s">
        <v>15715</v>
      </c>
      <c r="O229" s="684">
        <v>130</v>
      </c>
      <c r="P229" s="427" t="s">
        <v>15758</v>
      </c>
      <c r="Q229" s="179">
        <v>5</v>
      </c>
      <c r="R229" s="180"/>
      <c r="S229" s="179">
        <v>13</v>
      </c>
      <c r="T229" s="179">
        <v>18</v>
      </c>
      <c r="U229" s="179">
        <v>4</v>
      </c>
      <c r="V229" s="179">
        <v>18</v>
      </c>
      <c r="W229" s="742">
        <v>12</v>
      </c>
      <c r="X229" s="184"/>
      <c r="Y229" s="184"/>
      <c r="Z229" s="184"/>
      <c r="AA229" s="184"/>
      <c r="AB229" s="220"/>
      <c r="AC229" s="183" t="s">
        <v>3116</v>
      </c>
      <c r="AD229" s="179" t="s">
        <v>1090</v>
      </c>
      <c r="AE229" s="179" t="s">
        <v>4252</v>
      </c>
      <c r="AF229" s="177">
        <v>0</v>
      </c>
      <c r="AG229" s="177">
        <v>0</v>
      </c>
      <c r="AH229" s="177">
        <v>2</v>
      </c>
      <c r="AI229" s="177">
        <v>0</v>
      </c>
      <c r="AJ229" s="177">
        <v>0</v>
      </c>
      <c r="AK229" s="177">
        <v>0</v>
      </c>
      <c r="AL229" s="385">
        <v>2</v>
      </c>
      <c r="AM229" s="177">
        <v>2</v>
      </c>
      <c r="AN229" s="177">
        <v>0</v>
      </c>
      <c r="AO229" s="195">
        <v>0</v>
      </c>
      <c r="AP229" s="187"/>
      <c r="AQ229" s="187">
        <v>2</v>
      </c>
      <c r="AR229" s="187"/>
      <c r="AS229" s="187"/>
      <c r="AT229" s="187"/>
      <c r="AU229" s="187"/>
      <c r="AV229" s="187"/>
      <c r="AW229" s="187">
        <v>2</v>
      </c>
      <c r="AX229" s="187"/>
      <c r="AY229" s="187"/>
      <c r="AZ229" s="187"/>
      <c r="BA229" s="187"/>
      <c r="BB229" s="187"/>
      <c r="BC229" s="187"/>
      <c r="BD229" s="187">
        <v>2</v>
      </c>
      <c r="BE229" s="187"/>
      <c r="BF229" s="187"/>
      <c r="BG229" s="187"/>
      <c r="BH229" s="176" t="str">
        <f t="shared" si="31"/>
        <v>class level</v>
      </c>
      <c r="BI229" s="176">
        <f t="shared" si="32"/>
        <v>20</v>
      </c>
      <c r="BJ229" s="182" t="str">
        <f t="shared" si="35"/>
        <v>6 - 15</v>
      </c>
      <c r="BK229" s="176">
        <f t="shared" si="36"/>
        <v>11</v>
      </c>
      <c r="BL229" s="176">
        <f t="shared" si="37"/>
        <v>2</v>
      </c>
      <c r="BM229" s="533"/>
      <c r="BN229" s="187">
        <v>260</v>
      </c>
      <c r="BO229" s="187">
        <v>2</v>
      </c>
      <c r="BP229" s="178">
        <f t="shared" si="33"/>
        <v>282</v>
      </c>
      <c r="BQ229" s="420" t="str">
        <f t="shared" si="34"/>
        <v>V</v>
      </c>
      <c r="BR229" s="185">
        <v>420</v>
      </c>
      <c r="BS229" s="464" t="s">
        <v>9563</v>
      </c>
    </row>
    <row r="230" spans="1:71" ht="38.25" x14ac:dyDescent="0.2">
      <c r="A230" s="696">
        <v>228</v>
      </c>
      <c r="B230" s="286" t="s">
        <v>5920</v>
      </c>
      <c r="C230" s="286" t="s">
        <v>673</v>
      </c>
      <c r="D230" s="258" t="s">
        <v>5497</v>
      </c>
      <c r="E230" s="736">
        <v>2</v>
      </c>
      <c r="F230" s="736">
        <v>20</v>
      </c>
      <c r="G230" s="737">
        <v>200</v>
      </c>
      <c r="H230" s="305" t="s">
        <v>7086</v>
      </c>
      <c r="I230" s="207" t="s">
        <v>635</v>
      </c>
      <c r="J230" s="280" t="s">
        <v>1765</v>
      </c>
      <c r="K230" s="179" t="s">
        <v>6797</v>
      </c>
      <c r="L230" s="427" t="s">
        <v>3491</v>
      </c>
      <c r="M230" s="684">
        <v>5.5</v>
      </c>
      <c r="N230" s="685" t="s">
        <v>15715</v>
      </c>
      <c r="O230" s="684">
        <v>130</v>
      </c>
      <c r="P230" s="427" t="s">
        <v>15758</v>
      </c>
      <c r="Q230" s="179">
        <v>5</v>
      </c>
      <c r="R230" s="180"/>
      <c r="S230" s="179">
        <v>13</v>
      </c>
      <c r="T230" s="179">
        <v>18</v>
      </c>
      <c r="U230" s="179">
        <v>4</v>
      </c>
      <c r="V230" s="179">
        <v>18</v>
      </c>
      <c r="W230" s="742">
        <v>12</v>
      </c>
      <c r="X230" s="184"/>
      <c r="Y230" s="184"/>
      <c r="Z230" s="184"/>
      <c r="AA230" s="184"/>
      <c r="AB230" s="220"/>
      <c r="AC230" s="183" t="s">
        <v>3117</v>
      </c>
      <c r="AD230" s="179" t="s">
        <v>1090</v>
      </c>
      <c r="AE230" s="179" t="s">
        <v>4252</v>
      </c>
      <c r="AF230" s="177">
        <v>0</v>
      </c>
      <c r="AG230" s="177">
        <v>0</v>
      </c>
      <c r="AH230" s="177">
        <v>3</v>
      </c>
      <c r="AI230" s="177">
        <v>0</v>
      </c>
      <c r="AJ230" s="177">
        <v>0</v>
      </c>
      <c r="AK230" s="177">
        <v>0</v>
      </c>
      <c r="AL230" s="385">
        <v>3</v>
      </c>
      <c r="AM230" s="177">
        <v>3</v>
      </c>
      <c r="AN230" s="177">
        <v>0</v>
      </c>
      <c r="AO230" s="195">
        <v>0</v>
      </c>
      <c r="AP230" s="187"/>
      <c r="AQ230" s="187">
        <v>3</v>
      </c>
      <c r="AR230" s="187"/>
      <c r="AS230" s="187"/>
      <c r="AT230" s="187"/>
      <c r="AU230" s="187"/>
      <c r="AV230" s="187"/>
      <c r="AW230" s="187">
        <v>3</v>
      </c>
      <c r="AX230" s="187"/>
      <c r="AY230" s="187"/>
      <c r="AZ230" s="187"/>
      <c r="BA230" s="187"/>
      <c r="BB230" s="187"/>
      <c r="BC230" s="187"/>
      <c r="BD230" s="187">
        <v>3</v>
      </c>
      <c r="BE230" s="187"/>
      <c r="BF230" s="187"/>
      <c r="BG230" s="187"/>
      <c r="BH230" s="176" t="str">
        <f t="shared" si="31"/>
        <v>class level</v>
      </c>
      <c r="BI230" s="176">
        <f t="shared" si="32"/>
        <v>18</v>
      </c>
      <c r="BJ230" s="182" t="str">
        <f t="shared" si="35"/>
        <v>9 - 22</v>
      </c>
      <c r="BK230" s="176">
        <f t="shared" si="36"/>
        <v>16</v>
      </c>
      <c r="BL230" s="176">
        <f t="shared" si="37"/>
        <v>3</v>
      </c>
      <c r="BM230" s="533"/>
      <c r="BN230" s="187">
        <v>485</v>
      </c>
      <c r="BO230" s="187">
        <v>3</v>
      </c>
      <c r="BP230" s="178">
        <f t="shared" si="33"/>
        <v>533</v>
      </c>
      <c r="BQ230" s="420" t="str">
        <f t="shared" si="34"/>
        <v>V</v>
      </c>
      <c r="BR230" s="185">
        <v>420</v>
      </c>
      <c r="BS230" s="464" t="s">
        <v>9563</v>
      </c>
    </row>
    <row r="231" spans="1:71" ht="38.25" x14ac:dyDescent="0.2">
      <c r="A231" s="696">
        <v>229</v>
      </c>
      <c r="B231" s="286" t="s">
        <v>5920</v>
      </c>
      <c r="C231" s="286" t="s">
        <v>674</v>
      </c>
      <c r="D231" s="258" t="s">
        <v>5497</v>
      </c>
      <c r="E231" s="736">
        <v>24174</v>
      </c>
      <c r="F231" s="736">
        <v>20</v>
      </c>
      <c r="G231" s="737">
        <v>200</v>
      </c>
      <c r="H231" s="305" t="s">
        <v>7086</v>
      </c>
      <c r="I231" s="207" t="s">
        <v>635</v>
      </c>
      <c r="J231" s="280" t="s">
        <v>1765</v>
      </c>
      <c r="K231" s="179" t="s">
        <v>6797</v>
      </c>
      <c r="L231" s="427" t="s">
        <v>3491</v>
      </c>
      <c r="M231" s="684">
        <v>5.5</v>
      </c>
      <c r="N231" s="685" t="s">
        <v>15715</v>
      </c>
      <c r="O231" s="684">
        <v>130</v>
      </c>
      <c r="P231" s="427" t="s">
        <v>15758</v>
      </c>
      <c r="Q231" s="179">
        <v>5</v>
      </c>
      <c r="R231" s="180"/>
      <c r="S231" s="179">
        <v>13</v>
      </c>
      <c r="T231" s="179">
        <v>18</v>
      </c>
      <c r="U231" s="179">
        <v>4</v>
      </c>
      <c r="V231" s="179">
        <v>18</v>
      </c>
      <c r="W231" s="742">
        <v>12</v>
      </c>
      <c r="X231" s="184"/>
      <c r="Y231" s="184"/>
      <c r="Z231" s="184"/>
      <c r="AA231" s="184"/>
      <c r="AB231" s="220"/>
      <c r="AC231" s="183" t="s">
        <v>3118</v>
      </c>
      <c r="AD231" s="179" t="s">
        <v>1090</v>
      </c>
      <c r="AE231" s="179" t="s">
        <v>4252</v>
      </c>
      <c r="AF231" s="177">
        <v>0</v>
      </c>
      <c r="AG231" s="177">
        <v>0</v>
      </c>
      <c r="AH231" s="177">
        <v>4</v>
      </c>
      <c r="AI231" s="177">
        <v>0</v>
      </c>
      <c r="AJ231" s="177">
        <v>0</v>
      </c>
      <c r="AK231" s="177">
        <v>0</v>
      </c>
      <c r="AL231" s="385">
        <v>4</v>
      </c>
      <c r="AM231" s="177">
        <v>4</v>
      </c>
      <c r="AN231" s="177">
        <v>0</v>
      </c>
      <c r="AO231" s="195">
        <v>0</v>
      </c>
      <c r="AP231" s="187"/>
      <c r="AQ231" s="187">
        <v>4</v>
      </c>
      <c r="AR231" s="187"/>
      <c r="AS231" s="187"/>
      <c r="AT231" s="187"/>
      <c r="AU231" s="187"/>
      <c r="AV231" s="187"/>
      <c r="AW231" s="187">
        <v>4</v>
      </c>
      <c r="AX231" s="187"/>
      <c r="AY231" s="187"/>
      <c r="AZ231" s="187"/>
      <c r="BA231" s="187"/>
      <c r="BB231" s="187"/>
      <c r="BC231" s="187"/>
      <c r="BD231" s="187">
        <v>4</v>
      </c>
      <c r="BE231" s="187"/>
      <c r="BF231" s="187"/>
      <c r="BG231" s="187"/>
      <c r="BH231" s="176" t="str">
        <f t="shared" si="31"/>
        <v>class level</v>
      </c>
      <c r="BI231" s="176">
        <f t="shared" si="32"/>
        <v>18</v>
      </c>
      <c r="BJ231" s="182" t="str">
        <f t="shared" si="35"/>
        <v>12 - 29</v>
      </c>
      <c r="BK231" s="176">
        <f t="shared" si="36"/>
        <v>21</v>
      </c>
      <c r="BL231" s="176">
        <f t="shared" si="37"/>
        <v>4</v>
      </c>
      <c r="BM231" s="533"/>
      <c r="BN231" s="187">
        <v>810</v>
      </c>
      <c r="BO231" s="187">
        <v>4</v>
      </c>
      <c r="BP231" s="178">
        <f t="shared" si="33"/>
        <v>894</v>
      </c>
      <c r="BQ231" s="420" t="str">
        <f t="shared" si="34"/>
        <v>VI</v>
      </c>
      <c r="BR231" s="185">
        <v>420</v>
      </c>
      <c r="BS231" s="464" t="s">
        <v>9563</v>
      </c>
    </row>
    <row r="232" spans="1:71" ht="38.25" x14ac:dyDescent="0.2">
      <c r="A232" s="697">
        <v>230</v>
      </c>
      <c r="B232" s="286" t="s">
        <v>5920</v>
      </c>
      <c r="C232" s="286" t="s">
        <v>675</v>
      </c>
      <c r="D232" s="258" t="s">
        <v>5497</v>
      </c>
      <c r="E232" s="736">
        <v>1</v>
      </c>
      <c r="F232" s="736">
        <v>20</v>
      </c>
      <c r="G232" s="737">
        <v>200</v>
      </c>
      <c r="H232" s="305" t="s">
        <v>7086</v>
      </c>
      <c r="I232" s="207" t="s">
        <v>635</v>
      </c>
      <c r="J232" s="280" t="s">
        <v>1765</v>
      </c>
      <c r="K232" s="179" t="s">
        <v>6797</v>
      </c>
      <c r="L232" s="427" t="s">
        <v>3491</v>
      </c>
      <c r="M232" s="684">
        <v>5.5</v>
      </c>
      <c r="N232" s="685" t="s">
        <v>15715</v>
      </c>
      <c r="O232" s="684">
        <v>130</v>
      </c>
      <c r="P232" s="427" t="s">
        <v>15758</v>
      </c>
      <c r="Q232" s="179">
        <v>5</v>
      </c>
      <c r="R232" s="180"/>
      <c r="S232" s="179">
        <v>13</v>
      </c>
      <c r="T232" s="179">
        <v>18</v>
      </c>
      <c r="U232" s="179">
        <v>4</v>
      </c>
      <c r="V232" s="179">
        <v>18</v>
      </c>
      <c r="W232" s="742">
        <v>12</v>
      </c>
      <c r="X232" s="184"/>
      <c r="Y232" s="184"/>
      <c r="Z232" s="184"/>
      <c r="AA232" s="184"/>
      <c r="AB232" s="220"/>
      <c r="AC232" s="419" t="s">
        <v>10130</v>
      </c>
      <c r="AD232" s="179" t="s">
        <v>1090</v>
      </c>
      <c r="AE232" s="179" t="s">
        <v>4252</v>
      </c>
      <c r="AF232" s="177">
        <v>0</v>
      </c>
      <c r="AG232" s="177">
        <v>0</v>
      </c>
      <c r="AH232" s="177">
        <v>6</v>
      </c>
      <c r="AI232" s="177">
        <v>0</v>
      </c>
      <c r="AJ232" s="177">
        <v>0</v>
      </c>
      <c r="AK232" s="177">
        <v>0</v>
      </c>
      <c r="AL232" s="385">
        <v>6</v>
      </c>
      <c r="AM232" s="177">
        <v>6</v>
      </c>
      <c r="AN232" s="177">
        <v>0</v>
      </c>
      <c r="AO232" s="195">
        <v>0</v>
      </c>
      <c r="AP232" s="187"/>
      <c r="AQ232" s="187">
        <v>6</v>
      </c>
      <c r="AR232" s="187"/>
      <c r="AS232" s="187"/>
      <c r="AT232" s="187"/>
      <c r="AU232" s="187"/>
      <c r="AV232" s="187"/>
      <c r="AW232" s="187">
        <v>6</v>
      </c>
      <c r="AX232" s="187"/>
      <c r="AY232" s="187"/>
      <c r="AZ232" s="187"/>
      <c r="BA232" s="187"/>
      <c r="BB232" s="187"/>
      <c r="BC232" s="187"/>
      <c r="BD232" s="187">
        <v>6</v>
      </c>
      <c r="BE232" s="187"/>
      <c r="BF232" s="187"/>
      <c r="BG232" s="187"/>
      <c r="BH232" s="176" t="str">
        <f t="shared" si="31"/>
        <v>class level</v>
      </c>
      <c r="BI232" s="176">
        <f t="shared" si="32"/>
        <v>16</v>
      </c>
      <c r="BJ232" s="182" t="str">
        <f t="shared" si="35"/>
        <v>18 - 44</v>
      </c>
      <c r="BK232" s="176">
        <f t="shared" si="36"/>
        <v>31</v>
      </c>
      <c r="BL232" s="176">
        <f t="shared" si="37"/>
        <v>6</v>
      </c>
      <c r="BM232" s="533"/>
      <c r="BN232" s="187">
        <v>1425</v>
      </c>
      <c r="BO232" s="187">
        <v>10</v>
      </c>
      <c r="BP232" s="178">
        <f t="shared" si="33"/>
        <v>1735</v>
      </c>
      <c r="BQ232" s="420" t="str">
        <f t="shared" si="34"/>
        <v>VII</v>
      </c>
      <c r="BR232" s="185">
        <v>420</v>
      </c>
      <c r="BS232" s="464" t="s">
        <v>9575</v>
      </c>
    </row>
    <row r="233" spans="1:71" x14ac:dyDescent="0.2">
      <c r="A233" s="696">
        <v>231</v>
      </c>
      <c r="B233" s="286" t="s">
        <v>5920</v>
      </c>
      <c r="C233" s="286" t="s">
        <v>6160</v>
      </c>
      <c r="D233" s="258" t="s">
        <v>5497</v>
      </c>
      <c r="E233" s="736">
        <v>69457</v>
      </c>
      <c r="F233" s="736">
        <v>1</v>
      </c>
      <c r="G233" s="737">
        <v>20</v>
      </c>
      <c r="H233" s="305" t="s">
        <v>3237</v>
      </c>
      <c r="I233" s="207" t="s">
        <v>2342</v>
      </c>
      <c r="J233" s="279" t="s">
        <v>3392</v>
      </c>
      <c r="K233" s="179" t="s">
        <v>6161</v>
      </c>
      <c r="L233" s="427" t="s">
        <v>3491</v>
      </c>
      <c r="M233" s="684">
        <v>20</v>
      </c>
      <c r="N233" s="685" t="s">
        <v>15766</v>
      </c>
      <c r="O233" s="684">
        <v>260</v>
      </c>
      <c r="P233" s="427" t="s">
        <v>15776</v>
      </c>
      <c r="Q233" s="179">
        <v>7</v>
      </c>
      <c r="R233" s="180"/>
      <c r="S233" s="189">
        <v>8</v>
      </c>
      <c r="T233" s="189">
        <v>10</v>
      </c>
      <c r="U233" s="189">
        <v>3</v>
      </c>
      <c r="V233" s="189">
        <v>12</v>
      </c>
      <c r="W233" s="742">
        <v>3</v>
      </c>
      <c r="X233" s="184">
        <v>48</v>
      </c>
      <c r="Y233" s="184"/>
      <c r="Z233" s="184"/>
      <c r="AA233" s="184"/>
      <c r="AB233" s="499" t="s">
        <v>3879</v>
      </c>
      <c r="AC233" s="186" t="s">
        <v>6164</v>
      </c>
      <c r="AD233" s="179" t="s">
        <v>6182</v>
      </c>
      <c r="AE233" s="179" t="s">
        <v>4247</v>
      </c>
      <c r="AF233" s="177">
        <v>0</v>
      </c>
      <c r="AG233" s="177">
        <v>0</v>
      </c>
      <c r="AH233" s="177">
        <v>0</v>
      </c>
      <c r="AI233" s="177">
        <v>0</v>
      </c>
      <c r="AJ233" s="177">
        <v>0</v>
      </c>
      <c r="AK233" s="177">
        <v>0</v>
      </c>
      <c r="AL233" s="383">
        <v>4</v>
      </c>
      <c r="AM233" s="177">
        <v>0</v>
      </c>
      <c r="AN233" s="177">
        <v>0</v>
      </c>
      <c r="AO233" s="182">
        <v>0</v>
      </c>
      <c r="AP233" s="180"/>
      <c r="AQ233" s="180"/>
      <c r="AR233" s="180"/>
      <c r="AS233" s="180"/>
      <c r="AT233" s="180"/>
      <c r="AU233" s="180"/>
      <c r="AV233" s="180"/>
      <c r="AW233" s="180"/>
      <c r="AX233" s="180"/>
      <c r="AY233" s="180"/>
      <c r="AZ233" s="180"/>
      <c r="BA233" s="180"/>
      <c r="BB233" s="180"/>
      <c r="BC233" s="180"/>
      <c r="BD233" s="180"/>
      <c r="BE233" s="180"/>
      <c r="BF233" s="180"/>
      <c r="BG233" s="180"/>
      <c r="BH233" s="176">
        <f t="shared" si="31"/>
        <v>4</v>
      </c>
      <c r="BI233" s="176">
        <f t="shared" si="32"/>
        <v>15</v>
      </c>
      <c r="BJ233" s="182" t="str">
        <f t="shared" si="35"/>
        <v>4 - 32</v>
      </c>
      <c r="BK233" s="176">
        <f t="shared" si="36"/>
        <v>18</v>
      </c>
      <c r="BL233" s="176">
        <f t="shared" si="37"/>
        <v>4</v>
      </c>
      <c r="BM233" s="533"/>
      <c r="BN233" s="185">
        <v>150</v>
      </c>
      <c r="BO233" s="180">
        <v>4</v>
      </c>
      <c r="BP233" s="178">
        <f t="shared" si="33"/>
        <v>222</v>
      </c>
      <c r="BQ233" s="420" t="str">
        <f t="shared" si="34"/>
        <v>III</v>
      </c>
      <c r="BR233" s="185"/>
      <c r="BS233" s="212" t="s">
        <v>3967</v>
      </c>
    </row>
    <row r="234" spans="1:71" ht="51" x14ac:dyDescent="0.2">
      <c r="A234" s="697">
        <v>232</v>
      </c>
      <c r="B234" s="286" t="s">
        <v>5920</v>
      </c>
      <c r="C234" s="286" t="s">
        <v>4142</v>
      </c>
      <c r="D234" s="258" t="s">
        <v>5497</v>
      </c>
      <c r="E234" s="736">
        <v>30530</v>
      </c>
      <c r="F234" s="736">
        <v>2</v>
      </c>
      <c r="G234" s="737">
        <v>5</v>
      </c>
      <c r="H234" s="305" t="s">
        <v>3962</v>
      </c>
      <c r="I234" s="207" t="s">
        <v>4143</v>
      </c>
      <c r="J234" s="279" t="s">
        <v>7177</v>
      </c>
      <c r="K234" s="179" t="s">
        <v>5490</v>
      </c>
      <c r="L234" s="427" t="s">
        <v>5490</v>
      </c>
      <c r="M234" s="684">
        <v>8</v>
      </c>
      <c r="N234" s="685" t="s">
        <v>15710</v>
      </c>
      <c r="O234" s="684">
        <v>1200</v>
      </c>
      <c r="P234" s="427" t="s">
        <v>15822</v>
      </c>
      <c r="Q234" s="179">
        <v>2</v>
      </c>
      <c r="R234" s="180"/>
      <c r="S234" s="189">
        <v>8</v>
      </c>
      <c r="T234" s="189">
        <v>10</v>
      </c>
      <c r="U234" s="189">
        <v>3</v>
      </c>
      <c r="V234" s="189">
        <v>12</v>
      </c>
      <c r="W234" s="742">
        <v>24</v>
      </c>
      <c r="X234" s="184"/>
      <c r="Y234" s="184"/>
      <c r="Z234" s="184"/>
      <c r="AA234" s="184"/>
      <c r="AB234" s="220"/>
      <c r="AC234" s="186" t="s">
        <v>3951</v>
      </c>
      <c r="AD234" s="179" t="s">
        <v>640</v>
      </c>
      <c r="AE234" s="179" t="s">
        <v>4252</v>
      </c>
      <c r="AF234" s="177">
        <v>0</v>
      </c>
      <c r="AG234" s="177">
        <v>0</v>
      </c>
      <c r="AH234" s="177">
        <v>0</v>
      </c>
      <c r="AI234" s="177">
        <v>0</v>
      </c>
      <c r="AJ234" s="177">
        <v>0</v>
      </c>
      <c r="AK234" s="177">
        <v>0</v>
      </c>
      <c r="AL234" s="383">
        <v>4</v>
      </c>
      <c r="AM234" s="177">
        <v>0</v>
      </c>
      <c r="AN234" s="177">
        <v>0</v>
      </c>
      <c r="AO234" s="182">
        <v>4</v>
      </c>
      <c r="AP234" s="180"/>
      <c r="AQ234" s="180"/>
      <c r="AR234" s="180"/>
      <c r="AS234" s="180"/>
      <c r="AT234" s="180"/>
      <c r="AU234" s="180"/>
      <c r="AV234" s="180"/>
      <c r="AW234" s="180"/>
      <c r="AX234" s="180"/>
      <c r="AY234" s="180"/>
      <c r="AZ234" s="180"/>
      <c r="BA234" s="180"/>
      <c r="BB234" s="180"/>
      <c r="BC234" s="180"/>
      <c r="BD234" s="180"/>
      <c r="BE234" s="180"/>
      <c r="BF234" s="180"/>
      <c r="BG234" s="180"/>
      <c r="BH234" s="176">
        <f t="shared" si="31"/>
        <v>5</v>
      </c>
      <c r="BI234" s="176">
        <f t="shared" si="32"/>
        <v>15</v>
      </c>
      <c r="BJ234" s="182" t="str">
        <f t="shared" si="35"/>
        <v>8 - 36</v>
      </c>
      <c r="BK234" s="176">
        <f t="shared" si="36"/>
        <v>22</v>
      </c>
      <c r="BL234" s="176">
        <f t="shared" si="37"/>
        <v>5</v>
      </c>
      <c r="BM234" s="533"/>
      <c r="BN234" s="185">
        <v>400</v>
      </c>
      <c r="BO234" s="180">
        <v>5</v>
      </c>
      <c r="BP234" s="178">
        <f t="shared" si="33"/>
        <v>510</v>
      </c>
      <c r="BQ234" s="420" t="str">
        <f t="shared" si="34"/>
        <v>V</v>
      </c>
      <c r="BR234" s="185"/>
      <c r="BS234" s="212" t="s">
        <v>3967</v>
      </c>
    </row>
    <row r="235" spans="1:71" ht="25.5" x14ac:dyDescent="0.2">
      <c r="A235" s="696">
        <v>233</v>
      </c>
      <c r="B235" s="286" t="s">
        <v>2617</v>
      </c>
      <c r="C235" s="286" t="s">
        <v>2617</v>
      </c>
      <c r="D235" s="258" t="s">
        <v>5497</v>
      </c>
      <c r="E235" s="736">
        <v>879.99999999999966</v>
      </c>
      <c r="F235" s="736">
        <v>20</v>
      </c>
      <c r="G235" s="737">
        <v>200</v>
      </c>
      <c r="H235" s="305" t="s">
        <v>7086</v>
      </c>
      <c r="I235" s="207" t="s">
        <v>635</v>
      </c>
      <c r="J235" s="279" t="s">
        <v>5253</v>
      </c>
      <c r="K235" s="179" t="s">
        <v>6797</v>
      </c>
      <c r="L235" s="427" t="s">
        <v>3491</v>
      </c>
      <c r="M235" s="684">
        <v>5</v>
      </c>
      <c r="N235" s="685" t="s">
        <v>15715</v>
      </c>
      <c r="O235" s="684">
        <v>100</v>
      </c>
      <c r="P235" s="427" t="s">
        <v>15783</v>
      </c>
      <c r="Q235" s="179">
        <v>6</v>
      </c>
      <c r="R235" s="180"/>
      <c r="S235" s="179">
        <v>13</v>
      </c>
      <c r="T235" s="179">
        <v>18</v>
      </c>
      <c r="U235" s="179">
        <v>4</v>
      </c>
      <c r="V235" s="179">
        <v>18</v>
      </c>
      <c r="W235" s="742">
        <v>12</v>
      </c>
      <c r="X235" s="184"/>
      <c r="Y235" s="184">
        <v>12</v>
      </c>
      <c r="Z235" s="184"/>
      <c r="AA235" s="184"/>
      <c r="AB235" s="220"/>
      <c r="AC235" s="183" t="s">
        <v>662</v>
      </c>
      <c r="AD235" s="179" t="s">
        <v>1090</v>
      </c>
      <c r="AE235" s="179" t="s">
        <v>4252</v>
      </c>
      <c r="AF235" s="177">
        <v>0</v>
      </c>
      <c r="AG235" s="177">
        <v>0</v>
      </c>
      <c r="AH235" s="177">
        <v>0</v>
      </c>
      <c r="AI235" s="177">
        <v>0</v>
      </c>
      <c r="AJ235" s="177">
        <v>0</v>
      </c>
      <c r="AK235" s="177">
        <v>0</v>
      </c>
      <c r="AL235" s="385">
        <v>1</v>
      </c>
      <c r="AM235" s="177">
        <v>0</v>
      </c>
      <c r="AN235" s="177">
        <v>0</v>
      </c>
      <c r="AO235" s="195">
        <v>1</v>
      </c>
      <c r="AP235" s="187"/>
      <c r="AQ235" s="187"/>
      <c r="AR235" s="187"/>
      <c r="AS235" s="187"/>
      <c r="AT235" s="187"/>
      <c r="AU235" s="187"/>
      <c r="AV235" s="187"/>
      <c r="AW235" s="187"/>
      <c r="AX235" s="187"/>
      <c r="AY235" s="187"/>
      <c r="AZ235" s="187"/>
      <c r="BA235" s="187"/>
      <c r="BB235" s="187"/>
      <c r="BC235" s="187"/>
      <c r="BD235" s="187"/>
      <c r="BE235" s="187"/>
      <c r="BF235" s="187"/>
      <c r="BG235" s="187"/>
      <c r="BH235" s="176">
        <f t="shared" si="31"/>
        <v>1.125</v>
      </c>
      <c r="BI235" s="176">
        <f t="shared" si="32"/>
        <v>18</v>
      </c>
      <c r="BJ235" s="182" t="str">
        <f t="shared" si="35"/>
        <v>2 - 9</v>
      </c>
      <c r="BK235" s="176">
        <f t="shared" si="36"/>
        <v>6</v>
      </c>
      <c r="BL235" s="176">
        <f t="shared" si="37"/>
        <v>1</v>
      </c>
      <c r="BM235" s="533"/>
      <c r="BN235" s="187">
        <v>50</v>
      </c>
      <c r="BO235" s="187">
        <v>2</v>
      </c>
      <c r="BP235" s="178">
        <f t="shared" si="33"/>
        <v>62</v>
      </c>
      <c r="BQ235" s="420" t="str">
        <f t="shared" si="34"/>
        <v>II</v>
      </c>
      <c r="BR235" s="185"/>
      <c r="BS235" s="464" t="s">
        <v>9550</v>
      </c>
    </row>
    <row r="236" spans="1:71" ht="38.25" x14ac:dyDescent="0.2">
      <c r="A236" s="696">
        <v>234</v>
      </c>
      <c r="B236" s="286" t="s">
        <v>2617</v>
      </c>
      <c r="C236" s="286" t="s">
        <v>1979</v>
      </c>
      <c r="D236" s="258" t="s">
        <v>5497</v>
      </c>
      <c r="E236" s="736">
        <v>20</v>
      </c>
      <c r="F236" s="736">
        <v>20</v>
      </c>
      <c r="G236" s="737">
        <v>200</v>
      </c>
      <c r="H236" s="305" t="s">
        <v>7086</v>
      </c>
      <c r="I236" s="207" t="s">
        <v>635</v>
      </c>
      <c r="J236" s="279" t="s">
        <v>5253</v>
      </c>
      <c r="K236" s="179" t="s">
        <v>6797</v>
      </c>
      <c r="L236" s="427" t="s">
        <v>3491</v>
      </c>
      <c r="M236" s="684">
        <v>5</v>
      </c>
      <c r="N236" s="685" t="s">
        <v>15715</v>
      </c>
      <c r="O236" s="684">
        <v>100</v>
      </c>
      <c r="P236" s="427" t="s">
        <v>15783</v>
      </c>
      <c r="Q236" s="179">
        <v>6</v>
      </c>
      <c r="R236" s="180"/>
      <c r="S236" s="179">
        <v>13</v>
      </c>
      <c r="T236" s="179">
        <v>18</v>
      </c>
      <c r="U236" s="179">
        <v>4</v>
      </c>
      <c r="V236" s="179">
        <v>18</v>
      </c>
      <c r="W236" s="742">
        <v>12</v>
      </c>
      <c r="X236" s="184"/>
      <c r="Y236" s="184">
        <v>12</v>
      </c>
      <c r="Z236" s="184"/>
      <c r="AA236" s="184"/>
      <c r="AB236" s="220"/>
      <c r="AC236" s="183" t="s">
        <v>8456</v>
      </c>
      <c r="AD236" s="179" t="s">
        <v>1090</v>
      </c>
      <c r="AE236" s="179" t="s">
        <v>4252</v>
      </c>
      <c r="AF236" s="177">
        <v>0</v>
      </c>
      <c r="AG236" s="177">
        <v>0</v>
      </c>
      <c r="AH236" s="177">
        <v>0</v>
      </c>
      <c r="AI236" s="177">
        <v>0</v>
      </c>
      <c r="AJ236" s="177">
        <v>0</v>
      </c>
      <c r="AK236" s="177">
        <v>0</v>
      </c>
      <c r="AL236" s="385">
        <v>0</v>
      </c>
      <c r="AM236" s="177">
        <v>2</v>
      </c>
      <c r="AN236" s="177">
        <v>0</v>
      </c>
      <c r="AO236" s="195">
        <v>0</v>
      </c>
      <c r="AP236" s="187"/>
      <c r="AQ236" s="187">
        <v>2</v>
      </c>
      <c r="AR236" s="187"/>
      <c r="AS236" s="187"/>
      <c r="AT236" s="187"/>
      <c r="AU236" s="187"/>
      <c r="AV236" s="187"/>
      <c r="AW236" s="187"/>
      <c r="AX236" s="187"/>
      <c r="AY236" s="187"/>
      <c r="AZ236" s="187"/>
      <c r="BA236" s="187"/>
      <c r="BB236" s="187"/>
      <c r="BC236" s="187"/>
      <c r="BD236" s="187"/>
      <c r="BE236" s="187"/>
      <c r="BF236" s="187"/>
      <c r="BG236" s="187"/>
      <c r="BH236" s="176" t="str">
        <f t="shared" si="31"/>
        <v>class level</v>
      </c>
      <c r="BI236" s="176">
        <f t="shared" si="32"/>
        <v>20</v>
      </c>
      <c r="BJ236" s="182" t="str">
        <f t="shared" si="35"/>
        <v>2 - 20</v>
      </c>
      <c r="BK236" s="176">
        <f t="shared" si="36"/>
        <v>11</v>
      </c>
      <c r="BL236" s="176">
        <f t="shared" si="37"/>
        <v>2</v>
      </c>
      <c r="BM236" s="535"/>
      <c r="BN236" s="187">
        <v>50</v>
      </c>
      <c r="BO236" s="187">
        <v>3</v>
      </c>
      <c r="BP236" s="178">
        <f t="shared" si="33"/>
        <v>83</v>
      </c>
      <c r="BQ236" s="420" t="str">
        <f t="shared" si="34"/>
        <v>II</v>
      </c>
      <c r="BR236" s="185"/>
      <c r="BS236" s="464" t="s">
        <v>9556</v>
      </c>
    </row>
    <row r="237" spans="1:71" ht="38.25" x14ac:dyDescent="0.2">
      <c r="A237" s="697">
        <v>235</v>
      </c>
      <c r="B237" s="286" t="s">
        <v>2617</v>
      </c>
      <c r="C237" s="286" t="s">
        <v>1980</v>
      </c>
      <c r="D237" s="258" t="s">
        <v>5497</v>
      </c>
      <c r="E237" s="736">
        <v>20</v>
      </c>
      <c r="F237" s="736">
        <v>20</v>
      </c>
      <c r="G237" s="737">
        <v>200</v>
      </c>
      <c r="H237" s="305" t="s">
        <v>7086</v>
      </c>
      <c r="I237" s="207" t="s">
        <v>635</v>
      </c>
      <c r="J237" s="279" t="s">
        <v>5253</v>
      </c>
      <c r="K237" s="179" t="s">
        <v>6797</v>
      </c>
      <c r="L237" s="427" t="s">
        <v>3491</v>
      </c>
      <c r="M237" s="684">
        <v>5</v>
      </c>
      <c r="N237" s="685" t="s">
        <v>15715</v>
      </c>
      <c r="O237" s="684">
        <v>100</v>
      </c>
      <c r="P237" s="427" t="s">
        <v>15783</v>
      </c>
      <c r="Q237" s="179">
        <v>6</v>
      </c>
      <c r="R237" s="180"/>
      <c r="S237" s="179">
        <v>13</v>
      </c>
      <c r="T237" s="179">
        <v>18</v>
      </c>
      <c r="U237" s="179">
        <v>4</v>
      </c>
      <c r="V237" s="179">
        <v>18</v>
      </c>
      <c r="W237" s="742">
        <v>12</v>
      </c>
      <c r="X237" s="184"/>
      <c r="Y237" s="184">
        <v>12</v>
      </c>
      <c r="Z237" s="184"/>
      <c r="AA237" s="184"/>
      <c r="AB237" s="220"/>
      <c r="AC237" s="183" t="s">
        <v>8457</v>
      </c>
      <c r="AD237" s="179" t="s">
        <v>1090</v>
      </c>
      <c r="AE237" s="179" t="s">
        <v>4252</v>
      </c>
      <c r="AF237" s="177">
        <v>0</v>
      </c>
      <c r="AG237" s="177">
        <v>0</v>
      </c>
      <c r="AH237" s="177">
        <v>0</v>
      </c>
      <c r="AI237" s="177">
        <v>0</v>
      </c>
      <c r="AJ237" s="177">
        <v>0</v>
      </c>
      <c r="AK237" s="177">
        <v>0</v>
      </c>
      <c r="AL237" s="385">
        <v>0</v>
      </c>
      <c r="AM237" s="177">
        <v>3</v>
      </c>
      <c r="AN237" s="177">
        <v>0</v>
      </c>
      <c r="AO237" s="195">
        <v>0</v>
      </c>
      <c r="AP237" s="187"/>
      <c r="AQ237" s="187">
        <v>3</v>
      </c>
      <c r="AR237" s="187"/>
      <c r="AS237" s="187"/>
      <c r="AT237" s="187"/>
      <c r="AU237" s="187"/>
      <c r="AV237" s="187"/>
      <c r="AW237" s="187"/>
      <c r="AX237" s="187"/>
      <c r="AY237" s="187"/>
      <c r="AZ237" s="187"/>
      <c r="BA237" s="187"/>
      <c r="BB237" s="187"/>
      <c r="BC237" s="187"/>
      <c r="BD237" s="187"/>
      <c r="BE237" s="187"/>
      <c r="BF237" s="187"/>
      <c r="BG237" s="187"/>
      <c r="BH237" s="176" t="str">
        <f t="shared" si="31"/>
        <v>class level</v>
      </c>
      <c r="BI237" s="176">
        <f t="shared" si="32"/>
        <v>18</v>
      </c>
      <c r="BJ237" s="182" t="str">
        <f t="shared" si="35"/>
        <v>3 - 30</v>
      </c>
      <c r="BK237" s="176">
        <f t="shared" si="36"/>
        <v>17</v>
      </c>
      <c r="BL237" s="176">
        <f t="shared" si="37"/>
        <v>3</v>
      </c>
      <c r="BM237" s="535"/>
      <c r="BN237" s="187">
        <v>85</v>
      </c>
      <c r="BO237" s="187">
        <v>4</v>
      </c>
      <c r="BP237" s="178">
        <f t="shared" si="33"/>
        <v>153</v>
      </c>
      <c r="BQ237" s="420" t="str">
        <f t="shared" si="34"/>
        <v>III</v>
      </c>
      <c r="BR237" s="187"/>
      <c r="BS237" s="464" t="s">
        <v>9556</v>
      </c>
    </row>
    <row r="238" spans="1:71" ht="38.25" x14ac:dyDescent="0.2">
      <c r="A238" s="696">
        <v>236</v>
      </c>
      <c r="B238" s="286" t="s">
        <v>2617</v>
      </c>
      <c r="C238" s="286" t="s">
        <v>1981</v>
      </c>
      <c r="D238" s="258" t="s">
        <v>5497</v>
      </c>
      <c r="E238" s="736">
        <v>8.8911872276073343</v>
      </c>
      <c r="F238" s="736">
        <v>20</v>
      </c>
      <c r="G238" s="737">
        <v>200</v>
      </c>
      <c r="H238" s="305" t="s">
        <v>7086</v>
      </c>
      <c r="I238" s="207" t="s">
        <v>635</v>
      </c>
      <c r="J238" s="279" t="s">
        <v>5253</v>
      </c>
      <c r="K238" s="179" t="s">
        <v>6797</v>
      </c>
      <c r="L238" s="427" t="s">
        <v>3491</v>
      </c>
      <c r="M238" s="684">
        <v>5</v>
      </c>
      <c r="N238" s="685" t="s">
        <v>15715</v>
      </c>
      <c r="O238" s="684">
        <v>100</v>
      </c>
      <c r="P238" s="427" t="s">
        <v>15783</v>
      </c>
      <c r="Q238" s="179">
        <v>6</v>
      </c>
      <c r="R238" s="180"/>
      <c r="S238" s="179">
        <v>13</v>
      </c>
      <c r="T238" s="179">
        <v>18</v>
      </c>
      <c r="U238" s="179">
        <v>4</v>
      </c>
      <c r="V238" s="179">
        <v>18</v>
      </c>
      <c r="W238" s="742">
        <v>12</v>
      </c>
      <c r="X238" s="184"/>
      <c r="Y238" s="184">
        <v>12</v>
      </c>
      <c r="Z238" s="184"/>
      <c r="AA238" s="184"/>
      <c r="AB238" s="220"/>
      <c r="AC238" s="183" t="s">
        <v>1864</v>
      </c>
      <c r="AD238" s="179" t="s">
        <v>1090</v>
      </c>
      <c r="AE238" s="179" t="s">
        <v>4252</v>
      </c>
      <c r="AF238" s="177">
        <v>0</v>
      </c>
      <c r="AG238" s="177">
        <v>0</v>
      </c>
      <c r="AH238" s="177">
        <v>0</v>
      </c>
      <c r="AI238" s="177">
        <v>0</v>
      </c>
      <c r="AJ238" s="177">
        <v>0</v>
      </c>
      <c r="AK238" s="177">
        <v>0</v>
      </c>
      <c r="AL238" s="382">
        <v>0</v>
      </c>
      <c r="AM238" s="177">
        <v>4</v>
      </c>
      <c r="AN238" s="177">
        <v>0</v>
      </c>
      <c r="AO238" s="195">
        <v>0</v>
      </c>
      <c r="AP238" s="187"/>
      <c r="AQ238" s="187">
        <v>4</v>
      </c>
      <c r="AR238" s="187"/>
      <c r="AS238" s="187"/>
      <c r="AT238" s="187"/>
      <c r="AU238" s="187"/>
      <c r="AV238" s="187"/>
      <c r="AW238" s="187"/>
      <c r="AX238" s="187"/>
      <c r="AY238" s="187"/>
      <c r="AZ238" s="187"/>
      <c r="BA238" s="187"/>
      <c r="BB238" s="187"/>
      <c r="BC238" s="187"/>
      <c r="BD238" s="187"/>
      <c r="BE238" s="187"/>
      <c r="BF238" s="187"/>
      <c r="BG238" s="187"/>
      <c r="BH238" s="176" t="str">
        <f t="shared" si="31"/>
        <v>class level</v>
      </c>
      <c r="BI238" s="176">
        <f t="shared" si="32"/>
        <v>18</v>
      </c>
      <c r="BJ238" s="182" t="str">
        <f t="shared" si="35"/>
        <v>4 - 40</v>
      </c>
      <c r="BK238" s="176">
        <f t="shared" si="36"/>
        <v>22</v>
      </c>
      <c r="BL238" s="176">
        <f t="shared" si="37"/>
        <v>4</v>
      </c>
      <c r="BM238" s="535"/>
      <c r="BN238" s="187">
        <v>130</v>
      </c>
      <c r="BO238" s="187">
        <v>5</v>
      </c>
      <c r="BP238" s="178">
        <f t="shared" si="33"/>
        <v>240</v>
      </c>
      <c r="BQ238" s="420" t="str">
        <f t="shared" si="34"/>
        <v>III</v>
      </c>
      <c r="BR238" s="187"/>
      <c r="BS238" s="464" t="s">
        <v>9556</v>
      </c>
    </row>
    <row r="239" spans="1:71" ht="38.25" x14ac:dyDescent="0.2">
      <c r="A239" s="697">
        <v>237</v>
      </c>
      <c r="B239" s="286" t="s">
        <v>2617</v>
      </c>
      <c r="C239" s="286" t="s">
        <v>1982</v>
      </c>
      <c r="D239" s="258" t="s">
        <v>5497</v>
      </c>
      <c r="E239" s="736">
        <v>4</v>
      </c>
      <c r="F239" s="736">
        <v>20</v>
      </c>
      <c r="G239" s="737">
        <v>200</v>
      </c>
      <c r="H239" s="305" t="s">
        <v>7086</v>
      </c>
      <c r="I239" s="207" t="s">
        <v>635</v>
      </c>
      <c r="J239" s="279" t="s">
        <v>5253</v>
      </c>
      <c r="K239" s="179" t="s">
        <v>6797</v>
      </c>
      <c r="L239" s="427" t="s">
        <v>3491</v>
      </c>
      <c r="M239" s="684">
        <v>5</v>
      </c>
      <c r="N239" s="685" t="s">
        <v>15715</v>
      </c>
      <c r="O239" s="684">
        <v>100</v>
      </c>
      <c r="P239" s="427" t="s">
        <v>15783</v>
      </c>
      <c r="Q239" s="179">
        <v>6</v>
      </c>
      <c r="R239" s="180"/>
      <c r="S239" s="179">
        <v>13</v>
      </c>
      <c r="T239" s="179">
        <v>18</v>
      </c>
      <c r="U239" s="179">
        <v>4</v>
      </c>
      <c r="V239" s="179">
        <v>18</v>
      </c>
      <c r="W239" s="742">
        <v>12</v>
      </c>
      <c r="X239" s="184"/>
      <c r="Y239" s="184">
        <v>12</v>
      </c>
      <c r="Z239" s="184"/>
      <c r="AA239" s="184"/>
      <c r="AB239" s="220"/>
      <c r="AC239" s="183" t="s">
        <v>1865</v>
      </c>
      <c r="AD239" s="179" t="s">
        <v>1090</v>
      </c>
      <c r="AE239" s="179" t="s">
        <v>4252</v>
      </c>
      <c r="AF239" s="177">
        <v>0</v>
      </c>
      <c r="AG239" s="177">
        <v>0</v>
      </c>
      <c r="AH239" s="177">
        <v>0</v>
      </c>
      <c r="AI239" s="177">
        <v>0</v>
      </c>
      <c r="AJ239" s="177">
        <v>0</v>
      </c>
      <c r="AK239" s="177">
        <v>0</v>
      </c>
      <c r="AL239" s="382">
        <v>0</v>
      </c>
      <c r="AM239" s="177">
        <v>5</v>
      </c>
      <c r="AN239" s="177">
        <v>0</v>
      </c>
      <c r="AO239" s="195">
        <v>0</v>
      </c>
      <c r="AP239" s="187"/>
      <c r="AQ239" s="187">
        <v>5</v>
      </c>
      <c r="AR239" s="187"/>
      <c r="AS239" s="187"/>
      <c r="AT239" s="187"/>
      <c r="AU239" s="187"/>
      <c r="AV239" s="187"/>
      <c r="AW239" s="187"/>
      <c r="AX239" s="187"/>
      <c r="AY239" s="187"/>
      <c r="AZ239" s="187"/>
      <c r="BA239" s="187"/>
      <c r="BB239" s="187"/>
      <c r="BC239" s="187"/>
      <c r="BD239" s="187"/>
      <c r="BE239" s="187"/>
      <c r="BF239" s="187"/>
      <c r="BG239" s="187"/>
      <c r="BH239" s="176" t="str">
        <f t="shared" si="31"/>
        <v>class level</v>
      </c>
      <c r="BI239" s="176">
        <f t="shared" si="32"/>
        <v>16</v>
      </c>
      <c r="BJ239" s="182" t="str">
        <f t="shared" si="35"/>
        <v>5 - 50</v>
      </c>
      <c r="BK239" s="176">
        <f t="shared" si="36"/>
        <v>28</v>
      </c>
      <c r="BL239" s="176">
        <f t="shared" si="37"/>
        <v>5</v>
      </c>
      <c r="BM239" s="533"/>
      <c r="BN239" s="187">
        <v>225</v>
      </c>
      <c r="BO239" s="187">
        <v>6</v>
      </c>
      <c r="BP239" s="178">
        <f t="shared" si="33"/>
        <v>393</v>
      </c>
      <c r="BQ239" s="420" t="str">
        <f t="shared" si="34"/>
        <v>IV</v>
      </c>
      <c r="BR239" s="187"/>
      <c r="BS239" s="464" t="s">
        <v>9556</v>
      </c>
    </row>
    <row r="240" spans="1:71" ht="38.25" x14ac:dyDescent="0.2">
      <c r="A240" s="696">
        <v>238</v>
      </c>
      <c r="B240" s="286" t="s">
        <v>2617</v>
      </c>
      <c r="C240" s="286" t="s">
        <v>8461</v>
      </c>
      <c r="D240" s="258" t="s">
        <v>5497</v>
      </c>
      <c r="E240" s="736">
        <v>4</v>
      </c>
      <c r="F240" s="736">
        <v>20</v>
      </c>
      <c r="G240" s="737">
        <v>200</v>
      </c>
      <c r="H240" s="305" t="s">
        <v>7086</v>
      </c>
      <c r="I240" s="207" t="s">
        <v>635</v>
      </c>
      <c r="J240" s="279" t="s">
        <v>5253</v>
      </c>
      <c r="K240" s="179" t="s">
        <v>6797</v>
      </c>
      <c r="L240" s="427" t="s">
        <v>3491</v>
      </c>
      <c r="M240" s="684">
        <v>5</v>
      </c>
      <c r="N240" s="685" t="s">
        <v>15715</v>
      </c>
      <c r="O240" s="684">
        <v>100</v>
      </c>
      <c r="P240" s="427" t="s">
        <v>15783</v>
      </c>
      <c r="Q240" s="179">
        <v>6</v>
      </c>
      <c r="R240" s="180"/>
      <c r="S240" s="179">
        <v>13</v>
      </c>
      <c r="T240" s="179">
        <v>18</v>
      </c>
      <c r="U240" s="179">
        <v>4</v>
      </c>
      <c r="V240" s="179">
        <v>18</v>
      </c>
      <c r="W240" s="742">
        <v>12</v>
      </c>
      <c r="X240" s="184"/>
      <c r="Y240" s="184">
        <v>12</v>
      </c>
      <c r="Z240" s="184"/>
      <c r="AA240" s="184"/>
      <c r="AB240" s="220"/>
      <c r="AC240" s="183" t="s">
        <v>1866</v>
      </c>
      <c r="AD240" s="179" t="s">
        <v>1090</v>
      </c>
      <c r="AE240" s="179" t="s">
        <v>4252</v>
      </c>
      <c r="AF240" s="177">
        <v>0</v>
      </c>
      <c r="AG240" s="177">
        <v>0</v>
      </c>
      <c r="AH240" s="177">
        <v>0</v>
      </c>
      <c r="AI240" s="177">
        <v>0</v>
      </c>
      <c r="AJ240" s="177">
        <v>0</v>
      </c>
      <c r="AK240" s="177">
        <v>0</v>
      </c>
      <c r="AL240" s="382">
        <v>0</v>
      </c>
      <c r="AM240" s="177">
        <v>6</v>
      </c>
      <c r="AN240" s="177">
        <v>0</v>
      </c>
      <c r="AO240" s="195">
        <v>0</v>
      </c>
      <c r="AP240" s="187"/>
      <c r="AQ240" s="187">
        <v>6</v>
      </c>
      <c r="AR240" s="187"/>
      <c r="AS240" s="187"/>
      <c r="AT240" s="187"/>
      <c r="AU240" s="187"/>
      <c r="AV240" s="187"/>
      <c r="AW240" s="187"/>
      <c r="AX240" s="187"/>
      <c r="AY240" s="187"/>
      <c r="AZ240" s="187"/>
      <c r="BA240" s="187"/>
      <c r="BB240" s="187"/>
      <c r="BC240" s="187"/>
      <c r="BD240" s="187"/>
      <c r="BE240" s="187"/>
      <c r="BF240" s="187"/>
      <c r="BG240" s="187"/>
      <c r="BH240" s="176" t="str">
        <f t="shared" si="31"/>
        <v>class level</v>
      </c>
      <c r="BI240" s="176">
        <f t="shared" si="32"/>
        <v>16</v>
      </c>
      <c r="BJ240" s="182" t="str">
        <f t="shared" si="35"/>
        <v>6 - 60</v>
      </c>
      <c r="BK240" s="176">
        <f t="shared" si="36"/>
        <v>33</v>
      </c>
      <c r="BL240" s="176">
        <f t="shared" si="37"/>
        <v>6</v>
      </c>
      <c r="BM240" s="533"/>
      <c r="BN240" s="187">
        <v>350</v>
      </c>
      <c r="BO240" s="187">
        <v>8</v>
      </c>
      <c r="BP240" s="178">
        <f t="shared" si="33"/>
        <v>614</v>
      </c>
      <c r="BQ240" s="420" t="str">
        <f t="shared" si="34"/>
        <v>V</v>
      </c>
      <c r="BR240" s="187"/>
      <c r="BS240" s="464" t="s">
        <v>9556</v>
      </c>
    </row>
    <row r="241" spans="1:71" x14ac:dyDescent="0.2">
      <c r="A241" s="696">
        <v>239</v>
      </c>
      <c r="B241" s="286" t="s">
        <v>2617</v>
      </c>
      <c r="C241" s="286" t="s">
        <v>2469</v>
      </c>
      <c r="D241" s="258" t="s">
        <v>5497</v>
      </c>
      <c r="E241" s="736">
        <v>40</v>
      </c>
      <c r="F241" s="736">
        <v>2</v>
      </c>
      <c r="G241" s="737">
        <v>20</v>
      </c>
      <c r="H241" s="305" t="s">
        <v>3486</v>
      </c>
      <c r="I241" s="207" t="s">
        <v>3487</v>
      </c>
      <c r="J241" s="279" t="s">
        <v>6558</v>
      </c>
      <c r="K241" s="179" t="s">
        <v>3491</v>
      </c>
      <c r="L241" s="427" t="s">
        <v>3491</v>
      </c>
      <c r="M241" s="684">
        <v>7</v>
      </c>
      <c r="N241" s="685" t="s">
        <v>15710</v>
      </c>
      <c r="O241" s="684">
        <v>170</v>
      </c>
      <c r="P241" s="179" t="s">
        <v>15770</v>
      </c>
      <c r="Q241" s="179">
        <v>5</v>
      </c>
      <c r="R241" s="180"/>
      <c r="S241" s="190">
        <v>11</v>
      </c>
      <c r="T241" s="190">
        <v>12</v>
      </c>
      <c r="U241" s="302">
        <v>4</v>
      </c>
      <c r="V241" s="302">
        <v>16</v>
      </c>
      <c r="W241" s="742">
        <v>0</v>
      </c>
      <c r="X241" s="184"/>
      <c r="Y241" s="184">
        <v>30</v>
      </c>
      <c r="Z241" s="184"/>
      <c r="AA241" s="184"/>
      <c r="AB241" s="220"/>
      <c r="AC241" s="186" t="s">
        <v>7759</v>
      </c>
      <c r="AD241" s="191" t="s">
        <v>7471</v>
      </c>
      <c r="AE241" s="191" t="s">
        <v>4249</v>
      </c>
      <c r="AF241" s="177">
        <v>0</v>
      </c>
      <c r="AG241" s="177">
        <v>0</v>
      </c>
      <c r="AH241" s="177">
        <v>0</v>
      </c>
      <c r="AI241" s="177">
        <v>0</v>
      </c>
      <c r="AJ241" s="177">
        <v>0</v>
      </c>
      <c r="AK241" s="177">
        <v>0</v>
      </c>
      <c r="AL241" s="383">
        <v>2</v>
      </c>
      <c r="AM241" s="177">
        <v>0</v>
      </c>
      <c r="AN241" s="177">
        <v>0</v>
      </c>
      <c r="AO241" s="182">
        <v>2</v>
      </c>
      <c r="AP241" s="180"/>
      <c r="AQ241" s="180"/>
      <c r="AR241" s="180"/>
      <c r="AS241" s="180"/>
      <c r="AT241" s="180"/>
      <c r="AU241" s="180"/>
      <c r="AV241" s="180"/>
      <c r="AW241" s="180"/>
      <c r="AX241" s="180"/>
      <c r="AY241" s="180"/>
      <c r="AZ241" s="180"/>
      <c r="BA241" s="180"/>
      <c r="BB241" s="180"/>
      <c r="BC241" s="180"/>
      <c r="BD241" s="180"/>
      <c r="BE241" s="180"/>
      <c r="BF241" s="180"/>
      <c r="BG241" s="180"/>
      <c r="BH241" s="176">
        <f t="shared" si="31"/>
        <v>2</v>
      </c>
      <c r="BI241" s="176">
        <f t="shared" si="32"/>
        <v>16</v>
      </c>
      <c r="BJ241" s="182" t="str">
        <f t="shared" si="35"/>
        <v>4 - 18</v>
      </c>
      <c r="BK241" s="176">
        <f t="shared" si="36"/>
        <v>11</v>
      </c>
      <c r="BL241" s="176">
        <f t="shared" si="37"/>
        <v>2</v>
      </c>
      <c r="BM241" s="533"/>
      <c r="BN241" s="185">
        <v>65</v>
      </c>
      <c r="BO241" s="180">
        <v>3</v>
      </c>
      <c r="BP241" s="178">
        <f t="shared" si="33"/>
        <v>98</v>
      </c>
      <c r="BQ241" s="420" t="str">
        <f t="shared" si="34"/>
        <v>III</v>
      </c>
      <c r="BR241" s="185"/>
      <c r="BS241" s="212" t="s">
        <v>3967</v>
      </c>
    </row>
    <row r="242" spans="1:71" ht="38.25" x14ac:dyDescent="0.2">
      <c r="A242" s="697">
        <v>240</v>
      </c>
      <c r="B242" s="286" t="s">
        <v>1930</v>
      </c>
      <c r="C242" s="286" t="s">
        <v>1930</v>
      </c>
      <c r="D242" s="258" t="s">
        <v>5497</v>
      </c>
      <c r="E242" s="736">
        <v>1</v>
      </c>
      <c r="F242" s="736">
        <v>20</v>
      </c>
      <c r="G242" s="737">
        <v>200</v>
      </c>
      <c r="H242" s="305" t="s">
        <v>7086</v>
      </c>
      <c r="I242" s="207" t="s">
        <v>635</v>
      </c>
      <c r="J242" s="279" t="s">
        <v>5253</v>
      </c>
      <c r="K242" s="179" t="s">
        <v>6797</v>
      </c>
      <c r="L242" s="427" t="s">
        <v>3491</v>
      </c>
      <c r="M242" s="684">
        <v>5.5</v>
      </c>
      <c r="N242" s="685" t="s">
        <v>15715</v>
      </c>
      <c r="O242" s="684">
        <v>130</v>
      </c>
      <c r="P242" s="427" t="s">
        <v>15758</v>
      </c>
      <c r="Q242" s="179">
        <v>4</v>
      </c>
      <c r="R242" s="180"/>
      <c r="S242" s="179">
        <v>14</v>
      </c>
      <c r="T242" s="179">
        <v>19</v>
      </c>
      <c r="U242" s="179">
        <v>4</v>
      </c>
      <c r="V242" s="179">
        <v>20</v>
      </c>
      <c r="W242" s="742">
        <v>12</v>
      </c>
      <c r="X242" s="184"/>
      <c r="Y242" s="184"/>
      <c r="Z242" s="184"/>
      <c r="AA242" s="184"/>
      <c r="AB242" s="220"/>
      <c r="AC242" s="183" t="s">
        <v>6236</v>
      </c>
      <c r="AD242" s="179" t="s">
        <v>1090</v>
      </c>
      <c r="AE242" s="179" t="s">
        <v>4252</v>
      </c>
      <c r="AF242" s="177">
        <v>0</v>
      </c>
      <c r="AG242" s="177">
        <v>0</v>
      </c>
      <c r="AH242" s="177">
        <v>0</v>
      </c>
      <c r="AI242" s="177">
        <v>0</v>
      </c>
      <c r="AJ242" s="177">
        <v>0</v>
      </c>
      <c r="AK242" s="177">
        <v>0</v>
      </c>
      <c r="AL242" s="385">
        <v>1</v>
      </c>
      <c r="AM242" s="177">
        <v>0</v>
      </c>
      <c r="AN242" s="177">
        <v>0</v>
      </c>
      <c r="AO242" s="195">
        <v>1</v>
      </c>
      <c r="AP242" s="187"/>
      <c r="AQ242" s="187"/>
      <c r="AR242" s="187"/>
      <c r="AS242" s="187"/>
      <c r="AT242" s="187"/>
      <c r="AU242" s="187"/>
      <c r="AV242" s="187"/>
      <c r="AW242" s="187"/>
      <c r="AX242" s="187"/>
      <c r="AY242" s="187"/>
      <c r="AZ242" s="187"/>
      <c r="BA242" s="187"/>
      <c r="BB242" s="187"/>
      <c r="BC242" s="187"/>
      <c r="BD242" s="187"/>
      <c r="BE242" s="187"/>
      <c r="BF242" s="187"/>
      <c r="BG242" s="187"/>
      <c r="BH242" s="176">
        <f t="shared" si="31"/>
        <v>1.125</v>
      </c>
      <c r="BI242" s="176">
        <f t="shared" si="32"/>
        <v>18</v>
      </c>
      <c r="BJ242" s="182" t="str">
        <f t="shared" si="35"/>
        <v>2 - 9</v>
      </c>
      <c r="BK242" s="176">
        <f t="shared" si="36"/>
        <v>6</v>
      </c>
      <c r="BL242" s="176">
        <f t="shared" si="37"/>
        <v>1</v>
      </c>
      <c r="BM242" s="533"/>
      <c r="BN242" s="187">
        <v>50</v>
      </c>
      <c r="BO242" s="187">
        <v>2</v>
      </c>
      <c r="BP242" s="178">
        <f t="shared" si="33"/>
        <v>62</v>
      </c>
      <c r="BQ242" s="420" t="str">
        <f t="shared" si="34"/>
        <v>II</v>
      </c>
      <c r="BR242" s="185"/>
      <c r="BS242" s="464" t="s">
        <v>9550</v>
      </c>
    </row>
    <row r="243" spans="1:71" ht="38.25" x14ac:dyDescent="0.2">
      <c r="A243" s="696">
        <v>241</v>
      </c>
      <c r="B243" s="286" t="s">
        <v>1930</v>
      </c>
      <c r="C243" s="286" t="s">
        <v>1996</v>
      </c>
      <c r="D243" s="258" t="s">
        <v>5497</v>
      </c>
      <c r="E243" s="736">
        <v>76708</v>
      </c>
      <c r="F243" s="736">
        <v>20</v>
      </c>
      <c r="G243" s="737">
        <v>200</v>
      </c>
      <c r="H243" s="305" t="s">
        <v>7086</v>
      </c>
      <c r="I243" s="207" t="s">
        <v>635</v>
      </c>
      <c r="J243" s="279" t="s">
        <v>5253</v>
      </c>
      <c r="K243" s="179" t="s">
        <v>6797</v>
      </c>
      <c r="L243" s="427" t="s">
        <v>3491</v>
      </c>
      <c r="M243" s="684">
        <v>5.5</v>
      </c>
      <c r="N243" s="685" t="s">
        <v>15715</v>
      </c>
      <c r="O243" s="684">
        <v>130</v>
      </c>
      <c r="P243" s="427" t="s">
        <v>15758</v>
      </c>
      <c r="Q243" s="179">
        <v>4</v>
      </c>
      <c r="R243" s="180"/>
      <c r="S243" s="179">
        <v>13</v>
      </c>
      <c r="T243" s="179">
        <v>18</v>
      </c>
      <c r="U243" s="179">
        <v>4</v>
      </c>
      <c r="V243" s="179">
        <v>18</v>
      </c>
      <c r="W243" s="742">
        <v>12</v>
      </c>
      <c r="X243" s="184"/>
      <c r="Y243" s="184"/>
      <c r="Z243" s="184"/>
      <c r="AA243" s="184"/>
      <c r="AB243" s="220"/>
      <c r="AC243" s="183" t="s">
        <v>8456</v>
      </c>
      <c r="AD243" s="179" t="s">
        <v>1090</v>
      </c>
      <c r="AE243" s="179" t="s">
        <v>4252</v>
      </c>
      <c r="AF243" s="177">
        <v>0</v>
      </c>
      <c r="AG243" s="177">
        <v>0</v>
      </c>
      <c r="AH243" s="177">
        <v>0</v>
      </c>
      <c r="AI243" s="177">
        <v>0</v>
      </c>
      <c r="AJ243" s="177">
        <v>0</v>
      </c>
      <c r="AK243" s="177">
        <v>0</v>
      </c>
      <c r="AL243" s="385">
        <v>0</v>
      </c>
      <c r="AM243" s="177">
        <v>2</v>
      </c>
      <c r="AN243" s="177">
        <v>0</v>
      </c>
      <c r="AO243" s="195">
        <v>0</v>
      </c>
      <c r="AP243" s="187"/>
      <c r="AQ243" s="187">
        <v>2</v>
      </c>
      <c r="AR243" s="187"/>
      <c r="AS243" s="187"/>
      <c r="AT243" s="187"/>
      <c r="AU243" s="187"/>
      <c r="AV243" s="187"/>
      <c r="AW243" s="187"/>
      <c r="AX243" s="187"/>
      <c r="AY243" s="187"/>
      <c r="AZ243" s="187"/>
      <c r="BA243" s="187"/>
      <c r="BB243" s="187"/>
      <c r="BC243" s="187"/>
      <c r="BD243" s="187"/>
      <c r="BE243" s="187"/>
      <c r="BF243" s="187"/>
      <c r="BG243" s="187"/>
      <c r="BH243" s="176" t="str">
        <f t="shared" si="31"/>
        <v>class level</v>
      </c>
      <c r="BI243" s="176">
        <f t="shared" si="32"/>
        <v>20</v>
      </c>
      <c r="BJ243" s="182" t="str">
        <f t="shared" si="35"/>
        <v>2 - 20</v>
      </c>
      <c r="BK243" s="176">
        <f t="shared" si="36"/>
        <v>11</v>
      </c>
      <c r="BL243" s="176">
        <f t="shared" si="37"/>
        <v>2</v>
      </c>
      <c r="BM243" s="535"/>
      <c r="BN243" s="187">
        <v>50</v>
      </c>
      <c r="BO243" s="187">
        <v>3</v>
      </c>
      <c r="BP243" s="178">
        <f t="shared" si="33"/>
        <v>83</v>
      </c>
      <c r="BQ243" s="420" t="str">
        <f t="shared" si="34"/>
        <v>II</v>
      </c>
      <c r="BR243" s="185">
        <v>420</v>
      </c>
      <c r="BS243" s="464" t="s">
        <v>9556</v>
      </c>
    </row>
    <row r="244" spans="1:71" ht="38.25" x14ac:dyDescent="0.2">
      <c r="A244" s="697">
        <v>242</v>
      </c>
      <c r="B244" s="286" t="s">
        <v>1930</v>
      </c>
      <c r="C244" s="286" t="s">
        <v>1997</v>
      </c>
      <c r="D244" s="258" t="s">
        <v>5497</v>
      </c>
      <c r="E244" s="736">
        <v>76707</v>
      </c>
      <c r="F244" s="736">
        <v>20</v>
      </c>
      <c r="G244" s="737">
        <v>200</v>
      </c>
      <c r="H244" s="305" t="s">
        <v>7086</v>
      </c>
      <c r="I244" s="207" t="s">
        <v>635</v>
      </c>
      <c r="J244" s="279" t="s">
        <v>5253</v>
      </c>
      <c r="K244" s="179" t="s">
        <v>6797</v>
      </c>
      <c r="L244" s="427" t="s">
        <v>3491</v>
      </c>
      <c r="M244" s="684">
        <v>5.5</v>
      </c>
      <c r="N244" s="685" t="s">
        <v>15715</v>
      </c>
      <c r="O244" s="684">
        <v>130</v>
      </c>
      <c r="P244" s="427" t="s">
        <v>15758</v>
      </c>
      <c r="Q244" s="179">
        <v>4</v>
      </c>
      <c r="R244" s="180"/>
      <c r="S244" s="179">
        <v>13</v>
      </c>
      <c r="T244" s="179">
        <v>18</v>
      </c>
      <c r="U244" s="179">
        <v>4</v>
      </c>
      <c r="V244" s="179">
        <v>18</v>
      </c>
      <c r="W244" s="742">
        <v>12</v>
      </c>
      <c r="X244" s="184"/>
      <c r="Y244" s="184"/>
      <c r="Z244" s="184"/>
      <c r="AA244" s="184"/>
      <c r="AB244" s="220"/>
      <c r="AC244" s="183" t="s">
        <v>8457</v>
      </c>
      <c r="AD244" s="179" t="s">
        <v>1090</v>
      </c>
      <c r="AE244" s="179" t="s">
        <v>4252</v>
      </c>
      <c r="AF244" s="177">
        <v>0</v>
      </c>
      <c r="AG244" s="177">
        <v>0</v>
      </c>
      <c r="AH244" s="177">
        <v>0</v>
      </c>
      <c r="AI244" s="177">
        <v>0</v>
      </c>
      <c r="AJ244" s="177">
        <v>0</v>
      </c>
      <c r="AK244" s="177">
        <v>0</v>
      </c>
      <c r="AL244" s="385">
        <v>0</v>
      </c>
      <c r="AM244" s="177">
        <v>3</v>
      </c>
      <c r="AN244" s="177">
        <v>0</v>
      </c>
      <c r="AO244" s="195">
        <v>0</v>
      </c>
      <c r="AP244" s="187"/>
      <c r="AQ244" s="187">
        <v>3</v>
      </c>
      <c r="AR244" s="187"/>
      <c r="AS244" s="187"/>
      <c r="AT244" s="187"/>
      <c r="AU244" s="187"/>
      <c r="AV244" s="187"/>
      <c r="AW244" s="187"/>
      <c r="AX244" s="187"/>
      <c r="AY244" s="187"/>
      <c r="AZ244" s="187"/>
      <c r="BA244" s="187"/>
      <c r="BB244" s="187"/>
      <c r="BC244" s="187"/>
      <c r="BD244" s="187"/>
      <c r="BE244" s="187"/>
      <c r="BF244" s="187"/>
      <c r="BG244" s="187"/>
      <c r="BH244" s="176" t="str">
        <f t="shared" si="31"/>
        <v>class level</v>
      </c>
      <c r="BI244" s="176">
        <f t="shared" si="32"/>
        <v>18</v>
      </c>
      <c r="BJ244" s="182" t="str">
        <f t="shared" si="35"/>
        <v>3 - 30</v>
      </c>
      <c r="BK244" s="176">
        <f t="shared" si="36"/>
        <v>17</v>
      </c>
      <c r="BL244" s="176">
        <f t="shared" si="37"/>
        <v>3</v>
      </c>
      <c r="BM244" s="535"/>
      <c r="BN244" s="187">
        <v>85</v>
      </c>
      <c r="BO244" s="187">
        <v>4</v>
      </c>
      <c r="BP244" s="178">
        <f t="shared" si="33"/>
        <v>153</v>
      </c>
      <c r="BQ244" s="420" t="str">
        <f t="shared" si="34"/>
        <v>III</v>
      </c>
      <c r="BR244" s="187"/>
      <c r="BS244" s="464" t="s">
        <v>9556</v>
      </c>
    </row>
    <row r="245" spans="1:71" ht="38.25" x14ac:dyDescent="0.2">
      <c r="A245" s="696">
        <v>243</v>
      </c>
      <c r="B245" s="286" t="s">
        <v>1930</v>
      </c>
      <c r="C245" s="286" t="s">
        <v>1998</v>
      </c>
      <c r="D245" s="258" t="s">
        <v>5497</v>
      </c>
      <c r="E245" s="736">
        <v>33932</v>
      </c>
      <c r="F245" s="736">
        <v>20</v>
      </c>
      <c r="G245" s="737">
        <v>200</v>
      </c>
      <c r="H245" s="305" t="s">
        <v>7086</v>
      </c>
      <c r="I245" s="207" t="s">
        <v>635</v>
      </c>
      <c r="J245" s="279" t="s">
        <v>5253</v>
      </c>
      <c r="K245" s="179" t="s">
        <v>6797</v>
      </c>
      <c r="L245" s="427" t="s">
        <v>3491</v>
      </c>
      <c r="M245" s="684">
        <v>5.5</v>
      </c>
      <c r="N245" s="685" t="s">
        <v>15715</v>
      </c>
      <c r="O245" s="684">
        <v>130</v>
      </c>
      <c r="P245" s="427" t="s">
        <v>15758</v>
      </c>
      <c r="Q245" s="179">
        <v>4</v>
      </c>
      <c r="R245" s="180"/>
      <c r="S245" s="179">
        <v>13</v>
      </c>
      <c r="T245" s="179">
        <v>18</v>
      </c>
      <c r="U245" s="179">
        <v>4</v>
      </c>
      <c r="V245" s="179">
        <v>18</v>
      </c>
      <c r="W245" s="742">
        <v>12</v>
      </c>
      <c r="X245" s="184"/>
      <c r="Y245" s="184"/>
      <c r="Z245" s="184"/>
      <c r="AA245" s="184"/>
      <c r="AB245" s="220"/>
      <c r="AC245" s="183" t="s">
        <v>1864</v>
      </c>
      <c r="AD245" s="179" t="s">
        <v>1090</v>
      </c>
      <c r="AE245" s="179" t="s">
        <v>4252</v>
      </c>
      <c r="AF245" s="177">
        <v>0</v>
      </c>
      <c r="AG245" s="177">
        <v>0</v>
      </c>
      <c r="AH245" s="177">
        <v>0</v>
      </c>
      <c r="AI245" s="177">
        <v>0</v>
      </c>
      <c r="AJ245" s="177">
        <v>0</v>
      </c>
      <c r="AK245" s="177">
        <v>0</v>
      </c>
      <c r="AL245" s="382">
        <v>0</v>
      </c>
      <c r="AM245" s="194">
        <v>4</v>
      </c>
      <c r="AN245" s="177">
        <v>0</v>
      </c>
      <c r="AO245" s="195">
        <v>0</v>
      </c>
      <c r="AP245" s="187"/>
      <c r="AQ245" s="187">
        <v>4</v>
      </c>
      <c r="AR245" s="187"/>
      <c r="AS245" s="187"/>
      <c r="AT245" s="187"/>
      <c r="AU245" s="187"/>
      <c r="AV245" s="187"/>
      <c r="AW245" s="187"/>
      <c r="AX245" s="187"/>
      <c r="AY245" s="187"/>
      <c r="AZ245" s="187"/>
      <c r="BA245" s="187"/>
      <c r="BB245" s="187"/>
      <c r="BC245" s="187"/>
      <c r="BD245" s="187"/>
      <c r="BE245" s="187"/>
      <c r="BF245" s="187"/>
      <c r="BG245" s="187"/>
      <c r="BH245" s="176" t="str">
        <f t="shared" si="31"/>
        <v>class level</v>
      </c>
      <c r="BI245" s="176">
        <f t="shared" si="32"/>
        <v>18</v>
      </c>
      <c r="BJ245" s="182" t="str">
        <f t="shared" si="35"/>
        <v>4 - 40</v>
      </c>
      <c r="BK245" s="176">
        <f t="shared" si="36"/>
        <v>22</v>
      </c>
      <c r="BL245" s="176">
        <f t="shared" si="37"/>
        <v>4</v>
      </c>
      <c r="BM245" s="535"/>
      <c r="BN245" s="187">
        <v>130</v>
      </c>
      <c r="BO245" s="187">
        <v>5</v>
      </c>
      <c r="BP245" s="178">
        <f t="shared" si="33"/>
        <v>240</v>
      </c>
      <c r="BQ245" s="420" t="str">
        <f t="shared" si="34"/>
        <v>III</v>
      </c>
      <c r="BR245" s="187"/>
      <c r="BS245" s="464" t="s">
        <v>9556</v>
      </c>
    </row>
    <row r="246" spans="1:71" ht="38.25" x14ac:dyDescent="0.2">
      <c r="A246" s="696">
        <v>244</v>
      </c>
      <c r="B246" s="286" t="s">
        <v>1930</v>
      </c>
      <c r="C246" s="286" t="s">
        <v>1999</v>
      </c>
      <c r="D246" s="258" t="s">
        <v>5497</v>
      </c>
      <c r="E246" s="736">
        <v>15265</v>
      </c>
      <c r="F246" s="736">
        <v>20</v>
      </c>
      <c r="G246" s="737">
        <v>200</v>
      </c>
      <c r="H246" s="305" t="s">
        <v>7086</v>
      </c>
      <c r="I246" s="207" t="s">
        <v>635</v>
      </c>
      <c r="J246" s="279" t="s">
        <v>5253</v>
      </c>
      <c r="K246" s="179" t="s">
        <v>6797</v>
      </c>
      <c r="L246" s="427" t="s">
        <v>3491</v>
      </c>
      <c r="M246" s="684">
        <v>5.5</v>
      </c>
      <c r="N246" s="685" t="s">
        <v>15715</v>
      </c>
      <c r="O246" s="684">
        <v>130</v>
      </c>
      <c r="P246" s="427" t="s">
        <v>15758</v>
      </c>
      <c r="Q246" s="179">
        <v>4</v>
      </c>
      <c r="R246" s="180"/>
      <c r="S246" s="179">
        <v>13</v>
      </c>
      <c r="T246" s="179">
        <v>18</v>
      </c>
      <c r="U246" s="179">
        <v>4</v>
      </c>
      <c r="V246" s="179">
        <v>18</v>
      </c>
      <c r="W246" s="742">
        <v>12</v>
      </c>
      <c r="X246" s="184"/>
      <c r="Y246" s="184"/>
      <c r="Z246" s="184"/>
      <c r="AA246" s="184"/>
      <c r="AB246" s="220"/>
      <c r="AC246" s="183" t="s">
        <v>1865</v>
      </c>
      <c r="AD246" s="179" t="s">
        <v>1090</v>
      </c>
      <c r="AE246" s="179" t="s">
        <v>4252</v>
      </c>
      <c r="AF246" s="177">
        <v>0</v>
      </c>
      <c r="AG246" s="177">
        <v>0</v>
      </c>
      <c r="AH246" s="177">
        <v>0</v>
      </c>
      <c r="AI246" s="177">
        <v>0</v>
      </c>
      <c r="AJ246" s="177">
        <v>0</v>
      </c>
      <c r="AK246" s="177">
        <v>0</v>
      </c>
      <c r="AL246" s="382">
        <v>0</v>
      </c>
      <c r="AM246" s="194">
        <v>5</v>
      </c>
      <c r="AN246" s="177">
        <v>0</v>
      </c>
      <c r="AO246" s="195">
        <v>0</v>
      </c>
      <c r="AP246" s="187"/>
      <c r="AQ246" s="187">
        <v>5</v>
      </c>
      <c r="AR246" s="187"/>
      <c r="AS246" s="187"/>
      <c r="AT246" s="187"/>
      <c r="AU246" s="187"/>
      <c r="AV246" s="187"/>
      <c r="AW246" s="187"/>
      <c r="AX246" s="187"/>
      <c r="AY246" s="187"/>
      <c r="AZ246" s="187"/>
      <c r="BA246" s="187"/>
      <c r="BB246" s="187"/>
      <c r="BC246" s="187"/>
      <c r="BD246" s="187"/>
      <c r="BE246" s="187"/>
      <c r="BF246" s="187"/>
      <c r="BG246" s="187"/>
      <c r="BH246" s="176" t="str">
        <f t="shared" si="31"/>
        <v>class level</v>
      </c>
      <c r="BI246" s="176">
        <f t="shared" si="32"/>
        <v>16</v>
      </c>
      <c r="BJ246" s="182" t="str">
        <f t="shared" si="35"/>
        <v>5 - 50</v>
      </c>
      <c r="BK246" s="176">
        <f t="shared" si="36"/>
        <v>28</v>
      </c>
      <c r="BL246" s="176">
        <f t="shared" si="37"/>
        <v>5</v>
      </c>
      <c r="BM246" s="533"/>
      <c r="BN246" s="187">
        <v>225</v>
      </c>
      <c r="BO246" s="187">
        <v>6</v>
      </c>
      <c r="BP246" s="178">
        <f t="shared" si="33"/>
        <v>393</v>
      </c>
      <c r="BQ246" s="420" t="str">
        <f t="shared" si="34"/>
        <v>IV</v>
      </c>
      <c r="BR246" s="187"/>
      <c r="BS246" s="464" t="s">
        <v>9556</v>
      </c>
    </row>
    <row r="247" spans="1:71" ht="38.25" x14ac:dyDescent="0.2">
      <c r="A247" s="697">
        <v>245</v>
      </c>
      <c r="B247" s="286" t="s">
        <v>1930</v>
      </c>
      <c r="C247" s="286" t="s">
        <v>8464</v>
      </c>
      <c r="D247" s="258" t="s">
        <v>5497</v>
      </c>
      <c r="E247" s="736">
        <v>15265</v>
      </c>
      <c r="F247" s="736">
        <v>20</v>
      </c>
      <c r="G247" s="737">
        <v>200</v>
      </c>
      <c r="H247" s="305" t="s">
        <v>7086</v>
      </c>
      <c r="I247" s="207" t="s">
        <v>635</v>
      </c>
      <c r="J247" s="279" t="s">
        <v>5253</v>
      </c>
      <c r="K247" s="179" t="s">
        <v>6797</v>
      </c>
      <c r="L247" s="427" t="s">
        <v>3491</v>
      </c>
      <c r="M247" s="684">
        <v>5.5</v>
      </c>
      <c r="N247" s="685" t="s">
        <v>15715</v>
      </c>
      <c r="O247" s="684">
        <v>130</v>
      </c>
      <c r="P247" s="427" t="s">
        <v>15758</v>
      </c>
      <c r="Q247" s="179">
        <v>4</v>
      </c>
      <c r="R247" s="180"/>
      <c r="S247" s="179">
        <v>13</v>
      </c>
      <c r="T247" s="179">
        <v>18</v>
      </c>
      <c r="U247" s="179">
        <v>4</v>
      </c>
      <c r="V247" s="179">
        <v>18</v>
      </c>
      <c r="W247" s="742">
        <v>12</v>
      </c>
      <c r="X247" s="184"/>
      <c r="Y247" s="184"/>
      <c r="Z247" s="184"/>
      <c r="AA247" s="184"/>
      <c r="AB247" s="220"/>
      <c r="AC247" s="183" t="s">
        <v>1866</v>
      </c>
      <c r="AD247" s="179" t="s">
        <v>1090</v>
      </c>
      <c r="AE247" s="179" t="s">
        <v>4252</v>
      </c>
      <c r="AF247" s="177">
        <v>0</v>
      </c>
      <c r="AG247" s="177">
        <v>0</v>
      </c>
      <c r="AH247" s="177">
        <v>0</v>
      </c>
      <c r="AI247" s="177">
        <v>0</v>
      </c>
      <c r="AJ247" s="177">
        <v>0</v>
      </c>
      <c r="AK247" s="177">
        <v>0</v>
      </c>
      <c r="AL247" s="382">
        <v>0</v>
      </c>
      <c r="AM247" s="194">
        <v>6</v>
      </c>
      <c r="AN247" s="177">
        <v>0</v>
      </c>
      <c r="AO247" s="195">
        <v>0</v>
      </c>
      <c r="AP247" s="187"/>
      <c r="AQ247" s="187">
        <v>6</v>
      </c>
      <c r="AR247" s="187"/>
      <c r="AS247" s="187"/>
      <c r="AT247" s="187"/>
      <c r="AU247" s="187"/>
      <c r="AV247" s="187"/>
      <c r="AW247" s="187"/>
      <c r="AX247" s="187"/>
      <c r="AY247" s="187"/>
      <c r="AZ247" s="187"/>
      <c r="BA247" s="187"/>
      <c r="BB247" s="187"/>
      <c r="BC247" s="187"/>
      <c r="BD247" s="187"/>
      <c r="BE247" s="187"/>
      <c r="BF247" s="187"/>
      <c r="BG247" s="187"/>
      <c r="BH247" s="176" t="str">
        <f t="shared" si="31"/>
        <v>class level</v>
      </c>
      <c r="BI247" s="176">
        <f t="shared" si="32"/>
        <v>16</v>
      </c>
      <c r="BJ247" s="182" t="str">
        <f t="shared" si="35"/>
        <v>6 - 60</v>
      </c>
      <c r="BK247" s="176">
        <f t="shared" si="36"/>
        <v>33</v>
      </c>
      <c r="BL247" s="176">
        <f t="shared" si="37"/>
        <v>6</v>
      </c>
      <c r="BM247" s="533"/>
      <c r="BN247" s="187">
        <v>350</v>
      </c>
      <c r="BO247" s="187">
        <v>8</v>
      </c>
      <c r="BP247" s="178">
        <f t="shared" si="33"/>
        <v>614</v>
      </c>
      <c r="BQ247" s="420" t="str">
        <f t="shared" si="34"/>
        <v>V</v>
      </c>
      <c r="BR247" s="187"/>
      <c r="BS247" s="464" t="s">
        <v>9556</v>
      </c>
    </row>
    <row r="248" spans="1:71" ht="38.25" x14ac:dyDescent="0.2">
      <c r="A248" s="696">
        <v>246</v>
      </c>
      <c r="B248" s="286" t="s">
        <v>1930</v>
      </c>
      <c r="C248" s="286" t="s">
        <v>2000</v>
      </c>
      <c r="D248" s="258" t="s">
        <v>5497</v>
      </c>
      <c r="E248" s="736">
        <v>33932</v>
      </c>
      <c r="F248" s="736">
        <v>20</v>
      </c>
      <c r="G248" s="737">
        <v>200</v>
      </c>
      <c r="H248" s="305" t="s">
        <v>7086</v>
      </c>
      <c r="I248" s="207" t="s">
        <v>635</v>
      </c>
      <c r="J248" s="279" t="s">
        <v>5253</v>
      </c>
      <c r="K248" s="179" t="s">
        <v>6797</v>
      </c>
      <c r="L248" s="427" t="s">
        <v>3491</v>
      </c>
      <c r="M248" s="684">
        <v>5.5</v>
      </c>
      <c r="N248" s="685" t="s">
        <v>15715</v>
      </c>
      <c r="O248" s="684">
        <v>130</v>
      </c>
      <c r="P248" s="427" t="s">
        <v>15758</v>
      </c>
      <c r="Q248" s="179">
        <v>4</v>
      </c>
      <c r="R248" s="180"/>
      <c r="S248" s="179">
        <v>13</v>
      </c>
      <c r="T248" s="179">
        <v>18</v>
      </c>
      <c r="U248" s="179">
        <v>4</v>
      </c>
      <c r="V248" s="179">
        <v>18</v>
      </c>
      <c r="W248" s="742">
        <v>12</v>
      </c>
      <c r="X248" s="184"/>
      <c r="Y248" s="184"/>
      <c r="Z248" s="184"/>
      <c r="AA248" s="184"/>
      <c r="AB248" s="220"/>
      <c r="AC248" s="183" t="s">
        <v>8459</v>
      </c>
      <c r="AD248" s="179" t="s">
        <v>1090</v>
      </c>
      <c r="AE248" s="179" t="s">
        <v>4252</v>
      </c>
      <c r="AF248" s="177">
        <v>0</v>
      </c>
      <c r="AG248" s="177">
        <v>0</v>
      </c>
      <c r="AH248" s="177">
        <v>1</v>
      </c>
      <c r="AI248" s="177">
        <v>0</v>
      </c>
      <c r="AJ248" s="177">
        <v>0</v>
      </c>
      <c r="AK248" s="177">
        <v>0</v>
      </c>
      <c r="AL248" s="385">
        <v>0</v>
      </c>
      <c r="AM248" s="177">
        <v>2</v>
      </c>
      <c r="AN248" s="177">
        <v>0</v>
      </c>
      <c r="AO248" s="195">
        <v>0</v>
      </c>
      <c r="AP248" s="187"/>
      <c r="AQ248" s="187">
        <v>2</v>
      </c>
      <c r="AR248" s="187"/>
      <c r="AS248" s="187"/>
      <c r="AT248" s="187"/>
      <c r="AU248" s="187"/>
      <c r="AV248" s="187"/>
      <c r="AW248" s="187"/>
      <c r="AX248" s="187"/>
      <c r="AY248" s="187"/>
      <c r="AZ248" s="187"/>
      <c r="BA248" s="187"/>
      <c r="BB248" s="187"/>
      <c r="BC248" s="187"/>
      <c r="BD248" s="187">
        <v>1</v>
      </c>
      <c r="BE248" s="187"/>
      <c r="BF248" s="187"/>
      <c r="BG248" s="187"/>
      <c r="BH248" s="176" t="str">
        <f t="shared" si="31"/>
        <v>class level</v>
      </c>
      <c r="BI248" s="176">
        <f t="shared" si="32"/>
        <v>20</v>
      </c>
      <c r="BJ248" s="182" t="str">
        <f t="shared" si="35"/>
        <v>3 - 12</v>
      </c>
      <c r="BK248" s="176">
        <f t="shared" si="36"/>
        <v>8</v>
      </c>
      <c r="BL248" s="176">
        <f t="shared" si="37"/>
        <v>2</v>
      </c>
      <c r="BM248" s="533"/>
      <c r="BN248" s="187">
        <v>85</v>
      </c>
      <c r="BO248" s="187">
        <v>4</v>
      </c>
      <c r="BP248" s="178">
        <f t="shared" si="33"/>
        <v>117</v>
      </c>
      <c r="BQ248" s="420" t="str">
        <f t="shared" si="34"/>
        <v>III</v>
      </c>
      <c r="BR248" s="185">
        <v>420</v>
      </c>
      <c r="BS248" s="464" t="s">
        <v>9562</v>
      </c>
    </row>
    <row r="249" spans="1:71" ht="38.25" x14ac:dyDescent="0.2">
      <c r="A249" s="697">
        <v>247</v>
      </c>
      <c r="B249" s="286" t="s">
        <v>1930</v>
      </c>
      <c r="C249" s="286" t="s">
        <v>2001</v>
      </c>
      <c r="D249" s="258" t="s">
        <v>5497</v>
      </c>
      <c r="E249" s="736">
        <v>33932</v>
      </c>
      <c r="F249" s="736">
        <v>20</v>
      </c>
      <c r="G249" s="737">
        <v>200</v>
      </c>
      <c r="H249" s="305" t="s">
        <v>7086</v>
      </c>
      <c r="I249" s="207" t="s">
        <v>635</v>
      </c>
      <c r="J249" s="279" t="s">
        <v>5253</v>
      </c>
      <c r="K249" s="179" t="s">
        <v>6797</v>
      </c>
      <c r="L249" s="427" t="s">
        <v>3491</v>
      </c>
      <c r="M249" s="684">
        <v>5.5</v>
      </c>
      <c r="N249" s="685" t="s">
        <v>15715</v>
      </c>
      <c r="O249" s="684">
        <v>130</v>
      </c>
      <c r="P249" s="427" t="s">
        <v>15758</v>
      </c>
      <c r="Q249" s="179">
        <v>4</v>
      </c>
      <c r="R249" s="180"/>
      <c r="S249" s="179">
        <v>13</v>
      </c>
      <c r="T249" s="179">
        <v>18</v>
      </c>
      <c r="U249" s="179">
        <v>4</v>
      </c>
      <c r="V249" s="179">
        <v>18</v>
      </c>
      <c r="W249" s="742">
        <v>12</v>
      </c>
      <c r="X249" s="184"/>
      <c r="Y249" s="184"/>
      <c r="Z249" s="184"/>
      <c r="AA249" s="184"/>
      <c r="AB249" s="220"/>
      <c r="AC249" s="183" t="s">
        <v>8458</v>
      </c>
      <c r="AD249" s="179" t="s">
        <v>1090</v>
      </c>
      <c r="AE249" s="179" t="s">
        <v>4252</v>
      </c>
      <c r="AF249" s="177">
        <v>0</v>
      </c>
      <c r="AG249" s="177">
        <v>0</v>
      </c>
      <c r="AH249" s="177">
        <v>2</v>
      </c>
      <c r="AI249" s="177">
        <v>0</v>
      </c>
      <c r="AJ249" s="177">
        <v>0</v>
      </c>
      <c r="AK249" s="177">
        <v>0</v>
      </c>
      <c r="AL249" s="385">
        <v>0</v>
      </c>
      <c r="AM249" s="177">
        <v>3</v>
      </c>
      <c r="AN249" s="177">
        <v>0</v>
      </c>
      <c r="AO249" s="195">
        <v>0</v>
      </c>
      <c r="AP249" s="187"/>
      <c r="AQ249" s="187">
        <v>3</v>
      </c>
      <c r="AR249" s="187"/>
      <c r="AS249" s="187"/>
      <c r="AT249" s="187"/>
      <c r="AU249" s="187"/>
      <c r="AV249" s="187"/>
      <c r="AW249" s="187"/>
      <c r="AX249" s="187"/>
      <c r="AY249" s="187"/>
      <c r="AZ249" s="187"/>
      <c r="BA249" s="187"/>
      <c r="BB249" s="187"/>
      <c r="BC249" s="187"/>
      <c r="BD249" s="187">
        <v>2</v>
      </c>
      <c r="BE249" s="187"/>
      <c r="BF249" s="187"/>
      <c r="BG249" s="187"/>
      <c r="BH249" s="176" t="str">
        <f t="shared" si="31"/>
        <v>class level</v>
      </c>
      <c r="BI249" s="176">
        <f t="shared" si="32"/>
        <v>18</v>
      </c>
      <c r="BJ249" s="182" t="str">
        <f t="shared" si="35"/>
        <v>5 - 19</v>
      </c>
      <c r="BK249" s="176">
        <f t="shared" si="36"/>
        <v>12</v>
      </c>
      <c r="BL249" s="176">
        <f t="shared" si="37"/>
        <v>3</v>
      </c>
      <c r="BM249" s="533"/>
      <c r="BN249" s="187">
        <v>130</v>
      </c>
      <c r="BO249" s="187">
        <v>5</v>
      </c>
      <c r="BP249" s="178">
        <f t="shared" si="33"/>
        <v>190</v>
      </c>
      <c r="BQ249" s="420" t="str">
        <f t="shared" si="34"/>
        <v>III</v>
      </c>
      <c r="BR249" s="185">
        <v>420</v>
      </c>
      <c r="BS249" s="464" t="s">
        <v>9562</v>
      </c>
    </row>
    <row r="250" spans="1:71" ht="38.25" x14ac:dyDescent="0.2">
      <c r="A250" s="696">
        <v>248</v>
      </c>
      <c r="B250" s="286" t="s">
        <v>1930</v>
      </c>
      <c r="C250" s="286" t="s">
        <v>2002</v>
      </c>
      <c r="D250" s="258" t="s">
        <v>5497</v>
      </c>
      <c r="E250" s="736">
        <v>96701</v>
      </c>
      <c r="F250" s="736">
        <v>20</v>
      </c>
      <c r="G250" s="737">
        <v>200</v>
      </c>
      <c r="H250" s="305" t="s">
        <v>7086</v>
      </c>
      <c r="I250" s="207" t="s">
        <v>635</v>
      </c>
      <c r="J250" s="279" t="s">
        <v>5253</v>
      </c>
      <c r="K250" s="179" t="s">
        <v>6797</v>
      </c>
      <c r="L250" s="427" t="s">
        <v>3491</v>
      </c>
      <c r="M250" s="684">
        <v>5.5</v>
      </c>
      <c r="N250" s="685" t="s">
        <v>15715</v>
      </c>
      <c r="O250" s="684">
        <v>130</v>
      </c>
      <c r="P250" s="427" t="s">
        <v>15758</v>
      </c>
      <c r="Q250" s="179">
        <v>4</v>
      </c>
      <c r="R250" s="180"/>
      <c r="S250" s="179">
        <v>13</v>
      </c>
      <c r="T250" s="179">
        <v>18</v>
      </c>
      <c r="U250" s="179">
        <v>4</v>
      </c>
      <c r="V250" s="179">
        <v>18</v>
      </c>
      <c r="W250" s="742">
        <v>12</v>
      </c>
      <c r="X250" s="184"/>
      <c r="Y250" s="184"/>
      <c r="Z250" s="184"/>
      <c r="AA250" s="184"/>
      <c r="AB250" s="220"/>
      <c r="AC250" s="183" t="s">
        <v>1975</v>
      </c>
      <c r="AD250" s="179" t="s">
        <v>1090</v>
      </c>
      <c r="AE250" s="179" t="s">
        <v>4252</v>
      </c>
      <c r="AF250" s="177">
        <v>0</v>
      </c>
      <c r="AG250" s="177">
        <v>0</v>
      </c>
      <c r="AH250" s="177">
        <v>5</v>
      </c>
      <c r="AI250" s="177">
        <v>0</v>
      </c>
      <c r="AJ250" s="177">
        <v>0</v>
      </c>
      <c r="AK250" s="177">
        <v>0</v>
      </c>
      <c r="AL250" s="385">
        <v>0</v>
      </c>
      <c r="AM250" s="177">
        <v>4</v>
      </c>
      <c r="AN250" s="177">
        <v>0</v>
      </c>
      <c r="AO250" s="195">
        <v>0</v>
      </c>
      <c r="AP250" s="187"/>
      <c r="AQ250" s="187">
        <v>4</v>
      </c>
      <c r="AR250" s="187"/>
      <c r="AS250" s="187"/>
      <c r="AT250" s="187"/>
      <c r="AU250" s="187"/>
      <c r="AV250" s="187"/>
      <c r="AW250" s="187"/>
      <c r="AX250" s="187"/>
      <c r="AY250" s="187"/>
      <c r="AZ250" s="187"/>
      <c r="BA250" s="187"/>
      <c r="BB250" s="187"/>
      <c r="BC250" s="187"/>
      <c r="BD250" s="187">
        <v>5</v>
      </c>
      <c r="BE250" s="187"/>
      <c r="BF250" s="187"/>
      <c r="BG250" s="187"/>
      <c r="BH250" s="176" t="str">
        <f t="shared" si="31"/>
        <v>class level</v>
      </c>
      <c r="BI250" s="176">
        <f t="shared" si="32"/>
        <v>18</v>
      </c>
      <c r="BJ250" s="182" t="str">
        <f t="shared" si="35"/>
        <v>9 - 30</v>
      </c>
      <c r="BK250" s="176">
        <f t="shared" si="36"/>
        <v>20</v>
      </c>
      <c r="BL250" s="176">
        <f t="shared" si="37"/>
        <v>5</v>
      </c>
      <c r="BM250" s="533"/>
      <c r="BN250" s="187">
        <v>810</v>
      </c>
      <c r="BO250" s="187">
        <v>4</v>
      </c>
      <c r="BP250" s="178">
        <f t="shared" si="33"/>
        <v>890</v>
      </c>
      <c r="BQ250" s="420" t="str">
        <f t="shared" si="34"/>
        <v>VI</v>
      </c>
      <c r="BR250" s="185">
        <v>420</v>
      </c>
      <c r="BS250" s="464" t="s">
        <v>9567</v>
      </c>
    </row>
    <row r="251" spans="1:71" ht="38.25" x14ac:dyDescent="0.2">
      <c r="A251" s="696">
        <v>249</v>
      </c>
      <c r="B251" s="286" t="s">
        <v>1930</v>
      </c>
      <c r="C251" s="286" t="s">
        <v>2003</v>
      </c>
      <c r="D251" s="258" t="s">
        <v>5497</v>
      </c>
      <c r="E251" s="736">
        <v>15265</v>
      </c>
      <c r="F251" s="736">
        <v>20</v>
      </c>
      <c r="G251" s="737">
        <v>200</v>
      </c>
      <c r="H251" s="305" t="s">
        <v>7086</v>
      </c>
      <c r="I251" s="207" t="s">
        <v>635</v>
      </c>
      <c r="J251" s="279" t="s">
        <v>5253</v>
      </c>
      <c r="K251" s="179" t="s">
        <v>6797</v>
      </c>
      <c r="L251" s="427" t="s">
        <v>3491</v>
      </c>
      <c r="M251" s="684">
        <v>5.5</v>
      </c>
      <c r="N251" s="685" t="s">
        <v>15715</v>
      </c>
      <c r="O251" s="684">
        <v>130</v>
      </c>
      <c r="P251" s="427" t="s">
        <v>15758</v>
      </c>
      <c r="Q251" s="179">
        <v>4</v>
      </c>
      <c r="R251" s="180"/>
      <c r="S251" s="179">
        <v>13</v>
      </c>
      <c r="T251" s="179">
        <v>18</v>
      </c>
      <c r="U251" s="179">
        <v>4</v>
      </c>
      <c r="V251" s="179">
        <v>18</v>
      </c>
      <c r="W251" s="742">
        <v>12</v>
      </c>
      <c r="X251" s="184"/>
      <c r="Y251" s="184"/>
      <c r="Z251" s="184"/>
      <c r="AA251" s="184"/>
      <c r="AB251" s="220"/>
      <c r="AC251" s="183" t="s">
        <v>1976</v>
      </c>
      <c r="AD251" s="179" t="s">
        <v>1090</v>
      </c>
      <c r="AE251" s="179" t="s">
        <v>4252</v>
      </c>
      <c r="AF251" s="177">
        <v>0</v>
      </c>
      <c r="AG251" s="177">
        <v>0</v>
      </c>
      <c r="AH251" s="177">
        <v>7</v>
      </c>
      <c r="AI251" s="177">
        <v>0</v>
      </c>
      <c r="AJ251" s="177">
        <v>0</v>
      </c>
      <c r="AK251" s="177">
        <v>0</v>
      </c>
      <c r="AL251" s="385">
        <v>0</v>
      </c>
      <c r="AM251" s="177">
        <v>4</v>
      </c>
      <c r="AN251" s="177">
        <v>0</v>
      </c>
      <c r="AO251" s="195">
        <v>0</v>
      </c>
      <c r="AP251" s="187"/>
      <c r="AQ251" s="187">
        <v>4</v>
      </c>
      <c r="AR251" s="187"/>
      <c r="AS251" s="187"/>
      <c r="AT251" s="187"/>
      <c r="AU251" s="187"/>
      <c r="AV251" s="187"/>
      <c r="AW251" s="187"/>
      <c r="AX251" s="187"/>
      <c r="AY251" s="187"/>
      <c r="AZ251" s="187"/>
      <c r="BA251" s="187"/>
      <c r="BB251" s="187"/>
      <c r="BC251" s="187"/>
      <c r="BD251" s="187">
        <v>7</v>
      </c>
      <c r="BE251" s="187"/>
      <c r="BF251" s="187"/>
      <c r="BG251" s="187"/>
      <c r="BH251" s="176" t="str">
        <f t="shared" si="31"/>
        <v>class level</v>
      </c>
      <c r="BI251" s="176">
        <f t="shared" si="32"/>
        <v>18</v>
      </c>
      <c r="BJ251" s="182" t="str">
        <f t="shared" si="35"/>
        <v>11 - 34</v>
      </c>
      <c r="BK251" s="176">
        <f t="shared" si="36"/>
        <v>23</v>
      </c>
      <c r="BL251" s="176">
        <f t="shared" si="37"/>
        <v>7</v>
      </c>
      <c r="BM251" s="533"/>
      <c r="BN251" s="187">
        <v>1290</v>
      </c>
      <c r="BO251" s="187">
        <v>5</v>
      </c>
      <c r="BP251" s="178">
        <f t="shared" si="33"/>
        <v>1405</v>
      </c>
      <c r="BQ251" s="420" t="str">
        <f t="shared" si="34"/>
        <v>VII</v>
      </c>
      <c r="BR251" s="185">
        <v>420</v>
      </c>
      <c r="BS251" s="464" t="s">
        <v>9567</v>
      </c>
    </row>
    <row r="252" spans="1:71" ht="38.25" x14ac:dyDescent="0.2">
      <c r="A252" s="697">
        <v>250</v>
      </c>
      <c r="B252" s="286" t="s">
        <v>1930</v>
      </c>
      <c r="C252" s="286" t="s">
        <v>2004</v>
      </c>
      <c r="D252" s="258" t="s">
        <v>5497</v>
      </c>
      <c r="E252" s="736">
        <v>24174</v>
      </c>
      <c r="F252" s="736">
        <v>20</v>
      </c>
      <c r="G252" s="737">
        <v>200</v>
      </c>
      <c r="H252" s="305" t="s">
        <v>7086</v>
      </c>
      <c r="I252" s="207" t="s">
        <v>635</v>
      </c>
      <c r="J252" s="279" t="s">
        <v>5253</v>
      </c>
      <c r="K252" s="179" t="s">
        <v>6797</v>
      </c>
      <c r="L252" s="427" t="s">
        <v>3491</v>
      </c>
      <c r="M252" s="684">
        <v>5.5</v>
      </c>
      <c r="N252" s="685" t="s">
        <v>15715</v>
      </c>
      <c r="O252" s="684">
        <v>130</v>
      </c>
      <c r="P252" s="427" t="s">
        <v>15758</v>
      </c>
      <c r="Q252" s="179">
        <v>4</v>
      </c>
      <c r="R252" s="180"/>
      <c r="S252" s="179">
        <v>13</v>
      </c>
      <c r="T252" s="179">
        <v>18</v>
      </c>
      <c r="U252" s="179">
        <v>4</v>
      </c>
      <c r="V252" s="179">
        <v>18</v>
      </c>
      <c r="W252" s="742">
        <v>12</v>
      </c>
      <c r="X252" s="184"/>
      <c r="Y252" s="184"/>
      <c r="Z252" s="184"/>
      <c r="AA252" s="184"/>
      <c r="AB252" s="220"/>
      <c r="AC252" s="183" t="s">
        <v>1977</v>
      </c>
      <c r="AD252" s="179" t="s">
        <v>1090</v>
      </c>
      <c r="AE252" s="179" t="s">
        <v>4252</v>
      </c>
      <c r="AF252" s="177">
        <v>0</v>
      </c>
      <c r="AG252" s="177">
        <v>0</v>
      </c>
      <c r="AH252" s="177">
        <v>8</v>
      </c>
      <c r="AI252" s="177">
        <v>0</v>
      </c>
      <c r="AJ252" s="177">
        <v>0</v>
      </c>
      <c r="AK252" s="177">
        <v>0</v>
      </c>
      <c r="AL252" s="385">
        <v>0</v>
      </c>
      <c r="AM252" s="177">
        <v>4</v>
      </c>
      <c r="AN252" s="177">
        <v>0</v>
      </c>
      <c r="AO252" s="195">
        <v>0</v>
      </c>
      <c r="AP252" s="187"/>
      <c r="AQ252" s="187">
        <v>4</v>
      </c>
      <c r="AR252" s="187"/>
      <c r="AS252" s="187"/>
      <c r="AT252" s="187"/>
      <c r="AU252" s="187"/>
      <c r="AV252" s="187"/>
      <c r="AW252" s="187"/>
      <c r="AX252" s="187"/>
      <c r="AY252" s="187"/>
      <c r="AZ252" s="187"/>
      <c r="BA252" s="187"/>
      <c r="BB252" s="187"/>
      <c r="BC252" s="187"/>
      <c r="BD252" s="187">
        <v>8</v>
      </c>
      <c r="BE252" s="187"/>
      <c r="BF252" s="187"/>
      <c r="BG252" s="187"/>
      <c r="BH252" s="176" t="str">
        <f t="shared" si="31"/>
        <v>class level</v>
      </c>
      <c r="BI252" s="176">
        <f t="shared" si="32"/>
        <v>18</v>
      </c>
      <c r="BJ252" s="182" t="str">
        <f t="shared" si="35"/>
        <v>12 - 36</v>
      </c>
      <c r="BK252" s="176">
        <f t="shared" si="36"/>
        <v>24</v>
      </c>
      <c r="BL252" s="176">
        <f t="shared" si="37"/>
        <v>8</v>
      </c>
      <c r="BM252" s="533"/>
      <c r="BN252" s="187">
        <v>1290</v>
      </c>
      <c r="BO252" s="187">
        <v>5</v>
      </c>
      <c r="BP252" s="178">
        <f t="shared" si="33"/>
        <v>1410</v>
      </c>
      <c r="BQ252" s="420" t="str">
        <f t="shared" si="34"/>
        <v>VII</v>
      </c>
      <c r="BR252" s="185">
        <v>420</v>
      </c>
      <c r="BS252" s="464" t="s">
        <v>9567</v>
      </c>
    </row>
    <row r="253" spans="1:71" ht="38.25" x14ac:dyDescent="0.2">
      <c r="A253" s="696">
        <v>251</v>
      </c>
      <c r="B253" s="286" t="s">
        <v>1930</v>
      </c>
      <c r="C253" s="286" t="s">
        <v>8465</v>
      </c>
      <c r="D253" s="258" t="s">
        <v>5497</v>
      </c>
      <c r="E253" s="736">
        <v>1</v>
      </c>
      <c r="F253" s="736">
        <v>20</v>
      </c>
      <c r="G253" s="737">
        <v>200</v>
      </c>
      <c r="H253" s="305" t="s">
        <v>7086</v>
      </c>
      <c r="I253" s="207" t="s">
        <v>635</v>
      </c>
      <c r="J253" s="279" t="s">
        <v>5253</v>
      </c>
      <c r="K253" s="179" t="s">
        <v>6797</v>
      </c>
      <c r="L253" s="427" t="s">
        <v>3491</v>
      </c>
      <c r="M253" s="684">
        <v>5.5</v>
      </c>
      <c r="N253" s="685" t="s">
        <v>15715</v>
      </c>
      <c r="O253" s="684">
        <v>130</v>
      </c>
      <c r="P253" s="427" t="s">
        <v>15758</v>
      </c>
      <c r="Q253" s="179">
        <v>4</v>
      </c>
      <c r="R253" s="180"/>
      <c r="S253" s="179">
        <v>13</v>
      </c>
      <c r="T253" s="179">
        <v>18</v>
      </c>
      <c r="U253" s="179">
        <v>4</v>
      </c>
      <c r="V253" s="179">
        <v>18</v>
      </c>
      <c r="W253" s="742">
        <v>12</v>
      </c>
      <c r="X253" s="184"/>
      <c r="Y253" s="184"/>
      <c r="Z253" s="184"/>
      <c r="AA253" s="184"/>
      <c r="AB253" s="220"/>
      <c r="AC253" s="183" t="s">
        <v>3115</v>
      </c>
      <c r="AD253" s="179" t="s">
        <v>1090</v>
      </c>
      <c r="AE253" s="179" t="s">
        <v>4252</v>
      </c>
      <c r="AF253" s="177">
        <v>0</v>
      </c>
      <c r="AG253" s="177">
        <v>0</v>
      </c>
      <c r="AH253" s="177">
        <v>9</v>
      </c>
      <c r="AI253" s="177">
        <v>0</v>
      </c>
      <c r="AJ253" s="177">
        <v>0</v>
      </c>
      <c r="AK253" s="177">
        <v>0</v>
      </c>
      <c r="AL253" s="385">
        <v>0</v>
      </c>
      <c r="AM253" s="177">
        <v>6</v>
      </c>
      <c r="AN253" s="177">
        <v>0</v>
      </c>
      <c r="AO253" s="195">
        <v>0</v>
      </c>
      <c r="AP253" s="187"/>
      <c r="AQ253" s="187">
        <v>6</v>
      </c>
      <c r="AR253" s="187"/>
      <c r="AS253" s="187"/>
      <c r="AT253" s="187"/>
      <c r="AU253" s="187"/>
      <c r="AV253" s="187"/>
      <c r="AW253" s="187"/>
      <c r="AX253" s="187"/>
      <c r="AY253" s="187"/>
      <c r="AZ253" s="187"/>
      <c r="BA253" s="187"/>
      <c r="BB253" s="187"/>
      <c r="BC253" s="187"/>
      <c r="BD253" s="187">
        <v>9</v>
      </c>
      <c r="BE253" s="187"/>
      <c r="BF253" s="187"/>
      <c r="BG253" s="187"/>
      <c r="BH253" s="176" t="str">
        <f t="shared" si="31"/>
        <v>class level</v>
      </c>
      <c r="BI253" s="176">
        <f t="shared" si="32"/>
        <v>16</v>
      </c>
      <c r="BJ253" s="182" t="str">
        <f t="shared" si="35"/>
        <v>15 - 48</v>
      </c>
      <c r="BK253" s="176">
        <f t="shared" si="36"/>
        <v>32</v>
      </c>
      <c r="BL253" s="176">
        <f t="shared" si="37"/>
        <v>9</v>
      </c>
      <c r="BM253" s="533"/>
      <c r="BN253" s="187">
        <v>2400</v>
      </c>
      <c r="BO253" s="187">
        <v>6</v>
      </c>
      <c r="BP253" s="178">
        <f t="shared" si="33"/>
        <v>2592</v>
      </c>
      <c r="BQ253" s="420" t="str">
        <f t="shared" si="34"/>
        <v>VII</v>
      </c>
      <c r="BR253" s="185">
        <v>420</v>
      </c>
      <c r="BS253" s="464" t="s">
        <v>9567</v>
      </c>
    </row>
    <row r="254" spans="1:71" ht="38.25" x14ac:dyDescent="0.2">
      <c r="A254" s="697">
        <v>252</v>
      </c>
      <c r="B254" s="286" t="s">
        <v>1930</v>
      </c>
      <c r="C254" s="286" t="s">
        <v>2005</v>
      </c>
      <c r="D254" s="258" t="s">
        <v>5497</v>
      </c>
      <c r="E254" s="736">
        <v>33932</v>
      </c>
      <c r="F254" s="736">
        <v>20</v>
      </c>
      <c r="G254" s="737">
        <v>200</v>
      </c>
      <c r="H254" s="305" t="s">
        <v>7086</v>
      </c>
      <c r="I254" s="207" t="s">
        <v>635</v>
      </c>
      <c r="J254" s="280" t="s">
        <v>1765</v>
      </c>
      <c r="K254" s="179" t="s">
        <v>6797</v>
      </c>
      <c r="L254" s="427" t="s">
        <v>3491</v>
      </c>
      <c r="M254" s="684">
        <v>5.5</v>
      </c>
      <c r="N254" s="685" t="s">
        <v>15715</v>
      </c>
      <c r="O254" s="684">
        <v>130</v>
      </c>
      <c r="P254" s="427" t="s">
        <v>15758</v>
      </c>
      <c r="Q254" s="179">
        <v>4</v>
      </c>
      <c r="R254" s="180"/>
      <c r="S254" s="179">
        <v>13</v>
      </c>
      <c r="T254" s="179">
        <v>18</v>
      </c>
      <c r="U254" s="179">
        <v>4</v>
      </c>
      <c r="V254" s="179">
        <v>18</v>
      </c>
      <c r="W254" s="742">
        <v>12</v>
      </c>
      <c r="X254" s="184"/>
      <c r="Y254" s="184"/>
      <c r="Z254" s="184"/>
      <c r="AA254" s="184"/>
      <c r="AB254" s="220"/>
      <c r="AC254" s="183" t="s">
        <v>3116</v>
      </c>
      <c r="AD254" s="179" t="s">
        <v>1090</v>
      </c>
      <c r="AE254" s="179" t="s">
        <v>4252</v>
      </c>
      <c r="AF254" s="177">
        <v>0</v>
      </c>
      <c r="AG254" s="177">
        <v>0</v>
      </c>
      <c r="AH254" s="177">
        <v>2</v>
      </c>
      <c r="AI254" s="177">
        <v>0</v>
      </c>
      <c r="AJ254" s="177">
        <v>0</v>
      </c>
      <c r="AK254" s="177">
        <v>0</v>
      </c>
      <c r="AL254" s="385">
        <v>2</v>
      </c>
      <c r="AM254" s="177">
        <v>2</v>
      </c>
      <c r="AN254" s="177">
        <v>0</v>
      </c>
      <c r="AO254" s="195">
        <v>0</v>
      </c>
      <c r="AP254" s="187"/>
      <c r="AQ254" s="187">
        <v>2</v>
      </c>
      <c r="AR254" s="187"/>
      <c r="AS254" s="187"/>
      <c r="AT254" s="187"/>
      <c r="AU254" s="187"/>
      <c r="AV254" s="187"/>
      <c r="AW254" s="187">
        <v>2</v>
      </c>
      <c r="AX254" s="187"/>
      <c r="AY254" s="187"/>
      <c r="AZ254" s="187"/>
      <c r="BA254" s="187"/>
      <c r="BB254" s="187"/>
      <c r="BC254" s="187"/>
      <c r="BD254" s="187">
        <v>2</v>
      </c>
      <c r="BE254" s="187"/>
      <c r="BF254" s="187"/>
      <c r="BG254" s="187"/>
      <c r="BH254" s="176" t="str">
        <f t="shared" si="31"/>
        <v>class level</v>
      </c>
      <c r="BI254" s="176">
        <f t="shared" si="32"/>
        <v>20</v>
      </c>
      <c r="BJ254" s="182" t="str">
        <f t="shared" si="35"/>
        <v>6 - 15</v>
      </c>
      <c r="BK254" s="176">
        <f t="shared" si="36"/>
        <v>11</v>
      </c>
      <c r="BL254" s="176">
        <f t="shared" si="37"/>
        <v>2</v>
      </c>
      <c r="BM254" s="533"/>
      <c r="BN254" s="187">
        <v>260</v>
      </c>
      <c r="BO254" s="187">
        <v>2</v>
      </c>
      <c r="BP254" s="178">
        <f t="shared" si="33"/>
        <v>282</v>
      </c>
      <c r="BQ254" s="420" t="str">
        <f t="shared" si="34"/>
        <v>V</v>
      </c>
      <c r="BR254" s="185">
        <v>420</v>
      </c>
      <c r="BS254" s="464" t="s">
        <v>9563</v>
      </c>
    </row>
    <row r="255" spans="1:71" ht="38.25" x14ac:dyDescent="0.2">
      <c r="A255" s="696">
        <v>253</v>
      </c>
      <c r="B255" s="286" t="s">
        <v>1930</v>
      </c>
      <c r="C255" s="286" t="s">
        <v>2006</v>
      </c>
      <c r="D255" s="258" t="s">
        <v>5497</v>
      </c>
      <c r="E255" s="736">
        <v>2</v>
      </c>
      <c r="F255" s="736">
        <v>20</v>
      </c>
      <c r="G255" s="737">
        <v>200</v>
      </c>
      <c r="H255" s="305" t="s">
        <v>7086</v>
      </c>
      <c r="I255" s="207" t="s">
        <v>635</v>
      </c>
      <c r="J255" s="280" t="s">
        <v>1765</v>
      </c>
      <c r="K255" s="179" t="s">
        <v>6797</v>
      </c>
      <c r="L255" s="427" t="s">
        <v>3491</v>
      </c>
      <c r="M255" s="684">
        <v>5.5</v>
      </c>
      <c r="N255" s="685" t="s">
        <v>15715</v>
      </c>
      <c r="O255" s="684">
        <v>130</v>
      </c>
      <c r="P255" s="427" t="s">
        <v>15758</v>
      </c>
      <c r="Q255" s="179">
        <v>4</v>
      </c>
      <c r="R255" s="180"/>
      <c r="S255" s="179">
        <v>13</v>
      </c>
      <c r="T255" s="179">
        <v>18</v>
      </c>
      <c r="U255" s="179">
        <v>4</v>
      </c>
      <c r="V255" s="179">
        <v>18</v>
      </c>
      <c r="W255" s="742">
        <v>12</v>
      </c>
      <c r="X255" s="184"/>
      <c r="Y255" s="184"/>
      <c r="Z255" s="184"/>
      <c r="AA255" s="184"/>
      <c r="AB255" s="220"/>
      <c r="AC255" s="183" t="s">
        <v>3117</v>
      </c>
      <c r="AD255" s="179" t="s">
        <v>1090</v>
      </c>
      <c r="AE255" s="179" t="s">
        <v>4252</v>
      </c>
      <c r="AF255" s="177">
        <v>0</v>
      </c>
      <c r="AG255" s="177">
        <v>0</v>
      </c>
      <c r="AH255" s="177">
        <v>3</v>
      </c>
      <c r="AI255" s="177">
        <v>0</v>
      </c>
      <c r="AJ255" s="177">
        <v>0</v>
      </c>
      <c r="AK255" s="177">
        <v>0</v>
      </c>
      <c r="AL255" s="385">
        <v>3</v>
      </c>
      <c r="AM255" s="177">
        <v>3</v>
      </c>
      <c r="AN255" s="177">
        <v>0</v>
      </c>
      <c r="AO255" s="195">
        <v>0</v>
      </c>
      <c r="AP255" s="187"/>
      <c r="AQ255" s="187">
        <v>3</v>
      </c>
      <c r="AR255" s="187"/>
      <c r="AS255" s="187"/>
      <c r="AT255" s="187"/>
      <c r="AU255" s="187"/>
      <c r="AV255" s="187"/>
      <c r="AW255" s="187">
        <v>3</v>
      </c>
      <c r="AX255" s="187"/>
      <c r="AY255" s="187"/>
      <c r="AZ255" s="187"/>
      <c r="BA255" s="187"/>
      <c r="BB255" s="187"/>
      <c r="BC255" s="187"/>
      <c r="BD255" s="187">
        <v>3</v>
      </c>
      <c r="BE255" s="187"/>
      <c r="BF255" s="187"/>
      <c r="BG255" s="187"/>
      <c r="BH255" s="176" t="str">
        <f t="shared" si="31"/>
        <v>class level</v>
      </c>
      <c r="BI255" s="176">
        <f t="shared" si="32"/>
        <v>18</v>
      </c>
      <c r="BJ255" s="182" t="str">
        <f t="shared" si="35"/>
        <v>9 - 22</v>
      </c>
      <c r="BK255" s="176">
        <f t="shared" si="36"/>
        <v>16</v>
      </c>
      <c r="BL255" s="176">
        <f t="shared" si="37"/>
        <v>3</v>
      </c>
      <c r="BM255" s="533"/>
      <c r="BN255" s="187">
        <v>485</v>
      </c>
      <c r="BO255" s="187">
        <v>3</v>
      </c>
      <c r="BP255" s="178">
        <f t="shared" si="33"/>
        <v>533</v>
      </c>
      <c r="BQ255" s="420" t="str">
        <f t="shared" si="34"/>
        <v>V</v>
      </c>
      <c r="BR255" s="185">
        <v>420</v>
      </c>
      <c r="BS255" s="464" t="s">
        <v>9563</v>
      </c>
    </row>
    <row r="256" spans="1:71" ht="38.25" x14ac:dyDescent="0.2">
      <c r="A256" s="696">
        <v>254</v>
      </c>
      <c r="B256" s="286" t="s">
        <v>1930</v>
      </c>
      <c r="C256" s="286" t="s">
        <v>2007</v>
      </c>
      <c r="D256" s="258" t="s">
        <v>5497</v>
      </c>
      <c r="E256" s="736">
        <v>24174</v>
      </c>
      <c r="F256" s="736">
        <v>20</v>
      </c>
      <c r="G256" s="737">
        <v>200</v>
      </c>
      <c r="H256" s="305" t="s">
        <v>7086</v>
      </c>
      <c r="I256" s="207" t="s">
        <v>635</v>
      </c>
      <c r="J256" s="280" t="s">
        <v>1765</v>
      </c>
      <c r="K256" s="179" t="s">
        <v>6797</v>
      </c>
      <c r="L256" s="427" t="s">
        <v>3491</v>
      </c>
      <c r="M256" s="684">
        <v>5.5</v>
      </c>
      <c r="N256" s="685" t="s">
        <v>15715</v>
      </c>
      <c r="O256" s="684">
        <v>130</v>
      </c>
      <c r="P256" s="427" t="s">
        <v>15758</v>
      </c>
      <c r="Q256" s="179">
        <v>4</v>
      </c>
      <c r="R256" s="180"/>
      <c r="S256" s="179">
        <v>13</v>
      </c>
      <c r="T256" s="179">
        <v>18</v>
      </c>
      <c r="U256" s="179">
        <v>4</v>
      </c>
      <c r="V256" s="179">
        <v>18</v>
      </c>
      <c r="W256" s="742">
        <v>12</v>
      </c>
      <c r="X256" s="184"/>
      <c r="Y256" s="184"/>
      <c r="Z256" s="184"/>
      <c r="AA256" s="184"/>
      <c r="AB256" s="220"/>
      <c r="AC256" s="183" t="s">
        <v>3118</v>
      </c>
      <c r="AD256" s="179" t="s">
        <v>1090</v>
      </c>
      <c r="AE256" s="179" t="s">
        <v>4252</v>
      </c>
      <c r="AF256" s="177">
        <v>0</v>
      </c>
      <c r="AG256" s="177">
        <v>0</v>
      </c>
      <c r="AH256" s="177">
        <v>4</v>
      </c>
      <c r="AI256" s="177">
        <v>0</v>
      </c>
      <c r="AJ256" s="177">
        <v>0</v>
      </c>
      <c r="AK256" s="177">
        <v>0</v>
      </c>
      <c r="AL256" s="385">
        <v>4</v>
      </c>
      <c r="AM256" s="177">
        <v>4</v>
      </c>
      <c r="AN256" s="177">
        <v>0</v>
      </c>
      <c r="AO256" s="195">
        <v>0</v>
      </c>
      <c r="AP256" s="187"/>
      <c r="AQ256" s="187">
        <v>4</v>
      </c>
      <c r="AR256" s="187"/>
      <c r="AS256" s="187"/>
      <c r="AT256" s="187"/>
      <c r="AU256" s="187"/>
      <c r="AV256" s="187"/>
      <c r="AW256" s="187">
        <v>4</v>
      </c>
      <c r="AX256" s="187"/>
      <c r="AY256" s="187"/>
      <c r="AZ256" s="187"/>
      <c r="BA256" s="187"/>
      <c r="BB256" s="187"/>
      <c r="BC256" s="187"/>
      <c r="BD256" s="187">
        <v>4</v>
      </c>
      <c r="BE256" s="187"/>
      <c r="BF256" s="187"/>
      <c r="BG256" s="187"/>
      <c r="BH256" s="176" t="str">
        <f t="shared" si="31"/>
        <v>class level</v>
      </c>
      <c r="BI256" s="176">
        <f t="shared" si="32"/>
        <v>18</v>
      </c>
      <c r="BJ256" s="182" t="str">
        <f t="shared" si="35"/>
        <v>12 - 29</v>
      </c>
      <c r="BK256" s="176">
        <f t="shared" si="36"/>
        <v>21</v>
      </c>
      <c r="BL256" s="176">
        <f t="shared" si="37"/>
        <v>4</v>
      </c>
      <c r="BM256" s="533"/>
      <c r="BN256" s="187">
        <v>810</v>
      </c>
      <c r="BO256" s="187">
        <v>4</v>
      </c>
      <c r="BP256" s="178">
        <f t="shared" si="33"/>
        <v>894</v>
      </c>
      <c r="BQ256" s="420" t="str">
        <f t="shared" si="34"/>
        <v>VI</v>
      </c>
      <c r="BR256" s="185">
        <v>420</v>
      </c>
      <c r="BS256" s="464" t="s">
        <v>9563</v>
      </c>
    </row>
    <row r="257" spans="1:71" ht="38.25" x14ac:dyDescent="0.2">
      <c r="A257" s="697">
        <v>255</v>
      </c>
      <c r="B257" s="286" t="s">
        <v>1930</v>
      </c>
      <c r="C257" s="286" t="s">
        <v>2008</v>
      </c>
      <c r="D257" s="258" t="s">
        <v>5497</v>
      </c>
      <c r="E257" s="736">
        <v>1</v>
      </c>
      <c r="F257" s="736">
        <v>20</v>
      </c>
      <c r="G257" s="737">
        <v>200</v>
      </c>
      <c r="H257" s="305" t="s">
        <v>7086</v>
      </c>
      <c r="I257" s="207" t="s">
        <v>635</v>
      </c>
      <c r="J257" s="280" t="s">
        <v>1765</v>
      </c>
      <c r="K257" s="179" t="s">
        <v>6797</v>
      </c>
      <c r="L257" s="427" t="s">
        <v>3491</v>
      </c>
      <c r="M257" s="684">
        <v>5.5</v>
      </c>
      <c r="N257" s="685" t="s">
        <v>15715</v>
      </c>
      <c r="O257" s="684">
        <v>130</v>
      </c>
      <c r="P257" s="427" t="s">
        <v>15758</v>
      </c>
      <c r="Q257" s="179">
        <v>4</v>
      </c>
      <c r="R257" s="180"/>
      <c r="S257" s="179">
        <v>13</v>
      </c>
      <c r="T257" s="179">
        <v>18</v>
      </c>
      <c r="U257" s="179">
        <v>4</v>
      </c>
      <c r="V257" s="179">
        <v>18</v>
      </c>
      <c r="W257" s="742">
        <v>12</v>
      </c>
      <c r="X257" s="184"/>
      <c r="Y257" s="184"/>
      <c r="Z257" s="184"/>
      <c r="AA257" s="184"/>
      <c r="AB257" s="220"/>
      <c r="AC257" s="419" t="s">
        <v>10130</v>
      </c>
      <c r="AD257" s="179" t="s">
        <v>1090</v>
      </c>
      <c r="AE257" s="179" t="s">
        <v>4252</v>
      </c>
      <c r="AF257" s="177">
        <v>0</v>
      </c>
      <c r="AG257" s="177">
        <v>0</v>
      </c>
      <c r="AH257" s="177">
        <v>6</v>
      </c>
      <c r="AI257" s="177">
        <v>0</v>
      </c>
      <c r="AJ257" s="177">
        <v>0</v>
      </c>
      <c r="AK257" s="177">
        <v>0</v>
      </c>
      <c r="AL257" s="385">
        <v>6</v>
      </c>
      <c r="AM257" s="177">
        <v>6</v>
      </c>
      <c r="AN257" s="177">
        <v>0</v>
      </c>
      <c r="AO257" s="195">
        <v>0</v>
      </c>
      <c r="AP257" s="187"/>
      <c r="AQ257" s="187">
        <v>6</v>
      </c>
      <c r="AR257" s="187"/>
      <c r="AS257" s="187"/>
      <c r="AT257" s="187"/>
      <c r="AU257" s="187"/>
      <c r="AV257" s="187"/>
      <c r="AW257" s="187">
        <v>6</v>
      </c>
      <c r="AX257" s="187"/>
      <c r="AY257" s="187"/>
      <c r="AZ257" s="187"/>
      <c r="BA257" s="187"/>
      <c r="BB257" s="187"/>
      <c r="BC257" s="187"/>
      <c r="BD257" s="187">
        <v>6</v>
      </c>
      <c r="BE257" s="187"/>
      <c r="BF257" s="187"/>
      <c r="BG257" s="187"/>
      <c r="BH257" s="176" t="str">
        <f t="shared" si="31"/>
        <v>class level</v>
      </c>
      <c r="BI257" s="176">
        <f t="shared" si="32"/>
        <v>16</v>
      </c>
      <c r="BJ257" s="182" t="str">
        <f t="shared" si="35"/>
        <v>18 - 44</v>
      </c>
      <c r="BK257" s="176">
        <f t="shared" si="36"/>
        <v>31</v>
      </c>
      <c r="BL257" s="176">
        <f t="shared" si="37"/>
        <v>6</v>
      </c>
      <c r="BM257" s="533"/>
      <c r="BN257" s="187">
        <v>1425</v>
      </c>
      <c r="BO257" s="187">
        <v>10</v>
      </c>
      <c r="BP257" s="178">
        <f t="shared" si="33"/>
        <v>1735</v>
      </c>
      <c r="BQ257" s="420" t="str">
        <f t="shared" si="34"/>
        <v>VII</v>
      </c>
      <c r="BR257" s="185">
        <v>420</v>
      </c>
      <c r="BS257" s="464" t="s">
        <v>9575</v>
      </c>
    </row>
    <row r="258" spans="1:71" x14ac:dyDescent="0.2">
      <c r="A258" s="696">
        <v>256</v>
      </c>
      <c r="B258" s="286" t="s">
        <v>1930</v>
      </c>
      <c r="C258" s="286" t="s">
        <v>3572</v>
      </c>
      <c r="D258" s="258" t="s">
        <v>5497</v>
      </c>
      <c r="E258" s="736">
        <v>80142</v>
      </c>
      <c r="F258" s="736">
        <v>2</v>
      </c>
      <c r="G258" s="737">
        <v>16</v>
      </c>
      <c r="H258" s="305" t="s">
        <v>3243</v>
      </c>
      <c r="I258" s="208" t="s">
        <v>2342</v>
      </c>
      <c r="J258" s="280" t="s">
        <v>3405</v>
      </c>
      <c r="K258" s="191" t="s">
        <v>5490</v>
      </c>
      <c r="L258" s="427" t="s">
        <v>5490</v>
      </c>
      <c r="M258" s="686">
        <v>10.5</v>
      </c>
      <c r="N258" s="685" t="s">
        <v>15710</v>
      </c>
      <c r="O258" s="686">
        <v>1000</v>
      </c>
      <c r="P258" s="427" t="s">
        <v>15822</v>
      </c>
      <c r="Q258" s="191">
        <v>5</v>
      </c>
      <c r="R258" s="180"/>
      <c r="S258" s="189">
        <v>2</v>
      </c>
      <c r="T258" s="189">
        <v>4</v>
      </c>
      <c r="U258" s="179">
        <v>1</v>
      </c>
      <c r="V258" s="179">
        <v>1</v>
      </c>
      <c r="W258" s="742">
        <v>18</v>
      </c>
      <c r="X258" s="184">
        <v>36</v>
      </c>
      <c r="Y258" s="184"/>
      <c r="Z258" s="184"/>
      <c r="AA258" s="184"/>
      <c r="AB258" s="219" t="s">
        <v>795</v>
      </c>
      <c r="AC258" s="186"/>
      <c r="AD258" s="179" t="s">
        <v>640</v>
      </c>
      <c r="AE258" s="179" t="s">
        <v>4247</v>
      </c>
      <c r="AF258" s="177">
        <v>0</v>
      </c>
      <c r="AG258" s="177">
        <v>0</v>
      </c>
      <c r="AH258" s="177">
        <v>0</v>
      </c>
      <c r="AI258" s="177">
        <v>0</v>
      </c>
      <c r="AJ258" s="177">
        <v>0</v>
      </c>
      <c r="AK258" s="177">
        <v>0</v>
      </c>
      <c r="AL258" s="383">
        <v>3</v>
      </c>
      <c r="AM258" s="177">
        <v>0</v>
      </c>
      <c r="AN258" s="177">
        <v>0</v>
      </c>
      <c r="AO258" s="182">
        <v>3</v>
      </c>
      <c r="AP258" s="180"/>
      <c r="AQ258" s="180"/>
      <c r="AR258" s="180"/>
      <c r="AS258" s="180"/>
      <c r="AT258" s="180"/>
      <c r="AU258" s="180"/>
      <c r="AV258" s="180"/>
      <c r="AW258" s="180"/>
      <c r="AX258" s="180"/>
      <c r="AY258" s="180"/>
      <c r="AZ258" s="180"/>
      <c r="BA258" s="180"/>
      <c r="BB258" s="180"/>
      <c r="BC258" s="180"/>
      <c r="BD258" s="180"/>
      <c r="BE258" s="180"/>
      <c r="BF258" s="180"/>
      <c r="BG258" s="180"/>
      <c r="BH258" s="176">
        <f t="shared" si="31"/>
        <v>3</v>
      </c>
      <c r="BI258" s="176">
        <f t="shared" si="32"/>
        <v>16</v>
      </c>
      <c r="BJ258" s="182" t="str">
        <f t="shared" si="35"/>
        <v>6 - 27</v>
      </c>
      <c r="BK258" s="176">
        <f t="shared" si="36"/>
        <v>17</v>
      </c>
      <c r="BL258" s="176">
        <f t="shared" si="37"/>
        <v>3</v>
      </c>
      <c r="BM258" s="533"/>
      <c r="BN258" s="185">
        <v>60</v>
      </c>
      <c r="BO258" s="180">
        <v>4</v>
      </c>
      <c r="BP258" s="178">
        <f t="shared" si="33"/>
        <v>128</v>
      </c>
      <c r="BQ258" s="420" t="str">
        <f t="shared" si="34"/>
        <v>III</v>
      </c>
      <c r="BR258" s="185"/>
      <c r="BS258" s="212" t="s">
        <v>3967</v>
      </c>
    </row>
    <row r="259" spans="1:71" x14ac:dyDescent="0.2">
      <c r="A259" s="697">
        <v>257</v>
      </c>
      <c r="B259" s="286" t="s">
        <v>1930</v>
      </c>
      <c r="C259" s="286" t="s">
        <v>2108</v>
      </c>
      <c r="D259" s="258" t="s">
        <v>5497</v>
      </c>
      <c r="E259" s="736">
        <v>34347</v>
      </c>
      <c r="F259" s="736">
        <v>2</v>
      </c>
      <c r="G259" s="737">
        <v>12</v>
      </c>
      <c r="H259" s="305" t="s">
        <v>3242</v>
      </c>
      <c r="I259" s="208" t="s">
        <v>2342</v>
      </c>
      <c r="J259" s="280" t="s">
        <v>3389</v>
      </c>
      <c r="K259" s="191" t="s">
        <v>5490</v>
      </c>
      <c r="L259" s="427" t="s">
        <v>5490</v>
      </c>
      <c r="M259" s="686">
        <v>8</v>
      </c>
      <c r="N259" s="685" t="s">
        <v>15710</v>
      </c>
      <c r="O259" s="686">
        <v>500</v>
      </c>
      <c r="P259" s="427" t="s">
        <v>15822</v>
      </c>
      <c r="Q259" s="191">
        <v>3</v>
      </c>
      <c r="R259" s="180"/>
      <c r="S259" s="189">
        <v>2</v>
      </c>
      <c r="T259" s="189">
        <v>4</v>
      </c>
      <c r="U259" s="179">
        <v>1</v>
      </c>
      <c r="V259" s="179">
        <v>1</v>
      </c>
      <c r="W259" s="742">
        <v>12</v>
      </c>
      <c r="X259" s="184">
        <v>30</v>
      </c>
      <c r="Y259" s="184"/>
      <c r="Z259" s="184"/>
      <c r="AA259" s="184"/>
      <c r="AB259" s="219" t="s">
        <v>795</v>
      </c>
      <c r="AC259" s="186"/>
      <c r="AD259" s="179" t="s">
        <v>640</v>
      </c>
      <c r="AE259" s="179" t="s">
        <v>4247</v>
      </c>
      <c r="AF259" s="177">
        <v>0</v>
      </c>
      <c r="AG259" s="177">
        <v>0</v>
      </c>
      <c r="AH259" s="177">
        <v>0</v>
      </c>
      <c r="AI259" s="177">
        <v>0</v>
      </c>
      <c r="AJ259" s="177">
        <v>0</v>
      </c>
      <c r="AK259" s="177">
        <v>0</v>
      </c>
      <c r="AL259" s="383">
        <v>7</v>
      </c>
      <c r="AM259" s="177">
        <v>0</v>
      </c>
      <c r="AN259" s="177">
        <v>0</v>
      </c>
      <c r="AO259" s="182">
        <v>0</v>
      </c>
      <c r="AP259" s="180"/>
      <c r="AQ259" s="180"/>
      <c r="AR259" s="180"/>
      <c r="AS259" s="180"/>
      <c r="AT259" s="180"/>
      <c r="AU259" s="180"/>
      <c r="AV259" s="180"/>
      <c r="AW259" s="180"/>
      <c r="AX259" s="180"/>
      <c r="AY259" s="180"/>
      <c r="AZ259" s="180"/>
      <c r="BA259" s="180"/>
      <c r="BB259" s="180"/>
      <c r="BC259" s="180"/>
      <c r="BD259" s="180"/>
      <c r="BE259" s="180"/>
      <c r="BF259" s="180"/>
      <c r="BG259" s="180"/>
      <c r="BH259" s="176">
        <f t="shared" ref="BH259:BH322" si="38">IF(manualHD="",IF(COUNTA($AP259:$BG259)=0,IF(SUM($AG259:$AL259)/(0.01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7</v>
      </c>
      <c r="BI259" s="176">
        <f t="shared" ref="BI259:BI305" si="39">IF(manualHD="",IF(COUNTIF(AP259:BG259,"")=18,IFERROR(INDEX(thac0array,MATCH(IF(manualHD="",IF(SUM($AG259:$AL259)/(0.01+fixedhp)&lt;1/40,ROUND(fixedhp/4.5,0),IF(eightsider=1,IF((AND(fixedhp&gt;0,fixedhp&lt;4)),1.125,1),IF(eightsider&gt;1,eightsider+IF(twosider*1.5+threesider*2+foursider*2.5+fivesider*3+sixsider*3.5+sevensider*4+fixedhp&gt;3,1,0),IF(sevensider=1,0.875,0.5)))),manualHD),hitDiceThac0,0)),21),MIN(IFERROR(INDEX(thac0array,MATCH(IF(AZ259="",AP259,ROUND(AP259+AZ259/2,0)),hitDiceThac0,0)),21),IFERROR(INDEX(thac0array,MATCH(MAX(AQ259:AS259),fighterThac0,0)),21),IFERROR(INDEX(thac0array,MATCH(MAX(AW259:BA259),clericThac0,0)),21),IFERROR(INDEX(thac0array,MATCH(MAX(BB259:BC259),thiefThac0,0)),21),IFERROR(INDEX(thac0array,MATCH(MAX(BD259:BG259),magicUserThac0,0)),21))),IFERROR(INDEX(thac0array,MATCH(BM259,hitDiceThac0),0),BM259))</f>
        <v>13</v>
      </c>
      <c r="BJ259" s="182" t="str">
        <f t="shared" si="35"/>
        <v>7 - 56</v>
      </c>
      <c r="BK259" s="176">
        <f t="shared" si="36"/>
        <v>32</v>
      </c>
      <c r="BL259" s="176">
        <f t="shared" si="37"/>
        <v>7</v>
      </c>
      <c r="BM259" s="533"/>
      <c r="BN259" s="185">
        <v>375</v>
      </c>
      <c r="BO259" s="180">
        <v>10</v>
      </c>
      <c r="BP259" s="178">
        <f t="shared" ref="BP259:BP305" si="40">BN259+BK259*BO259</f>
        <v>695</v>
      </c>
      <c r="BQ259" s="420" t="str">
        <f t="shared" ref="BQ259:BQ305" si="41">IFERROR(INDEX(xpLevel,MATCH($BN259,xpThresholds,1)), "XI")</f>
        <v>V</v>
      </c>
      <c r="BR259" s="185"/>
      <c r="BS259" s="212" t="s">
        <v>3967</v>
      </c>
    </row>
    <row r="260" spans="1:71" ht="25.5" x14ac:dyDescent="0.2">
      <c r="A260" s="696">
        <v>258</v>
      </c>
      <c r="B260" s="286" t="s">
        <v>1934</v>
      </c>
      <c r="C260" s="286" t="s">
        <v>1934</v>
      </c>
      <c r="D260" s="258" t="s">
        <v>5497</v>
      </c>
      <c r="E260" s="736">
        <v>3358351</v>
      </c>
      <c r="F260" s="736">
        <v>20</v>
      </c>
      <c r="G260" s="737">
        <v>200</v>
      </c>
      <c r="H260" s="305" t="s">
        <v>7086</v>
      </c>
      <c r="I260" s="207" t="s">
        <v>635</v>
      </c>
      <c r="J260" s="279" t="s">
        <v>5253</v>
      </c>
      <c r="K260" s="179" t="s">
        <v>6797</v>
      </c>
      <c r="L260" s="427" t="s">
        <v>3491</v>
      </c>
      <c r="M260" s="684">
        <v>5</v>
      </c>
      <c r="N260" s="685" t="s">
        <v>15715</v>
      </c>
      <c r="O260" s="684">
        <v>110</v>
      </c>
      <c r="P260" s="427" t="s">
        <v>15782</v>
      </c>
      <c r="Q260" s="179">
        <v>6</v>
      </c>
      <c r="R260" s="180"/>
      <c r="S260" s="179">
        <v>12</v>
      </c>
      <c r="T260" s="179">
        <v>17</v>
      </c>
      <c r="U260" s="190">
        <v>4</v>
      </c>
      <c r="V260" s="190">
        <v>16</v>
      </c>
      <c r="W260" s="742">
        <v>12</v>
      </c>
      <c r="X260" s="184"/>
      <c r="Y260" s="184"/>
      <c r="Z260" s="184"/>
      <c r="AA260" s="184"/>
      <c r="AB260" s="220"/>
      <c r="AC260" s="183" t="s">
        <v>662</v>
      </c>
      <c r="AD260" s="179" t="s">
        <v>1090</v>
      </c>
      <c r="AE260" s="191" t="s">
        <v>5881</v>
      </c>
      <c r="AF260" s="177">
        <v>0</v>
      </c>
      <c r="AG260" s="177">
        <v>0</v>
      </c>
      <c r="AH260" s="177">
        <v>0</v>
      </c>
      <c r="AI260" s="177">
        <v>0</v>
      </c>
      <c r="AJ260" s="177">
        <v>0</v>
      </c>
      <c r="AK260" s="177">
        <v>0</v>
      </c>
      <c r="AL260" s="385">
        <v>1</v>
      </c>
      <c r="AM260" s="177">
        <v>0</v>
      </c>
      <c r="AN260" s="177">
        <v>0</v>
      </c>
      <c r="AO260" s="195">
        <v>1</v>
      </c>
      <c r="AP260" s="187"/>
      <c r="AQ260" s="187"/>
      <c r="AR260" s="187"/>
      <c r="AS260" s="187"/>
      <c r="AT260" s="187"/>
      <c r="AU260" s="187"/>
      <c r="AV260" s="187"/>
      <c r="AW260" s="187"/>
      <c r="AX260" s="187"/>
      <c r="AY260" s="187"/>
      <c r="AZ260" s="187"/>
      <c r="BA260" s="187"/>
      <c r="BB260" s="187"/>
      <c r="BC260" s="187"/>
      <c r="BD260" s="187"/>
      <c r="BE260" s="187"/>
      <c r="BF260" s="187"/>
      <c r="BG260" s="187"/>
      <c r="BH260" s="176">
        <f t="shared" si="38"/>
        <v>1.125</v>
      </c>
      <c r="BI260" s="176">
        <f t="shared" si="39"/>
        <v>18</v>
      </c>
      <c r="BJ260" s="182" t="str">
        <f t="shared" ref="BJ260:BJ305" si="42">IF(SUM(AF260:AN260)=0,AO260,IF(AZ260="",SUM(AF260:AO260)&amp;" - "&amp;IF(OR(COUNTIF(AP260:BG260,"")=18,AP260&gt;0),ROUND(AF260*2+AG260*3+AH260*4+AI260*5+AJ260*6+AK260*7+AL260*8+AM260*10+AN260*12+AO260,0),ROUND((AF260*2+AG260*3+AH260*4+AI260*5+AJ260*6+AK260*7+AL260*8+AM260*10+AN260*12+AO260)/COUNTA(AQ260:BG260),0)),IF(BM260="",(AZ260-1)*1+SUM(AF260:AO260)&amp;" - "&amp;(AZ260-1)*4+ROUND(AF260*2+AG260*3+AH260*4+AI260*5+AJ260*6+AK260*7+AL260*8+AM260*10+AN260*12+AO260,0),SUM(AF260:AO260)&amp;" - "&amp;ROUND(AF260*2+AG260*3+AH260*4+AI260*5+AJ260*6+AK260*7+AL260*8+AM260*10+AN260*12+AO260,0))))</f>
        <v>2 - 9</v>
      </c>
      <c r="BK260" s="176">
        <f t="shared" ref="BK260:BK305" si="43">IF(SUM(AF260:AN260)=0,AO260,IF(AZ260="",ROUND(AVERAGE(SUM(AF260:AO260),IF(OR(COUNTIF(AP260:BG260,"")=18,AP260&gt;0),ROUND(AF260*2+AG260*3+AH260*4+AI260*5+AJ260*6+AK260*7+AL260*8+AM260*10+AN260*12+AO260,0),ROUND((AF260*2+AG260*3+AH260*4+AI260*5+AJ260*6+AK260*7+AL260*8+AM260*10+AN260*12+AO260)/COUNTA(AQ260:BG260),0))),0),IF(BM260="",ROUND(AVERAGE((AZ260-1)*1+SUM(AF260:AO260),(AZ260-1)*4+ROUND(AF260*2+AG260*3+AH260*4+AI260*5+AJ260*6+AK260*7+AL260*8+AM260*10+AN260*12+AO260,0)),0),ROUND(AVERAGE(SUM(AF260:AO260),ROUND(AF260*2+AG260*3+AH260*4+AI260*5+AJ260*6+AK260*7+AL260*8+AM260*10+AN260*12+AO260,0)),0))))</f>
        <v>6</v>
      </c>
      <c r="BL260" s="176">
        <f t="shared" ref="BL260:BL323" si="44">IF(SUM(AP260:BG260)=0,AL260+ROUNDDOWN(AO260/4.5,0)+IF(AF260*1.5+AG260*2+AH260*2.5+AI260*3+AJ260*3.5+AK260*4+AO260&gt;3,1,0),MAX(AP260:BG260))</f>
        <v>1</v>
      </c>
      <c r="BM260" s="533"/>
      <c r="BN260" s="187">
        <v>50</v>
      </c>
      <c r="BO260" s="187">
        <v>2</v>
      </c>
      <c r="BP260" s="178">
        <f t="shared" si="40"/>
        <v>62</v>
      </c>
      <c r="BQ260" s="420" t="str">
        <f t="shared" si="41"/>
        <v>II</v>
      </c>
      <c r="BR260" s="185">
        <v>420</v>
      </c>
      <c r="BS260" s="464" t="s">
        <v>9550</v>
      </c>
    </row>
    <row r="261" spans="1:71" ht="38.25" x14ac:dyDescent="0.2">
      <c r="A261" s="696">
        <v>259</v>
      </c>
      <c r="B261" s="286" t="s">
        <v>1934</v>
      </c>
      <c r="C261" s="286" t="s">
        <v>1983</v>
      </c>
      <c r="D261" s="258" t="s">
        <v>5497</v>
      </c>
      <c r="E261" s="736">
        <v>76708</v>
      </c>
      <c r="F261" s="736">
        <v>20</v>
      </c>
      <c r="G261" s="737">
        <v>200</v>
      </c>
      <c r="H261" s="305" t="s">
        <v>7086</v>
      </c>
      <c r="I261" s="207" t="s">
        <v>635</v>
      </c>
      <c r="J261" s="279" t="s">
        <v>5253</v>
      </c>
      <c r="K261" s="179" t="s">
        <v>6797</v>
      </c>
      <c r="L261" s="427" t="s">
        <v>3491</v>
      </c>
      <c r="M261" s="684">
        <v>5</v>
      </c>
      <c r="N261" s="685" t="s">
        <v>15715</v>
      </c>
      <c r="O261" s="684">
        <v>110</v>
      </c>
      <c r="P261" s="427" t="s">
        <v>15782</v>
      </c>
      <c r="Q261" s="179">
        <v>5</v>
      </c>
      <c r="R261" s="180"/>
      <c r="S261" s="179">
        <v>13</v>
      </c>
      <c r="T261" s="179">
        <v>18</v>
      </c>
      <c r="U261" s="179">
        <v>4</v>
      </c>
      <c r="V261" s="179">
        <v>18</v>
      </c>
      <c r="W261" s="742">
        <v>12</v>
      </c>
      <c r="X261" s="184"/>
      <c r="Y261" s="184"/>
      <c r="Z261" s="184"/>
      <c r="AA261" s="184"/>
      <c r="AB261" s="220"/>
      <c r="AC261" s="183" t="s">
        <v>8456</v>
      </c>
      <c r="AD261" s="179" t="s">
        <v>1090</v>
      </c>
      <c r="AE261" s="191" t="s">
        <v>5881</v>
      </c>
      <c r="AF261" s="177">
        <v>0</v>
      </c>
      <c r="AG261" s="177">
        <v>0</v>
      </c>
      <c r="AH261" s="177">
        <v>0</v>
      </c>
      <c r="AI261" s="177">
        <v>0</v>
      </c>
      <c r="AJ261" s="177">
        <v>0</v>
      </c>
      <c r="AK261" s="177">
        <v>0</v>
      </c>
      <c r="AL261" s="385">
        <v>0</v>
      </c>
      <c r="AM261" s="177">
        <v>2</v>
      </c>
      <c r="AN261" s="177">
        <v>0</v>
      </c>
      <c r="AO261" s="195">
        <v>0</v>
      </c>
      <c r="AP261" s="187"/>
      <c r="AQ261" s="187">
        <v>2</v>
      </c>
      <c r="AR261" s="187"/>
      <c r="AS261" s="187"/>
      <c r="AT261" s="187"/>
      <c r="AU261" s="187"/>
      <c r="AV261" s="187"/>
      <c r="AW261" s="187"/>
      <c r="AX261" s="187"/>
      <c r="AY261" s="187"/>
      <c r="AZ261" s="187"/>
      <c r="BA261" s="187"/>
      <c r="BB261" s="187"/>
      <c r="BC261" s="187"/>
      <c r="BD261" s="187"/>
      <c r="BE261" s="187"/>
      <c r="BF261" s="187"/>
      <c r="BG261" s="187"/>
      <c r="BH261" s="176" t="str">
        <f t="shared" si="38"/>
        <v>class level</v>
      </c>
      <c r="BI261" s="176">
        <f t="shared" si="39"/>
        <v>20</v>
      </c>
      <c r="BJ261" s="182" t="str">
        <f t="shared" si="42"/>
        <v>2 - 20</v>
      </c>
      <c r="BK261" s="176">
        <f t="shared" si="43"/>
        <v>11</v>
      </c>
      <c r="BL261" s="176">
        <f t="shared" si="44"/>
        <v>2</v>
      </c>
      <c r="BM261" s="535"/>
      <c r="BN261" s="187">
        <v>50</v>
      </c>
      <c r="BO261" s="187">
        <v>3</v>
      </c>
      <c r="BP261" s="178">
        <f t="shared" si="40"/>
        <v>83</v>
      </c>
      <c r="BQ261" s="420" t="str">
        <f t="shared" si="41"/>
        <v>II</v>
      </c>
      <c r="BR261" s="185">
        <v>420</v>
      </c>
      <c r="BS261" s="464" t="s">
        <v>9556</v>
      </c>
    </row>
    <row r="262" spans="1:71" ht="38.25" x14ac:dyDescent="0.2">
      <c r="A262" s="697">
        <v>260</v>
      </c>
      <c r="B262" s="286" t="s">
        <v>1934</v>
      </c>
      <c r="C262" s="286" t="s">
        <v>1984</v>
      </c>
      <c r="D262" s="258" t="s">
        <v>5497</v>
      </c>
      <c r="E262" s="736">
        <v>76707</v>
      </c>
      <c r="F262" s="736">
        <v>20</v>
      </c>
      <c r="G262" s="737">
        <v>200</v>
      </c>
      <c r="H262" s="305" t="s">
        <v>7086</v>
      </c>
      <c r="I262" s="207" t="s">
        <v>635</v>
      </c>
      <c r="J262" s="279" t="s">
        <v>5253</v>
      </c>
      <c r="K262" s="179" t="s">
        <v>6797</v>
      </c>
      <c r="L262" s="427" t="s">
        <v>3491</v>
      </c>
      <c r="M262" s="684">
        <v>5</v>
      </c>
      <c r="N262" s="685" t="s">
        <v>15715</v>
      </c>
      <c r="O262" s="684">
        <v>110</v>
      </c>
      <c r="P262" s="427" t="s">
        <v>15782</v>
      </c>
      <c r="Q262" s="179">
        <v>5</v>
      </c>
      <c r="R262" s="180"/>
      <c r="S262" s="179">
        <v>13</v>
      </c>
      <c r="T262" s="179">
        <v>18</v>
      </c>
      <c r="U262" s="179">
        <v>4</v>
      </c>
      <c r="V262" s="179">
        <v>18</v>
      </c>
      <c r="W262" s="742">
        <v>12</v>
      </c>
      <c r="X262" s="184"/>
      <c r="Y262" s="184"/>
      <c r="Z262" s="184"/>
      <c r="AA262" s="184"/>
      <c r="AB262" s="220"/>
      <c r="AC262" s="183" t="s">
        <v>8457</v>
      </c>
      <c r="AD262" s="179" t="s">
        <v>1090</v>
      </c>
      <c r="AE262" s="191" t="s">
        <v>5881</v>
      </c>
      <c r="AF262" s="177">
        <v>0</v>
      </c>
      <c r="AG262" s="177">
        <v>0</v>
      </c>
      <c r="AH262" s="177">
        <v>0</v>
      </c>
      <c r="AI262" s="177">
        <v>0</v>
      </c>
      <c r="AJ262" s="177">
        <v>0</v>
      </c>
      <c r="AK262" s="177">
        <v>0</v>
      </c>
      <c r="AL262" s="385">
        <v>0</v>
      </c>
      <c r="AM262" s="177">
        <v>3</v>
      </c>
      <c r="AN262" s="177">
        <v>0</v>
      </c>
      <c r="AO262" s="195">
        <v>0</v>
      </c>
      <c r="AP262" s="187"/>
      <c r="AQ262" s="187">
        <v>3</v>
      </c>
      <c r="AR262" s="187"/>
      <c r="AS262" s="187"/>
      <c r="AT262" s="187"/>
      <c r="AU262" s="187"/>
      <c r="AV262" s="187"/>
      <c r="AW262" s="187"/>
      <c r="AX262" s="187"/>
      <c r="AY262" s="187"/>
      <c r="AZ262" s="187"/>
      <c r="BA262" s="187"/>
      <c r="BB262" s="187"/>
      <c r="BC262" s="187"/>
      <c r="BD262" s="187"/>
      <c r="BE262" s="187"/>
      <c r="BF262" s="187"/>
      <c r="BG262" s="187"/>
      <c r="BH262" s="176" t="str">
        <f t="shared" si="38"/>
        <v>class level</v>
      </c>
      <c r="BI262" s="176">
        <f t="shared" si="39"/>
        <v>18</v>
      </c>
      <c r="BJ262" s="182" t="str">
        <f t="shared" si="42"/>
        <v>3 - 30</v>
      </c>
      <c r="BK262" s="176">
        <f t="shared" si="43"/>
        <v>17</v>
      </c>
      <c r="BL262" s="176">
        <f t="shared" si="44"/>
        <v>3</v>
      </c>
      <c r="BM262" s="535"/>
      <c r="BN262" s="187">
        <v>85</v>
      </c>
      <c r="BO262" s="187">
        <v>4</v>
      </c>
      <c r="BP262" s="178">
        <f t="shared" si="40"/>
        <v>153</v>
      </c>
      <c r="BQ262" s="420" t="str">
        <f t="shared" si="41"/>
        <v>III</v>
      </c>
      <c r="BR262" s="187"/>
      <c r="BS262" s="464" t="s">
        <v>9556</v>
      </c>
    </row>
    <row r="263" spans="1:71" ht="38.25" x14ac:dyDescent="0.2">
      <c r="A263" s="696">
        <v>261</v>
      </c>
      <c r="B263" s="286" t="s">
        <v>1934</v>
      </c>
      <c r="C263" s="286" t="s">
        <v>1985</v>
      </c>
      <c r="D263" s="258" t="s">
        <v>5497</v>
      </c>
      <c r="E263" s="736">
        <v>33932</v>
      </c>
      <c r="F263" s="736">
        <v>20</v>
      </c>
      <c r="G263" s="737">
        <v>200</v>
      </c>
      <c r="H263" s="305" t="s">
        <v>7086</v>
      </c>
      <c r="I263" s="207" t="s">
        <v>635</v>
      </c>
      <c r="J263" s="279" t="s">
        <v>5253</v>
      </c>
      <c r="K263" s="179" t="s">
        <v>6797</v>
      </c>
      <c r="L263" s="427" t="s">
        <v>3491</v>
      </c>
      <c r="M263" s="684">
        <v>5</v>
      </c>
      <c r="N263" s="685" t="s">
        <v>15715</v>
      </c>
      <c r="O263" s="684">
        <v>110</v>
      </c>
      <c r="P263" s="427" t="s">
        <v>15782</v>
      </c>
      <c r="Q263" s="179">
        <v>5</v>
      </c>
      <c r="R263" s="180"/>
      <c r="S263" s="179">
        <v>13</v>
      </c>
      <c r="T263" s="179">
        <v>18</v>
      </c>
      <c r="U263" s="179">
        <v>4</v>
      </c>
      <c r="V263" s="179">
        <v>18</v>
      </c>
      <c r="W263" s="742">
        <v>12</v>
      </c>
      <c r="X263" s="184"/>
      <c r="Y263" s="184"/>
      <c r="Z263" s="184"/>
      <c r="AA263" s="184"/>
      <c r="AB263" s="220"/>
      <c r="AC263" s="183" t="s">
        <v>1864</v>
      </c>
      <c r="AD263" s="179" t="s">
        <v>1090</v>
      </c>
      <c r="AE263" s="191" t="s">
        <v>5881</v>
      </c>
      <c r="AF263" s="177">
        <v>0</v>
      </c>
      <c r="AG263" s="177">
        <v>0</v>
      </c>
      <c r="AH263" s="177">
        <v>0</v>
      </c>
      <c r="AI263" s="177">
        <v>0</v>
      </c>
      <c r="AJ263" s="177">
        <v>0</v>
      </c>
      <c r="AK263" s="177">
        <v>0</v>
      </c>
      <c r="AL263" s="382">
        <v>0</v>
      </c>
      <c r="AM263" s="194">
        <v>4</v>
      </c>
      <c r="AN263" s="177">
        <v>0</v>
      </c>
      <c r="AO263" s="195">
        <v>0</v>
      </c>
      <c r="AP263" s="187"/>
      <c r="AQ263" s="187">
        <v>4</v>
      </c>
      <c r="AR263" s="187"/>
      <c r="AS263" s="187"/>
      <c r="AT263" s="187"/>
      <c r="AU263" s="187"/>
      <c r="AV263" s="187"/>
      <c r="AW263" s="187"/>
      <c r="AX263" s="187"/>
      <c r="AY263" s="187"/>
      <c r="AZ263" s="187"/>
      <c r="BA263" s="187"/>
      <c r="BB263" s="187"/>
      <c r="BC263" s="187"/>
      <c r="BD263" s="187"/>
      <c r="BE263" s="187"/>
      <c r="BF263" s="187"/>
      <c r="BG263" s="187"/>
      <c r="BH263" s="176" t="str">
        <f t="shared" si="38"/>
        <v>class level</v>
      </c>
      <c r="BI263" s="176">
        <f t="shared" si="39"/>
        <v>18</v>
      </c>
      <c r="BJ263" s="182" t="str">
        <f t="shared" si="42"/>
        <v>4 - 40</v>
      </c>
      <c r="BK263" s="176">
        <f t="shared" si="43"/>
        <v>22</v>
      </c>
      <c r="BL263" s="176">
        <f t="shared" si="44"/>
        <v>4</v>
      </c>
      <c r="BM263" s="535"/>
      <c r="BN263" s="187">
        <v>130</v>
      </c>
      <c r="BO263" s="187">
        <v>5</v>
      </c>
      <c r="BP263" s="178">
        <f t="shared" si="40"/>
        <v>240</v>
      </c>
      <c r="BQ263" s="420" t="str">
        <f t="shared" si="41"/>
        <v>III</v>
      </c>
      <c r="BR263" s="187"/>
      <c r="BS263" s="464" t="s">
        <v>9556</v>
      </c>
    </row>
    <row r="264" spans="1:71" ht="38.25" x14ac:dyDescent="0.2">
      <c r="A264" s="697">
        <v>262</v>
      </c>
      <c r="B264" s="286" t="s">
        <v>1934</v>
      </c>
      <c r="C264" s="286" t="s">
        <v>1986</v>
      </c>
      <c r="D264" s="258" t="s">
        <v>5497</v>
      </c>
      <c r="E264" s="736">
        <v>15265</v>
      </c>
      <c r="F264" s="736">
        <v>20</v>
      </c>
      <c r="G264" s="737">
        <v>200</v>
      </c>
      <c r="H264" s="305" t="s">
        <v>7086</v>
      </c>
      <c r="I264" s="207" t="s">
        <v>635</v>
      </c>
      <c r="J264" s="279" t="s">
        <v>5253</v>
      </c>
      <c r="K264" s="179" t="s">
        <v>6797</v>
      </c>
      <c r="L264" s="427" t="s">
        <v>3491</v>
      </c>
      <c r="M264" s="684">
        <v>5</v>
      </c>
      <c r="N264" s="685" t="s">
        <v>15715</v>
      </c>
      <c r="O264" s="684">
        <v>110</v>
      </c>
      <c r="P264" s="427" t="s">
        <v>15782</v>
      </c>
      <c r="Q264" s="179">
        <v>5</v>
      </c>
      <c r="R264" s="180"/>
      <c r="S264" s="179">
        <v>13</v>
      </c>
      <c r="T264" s="179">
        <v>18</v>
      </c>
      <c r="U264" s="179">
        <v>4</v>
      </c>
      <c r="V264" s="179">
        <v>18</v>
      </c>
      <c r="W264" s="742">
        <v>12</v>
      </c>
      <c r="X264" s="184"/>
      <c r="Y264" s="184"/>
      <c r="Z264" s="184"/>
      <c r="AA264" s="184"/>
      <c r="AB264" s="220"/>
      <c r="AC264" s="183" t="s">
        <v>1865</v>
      </c>
      <c r="AD264" s="179" t="s">
        <v>1090</v>
      </c>
      <c r="AE264" s="191" t="s">
        <v>5881</v>
      </c>
      <c r="AF264" s="177">
        <v>0</v>
      </c>
      <c r="AG264" s="177">
        <v>0</v>
      </c>
      <c r="AH264" s="177">
        <v>0</v>
      </c>
      <c r="AI264" s="177">
        <v>0</v>
      </c>
      <c r="AJ264" s="177">
        <v>0</v>
      </c>
      <c r="AK264" s="177">
        <v>0</v>
      </c>
      <c r="AL264" s="382">
        <v>0</v>
      </c>
      <c r="AM264" s="194">
        <v>5</v>
      </c>
      <c r="AN264" s="177">
        <v>0</v>
      </c>
      <c r="AO264" s="195">
        <v>0</v>
      </c>
      <c r="AP264" s="187"/>
      <c r="AQ264" s="187">
        <v>5</v>
      </c>
      <c r="AR264" s="187"/>
      <c r="AS264" s="187"/>
      <c r="AT264" s="187"/>
      <c r="AU264" s="187"/>
      <c r="AV264" s="187"/>
      <c r="AW264" s="187"/>
      <c r="AX264" s="187"/>
      <c r="AY264" s="187"/>
      <c r="AZ264" s="187"/>
      <c r="BA264" s="187"/>
      <c r="BB264" s="187"/>
      <c r="BC264" s="187"/>
      <c r="BD264" s="187"/>
      <c r="BE264" s="187"/>
      <c r="BF264" s="187"/>
      <c r="BG264" s="187"/>
      <c r="BH264" s="176" t="str">
        <f t="shared" si="38"/>
        <v>class level</v>
      </c>
      <c r="BI264" s="176">
        <f t="shared" si="39"/>
        <v>16</v>
      </c>
      <c r="BJ264" s="182" t="str">
        <f t="shared" si="42"/>
        <v>5 - 50</v>
      </c>
      <c r="BK264" s="176">
        <f t="shared" si="43"/>
        <v>28</v>
      </c>
      <c r="BL264" s="176">
        <f t="shared" si="44"/>
        <v>5</v>
      </c>
      <c r="BM264" s="533"/>
      <c r="BN264" s="187">
        <v>225</v>
      </c>
      <c r="BO264" s="187">
        <v>6</v>
      </c>
      <c r="BP264" s="178">
        <f t="shared" si="40"/>
        <v>393</v>
      </c>
      <c r="BQ264" s="420" t="str">
        <f t="shared" si="41"/>
        <v>IV</v>
      </c>
      <c r="BR264" s="187"/>
      <c r="BS264" s="464" t="s">
        <v>9556</v>
      </c>
    </row>
    <row r="265" spans="1:71" ht="38.25" x14ac:dyDescent="0.2">
      <c r="A265" s="696">
        <v>263</v>
      </c>
      <c r="B265" s="286" t="s">
        <v>1934</v>
      </c>
      <c r="C265" s="286" t="s">
        <v>8462</v>
      </c>
      <c r="D265" s="258" t="s">
        <v>5497</v>
      </c>
      <c r="E265" s="736">
        <v>15265</v>
      </c>
      <c r="F265" s="736">
        <v>20</v>
      </c>
      <c r="G265" s="737">
        <v>200</v>
      </c>
      <c r="H265" s="305" t="s">
        <v>7086</v>
      </c>
      <c r="I265" s="207" t="s">
        <v>635</v>
      </c>
      <c r="J265" s="279" t="s">
        <v>5253</v>
      </c>
      <c r="K265" s="179" t="s">
        <v>6797</v>
      </c>
      <c r="L265" s="427" t="s">
        <v>3491</v>
      </c>
      <c r="M265" s="684">
        <v>5</v>
      </c>
      <c r="N265" s="685" t="s">
        <v>15715</v>
      </c>
      <c r="O265" s="684">
        <v>110</v>
      </c>
      <c r="P265" s="427" t="s">
        <v>15782</v>
      </c>
      <c r="Q265" s="179">
        <v>5</v>
      </c>
      <c r="R265" s="180"/>
      <c r="S265" s="179">
        <v>13</v>
      </c>
      <c r="T265" s="179">
        <v>18</v>
      </c>
      <c r="U265" s="179">
        <v>4</v>
      </c>
      <c r="V265" s="179">
        <v>18</v>
      </c>
      <c r="W265" s="742">
        <v>12</v>
      </c>
      <c r="X265" s="184"/>
      <c r="Y265" s="184"/>
      <c r="Z265" s="184"/>
      <c r="AA265" s="184"/>
      <c r="AB265" s="220"/>
      <c r="AC265" s="183" t="s">
        <v>1866</v>
      </c>
      <c r="AD265" s="179" t="s">
        <v>1090</v>
      </c>
      <c r="AE265" s="191" t="s">
        <v>5881</v>
      </c>
      <c r="AF265" s="177">
        <v>0</v>
      </c>
      <c r="AG265" s="177">
        <v>0</v>
      </c>
      <c r="AH265" s="177">
        <v>0</v>
      </c>
      <c r="AI265" s="177">
        <v>0</v>
      </c>
      <c r="AJ265" s="177">
        <v>0</v>
      </c>
      <c r="AK265" s="177">
        <v>0</v>
      </c>
      <c r="AL265" s="382">
        <v>0</v>
      </c>
      <c r="AM265" s="194">
        <v>6</v>
      </c>
      <c r="AN265" s="177">
        <v>0</v>
      </c>
      <c r="AO265" s="195">
        <v>0</v>
      </c>
      <c r="AP265" s="187"/>
      <c r="AQ265" s="187">
        <v>6</v>
      </c>
      <c r="AR265" s="187"/>
      <c r="AS265" s="187"/>
      <c r="AT265" s="187"/>
      <c r="AU265" s="187"/>
      <c r="AV265" s="187"/>
      <c r="AW265" s="187"/>
      <c r="AX265" s="187"/>
      <c r="AY265" s="187"/>
      <c r="AZ265" s="187"/>
      <c r="BA265" s="187"/>
      <c r="BB265" s="187"/>
      <c r="BC265" s="187"/>
      <c r="BD265" s="187"/>
      <c r="BE265" s="187"/>
      <c r="BF265" s="187"/>
      <c r="BG265" s="187"/>
      <c r="BH265" s="176" t="str">
        <f t="shared" si="38"/>
        <v>class level</v>
      </c>
      <c r="BI265" s="176">
        <f t="shared" si="39"/>
        <v>16</v>
      </c>
      <c r="BJ265" s="182" t="str">
        <f t="shared" si="42"/>
        <v>6 - 60</v>
      </c>
      <c r="BK265" s="176">
        <f t="shared" si="43"/>
        <v>33</v>
      </c>
      <c r="BL265" s="176">
        <f t="shared" si="44"/>
        <v>6</v>
      </c>
      <c r="BM265" s="533"/>
      <c r="BN265" s="187">
        <v>350</v>
      </c>
      <c r="BO265" s="187">
        <v>8</v>
      </c>
      <c r="BP265" s="178">
        <f t="shared" si="40"/>
        <v>614</v>
      </c>
      <c r="BQ265" s="420" t="str">
        <f t="shared" si="41"/>
        <v>V</v>
      </c>
      <c r="BR265" s="187"/>
      <c r="BS265" s="464" t="s">
        <v>9556</v>
      </c>
    </row>
    <row r="266" spans="1:71" ht="38.25" x14ac:dyDescent="0.2">
      <c r="A266" s="696">
        <v>264</v>
      </c>
      <c r="B266" s="286" t="s">
        <v>1934</v>
      </c>
      <c r="C266" s="286" t="s">
        <v>1987</v>
      </c>
      <c r="D266" s="258" t="s">
        <v>5497</v>
      </c>
      <c r="E266" s="736">
        <v>33932</v>
      </c>
      <c r="F266" s="736">
        <v>20</v>
      </c>
      <c r="G266" s="737">
        <v>200</v>
      </c>
      <c r="H266" s="305" t="s">
        <v>7086</v>
      </c>
      <c r="I266" s="207" t="s">
        <v>635</v>
      </c>
      <c r="J266" s="279" t="s">
        <v>5253</v>
      </c>
      <c r="K266" s="179" t="s">
        <v>6797</v>
      </c>
      <c r="L266" s="427" t="s">
        <v>3491</v>
      </c>
      <c r="M266" s="684">
        <v>5</v>
      </c>
      <c r="N266" s="685" t="s">
        <v>15715</v>
      </c>
      <c r="O266" s="684">
        <v>110</v>
      </c>
      <c r="P266" s="427" t="s">
        <v>15782</v>
      </c>
      <c r="Q266" s="179">
        <v>5</v>
      </c>
      <c r="R266" s="180"/>
      <c r="S266" s="179">
        <v>13</v>
      </c>
      <c r="T266" s="179">
        <v>18</v>
      </c>
      <c r="U266" s="179">
        <v>4</v>
      </c>
      <c r="V266" s="179">
        <v>18</v>
      </c>
      <c r="W266" s="742">
        <v>12</v>
      </c>
      <c r="X266" s="184"/>
      <c r="Y266" s="184"/>
      <c r="Z266" s="184"/>
      <c r="AA266" s="184"/>
      <c r="AB266" s="220"/>
      <c r="AC266" s="183" t="s">
        <v>8459</v>
      </c>
      <c r="AD266" s="179" t="s">
        <v>1090</v>
      </c>
      <c r="AE266" s="191" t="s">
        <v>5881</v>
      </c>
      <c r="AF266" s="177">
        <v>0</v>
      </c>
      <c r="AG266" s="177">
        <v>0</v>
      </c>
      <c r="AH266" s="177">
        <v>1</v>
      </c>
      <c r="AI266" s="177">
        <v>0</v>
      </c>
      <c r="AJ266" s="177">
        <v>0</v>
      </c>
      <c r="AK266" s="177">
        <v>0</v>
      </c>
      <c r="AL266" s="385">
        <v>0</v>
      </c>
      <c r="AM266" s="177">
        <v>2</v>
      </c>
      <c r="AN266" s="177">
        <v>0</v>
      </c>
      <c r="AO266" s="195">
        <v>0</v>
      </c>
      <c r="AP266" s="187"/>
      <c r="AQ266" s="187">
        <v>2</v>
      </c>
      <c r="AR266" s="187"/>
      <c r="AS266" s="187"/>
      <c r="AT266" s="187"/>
      <c r="AU266" s="187"/>
      <c r="AV266" s="187"/>
      <c r="AW266" s="187"/>
      <c r="AX266" s="187"/>
      <c r="AY266" s="187"/>
      <c r="AZ266" s="187"/>
      <c r="BA266" s="187"/>
      <c r="BB266" s="187"/>
      <c r="BC266" s="187"/>
      <c r="BD266" s="187">
        <v>1</v>
      </c>
      <c r="BE266" s="187"/>
      <c r="BF266" s="187"/>
      <c r="BG266" s="187"/>
      <c r="BH266" s="176" t="str">
        <f t="shared" si="38"/>
        <v>class level</v>
      </c>
      <c r="BI266" s="176">
        <f t="shared" si="39"/>
        <v>20</v>
      </c>
      <c r="BJ266" s="182" t="str">
        <f t="shared" si="42"/>
        <v>3 - 12</v>
      </c>
      <c r="BK266" s="176">
        <f t="shared" si="43"/>
        <v>8</v>
      </c>
      <c r="BL266" s="176">
        <f t="shared" si="44"/>
        <v>2</v>
      </c>
      <c r="BM266" s="533"/>
      <c r="BN266" s="187">
        <v>85</v>
      </c>
      <c r="BO266" s="187">
        <v>4</v>
      </c>
      <c r="BP266" s="178">
        <f t="shared" si="40"/>
        <v>117</v>
      </c>
      <c r="BQ266" s="420" t="str">
        <f t="shared" si="41"/>
        <v>III</v>
      </c>
      <c r="BR266" s="185">
        <v>420</v>
      </c>
      <c r="BS266" s="464" t="s">
        <v>9562</v>
      </c>
    </row>
    <row r="267" spans="1:71" ht="38.25" x14ac:dyDescent="0.2">
      <c r="A267" s="697">
        <v>265</v>
      </c>
      <c r="B267" s="286" t="s">
        <v>1934</v>
      </c>
      <c r="C267" s="286" t="s">
        <v>1988</v>
      </c>
      <c r="D267" s="258" t="s">
        <v>5497</v>
      </c>
      <c r="E267" s="736">
        <v>33932</v>
      </c>
      <c r="F267" s="736">
        <v>20</v>
      </c>
      <c r="G267" s="737">
        <v>200</v>
      </c>
      <c r="H267" s="305" t="s">
        <v>7086</v>
      </c>
      <c r="I267" s="207" t="s">
        <v>635</v>
      </c>
      <c r="J267" s="279" t="s">
        <v>5253</v>
      </c>
      <c r="K267" s="179" t="s">
        <v>6797</v>
      </c>
      <c r="L267" s="427" t="s">
        <v>3491</v>
      </c>
      <c r="M267" s="684">
        <v>5</v>
      </c>
      <c r="N267" s="685" t="s">
        <v>15715</v>
      </c>
      <c r="O267" s="684">
        <v>110</v>
      </c>
      <c r="P267" s="427" t="s">
        <v>15782</v>
      </c>
      <c r="Q267" s="179">
        <v>5</v>
      </c>
      <c r="R267" s="180"/>
      <c r="S267" s="179">
        <v>13</v>
      </c>
      <c r="T267" s="179">
        <v>18</v>
      </c>
      <c r="U267" s="179">
        <v>4</v>
      </c>
      <c r="V267" s="179">
        <v>18</v>
      </c>
      <c r="W267" s="742">
        <v>12</v>
      </c>
      <c r="X267" s="184"/>
      <c r="Y267" s="184"/>
      <c r="Z267" s="184"/>
      <c r="AA267" s="184"/>
      <c r="AB267" s="220"/>
      <c r="AC267" s="183" t="s">
        <v>8458</v>
      </c>
      <c r="AD267" s="179" t="s">
        <v>1090</v>
      </c>
      <c r="AE267" s="191" t="s">
        <v>5881</v>
      </c>
      <c r="AF267" s="177">
        <v>0</v>
      </c>
      <c r="AG267" s="177">
        <v>0</v>
      </c>
      <c r="AH267" s="177">
        <v>2</v>
      </c>
      <c r="AI267" s="177">
        <v>0</v>
      </c>
      <c r="AJ267" s="177">
        <v>0</v>
      </c>
      <c r="AK267" s="177">
        <v>0</v>
      </c>
      <c r="AL267" s="385">
        <v>0</v>
      </c>
      <c r="AM267" s="177">
        <v>3</v>
      </c>
      <c r="AN267" s="177">
        <v>0</v>
      </c>
      <c r="AO267" s="195">
        <v>0</v>
      </c>
      <c r="AP267" s="187"/>
      <c r="AQ267" s="187">
        <v>3</v>
      </c>
      <c r="AR267" s="187"/>
      <c r="AS267" s="187"/>
      <c r="AT267" s="187"/>
      <c r="AU267" s="187"/>
      <c r="AV267" s="187"/>
      <c r="AW267" s="187"/>
      <c r="AX267" s="187"/>
      <c r="AY267" s="187"/>
      <c r="AZ267" s="187"/>
      <c r="BA267" s="187"/>
      <c r="BB267" s="187"/>
      <c r="BC267" s="187"/>
      <c r="BD267" s="187">
        <v>2</v>
      </c>
      <c r="BE267" s="187"/>
      <c r="BF267" s="187"/>
      <c r="BG267" s="187"/>
      <c r="BH267" s="176" t="str">
        <f t="shared" si="38"/>
        <v>class level</v>
      </c>
      <c r="BI267" s="176">
        <f t="shared" si="39"/>
        <v>18</v>
      </c>
      <c r="BJ267" s="182" t="str">
        <f t="shared" si="42"/>
        <v>5 - 19</v>
      </c>
      <c r="BK267" s="176">
        <f t="shared" si="43"/>
        <v>12</v>
      </c>
      <c r="BL267" s="176">
        <f t="shared" si="44"/>
        <v>3</v>
      </c>
      <c r="BM267" s="533"/>
      <c r="BN267" s="187">
        <v>130</v>
      </c>
      <c r="BO267" s="187">
        <v>5</v>
      </c>
      <c r="BP267" s="178">
        <f t="shared" si="40"/>
        <v>190</v>
      </c>
      <c r="BQ267" s="420" t="str">
        <f t="shared" si="41"/>
        <v>III</v>
      </c>
      <c r="BR267" s="185">
        <v>420</v>
      </c>
      <c r="BS267" s="464" t="s">
        <v>9562</v>
      </c>
    </row>
    <row r="268" spans="1:71" ht="38.25" x14ac:dyDescent="0.2">
      <c r="A268" s="696">
        <v>266</v>
      </c>
      <c r="B268" s="286" t="s">
        <v>1934</v>
      </c>
      <c r="C268" s="286" t="s">
        <v>1989</v>
      </c>
      <c r="D268" s="258" t="s">
        <v>5497</v>
      </c>
      <c r="E268" s="736">
        <v>96701</v>
      </c>
      <c r="F268" s="736">
        <v>20</v>
      </c>
      <c r="G268" s="737">
        <v>200</v>
      </c>
      <c r="H268" s="305" t="s">
        <v>7086</v>
      </c>
      <c r="I268" s="207" t="s">
        <v>635</v>
      </c>
      <c r="J268" s="279" t="s">
        <v>5253</v>
      </c>
      <c r="K268" s="179" t="s">
        <v>6797</v>
      </c>
      <c r="L268" s="427" t="s">
        <v>3491</v>
      </c>
      <c r="M268" s="684">
        <v>5</v>
      </c>
      <c r="N268" s="685" t="s">
        <v>15715</v>
      </c>
      <c r="O268" s="684">
        <v>110</v>
      </c>
      <c r="P268" s="427" t="s">
        <v>15782</v>
      </c>
      <c r="Q268" s="179">
        <v>5</v>
      </c>
      <c r="R268" s="180"/>
      <c r="S268" s="179">
        <v>13</v>
      </c>
      <c r="T268" s="179">
        <v>18</v>
      </c>
      <c r="U268" s="179">
        <v>4</v>
      </c>
      <c r="V268" s="179">
        <v>18</v>
      </c>
      <c r="W268" s="742">
        <v>12</v>
      </c>
      <c r="X268" s="184"/>
      <c r="Y268" s="184"/>
      <c r="Z268" s="184"/>
      <c r="AA268" s="184"/>
      <c r="AB268" s="220"/>
      <c r="AC268" s="183" t="s">
        <v>1975</v>
      </c>
      <c r="AD268" s="179" t="s">
        <v>1090</v>
      </c>
      <c r="AE268" s="191" t="s">
        <v>5881</v>
      </c>
      <c r="AF268" s="177">
        <v>0</v>
      </c>
      <c r="AG268" s="177">
        <v>0</v>
      </c>
      <c r="AH268" s="177">
        <v>5</v>
      </c>
      <c r="AI268" s="177">
        <v>0</v>
      </c>
      <c r="AJ268" s="177">
        <v>0</v>
      </c>
      <c r="AK268" s="177">
        <v>0</v>
      </c>
      <c r="AL268" s="385">
        <v>0</v>
      </c>
      <c r="AM268" s="177">
        <v>4</v>
      </c>
      <c r="AN268" s="177">
        <v>0</v>
      </c>
      <c r="AO268" s="195">
        <v>0</v>
      </c>
      <c r="AP268" s="187"/>
      <c r="AQ268" s="187">
        <v>4</v>
      </c>
      <c r="AR268" s="187"/>
      <c r="AS268" s="187"/>
      <c r="AT268" s="187"/>
      <c r="AU268" s="187"/>
      <c r="AV268" s="187"/>
      <c r="AW268" s="187"/>
      <c r="AX268" s="187"/>
      <c r="AY268" s="187"/>
      <c r="AZ268" s="187"/>
      <c r="BA268" s="187"/>
      <c r="BB268" s="187"/>
      <c r="BC268" s="187"/>
      <c r="BD268" s="187">
        <v>5</v>
      </c>
      <c r="BE268" s="187"/>
      <c r="BF268" s="187"/>
      <c r="BG268" s="187"/>
      <c r="BH268" s="176" t="str">
        <f t="shared" si="38"/>
        <v>class level</v>
      </c>
      <c r="BI268" s="176">
        <f t="shared" si="39"/>
        <v>18</v>
      </c>
      <c r="BJ268" s="182" t="str">
        <f t="shared" si="42"/>
        <v>9 - 30</v>
      </c>
      <c r="BK268" s="176">
        <f t="shared" si="43"/>
        <v>20</v>
      </c>
      <c r="BL268" s="176">
        <f t="shared" si="44"/>
        <v>5</v>
      </c>
      <c r="BM268" s="533"/>
      <c r="BN268" s="187">
        <v>810</v>
      </c>
      <c r="BO268" s="187">
        <v>4</v>
      </c>
      <c r="BP268" s="178">
        <f t="shared" si="40"/>
        <v>890</v>
      </c>
      <c r="BQ268" s="420" t="str">
        <f t="shared" si="41"/>
        <v>VI</v>
      </c>
      <c r="BR268" s="185">
        <v>420</v>
      </c>
      <c r="BS268" s="464" t="s">
        <v>9567</v>
      </c>
    </row>
    <row r="269" spans="1:71" ht="38.25" x14ac:dyDescent="0.2">
      <c r="A269" s="697">
        <v>267</v>
      </c>
      <c r="B269" s="286" t="s">
        <v>1934</v>
      </c>
      <c r="C269" s="286" t="s">
        <v>1990</v>
      </c>
      <c r="D269" s="258" t="s">
        <v>5497</v>
      </c>
      <c r="E269" s="736">
        <v>15265</v>
      </c>
      <c r="F269" s="736">
        <v>20</v>
      </c>
      <c r="G269" s="737">
        <v>200</v>
      </c>
      <c r="H269" s="305" t="s">
        <v>7086</v>
      </c>
      <c r="I269" s="207" t="s">
        <v>635</v>
      </c>
      <c r="J269" s="279" t="s">
        <v>5253</v>
      </c>
      <c r="K269" s="179" t="s">
        <v>6797</v>
      </c>
      <c r="L269" s="427" t="s">
        <v>3491</v>
      </c>
      <c r="M269" s="684">
        <v>5</v>
      </c>
      <c r="N269" s="685" t="s">
        <v>15715</v>
      </c>
      <c r="O269" s="684">
        <v>110</v>
      </c>
      <c r="P269" s="427" t="s">
        <v>15782</v>
      </c>
      <c r="Q269" s="179">
        <v>5</v>
      </c>
      <c r="R269" s="180"/>
      <c r="S269" s="179">
        <v>13</v>
      </c>
      <c r="T269" s="179">
        <v>18</v>
      </c>
      <c r="U269" s="179">
        <v>4</v>
      </c>
      <c r="V269" s="179">
        <v>18</v>
      </c>
      <c r="W269" s="742">
        <v>12</v>
      </c>
      <c r="X269" s="184"/>
      <c r="Y269" s="184"/>
      <c r="Z269" s="184"/>
      <c r="AA269" s="184"/>
      <c r="AB269" s="220"/>
      <c r="AC269" s="183" t="s">
        <v>1976</v>
      </c>
      <c r="AD269" s="179" t="s">
        <v>1090</v>
      </c>
      <c r="AE269" s="191" t="s">
        <v>5881</v>
      </c>
      <c r="AF269" s="177">
        <v>0</v>
      </c>
      <c r="AG269" s="177">
        <v>0</v>
      </c>
      <c r="AH269" s="177">
        <v>7</v>
      </c>
      <c r="AI269" s="177">
        <v>0</v>
      </c>
      <c r="AJ269" s="177">
        <v>0</v>
      </c>
      <c r="AK269" s="177">
        <v>0</v>
      </c>
      <c r="AL269" s="385">
        <v>0</v>
      </c>
      <c r="AM269" s="177">
        <v>4</v>
      </c>
      <c r="AN269" s="177">
        <v>0</v>
      </c>
      <c r="AO269" s="195">
        <v>0</v>
      </c>
      <c r="AP269" s="187"/>
      <c r="AQ269" s="187">
        <v>4</v>
      </c>
      <c r="AR269" s="187"/>
      <c r="AS269" s="187"/>
      <c r="AT269" s="187"/>
      <c r="AU269" s="187"/>
      <c r="AV269" s="187"/>
      <c r="AW269" s="187"/>
      <c r="AX269" s="187"/>
      <c r="AY269" s="187"/>
      <c r="AZ269" s="187"/>
      <c r="BA269" s="187"/>
      <c r="BB269" s="187"/>
      <c r="BC269" s="187"/>
      <c r="BD269" s="187">
        <v>7</v>
      </c>
      <c r="BE269" s="187"/>
      <c r="BF269" s="187"/>
      <c r="BG269" s="187"/>
      <c r="BH269" s="176" t="str">
        <f t="shared" si="38"/>
        <v>class level</v>
      </c>
      <c r="BI269" s="176">
        <f t="shared" si="39"/>
        <v>18</v>
      </c>
      <c r="BJ269" s="182" t="str">
        <f t="shared" si="42"/>
        <v>11 - 34</v>
      </c>
      <c r="BK269" s="176">
        <f t="shared" si="43"/>
        <v>23</v>
      </c>
      <c r="BL269" s="176">
        <f t="shared" si="44"/>
        <v>7</v>
      </c>
      <c r="BM269" s="533"/>
      <c r="BN269" s="187">
        <v>1290</v>
      </c>
      <c r="BO269" s="187">
        <v>5</v>
      </c>
      <c r="BP269" s="178">
        <f t="shared" si="40"/>
        <v>1405</v>
      </c>
      <c r="BQ269" s="420" t="str">
        <f t="shared" si="41"/>
        <v>VII</v>
      </c>
      <c r="BR269" s="185">
        <v>420</v>
      </c>
      <c r="BS269" s="464" t="s">
        <v>9567</v>
      </c>
    </row>
    <row r="270" spans="1:71" ht="38.25" x14ac:dyDescent="0.2">
      <c r="A270" s="696">
        <v>268</v>
      </c>
      <c r="B270" s="286" t="s">
        <v>1934</v>
      </c>
      <c r="C270" s="286" t="s">
        <v>1991</v>
      </c>
      <c r="D270" s="258" t="s">
        <v>5497</v>
      </c>
      <c r="E270" s="736">
        <v>24174</v>
      </c>
      <c r="F270" s="736">
        <v>20</v>
      </c>
      <c r="G270" s="737">
        <v>200</v>
      </c>
      <c r="H270" s="305" t="s">
        <v>7086</v>
      </c>
      <c r="I270" s="207" t="s">
        <v>635</v>
      </c>
      <c r="J270" s="279" t="s">
        <v>5253</v>
      </c>
      <c r="K270" s="179" t="s">
        <v>6797</v>
      </c>
      <c r="L270" s="427" t="s">
        <v>3491</v>
      </c>
      <c r="M270" s="684">
        <v>5</v>
      </c>
      <c r="N270" s="685" t="s">
        <v>15715</v>
      </c>
      <c r="O270" s="684">
        <v>110</v>
      </c>
      <c r="P270" s="427" t="s">
        <v>15782</v>
      </c>
      <c r="Q270" s="179">
        <v>5</v>
      </c>
      <c r="R270" s="180"/>
      <c r="S270" s="179">
        <v>13</v>
      </c>
      <c r="T270" s="179">
        <v>18</v>
      </c>
      <c r="U270" s="179">
        <v>4</v>
      </c>
      <c r="V270" s="179">
        <v>18</v>
      </c>
      <c r="W270" s="742">
        <v>12</v>
      </c>
      <c r="X270" s="184"/>
      <c r="Y270" s="184"/>
      <c r="Z270" s="184"/>
      <c r="AA270" s="184"/>
      <c r="AB270" s="220"/>
      <c r="AC270" s="183" t="s">
        <v>1977</v>
      </c>
      <c r="AD270" s="179" t="s">
        <v>1090</v>
      </c>
      <c r="AE270" s="191" t="s">
        <v>5881</v>
      </c>
      <c r="AF270" s="177">
        <v>0</v>
      </c>
      <c r="AG270" s="177">
        <v>0</v>
      </c>
      <c r="AH270" s="177">
        <v>8</v>
      </c>
      <c r="AI270" s="177">
        <v>0</v>
      </c>
      <c r="AJ270" s="177">
        <v>0</v>
      </c>
      <c r="AK270" s="177">
        <v>0</v>
      </c>
      <c r="AL270" s="385">
        <v>0</v>
      </c>
      <c r="AM270" s="177">
        <v>4</v>
      </c>
      <c r="AN270" s="177">
        <v>0</v>
      </c>
      <c r="AO270" s="195">
        <v>0</v>
      </c>
      <c r="AP270" s="187"/>
      <c r="AQ270" s="187">
        <v>4</v>
      </c>
      <c r="AR270" s="187"/>
      <c r="AS270" s="187"/>
      <c r="AT270" s="187"/>
      <c r="AU270" s="187"/>
      <c r="AV270" s="187"/>
      <c r="AW270" s="187"/>
      <c r="AX270" s="187"/>
      <c r="AY270" s="187"/>
      <c r="AZ270" s="187"/>
      <c r="BA270" s="187"/>
      <c r="BB270" s="187"/>
      <c r="BC270" s="187"/>
      <c r="BD270" s="187">
        <v>8</v>
      </c>
      <c r="BE270" s="187"/>
      <c r="BF270" s="187"/>
      <c r="BG270" s="187"/>
      <c r="BH270" s="176" t="str">
        <f t="shared" si="38"/>
        <v>class level</v>
      </c>
      <c r="BI270" s="176">
        <f t="shared" si="39"/>
        <v>18</v>
      </c>
      <c r="BJ270" s="182" t="str">
        <f t="shared" si="42"/>
        <v>12 - 36</v>
      </c>
      <c r="BK270" s="176">
        <f t="shared" si="43"/>
        <v>24</v>
      </c>
      <c r="BL270" s="176">
        <f t="shared" si="44"/>
        <v>8</v>
      </c>
      <c r="BM270" s="533"/>
      <c r="BN270" s="187">
        <v>1290</v>
      </c>
      <c r="BO270" s="187">
        <v>5</v>
      </c>
      <c r="BP270" s="178">
        <f t="shared" si="40"/>
        <v>1410</v>
      </c>
      <c r="BQ270" s="420" t="str">
        <f t="shared" si="41"/>
        <v>VII</v>
      </c>
      <c r="BR270" s="185">
        <v>420</v>
      </c>
      <c r="BS270" s="464" t="s">
        <v>9567</v>
      </c>
    </row>
    <row r="271" spans="1:71" ht="38.25" x14ac:dyDescent="0.2">
      <c r="A271" s="696">
        <v>269</v>
      </c>
      <c r="B271" s="286" t="s">
        <v>1934</v>
      </c>
      <c r="C271" s="286" t="s">
        <v>8463</v>
      </c>
      <c r="D271" s="258" t="s">
        <v>5497</v>
      </c>
      <c r="E271" s="736">
        <v>1</v>
      </c>
      <c r="F271" s="736">
        <v>20</v>
      </c>
      <c r="G271" s="737">
        <v>200</v>
      </c>
      <c r="H271" s="305" t="s">
        <v>7086</v>
      </c>
      <c r="I271" s="207" t="s">
        <v>635</v>
      </c>
      <c r="J271" s="279" t="s">
        <v>5253</v>
      </c>
      <c r="K271" s="179" t="s">
        <v>6797</v>
      </c>
      <c r="L271" s="427" t="s">
        <v>3491</v>
      </c>
      <c r="M271" s="684">
        <v>5</v>
      </c>
      <c r="N271" s="685" t="s">
        <v>15715</v>
      </c>
      <c r="O271" s="684">
        <v>110</v>
      </c>
      <c r="P271" s="427" t="s">
        <v>15782</v>
      </c>
      <c r="Q271" s="179">
        <v>5</v>
      </c>
      <c r="R271" s="180"/>
      <c r="S271" s="179">
        <v>13</v>
      </c>
      <c r="T271" s="179">
        <v>18</v>
      </c>
      <c r="U271" s="179">
        <v>4</v>
      </c>
      <c r="V271" s="179">
        <v>18</v>
      </c>
      <c r="W271" s="742">
        <v>12</v>
      </c>
      <c r="X271" s="184"/>
      <c r="Y271" s="184"/>
      <c r="Z271" s="184"/>
      <c r="AA271" s="184"/>
      <c r="AB271" s="220"/>
      <c r="AC271" s="183" t="s">
        <v>3115</v>
      </c>
      <c r="AD271" s="179" t="s">
        <v>1090</v>
      </c>
      <c r="AE271" s="191" t="s">
        <v>5881</v>
      </c>
      <c r="AF271" s="177">
        <v>0</v>
      </c>
      <c r="AG271" s="177">
        <v>0</v>
      </c>
      <c r="AH271" s="177">
        <v>9</v>
      </c>
      <c r="AI271" s="177">
        <v>0</v>
      </c>
      <c r="AJ271" s="177">
        <v>0</v>
      </c>
      <c r="AK271" s="177">
        <v>0</v>
      </c>
      <c r="AL271" s="385">
        <v>0</v>
      </c>
      <c r="AM271" s="177">
        <v>6</v>
      </c>
      <c r="AN271" s="177">
        <v>0</v>
      </c>
      <c r="AO271" s="195">
        <v>0</v>
      </c>
      <c r="AP271" s="187"/>
      <c r="AQ271" s="187">
        <v>6</v>
      </c>
      <c r="AR271" s="187"/>
      <c r="AS271" s="187"/>
      <c r="AT271" s="187"/>
      <c r="AU271" s="187"/>
      <c r="AV271" s="187"/>
      <c r="AW271" s="187"/>
      <c r="AX271" s="187"/>
      <c r="AY271" s="187"/>
      <c r="AZ271" s="187"/>
      <c r="BA271" s="187"/>
      <c r="BB271" s="187"/>
      <c r="BC271" s="187"/>
      <c r="BD271" s="187">
        <v>9</v>
      </c>
      <c r="BE271" s="187"/>
      <c r="BF271" s="187"/>
      <c r="BG271" s="187"/>
      <c r="BH271" s="176" t="str">
        <f t="shared" si="38"/>
        <v>class level</v>
      </c>
      <c r="BI271" s="176">
        <f t="shared" si="39"/>
        <v>16</v>
      </c>
      <c r="BJ271" s="182" t="str">
        <f t="shared" si="42"/>
        <v>15 - 48</v>
      </c>
      <c r="BK271" s="176">
        <f t="shared" si="43"/>
        <v>32</v>
      </c>
      <c r="BL271" s="176">
        <f t="shared" si="44"/>
        <v>9</v>
      </c>
      <c r="BM271" s="533"/>
      <c r="BN271" s="187">
        <v>2400</v>
      </c>
      <c r="BO271" s="187">
        <v>6</v>
      </c>
      <c r="BP271" s="178">
        <f t="shared" si="40"/>
        <v>2592</v>
      </c>
      <c r="BQ271" s="420" t="str">
        <f t="shared" si="41"/>
        <v>VII</v>
      </c>
      <c r="BR271" s="185">
        <v>420</v>
      </c>
      <c r="BS271" s="464" t="s">
        <v>9567</v>
      </c>
    </row>
    <row r="272" spans="1:71" ht="38.25" x14ac:dyDescent="0.2">
      <c r="A272" s="697">
        <v>270</v>
      </c>
      <c r="B272" s="286" t="s">
        <v>1934</v>
      </c>
      <c r="C272" s="286" t="s">
        <v>1992</v>
      </c>
      <c r="D272" s="258" t="s">
        <v>5497</v>
      </c>
      <c r="E272" s="736">
        <v>33932</v>
      </c>
      <c r="F272" s="736">
        <v>20</v>
      </c>
      <c r="G272" s="737">
        <v>200</v>
      </c>
      <c r="H272" s="305" t="s">
        <v>7086</v>
      </c>
      <c r="I272" s="207" t="s">
        <v>635</v>
      </c>
      <c r="J272" s="280" t="s">
        <v>1765</v>
      </c>
      <c r="K272" s="179" t="s">
        <v>6797</v>
      </c>
      <c r="L272" s="427" t="s">
        <v>3491</v>
      </c>
      <c r="M272" s="684">
        <v>5</v>
      </c>
      <c r="N272" s="685" t="s">
        <v>15715</v>
      </c>
      <c r="O272" s="684">
        <v>110</v>
      </c>
      <c r="P272" s="427" t="s">
        <v>15782</v>
      </c>
      <c r="Q272" s="179">
        <v>5</v>
      </c>
      <c r="R272" s="180"/>
      <c r="S272" s="179">
        <v>13</v>
      </c>
      <c r="T272" s="179">
        <v>18</v>
      </c>
      <c r="U272" s="179">
        <v>4</v>
      </c>
      <c r="V272" s="179">
        <v>18</v>
      </c>
      <c r="W272" s="742">
        <v>12</v>
      </c>
      <c r="X272" s="184"/>
      <c r="Y272" s="184"/>
      <c r="Z272" s="184"/>
      <c r="AA272" s="184"/>
      <c r="AB272" s="220"/>
      <c r="AC272" s="183" t="s">
        <v>3116</v>
      </c>
      <c r="AD272" s="179" t="s">
        <v>1090</v>
      </c>
      <c r="AE272" s="191" t="s">
        <v>5881</v>
      </c>
      <c r="AF272" s="177">
        <v>0</v>
      </c>
      <c r="AG272" s="177">
        <v>0</v>
      </c>
      <c r="AH272" s="177">
        <v>2</v>
      </c>
      <c r="AI272" s="177">
        <v>0</v>
      </c>
      <c r="AJ272" s="177">
        <v>0</v>
      </c>
      <c r="AK272" s="177">
        <v>0</v>
      </c>
      <c r="AL272" s="385">
        <v>2</v>
      </c>
      <c r="AM272" s="177">
        <v>2</v>
      </c>
      <c r="AN272" s="177">
        <v>0</v>
      </c>
      <c r="AO272" s="195">
        <v>0</v>
      </c>
      <c r="AP272" s="187"/>
      <c r="AQ272" s="187">
        <v>2</v>
      </c>
      <c r="AR272" s="187"/>
      <c r="AS272" s="187"/>
      <c r="AT272" s="187"/>
      <c r="AU272" s="187"/>
      <c r="AV272" s="187"/>
      <c r="AW272" s="187">
        <v>2</v>
      </c>
      <c r="AX272" s="187"/>
      <c r="AY272" s="187"/>
      <c r="AZ272" s="187"/>
      <c r="BA272" s="187"/>
      <c r="BB272" s="187"/>
      <c r="BC272" s="187"/>
      <c r="BD272" s="187">
        <v>2</v>
      </c>
      <c r="BE272" s="187"/>
      <c r="BF272" s="187"/>
      <c r="BG272" s="187"/>
      <c r="BH272" s="176" t="str">
        <f t="shared" si="38"/>
        <v>class level</v>
      </c>
      <c r="BI272" s="176">
        <f t="shared" si="39"/>
        <v>20</v>
      </c>
      <c r="BJ272" s="182" t="str">
        <f t="shared" si="42"/>
        <v>6 - 15</v>
      </c>
      <c r="BK272" s="176">
        <f t="shared" si="43"/>
        <v>11</v>
      </c>
      <c r="BL272" s="176">
        <f t="shared" si="44"/>
        <v>2</v>
      </c>
      <c r="BM272" s="533"/>
      <c r="BN272" s="187">
        <v>260</v>
      </c>
      <c r="BO272" s="187">
        <v>2</v>
      </c>
      <c r="BP272" s="178">
        <f t="shared" si="40"/>
        <v>282</v>
      </c>
      <c r="BQ272" s="420" t="str">
        <f t="shared" si="41"/>
        <v>V</v>
      </c>
      <c r="BR272" s="185">
        <v>420</v>
      </c>
      <c r="BS272" s="464" t="s">
        <v>9563</v>
      </c>
    </row>
    <row r="273" spans="1:71" ht="38.25" x14ac:dyDescent="0.2">
      <c r="A273" s="696">
        <v>271</v>
      </c>
      <c r="B273" s="286" t="s">
        <v>1934</v>
      </c>
      <c r="C273" s="286" t="s">
        <v>1993</v>
      </c>
      <c r="D273" s="258" t="s">
        <v>5497</v>
      </c>
      <c r="E273" s="736">
        <v>2</v>
      </c>
      <c r="F273" s="736">
        <v>20</v>
      </c>
      <c r="G273" s="737">
        <v>200</v>
      </c>
      <c r="H273" s="305" t="s">
        <v>7086</v>
      </c>
      <c r="I273" s="207" t="s">
        <v>635</v>
      </c>
      <c r="J273" s="280" t="s">
        <v>1765</v>
      </c>
      <c r="K273" s="179" t="s">
        <v>6797</v>
      </c>
      <c r="L273" s="427" t="s">
        <v>3491</v>
      </c>
      <c r="M273" s="684">
        <v>5</v>
      </c>
      <c r="N273" s="685" t="s">
        <v>15715</v>
      </c>
      <c r="O273" s="684">
        <v>110</v>
      </c>
      <c r="P273" s="427" t="s">
        <v>15782</v>
      </c>
      <c r="Q273" s="179">
        <v>5</v>
      </c>
      <c r="R273" s="180"/>
      <c r="S273" s="179">
        <v>13</v>
      </c>
      <c r="T273" s="179">
        <v>18</v>
      </c>
      <c r="U273" s="179">
        <v>4</v>
      </c>
      <c r="V273" s="179">
        <v>18</v>
      </c>
      <c r="W273" s="742">
        <v>12</v>
      </c>
      <c r="X273" s="184"/>
      <c r="Y273" s="184"/>
      <c r="Z273" s="184"/>
      <c r="AA273" s="184"/>
      <c r="AB273" s="220"/>
      <c r="AC273" s="183" t="s">
        <v>3117</v>
      </c>
      <c r="AD273" s="179" t="s">
        <v>1090</v>
      </c>
      <c r="AE273" s="191" t="s">
        <v>5881</v>
      </c>
      <c r="AF273" s="177">
        <v>0</v>
      </c>
      <c r="AG273" s="177">
        <v>0</v>
      </c>
      <c r="AH273" s="177">
        <v>3</v>
      </c>
      <c r="AI273" s="177">
        <v>0</v>
      </c>
      <c r="AJ273" s="177">
        <v>0</v>
      </c>
      <c r="AK273" s="177">
        <v>0</v>
      </c>
      <c r="AL273" s="385">
        <v>3</v>
      </c>
      <c r="AM273" s="177">
        <v>3</v>
      </c>
      <c r="AN273" s="177">
        <v>0</v>
      </c>
      <c r="AO273" s="195">
        <v>0</v>
      </c>
      <c r="AP273" s="187"/>
      <c r="AQ273" s="187">
        <v>3</v>
      </c>
      <c r="AR273" s="187"/>
      <c r="AS273" s="187"/>
      <c r="AT273" s="187"/>
      <c r="AU273" s="187"/>
      <c r="AV273" s="187"/>
      <c r="AW273" s="187">
        <v>3</v>
      </c>
      <c r="AX273" s="187"/>
      <c r="AY273" s="187"/>
      <c r="AZ273" s="187"/>
      <c r="BA273" s="187"/>
      <c r="BB273" s="187"/>
      <c r="BC273" s="187"/>
      <c r="BD273" s="187">
        <v>3</v>
      </c>
      <c r="BE273" s="187"/>
      <c r="BF273" s="187"/>
      <c r="BG273" s="187"/>
      <c r="BH273" s="176" t="str">
        <f t="shared" si="38"/>
        <v>class level</v>
      </c>
      <c r="BI273" s="176">
        <f t="shared" si="39"/>
        <v>18</v>
      </c>
      <c r="BJ273" s="182" t="str">
        <f t="shared" si="42"/>
        <v>9 - 22</v>
      </c>
      <c r="BK273" s="176">
        <f t="shared" si="43"/>
        <v>16</v>
      </c>
      <c r="BL273" s="176">
        <f t="shared" si="44"/>
        <v>3</v>
      </c>
      <c r="BM273" s="533"/>
      <c r="BN273" s="187">
        <v>485</v>
      </c>
      <c r="BO273" s="187">
        <v>3</v>
      </c>
      <c r="BP273" s="178">
        <f t="shared" si="40"/>
        <v>533</v>
      </c>
      <c r="BQ273" s="420" t="str">
        <f t="shared" si="41"/>
        <v>V</v>
      </c>
      <c r="BR273" s="185">
        <v>420</v>
      </c>
      <c r="BS273" s="464" t="s">
        <v>9563</v>
      </c>
    </row>
    <row r="274" spans="1:71" ht="38.25" x14ac:dyDescent="0.2">
      <c r="A274" s="697">
        <v>272</v>
      </c>
      <c r="B274" s="286" t="s">
        <v>1934</v>
      </c>
      <c r="C274" s="286" t="s">
        <v>1994</v>
      </c>
      <c r="D274" s="258" t="s">
        <v>5497</v>
      </c>
      <c r="E274" s="736">
        <v>24174</v>
      </c>
      <c r="F274" s="736">
        <v>20</v>
      </c>
      <c r="G274" s="737">
        <v>200</v>
      </c>
      <c r="H274" s="305" t="s">
        <v>7086</v>
      </c>
      <c r="I274" s="207" t="s">
        <v>635</v>
      </c>
      <c r="J274" s="280" t="s">
        <v>1765</v>
      </c>
      <c r="K274" s="179" t="s">
        <v>6797</v>
      </c>
      <c r="L274" s="427" t="s">
        <v>3491</v>
      </c>
      <c r="M274" s="684">
        <v>5</v>
      </c>
      <c r="N274" s="685" t="s">
        <v>15715</v>
      </c>
      <c r="O274" s="684">
        <v>110</v>
      </c>
      <c r="P274" s="427" t="s">
        <v>15782</v>
      </c>
      <c r="Q274" s="179">
        <v>5</v>
      </c>
      <c r="R274" s="180"/>
      <c r="S274" s="179">
        <v>13</v>
      </c>
      <c r="T274" s="179">
        <v>18</v>
      </c>
      <c r="U274" s="179">
        <v>4</v>
      </c>
      <c r="V274" s="179">
        <v>18</v>
      </c>
      <c r="W274" s="742">
        <v>12</v>
      </c>
      <c r="X274" s="184"/>
      <c r="Y274" s="184"/>
      <c r="Z274" s="184"/>
      <c r="AA274" s="184"/>
      <c r="AB274" s="220"/>
      <c r="AC274" s="183" t="s">
        <v>3118</v>
      </c>
      <c r="AD274" s="179" t="s">
        <v>1090</v>
      </c>
      <c r="AE274" s="191" t="s">
        <v>5881</v>
      </c>
      <c r="AF274" s="177">
        <v>0</v>
      </c>
      <c r="AG274" s="177">
        <v>0</v>
      </c>
      <c r="AH274" s="177">
        <v>4</v>
      </c>
      <c r="AI274" s="177">
        <v>0</v>
      </c>
      <c r="AJ274" s="177">
        <v>0</v>
      </c>
      <c r="AK274" s="177">
        <v>0</v>
      </c>
      <c r="AL274" s="385">
        <v>4</v>
      </c>
      <c r="AM274" s="177">
        <v>4</v>
      </c>
      <c r="AN274" s="177">
        <v>0</v>
      </c>
      <c r="AO274" s="195">
        <v>0</v>
      </c>
      <c r="AP274" s="187"/>
      <c r="AQ274" s="187">
        <v>4</v>
      </c>
      <c r="AR274" s="187"/>
      <c r="AS274" s="187"/>
      <c r="AT274" s="187"/>
      <c r="AU274" s="187"/>
      <c r="AV274" s="187"/>
      <c r="AW274" s="187">
        <v>4</v>
      </c>
      <c r="AX274" s="187"/>
      <c r="AY274" s="187"/>
      <c r="AZ274" s="187"/>
      <c r="BA274" s="187"/>
      <c r="BB274" s="187"/>
      <c r="BC274" s="187"/>
      <c r="BD274" s="187">
        <v>4</v>
      </c>
      <c r="BE274" s="187"/>
      <c r="BF274" s="187"/>
      <c r="BG274" s="187"/>
      <c r="BH274" s="176" t="str">
        <f t="shared" si="38"/>
        <v>class level</v>
      </c>
      <c r="BI274" s="176">
        <f t="shared" si="39"/>
        <v>18</v>
      </c>
      <c r="BJ274" s="182" t="str">
        <f t="shared" si="42"/>
        <v>12 - 29</v>
      </c>
      <c r="BK274" s="176">
        <f t="shared" si="43"/>
        <v>21</v>
      </c>
      <c r="BL274" s="176">
        <f t="shared" si="44"/>
        <v>4</v>
      </c>
      <c r="BM274" s="533"/>
      <c r="BN274" s="187">
        <v>810</v>
      </c>
      <c r="BO274" s="187">
        <v>4</v>
      </c>
      <c r="BP274" s="178">
        <f t="shared" si="40"/>
        <v>894</v>
      </c>
      <c r="BQ274" s="420" t="str">
        <f t="shared" si="41"/>
        <v>VI</v>
      </c>
      <c r="BR274" s="185">
        <v>420</v>
      </c>
      <c r="BS274" s="464" t="s">
        <v>9563</v>
      </c>
    </row>
    <row r="275" spans="1:71" ht="38.25" x14ac:dyDescent="0.2">
      <c r="A275" s="696">
        <v>273</v>
      </c>
      <c r="B275" s="286" t="s">
        <v>1934</v>
      </c>
      <c r="C275" s="286" t="s">
        <v>1995</v>
      </c>
      <c r="D275" s="258" t="s">
        <v>5497</v>
      </c>
      <c r="E275" s="736">
        <v>1</v>
      </c>
      <c r="F275" s="736">
        <v>20</v>
      </c>
      <c r="G275" s="737">
        <v>200</v>
      </c>
      <c r="H275" s="305" t="s">
        <v>7086</v>
      </c>
      <c r="I275" s="207" t="s">
        <v>635</v>
      </c>
      <c r="J275" s="280" t="s">
        <v>1765</v>
      </c>
      <c r="K275" s="179" t="s">
        <v>6797</v>
      </c>
      <c r="L275" s="427" t="s">
        <v>3491</v>
      </c>
      <c r="M275" s="684">
        <v>5</v>
      </c>
      <c r="N275" s="685" t="s">
        <v>15715</v>
      </c>
      <c r="O275" s="684">
        <v>110</v>
      </c>
      <c r="P275" s="427" t="s">
        <v>15782</v>
      </c>
      <c r="Q275" s="179">
        <v>5</v>
      </c>
      <c r="R275" s="180"/>
      <c r="S275" s="179">
        <v>13</v>
      </c>
      <c r="T275" s="179">
        <v>18</v>
      </c>
      <c r="U275" s="179">
        <v>4</v>
      </c>
      <c r="V275" s="179">
        <v>18</v>
      </c>
      <c r="W275" s="742">
        <v>12</v>
      </c>
      <c r="X275" s="184"/>
      <c r="Y275" s="184"/>
      <c r="Z275" s="184"/>
      <c r="AA275" s="184"/>
      <c r="AB275" s="220"/>
      <c r="AC275" s="183" t="s">
        <v>1978</v>
      </c>
      <c r="AD275" s="179" t="s">
        <v>1090</v>
      </c>
      <c r="AE275" s="191" t="s">
        <v>5881</v>
      </c>
      <c r="AF275" s="177">
        <v>0</v>
      </c>
      <c r="AG275" s="177">
        <v>0</v>
      </c>
      <c r="AH275" s="177">
        <v>6</v>
      </c>
      <c r="AI275" s="177">
        <v>0</v>
      </c>
      <c r="AJ275" s="177">
        <v>0</v>
      </c>
      <c r="AK275" s="177">
        <v>0</v>
      </c>
      <c r="AL275" s="385">
        <v>6</v>
      </c>
      <c r="AM275" s="177">
        <v>6</v>
      </c>
      <c r="AN275" s="177">
        <v>0</v>
      </c>
      <c r="AO275" s="195">
        <v>0</v>
      </c>
      <c r="AP275" s="187"/>
      <c r="AQ275" s="187">
        <v>6</v>
      </c>
      <c r="AR275" s="187"/>
      <c r="AS275" s="187"/>
      <c r="AT275" s="187"/>
      <c r="AU275" s="187"/>
      <c r="AV275" s="187"/>
      <c r="AW275" s="187">
        <v>6</v>
      </c>
      <c r="AX275" s="187"/>
      <c r="AY275" s="187"/>
      <c r="AZ275" s="187"/>
      <c r="BA275" s="187"/>
      <c r="BB275" s="187"/>
      <c r="BC275" s="187"/>
      <c r="BD275" s="187">
        <v>6</v>
      </c>
      <c r="BE275" s="187"/>
      <c r="BF275" s="187"/>
      <c r="BG275" s="187"/>
      <c r="BH275" s="176" t="str">
        <f t="shared" si="38"/>
        <v>class level</v>
      </c>
      <c r="BI275" s="176">
        <f t="shared" si="39"/>
        <v>16</v>
      </c>
      <c r="BJ275" s="182" t="str">
        <f t="shared" si="42"/>
        <v>18 - 44</v>
      </c>
      <c r="BK275" s="176">
        <f t="shared" si="43"/>
        <v>31</v>
      </c>
      <c r="BL275" s="176">
        <f t="shared" si="44"/>
        <v>6</v>
      </c>
      <c r="BM275" s="533"/>
      <c r="BN275" s="187">
        <v>1425</v>
      </c>
      <c r="BO275" s="187">
        <v>10</v>
      </c>
      <c r="BP275" s="178">
        <f t="shared" si="40"/>
        <v>1735</v>
      </c>
      <c r="BQ275" s="420" t="str">
        <f t="shared" si="41"/>
        <v>VII</v>
      </c>
      <c r="BR275" s="185">
        <v>420</v>
      </c>
      <c r="BS275" s="464" t="s">
        <v>9575</v>
      </c>
    </row>
    <row r="276" spans="1:71" ht="25.5" x14ac:dyDescent="0.2">
      <c r="A276" s="696">
        <v>274</v>
      </c>
      <c r="B276" s="286" t="s">
        <v>1934</v>
      </c>
      <c r="C276" s="286" t="s">
        <v>1222</v>
      </c>
      <c r="D276" s="258" t="s">
        <v>5497</v>
      </c>
      <c r="E276" s="736">
        <v>59840</v>
      </c>
      <c r="F276" s="736">
        <v>2</v>
      </c>
      <c r="G276" s="737">
        <v>5</v>
      </c>
      <c r="H276" s="305" t="s">
        <v>3263</v>
      </c>
      <c r="I276" s="208" t="s">
        <v>2342</v>
      </c>
      <c r="J276" s="280" t="s">
        <v>7136</v>
      </c>
      <c r="K276" s="191" t="s">
        <v>2334</v>
      </c>
      <c r="L276" s="427" t="s">
        <v>3491</v>
      </c>
      <c r="M276" s="686">
        <v>20</v>
      </c>
      <c r="N276" s="685" t="s">
        <v>15766</v>
      </c>
      <c r="O276" s="686">
        <v>246</v>
      </c>
      <c r="P276" s="427" t="s">
        <v>15784</v>
      </c>
      <c r="Q276" s="191">
        <v>6</v>
      </c>
      <c r="R276" s="180"/>
      <c r="S276" s="190">
        <v>11</v>
      </c>
      <c r="T276" s="190">
        <v>12</v>
      </c>
      <c r="U276" s="190">
        <v>4</v>
      </c>
      <c r="V276" s="190">
        <v>16</v>
      </c>
      <c r="W276" s="742">
        <v>3</v>
      </c>
      <c r="X276" s="184">
        <v>18</v>
      </c>
      <c r="Y276" s="184"/>
      <c r="Z276" s="184"/>
      <c r="AA276" s="184"/>
      <c r="AB276" s="219" t="s">
        <v>795</v>
      </c>
      <c r="AC276" s="183" t="s">
        <v>5744</v>
      </c>
      <c r="AD276" s="191" t="s">
        <v>6182</v>
      </c>
      <c r="AE276" s="191" t="s">
        <v>4247</v>
      </c>
      <c r="AF276" s="177">
        <v>0</v>
      </c>
      <c r="AG276" s="177">
        <v>0</v>
      </c>
      <c r="AH276" s="177">
        <v>0</v>
      </c>
      <c r="AI276" s="177">
        <v>0</v>
      </c>
      <c r="AJ276" s="177">
        <v>0</v>
      </c>
      <c r="AK276" s="177">
        <v>0</v>
      </c>
      <c r="AL276" s="383">
        <v>4</v>
      </c>
      <c r="AM276" s="177">
        <v>0</v>
      </c>
      <c r="AN276" s="177">
        <v>0</v>
      </c>
      <c r="AO276" s="181">
        <v>0</v>
      </c>
      <c r="AP276" s="188"/>
      <c r="AQ276" s="188"/>
      <c r="AR276" s="188"/>
      <c r="AS276" s="188"/>
      <c r="AT276" s="188"/>
      <c r="AU276" s="188"/>
      <c r="AV276" s="188"/>
      <c r="AW276" s="188"/>
      <c r="AX276" s="188"/>
      <c r="AY276" s="188"/>
      <c r="AZ276" s="188"/>
      <c r="BA276" s="188"/>
      <c r="BB276" s="188"/>
      <c r="BC276" s="188"/>
      <c r="BD276" s="188"/>
      <c r="BE276" s="188"/>
      <c r="BF276" s="188"/>
      <c r="BG276" s="188"/>
      <c r="BH276" s="176">
        <f t="shared" si="38"/>
        <v>4</v>
      </c>
      <c r="BI276" s="176">
        <f t="shared" si="39"/>
        <v>15</v>
      </c>
      <c r="BJ276" s="182" t="str">
        <f t="shared" si="42"/>
        <v>4 - 32</v>
      </c>
      <c r="BK276" s="176">
        <f t="shared" si="43"/>
        <v>18</v>
      </c>
      <c r="BL276" s="176">
        <f t="shared" si="44"/>
        <v>4</v>
      </c>
      <c r="BM276" s="533"/>
      <c r="BN276" s="185">
        <v>150</v>
      </c>
      <c r="BO276" s="180">
        <v>4</v>
      </c>
      <c r="BP276" s="178">
        <f t="shared" si="40"/>
        <v>222</v>
      </c>
      <c r="BQ276" s="420" t="str">
        <f t="shared" si="41"/>
        <v>III</v>
      </c>
      <c r="BR276" s="185">
        <v>270</v>
      </c>
      <c r="BS276" s="212" t="s">
        <v>3967</v>
      </c>
    </row>
    <row r="277" spans="1:71" ht="25.5" x14ac:dyDescent="0.2">
      <c r="A277" s="697">
        <v>275</v>
      </c>
      <c r="B277" s="286" t="s">
        <v>1934</v>
      </c>
      <c r="C277" s="286" t="s">
        <v>6637</v>
      </c>
      <c r="D277" s="258" t="s">
        <v>5497</v>
      </c>
      <c r="E277" s="736">
        <v>14960</v>
      </c>
      <c r="F277" s="736">
        <v>1</v>
      </c>
      <c r="G277" s="737">
        <v>4</v>
      </c>
      <c r="H277" s="305" t="s">
        <v>3486</v>
      </c>
      <c r="I277" s="207" t="s">
        <v>2342</v>
      </c>
      <c r="J277" s="279" t="s">
        <v>3292</v>
      </c>
      <c r="K277" s="179" t="s">
        <v>1140</v>
      </c>
      <c r="L277" s="427" t="s">
        <v>3491</v>
      </c>
      <c r="M277" s="684">
        <v>4.5</v>
      </c>
      <c r="N277" s="685" t="s">
        <v>15710</v>
      </c>
      <c r="O277" s="684">
        <v>108</v>
      </c>
      <c r="P277" s="427" t="s">
        <v>15785</v>
      </c>
      <c r="Q277" s="179">
        <v>6</v>
      </c>
      <c r="R277" s="180"/>
      <c r="S277" s="190">
        <v>11</v>
      </c>
      <c r="T277" s="190">
        <v>12</v>
      </c>
      <c r="U277" s="190">
        <v>4</v>
      </c>
      <c r="V277" s="190">
        <v>16</v>
      </c>
      <c r="W277" s="742">
        <v>12</v>
      </c>
      <c r="X277" s="184"/>
      <c r="Y277" s="184">
        <v>9</v>
      </c>
      <c r="Z277" s="184"/>
      <c r="AA277" s="184"/>
      <c r="AB277" s="220"/>
      <c r="AC277" s="183" t="s">
        <v>4786</v>
      </c>
      <c r="AD277" s="179" t="s">
        <v>7474</v>
      </c>
      <c r="AE277" s="179" t="s">
        <v>4247</v>
      </c>
      <c r="AF277" s="177">
        <v>0</v>
      </c>
      <c r="AG277" s="177">
        <v>0</v>
      </c>
      <c r="AH277" s="177">
        <v>0</v>
      </c>
      <c r="AI277" s="177">
        <v>0</v>
      </c>
      <c r="AJ277" s="177">
        <v>0</v>
      </c>
      <c r="AK277" s="177">
        <v>0</v>
      </c>
      <c r="AL277" s="383">
        <v>2</v>
      </c>
      <c r="AM277" s="177">
        <v>0</v>
      </c>
      <c r="AN277" s="177">
        <v>0</v>
      </c>
      <c r="AO277" s="182">
        <v>2</v>
      </c>
      <c r="AP277" s="180"/>
      <c r="AQ277" s="180"/>
      <c r="AR277" s="180"/>
      <c r="AS277" s="180"/>
      <c r="AT277" s="180"/>
      <c r="AU277" s="180"/>
      <c r="AV277" s="180"/>
      <c r="AW277" s="180"/>
      <c r="AX277" s="180"/>
      <c r="AY277" s="180"/>
      <c r="AZ277" s="180"/>
      <c r="BA277" s="180"/>
      <c r="BB277" s="180"/>
      <c r="BC277" s="180"/>
      <c r="BD277" s="180"/>
      <c r="BE277" s="180"/>
      <c r="BF277" s="180"/>
      <c r="BG277" s="180"/>
      <c r="BH277" s="176">
        <f t="shared" si="38"/>
        <v>2</v>
      </c>
      <c r="BI277" s="176">
        <f t="shared" si="39"/>
        <v>16</v>
      </c>
      <c r="BJ277" s="182" t="str">
        <f t="shared" si="42"/>
        <v>4 - 18</v>
      </c>
      <c r="BK277" s="176">
        <f t="shared" si="43"/>
        <v>11</v>
      </c>
      <c r="BL277" s="176">
        <f t="shared" si="44"/>
        <v>2</v>
      </c>
      <c r="BM277" s="533"/>
      <c r="BN277" s="185">
        <v>120</v>
      </c>
      <c r="BO277" s="180">
        <v>3</v>
      </c>
      <c r="BP277" s="178">
        <f t="shared" si="40"/>
        <v>153</v>
      </c>
      <c r="BQ277" s="420" t="str">
        <f t="shared" si="41"/>
        <v>III</v>
      </c>
      <c r="BR277" s="185">
        <v>270</v>
      </c>
      <c r="BS277" s="212" t="s">
        <v>3967</v>
      </c>
    </row>
    <row r="278" spans="1:71" ht="25.5" x14ac:dyDescent="0.2">
      <c r="A278" s="696">
        <v>276</v>
      </c>
      <c r="B278" s="286" t="s">
        <v>5756</v>
      </c>
      <c r="C278" s="286" t="s">
        <v>5756</v>
      </c>
      <c r="D278" s="258" t="s">
        <v>5497</v>
      </c>
      <c r="E278" s="736">
        <v>21</v>
      </c>
      <c r="F278" s="736">
        <v>1</v>
      </c>
      <c r="G278" s="737">
        <v>4</v>
      </c>
      <c r="H278" s="305" t="s">
        <v>1294</v>
      </c>
      <c r="I278" s="207" t="s">
        <v>5757</v>
      </c>
      <c r="J278" s="279" t="s">
        <v>3398</v>
      </c>
      <c r="K278" s="179" t="s">
        <v>6798</v>
      </c>
      <c r="L278" s="427" t="s">
        <v>5490</v>
      </c>
      <c r="M278" s="684">
        <v>13</v>
      </c>
      <c r="N278" s="684" t="s">
        <v>15715</v>
      </c>
      <c r="O278" s="684">
        <v>5200</v>
      </c>
      <c r="P278" s="427" t="s">
        <v>15839</v>
      </c>
      <c r="Q278" s="179">
        <v>3</v>
      </c>
      <c r="R278" s="180"/>
      <c r="S278" s="189">
        <v>5</v>
      </c>
      <c r="T278" s="189">
        <v>7</v>
      </c>
      <c r="U278" s="189">
        <v>2</v>
      </c>
      <c r="V278" s="189">
        <v>8</v>
      </c>
      <c r="W278" s="742">
        <v>12</v>
      </c>
      <c r="X278" s="184"/>
      <c r="Y278" s="184"/>
      <c r="Z278" s="184"/>
      <c r="AA278" s="184"/>
      <c r="AB278" s="220"/>
      <c r="AC278" s="183" t="s">
        <v>5474</v>
      </c>
      <c r="AD278" s="179" t="s">
        <v>5758</v>
      </c>
      <c r="AE278" s="179" t="s">
        <v>4250</v>
      </c>
      <c r="AF278" s="177">
        <v>0</v>
      </c>
      <c r="AG278" s="177">
        <v>0</v>
      </c>
      <c r="AH278" s="177">
        <v>0</v>
      </c>
      <c r="AI278" s="177">
        <v>0</v>
      </c>
      <c r="AJ278" s="177">
        <v>0</v>
      </c>
      <c r="AK278" s="177">
        <v>0</v>
      </c>
      <c r="AL278" s="383">
        <v>10</v>
      </c>
      <c r="AM278" s="177">
        <v>0</v>
      </c>
      <c r="AN278" s="177">
        <v>0</v>
      </c>
      <c r="AO278" s="182">
        <v>0</v>
      </c>
      <c r="AP278" s="180"/>
      <c r="AQ278" s="180"/>
      <c r="AR278" s="180"/>
      <c r="AS278" s="180"/>
      <c r="AT278" s="180"/>
      <c r="AU278" s="180"/>
      <c r="AV278" s="180"/>
      <c r="AW278" s="180"/>
      <c r="AX278" s="180"/>
      <c r="AY278" s="180"/>
      <c r="AZ278" s="180"/>
      <c r="BA278" s="180"/>
      <c r="BB278" s="180"/>
      <c r="BC278" s="180"/>
      <c r="BD278" s="180"/>
      <c r="BE278" s="180"/>
      <c r="BF278" s="180"/>
      <c r="BG278" s="180"/>
      <c r="BH278" s="176">
        <f t="shared" si="38"/>
        <v>10</v>
      </c>
      <c r="BI278" s="176">
        <f t="shared" si="39"/>
        <v>10</v>
      </c>
      <c r="BJ278" s="182" t="str">
        <f t="shared" si="42"/>
        <v>10 - 80</v>
      </c>
      <c r="BK278" s="176">
        <f t="shared" si="43"/>
        <v>45</v>
      </c>
      <c r="BL278" s="176">
        <f t="shared" si="44"/>
        <v>10</v>
      </c>
      <c r="BM278" s="533"/>
      <c r="BN278" s="185">
        <v>1950</v>
      </c>
      <c r="BO278" s="180">
        <v>14</v>
      </c>
      <c r="BP278" s="178">
        <f t="shared" si="40"/>
        <v>2580</v>
      </c>
      <c r="BQ278" s="420" t="str">
        <f t="shared" si="41"/>
        <v>VII</v>
      </c>
      <c r="BR278" s="185"/>
      <c r="BS278" s="212" t="s">
        <v>3967</v>
      </c>
    </row>
    <row r="279" spans="1:71" ht="25.5" x14ac:dyDescent="0.2">
      <c r="A279" s="697">
        <v>277</v>
      </c>
      <c r="B279" s="286" t="s">
        <v>5756</v>
      </c>
      <c r="C279" s="286" t="s">
        <v>7340</v>
      </c>
      <c r="D279" s="258" t="s">
        <v>5497</v>
      </c>
      <c r="E279" s="736">
        <v>1</v>
      </c>
      <c r="F279" s="736">
        <v>1</v>
      </c>
      <c r="G279" s="737">
        <v>4</v>
      </c>
      <c r="H279" s="305" t="s">
        <v>1294</v>
      </c>
      <c r="I279" s="207" t="s">
        <v>5757</v>
      </c>
      <c r="J279" s="279" t="s">
        <v>3398</v>
      </c>
      <c r="K279" s="179" t="s">
        <v>6798</v>
      </c>
      <c r="L279" s="427" t="s">
        <v>5490</v>
      </c>
      <c r="M279" s="684">
        <v>13.5</v>
      </c>
      <c r="N279" s="684" t="s">
        <v>15715</v>
      </c>
      <c r="O279" s="684">
        <v>5800</v>
      </c>
      <c r="P279" s="179" t="s">
        <v>15839</v>
      </c>
      <c r="Q279" s="179">
        <v>3</v>
      </c>
      <c r="R279" s="180"/>
      <c r="S279" s="189">
        <v>5</v>
      </c>
      <c r="T279" s="189">
        <v>7</v>
      </c>
      <c r="U279" s="189">
        <v>2</v>
      </c>
      <c r="V279" s="189">
        <v>8</v>
      </c>
      <c r="W279" s="742">
        <v>12</v>
      </c>
      <c r="X279" s="184"/>
      <c r="Y279" s="184"/>
      <c r="Z279" s="184"/>
      <c r="AA279" s="184"/>
      <c r="AB279" s="220"/>
      <c r="AC279" s="183" t="s">
        <v>7903</v>
      </c>
      <c r="AD279" s="179" t="s">
        <v>5758</v>
      </c>
      <c r="AE279" s="179" t="s">
        <v>4250</v>
      </c>
      <c r="AF279" s="177">
        <v>0</v>
      </c>
      <c r="AG279" s="177">
        <v>0</v>
      </c>
      <c r="AH279" s="177">
        <v>0</v>
      </c>
      <c r="AI279" s="177">
        <v>0</v>
      </c>
      <c r="AJ279" s="177">
        <v>0</v>
      </c>
      <c r="AK279" s="177">
        <v>0</v>
      </c>
      <c r="AL279" s="383">
        <v>10</v>
      </c>
      <c r="AM279" s="177">
        <v>0</v>
      </c>
      <c r="AN279" s="177">
        <v>0</v>
      </c>
      <c r="AO279" s="182">
        <v>0</v>
      </c>
      <c r="AP279" s="180">
        <v>10</v>
      </c>
      <c r="AQ279" s="180"/>
      <c r="AR279" s="180"/>
      <c r="AS279" s="180"/>
      <c r="AT279" s="180"/>
      <c r="AU279" s="180"/>
      <c r="AV279" s="180"/>
      <c r="AW279" s="180"/>
      <c r="AX279" s="180"/>
      <c r="AY279" s="180"/>
      <c r="AZ279" s="180">
        <v>3</v>
      </c>
      <c r="BA279" s="180"/>
      <c r="BB279" s="180"/>
      <c r="BC279" s="180"/>
      <c r="BD279" s="180"/>
      <c r="BE279" s="180"/>
      <c r="BF279" s="180"/>
      <c r="BG279" s="180"/>
      <c r="BH279" s="176" t="str">
        <f t="shared" si="38"/>
        <v>class level</v>
      </c>
      <c r="BI279" s="176">
        <f t="shared" si="39"/>
        <v>9</v>
      </c>
      <c r="BJ279" s="182" t="str">
        <f t="shared" si="42"/>
        <v>12 - 88</v>
      </c>
      <c r="BK279" s="176">
        <f t="shared" si="43"/>
        <v>50</v>
      </c>
      <c r="BL279" s="176">
        <f t="shared" si="44"/>
        <v>10</v>
      </c>
      <c r="BM279" s="533"/>
      <c r="BN279" s="185">
        <v>3550</v>
      </c>
      <c r="BO279" s="180">
        <v>16</v>
      </c>
      <c r="BP279" s="178">
        <f t="shared" si="40"/>
        <v>4350</v>
      </c>
      <c r="BQ279" s="420" t="str">
        <f t="shared" si="41"/>
        <v>VIII</v>
      </c>
      <c r="BR279" s="185"/>
      <c r="BS279" s="464" t="s">
        <v>9613</v>
      </c>
    </row>
    <row r="280" spans="1:71" x14ac:dyDescent="0.2">
      <c r="A280" s="696">
        <v>278</v>
      </c>
      <c r="B280" s="286" t="s">
        <v>5760</v>
      </c>
      <c r="C280" s="286" t="s">
        <v>5760</v>
      </c>
      <c r="D280" s="258" t="s">
        <v>5497</v>
      </c>
      <c r="E280" s="736">
        <v>1</v>
      </c>
      <c r="F280" s="736">
        <v>1</v>
      </c>
      <c r="G280" s="737">
        <v>12</v>
      </c>
      <c r="H280" s="305" t="s">
        <v>3486</v>
      </c>
      <c r="I280" s="208" t="s">
        <v>3486</v>
      </c>
      <c r="J280" s="280" t="s">
        <v>3486</v>
      </c>
      <c r="K280" s="191" t="s">
        <v>5761</v>
      </c>
      <c r="L280" s="427" t="s">
        <v>3489</v>
      </c>
      <c r="M280" s="686">
        <v>1</v>
      </c>
      <c r="N280" s="685" t="s">
        <v>15710</v>
      </c>
      <c r="O280" s="686">
        <v>1</v>
      </c>
      <c r="P280" s="427" t="s">
        <v>15786</v>
      </c>
      <c r="Q280" s="191">
        <v>9</v>
      </c>
      <c r="R280" s="180"/>
      <c r="S280" s="191">
        <v>0</v>
      </c>
      <c r="T280" s="191">
        <v>0</v>
      </c>
      <c r="U280" s="179">
        <v>0</v>
      </c>
      <c r="V280" s="179">
        <v>0</v>
      </c>
      <c r="W280" s="742">
        <v>0</v>
      </c>
      <c r="X280" s="184"/>
      <c r="Y280" s="184">
        <v>30</v>
      </c>
      <c r="Z280" s="184"/>
      <c r="AA280" s="184"/>
      <c r="AB280" s="220"/>
      <c r="AC280" s="183" t="s">
        <v>2998</v>
      </c>
      <c r="AD280" s="191" t="s">
        <v>3570</v>
      </c>
      <c r="AE280" s="191" t="s">
        <v>4247</v>
      </c>
      <c r="AF280" s="177">
        <v>0</v>
      </c>
      <c r="AG280" s="177">
        <v>0</v>
      </c>
      <c r="AH280" s="177">
        <v>1</v>
      </c>
      <c r="AI280" s="177">
        <v>0</v>
      </c>
      <c r="AJ280" s="177">
        <v>0</v>
      </c>
      <c r="AK280" s="177">
        <v>0</v>
      </c>
      <c r="AL280" s="382">
        <v>0</v>
      </c>
      <c r="AM280" s="177">
        <v>0</v>
      </c>
      <c r="AN280" s="177">
        <v>0</v>
      </c>
      <c r="AO280" s="182">
        <v>0</v>
      </c>
      <c r="AP280" s="180"/>
      <c r="AQ280" s="180"/>
      <c r="AR280" s="180"/>
      <c r="AS280" s="180"/>
      <c r="AT280" s="180"/>
      <c r="AU280" s="180"/>
      <c r="AV280" s="180"/>
      <c r="AW280" s="180"/>
      <c r="AX280" s="180"/>
      <c r="AY280" s="180"/>
      <c r="AZ280" s="180"/>
      <c r="BA280" s="180"/>
      <c r="BB280" s="180"/>
      <c r="BC280" s="180"/>
      <c r="BD280" s="180"/>
      <c r="BE280" s="180"/>
      <c r="BF280" s="180"/>
      <c r="BG280" s="180"/>
      <c r="BH280" s="176">
        <f t="shared" si="38"/>
        <v>0.5</v>
      </c>
      <c r="BI280" s="176">
        <f t="shared" si="39"/>
        <v>21</v>
      </c>
      <c r="BJ280" s="182" t="str">
        <f t="shared" si="42"/>
        <v>1 - 4</v>
      </c>
      <c r="BK280" s="176">
        <f t="shared" si="43"/>
        <v>3</v>
      </c>
      <c r="BL280" s="176">
        <f t="shared" si="44"/>
        <v>0</v>
      </c>
      <c r="BM280" s="535"/>
      <c r="BN280" s="185">
        <v>30</v>
      </c>
      <c r="BO280" s="180">
        <v>1</v>
      </c>
      <c r="BP280" s="178">
        <f t="shared" si="40"/>
        <v>33</v>
      </c>
      <c r="BQ280" s="420" t="str">
        <f t="shared" si="41"/>
        <v>II</v>
      </c>
      <c r="BR280" s="185"/>
      <c r="BS280" s="212" t="s">
        <v>3967</v>
      </c>
    </row>
    <row r="281" spans="1:71" ht="25.5" x14ac:dyDescent="0.2">
      <c r="A281" s="696">
        <v>279</v>
      </c>
      <c r="B281" s="286" t="s">
        <v>1316</v>
      </c>
      <c r="C281" s="286" t="s">
        <v>4516</v>
      </c>
      <c r="D281" s="258" t="s">
        <v>5497</v>
      </c>
      <c r="E281" s="736">
        <v>1</v>
      </c>
      <c r="F281" s="736">
        <v>1</v>
      </c>
      <c r="G281" s="736">
        <v>1</v>
      </c>
      <c r="H281" s="305" t="s">
        <v>3230</v>
      </c>
      <c r="I281" s="208" t="s">
        <v>4748</v>
      </c>
      <c r="J281" s="280" t="s">
        <v>3399</v>
      </c>
      <c r="K281" s="191" t="s">
        <v>4519</v>
      </c>
      <c r="L281" s="427" t="s">
        <v>5490</v>
      </c>
      <c r="M281" s="686">
        <v>4.5</v>
      </c>
      <c r="N281" s="685" t="s">
        <v>15741</v>
      </c>
      <c r="O281" s="686">
        <v>1300</v>
      </c>
      <c r="P281" s="427" t="s">
        <v>15823</v>
      </c>
      <c r="Q281" s="191">
        <v>5</v>
      </c>
      <c r="R281" s="180"/>
      <c r="S281" s="190">
        <v>11</v>
      </c>
      <c r="T281" s="190">
        <v>12</v>
      </c>
      <c r="U281" s="190">
        <v>4</v>
      </c>
      <c r="V281" s="190">
        <v>16</v>
      </c>
      <c r="W281" s="742">
        <v>0</v>
      </c>
      <c r="X281" s="184"/>
      <c r="Y281" s="184">
        <v>6</v>
      </c>
      <c r="Z281" s="184"/>
      <c r="AA281" s="184"/>
      <c r="AB281" s="220"/>
      <c r="AC281" s="183" t="s">
        <v>8744</v>
      </c>
      <c r="AD281" s="179" t="s">
        <v>640</v>
      </c>
      <c r="AE281" s="179" t="s">
        <v>4248</v>
      </c>
      <c r="AF281" s="177">
        <v>0</v>
      </c>
      <c r="AG281" s="177">
        <v>0</v>
      </c>
      <c r="AH281" s="177">
        <v>0</v>
      </c>
      <c r="AI281" s="177">
        <v>0</v>
      </c>
      <c r="AJ281" s="177">
        <v>0</v>
      </c>
      <c r="AK281" s="177">
        <v>0</v>
      </c>
      <c r="AL281" s="385">
        <v>10</v>
      </c>
      <c r="AM281" s="177">
        <v>0</v>
      </c>
      <c r="AN281" s="177">
        <v>0</v>
      </c>
      <c r="AO281" s="182">
        <v>0</v>
      </c>
      <c r="AP281" s="180"/>
      <c r="AQ281" s="180"/>
      <c r="AR281" s="180"/>
      <c r="AS281" s="180"/>
      <c r="AT281" s="180"/>
      <c r="AU281" s="180"/>
      <c r="AV281" s="180"/>
      <c r="AW281" s="180"/>
      <c r="AX281" s="180"/>
      <c r="AY281" s="180"/>
      <c r="AZ281" s="180"/>
      <c r="BA281" s="180"/>
      <c r="BB281" s="180"/>
      <c r="BC281" s="180"/>
      <c r="BD281" s="180"/>
      <c r="BE281" s="180"/>
      <c r="BF281" s="180"/>
      <c r="BG281" s="180"/>
      <c r="BH281" s="176">
        <f t="shared" si="38"/>
        <v>10</v>
      </c>
      <c r="BI281" s="176">
        <f t="shared" si="39"/>
        <v>10</v>
      </c>
      <c r="BJ281" s="182" t="str">
        <f t="shared" si="42"/>
        <v>10 - 80</v>
      </c>
      <c r="BK281" s="176">
        <f t="shared" si="43"/>
        <v>45</v>
      </c>
      <c r="BL281" s="176">
        <f t="shared" si="44"/>
        <v>10</v>
      </c>
      <c r="BM281" s="533"/>
      <c r="BN281" s="185">
        <v>3700</v>
      </c>
      <c r="BO281" s="180">
        <v>16</v>
      </c>
      <c r="BP281" s="178">
        <f t="shared" si="40"/>
        <v>4420</v>
      </c>
      <c r="BQ281" s="420" t="str">
        <f t="shared" si="41"/>
        <v>VIII</v>
      </c>
      <c r="BR281" s="185">
        <v>4000</v>
      </c>
      <c r="BS281" s="212" t="s">
        <v>3967</v>
      </c>
    </row>
    <row r="282" spans="1:71" ht="25.5" x14ac:dyDescent="0.2">
      <c r="A282" s="697">
        <v>280</v>
      </c>
      <c r="B282" s="286" t="s">
        <v>1316</v>
      </c>
      <c r="C282" s="286" t="s">
        <v>4517</v>
      </c>
      <c r="D282" s="258" t="s">
        <v>5497</v>
      </c>
      <c r="E282" s="736">
        <v>1</v>
      </c>
      <c r="F282" s="736">
        <v>1</v>
      </c>
      <c r="G282" s="736">
        <v>1</v>
      </c>
      <c r="H282" s="305" t="s">
        <v>3230</v>
      </c>
      <c r="I282" s="208" t="s">
        <v>4748</v>
      </c>
      <c r="J282" s="280" t="s">
        <v>3399</v>
      </c>
      <c r="K282" s="191" t="s">
        <v>4520</v>
      </c>
      <c r="L282" s="427" t="s">
        <v>5490</v>
      </c>
      <c r="M282" s="686">
        <v>5</v>
      </c>
      <c r="N282" s="685" t="s">
        <v>15741</v>
      </c>
      <c r="O282" s="686">
        <v>1600</v>
      </c>
      <c r="P282" s="427" t="s">
        <v>15823</v>
      </c>
      <c r="Q282" s="191">
        <v>5</v>
      </c>
      <c r="R282" s="180"/>
      <c r="S282" s="190">
        <v>11</v>
      </c>
      <c r="T282" s="190">
        <v>12</v>
      </c>
      <c r="U282" s="190">
        <v>4</v>
      </c>
      <c r="V282" s="190">
        <v>16</v>
      </c>
      <c r="W282" s="742">
        <v>0</v>
      </c>
      <c r="X282" s="184"/>
      <c r="Y282" s="184">
        <v>6</v>
      </c>
      <c r="Z282" s="184"/>
      <c r="AA282" s="184"/>
      <c r="AB282" s="220"/>
      <c r="AC282" s="183" t="s">
        <v>8744</v>
      </c>
      <c r="AD282" s="179" t="s">
        <v>640</v>
      </c>
      <c r="AE282" s="179" t="s">
        <v>4248</v>
      </c>
      <c r="AF282" s="177">
        <v>0</v>
      </c>
      <c r="AG282" s="177">
        <v>0</v>
      </c>
      <c r="AH282" s="177">
        <v>0</v>
      </c>
      <c r="AI282" s="177">
        <v>0</v>
      </c>
      <c r="AJ282" s="177">
        <v>0</v>
      </c>
      <c r="AK282" s="177">
        <v>0</v>
      </c>
      <c r="AL282" s="385">
        <v>11</v>
      </c>
      <c r="AM282" s="177">
        <v>0</v>
      </c>
      <c r="AN282" s="177">
        <v>0</v>
      </c>
      <c r="AO282" s="182">
        <v>0</v>
      </c>
      <c r="AP282" s="180"/>
      <c r="AQ282" s="180"/>
      <c r="AR282" s="180"/>
      <c r="AS282" s="180"/>
      <c r="AT282" s="180"/>
      <c r="AU282" s="180"/>
      <c r="AV282" s="180"/>
      <c r="AW282" s="180"/>
      <c r="AX282" s="180"/>
      <c r="AY282" s="180"/>
      <c r="AZ282" s="180"/>
      <c r="BA282" s="180"/>
      <c r="BB282" s="180"/>
      <c r="BC282" s="180"/>
      <c r="BD282" s="180"/>
      <c r="BE282" s="180"/>
      <c r="BF282" s="180"/>
      <c r="BG282" s="180"/>
      <c r="BH282" s="176">
        <f t="shared" si="38"/>
        <v>11</v>
      </c>
      <c r="BI282" s="176">
        <f t="shared" si="39"/>
        <v>10</v>
      </c>
      <c r="BJ282" s="182" t="str">
        <f t="shared" si="42"/>
        <v>11 - 88</v>
      </c>
      <c r="BK282" s="176">
        <f t="shared" si="43"/>
        <v>50</v>
      </c>
      <c r="BL282" s="176">
        <f t="shared" si="44"/>
        <v>11</v>
      </c>
      <c r="BM282" s="533"/>
      <c r="BN282" s="185">
        <v>3700</v>
      </c>
      <c r="BO282" s="180">
        <v>16</v>
      </c>
      <c r="BP282" s="178">
        <f t="shared" si="40"/>
        <v>4500</v>
      </c>
      <c r="BQ282" s="420" t="str">
        <f t="shared" si="41"/>
        <v>VIII</v>
      </c>
      <c r="BR282" s="185">
        <v>4000</v>
      </c>
      <c r="BS282" s="212" t="s">
        <v>3967</v>
      </c>
    </row>
    <row r="283" spans="1:71" ht="25.5" x14ac:dyDescent="0.2">
      <c r="A283" s="696">
        <v>281</v>
      </c>
      <c r="B283" s="286" t="s">
        <v>1316</v>
      </c>
      <c r="C283" s="286" t="s">
        <v>4518</v>
      </c>
      <c r="D283" s="258" t="s">
        <v>5497</v>
      </c>
      <c r="E283" s="736">
        <v>1</v>
      </c>
      <c r="F283" s="736">
        <v>1</v>
      </c>
      <c r="G283" s="736">
        <v>1</v>
      </c>
      <c r="H283" s="305" t="s">
        <v>3230</v>
      </c>
      <c r="I283" s="208" t="s">
        <v>4748</v>
      </c>
      <c r="J283" s="280" t="s">
        <v>3399</v>
      </c>
      <c r="K283" s="191" t="s">
        <v>4521</v>
      </c>
      <c r="L283" s="427" t="s">
        <v>5490</v>
      </c>
      <c r="M283" s="686">
        <v>5.5</v>
      </c>
      <c r="N283" s="685" t="s">
        <v>15741</v>
      </c>
      <c r="O283" s="686">
        <v>1900</v>
      </c>
      <c r="P283" s="427" t="s">
        <v>15823</v>
      </c>
      <c r="Q283" s="191">
        <v>5</v>
      </c>
      <c r="R283" s="180"/>
      <c r="S283" s="190">
        <v>11</v>
      </c>
      <c r="T283" s="190">
        <v>12</v>
      </c>
      <c r="U283" s="190">
        <v>4</v>
      </c>
      <c r="V283" s="190">
        <v>16</v>
      </c>
      <c r="W283" s="742">
        <v>0</v>
      </c>
      <c r="X283" s="184"/>
      <c r="Y283" s="184">
        <v>6</v>
      </c>
      <c r="Z283" s="184"/>
      <c r="AA283" s="184"/>
      <c r="AB283" s="220"/>
      <c r="AC283" s="183" t="s">
        <v>8744</v>
      </c>
      <c r="AD283" s="179" t="s">
        <v>640</v>
      </c>
      <c r="AE283" s="179" t="s">
        <v>4248</v>
      </c>
      <c r="AF283" s="177">
        <v>0</v>
      </c>
      <c r="AG283" s="177">
        <v>0</v>
      </c>
      <c r="AH283" s="177">
        <v>0</v>
      </c>
      <c r="AI283" s="177">
        <v>0</v>
      </c>
      <c r="AJ283" s="177">
        <v>0</v>
      </c>
      <c r="AK283" s="177">
        <v>0</v>
      </c>
      <c r="AL283" s="385">
        <v>12</v>
      </c>
      <c r="AM283" s="177">
        <v>0</v>
      </c>
      <c r="AN283" s="177">
        <v>0</v>
      </c>
      <c r="AO283" s="182">
        <v>0</v>
      </c>
      <c r="AP283" s="180"/>
      <c r="AQ283" s="180"/>
      <c r="AR283" s="180"/>
      <c r="AS283" s="180"/>
      <c r="AT283" s="180"/>
      <c r="AU283" s="180"/>
      <c r="AV283" s="180"/>
      <c r="AW283" s="180"/>
      <c r="AX283" s="180"/>
      <c r="AY283" s="180"/>
      <c r="AZ283" s="180"/>
      <c r="BA283" s="180"/>
      <c r="BB283" s="180"/>
      <c r="BC283" s="180"/>
      <c r="BD283" s="180"/>
      <c r="BE283" s="180"/>
      <c r="BF283" s="180"/>
      <c r="BG283" s="180"/>
      <c r="BH283" s="176">
        <f t="shared" si="38"/>
        <v>12</v>
      </c>
      <c r="BI283" s="176">
        <f t="shared" si="39"/>
        <v>9</v>
      </c>
      <c r="BJ283" s="182" t="str">
        <f t="shared" si="42"/>
        <v>12 - 96</v>
      </c>
      <c r="BK283" s="176">
        <f t="shared" si="43"/>
        <v>54</v>
      </c>
      <c r="BL283" s="176">
        <f t="shared" si="44"/>
        <v>12</v>
      </c>
      <c r="BM283" s="533"/>
      <c r="BN283" s="185">
        <v>3700</v>
      </c>
      <c r="BO283" s="180">
        <v>16</v>
      </c>
      <c r="BP283" s="178">
        <f t="shared" si="40"/>
        <v>4564</v>
      </c>
      <c r="BQ283" s="420" t="str">
        <f t="shared" si="41"/>
        <v>VIII</v>
      </c>
      <c r="BR283" s="185">
        <v>4000</v>
      </c>
      <c r="BS283" s="212" t="s">
        <v>3967</v>
      </c>
    </row>
    <row r="284" spans="1:71" x14ac:dyDescent="0.2">
      <c r="A284" s="697">
        <v>282</v>
      </c>
      <c r="B284" s="286" t="s">
        <v>6438</v>
      </c>
      <c r="C284" s="286" t="s">
        <v>15791</v>
      </c>
      <c r="D284" s="258" t="s">
        <v>5497</v>
      </c>
      <c r="E284" s="736">
        <v>1</v>
      </c>
      <c r="F284" s="736">
        <v>2</v>
      </c>
      <c r="G284" s="737">
        <v>20</v>
      </c>
      <c r="H284" s="305" t="s">
        <v>3486</v>
      </c>
      <c r="I284" s="208" t="s">
        <v>3485</v>
      </c>
      <c r="J284" s="280" t="s">
        <v>6554</v>
      </c>
      <c r="K284" s="191" t="s">
        <v>3491</v>
      </c>
      <c r="L284" s="427" t="s">
        <v>3489</v>
      </c>
      <c r="M284" s="686">
        <v>5</v>
      </c>
      <c r="N284" s="685" t="s">
        <v>15710</v>
      </c>
      <c r="O284" s="686">
        <v>66</v>
      </c>
      <c r="P284" s="191"/>
      <c r="Q284" s="191">
        <v>7</v>
      </c>
      <c r="R284" s="180"/>
      <c r="S284" s="191">
        <v>1</v>
      </c>
      <c r="T284" s="191">
        <v>1</v>
      </c>
      <c r="U284" s="179">
        <v>1</v>
      </c>
      <c r="V284" s="179">
        <v>1</v>
      </c>
      <c r="W284" s="742">
        <v>18</v>
      </c>
      <c r="X284" s="184"/>
      <c r="Y284" s="184"/>
      <c r="Z284" s="184"/>
      <c r="AA284" s="184"/>
      <c r="AB284" s="220"/>
      <c r="AC284" s="183" t="s">
        <v>2906</v>
      </c>
      <c r="AD284" s="191" t="s">
        <v>7472</v>
      </c>
      <c r="AE284" s="191" t="s">
        <v>4247</v>
      </c>
      <c r="AF284" s="177">
        <v>0</v>
      </c>
      <c r="AG284" s="177">
        <v>0</v>
      </c>
      <c r="AH284" s="177">
        <v>0</v>
      </c>
      <c r="AI284" s="177">
        <v>0</v>
      </c>
      <c r="AJ284" s="177">
        <v>0</v>
      </c>
      <c r="AK284" s="177">
        <v>0</v>
      </c>
      <c r="AL284" s="385">
        <v>1</v>
      </c>
      <c r="AM284" s="177">
        <v>0</v>
      </c>
      <c r="AN284" s="177">
        <v>0</v>
      </c>
      <c r="AO284" s="182">
        <v>0</v>
      </c>
      <c r="AP284" s="180"/>
      <c r="AQ284" s="180"/>
      <c r="AR284" s="180"/>
      <c r="AS284" s="180"/>
      <c r="AT284" s="180"/>
      <c r="AU284" s="180"/>
      <c r="AV284" s="180"/>
      <c r="AW284" s="180"/>
      <c r="AX284" s="180"/>
      <c r="AY284" s="180"/>
      <c r="AZ284" s="180"/>
      <c r="BA284" s="180"/>
      <c r="BB284" s="180"/>
      <c r="BC284" s="180"/>
      <c r="BD284" s="180"/>
      <c r="BE284" s="180"/>
      <c r="BF284" s="180"/>
      <c r="BG284" s="180"/>
      <c r="BH284" s="176">
        <f t="shared" si="38"/>
        <v>1</v>
      </c>
      <c r="BI284" s="176">
        <f t="shared" si="39"/>
        <v>19</v>
      </c>
      <c r="BJ284" s="182" t="str">
        <f t="shared" si="42"/>
        <v>1 - 8</v>
      </c>
      <c r="BK284" s="176">
        <f t="shared" si="43"/>
        <v>5</v>
      </c>
      <c r="BL284" s="176">
        <f t="shared" si="44"/>
        <v>1</v>
      </c>
      <c r="BM284" s="533"/>
      <c r="BN284" s="187">
        <v>10</v>
      </c>
      <c r="BO284" s="187">
        <v>1</v>
      </c>
      <c r="BP284" s="178">
        <f t="shared" si="40"/>
        <v>15</v>
      </c>
      <c r="BQ284" s="420" t="str">
        <f t="shared" si="41"/>
        <v>I</v>
      </c>
      <c r="BR284" s="185"/>
      <c r="BS284" s="464" t="s">
        <v>9598</v>
      </c>
    </row>
    <row r="285" spans="1:71" x14ac:dyDescent="0.2">
      <c r="A285" s="696">
        <v>283</v>
      </c>
      <c r="B285" s="286" t="s">
        <v>6439</v>
      </c>
      <c r="C285" s="286" t="s">
        <v>15792</v>
      </c>
      <c r="D285" s="258" t="s">
        <v>5497</v>
      </c>
      <c r="E285" s="736">
        <v>1</v>
      </c>
      <c r="F285" s="736">
        <v>2</v>
      </c>
      <c r="G285" s="737">
        <v>20</v>
      </c>
      <c r="H285" s="305" t="s">
        <v>3486</v>
      </c>
      <c r="I285" s="208" t="s">
        <v>3485</v>
      </c>
      <c r="J285" s="280" t="s">
        <v>6554</v>
      </c>
      <c r="K285" s="191" t="s">
        <v>3491</v>
      </c>
      <c r="L285" s="427" t="s">
        <v>3491</v>
      </c>
      <c r="M285" s="686">
        <v>5.5</v>
      </c>
      <c r="N285" s="685" t="s">
        <v>15710</v>
      </c>
      <c r="O285" s="686">
        <v>94</v>
      </c>
      <c r="P285" s="191"/>
      <c r="Q285" s="191">
        <v>7</v>
      </c>
      <c r="R285" s="180"/>
      <c r="S285" s="191">
        <v>1</v>
      </c>
      <c r="T285" s="191">
        <v>1</v>
      </c>
      <c r="U285" s="179">
        <v>1</v>
      </c>
      <c r="V285" s="179">
        <v>1</v>
      </c>
      <c r="W285" s="742">
        <v>18</v>
      </c>
      <c r="X285" s="184"/>
      <c r="Y285" s="184"/>
      <c r="Z285" s="184"/>
      <c r="AA285" s="184"/>
      <c r="AB285" s="220"/>
      <c r="AC285" s="183" t="s">
        <v>2906</v>
      </c>
      <c r="AD285" s="191" t="s">
        <v>7472</v>
      </c>
      <c r="AE285" s="191" t="s">
        <v>4247</v>
      </c>
      <c r="AF285" s="177">
        <v>0</v>
      </c>
      <c r="AG285" s="177">
        <v>0</v>
      </c>
      <c r="AH285" s="177">
        <v>0</v>
      </c>
      <c r="AI285" s="177">
        <v>0</v>
      </c>
      <c r="AJ285" s="177">
        <v>0</v>
      </c>
      <c r="AK285" s="177">
        <v>0</v>
      </c>
      <c r="AL285" s="385">
        <v>2</v>
      </c>
      <c r="AM285" s="177">
        <v>0</v>
      </c>
      <c r="AN285" s="177">
        <v>0</v>
      </c>
      <c r="AO285" s="182">
        <v>0</v>
      </c>
      <c r="AP285" s="180"/>
      <c r="AQ285" s="180"/>
      <c r="AR285" s="180"/>
      <c r="AS285" s="180"/>
      <c r="AT285" s="180"/>
      <c r="AU285" s="180"/>
      <c r="AV285" s="180"/>
      <c r="AW285" s="180"/>
      <c r="AX285" s="180"/>
      <c r="AY285" s="180"/>
      <c r="AZ285" s="180"/>
      <c r="BA285" s="180"/>
      <c r="BB285" s="180"/>
      <c r="BC285" s="180"/>
      <c r="BD285" s="180"/>
      <c r="BE285" s="180"/>
      <c r="BF285" s="180"/>
      <c r="BG285" s="180"/>
      <c r="BH285" s="176">
        <f t="shared" si="38"/>
        <v>2</v>
      </c>
      <c r="BI285" s="176">
        <f t="shared" si="39"/>
        <v>16</v>
      </c>
      <c r="BJ285" s="182" t="str">
        <f t="shared" si="42"/>
        <v>2 - 16</v>
      </c>
      <c r="BK285" s="176">
        <f t="shared" si="43"/>
        <v>9</v>
      </c>
      <c r="BL285" s="176">
        <f t="shared" si="44"/>
        <v>2</v>
      </c>
      <c r="BM285" s="533"/>
      <c r="BN285" s="187">
        <v>20</v>
      </c>
      <c r="BO285" s="187">
        <v>1</v>
      </c>
      <c r="BP285" s="178">
        <f t="shared" si="40"/>
        <v>29</v>
      </c>
      <c r="BQ285" s="420" t="str">
        <f t="shared" si="41"/>
        <v>I</v>
      </c>
      <c r="BR285" s="185"/>
      <c r="BS285" s="464" t="s">
        <v>9598</v>
      </c>
    </row>
    <row r="286" spans="1:71" x14ac:dyDescent="0.2">
      <c r="A286" s="696">
        <v>284</v>
      </c>
      <c r="B286" s="286" t="s">
        <v>6440</v>
      </c>
      <c r="C286" s="286" t="s">
        <v>15793</v>
      </c>
      <c r="D286" s="258" t="s">
        <v>5497</v>
      </c>
      <c r="E286" s="736">
        <v>1</v>
      </c>
      <c r="F286" s="736">
        <v>2</v>
      </c>
      <c r="G286" s="737">
        <v>20</v>
      </c>
      <c r="H286" s="305" t="s">
        <v>3486</v>
      </c>
      <c r="I286" s="208" t="s">
        <v>3485</v>
      </c>
      <c r="J286" s="280" t="s">
        <v>6554</v>
      </c>
      <c r="K286" s="191" t="s">
        <v>3491</v>
      </c>
      <c r="L286" s="427" t="s">
        <v>5490</v>
      </c>
      <c r="M286" s="686">
        <v>8</v>
      </c>
      <c r="N286" s="685" t="s">
        <v>15710</v>
      </c>
      <c r="O286" s="686">
        <v>260</v>
      </c>
      <c r="P286" s="191"/>
      <c r="Q286" s="191">
        <v>7</v>
      </c>
      <c r="R286" s="180"/>
      <c r="S286" s="191">
        <v>1</v>
      </c>
      <c r="T286" s="191">
        <v>1</v>
      </c>
      <c r="U286" s="179">
        <v>1</v>
      </c>
      <c r="V286" s="179">
        <v>1</v>
      </c>
      <c r="W286" s="742">
        <v>18</v>
      </c>
      <c r="X286" s="184"/>
      <c r="Y286" s="184"/>
      <c r="Z286" s="184"/>
      <c r="AA286" s="184"/>
      <c r="AB286" s="220"/>
      <c r="AC286" s="183" t="s">
        <v>2906</v>
      </c>
      <c r="AD286" s="191" t="s">
        <v>7472</v>
      </c>
      <c r="AE286" s="191" t="s">
        <v>4247</v>
      </c>
      <c r="AF286" s="177">
        <v>0</v>
      </c>
      <c r="AG286" s="177">
        <v>0</v>
      </c>
      <c r="AH286" s="177">
        <v>0</v>
      </c>
      <c r="AI286" s="177">
        <v>0</v>
      </c>
      <c r="AJ286" s="177">
        <v>0</v>
      </c>
      <c r="AK286" s="177">
        <v>0</v>
      </c>
      <c r="AL286" s="385">
        <v>3</v>
      </c>
      <c r="AM286" s="177">
        <v>0</v>
      </c>
      <c r="AN286" s="177">
        <v>0</v>
      </c>
      <c r="AO286" s="182">
        <v>0</v>
      </c>
      <c r="AP286" s="180"/>
      <c r="AQ286" s="180"/>
      <c r="AR286" s="180"/>
      <c r="AS286" s="180"/>
      <c r="AT286" s="180"/>
      <c r="AU286" s="180"/>
      <c r="AV286" s="180"/>
      <c r="AW286" s="180"/>
      <c r="AX286" s="180"/>
      <c r="AY286" s="180"/>
      <c r="AZ286" s="180"/>
      <c r="BA286" s="180"/>
      <c r="BB286" s="180"/>
      <c r="BC286" s="180"/>
      <c r="BD286" s="180"/>
      <c r="BE286" s="180"/>
      <c r="BF286" s="180"/>
      <c r="BG286" s="180"/>
      <c r="BH286" s="176">
        <f t="shared" si="38"/>
        <v>3</v>
      </c>
      <c r="BI286" s="176">
        <f t="shared" si="39"/>
        <v>16</v>
      </c>
      <c r="BJ286" s="182" t="str">
        <f t="shared" si="42"/>
        <v>3 - 24</v>
      </c>
      <c r="BK286" s="176">
        <f t="shared" si="43"/>
        <v>14</v>
      </c>
      <c r="BL286" s="176">
        <f t="shared" si="44"/>
        <v>3</v>
      </c>
      <c r="BM286" s="533"/>
      <c r="BN286" s="192">
        <v>35</v>
      </c>
      <c r="BO286" s="192">
        <v>2</v>
      </c>
      <c r="BP286" s="178">
        <f t="shared" si="40"/>
        <v>63</v>
      </c>
      <c r="BQ286" s="420" t="str">
        <f t="shared" si="41"/>
        <v>II</v>
      </c>
      <c r="BR286" s="185"/>
      <c r="BS286" s="464" t="s">
        <v>9598</v>
      </c>
    </row>
    <row r="287" spans="1:71" ht="25.5" x14ac:dyDescent="0.2">
      <c r="A287" s="697">
        <v>285</v>
      </c>
      <c r="B287" s="286" t="s">
        <v>1317</v>
      </c>
      <c r="C287" s="286" t="s">
        <v>4522</v>
      </c>
      <c r="D287" s="258" t="s">
        <v>5497</v>
      </c>
      <c r="E287" s="736">
        <v>1</v>
      </c>
      <c r="F287" s="736">
        <v>5</v>
      </c>
      <c r="G287" s="737">
        <v>40</v>
      </c>
      <c r="H287" s="305" t="s">
        <v>3486</v>
      </c>
      <c r="I287" s="207" t="s">
        <v>3485</v>
      </c>
      <c r="J287" s="279" t="s">
        <v>8713</v>
      </c>
      <c r="K287" s="179" t="s">
        <v>5226</v>
      </c>
      <c r="L287" s="427" t="s">
        <v>3489</v>
      </c>
      <c r="M287" s="684">
        <v>3</v>
      </c>
      <c r="N287" s="684" t="s">
        <v>15741</v>
      </c>
      <c r="O287" s="684">
        <v>125</v>
      </c>
      <c r="P287" s="179" t="s">
        <v>15794</v>
      </c>
      <c r="Q287" s="179">
        <v>7</v>
      </c>
      <c r="R287" s="180"/>
      <c r="S287" s="179">
        <v>0</v>
      </c>
      <c r="T287" s="179">
        <v>0</v>
      </c>
      <c r="U287" s="179">
        <v>0</v>
      </c>
      <c r="V287" s="179">
        <v>0</v>
      </c>
      <c r="W287" s="742">
        <v>3</v>
      </c>
      <c r="X287" s="184"/>
      <c r="Y287" s="184">
        <v>9</v>
      </c>
      <c r="Z287" s="184"/>
      <c r="AA287" s="184"/>
      <c r="AB287" s="220"/>
      <c r="AC287" s="186" t="s">
        <v>15802</v>
      </c>
      <c r="AD287" s="179" t="s">
        <v>4928</v>
      </c>
      <c r="AE287" s="179" t="s">
        <v>4247</v>
      </c>
      <c r="AF287" s="177">
        <v>0</v>
      </c>
      <c r="AG287" s="177">
        <v>0</v>
      </c>
      <c r="AH287" s="177">
        <v>0</v>
      </c>
      <c r="AI287" s="177">
        <v>0</v>
      </c>
      <c r="AJ287" s="177">
        <v>0</v>
      </c>
      <c r="AK287" s="177">
        <v>0</v>
      </c>
      <c r="AL287" s="383">
        <v>1</v>
      </c>
      <c r="AM287" s="177">
        <v>0</v>
      </c>
      <c r="AN287" s="177">
        <v>0</v>
      </c>
      <c r="AO287" s="182">
        <v>0</v>
      </c>
      <c r="AP287" s="180"/>
      <c r="AQ287" s="180"/>
      <c r="AR287" s="180"/>
      <c r="AS287" s="180"/>
      <c r="AT287" s="180"/>
      <c r="AU287" s="180"/>
      <c r="AV287" s="180"/>
      <c r="AW287" s="180"/>
      <c r="AX287" s="180"/>
      <c r="AY287" s="180"/>
      <c r="AZ287" s="180"/>
      <c r="BA287" s="180"/>
      <c r="BB287" s="180"/>
      <c r="BC287" s="180"/>
      <c r="BD287" s="180"/>
      <c r="BE287" s="180"/>
      <c r="BF287" s="180"/>
      <c r="BG287" s="180"/>
      <c r="BH287" s="176">
        <f t="shared" si="38"/>
        <v>1</v>
      </c>
      <c r="BI287" s="176">
        <f t="shared" si="39"/>
        <v>19</v>
      </c>
      <c r="BJ287" s="182" t="str">
        <f t="shared" si="42"/>
        <v>1 - 8</v>
      </c>
      <c r="BK287" s="176">
        <f t="shared" si="43"/>
        <v>5</v>
      </c>
      <c r="BL287" s="176">
        <f t="shared" si="44"/>
        <v>1</v>
      </c>
      <c r="BM287" s="533"/>
      <c r="BN287" s="185">
        <v>45</v>
      </c>
      <c r="BO287" s="180">
        <v>3</v>
      </c>
      <c r="BP287" s="178">
        <f t="shared" si="40"/>
        <v>60</v>
      </c>
      <c r="BQ287" s="420" t="str">
        <f t="shared" si="41"/>
        <v>II</v>
      </c>
      <c r="BR287" s="185"/>
      <c r="BS287" s="212" t="s">
        <v>3967</v>
      </c>
    </row>
    <row r="288" spans="1:71" ht="25.5" x14ac:dyDescent="0.2">
      <c r="A288" s="696">
        <v>286</v>
      </c>
      <c r="B288" s="286" t="s">
        <v>1317</v>
      </c>
      <c r="C288" s="286" t="s">
        <v>4586</v>
      </c>
      <c r="D288" s="258" t="s">
        <v>5497</v>
      </c>
      <c r="E288" s="736">
        <v>1</v>
      </c>
      <c r="F288" s="736">
        <v>5</v>
      </c>
      <c r="G288" s="737">
        <v>40</v>
      </c>
      <c r="H288" s="305" t="s">
        <v>3486</v>
      </c>
      <c r="I288" s="207" t="s">
        <v>3485</v>
      </c>
      <c r="J288" s="279" t="s">
        <v>6551</v>
      </c>
      <c r="K288" s="179" t="s">
        <v>6121</v>
      </c>
      <c r="L288" s="427" t="s">
        <v>3489</v>
      </c>
      <c r="M288" s="684">
        <v>3.5</v>
      </c>
      <c r="N288" s="684" t="s">
        <v>15741</v>
      </c>
      <c r="O288" s="684">
        <v>200</v>
      </c>
      <c r="P288" s="179" t="s">
        <v>15794</v>
      </c>
      <c r="Q288" s="179">
        <v>7</v>
      </c>
      <c r="R288" s="180"/>
      <c r="S288" s="179">
        <v>0</v>
      </c>
      <c r="T288" s="179">
        <v>0</v>
      </c>
      <c r="U288" s="179">
        <v>0</v>
      </c>
      <c r="V288" s="179">
        <v>0</v>
      </c>
      <c r="W288" s="742">
        <v>3</v>
      </c>
      <c r="X288" s="184"/>
      <c r="Y288" s="184">
        <v>9</v>
      </c>
      <c r="Z288" s="184"/>
      <c r="AA288" s="184"/>
      <c r="AB288" s="220"/>
      <c r="AC288" s="186" t="s">
        <v>15801</v>
      </c>
      <c r="AD288" s="179" t="s">
        <v>4928</v>
      </c>
      <c r="AE288" s="179" t="s">
        <v>4247</v>
      </c>
      <c r="AF288" s="177">
        <v>0</v>
      </c>
      <c r="AG288" s="177">
        <v>0</v>
      </c>
      <c r="AH288" s="177">
        <v>0</v>
      </c>
      <c r="AI288" s="177">
        <v>0</v>
      </c>
      <c r="AJ288" s="177">
        <v>0</v>
      </c>
      <c r="AK288" s="177">
        <v>0</v>
      </c>
      <c r="AL288" s="383">
        <v>2</v>
      </c>
      <c r="AM288" s="177">
        <v>0</v>
      </c>
      <c r="AN288" s="177">
        <v>0</v>
      </c>
      <c r="AO288" s="182">
        <v>0</v>
      </c>
      <c r="AP288" s="180"/>
      <c r="AQ288" s="180"/>
      <c r="AR288" s="180"/>
      <c r="AS288" s="180"/>
      <c r="AT288" s="180"/>
      <c r="AU288" s="180"/>
      <c r="AV288" s="180"/>
      <c r="AW288" s="180"/>
      <c r="AX288" s="180"/>
      <c r="AY288" s="180"/>
      <c r="AZ288" s="180"/>
      <c r="BA288" s="180"/>
      <c r="BB288" s="180"/>
      <c r="BC288" s="180"/>
      <c r="BD288" s="180"/>
      <c r="BE288" s="180"/>
      <c r="BF288" s="180"/>
      <c r="BG288" s="180"/>
      <c r="BH288" s="176">
        <f t="shared" si="38"/>
        <v>2</v>
      </c>
      <c r="BI288" s="176">
        <f t="shared" si="39"/>
        <v>16</v>
      </c>
      <c r="BJ288" s="182" t="str">
        <f t="shared" si="42"/>
        <v>2 - 16</v>
      </c>
      <c r="BK288" s="176">
        <f t="shared" si="43"/>
        <v>9</v>
      </c>
      <c r="BL288" s="176">
        <f t="shared" si="44"/>
        <v>2</v>
      </c>
      <c r="BM288" s="533"/>
      <c r="BN288" s="185">
        <v>45</v>
      </c>
      <c r="BO288" s="180">
        <v>3</v>
      </c>
      <c r="BP288" s="178">
        <f t="shared" si="40"/>
        <v>72</v>
      </c>
      <c r="BQ288" s="420" t="str">
        <f t="shared" si="41"/>
        <v>II</v>
      </c>
      <c r="BR288" s="185"/>
      <c r="BS288" s="212" t="s">
        <v>3967</v>
      </c>
    </row>
    <row r="289" spans="1:71" ht="25.5" x14ac:dyDescent="0.2">
      <c r="A289" s="697">
        <v>287</v>
      </c>
      <c r="B289" s="286" t="s">
        <v>1317</v>
      </c>
      <c r="C289" s="286" t="s">
        <v>4587</v>
      </c>
      <c r="D289" s="258" t="s">
        <v>5497</v>
      </c>
      <c r="E289" s="736">
        <v>1</v>
      </c>
      <c r="F289" s="736">
        <v>5</v>
      </c>
      <c r="G289" s="737">
        <v>40</v>
      </c>
      <c r="H289" s="305" t="s">
        <v>3486</v>
      </c>
      <c r="I289" s="207" t="s">
        <v>3485</v>
      </c>
      <c r="J289" s="279" t="s">
        <v>6558</v>
      </c>
      <c r="K289" s="179" t="s">
        <v>6122</v>
      </c>
      <c r="L289" s="427" t="s">
        <v>3491</v>
      </c>
      <c r="M289" s="684">
        <v>4</v>
      </c>
      <c r="N289" s="684" t="s">
        <v>15741</v>
      </c>
      <c r="O289" s="684">
        <v>300</v>
      </c>
      <c r="P289" s="179" t="s">
        <v>15794</v>
      </c>
      <c r="Q289" s="179">
        <v>7</v>
      </c>
      <c r="R289" s="180"/>
      <c r="S289" s="179">
        <v>0</v>
      </c>
      <c r="T289" s="179">
        <v>0</v>
      </c>
      <c r="U289" s="179">
        <v>0</v>
      </c>
      <c r="V289" s="179">
        <v>0</v>
      </c>
      <c r="W289" s="742">
        <v>3</v>
      </c>
      <c r="X289" s="184"/>
      <c r="Y289" s="184">
        <v>9</v>
      </c>
      <c r="Z289" s="184"/>
      <c r="AA289" s="184"/>
      <c r="AB289" s="220"/>
      <c r="AC289" s="186" t="s">
        <v>15797</v>
      </c>
      <c r="AD289" s="179" t="s">
        <v>4928</v>
      </c>
      <c r="AE289" s="179" t="s">
        <v>4247</v>
      </c>
      <c r="AF289" s="177">
        <v>0</v>
      </c>
      <c r="AG289" s="177">
        <v>0</v>
      </c>
      <c r="AH289" s="177">
        <v>0</v>
      </c>
      <c r="AI289" s="177">
        <v>0</v>
      </c>
      <c r="AJ289" s="177">
        <v>0</v>
      </c>
      <c r="AK289" s="177">
        <v>0</v>
      </c>
      <c r="AL289" s="383">
        <v>3</v>
      </c>
      <c r="AM289" s="177">
        <v>0</v>
      </c>
      <c r="AN289" s="177">
        <v>0</v>
      </c>
      <c r="AO289" s="182">
        <v>0</v>
      </c>
      <c r="AP289" s="180"/>
      <c r="AQ289" s="180"/>
      <c r="AR289" s="180"/>
      <c r="AS289" s="180"/>
      <c r="AT289" s="180"/>
      <c r="AU289" s="180"/>
      <c r="AV289" s="180"/>
      <c r="AW289" s="180"/>
      <c r="AX289" s="180"/>
      <c r="AY289" s="180"/>
      <c r="AZ289" s="180"/>
      <c r="BA289" s="180"/>
      <c r="BB289" s="180"/>
      <c r="BC289" s="180"/>
      <c r="BD289" s="180"/>
      <c r="BE289" s="180"/>
      <c r="BF289" s="180"/>
      <c r="BG289" s="180"/>
      <c r="BH289" s="176">
        <f t="shared" si="38"/>
        <v>3</v>
      </c>
      <c r="BI289" s="176">
        <f t="shared" si="39"/>
        <v>16</v>
      </c>
      <c r="BJ289" s="182" t="str">
        <f t="shared" si="42"/>
        <v>3 - 24</v>
      </c>
      <c r="BK289" s="176">
        <f t="shared" si="43"/>
        <v>14</v>
      </c>
      <c r="BL289" s="176">
        <f t="shared" si="44"/>
        <v>3</v>
      </c>
      <c r="BM289" s="533"/>
      <c r="BN289" s="185">
        <v>45</v>
      </c>
      <c r="BO289" s="180">
        <v>3</v>
      </c>
      <c r="BP289" s="178">
        <f t="shared" si="40"/>
        <v>87</v>
      </c>
      <c r="BQ289" s="420" t="str">
        <f t="shared" si="41"/>
        <v>II</v>
      </c>
      <c r="BR289" s="185"/>
      <c r="BS289" s="212" t="s">
        <v>3967</v>
      </c>
    </row>
    <row r="290" spans="1:71" x14ac:dyDescent="0.2">
      <c r="A290" s="696">
        <v>288</v>
      </c>
      <c r="B290" s="286" t="s">
        <v>6119</v>
      </c>
      <c r="C290" s="286" t="s">
        <v>6119</v>
      </c>
      <c r="D290" s="258" t="s">
        <v>5497</v>
      </c>
      <c r="E290" s="736">
        <v>1</v>
      </c>
      <c r="F290" s="736">
        <v>3</v>
      </c>
      <c r="G290" s="737">
        <v>18</v>
      </c>
      <c r="H290" s="305" t="s">
        <v>3486</v>
      </c>
      <c r="I290" s="207" t="s">
        <v>2342</v>
      </c>
      <c r="J290" s="279" t="s">
        <v>3400</v>
      </c>
      <c r="K290" s="179" t="s">
        <v>3489</v>
      </c>
      <c r="L290" s="427" t="s">
        <v>3489</v>
      </c>
      <c r="M290" s="684">
        <v>3</v>
      </c>
      <c r="N290" s="684" t="s">
        <v>15710</v>
      </c>
      <c r="O290" s="684">
        <v>58</v>
      </c>
      <c r="P290" s="179" t="s">
        <v>15803</v>
      </c>
      <c r="Q290" s="179">
        <v>6</v>
      </c>
      <c r="R290" s="180"/>
      <c r="S290" s="179">
        <v>0</v>
      </c>
      <c r="T290" s="179">
        <v>0</v>
      </c>
      <c r="U290" s="179">
        <v>0</v>
      </c>
      <c r="V290" s="179">
        <v>0</v>
      </c>
      <c r="W290" s="742">
        <v>6</v>
      </c>
      <c r="X290" s="184"/>
      <c r="Y290" s="184">
        <v>12</v>
      </c>
      <c r="Z290" s="184"/>
      <c r="AA290" s="184"/>
      <c r="AB290" s="220"/>
      <c r="AC290" s="186" t="s">
        <v>6201</v>
      </c>
      <c r="AD290" s="179" t="s">
        <v>4928</v>
      </c>
      <c r="AE290" s="179" t="s">
        <v>4247</v>
      </c>
      <c r="AF290" s="177">
        <v>0</v>
      </c>
      <c r="AG290" s="177">
        <v>0</v>
      </c>
      <c r="AH290" s="177">
        <v>0</v>
      </c>
      <c r="AI290" s="177">
        <v>0</v>
      </c>
      <c r="AJ290" s="177">
        <v>0</v>
      </c>
      <c r="AK290" s="177">
        <v>0</v>
      </c>
      <c r="AL290" s="383">
        <v>1</v>
      </c>
      <c r="AM290" s="177">
        <v>0</v>
      </c>
      <c r="AN290" s="177">
        <v>0</v>
      </c>
      <c r="AO290" s="182">
        <v>4</v>
      </c>
      <c r="AP290" s="180"/>
      <c r="AQ290" s="180"/>
      <c r="AR290" s="180"/>
      <c r="AS290" s="180"/>
      <c r="AT290" s="180"/>
      <c r="AU290" s="180"/>
      <c r="AV290" s="180"/>
      <c r="AW290" s="180"/>
      <c r="AX290" s="180"/>
      <c r="AY290" s="180"/>
      <c r="AZ290" s="180"/>
      <c r="BA290" s="180"/>
      <c r="BB290" s="180"/>
      <c r="BC290" s="180"/>
      <c r="BD290" s="180"/>
      <c r="BE290" s="180"/>
      <c r="BF290" s="180"/>
      <c r="BG290" s="180"/>
      <c r="BH290" s="176">
        <f t="shared" si="38"/>
        <v>1</v>
      </c>
      <c r="BI290" s="176">
        <f t="shared" si="39"/>
        <v>19</v>
      </c>
      <c r="BJ290" s="182" t="str">
        <f t="shared" si="42"/>
        <v>5 - 12</v>
      </c>
      <c r="BK290" s="176">
        <f t="shared" si="43"/>
        <v>9</v>
      </c>
      <c r="BL290" s="176">
        <f t="shared" si="44"/>
        <v>2</v>
      </c>
      <c r="BM290" s="533"/>
      <c r="BN290" s="185">
        <v>36</v>
      </c>
      <c r="BO290" s="180">
        <v>2</v>
      </c>
      <c r="BP290" s="178">
        <f t="shared" si="40"/>
        <v>54</v>
      </c>
      <c r="BQ290" s="420" t="str">
        <f t="shared" si="41"/>
        <v>II</v>
      </c>
      <c r="BR290" s="185"/>
      <c r="BS290" s="212" t="s">
        <v>3967</v>
      </c>
    </row>
    <row r="291" spans="1:71" x14ac:dyDescent="0.2">
      <c r="A291" s="696">
        <v>289</v>
      </c>
      <c r="B291" s="286" t="s">
        <v>6120</v>
      </c>
      <c r="C291" s="286" t="s">
        <v>6120</v>
      </c>
      <c r="D291" s="258" t="s">
        <v>5497</v>
      </c>
      <c r="E291" s="736">
        <v>1</v>
      </c>
      <c r="F291" s="736">
        <v>2</v>
      </c>
      <c r="G291" s="737">
        <v>12</v>
      </c>
      <c r="H291" s="305" t="s">
        <v>3486</v>
      </c>
      <c r="I291" s="207" t="s">
        <v>7153</v>
      </c>
      <c r="J291" s="279" t="s">
        <v>3395</v>
      </c>
      <c r="K291" s="179" t="s">
        <v>3489</v>
      </c>
      <c r="L291" s="427" t="s">
        <v>3489</v>
      </c>
      <c r="M291" s="684">
        <v>1</v>
      </c>
      <c r="N291" s="684" t="s">
        <v>15741</v>
      </c>
      <c r="O291" s="684">
        <v>5</v>
      </c>
      <c r="P291" s="179" t="s">
        <v>15794</v>
      </c>
      <c r="Q291" s="179">
        <v>8</v>
      </c>
      <c r="R291" s="180"/>
      <c r="S291" s="179">
        <v>0</v>
      </c>
      <c r="T291" s="179">
        <v>0</v>
      </c>
      <c r="U291" s="179">
        <v>0</v>
      </c>
      <c r="V291" s="179">
        <v>0</v>
      </c>
      <c r="W291" s="742">
        <v>3</v>
      </c>
      <c r="X291" s="184"/>
      <c r="Y291" s="184">
        <v>9</v>
      </c>
      <c r="Z291" s="184"/>
      <c r="AA291" s="184"/>
      <c r="AB291" s="220"/>
      <c r="AC291" s="186" t="s">
        <v>11190</v>
      </c>
      <c r="AD291" s="179" t="s">
        <v>5770</v>
      </c>
      <c r="AE291" s="179" t="s">
        <v>4247</v>
      </c>
      <c r="AF291" s="177">
        <v>0</v>
      </c>
      <c r="AG291" s="177">
        <v>0</v>
      </c>
      <c r="AH291" s="177">
        <v>0</v>
      </c>
      <c r="AI291" s="177">
        <v>0</v>
      </c>
      <c r="AJ291" s="177">
        <v>0</v>
      </c>
      <c r="AK291" s="177">
        <v>0</v>
      </c>
      <c r="AL291" s="383">
        <v>1</v>
      </c>
      <c r="AM291" s="177">
        <v>0</v>
      </c>
      <c r="AN291" s="177">
        <v>0</v>
      </c>
      <c r="AO291" s="182">
        <v>0</v>
      </c>
      <c r="AP291" s="180"/>
      <c r="AQ291" s="180"/>
      <c r="AR291" s="180"/>
      <c r="AS291" s="180"/>
      <c r="AT291" s="180"/>
      <c r="AU291" s="180"/>
      <c r="AV291" s="180"/>
      <c r="AW291" s="180"/>
      <c r="AX291" s="180"/>
      <c r="AY291" s="180"/>
      <c r="AZ291" s="180"/>
      <c r="BA291" s="180"/>
      <c r="BB291" s="180"/>
      <c r="BC291" s="180"/>
      <c r="BD291" s="180"/>
      <c r="BE291" s="180"/>
      <c r="BF291" s="180"/>
      <c r="BG291" s="180"/>
      <c r="BH291" s="176">
        <f t="shared" si="38"/>
        <v>1</v>
      </c>
      <c r="BI291" s="176">
        <f t="shared" si="39"/>
        <v>19</v>
      </c>
      <c r="BJ291" s="182" t="str">
        <f t="shared" si="42"/>
        <v>1 - 8</v>
      </c>
      <c r="BK291" s="176">
        <f t="shared" si="43"/>
        <v>5</v>
      </c>
      <c r="BL291" s="176">
        <f t="shared" si="44"/>
        <v>1</v>
      </c>
      <c r="BM291" s="533"/>
      <c r="BN291" s="185">
        <v>35</v>
      </c>
      <c r="BO291" s="180">
        <v>1</v>
      </c>
      <c r="BP291" s="178">
        <f t="shared" si="40"/>
        <v>40</v>
      </c>
      <c r="BQ291" s="420" t="str">
        <f t="shared" si="41"/>
        <v>II</v>
      </c>
      <c r="BR291" s="185"/>
      <c r="BS291" s="212" t="s">
        <v>3967</v>
      </c>
    </row>
    <row r="292" spans="1:71" ht="25.5" x14ac:dyDescent="0.2">
      <c r="A292" s="697">
        <v>290</v>
      </c>
      <c r="B292" s="286" t="s">
        <v>3531</v>
      </c>
      <c r="C292" s="286" t="s">
        <v>3531</v>
      </c>
      <c r="D292" s="258" t="s">
        <v>5497</v>
      </c>
      <c r="E292" s="736">
        <v>1</v>
      </c>
      <c r="F292" s="736">
        <v>1</v>
      </c>
      <c r="G292" s="737">
        <v>4</v>
      </c>
      <c r="H292" s="305" t="s">
        <v>3486</v>
      </c>
      <c r="I292" s="207" t="s">
        <v>4052</v>
      </c>
      <c r="J292" s="279" t="s">
        <v>3401</v>
      </c>
      <c r="K292" s="179" t="s">
        <v>3491</v>
      </c>
      <c r="L292" s="427" t="s">
        <v>3491</v>
      </c>
      <c r="M292" s="684">
        <v>5.5</v>
      </c>
      <c r="N292" s="684" t="s">
        <v>15715</v>
      </c>
      <c r="O292" s="684">
        <v>52</v>
      </c>
      <c r="P292" s="179" t="s">
        <v>1669</v>
      </c>
      <c r="Q292" s="179">
        <v>7</v>
      </c>
      <c r="R292" s="180"/>
      <c r="S292" s="179">
        <v>0</v>
      </c>
      <c r="T292" s="179">
        <v>0</v>
      </c>
      <c r="U292" s="179">
        <v>0</v>
      </c>
      <c r="V292" s="179">
        <v>0</v>
      </c>
      <c r="W292" s="742">
        <v>1</v>
      </c>
      <c r="X292" s="184"/>
      <c r="Y292" s="184"/>
      <c r="Z292" s="184"/>
      <c r="AA292" s="184"/>
      <c r="AB292" s="220"/>
      <c r="AC292" s="186" t="s">
        <v>4984</v>
      </c>
      <c r="AD292" s="179" t="s">
        <v>7155</v>
      </c>
      <c r="AE292" s="179" t="s">
        <v>4247</v>
      </c>
      <c r="AF292" s="177">
        <v>0</v>
      </c>
      <c r="AG292" s="177">
        <v>0</v>
      </c>
      <c r="AH292" s="177">
        <v>0</v>
      </c>
      <c r="AI292" s="177">
        <v>0</v>
      </c>
      <c r="AJ292" s="177">
        <v>0</v>
      </c>
      <c r="AK292" s="177">
        <v>0</v>
      </c>
      <c r="AL292" s="383">
        <v>3</v>
      </c>
      <c r="AM292" s="177">
        <v>0</v>
      </c>
      <c r="AN292" s="177">
        <v>0</v>
      </c>
      <c r="AO292" s="182">
        <v>0</v>
      </c>
      <c r="AP292" s="180"/>
      <c r="AQ292" s="180"/>
      <c r="AR292" s="180"/>
      <c r="AS292" s="180"/>
      <c r="AT292" s="180"/>
      <c r="AU292" s="180"/>
      <c r="AV292" s="180"/>
      <c r="AW292" s="180"/>
      <c r="AX292" s="180"/>
      <c r="AY292" s="180"/>
      <c r="AZ292" s="180"/>
      <c r="BA292" s="180"/>
      <c r="BB292" s="180"/>
      <c r="BC292" s="180"/>
      <c r="BD292" s="180"/>
      <c r="BE292" s="180"/>
      <c r="BF292" s="180"/>
      <c r="BG292" s="180"/>
      <c r="BH292" s="176">
        <f t="shared" si="38"/>
        <v>3</v>
      </c>
      <c r="BI292" s="176">
        <f t="shared" si="39"/>
        <v>16</v>
      </c>
      <c r="BJ292" s="182" t="str">
        <f t="shared" si="42"/>
        <v>3 - 24</v>
      </c>
      <c r="BK292" s="176">
        <f t="shared" si="43"/>
        <v>14</v>
      </c>
      <c r="BL292" s="176">
        <f t="shared" si="44"/>
        <v>3</v>
      </c>
      <c r="BM292" s="533"/>
      <c r="BN292" s="185">
        <v>135</v>
      </c>
      <c r="BO292" s="180">
        <v>4</v>
      </c>
      <c r="BP292" s="178">
        <f t="shared" si="40"/>
        <v>191</v>
      </c>
      <c r="BQ292" s="420" t="str">
        <f t="shared" si="41"/>
        <v>III</v>
      </c>
      <c r="BR292" s="185"/>
      <c r="BS292" s="212" t="s">
        <v>3967</v>
      </c>
    </row>
    <row r="293" spans="1:71" x14ac:dyDescent="0.2">
      <c r="A293" s="696">
        <v>291</v>
      </c>
      <c r="B293" s="286" t="s">
        <v>3531</v>
      </c>
      <c r="C293" s="286" t="s">
        <v>6206</v>
      </c>
      <c r="D293" s="258" t="s">
        <v>5497</v>
      </c>
      <c r="E293" s="736">
        <v>1</v>
      </c>
      <c r="F293" s="736">
        <v>2</v>
      </c>
      <c r="G293" s="737">
        <v>8</v>
      </c>
      <c r="H293" s="305" t="s">
        <v>3486</v>
      </c>
      <c r="I293" s="208" t="s">
        <v>3486</v>
      </c>
      <c r="J293" s="280" t="s">
        <v>3486</v>
      </c>
      <c r="K293" s="191" t="s">
        <v>4526</v>
      </c>
      <c r="L293" s="427" t="s">
        <v>3489</v>
      </c>
      <c r="M293" s="685">
        <v>3</v>
      </c>
      <c r="N293" s="685" t="s">
        <v>15715</v>
      </c>
      <c r="O293" s="686">
        <v>35</v>
      </c>
      <c r="P293" s="427" t="s">
        <v>15822</v>
      </c>
      <c r="Q293" s="191">
        <v>7</v>
      </c>
      <c r="R293" s="180"/>
      <c r="S293" s="191">
        <v>0</v>
      </c>
      <c r="T293" s="191">
        <v>0</v>
      </c>
      <c r="U293" s="179">
        <v>0</v>
      </c>
      <c r="V293" s="179">
        <v>0</v>
      </c>
      <c r="W293" s="742">
        <v>1</v>
      </c>
      <c r="X293" s="184"/>
      <c r="Y293" s="184"/>
      <c r="Z293" s="184"/>
      <c r="AA293" s="184"/>
      <c r="AB293" s="220"/>
      <c r="AC293" s="183" t="s">
        <v>5622</v>
      </c>
      <c r="AD293" s="191" t="s">
        <v>7155</v>
      </c>
      <c r="AE293" s="191" t="s">
        <v>4247</v>
      </c>
      <c r="AF293" s="177">
        <v>0</v>
      </c>
      <c r="AG293" s="177">
        <v>0</v>
      </c>
      <c r="AH293" s="177">
        <v>0</v>
      </c>
      <c r="AI293" s="177">
        <v>0</v>
      </c>
      <c r="AJ293" s="177">
        <v>0</v>
      </c>
      <c r="AK293" s="177">
        <v>0</v>
      </c>
      <c r="AL293" s="383">
        <v>3</v>
      </c>
      <c r="AM293" s="177">
        <v>0</v>
      </c>
      <c r="AN293" s="177">
        <v>0</v>
      </c>
      <c r="AO293" s="182">
        <v>0</v>
      </c>
      <c r="AP293" s="180"/>
      <c r="AQ293" s="180"/>
      <c r="AR293" s="180"/>
      <c r="AS293" s="180"/>
      <c r="AT293" s="180"/>
      <c r="AU293" s="180"/>
      <c r="AV293" s="180"/>
      <c r="AW293" s="180"/>
      <c r="AX293" s="180"/>
      <c r="AY293" s="180"/>
      <c r="AZ293" s="180"/>
      <c r="BA293" s="180"/>
      <c r="BB293" s="180"/>
      <c r="BC293" s="180"/>
      <c r="BD293" s="180"/>
      <c r="BE293" s="180"/>
      <c r="BF293" s="180"/>
      <c r="BG293" s="180"/>
      <c r="BH293" s="176">
        <f t="shared" si="38"/>
        <v>3</v>
      </c>
      <c r="BI293" s="176">
        <f t="shared" si="39"/>
        <v>16</v>
      </c>
      <c r="BJ293" s="182" t="str">
        <f t="shared" si="42"/>
        <v>3 - 24</v>
      </c>
      <c r="BK293" s="176">
        <f t="shared" si="43"/>
        <v>14</v>
      </c>
      <c r="BL293" s="176">
        <f t="shared" si="44"/>
        <v>3</v>
      </c>
      <c r="BM293" s="533"/>
      <c r="BN293" s="185">
        <v>5</v>
      </c>
      <c r="BO293" s="180">
        <v>1</v>
      </c>
      <c r="BP293" s="178">
        <f t="shared" si="40"/>
        <v>19</v>
      </c>
      <c r="BQ293" s="420" t="str">
        <f t="shared" si="41"/>
        <v>I</v>
      </c>
      <c r="BR293" s="185"/>
      <c r="BS293" s="212" t="s">
        <v>3967</v>
      </c>
    </row>
    <row r="294" spans="1:71" x14ac:dyDescent="0.2">
      <c r="A294" s="697">
        <v>292</v>
      </c>
      <c r="B294" s="286" t="s">
        <v>3534</v>
      </c>
      <c r="C294" s="286" t="s">
        <v>3534</v>
      </c>
      <c r="D294" s="258" t="s">
        <v>5497</v>
      </c>
      <c r="E294" s="736">
        <v>1</v>
      </c>
      <c r="F294" s="736">
        <v>1</v>
      </c>
      <c r="G294" s="737">
        <v>6</v>
      </c>
      <c r="H294" s="305" t="s">
        <v>3486</v>
      </c>
      <c r="I294" s="207" t="s">
        <v>3485</v>
      </c>
      <c r="J294" s="279" t="s">
        <v>5553</v>
      </c>
      <c r="K294" s="179" t="s">
        <v>630</v>
      </c>
      <c r="L294" s="427" t="s">
        <v>5490</v>
      </c>
      <c r="M294" s="684">
        <v>25</v>
      </c>
      <c r="N294" s="684" t="s">
        <v>15710</v>
      </c>
      <c r="O294" s="684">
        <v>5700</v>
      </c>
      <c r="P294" s="179" t="s">
        <v>15804</v>
      </c>
      <c r="Q294" s="179">
        <v>3</v>
      </c>
      <c r="R294" s="180"/>
      <c r="S294" s="179">
        <v>0</v>
      </c>
      <c r="T294" s="179">
        <v>0</v>
      </c>
      <c r="U294" s="179">
        <v>0</v>
      </c>
      <c r="V294" s="179">
        <v>0</v>
      </c>
      <c r="W294" s="742">
        <v>0</v>
      </c>
      <c r="X294" s="184"/>
      <c r="Y294" s="184">
        <v>30</v>
      </c>
      <c r="Z294" s="184"/>
      <c r="AA294" s="184"/>
      <c r="AB294" s="220"/>
      <c r="AC294" s="186" t="s">
        <v>2908</v>
      </c>
      <c r="AD294" s="179" t="s">
        <v>3856</v>
      </c>
      <c r="AE294" s="179" t="s">
        <v>4247</v>
      </c>
      <c r="AF294" s="177">
        <v>0</v>
      </c>
      <c r="AG294" s="177">
        <v>0</v>
      </c>
      <c r="AH294" s="177">
        <v>0</v>
      </c>
      <c r="AI294" s="177">
        <v>0</v>
      </c>
      <c r="AJ294" s="177">
        <v>0</v>
      </c>
      <c r="AK294" s="177">
        <v>0</v>
      </c>
      <c r="AL294" s="383">
        <v>8</v>
      </c>
      <c r="AM294" s="177">
        <v>0</v>
      </c>
      <c r="AN294" s="177">
        <v>0</v>
      </c>
      <c r="AO294" s="182">
        <v>0</v>
      </c>
      <c r="AP294" s="180"/>
      <c r="AQ294" s="180"/>
      <c r="AR294" s="180"/>
      <c r="AS294" s="180"/>
      <c r="AT294" s="180"/>
      <c r="AU294" s="180"/>
      <c r="AV294" s="180"/>
      <c r="AW294" s="180"/>
      <c r="AX294" s="180"/>
      <c r="AY294" s="180"/>
      <c r="AZ294" s="180"/>
      <c r="BA294" s="180"/>
      <c r="BB294" s="180"/>
      <c r="BC294" s="180"/>
      <c r="BD294" s="180"/>
      <c r="BE294" s="180"/>
      <c r="BF294" s="180"/>
      <c r="BG294" s="180"/>
      <c r="BH294" s="176">
        <f t="shared" si="38"/>
        <v>8</v>
      </c>
      <c r="BI294" s="176">
        <f t="shared" si="39"/>
        <v>12</v>
      </c>
      <c r="BJ294" s="182" t="str">
        <f t="shared" si="42"/>
        <v>8 - 64</v>
      </c>
      <c r="BK294" s="176">
        <f t="shared" si="43"/>
        <v>36</v>
      </c>
      <c r="BL294" s="176">
        <f t="shared" si="44"/>
        <v>8</v>
      </c>
      <c r="BM294" s="533"/>
      <c r="BN294" s="185">
        <v>550</v>
      </c>
      <c r="BO294" s="180">
        <v>10</v>
      </c>
      <c r="BP294" s="178">
        <f t="shared" si="40"/>
        <v>910</v>
      </c>
      <c r="BQ294" s="420" t="str">
        <f t="shared" si="41"/>
        <v>VI</v>
      </c>
      <c r="BR294" s="185"/>
      <c r="BS294" s="212" t="s">
        <v>3967</v>
      </c>
    </row>
    <row r="295" spans="1:71" x14ac:dyDescent="0.2">
      <c r="A295" s="696">
        <v>293</v>
      </c>
      <c r="B295" s="286" t="s">
        <v>3523</v>
      </c>
      <c r="C295" s="286" t="s">
        <v>3523</v>
      </c>
      <c r="D295" s="258" t="s">
        <v>5497</v>
      </c>
      <c r="E295" s="736">
        <v>1</v>
      </c>
      <c r="F295" s="736">
        <v>2</v>
      </c>
      <c r="G295" s="737">
        <v>16</v>
      </c>
      <c r="H295" s="305" t="s">
        <v>14006</v>
      </c>
      <c r="I295" s="207" t="s">
        <v>3524</v>
      </c>
      <c r="J295" s="279" t="s">
        <v>3402</v>
      </c>
      <c r="K295" s="179" t="s">
        <v>3491</v>
      </c>
      <c r="L295" s="427" t="s">
        <v>3491</v>
      </c>
      <c r="M295" s="684">
        <v>6</v>
      </c>
      <c r="N295" s="684" t="s">
        <v>15715</v>
      </c>
      <c r="O295" s="684">
        <v>170</v>
      </c>
      <c r="P295" s="179" t="s">
        <v>15805</v>
      </c>
      <c r="Q295" s="179">
        <v>5</v>
      </c>
      <c r="R295" s="180"/>
      <c r="S295" s="189">
        <v>5</v>
      </c>
      <c r="T295" s="189">
        <v>7</v>
      </c>
      <c r="U295" s="189">
        <v>2</v>
      </c>
      <c r="V295" s="189">
        <v>8</v>
      </c>
      <c r="W295" s="742">
        <v>9</v>
      </c>
      <c r="X295" s="184">
        <v>15</v>
      </c>
      <c r="Y295" s="184"/>
      <c r="Z295" s="184"/>
      <c r="AA295" s="184"/>
      <c r="AB295" s="219" t="s">
        <v>795</v>
      </c>
      <c r="AC295" s="186" t="s">
        <v>7480</v>
      </c>
      <c r="AD295" s="179" t="s">
        <v>640</v>
      </c>
      <c r="AE295" s="179" t="s">
        <v>4250</v>
      </c>
      <c r="AF295" s="177">
        <v>0</v>
      </c>
      <c r="AG295" s="177">
        <v>0</v>
      </c>
      <c r="AH295" s="177">
        <v>0</v>
      </c>
      <c r="AI295" s="177">
        <v>0</v>
      </c>
      <c r="AJ295" s="177">
        <v>0</v>
      </c>
      <c r="AK295" s="177">
        <v>0</v>
      </c>
      <c r="AL295" s="383">
        <v>4</v>
      </c>
      <c r="AM295" s="177">
        <v>0</v>
      </c>
      <c r="AN295" s="177">
        <v>0</v>
      </c>
      <c r="AO295" s="182">
        <v>4</v>
      </c>
      <c r="AP295" s="180"/>
      <c r="AQ295" s="180"/>
      <c r="AR295" s="180"/>
      <c r="AS295" s="180"/>
      <c r="AT295" s="180"/>
      <c r="AU295" s="180"/>
      <c r="AV295" s="180"/>
      <c r="AW295" s="180"/>
      <c r="AX295" s="180"/>
      <c r="AY295" s="180"/>
      <c r="AZ295" s="180"/>
      <c r="BA295" s="180"/>
      <c r="BB295" s="180"/>
      <c r="BC295" s="180"/>
      <c r="BD295" s="180"/>
      <c r="BE295" s="180"/>
      <c r="BF295" s="180"/>
      <c r="BG295" s="180"/>
      <c r="BH295" s="176">
        <f t="shared" si="38"/>
        <v>5</v>
      </c>
      <c r="BI295" s="176">
        <f t="shared" si="39"/>
        <v>15</v>
      </c>
      <c r="BJ295" s="182" t="str">
        <f t="shared" si="42"/>
        <v>8 - 36</v>
      </c>
      <c r="BK295" s="176">
        <f t="shared" si="43"/>
        <v>22</v>
      </c>
      <c r="BL295" s="176">
        <f t="shared" si="44"/>
        <v>5</v>
      </c>
      <c r="BM295" s="533"/>
      <c r="BN295" s="185">
        <v>165</v>
      </c>
      <c r="BO295" s="180">
        <v>5</v>
      </c>
      <c r="BP295" s="178">
        <f t="shared" si="40"/>
        <v>275</v>
      </c>
      <c r="BQ295" s="420" t="str">
        <f t="shared" si="41"/>
        <v>IV</v>
      </c>
      <c r="BR295" s="185"/>
      <c r="BS295" s="212" t="s">
        <v>3967</v>
      </c>
    </row>
    <row r="296" spans="1:71" x14ac:dyDescent="0.2">
      <c r="A296" s="696">
        <v>294</v>
      </c>
      <c r="B296" s="286" t="s">
        <v>7151</v>
      </c>
      <c r="C296" s="286" t="s">
        <v>7151</v>
      </c>
      <c r="D296" s="258" t="s">
        <v>5497</v>
      </c>
      <c r="E296" s="736">
        <v>1</v>
      </c>
      <c r="F296" s="736">
        <v>2</v>
      </c>
      <c r="G296" s="737">
        <v>16</v>
      </c>
      <c r="H296" s="305" t="s">
        <v>14007</v>
      </c>
      <c r="I296" s="207" t="s">
        <v>3524</v>
      </c>
      <c r="J296" s="279" t="s">
        <v>3402</v>
      </c>
      <c r="K296" s="179" t="s">
        <v>3491</v>
      </c>
      <c r="L296" s="427" t="s">
        <v>3491</v>
      </c>
      <c r="M296" s="684">
        <v>6</v>
      </c>
      <c r="N296" s="684" t="s">
        <v>15715</v>
      </c>
      <c r="O296" s="684">
        <v>525</v>
      </c>
      <c r="P296" s="179"/>
      <c r="Q296" s="179">
        <v>5</v>
      </c>
      <c r="R296" s="180"/>
      <c r="S296" s="189">
        <v>5</v>
      </c>
      <c r="T296" s="189">
        <v>7</v>
      </c>
      <c r="U296" s="189">
        <v>2</v>
      </c>
      <c r="V296" s="189">
        <v>8</v>
      </c>
      <c r="W296" s="742">
        <v>9</v>
      </c>
      <c r="X296" s="184"/>
      <c r="Y296" s="184">
        <v>15</v>
      </c>
      <c r="Z296" s="184"/>
      <c r="AA296" s="184"/>
      <c r="AB296" s="220"/>
      <c r="AC296" s="186" t="s">
        <v>7480</v>
      </c>
      <c r="AD296" s="179" t="s">
        <v>640</v>
      </c>
      <c r="AE296" s="179" t="s">
        <v>4250</v>
      </c>
      <c r="AF296" s="177">
        <v>0</v>
      </c>
      <c r="AG296" s="177">
        <v>0</v>
      </c>
      <c r="AH296" s="177">
        <v>0</v>
      </c>
      <c r="AI296" s="177">
        <v>0</v>
      </c>
      <c r="AJ296" s="177">
        <v>0</v>
      </c>
      <c r="AK296" s="177">
        <v>0</v>
      </c>
      <c r="AL296" s="383">
        <v>4</v>
      </c>
      <c r="AM296" s="177">
        <v>0</v>
      </c>
      <c r="AN296" s="177">
        <v>0</v>
      </c>
      <c r="AO296" s="182">
        <v>4</v>
      </c>
      <c r="AP296" s="180"/>
      <c r="AQ296" s="180"/>
      <c r="AR296" s="180"/>
      <c r="AS296" s="180"/>
      <c r="AT296" s="180"/>
      <c r="AU296" s="180"/>
      <c r="AV296" s="180"/>
      <c r="AW296" s="180"/>
      <c r="AX296" s="180"/>
      <c r="AY296" s="180"/>
      <c r="AZ296" s="180"/>
      <c r="BA296" s="180"/>
      <c r="BB296" s="180"/>
      <c r="BC296" s="180"/>
      <c r="BD296" s="180"/>
      <c r="BE296" s="180"/>
      <c r="BF296" s="180"/>
      <c r="BG296" s="180"/>
      <c r="BH296" s="176">
        <f t="shared" si="38"/>
        <v>5</v>
      </c>
      <c r="BI296" s="176">
        <f t="shared" si="39"/>
        <v>15</v>
      </c>
      <c r="BJ296" s="182" t="str">
        <f t="shared" si="42"/>
        <v>8 - 36</v>
      </c>
      <c r="BK296" s="176">
        <f t="shared" si="43"/>
        <v>22</v>
      </c>
      <c r="BL296" s="176">
        <f t="shared" si="44"/>
        <v>5</v>
      </c>
      <c r="BM296" s="533"/>
      <c r="BN296" s="185">
        <v>165</v>
      </c>
      <c r="BO296" s="180">
        <v>5</v>
      </c>
      <c r="BP296" s="178">
        <f t="shared" si="40"/>
        <v>275</v>
      </c>
      <c r="BQ296" s="420" t="str">
        <f t="shared" si="41"/>
        <v>IV</v>
      </c>
      <c r="BR296" s="185"/>
      <c r="BS296" s="212" t="s">
        <v>3967</v>
      </c>
    </row>
    <row r="297" spans="1:71" x14ac:dyDescent="0.2">
      <c r="A297" s="697">
        <v>295</v>
      </c>
      <c r="B297" s="286" t="s">
        <v>7152</v>
      </c>
      <c r="C297" s="286" t="s">
        <v>7152</v>
      </c>
      <c r="D297" s="258" t="s">
        <v>5497</v>
      </c>
      <c r="E297" s="736">
        <v>1</v>
      </c>
      <c r="F297" s="736">
        <v>1</v>
      </c>
      <c r="G297" s="737">
        <v>3</v>
      </c>
      <c r="H297" s="305" t="s">
        <v>3486</v>
      </c>
      <c r="I297" s="207" t="s">
        <v>7154</v>
      </c>
      <c r="J297" s="279" t="s">
        <v>4362</v>
      </c>
      <c r="K297" s="179" t="s">
        <v>5490</v>
      </c>
      <c r="L297" s="427" t="s">
        <v>5490</v>
      </c>
      <c r="M297" s="684">
        <v>5</v>
      </c>
      <c r="N297" s="684" t="s">
        <v>15741</v>
      </c>
      <c r="O297" s="684">
        <v>0.5</v>
      </c>
      <c r="P297" s="179"/>
      <c r="Q297" s="179">
        <v>9</v>
      </c>
      <c r="R297" s="180"/>
      <c r="S297" s="179">
        <v>0</v>
      </c>
      <c r="T297" s="179">
        <v>0</v>
      </c>
      <c r="U297" s="179">
        <v>0</v>
      </c>
      <c r="V297" s="179">
        <v>0</v>
      </c>
      <c r="W297" s="742">
        <v>0</v>
      </c>
      <c r="X297" s="184">
        <v>3</v>
      </c>
      <c r="Y297" s="184"/>
      <c r="Z297" s="184"/>
      <c r="AA297" s="184"/>
      <c r="AB297" s="219" t="s">
        <v>794</v>
      </c>
      <c r="AC297" s="183" t="s">
        <v>1178</v>
      </c>
      <c r="AD297" s="179" t="s">
        <v>7155</v>
      </c>
      <c r="AE297" s="179" t="s">
        <v>4247</v>
      </c>
      <c r="AF297" s="177">
        <v>0</v>
      </c>
      <c r="AG297" s="177">
        <v>0</v>
      </c>
      <c r="AH297" s="177">
        <v>0</v>
      </c>
      <c r="AI297" s="177">
        <v>0</v>
      </c>
      <c r="AJ297" s="177">
        <v>0</v>
      </c>
      <c r="AK297" s="177">
        <v>0</v>
      </c>
      <c r="AL297" s="382">
        <v>0</v>
      </c>
      <c r="AM297" s="177">
        <v>0</v>
      </c>
      <c r="AN297" s="177">
        <v>0</v>
      </c>
      <c r="AO297" s="182">
        <v>1</v>
      </c>
      <c r="AP297" s="180"/>
      <c r="AQ297" s="180"/>
      <c r="AR297" s="180"/>
      <c r="AS297" s="180"/>
      <c r="AT297" s="180"/>
      <c r="AU297" s="180"/>
      <c r="AV297" s="180"/>
      <c r="AW297" s="180"/>
      <c r="AX297" s="180"/>
      <c r="AY297" s="180"/>
      <c r="AZ297" s="180"/>
      <c r="BA297" s="180"/>
      <c r="BB297" s="180"/>
      <c r="BC297" s="180"/>
      <c r="BD297" s="180"/>
      <c r="BE297" s="180"/>
      <c r="BF297" s="180"/>
      <c r="BG297" s="180"/>
      <c r="BH297" s="176">
        <f t="shared" si="38"/>
        <v>0.5</v>
      </c>
      <c r="BI297" s="176">
        <f t="shared" si="39"/>
        <v>21</v>
      </c>
      <c r="BJ297" s="182">
        <f t="shared" si="42"/>
        <v>1</v>
      </c>
      <c r="BK297" s="176">
        <f t="shared" si="43"/>
        <v>1</v>
      </c>
      <c r="BL297" s="176">
        <f t="shared" si="44"/>
        <v>0</v>
      </c>
      <c r="BM297" s="533">
        <v>0.5</v>
      </c>
      <c r="BN297" s="185">
        <v>33</v>
      </c>
      <c r="BO297" s="180">
        <v>0</v>
      </c>
      <c r="BP297" s="178">
        <f t="shared" si="40"/>
        <v>33</v>
      </c>
      <c r="BQ297" s="420" t="str">
        <f t="shared" si="41"/>
        <v>II</v>
      </c>
      <c r="BR297" s="185"/>
      <c r="BS297" s="212" t="s">
        <v>3967</v>
      </c>
    </row>
    <row r="298" spans="1:71" ht="38.25" x14ac:dyDescent="0.2">
      <c r="A298" s="696">
        <v>296</v>
      </c>
      <c r="B298" s="286" t="s">
        <v>7765</v>
      </c>
      <c r="C298" s="286" t="s">
        <v>7765</v>
      </c>
      <c r="D298" s="258" t="s">
        <v>5497</v>
      </c>
      <c r="E298" s="736">
        <v>1</v>
      </c>
      <c r="F298" s="736">
        <v>1</v>
      </c>
      <c r="G298" s="737">
        <v>1</v>
      </c>
      <c r="H298" s="305" t="s">
        <v>3239</v>
      </c>
      <c r="I298" s="207" t="s">
        <v>7154</v>
      </c>
      <c r="J298" s="279" t="s">
        <v>6558</v>
      </c>
      <c r="K298" s="179" t="s">
        <v>7766</v>
      </c>
      <c r="L298" s="427" t="s">
        <v>5490</v>
      </c>
      <c r="M298" s="684">
        <v>10</v>
      </c>
      <c r="N298" s="684" t="s">
        <v>15741</v>
      </c>
      <c r="O298" s="684">
        <v>15000</v>
      </c>
      <c r="P298" s="179" t="s">
        <v>15840</v>
      </c>
      <c r="Q298" s="179">
        <v>8</v>
      </c>
      <c r="R298" s="180"/>
      <c r="S298" s="179">
        <v>0</v>
      </c>
      <c r="T298" s="179">
        <v>0</v>
      </c>
      <c r="U298" s="179">
        <v>0</v>
      </c>
      <c r="V298" s="179">
        <v>0</v>
      </c>
      <c r="W298" s="742">
        <v>6</v>
      </c>
      <c r="X298" s="184"/>
      <c r="Y298" s="184"/>
      <c r="Z298" s="184"/>
      <c r="AA298" s="184"/>
      <c r="AB298" s="220"/>
      <c r="AC298" s="183" t="s">
        <v>7800</v>
      </c>
      <c r="AD298" s="179" t="s">
        <v>7475</v>
      </c>
      <c r="AE298" s="179" t="s">
        <v>4247</v>
      </c>
      <c r="AF298" s="177">
        <v>0</v>
      </c>
      <c r="AG298" s="177">
        <v>0</v>
      </c>
      <c r="AH298" s="177">
        <v>0</v>
      </c>
      <c r="AI298" s="177">
        <v>0</v>
      </c>
      <c r="AJ298" s="177">
        <v>0</v>
      </c>
      <c r="AK298" s="177">
        <v>0</v>
      </c>
      <c r="AL298" s="383">
        <v>4</v>
      </c>
      <c r="AM298" s="177">
        <v>0</v>
      </c>
      <c r="AN298" s="177">
        <v>0</v>
      </c>
      <c r="AO298" s="182">
        <v>0</v>
      </c>
      <c r="AP298" s="180"/>
      <c r="AQ298" s="180"/>
      <c r="AR298" s="180"/>
      <c r="AS298" s="180"/>
      <c r="AT298" s="180"/>
      <c r="AU298" s="180"/>
      <c r="AV298" s="180"/>
      <c r="AW298" s="180"/>
      <c r="AX298" s="180"/>
      <c r="AY298" s="180"/>
      <c r="AZ298" s="180"/>
      <c r="BA298" s="180"/>
      <c r="BB298" s="180"/>
      <c r="BC298" s="180"/>
      <c r="BD298" s="180"/>
      <c r="BE298" s="180"/>
      <c r="BF298" s="180"/>
      <c r="BG298" s="180"/>
      <c r="BH298" s="176">
        <f t="shared" si="38"/>
        <v>4</v>
      </c>
      <c r="BI298" s="176">
        <f t="shared" si="39"/>
        <v>15</v>
      </c>
      <c r="BJ298" s="182" t="str">
        <f t="shared" si="42"/>
        <v>4 - 32</v>
      </c>
      <c r="BK298" s="176">
        <f t="shared" si="43"/>
        <v>18</v>
      </c>
      <c r="BL298" s="176">
        <f t="shared" si="44"/>
        <v>4</v>
      </c>
      <c r="BM298" s="533"/>
      <c r="BN298" s="185">
        <v>150</v>
      </c>
      <c r="BO298" s="180">
        <v>4</v>
      </c>
      <c r="BP298" s="178">
        <f t="shared" si="40"/>
        <v>222</v>
      </c>
      <c r="BQ298" s="420" t="str">
        <f t="shared" si="41"/>
        <v>III</v>
      </c>
      <c r="BR298" s="185">
        <v>975</v>
      </c>
      <c r="BS298" s="212" t="s">
        <v>3967</v>
      </c>
    </row>
    <row r="299" spans="1:71" ht="25.5" x14ac:dyDescent="0.2">
      <c r="A299" s="697">
        <v>297</v>
      </c>
      <c r="B299" s="286" t="s">
        <v>1895</v>
      </c>
      <c r="C299" s="286" t="s">
        <v>1895</v>
      </c>
      <c r="D299" s="258" t="s">
        <v>5497</v>
      </c>
      <c r="E299" s="736">
        <v>1</v>
      </c>
      <c r="F299" s="736">
        <v>1</v>
      </c>
      <c r="G299" s="737">
        <v>6</v>
      </c>
      <c r="H299" s="305" t="s">
        <v>1293</v>
      </c>
      <c r="I299" s="207" t="s">
        <v>2342</v>
      </c>
      <c r="J299" s="279" t="s">
        <v>6036</v>
      </c>
      <c r="K299" s="179" t="s">
        <v>3491</v>
      </c>
      <c r="L299" s="427" t="s">
        <v>3491</v>
      </c>
      <c r="M299" s="684">
        <v>5.5</v>
      </c>
      <c r="N299" s="684" t="s">
        <v>15715</v>
      </c>
      <c r="O299" s="684">
        <v>135</v>
      </c>
      <c r="P299" s="179" t="s">
        <v>15752</v>
      </c>
      <c r="Q299" s="179">
        <v>4</v>
      </c>
      <c r="R299" s="180"/>
      <c r="S299" s="190">
        <v>11</v>
      </c>
      <c r="T299" s="190">
        <v>12</v>
      </c>
      <c r="U299" s="190">
        <v>4</v>
      </c>
      <c r="V299" s="190">
        <v>16</v>
      </c>
      <c r="W299" s="742">
        <v>15</v>
      </c>
      <c r="X299" s="184"/>
      <c r="Y299" s="184"/>
      <c r="Z299" s="184"/>
      <c r="AA299" s="184"/>
      <c r="AB299" s="220"/>
      <c r="AC299" s="186" t="s">
        <v>9509</v>
      </c>
      <c r="AD299" s="179" t="s">
        <v>650</v>
      </c>
      <c r="AE299" s="179" t="s">
        <v>4250</v>
      </c>
      <c r="AF299" s="177">
        <v>0</v>
      </c>
      <c r="AG299" s="177">
        <v>0</v>
      </c>
      <c r="AH299" s="177">
        <v>0</v>
      </c>
      <c r="AI299" s="177">
        <v>0</v>
      </c>
      <c r="AJ299" s="177">
        <v>0</v>
      </c>
      <c r="AK299" s="177">
        <v>0</v>
      </c>
      <c r="AL299" s="383">
        <v>4</v>
      </c>
      <c r="AM299" s="177">
        <v>0</v>
      </c>
      <c r="AN299" s="177">
        <v>0</v>
      </c>
      <c r="AO299" s="182">
        <v>0</v>
      </c>
      <c r="AP299" s="180"/>
      <c r="AQ299" s="180"/>
      <c r="AR299" s="180"/>
      <c r="AS299" s="180"/>
      <c r="AT299" s="180"/>
      <c r="AU299" s="180"/>
      <c r="AV299" s="180"/>
      <c r="AW299" s="180"/>
      <c r="AX299" s="180"/>
      <c r="AY299" s="180"/>
      <c r="AZ299" s="180"/>
      <c r="BA299" s="180"/>
      <c r="BB299" s="180"/>
      <c r="BC299" s="180"/>
      <c r="BD299" s="180"/>
      <c r="BE299" s="180"/>
      <c r="BF299" s="180"/>
      <c r="BG299" s="180"/>
      <c r="BH299" s="176">
        <f t="shared" si="38"/>
        <v>4</v>
      </c>
      <c r="BI299" s="176">
        <f t="shared" si="39"/>
        <v>15</v>
      </c>
      <c r="BJ299" s="182" t="str">
        <f t="shared" si="42"/>
        <v>4 - 32</v>
      </c>
      <c r="BK299" s="176">
        <f t="shared" si="43"/>
        <v>18</v>
      </c>
      <c r="BL299" s="176">
        <f t="shared" si="44"/>
        <v>4</v>
      </c>
      <c r="BM299" s="533"/>
      <c r="BN299" s="185">
        <v>190</v>
      </c>
      <c r="BO299" s="180">
        <v>4</v>
      </c>
      <c r="BP299" s="178">
        <f t="shared" si="40"/>
        <v>262</v>
      </c>
      <c r="BQ299" s="420" t="str">
        <f t="shared" si="41"/>
        <v>IV</v>
      </c>
      <c r="BR299" s="185"/>
      <c r="BS299" s="212" t="s">
        <v>3967</v>
      </c>
    </row>
    <row r="300" spans="1:71" ht="25.5" x14ac:dyDescent="0.2">
      <c r="A300" s="696">
        <v>298</v>
      </c>
      <c r="B300" s="286" t="s">
        <v>4449</v>
      </c>
      <c r="C300" s="286" t="s">
        <v>4449</v>
      </c>
      <c r="D300" s="258" t="s">
        <v>5497</v>
      </c>
      <c r="E300" s="736">
        <v>1</v>
      </c>
      <c r="F300" s="736">
        <v>1</v>
      </c>
      <c r="G300" s="737">
        <v>1</v>
      </c>
      <c r="H300" s="305" t="s">
        <v>3240</v>
      </c>
      <c r="I300" s="207" t="s">
        <v>7154</v>
      </c>
      <c r="J300" s="279" t="s">
        <v>4362</v>
      </c>
      <c r="K300" s="179" t="s">
        <v>3491</v>
      </c>
      <c r="L300" s="427" t="s">
        <v>3491</v>
      </c>
      <c r="M300" s="684">
        <v>5.5</v>
      </c>
      <c r="N300" s="684" t="s">
        <v>15715</v>
      </c>
      <c r="O300" s="684">
        <v>0.1</v>
      </c>
      <c r="P300" s="179" t="s">
        <v>15806</v>
      </c>
      <c r="Q300" s="179">
        <v>0</v>
      </c>
      <c r="R300" s="180"/>
      <c r="S300" s="191">
        <v>13</v>
      </c>
      <c r="T300" s="191">
        <v>14</v>
      </c>
      <c r="U300" s="190">
        <v>4</v>
      </c>
      <c r="V300" s="190">
        <v>16</v>
      </c>
      <c r="W300" s="742">
        <v>9</v>
      </c>
      <c r="X300" s="184"/>
      <c r="Y300" s="184"/>
      <c r="Z300" s="184"/>
      <c r="AA300" s="184"/>
      <c r="AB300" s="220"/>
      <c r="AC300" s="186" t="s">
        <v>12544</v>
      </c>
      <c r="AD300" s="179" t="s">
        <v>650</v>
      </c>
      <c r="AE300" s="179" t="s">
        <v>4248</v>
      </c>
      <c r="AF300" s="177">
        <v>0</v>
      </c>
      <c r="AG300" s="177">
        <v>0</v>
      </c>
      <c r="AH300" s="177">
        <v>0</v>
      </c>
      <c r="AI300" s="177">
        <v>0</v>
      </c>
      <c r="AJ300" s="177">
        <v>0</v>
      </c>
      <c r="AK300" s="177">
        <v>0</v>
      </c>
      <c r="AL300" s="383">
        <v>10</v>
      </c>
      <c r="AM300" s="177">
        <v>0</v>
      </c>
      <c r="AN300" s="177">
        <v>0</v>
      </c>
      <c r="AO300" s="182">
        <v>0</v>
      </c>
      <c r="AP300" s="180"/>
      <c r="AQ300" s="180"/>
      <c r="AR300" s="180"/>
      <c r="AS300" s="180"/>
      <c r="AT300" s="180"/>
      <c r="AU300" s="180"/>
      <c r="AV300" s="180"/>
      <c r="AW300" s="180"/>
      <c r="AX300" s="180"/>
      <c r="AY300" s="180"/>
      <c r="AZ300" s="180"/>
      <c r="BA300" s="180"/>
      <c r="BB300" s="180"/>
      <c r="BC300" s="180"/>
      <c r="BD300" s="180"/>
      <c r="BE300" s="180"/>
      <c r="BF300" s="180"/>
      <c r="BG300" s="180"/>
      <c r="BH300" s="176">
        <f t="shared" si="38"/>
        <v>10</v>
      </c>
      <c r="BI300" s="176">
        <f t="shared" si="39"/>
        <v>10</v>
      </c>
      <c r="BJ300" s="182" t="str">
        <f t="shared" si="42"/>
        <v>10 - 80</v>
      </c>
      <c r="BK300" s="176">
        <f t="shared" si="43"/>
        <v>45</v>
      </c>
      <c r="BL300" s="176">
        <f t="shared" si="44"/>
        <v>10</v>
      </c>
      <c r="BM300" s="533"/>
      <c r="BN300" s="185">
        <v>4050</v>
      </c>
      <c r="BO300" s="180">
        <v>14</v>
      </c>
      <c r="BP300" s="178">
        <f t="shared" si="40"/>
        <v>4680</v>
      </c>
      <c r="BQ300" s="420" t="str">
        <f t="shared" si="41"/>
        <v>VIII</v>
      </c>
      <c r="BR300" s="185"/>
      <c r="BS300" s="212" t="s">
        <v>3967</v>
      </c>
    </row>
    <row r="301" spans="1:71" x14ac:dyDescent="0.2">
      <c r="A301" s="696">
        <v>299</v>
      </c>
      <c r="B301" s="286" t="s">
        <v>7784</v>
      </c>
      <c r="C301" s="286" t="s">
        <v>7784</v>
      </c>
      <c r="D301" s="258" t="s">
        <v>5497</v>
      </c>
      <c r="E301" s="736">
        <v>1</v>
      </c>
      <c r="F301" s="736">
        <v>2</v>
      </c>
      <c r="G301" s="737">
        <v>24</v>
      </c>
      <c r="H301" s="305" t="s">
        <v>1292</v>
      </c>
      <c r="I301" s="207" t="s">
        <v>2342</v>
      </c>
      <c r="J301" s="279" t="s">
        <v>6035</v>
      </c>
      <c r="K301" s="179" t="s">
        <v>3491</v>
      </c>
      <c r="L301" s="427" t="s">
        <v>3491</v>
      </c>
      <c r="M301" s="684">
        <v>5.5</v>
      </c>
      <c r="N301" s="684" t="s">
        <v>15715</v>
      </c>
      <c r="O301" s="684">
        <v>135</v>
      </c>
      <c r="P301" s="179" t="s">
        <v>15752</v>
      </c>
      <c r="Q301" s="179">
        <v>6</v>
      </c>
      <c r="R301" s="180"/>
      <c r="S301" s="189">
        <v>5</v>
      </c>
      <c r="T301" s="189">
        <v>7</v>
      </c>
      <c r="U301" s="189">
        <v>2</v>
      </c>
      <c r="V301" s="189">
        <v>8</v>
      </c>
      <c r="W301" s="742">
        <v>9</v>
      </c>
      <c r="X301" s="184"/>
      <c r="Y301" s="184"/>
      <c r="Z301" s="184"/>
      <c r="AA301" s="184"/>
      <c r="AB301" s="220"/>
      <c r="AC301" s="186" t="s">
        <v>1043</v>
      </c>
      <c r="AD301" s="179" t="s">
        <v>650</v>
      </c>
      <c r="AE301" s="179" t="s">
        <v>4250</v>
      </c>
      <c r="AF301" s="177">
        <v>0</v>
      </c>
      <c r="AG301" s="177">
        <v>0</v>
      </c>
      <c r="AH301" s="177">
        <v>0</v>
      </c>
      <c r="AI301" s="177">
        <v>0</v>
      </c>
      <c r="AJ301" s="177">
        <v>0</v>
      </c>
      <c r="AK301" s="177">
        <v>0</v>
      </c>
      <c r="AL301" s="383">
        <v>2</v>
      </c>
      <c r="AM301" s="177">
        <v>0</v>
      </c>
      <c r="AN301" s="177">
        <v>0</v>
      </c>
      <c r="AO301" s="182">
        <v>0</v>
      </c>
      <c r="AP301" s="180"/>
      <c r="AQ301" s="180"/>
      <c r="AR301" s="180"/>
      <c r="AS301" s="180"/>
      <c r="AT301" s="180"/>
      <c r="AU301" s="180"/>
      <c r="AV301" s="180"/>
      <c r="AW301" s="180"/>
      <c r="AX301" s="180"/>
      <c r="AY301" s="180"/>
      <c r="AZ301" s="180"/>
      <c r="BA301" s="180"/>
      <c r="BB301" s="180"/>
      <c r="BC301" s="180"/>
      <c r="BD301" s="180"/>
      <c r="BE301" s="180"/>
      <c r="BF301" s="180"/>
      <c r="BG301" s="180"/>
      <c r="BH301" s="176">
        <f t="shared" si="38"/>
        <v>2</v>
      </c>
      <c r="BI301" s="176">
        <f t="shared" si="39"/>
        <v>16</v>
      </c>
      <c r="BJ301" s="182" t="str">
        <f t="shared" si="42"/>
        <v>2 - 16</v>
      </c>
      <c r="BK301" s="176">
        <f t="shared" si="43"/>
        <v>9</v>
      </c>
      <c r="BL301" s="176">
        <f t="shared" si="44"/>
        <v>2</v>
      </c>
      <c r="BM301" s="533"/>
      <c r="BN301" s="185">
        <v>65</v>
      </c>
      <c r="BO301" s="180">
        <v>2</v>
      </c>
      <c r="BP301" s="178">
        <f t="shared" si="40"/>
        <v>83</v>
      </c>
      <c r="BQ301" s="420" t="str">
        <f t="shared" si="41"/>
        <v>III</v>
      </c>
      <c r="BR301" s="185"/>
      <c r="BS301" s="212" t="s">
        <v>3967</v>
      </c>
    </row>
    <row r="302" spans="1:71" ht="25.5" x14ac:dyDescent="0.2">
      <c r="A302" s="697">
        <v>300</v>
      </c>
      <c r="B302" s="286" t="s">
        <v>7786</v>
      </c>
      <c r="C302" s="286" t="s">
        <v>7786</v>
      </c>
      <c r="D302" s="258" t="s">
        <v>5497</v>
      </c>
      <c r="E302" s="736">
        <v>1</v>
      </c>
      <c r="F302" s="736">
        <v>2</v>
      </c>
      <c r="G302" s="737">
        <v>24</v>
      </c>
      <c r="H302" s="305" t="s">
        <v>1292</v>
      </c>
      <c r="I302" s="207" t="s">
        <v>2342</v>
      </c>
      <c r="J302" s="279" t="s">
        <v>6035</v>
      </c>
      <c r="K302" s="179" t="s">
        <v>3491</v>
      </c>
      <c r="L302" s="427" t="s">
        <v>3491</v>
      </c>
      <c r="M302" s="684">
        <v>5.5</v>
      </c>
      <c r="N302" s="684" t="s">
        <v>15715</v>
      </c>
      <c r="O302" s="684">
        <v>135</v>
      </c>
      <c r="P302" s="179" t="s">
        <v>15752</v>
      </c>
      <c r="Q302" s="179">
        <v>6</v>
      </c>
      <c r="R302" s="180"/>
      <c r="S302" s="189">
        <v>5</v>
      </c>
      <c r="T302" s="189">
        <v>7</v>
      </c>
      <c r="U302" s="189">
        <v>2</v>
      </c>
      <c r="V302" s="189">
        <v>8</v>
      </c>
      <c r="W302" s="742">
        <v>9</v>
      </c>
      <c r="X302" s="184"/>
      <c r="Y302" s="184">
        <v>9</v>
      </c>
      <c r="Z302" s="184"/>
      <c r="AA302" s="184"/>
      <c r="AB302" s="220"/>
      <c r="AC302" s="186" t="s">
        <v>1044</v>
      </c>
      <c r="AD302" s="179" t="s">
        <v>650</v>
      </c>
      <c r="AE302" s="179" t="s">
        <v>4250</v>
      </c>
      <c r="AF302" s="177">
        <v>0</v>
      </c>
      <c r="AG302" s="177">
        <v>0</v>
      </c>
      <c r="AH302" s="177">
        <v>0</v>
      </c>
      <c r="AI302" s="177">
        <v>0</v>
      </c>
      <c r="AJ302" s="177">
        <v>0</v>
      </c>
      <c r="AK302" s="177">
        <v>0</v>
      </c>
      <c r="AL302" s="383">
        <v>2</v>
      </c>
      <c r="AM302" s="177">
        <v>0</v>
      </c>
      <c r="AN302" s="177">
        <v>0</v>
      </c>
      <c r="AO302" s="182">
        <v>0</v>
      </c>
      <c r="AP302" s="180"/>
      <c r="AQ302" s="180"/>
      <c r="AR302" s="180"/>
      <c r="AS302" s="180"/>
      <c r="AT302" s="180"/>
      <c r="AU302" s="180"/>
      <c r="AV302" s="180"/>
      <c r="AW302" s="180"/>
      <c r="AX302" s="180"/>
      <c r="AY302" s="180"/>
      <c r="AZ302" s="180"/>
      <c r="BA302" s="180"/>
      <c r="BB302" s="180"/>
      <c r="BC302" s="180"/>
      <c r="BD302" s="180"/>
      <c r="BE302" s="180"/>
      <c r="BF302" s="180"/>
      <c r="BG302" s="180"/>
      <c r="BH302" s="176">
        <f t="shared" si="38"/>
        <v>2</v>
      </c>
      <c r="BI302" s="176">
        <f t="shared" si="39"/>
        <v>16</v>
      </c>
      <c r="BJ302" s="182" t="str">
        <f t="shared" si="42"/>
        <v>2 - 16</v>
      </c>
      <c r="BK302" s="176">
        <f t="shared" si="43"/>
        <v>9</v>
      </c>
      <c r="BL302" s="176">
        <f t="shared" si="44"/>
        <v>2</v>
      </c>
      <c r="BM302" s="533"/>
      <c r="BN302" s="185">
        <v>65</v>
      </c>
      <c r="BO302" s="180">
        <v>2</v>
      </c>
      <c r="BP302" s="178">
        <f t="shared" si="40"/>
        <v>83</v>
      </c>
      <c r="BQ302" s="420" t="str">
        <f t="shared" si="41"/>
        <v>III</v>
      </c>
      <c r="BR302" s="185"/>
      <c r="BS302" s="212" t="s">
        <v>3967</v>
      </c>
    </row>
    <row r="303" spans="1:71" ht="38.25" x14ac:dyDescent="0.2">
      <c r="A303" s="696">
        <v>301</v>
      </c>
      <c r="B303" s="286" t="s">
        <v>7787</v>
      </c>
      <c r="C303" s="286" t="s">
        <v>7787</v>
      </c>
      <c r="D303" s="258" t="s">
        <v>5497</v>
      </c>
      <c r="E303" s="736">
        <v>1</v>
      </c>
      <c r="F303" s="736">
        <v>1</v>
      </c>
      <c r="G303" s="737">
        <v>6</v>
      </c>
      <c r="H303" s="305" t="s">
        <v>323</v>
      </c>
      <c r="I303" s="208" t="s">
        <v>635</v>
      </c>
      <c r="J303" s="280" t="s">
        <v>3305</v>
      </c>
      <c r="K303" s="179" t="s">
        <v>7788</v>
      </c>
      <c r="L303" s="427" t="s">
        <v>5490</v>
      </c>
      <c r="M303" s="684">
        <v>18</v>
      </c>
      <c r="N303" s="684" t="s">
        <v>15715</v>
      </c>
      <c r="O303" s="684">
        <v>5000</v>
      </c>
      <c r="P303" s="179" t="s">
        <v>15813</v>
      </c>
      <c r="Q303" s="179">
        <v>2</v>
      </c>
      <c r="R303" s="180">
        <v>23</v>
      </c>
      <c r="S303" s="190">
        <v>8</v>
      </c>
      <c r="T303" s="190">
        <v>12</v>
      </c>
      <c r="U303" s="190">
        <v>3</v>
      </c>
      <c r="V303" s="190">
        <v>16</v>
      </c>
      <c r="W303" s="742">
        <v>15</v>
      </c>
      <c r="X303" s="184"/>
      <c r="Y303" s="184"/>
      <c r="Z303" s="184"/>
      <c r="AA303" s="184"/>
      <c r="AB303" s="220"/>
      <c r="AC303" s="183" t="s">
        <v>4314</v>
      </c>
      <c r="AD303" s="179" t="s">
        <v>5758</v>
      </c>
      <c r="AE303" s="179" t="s">
        <v>4254</v>
      </c>
      <c r="AF303" s="177">
        <v>0</v>
      </c>
      <c r="AG303" s="177">
        <v>0</v>
      </c>
      <c r="AH303" s="177">
        <v>0</v>
      </c>
      <c r="AI303" s="177">
        <v>0</v>
      </c>
      <c r="AJ303" s="177">
        <v>1</v>
      </c>
      <c r="AK303" s="177">
        <v>0</v>
      </c>
      <c r="AL303" s="383">
        <v>12</v>
      </c>
      <c r="AM303" s="177">
        <v>0</v>
      </c>
      <c r="AN303" s="177">
        <v>0</v>
      </c>
      <c r="AO303" s="181">
        <v>1</v>
      </c>
      <c r="AP303" s="188"/>
      <c r="AQ303" s="188"/>
      <c r="AR303" s="188"/>
      <c r="AS303" s="188"/>
      <c r="AT303" s="188"/>
      <c r="AU303" s="188"/>
      <c r="AV303" s="188"/>
      <c r="AW303" s="188"/>
      <c r="AX303" s="188"/>
      <c r="AY303" s="188"/>
      <c r="AZ303" s="188"/>
      <c r="BA303" s="188"/>
      <c r="BB303" s="188"/>
      <c r="BC303" s="188"/>
      <c r="BD303" s="188"/>
      <c r="BE303" s="188"/>
      <c r="BF303" s="188"/>
      <c r="BG303" s="188"/>
      <c r="BH303" s="176">
        <f t="shared" si="38"/>
        <v>13</v>
      </c>
      <c r="BI303" s="176">
        <f t="shared" si="39"/>
        <v>9</v>
      </c>
      <c r="BJ303" s="182" t="str">
        <f t="shared" si="42"/>
        <v>14 - 103</v>
      </c>
      <c r="BK303" s="176">
        <f t="shared" si="43"/>
        <v>59</v>
      </c>
      <c r="BL303" s="176">
        <f t="shared" si="44"/>
        <v>13</v>
      </c>
      <c r="BM303" s="533"/>
      <c r="BN303" s="185">
        <v>4250</v>
      </c>
      <c r="BO303" s="180">
        <v>16</v>
      </c>
      <c r="BP303" s="178">
        <f t="shared" si="40"/>
        <v>5194</v>
      </c>
      <c r="BQ303" s="420" t="str">
        <f t="shared" si="41"/>
        <v>VIII</v>
      </c>
      <c r="BR303" s="185"/>
      <c r="BS303" s="212" t="s">
        <v>3967</v>
      </c>
    </row>
    <row r="304" spans="1:71" ht="25.5" x14ac:dyDescent="0.2">
      <c r="A304" s="697">
        <v>302</v>
      </c>
      <c r="B304" s="286" t="s">
        <v>6024</v>
      </c>
      <c r="C304" s="286" t="s">
        <v>6024</v>
      </c>
      <c r="D304" s="258" t="s">
        <v>5497</v>
      </c>
      <c r="E304" s="736">
        <v>72</v>
      </c>
      <c r="F304" s="736">
        <v>1</v>
      </c>
      <c r="G304" s="737">
        <v>8</v>
      </c>
      <c r="H304" s="305" t="s">
        <v>793</v>
      </c>
      <c r="I304" s="208" t="s">
        <v>635</v>
      </c>
      <c r="J304" s="280" t="s">
        <v>3311</v>
      </c>
      <c r="K304" s="191" t="s">
        <v>8168</v>
      </c>
      <c r="L304" s="427" t="s">
        <v>5490</v>
      </c>
      <c r="M304" s="686">
        <v>12</v>
      </c>
      <c r="N304" s="684" t="s">
        <v>15715</v>
      </c>
      <c r="O304" s="686">
        <v>2400</v>
      </c>
      <c r="P304" s="427" t="s">
        <v>15810</v>
      </c>
      <c r="Q304" s="191">
        <v>3</v>
      </c>
      <c r="R304" s="180">
        <v>21</v>
      </c>
      <c r="S304" s="189">
        <v>5</v>
      </c>
      <c r="T304" s="189">
        <v>10</v>
      </c>
      <c r="U304" s="190">
        <v>2</v>
      </c>
      <c r="V304" s="190">
        <v>12</v>
      </c>
      <c r="W304" s="742">
        <v>12</v>
      </c>
      <c r="X304" s="184"/>
      <c r="Y304" s="184"/>
      <c r="Z304" s="184"/>
      <c r="AA304" s="184"/>
      <c r="AB304" s="220"/>
      <c r="AC304" s="183" t="s">
        <v>10448</v>
      </c>
      <c r="AD304" s="191" t="s">
        <v>5758</v>
      </c>
      <c r="AE304" s="191" t="s">
        <v>4248</v>
      </c>
      <c r="AF304" s="177">
        <v>0</v>
      </c>
      <c r="AG304" s="177">
        <v>0</v>
      </c>
      <c r="AH304" s="177">
        <v>1</v>
      </c>
      <c r="AI304" s="177">
        <v>0</v>
      </c>
      <c r="AJ304" s="177">
        <v>0</v>
      </c>
      <c r="AK304" s="177">
        <v>0</v>
      </c>
      <c r="AL304" s="383">
        <v>11</v>
      </c>
      <c r="AM304" s="177">
        <v>0</v>
      </c>
      <c r="AN304" s="177">
        <v>0</v>
      </c>
      <c r="AO304" s="181">
        <v>1</v>
      </c>
      <c r="AP304" s="188"/>
      <c r="AQ304" s="188"/>
      <c r="AR304" s="188"/>
      <c r="AS304" s="188"/>
      <c r="AT304" s="188"/>
      <c r="AU304" s="188"/>
      <c r="AV304" s="188"/>
      <c r="AW304" s="188"/>
      <c r="AX304" s="188"/>
      <c r="AY304" s="188"/>
      <c r="AZ304" s="188"/>
      <c r="BA304" s="188"/>
      <c r="BB304" s="188"/>
      <c r="BC304" s="188"/>
      <c r="BD304" s="188"/>
      <c r="BE304" s="188"/>
      <c r="BF304" s="188"/>
      <c r="BG304" s="188"/>
      <c r="BH304" s="176">
        <f t="shared" si="38"/>
        <v>12</v>
      </c>
      <c r="BI304" s="176">
        <f t="shared" si="39"/>
        <v>9</v>
      </c>
      <c r="BJ304" s="182" t="str">
        <f t="shared" si="42"/>
        <v>13 - 93</v>
      </c>
      <c r="BK304" s="176">
        <f t="shared" si="43"/>
        <v>53</v>
      </c>
      <c r="BL304" s="176">
        <f t="shared" si="44"/>
        <v>12</v>
      </c>
      <c r="BM304" s="533"/>
      <c r="BN304" s="185">
        <v>2700</v>
      </c>
      <c r="BO304" s="180">
        <v>16</v>
      </c>
      <c r="BP304" s="178">
        <f t="shared" si="40"/>
        <v>3548</v>
      </c>
      <c r="BQ304" s="420" t="str">
        <f t="shared" si="41"/>
        <v>VII</v>
      </c>
      <c r="BR304" s="185"/>
      <c r="BS304" s="213" t="s">
        <v>3967</v>
      </c>
    </row>
    <row r="305" spans="1:71" ht="25.5" x14ac:dyDescent="0.2">
      <c r="A305" s="696">
        <v>303</v>
      </c>
      <c r="B305" s="286" t="s">
        <v>6024</v>
      </c>
      <c r="C305" s="286" t="s">
        <v>972</v>
      </c>
      <c r="D305" s="258" t="s">
        <v>5497</v>
      </c>
      <c r="E305" s="736">
        <v>4</v>
      </c>
      <c r="F305" s="736">
        <v>1</v>
      </c>
      <c r="G305" s="737">
        <v>8</v>
      </c>
      <c r="H305" s="305" t="s">
        <v>793</v>
      </c>
      <c r="I305" s="208" t="s">
        <v>635</v>
      </c>
      <c r="J305" s="280" t="s">
        <v>3311</v>
      </c>
      <c r="K305" s="191" t="s">
        <v>8168</v>
      </c>
      <c r="L305" s="427" t="s">
        <v>5490</v>
      </c>
      <c r="M305" s="686">
        <v>12</v>
      </c>
      <c r="N305" s="684" t="s">
        <v>15715</v>
      </c>
      <c r="O305" s="686">
        <v>2400</v>
      </c>
      <c r="P305" s="427" t="s">
        <v>15810</v>
      </c>
      <c r="Q305" s="191">
        <v>3</v>
      </c>
      <c r="R305" s="180">
        <v>21</v>
      </c>
      <c r="S305" s="189">
        <v>5</v>
      </c>
      <c r="T305" s="189">
        <v>10</v>
      </c>
      <c r="U305" s="190">
        <v>2</v>
      </c>
      <c r="V305" s="190">
        <v>12</v>
      </c>
      <c r="W305" s="742">
        <v>12</v>
      </c>
      <c r="X305" s="184"/>
      <c r="Y305" s="184"/>
      <c r="Z305" s="184"/>
      <c r="AA305" s="184"/>
      <c r="AB305" s="220"/>
      <c r="AC305" s="183" t="s">
        <v>10449</v>
      </c>
      <c r="AD305" s="191" t="s">
        <v>5758</v>
      </c>
      <c r="AE305" s="191" t="s">
        <v>4248</v>
      </c>
      <c r="AF305" s="177">
        <v>0</v>
      </c>
      <c r="AG305" s="177">
        <v>0</v>
      </c>
      <c r="AH305" s="177">
        <v>1</v>
      </c>
      <c r="AI305" s="177">
        <v>0</v>
      </c>
      <c r="AJ305" s="177">
        <v>0</v>
      </c>
      <c r="AK305" s="177">
        <v>0</v>
      </c>
      <c r="AL305" s="383">
        <v>11</v>
      </c>
      <c r="AM305" s="177">
        <v>0</v>
      </c>
      <c r="AN305" s="177">
        <v>0</v>
      </c>
      <c r="AO305" s="181">
        <v>1</v>
      </c>
      <c r="AP305" s="188">
        <v>12</v>
      </c>
      <c r="AQ305" s="188"/>
      <c r="AR305" s="188"/>
      <c r="AS305" s="188"/>
      <c r="AT305" s="188"/>
      <c r="AU305" s="188"/>
      <c r="AV305" s="188"/>
      <c r="AW305" s="188"/>
      <c r="AX305" s="188"/>
      <c r="AY305" s="188"/>
      <c r="AZ305" s="188">
        <v>7</v>
      </c>
      <c r="BA305" s="188"/>
      <c r="BB305" s="188"/>
      <c r="BC305" s="188"/>
      <c r="BD305" s="188"/>
      <c r="BE305" s="188"/>
      <c r="BF305" s="188"/>
      <c r="BG305" s="188"/>
      <c r="BH305" s="176" t="str">
        <f t="shared" si="38"/>
        <v>class level</v>
      </c>
      <c r="BI305" s="176">
        <f t="shared" si="39"/>
        <v>7</v>
      </c>
      <c r="BJ305" s="182" t="str">
        <f t="shared" si="42"/>
        <v>19 - 117</v>
      </c>
      <c r="BK305" s="176">
        <f t="shared" si="43"/>
        <v>68</v>
      </c>
      <c r="BL305" s="176">
        <f t="shared" si="44"/>
        <v>12</v>
      </c>
      <c r="BM305" s="533"/>
      <c r="BN305" s="185">
        <v>4650</v>
      </c>
      <c r="BO305" s="180">
        <v>18</v>
      </c>
      <c r="BP305" s="178">
        <f t="shared" si="40"/>
        <v>5874</v>
      </c>
      <c r="BQ305" s="420" t="str">
        <f t="shared" si="41"/>
        <v>VIII</v>
      </c>
      <c r="BR305" s="185"/>
      <c r="BS305" s="464" t="s">
        <v>9617</v>
      </c>
    </row>
    <row r="306" spans="1:71" ht="25.5" x14ac:dyDescent="0.2">
      <c r="A306" s="696">
        <v>304</v>
      </c>
      <c r="B306" s="286" t="s">
        <v>6024</v>
      </c>
      <c r="C306" s="286" t="s">
        <v>4596</v>
      </c>
      <c r="D306" s="258" t="s">
        <v>5497</v>
      </c>
      <c r="E306" s="736">
        <v>5</v>
      </c>
      <c r="F306" s="736">
        <v>2</v>
      </c>
      <c r="G306" s="737">
        <v>8</v>
      </c>
      <c r="H306" s="305" t="s">
        <v>795</v>
      </c>
      <c r="I306" s="208" t="s">
        <v>3485</v>
      </c>
      <c r="J306" s="280" t="s">
        <v>5253</v>
      </c>
      <c r="K306" s="191" t="s">
        <v>3491</v>
      </c>
      <c r="L306" s="427" t="s">
        <v>3491</v>
      </c>
      <c r="M306" s="686">
        <v>6</v>
      </c>
      <c r="N306" s="685" t="s">
        <v>15710</v>
      </c>
      <c r="O306" s="684">
        <v>207</v>
      </c>
      <c r="P306" s="179" t="s">
        <v>15814</v>
      </c>
      <c r="Q306" s="191">
        <v>4</v>
      </c>
      <c r="R306" s="180"/>
      <c r="S306" s="189">
        <v>5</v>
      </c>
      <c r="T306" s="189">
        <v>7</v>
      </c>
      <c r="U306" s="189">
        <v>2</v>
      </c>
      <c r="V306" s="189">
        <v>8</v>
      </c>
      <c r="W306" s="742">
        <v>12</v>
      </c>
      <c r="X306" s="184"/>
      <c r="Y306" s="184"/>
      <c r="Z306" s="184"/>
      <c r="AA306" s="184"/>
      <c r="AB306" s="220"/>
      <c r="AC306" s="419" t="s">
        <v>14087</v>
      </c>
      <c r="AD306" s="191" t="s">
        <v>3571</v>
      </c>
      <c r="AE306" s="191" t="s">
        <v>4248</v>
      </c>
      <c r="AF306" s="177">
        <v>0</v>
      </c>
      <c r="AG306" s="177">
        <v>0</v>
      </c>
      <c r="AH306" s="177">
        <v>0</v>
      </c>
      <c r="AI306" s="177">
        <v>0</v>
      </c>
      <c r="AJ306" s="177">
        <v>0</v>
      </c>
      <c r="AK306" s="177">
        <v>0</v>
      </c>
      <c r="AL306" s="385">
        <v>7</v>
      </c>
      <c r="AM306" s="177">
        <v>0</v>
      </c>
      <c r="AN306" s="177">
        <v>0</v>
      </c>
      <c r="AO306" s="182">
        <v>0</v>
      </c>
      <c r="AP306" s="180"/>
      <c r="AQ306" s="180"/>
      <c r="AR306" s="180"/>
      <c r="AS306" s="180"/>
      <c r="AT306" s="180"/>
      <c r="AU306" s="180"/>
      <c r="AV306" s="180"/>
      <c r="AW306" s="180"/>
      <c r="AX306" s="180"/>
      <c r="AY306" s="180"/>
      <c r="AZ306" s="180"/>
      <c r="BA306" s="180"/>
      <c r="BB306" s="180"/>
      <c r="BC306" s="180"/>
      <c r="BD306" s="180"/>
      <c r="BE306" s="180"/>
      <c r="BF306" s="180"/>
      <c r="BG306" s="180"/>
      <c r="BH306" s="176">
        <f t="shared" si="38"/>
        <v>7</v>
      </c>
      <c r="BI306" s="176">
        <f t="shared" ref="BI306:BI369" si="45">IF(manualHD="",IF(COUNTIF(AP306:BG306,"")=18,IFERROR(INDEX(thac0array,MATCH(IF(manualHD="",IF(SUM($AG306:$AL306)/(0.01+fixedhp)&lt;1/40,ROUND(fixedhp/4.5,0),IF(eightsider=1,IF((AND(fixedhp&gt;0,fixedhp&lt;4)),1.125,1),IF(eightsider&gt;1,eightsider+IF(twosider*1.5+threesider*2+foursider*2.5+fivesider*3+sixsider*3.5+sevensider*4+fixedhp&gt;3,1,0),IF(sevensider=1,0.875,0.5)))),manualHD),hitDiceThac0,0)),21),MIN(IFERROR(INDEX(thac0array,MATCH(IF(AZ306="",AP306,ROUND(AP306+AZ306/2,0)),hitDiceThac0,0)),21),IFERROR(INDEX(thac0array,MATCH(MAX(AQ306:AS306),fighterThac0,0)),21),IFERROR(INDEX(thac0array,MATCH(MAX(AW306:BA306),clericThac0,0)),21),IFERROR(INDEX(thac0array,MATCH(MAX(BB306:BC306),thiefThac0,0)),21),IFERROR(INDEX(thac0array,MATCH(MAX(BD306:BG306),magicUserThac0,0)),21))),IFERROR(INDEX(thac0array,MATCH(BM306,hitDiceThac0),0),BM306))</f>
        <v>13</v>
      </c>
      <c r="BJ306" s="182" t="str">
        <f t="shared" ref="BJ306:BJ369" si="46">IF(SUM(AF306:AN306)=0,AO306,IF(AZ306="",SUM(AF306:AO306)&amp;" - "&amp;IF(OR(COUNTIF(AP306:BG306,"")=18,AP306&gt;0),ROUND(AF306*2+AG306*3+AH306*4+AI306*5+AJ306*6+AK306*7+AL306*8+AM306*10+AN306*12+AO306,0),ROUND((AF306*2+AG306*3+AH306*4+AI306*5+AJ306*6+AK306*7+AL306*8+AM306*10+AN306*12+AO306)/COUNTA(AQ306:BG306),0)),IF(BM306="",(AZ306-1)*1+SUM(AF306:AO306)&amp;" - "&amp;(AZ306-1)*4+ROUND(AF306*2+AG306*3+AH306*4+AI306*5+AJ306*6+AK306*7+AL306*8+AM306*10+AN306*12+AO306,0),SUM(AF306:AO306)&amp;" - "&amp;ROUND(AF306*2+AG306*3+AH306*4+AI306*5+AJ306*6+AK306*7+AL306*8+AM306*10+AN306*12+AO306,0))))</f>
        <v>7 - 56</v>
      </c>
      <c r="BK306" s="176">
        <f t="shared" ref="BK306:BK369" si="47">IF(SUM(AF306:AN306)=0,AO306,IF(AZ306="",ROUND(AVERAGE(SUM(AF306:AO306),IF(OR(COUNTIF(AP306:BG306,"")=18,AP306&gt;0),ROUND(AF306*2+AG306*3+AH306*4+AI306*5+AJ306*6+AK306*7+AL306*8+AM306*10+AN306*12+AO306,0),ROUND((AF306*2+AG306*3+AH306*4+AI306*5+AJ306*6+AK306*7+AL306*8+AM306*10+AN306*12+AO306)/COUNTA(AQ306:BG306),0))),0),IF(BM306="",ROUND(AVERAGE((AZ306-1)*1+SUM(AF306:AO306),(AZ306-1)*4+ROUND(AF306*2+AG306*3+AH306*4+AI306*5+AJ306*6+AK306*7+AL306*8+AM306*10+AN306*12+AO306,0)),0),ROUND(AVERAGE(SUM(AF306:AO306),ROUND(AF306*2+AG306*3+AH306*4+AI306*5+AJ306*6+AK306*7+AL306*8+AM306*10+AN306*12+AO306,0)),0))))</f>
        <v>32</v>
      </c>
      <c r="BL306" s="176">
        <f t="shared" si="44"/>
        <v>7</v>
      </c>
      <c r="BM306" s="533"/>
      <c r="BN306" s="185">
        <v>450</v>
      </c>
      <c r="BO306" s="180">
        <v>10</v>
      </c>
      <c r="BP306" s="178">
        <f t="shared" ref="BP306:BP369" si="48">BN306+BK306*BO306</f>
        <v>770</v>
      </c>
      <c r="BQ306" s="420" t="str">
        <f t="shared" ref="BQ306:BQ369" si="49">IFERROR(INDEX(xpLevel,MATCH($BN306,xpThresholds,1)), "XI")</f>
        <v>V</v>
      </c>
      <c r="BR306" s="185"/>
      <c r="BS306" s="212" t="s">
        <v>15815</v>
      </c>
    </row>
    <row r="307" spans="1:71" x14ac:dyDescent="0.2">
      <c r="A307" s="697">
        <v>305</v>
      </c>
      <c r="B307" s="286" t="s">
        <v>6028</v>
      </c>
      <c r="C307" s="286" t="s">
        <v>6028</v>
      </c>
      <c r="D307" s="258" t="s">
        <v>5497</v>
      </c>
      <c r="E307" s="736">
        <v>36</v>
      </c>
      <c r="F307" s="736">
        <v>1</v>
      </c>
      <c r="G307" s="737">
        <v>8</v>
      </c>
      <c r="H307" s="305" t="s">
        <v>793</v>
      </c>
      <c r="I307" s="208" t="s">
        <v>635</v>
      </c>
      <c r="J307" s="280" t="s">
        <v>5449</v>
      </c>
      <c r="K307" s="191" t="s">
        <v>6029</v>
      </c>
      <c r="L307" s="427" t="s">
        <v>5490</v>
      </c>
      <c r="M307" s="686">
        <v>15</v>
      </c>
      <c r="N307" s="684" t="s">
        <v>15715</v>
      </c>
      <c r="O307" s="686">
        <v>2800</v>
      </c>
      <c r="P307" s="427" t="s">
        <v>15811</v>
      </c>
      <c r="Q307" s="191">
        <v>4</v>
      </c>
      <c r="R307" s="180">
        <v>22</v>
      </c>
      <c r="S307" s="189">
        <v>5</v>
      </c>
      <c r="T307" s="189">
        <v>10</v>
      </c>
      <c r="U307" s="190">
        <v>2</v>
      </c>
      <c r="V307" s="190">
        <v>12</v>
      </c>
      <c r="W307" s="742">
        <v>12</v>
      </c>
      <c r="X307" s="184"/>
      <c r="Y307" s="184"/>
      <c r="Z307" s="184"/>
      <c r="AA307" s="184"/>
      <c r="AB307" s="220"/>
      <c r="AC307" s="183" t="s">
        <v>10750</v>
      </c>
      <c r="AD307" s="191" t="s">
        <v>5758</v>
      </c>
      <c r="AE307" s="191" t="s">
        <v>4250</v>
      </c>
      <c r="AF307" s="177">
        <v>0</v>
      </c>
      <c r="AG307" s="177">
        <v>0</v>
      </c>
      <c r="AH307" s="177">
        <v>1</v>
      </c>
      <c r="AI307" s="177">
        <v>0</v>
      </c>
      <c r="AJ307" s="177">
        <v>0</v>
      </c>
      <c r="AK307" s="177">
        <v>0</v>
      </c>
      <c r="AL307" s="383">
        <v>10</v>
      </c>
      <c r="AM307" s="177">
        <v>0</v>
      </c>
      <c r="AN307" s="177">
        <v>0</v>
      </c>
      <c r="AO307" s="181">
        <v>1</v>
      </c>
      <c r="AP307" s="188"/>
      <c r="AQ307" s="188"/>
      <c r="AR307" s="188"/>
      <c r="AS307" s="188"/>
      <c r="AT307" s="188"/>
      <c r="AU307" s="188"/>
      <c r="AV307" s="188"/>
      <c r="AW307" s="188"/>
      <c r="AX307" s="188"/>
      <c r="AY307" s="188"/>
      <c r="AZ307" s="188"/>
      <c r="BA307" s="188"/>
      <c r="BB307" s="188"/>
      <c r="BC307" s="188"/>
      <c r="BD307" s="188"/>
      <c r="BE307" s="188"/>
      <c r="BF307" s="188"/>
      <c r="BG307" s="188"/>
      <c r="BH307" s="176">
        <f t="shared" si="38"/>
        <v>11</v>
      </c>
      <c r="BI307" s="176">
        <f t="shared" si="45"/>
        <v>10</v>
      </c>
      <c r="BJ307" s="182" t="str">
        <f t="shared" si="46"/>
        <v>12 - 85</v>
      </c>
      <c r="BK307" s="176">
        <f t="shared" si="47"/>
        <v>49</v>
      </c>
      <c r="BL307" s="176">
        <f t="shared" si="44"/>
        <v>11</v>
      </c>
      <c r="BM307" s="533"/>
      <c r="BN307" s="185">
        <v>2250</v>
      </c>
      <c r="BO307" s="180">
        <v>14</v>
      </c>
      <c r="BP307" s="178">
        <f t="shared" si="48"/>
        <v>2936</v>
      </c>
      <c r="BQ307" s="420" t="str">
        <f t="shared" si="49"/>
        <v>VII</v>
      </c>
      <c r="BR307" s="185"/>
      <c r="BS307" s="212" t="s">
        <v>3967</v>
      </c>
    </row>
    <row r="308" spans="1:71" ht="25.5" x14ac:dyDescent="0.2">
      <c r="A308" s="696">
        <v>306</v>
      </c>
      <c r="B308" s="286" t="s">
        <v>6028</v>
      </c>
      <c r="C308" s="286" t="s">
        <v>974</v>
      </c>
      <c r="D308" s="258" t="s">
        <v>5497</v>
      </c>
      <c r="E308" s="736">
        <v>2</v>
      </c>
      <c r="F308" s="736">
        <v>1</v>
      </c>
      <c r="G308" s="737">
        <v>8</v>
      </c>
      <c r="H308" s="305" t="s">
        <v>793</v>
      </c>
      <c r="I308" s="208" t="s">
        <v>635</v>
      </c>
      <c r="J308" s="280" t="s">
        <v>5449</v>
      </c>
      <c r="K308" s="191" t="s">
        <v>6029</v>
      </c>
      <c r="L308" s="427" t="s">
        <v>5490</v>
      </c>
      <c r="M308" s="686">
        <v>15</v>
      </c>
      <c r="N308" s="684" t="s">
        <v>15715</v>
      </c>
      <c r="O308" s="686">
        <v>2800</v>
      </c>
      <c r="P308" s="427" t="s">
        <v>15811</v>
      </c>
      <c r="Q308" s="191">
        <v>4</v>
      </c>
      <c r="R308" s="180">
        <v>22</v>
      </c>
      <c r="S308" s="189">
        <v>5</v>
      </c>
      <c r="T308" s="189">
        <v>10</v>
      </c>
      <c r="U308" s="190">
        <v>2</v>
      </c>
      <c r="V308" s="190">
        <v>12</v>
      </c>
      <c r="W308" s="742">
        <v>12</v>
      </c>
      <c r="X308" s="184"/>
      <c r="Y308" s="184"/>
      <c r="Z308" s="184"/>
      <c r="AA308" s="184"/>
      <c r="AB308" s="220"/>
      <c r="AC308" s="183" t="s">
        <v>10751</v>
      </c>
      <c r="AD308" s="191" t="s">
        <v>5758</v>
      </c>
      <c r="AE308" s="191" t="s">
        <v>4250</v>
      </c>
      <c r="AF308" s="177">
        <v>0</v>
      </c>
      <c r="AG308" s="177">
        <v>0</v>
      </c>
      <c r="AH308" s="177">
        <v>1</v>
      </c>
      <c r="AI308" s="177">
        <v>0</v>
      </c>
      <c r="AJ308" s="177">
        <v>0</v>
      </c>
      <c r="AK308" s="177">
        <v>0</v>
      </c>
      <c r="AL308" s="383">
        <v>10</v>
      </c>
      <c r="AM308" s="177">
        <v>0</v>
      </c>
      <c r="AN308" s="177">
        <v>0</v>
      </c>
      <c r="AO308" s="181">
        <v>1</v>
      </c>
      <c r="AP308" s="188">
        <v>11</v>
      </c>
      <c r="AQ308" s="188"/>
      <c r="AR308" s="188"/>
      <c r="AS308" s="188"/>
      <c r="AT308" s="188"/>
      <c r="AU308" s="188"/>
      <c r="AV308" s="188"/>
      <c r="AW308" s="188"/>
      <c r="AX308" s="188"/>
      <c r="AY308" s="188"/>
      <c r="AZ308" s="188">
        <v>7</v>
      </c>
      <c r="BA308" s="188"/>
      <c r="BB308" s="188"/>
      <c r="BC308" s="188"/>
      <c r="BD308" s="188"/>
      <c r="BE308" s="188"/>
      <c r="BF308" s="188"/>
      <c r="BG308" s="188"/>
      <c r="BH308" s="176" t="str">
        <f t="shared" si="38"/>
        <v>class level</v>
      </c>
      <c r="BI308" s="176">
        <f t="shared" si="45"/>
        <v>8</v>
      </c>
      <c r="BJ308" s="182" t="str">
        <f t="shared" si="46"/>
        <v>18 - 109</v>
      </c>
      <c r="BK308" s="176">
        <f t="shared" si="47"/>
        <v>64</v>
      </c>
      <c r="BL308" s="176">
        <f t="shared" si="44"/>
        <v>11</v>
      </c>
      <c r="BM308" s="533"/>
      <c r="BN308" s="185">
        <v>3700</v>
      </c>
      <c r="BO308" s="180">
        <v>18</v>
      </c>
      <c r="BP308" s="178">
        <f t="shared" si="48"/>
        <v>4852</v>
      </c>
      <c r="BQ308" s="420" t="str">
        <f t="shared" si="49"/>
        <v>VIII</v>
      </c>
      <c r="BR308" s="185"/>
      <c r="BS308" s="464" t="s">
        <v>9616</v>
      </c>
    </row>
    <row r="309" spans="1:71" ht="25.5" x14ac:dyDescent="0.2">
      <c r="A309" s="697">
        <v>307</v>
      </c>
      <c r="B309" s="286" t="s">
        <v>6028</v>
      </c>
      <c r="C309" s="286" t="s">
        <v>1903</v>
      </c>
      <c r="D309" s="258" t="s">
        <v>5497</v>
      </c>
      <c r="E309" s="736">
        <v>7</v>
      </c>
      <c r="F309" s="736">
        <v>2</v>
      </c>
      <c r="G309" s="737">
        <v>8</v>
      </c>
      <c r="H309" s="305" t="s">
        <v>797</v>
      </c>
      <c r="I309" s="208" t="s">
        <v>3485</v>
      </c>
      <c r="J309" s="280" t="s">
        <v>6558</v>
      </c>
      <c r="K309" s="191" t="s">
        <v>5492</v>
      </c>
      <c r="L309" s="427" t="s">
        <v>5490</v>
      </c>
      <c r="M309" s="686">
        <v>9</v>
      </c>
      <c r="N309" s="685" t="s">
        <v>15710</v>
      </c>
      <c r="O309" s="686">
        <v>450</v>
      </c>
      <c r="P309" s="427" t="s">
        <v>15775</v>
      </c>
      <c r="Q309" s="191">
        <v>5</v>
      </c>
      <c r="R309" s="180"/>
      <c r="S309" s="189">
        <v>8</v>
      </c>
      <c r="T309" s="189">
        <v>10</v>
      </c>
      <c r="U309" s="189">
        <v>3</v>
      </c>
      <c r="V309" s="189">
        <v>12</v>
      </c>
      <c r="W309" s="742">
        <v>18</v>
      </c>
      <c r="X309" s="184"/>
      <c r="Y309" s="184"/>
      <c r="Z309" s="184"/>
      <c r="AA309" s="184"/>
      <c r="AB309" s="220"/>
      <c r="AC309" s="419" t="s">
        <v>14088</v>
      </c>
      <c r="AD309" s="191" t="s">
        <v>3571</v>
      </c>
      <c r="AE309" s="191" t="s">
        <v>4255</v>
      </c>
      <c r="AF309" s="177">
        <v>0</v>
      </c>
      <c r="AG309" s="177">
        <v>0</v>
      </c>
      <c r="AH309" s="177">
        <v>0</v>
      </c>
      <c r="AI309" s="177">
        <v>0</v>
      </c>
      <c r="AJ309" s="177">
        <v>0</v>
      </c>
      <c r="AK309" s="177">
        <v>0</v>
      </c>
      <c r="AL309" s="383">
        <v>5</v>
      </c>
      <c r="AM309" s="177">
        <v>0</v>
      </c>
      <c r="AN309" s="177">
        <v>0</v>
      </c>
      <c r="AO309" s="182">
        <v>0</v>
      </c>
      <c r="AP309" s="180"/>
      <c r="AQ309" s="180"/>
      <c r="AR309" s="180"/>
      <c r="AS309" s="180"/>
      <c r="AT309" s="180"/>
      <c r="AU309" s="180"/>
      <c r="AV309" s="180"/>
      <c r="AW309" s="180"/>
      <c r="AX309" s="180"/>
      <c r="AY309" s="180"/>
      <c r="AZ309" s="180"/>
      <c r="BA309" s="180"/>
      <c r="BB309" s="180"/>
      <c r="BC309" s="180"/>
      <c r="BD309" s="180"/>
      <c r="BE309" s="180"/>
      <c r="BF309" s="180"/>
      <c r="BG309" s="180"/>
      <c r="BH309" s="176">
        <f t="shared" si="38"/>
        <v>5</v>
      </c>
      <c r="BI309" s="176">
        <f t="shared" si="45"/>
        <v>15</v>
      </c>
      <c r="BJ309" s="182" t="str">
        <f t="shared" si="46"/>
        <v>5 - 40</v>
      </c>
      <c r="BK309" s="176">
        <f t="shared" si="47"/>
        <v>23</v>
      </c>
      <c r="BL309" s="176">
        <f t="shared" si="44"/>
        <v>5</v>
      </c>
      <c r="BM309" s="533"/>
      <c r="BN309" s="185">
        <v>245</v>
      </c>
      <c r="BO309" s="180">
        <v>5</v>
      </c>
      <c r="BP309" s="178">
        <f t="shared" si="48"/>
        <v>360</v>
      </c>
      <c r="BQ309" s="420" t="str">
        <f t="shared" si="49"/>
        <v>IV</v>
      </c>
      <c r="BR309" s="185"/>
      <c r="BS309" s="212" t="s">
        <v>3967</v>
      </c>
    </row>
    <row r="310" spans="1:71" x14ac:dyDescent="0.2">
      <c r="A310" s="696">
        <v>308</v>
      </c>
      <c r="B310" s="286" t="s">
        <v>5941</v>
      </c>
      <c r="C310" s="286" t="s">
        <v>5941</v>
      </c>
      <c r="D310" s="258" t="s">
        <v>5497</v>
      </c>
      <c r="E310" s="736">
        <v>220</v>
      </c>
      <c r="F310" s="736">
        <v>1</v>
      </c>
      <c r="G310" s="737">
        <v>10</v>
      </c>
      <c r="H310" s="305" t="s">
        <v>3879</v>
      </c>
      <c r="I310" s="208" t="s">
        <v>635</v>
      </c>
      <c r="J310" s="280" t="s">
        <v>4290</v>
      </c>
      <c r="K310" s="191" t="s">
        <v>2324</v>
      </c>
      <c r="L310" s="427" t="s">
        <v>5490</v>
      </c>
      <c r="M310" s="686">
        <v>10.5</v>
      </c>
      <c r="N310" s="684" t="s">
        <v>15715</v>
      </c>
      <c r="O310" s="686">
        <v>1100</v>
      </c>
      <c r="P310" s="427" t="s">
        <v>15807</v>
      </c>
      <c r="Q310" s="191">
        <v>4</v>
      </c>
      <c r="R310" s="180">
        <v>19</v>
      </c>
      <c r="S310" s="189">
        <v>5</v>
      </c>
      <c r="T310" s="189">
        <v>7</v>
      </c>
      <c r="U310" s="189">
        <v>2</v>
      </c>
      <c r="V310" s="189">
        <v>8</v>
      </c>
      <c r="W310" s="742">
        <v>12</v>
      </c>
      <c r="X310" s="184"/>
      <c r="Y310" s="184"/>
      <c r="Z310" s="184"/>
      <c r="AA310" s="184"/>
      <c r="AB310" s="220"/>
      <c r="AC310" s="183" t="s">
        <v>5647</v>
      </c>
      <c r="AD310" s="191" t="s">
        <v>5758</v>
      </c>
      <c r="AE310" s="191" t="s">
        <v>4250</v>
      </c>
      <c r="AF310" s="177">
        <v>1</v>
      </c>
      <c r="AG310" s="177">
        <v>0</v>
      </c>
      <c r="AH310" s="177">
        <v>0</v>
      </c>
      <c r="AI310" s="177">
        <v>0</v>
      </c>
      <c r="AJ310" s="177">
        <v>0</v>
      </c>
      <c r="AK310" s="177">
        <v>0</v>
      </c>
      <c r="AL310" s="383">
        <v>8</v>
      </c>
      <c r="AM310" s="177">
        <v>0</v>
      </c>
      <c r="AN310" s="177">
        <v>0</v>
      </c>
      <c r="AO310" s="181">
        <v>0</v>
      </c>
      <c r="AP310" s="188"/>
      <c r="AQ310" s="188"/>
      <c r="AR310" s="188"/>
      <c r="AS310" s="188"/>
      <c r="AT310" s="188"/>
      <c r="AU310" s="188"/>
      <c r="AV310" s="188"/>
      <c r="AW310" s="188"/>
      <c r="AX310" s="188"/>
      <c r="AY310" s="188"/>
      <c r="AZ310" s="188"/>
      <c r="BA310" s="188"/>
      <c r="BB310" s="188"/>
      <c r="BC310" s="188"/>
      <c r="BD310" s="188"/>
      <c r="BE310" s="188"/>
      <c r="BF310" s="188"/>
      <c r="BG310" s="188"/>
      <c r="BH310" s="176">
        <f t="shared" si="38"/>
        <v>8</v>
      </c>
      <c r="BI310" s="176">
        <f t="shared" si="45"/>
        <v>12</v>
      </c>
      <c r="BJ310" s="182" t="str">
        <f t="shared" si="46"/>
        <v>9 - 66</v>
      </c>
      <c r="BK310" s="176">
        <f t="shared" si="47"/>
        <v>38</v>
      </c>
      <c r="BL310" s="176">
        <f t="shared" si="44"/>
        <v>8</v>
      </c>
      <c r="BM310" s="533"/>
      <c r="BN310" s="185">
        <v>1400</v>
      </c>
      <c r="BO310" s="180">
        <v>12</v>
      </c>
      <c r="BP310" s="178">
        <f t="shared" si="48"/>
        <v>1856</v>
      </c>
      <c r="BQ310" s="420" t="str">
        <f t="shared" si="49"/>
        <v>VII</v>
      </c>
      <c r="BR310" s="185"/>
      <c r="BS310" s="212" t="s">
        <v>3967</v>
      </c>
    </row>
    <row r="311" spans="1:71" x14ac:dyDescent="0.2">
      <c r="A311" s="696">
        <v>309</v>
      </c>
      <c r="B311" s="286" t="s">
        <v>5941</v>
      </c>
      <c r="C311" s="286" t="s">
        <v>975</v>
      </c>
      <c r="D311" s="258" t="s">
        <v>5497</v>
      </c>
      <c r="E311" s="736">
        <v>11</v>
      </c>
      <c r="F311" s="736">
        <v>1</v>
      </c>
      <c r="G311" s="737">
        <v>10</v>
      </c>
      <c r="H311" s="305" t="s">
        <v>3879</v>
      </c>
      <c r="I311" s="208" t="s">
        <v>635</v>
      </c>
      <c r="J311" s="280" t="s">
        <v>4290</v>
      </c>
      <c r="K311" s="191" t="s">
        <v>2324</v>
      </c>
      <c r="L311" s="427" t="s">
        <v>5490</v>
      </c>
      <c r="M311" s="686">
        <v>10.5</v>
      </c>
      <c r="N311" s="684" t="s">
        <v>15715</v>
      </c>
      <c r="O311" s="686">
        <v>1100</v>
      </c>
      <c r="P311" s="427" t="s">
        <v>15807</v>
      </c>
      <c r="Q311" s="191">
        <v>4</v>
      </c>
      <c r="R311" s="180">
        <v>19</v>
      </c>
      <c r="S311" s="189">
        <v>5</v>
      </c>
      <c r="T311" s="189">
        <v>7</v>
      </c>
      <c r="U311" s="189">
        <v>2</v>
      </c>
      <c r="V311" s="189">
        <v>8</v>
      </c>
      <c r="W311" s="742">
        <v>12</v>
      </c>
      <c r="X311" s="184"/>
      <c r="Y311" s="184"/>
      <c r="Z311" s="184"/>
      <c r="AA311" s="184"/>
      <c r="AB311" s="220"/>
      <c r="AC311" s="183" t="s">
        <v>5648</v>
      </c>
      <c r="AD311" s="191" t="s">
        <v>5758</v>
      </c>
      <c r="AE311" s="191" t="s">
        <v>4250</v>
      </c>
      <c r="AF311" s="177">
        <v>1</v>
      </c>
      <c r="AG311" s="177">
        <v>0</v>
      </c>
      <c r="AH311" s="177">
        <v>0</v>
      </c>
      <c r="AI311" s="177">
        <v>0</v>
      </c>
      <c r="AJ311" s="177">
        <v>0</v>
      </c>
      <c r="AK311" s="177">
        <v>0</v>
      </c>
      <c r="AL311" s="383">
        <v>8</v>
      </c>
      <c r="AM311" s="177">
        <v>0</v>
      </c>
      <c r="AN311" s="177">
        <v>0</v>
      </c>
      <c r="AO311" s="181">
        <v>0</v>
      </c>
      <c r="AP311" s="188">
        <v>8</v>
      </c>
      <c r="AQ311" s="188"/>
      <c r="AR311" s="188"/>
      <c r="AS311" s="188"/>
      <c r="AT311" s="188"/>
      <c r="AU311" s="188"/>
      <c r="AV311" s="188"/>
      <c r="AW311" s="188"/>
      <c r="AX311" s="188"/>
      <c r="AY311" s="188"/>
      <c r="AZ311" s="188">
        <v>7</v>
      </c>
      <c r="BA311" s="188"/>
      <c r="BB311" s="188"/>
      <c r="BC311" s="188"/>
      <c r="BD311" s="188"/>
      <c r="BE311" s="188"/>
      <c r="BF311" s="188"/>
      <c r="BG311" s="188"/>
      <c r="BH311" s="176" t="str">
        <f t="shared" si="38"/>
        <v>class level</v>
      </c>
      <c r="BI311" s="176">
        <f t="shared" si="45"/>
        <v>9</v>
      </c>
      <c r="BJ311" s="182" t="str">
        <f t="shared" si="46"/>
        <v>15 - 90</v>
      </c>
      <c r="BK311" s="176">
        <f t="shared" si="47"/>
        <v>53</v>
      </c>
      <c r="BL311" s="176">
        <f t="shared" si="44"/>
        <v>8</v>
      </c>
      <c r="BM311" s="533"/>
      <c r="BN311" s="185">
        <v>2300</v>
      </c>
      <c r="BO311" s="180">
        <v>16</v>
      </c>
      <c r="BP311" s="178">
        <f t="shared" si="48"/>
        <v>3148</v>
      </c>
      <c r="BQ311" s="420" t="str">
        <f t="shared" si="49"/>
        <v>VII</v>
      </c>
      <c r="BR311" s="185"/>
      <c r="BS311" s="464" t="s">
        <v>9616</v>
      </c>
    </row>
    <row r="312" spans="1:71" x14ac:dyDescent="0.2">
      <c r="A312" s="697">
        <v>310</v>
      </c>
      <c r="B312" s="286" t="s">
        <v>5941</v>
      </c>
      <c r="C312" s="286" t="s">
        <v>8128</v>
      </c>
      <c r="D312" s="258" t="s">
        <v>5497</v>
      </c>
      <c r="E312" s="736">
        <v>10</v>
      </c>
      <c r="F312" s="736">
        <v>2</v>
      </c>
      <c r="G312" s="737">
        <v>20</v>
      </c>
      <c r="H312" s="305" t="s">
        <v>13991</v>
      </c>
      <c r="I312" s="208" t="s">
        <v>8138</v>
      </c>
      <c r="J312" s="280" t="s">
        <v>7132</v>
      </c>
      <c r="K312" s="191" t="s">
        <v>6796</v>
      </c>
      <c r="L312" s="427" t="s">
        <v>5490</v>
      </c>
      <c r="M312" s="686">
        <v>9</v>
      </c>
      <c r="N312" s="685" t="s">
        <v>15715</v>
      </c>
      <c r="O312" s="686">
        <v>650</v>
      </c>
      <c r="P312" s="427" t="s">
        <v>15816</v>
      </c>
      <c r="Q312" s="191">
        <v>5</v>
      </c>
      <c r="R312" s="188" t="s">
        <v>4273</v>
      </c>
      <c r="S312" s="189">
        <v>5</v>
      </c>
      <c r="T312" s="189">
        <v>7</v>
      </c>
      <c r="U312" s="189">
        <v>2</v>
      </c>
      <c r="V312" s="189">
        <v>8</v>
      </c>
      <c r="W312" s="742">
        <v>9</v>
      </c>
      <c r="X312" s="184"/>
      <c r="Y312" s="184"/>
      <c r="Z312" s="184"/>
      <c r="AA312" s="184"/>
      <c r="AB312" s="220"/>
      <c r="AC312" s="183" t="s">
        <v>8132</v>
      </c>
      <c r="AD312" s="191" t="s">
        <v>5758</v>
      </c>
      <c r="AE312" s="191" t="s">
        <v>4250</v>
      </c>
      <c r="AF312" s="177">
        <v>0</v>
      </c>
      <c r="AG312" s="177">
        <v>0</v>
      </c>
      <c r="AH312" s="177">
        <v>0</v>
      </c>
      <c r="AI312" s="177">
        <v>0</v>
      </c>
      <c r="AJ312" s="177">
        <v>0</v>
      </c>
      <c r="AK312" s="177">
        <v>0</v>
      </c>
      <c r="AL312" s="383">
        <v>4</v>
      </c>
      <c r="AM312" s="177">
        <v>0</v>
      </c>
      <c r="AN312" s="177">
        <v>0</v>
      </c>
      <c r="AO312" s="182">
        <v>1</v>
      </c>
      <c r="AP312" s="180"/>
      <c r="AQ312" s="180"/>
      <c r="AR312" s="180"/>
      <c r="AS312" s="180"/>
      <c r="AT312" s="180"/>
      <c r="AU312" s="180"/>
      <c r="AV312" s="180"/>
      <c r="AW312" s="180"/>
      <c r="AX312" s="180"/>
      <c r="AY312" s="180"/>
      <c r="AZ312" s="180"/>
      <c r="BA312" s="180"/>
      <c r="BB312" s="180"/>
      <c r="BC312" s="180"/>
      <c r="BD312" s="180"/>
      <c r="BE312" s="180"/>
      <c r="BF312" s="180"/>
      <c r="BG312" s="180"/>
      <c r="BH312" s="176">
        <f t="shared" si="38"/>
        <v>4</v>
      </c>
      <c r="BI312" s="176">
        <f t="shared" si="45"/>
        <v>15</v>
      </c>
      <c r="BJ312" s="182" t="str">
        <f t="shared" si="46"/>
        <v>5 - 33</v>
      </c>
      <c r="BK312" s="176">
        <f t="shared" si="47"/>
        <v>19</v>
      </c>
      <c r="BL312" s="176">
        <f t="shared" si="44"/>
        <v>4</v>
      </c>
      <c r="BM312" s="533"/>
      <c r="BN312" s="185">
        <v>90</v>
      </c>
      <c r="BO312" s="180">
        <v>5</v>
      </c>
      <c r="BP312" s="178">
        <f t="shared" si="48"/>
        <v>185</v>
      </c>
      <c r="BQ312" s="420" t="str">
        <f t="shared" si="49"/>
        <v>III</v>
      </c>
      <c r="BR312" s="185">
        <v>175</v>
      </c>
      <c r="BS312" s="212" t="s">
        <v>3967</v>
      </c>
    </row>
    <row r="313" spans="1:71" x14ac:dyDescent="0.2">
      <c r="A313" s="696">
        <v>311</v>
      </c>
      <c r="B313" s="286" t="s">
        <v>5941</v>
      </c>
      <c r="C313" s="286" t="s">
        <v>1901</v>
      </c>
      <c r="D313" s="258" t="s">
        <v>5497</v>
      </c>
      <c r="E313" s="736">
        <v>25</v>
      </c>
      <c r="F313" s="736">
        <v>3</v>
      </c>
      <c r="G313" s="737">
        <v>12</v>
      </c>
      <c r="H313" s="305" t="s">
        <v>3486</v>
      </c>
      <c r="I313" s="208" t="s">
        <v>3485</v>
      </c>
      <c r="J313" s="280" t="s">
        <v>6558</v>
      </c>
      <c r="K313" s="191" t="s">
        <v>5492</v>
      </c>
      <c r="L313" s="427" t="s">
        <v>5490</v>
      </c>
      <c r="M313" s="686">
        <v>6</v>
      </c>
      <c r="N313" s="685" t="s">
        <v>15710</v>
      </c>
      <c r="O313" s="686">
        <v>175</v>
      </c>
      <c r="P313" s="427" t="s">
        <v>15765</v>
      </c>
      <c r="Q313" s="191">
        <v>6</v>
      </c>
      <c r="R313" s="180"/>
      <c r="S313" s="189">
        <v>2</v>
      </c>
      <c r="T313" s="189">
        <v>4</v>
      </c>
      <c r="U313" s="179">
        <v>1</v>
      </c>
      <c r="V313" s="179">
        <v>1</v>
      </c>
      <c r="W313" s="742">
        <v>18</v>
      </c>
      <c r="X313" s="184"/>
      <c r="Y313" s="184"/>
      <c r="Z313" s="184"/>
      <c r="AA313" s="184"/>
      <c r="AB313" s="220"/>
      <c r="AC313" s="186"/>
      <c r="AD313" s="191" t="s">
        <v>7471</v>
      </c>
      <c r="AE313" s="191" t="s">
        <v>4247</v>
      </c>
      <c r="AF313" s="177">
        <v>0</v>
      </c>
      <c r="AG313" s="177">
        <v>0</v>
      </c>
      <c r="AH313" s="177">
        <v>0</v>
      </c>
      <c r="AI313" s="177">
        <v>0</v>
      </c>
      <c r="AJ313" s="177">
        <v>0</v>
      </c>
      <c r="AK313" s="177">
        <v>0</v>
      </c>
      <c r="AL313" s="383">
        <v>3</v>
      </c>
      <c r="AM313" s="177">
        <v>0</v>
      </c>
      <c r="AN313" s="177">
        <v>0</v>
      </c>
      <c r="AO313" s="182">
        <v>3</v>
      </c>
      <c r="AP313" s="180"/>
      <c r="AQ313" s="180"/>
      <c r="AR313" s="180"/>
      <c r="AS313" s="180"/>
      <c r="AT313" s="180"/>
      <c r="AU313" s="180"/>
      <c r="AV313" s="180"/>
      <c r="AW313" s="180"/>
      <c r="AX313" s="180"/>
      <c r="AY313" s="180"/>
      <c r="AZ313" s="180"/>
      <c r="BA313" s="180"/>
      <c r="BB313" s="180"/>
      <c r="BC313" s="180"/>
      <c r="BD313" s="180"/>
      <c r="BE313" s="180"/>
      <c r="BF313" s="180"/>
      <c r="BG313" s="180"/>
      <c r="BH313" s="176">
        <f t="shared" si="38"/>
        <v>3</v>
      </c>
      <c r="BI313" s="176">
        <f t="shared" si="45"/>
        <v>16</v>
      </c>
      <c r="BJ313" s="182" t="str">
        <f t="shared" si="46"/>
        <v>6 - 27</v>
      </c>
      <c r="BK313" s="176">
        <f t="shared" si="47"/>
        <v>17</v>
      </c>
      <c r="BL313" s="176">
        <f t="shared" si="44"/>
        <v>3</v>
      </c>
      <c r="BM313" s="533"/>
      <c r="BN313" s="185">
        <v>60</v>
      </c>
      <c r="BO313" s="180">
        <v>4</v>
      </c>
      <c r="BP313" s="178">
        <f t="shared" si="48"/>
        <v>128</v>
      </c>
      <c r="BQ313" s="420" t="str">
        <f t="shared" si="49"/>
        <v>III</v>
      </c>
      <c r="BR313" s="185"/>
      <c r="BS313" s="212" t="s">
        <v>3967</v>
      </c>
    </row>
    <row r="314" spans="1:71" x14ac:dyDescent="0.2">
      <c r="A314" s="697">
        <v>312</v>
      </c>
      <c r="B314" s="286" t="s">
        <v>5941</v>
      </c>
      <c r="C314" s="286" t="s">
        <v>4054</v>
      </c>
      <c r="D314" s="258" t="s">
        <v>5497</v>
      </c>
      <c r="E314" s="736">
        <v>6</v>
      </c>
      <c r="F314" s="736">
        <v>2</v>
      </c>
      <c r="G314" s="737">
        <v>12</v>
      </c>
      <c r="H314" s="305" t="s">
        <v>3486</v>
      </c>
      <c r="I314" s="207" t="s">
        <v>3485</v>
      </c>
      <c r="J314" s="279" t="s">
        <v>4282</v>
      </c>
      <c r="K314" s="179" t="s">
        <v>4057</v>
      </c>
      <c r="L314" s="427" t="s">
        <v>5490</v>
      </c>
      <c r="M314" s="684">
        <v>15</v>
      </c>
      <c r="N314" s="684" t="s">
        <v>15710</v>
      </c>
      <c r="O314" s="684">
        <v>1000</v>
      </c>
      <c r="P314" s="179" t="s">
        <v>15817</v>
      </c>
      <c r="Q314" s="179">
        <v>5</v>
      </c>
      <c r="R314" s="180"/>
      <c r="S314" s="179">
        <v>0</v>
      </c>
      <c r="T314" s="179">
        <v>0</v>
      </c>
      <c r="U314" s="179">
        <v>0</v>
      </c>
      <c r="V314" s="179">
        <v>0</v>
      </c>
      <c r="W314" s="742">
        <v>15</v>
      </c>
      <c r="X314" s="184"/>
      <c r="Y314" s="184"/>
      <c r="Z314" s="184"/>
      <c r="AA314" s="184"/>
      <c r="AB314" s="220"/>
      <c r="AC314" s="186" t="s">
        <v>4032</v>
      </c>
      <c r="AD314" s="179" t="s">
        <v>3739</v>
      </c>
      <c r="AE314" s="179" t="s">
        <v>4247</v>
      </c>
      <c r="AF314" s="177">
        <v>0</v>
      </c>
      <c r="AG314" s="177">
        <v>0</v>
      </c>
      <c r="AH314" s="177">
        <v>0</v>
      </c>
      <c r="AI314" s="177">
        <v>0</v>
      </c>
      <c r="AJ314" s="177">
        <v>0</v>
      </c>
      <c r="AK314" s="177">
        <v>0</v>
      </c>
      <c r="AL314" s="383">
        <v>3</v>
      </c>
      <c r="AM314" s="177">
        <v>0</v>
      </c>
      <c r="AN314" s="177">
        <v>0</v>
      </c>
      <c r="AO314" s="182">
        <v>1</v>
      </c>
      <c r="AP314" s="180"/>
      <c r="AQ314" s="180"/>
      <c r="AR314" s="180"/>
      <c r="AS314" s="180"/>
      <c r="AT314" s="180"/>
      <c r="AU314" s="180"/>
      <c r="AV314" s="180"/>
      <c r="AW314" s="180"/>
      <c r="AX314" s="180"/>
      <c r="AY314" s="180"/>
      <c r="AZ314" s="180"/>
      <c r="BA314" s="180"/>
      <c r="BB314" s="180"/>
      <c r="BC314" s="180"/>
      <c r="BD314" s="180"/>
      <c r="BE314" s="180"/>
      <c r="BF314" s="180"/>
      <c r="BG314" s="180"/>
      <c r="BH314" s="176">
        <f t="shared" si="38"/>
        <v>3</v>
      </c>
      <c r="BI314" s="176">
        <f t="shared" si="45"/>
        <v>16</v>
      </c>
      <c r="BJ314" s="182" t="str">
        <f t="shared" si="46"/>
        <v>4 - 25</v>
      </c>
      <c r="BK314" s="176">
        <f t="shared" si="47"/>
        <v>15</v>
      </c>
      <c r="BL314" s="176">
        <f t="shared" si="44"/>
        <v>3</v>
      </c>
      <c r="BM314" s="533"/>
      <c r="BN314" s="185">
        <v>125</v>
      </c>
      <c r="BO314" s="180">
        <v>4</v>
      </c>
      <c r="BP314" s="178">
        <f t="shared" si="48"/>
        <v>185</v>
      </c>
      <c r="BQ314" s="420" t="str">
        <f t="shared" si="49"/>
        <v>III</v>
      </c>
      <c r="BR314" s="185">
        <v>270</v>
      </c>
      <c r="BS314" s="212" t="s">
        <v>3967</v>
      </c>
    </row>
    <row r="315" spans="1:71" x14ac:dyDescent="0.2">
      <c r="A315" s="696">
        <v>313</v>
      </c>
      <c r="B315" s="286" t="s">
        <v>5944</v>
      </c>
      <c r="C315" s="286" t="s">
        <v>5944</v>
      </c>
      <c r="D315" s="258" t="s">
        <v>5497</v>
      </c>
      <c r="E315" s="736">
        <v>36</v>
      </c>
      <c r="F315" s="736">
        <v>1</v>
      </c>
      <c r="G315" s="737">
        <v>8</v>
      </c>
      <c r="H315" s="305" t="s">
        <v>3879</v>
      </c>
      <c r="I315" s="208" t="s">
        <v>635</v>
      </c>
      <c r="J315" s="280" t="s">
        <v>5393</v>
      </c>
      <c r="K315" s="191" t="s">
        <v>8168</v>
      </c>
      <c r="L315" s="427" t="s">
        <v>5490</v>
      </c>
      <c r="M315" s="686">
        <v>12</v>
      </c>
      <c r="N315" s="684" t="s">
        <v>15715</v>
      </c>
      <c r="O315" s="686">
        <v>1500</v>
      </c>
      <c r="P315" s="427" t="s">
        <v>15808</v>
      </c>
      <c r="Q315" s="191">
        <v>0</v>
      </c>
      <c r="R315" s="180">
        <v>20</v>
      </c>
      <c r="S315" s="189">
        <v>8</v>
      </c>
      <c r="T315" s="189">
        <v>10</v>
      </c>
      <c r="U315" s="189">
        <v>3</v>
      </c>
      <c r="V315" s="189">
        <v>12</v>
      </c>
      <c r="W315" s="742">
        <v>12</v>
      </c>
      <c r="X315" s="184"/>
      <c r="Y315" s="184"/>
      <c r="Z315" s="184"/>
      <c r="AA315" s="184"/>
      <c r="AB315" s="220"/>
      <c r="AC315" s="183" t="s">
        <v>5642</v>
      </c>
      <c r="AD315" s="191" t="s">
        <v>5758</v>
      </c>
      <c r="AE315" s="191" t="s">
        <v>4247</v>
      </c>
      <c r="AF315" s="177">
        <v>0</v>
      </c>
      <c r="AG315" s="177">
        <v>1</v>
      </c>
      <c r="AH315" s="177">
        <v>0</v>
      </c>
      <c r="AI315" s="177">
        <v>0</v>
      </c>
      <c r="AJ315" s="177">
        <v>0</v>
      </c>
      <c r="AK315" s="177">
        <v>0</v>
      </c>
      <c r="AL315" s="383">
        <v>9</v>
      </c>
      <c r="AM315" s="177">
        <v>0</v>
      </c>
      <c r="AN315" s="177">
        <v>0</v>
      </c>
      <c r="AO315" s="181">
        <v>0</v>
      </c>
      <c r="AP315" s="188"/>
      <c r="AQ315" s="188"/>
      <c r="AR315" s="188"/>
      <c r="AS315" s="188"/>
      <c r="AT315" s="188"/>
      <c r="AU315" s="188"/>
      <c r="AV315" s="188"/>
      <c r="AW315" s="188"/>
      <c r="AX315" s="188"/>
      <c r="AY315" s="188"/>
      <c r="AZ315" s="188"/>
      <c r="BA315" s="188"/>
      <c r="BB315" s="188"/>
      <c r="BC315" s="188"/>
      <c r="BD315" s="188"/>
      <c r="BE315" s="188"/>
      <c r="BF315" s="188"/>
      <c r="BG315" s="188"/>
      <c r="BH315" s="176">
        <f t="shared" si="38"/>
        <v>9</v>
      </c>
      <c r="BI315" s="176">
        <f t="shared" si="45"/>
        <v>12</v>
      </c>
      <c r="BJ315" s="182" t="str">
        <f t="shared" si="46"/>
        <v>10 - 75</v>
      </c>
      <c r="BK315" s="176">
        <f t="shared" si="47"/>
        <v>43</v>
      </c>
      <c r="BL315" s="176">
        <f t="shared" si="44"/>
        <v>9</v>
      </c>
      <c r="BM315" s="533"/>
      <c r="BN315" s="185">
        <v>1800</v>
      </c>
      <c r="BO315" s="180">
        <v>14</v>
      </c>
      <c r="BP315" s="178">
        <f t="shared" si="48"/>
        <v>2402</v>
      </c>
      <c r="BQ315" s="420" t="str">
        <f t="shared" si="49"/>
        <v>VII</v>
      </c>
      <c r="BR315" s="185"/>
      <c r="BS315" s="212" t="s">
        <v>3967</v>
      </c>
    </row>
    <row r="316" spans="1:71" x14ac:dyDescent="0.2">
      <c r="A316" s="696">
        <v>314</v>
      </c>
      <c r="B316" s="286" t="s">
        <v>5944</v>
      </c>
      <c r="C316" s="286" t="s">
        <v>976</v>
      </c>
      <c r="D316" s="258" t="s">
        <v>5497</v>
      </c>
      <c r="E316" s="736">
        <v>2</v>
      </c>
      <c r="F316" s="736">
        <v>1</v>
      </c>
      <c r="G316" s="737">
        <v>8</v>
      </c>
      <c r="H316" s="305" t="s">
        <v>3879</v>
      </c>
      <c r="I316" s="208" t="s">
        <v>635</v>
      </c>
      <c r="J316" s="280" t="s">
        <v>5393</v>
      </c>
      <c r="K316" s="191" t="s">
        <v>8168</v>
      </c>
      <c r="L316" s="427" t="s">
        <v>5490</v>
      </c>
      <c r="M316" s="686">
        <v>12</v>
      </c>
      <c r="N316" s="684" t="s">
        <v>15715</v>
      </c>
      <c r="O316" s="686">
        <v>1500</v>
      </c>
      <c r="P316" s="427" t="s">
        <v>15808</v>
      </c>
      <c r="Q316" s="191">
        <v>0</v>
      </c>
      <c r="R316" s="180">
        <v>20</v>
      </c>
      <c r="S316" s="189">
        <v>8</v>
      </c>
      <c r="T316" s="189">
        <v>10</v>
      </c>
      <c r="U316" s="189">
        <v>3</v>
      </c>
      <c r="V316" s="189">
        <v>12</v>
      </c>
      <c r="W316" s="742">
        <v>12</v>
      </c>
      <c r="X316" s="184"/>
      <c r="Y316" s="184"/>
      <c r="Z316" s="184"/>
      <c r="AA316" s="184"/>
      <c r="AB316" s="220"/>
      <c r="AC316" s="183" t="s">
        <v>5641</v>
      </c>
      <c r="AD316" s="191" t="s">
        <v>5758</v>
      </c>
      <c r="AE316" s="191" t="s">
        <v>4247</v>
      </c>
      <c r="AF316" s="177">
        <v>0</v>
      </c>
      <c r="AG316" s="177">
        <v>1</v>
      </c>
      <c r="AH316" s="177">
        <v>0</v>
      </c>
      <c r="AI316" s="177">
        <v>0</v>
      </c>
      <c r="AJ316" s="177">
        <v>0</v>
      </c>
      <c r="AK316" s="177">
        <v>0</v>
      </c>
      <c r="AL316" s="383">
        <v>9</v>
      </c>
      <c r="AM316" s="177">
        <v>0</v>
      </c>
      <c r="AN316" s="177">
        <v>0</v>
      </c>
      <c r="AO316" s="181">
        <v>0</v>
      </c>
      <c r="AP316" s="188">
        <v>9</v>
      </c>
      <c r="AQ316" s="188"/>
      <c r="AR316" s="188"/>
      <c r="AS316" s="188"/>
      <c r="AT316" s="188"/>
      <c r="AU316" s="188"/>
      <c r="AV316" s="188"/>
      <c r="AW316" s="188"/>
      <c r="AX316" s="188"/>
      <c r="AY316" s="188"/>
      <c r="AZ316" s="188">
        <v>7</v>
      </c>
      <c r="BA316" s="188"/>
      <c r="BB316" s="188"/>
      <c r="BC316" s="188"/>
      <c r="BD316" s="188"/>
      <c r="BE316" s="188"/>
      <c r="BF316" s="188"/>
      <c r="BG316" s="188"/>
      <c r="BH316" s="176" t="str">
        <f t="shared" si="38"/>
        <v>class level</v>
      </c>
      <c r="BI316" s="176">
        <f t="shared" si="45"/>
        <v>9</v>
      </c>
      <c r="BJ316" s="182" t="str">
        <f t="shared" si="46"/>
        <v>16 - 99</v>
      </c>
      <c r="BK316" s="176">
        <f t="shared" si="47"/>
        <v>58</v>
      </c>
      <c r="BL316" s="176">
        <f t="shared" si="44"/>
        <v>9</v>
      </c>
      <c r="BM316" s="533"/>
      <c r="BN316" s="185">
        <v>3400</v>
      </c>
      <c r="BO316" s="180">
        <v>16</v>
      </c>
      <c r="BP316" s="178">
        <f t="shared" si="48"/>
        <v>4328</v>
      </c>
      <c r="BQ316" s="420" t="str">
        <f t="shared" si="49"/>
        <v>VIII</v>
      </c>
      <c r="BR316" s="185"/>
      <c r="BS316" s="464" t="s">
        <v>9617</v>
      </c>
    </row>
    <row r="317" spans="1:71" ht="25.5" x14ac:dyDescent="0.2">
      <c r="A317" s="697">
        <v>315</v>
      </c>
      <c r="B317" s="286" t="s">
        <v>5944</v>
      </c>
      <c r="C317" s="286" t="s">
        <v>4531</v>
      </c>
      <c r="D317" s="258" t="s">
        <v>5497</v>
      </c>
      <c r="E317" s="736">
        <v>7</v>
      </c>
      <c r="F317" s="736">
        <v>1</v>
      </c>
      <c r="G317" s="737">
        <v>2</v>
      </c>
      <c r="H317" s="305" t="s">
        <v>3486</v>
      </c>
      <c r="I317" s="207" t="s">
        <v>2342</v>
      </c>
      <c r="J317" s="279" t="s">
        <v>4727</v>
      </c>
      <c r="K317" s="179" t="s">
        <v>5234</v>
      </c>
      <c r="L317" s="427" t="s">
        <v>5490</v>
      </c>
      <c r="M317" s="684">
        <v>7</v>
      </c>
      <c r="N317" s="684" t="s">
        <v>15710</v>
      </c>
      <c r="O317" s="684">
        <v>1300</v>
      </c>
      <c r="P317" s="179" t="s">
        <v>15765</v>
      </c>
      <c r="Q317" s="179">
        <v>6</v>
      </c>
      <c r="R317" s="180"/>
      <c r="S317" s="189">
        <v>2</v>
      </c>
      <c r="T317" s="189">
        <v>4</v>
      </c>
      <c r="U317" s="174">
        <v>1</v>
      </c>
      <c r="V317" s="174">
        <v>1</v>
      </c>
      <c r="W317" s="742">
        <v>12</v>
      </c>
      <c r="X317" s="184"/>
      <c r="Y317" s="184"/>
      <c r="Z317" s="184"/>
      <c r="AA317" s="184"/>
      <c r="AB317" s="220"/>
      <c r="AC317" s="186" t="s">
        <v>6784</v>
      </c>
      <c r="AD317" s="179" t="s">
        <v>7471</v>
      </c>
      <c r="AE317" s="179" t="s">
        <v>4247</v>
      </c>
      <c r="AF317" s="177">
        <v>0</v>
      </c>
      <c r="AG317" s="177">
        <v>0</v>
      </c>
      <c r="AH317" s="177">
        <v>0</v>
      </c>
      <c r="AI317" s="177">
        <v>0</v>
      </c>
      <c r="AJ317" s="177">
        <v>0</v>
      </c>
      <c r="AK317" s="177">
        <v>0</v>
      </c>
      <c r="AL317" s="383">
        <v>6</v>
      </c>
      <c r="AM317" s="177">
        <v>0</v>
      </c>
      <c r="AN317" s="177">
        <v>0</v>
      </c>
      <c r="AO317" s="182">
        <v>6</v>
      </c>
      <c r="AP317" s="180"/>
      <c r="AQ317" s="180"/>
      <c r="AR317" s="180"/>
      <c r="AS317" s="180"/>
      <c r="AT317" s="180"/>
      <c r="AU317" s="180"/>
      <c r="AV317" s="180"/>
      <c r="AW317" s="180"/>
      <c r="AX317" s="180"/>
      <c r="AY317" s="180"/>
      <c r="AZ317" s="180"/>
      <c r="BA317" s="180"/>
      <c r="BB317" s="180"/>
      <c r="BC317" s="180"/>
      <c r="BD317" s="180"/>
      <c r="BE317" s="180"/>
      <c r="BF317" s="180"/>
      <c r="BG317" s="180"/>
      <c r="BH317" s="176">
        <f t="shared" si="38"/>
        <v>7</v>
      </c>
      <c r="BI317" s="176">
        <f t="shared" si="45"/>
        <v>13</v>
      </c>
      <c r="BJ317" s="182" t="str">
        <f t="shared" si="46"/>
        <v>12 - 54</v>
      </c>
      <c r="BK317" s="176">
        <f t="shared" si="47"/>
        <v>33</v>
      </c>
      <c r="BL317" s="176">
        <f t="shared" si="44"/>
        <v>8</v>
      </c>
      <c r="BM317" s="533"/>
      <c r="BN317" s="185">
        <v>475</v>
      </c>
      <c r="BO317" s="180">
        <v>8</v>
      </c>
      <c r="BP317" s="178">
        <f t="shared" si="48"/>
        <v>739</v>
      </c>
      <c r="BQ317" s="420" t="str">
        <f t="shared" si="49"/>
        <v>V</v>
      </c>
      <c r="BR317" s="185">
        <v>650</v>
      </c>
      <c r="BS317" s="212" t="s">
        <v>3967</v>
      </c>
    </row>
    <row r="318" spans="1:71" ht="51" x14ac:dyDescent="0.2">
      <c r="A318" s="696">
        <v>316</v>
      </c>
      <c r="B318" s="286" t="s">
        <v>4666</v>
      </c>
      <c r="C318" s="286" t="s">
        <v>4666</v>
      </c>
      <c r="D318" s="258" t="s">
        <v>5497</v>
      </c>
      <c r="E318" s="736">
        <v>100</v>
      </c>
      <c r="F318" s="736">
        <v>1</v>
      </c>
      <c r="G318" s="737">
        <v>4</v>
      </c>
      <c r="H318" s="305" t="s">
        <v>322</v>
      </c>
      <c r="I318" s="208" t="s">
        <v>3487</v>
      </c>
      <c r="J318" s="280" t="s">
        <v>5499</v>
      </c>
      <c r="K318" s="191" t="s">
        <v>4667</v>
      </c>
      <c r="L318" s="427" t="s">
        <v>5490</v>
      </c>
      <c r="M318" s="686">
        <v>21</v>
      </c>
      <c r="N318" s="684" t="s">
        <v>15715</v>
      </c>
      <c r="O318" s="686">
        <v>8600</v>
      </c>
      <c r="P318" s="427" t="s">
        <v>15812</v>
      </c>
      <c r="Q318" s="191">
        <v>1</v>
      </c>
      <c r="R318" s="180">
        <v>24</v>
      </c>
      <c r="S318" s="191">
        <v>15</v>
      </c>
      <c r="T318" s="191">
        <v>16</v>
      </c>
      <c r="U318" s="191">
        <v>8</v>
      </c>
      <c r="V318" s="191">
        <v>18</v>
      </c>
      <c r="W318" s="742">
        <v>15</v>
      </c>
      <c r="X318" s="184"/>
      <c r="Y318" s="184">
        <v>15</v>
      </c>
      <c r="Z318" s="184"/>
      <c r="AA318" s="184"/>
      <c r="AB318" s="220"/>
      <c r="AC318" s="419" t="s">
        <v>9456</v>
      </c>
      <c r="AD318" s="191" t="s">
        <v>5758</v>
      </c>
      <c r="AE318" s="191" t="s">
        <v>4252</v>
      </c>
      <c r="AF318" s="177">
        <v>0</v>
      </c>
      <c r="AG318" s="177">
        <v>0</v>
      </c>
      <c r="AH318" s="177">
        <v>0</v>
      </c>
      <c r="AI318" s="177">
        <v>0</v>
      </c>
      <c r="AJ318" s="177">
        <v>1</v>
      </c>
      <c r="AK318" s="177">
        <v>0</v>
      </c>
      <c r="AL318" s="383">
        <v>15</v>
      </c>
      <c r="AM318" s="177">
        <v>0</v>
      </c>
      <c r="AN318" s="177">
        <v>0</v>
      </c>
      <c r="AO318" s="181">
        <v>1</v>
      </c>
      <c r="AP318" s="188"/>
      <c r="AQ318" s="188"/>
      <c r="AR318" s="188"/>
      <c r="AS318" s="188"/>
      <c r="AT318" s="188"/>
      <c r="AU318" s="188"/>
      <c r="AV318" s="188"/>
      <c r="AW318" s="188"/>
      <c r="AX318" s="188"/>
      <c r="AY318" s="188"/>
      <c r="AZ318" s="188"/>
      <c r="BA318" s="188"/>
      <c r="BB318" s="188"/>
      <c r="BC318" s="188"/>
      <c r="BD318" s="188"/>
      <c r="BE318" s="188"/>
      <c r="BF318" s="188"/>
      <c r="BG318" s="188"/>
      <c r="BH318" s="176">
        <f t="shared" si="38"/>
        <v>16</v>
      </c>
      <c r="BI318" s="176">
        <f t="shared" si="45"/>
        <v>7</v>
      </c>
      <c r="BJ318" s="182" t="str">
        <f t="shared" si="46"/>
        <v>17 - 127</v>
      </c>
      <c r="BK318" s="176">
        <f t="shared" si="47"/>
        <v>72</v>
      </c>
      <c r="BL318" s="176">
        <f t="shared" si="44"/>
        <v>16</v>
      </c>
      <c r="BM318" s="533"/>
      <c r="BN318" s="185">
        <v>5850</v>
      </c>
      <c r="BO318" s="180">
        <v>20</v>
      </c>
      <c r="BP318" s="178">
        <f t="shared" si="48"/>
        <v>7290</v>
      </c>
      <c r="BQ318" s="420" t="str">
        <f t="shared" si="49"/>
        <v>IX</v>
      </c>
      <c r="BR318" s="185"/>
      <c r="BS318" s="212" t="s">
        <v>3967</v>
      </c>
    </row>
    <row r="319" spans="1:71" x14ac:dyDescent="0.2">
      <c r="A319" s="697">
        <v>317</v>
      </c>
      <c r="B319" s="286" t="s">
        <v>4666</v>
      </c>
      <c r="C319" s="286" t="s">
        <v>2108</v>
      </c>
      <c r="D319" s="258" t="s">
        <v>5497</v>
      </c>
      <c r="E319" s="736">
        <v>32</v>
      </c>
      <c r="F319" s="736">
        <v>2</v>
      </c>
      <c r="G319" s="737">
        <v>12</v>
      </c>
      <c r="H319" s="305" t="s">
        <v>3242</v>
      </c>
      <c r="I319" s="208" t="s">
        <v>2342</v>
      </c>
      <c r="J319" s="280" t="s">
        <v>3389</v>
      </c>
      <c r="K319" s="191" t="s">
        <v>5490</v>
      </c>
      <c r="L319" s="427" t="s">
        <v>5490</v>
      </c>
      <c r="M319" s="686">
        <v>8</v>
      </c>
      <c r="N319" s="685" t="s">
        <v>15710</v>
      </c>
      <c r="O319" s="686">
        <v>500</v>
      </c>
      <c r="P319" s="427" t="s">
        <v>15822</v>
      </c>
      <c r="Q319" s="191">
        <v>3</v>
      </c>
      <c r="R319" s="180"/>
      <c r="S319" s="189">
        <v>2</v>
      </c>
      <c r="T319" s="189">
        <v>4</v>
      </c>
      <c r="U319" s="179">
        <v>1</v>
      </c>
      <c r="V319" s="179">
        <v>1</v>
      </c>
      <c r="W319" s="742">
        <v>12</v>
      </c>
      <c r="X319" s="184">
        <v>30</v>
      </c>
      <c r="Y319" s="184"/>
      <c r="Z319" s="184"/>
      <c r="AA319" s="184"/>
      <c r="AB319" s="219" t="s">
        <v>795</v>
      </c>
      <c r="AC319" s="186"/>
      <c r="AD319" s="179" t="s">
        <v>640</v>
      </c>
      <c r="AE319" s="179" t="s">
        <v>4247</v>
      </c>
      <c r="AF319" s="177">
        <v>0</v>
      </c>
      <c r="AG319" s="177">
        <v>0</v>
      </c>
      <c r="AH319" s="177">
        <v>0</v>
      </c>
      <c r="AI319" s="177">
        <v>0</v>
      </c>
      <c r="AJ319" s="177">
        <v>0</v>
      </c>
      <c r="AK319" s="177">
        <v>0</v>
      </c>
      <c r="AL319" s="383">
        <v>7</v>
      </c>
      <c r="AM319" s="177">
        <v>0</v>
      </c>
      <c r="AN319" s="177">
        <v>0</v>
      </c>
      <c r="AO319" s="182">
        <v>0</v>
      </c>
      <c r="AP319" s="180"/>
      <c r="AQ319" s="180"/>
      <c r="AR319" s="180"/>
      <c r="AS319" s="180"/>
      <c r="AT319" s="180"/>
      <c r="AU319" s="180"/>
      <c r="AV319" s="180"/>
      <c r="AW319" s="180"/>
      <c r="AX319" s="180"/>
      <c r="AY319" s="180"/>
      <c r="AZ319" s="180"/>
      <c r="BA319" s="180"/>
      <c r="BB319" s="180"/>
      <c r="BC319" s="180"/>
      <c r="BD319" s="180"/>
      <c r="BE319" s="180"/>
      <c r="BF319" s="180"/>
      <c r="BG319" s="180"/>
      <c r="BH319" s="176">
        <f t="shared" si="38"/>
        <v>7</v>
      </c>
      <c r="BI319" s="176">
        <f t="shared" si="45"/>
        <v>13</v>
      </c>
      <c r="BJ319" s="182" t="str">
        <f t="shared" si="46"/>
        <v>7 - 56</v>
      </c>
      <c r="BK319" s="176">
        <f t="shared" si="47"/>
        <v>32</v>
      </c>
      <c r="BL319" s="176">
        <f t="shared" si="44"/>
        <v>7</v>
      </c>
      <c r="BM319" s="533"/>
      <c r="BN319" s="185">
        <v>375</v>
      </c>
      <c r="BO319" s="180">
        <v>10</v>
      </c>
      <c r="BP319" s="178">
        <f t="shared" si="48"/>
        <v>695</v>
      </c>
      <c r="BQ319" s="420" t="str">
        <f t="shared" si="49"/>
        <v>V</v>
      </c>
      <c r="BR319" s="185"/>
      <c r="BS319" s="212" t="s">
        <v>3967</v>
      </c>
    </row>
    <row r="320" spans="1:71" x14ac:dyDescent="0.2">
      <c r="A320" s="696">
        <v>318</v>
      </c>
      <c r="B320" s="286" t="s">
        <v>4666</v>
      </c>
      <c r="C320" s="286" t="s">
        <v>7188</v>
      </c>
      <c r="D320" s="258" t="s">
        <v>5497</v>
      </c>
      <c r="E320" s="736">
        <v>8</v>
      </c>
      <c r="F320" s="736">
        <v>1</v>
      </c>
      <c r="G320" s="737">
        <v>2</v>
      </c>
      <c r="H320" s="305" t="s">
        <v>795</v>
      </c>
      <c r="I320" s="208" t="s">
        <v>6635</v>
      </c>
      <c r="J320" s="280" t="s">
        <v>922</v>
      </c>
      <c r="K320" s="191" t="s">
        <v>8751</v>
      </c>
      <c r="L320" s="427" t="s">
        <v>5490</v>
      </c>
      <c r="M320" s="686">
        <v>60</v>
      </c>
      <c r="N320" s="685" t="s">
        <v>15766</v>
      </c>
      <c r="O320" s="686">
        <v>7000</v>
      </c>
      <c r="P320" s="427" t="s">
        <v>15776</v>
      </c>
      <c r="Q320" s="191">
        <v>4</v>
      </c>
      <c r="R320" s="180"/>
      <c r="S320" s="191">
        <v>1</v>
      </c>
      <c r="T320" s="191">
        <v>1</v>
      </c>
      <c r="U320" s="179">
        <v>1</v>
      </c>
      <c r="V320" s="179">
        <v>1</v>
      </c>
      <c r="W320" s="742">
        <v>3</v>
      </c>
      <c r="X320" s="184">
        <v>30</v>
      </c>
      <c r="Y320" s="184"/>
      <c r="Z320" s="184"/>
      <c r="AA320" s="184"/>
      <c r="AB320" s="219" t="s">
        <v>793</v>
      </c>
      <c r="AC320" s="183" t="s">
        <v>8752</v>
      </c>
      <c r="AD320" s="191" t="s">
        <v>6182</v>
      </c>
      <c r="AE320" s="191" t="s">
        <v>4247</v>
      </c>
      <c r="AF320" s="177">
        <v>0</v>
      </c>
      <c r="AG320" s="177">
        <v>0</v>
      </c>
      <c r="AH320" s="177">
        <v>0</v>
      </c>
      <c r="AI320" s="177">
        <v>0</v>
      </c>
      <c r="AJ320" s="177">
        <v>0</v>
      </c>
      <c r="AK320" s="177">
        <v>0</v>
      </c>
      <c r="AL320" s="383">
        <v>18</v>
      </c>
      <c r="AM320" s="177">
        <v>0</v>
      </c>
      <c r="AN320" s="177">
        <v>0</v>
      </c>
      <c r="AO320" s="182">
        <v>0</v>
      </c>
      <c r="AP320" s="180"/>
      <c r="AQ320" s="180"/>
      <c r="AR320" s="180"/>
      <c r="AS320" s="180"/>
      <c r="AT320" s="180"/>
      <c r="AU320" s="180"/>
      <c r="AV320" s="180"/>
      <c r="AW320" s="180"/>
      <c r="AX320" s="180"/>
      <c r="AY320" s="180"/>
      <c r="AZ320" s="180"/>
      <c r="BA320" s="180"/>
      <c r="BB320" s="180"/>
      <c r="BC320" s="180"/>
      <c r="BD320" s="180"/>
      <c r="BE320" s="180"/>
      <c r="BF320" s="180"/>
      <c r="BG320" s="180"/>
      <c r="BH320" s="176">
        <f t="shared" si="38"/>
        <v>18</v>
      </c>
      <c r="BI320" s="176">
        <f t="shared" si="45"/>
        <v>7</v>
      </c>
      <c r="BJ320" s="182" t="str">
        <f t="shared" si="46"/>
        <v>18 - 144</v>
      </c>
      <c r="BK320" s="176">
        <f t="shared" si="47"/>
        <v>81</v>
      </c>
      <c r="BL320" s="176">
        <f t="shared" si="44"/>
        <v>18</v>
      </c>
      <c r="BM320" s="533"/>
      <c r="BN320" s="185">
        <v>5000</v>
      </c>
      <c r="BO320" s="180">
        <v>25</v>
      </c>
      <c r="BP320" s="178">
        <f t="shared" si="48"/>
        <v>7025</v>
      </c>
      <c r="BQ320" s="420" t="str">
        <f t="shared" si="49"/>
        <v>VIII</v>
      </c>
      <c r="BR320" s="185"/>
      <c r="BS320" s="212" t="s">
        <v>3967</v>
      </c>
    </row>
    <row r="321" spans="1:71" x14ac:dyDescent="0.2">
      <c r="A321" s="696">
        <v>319</v>
      </c>
      <c r="B321" s="286" t="s">
        <v>4666</v>
      </c>
      <c r="C321" s="286" t="s">
        <v>2082</v>
      </c>
      <c r="D321" s="258" t="s">
        <v>5497</v>
      </c>
      <c r="E321" s="736">
        <v>3</v>
      </c>
      <c r="F321" s="736">
        <v>3</v>
      </c>
      <c r="G321" s="737">
        <v>12</v>
      </c>
      <c r="H321" s="305" t="s">
        <v>794</v>
      </c>
      <c r="I321" s="208" t="s">
        <v>2342</v>
      </c>
      <c r="J321" s="280" t="s">
        <v>3392</v>
      </c>
      <c r="K321" s="191" t="s">
        <v>5490</v>
      </c>
      <c r="L321" s="427" t="s">
        <v>5490</v>
      </c>
      <c r="M321" s="686">
        <v>15</v>
      </c>
      <c r="N321" s="685" t="s">
        <v>15710</v>
      </c>
      <c r="O321" s="686">
        <v>2500</v>
      </c>
      <c r="P321" s="427" t="s">
        <v>15822</v>
      </c>
      <c r="Q321" s="191">
        <v>5</v>
      </c>
      <c r="R321" s="180"/>
      <c r="S321" s="189">
        <v>2</v>
      </c>
      <c r="T321" s="189">
        <v>4</v>
      </c>
      <c r="U321" s="179">
        <v>1</v>
      </c>
      <c r="V321" s="179">
        <v>1</v>
      </c>
      <c r="W321" s="742">
        <v>0</v>
      </c>
      <c r="X321" s="184"/>
      <c r="Y321" s="184">
        <v>18</v>
      </c>
      <c r="Z321" s="184"/>
      <c r="AA321" s="184"/>
      <c r="AB321" s="220"/>
      <c r="AC321" s="183" t="s">
        <v>3528</v>
      </c>
      <c r="AD321" s="179" t="s">
        <v>640</v>
      </c>
      <c r="AE321" s="179" t="s">
        <v>4247</v>
      </c>
      <c r="AF321" s="177">
        <v>0</v>
      </c>
      <c r="AG321" s="177">
        <v>0</v>
      </c>
      <c r="AH321" s="177">
        <v>0</v>
      </c>
      <c r="AI321" s="177">
        <v>0</v>
      </c>
      <c r="AJ321" s="177">
        <v>0</v>
      </c>
      <c r="AK321" s="177">
        <v>0</v>
      </c>
      <c r="AL321" s="383">
        <v>6</v>
      </c>
      <c r="AM321" s="177">
        <v>0</v>
      </c>
      <c r="AN321" s="177">
        <v>0</v>
      </c>
      <c r="AO321" s="182">
        <v>0</v>
      </c>
      <c r="AP321" s="180"/>
      <c r="AQ321" s="180"/>
      <c r="AR321" s="180"/>
      <c r="AS321" s="180"/>
      <c r="AT321" s="180"/>
      <c r="AU321" s="180"/>
      <c r="AV321" s="180"/>
      <c r="AW321" s="180"/>
      <c r="AX321" s="180"/>
      <c r="AY321" s="180"/>
      <c r="AZ321" s="180"/>
      <c r="BA321" s="180"/>
      <c r="BB321" s="180"/>
      <c r="BC321" s="180"/>
      <c r="BD321" s="180"/>
      <c r="BE321" s="180"/>
      <c r="BF321" s="180"/>
      <c r="BG321" s="180"/>
      <c r="BH321" s="176">
        <f t="shared" si="38"/>
        <v>6</v>
      </c>
      <c r="BI321" s="176">
        <f t="shared" si="45"/>
        <v>13</v>
      </c>
      <c r="BJ321" s="182" t="str">
        <f t="shared" si="46"/>
        <v>6 - 48</v>
      </c>
      <c r="BK321" s="176">
        <f t="shared" si="47"/>
        <v>27</v>
      </c>
      <c r="BL321" s="176">
        <f t="shared" si="44"/>
        <v>6</v>
      </c>
      <c r="BM321" s="533"/>
      <c r="BN321" s="185">
        <v>150</v>
      </c>
      <c r="BO321" s="180">
        <v>6</v>
      </c>
      <c r="BP321" s="178">
        <f t="shared" si="48"/>
        <v>312</v>
      </c>
      <c r="BQ321" s="420" t="str">
        <f t="shared" si="49"/>
        <v>III</v>
      </c>
      <c r="BR321" s="185"/>
      <c r="BS321" s="212" t="s">
        <v>3967</v>
      </c>
    </row>
    <row r="322" spans="1:71" x14ac:dyDescent="0.2">
      <c r="A322" s="697">
        <v>320</v>
      </c>
      <c r="B322" s="286" t="s">
        <v>2227</v>
      </c>
      <c r="C322" s="286" t="s">
        <v>2227</v>
      </c>
      <c r="D322" s="258" t="s">
        <v>5497</v>
      </c>
      <c r="E322" s="736">
        <v>1353</v>
      </c>
      <c r="F322" s="736">
        <v>20</v>
      </c>
      <c r="G322" s="737">
        <v>200</v>
      </c>
      <c r="H322" s="305" t="s">
        <v>1291</v>
      </c>
      <c r="I322" s="208" t="s">
        <v>635</v>
      </c>
      <c r="J322" s="280" t="s">
        <v>6558</v>
      </c>
      <c r="K322" s="191" t="s">
        <v>6782</v>
      </c>
      <c r="L322" s="427" t="s">
        <v>5490</v>
      </c>
      <c r="M322" s="685">
        <v>7</v>
      </c>
      <c r="N322" s="685" t="s">
        <v>15715</v>
      </c>
      <c r="O322" s="686">
        <v>250</v>
      </c>
      <c r="P322" s="427" t="s">
        <v>15818</v>
      </c>
      <c r="Q322" s="191">
        <v>5</v>
      </c>
      <c r="R322" s="180"/>
      <c r="S322" s="189">
        <v>5</v>
      </c>
      <c r="T322" s="189">
        <v>10</v>
      </c>
      <c r="U322" s="190">
        <v>2</v>
      </c>
      <c r="V322" s="190">
        <v>12</v>
      </c>
      <c r="W322" s="742">
        <v>9</v>
      </c>
      <c r="X322" s="184"/>
      <c r="Y322" s="184"/>
      <c r="Z322" s="184"/>
      <c r="AA322" s="184"/>
      <c r="AB322" s="220"/>
      <c r="AC322" s="183" t="s">
        <v>2011</v>
      </c>
      <c r="AD322" s="191" t="s">
        <v>5476</v>
      </c>
      <c r="AE322" s="191" t="s">
        <v>4250</v>
      </c>
      <c r="AF322" s="177">
        <v>0</v>
      </c>
      <c r="AG322" s="177">
        <v>0</v>
      </c>
      <c r="AH322" s="177">
        <v>0</v>
      </c>
      <c r="AI322" s="177">
        <v>0</v>
      </c>
      <c r="AJ322" s="177">
        <v>0</v>
      </c>
      <c r="AK322" s="177">
        <v>0</v>
      </c>
      <c r="AL322" s="383">
        <v>2</v>
      </c>
      <c r="AM322" s="177">
        <v>0</v>
      </c>
      <c r="AN322" s="177">
        <v>0</v>
      </c>
      <c r="AO322" s="182">
        <v>0</v>
      </c>
      <c r="AP322" s="180"/>
      <c r="AQ322" s="180"/>
      <c r="AR322" s="180"/>
      <c r="AS322" s="180"/>
      <c r="AT322" s="180"/>
      <c r="AU322" s="180"/>
      <c r="AV322" s="180"/>
      <c r="AW322" s="180"/>
      <c r="AX322" s="180"/>
      <c r="AY322" s="180"/>
      <c r="AZ322" s="180"/>
      <c r="BA322" s="180"/>
      <c r="BB322" s="180"/>
      <c r="BC322" s="180"/>
      <c r="BD322" s="180"/>
      <c r="BE322" s="180"/>
      <c r="BF322" s="180"/>
      <c r="BG322" s="180"/>
      <c r="BH322" s="176">
        <f t="shared" si="38"/>
        <v>2</v>
      </c>
      <c r="BI322" s="176">
        <f t="shared" si="45"/>
        <v>16</v>
      </c>
      <c r="BJ322" s="182" t="str">
        <f t="shared" si="46"/>
        <v>2 - 16</v>
      </c>
      <c r="BK322" s="176">
        <f t="shared" si="47"/>
        <v>9</v>
      </c>
      <c r="BL322" s="176">
        <f t="shared" si="44"/>
        <v>2</v>
      </c>
      <c r="BM322" s="533"/>
      <c r="BN322" s="185">
        <v>28</v>
      </c>
      <c r="BO322" s="180">
        <v>2</v>
      </c>
      <c r="BP322" s="178">
        <f t="shared" si="48"/>
        <v>46</v>
      </c>
      <c r="BQ322" s="420" t="str">
        <f t="shared" si="49"/>
        <v>II</v>
      </c>
      <c r="BR322" s="185"/>
      <c r="BS322" s="212" t="s">
        <v>3967</v>
      </c>
    </row>
    <row r="323" spans="1:71" x14ac:dyDescent="0.2">
      <c r="A323" s="696">
        <v>321</v>
      </c>
      <c r="B323" s="286" t="s">
        <v>2227</v>
      </c>
      <c r="C323" s="286" t="s">
        <v>2228</v>
      </c>
      <c r="D323" s="258" t="s">
        <v>5497</v>
      </c>
      <c r="E323" s="736">
        <v>62</v>
      </c>
      <c r="F323" s="736">
        <v>20</v>
      </c>
      <c r="G323" s="737">
        <v>200</v>
      </c>
      <c r="H323" s="305" t="s">
        <v>1291</v>
      </c>
      <c r="I323" s="208" t="s">
        <v>635</v>
      </c>
      <c r="J323" s="280" t="s">
        <v>6558</v>
      </c>
      <c r="K323" s="191" t="s">
        <v>6782</v>
      </c>
      <c r="L323" s="427" t="s">
        <v>5490</v>
      </c>
      <c r="M323" s="686">
        <v>7.5</v>
      </c>
      <c r="N323" s="685" t="s">
        <v>15715</v>
      </c>
      <c r="O323" s="686">
        <v>310</v>
      </c>
      <c r="P323" s="427" t="s">
        <v>15818</v>
      </c>
      <c r="Q323" s="191">
        <v>5</v>
      </c>
      <c r="R323" s="180"/>
      <c r="S323" s="189">
        <v>5</v>
      </c>
      <c r="T323" s="189">
        <v>10</v>
      </c>
      <c r="U323" s="190">
        <v>2</v>
      </c>
      <c r="V323" s="190">
        <v>12</v>
      </c>
      <c r="W323" s="742">
        <v>9</v>
      </c>
      <c r="X323" s="184"/>
      <c r="Y323" s="184"/>
      <c r="Z323" s="184"/>
      <c r="AA323" s="184"/>
      <c r="AB323" s="220"/>
      <c r="AC323" s="183" t="s">
        <v>2011</v>
      </c>
      <c r="AD323" s="191" t="s">
        <v>5476</v>
      </c>
      <c r="AE323" s="191" t="s">
        <v>4250</v>
      </c>
      <c r="AF323" s="177">
        <v>0</v>
      </c>
      <c r="AG323" s="177">
        <v>0</v>
      </c>
      <c r="AH323" s="177">
        <v>0</v>
      </c>
      <c r="AI323" s="177">
        <v>0</v>
      </c>
      <c r="AJ323" s="177">
        <v>0</v>
      </c>
      <c r="AK323" s="177">
        <v>0</v>
      </c>
      <c r="AL323" s="383">
        <v>0</v>
      </c>
      <c r="AM323" s="177">
        <v>0</v>
      </c>
      <c r="AN323" s="177">
        <v>0</v>
      </c>
      <c r="AO323" s="195">
        <v>16</v>
      </c>
      <c r="AP323" s="187"/>
      <c r="AQ323" s="187"/>
      <c r="AR323" s="187"/>
      <c r="AS323" s="187"/>
      <c r="AT323" s="187"/>
      <c r="AU323" s="187"/>
      <c r="AV323" s="187"/>
      <c r="AW323" s="187"/>
      <c r="AX323" s="187"/>
      <c r="AY323" s="187"/>
      <c r="AZ323" s="187"/>
      <c r="BA323" s="187"/>
      <c r="BB323" s="187"/>
      <c r="BC323" s="187"/>
      <c r="BD323" s="187"/>
      <c r="BE323" s="187"/>
      <c r="BF323" s="187"/>
      <c r="BG323" s="187"/>
      <c r="BH323" s="176">
        <f t="shared" ref="BH323:BH386" si="50">IF(manualHD="",IF(COUNTA($AP323:$BG323)=0,IF(SUM($AG323:$AL323)/(0.01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3</v>
      </c>
      <c r="BI323" s="176">
        <f t="shared" si="45"/>
        <v>16</v>
      </c>
      <c r="BJ323" s="182">
        <f t="shared" si="46"/>
        <v>16</v>
      </c>
      <c r="BK323" s="176">
        <f t="shared" si="47"/>
        <v>16</v>
      </c>
      <c r="BL323" s="176">
        <f t="shared" si="44"/>
        <v>4</v>
      </c>
      <c r="BM323" s="533">
        <v>3</v>
      </c>
      <c r="BN323" s="187">
        <v>50</v>
      </c>
      <c r="BO323" s="187">
        <v>3</v>
      </c>
      <c r="BP323" s="178">
        <f t="shared" si="48"/>
        <v>98</v>
      </c>
      <c r="BQ323" s="420" t="str">
        <f t="shared" si="49"/>
        <v>II</v>
      </c>
      <c r="BR323" s="185"/>
      <c r="BS323" s="214" t="s">
        <v>9582</v>
      </c>
    </row>
    <row r="324" spans="1:71" x14ac:dyDescent="0.2">
      <c r="A324" s="697">
        <v>322</v>
      </c>
      <c r="B324" s="286" t="s">
        <v>2227</v>
      </c>
      <c r="C324" s="286" t="s">
        <v>2230</v>
      </c>
      <c r="D324" s="258" t="s">
        <v>5497</v>
      </c>
      <c r="E324" s="736">
        <v>145</v>
      </c>
      <c r="F324" s="736">
        <v>20</v>
      </c>
      <c r="G324" s="737">
        <v>200</v>
      </c>
      <c r="H324" s="305" t="s">
        <v>1291</v>
      </c>
      <c r="I324" s="208" t="s">
        <v>635</v>
      </c>
      <c r="J324" s="280" t="s">
        <v>5936</v>
      </c>
      <c r="K324" s="191" t="s">
        <v>6782</v>
      </c>
      <c r="L324" s="427" t="s">
        <v>5490</v>
      </c>
      <c r="M324" s="686">
        <v>7.5</v>
      </c>
      <c r="N324" s="685" t="s">
        <v>15715</v>
      </c>
      <c r="O324" s="686">
        <v>310</v>
      </c>
      <c r="P324" s="427" t="s">
        <v>15818</v>
      </c>
      <c r="Q324" s="191">
        <v>4</v>
      </c>
      <c r="R324" s="180"/>
      <c r="S324" s="189">
        <v>5</v>
      </c>
      <c r="T324" s="189">
        <v>10</v>
      </c>
      <c r="U324" s="190">
        <v>2</v>
      </c>
      <c r="V324" s="190">
        <v>12</v>
      </c>
      <c r="W324" s="742">
        <v>9</v>
      </c>
      <c r="X324" s="184"/>
      <c r="Y324" s="184"/>
      <c r="Z324" s="184"/>
      <c r="AA324" s="184"/>
      <c r="AB324" s="220"/>
      <c r="AC324" s="183" t="s">
        <v>2011</v>
      </c>
      <c r="AD324" s="191" t="s">
        <v>5476</v>
      </c>
      <c r="AE324" s="191" t="s">
        <v>4250</v>
      </c>
      <c r="AF324" s="177">
        <v>0</v>
      </c>
      <c r="AG324" s="177">
        <v>0</v>
      </c>
      <c r="AH324" s="177">
        <v>0</v>
      </c>
      <c r="AI324" s="177">
        <v>0</v>
      </c>
      <c r="AJ324" s="177">
        <v>0</v>
      </c>
      <c r="AK324" s="177">
        <v>0</v>
      </c>
      <c r="AL324" s="383">
        <v>0</v>
      </c>
      <c r="AM324" s="177">
        <v>0</v>
      </c>
      <c r="AN324" s="177">
        <v>0</v>
      </c>
      <c r="AO324" s="195">
        <v>20</v>
      </c>
      <c r="AP324" s="187"/>
      <c r="AQ324" s="187"/>
      <c r="AR324" s="187"/>
      <c r="AS324" s="187"/>
      <c r="AT324" s="187"/>
      <c r="AU324" s="187"/>
      <c r="AV324" s="187"/>
      <c r="AW324" s="187"/>
      <c r="AX324" s="187"/>
      <c r="AY324" s="187"/>
      <c r="AZ324" s="187"/>
      <c r="BA324" s="187"/>
      <c r="BB324" s="187"/>
      <c r="BC324" s="187"/>
      <c r="BD324" s="187"/>
      <c r="BE324" s="187"/>
      <c r="BF324" s="187"/>
      <c r="BG324" s="187"/>
      <c r="BH324" s="176">
        <f t="shared" si="50"/>
        <v>3</v>
      </c>
      <c r="BI324" s="176">
        <f t="shared" si="45"/>
        <v>16</v>
      </c>
      <c r="BJ324" s="182">
        <f t="shared" si="46"/>
        <v>20</v>
      </c>
      <c r="BK324" s="176">
        <f t="shared" si="47"/>
        <v>20</v>
      </c>
      <c r="BL324" s="176">
        <f t="shared" ref="BL324:BL387" si="51">IF(SUM(AP324:BG324)=0,AL324+ROUNDDOWN(AO324/4.5,0)+IF(AF324*1.5+AG324*2+AH324*2.5+AI324*3+AJ324*3.5+AK324*4+AO324&gt;3,1,0),MAX(AP324:BG324))</f>
        <v>5</v>
      </c>
      <c r="BM324" s="533">
        <v>3</v>
      </c>
      <c r="BN324" s="187">
        <v>50</v>
      </c>
      <c r="BO324" s="187">
        <v>3</v>
      </c>
      <c r="BP324" s="178">
        <f t="shared" si="48"/>
        <v>110</v>
      </c>
      <c r="BQ324" s="420" t="str">
        <f t="shared" si="49"/>
        <v>II</v>
      </c>
      <c r="BR324" s="185"/>
      <c r="BS324" s="214" t="s">
        <v>9582</v>
      </c>
    </row>
    <row r="325" spans="1:71" x14ac:dyDescent="0.2">
      <c r="A325" s="696">
        <v>323</v>
      </c>
      <c r="B325" s="286" t="s">
        <v>2227</v>
      </c>
      <c r="C325" s="286" t="s">
        <v>2229</v>
      </c>
      <c r="D325" s="258" t="s">
        <v>5497</v>
      </c>
      <c r="E325" s="736">
        <v>11</v>
      </c>
      <c r="F325" s="736">
        <v>20</v>
      </c>
      <c r="G325" s="737">
        <v>200</v>
      </c>
      <c r="H325" s="305" t="s">
        <v>1291</v>
      </c>
      <c r="I325" s="208" t="s">
        <v>635</v>
      </c>
      <c r="J325" s="280" t="s">
        <v>3313</v>
      </c>
      <c r="K325" s="191" t="s">
        <v>6782</v>
      </c>
      <c r="L325" s="427" t="s">
        <v>5490</v>
      </c>
      <c r="M325" s="686">
        <v>8</v>
      </c>
      <c r="N325" s="685" t="s">
        <v>15715</v>
      </c>
      <c r="O325" s="686">
        <v>375</v>
      </c>
      <c r="P325" s="427" t="s">
        <v>15818</v>
      </c>
      <c r="Q325" s="191">
        <v>3</v>
      </c>
      <c r="R325" s="180"/>
      <c r="S325" s="189">
        <v>5</v>
      </c>
      <c r="T325" s="189">
        <v>10</v>
      </c>
      <c r="U325" s="190">
        <v>2</v>
      </c>
      <c r="V325" s="190">
        <v>12</v>
      </c>
      <c r="W325" s="742">
        <v>9</v>
      </c>
      <c r="X325" s="184"/>
      <c r="Y325" s="184"/>
      <c r="Z325" s="184"/>
      <c r="AA325" s="184"/>
      <c r="AB325" s="220"/>
      <c r="AC325" s="183" t="s">
        <v>2011</v>
      </c>
      <c r="AD325" s="191" t="s">
        <v>5476</v>
      </c>
      <c r="AE325" s="191" t="s">
        <v>4250</v>
      </c>
      <c r="AF325" s="177">
        <v>0</v>
      </c>
      <c r="AG325" s="177">
        <v>0</v>
      </c>
      <c r="AH325" s="177">
        <v>0</v>
      </c>
      <c r="AI325" s="177">
        <v>0</v>
      </c>
      <c r="AJ325" s="177">
        <v>0</v>
      </c>
      <c r="AK325" s="177">
        <v>0</v>
      </c>
      <c r="AL325" s="382">
        <v>0</v>
      </c>
      <c r="AM325" s="177">
        <v>0</v>
      </c>
      <c r="AN325" s="177">
        <v>0</v>
      </c>
      <c r="AO325" s="195">
        <v>22</v>
      </c>
      <c r="AP325" s="187"/>
      <c r="AQ325" s="187"/>
      <c r="AR325" s="187"/>
      <c r="AS325" s="187"/>
      <c r="AT325" s="187"/>
      <c r="AU325" s="187"/>
      <c r="AV325" s="187"/>
      <c r="AW325" s="187"/>
      <c r="AX325" s="187"/>
      <c r="AY325" s="187"/>
      <c r="AZ325" s="187"/>
      <c r="BA325" s="187"/>
      <c r="BB325" s="187"/>
      <c r="BC325" s="187"/>
      <c r="BD325" s="187"/>
      <c r="BE325" s="187"/>
      <c r="BF325" s="187"/>
      <c r="BG325" s="187"/>
      <c r="BH325" s="176">
        <f t="shared" si="50"/>
        <v>4</v>
      </c>
      <c r="BI325" s="176">
        <f t="shared" si="45"/>
        <v>15</v>
      </c>
      <c r="BJ325" s="182">
        <f t="shared" si="46"/>
        <v>22</v>
      </c>
      <c r="BK325" s="176">
        <f t="shared" si="47"/>
        <v>22</v>
      </c>
      <c r="BL325" s="176">
        <f t="shared" si="51"/>
        <v>5</v>
      </c>
      <c r="BM325" s="533">
        <v>4</v>
      </c>
      <c r="BN325" s="185">
        <v>150</v>
      </c>
      <c r="BO325" s="180">
        <v>4</v>
      </c>
      <c r="BP325" s="178">
        <f t="shared" si="48"/>
        <v>238</v>
      </c>
      <c r="BQ325" s="420" t="str">
        <f t="shared" si="49"/>
        <v>III</v>
      </c>
      <c r="BR325" s="185"/>
      <c r="BS325" s="212" t="s">
        <v>9578</v>
      </c>
    </row>
    <row r="326" spans="1:71" x14ac:dyDescent="0.2">
      <c r="A326" s="696">
        <v>324</v>
      </c>
      <c r="B326" s="286" t="s">
        <v>2227</v>
      </c>
      <c r="C326" s="286" t="s">
        <v>7084</v>
      </c>
      <c r="D326" s="258" t="s">
        <v>5497</v>
      </c>
      <c r="E326" s="736">
        <v>31</v>
      </c>
      <c r="F326" s="736">
        <v>20</v>
      </c>
      <c r="G326" s="737">
        <v>200</v>
      </c>
      <c r="H326" s="305" t="s">
        <v>1291</v>
      </c>
      <c r="I326" s="208" t="s">
        <v>635</v>
      </c>
      <c r="J326" s="280" t="s">
        <v>6558</v>
      </c>
      <c r="K326" s="191" t="s">
        <v>6782</v>
      </c>
      <c r="L326" s="427" t="s">
        <v>5490</v>
      </c>
      <c r="M326" s="686">
        <v>7</v>
      </c>
      <c r="N326" s="685" t="s">
        <v>15715</v>
      </c>
      <c r="O326" s="686">
        <v>250</v>
      </c>
      <c r="P326" s="427" t="s">
        <v>15818</v>
      </c>
      <c r="Q326" s="191">
        <v>5</v>
      </c>
      <c r="R326" s="180"/>
      <c r="S326" s="189">
        <v>5</v>
      </c>
      <c r="T326" s="189">
        <v>10</v>
      </c>
      <c r="U326" s="190">
        <v>2</v>
      </c>
      <c r="V326" s="190">
        <v>12</v>
      </c>
      <c r="W326" s="742">
        <v>9</v>
      </c>
      <c r="X326" s="184"/>
      <c r="Y326" s="184"/>
      <c r="Z326" s="184"/>
      <c r="AA326" s="184"/>
      <c r="AB326" s="220"/>
      <c r="AC326" s="183" t="s">
        <v>435</v>
      </c>
      <c r="AD326" s="191" t="s">
        <v>5476</v>
      </c>
      <c r="AE326" s="191" t="s">
        <v>4250</v>
      </c>
      <c r="AF326" s="177">
        <v>0</v>
      </c>
      <c r="AG326" s="177">
        <v>0</v>
      </c>
      <c r="AH326" s="177">
        <v>0</v>
      </c>
      <c r="AI326" s="177">
        <v>0</v>
      </c>
      <c r="AJ326" s="177">
        <v>0</v>
      </c>
      <c r="AK326" s="177">
        <v>0</v>
      </c>
      <c r="AL326" s="382">
        <v>2</v>
      </c>
      <c r="AM326" s="177">
        <v>0</v>
      </c>
      <c r="AN326" s="177">
        <v>0</v>
      </c>
      <c r="AO326" s="182">
        <v>0</v>
      </c>
      <c r="AP326" s="180">
        <v>2</v>
      </c>
      <c r="AQ326" s="180"/>
      <c r="AR326" s="180"/>
      <c r="AS326" s="180"/>
      <c r="AT326" s="180"/>
      <c r="AU326" s="180"/>
      <c r="AV326" s="180"/>
      <c r="AW326" s="180"/>
      <c r="AX326" s="180"/>
      <c r="AY326" s="180"/>
      <c r="AZ326" s="180">
        <v>5</v>
      </c>
      <c r="BA326" s="180"/>
      <c r="BB326" s="180"/>
      <c r="BC326" s="180"/>
      <c r="BD326" s="180"/>
      <c r="BE326" s="180"/>
      <c r="BF326" s="180"/>
      <c r="BG326" s="180"/>
      <c r="BH326" s="176" t="str">
        <f t="shared" si="50"/>
        <v>class level</v>
      </c>
      <c r="BI326" s="176">
        <f t="shared" si="45"/>
        <v>15</v>
      </c>
      <c r="BJ326" s="182" t="str">
        <f t="shared" si="46"/>
        <v>6 - 32</v>
      </c>
      <c r="BK326" s="176">
        <f t="shared" si="47"/>
        <v>19</v>
      </c>
      <c r="BL326" s="176">
        <f t="shared" si="51"/>
        <v>5</v>
      </c>
      <c r="BM326" s="533"/>
      <c r="BN326" s="185">
        <v>110</v>
      </c>
      <c r="BO326" s="180">
        <v>4</v>
      </c>
      <c r="BP326" s="178">
        <f t="shared" si="48"/>
        <v>186</v>
      </c>
      <c r="BQ326" s="420" t="str">
        <f t="shared" si="49"/>
        <v>III</v>
      </c>
      <c r="BR326" s="185"/>
      <c r="BS326" s="464" t="s">
        <v>9614</v>
      </c>
    </row>
    <row r="327" spans="1:71" x14ac:dyDescent="0.2">
      <c r="A327" s="697">
        <v>325</v>
      </c>
      <c r="B327" s="286" t="s">
        <v>2227</v>
      </c>
      <c r="C327" s="286" t="s">
        <v>7083</v>
      </c>
      <c r="D327" s="258" t="s">
        <v>5497</v>
      </c>
      <c r="E327" s="736">
        <v>31</v>
      </c>
      <c r="F327" s="736">
        <v>20</v>
      </c>
      <c r="G327" s="737">
        <v>200</v>
      </c>
      <c r="H327" s="305" t="s">
        <v>1291</v>
      </c>
      <c r="I327" s="208" t="s">
        <v>635</v>
      </c>
      <c r="J327" s="280" t="s">
        <v>6558</v>
      </c>
      <c r="K327" s="191" t="s">
        <v>6782</v>
      </c>
      <c r="L327" s="427" t="s">
        <v>5490</v>
      </c>
      <c r="M327" s="686">
        <v>7</v>
      </c>
      <c r="N327" s="685" t="s">
        <v>15715</v>
      </c>
      <c r="O327" s="686">
        <v>250</v>
      </c>
      <c r="P327" s="427" t="s">
        <v>15818</v>
      </c>
      <c r="Q327" s="191">
        <v>5</v>
      </c>
      <c r="R327" s="180"/>
      <c r="S327" s="189">
        <v>5</v>
      </c>
      <c r="T327" s="189">
        <v>10</v>
      </c>
      <c r="U327" s="190">
        <v>2</v>
      </c>
      <c r="V327" s="190">
        <v>12</v>
      </c>
      <c r="W327" s="742">
        <v>9</v>
      </c>
      <c r="X327" s="184"/>
      <c r="Y327" s="184"/>
      <c r="Z327" s="184"/>
      <c r="AA327" s="184"/>
      <c r="AB327" s="220"/>
      <c r="AC327" s="183" t="s">
        <v>436</v>
      </c>
      <c r="AD327" s="191" t="s">
        <v>5476</v>
      </c>
      <c r="AE327" s="191" t="s">
        <v>4250</v>
      </c>
      <c r="AF327" s="177">
        <v>0</v>
      </c>
      <c r="AG327" s="177">
        <v>0</v>
      </c>
      <c r="AH327" s="177">
        <v>0</v>
      </c>
      <c r="AI327" s="177">
        <v>0</v>
      </c>
      <c r="AJ327" s="177">
        <v>0</v>
      </c>
      <c r="AK327" s="177">
        <v>0</v>
      </c>
      <c r="AL327" s="382">
        <v>2</v>
      </c>
      <c r="AM327" s="177">
        <v>0</v>
      </c>
      <c r="AN327" s="177">
        <v>0</v>
      </c>
      <c r="AO327" s="182">
        <v>0</v>
      </c>
      <c r="AP327" s="180">
        <v>2</v>
      </c>
      <c r="AQ327" s="180"/>
      <c r="AR327" s="180"/>
      <c r="AS327" s="180"/>
      <c r="AT327" s="180"/>
      <c r="AU327" s="180"/>
      <c r="AV327" s="180"/>
      <c r="AW327" s="180"/>
      <c r="AX327" s="180"/>
      <c r="AY327" s="180"/>
      <c r="AZ327" s="180">
        <v>5</v>
      </c>
      <c r="BA327" s="180"/>
      <c r="BB327" s="180"/>
      <c r="BC327" s="180"/>
      <c r="BD327" s="180"/>
      <c r="BE327" s="180"/>
      <c r="BF327" s="180"/>
      <c r="BG327" s="180">
        <v>2</v>
      </c>
      <c r="BH327" s="176" t="str">
        <f t="shared" si="50"/>
        <v>class level</v>
      </c>
      <c r="BI327" s="176">
        <f t="shared" si="45"/>
        <v>15</v>
      </c>
      <c r="BJ327" s="182" t="str">
        <f t="shared" si="46"/>
        <v>6 - 32</v>
      </c>
      <c r="BK327" s="176">
        <f t="shared" si="47"/>
        <v>19</v>
      </c>
      <c r="BL327" s="176">
        <f t="shared" si="51"/>
        <v>5</v>
      </c>
      <c r="BM327" s="533"/>
      <c r="BN327" s="185">
        <v>110</v>
      </c>
      <c r="BO327" s="180">
        <v>4</v>
      </c>
      <c r="BP327" s="178">
        <f t="shared" si="48"/>
        <v>186</v>
      </c>
      <c r="BQ327" s="420" t="str">
        <f t="shared" si="49"/>
        <v>III</v>
      </c>
      <c r="BR327" s="185"/>
      <c r="BS327" s="464" t="s">
        <v>9614</v>
      </c>
    </row>
    <row r="328" spans="1:71" ht="25.5" x14ac:dyDescent="0.2">
      <c r="A328" s="696">
        <v>326</v>
      </c>
      <c r="B328" s="286" t="s">
        <v>2227</v>
      </c>
      <c r="C328" s="286" t="s">
        <v>5583</v>
      </c>
      <c r="D328" s="258" t="s">
        <v>3865</v>
      </c>
      <c r="E328" s="736">
        <v>11</v>
      </c>
      <c r="F328" s="736">
        <v>2</v>
      </c>
      <c r="G328" s="737">
        <v>24</v>
      </c>
      <c r="H328" s="305" t="s">
        <v>3878</v>
      </c>
      <c r="I328" s="208" t="s">
        <v>5585</v>
      </c>
      <c r="J328" s="280" t="s">
        <v>5586</v>
      </c>
      <c r="K328" s="191" t="s">
        <v>3578</v>
      </c>
      <c r="L328" s="427" t="s">
        <v>3491</v>
      </c>
      <c r="M328" s="686">
        <v>6.5</v>
      </c>
      <c r="N328" s="685" t="s">
        <v>15715</v>
      </c>
      <c r="O328" s="686">
        <v>325</v>
      </c>
      <c r="P328" s="427" t="s">
        <v>15819</v>
      </c>
      <c r="Q328" s="179">
        <v>5</v>
      </c>
      <c r="R328" s="180"/>
      <c r="S328" s="191">
        <v>8</v>
      </c>
      <c r="T328" s="179">
        <v>10</v>
      </c>
      <c r="U328" s="189">
        <v>3</v>
      </c>
      <c r="V328" s="189">
        <v>12</v>
      </c>
      <c r="W328" s="742">
        <v>12</v>
      </c>
      <c r="X328" s="194"/>
      <c r="Y328" s="194"/>
      <c r="Z328" s="194"/>
      <c r="AA328" s="194"/>
      <c r="AB328" s="220"/>
      <c r="AC328" s="183" t="s">
        <v>2009</v>
      </c>
      <c r="AD328" s="191" t="s">
        <v>5476</v>
      </c>
      <c r="AE328" s="191" t="s">
        <v>4248</v>
      </c>
      <c r="AF328" s="177">
        <v>0</v>
      </c>
      <c r="AG328" s="177">
        <v>0</v>
      </c>
      <c r="AH328" s="177">
        <v>0</v>
      </c>
      <c r="AI328" s="177">
        <v>0</v>
      </c>
      <c r="AJ328" s="177">
        <v>0</v>
      </c>
      <c r="AK328" s="177">
        <v>0</v>
      </c>
      <c r="AL328" s="383">
        <v>2</v>
      </c>
      <c r="AM328" s="177">
        <v>0</v>
      </c>
      <c r="AN328" s="177">
        <v>0</v>
      </c>
      <c r="AO328" s="182">
        <v>3</v>
      </c>
      <c r="AP328" s="180"/>
      <c r="AQ328" s="180"/>
      <c r="AR328" s="180"/>
      <c r="AS328" s="180"/>
      <c r="AT328" s="180"/>
      <c r="AU328" s="180"/>
      <c r="AV328" s="180"/>
      <c r="AW328" s="180"/>
      <c r="AX328" s="180"/>
      <c r="AY328" s="180"/>
      <c r="AZ328" s="180"/>
      <c r="BA328" s="180"/>
      <c r="BB328" s="180"/>
      <c r="BC328" s="180"/>
      <c r="BD328" s="180"/>
      <c r="BE328" s="180"/>
      <c r="BF328" s="180"/>
      <c r="BG328" s="180"/>
      <c r="BH328" s="176">
        <f t="shared" si="50"/>
        <v>2</v>
      </c>
      <c r="BI328" s="176">
        <f t="shared" si="45"/>
        <v>16</v>
      </c>
      <c r="BJ328" s="182" t="str">
        <f t="shared" si="46"/>
        <v>5 - 19</v>
      </c>
      <c r="BK328" s="176">
        <f t="shared" si="47"/>
        <v>12</v>
      </c>
      <c r="BL328" s="176">
        <f t="shared" si="51"/>
        <v>2</v>
      </c>
      <c r="BM328" s="533"/>
      <c r="BN328" s="185">
        <v>35</v>
      </c>
      <c r="BO328" s="180">
        <v>3</v>
      </c>
      <c r="BP328" s="178">
        <f t="shared" si="48"/>
        <v>71</v>
      </c>
      <c r="BQ328" s="420" t="str">
        <f t="shared" si="49"/>
        <v>II</v>
      </c>
      <c r="BR328" s="185"/>
      <c r="BS328" s="213" t="s">
        <v>5882</v>
      </c>
    </row>
    <row r="329" spans="1:71" x14ac:dyDescent="0.2">
      <c r="A329" s="697">
        <v>327</v>
      </c>
      <c r="B329" s="286" t="s">
        <v>2227</v>
      </c>
      <c r="C329" s="286" t="s">
        <v>2074</v>
      </c>
      <c r="D329" s="258" t="s">
        <v>5497</v>
      </c>
      <c r="E329" s="736">
        <v>32</v>
      </c>
      <c r="F329" s="736">
        <v>2</v>
      </c>
      <c r="G329" s="737">
        <v>12</v>
      </c>
      <c r="H329" s="305" t="s">
        <v>3486</v>
      </c>
      <c r="I329" s="208" t="s">
        <v>3485</v>
      </c>
      <c r="J329" s="280" t="s">
        <v>6558</v>
      </c>
      <c r="K329" s="191" t="s">
        <v>4558</v>
      </c>
      <c r="L329" s="427" t="s">
        <v>3491</v>
      </c>
      <c r="M329" s="686">
        <v>5</v>
      </c>
      <c r="N329" s="685" t="s">
        <v>15710</v>
      </c>
      <c r="O329" s="686">
        <v>190</v>
      </c>
      <c r="P329" s="427" t="s">
        <v>15820</v>
      </c>
      <c r="Q329" s="191">
        <v>7</v>
      </c>
      <c r="R329" s="180"/>
      <c r="S329" s="191">
        <v>1</v>
      </c>
      <c r="T329" s="191">
        <v>1</v>
      </c>
      <c r="U329" s="179">
        <v>1</v>
      </c>
      <c r="V329" s="179">
        <v>1</v>
      </c>
      <c r="W329" s="742">
        <v>12</v>
      </c>
      <c r="X329" s="184"/>
      <c r="Y329" s="184"/>
      <c r="Z329" s="184"/>
      <c r="AA329" s="184"/>
      <c r="AB329" s="220"/>
      <c r="AC329" s="186"/>
      <c r="AD329" s="191" t="s">
        <v>7471</v>
      </c>
      <c r="AE329" s="191" t="s">
        <v>4247</v>
      </c>
      <c r="AF329" s="177">
        <v>0</v>
      </c>
      <c r="AG329" s="177">
        <v>0</v>
      </c>
      <c r="AH329" s="177">
        <v>0</v>
      </c>
      <c r="AI329" s="177">
        <v>0</v>
      </c>
      <c r="AJ329" s="177">
        <v>0</v>
      </c>
      <c r="AK329" s="177">
        <v>0</v>
      </c>
      <c r="AL329" s="383">
        <v>3</v>
      </c>
      <c r="AM329" s="177">
        <v>0</v>
      </c>
      <c r="AN329" s="177">
        <v>0</v>
      </c>
      <c r="AO329" s="182">
        <v>0</v>
      </c>
      <c r="AP329" s="180"/>
      <c r="AQ329" s="180"/>
      <c r="AR329" s="180"/>
      <c r="AS329" s="180"/>
      <c r="AT329" s="180"/>
      <c r="AU329" s="180"/>
      <c r="AV329" s="180"/>
      <c r="AW329" s="180"/>
      <c r="AX329" s="180"/>
      <c r="AY329" s="180"/>
      <c r="AZ329" s="180"/>
      <c r="BA329" s="180"/>
      <c r="BB329" s="180"/>
      <c r="BC329" s="180"/>
      <c r="BD329" s="180"/>
      <c r="BE329" s="180"/>
      <c r="BF329" s="180"/>
      <c r="BG329" s="180"/>
      <c r="BH329" s="176">
        <f t="shared" si="50"/>
        <v>3</v>
      </c>
      <c r="BI329" s="176">
        <f t="shared" si="45"/>
        <v>16</v>
      </c>
      <c r="BJ329" s="182" t="str">
        <f t="shared" si="46"/>
        <v>3 - 24</v>
      </c>
      <c r="BK329" s="176">
        <f t="shared" si="47"/>
        <v>14</v>
      </c>
      <c r="BL329" s="176">
        <f t="shared" si="51"/>
        <v>3</v>
      </c>
      <c r="BM329" s="533"/>
      <c r="BN329" s="185">
        <v>35</v>
      </c>
      <c r="BO329" s="180">
        <v>3</v>
      </c>
      <c r="BP329" s="178">
        <f t="shared" si="48"/>
        <v>77</v>
      </c>
      <c r="BQ329" s="420" t="str">
        <f t="shared" si="49"/>
        <v>II</v>
      </c>
      <c r="BR329" s="185"/>
      <c r="BS329" s="212" t="s">
        <v>3967</v>
      </c>
    </row>
    <row r="330" spans="1:71" ht="25.5" x14ac:dyDescent="0.2">
      <c r="A330" s="696">
        <v>328</v>
      </c>
      <c r="B330" s="286" t="s">
        <v>2227</v>
      </c>
      <c r="C330" s="286" t="s">
        <v>2075</v>
      </c>
      <c r="D330" s="258" t="s">
        <v>5497</v>
      </c>
      <c r="E330" s="736">
        <v>8</v>
      </c>
      <c r="F330" s="736">
        <v>2</v>
      </c>
      <c r="G330" s="737">
        <v>8</v>
      </c>
      <c r="H330" s="305" t="s">
        <v>3486</v>
      </c>
      <c r="I330" s="208" t="s">
        <v>3485</v>
      </c>
      <c r="J330" s="280" t="s">
        <v>5550</v>
      </c>
      <c r="K330" s="191" t="s">
        <v>1147</v>
      </c>
      <c r="L330" s="427" t="s">
        <v>5490</v>
      </c>
      <c r="M330" s="686">
        <v>9</v>
      </c>
      <c r="N330" s="685" t="s">
        <v>15710</v>
      </c>
      <c r="O330" s="686">
        <v>1100</v>
      </c>
      <c r="P330" s="427" t="s">
        <v>15821</v>
      </c>
      <c r="Q330" s="191">
        <v>7</v>
      </c>
      <c r="R330" s="180"/>
      <c r="S330" s="191">
        <v>1</v>
      </c>
      <c r="T330" s="191">
        <v>1</v>
      </c>
      <c r="U330" s="179">
        <v>1</v>
      </c>
      <c r="V330" s="179">
        <v>1</v>
      </c>
      <c r="W330" s="742">
        <v>12</v>
      </c>
      <c r="X330" s="184"/>
      <c r="Y330" s="184"/>
      <c r="Z330" s="184"/>
      <c r="AA330" s="184"/>
      <c r="AB330" s="220"/>
      <c r="AC330" s="186"/>
      <c r="AD330" s="191" t="s">
        <v>7471</v>
      </c>
      <c r="AE330" s="191" t="s">
        <v>4247</v>
      </c>
      <c r="AF330" s="177">
        <v>0</v>
      </c>
      <c r="AG330" s="177">
        <v>0</v>
      </c>
      <c r="AH330" s="177">
        <v>0</v>
      </c>
      <c r="AI330" s="177">
        <v>0</v>
      </c>
      <c r="AJ330" s="177">
        <v>0</v>
      </c>
      <c r="AK330" s="177">
        <v>0</v>
      </c>
      <c r="AL330" s="383">
        <v>5</v>
      </c>
      <c r="AM330" s="177">
        <v>0</v>
      </c>
      <c r="AN330" s="177">
        <v>0</v>
      </c>
      <c r="AO330" s="182">
        <v>0</v>
      </c>
      <c r="AP330" s="180"/>
      <c r="AQ330" s="180"/>
      <c r="AR330" s="180"/>
      <c r="AS330" s="180"/>
      <c r="AT330" s="180"/>
      <c r="AU330" s="180"/>
      <c r="AV330" s="180"/>
      <c r="AW330" s="180"/>
      <c r="AX330" s="180"/>
      <c r="AY330" s="180"/>
      <c r="AZ330" s="180"/>
      <c r="BA330" s="180"/>
      <c r="BB330" s="180"/>
      <c r="BC330" s="180"/>
      <c r="BD330" s="180"/>
      <c r="BE330" s="180"/>
      <c r="BF330" s="180"/>
      <c r="BG330" s="180"/>
      <c r="BH330" s="176">
        <f t="shared" si="50"/>
        <v>5</v>
      </c>
      <c r="BI330" s="176">
        <f t="shared" si="45"/>
        <v>15</v>
      </c>
      <c r="BJ330" s="182" t="str">
        <f t="shared" si="46"/>
        <v>5 - 40</v>
      </c>
      <c r="BK330" s="176">
        <f t="shared" si="47"/>
        <v>23</v>
      </c>
      <c r="BL330" s="176">
        <f t="shared" si="51"/>
        <v>5</v>
      </c>
      <c r="BM330" s="533"/>
      <c r="BN330" s="185">
        <v>90</v>
      </c>
      <c r="BO330" s="180">
        <v>5</v>
      </c>
      <c r="BP330" s="178">
        <f t="shared" si="48"/>
        <v>205</v>
      </c>
      <c r="BQ330" s="420" t="str">
        <f t="shared" si="49"/>
        <v>III</v>
      </c>
      <c r="BR330" s="185"/>
      <c r="BS330" s="212" t="s">
        <v>3967</v>
      </c>
    </row>
    <row r="331" spans="1:71" ht="25.5" x14ac:dyDescent="0.2">
      <c r="A331" s="696">
        <v>329</v>
      </c>
      <c r="B331" s="286" t="s">
        <v>4352</v>
      </c>
      <c r="C331" s="286" t="s">
        <v>4352</v>
      </c>
      <c r="D331" s="258" t="s">
        <v>5497</v>
      </c>
      <c r="E331" s="736">
        <v>36853974975</v>
      </c>
      <c r="F331" s="736">
        <v>40</v>
      </c>
      <c r="G331" s="737">
        <v>400</v>
      </c>
      <c r="H331" s="305" t="s">
        <v>7352</v>
      </c>
      <c r="I331" s="208" t="s">
        <v>635</v>
      </c>
      <c r="J331" s="280" t="s">
        <v>6551</v>
      </c>
      <c r="K331" s="191" t="s">
        <v>5603</v>
      </c>
      <c r="L331" s="427" t="s">
        <v>3489</v>
      </c>
      <c r="M331" s="686">
        <v>3.5</v>
      </c>
      <c r="N331" s="685" t="s">
        <v>15715</v>
      </c>
      <c r="O331" s="686">
        <v>80</v>
      </c>
      <c r="P331" s="191"/>
      <c r="Q331" s="191">
        <v>5</v>
      </c>
      <c r="R331" s="180"/>
      <c r="S331" s="190">
        <v>11</v>
      </c>
      <c r="T331" s="190">
        <v>12</v>
      </c>
      <c r="U331" s="190">
        <v>4</v>
      </c>
      <c r="V331" s="190">
        <v>16</v>
      </c>
      <c r="W331" s="742">
        <v>6</v>
      </c>
      <c r="X331" s="184"/>
      <c r="Y331" s="184"/>
      <c r="Z331" s="184"/>
      <c r="AA331" s="184"/>
      <c r="AB331" s="220"/>
      <c r="AC331" s="183" t="s">
        <v>8061</v>
      </c>
      <c r="AD331" s="191" t="s">
        <v>6150</v>
      </c>
      <c r="AE331" s="191" t="s">
        <v>8062</v>
      </c>
      <c r="AF331" s="177">
        <v>0</v>
      </c>
      <c r="AG331" s="177">
        <v>0</v>
      </c>
      <c r="AH331" s="177">
        <v>0</v>
      </c>
      <c r="AI331" s="177">
        <v>0</v>
      </c>
      <c r="AJ331" s="177">
        <v>0</v>
      </c>
      <c r="AK331" s="177">
        <v>0</v>
      </c>
      <c r="AL331" s="384">
        <v>1</v>
      </c>
      <c r="AM331" s="177">
        <v>0</v>
      </c>
      <c r="AN331" s="177">
        <v>0</v>
      </c>
      <c r="AO331" s="195">
        <v>0</v>
      </c>
      <c r="AP331" s="187"/>
      <c r="AQ331" s="187"/>
      <c r="AR331" s="187"/>
      <c r="AS331" s="187"/>
      <c r="AT331" s="187"/>
      <c r="AU331" s="187"/>
      <c r="AV331" s="187"/>
      <c r="AW331" s="187"/>
      <c r="AX331" s="187"/>
      <c r="AY331" s="187"/>
      <c r="AZ331" s="187"/>
      <c r="BA331" s="187"/>
      <c r="BB331" s="187"/>
      <c r="BC331" s="187"/>
      <c r="BD331" s="187"/>
      <c r="BE331" s="187"/>
      <c r="BF331" s="187"/>
      <c r="BG331" s="187"/>
      <c r="BH331" s="176">
        <f t="shared" si="50"/>
        <v>1</v>
      </c>
      <c r="BI331" s="176">
        <f t="shared" si="45"/>
        <v>19</v>
      </c>
      <c r="BJ331" s="182" t="str">
        <f t="shared" si="46"/>
        <v>1 - 8</v>
      </c>
      <c r="BK331" s="176">
        <f t="shared" si="47"/>
        <v>5</v>
      </c>
      <c r="BL331" s="176">
        <f t="shared" si="51"/>
        <v>1</v>
      </c>
      <c r="BM331" s="533"/>
      <c r="BN331" s="187">
        <v>28</v>
      </c>
      <c r="BO331" s="187">
        <v>2</v>
      </c>
      <c r="BP331" s="178">
        <f t="shared" si="48"/>
        <v>38</v>
      </c>
      <c r="BQ331" s="420" t="str">
        <f t="shared" si="49"/>
        <v>II</v>
      </c>
      <c r="BR331" s="187"/>
      <c r="BS331" s="464" t="s">
        <v>9582</v>
      </c>
    </row>
    <row r="332" spans="1:71" ht="25.5" x14ac:dyDescent="0.2">
      <c r="A332" s="697">
        <v>330</v>
      </c>
      <c r="B332" s="286" t="s">
        <v>4352</v>
      </c>
      <c r="C332" s="286" t="s">
        <v>7088</v>
      </c>
      <c r="D332" s="258" t="s">
        <v>5497</v>
      </c>
      <c r="E332" s="736">
        <v>83727235</v>
      </c>
      <c r="F332" s="736">
        <v>40</v>
      </c>
      <c r="G332" s="737">
        <v>400</v>
      </c>
      <c r="H332" s="305" t="s">
        <v>7352</v>
      </c>
      <c r="I332" s="208" t="s">
        <v>635</v>
      </c>
      <c r="J332" s="280" t="s">
        <v>6551</v>
      </c>
      <c r="K332" s="191" t="s">
        <v>5603</v>
      </c>
      <c r="L332" s="427" t="s">
        <v>3489</v>
      </c>
      <c r="M332" s="686">
        <v>3.5</v>
      </c>
      <c r="N332" s="685" t="s">
        <v>15715</v>
      </c>
      <c r="O332" s="686">
        <v>80</v>
      </c>
      <c r="P332" s="191"/>
      <c r="Q332" s="191">
        <v>5</v>
      </c>
      <c r="R332" s="180"/>
      <c r="S332" s="190">
        <v>11</v>
      </c>
      <c r="T332" s="190">
        <v>12</v>
      </c>
      <c r="U332" s="190">
        <v>4</v>
      </c>
      <c r="V332" s="190">
        <v>16</v>
      </c>
      <c r="W332" s="742">
        <v>6</v>
      </c>
      <c r="X332" s="184"/>
      <c r="Y332" s="184"/>
      <c r="Z332" s="184"/>
      <c r="AA332" s="184"/>
      <c r="AB332" s="220"/>
      <c r="AC332" s="183" t="s">
        <v>8063</v>
      </c>
      <c r="AD332" s="191" t="s">
        <v>6150</v>
      </c>
      <c r="AE332" s="191" t="s">
        <v>8062</v>
      </c>
      <c r="AF332" s="177">
        <v>0</v>
      </c>
      <c r="AG332" s="177">
        <v>0</v>
      </c>
      <c r="AH332" s="177">
        <v>0</v>
      </c>
      <c r="AI332" s="177">
        <v>0</v>
      </c>
      <c r="AJ332" s="177">
        <v>0</v>
      </c>
      <c r="AK332" s="177">
        <v>0</v>
      </c>
      <c r="AL332" s="383">
        <v>0</v>
      </c>
      <c r="AM332" s="431">
        <v>3</v>
      </c>
      <c r="AN332" s="177">
        <v>0</v>
      </c>
      <c r="AO332" s="195">
        <v>0</v>
      </c>
      <c r="AP332" s="187"/>
      <c r="AQ332" s="187">
        <v>3</v>
      </c>
      <c r="AR332" s="187"/>
      <c r="AS332" s="187"/>
      <c r="AT332" s="187"/>
      <c r="AU332" s="187"/>
      <c r="AV332" s="187"/>
      <c r="AW332" s="187"/>
      <c r="AX332" s="187"/>
      <c r="AY332" s="187"/>
      <c r="AZ332" s="187"/>
      <c r="BA332" s="187"/>
      <c r="BB332" s="187"/>
      <c r="BC332" s="187"/>
      <c r="BD332" s="187"/>
      <c r="BE332" s="187"/>
      <c r="BF332" s="187"/>
      <c r="BG332" s="187"/>
      <c r="BH332" s="176" t="str">
        <f t="shared" si="50"/>
        <v>class level</v>
      </c>
      <c r="BI332" s="176">
        <f t="shared" si="45"/>
        <v>18</v>
      </c>
      <c r="BJ332" s="182" t="str">
        <f t="shared" si="46"/>
        <v>3 - 30</v>
      </c>
      <c r="BK332" s="176">
        <f t="shared" si="47"/>
        <v>17</v>
      </c>
      <c r="BL332" s="176">
        <f t="shared" si="51"/>
        <v>3</v>
      </c>
      <c r="BM332" s="533"/>
      <c r="BN332" s="187">
        <v>85</v>
      </c>
      <c r="BO332" s="187">
        <v>4</v>
      </c>
      <c r="BP332" s="178">
        <f t="shared" si="48"/>
        <v>153</v>
      </c>
      <c r="BQ332" s="420" t="str">
        <f t="shared" si="49"/>
        <v>III</v>
      </c>
      <c r="BR332" s="187"/>
      <c r="BS332" s="464" t="s">
        <v>9556</v>
      </c>
    </row>
    <row r="333" spans="1:71" ht="25.5" x14ac:dyDescent="0.2">
      <c r="A333" s="696">
        <v>331</v>
      </c>
      <c r="B333" s="286" t="s">
        <v>4352</v>
      </c>
      <c r="C333" s="286" t="s">
        <v>7089</v>
      </c>
      <c r="D333" s="258" t="s">
        <v>5497</v>
      </c>
      <c r="E333" s="736">
        <v>83727236</v>
      </c>
      <c r="F333" s="736">
        <v>40</v>
      </c>
      <c r="G333" s="737">
        <v>400</v>
      </c>
      <c r="H333" s="305" t="s">
        <v>7352</v>
      </c>
      <c r="I333" s="208" t="s">
        <v>635</v>
      </c>
      <c r="J333" s="280" t="s">
        <v>6551</v>
      </c>
      <c r="K333" s="191" t="s">
        <v>5603</v>
      </c>
      <c r="L333" s="427" t="s">
        <v>3489</v>
      </c>
      <c r="M333" s="686">
        <v>3.5</v>
      </c>
      <c r="N333" s="685" t="s">
        <v>15715</v>
      </c>
      <c r="O333" s="686">
        <v>80</v>
      </c>
      <c r="P333" s="191"/>
      <c r="Q333" s="191">
        <v>5</v>
      </c>
      <c r="R333" s="180"/>
      <c r="S333" s="190">
        <v>11</v>
      </c>
      <c r="T333" s="190">
        <v>12</v>
      </c>
      <c r="U333" s="190">
        <v>4</v>
      </c>
      <c r="V333" s="190">
        <v>16</v>
      </c>
      <c r="W333" s="742">
        <v>6</v>
      </c>
      <c r="X333" s="184"/>
      <c r="Y333" s="184"/>
      <c r="Z333" s="184"/>
      <c r="AA333" s="184"/>
      <c r="AB333" s="220"/>
      <c r="AC333" s="183" t="s">
        <v>8064</v>
      </c>
      <c r="AD333" s="191" t="s">
        <v>6150</v>
      </c>
      <c r="AE333" s="191" t="s">
        <v>8062</v>
      </c>
      <c r="AF333" s="177">
        <v>0</v>
      </c>
      <c r="AG333" s="177">
        <v>0</v>
      </c>
      <c r="AH333" s="177">
        <v>0</v>
      </c>
      <c r="AI333" s="177">
        <v>0</v>
      </c>
      <c r="AJ333" s="177">
        <v>0</v>
      </c>
      <c r="AK333" s="177">
        <v>0</v>
      </c>
      <c r="AL333" s="383">
        <v>0</v>
      </c>
      <c r="AM333" s="431">
        <v>5</v>
      </c>
      <c r="AN333" s="177">
        <v>0</v>
      </c>
      <c r="AO333" s="195">
        <v>0</v>
      </c>
      <c r="AP333" s="187"/>
      <c r="AQ333" s="187">
        <v>5</v>
      </c>
      <c r="AR333" s="187"/>
      <c r="AS333" s="187"/>
      <c r="AT333" s="187"/>
      <c r="AU333" s="187"/>
      <c r="AV333" s="187"/>
      <c r="AW333" s="187"/>
      <c r="AX333" s="187"/>
      <c r="AY333" s="187"/>
      <c r="AZ333" s="187"/>
      <c r="BA333" s="187"/>
      <c r="BB333" s="187"/>
      <c r="BC333" s="187"/>
      <c r="BD333" s="187"/>
      <c r="BE333" s="187"/>
      <c r="BF333" s="187"/>
      <c r="BG333" s="187"/>
      <c r="BH333" s="176" t="str">
        <f t="shared" si="50"/>
        <v>class level</v>
      </c>
      <c r="BI333" s="176">
        <f t="shared" si="45"/>
        <v>16</v>
      </c>
      <c r="BJ333" s="182" t="str">
        <f t="shared" si="46"/>
        <v>5 - 50</v>
      </c>
      <c r="BK333" s="176">
        <f t="shared" si="47"/>
        <v>28</v>
      </c>
      <c r="BL333" s="176">
        <f t="shared" si="51"/>
        <v>5</v>
      </c>
      <c r="BM333" s="533"/>
      <c r="BN333" s="187">
        <v>225</v>
      </c>
      <c r="BO333" s="187">
        <v>6</v>
      </c>
      <c r="BP333" s="178">
        <f t="shared" si="48"/>
        <v>393</v>
      </c>
      <c r="BQ333" s="420" t="str">
        <f t="shared" si="49"/>
        <v>IV</v>
      </c>
      <c r="BR333" s="187"/>
      <c r="BS333" s="464" t="s">
        <v>9556</v>
      </c>
    </row>
    <row r="334" spans="1:71" ht="25.5" x14ac:dyDescent="0.2">
      <c r="A334" s="697">
        <v>332</v>
      </c>
      <c r="B334" s="286" t="s">
        <v>4352</v>
      </c>
      <c r="C334" s="286" t="s">
        <v>7090</v>
      </c>
      <c r="D334" s="258" t="s">
        <v>5497</v>
      </c>
      <c r="E334" s="736">
        <v>489270552.33333302</v>
      </c>
      <c r="F334" s="736">
        <v>40</v>
      </c>
      <c r="G334" s="737">
        <v>400</v>
      </c>
      <c r="H334" s="305" t="s">
        <v>7352</v>
      </c>
      <c r="I334" s="208" t="s">
        <v>635</v>
      </c>
      <c r="J334" s="280" t="s">
        <v>6551</v>
      </c>
      <c r="K334" s="191" t="s">
        <v>5603</v>
      </c>
      <c r="L334" s="427" t="s">
        <v>3489</v>
      </c>
      <c r="M334" s="686">
        <v>3.5</v>
      </c>
      <c r="N334" s="685" t="s">
        <v>15715</v>
      </c>
      <c r="O334" s="686">
        <v>80</v>
      </c>
      <c r="P334" s="191"/>
      <c r="Q334" s="191">
        <v>5</v>
      </c>
      <c r="R334" s="180"/>
      <c r="S334" s="190">
        <v>11</v>
      </c>
      <c r="T334" s="190">
        <v>12</v>
      </c>
      <c r="U334" s="190">
        <v>4</v>
      </c>
      <c r="V334" s="190">
        <v>16</v>
      </c>
      <c r="W334" s="742">
        <v>6</v>
      </c>
      <c r="X334" s="184"/>
      <c r="Y334" s="184"/>
      <c r="Z334" s="184"/>
      <c r="AA334" s="184"/>
      <c r="AB334" s="220"/>
      <c r="AC334" s="183" t="s">
        <v>8042</v>
      </c>
      <c r="AD334" s="191" t="s">
        <v>6150</v>
      </c>
      <c r="AE334" s="191" t="s">
        <v>8062</v>
      </c>
      <c r="AF334" s="177">
        <v>0</v>
      </c>
      <c r="AG334" s="177">
        <v>0</v>
      </c>
      <c r="AH334" s="177">
        <v>0</v>
      </c>
      <c r="AI334" s="177">
        <v>0</v>
      </c>
      <c r="AJ334" s="177">
        <v>0</v>
      </c>
      <c r="AK334" s="177">
        <v>0</v>
      </c>
      <c r="AL334" s="382">
        <v>0</v>
      </c>
      <c r="AM334" s="461">
        <v>2</v>
      </c>
      <c r="AN334" s="177">
        <v>0</v>
      </c>
      <c r="AO334" s="195">
        <v>0</v>
      </c>
      <c r="AP334" s="187"/>
      <c r="AQ334" s="187">
        <v>2</v>
      </c>
      <c r="AR334" s="187"/>
      <c r="AS334" s="187"/>
      <c r="AT334" s="187"/>
      <c r="AU334" s="187"/>
      <c r="AV334" s="187"/>
      <c r="AW334" s="187"/>
      <c r="AX334" s="187"/>
      <c r="AY334" s="187"/>
      <c r="AZ334" s="187"/>
      <c r="BA334" s="187"/>
      <c r="BB334" s="187"/>
      <c r="BC334" s="187"/>
      <c r="BD334" s="187"/>
      <c r="BE334" s="187"/>
      <c r="BF334" s="187"/>
      <c r="BG334" s="187"/>
      <c r="BH334" s="176" t="str">
        <f t="shared" si="50"/>
        <v>class level</v>
      </c>
      <c r="BI334" s="176">
        <f t="shared" si="45"/>
        <v>20</v>
      </c>
      <c r="BJ334" s="182" t="str">
        <f t="shared" si="46"/>
        <v>2 - 20</v>
      </c>
      <c r="BK334" s="176">
        <f t="shared" si="47"/>
        <v>11</v>
      </c>
      <c r="BL334" s="176">
        <f t="shared" si="51"/>
        <v>2</v>
      </c>
      <c r="BM334" s="533"/>
      <c r="BN334" s="187">
        <v>50</v>
      </c>
      <c r="BO334" s="187">
        <v>3</v>
      </c>
      <c r="BP334" s="178">
        <f t="shared" si="48"/>
        <v>83</v>
      </c>
      <c r="BQ334" s="420" t="str">
        <f t="shared" si="49"/>
        <v>II</v>
      </c>
      <c r="BR334" s="187"/>
      <c r="BS334" s="464" t="s">
        <v>9556</v>
      </c>
    </row>
    <row r="335" spans="1:71" ht="25.5" x14ac:dyDescent="0.2">
      <c r="A335" s="696">
        <v>333</v>
      </c>
      <c r="B335" s="286" t="s">
        <v>4352</v>
      </c>
      <c r="C335" s="286" t="s">
        <v>7091</v>
      </c>
      <c r="D335" s="258" t="s">
        <v>5497</v>
      </c>
      <c r="E335" s="736">
        <v>489270552.33333302</v>
      </c>
      <c r="F335" s="736">
        <v>40</v>
      </c>
      <c r="G335" s="737">
        <v>400</v>
      </c>
      <c r="H335" s="305" t="s">
        <v>7352</v>
      </c>
      <c r="I335" s="208" t="s">
        <v>635</v>
      </c>
      <c r="J335" s="280" t="s">
        <v>6551</v>
      </c>
      <c r="K335" s="191" t="s">
        <v>5603</v>
      </c>
      <c r="L335" s="427" t="s">
        <v>3489</v>
      </c>
      <c r="M335" s="686">
        <v>3.5</v>
      </c>
      <c r="N335" s="685" t="s">
        <v>15715</v>
      </c>
      <c r="O335" s="686">
        <v>80</v>
      </c>
      <c r="P335" s="191"/>
      <c r="Q335" s="191">
        <v>5</v>
      </c>
      <c r="R335" s="180"/>
      <c r="S335" s="190">
        <v>11</v>
      </c>
      <c r="T335" s="190">
        <v>12</v>
      </c>
      <c r="U335" s="190">
        <v>4</v>
      </c>
      <c r="V335" s="190">
        <v>16</v>
      </c>
      <c r="W335" s="742">
        <v>6</v>
      </c>
      <c r="X335" s="184"/>
      <c r="Y335" s="184"/>
      <c r="Z335" s="184"/>
      <c r="AA335" s="184"/>
      <c r="AB335" s="220"/>
      <c r="AC335" s="183" t="s">
        <v>8063</v>
      </c>
      <c r="AD335" s="191" t="s">
        <v>6150</v>
      </c>
      <c r="AE335" s="191" t="s">
        <v>8062</v>
      </c>
      <c r="AF335" s="177">
        <v>0</v>
      </c>
      <c r="AG335" s="177">
        <v>0</v>
      </c>
      <c r="AH335" s="177">
        <v>0</v>
      </c>
      <c r="AI335" s="177">
        <v>0</v>
      </c>
      <c r="AJ335" s="177">
        <v>0</v>
      </c>
      <c r="AK335" s="177">
        <v>0</v>
      </c>
      <c r="AL335" s="382">
        <v>0</v>
      </c>
      <c r="AM335" s="461">
        <v>3</v>
      </c>
      <c r="AN335" s="177">
        <v>0</v>
      </c>
      <c r="AO335" s="195">
        <v>0</v>
      </c>
      <c r="AP335" s="187"/>
      <c r="AQ335" s="187">
        <v>3</v>
      </c>
      <c r="AR335" s="187"/>
      <c r="AS335" s="187"/>
      <c r="AT335" s="187"/>
      <c r="AU335" s="187"/>
      <c r="AV335" s="187"/>
      <c r="AW335" s="187"/>
      <c r="AX335" s="187"/>
      <c r="AY335" s="187"/>
      <c r="AZ335" s="187"/>
      <c r="BA335" s="187"/>
      <c r="BB335" s="187"/>
      <c r="BC335" s="187"/>
      <c r="BD335" s="187"/>
      <c r="BE335" s="187"/>
      <c r="BF335" s="187"/>
      <c r="BG335" s="187"/>
      <c r="BH335" s="176" t="str">
        <f t="shared" si="50"/>
        <v>class level</v>
      </c>
      <c r="BI335" s="176">
        <f t="shared" si="45"/>
        <v>18</v>
      </c>
      <c r="BJ335" s="182" t="str">
        <f t="shared" si="46"/>
        <v>3 - 30</v>
      </c>
      <c r="BK335" s="176">
        <f t="shared" si="47"/>
        <v>17</v>
      </c>
      <c r="BL335" s="176">
        <f t="shared" si="51"/>
        <v>3</v>
      </c>
      <c r="BM335" s="533"/>
      <c r="BN335" s="187">
        <v>85</v>
      </c>
      <c r="BO335" s="187">
        <v>4</v>
      </c>
      <c r="BP335" s="178">
        <f t="shared" si="48"/>
        <v>153</v>
      </c>
      <c r="BQ335" s="420" t="str">
        <f t="shared" si="49"/>
        <v>III</v>
      </c>
      <c r="BR335" s="187"/>
      <c r="BS335" s="464" t="s">
        <v>9556</v>
      </c>
    </row>
    <row r="336" spans="1:71" ht="25.5" x14ac:dyDescent="0.2">
      <c r="A336" s="696">
        <v>334</v>
      </c>
      <c r="B336" s="286" t="s">
        <v>4352</v>
      </c>
      <c r="C336" s="286" t="s">
        <v>7095</v>
      </c>
      <c r="D336" s="258" t="s">
        <v>5497</v>
      </c>
      <c r="E336" s="736">
        <v>279872967.33333302</v>
      </c>
      <c r="F336" s="736">
        <v>40</v>
      </c>
      <c r="G336" s="737">
        <v>400</v>
      </c>
      <c r="H336" s="305" t="s">
        <v>7352</v>
      </c>
      <c r="I336" s="208" t="s">
        <v>635</v>
      </c>
      <c r="J336" s="280" t="s">
        <v>6551</v>
      </c>
      <c r="K336" s="191" t="s">
        <v>5603</v>
      </c>
      <c r="L336" s="427" t="s">
        <v>3489</v>
      </c>
      <c r="M336" s="686">
        <v>3.5</v>
      </c>
      <c r="N336" s="685" t="s">
        <v>15715</v>
      </c>
      <c r="O336" s="686">
        <v>80</v>
      </c>
      <c r="P336" s="191"/>
      <c r="Q336" s="191">
        <v>5</v>
      </c>
      <c r="R336" s="180"/>
      <c r="S336" s="190">
        <v>11</v>
      </c>
      <c r="T336" s="190">
        <v>12</v>
      </c>
      <c r="U336" s="190">
        <v>4</v>
      </c>
      <c r="V336" s="190">
        <v>16</v>
      </c>
      <c r="W336" s="742">
        <v>6</v>
      </c>
      <c r="X336" s="184"/>
      <c r="Y336" s="184"/>
      <c r="Z336" s="184"/>
      <c r="AA336" s="184"/>
      <c r="AB336" s="220"/>
      <c r="AC336" s="183" t="s">
        <v>8043</v>
      </c>
      <c r="AD336" s="191" t="s">
        <v>6150</v>
      </c>
      <c r="AE336" s="191" t="s">
        <v>8062</v>
      </c>
      <c r="AF336" s="177">
        <v>0</v>
      </c>
      <c r="AG336" s="177">
        <v>0</v>
      </c>
      <c r="AH336" s="177">
        <v>0</v>
      </c>
      <c r="AI336" s="177">
        <v>0</v>
      </c>
      <c r="AJ336" s="177">
        <v>0</v>
      </c>
      <c r="AK336" s="177">
        <v>0</v>
      </c>
      <c r="AL336" s="382">
        <v>0</v>
      </c>
      <c r="AM336" s="461">
        <v>4</v>
      </c>
      <c r="AN336" s="177">
        <v>0</v>
      </c>
      <c r="AO336" s="195">
        <v>0</v>
      </c>
      <c r="AP336" s="187"/>
      <c r="AQ336" s="187">
        <v>4</v>
      </c>
      <c r="AR336" s="187"/>
      <c r="AS336" s="187"/>
      <c r="AT336" s="187"/>
      <c r="AU336" s="187"/>
      <c r="AV336" s="187"/>
      <c r="AW336" s="187"/>
      <c r="AX336" s="187"/>
      <c r="AY336" s="187"/>
      <c r="AZ336" s="187"/>
      <c r="BA336" s="187"/>
      <c r="BB336" s="187"/>
      <c r="BC336" s="187"/>
      <c r="BD336" s="187"/>
      <c r="BE336" s="187"/>
      <c r="BF336" s="187"/>
      <c r="BG336" s="187"/>
      <c r="BH336" s="176" t="str">
        <f t="shared" si="50"/>
        <v>class level</v>
      </c>
      <c r="BI336" s="176">
        <f t="shared" si="45"/>
        <v>18</v>
      </c>
      <c r="BJ336" s="182" t="str">
        <f t="shared" si="46"/>
        <v>4 - 40</v>
      </c>
      <c r="BK336" s="176">
        <f t="shared" si="47"/>
        <v>22</v>
      </c>
      <c r="BL336" s="176">
        <f t="shared" si="51"/>
        <v>4</v>
      </c>
      <c r="BM336" s="533"/>
      <c r="BN336" s="187">
        <v>130</v>
      </c>
      <c r="BO336" s="187">
        <v>5</v>
      </c>
      <c r="BP336" s="178">
        <f t="shared" si="48"/>
        <v>240</v>
      </c>
      <c r="BQ336" s="420" t="str">
        <f t="shared" si="49"/>
        <v>III</v>
      </c>
      <c r="BR336" s="187"/>
      <c r="BS336" s="464" t="s">
        <v>9556</v>
      </c>
    </row>
    <row r="337" spans="1:71" ht="25.5" x14ac:dyDescent="0.2">
      <c r="A337" s="697">
        <v>335</v>
      </c>
      <c r="B337" s="286" t="s">
        <v>4352</v>
      </c>
      <c r="C337" s="286" t="s">
        <v>9182</v>
      </c>
      <c r="D337" s="258" t="s">
        <v>5497</v>
      </c>
      <c r="E337" s="736">
        <v>1</v>
      </c>
      <c r="F337" s="736">
        <v>40</v>
      </c>
      <c r="G337" s="737">
        <v>400</v>
      </c>
      <c r="H337" s="305" t="s">
        <v>7352</v>
      </c>
      <c r="I337" s="208" t="s">
        <v>635</v>
      </c>
      <c r="J337" s="280" t="s">
        <v>6551</v>
      </c>
      <c r="K337" s="191" t="s">
        <v>5603</v>
      </c>
      <c r="L337" s="427" t="s">
        <v>3489</v>
      </c>
      <c r="M337" s="686">
        <v>3.5</v>
      </c>
      <c r="N337" s="685" t="s">
        <v>15715</v>
      </c>
      <c r="O337" s="686">
        <v>80</v>
      </c>
      <c r="P337" s="191"/>
      <c r="Q337" s="191">
        <v>5</v>
      </c>
      <c r="R337" s="180"/>
      <c r="S337" s="190">
        <v>11</v>
      </c>
      <c r="T337" s="190">
        <v>12</v>
      </c>
      <c r="U337" s="190">
        <v>4</v>
      </c>
      <c r="V337" s="190">
        <v>16</v>
      </c>
      <c r="W337" s="742">
        <v>6</v>
      </c>
      <c r="X337" s="184"/>
      <c r="Y337" s="184"/>
      <c r="Z337" s="184"/>
      <c r="AA337" s="184"/>
      <c r="AB337" s="220"/>
      <c r="AC337" s="183" t="s">
        <v>8065</v>
      </c>
      <c r="AD337" s="191" t="s">
        <v>6150</v>
      </c>
      <c r="AE337" s="191" t="s">
        <v>8062</v>
      </c>
      <c r="AF337" s="177">
        <v>0</v>
      </c>
      <c r="AG337" s="177">
        <v>0</v>
      </c>
      <c r="AH337" s="177">
        <v>0</v>
      </c>
      <c r="AI337" s="177">
        <v>0</v>
      </c>
      <c r="AJ337" s="177">
        <v>0</v>
      </c>
      <c r="AK337" s="177">
        <v>0</v>
      </c>
      <c r="AL337" s="382">
        <v>0</v>
      </c>
      <c r="AM337" s="461">
        <v>6</v>
      </c>
      <c r="AN337" s="177">
        <v>0</v>
      </c>
      <c r="AO337" s="195">
        <v>0</v>
      </c>
      <c r="AP337" s="187"/>
      <c r="AQ337" s="187">
        <v>6</v>
      </c>
      <c r="AR337" s="187"/>
      <c r="AS337" s="187"/>
      <c r="AT337" s="187"/>
      <c r="AU337" s="187"/>
      <c r="AV337" s="187"/>
      <c r="AW337" s="187"/>
      <c r="AX337" s="187"/>
      <c r="AY337" s="187"/>
      <c r="AZ337" s="187"/>
      <c r="BA337" s="187"/>
      <c r="BB337" s="187"/>
      <c r="BC337" s="187"/>
      <c r="BD337" s="187"/>
      <c r="BE337" s="187"/>
      <c r="BF337" s="187"/>
      <c r="BG337" s="187"/>
      <c r="BH337" s="176" t="str">
        <f t="shared" si="50"/>
        <v>class level</v>
      </c>
      <c r="BI337" s="176">
        <f t="shared" si="45"/>
        <v>16</v>
      </c>
      <c r="BJ337" s="182" t="str">
        <f t="shared" si="46"/>
        <v>6 - 60</v>
      </c>
      <c r="BK337" s="176">
        <f t="shared" si="47"/>
        <v>33</v>
      </c>
      <c r="BL337" s="176">
        <f t="shared" si="51"/>
        <v>6</v>
      </c>
      <c r="BM337" s="533"/>
      <c r="BN337" s="187">
        <v>350</v>
      </c>
      <c r="BO337" s="187">
        <v>8</v>
      </c>
      <c r="BP337" s="178">
        <f t="shared" si="48"/>
        <v>614</v>
      </c>
      <c r="BQ337" s="420" t="str">
        <f t="shared" si="49"/>
        <v>V</v>
      </c>
      <c r="BR337" s="187"/>
      <c r="BS337" s="464" t="s">
        <v>9556</v>
      </c>
    </row>
    <row r="338" spans="1:71" ht="25.5" x14ac:dyDescent="0.2">
      <c r="A338" s="696">
        <v>336</v>
      </c>
      <c r="B338" s="286" t="s">
        <v>4352</v>
      </c>
      <c r="C338" s="286" t="s">
        <v>7092</v>
      </c>
      <c r="D338" s="258" t="s">
        <v>5497</v>
      </c>
      <c r="E338" s="736">
        <v>209397585</v>
      </c>
      <c r="F338" s="736">
        <v>40</v>
      </c>
      <c r="G338" s="737">
        <v>400</v>
      </c>
      <c r="H338" s="305" t="s">
        <v>7352</v>
      </c>
      <c r="I338" s="208" t="s">
        <v>635</v>
      </c>
      <c r="J338" s="280" t="s">
        <v>5446</v>
      </c>
      <c r="K338" s="191" t="s">
        <v>5603</v>
      </c>
      <c r="L338" s="427" t="s">
        <v>3489</v>
      </c>
      <c r="M338" s="686">
        <v>3.5</v>
      </c>
      <c r="N338" s="685" t="s">
        <v>15715</v>
      </c>
      <c r="O338" s="686">
        <v>80</v>
      </c>
      <c r="P338" s="191"/>
      <c r="Q338" s="191">
        <v>5</v>
      </c>
      <c r="R338" s="180"/>
      <c r="S338" s="190">
        <v>11</v>
      </c>
      <c r="T338" s="190">
        <v>12</v>
      </c>
      <c r="U338" s="190">
        <v>4</v>
      </c>
      <c r="V338" s="190">
        <v>16</v>
      </c>
      <c r="W338" s="742">
        <v>6</v>
      </c>
      <c r="X338" s="184"/>
      <c r="Y338" s="184"/>
      <c r="Z338" s="184"/>
      <c r="AA338" s="184"/>
      <c r="AB338" s="220"/>
      <c r="AC338" s="183" t="s">
        <v>8044</v>
      </c>
      <c r="AD338" s="191" t="s">
        <v>6150</v>
      </c>
      <c r="AE338" s="191" t="s">
        <v>8062</v>
      </c>
      <c r="AF338" s="177">
        <v>0</v>
      </c>
      <c r="AG338" s="177">
        <v>0</v>
      </c>
      <c r="AH338" s="177">
        <v>0</v>
      </c>
      <c r="AI338" s="177">
        <v>0</v>
      </c>
      <c r="AJ338" s="177">
        <v>0</v>
      </c>
      <c r="AK338" s="177">
        <v>0</v>
      </c>
      <c r="AL338" s="430">
        <v>2</v>
      </c>
      <c r="AM338" s="184">
        <v>0</v>
      </c>
      <c r="AN338" s="177">
        <v>0</v>
      </c>
      <c r="AO338" s="195">
        <v>0</v>
      </c>
      <c r="AP338" s="187"/>
      <c r="AQ338" s="187"/>
      <c r="AR338" s="187"/>
      <c r="AS338" s="187"/>
      <c r="AT338" s="187"/>
      <c r="AU338" s="187"/>
      <c r="AV338" s="187"/>
      <c r="AW338" s="187">
        <v>2</v>
      </c>
      <c r="AX338" s="187"/>
      <c r="AY338" s="187"/>
      <c r="AZ338" s="187"/>
      <c r="BA338" s="187"/>
      <c r="BB338" s="187"/>
      <c r="BC338" s="187"/>
      <c r="BD338" s="187"/>
      <c r="BE338" s="187"/>
      <c r="BF338" s="187"/>
      <c r="BG338" s="187"/>
      <c r="BH338" s="176" t="str">
        <f t="shared" si="50"/>
        <v>class level</v>
      </c>
      <c r="BI338" s="176">
        <f t="shared" si="45"/>
        <v>20</v>
      </c>
      <c r="BJ338" s="182" t="str">
        <f t="shared" si="46"/>
        <v>2 - 16</v>
      </c>
      <c r="BK338" s="176">
        <f t="shared" si="47"/>
        <v>9</v>
      </c>
      <c r="BL338" s="176">
        <f t="shared" si="51"/>
        <v>2</v>
      </c>
      <c r="BM338" s="533"/>
      <c r="BN338" s="187">
        <v>68</v>
      </c>
      <c r="BO338" s="187">
        <v>2</v>
      </c>
      <c r="BP338" s="178">
        <f t="shared" si="48"/>
        <v>86</v>
      </c>
      <c r="BQ338" s="420" t="str">
        <f t="shared" si="49"/>
        <v>III</v>
      </c>
      <c r="BR338" s="187"/>
      <c r="BS338" s="212" t="s">
        <v>9583</v>
      </c>
    </row>
    <row r="339" spans="1:71" ht="25.5" x14ac:dyDescent="0.2">
      <c r="A339" s="697">
        <v>337</v>
      </c>
      <c r="B339" s="286" t="s">
        <v>4352</v>
      </c>
      <c r="C339" s="286" t="s">
        <v>7093</v>
      </c>
      <c r="D339" s="258" t="s">
        <v>5497</v>
      </c>
      <c r="E339" s="736">
        <v>4</v>
      </c>
      <c r="F339" s="736">
        <v>40</v>
      </c>
      <c r="G339" s="737">
        <v>400</v>
      </c>
      <c r="H339" s="305" t="s">
        <v>7352</v>
      </c>
      <c r="I339" s="208" t="s">
        <v>635</v>
      </c>
      <c r="J339" s="280" t="s">
        <v>5446</v>
      </c>
      <c r="K339" s="191" t="s">
        <v>5603</v>
      </c>
      <c r="L339" s="427" t="s">
        <v>3489</v>
      </c>
      <c r="M339" s="686">
        <v>3.5</v>
      </c>
      <c r="N339" s="685" t="s">
        <v>15715</v>
      </c>
      <c r="O339" s="686">
        <v>80</v>
      </c>
      <c r="P339" s="191"/>
      <c r="Q339" s="191">
        <v>5</v>
      </c>
      <c r="R339" s="180"/>
      <c r="S339" s="190">
        <v>11</v>
      </c>
      <c r="T339" s="190">
        <v>12</v>
      </c>
      <c r="U339" s="190">
        <v>4</v>
      </c>
      <c r="V339" s="190">
        <v>16</v>
      </c>
      <c r="W339" s="742">
        <v>6</v>
      </c>
      <c r="X339" s="184"/>
      <c r="Y339" s="184"/>
      <c r="Z339" s="184"/>
      <c r="AA339" s="184"/>
      <c r="AB339" s="220"/>
      <c r="AC339" s="183" t="s">
        <v>8045</v>
      </c>
      <c r="AD339" s="191" t="s">
        <v>6150</v>
      </c>
      <c r="AE339" s="191" t="s">
        <v>8062</v>
      </c>
      <c r="AF339" s="177">
        <v>0</v>
      </c>
      <c r="AG339" s="177">
        <v>0</v>
      </c>
      <c r="AH339" s="177">
        <v>0</v>
      </c>
      <c r="AI339" s="177">
        <v>0</v>
      </c>
      <c r="AJ339" s="177">
        <v>0</v>
      </c>
      <c r="AK339" s="177">
        <v>0</v>
      </c>
      <c r="AL339" s="430">
        <v>3</v>
      </c>
      <c r="AM339" s="184">
        <v>0</v>
      </c>
      <c r="AN339" s="177">
        <v>0</v>
      </c>
      <c r="AO339" s="195">
        <v>0</v>
      </c>
      <c r="AP339" s="187"/>
      <c r="AQ339" s="187"/>
      <c r="AR339" s="187"/>
      <c r="AS339" s="187"/>
      <c r="AT339" s="187"/>
      <c r="AU339" s="187"/>
      <c r="AV339" s="187"/>
      <c r="AW339" s="187">
        <v>3</v>
      </c>
      <c r="AX339" s="187"/>
      <c r="AY339" s="187"/>
      <c r="AZ339" s="187"/>
      <c r="BA339" s="187"/>
      <c r="BB339" s="187"/>
      <c r="BC339" s="187"/>
      <c r="BD339" s="187"/>
      <c r="BE339" s="187"/>
      <c r="BF339" s="187"/>
      <c r="BG339" s="187"/>
      <c r="BH339" s="176" t="str">
        <f t="shared" si="50"/>
        <v>class level</v>
      </c>
      <c r="BI339" s="176">
        <f t="shared" si="45"/>
        <v>20</v>
      </c>
      <c r="BJ339" s="182" t="str">
        <f t="shared" si="46"/>
        <v>3 - 24</v>
      </c>
      <c r="BK339" s="176">
        <f t="shared" si="47"/>
        <v>14</v>
      </c>
      <c r="BL339" s="176">
        <f t="shared" si="51"/>
        <v>3</v>
      </c>
      <c r="BM339" s="533"/>
      <c r="BN339" s="185">
        <v>125</v>
      </c>
      <c r="BO339" s="180">
        <v>3</v>
      </c>
      <c r="BP339" s="178">
        <f t="shared" si="48"/>
        <v>167</v>
      </c>
      <c r="BQ339" s="420" t="str">
        <f t="shared" si="49"/>
        <v>III</v>
      </c>
      <c r="BR339" s="185"/>
      <c r="BS339" s="212" t="s">
        <v>9583</v>
      </c>
    </row>
    <row r="340" spans="1:71" ht="25.5" x14ac:dyDescent="0.2">
      <c r="A340" s="696">
        <v>338</v>
      </c>
      <c r="B340" s="286" t="s">
        <v>4352</v>
      </c>
      <c r="C340" s="286" t="s">
        <v>7094</v>
      </c>
      <c r="D340" s="258" t="s">
        <v>5497</v>
      </c>
      <c r="E340" s="736">
        <v>24288542</v>
      </c>
      <c r="F340" s="736">
        <v>40</v>
      </c>
      <c r="G340" s="737">
        <v>400</v>
      </c>
      <c r="H340" s="305" t="s">
        <v>7352</v>
      </c>
      <c r="I340" s="208" t="s">
        <v>635</v>
      </c>
      <c r="J340" s="280" t="s">
        <v>5446</v>
      </c>
      <c r="K340" s="191" t="s">
        <v>5603</v>
      </c>
      <c r="L340" s="427" t="s">
        <v>3489</v>
      </c>
      <c r="M340" s="686">
        <v>3.5</v>
      </c>
      <c r="N340" s="685" t="s">
        <v>15715</v>
      </c>
      <c r="O340" s="686">
        <v>80</v>
      </c>
      <c r="P340" s="191"/>
      <c r="Q340" s="191">
        <v>5</v>
      </c>
      <c r="R340" s="180"/>
      <c r="S340" s="190">
        <v>11</v>
      </c>
      <c r="T340" s="190">
        <v>12</v>
      </c>
      <c r="U340" s="190">
        <v>4</v>
      </c>
      <c r="V340" s="190">
        <v>16</v>
      </c>
      <c r="W340" s="742">
        <v>6</v>
      </c>
      <c r="X340" s="184"/>
      <c r="Y340" s="184"/>
      <c r="Z340" s="184"/>
      <c r="AA340" s="184"/>
      <c r="AB340" s="220"/>
      <c r="AC340" s="183" t="s">
        <v>8468</v>
      </c>
      <c r="AD340" s="191" t="s">
        <v>6150</v>
      </c>
      <c r="AE340" s="191" t="s">
        <v>8062</v>
      </c>
      <c r="AF340" s="177">
        <v>0</v>
      </c>
      <c r="AG340" s="177">
        <v>0</v>
      </c>
      <c r="AH340" s="177">
        <v>0</v>
      </c>
      <c r="AI340" s="177">
        <v>0</v>
      </c>
      <c r="AJ340" s="177">
        <v>0</v>
      </c>
      <c r="AK340" s="177">
        <v>0</v>
      </c>
      <c r="AL340" s="384">
        <v>4</v>
      </c>
      <c r="AM340" s="177">
        <v>0</v>
      </c>
      <c r="AN340" s="177">
        <v>0</v>
      </c>
      <c r="AO340" s="195">
        <v>0</v>
      </c>
      <c r="AP340" s="187"/>
      <c r="AQ340" s="187"/>
      <c r="AR340" s="187"/>
      <c r="AS340" s="187"/>
      <c r="AT340" s="187"/>
      <c r="AU340" s="187"/>
      <c r="AV340" s="187"/>
      <c r="AW340" s="187">
        <v>4</v>
      </c>
      <c r="AX340" s="187"/>
      <c r="AY340" s="187"/>
      <c r="AZ340" s="187"/>
      <c r="BA340" s="187"/>
      <c r="BB340" s="187"/>
      <c r="BC340" s="187"/>
      <c r="BD340" s="187"/>
      <c r="BE340" s="187"/>
      <c r="BF340" s="187"/>
      <c r="BG340" s="187"/>
      <c r="BH340" s="176" t="str">
        <f t="shared" si="50"/>
        <v>class level</v>
      </c>
      <c r="BI340" s="176">
        <f t="shared" si="45"/>
        <v>18</v>
      </c>
      <c r="BJ340" s="182" t="str">
        <f t="shared" si="46"/>
        <v>4 - 32</v>
      </c>
      <c r="BK340" s="176">
        <f t="shared" si="47"/>
        <v>18</v>
      </c>
      <c r="BL340" s="176">
        <f t="shared" si="51"/>
        <v>4</v>
      </c>
      <c r="BM340" s="533"/>
      <c r="BN340" s="187">
        <v>210</v>
      </c>
      <c r="BO340" s="187">
        <v>4</v>
      </c>
      <c r="BP340" s="178">
        <f t="shared" si="48"/>
        <v>282</v>
      </c>
      <c r="BQ340" s="420" t="str">
        <f t="shared" si="49"/>
        <v>IV</v>
      </c>
      <c r="BR340" s="187"/>
      <c r="BS340" s="464" t="s">
        <v>9583</v>
      </c>
    </row>
    <row r="341" spans="1:71" ht="25.5" x14ac:dyDescent="0.2">
      <c r="A341" s="696">
        <v>339</v>
      </c>
      <c r="B341" s="286" t="s">
        <v>4352</v>
      </c>
      <c r="C341" s="286" t="s">
        <v>7096</v>
      </c>
      <c r="D341" s="258" t="s">
        <v>5497</v>
      </c>
      <c r="E341" s="736">
        <v>24288542</v>
      </c>
      <c r="F341" s="736">
        <v>40</v>
      </c>
      <c r="G341" s="737">
        <v>400</v>
      </c>
      <c r="H341" s="305" t="s">
        <v>7352</v>
      </c>
      <c r="I341" s="208" t="s">
        <v>635</v>
      </c>
      <c r="J341" s="280" t="s">
        <v>5446</v>
      </c>
      <c r="K341" s="191" t="s">
        <v>5603</v>
      </c>
      <c r="L341" s="427" t="s">
        <v>3489</v>
      </c>
      <c r="M341" s="686">
        <v>3.5</v>
      </c>
      <c r="N341" s="685" t="s">
        <v>15715</v>
      </c>
      <c r="O341" s="686">
        <v>80</v>
      </c>
      <c r="P341" s="191"/>
      <c r="Q341" s="191">
        <v>5</v>
      </c>
      <c r="R341" s="180"/>
      <c r="S341" s="190">
        <v>11</v>
      </c>
      <c r="T341" s="190">
        <v>12</v>
      </c>
      <c r="U341" s="190">
        <v>4</v>
      </c>
      <c r="V341" s="190">
        <v>16</v>
      </c>
      <c r="W341" s="742">
        <v>6</v>
      </c>
      <c r="X341" s="184"/>
      <c r="Y341" s="184"/>
      <c r="Z341" s="184"/>
      <c r="AA341" s="184"/>
      <c r="AB341" s="220"/>
      <c r="AC341" s="183" t="s">
        <v>8469</v>
      </c>
      <c r="AD341" s="191" t="s">
        <v>6150</v>
      </c>
      <c r="AE341" s="191" t="s">
        <v>8062</v>
      </c>
      <c r="AF341" s="177">
        <v>0</v>
      </c>
      <c r="AG341" s="177">
        <v>0</v>
      </c>
      <c r="AH341" s="177">
        <v>0</v>
      </c>
      <c r="AI341" s="177">
        <v>0</v>
      </c>
      <c r="AJ341" s="177">
        <v>0</v>
      </c>
      <c r="AK341" s="177">
        <v>0</v>
      </c>
      <c r="AL341" s="384">
        <v>5</v>
      </c>
      <c r="AM341" s="177">
        <v>0</v>
      </c>
      <c r="AN341" s="177">
        <v>0</v>
      </c>
      <c r="AO341" s="195">
        <v>0</v>
      </c>
      <c r="AP341" s="187"/>
      <c r="AQ341" s="187"/>
      <c r="AR341" s="187"/>
      <c r="AS341" s="187"/>
      <c r="AT341" s="187"/>
      <c r="AU341" s="187"/>
      <c r="AV341" s="187"/>
      <c r="AW341" s="187">
        <v>5</v>
      </c>
      <c r="AX341" s="187"/>
      <c r="AY341" s="187"/>
      <c r="AZ341" s="187"/>
      <c r="BA341" s="187"/>
      <c r="BB341" s="187"/>
      <c r="BC341" s="187"/>
      <c r="BD341" s="187"/>
      <c r="BE341" s="187"/>
      <c r="BF341" s="187"/>
      <c r="BG341" s="187"/>
      <c r="BH341" s="176" t="str">
        <f t="shared" si="50"/>
        <v>class level</v>
      </c>
      <c r="BI341" s="176">
        <f t="shared" si="45"/>
        <v>18</v>
      </c>
      <c r="BJ341" s="182" t="str">
        <f t="shared" si="46"/>
        <v>5 - 40</v>
      </c>
      <c r="BK341" s="176">
        <f t="shared" si="47"/>
        <v>23</v>
      </c>
      <c r="BL341" s="176">
        <f t="shared" si="51"/>
        <v>5</v>
      </c>
      <c r="BM341" s="533"/>
      <c r="BN341" s="187">
        <v>330</v>
      </c>
      <c r="BO341" s="187">
        <v>5</v>
      </c>
      <c r="BP341" s="178">
        <f t="shared" si="48"/>
        <v>445</v>
      </c>
      <c r="BQ341" s="420" t="str">
        <f t="shared" si="49"/>
        <v>V</v>
      </c>
      <c r="BR341" s="187"/>
      <c r="BS341" s="464" t="s">
        <v>9583</v>
      </c>
    </row>
    <row r="342" spans="1:71" ht="25.5" x14ac:dyDescent="0.2">
      <c r="A342" s="697">
        <v>340</v>
      </c>
      <c r="B342" s="286" t="s">
        <v>4352</v>
      </c>
      <c r="C342" s="286" t="s">
        <v>8466</v>
      </c>
      <c r="D342" s="258" t="s">
        <v>5497</v>
      </c>
      <c r="E342" s="736">
        <v>24288542</v>
      </c>
      <c r="F342" s="736">
        <v>40</v>
      </c>
      <c r="G342" s="737">
        <v>400</v>
      </c>
      <c r="H342" s="305" t="s">
        <v>7352</v>
      </c>
      <c r="I342" s="208" t="s">
        <v>635</v>
      </c>
      <c r="J342" s="280" t="s">
        <v>5446</v>
      </c>
      <c r="K342" s="191" t="s">
        <v>5603</v>
      </c>
      <c r="L342" s="427" t="s">
        <v>3489</v>
      </c>
      <c r="M342" s="686">
        <v>3.5</v>
      </c>
      <c r="N342" s="685" t="s">
        <v>15715</v>
      </c>
      <c r="O342" s="686">
        <v>80</v>
      </c>
      <c r="P342" s="191"/>
      <c r="Q342" s="191">
        <v>5</v>
      </c>
      <c r="R342" s="180"/>
      <c r="S342" s="190">
        <v>11</v>
      </c>
      <c r="T342" s="190">
        <v>12</v>
      </c>
      <c r="U342" s="190">
        <v>4</v>
      </c>
      <c r="V342" s="190">
        <v>16</v>
      </c>
      <c r="W342" s="742">
        <v>6</v>
      </c>
      <c r="X342" s="184"/>
      <c r="Y342" s="184"/>
      <c r="Z342" s="184"/>
      <c r="AA342" s="184"/>
      <c r="AB342" s="220"/>
      <c r="AC342" s="183" t="s">
        <v>8470</v>
      </c>
      <c r="AD342" s="191" t="s">
        <v>6150</v>
      </c>
      <c r="AE342" s="191" t="s">
        <v>8062</v>
      </c>
      <c r="AF342" s="177">
        <v>0</v>
      </c>
      <c r="AG342" s="177">
        <v>0</v>
      </c>
      <c r="AH342" s="177">
        <v>0</v>
      </c>
      <c r="AI342" s="177">
        <v>0</v>
      </c>
      <c r="AJ342" s="177">
        <v>0</v>
      </c>
      <c r="AK342" s="177">
        <v>0</v>
      </c>
      <c r="AL342" s="384">
        <v>6</v>
      </c>
      <c r="AM342" s="177">
        <v>0</v>
      </c>
      <c r="AN342" s="177">
        <v>0</v>
      </c>
      <c r="AO342" s="195">
        <v>0</v>
      </c>
      <c r="AP342" s="187"/>
      <c r="AQ342" s="187"/>
      <c r="AR342" s="187"/>
      <c r="AS342" s="187"/>
      <c r="AT342" s="187"/>
      <c r="AU342" s="187"/>
      <c r="AV342" s="187"/>
      <c r="AW342" s="187">
        <v>6</v>
      </c>
      <c r="AX342" s="187"/>
      <c r="AY342" s="187"/>
      <c r="AZ342" s="187"/>
      <c r="BA342" s="187"/>
      <c r="BB342" s="187"/>
      <c r="BC342" s="187"/>
      <c r="BD342" s="187"/>
      <c r="BE342" s="187"/>
      <c r="BF342" s="187"/>
      <c r="BG342" s="187"/>
      <c r="BH342" s="176" t="str">
        <f t="shared" si="50"/>
        <v>class level</v>
      </c>
      <c r="BI342" s="176">
        <f t="shared" si="45"/>
        <v>18</v>
      </c>
      <c r="BJ342" s="182" t="str">
        <f t="shared" si="46"/>
        <v>6 - 48</v>
      </c>
      <c r="BK342" s="176">
        <f t="shared" si="47"/>
        <v>27</v>
      </c>
      <c r="BL342" s="176">
        <f t="shared" si="51"/>
        <v>6</v>
      </c>
      <c r="BM342" s="533"/>
      <c r="BN342" s="187">
        <v>600</v>
      </c>
      <c r="BO342" s="187">
        <v>6</v>
      </c>
      <c r="BP342" s="178">
        <f t="shared" si="48"/>
        <v>762</v>
      </c>
      <c r="BQ342" s="420" t="str">
        <f t="shared" si="49"/>
        <v>VI</v>
      </c>
      <c r="BR342" s="187"/>
      <c r="BS342" s="464" t="s">
        <v>9583</v>
      </c>
    </row>
    <row r="343" spans="1:71" ht="25.5" x14ac:dyDescent="0.2">
      <c r="A343" s="696">
        <v>341</v>
      </c>
      <c r="B343" s="286" t="s">
        <v>4352</v>
      </c>
      <c r="C343" s="286" t="s">
        <v>8467</v>
      </c>
      <c r="D343" s="258" t="s">
        <v>5497</v>
      </c>
      <c r="E343" s="736">
        <v>1</v>
      </c>
      <c r="F343" s="736">
        <v>40</v>
      </c>
      <c r="G343" s="737">
        <v>400</v>
      </c>
      <c r="H343" s="305" t="s">
        <v>7352</v>
      </c>
      <c r="I343" s="208" t="s">
        <v>635</v>
      </c>
      <c r="J343" s="280" t="s">
        <v>5446</v>
      </c>
      <c r="K343" s="191" t="s">
        <v>5603</v>
      </c>
      <c r="L343" s="427" t="s">
        <v>3489</v>
      </c>
      <c r="M343" s="686">
        <v>3.5</v>
      </c>
      <c r="N343" s="685" t="s">
        <v>15715</v>
      </c>
      <c r="O343" s="686">
        <v>80</v>
      </c>
      <c r="P343" s="191"/>
      <c r="Q343" s="191">
        <v>5</v>
      </c>
      <c r="R343" s="180"/>
      <c r="S343" s="190">
        <v>11</v>
      </c>
      <c r="T343" s="190">
        <v>12</v>
      </c>
      <c r="U343" s="190">
        <v>4</v>
      </c>
      <c r="V343" s="190">
        <v>16</v>
      </c>
      <c r="W343" s="742">
        <v>6</v>
      </c>
      <c r="X343" s="184"/>
      <c r="Y343" s="184"/>
      <c r="Z343" s="184"/>
      <c r="AA343" s="184"/>
      <c r="AB343" s="220"/>
      <c r="AC343" s="183" t="s">
        <v>8046</v>
      </c>
      <c r="AD343" s="191" t="s">
        <v>6150</v>
      </c>
      <c r="AE343" s="191" t="s">
        <v>8062</v>
      </c>
      <c r="AF343" s="177">
        <v>0</v>
      </c>
      <c r="AG343" s="177">
        <v>0</v>
      </c>
      <c r="AH343" s="177">
        <v>0</v>
      </c>
      <c r="AI343" s="177">
        <v>0</v>
      </c>
      <c r="AJ343" s="177">
        <v>0</v>
      </c>
      <c r="AK343" s="177">
        <v>0</v>
      </c>
      <c r="AL343" s="384">
        <v>7</v>
      </c>
      <c r="AM343" s="177">
        <v>0</v>
      </c>
      <c r="AN343" s="177">
        <v>0</v>
      </c>
      <c r="AO343" s="195">
        <v>0</v>
      </c>
      <c r="AP343" s="187"/>
      <c r="AQ343" s="187"/>
      <c r="AR343" s="187"/>
      <c r="AS343" s="187"/>
      <c r="AT343" s="187"/>
      <c r="AU343" s="187"/>
      <c r="AV343" s="187"/>
      <c r="AW343" s="187">
        <v>7</v>
      </c>
      <c r="AX343" s="187"/>
      <c r="AY343" s="187"/>
      <c r="AZ343" s="187"/>
      <c r="BA343" s="187"/>
      <c r="BB343" s="187"/>
      <c r="BC343" s="187"/>
      <c r="BD343" s="187"/>
      <c r="BE343" s="187"/>
      <c r="BF343" s="187"/>
      <c r="BG343" s="187"/>
      <c r="BH343" s="176" t="str">
        <f t="shared" si="50"/>
        <v>class level</v>
      </c>
      <c r="BI343" s="176">
        <f t="shared" si="45"/>
        <v>16</v>
      </c>
      <c r="BJ343" s="182" t="str">
        <f t="shared" si="46"/>
        <v>7 - 56</v>
      </c>
      <c r="BK343" s="176">
        <f t="shared" si="47"/>
        <v>32</v>
      </c>
      <c r="BL343" s="176">
        <f t="shared" si="51"/>
        <v>7</v>
      </c>
      <c r="BM343" s="533"/>
      <c r="BN343" s="187">
        <v>975</v>
      </c>
      <c r="BO343" s="187">
        <v>8</v>
      </c>
      <c r="BP343" s="178">
        <f t="shared" si="48"/>
        <v>1231</v>
      </c>
      <c r="BQ343" s="420" t="str">
        <f t="shared" si="49"/>
        <v>VI</v>
      </c>
      <c r="BR343" s="187"/>
      <c r="BS343" s="464" t="s">
        <v>9583</v>
      </c>
    </row>
    <row r="344" spans="1:71" x14ac:dyDescent="0.2">
      <c r="A344" s="697">
        <v>342</v>
      </c>
      <c r="B344" s="286" t="s">
        <v>4352</v>
      </c>
      <c r="C344" s="286" t="s">
        <v>3488</v>
      </c>
      <c r="D344" s="258" t="s">
        <v>5497</v>
      </c>
      <c r="E344" s="736">
        <v>820838534</v>
      </c>
      <c r="F344" s="736">
        <v>2</v>
      </c>
      <c r="G344" s="737">
        <v>5</v>
      </c>
      <c r="H344" s="305" t="s">
        <v>3486</v>
      </c>
      <c r="I344" s="207" t="s">
        <v>2342</v>
      </c>
      <c r="J344" s="279" t="s">
        <v>4725</v>
      </c>
      <c r="K344" s="179" t="s">
        <v>3489</v>
      </c>
      <c r="L344" s="427" t="s">
        <v>3489</v>
      </c>
      <c r="M344" s="684">
        <v>3</v>
      </c>
      <c r="N344" s="684" t="s">
        <v>15710</v>
      </c>
      <c r="O344" s="684">
        <v>40</v>
      </c>
      <c r="P344" s="179"/>
      <c r="Q344" s="179">
        <v>4</v>
      </c>
      <c r="R344" s="180"/>
      <c r="S344" s="189">
        <v>2</v>
      </c>
      <c r="T344" s="189">
        <v>4</v>
      </c>
      <c r="U344" s="179">
        <v>1</v>
      </c>
      <c r="V344" s="179">
        <v>1</v>
      </c>
      <c r="W344" s="742">
        <v>6</v>
      </c>
      <c r="X344" s="184"/>
      <c r="Y344" s="184">
        <v>3</v>
      </c>
      <c r="Z344" s="184"/>
      <c r="AA344" s="184"/>
      <c r="AB344" s="220"/>
      <c r="AC344" s="186"/>
      <c r="AD344" s="179" t="s">
        <v>7471</v>
      </c>
      <c r="AE344" s="179" t="s">
        <v>4247</v>
      </c>
      <c r="AF344" s="177">
        <v>0</v>
      </c>
      <c r="AG344" s="177">
        <v>0</v>
      </c>
      <c r="AH344" s="177">
        <v>0</v>
      </c>
      <c r="AI344" s="177">
        <v>0</v>
      </c>
      <c r="AJ344" s="177">
        <v>0</v>
      </c>
      <c r="AK344" s="177">
        <v>0</v>
      </c>
      <c r="AL344" s="383">
        <v>1</v>
      </c>
      <c r="AM344" s="177">
        <v>0</v>
      </c>
      <c r="AN344" s="177">
        <v>0</v>
      </c>
      <c r="AO344" s="182">
        <v>2</v>
      </c>
      <c r="AP344" s="180"/>
      <c r="AQ344" s="180"/>
      <c r="AR344" s="180"/>
      <c r="AS344" s="180"/>
      <c r="AT344" s="180"/>
      <c r="AU344" s="180"/>
      <c r="AV344" s="180"/>
      <c r="AW344" s="180"/>
      <c r="AX344" s="180"/>
      <c r="AY344" s="180"/>
      <c r="AZ344" s="180"/>
      <c r="BA344" s="180"/>
      <c r="BB344" s="180"/>
      <c r="BC344" s="180"/>
      <c r="BD344" s="180"/>
      <c r="BE344" s="180"/>
      <c r="BF344" s="180"/>
      <c r="BG344" s="180"/>
      <c r="BH344" s="176">
        <f t="shared" si="50"/>
        <v>1.125</v>
      </c>
      <c r="BI344" s="176">
        <f t="shared" si="45"/>
        <v>18</v>
      </c>
      <c r="BJ344" s="182" t="str">
        <f t="shared" si="46"/>
        <v>3 - 10</v>
      </c>
      <c r="BK344" s="176">
        <f t="shared" si="47"/>
        <v>7</v>
      </c>
      <c r="BL344" s="176">
        <f t="shared" si="51"/>
        <v>1</v>
      </c>
      <c r="BM344" s="533"/>
      <c r="BN344" s="185">
        <v>20</v>
      </c>
      <c r="BO344" s="180">
        <v>2</v>
      </c>
      <c r="BP344" s="178">
        <f t="shared" si="48"/>
        <v>34</v>
      </c>
      <c r="BQ344" s="420" t="str">
        <f t="shared" si="49"/>
        <v>I</v>
      </c>
      <c r="BR344" s="185"/>
      <c r="BS344" s="212" t="s">
        <v>3967</v>
      </c>
    </row>
    <row r="345" spans="1:71" x14ac:dyDescent="0.2">
      <c r="A345" s="696">
        <v>343</v>
      </c>
      <c r="B345" s="286" t="s">
        <v>4352</v>
      </c>
      <c r="C345" s="286" t="s">
        <v>3490</v>
      </c>
      <c r="D345" s="258" t="s">
        <v>5497</v>
      </c>
      <c r="E345" s="736">
        <v>100510841</v>
      </c>
      <c r="F345" s="736">
        <v>2</v>
      </c>
      <c r="G345" s="737">
        <v>5</v>
      </c>
      <c r="H345" s="305" t="s">
        <v>3486</v>
      </c>
      <c r="I345" s="207" t="s">
        <v>2342</v>
      </c>
      <c r="J345" s="279" t="s">
        <v>6035</v>
      </c>
      <c r="K345" s="179" t="s">
        <v>3491</v>
      </c>
      <c r="L345" s="427" t="s">
        <v>3491</v>
      </c>
      <c r="M345" s="685">
        <v>6</v>
      </c>
      <c r="N345" s="685" t="s">
        <v>15710</v>
      </c>
      <c r="O345" s="684">
        <v>275</v>
      </c>
      <c r="P345" s="427" t="s">
        <v>11556</v>
      </c>
      <c r="Q345" s="179">
        <v>4</v>
      </c>
      <c r="R345" s="180"/>
      <c r="S345" s="189">
        <v>2</v>
      </c>
      <c r="T345" s="189">
        <v>4</v>
      </c>
      <c r="U345" s="179">
        <v>1</v>
      </c>
      <c r="V345" s="179">
        <v>1</v>
      </c>
      <c r="W345" s="742">
        <v>6</v>
      </c>
      <c r="X345" s="184"/>
      <c r="Y345" s="184">
        <v>3</v>
      </c>
      <c r="Z345" s="184"/>
      <c r="AA345" s="184"/>
      <c r="AB345" s="220"/>
      <c r="AC345" s="186"/>
      <c r="AD345" s="179" t="s">
        <v>7474</v>
      </c>
      <c r="AE345" s="179" t="s">
        <v>4247</v>
      </c>
      <c r="AF345" s="177">
        <v>0</v>
      </c>
      <c r="AG345" s="177">
        <v>0</v>
      </c>
      <c r="AH345" s="177">
        <v>0</v>
      </c>
      <c r="AI345" s="177">
        <v>0</v>
      </c>
      <c r="AJ345" s="177">
        <v>0</v>
      </c>
      <c r="AK345" s="177">
        <v>0</v>
      </c>
      <c r="AL345" s="383">
        <v>3</v>
      </c>
      <c r="AM345" s="177">
        <v>0</v>
      </c>
      <c r="AN345" s="177">
        <v>0</v>
      </c>
      <c r="AO345" s="182">
        <v>0</v>
      </c>
      <c r="AP345" s="180"/>
      <c r="AQ345" s="180"/>
      <c r="AR345" s="180"/>
      <c r="AS345" s="180"/>
      <c r="AT345" s="180"/>
      <c r="AU345" s="180"/>
      <c r="AV345" s="180"/>
      <c r="AW345" s="180"/>
      <c r="AX345" s="180"/>
      <c r="AY345" s="180"/>
      <c r="AZ345" s="180"/>
      <c r="BA345" s="180"/>
      <c r="BB345" s="180"/>
      <c r="BC345" s="180"/>
      <c r="BD345" s="180"/>
      <c r="BE345" s="180"/>
      <c r="BF345" s="180"/>
      <c r="BG345" s="180"/>
      <c r="BH345" s="176">
        <f t="shared" si="50"/>
        <v>3</v>
      </c>
      <c r="BI345" s="176">
        <f t="shared" si="45"/>
        <v>16</v>
      </c>
      <c r="BJ345" s="182" t="str">
        <f t="shared" si="46"/>
        <v>3 - 24</v>
      </c>
      <c r="BK345" s="176">
        <f t="shared" si="47"/>
        <v>14</v>
      </c>
      <c r="BL345" s="176">
        <f t="shared" si="51"/>
        <v>3</v>
      </c>
      <c r="BM345" s="533"/>
      <c r="BN345" s="185">
        <v>35</v>
      </c>
      <c r="BO345" s="180">
        <v>3</v>
      </c>
      <c r="BP345" s="178">
        <f t="shared" si="48"/>
        <v>77</v>
      </c>
      <c r="BQ345" s="420" t="str">
        <f t="shared" si="49"/>
        <v>II</v>
      </c>
      <c r="BR345" s="185"/>
      <c r="BS345" s="212" t="s">
        <v>3967</v>
      </c>
    </row>
    <row r="346" spans="1:71" x14ac:dyDescent="0.2">
      <c r="A346" s="696">
        <v>344</v>
      </c>
      <c r="B346" s="286" t="s">
        <v>4352</v>
      </c>
      <c r="C346" s="286" t="s">
        <v>5778</v>
      </c>
      <c r="D346" s="258" t="s">
        <v>5497</v>
      </c>
      <c r="E346" s="736">
        <v>33503614</v>
      </c>
      <c r="F346" s="736">
        <v>1</v>
      </c>
      <c r="G346" s="737">
        <v>1</v>
      </c>
      <c r="H346" s="305" t="s">
        <v>3486</v>
      </c>
      <c r="I346" s="208" t="s">
        <v>2342</v>
      </c>
      <c r="J346" s="280" t="s">
        <v>7183</v>
      </c>
      <c r="K346" s="191" t="s">
        <v>3489</v>
      </c>
      <c r="L346" s="427" t="s">
        <v>3489</v>
      </c>
      <c r="M346" s="686">
        <v>3</v>
      </c>
      <c r="N346" s="685" t="s">
        <v>15710</v>
      </c>
      <c r="O346" s="686">
        <v>44</v>
      </c>
      <c r="P346" s="191"/>
      <c r="Q346" s="191">
        <v>5</v>
      </c>
      <c r="R346" s="180"/>
      <c r="S346" s="189">
        <v>2</v>
      </c>
      <c r="T346" s="189">
        <v>4</v>
      </c>
      <c r="U346" s="174">
        <v>1</v>
      </c>
      <c r="V346" s="174">
        <v>1</v>
      </c>
      <c r="W346" s="742">
        <v>12</v>
      </c>
      <c r="X346" s="184"/>
      <c r="Y346" s="184"/>
      <c r="Z346" s="184"/>
      <c r="AA346" s="184"/>
      <c r="AB346" s="220"/>
      <c r="AC346" s="183" t="s">
        <v>3719</v>
      </c>
      <c r="AD346" s="191" t="s">
        <v>7471</v>
      </c>
      <c r="AE346" s="191" t="s">
        <v>4247</v>
      </c>
      <c r="AF346" s="177">
        <v>0</v>
      </c>
      <c r="AG346" s="177">
        <v>0</v>
      </c>
      <c r="AH346" s="177">
        <v>0</v>
      </c>
      <c r="AI346" s="177">
        <v>0</v>
      </c>
      <c r="AJ346" s="177">
        <v>0</v>
      </c>
      <c r="AK346" s="177">
        <v>0</v>
      </c>
      <c r="AL346" s="383">
        <v>3</v>
      </c>
      <c r="AM346" s="177">
        <v>0</v>
      </c>
      <c r="AN346" s="177">
        <v>0</v>
      </c>
      <c r="AO346" s="182">
        <v>0</v>
      </c>
      <c r="AP346" s="180"/>
      <c r="AQ346" s="180"/>
      <c r="AR346" s="180"/>
      <c r="AS346" s="180"/>
      <c r="AT346" s="180"/>
      <c r="AU346" s="180"/>
      <c r="AV346" s="180"/>
      <c r="AW346" s="180"/>
      <c r="AX346" s="180"/>
      <c r="AY346" s="180"/>
      <c r="AZ346" s="180"/>
      <c r="BA346" s="180"/>
      <c r="BB346" s="180"/>
      <c r="BC346" s="180"/>
      <c r="BD346" s="180"/>
      <c r="BE346" s="180"/>
      <c r="BF346" s="180"/>
      <c r="BG346" s="180"/>
      <c r="BH346" s="176">
        <f t="shared" si="50"/>
        <v>3</v>
      </c>
      <c r="BI346" s="176">
        <f t="shared" si="45"/>
        <v>16</v>
      </c>
      <c r="BJ346" s="182" t="str">
        <f t="shared" si="46"/>
        <v>3 - 24</v>
      </c>
      <c r="BK346" s="176">
        <f t="shared" si="47"/>
        <v>14</v>
      </c>
      <c r="BL346" s="176">
        <f t="shared" si="51"/>
        <v>3</v>
      </c>
      <c r="BM346" s="533"/>
      <c r="BN346" s="185">
        <v>125</v>
      </c>
      <c r="BO346" s="180">
        <v>3</v>
      </c>
      <c r="BP346" s="178">
        <f t="shared" si="48"/>
        <v>167</v>
      </c>
      <c r="BQ346" s="420" t="str">
        <f t="shared" si="49"/>
        <v>III</v>
      </c>
      <c r="BR346" s="185"/>
      <c r="BS346" s="212" t="s">
        <v>3967</v>
      </c>
    </row>
    <row r="347" spans="1:71" x14ac:dyDescent="0.2">
      <c r="A347" s="697">
        <v>345</v>
      </c>
      <c r="B347" s="286" t="s">
        <v>1218</v>
      </c>
      <c r="C347" s="286" t="s">
        <v>1218</v>
      </c>
      <c r="D347" s="258" t="s">
        <v>5497</v>
      </c>
      <c r="E347" s="736">
        <v>1</v>
      </c>
      <c r="F347" s="736">
        <v>1</v>
      </c>
      <c r="G347" s="737">
        <v>12</v>
      </c>
      <c r="H347" s="305" t="s">
        <v>3486</v>
      </c>
      <c r="I347" s="208" t="s">
        <v>3487</v>
      </c>
      <c r="J347" s="280" t="s">
        <v>4290</v>
      </c>
      <c r="K347" s="191" t="s">
        <v>5231</v>
      </c>
      <c r="L347" s="427" t="s">
        <v>5490</v>
      </c>
      <c r="M347" s="686">
        <v>7.5</v>
      </c>
      <c r="N347" s="685" t="s">
        <v>15710</v>
      </c>
      <c r="O347" s="686">
        <v>505</v>
      </c>
      <c r="P347" s="427" t="s">
        <v>15841</v>
      </c>
      <c r="Q347" s="191">
        <v>7</v>
      </c>
      <c r="R347" s="180"/>
      <c r="S347" s="189">
        <v>2</v>
      </c>
      <c r="T347" s="189">
        <v>4</v>
      </c>
      <c r="U347" s="174">
        <v>1</v>
      </c>
      <c r="V347" s="174">
        <v>1</v>
      </c>
      <c r="W347" s="742">
        <v>18</v>
      </c>
      <c r="X347" s="184"/>
      <c r="Y347" s="184"/>
      <c r="Z347" s="184"/>
      <c r="AA347" s="184"/>
      <c r="AB347" s="220"/>
      <c r="AC347" s="183" t="s">
        <v>3185</v>
      </c>
      <c r="AD347" s="191" t="s">
        <v>7474</v>
      </c>
      <c r="AE347" s="191" t="s">
        <v>4247</v>
      </c>
      <c r="AF347" s="177">
        <v>0</v>
      </c>
      <c r="AG347" s="177">
        <v>0</v>
      </c>
      <c r="AH347" s="177">
        <v>0</v>
      </c>
      <c r="AI347" s="177">
        <v>0</v>
      </c>
      <c r="AJ347" s="177">
        <v>0</v>
      </c>
      <c r="AK347" s="177">
        <v>0</v>
      </c>
      <c r="AL347" s="383">
        <v>3</v>
      </c>
      <c r="AM347" s="177">
        <v>0</v>
      </c>
      <c r="AN347" s="177">
        <v>0</v>
      </c>
      <c r="AO347" s="182">
        <v>1</v>
      </c>
      <c r="AP347" s="180"/>
      <c r="AQ347" s="180"/>
      <c r="AR347" s="180"/>
      <c r="AS347" s="180"/>
      <c r="AT347" s="180"/>
      <c r="AU347" s="180"/>
      <c r="AV347" s="180"/>
      <c r="AW347" s="180"/>
      <c r="AX347" s="180"/>
      <c r="AY347" s="180"/>
      <c r="AZ347" s="180"/>
      <c r="BA347" s="180"/>
      <c r="BB347" s="180"/>
      <c r="BC347" s="180"/>
      <c r="BD347" s="180"/>
      <c r="BE347" s="180"/>
      <c r="BF347" s="180"/>
      <c r="BG347" s="180"/>
      <c r="BH347" s="176">
        <f t="shared" si="50"/>
        <v>3</v>
      </c>
      <c r="BI347" s="176">
        <f t="shared" si="45"/>
        <v>16</v>
      </c>
      <c r="BJ347" s="182" t="str">
        <f t="shared" si="46"/>
        <v>4 - 25</v>
      </c>
      <c r="BK347" s="176">
        <f t="shared" si="47"/>
        <v>15</v>
      </c>
      <c r="BL347" s="176">
        <f t="shared" si="51"/>
        <v>3</v>
      </c>
      <c r="BM347" s="533"/>
      <c r="BN347" s="185">
        <v>85</v>
      </c>
      <c r="BO347" s="180">
        <v>4</v>
      </c>
      <c r="BP347" s="178">
        <f t="shared" si="48"/>
        <v>145</v>
      </c>
      <c r="BQ347" s="420" t="str">
        <f t="shared" si="49"/>
        <v>III</v>
      </c>
      <c r="BR347" s="185"/>
      <c r="BS347" s="212" t="s">
        <v>3967</v>
      </c>
    </row>
    <row r="348" spans="1:71" x14ac:dyDescent="0.2">
      <c r="A348" s="696">
        <v>346</v>
      </c>
      <c r="B348" s="286" t="s">
        <v>3188</v>
      </c>
      <c r="C348" s="286" t="s">
        <v>3188</v>
      </c>
      <c r="D348" s="258" t="s">
        <v>5497</v>
      </c>
      <c r="E348" s="736">
        <v>46199.999999999971</v>
      </c>
      <c r="F348" s="736">
        <v>40</v>
      </c>
      <c r="G348" s="737">
        <v>400</v>
      </c>
      <c r="H348" s="305" t="s">
        <v>1290</v>
      </c>
      <c r="I348" s="208" t="s">
        <v>635</v>
      </c>
      <c r="J348" s="280" t="s">
        <v>6551</v>
      </c>
      <c r="K348" s="191" t="s">
        <v>3189</v>
      </c>
      <c r="L348" s="427" t="s">
        <v>3489</v>
      </c>
      <c r="M348" s="686">
        <v>3.5</v>
      </c>
      <c r="N348" s="685" t="s">
        <v>15715</v>
      </c>
      <c r="O348" s="686">
        <v>43</v>
      </c>
      <c r="P348" s="427" t="s">
        <v>15842</v>
      </c>
      <c r="Q348" s="191">
        <v>6</v>
      </c>
      <c r="R348" s="180"/>
      <c r="S348" s="189">
        <v>5</v>
      </c>
      <c r="T348" s="189">
        <v>10</v>
      </c>
      <c r="U348" s="190">
        <v>2</v>
      </c>
      <c r="V348" s="190">
        <v>12</v>
      </c>
      <c r="W348" s="742">
        <v>6</v>
      </c>
      <c r="X348" s="184"/>
      <c r="Y348" s="184"/>
      <c r="Z348" s="184"/>
      <c r="AA348" s="184"/>
      <c r="AB348" s="220"/>
      <c r="AC348" s="183" t="s">
        <v>6010</v>
      </c>
      <c r="AD348" s="191" t="s">
        <v>5476</v>
      </c>
      <c r="AE348" s="191" t="s">
        <v>4248</v>
      </c>
      <c r="AF348" s="177">
        <v>0</v>
      </c>
      <c r="AG348" s="177">
        <v>0</v>
      </c>
      <c r="AH348" s="177">
        <v>0</v>
      </c>
      <c r="AI348" s="177">
        <v>0</v>
      </c>
      <c r="AJ348" s="177">
        <v>0</v>
      </c>
      <c r="AK348" s="177">
        <v>1</v>
      </c>
      <c r="AL348" s="383">
        <v>0</v>
      </c>
      <c r="AM348" s="177">
        <v>0</v>
      </c>
      <c r="AN348" s="177">
        <v>0</v>
      </c>
      <c r="AO348" s="195">
        <v>0</v>
      </c>
      <c r="AP348" s="187"/>
      <c r="AQ348" s="187"/>
      <c r="AR348" s="187"/>
      <c r="AS348" s="187"/>
      <c r="AT348" s="187"/>
      <c r="AU348" s="187"/>
      <c r="AV348" s="187"/>
      <c r="AW348" s="187"/>
      <c r="AX348" s="187"/>
      <c r="AY348" s="187"/>
      <c r="AZ348" s="187"/>
      <c r="BA348" s="187"/>
      <c r="BB348" s="187"/>
      <c r="BC348" s="187"/>
      <c r="BD348" s="187"/>
      <c r="BE348" s="187"/>
      <c r="BF348" s="187"/>
      <c r="BG348" s="187"/>
      <c r="BH348" s="176">
        <f t="shared" si="50"/>
        <v>0.875</v>
      </c>
      <c r="BI348" s="176">
        <f t="shared" si="45"/>
        <v>20</v>
      </c>
      <c r="BJ348" s="182" t="str">
        <f t="shared" si="46"/>
        <v>1 - 7</v>
      </c>
      <c r="BK348" s="176">
        <f t="shared" si="47"/>
        <v>4</v>
      </c>
      <c r="BL348" s="176">
        <f t="shared" si="51"/>
        <v>1</v>
      </c>
      <c r="BM348" s="533"/>
      <c r="BN348" s="185">
        <v>10</v>
      </c>
      <c r="BO348" s="180">
        <v>1</v>
      </c>
      <c r="BP348" s="178">
        <f t="shared" si="48"/>
        <v>14</v>
      </c>
      <c r="BQ348" s="420" t="str">
        <f t="shared" si="49"/>
        <v>I</v>
      </c>
      <c r="BR348" s="185">
        <v>15</v>
      </c>
      <c r="BS348" s="212" t="s">
        <v>3967</v>
      </c>
    </row>
    <row r="349" spans="1:71" x14ac:dyDescent="0.2">
      <c r="A349" s="697">
        <v>347</v>
      </c>
      <c r="B349" s="286" t="s">
        <v>3188</v>
      </c>
      <c r="C349" s="286" t="s">
        <v>983</v>
      </c>
      <c r="D349" s="258" t="s">
        <v>5497</v>
      </c>
      <c r="E349" s="736">
        <v>4207</v>
      </c>
      <c r="F349" s="736">
        <v>40</v>
      </c>
      <c r="G349" s="737">
        <v>400</v>
      </c>
      <c r="H349" s="305" t="s">
        <v>1290</v>
      </c>
      <c r="I349" s="208" t="s">
        <v>635</v>
      </c>
      <c r="J349" s="280" t="s">
        <v>6551</v>
      </c>
      <c r="K349" s="191" t="s">
        <v>3192</v>
      </c>
      <c r="L349" s="427" t="s">
        <v>3491</v>
      </c>
      <c r="M349" s="686">
        <v>4</v>
      </c>
      <c r="N349" s="685" t="s">
        <v>15715</v>
      </c>
      <c r="O349" s="686">
        <v>64</v>
      </c>
      <c r="P349" s="427" t="s">
        <v>15842</v>
      </c>
      <c r="Q349" s="191">
        <v>6</v>
      </c>
      <c r="R349" s="180"/>
      <c r="S349" s="189">
        <v>5</v>
      </c>
      <c r="T349" s="189">
        <v>10</v>
      </c>
      <c r="U349" s="190">
        <v>2</v>
      </c>
      <c r="V349" s="190">
        <v>12</v>
      </c>
      <c r="W349" s="742">
        <v>6</v>
      </c>
      <c r="X349" s="184"/>
      <c r="Y349" s="184"/>
      <c r="Z349" s="184"/>
      <c r="AA349" s="184"/>
      <c r="AB349" s="220"/>
      <c r="AC349" s="183" t="s">
        <v>6010</v>
      </c>
      <c r="AD349" s="191" t="s">
        <v>5476</v>
      </c>
      <c r="AE349" s="191" t="s">
        <v>4248</v>
      </c>
      <c r="AF349" s="177">
        <v>0</v>
      </c>
      <c r="AG349" s="177">
        <v>0</v>
      </c>
      <c r="AH349" s="177">
        <v>0</v>
      </c>
      <c r="AI349" s="177">
        <v>0</v>
      </c>
      <c r="AJ349" s="177">
        <v>0</v>
      </c>
      <c r="AK349" s="177">
        <v>0</v>
      </c>
      <c r="AL349" s="383">
        <v>0</v>
      </c>
      <c r="AM349" s="177">
        <v>0</v>
      </c>
      <c r="AN349" s="177">
        <v>0</v>
      </c>
      <c r="AO349" s="195">
        <v>7</v>
      </c>
      <c r="AP349" s="187"/>
      <c r="AQ349" s="187"/>
      <c r="AR349" s="187"/>
      <c r="AS349" s="187"/>
      <c r="AT349" s="187"/>
      <c r="AU349" s="187"/>
      <c r="AV349" s="187"/>
      <c r="AW349" s="187"/>
      <c r="AX349" s="187"/>
      <c r="AY349" s="187"/>
      <c r="AZ349" s="187"/>
      <c r="BA349" s="187"/>
      <c r="BB349" s="187"/>
      <c r="BC349" s="187"/>
      <c r="BD349" s="187"/>
      <c r="BE349" s="187"/>
      <c r="BF349" s="187"/>
      <c r="BG349" s="187"/>
      <c r="BH349" s="176">
        <f t="shared" si="50"/>
        <v>1</v>
      </c>
      <c r="BI349" s="176">
        <f t="shared" si="45"/>
        <v>19</v>
      </c>
      <c r="BJ349" s="182">
        <f t="shared" si="46"/>
        <v>7</v>
      </c>
      <c r="BK349" s="176">
        <f t="shared" si="47"/>
        <v>7</v>
      </c>
      <c r="BL349" s="176">
        <f t="shared" si="51"/>
        <v>2</v>
      </c>
      <c r="BM349" s="533">
        <v>1</v>
      </c>
      <c r="BN349" s="187">
        <v>10</v>
      </c>
      <c r="BO349" s="187">
        <v>1</v>
      </c>
      <c r="BP349" s="178">
        <f t="shared" si="48"/>
        <v>17</v>
      </c>
      <c r="BQ349" s="420" t="str">
        <f t="shared" si="49"/>
        <v>I</v>
      </c>
      <c r="BR349" s="185"/>
      <c r="BS349" s="464" t="s">
        <v>9598</v>
      </c>
    </row>
    <row r="350" spans="1:71" x14ac:dyDescent="0.2">
      <c r="A350" s="696">
        <v>348</v>
      </c>
      <c r="B350" s="286" t="s">
        <v>3188</v>
      </c>
      <c r="C350" s="286" t="s">
        <v>984</v>
      </c>
      <c r="D350" s="258" t="s">
        <v>5497</v>
      </c>
      <c r="E350" s="736">
        <v>1050</v>
      </c>
      <c r="F350" s="736">
        <v>40</v>
      </c>
      <c r="G350" s="737">
        <v>400</v>
      </c>
      <c r="H350" s="305" t="s">
        <v>1290</v>
      </c>
      <c r="I350" s="208" t="s">
        <v>635</v>
      </c>
      <c r="J350" s="280" t="s">
        <v>6551</v>
      </c>
      <c r="K350" s="191" t="s">
        <v>3192</v>
      </c>
      <c r="L350" s="427" t="s">
        <v>3491</v>
      </c>
      <c r="M350" s="686">
        <v>4</v>
      </c>
      <c r="N350" s="685" t="s">
        <v>15715</v>
      </c>
      <c r="O350" s="686">
        <v>64</v>
      </c>
      <c r="P350" s="427" t="s">
        <v>15842</v>
      </c>
      <c r="Q350" s="191">
        <v>6</v>
      </c>
      <c r="R350" s="180"/>
      <c r="S350" s="189">
        <v>5</v>
      </c>
      <c r="T350" s="189">
        <v>10</v>
      </c>
      <c r="U350" s="190">
        <v>2</v>
      </c>
      <c r="V350" s="190">
        <v>12</v>
      </c>
      <c r="W350" s="742">
        <v>6</v>
      </c>
      <c r="X350" s="184"/>
      <c r="Y350" s="184"/>
      <c r="Z350" s="184"/>
      <c r="AA350" s="184"/>
      <c r="AB350" s="220"/>
      <c r="AC350" s="183" t="s">
        <v>6010</v>
      </c>
      <c r="AD350" s="191" t="s">
        <v>5476</v>
      </c>
      <c r="AE350" s="191" t="s">
        <v>4248</v>
      </c>
      <c r="AF350" s="177">
        <v>0</v>
      </c>
      <c r="AG350" s="177">
        <v>0</v>
      </c>
      <c r="AH350" s="177">
        <v>0</v>
      </c>
      <c r="AI350" s="177">
        <v>0</v>
      </c>
      <c r="AJ350" s="177">
        <v>0</v>
      </c>
      <c r="AK350" s="177">
        <v>0</v>
      </c>
      <c r="AL350" s="382">
        <v>0</v>
      </c>
      <c r="AM350" s="177">
        <v>0</v>
      </c>
      <c r="AN350" s="177">
        <v>0</v>
      </c>
      <c r="AO350" s="195">
        <v>7</v>
      </c>
      <c r="AP350" s="187"/>
      <c r="AQ350" s="187"/>
      <c r="AR350" s="187"/>
      <c r="AS350" s="187"/>
      <c r="AT350" s="187"/>
      <c r="AU350" s="187"/>
      <c r="AV350" s="187"/>
      <c r="AW350" s="187"/>
      <c r="AX350" s="187"/>
      <c r="AY350" s="187"/>
      <c r="AZ350" s="187"/>
      <c r="BA350" s="187"/>
      <c r="BB350" s="187"/>
      <c r="BC350" s="187"/>
      <c r="BD350" s="187"/>
      <c r="BE350" s="187"/>
      <c r="BF350" s="187"/>
      <c r="BG350" s="187"/>
      <c r="BH350" s="176">
        <f t="shared" si="50"/>
        <v>1</v>
      </c>
      <c r="BI350" s="176">
        <f t="shared" si="45"/>
        <v>19</v>
      </c>
      <c r="BJ350" s="182">
        <f t="shared" si="46"/>
        <v>7</v>
      </c>
      <c r="BK350" s="176">
        <f t="shared" si="47"/>
        <v>7</v>
      </c>
      <c r="BL350" s="176">
        <f t="shared" si="51"/>
        <v>2</v>
      </c>
      <c r="BM350" s="533">
        <v>1</v>
      </c>
      <c r="BN350" s="187">
        <v>10</v>
      </c>
      <c r="BO350" s="187">
        <v>1</v>
      </c>
      <c r="BP350" s="178">
        <f t="shared" si="48"/>
        <v>17</v>
      </c>
      <c r="BQ350" s="420" t="str">
        <f t="shared" si="49"/>
        <v>I</v>
      </c>
      <c r="BR350" s="185"/>
      <c r="BS350" s="464" t="s">
        <v>9598</v>
      </c>
    </row>
    <row r="351" spans="1:71" x14ac:dyDescent="0.2">
      <c r="A351" s="696">
        <v>349</v>
      </c>
      <c r="B351" s="286" t="s">
        <v>3188</v>
      </c>
      <c r="C351" s="286" t="s">
        <v>986</v>
      </c>
      <c r="D351" s="258" t="s">
        <v>5497</v>
      </c>
      <c r="E351" s="736">
        <v>910</v>
      </c>
      <c r="F351" s="736">
        <v>40</v>
      </c>
      <c r="G351" s="737">
        <v>400</v>
      </c>
      <c r="H351" s="305" t="s">
        <v>1290</v>
      </c>
      <c r="I351" s="208" t="s">
        <v>635</v>
      </c>
      <c r="J351" s="280" t="s">
        <v>4282</v>
      </c>
      <c r="K351" s="191" t="s">
        <v>3192</v>
      </c>
      <c r="L351" s="427" t="s">
        <v>3491</v>
      </c>
      <c r="M351" s="686">
        <v>4</v>
      </c>
      <c r="N351" s="685" t="s">
        <v>15715</v>
      </c>
      <c r="O351" s="686">
        <v>64</v>
      </c>
      <c r="P351" s="427" t="s">
        <v>15842</v>
      </c>
      <c r="Q351" s="191">
        <v>5</v>
      </c>
      <c r="R351" s="180"/>
      <c r="S351" s="189">
        <v>5</v>
      </c>
      <c r="T351" s="189">
        <v>10</v>
      </c>
      <c r="U351" s="190">
        <v>2</v>
      </c>
      <c r="V351" s="190">
        <v>12</v>
      </c>
      <c r="W351" s="742">
        <v>6</v>
      </c>
      <c r="X351" s="184"/>
      <c r="Y351" s="184"/>
      <c r="Z351" s="184"/>
      <c r="AA351" s="184"/>
      <c r="AB351" s="220"/>
      <c r="AC351" s="183" t="s">
        <v>6010</v>
      </c>
      <c r="AD351" s="191" t="s">
        <v>5476</v>
      </c>
      <c r="AE351" s="191" t="s">
        <v>4248</v>
      </c>
      <c r="AF351" s="177">
        <v>0</v>
      </c>
      <c r="AG351" s="177">
        <v>0</v>
      </c>
      <c r="AH351" s="177">
        <v>0</v>
      </c>
      <c r="AI351" s="177">
        <v>0</v>
      </c>
      <c r="AJ351" s="177">
        <v>0</v>
      </c>
      <c r="AK351" s="177">
        <v>0</v>
      </c>
      <c r="AL351" s="382">
        <v>0</v>
      </c>
      <c r="AM351" s="177">
        <v>0</v>
      </c>
      <c r="AN351" s="177">
        <v>0</v>
      </c>
      <c r="AO351" s="195">
        <v>8</v>
      </c>
      <c r="AP351" s="187"/>
      <c r="AQ351" s="187"/>
      <c r="AR351" s="187"/>
      <c r="AS351" s="187"/>
      <c r="AT351" s="187"/>
      <c r="AU351" s="187"/>
      <c r="AV351" s="187"/>
      <c r="AW351" s="187"/>
      <c r="AX351" s="187"/>
      <c r="AY351" s="187"/>
      <c r="AZ351" s="187"/>
      <c r="BA351" s="187"/>
      <c r="BB351" s="187"/>
      <c r="BC351" s="187"/>
      <c r="BD351" s="187"/>
      <c r="BE351" s="187"/>
      <c r="BF351" s="187"/>
      <c r="BG351" s="187"/>
      <c r="BH351" s="176">
        <f t="shared" si="50"/>
        <v>1.125</v>
      </c>
      <c r="BI351" s="176">
        <f t="shared" si="45"/>
        <v>18</v>
      </c>
      <c r="BJ351" s="182">
        <f t="shared" si="46"/>
        <v>8</v>
      </c>
      <c r="BK351" s="176">
        <f t="shared" si="47"/>
        <v>8</v>
      </c>
      <c r="BL351" s="176">
        <f t="shared" si="51"/>
        <v>2</v>
      </c>
      <c r="BM351" s="533">
        <v>1.125</v>
      </c>
      <c r="BN351" s="187">
        <v>20</v>
      </c>
      <c r="BO351" s="187">
        <v>2</v>
      </c>
      <c r="BP351" s="178">
        <f t="shared" si="48"/>
        <v>36</v>
      </c>
      <c r="BQ351" s="420" t="str">
        <f t="shared" si="49"/>
        <v>I</v>
      </c>
      <c r="BR351" s="185">
        <v>35</v>
      </c>
      <c r="BS351" s="464" t="s">
        <v>9598</v>
      </c>
    </row>
    <row r="352" spans="1:71" x14ac:dyDescent="0.2">
      <c r="A352" s="697">
        <v>350</v>
      </c>
      <c r="B352" s="286" t="s">
        <v>3188</v>
      </c>
      <c r="C352" s="286" t="s">
        <v>985</v>
      </c>
      <c r="D352" s="258" t="s">
        <v>5497</v>
      </c>
      <c r="E352" s="736">
        <v>182</v>
      </c>
      <c r="F352" s="736">
        <v>40</v>
      </c>
      <c r="G352" s="737">
        <v>400</v>
      </c>
      <c r="H352" s="305" t="s">
        <v>1290</v>
      </c>
      <c r="I352" s="208" t="s">
        <v>635</v>
      </c>
      <c r="J352" s="280" t="s">
        <v>4282</v>
      </c>
      <c r="K352" s="191" t="s">
        <v>3192</v>
      </c>
      <c r="L352" s="427" t="s">
        <v>3491</v>
      </c>
      <c r="M352" s="686">
        <v>4.5</v>
      </c>
      <c r="N352" s="685" t="s">
        <v>15715</v>
      </c>
      <c r="O352" s="686">
        <v>91</v>
      </c>
      <c r="P352" s="427" t="s">
        <v>15842</v>
      </c>
      <c r="Q352" s="191">
        <v>5</v>
      </c>
      <c r="R352" s="180"/>
      <c r="S352" s="189">
        <v>5</v>
      </c>
      <c r="T352" s="189">
        <v>10</v>
      </c>
      <c r="U352" s="190">
        <v>2</v>
      </c>
      <c r="V352" s="190">
        <v>12</v>
      </c>
      <c r="W352" s="742">
        <v>6</v>
      </c>
      <c r="X352" s="184"/>
      <c r="Y352" s="184"/>
      <c r="Z352" s="184"/>
      <c r="AA352" s="184"/>
      <c r="AB352" s="220"/>
      <c r="AC352" s="183" t="s">
        <v>6010</v>
      </c>
      <c r="AD352" s="191" t="s">
        <v>5476</v>
      </c>
      <c r="AE352" s="191" t="s">
        <v>4248</v>
      </c>
      <c r="AF352" s="177">
        <v>0</v>
      </c>
      <c r="AG352" s="177">
        <v>0</v>
      </c>
      <c r="AH352" s="177">
        <v>0</v>
      </c>
      <c r="AI352" s="177">
        <v>0</v>
      </c>
      <c r="AJ352" s="177">
        <v>0</v>
      </c>
      <c r="AK352" s="177">
        <v>0</v>
      </c>
      <c r="AL352" s="382">
        <v>0</v>
      </c>
      <c r="AM352" s="177">
        <v>0</v>
      </c>
      <c r="AN352" s="177">
        <v>0</v>
      </c>
      <c r="AO352" s="195">
        <v>8</v>
      </c>
      <c r="AP352" s="187"/>
      <c r="AQ352" s="187"/>
      <c r="AR352" s="187"/>
      <c r="AS352" s="187"/>
      <c r="AT352" s="187"/>
      <c r="AU352" s="187"/>
      <c r="AV352" s="187"/>
      <c r="AW352" s="187"/>
      <c r="AX352" s="187"/>
      <c r="AY352" s="187"/>
      <c r="AZ352" s="187"/>
      <c r="BA352" s="187"/>
      <c r="BB352" s="187"/>
      <c r="BC352" s="187"/>
      <c r="BD352" s="187"/>
      <c r="BE352" s="187"/>
      <c r="BF352" s="187"/>
      <c r="BG352" s="187"/>
      <c r="BH352" s="176">
        <f t="shared" si="50"/>
        <v>1.125</v>
      </c>
      <c r="BI352" s="176">
        <f t="shared" si="45"/>
        <v>18</v>
      </c>
      <c r="BJ352" s="182">
        <f t="shared" si="46"/>
        <v>8</v>
      </c>
      <c r="BK352" s="176">
        <f t="shared" si="47"/>
        <v>8</v>
      </c>
      <c r="BL352" s="176">
        <f t="shared" si="51"/>
        <v>2</v>
      </c>
      <c r="BM352" s="533">
        <v>1.125</v>
      </c>
      <c r="BN352" s="187">
        <v>20</v>
      </c>
      <c r="BO352" s="187">
        <v>2</v>
      </c>
      <c r="BP352" s="178">
        <f t="shared" si="48"/>
        <v>36</v>
      </c>
      <c r="BQ352" s="420" t="str">
        <f t="shared" si="49"/>
        <v>I</v>
      </c>
      <c r="BR352" s="185">
        <v>35</v>
      </c>
      <c r="BS352" s="464" t="s">
        <v>9598</v>
      </c>
    </row>
    <row r="353" spans="1:71" x14ac:dyDescent="0.2">
      <c r="A353" s="696">
        <v>351</v>
      </c>
      <c r="B353" s="286" t="s">
        <v>3188</v>
      </c>
      <c r="C353" s="286" t="s">
        <v>992</v>
      </c>
      <c r="D353" s="258" t="s">
        <v>5497</v>
      </c>
      <c r="E353" s="736">
        <v>524.99999999999989</v>
      </c>
      <c r="F353" s="736">
        <v>40</v>
      </c>
      <c r="G353" s="737">
        <v>400</v>
      </c>
      <c r="H353" s="305" t="s">
        <v>1290</v>
      </c>
      <c r="I353" s="208" t="s">
        <v>635</v>
      </c>
      <c r="J353" s="280" t="s">
        <v>6558</v>
      </c>
      <c r="K353" s="191" t="s">
        <v>3192</v>
      </c>
      <c r="L353" s="427" t="s">
        <v>3491</v>
      </c>
      <c r="M353" s="686">
        <v>4.5</v>
      </c>
      <c r="N353" s="685" t="s">
        <v>15715</v>
      </c>
      <c r="O353" s="686">
        <v>91</v>
      </c>
      <c r="P353" s="427" t="s">
        <v>15842</v>
      </c>
      <c r="Q353" s="191">
        <v>5</v>
      </c>
      <c r="R353" s="180"/>
      <c r="S353" s="189">
        <v>5</v>
      </c>
      <c r="T353" s="189">
        <v>10</v>
      </c>
      <c r="U353" s="190">
        <v>2</v>
      </c>
      <c r="V353" s="190">
        <v>12</v>
      </c>
      <c r="W353" s="742">
        <v>6</v>
      </c>
      <c r="X353" s="184"/>
      <c r="Y353" s="184"/>
      <c r="Z353" s="184"/>
      <c r="AA353" s="184"/>
      <c r="AB353" s="220"/>
      <c r="AC353" s="183" t="s">
        <v>6010</v>
      </c>
      <c r="AD353" s="191" t="s">
        <v>5476</v>
      </c>
      <c r="AE353" s="191" t="s">
        <v>4248</v>
      </c>
      <c r="AF353" s="177">
        <v>0</v>
      </c>
      <c r="AG353" s="177">
        <v>0</v>
      </c>
      <c r="AH353" s="177">
        <v>0</v>
      </c>
      <c r="AI353" s="177">
        <v>0</v>
      </c>
      <c r="AJ353" s="177">
        <v>1</v>
      </c>
      <c r="AK353" s="177">
        <v>0</v>
      </c>
      <c r="AL353" s="429">
        <v>0</v>
      </c>
      <c r="AM353" s="177">
        <v>0</v>
      </c>
      <c r="AN353" s="177">
        <v>0</v>
      </c>
      <c r="AO353" s="195">
        <v>8</v>
      </c>
      <c r="AP353" s="187"/>
      <c r="AQ353" s="187"/>
      <c r="AR353" s="187"/>
      <c r="AS353" s="187"/>
      <c r="AT353" s="187"/>
      <c r="AU353" s="187"/>
      <c r="AV353" s="187"/>
      <c r="AW353" s="187"/>
      <c r="AX353" s="187"/>
      <c r="AY353" s="187"/>
      <c r="AZ353" s="187"/>
      <c r="BA353" s="187"/>
      <c r="BB353" s="187"/>
      <c r="BC353" s="187"/>
      <c r="BD353" s="187"/>
      <c r="BE353" s="187"/>
      <c r="BF353" s="187"/>
      <c r="BG353" s="187"/>
      <c r="BH353" s="176">
        <f t="shared" si="50"/>
        <v>2</v>
      </c>
      <c r="BI353" s="176">
        <f t="shared" si="45"/>
        <v>16</v>
      </c>
      <c r="BJ353" s="182" t="str">
        <f t="shared" si="46"/>
        <v>9 - 14</v>
      </c>
      <c r="BK353" s="176">
        <f t="shared" si="47"/>
        <v>12</v>
      </c>
      <c r="BL353" s="176">
        <f t="shared" si="51"/>
        <v>2</v>
      </c>
      <c r="BM353" s="533">
        <v>2</v>
      </c>
      <c r="BN353" s="187">
        <v>28</v>
      </c>
      <c r="BO353" s="187">
        <v>2</v>
      </c>
      <c r="BP353" s="178">
        <f t="shared" si="48"/>
        <v>52</v>
      </c>
      <c r="BQ353" s="420" t="str">
        <f t="shared" si="49"/>
        <v>II</v>
      </c>
      <c r="BR353" s="185">
        <v>35</v>
      </c>
      <c r="BS353" s="464" t="s">
        <v>9582</v>
      </c>
    </row>
    <row r="354" spans="1:71" x14ac:dyDescent="0.2">
      <c r="A354" s="697">
        <v>352</v>
      </c>
      <c r="B354" s="286" t="s">
        <v>3188</v>
      </c>
      <c r="C354" s="286" t="s">
        <v>991</v>
      </c>
      <c r="D354" s="258" t="s">
        <v>5497</v>
      </c>
      <c r="E354" s="736">
        <v>105</v>
      </c>
      <c r="F354" s="736">
        <v>40</v>
      </c>
      <c r="G354" s="737">
        <v>400</v>
      </c>
      <c r="H354" s="305" t="s">
        <v>1290</v>
      </c>
      <c r="I354" s="208" t="s">
        <v>635</v>
      </c>
      <c r="J354" s="280" t="s">
        <v>6558</v>
      </c>
      <c r="K354" s="191" t="s">
        <v>3192</v>
      </c>
      <c r="L354" s="427" t="s">
        <v>3491</v>
      </c>
      <c r="M354" s="686">
        <v>5</v>
      </c>
      <c r="N354" s="685" t="s">
        <v>15715</v>
      </c>
      <c r="O354" s="686">
        <v>125</v>
      </c>
      <c r="P354" s="427" t="s">
        <v>15842</v>
      </c>
      <c r="Q354" s="191">
        <v>5</v>
      </c>
      <c r="R354" s="180"/>
      <c r="S354" s="189">
        <v>5</v>
      </c>
      <c r="T354" s="189">
        <v>10</v>
      </c>
      <c r="U354" s="190">
        <v>2</v>
      </c>
      <c r="V354" s="190">
        <v>12</v>
      </c>
      <c r="W354" s="742">
        <v>6</v>
      </c>
      <c r="X354" s="184"/>
      <c r="Y354" s="184"/>
      <c r="Z354" s="184"/>
      <c r="AA354" s="184"/>
      <c r="AB354" s="220"/>
      <c r="AC354" s="183" t="s">
        <v>6010</v>
      </c>
      <c r="AD354" s="191" t="s">
        <v>5476</v>
      </c>
      <c r="AE354" s="191" t="s">
        <v>4248</v>
      </c>
      <c r="AF354" s="177">
        <v>0</v>
      </c>
      <c r="AG354" s="177">
        <v>0</v>
      </c>
      <c r="AH354" s="177">
        <v>0</v>
      </c>
      <c r="AI354" s="177">
        <v>0</v>
      </c>
      <c r="AJ354" s="177">
        <v>1</v>
      </c>
      <c r="AK354" s="177">
        <v>0</v>
      </c>
      <c r="AL354" s="429">
        <v>0</v>
      </c>
      <c r="AM354" s="177">
        <v>0</v>
      </c>
      <c r="AN354" s="177">
        <v>0</v>
      </c>
      <c r="AO354" s="195">
        <v>8</v>
      </c>
      <c r="AP354" s="187"/>
      <c r="AQ354" s="187"/>
      <c r="AR354" s="187"/>
      <c r="AS354" s="187"/>
      <c r="AT354" s="187"/>
      <c r="AU354" s="187"/>
      <c r="AV354" s="187"/>
      <c r="AW354" s="187"/>
      <c r="AX354" s="187"/>
      <c r="AY354" s="187"/>
      <c r="AZ354" s="187"/>
      <c r="BA354" s="187"/>
      <c r="BB354" s="187"/>
      <c r="BC354" s="187"/>
      <c r="BD354" s="187"/>
      <c r="BE354" s="187"/>
      <c r="BF354" s="187"/>
      <c r="BG354" s="187"/>
      <c r="BH354" s="176">
        <f t="shared" si="50"/>
        <v>2</v>
      </c>
      <c r="BI354" s="176">
        <f t="shared" si="45"/>
        <v>16</v>
      </c>
      <c r="BJ354" s="182" t="str">
        <f t="shared" si="46"/>
        <v>9 - 14</v>
      </c>
      <c r="BK354" s="176">
        <f t="shared" si="47"/>
        <v>12</v>
      </c>
      <c r="BL354" s="176">
        <f t="shared" si="51"/>
        <v>2</v>
      </c>
      <c r="BM354" s="533">
        <v>2</v>
      </c>
      <c r="BN354" s="187">
        <v>28</v>
      </c>
      <c r="BO354" s="187">
        <v>2</v>
      </c>
      <c r="BP354" s="178">
        <f t="shared" si="48"/>
        <v>52</v>
      </c>
      <c r="BQ354" s="420" t="str">
        <f t="shared" si="49"/>
        <v>II</v>
      </c>
      <c r="BR354" s="185">
        <v>35</v>
      </c>
      <c r="BS354" s="464" t="s">
        <v>9582</v>
      </c>
    </row>
    <row r="355" spans="1:71" ht="25.5" x14ac:dyDescent="0.2">
      <c r="A355" s="696">
        <v>353</v>
      </c>
      <c r="B355" s="286" t="s">
        <v>3188</v>
      </c>
      <c r="C355" s="286" t="s">
        <v>2101</v>
      </c>
      <c r="D355" s="258" t="s">
        <v>5497</v>
      </c>
      <c r="E355" s="736">
        <v>1099</v>
      </c>
      <c r="F355" s="736">
        <v>40</v>
      </c>
      <c r="G355" s="737">
        <v>400</v>
      </c>
      <c r="H355" s="305" t="s">
        <v>1290</v>
      </c>
      <c r="I355" s="208" t="s">
        <v>635</v>
      </c>
      <c r="J355" s="280" t="s">
        <v>6551</v>
      </c>
      <c r="K355" s="191" t="s">
        <v>3189</v>
      </c>
      <c r="L355" s="427" t="s">
        <v>3489</v>
      </c>
      <c r="M355" s="686">
        <v>3.5</v>
      </c>
      <c r="N355" s="685" t="s">
        <v>15715</v>
      </c>
      <c r="O355" s="686">
        <v>43</v>
      </c>
      <c r="P355" s="427" t="s">
        <v>15842</v>
      </c>
      <c r="Q355" s="191">
        <v>6</v>
      </c>
      <c r="R355" s="180"/>
      <c r="S355" s="189">
        <v>5</v>
      </c>
      <c r="T355" s="189">
        <v>10</v>
      </c>
      <c r="U355" s="190">
        <v>2</v>
      </c>
      <c r="V355" s="190">
        <v>12</v>
      </c>
      <c r="W355" s="742">
        <v>6</v>
      </c>
      <c r="X355" s="184"/>
      <c r="Y355" s="184"/>
      <c r="Z355" s="184"/>
      <c r="AA355" s="184"/>
      <c r="AB355" s="220"/>
      <c r="AC355" s="183" t="s">
        <v>8047</v>
      </c>
      <c r="AD355" s="191" t="s">
        <v>5476</v>
      </c>
      <c r="AE355" s="191" t="s">
        <v>4248</v>
      </c>
      <c r="AF355" s="177">
        <v>0</v>
      </c>
      <c r="AG355" s="177">
        <v>0</v>
      </c>
      <c r="AH355" s="177">
        <v>0</v>
      </c>
      <c r="AI355" s="177">
        <v>0</v>
      </c>
      <c r="AJ355" s="177">
        <v>0</v>
      </c>
      <c r="AK355" s="177">
        <v>1</v>
      </c>
      <c r="AL355" s="383">
        <v>0</v>
      </c>
      <c r="AM355" s="177">
        <v>0</v>
      </c>
      <c r="AN355" s="177">
        <v>0</v>
      </c>
      <c r="AO355" s="195">
        <v>0</v>
      </c>
      <c r="AP355" s="180">
        <v>0.875</v>
      </c>
      <c r="AQ355" s="187"/>
      <c r="AR355" s="187"/>
      <c r="AS355" s="187"/>
      <c r="AT355" s="187"/>
      <c r="AU355" s="187"/>
      <c r="AV355" s="187"/>
      <c r="AW355" s="187"/>
      <c r="AX355" s="187"/>
      <c r="AY355" s="187"/>
      <c r="AZ355" s="187">
        <v>7</v>
      </c>
      <c r="BA355" s="187"/>
      <c r="BB355" s="187"/>
      <c r="BC355" s="187"/>
      <c r="BD355" s="187"/>
      <c r="BE355" s="187"/>
      <c r="BF355" s="187"/>
      <c r="BG355" s="187"/>
      <c r="BH355" s="176" t="str">
        <f t="shared" si="50"/>
        <v>class level</v>
      </c>
      <c r="BI355" s="176">
        <f t="shared" si="45"/>
        <v>15</v>
      </c>
      <c r="BJ355" s="182" t="str">
        <f t="shared" si="46"/>
        <v>7 - 31</v>
      </c>
      <c r="BK355" s="176">
        <f t="shared" si="47"/>
        <v>19</v>
      </c>
      <c r="BL355" s="176">
        <f t="shared" si="51"/>
        <v>7</v>
      </c>
      <c r="BM355" s="533"/>
      <c r="BN355" s="185">
        <v>85</v>
      </c>
      <c r="BO355" s="180">
        <v>4</v>
      </c>
      <c r="BP355" s="178">
        <f t="shared" si="48"/>
        <v>161</v>
      </c>
      <c r="BQ355" s="420" t="str">
        <f t="shared" si="49"/>
        <v>III</v>
      </c>
      <c r="BR355" s="185">
        <v>15</v>
      </c>
      <c r="BS355" s="464" t="s">
        <v>9610</v>
      </c>
    </row>
    <row r="356" spans="1:71" ht="25.5" x14ac:dyDescent="0.2">
      <c r="A356" s="696">
        <v>354</v>
      </c>
      <c r="B356" s="286" t="s">
        <v>3188</v>
      </c>
      <c r="C356" s="286" t="s">
        <v>8185</v>
      </c>
      <c r="D356" s="258" t="s">
        <v>5497</v>
      </c>
      <c r="E356" s="736">
        <v>1099</v>
      </c>
      <c r="F356" s="736">
        <v>40</v>
      </c>
      <c r="G356" s="737">
        <v>400</v>
      </c>
      <c r="H356" s="305" t="s">
        <v>1290</v>
      </c>
      <c r="I356" s="208" t="s">
        <v>635</v>
      </c>
      <c r="J356" s="280" t="s">
        <v>6551</v>
      </c>
      <c r="K356" s="191" t="s">
        <v>3189</v>
      </c>
      <c r="L356" s="427" t="s">
        <v>3489</v>
      </c>
      <c r="M356" s="686">
        <v>3.5</v>
      </c>
      <c r="N356" s="685" t="s">
        <v>15715</v>
      </c>
      <c r="O356" s="686">
        <v>43</v>
      </c>
      <c r="P356" s="427" t="s">
        <v>15842</v>
      </c>
      <c r="Q356" s="191">
        <v>6</v>
      </c>
      <c r="R356" s="180"/>
      <c r="S356" s="189">
        <v>5</v>
      </c>
      <c r="T356" s="189">
        <v>10</v>
      </c>
      <c r="U356" s="190">
        <v>2</v>
      </c>
      <c r="V356" s="190">
        <v>12</v>
      </c>
      <c r="W356" s="742">
        <v>6</v>
      </c>
      <c r="X356" s="184"/>
      <c r="Y356" s="184"/>
      <c r="Z356" s="184"/>
      <c r="AA356" s="184"/>
      <c r="AB356" s="220"/>
      <c r="AC356" s="183" t="s">
        <v>8048</v>
      </c>
      <c r="AD356" s="191" t="s">
        <v>5476</v>
      </c>
      <c r="AE356" s="191" t="s">
        <v>4248</v>
      </c>
      <c r="AF356" s="177">
        <v>0</v>
      </c>
      <c r="AG356" s="177">
        <v>0</v>
      </c>
      <c r="AH356" s="177">
        <v>0</v>
      </c>
      <c r="AI356" s="177">
        <v>0</v>
      </c>
      <c r="AJ356" s="177">
        <v>0</v>
      </c>
      <c r="AK356" s="177">
        <v>1</v>
      </c>
      <c r="AL356" s="383">
        <v>0</v>
      </c>
      <c r="AM356" s="177">
        <v>0</v>
      </c>
      <c r="AN356" s="177">
        <v>0</v>
      </c>
      <c r="AO356" s="195">
        <v>0</v>
      </c>
      <c r="AP356" s="180">
        <v>0.875</v>
      </c>
      <c r="AQ356" s="187"/>
      <c r="AR356" s="187"/>
      <c r="AS356" s="187"/>
      <c r="AT356" s="187"/>
      <c r="AU356" s="187"/>
      <c r="AV356" s="187"/>
      <c r="AW356" s="187"/>
      <c r="AX356" s="187"/>
      <c r="AY356" s="187"/>
      <c r="AZ356" s="187">
        <v>7</v>
      </c>
      <c r="BA356" s="187"/>
      <c r="BB356" s="187"/>
      <c r="BC356" s="187"/>
      <c r="BD356" s="187"/>
      <c r="BE356" s="187"/>
      <c r="BF356" s="187"/>
      <c r="BG356" s="187">
        <v>4</v>
      </c>
      <c r="BH356" s="176" t="str">
        <f t="shared" si="50"/>
        <v>class level</v>
      </c>
      <c r="BI356" s="176">
        <f t="shared" si="45"/>
        <v>15</v>
      </c>
      <c r="BJ356" s="182" t="str">
        <f t="shared" si="46"/>
        <v>7 - 31</v>
      </c>
      <c r="BK356" s="176">
        <f t="shared" si="47"/>
        <v>19</v>
      </c>
      <c r="BL356" s="176">
        <f t="shared" si="51"/>
        <v>7</v>
      </c>
      <c r="BM356" s="533"/>
      <c r="BN356" s="185">
        <v>85</v>
      </c>
      <c r="BO356" s="180">
        <v>4</v>
      </c>
      <c r="BP356" s="178">
        <f t="shared" si="48"/>
        <v>161</v>
      </c>
      <c r="BQ356" s="420" t="str">
        <f t="shared" si="49"/>
        <v>III</v>
      </c>
      <c r="BR356" s="185">
        <v>15</v>
      </c>
      <c r="BS356" s="464" t="s">
        <v>9610</v>
      </c>
    </row>
    <row r="357" spans="1:71" x14ac:dyDescent="0.2">
      <c r="A357" s="697">
        <v>355</v>
      </c>
      <c r="B357" s="286" t="s">
        <v>3188</v>
      </c>
      <c r="C357" s="286" t="s">
        <v>1902</v>
      </c>
      <c r="D357" s="258" t="s">
        <v>5497</v>
      </c>
      <c r="E357" s="736">
        <v>2387</v>
      </c>
      <c r="F357" s="736">
        <v>3</v>
      </c>
      <c r="G357" s="737">
        <v>12</v>
      </c>
      <c r="H357" s="305" t="s">
        <v>3486</v>
      </c>
      <c r="I357" s="208" t="s">
        <v>3485</v>
      </c>
      <c r="J357" s="280" t="s">
        <v>6558</v>
      </c>
      <c r="K357" s="191" t="s">
        <v>2339</v>
      </c>
      <c r="L357" s="427" t="s">
        <v>5490</v>
      </c>
      <c r="M357" s="686">
        <v>5</v>
      </c>
      <c r="N357" s="685" t="s">
        <v>15710</v>
      </c>
      <c r="O357" s="686">
        <v>300</v>
      </c>
      <c r="P357" s="427" t="s">
        <v>1669</v>
      </c>
      <c r="Q357" s="191">
        <v>6</v>
      </c>
      <c r="R357" s="180"/>
      <c r="S357" s="189">
        <v>5</v>
      </c>
      <c r="T357" s="189">
        <v>7</v>
      </c>
      <c r="U357" s="189">
        <v>2</v>
      </c>
      <c r="V357" s="189">
        <v>8</v>
      </c>
      <c r="W357" s="742">
        <v>18</v>
      </c>
      <c r="X357" s="184"/>
      <c r="Y357" s="184"/>
      <c r="Z357" s="184"/>
      <c r="AA357" s="184"/>
      <c r="AB357" s="220"/>
      <c r="AC357" s="186"/>
      <c r="AD357" s="191" t="s">
        <v>3571</v>
      </c>
      <c r="AE357" s="191" t="s">
        <v>4259</v>
      </c>
      <c r="AF357" s="177">
        <v>0</v>
      </c>
      <c r="AG357" s="177">
        <v>0</v>
      </c>
      <c r="AH357" s="177">
        <v>0</v>
      </c>
      <c r="AI357" s="177">
        <v>0</v>
      </c>
      <c r="AJ357" s="177">
        <v>0</v>
      </c>
      <c r="AK357" s="177">
        <v>0</v>
      </c>
      <c r="AL357" s="382">
        <v>4</v>
      </c>
      <c r="AM357" s="177">
        <v>0</v>
      </c>
      <c r="AN357" s="177">
        <v>0</v>
      </c>
      <c r="AO357" s="182">
        <v>4</v>
      </c>
      <c r="AP357" s="180"/>
      <c r="AQ357" s="180"/>
      <c r="AR357" s="180"/>
      <c r="AS357" s="180"/>
      <c r="AT357" s="180"/>
      <c r="AU357" s="180"/>
      <c r="AV357" s="180"/>
      <c r="AW357" s="180"/>
      <c r="AX357" s="180"/>
      <c r="AY357" s="180"/>
      <c r="AZ357" s="180"/>
      <c r="BA357" s="180"/>
      <c r="BB357" s="180"/>
      <c r="BC357" s="180"/>
      <c r="BD357" s="180"/>
      <c r="BE357" s="180"/>
      <c r="BF357" s="180"/>
      <c r="BG357" s="180"/>
      <c r="BH357" s="176">
        <f t="shared" si="50"/>
        <v>5</v>
      </c>
      <c r="BI357" s="176">
        <f t="shared" si="45"/>
        <v>15</v>
      </c>
      <c r="BJ357" s="182" t="str">
        <f t="shared" si="46"/>
        <v>8 - 36</v>
      </c>
      <c r="BK357" s="176">
        <f t="shared" si="47"/>
        <v>22</v>
      </c>
      <c r="BL357" s="176">
        <f t="shared" si="51"/>
        <v>5</v>
      </c>
      <c r="BM357" s="533"/>
      <c r="BN357" s="185">
        <v>90</v>
      </c>
      <c r="BO357" s="180">
        <v>5</v>
      </c>
      <c r="BP357" s="178">
        <f t="shared" si="48"/>
        <v>200</v>
      </c>
      <c r="BQ357" s="420" t="str">
        <f t="shared" si="49"/>
        <v>III</v>
      </c>
      <c r="BR357" s="185"/>
      <c r="BS357" s="212" t="s">
        <v>3967</v>
      </c>
    </row>
    <row r="358" spans="1:71" x14ac:dyDescent="0.2">
      <c r="A358" s="696">
        <v>356</v>
      </c>
      <c r="B358" s="286" t="s">
        <v>3188</v>
      </c>
      <c r="C358" s="286" t="s">
        <v>5468</v>
      </c>
      <c r="D358" s="258" t="s">
        <v>5497</v>
      </c>
      <c r="E358" s="736">
        <v>146.99999999999994</v>
      </c>
      <c r="F358" s="736">
        <v>6</v>
      </c>
      <c r="G358" s="737">
        <v>36</v>
      </c>
      <c r="H358" s="305" t="s">
        <v>1296</v>
      </c>
      <c r="I358" s="208" t="s">
        <v>5469</v>
      </c>
      <c r="J358" s="280" t="s">
        <v>6558</v>
      </c>
      <c r="K358" s="191" t="s">
        <v>6782</v>
      </c>
      <c r="L358" s="427" t="s">
        <v>5490</v>
      </c>
      <c r="M358" s="686">
        <v>7</v>
      </c>
      <c r="N358" s="685" t="s">
        <v>15715</v>
      </c>
      <c r="O358" s="686">
        <v>270</v>
      </c>
      <c r="P358" s="427" t="s">
        <v>15733</v>
      </c>
      <c r="Q358" s="191">
        <v>5</v>
      </c>
      <c r="R358" s="180"/>
      <c r="S358" s="189">
        <v>5</v>
      </c>
      <c r="T358" s="189">
        <v>10</v>
      </c>
      <c r="U358" s="190">
        <v>2</v>
      </c>
      <c r="V358" s="190">
        <v>12</v>
      </c>
      <c r="W358" s="742">
        <v>9</v>
      </c>
      <c r="X358" s="184"/>
      <c r="Y358" s="184"/>
      <c r="Z358" s="184"/>
      <c r="AA358" s="184"/>
      <c r="AB358" s="220"/>
      <c r="AC358" s="183" t="s">
        <v>1265</v>
      </c>
      <c r="AD358" s="191" t="s">
        <v>5476</v>
      </c>
      <c r="AE358" s="191" t="s">
        <v>4250</v>
      </c>
      <c r="AF358" s="177">
        <v>0</v>
      </c>
      <c r="AG358" s="177">
        <v>0</v>
      </c>
      <c r="AH358" s="177">
        <v>0</v>
      </c>
      <c r="AI358" s="177">
        <v>0</v>
      </c>
      <c r="AJ358" s="177">
        <v>0</v>
      </c>
      <c r="AK358" s="177">
        <v>0</v>
      </c>
      <c r="AL358" s="382">
        <v>3</v>
      </c>
      <c r="AM358" s="177">
        <v>0</v>
      </c>
      <c r="AN358" s="177">
        <v>0</v>
      </c>
      <c r="AO358" s="182">
        <v>1</v>
      </c>
      <c r="AP358" s="180"/>
      <c r="AQ358" s="180"/>
      <c r="AR358" s="180"/>
      <c r="AS358" s="180"/>
      <c r="AT358" s="180"/>
      <c r="AU358" s="180"/>
      <c r="AV358" s="180"/>
      <c r="AW358" s="180"/>
      <c r="AX358" s="180"/>
      <c r="AY358" s="180"/>
      <c r="AZ358" s="180"/>
      <c r="BA358" s="180"/>
      <c r="BB358" s="180"/>
      <c r="BC358" s="180"/>
      <c r="BD358" s="180"/>
      <c r="BE358" s="180"/>
      <c r="BF358" s="180"/>
      <c r="BG358" s="180"/>
      <c r="BH358" s="176">
        <f t="shared" si="50"/>
        <v>3</v>
      </c>
      <c r="BI358" s="176">
        <f t="shared" si="45"/>
        <v>16</v>
      </c>
      <c r="BJ358" s="182" t="str">
        <f t="shared" si="46"/>
        <v>4 - 25</v>
      </c>
      <c r="BK358" s="176">
        <f t="shared" si="47"/>
        <v>15</v>
      </c>
      <c r="BL358" s="176">
        <f t="shared" si="51"/>
        <v>3</v>
      </c>
      <c r="BM358" s="533"/>
      <c r="BN358" s="185">
        <v>135</v>
      </c>
      <c r="BO358" s="180">
        <v>4</v>
      </c>
      <c r="BP358" s="178">
        <f t="shared" si="48"/>
        <v>195</v>
      </c>
      <c r="BQ358" s="420" t="str">
        <f t="shared" si="49"/>
        <v>III</v>
      </c>
      <c r="BR358" s="185">
        <v>120</v>
      </c>
      <c r="BS358" s="212" t="s">
        <v>3967</v>
      </c>
    </row>
    <row r="359" spans="1:71" ht="63.75" x14ac:dyDescent="0.2">
      <c r="A359" s="697">
        <v>357</v>
      </c>
      <c r="B359" s="286" t="s">
        <v>3188</v>
      </c>
      <c r="C359" s="286" t="s">
        <v>9156</v>
      </c>
      <c r="D359" s="258" t="s">
        <v>9623</v>
      </c>
      <c r="E359" s="736">
        <v>1</v>
      </c>
      <c r="F359" s="736">
        <v>1</v>
      </c>
      <c r="G359" s="737">
        <v>2</v>
      </c>
      <c r="H359" s="305" t="s">
        <v>3486</v>
      </c>
      <c r="I359" s="496" t="s">
        <v>6635</v>
      </c>
      <c r="J359" s="497" t="s">
        <v>9163</v>
      </c>
      <c r="K359" s="427" t="s">
        <v>2614</v>
      </c>
      <c r="L359" s="427" t="s">
        <v>3491</v>
      </c>
      <c r="M359" s="685">
        <v>5</v>
      </c>
      <c r="N359" s="685" t="s">
        <v>15715</v>
      </c>
      <c r="O359" s="685">
        <v>104</v>
      </c>
      <c r="P359" s="427" t="s">
        <v>16220</v>
      </c>
      <c r="Q359" s="191">
        <v>2</v>
      </c>
      <c r="R359" s="193" t="s">
        <v>4273</v>
      </c>
      <c r="S359" s="427">
        <v>13</v>
      </c>
      <c r="T359" s="427">
        <v>18</v>
      </c>
      <c r="U359" s="191">
        <v>4</v>
      </c>
      <c r="V359" s="191">
        <v>18</v>
      </c>
      <c r="W359" s="742">
        <v>15</v>
      </c>
      <c r="X359" s="742"/>
      <c r="Y359" s="742"/>
      <c r="Z359" s="742"/>
      <c r="AA359" s="742"/>
      <c r="AB359" s="220"/>
      <c r="AC359" s="419" t="s">
        <v>11968</v>
      </c>
      <c r="AD359" s="427" t="s">
        <v>1946</v>
      </c>
      <c r="AE359" s="427" t="s">
        <v>4248</v>
      </c>
      <c r="AF359" s="194">
        <v>0</v>
      </c>
      <c r="AG359" s="194">
        <v>0</v>
      </c>
      <c r="AH359" s="194">
        <v>0</v>
      </c>
      <c r="AI359" s="194">
        <v>0</v>
      </c>
      <c r="AJ359" s="194">
        <v>0</v>
      </c>
      <c r="AK359" s="194">
        <v>0</v>
      </c>
      <c r="AL359" s="383">
        <v>6</v>
      </c>
      <c r="AM359" s="194">
        <v>0</v>
      </c>
      <c r="AN359" s="177">
        <v>0</v>
      </c>
      <c r="AO359" s="194">
        <v>6</v>
      </c>
      <c r="AP359" s="180"/>
      <c r="AQ359" s="180"/>
      <c r="AR359" s="180"/>
      <c r="AS359" s="180"/>
      <c r="AT359" s="180"/>
      <c r="AU359" s="180"/>
      <c r="AV359" s="180"/>
      <c r="AW359" s="180"/>
      <c r="AX359" s="180"/>
      <c r="AY359" s="180"/>
      <c r="AZ359" s="180"/>
      <c r="BA359" s="180"/>
      <c r="BB359" s="180"/>
      <c r="BC359" s="180"/>
      <c r="BD359" s="180"/>
      <c r="BE359" s="180"/>
      <c r="BF359" s="180"/>
      <c r="BG359" s="180"/>
      <c r="BH359" s="176">
        <f t="shared" si="50"/>
        <v>7</v>
      </c>
      <c r="BI359" s="176">
        <f t="shared" si="45"/>
        <v>13</v>
      </c>
      <c r="BJ359" s="182" t="str">
        <f t="shared" si="46"/>
        <v>12 - 54</v>
      </c>
      <c r="BK359" s="176">
        <f t="shared" si="47"/>
        <v>33</v>
      </c>
      <c r="BL359" s="176">
        <f t="shared" si="51"/>
        <v>8</v>
      </c>
      <c r="BM359" s="533"/>
      <c r="BN359" s="185">
        <v>1275</v>
      </c>
      <c r="BO359" s="180">
        <v>10</v>
      </c>
      <c r="BP359" s="185">
        <f t="shared" si="48"/>
        <v>1605</v>
      </c>
      <c r="BQ359" s="420" t="str">
        <f t="shared" si="49"/>
        <v>VII</v>
      </c>
      <c r="BR359" s="185"/>
      <c r="BS359" s="464" t="s">
        <v>9623</v>
      </c>
    </row>
    <row r="360" spans="1:71" ht="63.75" x14ac:dyDescent="0.2">
      <c r="A360" s="696">
        <v>358</v>
      </c>
      <c r="B360" s="286" t="s">
        <v>3188</v>
      </c>
      <c r="C360" s="286" t="s">
        <v>9157</v>
      </c>
      <c r="D360" s="258" t="s">
        <v>9623</v>
      </c>
      <c r="E360" s="736">
        <v>1</v>
      </c>
      <c r="F360" s="736">
        <v>1</v>
      </c>
      <c r="G360" s="737">
        <v>2</v>
      </c>
      <c r="H360" s="305" t="s">
        <v>3486</v>
      </c>
      <c r="I360" s="496" t="s">
        <v>6635</v>
      </c>
      <c r="J360" s="497" t="s">
        <v>9164</v>
      </c>
      <c r="K360" s="427" t="s">
        <v>3658</v>
      </c>
      <c r="L360" s="427" t="s">
        <v>3491</v>
      </c>
      <c r="M360" s="685">
        <v>5.5</v>
      </c>
      <c r="N360" s="685" t="s">
        <v>15715</v>
      </c>
      <c r="O360" s="685">
        <v>139</v>
      </c>
      <c r="P360" s="427" t="s">
        <v>16220</v>
      </c>
      <c r="Q360" s="191">
        <v>1</v>
      </c>
      <c r="R360" s="180">
        <v>19</v>
      </c>
      <c r="S360" s="427">
        <v>13</v>
      </c>
      <c r="T360" s="427">
        <v>18</v>
      </c>
      <c r="U360" s="191">
        <v>4</v>
      </c>
      <c r="V360" s="191">
        <v>18</v>
      </c>
      <c r="W360" s="742">
        <v>15</v>
      </c>
      <c r="X360" s="742"/>
      <c r="Y360" s="742"/>
      <c r="Z360" s="742"/>
      <c r="AA360" s="742"/>
      <c r="AB360" s="219"/>
      <c r="AC360" s="419" t="s">
        <v>11969</v>
      </c>
      <c r="AD360" s="427" t="s">
        <v>1946</v>
      </c>
      <c r="AE360" s="427" t="s">
        <v>4248</v>
      </c>
      <c r="AF360" s="194">
        <v>0</v>
      </c>
      <c r="AG360" s="194">
        <v>0</v>
      </c>
      <c r="AH360" s="194">
        <v>0</v>
      </c>
      <c r="AI360" s="194">
        <v>0</v>
      </c>
      <c r="AJ360" s="194">
        <v>0</v>
      </c>
      <c r="AK360" s="194">
        <v>0</v>
      </c>
      <c r="AL360" s="383">
        <v>7</v>
      </c>
      <c r="AM360" s="194">
        <v>0</v>
      </c>
      <c r="AN360" s="177">
        <v>0</v>
      </c>
      <c r="AO360" s="194">
        <v>7</v>
      </c>
      <c r="AP360" s="180"/>
      <c r="AQ360" s="180"/>
      <c r="AR360" s="180"/>
      <c r="AS360" s="180"/>
      <c r="AT360" s="180"/>
      <c r="AU360" s="180"/>
      <c r="AV360" s="180"/>
      <c r="AW360" s="180"/>
      <c r="AX360" s="180"/>
      <c r="AY360" s="180"/>
      <c r="AZ360" s="180"/>
      <c r="BA360" s="180"/>
      <c r="BB360" s="180"/>
      <c r="BC360" s="180"/>
      <c r="BD360" s="180"/>
      <c r="BE360" s="180"/>
      <c r="BF360" s="180"/>
      <c r="BG360" s="180"/>
      <c r="BH360" s="176">
        <f t="shared" si="50"/>
        <v>8</v>
      </c>
      <c r="BI360" s="176">
        <f t="shared" si="45"/>
        <v>12</v>
      </c>
      <c r="BJ360" s="182" t="str">
        <f t="shared" si="46"/>
        <v>14 - 63</v>
      </c>
      <c r="BK360" s="176">
        <f t="shared" si="47"/>
        <v>39</v>
      </c>
      <c r="BL360" s="176">
        <f t="shared" si="51"/>
        <v>9</v>
      </c>
      <c r="BM360" s="533"/>
      <c r="BN360" s="185">
        <v>2000</v>
      </c>
      <c r="BO360" s="180">
        <v>12</v>
      </c>
      <c r="BP360" s="185">
        <f t="shared" si="48"/>
        <v>2468</v>
      </c>
      <c r="BQ360" s="420" t="str">
        <f t="shared" si="49"/>
        <v>VII</v>
      </c>
      <c r="BR360" s="185"/>
      <c r="BS360" s="464" t="s">
        <v>9623</v>
      </c>
    </row>
    <row r="361" spans="1:71" ht="63.75" x14ac:dyDescent="0.2">
      <c r="A361" s="696">
        <v>359</v>
      </c>
      <c r="B361" s="286" t="s">
        <v>3188</v>
      </c>
      <c r="C361" s="286" t="s">
        <v>9158</v>
      </c>
      <c r="D361" s="258" t="s">
        <v>9623</v>
      </c>
      <c r="E361" s="736">
        <v>1</v>
      </c>
      <c r="F361" s="736">
        <v>1</v>
      </c>
      <c r="G361" s="737">
        <v>2</v>
      </c>
      <c r="H361" s="305" t="s">
        <v>3486</v>
      </c>
      <c r="I361" s="496" t="s">
        <v>6635</v>
      </c>
      <c r="J361" s="497" t="s">
        <v>9165</v>
      </c>
      <c r="K361" s="427" t="s">
        <v>1146</v>
      </c>
      <c r="L361" s="427" t="s">
        <v>3491</v>
      </c>
      <c r="M361" s="685">
        <v>6</v>
      </c>
      <c r="N361" s="685" t="s">
        <v>15715</v>
      </c>
      <c r="O361" s="685">
        <v>180</v>
      </c>
      <c r="P361" s="427" t="s">
        <v>16220</v>
      </c>
      <c r="Q361" s="191">
        <v>0</v>
      </c>
      <c r="R361" s="180">
        <v>20</v>
      </c>
      <c r="S361" s="427">
        <v>13</v>
      </c>
      <c r="T361" s="427">
        <v>18</v>
      </c>
      <c r="U361" s="191">
        <v>4</v>
      </c>
      <c r="V361" s="191">
        <v>18</v>
      </c>
      <c r="W361" s="742">
        <v>15</v>
      </c>
      <c r="X361" s="742"/>
      <c r="Y361" s="742"/>
      <c r="Z361" s="742"/>
      <c r="AA361" s="742"/>
      <c r="AB361" s="220"/>
      <c r="AC361" s="419" t="s">
        <v>11970</v>
      </c>
      <c r="AD361" s="427" t="s">
        <v>1946</v>
      </c>
      <c r="AE361" s="427" t="s">
        <v>4248</v>
      </c>
      <c r="AF361" s="194">
        <v>0</v>
      </c>
      <c r="AG361" s="194">
        <v>0</v>
      </c>
      <c r="AH361" s="194">
        <v>0</v>
      </c>
      <c r="AI361" s="194">
        <v>0</v>
      </c>
      <c r="AJ361" s="194">
        <v>0</v>
      </c>
      <c r="AK361" s="194">
        <v>0</v>
      </c>
      <c r="AL361" s="383">
        <v>8</v>
      </c>
      <c r="AM361" s="194">
        <v>0</v>
      </c>
      <c r="AN361" s="177">
        <v>0</v>
      </c>
      <c r="AO361" s="194">
        <v>8</v>
      </c>
      <c r="AP361" s="180"/>
      <c r="AQ361" s="180"/>
      <c r="AR361" s="180"/>
      <c r="AS361" s="180"/>
      <c r="AT361" s="180"/>
      <c r="AU361" s="180"/>
      <c r="AV361" s="180"/>
      <c r="AW361" s="180"/>
      <c r="AX361" s="180"/>
      <c r="AY361" s="180"/>
      <c r="AZ361" s="180"/>
      <c r="BA361" s="180"/>
      <c r="BB361" s="180"/>
      <c r="BC361" s="180"/>
      <c r="BD361" s="180"/>
      <c r="BE361" s="180"/>
      <c r="BF361" s="180"/>
      <c r="BG361" s="180"/>
      <c r="BH361" s="176">
        <f t="shared" si="50"/>
        <v>9</v>
      </c>
      <c r="BI361" s="176">
        <f t="shared" si="45"/>
        <v>12</v>
      </c>
      <c r="BJ361" s="182" t="str">
        <f t="shared" si="46"/>
        <v>16 - 72</v>
      </c>
      <c r="BK361" s="176">
        <f t="shared" si="47"/>
        <v>44</v>
      </c>
      <c r="BL361" s="176">
        <f t="shared" si="51"/>
        <v>10</v>
      </c>
      <c r="BM361" s="533"/>
      <c r="BN361" s="185">
        <v>3450</v>
      </c>
      <c r="BO361" s="180">
        <v>14</v>
      </c>
      <c r="BP361" s="185">
        <f t="shared" si="48"/>
        <v>4066</v>
      </c>
      <c r="BQ361" s="420" t="str">
        <f t="shared" si="49"/>
        <v>VIII</v>
      </c>
      <c r="BR361" s="185"/>
      <c r="BS361" s="464" t="s">
        <v>9623</v>
      </c>
    </row>
    <row r="362" spans="1:71" ht="63.75" x14ac:dyDescent="0.2">
      <c r="A362" s="697">
        <v>360</v>
      </c>
      <c r="B362" s="286" t="s">
        <v>3188</v>
      </c>
      <c r="C362" s="286" t="s">
        <v>9159</v>
      </c>
      <c r="D362" s="258" t="s">
        <v>9623</v>
      </c>
      <c r="E362" s="736">
        <v>1</v>
      </c>
      <c r="F362" s="736">
        <v>1</v>
      </c>
      <c r="G362" s="737">
        <v>2</v>
      </c>
      <c r="H362" s="305" t="s">
        <v>3486</v>
      </c>
      <c r="I362" s="496" t="s">
        <v>6635</v>
      </c>
      <c r="J362" s="497" t="s">
        <v>9166</v>
      </c>
      <c r="K362" s="427" t="s">
        <v>3578</v>
      </c>
      <c r="L362" s="427" t="s">
        <v>3491</v>
      </c>
      <c r="M362" s="685">
        <v>6.5</v>
      </c>
      <c r="N362" s="685" t="s">
        <v>15715</v>
      </c>
      <c r="O362" s="685">
        <v>229</v>
      </c>
      <c r="P362" s="427" t="s">
        <v>16220</v>
      </c>
      <c r="Q362" s="191">
        <v>-1</v>
      </c>
      <c r="R362" s="180">
        <v>21</v>
      </c>
      <c r="S362" s="427">
        <v>13</v>
      </c>
      <c r="T362" s="427">
        <v>18</v>
      </c>
      <c r="U362" s="191">
        <v>4</v>
      </c>
      <c r="V362" s="191">
        <v>18</v>
      </c>
      <c r="W362" s="742">
        <v>15</v>
      </c>
      <c r="X362" s="742"/>
      <c r="Y362" s="742"/>
      <c r="Z362" s="742"/>
      <c r="AA362" s="742"/>
      <c r="AB362" s="219"/>
      <c r="AC362" s="419" t="s">
        <v>11971</v>
      </c>
      <c r="AD362" s="427" t="s">
        <v>1946</v>
      </c>
      <c r="AE362" s="427" t="s">
        <v>4248</v>
      </c>
      <c r="AF362" s="194">
        <v>0</v>
      </c>
      <c r="AG362" s="194">
        <v>0</v>
      </c>
      <c r="AH362" s="194">
        <v>0</v>
      </c>
      <c r="AI362" s="194">
        <v>0</v>
      </c>
      <c r="AJ362" s="194">
        <v>0</v>
      </c>
      <c r="AK362" s="194">
        <v>0</v>
      </c>
      <c r="AL362" s="383">
        <v>9</v>
      </c>
      <c r="AM362" s="194">
        <v>0</v>
      </c>
      <c r="AN362" s="177">
        <v>0</v>
      </c>
      <c r="AO362" s="194">
        <v>9</v>
      </c>
      <c r="AP362" s="180"/>
      <c r="AQ362" s="180"/>
      <c r="AR362" s="180"/>
      <c r="AS362" s="180"/>
      <c r="AT362" s="180"/>
      <c r="AU362" s="180"/>
      <c r="AV362" s="180"/>
      <c r="AW362" s="180"/>
      <c r="AX362" s="180"/>
      <c r="AY362" s="180"/>
      <c r="AZ362" s="180"/>
      <c r="BA362" s="180"/>
      <c r="BB362" s="180"/>
      <c r="BC362" s="180"/>
      <c r="BD362" s="180"/>
      <c r="BE362" s="180"/>
      <c r="BF362" s="180"/>
      <c r="BG362" s="180"/>
      <c r="BH362" s="176">
        <f t="shared" si="50"/>
        <v>10</v>
      </c>
      <c r="BI362" s="176">
        <f t="shared" si="45"/>
        <v>10</v>
      </c>
      <c r="BJ362" s="182" t="str">
        <f t="shared" si="46"/>
        <v>18 - 81</v>
      </c>
      <c r="BK362" s="176">
        <f t="shared" si="47"/>
        <v>50</v>
      </c>
      <c r="BL362" s="176">
        <f t="shared" si="51"/>
        <v>12</v>
      </c>
      <c r="BM362" s="533"/>
      <c r="BN362" s="185">
        <v>3600</v>
      </c>
      <c r="BO362" s="180">
        <v>14</v>
      </c>
      <c r="BP362" s="185">
        <f t="shared" si="48"/>
        <v>4300</v>
      </c>
      <c r="BQ362" s="420" t="str">
        <f t="shared" si="49"/>
        <v>VIII</v>
      </c>
      <c r="BR362" s="185"/>
      <c r="BS362" s="464" t="s">
        <v>9623</v>
      </c>
    </row>
    <row r="363" spans="1:71" ht="63.75" x14ac:dyDescent="0.2">
      <c r="A363" s="696">
        <v>361</v>
      </c>
      <c r="B363" s="286" t="s">
        <v>3188</v>
      </c>
      <c r="C363" s="286" t="s">
        <v>9160</v>
      </c>
      <c r="D363" s="258" t="s">
        <v>9623</v>
      </c>
      <c r="E363" s="736">
        <v>1</v>
      </c>
      <c r="F363" s="736">
        <v>1</v>
      </c>
      <c r="G363" s="737">
        <v>2</v>
      </c>
      <c r="H363" s="305" t="s">
        <v>3486</v>
      </c>
      <c r="I363" s="496" t="s">
        <v>6635</v>
      </c>
      <c r="J363" s="497" t="s">
        <v>9167</v>
      </c>
      <c r="K363" s="427" t="s">
        <v>4944</v>
      </c>
      <c r="L363" s="427" t="s">
        <v>5490</v>
      </c>
      <c r="M363" s="685">
        <v>7</v>
      </c>
      <c r="N363" s="685" t="s">
        <v>15715</v>
      </c>
      <c r="O363" s="685">
        <v>286</v>
      </c>
      <c r="P363" s="427" t="s">
        <v>16220</v>
      </c>
      <c r="Q363" s="191">
        <v>-2</v>
      </c>
      <c r="R363" s="180">
        <v>22</v>
      </c>
      <c r="S363" s="427">
        <v>13</v>
      </c>
      <c r="T363" s="427">
        <v>18</v>
      </c>
      <c r="U363" s="191">
        <v>4</v>
      </c>
      <c r="V363" s="191">
        <v>18</v>
      </c>
      <c r="W363" s="742">
        <v>15</v>
      </c>
      <c r="X363" s="742"/>
      <c r="Y363" s="742"/>
      <c r="Z363" s="742"/>
      <c r="AA363" s="742"/>
      <c r="AB363" s="220"/>
      <c r="AC363" s="419" t="s">
        <v>11972</v>
      </c>
      <c r="AD363" s="427" t="s">
        <v>1946</v>
      </c>
      <c r="AE363" s="427" t="s">
        <v>4248</v>
      </c>
      <c r="AF363" s="194">
        <v>0</v>
      </c>
      <c r="AG363" s="194">
        <v>0</v>
      </c>
      <c r="AH363" s="194">
        <v>0</v>
      </c>
      <c r="AI363" s="194">
        <v>0</v>
      </c>
      <c r="AJ363" s="194">
        <v>0</v>
      </c>
      <c r="AK363" s="194">
        <v>0</v>
      </c>
      <c r="AL363" s="383">
        <v>10</v>
      </c>
      <c r="AM363" s="194">
        <v>0</v>
      </c>
      <c r="AN363" s="177">
        <v>0</v>
      </c>
      <c r="AO363" s="194">
        <v>10</v>
      </c>
      <c r="AP363" s="180"/>
      <c r="AQ363" s="180"/>
      <c r="AR363" s="180"/>
      <c r="AS363" s="180"/>
      <c r="AT363" s="180"/>
      <c r="AU363" s="180"/>
      <c r="AV363" s="180"/>
      <c r="AW363" s="180"/>
      <c r="AX363" s="180"/>
      <c r="AY363" s="180"/>
      <c r="AZ363" s="180"/>
      <c r="BA363" s="180"/>
      <c r="BB363" s="180"/>
      <c r="BC363" s="180"/>
      <c r="BD363" s="180"/>
      <c r="BE363" s="180"/>
      <c r="BF363" s="180"/>
      <c r="BG363" s="180"/>
      <c r="BH363" s="176">
        <f t="shared" si="50"/>
        <v>11</v>
      </c>
      <c r="BI363" s="176">
        <f t="shared" si="45"/>
        <v>10</v>
      </c>
      <c r="BJ363" s="182" t="str">
        <f t="shared" si="46"/>
        <v>20 - 90</v>
      </c>
      <c r="BK363" s="176">
        <f t="shared" si="47"/>
        <v>55</v>
      </c>
      <c r="BL363" s="176">
        <f t="shared" si="51"/>
        <v>13</v>
      </c>
      <c r="BM363" s="533"/>
      <c r="BN363" s="185">
        <v>6100</v>
      </c>
      <c r="BO363" s="180">
        <v>16</v>
      </c>
      <c r="BP363" s="185">
        <f t="shared" si="48"/>
        <v>6980</v>
      </c>
      <c r="BQ363" s="420" t="str">
        <f t="shared" si="49"/>
        <v>IX</v>
      </c>
      <c r="BR363" s="185"/>
      <c r="BS363" s="464" t="s">
        <v>9623</v>
      </c>
    </row>
    <row r="364" spans="1:71" ht="63.75" x14ac:dyDescent="0.2">
      <c r="A364" s="697">
        <v>362</v>
      </c>
      <c r="B364" s="286" t="s">
        <v>3188</v>
      </c>
      <c r="C364" s="286" t="s">
        <v>9161</v>
      </c>
      <c r="D364" s="258" t="s">
        <v>9623</v>
      </c>
      <c r="E364" s="736">
        <v>1</v>
      </c>
      <c r="F364" s="736">
        <v>1</v>
      </c>
      <c r="G364" s="737">
        <v>2</v>
      </c>
      <c r="H364" s="305" t="s">
        <v>3486</v>
      </c>
      <c r="I364" s="496" t="s">
        <v>6635</v>
      </c>
      <c r="J364" s="497" t="s">
        <v>9168</v>
      </c>
      <c r="K364" s="427" t="s">
        <v>5227</v>
      </c>
      <c r="L364" s="427" t="s">
        <v>5490</v>
      </c>
      <c r="M364" s="685">
        <v>8</v>
      </c>
      <c r="N364" s="685" t="s">
        <v>15715</v>
      </c>
      <c r="O364" s="685">
        <v>427</v>
      </c>
      <c r="P364" s="427" t="s">
        <v>16220</v>
      </c>
      <c r="Q364" s="191">
        <v>-3</v>
      </c>
      <c r="R364" s="180">
        <v>23</v>
      </c>
      <c r="S364" s="427">
        <v>13</v>
      </c>
      <c r="T364" s="427">
        <v>18</v>
      </c>
      <c r="U364" s="191">
        <v>4</v>
      </c>
      <c r="V364" s="191">
        <v>18</v>
      </c>
      <c r="W364" s="742">
        <v>15</v>
      </c>
      <c r="X364" s="742"/>
      <c r="Y364" s="742"/>
      <c r="Z364" s="742"/>
      <c r="AA364" s="742"/>
      <c r="AB364" s="220"/>
      <c r="AC364" s="419" t="s">
        <v>11973</v>
      </c>
      <c r="AD364" s="427" t="s">
        <v>1946</v>
      </c>
      <c r="AE364" s="427" t="s">
        <v>4248</v>
      </c>
      <c r="AF364" s="194">
        <v>0</v>
      </c>
      <c r="AG364" s="194">
        <v>0</v>
      </c>
      <c r="AH364" s="194">
        <v>0</v>
      </c>
      <c r="AI364" s="194">
        <v>0</v>
      </c>
      <c r="AJ364" s="194">
        <v>0</v>
      </c>
      <c r="AK364" s="194">
        <v>0</v>
      </c>
      <c r="AL364" s="383">
        <v>11</v>
      </c>
      <c r="AM364" s="194">
        <v>0</v>
      </c>
      <c r="AN364" s="177">
        <v>0</v>
      </c>
      <c r="AO364" s="194">
        <v>11</v>
      </c>
      <c r="AP364" s="180"/>
      <c r="AQ364" s="180"/>
      <c r="AR364" s="180"/>
      <c r="AS364" s="180"/>
      <c r="AT364" s="180"/>
      <c r="AU364" s="180"/>
      <c r="AV364" s="180"/>
      <c r="AW364" s="180"/>
      <c r="AX364" s="180"/>
      <c r="AY364" s="180"/>
      <c r="AZ364" s="180"/>
      <c r="BA364" s="180"/>
      <c r="BB364" s="180"/>
      <c r="BC364" s="180"/>
      <c r="BD364" s="180"/>
      <c r="BE364" s="180"/>
      <c r="BF364" s="180"/>
      <c r="BG364" s="180"/>
      <c r="BH364" s="176">
        <f t="shared" si="50"/>
        <v>12</v>
      </c>
      <c r="BI364" s="176">
        <f t="shared" si="45"/>
        <v>9</v>
      </c>
      <c r="BJ364" s="182" t="str">
        <f t="shared" si="46"/>
        <v>22 - 99</v>
      </c>
      <c r="BK364" s="176">
        <f t="shared" si="47"/>
        <v>61</v>
      </c>
      <c r="BL364" s="176">
        <f t="shared" si="51"/>
        <v>14</v>
      </c>
      <c r="BM364" s="533"/>
      <c r="BN364" s="185">
        <v>6250</v>
      </c>
      <c r="BO364" s="180">
        <v>16</v>
      </c>
      <c r="BP364" s="185">
        <f t="shared" si="48"/>
        <v>7226</v>
      </c>
      <c r="BQ364" s="420" t="str">
        <f t="shared" si="49"/>
        <v>IX</v>
      </c>
      <c r="BR364" s="185"/>
      <c r="BS364" s="464" t="s">
        <v>9623</v>
      </c>
    </row>
    <row r="365" spans="1:71" ht="63.75" x14ac:dyDescent="0.2">
      <c r="A365" s="696">
        <v>363</v>
      </c>
      <c r="B365" s="286" t="s">
        <v>3188</v>
      </c>
      <c r="C365" s="286" t="s">
        <v>9162</v>
      </c>
      <c r="D365" s="258" t="s">
        <v>9623</v>
      </c>
      <c r="E365" s="736">
        <v>1</v>
      </c>
      <c r="F365" s="736">
        <v>1</v>
      </c>
      <c r="G365" s="737">
        <v>2</v>
      </c>
      <c r="H365" s="305" t="s">
        <v>3486</v>
      </c>
      <c r="I365" s="496" t="s">
        <v>6635</v>
      </c>
      <c r="J365" s="497" t="s">
        <v>9169</v>
      </c>
      <c r="K365" s="427" t="s">
        <v>4135</v>
      </c>
      <c r="L365" s="427" t="s">
        <v>5490</v>
      </c>
      <c r="M365" s="685">
        <v>9</v>
      </c>
      <c r="N365" s="685" t="s">
        <v>15715</v>
      </c>
      <c r="O365" s="685">
        <v>608</v>
      </c>
      <c r="P365" s="427" t="s">
        <v>16220</v>
      </c>
      <c r="Q365" s="191">
        <v>-4</v>
      </c>
      <c r="R365" s="180">
        <v>24</v>
      </c>
      <c r="S365" s="427">
        <v>13</v>
      </c>
      <c r="T365" s="427">
        <v>18</v>
      </c>
      <c r="U365" s="191">
        <v>4</v>
      </c>
      <c r="V365" s="191">
        <v>18</v>
      </c>
      <c r="W365" s="742">
        <v>15</v>
      </c>
      <c r="X365" s="742"/>
      <c r="Y365" s="742"/>
      <c r="Z365" s="742"/>
      <c r="AA365" s="742"/>
      <c r="AB365" s="220"/>
      <c r="AC365" s="419" t="s">
        <v>11974</v>
      </c>
      <c r="AD365" s="427" t="s">
        <v>1946</v>
      </c>
      <c r="AE365" s="427" t="s">
        <v>4248</v>
      </c>
      <c r="AF365" s="194">
        <v>0</v>
      </c>
      <c r="AG365" s="194">
        <v>0</v>
      </c>
      <c r="AH365" s="194">
        <v>0</v>
      </c>
      <c r="AI365" s="194">
        <v>0</v>
      </c>
      <c r="AJ365" s="194">
        <v>0</v>
      </c>
      <c r="AK365" s="194">
        <v>0</v>
      </c>
      <c r="AL365" s="383">
        <v>12</v>
      </c>
      <c r="AM365" s="194">
        <v>0</v>
      </c>
      <c r="AN365" s="177">
        <v>0</v>
      </c>
      <c r="AO365" s="194">
        <v>12</v>
      </c>
      <c r="AP365" s="180"/>
      <c r="AQ365" s="180"/>
      <c r="AR365" s="180"/>
      <c r="AS365" s="180"/>
      <c r="AT365" s="180"/>
      <c r="AU365" s="180"/>
      <c r="AV365" s="180"/>
      <c r="AW365" s="180"/>
      <c r="AX365" s="180"/>
      <c r="AY365" s="180"/>
      <c r="AZ365" s="180"/>
      <c r="BA365" s="180"/>
      <c r="BB365" s="180"/>
      <c r="BC365" s="180"/>
      <c r="BD365" s="180"/>
      <c r="BE365" s="180"/>
      <c r="BF365" s="180"/>
      <c r="BG365" s="180"/>
      <c r="BH365" s="176">
        <f t="shared" si="50"/>
        <v>13</v>
      </c>
      <c r="BI365" s="176">
        <f t="shared" si="45"/>
        <v>9</v>
      </c>
      <c r="BJ365" s="182" t="str">
        <f t="shared" si="46"/>
        <v>24 - 108</v>
      </c>
      <c r="BK365" s="176">
        <f t="shared" si="47"/>
        <v>66</v>
      </c>
      <c r="BL365" s="176">
        <f t="shared" si="51"/>
        <v>15</v>
      </c>
      <c r="BM365" s="533"/>
      <c r="BN365" s="185">
        <v>7300</v>
      </c>
      <c r="BO365" s="180">
        <v>18</v>
      </c>
      <c r="BP365" s="185">
        <f t="shared" si="48"/>
        <v>8488</v>
      </c>
      <c r="BQ365" s="420" t="str">
        <f t="shared" si="49"/>
        <v>IX</v>
      </c>
      <c r="BR365" s="185"/>
      <c r="BS365" s="464" t="s">
        <v>9623</v>
      </c>
    </row>
    <row r="366" spans="1:71" ht="25.5" x14ac:dyDescent="0.2">
      <c r="A366" s="696">
        <v>364</v>
      </c>
      <c r="B366" s="286" t="s">
        <v>2066</v>
      </c>
      <c r="C366" s="286" t="s">
        <v>2066</v>
      </c>
      <c r="D366" s="258" t="s">
        <v>5497</v>
      </c>
      <c r="E366" s="736">
        <v>1</v>
      </c>
      <c r="F366" s="736">
        <v>1</v>
      </c>
      <c r="G366" s="737">
        <v>1</v>
      </c>
      <c r="H366" s="305" t="s">
        <v>3486</v>
      </c>
      <c r="I366" s="208" t="s">
        <v>3487</v>
      </c>
      <c r="J366" s="280" t="s">
        <v>3302</v>
      </c>
      <c r="K366" s="191" t="s">
        <v>5227</v>
      </c>
      <c r="L366" s="427" t="s">
        <v>5490</v>
      </c>
      <c r="M366" s="686">
        <v>8</v>
      </c>
      <c r="N366" s="685" t="s">
        <v>15715</v>
      </c>
      <c r="O366" s="686">
        <v>800</v>
      </c>
      <c r="P366" s="427" t="s">
        <v>15846</v>
      </c>
      <c r="Q366" s="191">
        <v>7</v>
      </c>
      <c r="R366" s="180"/>
      <c r="S366" s="191">
        <v>0</v>
      </c>
      <c r="T366" s="191">
        <v>0</v>
      </c>
      <c r="U366" s="179">
        <v>0</v>
      </c>
      <c r="V366" s="179">
        <v>0</v>
      </c>
      <c r="W366" s="742">
        <v>7</v>
      </c>
      <c r="X366" s="184"/>
      <c r="Y366" s="184"/>
      <c r="Z366" s="184"/>
      <c r="AA366" s="184"/>
      <c r="AB366" s="220"/>
      <c r="AC366" s="183" t="s">
        <v>12664</v>
      </c>
      <c r="AD366" s="191" t="s">
        <v>6417</v>
      </c>
      <c r="AE366" s="191" t="s">
        <v>4247</v>
      </c>
      <c r="AF366" s="184">
        <v>0</v>
      </c>
      <c r="AG366" s="184">
        <v>0</v>
      </c>
      <c r="AH366" s="184">
        <v>0</v>
      </c>
      <c r="AI366" s="184">
        <v>0</v>
      </c>
      <c r="AJ366" s="184">
        <v>0</v>
      </c>
      <c r="AK366" s="184">
        <v>0</v>
      </c>
      <c r="AL366" s="383">
        <v>0</v>
      </c>
      <c r="AM366" s="184">
        <v>0</v>
      </c>
      <c r="AN366" s="177">
        <v>0</v>
      </c>
      <c r="AO366" s="380">
        <v>50</v>
      </c>
      <c r="AP366" s="422"/>
      <c r="AQ366" s="422"/>
      <c r="AR366" s="422"/>
      <c r="AS366" s="422"/>
      <c r="AT366" s="422"/>
      <c r="AU366" s="422"/>
      <c r="AV366" s="422"/>
      <c r="AW366" s="422"/>
      <c r="AX366" s="422"/>
      <c r="AY366" s="422"/>
      <c r="AZ366" s="422"/>
      <c r="BA366" s="422"/>
      <c r="BB366" s="422"/>
      <c r="BC366" s="422"/>
      <c r="BD366" s="422"/>
      <c r="BE366" s="422"/>
      <c r="BF366" s="422"/>
      <c r="BG366" s="422"/>
      <c r="BH366" s="176">
        <f t="shared" si="50"/>
        <v>11</v>
      </c>
      <c r="BI366" s="176">
        <f t="shared" si="45"/>
        <v>10</v>
      </c>
      <c r="BJ366" s="182">
        <f t="shared" si="46"/>
        <v>50</v>
      </c>
      <c r="BK366" s="176">
        <f t="shared" si="47"/>
        <v>50</v>
      </c>
      <c r="BL366" s="176">
        <f t="shared" si="51"/>
        <v>12</v>
      </c>
      <c r="BM366" s="534"/>
      <c r="BN366" s="185">
        <v>3600</v>
      </c>
      <c r="BO366" s="180">
        <v>0</v>
      </c>
      <c r="BP366" s="185">
        <f t="shared" si="48"/>
        <v>3600</v>
      </c>
      <c r="BQ366" s="420" t="str">
        <f t="shared" si="49"/>
        <v>VIII</v>
      </c>
      <c r="BR366" s="185">
        <v>8000</v>
      </c>
      <c r="BS366" s="212" t="s">
        <v>3967</v>
      </c>
    </row>
    <row r="367" spans="1:71" ht="25.5" x14ac:dyDescent="0.2">
      <c r="A367" s="697">
        <v>365</v>
      </c>
      <c r="B367" s="286" t="s">
        <v>2067</v>
      </c>
      <c r="C367" s="286" t="s">
        <v>2067</v>
      </c>
      <c r="D367" s="258" t="s">
        <v>5497</v>
      </c>
      <c r="E367" s="736">
        <v>1</v>
      </c>
      <c r="F367" s="736">
        <v>1</v>
      </c>
      <c r="G367" s="737">
        <v>1</v>
      </c>
      <c r="H367" s="305" t="s">
        <v>3486</v>
      </c>
      <c r="I367" s="208" t="s">
        <v>5757</v>
      </c>
      <c r="J367" s="280" t="s">
        <v>3404</v>
      </c>
      <c r="K367" s="191" t="s">
        <v>2070</v>
      </c>
      <c r="L367" s="427" t="s">
        <v>5490</v>
      </c>
      <c r="M367" s="686">
        <v>7.5</v>
      </c>
      <c r="N367" s="685" t="s">
        <v>15715</v>
      </c>
      <c r="O367" s="686">
        <v>340</v>
      </c>
      <c r="P367" s="427" t="s">
        <v>15845</v>
      </c>
      <c r="Q367" s="191">
        <v>9</v>
      </c>
      <c r="R367" s="180"/>
      <c r="S367" s="189">
        <v>2</v>
      </c>
      <c r="T367" s="189">
        <v>4</v>
      </c>
      <c r="U367" s="179">
        <v>1</v>
      </c>
      <c r="V367" s="179">
        <v>1</v>
      </c>
      <c r="W367" s="742">
        <v>8</v>
      </c>
      <c r="X367" s="184"/>
      <c r="Y367" s="184"/>
      <c r="Z367" s="184"/>
      <c r="AA367" s="184"/>
      <c r="AB367" s="220"/>
      <c r="AC367" s="183" t="s">
        <v>1685</v>
      </c>
      <c r="AD367" s="191" t="s">
        <v>6417</v>
      </c>
      <c r="AE367" s="191" t="s">
        <v>4247</v>
      </c>
      <c r="AF367" s="184">
        <v>0</v>
      </c>
      <c r="AG367" s="184">
        <v>0</v>
      </c>
      <c r="AH367" s="184">
        <v>0</v>
      </c>
      <c r="AI367" s="184">
        <v>0</v>
      </c>
      <c r="AJ367" s="184">
        <v>0</v>
      </c>
      <c r="AK367" s="184">
        <v>0</v>
      </c>
      <c r="AL367" s="383">
        <v>0</v>
      </c>
      <c r="AM367" s="184">
        <v>0</v>
      </c>
      <c r="AN367" s="177">
        <v>0</v>
      </c>
      <c r="AO367" s="380">
        <v>40</v>
      </c>
      <c r="AP367" s="422"/>
      <c r="AQ367" s="422"/>
      <c r="AR367" s="422"/>
      <c r="AS367" s="422"/>
      <c r="AT367" s="422"/>
      <c r="AU367" s="422"/>
      <c r="AV367" s="422"/>
      <c r="AW367" s="422"/>
      <c r="AX367" s="422"/>
      <c r="AY367" s="422"/>
      <c r="AZ367" s="422"/>
      <c r="BA367" s="422"/>
      <c r="BB367" s="422"/>
      <c r="BC367" s="422"/>
      <c r="BD367" s="422"/>
      <c r="BE367" s="422"/>
      <c r="BF367" s="422"/>
      <c r="BG367" s="422"/>
      <c r="BH367" s="176">
        <f t="shared" si="50"/>
        <v>9</v>
      </c>
      <c r="BI367" s="176">
        <f t="shared" si="45"/>
        <v>12</v>
      </c>
      <c r="BJ367" s="182">
        <f t="shared" si="46"/>
        <v>40</v>
      </c>
      <c r="BK367" s="176">
        <f t="shared" si="47"/>
        <v>40</v>
      </c>
      <c r="BL367" s="176">
        <f t="shared" si="51"/>
        <v>9</v>
      </c>
      <c r="BM367" s="534"/>
      <c r="BN367" s="185">
        <v>2380</v>
      </c>
      <c r="BO367" s="180">
        <v>0</v>
      </c>
      <c r="BP367" s="185">
        <f t="shared" si="48"/>
        <v>2380</v>
      </c>
      <c r="BQ367" s="420" t="str">
        <f t="shared" si="49"/>
        <v>VII</v>
      </c>
      <c r="BR367" s="185">
        <v>5000</v>
      </c>
      <c r="BS367" s="212" t="s">
        <v>3967</v>
      </c>
    </row>
    <row r="368" spans="1:71" ht="25.5" x14ac:dyDescent="0.2">
      <c r="A368" s="696">
        <v>366</v>
      </c>
      <c r="B368" s="286" t="s">
        <v>2068</v>
      </c>
      <c r="C368" s="286" t="s">
        <v>2068</v>
      </c>
      <c r="D368" s="258" t="s">
        <v>5497</v>
      </c>
      <c r="E368" s="736">
        <v>1</v>
      </c>
      <c r="F368" s="736">
        <v>1</v>
      </c>
      <c r="G368" s="737">
        <v>1</v>
      </c>
      <c r="H368" s="305" t="s">
        <v>3486</v>
      </c>
      <c r="I368" s="208" t="s">
        <v>3487</v>
      </c>
      <c r="J368" s="280" t="s">
        <v>5443</v>
      </c>
      <c r="K368" s="191" t="s">
        <v>8168</v>
      </c>
      <c r="L368" s="427" t="s">
        <v>5490</v>
      </c>
      <c r="M368" s="686">
        <v>12</v>
      </c>
      <c r="N368" s="685" t="s">
        <v>15715</v>
      </c>
      <c r="O368" s="686">
        <v>5000</v>
      </c>
      <c r="P368" s="427" t="s">
        <v>15843</v>
      </c>
      <c r="Q368" s="191">
        <v>3</v>
      </c>
      <c r="R368" s="180"/>
      <c r="S368" s="191">
        <v>0</v>
      </c>
      <c r="T368" s="191">
        <v>0</v>
      </c>
      <c r="U368" s="179">
        <v>0</v>
      </c>
      <c r="V368" s="179">
        <v>0</v>
      </c>
      <c r="W368" s="742">
        <v>6</v>
      </c>
      <c r="X368" s="184"/>
      <c r="Y368" s="184"/>
      <c r="Z368" s="184"/>
      <c r="AA368" s="184"/>
      <c r="AB368" s="220"/>
      <c r="AC368" s="183" t="s">
        <v>5540</v>
      </c>
      <c r="AD368" s="191" t="s">
        <v>6417</v>
      </c>
      <c r="AE368" s="191" t="s">
        <v>4247</v>
      </c>
      <c r="AF368" s="184">
        <v>0</v>
      </c>
      <c r="AG368" s="184">
        <v>0</v>
      </c>
      <c r="AH368" s="184">
        <v>0</v>
      </c>
      <c r="AI368" s="184">
        <v>0</v>
      </c>
      <c r="AJ368" s="184">
        <v>0</v>
      </c>
      <c r="AK368" s="184">
        <v>0</v>
      </c>
      <c r="AL368" s="383">
        <v>0</v>
      </c>
      <c r="AM368" s="184">
        <v>0</v>
      </c>
      <c r="AN368" s="177">
        <v>0</v>
      </c>
      <c r="AO368" s="380">
        <v>80</v>
      </c>
      <c r="AP368" s="422"/>
      <c r="AQ368" s="422"/>
      <c r="AR368" s="422"/>
      <c r="AS368" s="422"/>
      <c r="AT368" s="422"/>
      <c r="AU368" s="422"/>
      <c r="AV368" s="422"/>
      <c r="AW368" s="422"/>
      <c r="AX368" s="422"/>
      <c r="AY368" s="422"/>
      <c r="AZ368" s="422"/>
      <c r="BA368" s="422"/>
      <c r="BB368" s="422"/>
      <c r="BC368" s="422"/>
      <c r="BD368" s="422"/>
      <c r="BE368" s="422"/>
      <c r="BF368" s="422"/>
      <c r="BG368" s="422"/>
      <c r="BH368" s="176">
        <f t="shared" si="50"/>
        <v>18</v>
      </c>
      <c r="BI368" s="176">
        <f t="shared" si="45"/>
        <v>7</v>
      </c>
      <c r="BJ368" s="182">
        <f t="shared" si="46"/>
        <v>80</v>
      </c>
      <c r="BK368" s="176">
        <f t="shared" si="47"/>
        <v>80</v>
      </c>
      <c r="BL368" s="176">
        <f t="shared" si="51"/>
        <v>18</v>
      </c>
      <c r="BM368" s="534"/>
      <c r="BN368" s="185">
        <v>14550</v>
      </c>
      <c r="BO368" s="180">
        <v>0</v>
      </c>
      <c r="BP368" s="185">
        <f t="shared" si="48"/>
        <v>14550</v>
      </c>
      <c r="BQ368" s="420" t="str">
        <f t="shared" si="49"/>
        <v>X</v>
      </c>
      <c r="BR368" s="185">
        <v>15000</v>
      </c>
      <c r="BS368" s="212" t="s">
        <v>3967</v>
      </c>
    </row>
    <row r="369" spans="1:71" ht="25.5" x14ac:dyDescent="0.2">
      <c r="A369" s="697">
        <v>367</v>
      </c>
      <c r="B369" s="286" t="s">
        <v>2069</v>
      </c>
      <c r="C369" s="286" t="s">
        <v>2069</v>
      </c>
      <c r="D369" s="258" t="s">
        <v>5497</v>
      </c>
      <c r="E369" s="736">
        <v>1</v>
      </c>
      <c r="F369" s="736">
        <v>1</v>
      </c>
      <c r="G369" s="737">
        <v>1</v>
      </c>
      <c r="H369" s="305" t="s">
        <v>3486</v>
      </c>
      <c r="I369" s="208" t="s">
        <v>3487</v>
      </c>
      <c r="J369" s="280" t="s">
        <v>5436</v>
      </c>
      <c r="K369" s="191" t="s">
        <v>3862</v>
      </c>
      <c r="L369" s="427" t="s">
        <v>5490</v>
      </c>
      <c r="M369" s="686">
        <v>9.5</v>
      </c>
      <c r="N369" s="685" t="s">
        <v>15715</v>
      </c>
      <c r="O369" s="686">
        <v>2000</v>
      </c>
      <c r="P369" s="427" t="s">
        <v>15844</v>
      </c>
      <c r="Q369" s="191">
        <v>5</v>
      </c>
      <c r="R369" s="180"/>
      <c r="S369" s="191">
        <v>0</v>
      </c>
      <c r="T369" s="191">
        <v>0</v>
      </c>
      <c r="U369" s="179">
        <v>0</v>
      </c>
      <c r="V369" s="179">
        <v>0</v>
      </c>
      <c r="W369" s="742">
        <v>6</v>
      </c>
      <c r="X369" s="184"/>
      <c r="Y369" s="184"/>
      <c r="Z369" s="184"/>
      <c r="AA369" s="184"/>
      <c r="AB369" s="220"/>
      <c r="AC369" s="183" t="s">
        <v>6021</v>
      </c>
      <c r="AD369" s="191" t="s">
        <v>6417</v>
      </c>
      <c r="AE369" s="191" t="s">
        <v>4247</v>
      </c>
      <c r="AF369" s="184">
        <v>0</v>
      </c>
      <c r="AG369" s="184">
        <v>0</v>
      </c>
      <c r="AH369" s="184">
        <v>0</v>
      </c>
      <c r="AI369" s="184">
        <v>0</v>
      </c>
      <c r="AJ369" s="184">
        <v>0</v>
      </c>
      <c r="AK369" s="184">
        <v>0</v>
      </c>
      <c r="AL369" s="383">
        <v>0</v>
      </c>
      <c r="AM369" s="184">
        <v>0</v>
      </c>
      <c r="AN369" s="177">
        <v>0</v>
      </c>
      <c r="AO369" s="380">
        <v>60</v>
      </c>
      <c r="AP369" s="422"/>
      <c r="AQ369" s="422"/>
      <c r="AR369" s="422"/>
      <c r="AS369" s="422"/>
      <c r="AT369" s="422"/>
      <c r="AU369" s="422"/>
      <c r="AV369" s="422"/>
      <c r="AW369" s="422"/>
      <c r="AX369" s="422"/>
      <c r="AY369" s="422"/>
      <c r="AZ369" s="422"/>
      <c r="BA369" s="422"/>
      <c r="BB369" s="422"/>
      <c r="BC369" s="422"/>
      <c r="BD369" s="422"/>
      <c r="BE369" s="422"/>
      <c r="BF369" s="422"/>
      <c r="BG369" s="422"/>
      <c r="BH369" s="176">
        <f t="shared" si="50"/>
        <v>13</v>
      </c>
      <c r="BI369" s="176">
        <f t="shared" si="45"/>
        <v>9</v>
      </c>
      <c r="BJ369" s="182">
        <f t="shared" si="46"/>
        <v>60</v>
      </c>
      <c r="BK369" s="176">
        <f t="shared" si="47"/>
        <v>60</v>
      </c>
      <c r="BL369" s="176">
        <f t="shared" si="51"/>
        <v>14</v>
      </c>
      <c r="BM369" s="534"/>
      <c r="BN369" s="185">
        <v>8950</v>
      </c>
      <c r="BO369" s="180">
        <v>0</v>
      </c>
      <c r="BP369" s="185">
        <f t="shared" si="48"/>
        <v>8950</v>
      </c>
      <c r="BQ369" s="420" t="str">
        <f t="shared" si="49"/>
        <v>IX</v>
      </c>
      <c r="BR369" s="185">
        <v>10000</v>
      </c>
      <c r="BS369" s="212" t="s">
        <v>3967</v>
      </c>
    </row>
    <row r="370" spans="1:71" ht="25.5" x14ac:dyDescent="0.2">
      <c r="A370" s="696">
        <v>368</v>
      </c>
      <c r="B370" s="286" t="s">
        <v>6022</v>
      </c>
      <c r="C370" s="286" t="s">
        <v>6022</v>
      </c>
      <c r="D370" s="258" t="s">
        <v>5497</v>
      </c>
      <c r="E370" s="736">
        <v>1</v>
      </c>
      <c r="F370" s="736">
        <v>1</v>
      </c>
      <c r="G370" s="737">
        <v>4</v>
      </c>
      <c r="H370" s="305" t="s">
        <v>793</v>
      </c>
      <c r="I370" s="208" t="s">
        <v>3487</v>
      </c>
      <c r="J370" s="280" t="s">
        <v>4288</v>
      </c>
      <c r="K370" s="191" t="s">
        <v>5490</v>
      </c>
      <c r="L370" s="427" t="s">
        <v>5490</v>
      </c>
      <c r="M370" s="686">
        <v>8</v>
      </c>
      <c r="N370" s="685" t="s">
        <v>15710</v>
      </c>
      <c r="O370" s="686">
        <v>4000</v>
      </c>
      <c r="P370" s="427" t="s">
        <v>15822</v>
      </c>
      <c r="Q370" s="191">
        <v>2</v>
      </c>
      <c r="R370" s="180"/>
      <c r="S370" s="191">
        <v>1</v>
      </c>
      <c r="T370" s="191">
        <v>1</v>
      </c>
      <c r="U370" s="179">
        <v>1</v>
      </c>
      <c r="V370" s="179">
        <v>1</v>
      </c>
      <c r="W370" s="742">
        <v>12</v>
      </c>
      <c r="X370" s="184"/>
      <c r="Y370" s="184"/>
      <c r="Z370" s="184"/>
      <c r="AA370" s="184"/>
      <c r="AB370" s="220"/>
      <c r="AC370" s="419" t="s">
        <v>9796</v>
      </c>
      <c r="AD370" s="191" t="s">
        <v>3571</v>
      </c>
      <c r="AE370" s="191" t="s">
        <v>4247</v>
      </c>
      <c r="AF370" s="184">
        <v>0</v>
      </c>
      <c r="AG370" s="184">
        <v>0</v>
      </c>
      <c r="AH370" s="184">
        <v>0</v>
      </c>
      <c r="AI370" s="184">
        <v>0</v>
      </c>
      <c r="AJ370" s="184">
        <v>0</v>
      </c>
      <c r="AK370" s="184">
        <v>0</v>
      </c>
      <c r="AL370" s="384">
        <v>8</v>
      </c>
      <c r="AM370" s="184">
        <v>0</v>
      </c>
      <c r="AN370" s="177">
        <v>0</v>
      </c>
      <c r="AO370" s="182">
        <v>0</v>
      </c>
      <c r="AP370" s="180"/>
      <c r="AQ370" s="180"/>
      <c r="AR370" s="180"/>
      <c r="AS370" s="180"/>
      <c r="AT370" s="180"/>
      <c r="AU370" s="180"/>
      <c r="AV370" s="180"/>
      <c r="AW370" s="180"/>
      <c r="AX370" s="180"/>
      <c r="AY370" s="180"/>
      <c r="AZ370" s="180"/>
      <c r="BA370" s="180"/>
      <c r="BB370" s="180"/>
      <c r="BC370" s="180"/>
      <c r="BD370" s="180"/>
      <c r="BE370" s="180"/>
      <c r="BF370" s="180"/>
      <c r="BG370" s="180"/>
      <c r="BH370" s="176">
        <f t="shared" si="50"/>
        <v>8</v>
      </c>
      <c r="BI370" s="176">
        <f t="shared" ref="BI370:BI433" si="52">IF(manualHD="",IF(COUNTIF(AP370:BG370,"")=18,IFERROR(INDEX(thac0array,MATCH(IF(manualHD="",IF(SUM($AG370:$AL370)/(0.01+fixedhp)&lt;1/40,ROUND(fixedhp/4.5,0),IF(eightsider=1,IF((AND(fixedhp&gt;0,fixedhp&lt;4)),1.125,1),IF(eightsider&gt;1,eightsider+IF(twosider*1.5+threesider*2+foursider*2.5+fivesider*3+sixsider*3.5+sevensider*4+fixedhp&gt;3,1,0),IF(sevensider=1,0.875,0.5)))),manualHD),hitDiceThac0,0)),21),MIN(IFERROR(INDEX(thac0array,MATCH(IF(AZ370="",AP370,ROUND(AP370+AZ370/2,0)),hitDiceThac0,0)),21),IFERROR(INDEX(thac0array,MATCH(MAX(AQ370:AS370),fighterThac0,0)),21),IFERROR(INDEX(thac0array,MATCH(MAX(AW370:BA370),clericThac0,0)),21),IFERROR(INDEX(thac0array,MATCH(MAX(BB370:BC370),thiefThac0,0)),21),IFERROR(INDEX(thac0array,MATCH(MAX(BD370:BG370),magicUserThac0,0)),21))),IFERROR(INDEX(thac0array,MATCH(BM370,hitDiceThac0),0),BM370))</f>
        <v>12</v>
      </c>
      <c r="BJ370" s="182" t="str">
        <f t="shared" ref="BJ370:BJ433" si="53">IF(SUM(AF370:AN370)=0,AO370,IF(AZ370="",SUM(AF370:AO370)&amp;" - "&amp;IF(OR(COUNTIF(AP370:BG370,"")=18,AP370&gt;0),ROUND(AF370*2+AG370*3+AH370*4+AI370*5+AJ370*6+AK370*7+AL370*8+AM370*10+AN370*12+AO370,0),ROUND((AF370*2+AG370*3+AH370*4+AI370*5+AJ370*6+AK370*7+AL370*8+AM370*10+AN370*12+AO370)/COUNTA(AQ370:BG370),0)),IF(BM370="",(AZ370-1)*1+SUM(AF370:AO370)&amp;" - "&amp;(AZ370-1)*4+ROUND(AF370*2+AG370*3+AH370*4+AI370*5+AJ370*6+AK370*7+AL370*8+AM370*10+AN370*12+AO370,0),SUM(AF370:AO370)&amp;" - "&amp;ROUND(AF370*2+AG370*3+AH370*4+AI370*5+AJ370*6+AK370*7+AL370*8+AM370*10+AN370*12+AO370,0))))</f>
        <v>8 - 64</v>
      </c>
      <c r="BK370" s="176">
        <f t="shared" ref="BK370:BK433" si="54">IF(SUM(AF370:AN370)=0,AO370,IF(AZ370="",ROUND(AVERAGE(SUM(AF370:AO370),IF(OR(COUNTIF(AP370:BG370,"")=18,AP370&gt;0),ROUND(AF370*2+AG370*3+AH370*4+AI370*5+AJ370*6+AK370*7+AL370*8+AM370*10+AN370*12+AO370,0),ROUND((AF370*2+AG370*3+AH370*4+AI370*5+AJ370*6+AK370*7+AL370*8+AM370*10+AN370*12+AO370)/COUNTA(AQ370:BG370),0))),0),IF(BM370="",ROUND(AVERAGE((AZ370-1)*1+SUM(AF370:AO370),(AZ370-1)*4+ROUND(AF370*2+AG370*3+AH370*4+AI370*5+AJ370*6+AK370*7+AL370*8+AM370*10+AN370*12+AO370,0)),0),ROUND(AVERAGE(SUM(AF370:AO370),ROUND(AF370*2+AG370*3+AH370*4+AI370*5+AJ370*6+AK370*7+AL370*8+AM370*10+AN370*12+AO370,0)),0))))</f>
        <v>36</v>
      </c>
      <c r="BL370" s="176">
        <f t="shared" si="51"/>
        <v>8</v>
      </c>
      <c r="BM370" s="533"/>
      <c r="BN370" s="185">
        <v>1750</v>
      </c>
      <c r="BO370" s="180">
        <v>10</v>
      </c>
      <c r="BP370" s="185">
        <f t="shared" ref="BP370:BP433" si="55">BN370+BK370*BO370</f>
        <v>2110</v>
      </c>
      <c r="BQ370" s="420" t="str">
        <f t="shared" ref="BQ370:BQ433" si="56">IFERROR(INDEX(xpLevel,MATCH($BN370,xpThresholds,1)), "XI")</f>
        <v>VII</v>
      </c>
      <c r="BR370" s="185"/>
      <c r="BS370" s="212" t="s">
        <v>3967</v>
      </c>
    </row>
    <row r="371" spans="1:71" ht="38.25" x14ac:dyDescent="0.2">
      <c r="A371" s="696">
        <v>369</v>
      </c>
      <c r="B371" s="286" t="s">
        <v>1069</v>
      </c>
      <c r="C371" s="286" t="s">
        <v>1069</v>
      </c>
      <c r="D371" s="258" t="s">
        <v>5497</v>
      </c>
      <c r="E371" s="736">
        <v>1</v>
      </c>
      <c r="F371" s="736">
        <v>1</v>
      </c>
      <c r="G371" s="737">
        <v>3</v>
      </c>
      <c r="H371" s="305" t="s">
        <v>3486</v>
      </c>
      <c r="I371" s="208" t="s">
        <v>7154</v>
      </c>
      <c r="J371" s="280" t="s">
        <v>4290</v>
      </c>
      <c r="K371" s="191" t="s">
        <v>1070</v>
      </c>
      <c r="L371" s="427" t="s">
        <v>5490</v>
      </c>
      <c r="M371" s="686">
        <v>10</v>
      </c>
      <c r="N371" s="685" t="s">
        <v>16458</v>
      </c>
      <c r="O371" s="686">
        <v>700</v>
      </c>
      <c r="P371" s="427" t="s">
        <v>15822</v>
      </c>
      <c r="Q371" s="191">
        <v>8</v>
      </c>
      <c r="R371" s="180"/>
      <c r="S371" s="191">
        <v>1</v>
      </c>
      <c r="T371" s="191">
        <v>1</v>
      </c>
      <c r="U371" s="179">
        <v>1</v>
      </c>
      <c r="V371" s="179">
        <v>1</v>
      </c>
      <c r="W371" s="742">
        <v>1</v>
      </c>
      <c r="X371" s="184"/>
      <c r="Y371" s="184"/>
      <c r="Z371" s="184"/>
      <c r="AA371" s="184"/>
      <c r="AB371" s="220"/>
      <c r="AC371" s="183" t="s">
        <v>10752</v>
      </c>
      <c r="AD371" s="191" t="s">
        <v>7475</v>
      </c>
      <c r="AE371" s="191" t="s">
        <v>4247</v>
      </c>
      <c r="AF371" s="184">
        <v>0</v>
      </c>
      <c r="AG371" s="184">
        <v>0</v>
      </c>
      <c r="AH371" s="184">
        <v>0</v>
      </c>
      <c r="AI371" s="184">
        <v>0</v>
      </c>
      <c r="AJ371" s="184">
        <v>0</v>
      </c>
      <c r="AK371" s="184">
        <v>0</v>
      </c>
      <c r="AL371" s="383">
        <v>3</v>
      </c>
      <c r="AM371" s="184">
        <v>0</v>
      </c>
      <c r="AN371" s="177">
        <v>0</v>
      </c>
      <c r="AO371" s="182">
        <v>3</v>
      </c>
      <c r="AP371" s="180"/>
      <c r="AQ371" s="180"/>
      <c r="AR371" s="180"/>
      <c r="AS371" s="180"/>
      <c r="AT371" s="180"/>
      <c r="AU371" s="180"/>
      <c r="AV371" s="180"/>
      <c r="AW371" s="180"/>
      <c r="AX371" s="180"/>
      <c r="AY371" s="180"/>
      <c r="AZ371" s="180"/>
      <c r="BA371" s="180"/>
      <c r="BB371" s="180"/>
      <c r="BC371" s="180"/>
      <c r="BD371" s="180"/>
      <c r="BE371" s="180"/>
      <c r="BF371" s="180"/>
      <c r="BG371" s="180"/>
      <c r="BH371" s="176">
        <f t="shared" si="50"/>
        <v>3</v>
      </c>
      <c r="BI371" s="176">
        <f t="shared" si="52"/>
        <v>16</v>
      </c>
      <c r="BJ371" s="182" t="str">
        <f t="shared" si="53"/>
        <v>6 - 27</v>
      </c>
      <c r="BK371" s="176">
        <f t="shared" si="54"/>
        <v>17</v>
      </c>
      <c r="BL371" s="176">
        <f t="shared" si="51"/>
        <v>3</v>
      </c>
      <c r="BM371" s="533"/>
      <c r="BN371" s="185">
        <v>200</v>
      </c>
      <c r="BO371" s="180">
        <v>5</v>
      </c>
      <c r="BP371" s="185">
        <f t="shared" si="55"/>
        <v>285</v>
      </c>
      <c r="BQ371" s="420" t="str">
        <f t="shared" si="56"/>
        <v>IV</v>
      </c>
      <c r="BR371" s="185">
        <v>270</v>
      </c>
      <c r="BS371" s="212" t="s">
        <v>3967</v>
      </c>
    </row>
    <row r="372" spans="1:71" ht="25.5" x14ac:dyDescent="0.2">
      <c r="A372" s="697">
        <v>370</v>
      </c>
      <c r="B372" s="286" t="s">
        <v>1075</v>
      </c>
      <c r="C372" s="286" t="s">
        <v>1075</v>
      </c>
      <c r="D372" s="258" t="s">
        <v>5497</v>
      </c>
      <c r="E372" s="736">
        <v>1</v>
      </c>
      <c r="F372" s="736">
        <v>1</v>
      </c>
      <c r="G372" s="737">
        <v>6</v>
      </c>
      <c r="H372" s="305" t="s">
        <v>3486</v>
      </c>
      <c r="I372" s="208" t="s">
        <v>3486</v>
      </c>
      <c r="J372" s="280" t="s">
        <v>3486</v>
      </c>
      <c r="K372" s="191" t="s">
        <v>3489</v>
      </c>
      <c r="L372" s="427" t="s">
        <v>3489</v>
      </c>
      <c r="M372" s="686">
        <v>5</v>
      </c>
      <c r="N372" s="685" t="s">
        <v>16458</v>
      </c>
      <c r="O372" s="686">
        <v>1</v>
      </c>
      <c r="P372" s="427" t="s">
        <v>15823</v>
      </c>
      <c r="Q372" s="191">
        <v>9</v>
      </c>
      <c r="R372" s="180"/>
      <c r="S372" s="191">
        <v>0</v>
      </c>
      <c r="T372" s="191">
        <v>0</v>
      </c>
      <c r="U372" s="179">
        <v>0</v>
      </c>
      <c r="V372" s="179">
        <v>0</v>
      </c>
      <c r="W372" s="742">
        <v>0</v>
      </c>
      <c r="X372" s="184"/>
      <c r="Y372" s="184"/>
      <c r="Z372" s="184"/>
      <c r="AA372" s="184"/>
      <c r="AB372" s="220"/>
      <c r="AC372" s="183" t="s">
        <v>686</v>
      </c>
      <c r="AD372" s="191" t="s">
        <v>7475</v>
      </c>
      <c r="AE372" s="191" t="s">
        <v>4247</v>
      </c>
      <c r="AF372" s="184">
        <v>0</v>
      </c>
      <c r="AG372" s="184">
        <v>0</v>
      </c>
      <c r="AH372" s="184">
        <v>0</v>
      </c>
      <c r="AI372" s="184">
        <v>0</v>
      </c>
      <c r="AJ372" s="184">
        <v>0</v>
      </c>
      <c r="AK372" s="184">
        <v>0</v>
      </c>
      <c r="AL372" s="383">
        <v>2</v>
      </c>
      <c r="AM372" s="184">
        <v>0</v>
      </c>
      <c r="AN372" s="177">
        <v>0</v>
      </c>
      <c r="AO372" s="181">
        <v>0</v>
      </c>
      <c r="AP372" s="188"/>
      <c r="AQ372" s="188"/>
      <c r="AR372" s="188"/>
      <c r="AS372" s="188"/>
      <c r="AT372" s="188"/>
      <c r="AU372" s="188"/>
      <c r="AV372" s="188"/>
      <c r="AW372" s="188"/>
      <c r="AX372" s="188"/>
      <c r="AY372" s="188"/>
      <c r="AZ372" s="188"/>
      <c r="BA372" s="188"/>
      <c r="BB372" s="188"/>
      <c r="BC372" s="188"/>
      <c r="BD372" s="188"/>
      <c r="BE372" s="188"/>
      <c r="BF372" s="188"/>
      <c r="BG372" s="188"/>
      <c r="BH372" s="176">
        <f t="shared" si="50"/>
        <v>2</v>
      </c>
      <c r="BI372" s="176">
        <f t="shared" si="52"/>
        <v>16</v>
      </c>
      <c r="BJ372" s="182" t="str">
        <f t="shared" si="53"/>
        <v>2 - 16</v>
      </c>
      <c r="BK372" s="176">
        <f t="shared" si="54"/>
        <v>9</v>
      </c>
      <c r="BL372" s="176">
        <f t="shared" si="51"/>
        <v>2</v>
      </c>
      <c r="BM372" s="533"/>
      <c r="BN372" s="185">
        <v>610</v>
      </c>
      <c r="BO372" s="180">
        <v>2</v>
      </c>
      <c r="BP372" s="185">
        <f t="shared" si="55"/>
        <v>628</v>
      </c>
      <c r="BQ372" s="420" t="str">
        <f t="shared" si="56"/>
        <v>VI</v>
      </c>
      <c r="BR372" s="185">
        <v>120</v>
      </c>
      <c r="BS372" s="212" t="s">
        <v>3967</v>
      </c>
    </row>
    <row r="373" spans="1:71" x14ac:dyDescent="0.2">
      <c r="A373" s="696">
        <v>371</v>
      </c>
      <c r="B373" s="286" t="s">
        <v>2108</v>
      </c>
      <c r="C373" s="286" t="s">
        <v>2108</v>
      </c>
      <c r="D373" s="258" t="s">
        <v>5497</v>
      </c>
      <c r="E373" s="736">
        <v>1</v>
      </c>
      <c r="F373" s="736">
        <v>2</v>
      </c>
      <c r="G373" s="737">
        <v>12</v>
      </c>
      <c r="H373" s="305" t="s">
        <v>3242</v>
      </c>
      <c r="I373" s="208" t="s">
        <v>2342</v>
      </c>
      <c r="J373" s="280" t="s">
        <v>3389</v>
      </c>
      <c r="K373" s="191" t="s">
        <v>5490</v>
      </c>
      <c r="L373" s="427" t="s">
        <v>5490</v>
      </c>
      <c r="M373" s="686">
        <v>8</v>
      </c>
      <c r="N373" s="685" t="s">
        <v>15710</v>
      </c>
      <c r="O373" s="686">
        <v>500</v>
      </c>
      <c r="P373" s="427" t="s">
        <v>15822</v>
      </c>
      <c r="Q373" s="191">
        <v>3</v>
      </c>
      <c r="R373" s="180"/>
      <c r="S373" s="189">
        <v>2</v>
      </c>
      <c r="T373" s="189">
        <v>4</v>
      </c>
      <c r="U373" s="179">
        <v>1</v>
      </c>
      <c r="V373" s="179">
        <v>1</v>
      </c>
      <c r="W373" s="742">
        <v>12</v>
      </c>
      <c r="X373" s="184">
        <v>30</v>
      </c>
      <c r="Y373" s="184"/>
      <c r="Z373" s="184"/>
      <c r="AA373" s="184"/>
      <c r="AB373" s="219" t="s">
        <v>795</v>
      </c>
      <c r="AC373" s="186"/>
      <c r="AD373" s="179" t="s">
        <v>640</v>
      </c>
      <c r="AE373" s="179" t="s">
        <v>4247</v>
      </c>
      <c r="AF373" s="177">
        <v>0</v>
      </c>
      <c r="AG373" s="177">
        <v>0</v>
      </c>
      <c r="AH373" s="177">
        <v>0</v>
      </c>
      <c r="AI373" s="177">
        <v>0</v>
      </c>
      <c r="AJ373" s="177">
        <v>0</v>
      </c>
      <c r="AK373" s="177">
        <v>0</v>
      </c>
      <c r="AL373" s="383">
        <v>7</v>
      </c>
      <c r="AM373" s="177">
        <v>0</v>
      </c>
      <c r="AN373" s="177">
        <v>0</v>
      </c>
      <c r="AO373" s="182">
        <v>0</v>
      </c>
      <c r="AP373" s="180"/>
      <c r="AQ373" s="180"/>
      <c r="AR373" s="180"/>
      <c r="AS373" s="180"/>
      <c r="AT373" s="180"/>
      <c r="AU373" s="180"/>
      <c r="AV373" s="180"/>
      <c r="AW373" s="180"/>
      <c r="AX373" s="180"/>
      <c r="AY373" s="180"/>
      <c r="AZ373" s="180"/>
      <c r="BA373" s="180"/>
      <c r="BB373" s="180"/>
      <c r="BC373" s="180"/>
      <c r="BD373" s="180"/>
      <c r="BE373" s="180"/>
      <c r="BF373" s="180"/>
      <c r="BG373" s="180"/>
      <c r="BH373" s="176">
        <f t="shared" si="50"/>
        <v>7</v>
      </c>
      <c r="BI373" s="176">
        <f t="shared" si="52"/>
        <v>13</v>
      </c>
      <c r="BJ373" s="182" t="str">
        <f t="shared" si="53"/>
        <v>7 - 56</v>
      </c>
      <c r="BK373" s="176">
        <f t="shared" si="54"/>
        <v>32</v>
      </c>
      <c r="BL373" s="176">
        <f t="shared" si="51"/>
        <v>7</v>
      </c>
      <c r="BM373" s="533"/>
      <c r="BN373" s="185">
        <v>375</v>
      </c>
      <c r="BO373" s="180">
        <v>10</v>
      </c>
      <c r="BP373" s="178">
        <f t="shared" si="55"/>
        <v>695</v>
      </c>
      <c r="BQ373" s="420" t="str">
        <f t="shared" si="56"/>
        <v>V</v>
      </c>
      <c r="BR373" s="185"/>
      <c r="BS373" s="212" t="s">
        <v>3967</v>
      </c>
    </row>
    <row r="374" spans="1:71" ht="51" x14ac:dyDescent="0.2">
      <c r="A374" s="697">
        <v>372</v>
      </c>
      <c r="B374" s="286" t="s">
        <v>2109</v>
      </c>
      <c r="C374" s="286" t="s">
        <v>2109</v>
      </c>
      <c r="D374" s="258" t="s">
        <v>5497</v>
      </c>
      <c r="E374" s="736">
        <v>1</v>
      </c>
      <c r="F374" s="736">
        <v>1</v>
      </c>
      <c r="G374" s="737">
        <v>1</v>
      </c>
      <c r="H374" s="305" t="s">
        <v>3879</v>
      </c>
      <c r="I374" s="208" t="s">
        <v>7154</v>
      </c>
      <c r="J374" s="280" t="s">
        <v>4282</v>
      </c>
      <c r="K374" s="191" t="s">
        <v>3491</v>
      </c>
      <c r="L374" s="427" t="s">
        <v>3491</v>
      </c>
      <c r="M374" s="686">
        <v>5.5</v>
      </c>
      <c r="N374" s="684" t="s">
        <v>15715</v>
      </c>
      <c r="O374" s="684">
        <v>100</v>
      </c>
      <c r="P374" s="179" t="s">
        <v>15847</v>
      </c>
      <c r="Q374" s="191">
        <v>0</v>
      </c>
      <c r="R374" s="180"/>
      <c r="S374" s="191">
        <v>15</v>
      </c>
      <c r="T374" s="191">
        <v>16</v>
      </c>
      <c r="U374" s="303">
        <v>8</v>
      </c>
      <c r="V374" s="303">
        <v>18</v>
      </c>
      <c r="W374" s="742">
        <v>15</v>
      </c>
      <c r="X374" s="184"/>
      <c r="Y374" s="184"/>
      <c r="Z374" s="184"/>
      <c r="AA374" s="184"/>
      <c r="AB374" s="220"/>
      <c r="AC374" s="183" t="s">
        <v>10753</v>
      </c>
      <c r="AD374" s="191" t="s">
        <v>650</v>
      </c>
      <c r="AE374" s="191" t="s">
        <v>4250</v>
      </c>
      <c r="AF374" s="177">
        <v>0</v>
      </c>
      <c r="AG374" s="177">
        <v>0</v>
      </c>
      <c r="AH374" s="177">
        <v>0</v>
      </c>
      <c r="AI374" s="177">
        <v>0</v>
      </c>
      <c r="AJ374" s="177">
        <v>0</v>
      </c>
      <c r="AK374" s="177">
        <v>0</v>
      </c>
      <c r="AL374" s="383">
        <v>7</v>
      </c>
      <c r="AM374" s="177">
        <v>0</v>
      </c>
      <c r="AN374" s="177">
        <v>0</v>
      </c>
      <c r="AO374" s="182">
        <v>0</v>
      </c>
      <c r="AP374" s="180"/>
      <c r="AQ374" s="180"/>
      <c r="AR374" s="180"/>
      <c r="AS374" s="180"/>
      <c r="AT374" s="180"/>
      <c r="AU374" s="180"/>
      <c r="AV374" s="180"/>
      <c r="AW374" s="180"/>
      <c r="AX374" s="180"/>
      <c r="AY374" s="180"/>
      <c r="AZ374" s="180"/>
      <c r="BA374" s="180"/>
      <c r="BB374" s="180"/>
      <c r="BC374" s="180"/>
      <c r="BD374" s="180"/>
      <c r="BE374" s="180"/>
      <c r="BF374" s="180"/>
      <c r="BG374" s="180"/>
      <c r="BH374" s="176">
        <f t="shared" si="50"/>
        <v>7</v>
      </c>
      <c r="BI374" s="176">
        <f t="shared" si="52"/>
        <v>13</v>
      </c>
      <c r="BJ374" s="182" t="str">
        <f t="shared" si="53"/>
        <v>7 - 56</v>
      </c>
      <c r="BK374" s="176">
        <f t="shared" si="54"/>
        <v>32</v>
      </c>
      <c r="BL374" s="176">
        <f t="shared" si="51"/>
        <v>7</v>
      </c>
      <c r="BM374" s="533"/>
      <c r="BN374" s="185">
        <v>2450</v>
      </c>
      <c r="BO374" s="180">
        <v>10</v>
      </c>
      <c r="BP374" s="178">
        <f t="shared" si="55"/>
        <v>2770</v>
      </c>
      <c r="BQ374" s="420" t="str">
        <f t="shared" si="56"/>
        <v>VII</v>
      </c>
      <c r="BR374" s="185"/>
      <c r="BS374" s="212" t="s">
        <v>3967</v>
      </c>
    </row>
    <row r="375" spans="1:71" ht="25.5" x14ac:dyDescent="0.2">
      <c r="A375" s="696">
        <v>373</v>
      </c>
      <c r="B375" s="286" t="s">
        <v>2426</v>
      </c>
      <c r="C375" s="286" t="s">
        <v>2426</v>
      </c>
      <c r="D375" s="258" t="s">
        <v>5497</v>
      </c>
      <c r="E375" s="736">
        <v>1183</v>
      </c>
      <c r="F375" s="736">
        <v>30</v>
      </c>
      <c r="G375" s="737">
        <v>300</v>
      </c>
      <c r="H375" s="305" t="s">
        <v>7353</v>
      </c>
      <c r="I375" s="208" t="s">
        <v>635</v>
      </c>
      <c r="J375" s="280" t="s">
        <v>6551</v>
      </c>
      <c r="K375" s="191" t="s">
        <v>5604</v>
      </c>
      <c r="L375" s="427" t="s">
        <v>3489</v>
      </c>
      <c r="M375" s="686">
        <v>3.5</v>
      </c>
      <c r="N375" s="685" t="s">
        <v>15715</v>
      </c>
      <c r="O375" s="686">
        <v>60</v>
      </c>
      <c r="P375" s="427" t="s">
        <v>15809</v>
      </c>
      <c r="Q375" s="191">
        <v>7</v>
      </c>
      <c r="R375" s="180"/>
      <c r="S375" s="190">
        <v>11</v>
      </c>
      <c r="T375" s="190">
        <v>12</v>
      </c>
      <c r="U375" s="190">
        <v>4</v>
      </c>
      <c r="V375" s="190">
        <v>16</v>
      </c>
      <c r="W375" s="742">
        <v>9</v>
      </c>
      <c r="X375" s="184"/>
      <c r="Y375" s="184"/>
      <c r="Z375" s="184"/>
      <c r="AA375" s="184"/>
      <c r="AB375" s="220"/>
      <c r="AC375" s="183" t="s">
        <v>1200</v>
      </c>
      <c r="AD375" s="191" t="s">
        <v>6150</v>
      </c>
      <c r="AE375" s="191" t="s">
        <v>4249</v>
      </c>
      <c r="AF375" s="177">
        <v>0</v>
      </c>
      <c r="AG375" s="177">
        <v>0</v>
      </c>
      <c r="AH375" s="177">
        <v>0</v>
      </c>
      <c r="AI375" s="177">
        <v>0</v>
      </c>
      <c r="AJ375" s="177">
        <v>1</v>
      </c>
      <c r="AK375" s="177">
        <v>0</v>
      </c>
      <c r="AL375" s="382">
        <v>0</v>
      </c>
      <c r="AM375" s="177">
        <v>0</v>
      </c>
      <c r="AN375" s="177">
        <v>0</v>
      </c>
      <c r="AO375" s="195">
        <v>0</v>
      </c>
      <c r="AP375" s="187"/>
      <c r="AQ375" s="187">
        <v>0</v>
      </c>
      <c r="AR375" s="187"/>
      <c r="AS375" s="187"/>
      <c r="AT375" s="187"/>
      <c r="AU375" s="187"/>
      <c r="AV375" s="187"/>
      <c r="AW375" s="187"/>
      <c r="AX375" s="187"/>
      <c r="AY375" s="187"/>
      <c r="AZ375" s="187"/>
      <c r="BA375" s="187"/>
      <c r="BB375" s="187"/>
      <c r="BC375" s="187"/>
      <c r="BD375" s="187"/>
      <c r="BE375" s="187"/>
      <c r="BF375" s="187"/>
      <c r="BG375" s="187"/>
      <c r="BH375" s="176" t="str">
        <f t="shared" si="50"/>
        <v>class level</v>
      </c>
      <c r="BI375" s="176">
        <f t="shared" si="52"/>
        <v>21</v>
      </c>
      <c r="BJ375" s="182" t="str">
        <f t="shared" si="53"/>
        <v>1 - 6</v>
      </c>
      <c r="BK375" s="176">
        <f t="shared" si="54"/>
        <v>4</v>
      </c>
      <c r="BL375" s="176">
        <f t="shared" si="51"/>
        <v>1</v>
      </c>
      <c r="BM375" s="535"/>
      <c r="BN375" s="187">
        <v>20</v>
      </c>
      <c r="BO375" s="187">
        <v>2</v>
      </c>
      <c r="BP375" s="178">
        <f t="shared" si="55"/>
        <v>28</v>
      </c>
      <c r="BQ375" s="420" t="str">
        <f t="shared" si="56"/>
        <v>I</v>
      </c>
      <c r="BR375" s="185">
        <v>35</v>
      </c>
      <c r="BS375" s="464" t="s">
        <v>9605</v>
      </c>
    </row>
    <row r="376" spans="1:71" ht="25.5" x14ac:dyDescent="0.2">
      <c r="A376" s="696">
        <v>374</v>
      </c>
      <c r="B376" s="286" t="s">
        <v>2426</v>
      </c>
      <c r="C376" s="286" t="s">
        <v>946</v>
      </c>
      <c r="D376" s="258" t="s">
        <v>5497</v>
      </c>
      <c r="E376" s="736">
        <v>54</v>
      </c>
      <c r="F376" s="736">
        <v>30</v>
      </c>
      <c r="G376" s="737">
        <v>300</v>
      </c>
      <c r="H376" s="305" t="s">
        <v>7353</v>
      </c>
      <c r="I376" s="208" t="s">
        <v>635</v>
      </c>
      <c r="J376" s="280" t="s">
        <v>6551</v>
      </c>
      <c r="K376" s="191" t="s">
        <v>5604</v>
      </c>
      <c r="L376" s="427" t="s">
        <v>3489</v>
      </c>
      <c r="M376" s="686">
        <v>3.5</v>
      </c>
      <c r="N376" s="685" t="s">
        <v>15715</v>
      </c>
      <c r="O376" s="686">
        <v>60</v>
      </c>
      <c r="P376" s="427" t="s">
        <v>15809</v>
      </c>
      <c r="Q376" s="191">
        <v>7</v>
      </c>
      <c r="R376" s="180"/>
      <c r="S376" s="190">
        <v>11</v>
      </c>
      <c r="T376" s="190">
        <v>12</v>
      </c>
      <c r="U376" s="190">
        <v>4</v>
      </c>
      <c r="V376" s="190">
        <v>16</v>
      </c>
      <c r="W376" s="742">
        <v>9</v>
      </c>
      <c r="X376" s="184"/>
      <c r="Y376" s="184"/>
      <c r="Z376" s="184"/>
      <c r="AA376" s="184"/>
      <c r="AB376" s="220"/>
      <c r="AC376" s="183" t="s">
        <v>1201</v>
      </c>
      <c r="AD376" s="191" t="s">
        <v>6150</v>
      </c>
      <c r="AE376" s="191" t="s">
        <v>4249</v>
      </c>
      <c r="AF376" s="177">
        <v>0</v>
      </c>
      <c r="AG376" s="177">
        <v>0</v>
      </c>
      <c r="AH376" s="177">
        <v>0</v>
      </c>
      <c r="AI376" s="177">
        <v>0</v>
      </c>
      <c r="AJ376" s="177">
        <v>0</v>
      </c>
      <c r="AK376" s="177">
        <v>0</v>
      </c>
      <c r="AL376" s="382">
        <v>0</v>
      </c>
      <c r="AM376" s="177">
        <v>2</v>
      </c>
      <c r="AN376" s="177">
        <v>0</v>
      </c>
      <c r="AO376" s="195">
        <v>0</v>
      </c>
      <c r="AP376" s="187"/>
      <c r="AQ376" s="187">
        <v>2</v>
      </c>
      <c r="AR376" s="187"/>
      <c r="AS376" s="187"/>
      <c r="AT376" s="187"/>
      <c r="AU376" s="187"/>
      <c r="AV376" s="187"/>
      <c r="AW376" s="187"/>
      <c r="AX376" s="187"/>
      <c r="AY376" s="187"/>
      <c r="AZ376" s="187"/>
      <c r="BA376" s="187"/>
      <c r="BB376" s="187"/>
      <c r="BC376" s="187"/>
      <c r="BD376" s="187"/>
      <c r="BE376" s="187"/>
      <c r="BF376" s="187"/>
      <c r="BG376" s="187"/>
      <c r="BH376" s="176" t="str">
        <f t="shared" si="50"/>
        <v>class level</v>
      </c>
      <c r="BI376" s="176">
        <f t="shared" si="52"/>
        <v>20</v>
      </c>
      <c r="BJ376" s="182" t="str">
        <f t="shared" si="53"/>
        <v>2 - 20</v>
      </c>
      <c r="BK376" s="176">
        <f t="shared" si="54"/>
        <v>11</v>
      </c>
      <c r="BL376" s="176">
        <f t="shared" si="51"/>
        <v>2</v>
      </c>
      <c r="BM376" s="535"/>
      <c r="BN376" s="187">
        <v>50</v>
      </c>
      <c r="BO376" s="187">
        <v>3</v>
      </c>
      <c r="BP376" s="178">
        <f t="shared" si="55"/>
        <v>83</v>
      </c>
      <c r="BQ376" s="420" t="str">
        <f t="shared" si="56"/>
        <v>II</v>
      </c>
      <c r="BR376" s="185">
        <v>35</v>
      </c>
      <c r="BS376" s="464" t="s">
        <v>9556</v>
      </c>
    </row>
    <row r="377" spans="1:71" ht="25.5" x14ac:dyDescent="0.2">
      <c r="A377" s="697">
        <v>375</v>
      </c>
      <c r="B377" s="286" t="s">
        <v>2426</v>
      </c>
      <c r="C377" s="286" t="s">
        <v>945</v>
      </c>
      <c r="D377" s="258" t="s">
        <v>5497</v>
      </c>
      <c r="E377" s="736">
        <v>19</v>
      </c>
      <c r="F377" s="736">
        <v>30</v>
      </c>
      <c r="G377" s="737">
        <v>300</v>
      </c>
      <c r="H377" s="305" t="s">
        <v>7353</v>
      </c>
      <c r="I377" s="208" t="s">
        <v>635</v>
      </c>
      <c r="J377" s="280" t="s">
        <v>6551</v>
      </c>
      <c r="K377" s="191" t="s">
        <v>5604</v>
      </c>
      <c r="L377" s="427" t="s">
        <v>3489</v>
      </c>
      <c r="M377" s="686">
        <v>3.5</v>
      </c>
      <c r="N377" s="685" t="s">
        <v>15715</v>
      </c>
      <c r="O377" s="686">
        <v>60</v>
      </c>
      <c r="P377" s="427" t="s">
        <v>15809</v>
      </c>
      <c r="Q377" s="191">
        <v>7</v>
      </c>
      <c r="R377" s="180"/>
      <c r="S377" s="190">
        <v>11</v>
      </c>
      <c r="T377" s="190">
        <v>12</v>
      </c>
      <c r="U377" s="190">
        <v>4</v>
      </c>
      <c r="V377" s="190">
        <v>16</v>
      </c>
      <c r="W377" s="742">
        <v>9</v>
      </c>
      <c r="X377" s="184"/>
      <c r="Y377" s="184"/>
      <c r="Z377" s="184"/>
      <c r="AA377" s="184"/>
      <c r="AB377" s="220"/>
      <c r="AC377" s="183" t="s">
        <v>1202</v>
      </c>
      <c r="AD377" s="191" t="s">
        <v>6150</v>
      </c>
      <c r="AE377" s="191" t="s">
        <v>4249</v>
      </c>
      <c r="AF377" s="177">
        <v>0</v>
      </c>
      <c r="AG377" s="177">
        <v>0</v>
      </c>
      <c r="AH377" s="177">
        <v>0</v>
      </c>
      <c r="AI377" s="177">
        <v>0</v>
      </c>
      <c r="AJ377" s="177">
        <v>0</v>
      </c>
      <c r="AK377" s="177">
        <v>0</v>
      </c>
      <c r="AL377" s="382">
        <v>0</v>
      </c>
      <c r="AM377" s="177">
        <v>3</v>
      </c>
      <c r="AN377" s="177">
        <v>0</v>
      </c>
      <c r="AO377" s="195">
        <v>0</v>
      </c>
      <c r="AP377" s="187"/>
      <c r="AQ377" s="187">
        <v>3</v>
      </c>
      <c r="AR377" s="187"/>
      <c r="AS377" s="187"/>
      <c r="AT377" s="187"/>
      <c r="AU377" s="187"/>
      <c r="AV377" s="187"/>
      <c r="AW377" s="187"/>
      <c r="AX377" s="187"/>
      <c r="AY377" s="187"/>
      <c r="AZ377" s="187"/>
      <c r="BA377" s="187"/>
      <c r="BB377" s="187"/>
      <c r="BC377" s="187"/>
      <c r="BD377" s="187"/>
      <c r="BE377" s="187"/>
      <c r="BF377" s="187"/>
      <c r="BG377" s="187"/>
      <c r="BH377" s="176" t="str">
        <f t="shared" si="50"/>
        <v>class level</v>
      </c>
      <c r="BI377" s="176">
        <f t="shared" si="52"/>
        <v>18</v>
      </c>
      <c r="BJ377" s="182" t="str">
        <f t="shared" si="53"/>
        <v>3 - 30</v>
      </c>
      <c r="BK377" s="176">
        <f t="shared" si="54"/>
        <v>17</v>
      </c>
      <c r="BL377" s="176">
        <f t="shared" si="51"/>
        <v>3</v>
      </c>
      <c r="BM377" s="535"/>
      <c r="BN377" s="187">
        <v>85</v>
      </c>
      <c r="BO377" s="187">
        <v>4</v>
      </c>
      <c r="BP377" s="178">
        <f t="shared" si="55"/>
        <v>153</v>
      </c>
      <c r="BQ377" s="420" t="str">
        <f t="shared" si="56"/>
        <v>III</v>
      </c>
      <c r="BR377" s="187"/>
      <c r="BS377" s="464" t="s">
        <v>9556</v>
      </c>
    </row>
    <row r="378" spans="1:71" ht="25.5" x14ac:dyDescent="0.2">
      <c r="A378" s="696">
        <v>376</v>
      </c>
      <c r="B378" s="286" t="s">
        <v>2426</v>
      </c>
      <c r="C378" s="286" t="s">
        <v>949</v>
      </c>
      <c r="D378" s="258" t="s">
        <v>5497</v>
      </c>
      <c r="E378" s="736">
        <v>6</v>
      </c>
      <c r="F378" s="736">
        <v>30</v>
      </c>
      <c r="G378" s="737">
        <v>300</v>
      </c>
      <c r="H378" s="305" t="s">
        <v>7353</v>
      </c>
      <c r="I378" s="208" t="s">
        <v>635</v>
      </c>
      <c r="J378" s="280" t="s">
        <v>6551</v>
      </c>
      <c r="K378" s="191" t="s">
        <v>5604</v>
      </c>
      <c r="L378" s="427" t="s">
        <v>3489</v>
      </c>
      <c r="M378" s="686">
        <v>3.5</v>
      </c>
      <c r="N378" s="685" t="s">
        <v>15715</v>
      </c>
      <c r="O378" s="686">
        <v>60</v>
      </c>
      <c r="P378" s="427" t="s">
        <v>15809</v>
      </c>
      <c r="Q378" s="191">
        <v>7</v>
      </c>
      <c r="R378" s="180"/>
      <c r="S378" s="190">
        <v>11</v>
      </c>
      <c r="T378" s="190">
        <v>12</v>
      </c>
      <c r="U378" s="190">
        <v>4</v>
      </c>
      <c r="V378" s="190">
        <v>16</v>
      </c>
      <c r="W378" s="742">
        <v>9</v>
      </c>
      <c r="X378" s="184"/>
      <c r="Y378" s="184"/>
      <c r="Z378" s="184"/>
      <c r="AA378" s="184"/>
      <c r="AB378" s="220"/>
      <c r="AC378" s="183" t="s">
        <v>1203</v>
      </c>
      <c r="AD378" s="191" t="s">
        <v>6150</v>
      </c>
      <c r="AE378" s="191" t="s">
        <v>4249</v>
      </c>
      <c r="AF378" s="177">
        <v>0</v>
      </c>
      <c r="AG378" s="177">
        <v>0</v>
      </c>
      <c r="AH378" s="177">
        <v>0</v>
      </c>
      <c r="AI378" s="177">
        <v>0</v>
      </c>
      <c r="AJ378" s="177">
        <v>0</v>
      </c>
      <c r="AK378" s="177">
        <v>0</v>
      </c>
      <c r="AL378" s="382">
        <v>0</v>
      </c>
      <c r="AM378" s="177">
        <v>4</v>
      </c>
      <c r="AN378" s="177">
        <v>0</v>
      </c>
      <c r="AO378" s="195">
        <v>0</v>
      </c>
      <c r="AP378" s="187"/>
      <c r="AQ378" s="187">
        <v>4</v>
      </c>
      <c r="AR378" s="187"/>
      <c r="AS378" s="187"/>
      <c r="AT378" s="187"/>
      <c r="AU378" s="187"/>
      <c r="AV378" s="187"/>
      <c r="AW378" s="187"/>
      <c r="AX378" s="187"/>
      <c r="AY378" s="187"/>
      <c r="AZ378" s="187"/>
      <c r="BA378" s="187"/>
      <c r="BB378" s="187"/>
      <c r="BC378" s="187"/>
      <c r="BD378" s="187"/>
      <c r="BE378" s="187"/>
      <c r="BF378" s="187"/>
      <c r="BG378" s="187"/>
      <c r="BH378" s="176" t="str">
        <f t="shared" si="50"/>
        <v>class level</v>
      </c>
      <c r="BI378" s="176">
        <f t="shared" si="52"/>
        <v>18</v>
      </c>
      <c r="BJ378" s="182" t="str">
        <f t="shared" si="53"/>
        <v>4 - 40</v>
      </c>
      <c r="BK378" s="176">
        <f t="shared" si="54"/>
        <v>22</v>
      </c>
      <c r="BL378" s="176">
        <f t="shared" si="51"/>
        <v>4</v>
      </c>
      <c r="BM378" s="535"/>
      <c r="BN378" s="187">
        <v>130</v>
      </c>
      <c r="BO378" s="187">
        <v>5</v>
      </c>
      <c r="BP378" s="178">
        <f t="shared" si="55"/>
        <v>240</v>
      </c>
      <c r="BQ378" s="420" t="str">
        <f t="shared" si="56"/>
        <v>III</v>
      </c>
      <c r="BR378" s="187"/>
      <c r="BS378" s="464" t="s">
        <v>9556</v>
      </c>
    </row>
    <row r="379" spans="1:71" x14ac:dyDescent="0.2">
      <c r="A379" s="697">
        <v>377</v>
      </c>
      <c r="B379" s="286" t="s">
        <v>2426</v>
      </c>
      <c r="C379" s="286" t="s">
        <v>2468</v>
      </c>
      <c r="D379" s="258" t="s">
        <v>5497</v>
      </c>
      <c r="E379" s="736">
        <v>9</v>
      </c>
      <c r="F379" s="736">
        <v>4</v>
      </c>
      <c r="G379" s="737">
        <v>16</v>
      </c>
      <c r="H379" s="305" t="s">
        <v>3486</v>
      </c>
      <c r="I379" s="207" t="s">
        <v>3485</v>
      </c>
      <c r="J379" s="279" t="s">
        <v>6554</v>
      </c>
      <c r="K379" s="179" t="s">
        <v>1144</v>
      </c>
      <c r="L379" s="427" t="s">
        <v>3489</v>
      </c>
      <c r="M379" s="684">
        <v>3</v>
      </c>
      <c r="N379" s="685" t="s">
        <v>15710</v>
      </c>
      <c r="O379" s="684">
        <v>60</v>
      </c>
      <c r="P379" s="179" t="s">
        <v>15768</v>
      </c>
      <c r="Q379" s="179">
        <v>7</v>
      </c>
      <c r="R379" s="180"/>
      <c r="S379" s="189">
        <v>2</v>
      </c>
      <c r="T379" s="189">
        <v>4</v>
      </c>
      <c r="U379" s="179">
        <v>1</v>
      </c>
      <c r="V379" s="179">
        <v>1</v>
      </c>
      <c r="W379" s="742">
        <v>15</v>
      </c>
      <c r="X379" s="184"/>
      <c r="Y379" s="184"/>
      <c r="Z379" s="184"/>
      <c r="AA379" s="184"/>
      <c r="AB379" s="220"/>
      <c r="AC379" s="186"/>
      <c r="AD379" s="179" t="s">
        <v>7471</v>
      </c>
      <c r="AE379" s="179" t="s">
        <v>4247</v>
      </c>
      <c r="AF379" s="177">
        <v>0</v>
      </c>
      <c r="AG379" s="177">
        <v>0</v>
      </c>
      <c r="AH379" s="177">
        <v>0</v>
      </c>
      <c r="AI379" s="177">
        <v>0</v>
      </c>
      <c r="AJ379" s="177">
        <v>0</v>
      </c>
      <c r="AK379" s="177">
        <v>0</v>
      </c>
      <c r="AL379" s="383">
        <v>1</v>
      </c>
      <c r="AM379" s="177">
        <v>0</v>
      </c>
      <c r="AN379" s="177">
        <v>0</v>
      </c>
      <c r="AO379" s="182">
        <v>1</v>
      </c>
      <c r="AP379" s="180"/>
      <c r="AQ379" s="180"/>
      <c r="AR379" s="180"/>
      <c r="AS379" s="180"/>
      <c r="AT379" s="180"/>
      <c r="AU379" s="180"/>
      <c r="AV379" s="180"/>
      <c r="AW379" s="180"/>
      <c r="AX379" s="180"/>
      <c r="AY379" s="180"/>
      <c r="AZ379" s="180"/>
      <c r="BA379" s="180"/>
      <c r="BB379" s="180"/>
      <c r="BC379" s="180"/>
      <c r="BD379" s="180"/>
      <c r="BE379" s="180"/>
      <c r="BF379" s="180"/>
      <c r="BG379" s="180"/>
      <c r="BH379" s="176">
        <f t="shared" si="50"/>
        <v>1.125</v>
      </c>
      <c r="BI379" s="176">
        <f t="shared" si="52"/>
        <v>18</v>
      </c>
      <c r="BJ379" s="182" t="str">
        <f t="shared" si="53"/>
        <v>2 - 9</v>
      </c>
      <c r="BK379" s="176">
        <f t="shared" si="54"/>
        <v>6</v>
      </c>
      <c r="BL379" s="176">
        <f t="shared" si="51"/>
        <v>1</v>
      </c>
      <c r="BM379" s="533"/>
      <c r="BN379" s="185">
        <v>20</v>
      </c>
      <c r="BO379" s="180">
        <v>2</v>
      </c>
      <c r="BP379" s="178">
        <f t="shared" si="55"/>
        <v>32</v>
      </c>
      <c r="BQ379" s="420" t="str">
        <f t="shared" si="56"/>
        <v>I</v>
      </c>
      <c r="BR379" s="185"/>
      <c r="BS379" s="212" t="s">
        <v>3967</v>
      </c>
    </row>
    <row r="380" spans="1:71" ht="25.5" x14ac:dyDescent="0.2">
      <c r="A380" s="696">
        <v>378</v>
      </c>
      <c r="B380" s="286" t="s">
        <v>3103</v>
      </c>
      <c r="C380" s="286" t="s">
        <v>3103</v>
      </c>
      <c r="D380" s="258" t="s">
        <v>5497</v>
      </c>
      <c r="E380" s="736">
        <v>1183</v>
      </c>
      <c r="F380" s="736">
        <v>30</v>
      </c>
      <c r="G380" s="737">
        <v>300</v>
      </c>
      <c r="H380" s="305" t="s">
        <v>7353</v>
      </c>
      <c r="I380" s="208" t="s">
        <v>635</v>
      </c>
      <c r="J380" s="280" t="s">
        <v>6551</v>
      </c>
      <c r="K380" s="191" t="s">
        <v>3105</v>
      </c>
      <c r="L380" s="427" t="s">
        <v>3489</v>
      </c>
      <c r="M380" s="686">
        <v>4.5</v>
      </c>
      <c r="N380" s="685" t="s">
        <v>15715</v>
      </c>
      <c r="O380" s="686">
        <v>95</v>
      </c>
      <c r="P380" s="427" t="s">
        <v>15749</v>
      </c>
      <c r="Q380" s="191">
        <v>6</v>
      </c>
      <c r="R380" s="180"/>
      <c r="S380" s="190">
        <v>11</v>
      </c>
      <c r="T380" s="190">
        <v>12</v>
      </c>
      <c r="U380" s="190">
        <v>4</v>
      </c>
      <c r="V380" s="190">
        <v>16</v>
      </c>
      <c r="W380" s="742">
        <v>9</v>
      </c>
      <c r="X380" s="184"/>
      <c r="Y380" s="184"/>
      <c r="Z380" s="184"/>
      <c r="AA380" s="184"/>
      <c r="AB380" s="220"/>
      <c r="AC380" s="183" t="s">
        <v>1200</v>
      </c>
      <c r="AD380" s="191" t="s">
        <v>6150</v>
      </c>
      <c r="AE380" s="191" t="s">
        <v>4249</v>
      </c>
      <c r="AF380" s="177">
        <v>0</v>
      </c>
      <c r="AG380" s="177">
        <v>0</v>
      </c>
      <c r="AH380" s="177">
        <v>0</v>
      </c>
      <c r="AI380" s="177">
        <v>0</v>
      </c>
      <c r="AJ380" s="177">
        <v>1</v>
      </c>
      <c r="AK380" s="177">
        <v>0</v>
      </c>
      <c r="AL380" s="383">
        <v>0</v>
      </c>
      <c r="AM380" s="177">
        <v>0</v>
      </c>
      <c r="AN380" s="177">
        <v>0</v>
      </c>
      <c r="AO380" s="195">
        <v>0</v>
      </c>
      <c r="AP380" s="187"/>
      <c r="AQ380" s="187">
        <v>0</v>
      </c>
      <c r="AR380" s="187"/>
      <c r="AS380" s="187"/>
      <c r="AT380" s="187"/>
      <c r="AU380" s="187"/>
      <c r="AV380" s="187"/>
      <c r="AW380" s="187"/>
      <c r="AX380" s="187"/>
      <c r="AY380" s="187"/>
      <c r="AZ380" s="187"/>
      <c r="BA380" s="187"/>
      <c r="BB380" s="187"/>
      <c r="BC380" s="187"/>
      <c r="BD380" s="187"/>
      <c r="BE380" s="187"/>
      <c r="BF380" s="187"/>
      <c r="BG380" s="187"/>
      <c r="BH380" s="176" t="str">
        <f t="shared" si="50"/>
        <v>class level</v>
      </c>
      <c r="BI380" s="176">
        <f t="shared" si="52"/>
        <v>21</v>
      </c>
      <c r="BJ380" s="182" t="str">
        <f t="shared" si="53"/>
        <v>1 - 6</v>
      </c>
      <c r="BK380" s="176">
        <f t="shared" si="54"/>
        <v>4</v>
      </c>
      <c r="BL380" s="176">
        <f t="shared" si="51"/>
        <v>1</v>
      </c>
      <c r="BM380" s="535"/>
      <c r="BN380" s="187">
        <v>20</v>
      </c>
      <c r="BO380" s="187">
        <v>2</v>
      </c>
      <c r="BP380" s="178">
        <f t="shared" si="55"/>
        <v>28</v>
      </c>
      <c r="BQ380" s="420" t="str">
        <f t="shared" si="56"/>
        <v>I</v>
      </c>
      <c r="BR380" s="185">
        <v>35</v>
      </c>
      <c r="BS380" s="464" t="s">
        <v>9605</v>
      </c>
    </row>
    <row r="381" spans="1:71" ht="25.5" x14ac:dyDescent="0.2">
      <c r="A381" s="696">
        <v>379</v>
      </c>
      <c r="B381" s="286" t="s">
        <v>3103</v>
      </c>
      <c r="C381" s="286" t="s">
        <v>1205</v>
      </c>
      <c r="D381" s="258" t="s">
        <v>5497</v>
      </c>
      <c r="E381" s="736">
        <v>54</v>
      </c>
      <c r="F381" s="736">
        <v>30</v>
      </c>
      <c r="G381" s="737">
        <v>300</v>
      </c>
      <c r="H381" s="305" t="s">
        <v>7353</v>
      </c>
      <c r="I381" s="208" t="s">
        <v>635</v>
      </c>
      <c r="J381" s="280" t="s">
        <v>6551</v>
      </c>
      <c r="K381" s="191" t="s">
        <v>3105</v>
      </c>
      <c r="L381" s="427" t="s">
        <v>3489</v>
      </c>
      <c r="M381" s="686">
        <v>4.5</v>
      </c>
      <c r="N381" s="685" t="s">
        <v>15715</v>
      </c>
      <c r="O381" s="686">
        <v>95</v>
      </c>
      <c r="P381" s="427" t="s">
        <v>15749</v>
      </c>
      <c r="Q381" s="191">
        <v>6</v>
      </c>
      <c r="R381" s="180"/>
      <c r="S381" s="190">
        <v>11</v>
      </c>
      <c r="T381" s="190">
        <v>12</v>
      </c>
      <c r="U381" s="190">
        <v>4</v>
      </c>
      <c r="V381" s="190">
        <v>16</v>
      </c>
      <c r="W381" s="742">
        <v>9</v>
      </c>
      <c r="X381" s="184"/>
      <c r="Y381" s="184"/>
      <c r="Z381" s="184"/>
      <c r="AA381" s="184"/>
      <c r="AB381" s="220"/>
      <c r="AC381" s="183" t="s">
        <v>1201</v>
      </c>
      <c r="AD381" s="191" t="s">
        <v>6150</v>
      </c>
      <c r="AE381" s="191" t="s">
        <v>4249</v>
      </c>
      <c r="AF381" s="177">
        <v>0</v>
      </c>
      <c r="AG381" s="177">
        <v>0</v>
      </c>
      <c r="AH381" s="177">
        <v>0</v>
      </c>
      <c r="AI381" s="177">
        <v>0</v>
      </c>
      <c r="AJ381" s="177">
        <v>0</v>
      </c>
      <c r="AK381" s="177">
        <v>0</v>
      </c>
      <c r="AL381" s="383">
        <v>0</v>
      </c>
      <c r="AM381" s="463">
        <v>2</v>
      </c>
      <c r="AN381" s="177">
        <v>0</v>
      </c>
      <c r="AO381" s="195">
        <v>0</v>
      </c>
      <c r="AP381" s="187"/>
      <c r="AQ381" s="187">
        <v>2</v>
      </c>
      <c r="AR381" s="187"/>
      <c r="AS381" s="187"/>
      <c r="AT381" s="187"/>
      <c r="AU381" s="187"/>
      <c r="AV381" s="187"/>
      <c r="AW381" s="187"/>
      <c r="AX381" s="187"/>
      <c r="AY381" s="187"/>
      <c r="AZ381" s="187"/>
      <c r="BA381" s="187"/>
      <c r="BB381" s="187"/>
      <c r="BC381" s="187"/>
      <c r="BD381" s="187"/>
      <c r="BE381" s="187"/>
      <c r="BF381" s="187"/>
      <c r="BG381" s="187"/>
      <c r="BH381" s="176" t="str">
        <f t="shared" si="50"/>
        <v>class level</v>
      </c>
      <c r="BI381" s="176">
        <f t="shared" si="52"/>
        <v>20</v>
      </c>
      <c r="BJ381" s="182" t="str">
        <f t="shared" si="53"/>
        <v>2 - 20</v>
      </c>
      <c r="BK381" s="176">
        <f t="shared" si="54"/>
        <v>11</v>
      </c>
      <c r="BL381" s="176">
        <f t="shared" si="51"/>
        <v>2</v>
      </c>
      <c r="BM381" s="535"/>
      <c r="BN381" s="187">
        <v>50</v>
      </c>
      <c r="BO381" s="187">
        <v>3</v>
      </c>
      <c r="BP381" s="178">
        <f t="shared" si="55"/>
        <v>83</v>
      </c>
      <c r="BQ381" s="420" t="str">
        <f t="shared" si="56"/>
        <v>II</v>
      </c>
      <c r="BR381" s="185">
        <v>35</v>
      </c>
      <c r="BS381" s="464" t="s">
        <v>9556</v>
      </c>
    </row>
    <row r="382" spans="1:71" ht="25.5" x14ac:dyDescent="0.2">
      <c r="A382" s="697">
        <v>380</v>
      </c>
      <c r="B382" s="286" t="s">
        <v>3103</v>
      </c>
      <c r="C382" s="286" t="s">
        <v>1206</v>
      </c>
      <c r="D382" s="258" t="s">
        <v>5497</v>
      </c>
      <c r="E382" s="736">
        <v>19</v>
      </c>
      <c r="F382" s="736">
        <v>30</v>
      </c>
      <c r="G382" s="737">
        <v>300</v>
      </c>
      <c r="H382" s="305" t="s">
        <v>7353</v>
      </c>
      <c r="I382" s="208" t="s">
        <v>635</v>
      </c>
      <c r="J382" s="280" t="s">
        <v>6551</v>
      </c>
      <c r="K382" s="191" t="s">
        <v>3105</v>
      </c>
      <c r="L382" s="427" t="s">
        <v>3489</v>
      </c>
      <c r="M382" s="686">
        <v>4.5</v>
      </c>
      <c r="N382" s="685" t="s">
        <v>15715</v>
      </c>
      <c r="O382" s="686">
        <v>95</v>
      </c>
      <c r="P382" s="427" t="s">
        <v>15749</v>
      </c>
      <c r="Q382" s="191">
        <v>6</v>
      </c>
      <c r="R382" s="180"/>
      <c r="S382" s="190">
        <v>11</v>
      </c>
      <c r="T382" s="190">
        <v>12</v>
      </c>
      <c r="U382" s="190">
        <v>4</v>
      </c>
      <c r="V382" s="190">
        <v>16</v>
      </c>
      <c r="W382" s="742">
        <v>9</v>
      </c>
      <c r="X382" s="184"/>
      <c r="Y382" s="184"/>
      <c r="Z382" s="184"/>
      <c r="AA382" s="184"/>
      <c r="AB382" s="220"/>
      <c r="AC382" s="183" t="s">
        <v>1202</v>
      </c>
      <c r="AD382" s="191" t="s">
        <v>6150</v>
      </c>
      <c r="AE382" s="191" t="s">
        <v>4249</v>
      </c>
      <c r="AF382" s="177">
        <v>0</v>
      </c>
      <c r="AG382" s="177">
        <v>0</v>
      </c>
      <c r="AH382" s="177">
        <v>0</v>
      </c>
      <c r="AI382" s="177">
        <v>0</v>
      </c>
      <c r="AJ382" s="177">
        <v>0</v>
      </c>
      <c r="AK382" s="177">
        <v>0</v>
      </c>
      <c r="AL382" s="383">
        <v>0</v>
      </c>
      <c r="AM382" s="463">
        <v>3</v>
      </c>
      <c r="AN382" s="177">
        <v>0</v>
      </c>
      <c r="AO382" s="195">
        <v>0</v>
      </c>
      <c r="AP382" s="187"/>
      <c r="AQ382" s="187">
        <v>3</v>
      </c>
      <c r="AR382" s="187"/>
      <c r="AS382" s="187"/>
      <c r="AT382" s="187"/>
      <c r="AU382" s="187"/>
      <c r="AV382" s="187"/>
      <c r="AW382" s="187"/>
      <c r="AX382" s="187"/>
      <c r="AY382" s="187"/>
      <c r="AZ382" s="187"/>
      <c r="BA382" s="187"/>
      <c r="BB382" s="187"/>
      <c r="BC382" s="187"/>
      <c r="BD382" s="187"/>
      <c r="BE382" s="187"/>
      <c r="BF382" s="187"/>
      <c r="BG382" s="187"/>
      <c r="BH382" s="176" t="str">
        <f t="shared" si="50"/>
        <v>class level</v>
      </c>
      <c r="BI382" s="176">
        <f t="shared" si="52"/>
        <v>18</v>
      </c>
      <c r="BJ382" s="182" t="str">
        <f t="shared" si="53"/>
        <v>3 - 30</v>
      </c>
      <c r="BK382" s="176">
        <f t="shared" si="54"/>
        <v>17</v>
      </c>
      <c r="BL382" s="176">
        <f t="shared" si="51"/>
        <v>3</v>
      </c>
      <c r="BM382" s="535"/>
      <c r="BN382" s="187">
        <v>85</v>
      </c>
      <c r="BO382" s="187">
        <v>4</v>
      </c>
      <c r="BP382" s="178">
        <f t="shared" si="55"/>
        <v>153</v>
      </c>
      <c r="BQ382" s="420" t="str">
        <f t="shared" si="56"/>
        <v>III</v>
      </c>
      <c r="BR382" s="187"/>
      <c r="BS382" s="464" t="s">
        <v>9556</v>
      </c>
    </row>
    <row r="383" spans="1:71" ht="25.5" x14ac:dyDescent="0.2">
      <c r="A383" s="696">
        <v>381</v>
      </c>
      <c r="B383" s="286" t="s">
        <v>3103</v>
      </c>
      <c r="C383" s="286" t="s">
        <v>1207</v>
      </c>
      <c r="D383" s="258" t="s">
        <v>5497</v>
      </c>
      <c r="E383" s="736">
        <v>6</v>
      </c>
      <c r="F383" s="736">
        <v>30</v>
      </c>
      <c r="G383" s="737">
        <v>300</v>
      </c>
      <c r="H383" s="305" t="s">
        <v>7353</v>
      </c>
      <c r="I383" s="208" t="s">
        <v>635</v>
      </c>
      <c r="J383" s="280" t="s">
        <v>6551</v>
      </c>
      <c r="K383" s="191" t="s">
        <v>3105</v>
      </c>
      <c r="L383" s="427" t="s">
        <v>3489</v>
      </c>
      <c r="M383" s="686">
        <v>4.5</v>
      </c>
      <c r="N383" s="685" t="s">
        <v>15715</v>
      </c>
      <c r="O383" s="686">
        <v>95</v>
      </c>
      <c r="P383" s="427" t="s">
        <v>15749</v>
      </c>
      <c r="Q383" s="191">
        <v>6</v>
      </c>
      <c r="R383" s="180"/>
      <c r="S383" s="190">
        <v>11</v>
      </c>
      <c r="T383" s="190">
        <v>12</v>
      </c>
      <c r="U383" s="190">
        <v>4</v>
      </c>
      <c r="V383" s="190">
        <v>16</v>
      </c>
      <c r="W383" s="742">
        <v>9</v>
      </c>
      <c r="X383" s="184"/>
      <c r="Y383" s="184"/>
      <c r="Z383" s="184"/>
      <c r="AA383" s="184"/>
      <c r="AB383" s="220"/>
      <c r="AC383" s="183" t="s">
        <v>1203</v>
      </c>
      <c r="AD383" s="191" t="s">
        <v>6150</v>
      </c>
      <c r="AE383" s="191" t="s">
        <v>4249</v>
      </c>
      <c r="AF383" s="177">
        <v>0</v>
      </c>
      <c r="AG383" s="177">
        <v>0</v>
      </c>
      <c r="AH383" s="177">
        <v>0</v>
      </c>
      <c r="AI383" s="177">
        <v>0</v>
      </c>
      <c r="AJ383" s="177">
        <v>0</v>
      </c>
      <c r="AK383" s="177">
        <v>0</v>
      </c>
      <c r="AL383" s="382">
        <v>0</v>
      </c>
      <c r="AM383" s="463">
        <v>4</v>
      </c>
      <c r="AN383" s="177">
        <v>0</v>
      </c>
      <c r="AO383" s="195">
        <v>0</v>
      </c>
      <c r="AP383" s="187"/>
      <c r="AQ383" s="187">
        <v>4</v>
      </c>
      <c r="AR383" s="187"/>
      <c r="AS383" s="187"/>
      <c r="AT383" s="187"/>
      <c r="AU383" s="187"/>
      <c r="AV383" s="187"/>
      <c r="AW383" s="187"/>
      <c r="AX383" s="187"/>
      <c r="AY383" s="187"/>
      <c r="AZ383" s="187"/>
      <c r="BA383" s="187"/>
      <c r="BB383" s="187"/>
      <c r="BC383" s="187"/>
      <c r="BD383" s="187"/>
      <c r="BE383" s="187"/>
      <c r="BF383" s="187"/>
      <c r="BG383" s="187"/>
      <c r="BH383" s="176" t="str">
        <f t="shared" si="50"/>
        <v>class level</v>
      </c>
      <c r="BI383" s="176">
        <f t="shared" si="52"/>
        <v>18</v>
      </c>
      <c r="BJ383" s="182" t="str">
        <f t="shared" si="53"/>
        <v>4 - 40</v>
      </c>
      <c r="BK383" s="176">
        <f t="shared" si="54"/>
        <v>22</v>
      </c>
      <c r="BL383" s="176">
        <f t="shared" si="51"/>
        <v>4</v>
      </c>
      <c r="BM383" s="535"/>
      <c r="BN383" s="187">
        <v>130</v>
      </c>
      <c r="BO383" s="187">
        <v>5</v>
      </c>
      <c r="BP383" s="178">
        <f t="shared" si="55"/>
        <v>240</v>
      </c>
      <c r="BQ383" s="420" t="str">
        <f t="shared" si="56"/>
        <v>III</v>
      </c>
      <c r="BR383" s="187"/>
      <c r="BS383" s="464" t="s">
        <v>9556</v>
      </c>
    </row>
    <row r="384" spans="1:71" x14ac:dyDescent="0.2">
      <c r="A384" s="697">
        <v>382</v>
      </c>
      <c r="B384" s="286" t="s">
        <v>3103</v>
      </c>
      <c r="C384" s="286" t="s">
        <v>2468</v>
      </c>
      <c r="D384" s="258" t="s">
        <v>5497</v>
      </c>
      <c r="E384" s="736">
        <v>9</v>
      </c>
      <c r="F384" s="736">
        <v>4</v>
      </c>
      <c r="G384" s="737">
        <v>16</v>
      </c>
      <c r="H384" s="305" t="s">
        <v>3486</v>
      </c>
      <c r="I384" s="207" t="s">
        <v>3485</v>
      </c>
      <c r="J384" s="279" t="s">
        <v>6554</v>
      </c>
      <c r="K384" s="179" t="s">
        <v>1144</v>
      </c>
      <c r="L384" s="427" t="s">
        <v>3489</v>
      </c>
      <c r="M384" s="684">
        <v>3</v>
      </c>
      <c r="N384" s="685" t="s">
        <v>15710</v>
      </c>
      <c r="O384" s="684">
        <v>60</v>
      </c>
      <c r="P384" s="179" t="s">
        <v>15768</v>
      </c>
      <c r="Q384" s="179">
        <v>7</v>
      </c>
      <c r="R384" s="180"/>
      <c r="S384" s="189">
        <v>2</v>
      </c>
      <c r="T384" s="189">
        <v>4</v>
      </c>
      <c r="U384" s="179">
        <v>1</v>
      </c>
      <c r="V384" s="179">
        <v>1</v>
      </c>
      <c r="W384" s="742">
        <v>15</v>
      </c>
      <c r="X384" s="184"/>
      <c r="Y384" s="184"/>
      <c r="Z384" s="184"/>
      <c r="AA384" s="184"/>
      <c r="AB384" s="220"/>
      <c r="AC384" s="186"/>
      <c r="AD384" s="179" t="s">
        <v>7471</v>
      </c>
      <c r="AE384" s="179" t="s">
        <v>4247</v>
      </c>
      <c r="AF384" s="177">
        <v>0</v>
      </c>
      <c r="AG384" s="177">
        <v>0</v>
      </c>
      <c r="AH384" s="177">
        <v>0</v>
      </c>
      <c r="AI384" s="177">
        <v>0</v>
      </c>
      <c r="AJ384" s="177">
        <v>0</v>
      </c>
      <c r="AK384" s="177">
        <v>0</v>
      </c>
      <c r="AL384" s="382">
        <v>1</v>
      </c>
      <c r="AM384" s="177">
        <v>0</v>
      </c>
      <c r="AN384" s="177">
        <v>0</v>
      </c>
      <c r="AO384" s="182">
        <v>1</v>
      </c>
      <c r="AP384" s="180"/>
      <c r="AQ384" s="180"/>
      <c r="AR384" s="180"/>
      <c r="AS384" s="180"/>
      <c r="AT384" s="180"/>
      <c r="AU384" s="180"/>
      <c r="AV384" s="180"/>
      <c r="AW384" s="180"/>
      <c r="AX384" s="180"/>
      <c r="AY384" s="180"/>
      <c r="AZ384" s="180"/>
      <c r="BA384" s="180"/>
      <c r="BB384" s="180"/>
      <c r="BC384" s="180"/>
      <c r="BD384" s="180"/>
      <c r="BE384" s="180"/>
      <c r="BF384" s="180"/>
      <c r="BG384" s="180"/>
      <c r="BH384" s="176">
        <f t="shared" si="50"/>
        <v>1.125</v>
      </c>
      <c r="BI384" s="176">
        <f t="shared" si="52"/>
        <v>18</v>
      </c>
      <c r="BJ384" s="182" t="str">
        <f t="shared" si="53"/>
        <v>2 - 9</v>
      </c>
      <c r="BK384" s="176">
        <f t="shared" si="54"/>
        <v>6</v>
      </c>
      <c r="BL384" s="176">
        <f t="shared" si="51"/>
        <v>1</v>
      </c>
      <c r="BM384" s="533"/>
      <c r="BN384" s="185">
        <v>20</v>
      </c>
      <c r="BO384" s="180">
        <v>2</v>
      </c>
      <c r="BP384" s="178">
        <f t="shared" si="55"/>
        <v>32</v>
      </c>
      <c r="BQ384" s="420" t="str">
        <f t="shared" si="56"/>
        <v>I</v>
      </c>
      <c r="BR384" s="185"/>
      <c r="BS384" s="212" t="s">
        <v>3967</v>
      </c>
    </row>
    <row r="385" spans="1:71" x14ac:dyDescent="0.2">
      <c r="A385" s="696">
        <v>383</v>
      </c>
      <c r="B385" s="286" t="s">
        <v>3103</v>
      </c>
      <c r="C385" s="286" t="s">
        <v>5987</v>
      </c>
      <c r="D385" s="258" t="s">
        <v>5497</v>
      </c>
      <c r="E385" s="736">
        <v>9</v>
      </c>
      <c r="F385" s="736">
        <v>1</v>
      </c>
      <c r="G385" s="737">
        <v>1</v>
      </c>
      <c r="H385" s="305" t="s">
        <v>3486</v>
      </c>
      <c r="I385" s="208" t="s">
        <v>3485</v>
      </c>
      <c r="J385" s="280" t="s">
        <v>6553</v>
      </c>
      <c r="K385" s="191" t="s">
        <v>5490</v>
      </c>
      <c r="L385" s="427" t="s">
        <v>5490</v>
      </c>
      <c r="M385" s="686">
        <v>6.5</v>
      </c>
      <c r="N385" s="685" t="s">
        <v>15710</v>
      </c>
      <c r="O385" s="686">
        <v>535</v>
      </c>
      <c r="P385" s="427" t="s">
        <v>15848</v>
      </c>
      <c r="Q385" s="191">
        <v>7</v>
      </c>
      <c r="R385" s="180"/>
      <c r="S385" s="191">
        <v>1</v>
      </c>
      <c r="T385" s="191">
        <v>1</v>
      </c>
      <c r="U385" s="179">
        <v>1</v>
      </c>
      <c r="V385" s="179">
        <v>1</v>
      </c>
      <c r="W385" s="742">
        <v>12</v>
      </c>
      <c r="X385" s="184"/>
      <c r="Y385" s="184"/>
      <c r="Z385" s="184"/>
      <c r="AA385" s="184"/>
      <c r="AB385" s="220"/>
      <c r="AC385" s="186"/>
      <c r="AD385" s="191" t="s">
        <v>7471</v>
      </c>
      <c r="AE385" s="191" t="s">
        <v>4247</v>
      </c>
      <c r="AF385" s="177">
        <v>0</v>
      </c>
      <c r="AG385" s="177">
        <v>0</v>
      </c>
      <c r="AH385" s="177">
        <v>0</v>
      </c>
      <c r="AI385" s="177">
        <v>0</v>
      </c>
      <c r="AJ385" s="177">
        <v>0</v>
      </c>
      <c r="AK385" s="177">
        <v>0</v>
      </c>
      <c r="AL385" s="429">
        <v>1</v>
      </c>
      <c r="AM385" s="177">
        <v>0</v>
      </c>
      <c r="AN385" s="177">
        <v>0</v>
      </c>
      <c r="AO385" s="195">
        <v>1</v>
      </c>
      <c r="AP385" s="187"/>
      <c r="AQ385" s="187"/>
      <c r="AR385" s="187"/>
      <c r="AS385" s="187"/>
      <c r="AT385" s="187"/>
      <c r="AU385" s="187"/>
      <c r="AV385" s="187"/>
      <c r="AW385" s="187"/>
      <c r="AX385" s="187"/>
      <c r="AY385" s="187"/>
      <c r="AZ385" s="187"/>
      <c r="BA385" s="187"/>
      <c r="BB385" s="187"/>
      <c r="BC385" s="187"/>
      <c r="BD385" s="187"/>
      <c r="BE385" s="187"/>
      <c r="BF385" s="187"/>
      <c r="BG385" s="187"/>
      <c r="BH385" s="176">
        <f t="shared" si="50"/>
        <v>1.125</v>
      </c>
      <c r="BI385" s="176">
        <f t="shared" si="52"/>
        <v>18</v>
      </c>
      <c r="BJ385" s="182" t="str">
        <f t="shared" si="53"/>
        <v>2 - 9</v>
      </c>
      <c r="BK385" s="176">
        <f t="shared" si="54"/>
        <v>6</v>
      </c>
      <c r="BL385" s="176">
        <f t="shared" si="51"/>
        <v>1</v>
      </c>
      <c r="BM385" s="533"/>
      <c r="BN385" s="187">
        <v>5</v>
      </c>
      <c r="BO385" s="187">
        <v>1</v>
      </c>
      <c r="BP385" s="178">
        <f t="shared" si="55"/>
        <v>11</v>
      </c>
      <c r="BQ385" s="420" t="str">
        <f t="shared" si="56"/>
        <v>I</v>
      </c>
      <c r="BR385" s="185"/>
      <c r="BS385" s="212" t="s">
        <v>5070</v>
      </c>
    </row>
    <row r="386" spans="1:71" ht="25.5" x14ac:dyDescent="0.2">
      <c r="A386" s="696">
        <v>384</v>
      </c>
      <c r="B386" s="286" t="s">
        <v>3104</v>
      </c>
      <c r="C386" s="286" t="s">
        <v>3104</v>
      </c>
      <c r="D386" s="258" t="s">
        <v>5497</v>
      </c>
      <c r="E386" s="736">
        <v>1183</v>
      </c>
      <c r="F386" s="736">
        <v>30</v>
      </c>
      <c r="G386" s="737">
        <v>300</v>
      </c>
      <c r="H386" s="305" t="s">
        <v>7353</v>
      </c>
      <c r="I386" s="208" t="s">
        <v>635</v>
      </c>
      <c r="J386" s="280" t="s">
        <v>6558</v>
      </c>
      <c r="K386" s="191" t="s">
        <v>2012</v>
      </c>
      <c r="L386" s="427" t="s">
        <v>3489</v>
      </c>
      <c r="M386" s="686">
        <v>3.5</v>
      </c>
      <c r="N386" s="685" t="s">
        <v>15715</v>
      </c>
      <c r="O386" s="686">
        <v>95</v>
      </c>
      <c r="P386" s="427" t="s">
        <v>15809</v>
      </c>
      <c r="Q386" s="191">
        <v>6</v>
      </c>
      <c r="R386" s="180"/>
      <c r="S386" s="190">
        <v>11</v>
      </c>
      <c r="T386" s="190">
        <v>12</v>
      </c>
      <c r="U386" s="190">
        <v>4</v>
      </c>
      <c r="V386" s="190">
        <v>16</v>
      </c>
      <c r="W386" s="742">
        <v>9</v>
      </c>
      <c r="X386" s="184"/>
      <c r="Y386" s="184"/>
      <c r="Z386" s="184"/>
      <c r="AA386" s="184"/>
      <c r="AB386" s="220"/>
      <c r="AC386" s="183" t="s">
        <v>1204</v>
      </c>
      <c r="AD386" s="191" t="s">
        <v>6150</v>
      </c>
      <c r="AE386" s="191" t="s">
        <v>4249</v>
      </c>
      <c r="AF386" s="177">
        <v>0</v>
      </c>
      <c r="AG386" s="177">
        <v>0</v>
      </c>
      <c r="AH386" s="177">
        <v>0</v>
      </c>
      <c r="AI386" s="177">
        <v>0</v>
      </c>
      <c r="AJ386" s="177">
        <v>1</v>
      </c>
      <c r="AK386" s="177">
        <v>0</v>
      </c>
      <c r="AL386" s="382">
        <v>0</v>
      </c>
      <c r="AM386" s="177">
        <v>0</v>
      </c>
      <c r="AN386" s="177">
        <v>0</v>
      </c>
      <c r="AO386" s="195">
        <v>0</v>
      </c>
      <c r="AP386" s="187"/>
      <c r="AQ386" s="187">
        <v>0</v>
      </c>
      <c r="AR386" s="187"/>
      <c r="AS386" s="187"/>
      <c r="AT386" s="187"/>
      <c r="AU386" s="187"/>
      <c r="AV386" s="187"/>
      <c r="AW386" s="187"/>
      <c r="AX386" s="187"/>
      <c r="AY386" s="187"/>
      <c r="AZ386" s="187"/>
      <c r="BA386" s="187"/>
      <c r="BB386" s="187"/>
      <c r="BC386" s="187"/>
      <c r="BD386" s="187"/>
      <c r="BE386" s="187"/>
      <c r="BF386" s="187"/>
      <c r="BG386" s="187"/>
      <c r="BH386" s="176" t="str">
        <f t="shared" si="50"/>
        <v>class level</v>
      </c>
      <c r="BI386" s="176">
        <f t="shared" si="52"/>
        <v>21</v>
      </c>
      <c r="BJ386" s="182" t="str">
        <f t="shared" si="53"/>
        <v>1 - 6</v>
      </c>
      <c r="BK386" s="176">
        <f t="shared" si="54"/>
        <v>4</v>
      </c>
      <c r="BL386" s="176">
        <f t="shared" si="51"/>
        <v>1</v>
      </c>
      <c r="BM386" s="535"/>
      <c r="BN386" s="187">
        <v>20</v>
      </c>
      <c r="BO386" s="187">
        <v>2</v>
      </c>
      <c r="BP386" s="178">
        <f t="shared" si="55"/>
        <v>28</v>
      </c>
      <c r="BQ386" s="420" t="str">
        <f t="shared" si="56"/>
        <v>I</v>
      </c>
      <c r="BR386" s="185">
        <v>35</v>
      </c>
      <c r="BS386" s="464" t="s">
        <v>9605</v>
      </c>
    </row>
    <row r="387" spans="1:71" ht="25.5" x14ac:dyDescent="0.2">
      <c r="A387" s="697">
        <v>385</v>
      </c>
      <c r="B387" s="286" t="s">
        <v>3104</v>
      </c>
      <c r="C387" s="286" t="s">
        <v>1208</v>
      </c>
      <c r="D387" s="258" t="s">
        <v>5497</v>
      </c>
      <c r="E387" s="736">
        <v>54</v>
      </c>
      <c r="F387" s="736">
        <v>30</v>
      </c>
      <c r="G387" s="737">
        <v>300</v>
      </c>
      <c r="H387" s="305" t="s">
        <v>7353</v>
      </c>
      <c r="I387" s="208" t="s">
        <v>635</v>
      </c>
      <c r="J387" s="280" t="s">
        <v>6558</v>
      </c>
      <c r="K387" s="191" t="s">
        <v>2012</v>
      </c>
      <c r="L387" s="427" t="s">
        <v>3489</v>
      </c>
      <c r="M387" s="686">
        <v>3.5</v>
      </c>
      <c r="N387" s="685" t="s">
        <v>15715</v>
      </c>
      <c r="O387" s="686">
        <v>95</v>
      </c>
      <c r="P387" s="427" t="s">
        <v>15809</v>
      </c>
      <c r="Q387" s="191">
        <v>6</v>
      </c>
      <c r="R387" s="180"/>
      <c r="S387" s="190">
        <v>11</v>
      </c>
      <c r="T387" s="190">
        <v>12</v>
      </c>
      <c r="U387" s="302">
        <v>4</v>
      </c>
      <c r="V387" s="302">
        <v>16</v>
      </c>
      <c r="W387" s="742">
        <v>9</v>
      </c>
      <c r="X387" s="184"/>
      <c r="Y387" s="184"/>
      <c r="Z387" s="184"/>
      <c r="AA387" s="184"/>
      <c r="AB387" s="220"/>
      <c r="AC387" s="183" t="s">
        <v>1201</v>
      </c>
      <c r="AD387" s="191" t="s">
        <v>6150</v>
      </c>
      <c r="AE387" s="191" t="s">
        <v>4249</v>
      </c>
      <c r="AF387" s="177">
        <v>0</v>
      </c>
      <c r="AG387" s="177">
        <v>0</v>
      </c>
      <c r="AH387" s="177">
        <v>0</v>
      </c>
      <c r="AI387" s="177">
        <v>0</v>
      </c>
      <c r="AJ387" s="177">
        <v>0</v>
      </c>
      <c r="AK387" s="177">
        <v>0</v>
      </c>
      <c r="AL387" s="383">
        <v>0</v>
      </c>
      <c r="AM387" s="463">
        <v>2</v>
      </c>
      <c r="AN387" s="177">
        <v>0</v>
      </c>
      <c r="AO387" s="195">
        <v>0</v>
      </c>
      <c r="AP387" s="187"/>
      <c r="AQ387" s="187">
        <v>2</v>
      </c>
      <c r="AR387" s="187"/>
      <c r="AS387" s="187"/>
      <c r="AT387" s="187"/>
      <c r="AU387" s="187"/>
      <c r="AV387" s="187"/>
      <c r="AW387" s="187"/>
      <c r="AX387" s="187"/>
      <c r="AY387" s="187"/>
      <c r="AZ387" s="187"/>
      <c r="BA387" s="187"/>
      <c r="BB387" s="187"/>
      <c r="BC387" s="187"/>
      <c r="BD387" s="187"/>
      <c r="BE387" s="187"/>
      <c r="BF387" s="187"/>
      <c r="BG387" s="187"/>
      <c r="BH387" s="176" t="str">
        <f t="shared" ref="BH387:BH450" si="57">IF(manualHD="",IF(COUNTA($AP387:$BG387)=0,IF(SUM($AG387:$AL387)/(0.01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class level</v>
      </c>
      <c r="BI387" s="176">
        <f t="shared" si="52"/>
        <v>20</v>
      </c>
      <c r="BJ387" s="182" t="str">
        <f t="shared" si="53"/>
        <v>2 - 20</v>
      </c>
      <c r="BK387" s="176">
        <f t="shared" si="54"/>
        <v>11</v>
      </c>
      <c r="BL387" s="176">
        <f t="shared" si="51"/>
        <v>2</v>
      </c>
      <c r="BM387" s="535"/>
      <c r="BN387" s="187">
        <v>50</v>
      </c>
      <c r="BO387" s="187">
        <v>3</v>
      </c>
      <c r="BP387" s="178">
        <f t="shared" si="55"/>
        <v>83</v>
      </c>
      <c r="BQ387" s="420" t="str">
        <f t="shared" si="56"/>
        <v>II</v>
      </c>
      <c r="BR387" s="185">
        <v>35</v>
      </c>
      <c r="BS387" s="464" t="s">
        <v>9556</v>
      </c>
    </row>
    <row r="388" spans="1:71" ht="25.5" x14ac:dyDescent="0.2">
      <c r="A388" s="696">
        <v>386</v>
      </c>
      <c r="B388" s="286" t="s">
        <v>3104</v>
      </c>
      <c r="C388" s="286" t="s">
        <v>1209</v>
      </c>
      <c r="D388" s="258" t="s">
        <v>5497</v>
      </c>
      <c r="E388" s="736">
        <v>19</v>
      </c>
      <c r="F388" s="736">
        <v>30</v>
      </c>
      <c r="G388" s="737">
        <v>300</v>
      </c>
      <c r="H388" s="305" t="s">
        <v>7353</v>
      </c>
      <c r="I388" s="208" t="s">
        <v>635</v>
      </c>
      <c r="J388" s="280" t="s">
        <v>6558</v>
      </c>
      <c r="K388" s="191" t="s">
        <v>2012</v>
      </c>
      <c r="L388" s="427" t="s">
        <v>3489</v>
      </c>
      <c r="M388" s="686">
        <v>3.5</v>
      </c>
      <c r="N388" s="685" t="s">
        <v>15715</v>
      </c>
      <c r="O388" s="686">
        <v>95</v>
      </c>
      <c r="P388" s="427" t="s">
        <v>15809</v>
      </c>
      <c r="Q388" s="191">
        <v>6</v>
      </c>
      <c r="R388" s="180"/>
      <c r="S388" s="190">
        <v>11</v>
      </c>
      <c r="T388" s="190">
        <v>12</v>
      </c>
      <c r="U388" s="190">
        <v>4</v>
      </c>
      <c r="V388" s="190">
        <v>16</v>
      </c>
      <c r="W388" s="742">
        <v>9</v>
      </c>
      <c r="X388" s="184"/>
      <c r="Y388" s="184"/>
      <c r="Z388" s="184"/>
      <c r="AA388" s="184"/>
      <c r="AB388" s="220"/>
      <c r="AC388" s="183" t="s">
        <v>1202</v>
      </c>
      <c r="AD388" s="191" t="s">
        <v>6150</v>
      </c>
      <c r="AE388" s="191" t="s">
        <v>4249</v>
      </c>
      <c r="AF388" s="177">
        <v>0</v>
      </c>
      <c r="AG388" s="177">
        <v>0</v>
      </c>
      <c r="AH388" s="177">
        <v>0</v>
      </c>
      <c r="AI388" s="177">
        <v>0</v>
      </c>
      <c r="AJ388" s="177">
        <v>0</v>
      </c>
      <c r="AK388" s="177">
        <v>0</v>
      </c>
      <c r="AL388" s="382">
        <v>0</v>
      </c>
      <c r="AM388" s="463">
        <v>3</v>
      </c>
      <c r="AN388" s="177">
        <v>0</v>
      </c>
      <c r="AO388" s="195">
        <v>0</v>
      </c>
      <c r="AP388" s="187"/>
      <c r="AQ388" s="187">
        <v>3</v>
      </c>
      <c r="AR388" s="187"/>
      <c r="AS388" s="187"/>
      <c r="AT388" s="187"/>
      <c r="AU388" s="187"/>
      <c r="AV388" s="187"/>
      <c r="AW388" s="187"/>
      <c r="AX388" s="187"/>
      <c r="AY388" s="187"/>
      <c r="AZ388" s="187"/>
      <c r="BA388" s="187"/>
      <c r="BB388" s="187"/>
      <c r="BC388" s="187"/>
      <c r="BD388" s="187"/>
      <c r="BE388" s="187"/>
      <c r="BF388" s="187"/>
      <c r="BG388" s="187"/>
      <c r="BH388" s="176" t="str">
        <f t="shared" si="57"/>
        <v>class level</v>
      </c>
      <c r="BI388" s="176">
        <f t="shared" si="52"/>
        <v>18</v>
      </c>
      <c r="BJ388" s="182" t="str">
        <f t="shared" si="53"/>
        <v>3 - 30</v>
      </c>
      <c r="BK388" s="176">
        <f t="shared" si="54"/>
        <v>17</v>
      </c>
      <c r="BL388" s="176">
        <f t="shared" ref="BL388:BL451" si="58">IF(SUM(AP388:BG388)=0,AL388+ROUNDDOWN(AO388/4.5,0)+IF(AF388*1.5+AG388*2+AH388*2.5+AI388*3+AJ388*3.5+AK388*4+AO388&gt;3,1,0),MAX(AP388:BG388))</f>
        <v>3</v>
      </c>
      <c r="BM388" s="535"/>
      <c r="BN388" s="187">
        <v>85</v>
      </c>
      <c r="BO388" s="187">
        <v>4</v>
      </c>
      <c r="BP388" s="178">
        <f t="shared" si="55"/>
        <v>153</v>
      </c>
      <c r="BQ388" s="420" t="str">
        <f t="shared" si="56"/>
        <v>III</v>
      </c>
      <c r="BR388" s="187"/>
      <c r="BS388" s="464" t="s">
        <v>9556</v>
      </c>
    </row>
    <row r="389" spans="1:71" ht="25.5" x14ac:dyDescent="0.2">
      <c r="A389" s="697">
        <v>387</v>
      </c>
      <c r="B389" s="286" t="s">
        <v>3104</v>
      </c>
      <c r="C389" s="286" t="s">
        <v>1210</v>
      </c>
      <c r="D389" s="258" t="s">
        <v>5497</v>
      </c>
      <c r="E389" s="736">
        <v>6</v>
      </c>
      <c r="F389" s="736">
        <v>30</v>
      </c>
      <c r="G389" s="737">
        <v>300</v>
      </c>
      <c r="H389" s="305" t="s">
        <v>7353</v>
      </c>
      <c r="I389" s="208" t="s">
        <v>635</v>
      </c>
      <c r="J389" s="280" t="s">
        <v>6558</v>
      </c>
      <c r="K389" s="191" t="s">
        <v>2012</v>
      </c>
      <c r="L389" s="427" t="s">
        <v>3489</v>
      </c>
      <c r="M389" s="686">
        <v>3.5</v>
      </c>
      <c r="N389" s="685" t="s">
        <v>15715</v>
      </c>
      <c r="O389" s="686">
        <v>95</v>
      </c>
      <c r="P389" s="427" t="s">
        <v>15809</v>
      </c>
      <c r="Q389" s="191">
        <v>6</v>
      </c>
      <c r="R389" s="180"/>
      <c r="S389" s="190">
        <v>11</v>
      </c>
      <c r="T389" s="190">
        <v>12</v>
      </c>
      <c r="U389" s="190">
        <v>4</v>
      </c>
      <c r="V389" s="190">
        <v>16</v>
      </c>
      <c r="W389" s="742">
        <v>9</v>
      </c>
      <c r="X389" s="184"/>
      <c r="Y389" s="184"/>
      <c r="Z389" s="184"/>
      <c r="AA389" s="184"/>
      <c r="AB389" s="220"/>
      <c r="AC389" s="183" t="s">
        <v>1203</v>
      </c>
      <c r="AD389" s="191" t="s">
        <v>6150</v>
      </c>
      <c r="AE389" s="191" t="s">
        <v>4249</v>
      </c>
      <c r="AF389" s="177">
        <v>0</v>
      </c>
      <c r="AG389" s="177">
        <v>0</v>
      </c>
      <c r="AH389" s="177">
        <v>0</v>
      </c>
      <c r="AI389" s="177">
        <v>0</v>
      </c>
      <c r="AJ389" s="177">
        <v>0</v>
      </c>
      <c r="AK389" s="177">
        <v>0</v>
      </c>
      <c r="AL389" s="382">
        <v>0</v>
      </c>
      <c r="AM389" s="492">
        <v>4</v>
      </c>
      <c r="AN389" s="177">
        <v>0</v>
      </c>
      <c r="AO389" s="195">
        <v>0</v>
      </c>
      <c r="AP389" s="187"/>
      <c r="AQ389" s="187">
        <v>4</v>
      </c>
      <c r="AR389" s="187"/>
      <c r="AS389" s="187"/>
      <c r="AT389" s="187"/>
      <c r="AU389" s="187"/>
      <c r="AV389" s="187"/>
      <c r="AW389" s="187"/>
      <c r="AX389" s="187"/>
      <c r="AY389" s="187"/>
      <c r="AZ389" s="187"/>
      <c r="BA389" s="187"/>
      <c r="BB389" s="187"/>
      <c r="BC389" s="187"/>
      <c r="BD389" s="187"/>
      <c r="BE389" s="187"/>
      <c r="BF389" s="187"/>
      <c r="BG389" s="187"/>
      <c r="BH389" s="176" t="str">
        <f t="shared" si="57"/>
        <v>class level</v>
      </c>
      <c r="BI389" s="176">
        <f t="shared" si="52"/>
        <v>18</v>
      </c>
      <c r="BJ389" s="182" t="str">
        <f t="shared" si="53"/>
        <v>4 - 40</v>
      </c>
      <c r="BK389" s="176">
        <f t="shared" si="54"/>
        <v>22</v>
      </c>
      <c r="BL389" s="176">
        <f t="shared" si="58"/>
        <v>4</v>
      </c>
      <c r="BM389" s="535"/>
      <c r="BN389" s="187">
        <v>130</v>
      </c>
      <c r="BO389" s="187">
        <v>5</v>
      </c>
      <c r="BP389" s="178">
        <f t="shared" si="55"/>
        <v>240</v>
      </c>
      <c r="BQ389" s="420" t="str">
        <f t="shared" si="56"/>
        <v>III</v>
      </c>
      <c r="BR389" s="187"/>
      <c r="BS389" s="464" t="s">
        <v>9556</v>
      </c>
    </row>
    <row r="390" spans="1:71" x14ac:dyDescent="0.2">
      <c r="A390" s="696">
        <v>388</v>
      </c>
      <c r="B390" s="286" t="s">
        <v>3104</v>
      </c>
      <c r="C390" s="286" t="s">
        <v>2468</v>
      </c>
      <c r="D390" s="258" t="s">
        <v>5497</v>
      </c>
      <c r="E390" s="736">
        <v>9</v>
      </c>
      <c r="F390" s="736">
        <v>4</v>
      </c>
      <c r="G390" s="737">
        <v>16</v>
      </c>
      <c r="H390" s="305" t="s">
        <v>3486</v>
      </c>
      <c r="I390" s="207" t="s">
        <v>3485</v>
      </c>
      <c r="J390" s="279" t="s">
        <v>6554</v>
      </c>
      <c r="K390" s="179" t="s">
        <v>1144</v>
      </c>
      <c r="L390" s="427" t="s">
        <v>3489</v>
      </c>
      <c r="M390" s="684">
        <v>3</v>
      </c>
      <c r="N390" s="685" t="s">
        <v>15710</v>
      </c>
      <c r="O390" s="684">
        <v>60</v>
      </c>
      <c r="P390" s="179" t="s">
        <v>15768</v>
      </c>
      <c r="Q390" s="179">
        <v>7</v>
      </c>
      <c r="R390" s="180"/>
      <c r="S390" s="189">
        <v>2</v>
      </c>
      <c r="T390" s="189">
        <v>4</v>
      </c>
      <c r="U390" s="179">
        <v>1</v>
      </c>
      <c r="V390" s="179">
        <v>1</v>
      </c>
      <c r="W390" s="742">
        <v>15</v>
      </c>
      <c r="X390" s="184"/>
      <c r="Y390" s="184"/>
      <c r="Z390" s="184"/>
      <c r="AA390" s="184"/>
      <c r="AB390" s="220"/>
      <c r="AC390" s="186"/>
      <c r="AD390" s="179" t="s">
        <v>7471</v>
      </c>
      <c r="AE390" s="179" t="s">
        <v>4247</v>
      </c>
      <c r="AF390" s="177">
        <v>0</v>
      </c>
      <c r="AG390" s="177">
        <v>0</v>
      </c>
      <c r="AH390" s="177">
        <v>0</v>
      </c>
      <c r="AI390" s="177">
        <v>0</v>
      </c>
      <c r="AJ390" s="177">
        <v>0</v>
      </c>
      <c r="AK390" s="177">
        <v>0</v>
      </c>
      <c r="AL390" s="382">
        <v>1</v>
      </c>
      <c r="AM390" s="184">
        <v>0</v>
      </c>
      <c r="AN390" s="177">
        <v>0</v>
      </c>
      <c r="AO390" s="182">
        <v>1</v>
      </c>
      <c r="AP390" s="180"/>
      <c r="AQ390" s="180"/>
      <c r="AR390" s="180"/>
      <c r="AS390" s="180"/>
      <c r="AT390" s="180"/>
      <c r="AU390" s="180"/>
      <c r="AV390" s="180"/>
      <c r="AW390" s="180"/>
      <c r="AX390" s="180"/>
      <c r="AY390" s="180"/>
      <c r="AZ390" s="180"/>
      <c r="BA390" s="180"/>
      <c r="BB390" s="180"/>
      <c r="BC390" s="180"/>
      <c r="BD390" s="180"/>
      <c r="BE390" s="180"/>
      <c r="BF390" s="180"/>
      <c r="BG390" s="180"/>
      <c r="BH390" s="176">
        <f t="shared" si="57"/>
        <v>1.125</v>
      </c>
      <c r="BI390" s="176">
        <f t="shared" si="52"/>
        <v>18</v>
      </c>
      <c r="BJ390" s="182" t="str">
        <f t="shared" si="53"/>
        <v>2 - 9</v>
      </c>
      <c r="BK390" s="176">
        <f t="shared" si="54"/>
        <v>6</v>
      </c>
      <c r="BL390" s="176">
        <f t="shared" si="58"/>
        <v>1</v>
      </c>
      <c r="BM390" s="533"/>
      <c r="BN390" s="185">
        <v>20</v>
      </c>
      <c r="BO390" s="180">
        <v>2</v>
      </c>
      <c r="BP390" s="178">
        <f t="shared" si="55"/>
        <v>32</v>
      </c>
      <c r="BQ390" s="420" t="str">
        <f t="shared" si="56"/>
        <v>I</v>
      </c>
      <c r="BR390" s="185"/>
      <c r="BS390" s="212" t="s">
        <v>3967</v>
      </c>
    </row>
    <row r="391" spans="1:71" ht="25.5" x14ac:dyDescent="0.2">
      <c r="A391" s="696">
        <v>389</v>
      </c>
      <c r="B391" s="286" t="s">
        <v>2428</v>
      </c>
      <c r="C391" s="286" t="s">
        <v>2428</v>
      </c>
      <c r="D391" s="258" t="s">
        <v>5497</v>
      </c>
      <c r="E391" s="736">
        <v>1</v>
      </c>
      <c r="F391" s="736">
        <v>2</v>
      </c>
      <c r="G391" s="737">
        <v>12</v>
      </c>
      <c r="H391" s="305" t="s">
        <v>795</v>
      </c>
      <c r="I391" s="208" t="s">
        <v>2429</v>
      </c>
      <c r="J391" s="280" t="s">
        <v>6035</v>
      </c>
      <c r="K391" s="191" t="s">
        <v>1146</v>
      </c>
      <c r="L391" s="427" t="s">
        <v>3491</v>
      </c>
      <c r="M391" s="686">
        <v>5.5</v>
      </c>
      <c r="N391" s="685" t="s">
        <v>15715</v>
      </c>
      <c r="O391" s="686">
        <v>140</v>
      </c>
      <c r="P391" s="427" t="s">
        <v>15822</v>
      </c>
      <c r="Q391" s="191">
        <v>7</v>
      </c>
      <c r="R391" s="180"/>
      <c r="S391" s="189">
        <v>5</v>
      </c>
      <c r="T391" s="189">
        <v>7</v>
      </c>
      <c r="U391" s="189">
        <v>2</v>
      </c>
      <c r="V391" s="189">
        <v>8</v>
      </c>
      <c r="W391" s="742">
        <v>6</v>
      </c>
      <c r="X391" s="184">
        <v>15</v>
      </c>
      <c r="Y391" s="184"/>
      <c r="Z391" s="184"/>
      <c r="AA391" s="184"/>
      <c r="AB391" s="219" t="s">
        <v>795</v>
      </c>
      <c r="AC391" s="183" t="s">
        <v>11958</v>
      </c>
      <c r="AD391" s="179" t="s">
        <v>15849</v>
      </c>
      <c r="AE391" s="179" t="s">
        <v>4250</v>
      </c>
      <c r="AF391" s="177">
        <v>0</v>
      </c>
      <c r="AG391" s="177">
        <v>0</v>
      </c>
      <c r="AH391" s="177">
        <v>0</v>
      </c>
      <c r="AI391" s="177">
        <v>0</v>
      </c>
      <c r="AJ391" s="177">
        <v>0</v>
      </c>
      <c r="AK391" s="177">
        <v>0</v>
      </c>
      <c r="AL391" s="382">
        <v>3</v>
      </c>
      <c r="AM391" s="184">
        <v>0</v>
      </c>
      <c r="AN391" s="177">
        <v>0</v>
      </c>
      <c r="AO391" s="182">
        <v>0</v>
      </c>
      <c r="AP391" s="180"/>
      <c r="AQ391" s="180"/>
      <c r="AR391" s="180"/>
      <c r="AS391" s="180"/>
      <c r="AT391" s="180"/>
      <c r="AU391" s="180"/>
      <c r="AV391" s="180"/>
      <c r="AW391" s="180"/>
      <c r="AX391" s="180"/>
      <c r="AY391" s="180"/>
      <c r="AZ391" s="180"/>
      <c r="BA391" s="180"/>
      <c r="BB391" s="180"/>
      <c r="BC391" s="180"/>
      <c r="BD391" s="180"/>
      <c r="BE391" s="180"/>
      <c r="BF391" s="180"/>
      <c r="BG391" s="180"/>
      <c r="BH391" s="176">
        <f t="shared" si="57"/>
        <v>3</v>
      </c>
      <c r="BI391" s="176">
        <f t="shared" si="52"/>
        <v>16</v>
      </c>
      <c r="BJ391" s="182" t="str">
        <f t="shared" si="53"/>
        <v>3 - 24</v>
      </c>
      <c r="BK391" s="176">
        <f t="shared" si="54"/>
        <v>14</v>
      </c>
      <c r="BL391" s="176">
        <f t="shared" si="58"/>
        <v>3</v>
      </c>
      <c r="BM391" s="533"/>
      <c r="BN391" s="185">
        <v>145</v>
      </c>
      <c r="BO391" s="180">
        <v>3</v>
      </c>
      <c r="BP391" s="178">
        <f t="shared" si="55"/>
        <v>187</v>
      </c>
      <c r="BQ391" s="420" t="str">
        <f t="shared" si="56"/>
        <v>III</v>
      </c>
      <c r="BR391" s="185">
        <v>1400</v>
      </c>
      <c r="BS391" s="212" t="s">
        <v>3967</v>
      </c>
    </row>
    <row r="392" spans="1:71" ht="25.5" x14ac:dyDescent="0.2">
      <c r="A392" s="697">
        <v>390</v>
      </c>
      <c r="B392" s="286" t="s">
        <v>1318</v>
      </c>
      <c r="C392" s="286" t="s">
        <v>4593</v>
      </c>
      <c r="D392" s="258" t="s">
        <v>5497</v>
      </c>
      <c r="E392" s="736">
        <v>1</v>
      </c>
      <c r="F392" s="736">
        <v>2</v>
      </c>
      <c r="G392" s="737">
        <v>8</v>
      </c>
      <c r="H392" s="305" t="s">
        <v>795</v>
      </c>
      <c r="I392" s="208" t="s">
        <v>3485</v>
      </c>
      <c r="J392" s="280" t="s">
        <v>5253</v>
      </c>
      <c r="K392" s="191" t="s">
        <v>3491</v>
      </c>
      <c r="L392" s="427" t="s">
        <v>3489</v>
      </c>
      <c r="M392" s="686">
        <v>4.5</v>
      </c>
      <c r="N392" s="685" t="s">
        <v>15710</v>
      </c>
      <c r="O392" s="684">
        <v>88</v>
      </c>
      <c r="P392" s="179" t="s">
        <v>15814</v>
      </c>
      <c r="Q392" s="191">
        <v>4</v>
      </c>
      <c r="R392" s="180"/>
      <c r="S392" s="189">
        <v>5</v>
      </c>
      <c r="T392" s="189">
        <v>7</v>
      </c>
      <c r="U392" s="175">
        <v>2</v>
      </c>
      <c r="V392" s="175">
        <v>8</v>
      </c>
      <c r="W392" s="742">
        <v>12</v>
      </c>
      <c r="X392" s="184"/>
      <c r="Y392" s="184"/>
      <c r="Z392" s="184"/>
      <c r="AA392" s="184"/>
      <c r="AB392" s="220"/>
      <c r="AC392" s="419" t="s">
        <v>14087</v>
      </c>
      <c r="AD392" s="191" t="s">
        <v>3571</v>
      </c>
      <c r="AE392" s="191" t="s">
        <v>4248</v>
      </c>
      <c r="AF392" s="177">
        <v>0</v>
      </c>
      <c r="AG392" s="177">
        <v>0</v>
      </c>
      <c r="AH392" s="177">
        <v>0</v>
      </c>
      <c r="AI392" s="177">
        <v>0</v>
      </c>
      <c r="AJ392" s="177">
        <v>0</v>
      </c>
      <c r="AK392" s="177">
        <v>0</v>
      </c>
      <c r="AL392" s="385">
        <v>4</v>
      </c>
      <c r="AM392" s="177">
        <v>0</v>
      </c>
      <c r="AN392" s="177">
        <v>0</v>
      </c>
      <c r="AO392" s="182">
        <v>0</v>
      </c>
      <c r="AP392" s="180"/>
      <c r="AQ392" s="180"/>
      <c r="AR392" s="180"/>
      <c r="AS392" s="180"/>
      <c r="AT392" s="180"/>
      <c r="AU392" s="180"/>
      <c r="AV392" s="180"/>
      <c r="AW392" s="180"/>
      <c r="AX392" s="180"/>
      <c r="AY392" s="180"/>
      <c r="AZ392" s="180"/>
      <c r="BA392" s="180"/>
      <c r="BB392" s="180"/>
      <c r="BC392" s="180"/>
      <c r="BD392" s="180"/>
      <c r="BE392" s="180"/>
      <c r="BF392" s="180"/>
      <c r="BG392" s="180"/>
      <c r="BH392" s="176">
        <f t="shared" si="57"/>
        <v>4</v>
      </c>
      <c r="BI392" s="176">
        <f t="shared" si="52"/>
        <v>15</v>
      </c>
      <c r="BJ392" s="182" t="str">
        <f t="shared" si="53"/>
        <v>4 - 32</v>
      </c>
      <c r="BK392" s="176">
        <f t="shared" si="54"/>
        <v>18</v>
      </c>
      <c r="BL392" s="176">
        <f t="shared" si="58"/>
        <v>4</v>
      </c>
      <c r="BM392" s="533"/>
      <c r="BN392" s="185">
        <v>95</v>
      </c>
      <c r="BO392" s="180">
        <v>5</v>
      </c>
      <c r="BP392" s="178">
        <f t="shared" si="55"/>
        <v>185</v>
      </c>
      <c r="BQ392" s="420" t="str">
        <f t="shared" si="56"/>
        <v>III</v>
      </c>
      <c r="BR392" s="185"/>
      <c r="BS392" s="212" t="s">
        <v>15815</v>
      </c>
    </row>
    <row r="393" spans="1:71" ht="25.5" x14ac:dyDescent="0.2">
      <c r="A393" s="696">
        <v>391</v>
      </c>
      <c r="B393" s="286" t="s">
        <v>1318</v>
      </c>
      <c r="C393" s="286" t="s">
        <v>4594</v>
      </c>
      <c r="D393" s="258" t="s">
        <v>5497</v>
      </c>
      <c r="E393" s="736">
        <v>1</v>
      </c>
      <c r="F393" s="736">
        <v>2</v>
      </c>
      <c r="G393" s="737">
        <v>8</v>
      </c>
      <c r="H393" s="305" t="s">
        <v>795</v>
      </c>
      <c r="I393" s="208" t="s">
        <v>3485</v>
      </c>
      <c r="J393" s="280" t="s">
        <v>5253</v>
      </c>
      <c r="K393" s="191" t="s">
        <v>3491</v>
      </c>
      <c r="L393" s="427" t="s">
        <v>3491</v>
      </c>
      <c r="M393" s="686">
        <v>5</v>
      </c>
      <c r="N393" s="685" t="s">
        <v>15710</v>
      </c>
      <c r="O393" s="684">
        <v>120</v>
      </c>
      <c r="P393" s="179" t="s">
        <v>15814</v>
      </c>
      <c r="Q393" s="191">
        <v>4</v>
      </c>
      <c r="R393" s="180"/>
      <c r="S393" s="189">
        <v>5</v>
      </c>
      <c r="T393" s="189">
        <v>7</v>
      </c>
      <c r="U393" s="189">
        <v>2</v>
      </c>
      <c r="V393" s="189">
        <v>8</v>
      </c>
      <c r="W393" s="742">
        <v>12</v>
      </c>
      <c r="X393" s="184"/>
      <c r="Y393" s="184"/>
      <c r="Z393" s="184"/>
      <c r="AA393" s="184"/>
      <c r="AB393" s="220"/>
      <c r="AC393" s="419" t="s">
        <v>14087</v>
      </c>
      <c r="AD393" s="191" t="s">
        <v>641</v>
      </c>
      <c r="AE393" s="191" t="s">
        <v>4248</v>
      </c>
      <c r="AF393" s="177">
        <v>0</v>
      </c>
      <c r="AG393" s="177">
        <v>0</v>
      </c>
      <c r="AH393" s="177">
        <v>0</v>
      </c>
      <c r="AI393" s="177">
        <v>0</v>
      </c>
      <c r="AJ393" s="177">
        <v>0</v>
      </c>
      <c r="AK393" s="177">
        <v>0</v>
      </c>
      <c r="AL393" s="385">
        <v>5</v>
      </c>
      <c r="AM393" s="177">
        <v>0</v>
      </c>
      <c r="AN393" s="177">
        <v>0</v>
      </c>
      <c r="AO393" s="182">
        <v>0</v>
      </c>
      <c r="AP393" s="180"/>
      <c r="AQ393" s="180"/>
      <c r="AR393" s="180"/>
      <c r="AS393" s="180"/>
      <c r="AT393" s="180"/>
      <c r="AU393" s="180"/>
      <c r="AV393" s="180"/>
      <c r="AW393" s="180"/>
      <c r="AX393" s="180"/>
      <c r="AY393" s="180"/>
      <c r="AZ393" s="180"/>
      <c r="BA393" s="180"/>
      <c r="BB393" s="180"/>
      <c r="BC393" s="180"/>
      <c r="BD393" s="180"/>
      <c r="BE393" s="180"/>
      <c r="BF393" s="180"/>
      <c r="BG393" s="180"/>
      <c r="BH393" s="176">
        <f t="shared" si="57"/>
        <v>5</v>
      </c>
      <c r="BI393" s="176">
        <f t="shared" si="52"/>
        <v>15</v>
      </c>
      <c r="BJ393" s="182" t="str">
        <f t="shared" si="53"/>
        <v>5 - 40</v>
      </c>
      <c r="BK393" s="176">
        <f t="shared" si="54"/>
        <v>23</v>
      </c>
      <c r="BL393" s="176">
        <f t="shared" si="58"/>
        <v>5</v>
      </c>
      <c r="BM393" s="533"/>
      <c r="BN393" s="185">
        <v>160</v>
      </c>
      <c r="BO393" s="180">
        <v>6</v>
      </c>
      <c r="BP393" s="178">
        <f t="shared" si="55"/>
        <v>298</v>
      </c>
      <c r="BQ393" s="420" t="str">
        <f t="shared" si="56"/>
        <v>IV</v>
      </c>
      <c r="BR393" s="185"/>
      <c r="BS393" s="212" t="s">
        <v>15815</v>
      </c>
    </row>
    <row r="394" spans="1:71" ht="25.5" x14ac:dyDescent="0.2">
      <c r="A394" s="697">
        <v>392</v>
      </c>
      <c r="B394" s="286" t="s">
        <v>1318</v>
      </c>
      <c r="C394" s="286" t="s">
        <v>4595</v>
      </c>
      <c r="D394" s="258" t="s">
        <v>5497</v>
      </c>
      <c r="E394" s="736">
        <v>1</v>
      </c>
      <c r="F394" s="736">
        <v>2</v>
      </c>
      <c r="G394" s="737">
        <v>8</v>
      </c>
      <c r="H394" s="305" t="s">
        <v>795</v>
      </c>
      <c r="I394" s="208" t="s">
        <v>3485</v>
      </c>
      <c r="J394" s="280" t="s">
        <v>5253</v>
      </c>
      <c r="K394" s="191" t="s">
        <v>3491</v>
      </c>
      <c r="L394" s="427" t="s">
        <v>3491</v>
      </c>
      <c r="M394" s="686">
        <v>5.5</v>
      </c>
      <c r="N394" s="685" t="s">
        <v>15710</v>
      </c>
      <c r="O394" s="684">
        <v>160</v>
      </c>
      <c r="P394" s="179" t="s">
        <v>15814</v>
      </c>
      <c r="Q394" s="191">
        <v>4</v>
      </c>
      <c r="R394" s="180"/>
      <c r="S394" s="189">
        <v>5</v>
      </c>
      <c r="T394" s="189">
        <v>7</v>
      </c>
      <c r="U394" s="189">
        <v>2</v>
      </c>
      <c r="V394" s="189">
        <v>8</v>
      </c>
      <c r="W394" s="742">
        <v>12</v>
      </c>
      <c r="X394" s="184"/>
      <c r="Y394" s="184"/>
      <c r="Z394" s="184"/>
      <c r="AA394" s="184"/>
      <c r="AB394" s="220"/>
      <c r="AC394" s="419" t="s">
        <v>14087</v>
      </c>
      <c r="AD394" s="191" t="s">
        <v>3571</v>
      </c>
      <c r="AE394" s="191" t="s">
        <v>4248</v>
      </c>
      <c r="AF394" s="177">
        <v>0</v>
      </c>
      <c r="AG394" s="177">
        <v>0</v>
      </c>
      <c r="AH394" s="177">
        <v>0</v>
      </c>
      <c r="AI394" s="177">
        <v>0</v>
      </c>
      <c r="AJ394" s="177">
        <v>0</v>
      </c>
      <c r="AK394" s="177">
        <v>0</v>
      </c>
      <c r="AL394" s="429">
        <v>6</v>
      </c>
      <c r="AM394" s="177">
        <v>0</v>
      </c>
      <c r="AN394" s="177">
        <v>0</v>
      </c>
      <c r="AO394" s="182">
        <v>0</v>
      </c>
      <c r="AP394" s="180"/>
      <c r="AQ394" s="180"/>
      <c r="AR394" s="180"/>
      <c r="AS394" s="180"/>
      <c r="AT394" s="180"/>
      <c r="AU394" s="180"/>
      <c r="AV394" s="180"/>
      <c r="AW394" s="180"/>
      <c r="AX394" s="180"/>
      <c r="AY394" s="180"/>
      <c r="AZ394" s="180"/>
      <c r="BA394" s="180"/>
      <c r="BB394" s="180"/>
      <c r="BC394" s="180"/>
      <c r="BD394" s="180"/>
      <c r="BE394" s="180"/>
      <c r="BF394" s="180"/>
      <c r="BG394" s="180"/>
      <c r="BH394" s="176">
        <f t="shared" si="57"/>
        <v>6</v>
      </c>
      <c r="BI394" s="176">
        <f t="shared" si="52"/>
        <v>13</v>
      </c>
      <c r="BJ394" s="182" t="str">
        <f t="shared" si="53"/>
        <v>6 - 48</v>
      </c>
      <c r="BK394" s="176">
        <f t="shared" si="54"/>
        <v>27</v>
      </c>
      <c r="BL394" s="176">
        <f t="shared" si="58"/>
        <v>6</v>
      </c>
      <c r="BM394" s="533"/>
      <c r="BN394" s="185">
        <v>250</v>
      </c>
      <c r="BO394" s="180">
        <v>8</v>
      </c>
      <c r="BP394" s="178">
        <f t="shared" si="55"/>
        <v>466</v>
      </c>
      <c r="BQ394" s="420" t="str">
        <f t="shared" si="56"/>
        <v>IV</v>
      </c>
      <c r="BR394" s="185"/>
      <c r="BS394" s="212" t="s">
        <v>3967</v>
      </c>
    </row>
    <row r="395" spans="1:71" ht="25.5" x14ac:dyDescent="0.2">
      <c r="A395" s="696">
        <v>393</v>
      </c>
      <c r="B395" s="286" t="s">
        <v>1318</v>
      </c>
      <c r="C395" s="286" t="s">
        <v>4596</v>
      </c>
      <c r="D395" s="258" t="s">
        <v>5497</v>
      </c>
      <c r="E395" s="736">
        <v>1</v>
      </c>
      <c r="F395" s="736">
        <v>2</v>
      </c>
      <c r="G395" s="737">
        <v>8</v>
      </c>
      <c r="H395" s="305" t="s">
        <v>795</v>
      </c>
      <c r="I395" s="208" t="s">
        <v>3485</v>
      </c>
      <c r="J395" s="280" t="s">
        <v>5253</v>
      </c>
      <c r="K395" s="191" t="s">
        <v>3491</v>
      </c>
      <c r="L395" s="427" t="s">
        <v>3491</v>
      </c>
      <c r="M395" s="686">
        <v>6</v>
      </c>
      <c r="N395" s="685" t="s">
        <v>15710</v>
      </c>
      <c r="O395" s="684">
        <v>207</v>
      </c>
      <c r="P395" s="179" t="s">
        <v>15814</v>
      </c>
      <c r="Q395" s="191">
        <v>4</v>
      </c>
      <c r="R395" s="180"/>
      <c r="S395" s="189">
        <v>5</v>
      </c>
      <c r="T395" s="189">
        <v>7</v>
      </c>
      <c r="U395" s="189">
        <v>2</v>
      </c>
      <c r="V395" s="189">
        <v>8</v>
      </c>
      <c r="W395" s="742">
        <v>12</v>
      </c>
      <c r="X395" s="184"/>
      <c r="Y395" s="184"/>
      <c r="Z395" s="184"/>
      <c r="AA395" s="184"/>
      <c r="AB395" s="220"/>
      <c r="AC395" s="419" t="s">
        <v>14087</v>
      </c>
      <c r="AD395" s="191" t="s">
        <v>3571</v>
      </c>
      <c r="AE395" s="191" t="s">
        <v>4248</v>
      </c>
      <c r="AF395" s="177">
        <v>0</v>
      </c>
      <c r="AG395" s="177">
        <v>0</v>
      </c>
      <c r="AH395" s="177">
        <v>0</v>
      </c>
      <c r="AI395" s="177">
        <v>0</v>
      </c>
      <c r="AJ395" s="177">
        <v>0</v>
      </c>
      <c r="AK395" s="177">
        <v>0</v>
      </c>
      <c r="AL395" s="429">
        <v>7</v>
      </c>
      <c r="AM395" s="184">
        <v>0</v>
      </c>
      <c r="AN395" s="177">
        <v>0</v>
      </c>
      <c r="AO395" s="182">
        <v>0</v>
      </c>
      <c r="AP395" s="180"/>
      <c r="AQ395" s="180"/>
      <c r="AR395" s="180"/>
      <c r="AS395" s="180"/>
      <c r="AT395" s="180"/>
      <c r="AU395" s="180"/>
      <c r="AV395" s="180"/>
      <c r="AW395" s="180"/>
      <c r="AX395" s="180"/>
      <c r="AY395" s="180"/>
      <c r="AZ395" s="180"/>
      <c r="BA395" s="180"/>
      <c r="BB395" s="180"/>
      <c r="BC395" s="180"/>
      <c r="BD395" s="180"/>
      <c r="BE395" s="180"/>
      <c r="BF395" s="180"/>
      <c r="BG395" s="180"/>
      <c r="BH395" s="176">
        <f t="shared" si="57"/>
        <v>7</v>
      </c>
      <c r="BI395" s="176">
        <f t="shared" si="52"/>
        <v>13</v>
      </c>
      <c r="BJ395" s="182" t="str">
        <f t="shared" si="53"/>
        <v>7 - 56</v>
      </c>
      <c r="BK395" s="176">
        <f t="shared" si="54"/>
        <v>32</v>
      </c>
      <c r="BL395" s="176">
        <f t="shared" si="58"/>
        <v>7</v>
      </c>
      <c r="BM395" s="533"/>
      <c r="BN395" s="185">
        <v>450</v>
      </c>
      <c r="BO395" s="180">
        <v>10</v>
      </c>
      <c r="BP395" s="178">
        <f t="shared" si="55"/>
        <v>770</v>
      </c>
      <c r="BQ395" s="420" t="str">
        <f t="shared" si="56"/>
        <v>V</v>
      </c>
      <c r="BR395" s="185"/>
      <c r="BS395" s="212" t="s">
        <v>15815</v>
      </c>
    </row>
    <row r="396" spans="1:71" x14ac:dyDescent="0.2">
      <c r="A396" s="696">
        <v>394</v>
      </c>
      <c r="B396" s="286" t="s">
        <v>6443</v>
      </c>
      <c r="C396" s="286" t="s">
        <v>15850</v>
      </c>
      <c r="D396" s="258" t="s">
        <v>5497</v>
      </c>
      <c r="E396" s="736">
        <v>1</v>
      </c>
      <c r="F396" s="736">
        <v>20</v>
      </c>
      <c r="G396" s="737">
        <v>200</v>
      </c>
      <c r="H396" s="305" t="s">
        <v>3486</v>
      </c>
      <c r="I396" s="208" t="s">
        <v>3487</v>
      </c>
      <c r="J396" s="280" t="s">
        <v>8713</v>
      </c>
      <c r="K396" s="191" t="s">
        <v>3489</v>
      </c>
      <c r="L396" s="427" t="s">
        <v>3489</v>
      </c>
      <c r="M396" s="686">
        <v>4</v>
      </c>
      <c r="N396" s="685" t="s">
        <v>15710</v>
      </c>
      <c r="O396" s="686">
        <v>83</v>
      </c>
      <c r="P396" s="427" t="s">
        <v>15852</v>
      </c>
      <c r="Q396" s="191">
        <v>8</v>
      </c>
      <c r="R396" s="180"/>
      <c r="S396" s="191">
        <v>1</v>
      </c>
      <c r="T396" s="191">
        <v>1</v>
      </c>
      <c r="U396" s="179">
        <v>1</v>
      </c>
      <c r="V396" s="179">
        <v>1</v>
      </c>
      <c r="W396" s="742">
        <v>21</v>
      </c>
      <c r="X396" s="184"/>
      <c r="Y396" s="184"/>
      <c r="Z396" s="184"/>
      <c r="AA396" s="184"/>
      <c r="AB396" s="220"/>
      <c r="AC396" s="183" t="s">
        <v>3566</v>
      </c>
      <c r="AD396" s="191" t="s">
        <v>7471</v>
      </c>
      <c r="AE396" s="191" t="s">
        <v>4247</v>
      </c>
      <c r="AF396" s="177">
        <v>0</v>
      </c>
      <c r="AG396" s="177">
        <v>0</v>
      </c>
      <c r="AH396" s="177">
        <v>0</v>
      </c>
      <c r="AI396" s="177">
        <v>0</v>
      </c>
      <c r="AJ396" s="177">
        <v>0</v>
      </c>
      <c r="AK396" s="177">
        <v>0</v>
      </c>
      <c r="AL396" s="382">
        <v>1</v>
      </c>
      <c r="AM396" s="184">
        <v>0</v>
      </c>
      <c r="AN396" s="177">
        <v>0</v>
      </c>
      <c r="AO396" s="182">
        <v>0</v>
      </c>
      <c r="AP396" s="180"/>
      <c r="AQ396" s="180"/>
      <c r="AR396" s="180"/>
      <c r="AS396" s="180"/>
      <c r="AT396" s="180"/>
      <c r="AU396" s="180"/>
      <c r="AV396" s="180"/>
      <c r="AW396" s="180"/>
      <c r="AX396" s="180"/>
      <c r="AY396" s="180"/>
      <c r="AZ396" s="180"/>
      <c r="BA396" s="180"/>
      <c r="BB396" s="180"/>
      <c r="BC396" s="180"/>
      <c r="BD396" s="180"/>
      <c r="BE396" s="180"/>
      <c r="BF396" s="180"/>
      <c r="BG396" s="180"/>
      <c r="BH396" s="176">
        <f t="shared" si="57"/>
        <v>1</v>
      </c>
      <c r="BI396" s="176">
        <f t="shared" si="52"/>
        <v>19</v>
      </c>
      <c r="BJ396" s="182" t="str">
        <f t="shared" si="53"/>
        <v>1 - 8</v>
      </c>
      <c r="BK396" s="176">
        <f t="shared" si="54"/>
        <v>5</v>
      </c>
      <c r="BL396" s="176">
        <f t="shared" si="58"/>
        <v>1</v>
      </c>
      <c r="BM396" s="533"/>
      <c r="BN396" s="187">
        <v>5</v>
      </c>
      <c r="BO396" s="187">
        <v>1</v>
      </c>
      <c r="BP396" s="178">
        <f t="shared" si="55"/>
        <v>10</v>
      </c>
      <c r="BQ396" s="420" t="str">
        <f t="shared" si="56"/>
        <v>I</v>
      </c>
      <c r="BR396" s="185"/>
      <c r="BS396" s="212" t="s">
        <v>9607</v>
      </c>
    </row>
    <row r="397" spans="1:71" x14ac:dyDescent="0.2">
      <c r="A397" s="697">
        <v>395</v>
      </c>
      <c r="B397" s="286" t="s">
        <v>6442</v>
      </c>
      <c r="C397" s="286" t="s">
        <v>15851</v>
      </c>
      <c r="D397" s="258" t="s">
        <v>5497</v>
      </c>
      <c r="E397" s="736">
        <v>1</v>
      </c>
      <c r="F397" s="736">
        <v>20</v>
      </c>
      <c r="G397" s="737">
        <v>200</v>
      </c>
      <c r="H397" s="305" t="s">
        <v>3486</v>
      </c>
      <c r="I397" s="208" t="s">
        <v>3487</v>
      </c>
      <c r="J397" s="280" t="s">
        <v>6554</v>
      </c>
      <c r="K397" s="191" t="s">
        <v>3491</v>
      </c>
      <c r="L397" s="427" t="s">
        <v>3491</v>
      </c>
      <c r="M397" s="686">
        <v>3.8</v>
      </c>
      <c r="N397" s="685" t="s">
        <v>15710</v>
      </c>
      <c r="O397" s="686">
        <v>105</v>
      </c>
      <c r="P397" s="427" t="s">
        <v>15853</v>
      </c>
      <c r="Q397" s="191">
        <v>8</v>
      </c>
      <c r="R397" s="180"/>
      <c r="S397" s="191">
        <v>1</v>
      </c>
      <c r="T397" s="191">
        <v>1</v>
      </c>
      <c r="U397" s="179">
        <v>1</v>
      </c>
      <c r="V397" s="179">
        <v>1</v>
      </c>
      <c r="W397" s="742">
        <v>24</v>
      </c>
      <c r="X397" s="184"/>
      <c r="Y397" s="184"/>
      <c r="Z397" s="184"/>
      <c r="AA397" s="184"/>
      <c r="AB397" s="220"/>
      <c r="AC397" s="183" t="s">
        <v>3566</v>
      </c>
      <c r="AD397" s="191" t="s">
        <v>7471</v>
      </c>
      <c r="AE397" s="191" t="s">
        <v>4247</v>
      </c>
      <c r="AF397" s="177">
        <v>0</v>
      </c>
      <c r="AG397" s="177">
        <v>0</v>
      </c>
      <c r="AH397" s="177">
        <v>0</v>
      </c>
      <c r="AI397" s="177">
        <v>0</v>
      </c>
      <c r="AJ397" s="177">
        <v>0</v>
      </c>
      <c r="AK397" s="177">
        <v>0</v>
      </c>
      <c r="AL397" s="382">
        <v>2</v>
      </c>
      <c r="AM397" s="184">
        <v>0</v>
      </c>
      <c r="AN397" s="177">
        <v>0</v>
      </c>
      <c r="AO397" s="182">
        <v>0</v>
      </c>
      <c r="AP397" s="180"/>
      <c r="AQ397" s="180"/>
      <c r="AR397" s="180"/>
      <c r="AS397" s="180"/>
      <c r="AT397" s="180"/>
      <c r="AU397" s="180"/>
      <c r="AV397" s="180"/>
      <c r="AW397" s="180"/>
      <c r="AX397" s="180"/>
      <c r="AY397" s="180"/>
      <c r="AZ397" s="180"/>
      <c r="BA397" s="180"/>
      <c r="BB397" s="180"/>
      <c r="BC397" s="180"/>
      <c r="BD397" s="180"/>
      <c r="BE397" s="180"/>
      <c r="BF397" s="180"/>
      <c r="BG397" s="180"/>
      <c r="BH397" s="176">
        <f t="shared" si="57"/>
        <v>2</v>
      </c>
      <c r="BI397" s="176">
        <f t="shared" si="52"/>
        <v>16</v>
      </c>
      <c r="BJ397" s="182" t="str">
        <f t="shared" si="53"/>
        <v>2 - 16</v>
      </c>
      <c r="BK397" s="176">
        <f t="shared" si="54"/>
        <v>9</v>
      </c>
      <c r="BL397" s="176">
        <f t="shared" si="58"/>
        <v>2</v>
      </c>
      <c r="BM397" s="533"/>
      <c r="BN397" s="187">
        <v>10</v>
      </c>
      <c r="BO397" s="187">
        <v>1</v>
      </c>
      <c r="BP397" s="178">
        <f t="shared" si="55"/>
        <v>19</v>
      </c>
      <c r="BQ397" s="420" t="str">
        <f t="shared" si="56"/>
        <v>I</v>
      </c>
      <c r="BR397" s="185"/>
      <c r="BS397" s="212" t="s">
        <v>9607</v>
      </c>
    </row>
    <row r="398" spans="1:71" x14ac:dyDescent="0.2">
      <c r="A398" s="696">
        <v>396</v>
      </c>
      <c r="B398" s="286" t="s">
        <v>15854</v>
      </c>
      <c r="C398" s="286" t="s">
        <v>15855</v>
      </c>
      <c r="D398" s="258" t="s">
        <v>5497</v>
      </c>
      <c r="E398" s="736">
        <v>1</v>
      </c>
      <c r="F398" s="736">
        <v>20</v>
      </c>
      <c r="G398" s="737">
        <v>200</v>
      </c>
      <c r="H398" s="305" t="s">
        <v>3486</v>
      </c>
      <c r="I398" s="208" t="s">
        <v>3487</v>
      </c>
      <c r="J398" s="280" t="s">
        <v>6551</v>
      </c>
      <c r="K398" s="191" t="s">
        <v>3491</v>
      </c>
      <c r="L398" s="427" t="s">
        <v>3491</v>
      </c>
      <c r="M398" s="686">
        <v>5.5</v>
      </c>
      <c r="N398" s="685" t="s">
        <v>15710</v>
      </c>
      <c r="O398" s="686">
        <v>415</v>
      </c>
      <c r="P398" s="427" t="s">
        <v>15856</v>
      </c>
      <c r="Q398" s="191">
        <v>7</v>
      </c>
      <c r="R398" s="180"/>
      <c r="S398" s="191">
        <v>1</v>
      </c>
      <c r="T398" s="191">
        <v>1</v>
      </c>
      <c r="U398" s="174">
        <v>1</v>
      </c>
      <c r="V398" s="174">
        <v>1</v>
      </c>
      <c r="W398" s="742">
        <v>18</v>
      </c>
      <c r="X398" s="184"/>
      <c r="Y398" s="184"/>
      <c r="Z398" s="184"/>
      <c r="AA398" s="184"/>
      <c r="AB398" s="220"/>
      <c r="AC398" s="183" t="s">
        <v>3566</v>
      </c>
      <c r="AD398" s="191" t="s">
        <v>7471</v>
      </c>
      <c r="AE398" s="191" t="s">
        <v>4247</v>
      </c>
      <c r="AF398" s="177">
        <v>0</v>
      </c>
      <c r="AG398" s="177">
        <v>0</v>
      </c>
      <c r="AH398" s="177">
        <v>0</v>
      </c>
      <c r="AI398" s="177">
        <v>0</v>
      </c>
      <c r="AJ398" s="177">
        <v>0</v>
      </c>
      <c r="AK398" s="177">
        <v>0</v>
      </c>
      <c r="AL398" s="383">
        <v>3</v>
      </c>
      <c r="AM398" s="177">
        <v>0</v>
      </c>
      <c r="AN398" s="177">
        <v>0</v>
      </c>
      <c r="AO398" s="182">
        <v>0</v>
      </c>
      <c r="AP398" s="180"/>
      <c r="AQ398" s="180"/>
      <c r="AR398" s="180"/>
      <c r="AS398" s="180"/>
      <c r="AT398" s="180"/>
      <c r="AU398" s="180"/>
      <c r="AV398" s="180"/>
      <c r="AW398" s="180"/>
      <c r="AX398" s="180"/>
      <c r="AY398" s="180"/>
      <c r="AZ398" s="180"/>
      <c r="BA398" s="180"/>
      <c r="BB398" s="180"/>
      <c r="BC398" s="180"/>
      <c r="BD398" s="180"/>
      <c r="BE398" s="180"/>
      <c r="BF398" s="180"/>
      <c r="BG398" s="180"/>
      <c r="BH398" s="176">
        <f t="shared" si="57"/>
        <v>3</v>
      </c>
      <c r="BI398" s="176">
        <f t="shared" si="52"/>
        <v>16</v>
      </c>
      <c r="BJ398" s="182" t="str">
        <f t="shared" si="53"/>
        <v>3 - 24</v>
      </c>
      <c r="BK398" s="176">
        <f t="shared" si="54"/>
        <v>14</v>
      </c>
      <c r="BL398" s="176">
        <f t="shared" si="58"/>
        <v>3</v>
      </c>
      <c r="BM398" s="533"/>
      <c r="BN398" s="187">
        <v>20</v>
      </c>
      <c r="BO398" s="187">
        <v>2</v>
      </c>
      <c r="BP398" s="178">
        <f t="shared" si="55"/>
        <v>48</v>
      </c>
      <c r="BQ398" s="420" t="str">
        <f t="shared" si="56"/>
        <v>I</v>
      </c>
      <c r="BR398" s="185"/>
      <c r="BS398" s="212" t="s">
        <v>9608</v>
      </c>
    </row>
    <row r="399" spans="1:71" x14ac:dyDescent="0.2">
      <c r="A399" s="697">
        <v>397</v>
      </c>
      <c r="B399" s="286" t="s">
        <v>15858</v>
      </c>
      <c r="C399" s="286" t="s">
        <v>15859</v>
      </c>
      <c r="D399" s="258" t="s">
        <v>5497</v>
      </c>
      <c r="E399" s="736">
        <v>1</v>
      </c>
      <c r="F399" s="736">
        <v>20</v>
      </c>
      <c r="G399" s="737">
        <v>200</v>
      </c>
      <c r="H399" s="305" t="s">
        <v>3486</v>
      </c>
      <c r="I399" s="208" t="s">
        <v>3487</v>
      </c>
      <c r="J399" s="280" t="s">
        <v>4282</v>
      </c>
      <c r="K399" s="191" t="s">
        <v>5490</v>
      </c>
      <c r="L399" s="427" t="s">
        <v>5490</v>
      </c>
      <c r="M399" s="686">
        <v>7</v>
      </c>
      <c r="N399" s="685" t="s">
        <v>15710</v>
      </c>
      <c r="O399" s="686">
        <v>620</v>
      </c>
      <c r="P399" s="427" t="s">
        <v>15857</v>
      </c>
      <c r="Q399" s="191">
        <v>7</v>
      </c>
      <c r="R399" s="180"/>
      <c r="S399" s="191">
        <v>1</v>
      </c>
      <c r="T399" s="191">
        <v>1</v>
      </c>
      <c r="U399" s="179">
        <v>1</v>
      </c>
      <c r="V399" s="179">
        <v>1</v>
      </c>
      <c r="W399" s="742">
        <v>15</v>
      </c>
      <c r="X399" s="184"/>
      <c r="Y399" s="184"/>
      <c r="Z399" s="184"/>
      <c r="AA399" s="184"/>
      <c r="AB399" s="220"/>
      <c r="AC399" s="183" t="s">
        <v>3566</v>
      </c>
      <c r="AD399" s="191" t="s">
        <v>7471</v>
      </c>
      <c r="AE399" s="191" t="s">
        <v>4247</v>
      </c>
      <c r="AF399" s="177">
        <v>0</v>
      </c>
      <c r="AG399" s="177">
        <v>0</v>
      </c>
      <c r="AH399" s="177">
        <v>0</v>
      </c>
      <c r="AI399" s="177">
        <v>0</v>
      </c>
      <c r="AJ399" s="177">
        <v>0</v>
      </c>
      <c r="AK399" s="177">
        <v>0</v>
      </c>
      <c r="AL399" s="383">
        <v>4</v>
      </c>
      <c r="AM399" s="177">
        <v>0</v>
      </c>
      <c r="AN399" s="177">
        <v>0</v>
      </c>
      <c r="AO399" s="182">
        <v>0</v>
      </c>
      <c r="AP399" s="180"/>
      <c r="AQ399" s="180"/>
      <c r="AR399" s="180"/>
      <c r="AS399" s="180"/>
      <c r="AT399" s="180"/>
      <c r="AU399" s="180"/>
      <c r="AV399" s="180"/>
      <c r="AW399" s="180"/>
      <c r="AX399" s="180"/>
      <c r="AY399" s="180"/>
      <c r="AZ399" s="180"/>
      <c r="BA399" s="180"/>
      <c r="BB399" s="180"/>
      <c r="BC399" s="180"/>
      <c r="BD399" s="180"/>
      <c r="BE399" s="180"/>
      <c r="BF399" s="180"/>
      <c r="BG399" s="180"/>
      <c r="BH399" s="176">
        <f t="shared" si="57"/>
        <v>4</v>
      </c>
      <c r="BI399" s="176">
        <f t="shared" si="52"/>
        <v>15</v>
      </c>
      <c r="BJ399" s="182" t="str">
        <f t="shared" si="53"/>
        <v>4 - 32</v>
      </c>
      <c r="BK399" s="176">
        <f t="shared" si="54"/>
        <v>18</v>
      </c>
      <c r="BL399" s="176">
        <f t="shared" si="58"/>
        <v>4</v>
      </c>
      <c r="BM399" s="533"/>
      <c r="BN399" s="187">
        <v>35</v>
      </c>
      <c r="BO399" s="187">
        <v>3</v>
      </c>
      <c r="BP399" s="178">
        <f t="shared" si="55"/>
        <v>89</v>
      </c>
      <c r="BQ399" s="420" t="str">
        <f t="shared" si="56"/>
        <v>II</v>
      </c>
      <c r="BR399" s="185"/>
      <c r="BS399" s="212" t="s">
        <v>9607</v>
      </c>
    </row>
    <row r="400" spans="1:71" x14ac:dyDescent="0.2">
      <c r="A400" s="696">
        <v>398</v>
      </c>
      <c r="B400" s="286" t="s">
        <v>6441</v>
      </c>
      <c r="C400" s="286" t="s">
        <v>15860</v>
      </c>
      <c r="D400" s="258" t="s">
        <v>5497</v>
      </c>
      <c r="E400" s="736">
        <v>1</v>
      </c>
      <c r="F400" s="736">
        <v>20</v>
      </c>
      <c r="G400" s="737">
        <v>200</v>
      </c>
      <c r="H400" s="305" t="s">
        <v>3486</v>
      </c>
      <c r="I400" s="208" t="s">
        <v>3487</v>
      </c>
      <c r="J400" s="280" t="s">
        <v>5253</v>
      </c>
      <c r="K400" s="191" t="s">
        <v>5490</v>
      </c>
      <c r="L400" s="427" t="s">
        <v>5490</v>
      </c>
      <c r="M400" s="686">
        <v>13.5</v>
      </c>
      <c r="N400" s="685" t="s">
        <v>15710</v>
      </c>
      <c r="O400" s="686">
        <v>3400</v>
      </c>
      <c r="P400" s="427" t="s">
        <v>15861</v>
      </c>
      <c r="Q400" s="191">
        <v>7</v>
      </c>
      <c r="R400" s="180"/>
      <c r="S400" s="191">
        <v>1</v>
      </c>
      <c r="T400" s="191">
        <v>1</v>
      </c>
      <c r="U400" s="179">
        <v>1</v>
      </c>
      <c r="V400" s="179">
        <v>1</v>
      </c>
      <c r="W400" s="742">
        <v>18</v>
      </c>
      <c r="X400" s="184"/>
      <c r="Y400" s="184"/>
      <c r="Z400" s="184"/>
      <c r="AA400" s="184"/>
      <c r="AB400" s="220"/>
      <c r="AC400" s="183" t="s">
        <v>3566</v>
      </c>
      <c r="AD400" s="191" t="s">
        <v>7471</v>
      </c>
      <c r="AE400" s="191" t="s">
        <v>4247</v>
      </c>
      <c r="AF400" s="177">
        <v>0</v>
      </c>
      <c r="AG400" s="177">
        <v>0</v>
      </c>
      <c r="AH400" s="177">
        <v>0</v>
      </c>
      <c r="AI400" s="177">
        <v>0</v>
      </c>
      <c r="AJ400" s="177">
        <v>0</v>
      </c>
      <c r="AK400" s="177">
        <v>0</v>
      </c>
      <c r="AL400" s="383">
        <v>5</v>
      </c>
      <c r="AM400" s="177">
        <v>0</v>
      </c>
      <c r="AN400" s="177">
        <v>0</v>
      </c>
      <c r="AO400" s="182">
        <v>0</v>
      </c>
      <c r="AP400" s="180"/>
      <c r="AQ400" s="180"/>
      <c r="AR400" s="180"/>
      <c r="AS400" s="180"/>
      <c r="AT400" s="180"/>
      <c r="AU400" s="180"/>
      <c r="AV400" s="180"/>
      <c r="AW400" s="180"/>
      <c r="AX400" s="180"/>
      <c r="AY400" s="180"/>
      <c r="AZ400" s="180"/>
      <c r="BA400" s="180"/>
      <c r="BB400" s="180"/>
      <c r="BC400" s="180"/>
      <c r="BD400" s="180"/>
      <c r="BE400" s="180"/>
      <c r="BF400" s="180"/>
      <c r="BG400" s="180"/>
      <c r="BH400" s="176">
        <f t="shared" si="57"/>
        <v>5</v>
      </c>
      <c r="BI400" s="176">
        <f t="shared" si="52"/>
        <v>15</v>
      </c>
      <c r="BJ400" s="182" t="str">
        <f t="shared" si="53"/>
        <v>5 - 40</v>
      </c>
      <c r="BK400" s="176">
        <f t="shared" si="54"/>
        <v>23</v>
      </c>
      <c r="BL400" s="176">
        <f t="shared" si="58"/>
        <v>5</v>
      </c>
      <c r="BM400" s="533"/>
      <c r="BN400" s="185">
        <v>35</v>
      </c>
      <c r="BO400" s="180">
        <v>3</v>
      </c>
      <c r="BP400" s="178">
        <f t="shared" si="55"/>
        <v>104</v>
      </c>
      <c r="BQ400" s="420" t="str">
        <f t="shared" si="56"/>
        <v>II</v>
      </c>
      <c r="BR400" s="185"/>
      <c r="BS400" s="212" t="s">
        <v>9608</v>
      </c>
    </row>
    <row r="401" spans="1:71" x14ac:dyDescent="0.2">
      <c r="A401" s="696">
        <v>399</v>
      </c>
      <c r="B401" s="286" t="s">
        <v>3569</v>
      </c>
      <c r="C401" s="286" t="s">
        <v>3569</v>
      </c>
      <c r="D401" s="258" t="s">
        <v>5497</v>
      </c>
      <c r="E401" s="736">
        <v>1</v>
      </c>
      <c r="F401" s="736">
        <v>2</v>
      </c>
      <c r="G401" s="737">
        <v>8</v>
      </c>
      <c r="H401" s="305" t="s">
        <v>3486</v>
      </c>
      <c r="I401" s="208" t="s">
        <v>3485</v>
      </c>
      <c r="J401" s="280" t="s">
        <v>6554</v>
      </c>
      <c r="K401" s="191" t="s">
        <v>5490</v>
      </c>
      <c r="L401" s="427" t="s">
        <v>5490</v>
      </c>
      <c r="M401" s="686">
        <v>18</v>
      </c>
      <c r="N401" s="685" t="s">
        <v>15710</v>
      </c>
      <c r="O401" s="686">
        <v>1050</v>
      </c>
      <c r="P401" s="427" t="s">
        <v>15726</v>
      </c>
      <c r="Q401" s="191">
        <v>5</v>
      </c>
      <c r="R401" s="180"/>
      <c r="S401" s="189">
        <v>8</v>
      </c>
      <c r="T401" s="189">
        <v>10</v>
      </c>
      <c r="U401" s="189">
        <v>3</v>
      </c>
      <c r="V401" s="189">
        <v>12</v>
      </c>
      <c r="W401" s="742">
        <v>0</v>
      </c>
      <c r="X401" s="184"/>
      <c r="Y401" s="184">
        <v>24</v>
      </c>
      <c r="Z401" s="184"/>
      <c r="AA401" s="184"/>
      <c r="AB401" s="220"/>
      <c r="AC401" s="186"/>
      <c r="AD401" s="191" t="s">
        <v>3570</v>
      </c>
      <c r="AE401" s="191" t="s">
        <v>4252</v>
      </c>
      <c r="AF401" s="177">
        <v>0</v>
      </c>
      <c r="AG401" s="177">
        <v>0</v>
      </c>
      <c r="AH401" s="177">
        <v>0</v>
      </c>
      <c r="AI401" s="177">
        <v>0</v>
      </c>
      <c r="AJ401" s="177">
        <v>0</v>
      </c>
      <c r="AK401" s="177">
        <v>0</v>
      </c>
      <c r="AL401" s="383">
        <v>4</v>
      </c>
      <c r="AM401" s="177">
        <v>0</v>
      </c>
      <c r="AN401" s="177">
        <v>0</v>
      </c>
      <c r="AO401" s="182">
        <v>0</v>
      </c>
      <c r="AP401" s="180"/>
      <c r="AQ401" s="180"/>
      <c r="AR401" s="180"/>
      <c r="AS401" s="180"/>
      <c r="AT401" s="180"/>
      <c r="AU401" s="180"/>
      <c r="AV401" s="180"/>
      <c r="AW401" s="180"/>
      <c r="AX401" s="180"/>
      <c r="AY401" s="180"/>
      <c r="AZ401" s="180"/>
      <c r="BA401" s="180"/>
      <c r="BB401" s="180"/>
      <c r="BC401" s="180"/>
      <c r="BD401" s="180"/>
      <c r="BE401" s="180"/>
      <c r="BF401" s="180"/>
      <c r="BG401" s="180"/>
      <c r="BH401" s="176">
        <f t="shared" si="57"/>
        <v>4</v>
      </c>
      <c r="BI401" s="176">
        <f t="shared" si="52"/>
        <v>15</v>
      </c>
      <c r="BJ401" s="182" t="str">
        <f t="shared" si="53"/>
        <v>4 - 32</v>
      </c>
      <c r="BK401" s="176">
        <f t="shared" si="54"/>
        <v>18</v>
      </c>
      <c r="BL401" s="176">
        <f t="shared" si="58"/>
        <v>4</v>
      </c>
      <c r="BM401" s="533"/>
      <c r="BN401" s="185">
        <v>60</v>
      </c>
      <c r="BO401" s="180">
        <v>4</v>
      </c>
      <c r="BP401" s="178">
        <f t="shared" si="55"/>
        <v>132</v>
      </c>
      <c r="BQ401" s="420" t="str">
        <f t="shared" si="56"/>
        <v>III</v>
      </c>
      <c r="BR401" s="185"/>
      <c r="BS401" s="212" t="s">
        <v>3967</v>
      </c>
    </row>
    <row r="402" spans="1:71" x14ac:dyDescent="0.2">
      <c r="A402" s="697">
        <v>400</v>
      </c>
      <c r="B402" s="286" t="s">
        <v>3572</v>
      </c>
      <c r="C402" s="286" t="s">
        <v>3572</v>
      </c>
      <c r="D402" s="258" t="s">
        <v>5497</v>
      </c>
      <c r="E402" s="736">
        <v>1</v>
      </c>
      <c r="F402" s="736">
        <v>2</v>
      </c>
      <c r="G402" s="737">
        <v>16</v>
      </c>
      <c r="H402" s="305" t="s">
        <v>3243</v>
      </c>
      <c r="I402" s="208" t="s">
        <v>2342</v>
      </c>
      <c r="J402" s="280" t="s">
        <v>3405</v>
      </c>
      <c r="K402" s="191" t="s">
        <v>5490</v>
      </c>
      <c r="L402" s="427" t="s">
        <v>5490</v>
      </c>
      <c r="M402" s="686">
        <v>10.5</v>
      </c>
      <c r="N402" s="685" t="s">
        <v>15710</v>
      </c>
      <c r="O402" s="686">
        <v>1000</v>
      </c>
      <c r="P402" s="427" t="s">
        <v>15822</v>
      </c>
      <c r="Q402" s="191">
        <v>5</v>
      </c>
      <c r="R402" s="180"/>
      <c r="S402" s="189">
        <v>2</v>
      </c>
      <c r="T402" s="189">
        <v>4</v>
      </c>
      <c r="U402" s="179">
        <v>1</v>
      </c>
      <c r="V402" s="179">
        <v>1</v>
      </c>
      <c r="W402" s="742">
        <v>18</v>
      </c>
      <c r="X402" s="184">
        <v>36</v>
      </c>
      <c r="Y402" s="184"/>
      <c r="Z402" s="184"/>
      <c r="AA402" s="184"/>
      <c r="AB402" s="219" t="s">
        <v>795</v>
      </c>
      <c r="AC402" s="186"/>
      <c r="AD402" s="179" t="s">
        <v>640</v>
      </c>
      <c r="AE402" s="179" t="s">
        <v>4247</v>
      </c>
      <c r="AF402" s="177">
        <v>0</v>
      </c>
      <c r="AG402" s="177">
        <v>0</v>
      </c>
      <c r="AH402" s="177">
        <v>0</v>
      </c>
      <c r="AI402" s="177">
        <v>0</v>
      </c>
      <c r="AJ402" s="177">
        <v>0</v>
      </c>
      <c r="AK402" s="177">
        <v>0</v>
      </c>
      <c r="AL402" s="383">
        <v>3</v>
      </c>
      <c r="AM402" s="177">
        <v>0</v>
      </c>
      <c r="AN402" s="177">
        <v>0</v>
      </c>
      <c r="AO402" s="182">
        <v>3</v>
      </c>
      <c r="AP402" s="180"/>
      <c r="AQ402" s="180"/>
      <c r="AR402" s="180"/>
      <c r="AS402" s="180"/>
      <c r="AT402" s="180"/>
      <c r="AU402" s="180"/>
      <c r="AV402" s="180"/>
      <c r="AW402" s="180"/>
      <c r="AX402" s="180"/>
      <c r="AY402" s="180"/>
      <c r="AZ402" s="180"/>
      <c r="BA402" s="180"/>
      <c r="BB402" s="180"/>
      <c r="BC402" s="180"/>
      <c r="BD402" s="180"/>
      <c r="BE402" s="180"/>
      <c r="BF402" s="180"/>
      <c r="BG402" s="180"/>
      <c r="BH402" s="176">
        <f t="shared" si="57"/>
        <v>3</v>
      </c>
      <c r="BI402" s="176">
        <f t="shared" si="52"/>
        <v>16</v>
      </c>
      <c r="BJ402" s="182" t="str">
        <f t="shared" si="53"/>
        <v>6 - 27</v>
      </c>
      <c r="BK402" s="176">
        <f t="shared" si="54"/>
        <v>17</v>
      </c>
      <c r="BL402" s="176">
        <f t="shared" si="58"/>
        <v>3</v>
      </c>
      <c r="BM402" s="533"/>
      <c r="BN402" s="185">
        <v>60</v>
      </c>
      <c r="BO402" s="180">
        <v>4</v>
      </c>
      <c r="BP402" s="178">
        <f t="shared" si="55"/>
        <v>128</v>
      </c>
      <c r="BQ402" s="420" t="str">
        <f t="shared" si="56"/>
        <v>III</v>
      </c>
      <c r="BR402" s="185"/>
      <c r="BS402" s="212" t="s">
        <v>3967</v>
      </c>
    </row>
    <row r="403" spans="1:71" x14ac:dyDescent="0.2">
      <c r="A403" s="696">
        <v>401</v>
      </c>
      <c r="B403" s="286" t="s">
        <v>3573</v>
      </c>
      <c r="C403" s="286" t="s">
        <v>3573</v>
      </c>
      <c r="D403" s="258" t="s">
        <v>5497</v>
      </c>
      <c r="E403" s="736">
        <v>3</v>
      </c>
      <c r="F403" s="736">
        <v>2</v>
      </c>
      <c r="G403" s="737">
        <v>12</v>
      </c>
      <c r="H403" s="305" t="s">
        <v>3486</v>
      </c>
      <c r="I403" s="208" t="s">
        <v>3485</v>
      </c>
      <c r="J403" s="280" t="s">
        <v>4288</v>
      </c>
      <c r="K403" s="191" t="s">
        <v>5490</v>
      </c>
      <c r="L403" s="427" t="s">
        <v>5490</v>
      </c>
      <c r="M403" s="686">
        <v>13</v>
      </c>
      <c r="N403" s="685" t="s">
        <v>15710</v>
      </c>
      <c r="O403" s="686">
        <v>3400</v>
      </c>
      <c r="P403" s="191"/>
      <c r="Q403" s="191">
        <v>6</v>
      </c>
      <c r="R403" s="180"/>
      <c r="S403" s="191">
        <v>1</v>
      </c>
      <c r="T403" s="191">
        <v>1</v>
      </c>
      <c r="U403" s="179">
        <v>1</v>
      </c>
      <c r="V403" s="179">
        <v>1</v>
      </c>
      <c r="W403" s="742">
        <v>9</v>
      </c>
      <c r="X403" s="184"/>
      <c r="Y403" s="184">
        <v>12</v>
      </c>
      <c r="Z403" s="184"/>
      <c r="AA403" s="184"/>
      <c r="AB403" s="220"/>
      <c r="AC403" s="183"/>
      <c r="AD403" s="191" t="s">
        <v>7471</v>
      </c>
      <c r="AE403" s="191" t="s">
        <v>4247</v>
      </c>
      <c r="AF403" s="177">
        <v>0</v>
      </c>
      <c r="AG403" s="177">
        <v>0</v>
      </c>
      <c r="AH403" s="177">
        <v>0</v>
      </c>
      <c r="AI403" s="177">
        <v>0</v>
      </c>
      <c r="AJ403" s="177">
        <v>0</v>
      </c>
      <c r="AK403" s="177">
        <v>0</v>
      </c>
      <c r="AL403" s="383">
        <v>8</v>
      </c>
      <c r="AM403" s="177">
        <v>0</v>
      </c>
      <c r="AN403" s="177">
        <v>0</v>
      </c>
      <c r="AO403" s="182">
        <v>0</v>
      </c>
      <c r="AP403" s="180"/>
      <c r="AQ403" s="180"/>
      <c r="AR403" s="180"/>
      <c r="AS403" s="180"/>
      <c r="AT403" s="180"/>
      <c r="AU403" s="180"/>
      <c r="AV403" s="180"/>
      <c r="AW403" s="180"/>
      <c r="AX403" s="180"/>
      <c r="AY403" s="180"/>
      <c r="AZ403" s="180"/>
      <c r="BA403" s="180"/>
      <c r="BB403" s="180"/>
      <c r="BC403" s="180"/>
      <c r="BD403" s="180"/>
      <c r="BE403" s="180"/>
      <c r="BF403" s="180"/>
      <c r="BG403" s="180"/>
      <c r="BH403" s="176">
        <f t="shared" si="57"/>
        <v>8</v>
      </c>
      <c r="BI403" s="176">
        <f t="shared" si="52"/>
        <v>12</v>
      </c>
      <c r="BJ403" s="182" t="str">
        <f t="shared" si="53"/>
        <v>8 - 64</v>
      </c>
      <c r="BK403" s="176">
        <f t="shared" si="54"/>
        <v>36</v>
      </c>
      <c r="BL403" s="176">
        <f t="shared" si="58"/>
        <v>8</v>
      </c>
      <c r="BM403" s="533"/>
      <c r="BN403" s="185">
        <v>375</v>
      </c>
      <c r="BO403" s="180">
        <v>6</v>
      </c>
      <c r="BP403" s="178">
        <f t="shared" si="55"/>
        <v>591</v>
      </c>
      <c r="BQ403" s="420" t="str">
        <f t="shared" si="56"/>
        <v>V</v>
      </c>
      <c r="BR403" s="185"/>
      <c r="BS403" s="212" t="s">
        <v>3967</v>
      </c>
    </row>
    <row r="404" spans="1:71" x14ac:dyDescent="0.2">
      <c r="A404" s="697">
        <v>402</v>
      </c>
      <c r="B404" s="286" t="s">
        <v>3573</v>
      </c>
      <c r="C404" s="286" t="s">
        <v>3574</v>
      </c>
      <c r="D404" s="258" t="s">
        <v>5497</v>
      </c>
      <c r="E404" s="736">
        <v>1</v>
      </c>
      <c r="F404" s="736">
        <v>2</v>
      </c>
      <c r="G404" s="737">
        <v>12</v>
      </c>
      <c r="H404" s="305" t="s">
        <v>3486</v>
      </c>
      <c r="I404" s="208" t="s">
        <v>3485</v>
      </c>
      <c r="J404" s="280" t="s">
        <v>5393</v>
      </c>
      <c r="K404" s="191" t="s">
        <v>5490</v>
      </c>
      <c r="L404" s="427" t="s">
        <v>5490</v>
      </c>
      <c r="M404" s="686">
        <v>14</v>
      </c>
      <c r="N404" s="685" t="s">
        <v>15710</v>
      </c>
      <c r="O404" s="686">
        <v>4300</v>
      </c>
      <c r="P404" s="191"/>
      <c r="Q404" s="191">
        <v>6</v>
      </c>
      <c r="R404" s="180"/>
      <c r="S404" s="191">
        <v>1</v>
      </c>
      <c r="T404" s="191">
        <v>1</v>
      </c>
      <c r="U404" s="179">
        <v>1</v>
      </c>
      <c r="V404" s="179">
        <v>1</v>
      </c>
      <c r="W404" s="742">
        <v>9</v>
      </c>
      <c r="X404" s="184"/>
      <c r="Y404" s="184">
        <v>12</v>
      </c>
      <c r="Z404" s="184"/>
      <c r="AA404" s="184"/>
      <c r="AB404" s="220"/>
      <c r="AC404" s="183" t="s">
        <v>3575</v>
      </c>
      <c r="AD404" s="191" t="s">
        <v>7471</v>
      </c>
      <c r="AE404" s="191" t="s">
        <v>4247</v>
      </c>
      <c r="AF404" s="177">
        <v>0</v>
      </c>
      <c r="AG404" s="177">
        <v>0</v>
      </c>
      <c r="AH404" s="177">
        <v>0</v>
      </c>
      <c r="AI404" s="177">
        <v>0</v>
      </c>
      <c r="AJ404" s="177">
        <v>0</v>
      </c>
      <c r="AK404" s="177">
        <v>0</v>
      </c>
      <c r="AL404" s="385">
        <v>8</v>
      </c>
      <c r="AM404" s="177">
        <v>0</v>
      </c>
      <c r="AN404" s="177">
        <v>0</v>
      </c>
      <c r="AO404" s="195">
        <v>0</v>
      </c>
      <c r="AP404" s="187"/>
      <c r="AQ404" s="187"/>
      <c r="AR404" s="187"/>
      <c r="AS404" s="187"/>
      <c r="AT404" s="187"/>
      <c r="AU404" s="187"/>
      <c r="AV404" s="187"/>
      <c r="AW404" s="187"/>
      <c r="AX404" s="187"/>
      <c r="AY404" s="187"/>
      <c r="AZ404" s="187"/>
      <c r="BA404" s="187"/>
      <c r="BB404" s="187"/>
      <c r="BC404" s="187"/>
      <c r="BD404" s="187"/>
      <c r="BE404" s="187"/>
      <c r="BF404" s="187"/>
      <c r="BG404" s="187"/>
      <c r="BH404" s="176">
        <f t="shared" si="57"/>
        <v>8</v>
      </c>
      <c r="BI404" s="176">
        <f t="shared" si="52"/>
        <v>12</v>
      </c>
      <c r="BJ404" s="182" t="str">
        <f t="shared" si="53"/>
        <v>8 - 64</v>
      </c>
      <c r="BK404" s="176">
        <f t="shared" si="54"/>
        <v>36</v>
      </c>
      <c r="BL404" s="176">
        <f t="shared" si="58"/>
        <v>8</v>
      </c>
      <c r="BM404" s="533"/>
      <c r="BN404" s="185">
        <v>375</v>
      </c>
      <c r="BO404" s="180">
        <v>6</v>
      </c>
      <c r="BP404" s="178">
        <f t="shared" si="55"/>
        <v>591</v>
      </c>
      <c r="BQ404" s="420" t="str">
        <f t="shared" si="56"/>
        <v>V</v>
      </c>
      <c r="BR404" s="185"/>
      <c r="BS404" s="213" t="s">
        <v>3967</v>
      </c>
    </row>
    <row r="405" spans="1:71" x14ac:dyDescent="0.2">
      <c r="A405" s="696">
        <v>403</v>
      </c>
      <c r="B405" s="286" t="s">
        <v>3577</v>
      </c>
      <c r="C405" s="286" t="s">
        <v>3577</v>
      </c>
      <c r="D405" s="258" t="s">
        <v>5497</v>
      </c>
      <c r="E405" s="736">
        <v>1099.9999999999995</v>
      </c>
      <c r="F405" s="736">
        <v>20</v>
      </c>
      <c r="G405" s="737">
        <v>200</v>
      </c>
      <c r="H405" s="305" t="s">
        <v>1289</v>
      </c>
      <c r="I405" s="208" t="s">
        <v>635</v>
      </c>
      <c r="J405" s="280" t="s">
        <v>4282</v>
      </c>
      <c r="K405" s="191" t="s">
        <v>3578</v>
      </c>
      <c r="L405" s="427" t="s">
        <v>3491</v>
      </c>
      <c r="M405" s="686">
        <v>6.5</v>
      </c>
      <c r="N405" s="685" t="s">
        <v>15715</v>
      </c>
      <c r="O405" s="686">
        <v>200</v>
      </c>
      <c r="P405" s="427" t="s">
        <v>15818</v>
      </c>
      <c r="Q405" s="191">
        <v>5</v>
      </c>
      <c r="R405" s="180"/>
      <c r="S405" s="189">
        <v>8</v>
      </c>
      <c r="T405" s="189">
        <v>10</v>
      </c>
      <c r="U405" s="189">
        <v>3</v>
      </c>
      <c r="V405" s="189">
        <v>12</v>
      </c>
      <c r="W405" s="742">
        <v>9</v>
      </c>
      <c r="X405" s="184"/>
      <c r="Y405" s="184"/>
      <c r="Z405" s="184"/>
      <c r="AA405" s="184"/>
      <c r="AB405" s="220"/>
      <c r="AC405" s="183" t="s">
        <v>1092</v>
      </c>
      <c r="AD405" s="191" t="s">
        <v>5476</v>
      </c>
      <c r="AE405" s="191" t="s">
        <v>4248</v>
      </c>
      <c r="AF405" s="177">
        <v>0</v>
      </c>
      <c r="AG405" s="177">
        <v>0</v>
      </c>
      <c r="AH405" s="177">
        <v>0</v>
      </c>
      <c r="AI405" s="177">
        <v>0</v>
      </c>
      <c r="AJ405" s="177">
        <v>0</v>
      </c>
      <c r="AK405" s="177">
        <v>0</v>
      </c>
      <c r="AL405" s="383">
        <v>1</v>
      </c>
      <c r="AM405" s="177">
        <v>0</v>
      </c>
      <c r="AN405" s="177">
        <v>0</v>
      </c>
      <c r="AO405" s="182">
        <v>1</v>
      </c>
      <c r="AP405" s="180"/>
      <c r="AQ405" s="180"/>
      <c r="AR405" s="180"/>
      <c r="AS405" s="180"/>
      <c r="AT405" s="180"/>
      <c r="AU405" s="180"/>
      <c r="AV405" s="180"/>
      <c r="AW405" s="180"/>
      <c r="AX405" s="180"/>
      <c r="AY405" s="180"/>
      <c r="AZ405" s="180"/>
      <c r="BA405" s="180"/>
      <c r="BB405" s="180"/>
      <c r="BC405" s="180"/>
      <c r="BD405" s="180"/>
      <c r="BE405" s="180"/>
      <c r="BF405" s="180"/>
      <c r="BG405" s="180"/>
      <c r="BH405" s="176">
        <f t="shared" si="57"/>
        <v>1.125</v>
      </c>
      <c r="BI405" s="176">
        <f t="shared" si="52"/>
        <v>18</v>
      </c>
      <c r="BJ405" s="182" t="str">
        <f t="shared" si="53"/>
        <v>2 - 9</v>
      </c>
      <c r="BK405" s="176">
        <f t="shared" si="54"/>
        <v>6</v>
      </c>
      <c r="BL405" s="176">
        <f t="shared" si="58"/>
        <v>1</v>
      </c>
      <c r="BM405" s="533"/>
      <c r="BN405" s="185">
        <v>20</v>
      </c>
      <c r="BO405" s="180">
        <v>2</v>
      </c>
      <c r="BP405" s="178">
        <f t="shared" si="55"/>
        <v>32</v>
      </c>
      <c r="BQ405" s="420" t="str">
        <f t="shared" si="56"/>
        <v>I</v>
      </c>
      <c r="BR405" s="185">
        <v>35</v>
      </c>
      <c r="BS405" s="212" t="s">
        <v>3967</v>
      </c>
    </row>
    <row r="406" spans="1:71" x14ac:dyDescent="0.2">
      <c r="A406" s="696">
        <v>404</v>
      </c>
      <c r="B406" s="286" t="s">
        <v>3577</v>
      </c>
      <c r="C406" s="286" t="s">
        <v>961</v>
      </c>
      <c r="D406" s="258" t="s">
        <v>5497</v>
      </c>
      <c r="E406" s="736">
        <v>100</v>
      </c>
      <c r="F406" s="736">
        <v>20</v>
      </c>
      <c r="G406" s="737">
        <v>200</v>
      </c>
      <c r="H406" s="305" t="s">
        <v>1289</v>
      </c>
      <c r="I406" s="208" t="s">
        <v>635</v>
      </c>
      <c r="J406" s="280" t="s">
        <v>4282</v>
      </c>
      <c r="K406" s="191" t="s">
        <v>3578</v>
      </c>
      <c r="L406" s="427" t="s">
        <v>3491</v>
      </c>
      <c r="M406" s="686">
        <v>6.5</v>
      </c>
      <c r="N406" s="685" t="s">
        <v>15715</v>
      </c>
      <c r="O406" s="686">
        <v>200</v>
      </c>
      <c r="P406" s="427" t="s">
        <v>15818</v>
      </c>
      <c r="Q406" s="191">
        <v>5</v>
      </c>
      <c r="R406" s="180"/>
      <c r="S406" s="189">
        <v>8</v>
      </c>
      <c r="T406" s="189">
        <v>10</v>
      </c>
      <c r="U406" s="189">
        <v>3</v>
      </c>
      <c r="V406" s="189">
        <v>12</v>
      </c>
      <c r="W406" s="742">
        <v>9</v>
      </c>
      <c r="X406" s="184"/>
      <c r="Y406" s="184"/>
      <c r="Z406" s="184"/>
      <c r="AA406" s="184"/>
      <c r="AB406" s="220"/>
      <c r="AC406" s="183" t="s">
        <v>1092</v>
      </c>
      <c r="AD406" s="191" t="s">
        <v>5476</v>
      </c>
      <c r="AE406" s="191" t="s">
        <v>4248</v>
      </c>
      <c r="AF406" s="177">
        <v>0</v>
      </c>
      <c r="AG406" s="177">
        <v>0</v>
      </c>
      <c r="AH406" s="177">
        <v>0</v>
      </c>
      <c r="AI406" s="177">
        <v>0</v>
      </c>
      <c r="AJ406" s="177">
        <v>0</v>
      </c>
      <c r="AK406" s="177">
        <v>0</v>
      </c>
      <c r="AL406" s="383">
        <v>0</v>
      </c>
      <c r="AM406" s="177">
        <v>0</v>
      </c>
      <c r="AN406" s="177">
        <v>0</v>
      </c>
      <c r="AO406" s="195">
        <v>9</v>
      </c>
      <c r="AP406" s="187"/>
      <c r="AQ406" s="187"/>
      <c r="AR406" s="187"/>
      <c r="AS406" s="187"/>
      <c r="AT406" s="187"/>
      <c r="AU406" s="187"/>
      <c r="AV406" s="187"/>
      <c r="AW406" s="187"/>
      <c r="AX406" s="187"/>
      <c r="AY406" s="187"/>
      <c r="AZ406" s="187"/>
      <c r="BA406" s="187"/>
      <c r="BB406" s="187"/>
      <c r="BC406" s="187"/>
      <c r="BD406" s="187"/>
      <c r="BE406" s="187"/>
      <c r="BF406" s="187"/>
      <c r="BG406" s="187"/>
      <c r="BH406" s="176">
        <f t="shared" si="57"/>
        <v>1.125</v>
      </c>
      <c r="BI406" s="176">
        <f t="shared" si="52"/>
        <v>18</v>
      </c>
      <c r="BJ406" s="182">
        <f t="shared" si="53"/>
        <v>9</v>
      </c>
      <c r="BK406" s="176">
        <f t="shared" si="54"/>
        <v>9</v>
      </c>
      <c r="BL406" s="176">
        <f t="shared" si="58"/>
        <v>3</v>
      </c>
      <c r="BM406" s="533">
        <v>1.125</v>
      </c>
      <c r="BN406" s="187">
        <v>20</v>
      </c>
      <c r="BO406" s="187">
        <v>2</v>
      </c>
      <c r="BP406" s="178">
        <f t="shared" si="55"/>
        <v>38</v>
      </c>
      <c r="BQ406" s="420" t="str">
        <f t="shared" si="56"/>
        <v>I</v>
      </c>
      <c r="BR406" s="185"/>
      <c r="BS406" s="464" t="s">
        <v>9598</v>
      </c>
    </row>
    <row r="407" spans="1:71" x14ac:dyDescent="0.2">
      <c r="A407" s="697">
        <v>405</v>
      </c>
      <c r="B407" s="286" t="s">
        <v>3577</v>
      </c>
      <c r="C407" s="286" t="s">
        <v>3506</v>
      </c>
      <c r="D407" s="258" t="s">
        <v>5497</v>
      </c>
      <c r="E407" s="736">
        <v>50</v>
      </c>
      <c r="F407" s="736">
        <v>20</v>
      </c>
      <c r="G407" s="737">
        <v>200</v>
      </c>
      <c r="H407" s="305" t="s">
        <v>1289</v>
      </c>
      <c r="I407" s="208" t="s">
        <v>635</v>
      </c>
      <c r="J407" s="280" t="s">
        <v>4282</v>
      </c>
      <c r="K407" s="191" t="s">
        <v>3578</v>
      </c>
      <c r="L407" s="427" t="s">
        <v>3491</v>
      </c>
      <c r="M407" s="686">
        <v>6.5</v>
      </c>
      <c r="N407" s="685" t="s">
        <v>15715</v>
      </c>
      <c r="O407" s="686">
        <v>200</v>
      </c>
      <c r="P407" s="427" t="s">
        <v>15818</v>
      </c>
      <c r="Q407" s="191">
        <v>5</v>
      </c>
      <c r="R407" s="180"/>
      <c r="S407" s="189">
        <v>8</v>
      </c>
      <c r="T407" s="189">
        <v>10</v>
      </c>
      <c r="U407" s="189">
        <v>3</v>
      </c>
      <c r="V407" s="189">
        <v>12</v>
      </c>
      <c r="W407" s="742">
        <v>9</v>
      </c>
      <c r="X407" s="184"/>
      <c r="Y407" s="184"/>
      <c r="Z407" s="184"/>
      <c r="AA407" s="184"/>
      <c r="AB407" s="220"/>
      <c r="AC407" s="183" t="s">
        <v>1092</v>
      </c>
      <c r="AD407" s="191" t="s">
        <v>5476</v>
      </c>
      <c r="AE407" s="191" t="s">
        <v>4248</v>
      </c>
      <c r="AF407" s="177">
        <v>0</v>
      </c>
      <c r="AG407" s="177">
        <v>0</v>
      </c>
      <c r="AH407" s="177">
        <v>0</v>
      </c>
      <c r="AI407" s="177">
        <v>0</v>
      </c>
      <c r="AJ407" s="177">
        <v>0</v>
      </c>
      <c r="AK407" s="177">
        <v>0</v>
      </c>
      <c r="AL407" s="383">
        <v>0</v>
      </c>
      <c r="AM407" s="177">
        <v>0</v>
      </c>
      <c r="AN407" s="177">
        <v>0</v>
      </c>
      <c r="AO407" s="195">
        <v>9</v>
      </c>
      <c r="AP407" s="187"/>
      <c r="AQ407" s="187"/>
      <c r="AR407" s="187"/>
      <c r="AS407" s="187"/>
      <c r="AT407" s="187"/>
      <c r="AU407" s="187"/>
      <c r="AV407" s="187"/>
      <c r="AW407" s="187"/>
      <c r="AX407" s="187"/>
      <c r="AY407" s="187"/>
      <c r="AZ407" s="187"/>
      <c r="BA407" s="187"/>
      <c r="BB407" s="187"/>
      <c r="BC407" s="187"/>
      <c r="BD407" s="187"/>
      <c r="BE407" s="187"/>
      <c r="BF407" s="187"/>
      <c r="BG407" s="187"/>
      <c r="BH407" s="176">
        <f t="shared" si="57"/>
        <v>1.125</v>
      </c>
      <c r="BI407" s="176">
        <f t="shared" si="52"/>
        <v>18</v>
      </c>
      <c r="BJ407" s="182">
        <f t="shared" si="53"/>
        <v>9</v>
      </c>
      <c r="BK407" s="176">
        <f t="shared" si="54"/>
        <v>9</v>
      </c>
      <c r="BL407" s="176">
        <f t="shared" si="58"/>
        <v>3</v>
      </c>
      <c r="BM407" s="533">
        <v>1.125</v>
      </c>
      <c r="BN407" s="187">
        <v>20</v>
      </c>
      <c r="BO407" s="187">
        <v>2</v>
      </c>
      <c r="BP407" s="178">
        <f t="shared" si="55"/>
        <v>38</v>
      </c>
      <c r="BQ407" s="420" t="str">
        <f t="shared" si="56"/>
        <v>I</v>
      </c>
      <c r="BR407" s="185"/>
      <c r="BS407" s="464" t="s">
        <v>9598</v>
      </c>
    </row>
    <row r="408" spans="1:71" ht="25.5" x14ac:dyDescent="0.2">
      <c r="A408" s="696">
        <v>406</v>
      </c>
      <c r="B408" s="286" t="s">
        <v>3577</v>
      </c>
      <c r="C408" s="286" t="s">
        <v>439</v>
      </c>
      <c r="D408" s="258" t="s">
        <v>5497</v>
      </c>
      <c r="E408" s="736">
        <v>8</v>
      </c>
      <c r="F408" s="736">
        <v>20</v>
      </c>
      <c r="G408" s="737">
        <v>200</v>
      </c>
      <c r="H408" s="305" t="s">
        <v>1289</v>
      </c>
      <c r="I408" s="208" t="s">
        <v>635</v>
      </c>
      <c r="J408" s="280" t="s">
        <v>3406</v>
      </c>
      <c r="K408" s="191" t="s">
        <v>3578</v>
      </c>
      <c r="L408" s="427" t="s">
        <v>3491</v>
      </c>
      <c r="M408" s="686">
        <v>6.5</v>
      </c>
      <c r="N408" s="685" t="s">
        <v>15715</v>
      </c>
      <c r="O408" s="686">
        <v>200</v>
      </c>
      <c r="P408" s="427" t="s">
        <v>15818</v>
      </c>
      <c r="Q408" s="191">
        <v>3</v>
      </c>
      <c r="R408" s="180"/>
      <c r="S408" s="189">
        <v>8</v>
      </c>
      <c r="T408" s="189">
        <v>10</v>
      </c>
      <c r="U408" s="189">
        <v>3</v>
      </c>
      <c r="V408" s="189">
        <v>12</v>
      </c>
      <c r="W408" s="742">
        <v>9</v>
      </c>
      <c r="X408" s="184"/>
      <c r="Y408" s="184"/>
      <c r="Z408" s="184"/>
      <c r="AA408" s="184"/>
      <c r="AB408" s="220"/>
      <c r="AC408" s="419" t="s">
        <v>7062</v>
      </c>
      <c r="AD408" s="191" t="s">
        <v>5476</v>
      </c>
      <c r="AE408" s="191" t="s">
        <v>4248</v>
      </c>
      <c r="AF408" s="177">
        <v>0</v>
      </c>
      <c r="AG408" s="177">
        <v>0</v>
      </c>
      <c r="AH408" s="177">
        <v>0</v>
      </c>
      <c r="AI408" s="177">
        <v>0</v>
      </c>
      <c r="AJ408" s="177">
        <v>0</v>
      </c>
      <c r="AK408" s="177">
        <v>0</v>
      </c>
      <c r="AL408" s="383">
        <v>0</v>
      </c>
      <c r="AM408" s="177">
        <v>0</v>
      </c>
      <c r="AN408" s="177">
        <v>0</v>
      </c>
      <c r="AO408" s="195">
        <v>16</v>
      </c>
      <c r="AP408" s="187"/>
      <c r="AQ408" s="187"/>
      <c r="AR408" s="187"/>
      <c r="AS408" s="187"/>
      <c r="AT408" s="187"/>
      <c r="AU408" s="187"/>
      <c r="AV408" s="187"/>
      <c r="AW408" s="187"/>
      <c r="AX408" s="187"/>
      <c r="AY408" s="187"/>
      <c r="AZ408" s="187"/>
      <c r="BA408" s="187"/>
      <c r="BB408" s="187"/>
      <c r="BC408" s="187"/>
      <c r="BD408" s="187"/>
      <c r="BE408" s="187"/>
      <c r="BF408" s="187"/>
      <c r="BG408" s="187"/>
      <c r="BH408" s="176">
        <f t="shared" si="57"/>
        <v>3</v>
      </c>
      <c r="BI408" s="176">
        <f t="shared" si="52"/>
        <v>16</v>
      </c>
      <c r="BJ408" s="182">
        <f t="shared" si="53"/>
        <v>16</v>
      </c>
      <c r="BK408" s="176">
        <f t="shared" si="54"/>
        <v>16</v>
      </c>
      <c r="BL408" s="176">
        <f t="shared" si="58"/>
        <v>4</v>
      </c>
      <c r="BM408" s="533">
        <v>3</v>
      </c>
      <c r="BN408" s="187">
        <v>50</v>
      </c>
      <c r="BO408" s="187">
        <v>3</v>
      </c>
      <c r="BP408" s="178">
        <f t="shared" si="55"/>
        <v>98</v>
      </c>
      <c r="BQ408" s="420" t="str">
        <f t="shared" si="56"/>
        <v>II</v>
      </c>
      <c r="BR408" s="185">
        <v>65</v>
      </c>
      <c r="BS408" s="475" t="s">
        <v>9582</v>
      </c>
    </row>
    <row r="409" spans="1:71" ht="25.5" x14ac:dyDescent="0.2">
      <c r="A409" s="697">
        <v>407</v>
      </c>
      <c r="B409" s="286" t="s">
        <v>3577</v>
      </c>
      <c r="C409" s="286" t="s">
        <v>965</v>
      </c>
      <c r="D409" s="258" t="s">
        <v>5497</v>
      </c>
      <c r="E409" s="736">
        <v>63</v>
      </c>
      <c r="F409" s="736">
        <v>20</v>
      </c>
      <c r="G409" s="737">
        <v>200</v>
      </c>
      <c r="H409" s="305" t="s">
        <v>1289</v>
      </c>
      <c r="I409" s="208" t="s">
        <v>635</v>
      </c>
      <c r="J409" s="280" t="s">
        <v>3406</v>
      </c>
      <c r="K409" s="191" t="s">
        <v>3578</v>
      </c>
      <c r="L409" s="427" t="s">
        <v>3491</v>
      </c>
      <c r="M409" s="686">
        <v>6.5</v>
      </c>
      <c r="N409" s="685" t="s">
        <v>15715</v>
      </c>
      <c r="O409" s="686">
        <v>200</v>
      </c>
      <c r="P409" s="427" t="s">
        <v>15818</v>
      </c>
      <c r="Q409" s="191">
        <v>3</v>
      </c>
      <c r="R409" s="180"/>
      <c r="S409" s="189">
        <v>8</v>
      </c>
      <c r="T409" s="189">
        <v>10</v>
      </c>
      <c r="U409" s="189">
        <v>3</v>
      </c>
      <c r="V409" s="189">
        <v>12</v>
      </c>
      <c r="W409" s="742">
        <v>9</v>
      </c>
      <c r="X409" s="184"/>
      <c r="Y409" s="184"/>
      <c r="Z409" s="184"/>
      <c r="AA409" s="184"/>
      <c r="AB409" s="220"/>
      <c r="AC409" s="419" t="s">
        <v>7062</v>
      </c>
      <c r="AD409" s="191" t="s">
        <v>5476</v>
      </c>
      <c r="AE409" s="191" t="s">
        <v>4248</v>
      </c>
      <c r="AF409" s="177">
        <v>0</v>
      </c>
      <c r="AG409" s="177">
        <v>0</v>
      </c>
      <c r="AH409" s="177">
        <v>0</v>
      </c>
      <c r="AI409" s="177">
        <v>0</v>
      </c>
      <c r="AJ409" s="177">
        <v>0</v>
      </c>
      <c r="AK409" s="177">
        <v>0</v>
      </c>
      <c r="AL409" s="383">
        <v>0</v>
      </c>
      <c r="AM409" s="177">
        <v>0</v>
      </c>
      <c r="AN409" s="177">
        <v>0</v>
      </c>
      <c r="AO409" s="195">
        <v>16</v>
      </c>
      <c r="AP409" s="187"/>
      <c r="AQ409" s="187"/>
      <c r="AR409" s="187"/>
      <c r="AS409" s="187"/>
      <c r="AT409" s="187"/>
      <c r="AU409" s="187"/>
      <c r="AV409" s="187"/>
      <c r="AW409" s="187"/>
      <c r="AX409" s="187"/>
      <c r="AY409" s="187"/>
      <c r="AZ409" s="187"/>
      <c r="BA409" s="187"/>
      <c r="BB409" s="187"/>
      <c r="BC409" s="187"/>
      <c r="BD409" s="187"/>
      <c r="BE409" s="187"/>
      <c r="BF409" s="187"/>
      <c r="BG409" s="187"/>
      <c r="BH409" s="176">
        <f t="shared" si="57"/>
        <v>3</v>
      </c>
      <c r="BI409" s="176">
        <f t="shared" si="52"/>
        <v>16</v>
      </c>
      <c r="BJ409" s="182">
        <f t="shared" si="53"/>
        <v>16</v>
      </c>
      <c r="BK409" s="176">
        <f t="shared" si="54"/>
        <v>16</v>
      </c>
      <c r="BL409" s="176">
        <f t="shared" si="58"/>
        <v>4</v>
      </c>
      <c r="BM409" s="533">
        <v>3</v>
      </c>
      <c r="BN409" s="187">
        <v>50</v>
      </c>
      <c r="BO409" s="187">
        <v>3</v>
      </c>
      <c r="BP409" s="178">
        <f t="shared" si="55"/>
        <v>98</v>
      </c>
      <c r="BQ409" s="420" t="str">
        <f t="shared" si="56"/>
        <v>II</v>
      </c>
      <c r="BR409" s="185">
        <v>65</v>
      </c>
      <c r="BS409" s="475" t="s">
        <v>9582</v>
      </c>
    </row>
    <row r="410" spans="1:71" ht="25.5" x14ac:dyDescent="0.2">
      <c r="A410" s="696">
        <v>408</v>
      </c>
      <c r="B410" s="286" t="s">
        <v>3577</v>
      </c>
      <c r="C410" s="286" t="s">
        <v>1091</v>
      </c>
      <c r="D410" s="258" t="s">
        <v>5497</v>
      </c>
      <c r="E410" s="736">
        <v>5</v>
      </c>
      <c r="F410" s="736">
        <v>20</v>
      </c>
      <c r="G410" s="737">
        <v>200</v>
      </c>
      <c r="H410" s="305" t="s">
        <v>1289</v>
      </c>
      <c r="I410" s="208" t="s">
        <v>635</v>
      </c>
      <c r="J410" s="280" t="s">
        <v>3407</v>
      </c>
      <c r="K410" s="191" t="s">
        <v>3578</v>
      </c>
      <c r="L410" s="427" t="s">
        <v>3491</v>
      </c>
      <c r="M410" s="686">
        <v>7</v>
      </c>
      <c r="N410" s="685" t="s">
        <v>15715</v>
      </c>
      <c r="O410" s="686">
        <v>250</v>
      </c>
      <c r="P410" s="427" t="s">
        <v>15818</v>
      </c>
      <c r="Q410" s="191">
        <v>2</v>
      </c>
      <c r="R410" s="180"/>
      <c r="S410" s="189">
        <v>8</v>
      </c>
      <c r="T410" s="189">
        <v>10</v>
      </c>
      <c r="U410" s="189">
        <v>3</v>
      </c>
      <c r="V410" s="189">
        <v>12</v>
      </c>
      <c r="W410" s="742">
        <v>9</v>
      </c>
      <c r="X410" s="184"/>
      <c r="Y410" s="184"/>
      <c r="Z410" s="184"/>
      <c r="AA410" s="184"/>
      <c r="AB410" s="220"/>
      <c r="AC410" s="419" t="s">
        <v>7063</v>
      </c>
      <c r="AD410" s="191" t="s">
        <v>5476</v>
      </c>
      <c r="AE410" s="191" t="s">
        <v>4248</v>
      </c>
      <c r="AF410" s="177">
        <v>0</v>
      </c>
      <c r="AG410" s="177">
        <v>0</v>
      </c>
      <c r="AH410" s="177">
        <v>0</v>
      </c>
      <c r="AI410" s="177">
        <v>0</v>
      </c>
      <c r="AJ410" s="177">
        <v>0</v>
      </c>
      <c r="AK410" s="177">
        <v>0</v>
      </c>
      <c r="AL410" s="383">
        <v>0</v>
      </c>
      <c r="AM410" s="177">
        <v>0</v>
      </c>
      <c r="AN410" s="177">
        <v>0</v>
      </c>
      <c r="AO410" s="195">
        <v>22</v>
      </c>
      <c r="AP410" s="187"/>
      <c r="AQ410" s="187"/>
      <c r="AR410" s="187"/>
      <c r="AS410" s="187"/>
      <c r="AT410" s="187"/>
      <c r="AU410" s="187"/>
      <c r="AV410" s="187"/>
      <c r="AW410" s="187"/>
      <c r="AX410" s="187"/>
      <c r="AY410" s="187"/>
      <c r="AZ410" s="187"/>
      <c r="BA410" s="187"/>
      <c r="BB410" s="187"/>
      <c r="BC410" s="187"/>
      <c r="BD410" s="187"/>
      <c r="BE410" s="187"/>
      <c r="BF410" s="187"/>
      <c r="BG410" s="187"/>
      <c r="BH410" s="176">
        <f t="shared" si="57"/>
        <v>4</v>
      </c>
      <c r="BI410" s="176">
        <f t="shared" si="52"/>
        <v>15</v>
      </c>
      <c r="BJ410" s="182">
        <f t="shared" si="53"/>
        <v>22</v>
      </c>
      <c r="BK410" s="176">
        <f t="shared" si="54"/>
        <v>22</v>
      </c>
      <c r="BL410" s="176">
        <f t="shared" si="58"/>
        <v>5</v>
      </c>
      <c r="BM410" s="533">
        <v>4</v>
      </c>
      <c r="BN410" s="187">
        <v>150</v>
      </c>
      <c r="BO410" s="187">
        <v>5</v>
      </c>
      <c r="BP410" s="178">
        <f t="shared" si="55"/>
        <v>260</v>
      </c>
      <c r="BQ410" s="420" t="str">
        <f t="shared" si="56"/>
        <v>III</v>
      </c>
      <c r="BR410" s="185">
        <v>120</v>
      </c>
      <c r="BS410" s="475" t="s">
        <v>9578</v>
      </c>
    </row>
    <row r="411" spans="1:71" ht="25.5" x14ac:dyDescent="0.2">
      <c r="A411" s="696">
        <v>409</v>
      </c>
      <c r="B411" s="286" t="s">
        <v>3577</v>
      </c>
      <c r="C411" s="286" t="s">
        <v>1914</v>
      </c>
      <c r="D411" s="258" t="s">
        <v>5497</v>
      </c>
      <c r="E411" s="736">
        <v>25</v>
      </c>
      <c r="F411" s="736">
        <v>20</v>
      </c>
      <c r="G411" s="737">
        <v>200</v>
      </c>
      <c r="H411" s="305" t="s">
        <v>1289</v>
      </c>
      <c r="I411" s="208" t="s">
        <v>635</v>
      </c>
      <c r="J411" s="280" t="s">
        <v>4282</v>
      </c>
      <c r="K411" s="191" t="s">
        <v>3578</v>
      </c>
      <c r="L411" s="427" t="s">
        <v>3491</v>
      </c>
      <c r="M411" s="686">
        <v>6.5</v>
      </c>
      <c r="N411" s="685" t="s">
        <v>15715</v>
      </c>
      <c r="O411" s="686">
        <v>200</v>
      </c>
      <c r="P411" s="427" t="s">
        <v>15818</v>
      </c>
      <c r="Q411" s="191">
        <v>5</v>
      </c>
      <c r="R411" s="180"/>
      <c r="S411" s="189">
        <v>8</v>
      </c>
      <c r="T411" s="189">
        <v>10</v>
      </c>
      <c r="U411" s="189">
        <v>3</v>
      </c>
      <c r="V411" s="189">
        <v>12</v>
      </c>
      <c r="W411" s="742">
        <v>9</v>
      </c>
      <c r="X411" s="184"/>
      <c r="Y411" s="184"/>
      <c r="Z411" s="184"/>
      <c r="AA411" s="184"/>
      <c r="AB411" s="220"/>
      <c r="AC411" s="183" t="s">
        <v>437</v>
      </c>
      <c r="AD411" s="191" t="s">
        <v>5476</v>
      </c>
      <c r="AE411" s="191" t="s">
        <v>4248</v>
      </c>
      <c r="AF411" s="177">
        <v>0</v>
      </c>
      <c r="AG411" s="177">
        <v>0</v>
      </c>
      <c r="AH411" s="177">
        <v>0</v>
      </c>
      <c r="AI411" s="177">
        <v>0</v>
      </c>
      <c r="AJ411" s="177">
        <v>0</v>
      </c>
      <c r="AK411" s="177">
        <v>0</v>
      </c>
      <c r="AL411" s="383">
        <v>1</v>
      </c>
      <c r="AM411" s="177">
        <v>0</v>
      </c>
      <c r="AN411" s="177">
        <v>0</v>
      </c>
      <c r="AO411" s="182">
        <v>1</v>
      </c>
      <c r="AP411" s="180">
        <v>1</v>
      </c>
      <c r="AQ411" s="180"/>
      <c r="AR411" s="180"/>
      <c r="AS411" s="180"/>
      <c r="AT411" s="180"/>
      <c r="AU411" s="180"/>
      <c r="AV411" s="180"/>
      <c r="AW411" s="180"/>
      <c r="AX411" s="180"/>
      <c r="AY411" s="180"/>
      <c r="AZ411" s="180">
        <v>7</v>
      </c>
      <c r="BA411" s="180"/>
      <c r="BB411" s="180"/>
      <c r="BC411" s="180"/>
      <c r="BD411" s="180"/>
      <c r="BE411" s="180"/>
      <c r="BF411" s="180"/>
      <c r="BG411" s="180"/>
      <c r="BH411" s="176" t="str">
        <f t="shared" si="57"/>
        <v>class level</v>
      </c>
      <c r="BI411" s="176">
        <f t="shared" si="52"/>
        <v>15</v>
      </c>
      <c r="BJ411" s="182" t="str">
        <f t="shared" si="53"/>
        <v>8 - 33</v>
      </c>
      <c r="BK411" s="176">
        <f t="shared" si="54"/>
        <v>21</v>
      </c>
      <c r="BL411" s="176">
        <f t="shared" si="58"/>
        <v>7</v>
      </c>
      <c r="BM411" s="533"/>
      <c r="BN411" s="185">
        <v>85</v>
      </c>
      <c r="BO411" s="180">
        <v>4</v>
      </c>
      <c r="BP411" s="178">
        <f t="shared" si="55"/>
        <v>169</v>
      </c>
      <c r="BQ411" s="420" t="str">
        <f t="shared" si="56"/>
        <v>III</v>
      </c>
      <c r="BR411" s="185">
        <v>35</v>
      </c>
      <c r="BS411" s="464" t="s">
        <v>9610</v>
      </c>
    </row>
    <row r="412" spans="1:71" ht="25.5" x14ac:dyDescent="0.2">
      <c r="A412" s="697">
        <v>410</v>
      </c>
      <c r="B412" s="286" t="s">
        <v>3577</v>
      </c>
      <c r="C412" s="286" t="s">
        <v>1915</v>
      </c>
      <c r="D412" s="258" t="s">
        <v>5497</v>
      </c>
      <c r="E412" s="736">
        <v>25</v>
      </c>
      <c r="F412" s="736">
        <v>20</v>
      </c>
      <c r="G412" s="737">
        <v>200</v>
      </c>
      <c r="H412" s="305" t="s">
        <v>1289</v>
      </c>
      <c r="I412" s="208" t="s">
        <v>635</v>
      </c>
      <c r="J412" s="280" t="s">
        <v>4282</v>
      </c>
      <c r="K412" s="191" t="s">
        <v>3578</v>
      </c>
      <c r="L412" s="427" t="s">
        <v>3491</v>
      </c>
      <c r="M412" s="686">
        <v>6.5</v>
      </c>
      <c r="N412" s="685" t="s">
        <v>15715</v>
      </c>
      <c r="O412" s="686">
        <v>200</v>
      </c>
      <c r="P412" s="427" t="s">
        <v>15818</v>
      </c>
      <c r="Q412" s="191">
        <v>5</v>
      </c>
      <c r="R412" s="180"/>
      <c r="S412" s="189">
        <v>8</v>
      </c>
      <c r="T412" s="189">
        <v>10</v>
      </c>
      <c r="U412" s="189">
        <v>3</v>
      </c>
      <c r="V412" s="189">
        <v>12</v>
      </c>
      <c r="W412" s="742">
        <v>9</v>
      </c>
      <c r="X412" s="184"/>
      <c r="Y412" s="184"/>
      <c r="Z412" s="184"/>
      <c r="AA412" s="184"/>
      <c r="AB412" s="220"/>
      <c r="AC412" s="183" t="s">
        <v>438</v>
      </c>
      <c r="AD412" s="191" t="s">
        <v>5476</v>
      </c>
      <c r="AE412" s="191" t="s">
        <v>4248</v>
      </c>
      <c r="AF412" s="177">
        <v>0</v>
      </c>
      <c r="AG412" s="177">
        <v>0</v>
      </c>
      <c r="AH412" s="177">
        <v>0</v>
      </c>
      <c r="AI412" s="177">
        <v>0</v>
      </c>
      <c r="AJ412" s="177">
        <v>0</v>
      </c>
      <c r="AK412" s="177">
        <v>0</v>
      </c>
      <c r="AL412" s="383">
        <v>1</v>
      </c>
      <c r="AM412" s="177">
        <v>0</v>
      </c>
      <c r="AN412" s="177">
        <v>0</v>
      </c>
      <c r="AO412" s="182">
        <v>1</v>
      </c>
      <c r="AP412" s="180">
        <v>1</v>
      </c>
      <c r="AQ412" s="180"/>
      <c r="AR412" s="180"/>
      <c r="AS412" s="180"/>
      <c r="AT412" s="180"/>
      <c r="AU412" s="180"/>
      <c r="AV412" s="180"/>
      <c r="AW412" s="180"/>
      <c r="AX412" s="180"/>
      <c r="AY412" s="180"/>
      <c r="AZ412" s="180">
        <v>7</v>
      </c>
      <c r="BA412" s="180"/>
      <c r="BB412" s="180"/>
      <c r="BC412" s="180"/>
      <c r="BD412" s="180"/>
      <c r="BE412" s="180"/>
      <c r="BF412" s="180"/>
      <c r="BG412" s="180">
        <v>4</v>
      </c>
      <c r="BH412" s="176" t="str">
        <f t="shared" si="57"/>
        <v>class level</v>
      </c>
      <c r="BI412" s="176">
        <f t="shared" si="52"/>
        <v>15</v>
      </c>
      <c r="BJ412" s="182" t="str">
        <f t="shared" si="53"/>
        <v>8 - 33</v>
      </c>
      <c r="BK412" s="176">
        <f t="shared" si="54"/>
        <v>21</v>
      </c>
      <c r="BL412" s="176">
        <f t="shared" si="58"/>
        <v>7</v>
      </c>
      <c r="BM412" s="533"/>
      <c r="BN412" s="185">
        <v>85</v>
      </c>
      <c r="BO412" s="180">
        <v>4</v>
      </c>
      <c r="BP412" s="178">
        <f t="shared" si="55"/>
        <v>169</v>
      </c>
      <c r="BQ412" s="420" t="str">
        <f t="shared" si="56"/>
        <v>III</v>
      </c>
      <c r="BR412" s="185">
        <v>35</v>
      </c>
      <c r="BS412" s="464" t="s">
        <v>9610</v>
      </c>
    </row>
    <row r="413" spans="1:71" x14ac:dyDescent="0.2">
      <c r="A413" s="696">
        <v>411</v>
      </c>
      <c r="B413" s="286" t="s">
        <v>3577</v>
      </c>
      <c r="C413" s="286" t="s">
        <v>3480</v>
      </c>
      <c r="D413" s="258" t="s">
        <v>5497</v>
      </c>
      <c r="E413" s="736">
        <v>21</v>
      </c>
      <c r="F413" s="736">
        <v>2</v>
      </c>
      <c r="G413" s="737">
        <v>8</v>
      </c>
      <c r="H413" s="305" t="s">
        <v>795</v>
      </c>
      <c r="I413" s="207" t="s">
        <v>2342</v>
      </c>
      <c r="J413" s="279" t="s">
        <v>6036</v>
      </c>
      <c r="K413" s="179" t="s">
        <v>5675</v>
      </c>
      <c r="L413" s="427" t="s">
        <v>5490</v>
      </c>
      <c r="M413" s="684">
        <v>6.5</v>
      </c>
      <c r="N413" s="684" t="s">
        <v>15715</v>
      </c>
      <c r="O413" s="684">
        <v>600</v>
      </c>
      <c r="P413" s="427" t="s">
        <v>2344</v>
      </c>
      <c r="Q413" s="179">
        <v>6</v>
      </c>
      <c r="R413" s="180"/>
      <c r="S413" s="190">
        <v>5</v>
      </c>
      <c r="T413" s="190">
        <v>10</v>
      </c>
      <c r="U413" s="190">
        <v>2</v>
      </c>
      <c r="V413" s="190">
        <v>12</v>
      </c>
      <c r="W413" s="742">
        <v>12</v>
      </c>
      <c r="X413" s="184"/>
      <c r="Y413" s="184"/>
      <c r="Z413" s="184"/>
      <c r="AA413" s="184"/>
      <c r="AB413" s="220"/>
      <c r="AC413" s="183" t="s">
        <v>5473</v>
      </c>
      <c r="AD413" s="179" t="s">
        <v>7471</v>
      </c>
      <c r="AE413" s="179" t="s">
        <v>4247</v>
      </c>
      <c r="AF413" s="177">
        <v>0</v>
      </c>
      <c r="AG413" s="177">
        <v>0</v>
      </c>
      <c r="AH413" s="177">
        <v>0</v>
      </c>
      <c r="AI413" s="177">
        <v>0</v>
      </c>
      <c r="AJ413" s="177">
        <v>0</v>
      </c>
      <c r="AK413" s="177">
        <v>0</v>
      </c>
      <c r="AL413" s="383">
        <v>5</v>
      </c>
      <c r="AM413" s="177">
        <v>0</v>
      </c>
      <c r="AN413" s="177">
        <v>0</v>
      </c>
      <c r="AO413" s="182">
        <v>0</v>
      </c>
      <c r="AP413" s="180"/>
      <c r="AQ413" s="180"/>
      <c r="AR413" s="180"/>
      <c r="AS413" s="180"/>
      <c r="AT413" s="180"/>
      <c r="AU413" s="180"/>
      <c r="AV413" s="180"/>
      <c r="AW413" s="180"/>
      <c r="AX413" s="180"/>
      <c r="AY413" s="180"/>
      <c r="AZ413" s="180"/>
      <c r="BA413" s="180"/>
      <c r="BB413" s="180"/>
      <c r="BC413" s="180"/>
      <c r="BD413" s="180"/>
      <c r="BE413" s="180"/>
      <c r="BF413" s="180"/>
      <c r="BG413" s="180"/>
      <c r="BH413" s="176">
        <f t="shared" si="57"/>
        <v>5</v>
      </c>
      <c r="BI413" s="176">
        <f t="shared" si="52"/>
        <v>15</v>
      </c>
      <c r="BJ413" s="182" t="str">
        <f t="shared" si="53"/>
        <v>5 - 40</v>
      </c>
      <c r="BK413" s="176">
        <f t="shared" si="54"/>
        <v>23</v>
      </c>
      <c r="BL413" s="176">
        <f t="shared" si="58"/>
        <v>5</v>
      </c>
      <c r="BM413" s="533"/>
      <c r="BN413" s="185">
        <v>170</v>
      </c>
      <c r="BO413" s="180">
        <v>5</v>
      </c>
      <c r="BP413" s="178">
        <f t="shared" si="55"/>
        <v>285</v>
      </c>
      <c r="BQ413" s="420" t="str">
        <f t="shared" si="56"/>
        <v>IV</v>
      </c>
      <c r="BR413" s="185"/>
      <c r="BS413" s="212" t="s">
        <v>3967</v>
      </c>
    </row>
    <row r="414" spans="1:71" x14ac:dyDescent="0.2">
      <c r="A414" s="697">
        <v>412</v>
      </c>
      <c r="B414" s="286" t="s">
        <v>3577</v>
      </c>
      <c r="C414" s="286" t="s">
        <v>1907</v>
      </c>
      <c r="D414" s="258" t="s">
        <v>3865</v>
      </c>
      <c r="E414" s="736">
        <v>21</v>
      </c>
      <c r="F414" s="736">
        <v>3</v>
      </c>
      <c r="G414" s="737">
        <v>30</v>
      </c>
      <c r="H414" s="305" t="s">
        <v>793</v>
      </c>
      <c r="I414" s="208" t="s">
        <v>1908</v>
      </c>
      <c r="J414" s="280" t="s">
        <v>1909</v>
      </c>
      <c r="K414" s="191" t="s">
        <v>3189</v>
      </c>
      <c r="L414" s="427" t="s">
        <v>3489</v>
      </c>
      <c r="M414" s="686">
        <v>4</v>
      </c>
      <c r="N414" s="685" t="s">
        <v>15715</v>
      </c>
      <c r="O414" s="686">
        <v>90</v>
      </c>
      <c r="P414" s="427" t="s">
        <v>15864</v>
      </c>
      <c r="Q414" s="191">
        <v>3</v>
      </c>
      <c r="R414" s="180"/>
      <c r="S414" s="191">
        <v>8</v>
      </c>
      <c r="T414" s="179">
        <v>10</v>
      </c>
      <c r="U414" s="189">
        <v>3</v>
      </c>
      <c r="V414" s="189">
        <v>12</v>
      </c>
      <c r="W414" s="742">
        <v>9</v>
      </c>
      <c r="X414" s="194"/>
      <c r="Y414" s="194"/>
      <c r="Z414" s="194"/>
      <c r="AA414" s="194"/>
      <c r="AB414" s="220"/>
      <c r="AC414" s="183" t="s">
        <v>1092</v>
      </c>
      <c r="AD414" s="191" t="s">
        <v>5476</v>
      </c>
      <c r="AE414" s="191" t="s">
        <v>4250</v>
      </c>
      <c r="AF414" s="177">
        <v>0</v>
      </c>
      <c r="AG414" s="177">
        <v>0</v>
      </c>
      <c r="AH414" s="177">
        <v>0</v>
      </c>
      <c r="AI414" s="177">
        <v>0</v>
      </c>
      <c r="AJ414" s="177">
        <v>0</v>
      </c>
      <c r="AK414" s="177">
        <v>0</v>
      </c>
      <c r="AL414" s="429">
        <v>1</v>
      </c>
      <c r="AM414" s="177">
        <v>0</v>
      </c>
      <c r="AN414" s="177">
        <v>0</v>
      </c>
      <c r="AO414" s="182">
        <v>2</v>
      </c>
      <c r="AP414" s="180"/>
      <c r="AQ414" s="180"/>
      <c r="AR414" s="180"/>
      <c r="AS414" s="180"/>
      <c r="AT414" s="180"/>
      <c r="AU414" s="180"/>
      <c r="AV414" s="180"/>
      <c r="AW414" s="180"/>
      <c r="AX414" s="180"/>
      <c r="AY414" s="180"/>
      <c r="AZ414" s="180"/>
      <c r="BA414" s="180"/>
      <c r="BB414" s="180"/>
      <c r="BC414" s="180"/>
      <c r="BD414" s="180"/>
      <c r="BE414" s="180"/>
      <c r="BF414" s="180"/>
      <c r="BG414" s="180"/>
      <c r="BH414" s="176">
        <f t="shared" si="57"/>
        <v>1.125</v>
      </c>
      <c r="BI414" s="176">
        <f t="shared" si="52"/>
        <v>18</v>
      </c>
      <c r="BJ414" s="182" t="str">
        <f t="shared" si="53"/>
        <v>3 - 10</v>
      </c>
      <c r="BK414" s="176">
        <f t="shared" si="54"/>
        <v>7</v>
      </c>
      <c r="BL414" s="176">
        <f t="shared" si="58"/>
        <v>1</v>
      </c>
      <c r="BM414" s="533"/>
      <c r="BN414" s="185">
        <v>20</v>
      </c>
      <c r="BO414" s="180">
        <v>2</v>
      </c>
      <c r="BP414" s="178">
        <f t="shared" si="55"/>
        <v>34</v>
      </c>
      <c r="BQ414" s="420" t="str">
        <f t="shared" si="56"/>
        <v>I</v>
      </c>
      <c r="BR414" s="185"/>
      <c r="BS414" s="213" t="s">
        <v>5882</v>
      </c>
    </row>
    <row r="415" spans="1:71" x14ac:dyDescent="0.2">
      <c r="A415" s="696">
        <v>413</v>
      </c>
      <c r="B415" s="286" t="s">
        <v>4453</v>
      </c>
      <c r="C415" s="286" t="s">
        <v>4453</v>
      </c>
      <c r="D415" s="258" t="s">
        <v>5497</v>
      </c>
      <c r="E415" s="736">
        <v>1099.9999999999995</v>
      </c>
      <c r="F415" s="736">
        <v>20</v>
      </c>
      <c r="G415" s="737">
        <v>200</v>
      </c>
      <c r="H415" s="305" t="s">
        <v>1289</v>
      </c>
      <c r="I415" s="208" t="s">
        <v>635</v>
      </c>
      <c r="J415" s="280" t="s">
        <v>4282</v>
      </c>
      <c r="K415" s="191" t="s">
        <v>3578</v>
      </c>
      <c r="L415" s="427" t="s">
        <v>3491</v>
      </c>
      <c r="M415" s="686">
        <v>7</v>
      </c>
      <c r="N415" s="685" t="s">
        <v>15715</v>
      </c>
      <c r="O415" s="686">
        <v>250</v>
      </c>
      <c r="P415" s="427" t="s">
        <v>15822</v>
      </c>
      <c r="Q415" s="191">
        <v>5</v>
      </c>
      <c r="R415" s="180"/>
      <c r="S415" s="189">
        <v>8</v>
      </c>
      <c r="T415" s="189">
        <v>10</v>
      </c>
      <c r="U415" s="189">
        <v>3</v>
      </c>
      <c r="V415" s="189">
        <v>12</v>
      </c>
      <c r="W415" s="742">
        <v>9</v>
      </c>
      <c r="X415" s="184"/>
      <c r="Y415" s="184">
        <v>9</v>
      </c>
      <c r="Z415" s="184"/>
      <c r="AA415" s="184"/>
      <c r="AB415" s="220"/>
      <c r="AC415" s="183" t="s">
        <v>1092</v>
      </c>
      <c r="AD415" s="191" t="s">
        <v>5476</v>
      </c>
      <c r="AE415" s="191" t="s">
        <v>4248</v>
      </c>
      <c r="AF415" s="177">
        <v>0</v>
      </c>
      <c r="AG415" s="177">
        <v>0</v>
      </c>
      <c r="AH415" s="177">
        <v>0</v>
      </c>
      <c r="AI415" s="177">
        <v>0</v>
      </c>
      <c r="AJ415" s="177">
        <v>0</v>
      </c>
      <c r="AK415" s="177">
        <v>0</v>
      </c>
      <c r="AL415" s="382">
        <v>1</v>
      </c>
      <c r="AM415" s="177">
        <v>0</v>
      </c>
      <c r="AN415" s="177">
        <v>0</v>
      </c>
      <c r="AO415" s="182">
        <v>1</v>
      </c>
      <c r="AP415" s="180"/>
      <c r="AQ415" s="180"/>
      <c r="AR415" s="180"/>
      <c r="AS415" s="180"/>
      <c r="AT415" s="180"/>
      <c r="AU415" s="180"/>
      <c r="AV415" s="180"/>
      <c r="AW415" s="180"/>
      <c r="AX415" s="180"/>
      <c r="AY415" s="180"/>
      <c r="AZ415" s="180"/>
      <c r="BA415" s="180"/>
      <c r="BB415" s="180"/>
      <c r="BC415" s="180"/>
      <c r="BD415" s="180"/>
      <c r="BE415" s="180"/>
      <c r="BF415" s="180"/>
      <c r="BG415" s="180"/>
      <c r="BH415" s="176">
        <f t="shared" si="57"/>
        <v>1.125</v>
      </c>
      <c r="BI415" s="176">
        <f t="shared" si="52"/>
        <v>18</v>
      </c>
      <c r="BJ415" s="182" t="str">
        <f t="shared" si="53"/>
        <v>2 - 9</v>
      </c>
      <c r="BK415" s="176">
        <f t="shared" si="54"/>
        <v>6</v>
      </c>
      <c r="BL415" s="176">
        <f t="shared" si="58"/>
        <v>1</v>
      </c>
      <c r="BM415" s="533"/>
      <c r="BN415" s="185">
        <v>20</v>
      </c>
      <c r="BO415" s="180">
        <v>2</v>
      </c>
      <c r="BP415" s="178">
        <f t="shared" si="55"/>
        <v>32</v>
      </c>
      <c r="BQ415" s="420" t="str">
        <f t="shared" si="56"/>
        <v>I</v>
      </c>
      <c r="BR415" s="185"/>
      <c r="BS415" s="212" t="s">
        <v>3967</v>
      </c>
    </row>
    <row r="416" spans="1:71" x14ac:dyDescent="0.2">
      <c r="A416" s="696">
        <v>414</v>
      </c>
      <c r="B416" s="286" t="s">
        <v>4453</v>
      </c>
      <c r="C416" s="286" t="s">
        <v>440</v>
      </c>
      <c r="D416" s="258" t="s">
        <v>5497</v>
      </c>
      <c r="E416" s="736">
        <v>100</v>
      </c>
      <c r="F416" s="736">
        <v>20</v>
      </c>
      <c r="G416" s="737">
        <v>200</v>
      </c>
      <c r="H416" s="305" t="s">
        <v>1289</v>
      </c>
      <c r="I416" s="208" t="s">
        <v>635</v>
      </c>
      <c r="J416" s="280" t="s">
        <v>4282</v>
      </c>
      <c r="K416" s="191" t="s">
        <v>3578</v>
      </c>
      <c r="L416" s="427" t="s">
        <v>3491</v>
      </c>
      <c r="M416" s="686">
        <v>7</v>
      </c>
      <c r="N416" s="685" t="s">
        <v>15715</v>
      </c>
      <c r="O416" s="686">
        <v>250</v>
      </c>
      <c r="P416" s="427" t="s">
        <v>15822</v>
      </c>
      <c r="Q416" s="191">
        <v>5</v>
      </c>
      <c r="R416" s="180"/>
      <c r="S416" s="189">
        <v>8</v>
      </c>
      <c r="T416" s="189">
        <v>10</v>
      </c>
      <c r="U416" s="189">
        <v>3</v>
      </c>
      <c r="V416" s="189">
        <v>12</v>
      </c>
      <c r="W416" s="742">
        <v>9</v>
      </c>
      <c r="X416" s="184"/>
      <c r="Y416" s="184">
        <v>9</v>
      </c>
      <c r="Z416" s="184"/>
      <c r="AA416" s="184"/>
      <c r="AB416" s="220"/>
      <c r="AC416" s="183" t="s">
        <v>1092</v>
      </c>
      <c r="AD416" s="191" t="s">
        <v>5476</v>
      </c>
      <c r="AE416" s="191" t="s">
        <v>4248</v>
      </c>
      <c r="AF416" s="177">
        <v>0</v>
      </c>
      <c r="AG416" s="177">
        <v>0</v>
      </c>
      <c r="AH416" s="177">
        <v>0</v>
      </c>
      <c r="AI416" s="177">
        <v>0</v>
      </c>
      <c r="AJ416" s="177">
        <v>0</v>
      </c>
      <c r="AK416" s="177">
        <v>0</v>
      </c>
      <c r="AL416" s="382">
        <v>0</v>
      </c>
      <c r="AM416" s="177">
        <v>0</v>
      </c>
      <c r="AN416" s="177">
        <v>0</v>
      </c>
      <c r="AO416" s="195">
        <v>9</v>
      </c>
      <c r="AP416" s="187"/>
      <c r="AQ416" s="187"/>
      <c r="AR416" s="187"/>
      <c r="AS416" s="187"/>
      <c r="AT416" s="187"/>
      <c r="AU416" s="187"/>
      <c r="AV416" s="187"/>
      <c r="AW416" s="187"/>
      <c r="AX416" s="187"/>
      <c r="AY416" s="187"/>
      <c r="AZ416" s="187"/>
      <c r="BA416" s="187"/>
      <c r="BB416" s="187"/>
      <c r="BC416" s="187"/>
      <c r="BD416" s="187"/>
      <c r="BE416" s="187"/>
      <c r="BF416" s="187"/>
      <c r="BG416" s="187"/>
      <c r="BH416" s="176">
        <f t="shared" si="57"/>
        <v>1.125</v>
      </c>
      <c r="BI416" s="176">
        <f t="shared" si="52"/>
        <v>18</v>
      </c>
      <c r="BJ416" s="182">
        <f t="shared" si="53"/>
        <v>9</v>
      </c>
      <c r="BK416" s="176">
        <f t="shared" si="54"/>
        <v>9</v>
      </c>
      <c r="BL416" s="176">
        <f t="shared" si="58"/>
        <v>3</v>
      </c>
      <c r="BM416" s="533">
        <v>1.125</v>
      </c>
      <c r="BN416" s="187">
        <v>20</v>
      </c>
      <c r="BO416" s="187">
        <v>2</v>
      </c>
      <c r="BP416" s="178">
        <f t="shared" si="55"/>
        <v>38</v>
      </c>
      <c r="BQ416" s="420" t="str">
        <f t="shared" si="56"/>
        <v>I</v>
      </c>
      <c r="BR416" s="185"/>
      <c r="BS416" s="464" t="s">
        <v>9598</v>
      </c>
    </row>
    <row r="417" spans="1:79" x14ac:dyDescent="0.2">
      <c r="A417" s="697">
        <v>415</v>
      </c>
      <c r="B417" s="286" t="s">
        <v>4453</v>
      </c>
      <c r="C417" s="286" t="s">
        <v>441</v>
      </c>
      <c r="D417" s="258" t="s">
        <v>5497</v>
      </c>
      <c r="E417" s="736">
        <v>50</v>
      </c>
      <c r="F417" s="736">
        <v>20</v>
      </c>
      <c r="G417" s="737">
        <v>200</v>
      </c>
      <c r="H417" s="305" t="s">
        <v>1289</v>
      </c>
      <c r="I417" s="208" t="s">
        <v>635</v>
      </c>
      <c r="J417" s="280" t="s">
        <v>4282</v>
      </c>
      <c r="K417" s="191" t="s">
        <v>3578</v>
      </c>
      <c r="L417" s="427" t="s">
        <v>3491</v>
      </c>
      <c r="M417" s="686">
        <v>7</v>
      </c>
      <c r="N417" s="685" t="s">
        <v>15715</v>
      </c>
      <c r="O417" s="686">
        <v>250</v>
      </c>
      <c r="P417" s="427" t="s">
        <v>15822</v>
      </c>
      <c r="Q417" s="191">
        <v>5</v>
      </c>
      <c r="R417" s="180"/>
      <c r="S417" s="189">
        <v>8</v>
      </c>
      <c r="T417" s="189">
        <v>10</v>
      </c>
      <c r="U417" s="189">
        <v>3</v>
      </c>
      <c r="V417" s="189">
        <v>12</v>
      </c>
      <c r="W417" s="742">
        <v>9</v>
      </c>
      <c r="X417" s="184"/>
      <c r="Y417" s="184">
        <v>9</v>
      </c>
      <c r="Z417" s="184"/>
      <c r="AA417" s="184"/>
      <c r="AB417" s="220"/>
      <c r="AC417" s="183" t="s">
        <v>1092</v>
      </c>
      <c r="AD417" s="191" t="s">
        <v>5476</v>
      </c>
      <c r="AE417" s="191" t="s">
        <v>4248</v>
      </c>
      <c r="AF417" s="177">
        <v>0</v>
      </c>
      <c r="AG417" s="177">
        <v>0</v>
      </c>
      <c r="AH417" s="177">
        <v>0</v>
      </c>
      <c r="AI417" s="177">
        <v>0</v>
      </c>
      <c r="AJ417" s="177">
        <v>0</v>
      </c>
      <c r="AK417" s="177">
        <v>0</v>
      </c>
      <c r="AL417" s="382">
        <v>0</v>
      </c>
      <c r="AM417" s="177">
        <v>0</v>
      </c>
      <c r="AN417" s="177">
        <v>0</v>
      </c>
      <c r="AO417" s="195">
        <v>9</v>
      </c>
      <c r="AP417" s="187"/>
      <c r="AQ417" s="187"/>
      <c r="AR417" s="187"/>
      <c r="AS417" s="187"/>
      <c r="AT417" s="187"/>
      <c r="AU417" s="187"/>
      <c r="AV417" s="187"/>
      <c r="AW417" s="187"/>
      <c r="AX417" s="187"/>
      <c r="AY417" s="187"/>
      <c r="AZ417" s="187"/>
      <c r="BA417" s="187"/>
      <c r="BB417" s="187"/>
      <c r="BC417" s="187"/>
      <c r="BD417" s="187"/>
      <c r="BE417" s="187"/>
      <c r="BF417" s="187"/>
      <c r="BG417" s="187"/>
      <c r="BH417" s="176">
        <f t="shared" si="57"/>
        <v>1.125</v>
      </c>
      <c r="BI417" s="176">
        <f t="shared" si="52"/>
        <v>18</v>
      </c>
      <c r="BJ417" s="182">
        <f t="shared" si="53"/>
        <v>9</v>
      </c>
      <c r="BK417" s="176">
        <f t="shared" si="54"/>
        <v>9</v>
      </c>
      <c r="BL417" s="176">
        <f t="shared" si="58"/>
        <v>3</v>
      </c>
      <c r="BM417" s="533">
        <v>1.125</v>
      </c>
      <c r="BN417" s="187">
        <v>20</v>
      </c>
      <c r="BO417" s="187">
        <v>2</v>
      </c>
      <c r="BP417" s="178">
        <f t="shared" si="55"/>
        <v>38</v>
      </c>
      <c r="BQ417" s="420" t="str">
        <f t="shared" si="56"/>
        <v>I</v>
      </c>
      <c r="BR417" s="185"/>
      <c r="BS417" s="464" t="s">
        <v>9598</v>
      </c>
    </row>
    <row r="418" spans="1:79" ht="25.5" x14ac:dyDescent="0.2">
      <c r="A418" s="696">
        <v>416</v>
      </c>
      <c r="B418" s="286" t="s">
        <v>4453</v>
      </c>
      <c r="C418" s="286" t="s">
        <v>442</v>
      </c>
      <c r="D418" s="258" t="s">
        <v>5497</v>
      </c>
      <c r="E418" s="736">
        <v>8</v>
      </c>
      <c r="F418" s="736">
        <v>20</v>
      </c>
      <c r="G418" s="737">
        <v>200</v>
      </c>
      <c r="H418" s="305" t="s">
        <v>1289</v>
      </c>
      <c r="I418" s="208" t="s">
        <v>635</v>
      </c>
      <c r="J418" s="280" t="s">
        <v>3406</v>
      </c>
      <c r="K418" s="191" t="s">
        <v>3578</v>
      </c>
      <c r="L418" s="427" t="s">
        <v>3491</v>
      </c>
      <c r="M418" s="686">
        <v>7</v>
      </c>
      <c r="N418" s="685" t="s">
        <v>15715</v>
      </c>
      <c r="O418" s="686">
        <v>250</v>
      </c>
      <c r="P418" s="427" t="s">
        <v>15822</v>
      </c>
      <c r="Q418" s="191">
        <v>3</v>
      </c>
      <c r="R418" s="180"/>
      <c r="S418" s="189">
        <v>8</v>
      </c>
      <c r="T418" s="189">
        <v>10</v>
      </c>
      <c r="U418" s="189">
        <v>3</v>
      </c>
      <c r="V418" s="189">
        <v>12</v>
      </c>
      <c r="W418" s="742">
        <v>9</v>
      </c>
      <c r="X418" s="184"/>
      <c r="Y418" s="184">
        <v>9</v>
      </c>
      <c r="Z418" s="184"/>
      <c r="AA418" s="184"/>
      <c r="AB418" s="220"/>
      <c r="AC418" s="419" t="s">
        <v>7062</v>
      </c>
      <c r="AD418" s="191" t="s">
        <v>5476</v>
      </c>
      <c r="AE418" s="191" t="s">
        <v>4248</v>
      </c>
      <c r="AF418" s="177">
        <v>0</v>
      </c>
      <c r="AG418" s="177">
        <v>0</v>
      </c>
      <c r="AH418" s="177">
        <v>0</v>
      </c>
      <c r="AI418" s="177">
        <v>0</v>
      </c>
      <c r="AJ418" s="177">
        <v>0</v>
      </c>
      <c r="AK418" s="177">
        <v>0</v>
      </c>
      <c r="AL418" s="382">
        <v>0</v>
      </c>
      <c r="AM418" s="177">
        <v>0</v>
      </c>
      <c r="AN418" s="177">
        <v>0</v>
      </c>
      <c r="AO418" s="195">
        <v>16</v>
      </c>
      <c r="AP418" s="187"/>
      <c r="AQ418" s="187"/>
      <c r="AR418" s="187"/>
      <c r="AS418" s="187"/>
      <c r="AT418" s="187"/>
      <c r="AU418" s="187"/>
      <c r="AV418" s="187"/>
      <c r="AW418" s="187"/>
      <c r="AX418" s="187"/>
      <c r="AY418" s="187"/>
      <c r="AZ418" s="187"/>
      <c r="BA418" s="187"/>
      <c r="BB418" s="187"/>
      <c r="BC418" s="187"/>
      <c r="BD418" s="187"/>
      <c r="BE418" s="187"/>
      <c r="BF418" s="187"/>
      <c r="BG418" s="187"/>
      <c r="BH418" s="176">
        <f t="shared" si="57"/>
        <v>3</v>
      </c>
      <c r="BI418" s="176">
        <f t="shared" si="52"/>
        <v>16</v>
      </c>
      <c r="BJ418" s="182">
        <f t="shared" si="53"/>
        <v>16</v>
      </c>
      <c r="BK418" s="176">
        <f t="shared" si="54"/>
        <v>16</v>
      </c>
      <c r="BL418" s="176">
        <f t="shared" si="58"/>
        <v>4</v>
      </c>
      <c r="BM418" s="533">
        <v>3</v>
      </c>
      <c r="BN418" s="187">
        <v>50</v>
      </c>
      <c r="BO418" s="187">
        <v>3</v>
      </c>
      <c r="BP418" s="178">
        <f t="shared" si="55"/>
        <v>98</v>
      </c>
      <c r="BQ418" s="420" t="str">
        <f t="shared" si="56"/>
        <v>II</v>
      </c>
      <c r="BR418" s="185">
        <v>65</v>
      </c>
      <c r="BS418" s="475" t="s">
        <v>9582</v>
      </c>
    </row>
    <row r="419" spans="1:79" ht="25.5" x14ac:dyDescent="0.2">
      <c r="A419" s="697">
        <v>417</v>
      </c>
      <c r="B419" s="286" t="s">
        <v>4453</v>
      </c>
      <c r="C419" s="286" t="s">
        <v>443</v>
      </c>
      <c r="D419" s="258" t="s">
        <v>5497</v>
      </c>
      <c r="E419" s="736">
        <v>63</v>
      </c>
      <c r="F419" s="736">
        <v>20</v>
      </c>
      <c r="G419" s="737">
        <v>200</v>
      </c>
      <c r="H419" s="305" t="s">
        <v>1289</v>
      </c>
      <c r="I419" s="208" t="s">
        <v>635</v>
      </c>
      <c r="J419" s="280" t="s">
        <v>3406</v>
      </c>
      <c r="K419" s="191" t="s">
        <v>3578</v>
      </c>
      <c r="L419" s="427" t="s">
        <v>3491</v>
      </c>
      <c r="M419" s="686">
        <v>7</v>
      </c>
      <c r="N419" s="685" t="s">
        <v>15715</v>
      </c>
      <c r="O419" s="686">
        <v>250</v>
      </c>
      <c r="P419" s="427" t="s">
        <v>15822</v>
      </c>
      <c r="Q419" s="191">
        <v>3</v>
      </c>
      <c r="R419" s="180"/>
      <c r="S419" s="189">
        <v>8</v>
      </c>
      <c r="T419" s="189">
        <v>10</v>
      </c>
      <c r="U419" s="189">
        <v>3</v>
      </c>
      <c r="V419" s="189">
        <v>12</v>
      </c>
      <c r="W419" s="742">
        <v>9</v>
      </c>
      <c r="X419" s="184"/>
      <c r="Y419" s="184">
        <v>9</v>
      </c>
      <c r="Z419" s="184"/>
      <c r="AA419" s="184"/>
      <c r="AB419" s="220"/>
      <c r="AC419" s="419" t="s">
        <v>7062</v>
      </c>
      <c r="AD419" s="191" t="s">
        <v>5476</v>
      </c>
      <c r="AE419" s="191" t="s">
        <v>4248</v>
      </c>
      <c r="AF419" s="177">
        <v>0</v>
      </c>
      <c r="AG419" s="177">
        <v>0</v>
      </c>
      <c r="AH419" s="177">
        <v>0</v>
      </c>
      <c r="AI419" s="177">
        <v>0</v>
      </c>
      <c r="AJ419" s="177">
        <v>0</v>
      </c>
      <c r="AK419" s="177">
        <v>0</v>
      </c>
      <c r="AL419" s="383">
        <v>0</v>
      </c>
      <c r="AM419" s="177">
        <v>0</v>
      </c>
      <c r="AN419" s="177">
        <v>0</v>
      </c>
      <c r="AO419" s="195">
        <v>16</v>
      </c>
      <c r="AP419" s="187"/>
      <c r="AQ419" s="187"/>
      <c r="AR419" s="187"/>
      <c r="AS419" s="187"/>
      <c r="AT419" s="187"/>
      <c r="AU419" s="187"/>
      <c r="AV419" s="187"/>
      <c r="AW419" s="187"/>
      <c r="AX419" s="187"/>
      <c r="AY419" s="187"/>
      <c r="AZ419" s="187"/>
      <c r="BA419" s="187"/>
      <c r="BB419" s="187"/>
      <c r="BC419" s="187"/>
      <c r="BD419" s="187"/>
      <c r="BE419" s="187"/>
      <c r="BF419" s="187"/>
      <c r="BG419" s="187"/>
      <c r="BH419" s="176">
        <f t="shared" si="57"/>
        <v>3</v>
      </c>
      <c r="BI419" s="176">
        <f t="shared" si="52"/>
        <v>16</v>
      </c>
      <c r="BJ419" s="182">
        <f t="shared" si="53"/>
        <v>16</v>
      </c>
      <c r="BK419" s="176">
        <f t="shared" si="54"/>
        <v>16</v>
      </c>
      <c r="BL419" s="176">
        <f t="shared" si="58"/>
        <v>4</v>
      </c>
      <c r="BM419" s="533">
        <v>3</v>
      </c>
      <c r="BN419" s="187">
        <v>50</v>
      </c>
      <c r="BO419" s="187">
        <v>3</v>
      </c>
      <c r="BP419" s="178">
        <f t="shared" si="55"/>
        <v>98</v>
      </c>
      <c r="BQ419" s="420" t="str">
        <f t="shared" si="56"/>
        <v>II</v>
      </c>
      <c r="BR419" s="185">
        <v>65</v>
      </c>
      <c r="BS419" s="475" t="s">
        <v>9582</v>
      </c>
    </row>
    <row r="420" spans="1:79" ht="25.5" x14ac:dyDescent="0.2">
      <c r="A420" s="696">
        <v>418</v>
      </c>
      <c r="B420" s="286" t="s">
        <v>4453</v>
      </c>
      <c r="C420" s="286" t="s">
        <v>444</v>
      </c>
      <c r="D420" s="258" t="s">
        <v>5497</v>
      </c>
      <c r="E420" s="736">
        <v>5</v>
      </c>
      <c r="F420" s="736">
        <v>20</v>
      </c>
      <c r="G420" s="737">
        <v>200</v>
      </c>
      <c r="H420" s="305" t="s">
        <v>1289</v>
      </c>
      <c r="I420" s="208" t="s">
        <v>635</v>
      </c>
      <c r="J420" s="280" t="s">
        <v>3407</v>
      </c>
      <c r="K420" s="191" t="s">
        <v>3578</v>
      </c>
      <c r="L420" s="427" t="s">
        <v>3491</v>
      </c>
      <c r="M420" s="686">
        <v>7.5</v>
      </c>
      <c r="N420" s="685" t="s">
        <v>15715</v>
      </c>
      <c r="O420" s="686">
        <v>300</v>
      </c>
      <c r="P420" s="427" t="s">
        <v>15822</v>
      </c>
      <c r="Q420" s="191">
        <v>2</v>
      </c>
      <c r="R420" s="180"/>
      <c r="S420" s="189">
        <v>8</v>
      </c>
      <c r="T420" s="189">
        <v>10</v>
      </c>
      <c r="U420" s="189">
        <v>3</v>
      </c>
      <c r="V420" s="189">
        <v>12</v>
      </c>
      <c r="W420" s="742">
        <v>9</v>
      </c>
      <c r="X420" s="194"/>
      <c r="Y420" s="184">
        <v>9</v>
      </c>
      <c r="Z420" s="184"/>
      <c r="AA420" s="184"/>
      <c r="AB420" s="220"/>
      <c r="AC420" s="419" t="s">
        <v>7063</v>
      </c>
      <c r="AD420" s="191" t="s">
        <v>5476</v>
      </c>
      <c r="AE420" s="191" t="s">
        <v>4248</v>
      </c>
      <c r="AF420" s="177">
        <v>0</v>
      </c>
      <c r="AG420" s="177">
        <v>0</v>
      </c>
      <c r="AH420" s="177">
        <v>0</v>
      </c>
      <c r="AI420" s="177">
        <v>0</v>
      </c>
      <c r="AJ420" s="177">
        <v>0</v>
      </c>
      <c r="AK420" s="177">
        <v>0</v>
      </c>
      <c r="AL420" s="383">
        <v>0</v>
      </c>
      <c r="AM420" s="177">
        <v>0</v>
      </c>
      <c r="AN420" s="177">
        <v>0</v>
      </c>
      <c r="AO420" s="195">
        <v>22</v>
      </c>
      <c r="AP420" s="187"/>
      <c r="AQ420" s="187"/>
      <c r="AR420" s="187"/>
      <c r="AS420" s="187"/>
      <c r="AT420" s="187"/>
      <c r="AU420" s="187"/>
      <c r="AV420" s="187"/>
      <c r="AW420" s="187"/>
      <c r="AX420" s="187"/>
      <c r="AY420" s="187"/>
      <c r="AZ420" s="187"/>
      <c r="BA420" s="187"/>
      <c r="BB420" s="187"/>
      <c r="BC420" s="187"/>
      <c r="BD420" s="187"/>
      <c r="BE420" s="187"/>
      <c r="BF420" s="187"/>
      <c r="BG420" s="187"/>
      <c r="BH420" s="176">
        <f t="shared" si="57"/>
        <v>4</v>
      </c>
      <c r="BI420" s="176">
        <f t="shared" si="52"/>
        <v>15</v>
      </c>
      <c r="BJ420" s="182">
        <f t="shared" si="53"/>
        <v>22</v>
      </c>
      <c r="BK420" s="176">
        <f t="shared" si="54"/>
        <v>22</v>
      </c>
      <c r="BL420" s="176">
        <f t="shared" si="58"/>
        <v>5</v>
      </c>
      <c r="BM420" s="533">
        <v>4</v>
      </c>
      <c r="BN420" s="187">
        <v>150</v>
      </c>
      <c r="BO420" s="187">
        <v>5</v>
      </c>
      <c r="BP420" s="178">
        <f t="shared" si="55"/>
        <v>260</v>
      </c>
      <c r="BQ420" s="420" t="str">
        <f t="shared" si="56"/>
        <v>III</v>
      </c>
      <c r="BR420" s="185">
        <v>120</v>
      </c>
      <c r="BS420" s="475" t="s">
        <v>9578</v>
      </c>
    </row>
    <row r="421" spans="1:79" ht="25.5" x14ac:dyDescent="0.2">
      <c r="A421" s="696">
        <v>419</v>
      </c>
      <c r="B421" s="286" t="s">
        <v>4453</v>
      </c>
      <c r="C421" s="286" t="s">
        <v>445</v>
      </c>
      <c r="D421" s="258" t="s">
        <v>5497</v>
      </c>
      <c r="E421" s="736">
        <v>25</v>
      </c>
      <c r="F421" s="736">
        <v>20</v>
      </c>
      <c r="G421" s="737">
        <v>200</v>
      </c>
      <c r="H421" s="305" t="s">
        <v>1289</v>
      </c>
      <c r="I421" s="208" t="s">
        <v>635</v>
      </c>
      <c r="J421" s="280" t="s">
        <v>4282</v>
      </c>
      <c r="K421" s="191" t="s">
        <v>3578</v>
      </c>
      <c r="L421" s="427" t="s">
        <v>3491</v>
      </c>
      <c r="M421" s="686">
        <v>7</v>
      </c>
      <c r="N421" s="685" t="s">
        <v>15715</v>
      </c>
      <c r="O421" s="686">
        <v>250</v>
      </c>
      <c r="P421" s="427" t="s">
        <v>15822</v>
      </c>
      <c r="Q421" s="191">
        <v>5</v>
      </c>
      <c r="R421" s="180"/>
      <c r="S421" s="189">
        <v>8</v>
      </c>
      <c r="T421" s="189">
        <v>10</v>
      </c>
      <c r="U421" s="175">
        <v>3</v>
      </c>
      <c r="V421" s="175">
        <v>12</v>
      </c>
      <c r="W421" s="742">
        <v>9</v>
      </c>
      <c r="X421" s="184"/>
      <c r="Y421" s="184">
        <v>9</v>
      </c>
      <c r="Z421" s="184"/>
      <c r="AA421" s="184"/>
      <c r="AB421" s="220"/>
      <c r="AC421" s="183" t="s">
        <v>437</v>
      </c>
      <c r="AD421" s="191" t="s">
        <v>5476</v>
      </c>
      <c r="AE421" s="191" t="s">
        <v>4248</v>
      </c>
      <c r="AF421" s="177">
        <v>0</v>
      </c>
      <c r="AG421" s="177">
        <v>0</v>
      </c>
      <c r="AH421" s="177">
        <v>0</v>
      </c>
      <c r="AI421" s="177">
        <v>0</v>
      </c>
      <c r="AJ421" s="177">
        <v>0</v>
      </c>
      <c r="AK421" s="177">
        <v>0</v>
      </c>
      <c r="AL421" s="383">
        <v>1</v>
      </c>
      <c r="AM421" s="177">
        <v>0</v>
      </c>
      <c r="AN421" s="177">
        <v>0</v>
      </c>
      <c r="AO421" s="182">
        <v>1</v>
      </c>
      <c r="AP421" s="180">
        <v>1</v>
      </c>
      <c r="AQ421" s="180"/>
      <c r="AR421" s="180"/>
      <c r="AS421" s="180"/>
      <c r="AT421" s="180"/>
      <c r="AU421" s="180"/>
      <c r="AV421" s="180"/>
      <c r="AW421" s="180"/>
      <c r="AX421" s="180"/>
      <c r="AY421" s="180"/>
      <c r="AZ421" s="180">
        <v>7</v>
      </c>
      <c r="BA421" s="180"/>
      <c r="BB421" s="180"/>
      <c r="BC421" s="180"/>
      <c r="BD421" s="180"/>
      <c r="BE421" s="180"/>
      <c r="BF421" s="180"/>
      <c r="BG421" s="180"/>
      <c r="BH421" s="176" t="str">
        <f t="shared" si="57"/>
        <v>class level</v>
      </c>
      <c r="BI421" s="176">
        <f t="shared" si="52"/>
        <v>15</v>
      </c>
      <c r="BJ421" s="182" t="str">
        <f t="shared" si="53"/>
        <v>8 - 33</v>
      </c>
      <c r="BK421" s="176">
        <f t="shared" si="54"/>
        <v>21</v>
      </c>
      <c r="BL421" s="176">
        <f t="shared" si="58"/>
        <v>7</v>
      </c>
      <c r="BM421" s="533"/>
      <c r="BN421" s="185">
        <v>85</v>
      </c>
      <c r="BO421" s="180">
        <v>4</v>
      </c>
      <c r="BP421" s="178">
        <f t="shared" si="55"/>
        <v>169</v>
      </c>
      <c r="BQ421" s="420" t="str">
        <f t="shared" si="56"/>
        <v>III</v>
      </c>
      <c r="BR421" s="185">
        <v>35</v>
      </c>
      <c r="BS421" s="464" t="s">
        <v>9610</v>
      </c>
      <c r="BW421" s="10"/>
      <c r="BY421" s="10"/>
      <c r="BZ421" s="10"/>
      <c r="CA421" s="10"/>
    </row>
    <row r="422" spans="1:79" ht="25.5" x14ac:dyDescent="0.2">
      <c r="A422" s="697">
        <v>420</v>
      </c>
      <c r="B422" s="286" t="s">
        <v>4453</v>
      </c>
      <c r="C422" s="286" t="s">
        <v>446</v>
      </c>
      <c r="D422" s="258" t="s">
        <v>5497</v>
      </c>
      <c r="E422" s="736">
        <v>25</v>
      </c>
      <c r="F422" s="736">
        <v>20</v>
      </c>
      <c r="G422" s="737">
        <v>200</v>
      </c>
      <c r="H422" s="305" t="s">
        <v>1289</v>
      </c>
      <c r="I422" s="208" t="s">
        <v>635</v>
      </c>
      <c r="J422" s="280" t="s">
        <v>4282</v>
      </c>
      <c r="K422" s="191" t="s">
        <v>3578</v>
      </c>
      <c r="L422" s="427" t="s">
        <v>3491</v>
      </c>
      <c r="M422" s="686">
        <v>7</v>
      </c>
      <c r="N422" s="685" t="s">
        <v>15715</v>
      </c>
      <c r="O422" s="686">
        <v>250</v>
      </c>
      <c r="P422" s="427" t="s">
        <v>15822</v>
      </c>
      <c r="Q422" s="191">
        <v>5</v>
      </c>
      <c r="R422" s="180"/>
      <c r="S422" s="189">
        <v>8</v>
      </c>
      <c r="T422" s="189">
        <v>10</v>
      </c>
      <c r="U422" s="189">
        <v>3</v>
      </c>
      <c r="V422" s="189">
        <v>12</v>
      </c>
      <c r="W422" s="742">
        <v>9</v>
      </c>
      <c r="X422" s="184"/>
      <c r="Y422" s="184">
        <v>9</v>
      </c>
      <c r="Z422" s="184"/>
      <c r="AA422" s="184"/>
      <c r="AB422" s="220"/>
      <c r="AC422" s="183" t="s">
        <v>438</v>
      </c>
      <c r="AD422" s="191" t="s">
        <v>5476</v>
      </c>
      <c r="AE422" s="191" t="s">
        <v>4248</v>
      </c>
      <c r="AF422" s="177">
        <v>0</v>
      </c>
      <c r="AG422" s="177">
        <v>0</v>
      </c>
      <c r="AH422" s="177">
        <v>0</v>
      </c>
      <c r="AI422" s="177">
        <v>0</v>
      </c>
      <c r="AJ422" s="177">
        <v>0</v>
      </c>
      <c r="AK422" s="177">
        <v>0</v>
      </c>
      <c r="AL422" s="383">
        <v>1</v>
      </c>
      <c r="AM422" s="177">
        <v>0</v>
      </c>
      <c r="AN422" s="177">
        <v>0</v>
      </c>
      <c r="AO422" s="182">
        <v>1</v>
      </c>
      <c r="AP422" s="180">
        <v>1</v>
      </c>
      <c r="AQ422" s="180"/>
      <c r="AR422" s="180"/>
      <c r="AS422" s="180"/>
      <c r="AT422" s="180"/>
      <c r="AU422" s="180"/>
      <c r="AV422" s="180"/>
      <c r="AW422" s="180"/>
      <c r="AX422" s="180"/>
      <c r="AY422" s="180"/>
      <c r="AZ422" s="180">
        <v>7</v>
      </c>
      <c r="BA422" s="180"/>
      <c r="BB422" s="180"/>
      <c r="BC422" s="180"/>
      <c r="BD422" s="180"/>
      <c r="BE422" s="180"/>
      <c r="BF422" s="180"/>
      <c r="BG422" s="180">
        <v>4</v>
      </c>
      <c r="BH422" s="176" t="str">
        <f t="shared" si="57"/>
        <v>class level</v>
      </c>
      <c r="BI422" s="176">
        <f t="shared" si="52"/>
        <v>15</v>
      </c>
      <c r="BJ422" s="182" t="str">
        <f t="shared" si="53"/>
        <v>8 - 33</v>
      </c>
      <c r="BK422" s="176">
        <f t="shared" si="54"/>
        <v>21</v>
      </c>
      <c r="BL422" s="176">
        <f t="shared" si="58"/>
        <v>7</v>
      </c>
      <c r="BM422" s="533"/>
      <c r="BN422" s="185">
        <v>85</v>
      </c>
      <c r="BO422" s="180">
        <v>4</v>
      </c>
      <c r="BP422" s="178">
        <f t="shared" si="55"/>
        <v>169</v>
      </c>
      <c r="BQ422" s="420" t="str">
        <f t="shared" si="56"/>
        <v>III</v>
      </c>
      <c r="BR422" s="185">
        <v>35</v>
      </c>
      <c r="BS422" s="464" t="s">
        <v>9610</v>
      </c>
    </row>
    <row r="423" spans="1:79" x14ac:dyDescent="0.2">
      <c r="A423" s="696">
        <v>421</v>
      </c>
      <c r="B423" s="286" t="s">
        <v>4455</v>
      </c>
      <c r="C423" s="286" t="s">
        <v>4455</v>
      </c>
      <c r="D423" s="258" t="s">
        <v>5497</v>
      </c>
      <c r="E423" s="736">
        <v>1</v>
      </c>
      <c r="F423" s="736">
        <v>1</v>
      </c>
      <c r="G423" s="737">
        <v>1</v>
      </c>
      <c r="H423" s="305" t="s">
        <v>3486</v>
      </c>
      <c r="I423" s="208" t="s">
        <v>3485</v>
      </c>
      <c r="J423" s="280" t="s">
        <v>8713</v>
      </c>
      <c r="K423" s="191" t="s">
        <v>4459</v>
      </c>
      <c r="L423" s="427" t="s">
        <v>3489</v>
      </c>
      <c r="M423" s="686">
        <v>1.5</v>
      </c>
      <c r="N423" s="685" t="s">
        <v>15715</v>
      </c>
      <c r="O423" s="686">
        <v>6</v>
      </c>
      <c r="P423" s="427" t="s">
        <v>15865</v>
      </c>
      <c r="Q423" s="191">
        <v>6</v>
      </c>
      <c r="R423" s="180"/>
      <c r="S423" s="191">
        <v>15</v>
      </c>
      <c r="T423" s="191">
        <v>15</v>
      </c>
      <c r="U423" s="191">
        <v>7</v>
      </c>
      <c r="V423" s="191">
        <v>7</v>
      </c>
      <c r="W423" s="742">
        <v>6</v>
      </c>
      <c r="X423" s="184">
        <v>18</v>
      </c>
      <c r="Y423" s="184"/>
      <c r="Z423" s="184"/>
      <c r="AA423" s="184"/>
      <c r="AB423" s="499" t="s">
        <v>794</v>
      </c>
      <c r="AC423" s="419" t="s">
        <v>11775</v>
      </c>
      <c r="AD423" s="191" t="s">
        <v>6417</v>
      </c>
      <c r="AE423" s="191" t="s">
        <v>4460</v>
      </c>
      <c r="AF423" s="177">
        <v>0</v>
      </c>
      <c r="AG423" s="177">
        <v>0</v>
      </c>
      <c r="AH423" s="177">
        <v>0</v>
      </c>
      <c r="AI423" s="177">
        <v>0</v>
      </c>
      <c r="AJ423" s="177">
        <v>0</v>
      </c>
      <c r="AK423" s="177">
        <v>0</v>
      </c>
      <c r="AL423" s="383">
        <v>2</v>
      </c>
      <c r="AM423" s="177">
        <v>0</v>
      </c>
      <c r="AN423" s="177">
        <v>0</v>
      </c>
      <c r="AO423" s="182">
        <v>0</v>
      </c>
      <c r="AP423" s="180"/>
      <c r="AQ423" s="180"/>
      <c r="AR423" s="180"/>
      <c r="AS423" s="180"/>
      <c r="AT423" s="180"/>
      <c r="AU423" s="180"/>
      <c r="AV423" s="180"/>
      <c r="AW423" s="180"/>
      <c r="AX423" s="180"/>
      <c r="AY423" s="180"/>
      <c r="AZ423" s="180"/>
      <c r="BA423" s="180"/>
      <c r="BB423" s="180"/>
      <c r="BC423" s="180"/>
      <c r="BD423" s="180"/>
      <c r="BE423" s="180"/>
      <c r="BF423" s="180"/>
      <c r="BG423" s="180"/>
      <c r="BH423" s="176">
        <f t="shared" si="57"/>
        <v>2</v>
      </c>
      <c r="BI423" s="176">
        <f t="shared" si="52"/>
        <v>16</v>
      </c>
      <c r="BJ423" s="182" t="str">
        <f t="shared" si="53"/>
        <v>2 - 16</v>
      </c>
      <c r="BK423" s="176">
        <f t="shared" si="54"/>
        <v>9</v>
      </c>
      <c r="BL423" s="176">
        <f t="shared" si="58"/>
        <v>2</v>
      </c>
      <c r="BM423" s="533"/>
      <c r="BN423" s="185">
        <v>81</v>
      </c>
      <c r="BO423" s="180">
        <v>2</v>
      </c>
      <c r="BP423" s="178">
        <f t="shared" si="55"/>
        <v>99</v>
      </c>
      <c r="BQ423" s="420" t="str">
        <f t="shared" si="56"/>
        <v>III</v>
      </c>
      <c r="BR423" s="185">
        <v>420</v>
      </c>
      <c r="BS423" s="212" t="s">
        <v>3967</v>
      </c>
    </row>
    <row r="424" spans="1:79" x14ac:dyDescent="0.2">
      <c r="A424" s="697">
        <v>422</v>
      </c>
      <c r="B424" s="286" t="s">
        <v>5983</v>
      </c>
      <c r="C424" s="286" t="s">
        <v>5983</v>
      </c>
      <c r="D424" s="258" t="s">
        <v>5497</v>
      </c>
      <c r="E424" s="736">
        <v>1</v>
      </c>
      <c r="F424" s="736">
        <v>1</v>
      </c>
      <c r="G424" s="737">
        <v>1</v>
      </c>
      <c r="H424" s="305" t="s">
        <v>3486</v>
      </c>
      <c r="I424" s="208" t="s">
        <v>3485</v>
      </c>
      <c r="J424" s="280" t="s">
        <v>8713</v>
      </c>
      <c r="K424" s="191" t="s">
        <v>5490</v>
      </c>
      <c r="L424" s="427" t="s">
        <v>5490</v>
      </c>
      <c r="M424" s="686">
        <v>10</v>
      </c>
      <c r="N424" s="685" t="s">
        <v>15710</v>
      </c>
      <c r="O424" s="686">
        <v>2200</v>
      </c>
      <c r="P424" s="427" t="s">
        <v>15866</v>
      </c>
      <c r="Q424" s="191">
        <v>7</v>
      </c>
      <c r="R424" s="180"/>
      <c r="S424" s="191">
        <v>1</v>
      </c>
      <c r="T424" s="191">
        <v>1</v>
      </c>
      <c r="U424" s="179">
        <v>1</v>
      </c>
      <c r="V424" s="179">
        <v>1</v>
      </c>
      <c r="W424" s="742">
        <v>12</v>
      </c>
      <c r="X424" s="184"/>
      <c r="Y424" s="184"/>
      <c r="Z424" s="184"/>
      <c r="AA424" s="184"/>
      <c r="AB424" s="220"/>
      <c r="AC424" s="186"/>
      <c r="AD424" s="191" t="s">
        <v>7471</v>
      </c>
      <c r="AE424" s="191" t="s">
        <v>4247</v>
      </c>
      <c r="AF424" s="177">
        <v>0</v>
      </c>
      <c r="AG424" s="177">
        <v>0</v>
      </c>
      <c r="AH424" s="177">
        <v>0</v>
      </c>
      <c r="AI424" s="177">
        <v>0</v>
      </c>
      <c r="AJ424" s="177">
        <v>0</v>
      </c>
      <c r="AK424" s="177">
        <v>0</v>
      </c>
      <c r="AL424" s="429">
        <v>3</v>
      </c>
      <c r="AM424" s="177">
        <v>0</v>
      </c>
      <c r="AN424" s="177">
        <v>0</v>
      </c>
      <c r="AO424" s="195">
        <v>0</v>
      </c>
      <c r="AP424" s="187"/>
      <c r="AQ424" s="187"/>
      <c r="AR424" s="187"/>
      <c r="AS424" s="187"/>
      <c r="AT424" s="187"/>
      <c r="AU424" s="187"/>
      <c r="AV424" s="187"/>
      <c r="AW424" s="187"/>
      <c r="AX424" s="187"/>
      <c r="AY424" s="187"/>
      <c r="AZ424" s="187"/>
      <c r="BA424" s="187"/>
      <c r="BB424" s="187"/>
      <c r="BC424" s="187"/>
      <c r="BD424" s="187"/>
      <c r="BE424" s="187"/>
      <c r="BF424" s="187"/>
      <c r="BG424" s="187"/>
      <c r="BH424" s="176">
        <f t="shared" si="57"/>
        <v>3</v>
      </c>
      <c r="BI424" s="176">
        <f t="shared" si="52"/>
        <v>16</v>
      </c>
      <c r="BJ424" s="182" t="str">
        <f t="shared" si="53"/>
        <v>3 - 24</v>
      </c>
      <c r="BK424" s="176">
        <f t="shared" si="54"/>
        <v>14</v>
      </c>
      <c r="BL424" s="176">
        <f t="shared" si="58"/>
        <v>3</v>
      </c>
      <c r="BM424" s="533"/>
      <c r="BN424" s="187">
        <v>20</v>
      </c>
      <c r="BO424" s="187">
        <v>2</v>
      </c>
      <c r="BP424" s="178">
        <f t="shared" si="55"/>
        <v>48</v>
      </c>
      <c r="BQ424" s="420" t="str">
        <f t="shared" si="56"/>
        <v>I</v>
      </c>
      <c r="BR424" s="185"/>
      <c r="BS424" s="212" t="s">
        <v>9607</v>
      </c>
    </row>
    <row r="425" spans="1:79" x14ac:dyDescent="0.2">
      <c r="A425" s="696">
        <v>423</v>
      </c>
      <c r="B425" s="286" t="s">
        <v>5984</v>
      </c>
      <c r="C425" s="286" t="s">
        <v>5984</v>
      </c>
      <c r="D425" s="258" t="s">
        <v>5497</v>
      </c>
      <c r="E425" s="736">
        <v>1</v>
      </c>
      <c r="F425" s="736">
        <v>1</v>
      </c>
      <c r="G425" s="737">
        <v>1</v>
      </c>
      <c r="H425" s="305" t="s">
        <v>3486</v>
      </c>
      <c r="I425" s="208" t="s">
        <v>5989</v>
      </c>
      <c r="J425" s="280" t="s">
        <v>3408</v>
      </c>
      <c r="K425" s="191" t="s">
        <v>5490</v>
      </c>
      <c r="L425" s="427" t="s">
        <v>5490</v>
      </c>
      <c r="M425" s="686">
        <v>8.5</v>
      </c>
      <c r="N425" s="685" t="s">
        <v>15710</v>
      </c>
      <c r="O425" s="686">
        <v>1550</v>
      </c>
      <c r="P425" s="427" t="s">
        <v>15867</v>
      </c>
      <c r="Q425" s="191">
        <v>7</v>
      </c>
      <c r="R425" s="180"/>
      <c r="S425" s="191">
        <v>1</v>
      </c>
      <c r="T425" s="191">
        <v>1</v>
      </c>
      <c r="U425" s="179">
        <v>1</v>
      </c>
      <c r="V425" s="179">
        <v>1</v>
      </c>
      <c r="W425" s="742">
        <v>15</v>
      </c>
      <c r="X425" s="184"/>
      <c r="Y425" s="184"/>
      <c r="Z425" s="184"/>
      <c r="AA425" s="184"/>
      <c r="AB425" s="220"/>
      <c r="AC425" s="186"/>
      <c r="AD425" s="191" t="s">
        <v>7471</v>
      </c>
      <c r="AE425" s="191" t="s">
        <v>4247</v>
      </c>
      <c r="AF425" s="177">
        <v>0</v>
      </c>
      <c r="AG425" s="177">
        <v>0</v>
      </c>
      <c r="AH425" s="177">
        <v>0</v>
      </c>
      <c r="AI425" s="177">
        <v>0</v>
      </c>
      <c r="AJ425" s="177">
        <v>0</v>
      </c>
      <c r="AK425" s="177">
        <v>0</v>
      </c>
      <c r="AL425" s="429">
        <v>3</v>
      </c>
      <c r="AM425" s="177">
        <v>0</v>
      </c>
      <c r="AN425" s="177">
        <v>0</v>
      </c>
      <c r="AO425" s="195">
        <v>3</v>
      </c>
      <c r="AP425" s="187"/>
      <c r="AQ425" s="187"/>
      <c r="AR425" s="187"/>
      <c r="AS425" s="187"/>
      <c r="AT425" s="187"/>
      <c r="AU425" s="187"/>
      <c r="AV425" s="187"/>
      <c r="AW425" s="187"/>
      <c r="AX425" s="187"/>
      <c r="AY425" s="187"/>
      <c r="AZ425" s="187"/>
      <c r="BA425" s="187"/>
      <c r="BB425" s="187"/>
      <c r="BC425" s="187"/>
      <c r="BD425" s="187"/>
      <c r="BE425" s="187"/>
      <c r="BF425" s="187"/>
      <c r="BG425" s="187"/>
      <c r="BH425" s="176">
        <f t="shared" si="57"/>
        <v>3</v>
      </c>
      <c r="BI425" s="176">
        <f t="shared" si="52"/>
        <v>16</v>
      </c>
      <c r="BJ425" s="182" t="str">
        <f t="shared" si="53"/>
        <v>6 - 27</v>
      </c>
      <c r="BK425" s="176">
        <f t="shared" si="54"/>
        <v>17</v>
      </c>
      <c r="BL425" s="176">
        <f t="shared" si="58"/>
        <v>3</v>
      </c>
      <c r="BM425" s="533"/>
      <c r="BN425" s="187">
        <v>35</v>
      </c>
      <c r="BO425" s="187">
        <v>3</v>
      </c>
      <c r="BP425" s="178">
        <f t="shared" si="55"/>
        <v>86</v>
      </c>
      <c r="BQ425" s="420" t="str">
        <f t="shared" si="56"/>
        <v>II</v>
      </c>
      <c r="BR425" s="185"/>
      <c r="BS425" s="212" t="s">
        <v>9607</v>
      </c>
    </row>
    <row r="426" spans="1:79" x14ac:dyDescent="0.2">
      <c r="A426" s="696">
        <v>424</v>
      </c>
      <c r="B426" s="286" t="s">
        <v>5985</v>
      </c>
      <c r="C426" s="286" t="s">
        <v>5985</v>
      </c>
      <c r="D426" s="258" t="s">
        <v>5497</v>
      </c>
      <c r="E426" s="736">
        <v>1</v>
      </c>
      <c r="F426" s="736">
        <v>1</v>
      </c>
      <c r="G426" s="737">
        <v>1</v>
      </c>
      <c r="H426" s="305" t="s">
        <v>3486</v>
      </c>
      <c r="I426" s="208" t="s">
        <v>5990</v>
      </c>
      <c r="J426" s="280" t="s">
        <v>3409</v>
      </c>
      <c r="K426" s="191" t="s">
        <v>5490</v>
      </c>
      <c r="L426" s="427" t="s">
        <v>5490</v>
      </c>
      <c r="M426" s="686">
        <v>8.5</v>
      </c>
      <c r="N426" s="685" t="s">
        <v>15710</v>
      </c>
      <c r="O426" s="686">
        <v>900</v>
      </c>
      <c r="P426" s="427" t="s">
        <v>15869</v>
      </c>
      <c r="Q426" s="191">
        <v>7</v>
      </c>
      <c r="R426" s="180"/>
      <c r="S426" s="191">
        <v>1</v>
      </c>
      <c r="T426" s="191">
        <v>1</v>
      </c>
      <c r="U426" s="179">
        <v>1</v>
      </c>
      <c r="V426" s="179">
        <v>1</v>
      </c>
      <c r="W426" s="742">
        <v>24</v>
      </c>
      <c r="X426" s="184"/>
      <c r="Y426" s="184"/>
      <c r="Z426" s="184"/>
      <c r="AA426" s="184"/>
      <c r="AB426" s="220"/>
      <c r="AC426" s="186"/>
      <c r="AD426" s="191" t="s">
        <v>7471</v>
      </c>
      <c r="AE426" s="191" t="s">
        <v>4247</v>
      </c>
      <c r="AF426" s="177">
        <v>0</v>
      </c>
      <c r="AG426" s="177">
        <v>0</v>
      </c>
      <c r="AH426" s="177">
        <v>0</v>
      </c>
      <c r="AI426" s="177">
        <v>0</v>
      </c>
      <c r="AJ426" s="177">
        <v>0</v>
      </c>
      <c r="AK426" s="177">
        <v>0</v>
      </c>
      <c r="AL426" s="429">
        <v>2</v>
      </c>
      <c r="AM426" s="177">
        <v>0</v>
      </c>
      <c r="AN426" s="177">
        <v>0</v>
      </c>
      <c r="AO426" s="195">
        <v>0</v>
      </c>
      <c r="AP426" s="187"/>
      <c r="AQ426" s="187"/>
      <c r="AR426" s="187"/>
      <c r="AS426" s="187"/>
      <c r="AT426" s="187"/>
      <c r="AU426" s="187"/>
      <c r="AV426" s="187"/>
      <c r="AW426" s="187"/>
      <c r="AX426" s="187"/>
      <c r="AY426" s="187"/>
      <c r="AZ426" s="187"/>
      <c r="BA426" s="187"/>
      <c r="BB426" s="187"/>
      <c r="BC426" s="187"/>
      <c r="BD426" s="187"/>
      <c r="BE426" s="187"/>
      <c r="BF426" s="187"/>
      <c r="BG426" s="187"/>
      <c r="BH426" s="176">
        <f t="shared" si="57"/>
        <v>2</v>
      </c>
      <c r="BI426" s="176">
        <f t="shared" si="52"/>
        <v>16</v>
      </c>
      <c r="BJ426" s="182" t="str">
        <f t="shared" si="53"/>
        <v>2 - 16</v>
      </c>
      <c r="BK426" s="176">
        <f t="shared" si="54"/>
        <v>9</v>
      </c>
      <c r="BL426" s="176">
        <f t="shared" si="58"/>
        <v>2</v>
      </c>
      <c r="BM426" s="533"/>
      <c r="BN426" s="187">
        <v>10</v>
      </c>
      <c r="BO426" s="187">
        <v>1</v>
      </c>
      <c r="BP426" s="178">
        <f t="shared" si="55"/>
        <v>19</v>
      </c>
      <c r="BQ426" s="420" t="str">
        <f t="shared" si="56"/>
        <v>I</v>
      </c>
      <c r="BR426" s="185"/>
      <c r="BS426" s="212" t="s">
        <v>9607</v>
      </c>
    </row>
    <row r="427" spans="1:79" x14ac:dyDescent="0.2">
      <c r="A427" s="697">
        <v>425</v>
      </c>
      <c r="B427" s="286" t="s">
        <v>5986</v>
      </c>
      <c r="C427" s="286" t="s">
        <v>5986</v>
      </c>
      <c r="D427" s="258" t="s">
        <v>5497</v>
      </c>
      <c r="E427" s="736">
        <v>1</v>
      </c>
      <c r="F427" s="736">
        <v>1</v>
      </c>
      <c r="G427" s="737">
        <v>1</v>
      </c>
      <c r="H427" s="305" t="s">
        <v>3486</v>
      </c>
      <c r="I427" s="208" t="s">
        <v>5989</v>
      </c>
      <c r="J427" s="280" t="s">
        <v>2160</v>
      </c>
      <c r="K427" s="191" t="s">
        <v>5490</v>
      </c>
      <c r="L427" s="427" t="s">
        <v>5490</v>
      </c>
      <c r="M427" s="686">
        <v>8.5</v>
      </c>
      <c r="N427" s="685" t="s">
        <v>15710</v>
      </c>
      <c r="O427" s="686">
        <v>1075</v>
      </c>
      <c r="P427" s="427" t="s">
        <v>15868</v>
      </c>
      <c r="Q427" s="191">
        <v>7</v>
      </c>
      <c r="R427" s="180"/>
      <c r="S427" s="191">
        <v>1</v>
      </c>
      <c r="T427" s="191">
        <v>1</v>
      </c>
      <c r="U427" s="179">
        <v>1</v>
      </c>
      <c r="V427" s="179">
        <v>1</v>
      </c>
      <c r="W427" s="742">
        <v>18</v>
      </c>
      <c r="X427" s="184"/>
      <c r="Y427" s="184"/>
      <c r="Z427" s="184"/>
      <c r="AA427" s="184"/>
      <c r="AB427" s="220"/>
      <c r="AC427" s="186"/>
      <c r="AD427" s="191" t="s">
        <v>7471</v>
      </c>
      <c r="AE427" s="191" t="s">
        <v>4247</v>
      </c>
      <c r="AF427" s="177">
        <v>0</v>
      </c>
      <c r="AG427" s="177">
        <v>0</v>
      </c>
      <c r="AH427" s="177">
        <v>0</v>
      </c>
      <c r="AI427" s="177">
        <v>0</v>
      </c>
      <c r="AJ427" s="177">
        <v>0</v>
      </c>
      <c r="AK427" s="177">
        <v>0</v>
      </c>
      <c r="AL427" s="429">
        <v>2</v>
      </c>
      <c r="AM427" s="177">
        <v>0</v>
      </c>
      <c r="AN427" s="177">
        <v>0</v>
      </c>
      <c r="AO427" s="195">
        <v>2</v>
      </c>
      <c r="AP427" s="187"/>
      <c r="AQ427" s="187"/>
      <c r="AR427" s="187"/>
      <c r="AS427" s="187"/>
      <c r="AT427" s="187"/>
      <c r="AU427" s="187"/>
      <c r="AV427" s="187"/>
      <c r="AW427" s="187"/>
      <c r="AX427" s="187"/>
      <c r="AY427" s="187"/>
      <c r="AZ427" s="187"/>
      <c r="BA427" s="187"/>
      <c r="BB427" s="187"/>
      <c r="BC427" s="187"/>
      <c r="BD427" s="187"/>
      <c r="BE427" s="187"/>
      <c r="BF427" s="187"/>
      <c r="BG427" s="187"/>
      <c r="BH427" s="176">
        <f t="shared" si="57"/>
        <v>2</v>
      </c>
      <c r="BI427" s="176">
        <f t="shared" si="52"/>
        <v>16</v>
      </c>
      <c r="BJ427" s="182" t="str">
        <f t="shared" si="53"/>
        <v>4 - 18</v>
      </c>
      <c r="BK427" s="176">
        <f t="shared" si="54"/>
        <v>11</v>
      </c>
      <c r="BL427" s="176">
        <f t="shared" si="58"/>
        <v>2</v>
      </c>
      <c r="BM427" s="533"/>
      <c r="BN427" s="187">
        <v>20</v>
      </c>
      <c r="BO427" s="187">
        <v>2</v>
      </c>
      <c r="BP427" s="178">
        <f t="shared" si="55"/>
        <v>42</v>
      </c>
      <c r="BQ427" s="420" t="str">
        <f t="shared" si="56"/>
        <v>I</v>
      </c>
      <c r="BR427" s="185"/>
      <c r="BS427" s="212" t="s">
        <v>9607</v>
      </c>
    </row>
    <row r="428" spans="1:79" ht="25.5" x14ac:dyDescent="0.2">
      <c r="A428" s="696">
        <v>426</v>
      </c>
      <c r="B428" s="286" t="s">
        <v>5987</v>
      </c>
      <c r="C428" s="286" t="s">
        <v>5987</v>
      </c>
      <c r="D428" s="258" t="s">
        <v>5497</v>
      </c>
      <c r="E428" s="736">
        <v>1</v>
      </c>
      <c r="F428" s="736">
        <v>1</v>
      </c>
      <c r="G428" s="737">
        <v>1</v>
      </c>
      <c r="H428" s="305" t="s">
        <v>3486</v>
      </c>
      <c r="I428" s="208" t="s">
        <v>3485</v>
      </c>
      <c r="J428" s="280" t="s">
        <v>6553</v>
      </c>
      <c r="K428" s="191" t="s">
        <v>5490</v>
      </c>
      <c r="L428" s="427" t="s">
        <v>5490</v>
      </c>
      <c r="M428" s="686">
        <v>6.5</v>
      </c>
      <c r="N428" s="685" t="s">
        <v>15710</v>
      </c>
      <c r="O428" s="686">
        <v>535</v>
      </c>
      <c r="P428" s="427" t="s">
        <v>15870</v>
      </c>
      <c r="Q428" s="191">
        <v>7</v>
      </c>
      <c r="R428" s="180"/>
      <c r="S428" s="191">
        <v>1</v>
      </c>
      <c r="T428" s="191">
        <v>1</v>
      </c>
      <c r="U428" s="179">
        <v>1</v>
      </c>
      <c r="V428" s="179">
        <v>1</v>
      </c>
      <c r="W428" s="742">
        <v>12</v>
      </c>
      <c r="X428" s="184"/>
      <c r="Y428" s="184"/>
      <c r="Z428" s="184"/>
      <c r="AA428" s="184"/>
      <c r="AB428" s="220"/>
      <c r="AC428" s="186"/>
      <c r="AD428" s="191" t="s">
        <v>7471</v>
      </c>
      <c r="AE428" s="191" t="s">
        <v>4247</v>
      </c>
      <c r="AF428" s="177">
        <v>0</v>
      </c>
      <c r="AG428" s="177">
        <v>0</v>
      </c>
      <c r="AH428" s="177">
        <v>0</v>
      </c>
      <c r="AI428" s="177">
        <v>0</v>
      </c>
      <c r="AJ428" s="177">
        <v>0</v>
      </c>
      <c r="AK428" s="177">
        <v>0</v>
      </c>
      <c r="AL428" s="429">
        <v>1</v>
      </c>
      <c r="AM428" s="177">
        <v>0</v>
      </c>
      <c r="AN428" s="177">
        <v>0</v>
      </c>
      <c r="AO428" s="195">
        <v>1</v>
      </c>
      <c r="AP428" s="187"/>
      <c r="AQ428" s="187"/>
      <c r="AR428" s="187"/>
      <c r="AS428" s="187"/>
      <c r="AT428" s="187"/>
      <c r="AU428" s="187"/>
      <c r="AV428" s="187"/>
      <c r="AW428" s="187"/>
      <c r="AX428" s="187"/>
      <c r="AY428" s="187"/>
      <c r="AZ428" s="187"/>
      <c r="BA428" s="187"/>
      <c r="BB428" s="187"/>
      <c r="BC428" s="187"/>
      <c r="BD428" s="187"/>
      <c r="BE428" s="187"/>
      <c r="BF428" s="187"/>
      <c r="BG428" s="187"/>
      <c r="BH428" s="176">
        <f t="shared" si="57"/>
        <v>1.125</v>
      </c>
      <c r="BI428" s="176">
        <f t="shared" si="52"/>
        <v>18</v>
      </c>
      <c r="BJ428" s="182" t="str">
        <f t="shared" si="53"/>
        <v>2 - 9</v>
      </c>
      <c r="BK428" s="176">
        <f t="shared" si="54"/>
        <v>6</v>
      </c>
      <c r="BL428" s="176">
        <f t="shared" si="58"/>
        <v>1</v>
      </c>
      <c r="BM428" s="533"/>
      <c r="BN428" s="187">
        <v>10</v>
      </c>
      <c r="BO428" s="187">
        <v>1</v>
      </c>
      <c r="BP428" s="178">
        <f t="shared" si="55"/>
        <v>16</v>
      </c>
      <c r="BQ428" s="420" t="str">
        <f t="shared" si="56"/>
        <v>I</v>
      </c>
      <c r="BR428" s="185"/>
      <c r="BS428" s="212" t="s">
        <v>9607</v>
      </c>
    </row>
    <row r="429" spans="1:79" x14ac:dyDescent="0.2">
      <c r="A429" s="697">
        <v>427</v>
      </c>
      <c r="B429" s="286" t="s">
        <v>5988</v>
      </c>
      <c r="C429" s="286" t="s">
        <v>5988</v>
      </c>
      <c r="D429" s="258" t="s">
        <v>5497</v>
      </c>
      <c r="E429" s="736">
        <v>1</v>
      </c>
      <c r="F429" s="736">
        <v>5</v>
      </c>
      <c r="G429" s="737">
        <v>30</v>
      </c>
      <c r="H429" s="305" t="s">
        <v>3486</v>
      </c>
      <c r="I429" s="208" t="s">
        <v>3485</v>
      </c>
      <c r="J429" s="280" t="s">
        <v>8713</v>
      </c>
      <c r="K429" s="191" t="s">
        <v>5490</v>
      </c>
      <c r="L429" s="427" t="s">
        <v>5490</v>
      </c>
      <c r="M429" s="686">
        <v>7.4</v>
      </c>
      <c r="N429" s="685" t="s">
        <v>15710</v>
      </c>
      <c r="O429" s="686">
        <v>675</v>
      </c>
      <c r="P429" s="427" t="s">
        <v>15873</v>
      </c>
      <c r="Q429" s="191">
        <v>7</v>
      </c>
      <c r="R429" s="180"/>
      <c r="S429" s="191">
        <v>1</v>
      </c>
      <c r="T429" s="191">
        <v>1</v>
      </c>
      <c r="U429" s="179">
        <v>1</v>
      </c>
      <c r="V429" s="179">
        <v>1</v>
      </c>
      <c r="W429" s="742">
        <v>24</v>
      </c>
      <c r="X429" s="184"/>
      <c r="Y429" s="184"/>
      <c r="Z429" s="184"/>
      <c r="AA429" s="184"/>
      <c r="AB429" s="220"/>
      <c r="AC429" s="186"/>
      <c r="AD429" s="191" t="s">
        <v>7471</v>
      </c>
      <c r="AE429" s="191" t="s">
        <v>4247</v>
      </c>
      <c r="AF429" s="177">
        <v>0</v>
      </c>
      <c r="AG429" s="177">
        <v>0</v>
      </c>
      <c r="AH429" s="177">
        <v>0</v>
      </c>
      <c r="AI429" s="177">
        <v>0</v>
      </c>
      <c r="AJ429" s="177">
        <v>0</v>
      </c>
      <c r="AK429" s="177">
        <v>0</v>
      </c>
      <c r="AL429" s="385">
        <v>2</v>
      </c>
      <c r="AM429" s="177">
        <v>0</v>
      </c>
      <c r="AN429" s="177">
        <v>0</v>
      </c>
      <c r="AO429" s="195">
        <v>0</v>
      </c>
      <c r="AP429" s="187"/>
      <c r="AQ429" s="187"/>
      <c r="AR429" s="187"/>
      <c r="AS429" s="187"/>
      <c r="AT429" s="187"/>
      <c r="AU429" s="187"/>
      <c r="AV429" s="187"/>
      <c r="AW429" s="187"/>
      <c r="AX429" s="187"/>
      <c r="AY429" s="187"/>
      <c r="AZ429" s="187"/>
      <c r="BA429" s="187"/>
      <c r="BB429" s="187"/>
      <c r="BC429" s="187"/>
      <c r="BD429" s="187"/>
      <c r="BE429" s="187"/>
      <c r="BF429" s="187"/>
      <c r="BG429" s="187"/>
      <c r="BH429" s="176">
        <f t="shared" si="57"/>
        <v>2</v>
      </c>
      <c r="BI429" s="176">
        <f t="shared" si="52"/>
        <v>16</v>
      </c>
      <c r="BJ429" s="182" t="str">
        <f t="shared" si="53"/>
        <v>2 - 16</v>
      </c>
      <c r="BK429" s="176">
        <f t="shared" si="54"/>
        <v>9</v>
      </c>
      <c r="BL429" s="176">
        <f t="shared" si="58"/>
        <v>2</v>
      </c>
      <c r="BM429" s="533"/>
      <c r="BN429" s="187">
        <v>10</v>
      </c>
      <c r="BO429" s="187">
        <v>1</v>
      </c>
      <c r="BP429" s="178">
        <f t="shared" si="55"/>
        <v>19</v>
      </c>
      <c r="BQ429" s="420" t="str">
        <f t="shared" si="56"/>
        <v>I</v>
      </c>
      <c r="BR429" s="185"/>
      <c r="BS429" s="212" t="s">
        <v>9607</v>
      </c>
    </row>
    <row r="430" spans="1:79" ht="25.5" x14ac:dyDescent="0.2">
      <c r="A430" s="696">
        <v>428</v>
      </c>
      <c r="B430" s="286" t="s">
        <v>1319</v>
      </c>
      <c r="C430" s="286" t="s">
        <v>6963</v>
      </c>
      <c r="D430" s="258" t="s">
        <v>5497</v>
      </c>
      <c r="E430" s="736">
        <v>1</v>
      </c>
      <c r="F430" s="736">
        <v>1</v>
      </c>
      <c r="G430" s="737">
        <v>1</v>
      </c>
      <c r="H430" s="305" t="s">
        <v>794</v>
      </c>
      <c r="I430" s="208" t="s">
        <v>3913</v>
      </c>
      <c r="J430" s="280" t="s">
        <v>2161</v>
      </c>
      <c r="K430" s="191" t="s">
        <v>5359</v>
      </c>
      <c r="L430" s="427" t="s">
        <v>5490</v>
      </c>
      <c r="M430" s="686">
        <v>25</v>
      </c>
      <c r="N430" s="685" t="s">
        <v>15710</v>
      </c>
      <c r="O430" s="686">
        <v>2200</v>
      </c>
      <c r="P430" s="427" t="s">
        <v>15874</v>
      </c>
      <c r="Q430" s="191">
        <v>5</v>
      </c>
      <c r="R430" s="180"/>
      <c r="S430" s="189">
        <v>2</v>
      </c>
      <c r="T430" s="189">
        <v>4</v>
      </c>
      <c r="U430" s="179">
        <v>1</v>
      </c>
      <c r="V430" s="179">
        <v>1</v>
      </c>
      <c r="W430" s="742">
        <v>9</v>
      </c>
      <c r="X430" s="184"/>
      <c r="Y430" s="184"/>
      <c r="Z430" s="184"/>
      <c r="AA430" s="184"/>
      <c r="AB430" s="220"/>
      <c r="AC430" s="183" t="s">
        <v>4797</v>
      </c>
      <c r="AD430" s="191" t="s">
        <v>5991</v>
      </c>
      <c r="AE430" s="191" t="s">
        <v>4247</v>
      </c>
      <c r="AF430" s="177">
        <v>0</v>
      </c>
      <c r="AG430" s="177">
        <v>0</v>
      </c>
      <c r="AH430" s="177">
        <v>0</v>
      </c>
      <c r="AI430" s="177">
        <v>0</v>
      </c>
      <c r="AJ430" s="177">
        <v>0</v>
      </c>
      <c r="AK430" s="177">
        <v>0</v>
      </c>
      <c r="AL430" s="383">
        <v>0</v>
      </c>
      <c r="AM430" s="177">
        <v>0</v>
      </c>
      <c r="AN430" s="177">
        <v>0</v>
      </c>
      <c r="AO430" s="381">
        <v>40</v>
      </c>
      <c r="AP430" s="423"/>
      <c r="AQ430" s="423"/>
      <c r="AR430" s="423"/>
      <c r="AS430" s="423"/>
      <c r="AT430" s="423"/>
      <c r="AU430" s="423"/>
      <c r="AV430" s="423"/>
      <c r="AW430" s="423"/>
      <c r="AX430" s="423"/>
      <c r="AY430" s="423"/>
      <c r="AZ430" s="423"/>
      <c r="BA430" s="423"/>
      <c r="BB430" s="423"/>
      <c r="BC430" s="423"/>
      <c r="BD430" s="423"/>
      <c r="BE430" s="423"/>
      <c r="BF430" s="423"/>
      <c r="BG430" s="423"/>
      <c r="BH430" s="176">
        <f t="shared" si="57"/>
        <v>5</v>
      </c>
      <c r="BI430" s="176">
        <f t="shared" si="52"/>
        <v>15</v>
      </c>
      <c r="BJ430" s="182">
        <f t="shared" si="53"/>
        <v>40</v>
      </c>
      <c r="BK430" s="176">
        <f t="shared" si="54"/>
        <v>40</v>
      </c>
      <c r="BL430" s="176">
        <f t="shared" si="58"/>
        <v>9</v>
      </c>
      <c r="BM430" s="533">
        <v>5</v>
      </c>
      <c r="BN430" s="196">
        <v>165</v>
      </c>
      <c r="BO430" s="188">
        <v>5</v>
      </c>
      <c r="BP430" s="178">
        <f t="shared" si="55"/>
        <v>365</v>
      </c>
      <c r="BQ430" s="420" t="str">
        <f t="shared" si="56"/>
        <v>IV</v>
      </c>
      <c r="BR430" s="185"/>
      <c r="BS430" s="212" t="s">
        <v>3967</v>
      </c>
    </row>
    <row r="431" spans="1:79" ht="25.5" x14ac:dyDescent="0.2">
      <c r="A431" s="696">
        <v>429</v>
      </c>
      <c r="B431" s="286" t="s">
        <v>1319</v>
      </c>
      <c r="C431" s="286" t="s">
        <v>6964</v>
      </c>
      <c r="D431" s="258" t="s">
        <v>5497</v>
      </c>
      <c r="E431" s="736">
        <v>1</v>
      </c>
      <c r="F431" s="736">
        <v>1</v>
      </c>
      <c r="G431" s="737">
        <v>1</v>
      </c>
      <c r="H431" s="305" t="s">
        <v>794</v>
      </c>
      <c r="I431" s="208" t="s">
        <v>3914</v>
      </c>
      <c r="J431" s="280" t="s">
        <v>2162</v>
      </c>
      <c r="K431" s="191" t="s">
        <v>5359</v>
      </c>
      <c r="L431" s="427" t="s">
        <v>5490</v>
      </c>
      <c r="M431" s="686">
        <v>26</v>
      </c>
      <c r="N431" s="685" t="s">
        <v>15710</v>
      </c>
      <c r="O431" s="686">
        <v>2700</v>
      </c>
      <c r="P431" s="427" t="s">
        <v>15874</v>
      </c>
      <c r="Q431" s="191">
        <v>5</v>
      </c>
      <c r="R431" s="180"/>
      <c r="S431" s="189">
        <v>2</v>
      </c>
      <c r="T431" s="189">
        <v>4</v>
      </c>
      <c r="U431" s="179">
        <v>1</v>
      </c>
      <c r="V431" s="179">
        <v>1</v>
      </c>
      <c r="W431" s="742">
        <v>9</v>
      </c>
      <c r="X431" s="184"/>
      <c r="Y431" s="184"/>
      <c r="Z431" s="184"/>
      <c r="AA431" s="184"/>
      <c r="AB431" s="220"/>
      <c r="AC431" s="183" t="s">
        <v>4797</v>
      </c>
      <c r="AD431" s="191" t="s">
        <v>5991</v>
      </c>
      <c r="AE431" s="191" t="s">
        <v>4247</v>
      </c>
      <c r="AF431" s="177">
        <v>0</v>
      </c>
      <c r="AG431" s="177">
        <v>0</v>
      </c>
      <c r="AH431" s="177">
        <v>0</v>
      </c>
      <c r="AI431" s="177">
        <v>0</v>
      </c>
      <c r="AJ431" s="177">
        <v>0</v>
      </c>
      <c r="AK431" s="177">
        <v>0</v>
      </c>
      <c r="AL431" s="383">
        <v>0</v>
      </c>
      <c r="AM431" s="177">
        <v>0</v>
      </c>
      <c r="AN431" s="177">
        <v>0</v>
      </c>
      <c r="AO431" s="381">
        <v>48</v>
      </c>
      <c r="AP431" s="423"/>
      <c r="AQ431" s="423"/>
      <c r="AR431" s="423"/>
      <c r="AS431" s="423"/>
      <c r="AT431" s="423"/>
      <c r="AU431" s="423"/>
      <c r="AV431" s="423"/>
      <c r="AW431" s="423"/>
      <c r="AX431" s="423"/>
      <c r="AY431" s="423"/>
      <c r="AZ431" s="423"/>
      <c r="BA431" s="423"/>
      <c r="BB431" s="423"/>
      <c r="BC431" s="423"/>
      <c r="BD431" s="423"/>
      <c r="BE431" s="423"/>
      <c r="BF431" s="423"/>
      <c r="BG431" s="423"/>
      <c r="BH431" s="176">
        <f t="shared" si="57"/>
        <v>6</v>
      </c>
      <c r="BI431" s="176">
        <f t="shared" si="52"/>
        <v>13</v>
      </c>
      <c r="BJ431" s="182">
        <f t="shared" si="53"/>
        <v>48</v>
      </c>
      <c r="BK431" s="176">
        <f t="shared" si="54"/>
        <v>48</v>
      </c>
      <c r="BL431" s="176">
        <f t="shared" si="58"/>
        <v>11</v>
      </c>
      <c r="BM431" s="533">
        <v>6</v>
      </c>
      <c r="BN431" s="196">
        <v>250</v>
      </c>
      <c r="BO431" s="188">
        <v>6</v>
      </c>
      <c r="BP431" s="178">
        <f t="shared" si="55"/>
        <v>538</v>
      </c>
      <c r="BQ431" s="420" t="str">
        <f t="shared" si="56"/>
        <v>IV</v>
      </c>
      <c r="BR431" s="185"/>
      <c r="BS431" s="212" t="s">
        <v>3967</v>
      </c>
    </row>
    <row r="432" spans="1:79" ht="25.5" x14ac:dyDescent="0.2">
      <c r="A432" s="697">
        <v>430</v>
      </c>
      <c r="B432" s="286" t="s">
        <v>1319</v>
      </c>
      <c r="C432" s="286" t="s">
        <v>6965</v>
      </c>
      <c r="D432" s="258" t="s">
        <v>5497</v>
      </c>
      <c r="E432" s="736">
        <v>1</v>
      </c>
      <c r="F432" s="736">
        <v>1</v>
      </c>
      <c r="G432" s="737">
        <v>1</v>
      </c>
      <c r="H432" s="305" t="s">
        <v>794</v>
      </c>
      <c r="I432" s="208" t="s">
        <v>3915</v>
      </c>
      <c r="J432" s="280" t="s">
        <v>2164</v>
      </c>
      <c r="K432" s="191" t="s">
        <v>5359</v>
      </c>
      <c r="L432" s="427" t="s">
        <v>5490</v>
      </c>
      <c r="M432" s="686">
        <v>27.5</v>
      </c>
      <c r="N432" s="685" t="s">
        <v>15710</v>
      </c>
      <c r="O432" s="686">
        <v>3100</v>
      </c>
      <c r="P432" s="427" t="s">
        <v>15874</v>
      </c>
      <c r="Q432" s="191">
        <v>5</v>
      </c>
      <c r="R432" s="180"/>
      <c r="S432" s="189">
        <v>2</v>
      </c>
      <c r="T432" s="189">
        <v>4</v>
      </c>
      <c r="U432" s="179">
        <v>1</v>
      </c>
      <c r="V432" s="179">
        <v>1</v>
      </c>
      <c r="W432" s="742">
        <v>9</v>
      </c>
      <c r="X432" s="184"/>
      <c r="Y432" s="184"/>
      <c r="Z432" s="184"/>
      <c r="AA432" s="184"/>
      <c r="AB432" s="220"/>
      <c r="AC432" s="183" t="s">
        <v>4797</v>
      </c>
      <c r="AD432" s="191" t="s">
        <v>5991</v>
      </c>
      <c r="AE432" s="191" t="s">
        <v>4247</v>
      </c>
      <c r="AF432" s="177">
        <v>0</v>
      </c>
      <c r="AG432" s="177">
        <v>0</v>
      </c>
      <c r="AH432" s="177">
        <v>0</v>
      </c>
      <c r="AI432" s="177">
        <v>0</v>
      </c>
      <c r="AJ432" s="177">
        <v>0</v>
      </c>
      <c r="AK432" s="177">
        <v>0</v>
      </c>
      <c r="AL432" s="383">
        <v>0</v>
      </c>
      <c r="AM432" s="177">
        <v>0</v>
      </c>
      <c r="AN432" s="177">
        <v>0</v>
      </c>
      <c r="AO432" s="381">
        <v>56</v>
      </c>
      <c r="AP432" s="423"/>
      <c r="AQ432" s="423"/>
      <c r="AR432" s="423"/>
      <c r="AS432" s="423"/>
      <c r="AT432" s="423"/>
      <c r="AU432" s="423"/>
      <c r="AV432" s="423"/>
      <c r="AW432" s="423"/>
      <c r="AX432" s="423"/>
      <c r="AY432" s="423"/>
      <c r="AZ432" s="423"/>
      <c r="BA432" s="423"/>
      <c r="BB432" s="423"/>
      <c r="BC432" s="423"/>
      <c r="BD432" s="423"/>
      <c r="BE432" s="423"/>
      <c r="BF432" s="423"/>
      <c r="BG432" s="423"/>
      <c r="BH432" s="176">
        <f t="shared" si="57"/>
        <v>7</v>
      </c>
      <c r="BI432" s="176">
        <f t="shared" si="52"/>
        <v>13</v>
      </c>
      <c r="BJ432" s="182">
        <f t="shared" si="53"/>
        <v>56</v>
      </c>
      <c r="BK432" s="176">
        <f t="shared" si="54"/>
        <v>56</v>
      </c>
      <c r="BL432" s="176">
        <f t="shared" si="58"/>
        <v>13</v>
      </c>
      <c r="BM432" s="533">
        <v>7</v>
      </c>
      <c r="BN432" s="196">
        <v>400</v>
      </c>
      <c r="BO432" s="188">
        <v>8</v>
      </c>
      <c r="BP432" s="178">
        <f t="shared" si="55"/>
        <v>848</v>
      </c>
      <c r="BQ432" s="420" t="str">
        <f t="shared" si="56"/>
        <v>V</v>
      </c>
      <c r="BR432" s="185"/>
      <c r="BS432" s="212" t="s">
        <v>3967</v>
      </c>
    </row>
    <row r="433" spans="1:71" ht="25.5" x14ac:dyDescent="0.2">
      <c r="A433" s="696">
        <v>431</v>
      </c>
      <c r="B433" s="286" t="s">
        <v>1319</v>
      </c>
      <c r="C433" s="286" t="s">
        <v>6966</v>
      </c>
      <c r="D433" s="258" t="s">
        <v>5497</v>
      </c>
      <c r="E433" s="736">
        <v>1</v>
      </c>
      <c r="F433" s="736">
        <v>1</v>
      </c>
      <c r="G433" s="737">
        <v>1</v>
      </c>
      <c r="H433" s="305" t="s">
        <v>794</v>
      </c>
      <c r="I433" s="208" t="s">
        <v>3916</v>
      </c>
      <c r="J433" s="280" t="s">
        <v>2163</v>
      </c>
      <c r="K433" s="191" t="s">
        <v>5359</v>
      </c>
      <c r="L433" s="427" t="s">
        <v>5490</v>
      </c>
      <c r="M433" s="686">
        <v>29</v>
      </c>
      <c r="N433" s="685" t="s">
        <v>15710</v>
      </c>
      <c r="O433" s="686">
        <v>3550</v>
      </c>
      <c r="P433" s="427" t="s">
        <v>15874</v>
      </c>
      <c r="Q433" s="191">
        <v>5</v>
      </c>
      <c r="R433" s="180"/>
      <c r="S433" s="189">
        <v>2</v>
      </c>
      <c r="T433" s="189">
        <v>4</v>
      </c>
      <c r="U433" s="179">
        <v>1</v>
      </c>
      <c r="V433" s="179">
        <v>1</v>
      </c>
      <c r="W433" s="742">
        <v>9</v>
      </c>
      <c r="X433" s="184"/>
      <c r="Y433" s="184"/>
      <c r="Z433" s="184"/>
      <c r="AA433" s="184"/>
      <c r="AB433" s="220"/>
      <c r="AC433" s="183" t="s">
        <v>4797</v>
      </c>
      <c r="AD433" s="191" t="s">
        <v>5991</v>
      </c>
      <c r="AE433" s="191" t="s">
        <v>4247</v>
      </c>
      <c r="AF433" s="177">
        <v>0</v>
      </c>
      <c r="AG433" s="177">
        <v>0</v>
      </c>
      <c r="AH433" s="177">
        <v>0</v>
      </c>
      <c r="AI433" s="177">
        <v>0</v>
      </c>
      <c r="AJ433" s="177">
        <v>0</v>
      </c>
      <c r="AK433" s="177">
        <v>0</v>
      </c>
      <c r="AL433" s="383">
        <v>0</v>
      </c>
      <c r="AM433" s="177">
        <v>0</v>
      </c>
      <c r="AN433" s="177">
        <v>0</v>
      </c>
      <c r="AO433" s="381">
        <v>64</v>
      </c>
      <c r="AP433" s="423"/>
      <c r="AQ433" s="423"/>
      <c r="AR433" s="423"/>
      <c r="AS433" s="423"/>
      <c r="AT433" s="423"/>
      <c r="AU433" s="423"/>
      <c r="AV433" s="423"/>
      <c r="AW433" s="423"/>
      <c r="AX433" s="423"/>
      <c r="AY433" s="423"/>
      <c r="AZ433" s="423"/>
      <c r="BA433" s="423"/>
      <c r="BB433" s="423"/>
      <c r="BC433" s="423"/>
      <c r="BD433" s="423"/>
      <c r="BE433" s="423"/>
      <c r="BF433" s="423"/>
      <c r="BG433" s="423"/>
      <c r="BH433" s="176">
        <f t="shared" si="57"/>
        <v>8</v>
      </c>
      <c r="BI433" s="176">
        <f t="shared" si="52"/>
        <v>12</v>
      </c>
      <c r="BJ433" s="182">
        <f t="shared" si="53"/>
        <v>64</v>
      </c>
      <c r="BK433" s="176">
        <f t="shared" si="54"/>
        <v>64</v>
      </c>
      <c r="BL433" s="176">
        <f t="shared" si="58"/>
        <v>15</v>
      </c>
      <c r="BM433" s="533">
        <v>8</v>
      </c>
      <c r="BN433" s="196">
        <v>650</v>
      </c>
      <c r="BO433" s="188">
        <v>10</v>
      </c>
      <c r="BP433" s="178">
        <f t="shared" si="55"/>
        <v>1290</v>
      </c>
      <c r="BQ433" s="420" t="str">
        <f t="shared" si="56"/>
        <v>VI</v>
      </c>
      <c r="BR433" s="185"/>
      <c r="BS433" s="212" t="s">
        <v>3967</v>
      </c>
    </row>
    <row r="434" spans="1:71" ht="25.5" x14ac:dyDescent="0.2">
      <c r="A434" s="697">
        <v>432</v>
      </c>
      <c r="B434" s="286" t="s">
        <v>1319</v>
      </c>
      <c r="C434" s="286" t="s">
        <v>6967</v>
      </c>
      <c r="D434" s="258" t="s">
        <v>5497</v>
      </c>
      <c r="E434" s="736">
        <v>1</v>
      </c>
      <c r="F434" s="736">
        <v>1</v>
      </c>
      <c r="G434" s="737">
        <v>1</v>
      </c>
      <c r="H434" s="305" t="s">
        <v>794</v>
      </c>
      <c r="I434" s="208" t="s">
        <v>3917</v>
      </c>
      <c r="J434" s="280" t="s">
        <v>2165</v>
      </c>
      <c r="K434" s="191" t="s">
        <v>5359</v>
      </c>
      <c r="L434" s="427" t="s">
        <v>5490</v>
      </c>
      <c r="M434" s="686">
        <v>30</v>
      </c>
      <c r="N434" s="685" t="s">
        <v>15710</v>
      </c>
      <c r="O434" s="686">
        <v>4000</v>
      </c>
      <c r="P434" s="427" t="s">
        <v>15874</v>
      </c>
      <c r="Q434" s="191">
        <v>5</v>
      </c>
      <c r="R434" s="180"/>
      <c r="S434" s="189">
        <v>2</v>
      </c>
      <c r="T434" s="189">
        <v>4</v>
      </c>
      <c r="U434" s="179">
        <v>1</v>
      </c>
      <c r="V434" s="179">
        <v>1</v>
      </c>
      <c r="W434" s="742">
        <v>9</v>
      </c>
      <c r="X434" s="184"/>
      <c r="Y434" s="184"/>
      <c r="Z434" s="184"/>
      <c r="AA434" s="184"/>
      <c r="AB434" s="220"/>
      <c r="AC434" s="183" t="s">
        <v>4797</v>
      </c>
      <c r="AD434" s="191" t="s">
        <v>5991</v>
      </c>
      <c r="AE434" s="191" t="s">
        <v>4247</v>
      </c>
      <c r="AF434" s="177">
        <v>0</v>
      </c>
      <c r="AG434" s="177">
        <v>0</v>
      </c>
      <c r="AH434" s="177">
        <v>0</v>
      </c>
      <c r="AI434" s="177">
        <v>0</v>
      </c>
      <c r="AJ434" s="177">
        <v>0</v>
      </c>
      <c r="AK434" s="177">
        <v>0</v>
      </c>
      <c r="AL434" s="383">
        <v>0</v>
      </c>
      <c r="AM434" s="177">
        <v>0</v>
      </c>
      <c r="AN434" s="177">
        <v>0</v>
      </c>
      <c r="AO434" s="381">
        <v>72</v>
      </c>
      <c r="AP434" s="423"/>
      <c r="AQ434" s="423"/>
      <c r="AR434" s="423"/>
      <c r="AS434" s="423"/>
      <c r="AT434" s="423"/>
      <c r="AU434" s="423"/>
      <c r="AV434" s="423"/>
      <c r="AW434" s="423"/>
      <c r="AX434" s="423"/>
      <c r="AY434" s="423"/>
      <c r="AZ434" s="423"/>
      <c r="BA434" s="423"/>
      <c r="BB434" s="423"/>
      <c r="BC434" s="423"/>
      <c r="BD434" s="423"/>
      <c r="BE434" s="423"/>
      <c r="BF434" s="423"/>
      <c r="BG434" s="423"/>
      <c r="BH434" s="176">
        <f t="shared" si="57"/>
        <v>9</v>
      </c>
      <c r="BI434" s="176">
        <f t="shared" ref="BI434:BI497" si="59">IF(manualHD="",IF(COUNTIF(AP434:BG434,"")=18,IFERROR(INDEX(thac0array,MATCH(IF(manualHD="",IF(SUM($AG434:$AL434)/(0.01+fixedhp)&lt;1/40,ROUND(fixedhp/4.5,0),IF(eightsider=1,IF((AND(fixedhp&gt;0,fixedhp&lt;4)),1.125,1),IF(eightsider&gt;1,eightsider+IF(twosider*1.5+threesider*2+foursider*2.5+fivesider*3+sixsider*3.5+sevensider*4+fixedhp&gt;3,1,0),IF(sevensider=1,0.875,0.5)))),manualHD),hitDiceThac0,0)),21),MIN(IFERROR(INDEX(thac0array,MATCH(IF(AZ434="",AP434,ROUND(AP434+AZ434/2,0)),hitDiceThac0,0)),21),IFERROR(INDEX(thac0array,MATCH(MAX(AQ434:AS434),fighterThac0,0)),21),IFERROR(INDEX(thac0array,MATCH(MAX(AW434:BA434),clericThac0,0)),21),IFERROR(INDEX(thac0array,MATCH(MAX(BB434:BC434),thiefThac0,0)),21),IFERROR(INDEX(thac0array,MATCH(MAX(BD434:BG434),magicUserThac0,0)),21))),IFERROR(INDEX(thac0array,MATCH(BM434,hitDiceThac0),0),BM434))</f>
        <v>12</v>
      </c>
      <c r="BJ434" s="182">
        <f t="shared" ref="BJ434:BJ497" si="60">IF(SUM(AF434:AN434)=0,AO434,IF(AZ434="",SUM(AF434:AO434)&amp;" - "&amp;IF(OR(COUNTIF(AP434:BG434,"")=18,AP434&gt;0),ROUND(AF434*2+AG434*3+AH434*4+AI434*5+AJ434*6+AK434*7+AL434*8+AM434*10+AN434*12+AO434,0),ROUND((AF434*2+AG434*3+AH434*4+AI434*5+AJ434*6+AK434*7+AL434*8+AM434*10+AN434*12+AO434)/COUNTA(AQ434:BG434),0)),IF(BM434="",(AZ434-1)*1+SUM(AF434:AO434)&amp;" - "&amp;(AZ434-1)*4+ROUND(AF434*2+AG434*3+AH434*4+AI434*5+AJ434*6+AK434*7+AL434*8+AM434*10+AN434*12+AO434,0),SUM(AF434:AO434)&amp;" - "&amp;ROUND(AF434*2+AG434*3+AH434*4+AI434*5+AJ434*6+AK434*7+AL434*8+AM434*10+AN434*12+AO434,0))))</f>
        <v>72</v>
      </c>
      <c r="BK434" s="176">
        <f t="shared" ref="BK434:BK497" si="61">IF(SUM(AF434:AN434)=0,AO434,IF(AZ434="",ROUND(AVERAGE(SUM(AF434:AO434),IF(OR(COUNTIF(AP434:BG434,"")=18,AP434&gt;0),ROUND(AF434*2+AG434*3+AH434*4+AI434*5+AJ434*6+AK434*7+AL434*8+AM434*10+AN434*12+AO434,0),ROUND((AF434*2+AG434*3+AH434*4+AI434*5+AJ434*6+AK434*7+AL434*8+AM434*10+AN434*12+AO434)/COUNTA(AQ434:BG434),0))),0),IF(BM434="",ROUND(AVERAGE((AZ434-1)*1+SUM(AF434:AO434),(AZ434-1)*4+ROUND(AF434*2+AG434*3+AH434*4+AI434*5+AJ434*6+AK434*7+AL434*8+AM434*10+AN434*12+AO434,0)),0),ROUND(AVERAGE(SUM(AF434:AO434),ROUND(AF434*2+AG434*3+AH434*4+AI434*5+AJ434*6+AK434*7+AL434*8+AM434*10+AN434*12+AO434,0)),0))))</f>
        <v>72</v>
      </c>
      <c r="BL434" s="176">
        <f t="shared" si="58"/>
        <v>17</v>
      </c>
      <c r="BM434" s="533">
        <v>9</v>
      </c>
      <c r="BN434" s="196">
        <v>1000</v>
      </c>
      <c r="BO434" s="188">
        <v>12</v>
      </c>
      <c r="BP434" s="178">
        <f t="shared" ref="BP434:BP497" si="62">BN434+BK434*BO434</f>
        <v>1864</v>
      </c>
      <c r="BQ434" s="420" t="str">
        <f t="shared" ref="BQ434:BQ497" si="63">IFERROR(INDEX(xpLevel,MATCH($BN434,xpThresholds,1)), "XI")</f>
        <v>VI</v>
      </c>
      <c r="BR434" s="185"/>
      <c r="BS434" s="212" t="s">
        <v>3967</v>
      </c>
    </row>
    <row r="435" spans="1:71" ht="25.5" x14ac:dyDescent="0.2">
      <c r="A435" s="696">
        <v>433</v>
      </c>
      <c r="B435" s="286" t="s">
        <v>1319</v>
      </c>
      <c r="C435" s="286" t="s">
        <v>5791</v>
      </c>
      <c r="D435" s="258" t="s">
        <v>5497</v>
      </c>
      <c r="E435" s="736">
        <v>1</v>
      </c>
      <c r="F435" s="736">
        <v>1</v>
      </c>
      <c r="G435" s="737">
        <v>1</v>
      </c>
      <c r="H435" s="305" t="s">
        <v>794</v>
      </c>
      <c r="I435" s="208" t="s">
        <v>3918</v>
      </c>
      <c r="J435" s="280" t="s">
        <v>2166</v>
      </c>
      <c r="K435" s="191" t="s">
        <v>5359</v>
      </c>
      <c r="L435" s="427" t="s">
        <v>5490</v>
      </c>
      <c r="M435" s="686">
        <v>31</v>
      </c>
      <c r="N435" s="685" t="s">
        <v>15710</v>
      </c>
      <c r="O435" s="686">
        <v>4400</v>
      </c>
      <c r="P435" s="427" t="s">
        <v>15874</v>
      </c>
      <c r="Q435" s="191">
        <v>5</v>
      </c>
      <c r="R435" s="180"/>
      <c r="S435" s="189">
        <v>2</v>
      </c>
      <c r="T435" s="189">
        <v>4</v>
      </c>
      <c r="U435" s="179">
        <v>1</v>
      </c>
      <c r="V435" s="179">
        <v>1</v>
      </c>
      <c r="W435" s="742">
        <v>9</v>
      </c>
      <c r="X435" s="184"/>
      <c r="Y435" s="184"/>
      <c r="Z435" s="184"/>
      <c r="AA435" s="184"/>
      <c r="AB435" s="220"/>
      <c r="AC435" s="183" t="s">
        <v>4797</v>
      </c>
      <c r="AD435" s="191" t="s">
        <v>5991</v>
      </c>
      <c r="AE435" s="191" t="s">
        <v>4247</v>
      </c>
      <c r="AF435" s="177">
        <v>0</v>
      </c>
      <c r="AG435" s="177">
        <v>0</v>
      </c>
      <c r="AH435" s="177">
        <v>0</v>
      </c>
      <c r="AI435" s="177">
        <v>0</v>
      </c>
      <c r="AJ435" s="177">
        <v>0</v>
      </c>
      <c r="AK435" s="177">
        <v>0</v>
      </c>
      <c r="AL435" s="383">
        <v>0</v>
      </c>
      <c r="AM435" s="177">
        <v>0</v>
      </c>
      <c r="AN435" s="177">
        <v>0</v>
      </c>
      <c r="AO435" s="381">
        <v>80</v>
      </c>
      <c r="AP435" s="423"/>
      <c r="AQ435" s="423"/>
      <c r="AR435" s="423"/>
      <c r="AS435" s="423"/>
      <c r="AT435" s="423"/>
      <c r="AU435" s="423"/>
      <c r="AV435" s="423"/>
      <c r="AW435" s="423"/>
      <c r="AX435" s="423"/>
      <c r="AY435" s="423"/>
      <c r="AZ435" s="423"/>
      <c r="BA435" s="423"/>
      <c r="BB435" s="423"/>
      <c r="BC435" s="423"/>
      <c r="BD435" s="423"/>
      <c r="BE435" s="423"/>
      <c r="BF435" s="423"/>
      <c r="BG435" s="423"/>
      <c r="BH435" s="176">
        <f t="shared" si="57"/>
        <v>10</v>
      </c>
      <c r="BI435" s="176">
        <f t="shared" si="59"/>
        <v>10</v>
      </c>
      <c r="BJ435" s="182">
        <f t="shared" si="60"/>
        <v>80</v>
      </c>
      <c r="BK435" s="176">
        <f t="shared" si="61"/>
        <v>80</v>
      </c>
      <c r="BL435" s="176">
        <f t="shared" si="58"/>
        <v>18</v>
      </c>
      <c r="BM435" s="533">
        <v>10</v>
      </c>
      <c r="BN435" s="196">
        <v>1500</v>
      </c>
      <c r="BO435" s="188">
        <v>14</v>
      </c>
      <c r="BP435" s="178">
        <f t="shared" si="62"/>
        <v>2620</v>
      </c>
      <c r="BQ435" s="420" t="str">
        <f t="shared" si="63"/>
        <v>VII</v>
      </c>
      <c r="BR435" s="185"/>
      <c r="BS435" s="212" t="s">
        <v>3967</v>
      </c>
    </row>
    <row r="436" spans="1:71" ht="38.25" x14ac:dyDescent="0.2">
      <c r="A436" s="696">
        <v>434</v>
      </c>
      <c r="B436" s="286" t="s">
        <v>1319</v>
      </c>
      <c r="C436" s="286" t="s">
        <v>5792</v>
      </c>
      <c r="D436" s="258" t="s">
        <v>5497</v>
      </c>
      <c r="E436" s="736">
        <v>1</v>
      </c>
      <c r="F436" s="736">
        <v>1</v>
      </c>
      <c r="G436" s="737">
        <v>1</v>
      </c>
      <c r="H436" s="305" t="s">
        <v>794</v>
      </c>
      <c r="I436" s="208" t="s">
        <v>3919</v>
      </c>
      <c r="J436" s="280" t="s">
        <v>2167</v>
      </c>
      <c r="K436" s="191" t="s">
        <v>5359</v>
      </c>
      <c r="L436" s="427" t="s">
        <v>5490</v>
      </c>
      <c r="M436" s="686">
        <v>32</v>
      </c>
      <c r="N436" s="685" t="s">
        <v>15710</v>
      </c>
      <c r="O436" s="686">
        <v>4900</v>
      </c>
      <c r="P436" s="427" t="s">
        <v>15874</v>
      </c>
      <c r="Q436" s="191">
        <v>5</v>
      </c>
      <c r="R436" s="180"/>
      <c r="S436" s="189">
        <v>2</v>
      </c>
      <c r="T436" s="189">
        <v>4</v>
      </c>
      <c r="U436" s="179">
        <v>1</v>
      </c>
      <c r="V436" s="179">
        <v>1</v>
      </c>
      <c r="W436" s="742">
        <v>9</v>
      </c>
      <c r="X436" s="184"/>
      <c r="Y436" s="184"/>
      <c r="Z436" s="184"/>
      <c r="AA436" s="184"/>
      <c r="AB436" s="220"/>
      <c r="AC436" s="183" t="s">
        <v>4797</v>
      </c>
      <c r="AD436" s="191" t="s">
        <v>5991</v>
      </c>
      <c r="AE436" s="191" t="s">
        <v>4247</v>
      </c>
      <c r="AF436" s="177">
        <v>0</v>
      </c>
      <c r="AG436" s="177">
        <v>0</v>
      </c>
      <c r="AH436" s="177">
        <v>0</v>
      </c>
      <c r="AI436" s="177">
        <v>0</v>
      </c>
      <c r="AJ436" s="177">
        <v>0</v>
      </c>
      <c r="AK436" s="177">
        <v>0</v>
      </c>
      <c r="AL436" s="383">
        <v>0</v>
      </c>
      <c r="AM436" s="177">
        <v>0</v>
      </c>
      <c r="AN436" s="177">
        <v>0</v>
      </c>
      <c r="AO436" s="381">
        <v>88</v>
      </c>
      <c r="AP436" s="423"/>
      <c r="AQ436" s="423"/>
      <c r="AR436" s="423"/>
      <c r="AS436" s="423"/>
      <c r="AT436" s="423"/>
      <c r="AU436" s="423"/>
      <c r="AV436" s="423"/>
      <c r="AW436" s="423"/>
      <c r="AX436" s="423"/>
      <c r="AY436" s="423"/>
      <c r="AZ436" s="423"/>
      <c r="BA436" s="423"/>
      <c r="BB436" s="423"/>
      <c r="BC436" s="423"/>
      <c r="BD436" s="423"/>
      <c r="BE436" s="423"/>
      <c r="BF436" s="423"/>
      <c r="BG436" s="423"/>
      <c r="BH436" s="176">
        <f t="shared" si="57"/>
        <v>11</v>
      </c>
      <c r="BI436" s="176">
        <f t="shared" si="59"/>
        <v>10</v>
      </c>
      <c r="BJ436" s="182">
        <f t="shared" si="60"/>
        <v>88</v>
      </c>
      <c r="BK436" s="176">
        <f t="shared" si="61"/>
        <v>88</v>
      </c>
      <c r="BL436" s="176">
        <f t="shared" si="58"/>
        <v>20</v>
      </c>
      <c r="BM436" s="533">
        <v>11</v>
      </c>
      <c r="BN436" s="196">
        <v>2150</v>
      </c>
      <c r="BO436" s="188">
        <v>16</v>
      </c>
      <c r="BP436" s="178">
        <f t="shared" si="62"/>
        <v>3558</v>
      </c>
      <c r="BQ436" s="420" t="str">
        <f t="shared" si="63"/>
        <v>VII</v>
      </c>
      <c r="BR436" s="185"/>
      <c r="BS436" s="212" t="s">
        <v>3967</v>
      </c>
    </row>
    <row r="437" spans="1:71" ht="38.25" x14ac:dyDescent="0.2">
      <c r="A437" s="697">
        <v>435</v>
      </c>
      <c r="B437" s="286" t="s">
        <v>1319</v>
      </c>
      <c r="C437" s="286" t="s">
        <v>5793</v>
      </c>
      <c r="D437" s="258" t="s">
        <v>5497</v>
      </c>
      <c r="E437" s="736">
        <v>1</v>
      </c>
      <c r="F437" s="736">
        <v>1</v>
      </c>
      <c r="G437" s="737">
        <v>1</v>
      </c>
      <c r="H437" s="305" t="s">
        <v>794</v>
      </c>
      <c r="I437" s="208" t="s">
        <v>3920</v>
      </c>
      <c r="J437" s="280" t="s">
        <v>2168</v>
      </c>
      <c r="K437" s="191" t="s">
        <v>5359</v>
      </c>
      <c r="L437" s="427" t="s">
        <v>5490</v>
      </c>
      <c r="M437" s="686">
        <v>33</v>
      </c>
      <c r="N437" s="685" t="s">
        <v>15710</v>
      </c>
      <c r="O437" s="686">
        <v>5300</v>
      </c>
      <c r="P437" s="427" t="s">
        <v>15874</v>
      </c>
      <c r="Q437" s="191">
        <v>5</v>
      </c>
      <c r="R437" s="180"/>
      <c r="S437" s="189">
        <v>2</v>
      </c>
      <c r="T437" s="189">
        <v>4</v>
      </c>
      <c r="U437" s="179">
        <v>1</v>
      </c>
      <c r="V437" s="179">
        <v>1</v>
      </c>
      <c r="W437" s="742">
        <v>9</v>
      </c>
      <c r="X437" s="184"/>
      <c r="Y437" s="184"/>
      <c r="Z437" s="184"/>
      <c r="AA437" s="184"/>
      <c r="AB437" s="220"/>
      <c r="AC437" s="183" t="s">
        <v>4797</v>
      </c>
      <c r="AD437" s="191" t="s">
        <v>5991</v>
      </c>
      <c r="AE437" s="191" t="s">
        <v>4247</v>
      </c>
      <c r="AF437" s="177">
        <v>0</v>
      </c>
      <c r="AG437" s="177">
        <v>0</v>
      </c>
      <c r="AH437" s="177">
        <v>0</v>
      </c>
      <c r="AI437" s="177">
        <v>0</v>
      </c>
      <c r="AJ437" s="177">
        <v>0</v>
      </c>
      <c r="AK437" s="177">
        <v>0</v>
      </c>
      <c r="AL437" s="383">
        <v>0</v>
      </c>
      <c r="AM437" s="177">
        <v>0</v>
      </c>
      <c r="AN437" s="177">
        <v>0</v>
      </c>
      <c r="AO437" s="381">
        <v>96</v>
      </c>
      <c r="AP437" s="423"/>
      <c r="AQ437" s="423"/>
      <c r="AR437" s="423"/>
      <c r="AS437" s="423"/>
      <c r="AT437" s="423"/>
      <c r="AU437" s="423"/>
      <c r="AV437" s="423"/>
      <c r="AW437" s="423"/>
      <c r="AX437" s="423"/>
      <c r="AY437" s="423"/>
      <c r="AZ437" s="423"/>
      <c r="BA437" s="423"/>
      <c r="BB437" s="423"/>
      <c r="BC437" s="423"/>
      <c r="BD437" s="423"/>
      <c r="BE437" s="423"/>
      <c r="BF437" s="423"/>
      <c r="BG437" s="423"/>
      <c r="BH437" s="176">
        <f t="shared" si="57"/>
        <v>12</v>
      </c>
      <c r="BI437" s="176">
        <f t="shared" si="59"/>
        <v>9</v>
      </c>
      <c r="BJ437" s="182">
        <f t="shared" si="60"/>
        <v>96</v>
      </c>
      <c r="BK437" s="176">
        <f t="shared" si="61"/>
        <v>96</v>
      </c>
      <c r="BL437" s="176">
        <f t="shared" si="58"/>
        <v>22</v>
      </c>
      <c r="BM437" s="533">
        <v>12</v>
      </c>
      <c r="BN437" s="196">
        <v>2850</v>
      </c>
      <c r="BO437" s="188">
        <v>16</v>
      </c>
      <c r="BP437" s="178">
        <f t="shared" si="62"/>
        <v>4386</v>
      </c>
      <c r="BQ437" s="420" t="str">
        <f t="shared" si="63"/>
        <v>VII</v>
      </c>
      <c r="BR437" s="185"/>
      <c r="BS437" s="212" t="s">
        <v>3967</v>
      </c>
    </row>
    <row r="438" spans="1:71" ht="25.5" x14ac:dyDescent="0.2">
      <c r="A438" s="696">
        <v>436</v>
      </c>
      <c r="B438" s="286" t="s">
        <v>1320</v>
      </c>
      <c r="C438" s="286" t="s">
        <v>5794</v>
      </c>
      <c r="D438" s="258" t="s">
        <v>5497</v>
      </c>
      <c r="E438" s="736">
        <v>1</v>
      </c>
      <c r="F438" s="736">
        <v>1</v>
      </c>
      <c r="G438" s="736">
        <v>1</v>
      </c>
      <c r="H438" s="305" t="s">
        <v>794</v>
      </c>
      <c r="I438" s="208" t="s">
        <v>3913</v>
      </c>
      <c r="J438" s="280" t="s">
        <v>2161</v>
      </c>
      <c r="K438" s="191" t="s">
        <v>5359</v>
      </c>
      <c r="L438" s="427" t="s">
        <v>5490</v>
      </c>
      <c r="M438" s="686">
        <v>25</v>
      </c>
      <c r="N438" s="685" t="s">
        <v>15710</v>
      </c>
      <c r="O438" s="686">
        <v>2200</v>
      </c>
      <c r="P438" s="427" t="s">
        <v>15874</v>
      </c>
      <c r="Q438" s="191">
        <v>5</v>
      </c>
      <c r="R438" s="180"/>
      <c r="S438" s="189">
        <v>2</v>
      </c>
      <c r="T438" s="189">
        <v>4</v>
      </c>
      <c r="U438" s="179">
        <v>1</v>
      </c>
      <c r="V438" s="179">
        <v>1</v>
      </c>
      <c r="W438" s="742">
        <v>9</v>
      </c>
      <c r="X438" s="184"/>
      <c r="Y438" s="184"/>
      <c r="Z438" s="184"/>
      <c r="AA438" s="184"/>
      <c r="AB438" s="220"/>
      <c r="AC438" s="183" t="s">
        <v>11674</v>
      </c>
      <c r="AD438" s="191" t="s">
        <v>5991</v>
      </c>
      <c r="AE438" s="191" t="s">
        <v>4247</v>
      </c>
      <c r="AF438" s="177">
        <v>0</v>
      </c>
      <c r="AG438" s="177">
        <v>0</v>
      </c>
      <c r="AH438" s="177">
        <v>0</v>
      </c>
      <c r="AI438" s="177">
        <v>0</v>
      </c>
      <c r="AJ438" s="177">
        <v>0</v>
      </c>
      <c r="AK438" s="177">
        <v>0</v>
      </c>
      <c r="AL438" s="382">
        <v>0</v>
      </c>
      <c r="AM438" s="177">
        <v>0</v>
      </c>
      <c r="AN438" s="177">
        <v>0</v>
      </c>
      <c r="AO438" s="381">
        <v>40</v>
      </c>
      <c r="AP438" s="423"/>
      <c r="AQ438" s="423"/>
      <c r="AR438" s="423"/>
      <c r="AS438" s="423"/>
      <c r="AT438" s="423"/>
      <c r="AU438" s="423"/>
      <c r="AV438" s="423"/>
      <c r="AW438" s="423"/>
      <c r="AX438" s="423"/>
      <c r="AY438" s="423"/>
      <c r="AZ438" s="423"/>
      <c r="BA438" s="423"/>
      <c r="BB438" s="423"/>
      <c r="BC438" s="423"/>
      <c r="BD438" s="423"/>
      <c r="BE438" s="423"/>
      <c r="BF438" s="423"/>
      <c r="BG438" s="423"/>
      <c r="BH438" s="176">
        <f t="shared" si="57"/>
        <v>5</v>
      </c>
      <c r="BI438" s="176">
        <f t="shared" si="59"/>
        <v>15</v>
      </c>
      <c r="BJ438" s="182">
        <f t="shared" si="60"/>
        <v>40</v>
      </c>
      <c r="BK438" s="176">
        <f t="shared" si="61"/>
        <v>40</v>
      </c>
      <c r="BL438" s="176">
        <f t="shared" si="58"/>
        <v>9</v>
      </c>
      <c r="BM438" s="533">
        <v>5</v>
      </c>
      <c r="BN438" s="196">
        <v>165</v>
      </c>
      <c r="BO438" s="188">
        <v>5</v>
      </c>
      <c r="BP438" s="178">
        <f t="shared" si="62"/>
        <v>365</v>
      </c>
      <c r="BQ438" s="420" t="str">
        <f t="shared" si="63"/>
        <v>IV</v>
      </c>
      <c r="BR438" s="185"/>
      <c r="BS438" s="212" t="s">
        <v>3967</v>
      </c>
    </row>
    <row r="439" spans="1:71" ht="25.5" x14ac:dyDescent="0.2">
      <c r="A439" s="697">
        <v>437</v>
      </c>
      <c r="B439" s="286" t="s">
        <v>1320</v>
      </c>
      <c r="C439" s="286" t="s">
        <v>5795</v>
      </c>
      <c r="D439" s="258" t="s">
        <v>5497</v>
      </c>
      <c r="E439" s="736">
        <v>1</v>
      </c>
      <c r="F439" s="736">
        <v>1</v>
      </c>
      <c r="G439" s="736">
        <v>1</v>
      </c>
      <c r="H439" s="305" t="s">
        <v>794</v>
      </c>
      <c r="I439" s="208" t="s">
        <v>3914</v>
      </c>
      <c r="J439" s="280" t="s">
        <v>2162</v>
      </c>
      <c r="K439" s="191" t="s">
        <v>5359</v>
      </c>
      <c r="L439" s="427" t="s">
        <v>5490</v>
      </c>
      <c r="M439" s="686">
        <v>26</v>
      </c>
      <c r="N439" s="685" t="s">
        <v>15710</v>
      </c>
      <c r="O439" s="686">
        <v>2700</v>
      </c>
      <c r="P439" s="427" t="s">
        <v>15874</v>
      </c>
      <c r="Q439" s="191">
        <v>5</v>
      </c>
      <c r="R439" s="180"/>
      <c r="S439" s="189">
        <v>2</v>
      </c>
      <c r="T439" s="189">
        <v>4</v>
      </c>
      <c r="U439" s="179">
        <v>1</v>
      </c>
      <c r="V439" s="179">
        <v>1</v>
      </c>
      <c r="W439" s="742">
        <v>9</v>
      </c>
      <c r="X439" s="184"/>
      <c r="Y439" s="184"/>
      <c r="Z439" s="184"/>
      <c r="AA439" s="184"/>
      <c r="AB439" s="220"/>
      <c r="AC439" s="183" t="s">
        <v>11674</v>
      </c>
      <c r="AD439" s="191" t="s">
        <v>5991</v>
      </c>
      <c r="AE439" s="191" t="s">
        <v>4247</v>
      </c>
      <c r="AF439" s="177">
        <v>0</v>
      </c>
      <c r="AG439" s="177">
        <v>0</v>
      </c>
      <c r="AH439" s="177">
        <v>0</v>
      </c>
      <c r="AI439" s="177">
        <v>0</v>
      </c>
      <c r="AJ439" s="177">
        <v>0</v>
      </c>
      <c r="AK439" s="177">
        <v>0</v>
      </c>
      <c r="AL439" s="382">
        <v>0</v>
      </c>
      <c r="AM439" s="177">
        <v>0</v>
      </c>
      <c r="AN439" s="177">
        <v>0</v>
      </c>
      <c r="AO439" s="381">
        <v>48</v>
      </c>
      <c r="AP439" s="423"/>
      <c r="AQ439" s="423"/>
      <c r="AR439" s="423"/>
      <c r="AS439" s="423"/>
      <c r="AT439" s="423"/>
      <c r="AU439" s="423"/>
      <c r="AV439" s="423"/>
      <c r="AW439" s="423"/>
      <c r="AX439" s="423"/>
      <c r="AY439" s="423"/>
      <c r="AZ439" s="423"/>
      <c r="BA439" s="423"/>
      <c r="BB439" s="423"/>
      <c r="BC439" s="423"/>
      <c r="BD439" s="423"/>
      <c r="BE439" s="423"/>
      <c r="BF439" s="423"/>
      <c r="BG439" s="423"/>
      <c r="BH439" s="176">
        <f t="shared" si="57"/>
        <v>6</v>
      </c>
      <c r="BI439" s="176">
        <f t="shared" si="59"/>
        <v>13</v>
      </c>
      <c r="BJ439" s="182">
        <f t="shared" si="60"/>
        <v>48</v>
      </c>
      <c r="BK439" s="176">
        <f t="shared" si="61"/>
        <v>48</v>
      </c>
      <c r="BL439" s="176">
        <f t="shared" si="58"/>
        <v>11</v>
      </c>
      <c r="BM439" s="533">
        <v>6</v>
      </c>
      <c r="BN439" s="196">
        <v>250</v>
      </c>
      <c r="BO439" s="188">
        <v>6</v>
      </c>
      <c r="BP439" s="178">
        <f t="shared" si="62"/>
        <v>538</v>
      </c>
      <c r="BQ439" s="420" t="str">
        <f t="shared" si="63"/>
        <v>IV</v>
      </c>
      <c r="BR439" s="185"/>
      <c r="BS439" s="212" t="s">
        <v>3967</v>
      </c>
    </row>
    <row r="440" spans="1:71" ht="25.5" x14ac:dyDescent="0.2">
      <c r="A440" s="696">
        <v>438</v>
      </c>
      <c r="B440" s="286" t="s">
        <v>1320</v>
      </c>
      <c r="C440" s="286" t="s">
        <v>5796</v>
      </c>
      <c r="D440" s="258" t="s">
        <v>5497</v>
      </c>
      <c r="E440" s="736">
        <v>1</v>
      </c>
      <c r="F440" s="736">
        <v>1</v>
      </c>
      <c r="G440" s="736">
        <v>1</v>
      </c>
      <c r="H440" s="305" t="s">
        <v>794</v>
      </c>
      <c r="I440" s="208" t="s">
        <v>3915</v>
      </c>
      <c r="J440" s="280" t="s">
        <v>2164</v>
      </c>
      <c r="K440" s="191" t="s">
        <v>5359</v>
      </c>
      <c r="L440" s="427" t="s">
        <v>5490</v>
      </c>
      <c r="M440" s="686">
        <v>27.5</v>
      </c>
      <c r="N440" s="685" t="s">
        <v>15710</v>
      </c>
      <c r="O440" s="686">
        <v>3100</v>
      </c>
      <c r="P440" s="427" t="s">
        <v>15874</v>
      </c>
      <c r="Q440" s="191">
        <v>5</v>
      </c>
      <c r="R440" s="180"/>
      <c r="S440" s="189">
        <v>2</v>
      </c>
      <c r="T440" s="189">
        <v>4</v>
      </c>
      <c r="U440" s="179">
        <v>1</v>
      </c>
      <c r="V440" s="179">
        <v>1</v>
      </c>
      <c r="W440" s="742">
        <v>9</v>
      </c>
      <c r="X440" s="184"/>
      <c r="Y440" s="184"/>
      <c r="Z440" s="184"/>
      <c r="AA440" s="184"/>
      <c r="AB440" s="220"/>
      <c r="AC440" s="183" t="s">
        <v>11674</v>
      </c>
      <c r="AD440" s="191" t="s">
        <v>5991</v>
      </c>
      <c r="AE440" s="191" t="s">
        <v>4247</v>
      </c>
      <c r="AF440" s="177">
        <v>0</v>
      </c>
      <c r="AG440" s="177">
        <v>0</v>
      </c>
      <c r="AH440" s="177">
        <v>0</v>
      </c>
      <c r="AI440" s="177">
        <v>0</v>
      </c>
      <c r="AJ440" s="177">
        <v>0</v>
      </c>
      <c r="AK440" s="177">
        <v>0</v>
      </c>
      <c r="AL440" s="382">
        <v>0</v>
      </c>
      <c r="AM440" s="177">
        <v>0</v>
      </c>
      <c r="AN440" s="177">
        <v>0</v>
      </c>
      <c r="AO440" s="381">
        <v>56</v>
      </c>
      <c r="AP440" s="423"/>
      <c r="AQ440" s="423"/>
      <c r="AR440" s="423"/>
      <c r="AS440" s="423"/>
      <c r="AT440" s="423"/>
      <c r="AU440" s="423"/>
      <c r="AV440" s="423"/>
      <c r="AW440" s="423"/>
      <c r="AX440" s="423"/>
      <c r="AY440" s="423"/>
      <c r="AZ440" s="423"/>
      <c r="BA440" s="423"/>
      <c r="BB440" s="423"/>
      <c r="BC440" s="423"/>
      <c r="BD440" s="423"/>
      <c r="BE440" s="423"/>
      <c r="BF440" s="423"/>
      <c r="BG440" s="423"/>
      <c r="BH440" s="176">
        <f t="shared" si="57"/>
        <v>7</v>
      </c>
      <c r="BI440" s="176">
        <f t="shared" si="59"/>
        <v>13</v>
      </c>
      <c r="BJ440" s="182">
        <f t="shared" si="60"/>
        <v>56</v>
      </c>
      <c r="BK440" s="176">
        <f t="shared" si="61"/>
        <v>56</v>
      </c>
      <c r="BL440" s="176">
        <f t="shared" si="58"/>
        <v>13</v>
      </c>
      <c r="BM440" s="533">
        <v>7</v>
      </c>
      <c r="BN440" s="196">
        <v>400</v>
      </c>
      <c r="BO440" s="188">
        <v>8</v>
      </c>
      <c r="BP440" s="178">
        <f t="shared" si="62"/>
        <v>848</v>
      </c>
      <c r="BQ440" s="420" t="str">
        <f t="shared" si="63"/>
        <v>V</v>
      </c>
      <c r="BR440" s="185"/>
      <c r="BS440" s="212" t="s">
        <v>3967</v>
      </c>
    </row>
    <row r="441" spans="1:71" ht="25.5" x14ac:dyDescent="0.2">
      <c r="A441" s="696">
        <v>439</v>
      </c>
      <c r="B441" s="286" t="s">
        <v>1320</v>
      </c>
      <c r="C441" s="286" t="s">
        <v>5797</v>
      </c>
      <c r="D441" s="258" t="s">
        <v>5497</v>
      </c>
      <c r="E441" s="736">
        <v>1</v>
      </c>
      <c r="F441" s="736">
        <v>1</v>
      </c>
      <c r="G441" s="736">
        <v>1</v>
      </c>
      <c r="H441" s="305" t="s">
        <v>794</v>
      </c>
      <c r="I441" s="208" t="s">
        <v>3916</v>
      </c>
      <c r="J441" s="280" t="s">
        <v>2163</v>
      </c>
      <c r="K441" s="191" t="s">
        <v>5359</v>
      </c>
      <c r="L441" s="427" t="s">
        <v>5490</v>
      </c>
      <c r="M441" s="686">
        <v>29</v>
      </c>
      <c r="N441" s="685" t="s">
        <v>15710</v>
      </c>
      <c r="O441" s="686">
        <v>3550</v>
      </c>
      <c r="P441" s="427" t="s">
        <v>15874</v>
      </c>
      <c r="Q441" s="191">
        <v>5</v>
      </c>
      <c r="R441" s="180"/>
      <c r="S441" s="189">
        <v>2</v>
      </c>
      <c r="T441" s="189">
        <v>4</v>
      </c>
      <c r="U441" s="179">
        <v>1</v>
      </c>
      <c r="V441" s="179">
        <v>1</v>
      </c>
      <c r="W441" s="742">
        <v>9</v>
      </c>
      <c r="X441" s="184"/>
      <c r="Y441" s="184"/>
      <c r="Z441" s="184"/>
      <c r="AA441" s="184"/>
      <c r="AB441" s="220"/>
      <c r="AC441" s="183" t="s">
        <v>11674</v>
      </c>
      <c r="AD441" s="191" t="s">
        <v>5991</v>
      </c>
      <c r="AE441" s="191" t="s">
        <v>4247</v>
      </c>
      <c r="AF441" s="177">
        <v>0</v>
      </c>
      <c r="AG441" s="177">
        <v>0</v>
      </c>
      <c r="AH441" s="177">
        <v>0</v>
      </c>
      <c r="AI441" s="177">
        <v>0</v>
      </c>
      <c r="AJ441" s="177">
        <v>0</v>
      </c>
      <c r="AK441" s="177">
        <v>0</v>
      </c>
      <c r="AL441" s="382">
        <v>0</v>
      </c>
      <c r="AM441" s="177">
        <v>0</v>
      </c>
      <c r="AN441" s="177">
        <v>0</v>
      </c>
      <c r="AO441" s="381">
        <v>64</v>
      </c>
      <c r="AP441" s="423"/>
      <c r="AQ441" s="423"/>
      <c r="AR441" s="423"/>
      <c r="AS441" s="423"/>
      <c r="AT441" s="423"/>
      <c r="AU441" s="423"/>
      <c r="AV441" s="423"/>
      <c r="AW441" s="423"/>
      <c r="AX441" s="423"/>
      <c r="AY441" s="423"/>
      <c r="AZ441" s="423"/>
      <c r="BA441" s="423"/>
      <c r="BB441" s="423"/>
      <c r="BC441" s="423"/>
      <c r="BD441" s="423"/>
      <c r="BE441" s="423"/>
      <c r="BF441" s="423"/>
      <c r="BG441" s="423"/>
      <c r="BH441" s="176">
        <f t="shared" si="57"/>
        <v>8</v>
      </c>
      <c r="BI441" s="176">
        <f t="shared" si="59"/>
        <v>12</v>
      </c>
      <c r="BJ441" s="182">
        <f t="shared" si="60"/>
        <v>64</v>
      </c>
      <c r="BK441" s="176">
        <f t="shared" si="61"/>
        <v>64</v>
      </c>
      <c r="BL441" s="176">
        <f t="shared" si="58"/>
        <v>15</v>
      </c>
      <c r="BM441" s="533">
        <v>8</v>
      </c>
      <c r="BN441" s="196">
        <v>650</v>
      </c>
      <c r="BO441" s="188">
        <v>10</v>
      </c>
      <c r="BP441" s="178">
        <f t="shared" si="62"/>
        <v>1290</v>
      </c>
      <c r="BQ441" s="420" t="str">
        <f t="shared" si="63"/>
        <v>VI</v>
      </c>
      <c r="BR441" s="185"/>
      <c r="BS441" s="212" t="s">
        <v>3967</v>
      </c>
    </row>
    <row r="442" spans="1:71" ht="25.5" x14ac:dyDescent="0.2">
      <c r="A442" s="697">
        <v>440</v>
      </c>
      <c r="B442" s="286" t="s">
        <v>1320</v>
      </c>
      <c r="C442" s="286" t="s">
        <v>5798</v>
      </c>
      <c r="D442" s="258" t="s">
        <v>5497</v>
      </c>
      <c r="E442" s="736">
        <v>1</v>
      </c>
      <c r="F442" s="736">
        <v>1</v>
      </c>
      <c r="G442" s="736">
        <v>1</v>
      </c>
      <c r="H442" s="305" t="s">
        <v>794</v>
      </c>
      <c r="I442" s="208" t="s">
        <v>3917</v>
      </c>
      <c r="J442" s="280" t="s">
        <v>2165</v>
      </c>
      <c r="K442" s="191" t="s">
        <v>5359</v>
      </c>
      <c r="L442" s="427" t="s">
        <v>5490</v>
      </c>
      <c r="M442" s="686">
        <v>30</v>
      </c>
      <c r="N442" s="685" t="s">
        <v>15710</v>
      </c>
      <c r="O442" s="686">
        <v>4000</v>
      </c>
      <c r="P442" s="427" t="s">
        <v>15874</v>
      </c>
      <c r="Q442" s="191">
        <v>5</v>
      </c>
      <c r="R442" s="180"/>
      <c r="S442" s="189">
        <v>2</v>
      </c>
      <c r="T442" s="189">
        <v>4</v>
      </c>
      <c r="U442" s="179">
        <v>1</v>
      </c>
      <c r="V442" s="179">
        <v>1</v>
      </c>
      <c r="W442" s="742">
        <v>9</v>
      </c>
      <c r="X442" s="184"/>
      <c r="Y442" s="184"/>
      <c r="Z442" s="184"/>
      <c r="AA442" s="184"/>
      <c r="AB442" s="220"/>
      <c r="AC442" s="183" t="s">
        <v>11674</v>
      </c>
      <c r="AD442" s="191" t="s">
        <v>5991</v>
      </c>
      <c r="AE442" s="191" t="s">
        <v>4247</v>
      </c>
      <c r="AF442" s="177">
        <v>0</v>
      </c>
      <c r="AG442" s="177">
        <v>0</v>
      </c>
      <c r="AH442" s="177">
        <v>0</v>
      </c>
      <c r="AI442" s="177">
        <v>0</v>
      </c>
      <c r="AJ442" s="177">
        <v>0</v>
      </c>
      <c r="AK442" s="177">
        <v>0</v>
      </c>
      <c r="AL442" s="382">
        <v>0</v>
      </c>
      <c r="AM442" s="177">
        <v>0</v>
      </c>
      <c r="AN442" s="177">
        <v>0</v>
      </c>
      <c r="AO442" s="381">
        <v>72</v>
      </c>
      <c r="AP442" s="423"/>
      <c r="AQ442" s="423"/>
      <c r="AR442" s="423"/>
      <c r="AS442" s="423"/>
      <c r="AT442" s="423"/>
      <c r="AU442" s="423"/>
      <c r="AV442" s="423"/>
      <c r="AW442" s="423"/>
      <c r="AX442" s="423"/>
      <c r="AY442" s="423"/>
      <c r="AZ442" s="423"/>
      <c r="BA442" s="423"/>
      <c r="BB442" s="423"/>
      <c r="BC442" s="423"/>
      <c r="BD442" s="423"/>
      <c r="BE442" s="423"/>
      <c r="BF442" s="423"/>
      <c r="BG442" s="423"/>
      <c r="BH442" s="176">
        <f t="shared" si="57"/>
        <v>9</v>
      </c>
      <c r="BI442" s="176">
        <f t="shared" si="59"/>
        <v>12</v>
      </c>
      <c r="BJ442" s="182">
        <f t="shared" si="60"/>
        <v>72</v>
      </c>
      <c r="BK442" s="176">
        <f t="shared" si="61"/>
        <v>72</v>
      </c>
      <c r="BL442" s="176">
        <f t="shared" si="58"/>
        <v>17</v>
      </c>
      <c r="BM442" s="533">
        <v>9</v>
      </c>
      <c r="BN442" s="196">
        <v>1000</v>
      </c>
      <c r="BO442" s="188">
        <v>12</v>
      </c>
      <c r="BP442" s="178">
        <f t="shared" si="62"/>
        <v>1864</v>
      </c>
      <c r="BQ442" s="420" t="str">
        <f t="shared" si="63"/>
        <v>VI</v>
      </c>
      <c r="BR442" s="185"/>
      <c r="BS442" s="212" t="s">
        <v>3967</v>
      </c>
    </row>
    <row r="443" spans="1:71" ht="25.5" x14ac:dyDescent="0.2">
      <c r="A443" s="696">
        <v>441</v>
      </c>
      <c r="B443" s="286" t="s">
        <v>1320</v>
      </c>
      <c r="C443" s="286" t="s">
        <v>5799</v>
      </c>
      <c r="D443" s="258" t="s">
        <v>5497</v>
      </c>
      <c r="E443" s="736">
        <v>1</v>
      </c>
      <c r="F443" s="736">
        <v>1</v>
      </c>
      <c r="G443" s="736">
        <v>1</v>
      </c>
      <c r="H443" s="305" t="s">
        <v>794</v>
      </c>
      <c r="I443" s="208" t="s">
        <v>3918</v>
      </c>
      <c r="J443" s="280" t="s">
        <v>2166</v>
      </c>
      <c r="K443" s="191" t="s">
        <v>5359</v>
      </c>
      <c r="L443" s="427" t="s">
        <v>5490</v>
      </c>
      <c r="M443" s="686">
        <v>31</v>
      </c>
      <c r="N443" s="685" t="s">
        <v>15710</v>
      </c>
      <c r="O443" s="686">
        <v>4400</v>
      </c>
      <c r="P443" s="427" t="s">
        <v>15874</v>
      </c>
      <c r="Q443" s="191">
        <v>5</v>
      </c>
      <c r="R443" s="180"/>
      <c r="S443" s="189">
        <v>2</v>
      </c>
      <c r="T443" s="189">
        <v>4</v>
      </c>
      <c r="U443" s="179">
        <v>1</v>
      </c>
      <c r="V443" s="179">
        <v>1</v>
      </c>
      <c r="W443" s="742">
        <v>9</v>
      </c>
      <c r="X443" s="184"/>
      <c r="Y443" s="184"/>
      <c r="Z443" s="184"/>
      <c r="AA443" s="184"/>
      <c r="AB443" s="220"/>
      <c r="AC443" s="183" t="s">
        <v>11674</v>
      </c>
      <c r="AD443" s="191" t="s">
        <v>5991</v>
      </c>
      <c r="AE443" s="191" t="s">
        <v>4247</v>
      </c>
      <c r="AF443" s="177">
        <v>0</v>
      </c>
      <c r="AG443" s="177">
        <v>0</v>
      </c>
      <c r="AH443" s="177">
        <v>0</v>
      </c>
      <c r="AI443" s="177">
        <v>0</v>
      </c>
      <c r="AJ443" s="177">
        <v>0</v>
      </c>
      <c r="AK443" s="177">
        <v>0</v>
      </c>
      <c r="AL443" s="382">
        <v>0</v>
      </c>
      <c r="AM443" s="177">
        <v>0</v>
      </c>
      <c r="AN443" s="177">
        <v>0</v>
      </c>
      <c r="AO443" s="381">
        <v>80</v>
      </c>
      <c r="AP443" s="423"/>
      <c r="AQ443" s="423"/>
      <c r="AR443" s="423"/>
      <c r="AS443" s="423"/>
      <c r="AT443" s="423"/>
      <c r="AU443" s="423"/>
      <c r="AV443" s="423"/>
      <c r="AW443" s="423"/>
      <c r="AX443" s="423"/>
      <c r="AY443" s="423"/>
      <c r="AZ443" s="423"/>
      <c r="BA443" s="423"/>
      <c r="BB443" s="423"/>
      <c r="BC443" s="423"/>
      <c r="BD443" s="423"/>
      <c r="BE443" s="423"/>
      <c r="BF443" s="423"/>
      <c r="BG443" s="423"/>
      <c r="BH443" s="176">
        <f t="shared" si="57"/>
        <v>10</v>
      </c>
      <c r="BI443" s="176">
        <f t="shared" si="59"/>
        <v>10</v>
      </c>
      <c r="BJ443" s="182">
        <f t="shared" si="60"/>
        <v>80</v>
      </c>
      <c r="BK443" s="176">
        <f t="shared" si="61"/>
        <v>80</v>
      </c>
      <c r="BL443" s="176">
        <f t="shared" si="58"/>
        <v>18</v>
      </c>
      <c r="BM443" s="533">
        <v>10</v>
      </c>
      <c r="BN443" s="196">
        <v>1500</v>
      </c>
      <c r="BO443" s="188">
        <v>14</v>
      </c>
      <c r="BP443" s="178">
        <f t="shared" si="62"/>
        <v>2620</v>
      </c>
      <c r="BQ443" s="420" t="str">
        <f t="shared" si="63"/>
        <v>VII</v>
      </c>
      <c r="BR443" s="185"/>
      <c r="BS443" s="212" t="s">
        <v>3967</v>
      </c>
    </row>
    <row r="444" spans="1:71" ht="38.25" x14ac:dyDescent="0.2">
      <c r="A444" s="697">
        <v>442</v>
      </c>
      <c r="B444" s="286" t="s">
        <v>1320</v>
      </c>
      <c r="C444" s="286" t="s">
        <v>5800</v>
      </c>
      <c r="D444" s="258" t="s">
        <v>5497</v>
      </c>
      <c r="E444" s="736">
        <v>1</v>
      </c>
      <c r="F444" s="736">
        <v>1</v>
      </c>
      <c r="G444" s="736">
        <v>1</v>
      </c>
      <c r="H444" s="305" t="s">
        <v>794</v>
      </c>
      <c r="I444" s="208" t="s">
        <v>3919</v>
      </c>
      <c r="J444" s="280" t="s">
        <v>2167</v>
      </c>
      <c r="K444" s="191" t="s">
        <v>5359</v>
      </c>
      <c r="L444" s="427" t="s">
        <v>5490</v>
      </c>
      <c r="M444" s="686">
        <v>32</v>
      </c>
      <c r="N444" s="685" t="s">
        <v>15710</v>
      </c>
      <c r="O444" s="686">
        <v>4900</v>
      </c>
      <c r="P444" s="427" t="s">
        <v>15874</v>
      </c>
      <c r="Q444" s="191">
        <v>5</v>
      </c>
      <c r="R444" s="180"/>
      <c r="S444" s="189">
        <v>2</v>
      </c>
      <c r="T444" s="189">
        <v>4</v>
      </c>
      <c r="U444" s="179">
        <v>1</v>
      </c>
      <c r="V444" s="179">
        <v>1</v>
      </c>
      <c r="W444" s="742">
        <v>9</v>
      </c>
      <c r="X444" s="184"/>
      <c r="Y444" s="184"/>
      <c r="Z444" s="184"/>
      <c r="AA444" s="184"/>
      <c r="AB444" s="220"/>
      <c r="AC444" s="183" t="s">
        <v>11674</v>
      </c>
      <c r="AD444" s="191" t="s">
        <v>5991</v>
      </c>
      <c r="AE444" s="191" t="s">
        <v>4247</v>
      </c>
      <c r="AF444" s="177">
        <v>0</v>
      </c>
      <c r="AG444" s="177">
        <v>0</v>
      </c>
      <c r="AH444" s="177">
        <v>0</v>
      </c>
      <c r="AI444" s="177">
        <v>0</v>
      </c>
      <c r="AJ444" s="177">
        <v>0</v>
      </c>
      <c r="AK444" s="177">
        <v>0</v>
      </c>
      <c r="AL444" s="382">
        <v>0</v>
      </c>
      <c r="AM444" s="177">
        <v>0</v>
      </c>
      <c r="AN444" s="177">
        <v>0</v>
      </c>
      <c r="AO444" s="381">
        <v>88</v>
      </c>
      <c r="AP444" s="423"/>
      <c r="AQ444" s="423"/>
      <c r="AR444" s="423"/>
      <c r="AS444" s="423"/>
      <c r="AT444" s="423"/>
      <c r="AU444" s="423"/>
      <c r="AV444" s="423"/>
      <c r="AW444" s="423"/>
      <c r="AX444" s="423"/>
      <c r="AY444" s="423"/>
      <c r="AZ444" s="423"/>
      <c r="BA444" s="423"/>
      <c r="BB444" s="423"/>
      <c r="BC444" s="423"/>
      <c r="BD444" s="423"/>
      <c r="BE444" s="423"/>
      <c r="BF444" s="423"/>
      <c r="BG444" s="423"/>
      <c r="BH444" s="176">
        <f t="shared" si="57"/>
        <v>11</v>
      </c>
      <c r="BI444" s="176">
        <f t="shared" si="59"/>
        <v>10</v>
      </c>
      <c r="BJ444" s="182">
        <f t="shared" si="60"/>
        <v>88</v>
      </c>
      <c r="BK444" s="176">
        <f t="shared" si="61"/>
        <v>88</v>
      </c>
      <c r="BL444" s="176">
        <f t="shared" si="58"/>
        <v>20</v>
      </c>
      <c r="BM444" s="533">
        <v>11</v>
      </c>
      <c r="BN444" s="196">
        <v>2150</v>
      </c>
      <c r="BO444" s="188">
        <v>16</v>
      </c>
      <c r="BP444" s="178">
        <f t="shared" si="62"/>
        <v>3558</v>
      </c>
      <c r="BQ444" s="420" t="str">
        <f t="shared" si="63"/>
        <v>VII</v>
      </c>
      <c r="BR444" s="185"/>
      <c r="BS444" s="212" t="s">
        <v>3967</v>
      </c>
    </row>
    <row r="445" spans="1:71" ht="38.25" x14ac:dyDescent="0.2">
      <c r="A445" s="696">
        <v>443</v>
      </c>
      <c r="B445" s="286" t="s">
        <v>1320</v>
      </c>
      <c r="C445" s="286" t="s">
        <v>5801</v>
      </c>
      <c r="D445" s="258" t="s">
        <v>5497</v>
      </c>
      <c r="E445" s="736">
        <v>1</v>
      </c>
      <c r="F445" s="736">
        <v>1</v>
      </c>
      <c r="G445" s="736">
        <v>1</v>
      </c>
      <c r="H445" s="305" t="s">
        <v>794</v>
      </c>
      <c r="I445" s="208" t="s">
        <v>3920</v>
      </c>
      <c r="J445" s="280" t="s">
        <v>2168</v>
      </c>
      <c r="K445" s="191" t="s">
        <v>5359</v>
      </c>
      <c r="L445" s="427" t="s">
        <v>5490</v>
      </c>
      <c r="M445" s="686">
        <v>33</v>
      </c>
      <c r="N445" s="685" t="s">
        <v>15710</v>
      </c>
      <c r="O445" s="686">
        <v>5300</v>
      </c>
      <c r="P445" s="427" t="s">
        <v>15874</v>
      </c>
      <c r="Q445" s="191">
        <v>5</v>
      </c>
      <c r="R445" s="180"/>
      <c r="S445" s="189">
        <v>2</v>
      </c>
      <c r="T445" s="189">
        <v>4</v>
      </c>
      <c r="U445" s="179">
        <v>1</v>
      </c>
      <c r="V445" s="179">
        <v>1</v>
      </c>
      <c r="W445" s="742">
        <v>9</v>
      </c>
      <c r="X445" s="184"/>
      <c r="Y445" s="184"/>
      <c r="Z445" s="184"/>
      <c r="AA445" s="184"/>
      <c r="AB445" s="220"/>
      <c r="AC445" s="183" t="s">
        <v>11674</v>
      </c>
      <c r="AD445" s="191" t="s">
        <v>5991</v>
      </c>
      <c r="AE445" s="191" t="s">
        <v>4247</v>
      </c>
      <c r="AF445" s="177">
        <v>0</v>
      </c>
      <c r="AG445" s="177">
        <v>0</v>
      </c>
      <c r="AH445" s="177">
        <v>0</v>
      </c>
      <c r="AI445" s="177">
        <v>0</v>
      </c>
      <c r="AJ445" s="177">
        <v>0</v>
      </c>
      <c r="AK445" s="177">
        <v>0</v>
      </c>
      <c r="AL445" s="382">
        <v>0</v>
      </c>
      <c r="AM445" s="177">
        <v>0</v>
      </c>
      <c r="AN445" s="177">
        <v>0</v>
      </c>
      <c r="AO445" s="381">
        <v>96</v>
      </c>
      <c r="AP445" s="423"/>
      <c r="AQ445" s="423"/>
      <c r="AR445" s="423"/>
      <c r="AS445" s="423"/>
      <c r="AT445" s="423"/>
      <c r="AU445" s="423"/>
      <c r="AV445" s="423"/>
      <c r="AW445" s="423"/>
      <c r="AX445" s="423"/>
      <c r="AY445" s="423"/>
      <c r="AZ445" s="423"/>
      <c r="BA445" s="423"/>
      <c r="BB445" s="423"/>
      <c r="BC445" s="423"/>
      <c r="BD445" s="423"/>
      <c r="BE445" s="423"/>
      <c r="BF445" s="423"/>
      <c r="BG445" s="423"/>
      <c r="BH445" s="176">
        <f t="shared" si="57"/>
        <v>12</v>
      </c>
      <c r="BI445" s="176">
        <f t="shared" si="59"/>
        <v>9</v>
      </c>
      <c r="BJ445" s="182">
        <f t="shared" si="60"/>
        <v>96</v>
      </c>
      <c r="BK445" s="176">
        <f t="shared" si="61"/>
        <v>96</v>
      </c>
      <c r="BL445" s="176">
        <f t="shared" si="58"/>
        <v>22</v>
      </c>
      <c r="BM445" s="533">
        <v>12</v>
      </c>
      <c r="BN445" s="196">
        <v>2850</v>
      </c>
      <c r="BO445" s="188">
        <v>16</v>
      </c>
      <c r="BP445" s="178">
        <f t="shared" si="62"/>
        <v>4386</v>
      </c>
      <c r="BQ445" s="420" t="str">
        <f t="shared" si="63"/>
        <v>VII</v>
      </c>
      <c r="BR445" s="185"/>
      <c r="BS445" s="212" t="s">
        <v>3967</v>
      </c>
    </row>
    <row r="446" spans="1:71" ht="25.5" x14ac:dyDescent="0.2">
      <c r="A446" s="696">
        <v>444</v>
      </c>
      <c r="B446" s="286" t="s">
        <v>1321</v>
      </c>
      <c r="C446" s="286" t="s">
        <v>5802</v>
      </c>
      <c r="D446" s="258" t="s">
        <v>5497</v>
      </c>
      <c r="E446" s="736">
        <v>6</v>
      </c>
      <c r="F446" s="736">
        <v>1</v>
      </c>
      <c r="G446" s="736">
        <v>1</v>
      </c>
      <c r="H446" s="305" t="s">
        <v>794</v>
      </c>
      <c r="I446" s="208" t="s">
        <v>3913</v>
      </c>
      <c r="J446" s="280" t="s">
        <v>2161</v>
      </c>
      <c r="K446" s="191" t="s">
        <v>5359</v>
      </c>
      <c r="L446" s="427" t="s">
        <v>5490</v>
      </c>
      <c r="M446" s="686">
        <v>25</v>
      </c>
      <c r="N446" s="685" t="s">
        <v>15710</v>
      </c>
      <c r="O446" s="686">
        <v>2200</v>
      </c>
      <c r="P446" s="427" t="s">
        <v>15874</v>
      </c>
      <c r="Q446" s="191">
        <v>5</v>
      </c>
      <c r="R446" s="180"/>
      <c r="S446" s="189">
        <v>2</v>
      </c>
      <c r="T446" s="189">
        <v>4</v>
      </c>
      <c r="U446" s="179">
        <v>1</v>
      </c>
      <c r="V446" s="179">
        <v>1</v>
      </c>
      <c r="W446" s="742">
        <v>9</v>
      </c>
      <c r="X446" s="184"/>
      <c r="Y446" s="184"/>
      <c r="Z446" s="184"/>
      <c r="AA446" s="184"/>
      <c r="AB446" s="220"/>
      <c r="AC446" s="419" t="s">
        <v>14089</v>
      </c>
      <c r="AD446" s="191" t="s">
        <v>5991</v>
      </c>
      <c r="AE446" s="191" t="s">
        <v>4247</v>
      </c>
      <c r="AF446" s="177">
        <v>0</v>
      </c>
      <c r="AG446" s="177">
        <v>0</v>
      </c>
      <c r="AH446" s="177">
        <v>0</v>
      </c>
      <c r="AI446" s="177">
        <v>0</v>
      </c>
      <c r="AJ446" s="177">
        <v>0</v>
      </c>
      <c r="AK446" s="177">
        <v>0</v>
      </c>
      <c r="AL446" s="382">
        <v>0</v>
      </c>
      <c r="AM446" s="177">
        <v>0</v>
      </c>
      <c r="AN446" s="177">
        <v>0</v>
      </c>
      <c r="AO446" s="381">
        <v>40</v>
      </c>
      <c r="AP446" s="423"/>
      <c r="AQ446" s="423"/>
      <c r="AR446" s="423"/>
      <c r="AS446" s="423"/>
      <c r="AT446" s="423"/>
      <c r="AU446" s="423"/>
      <c r="AV446" s="423"/>
      <c r="AW446" s="423"/>
      <c r="AX446" s="423"/>
      <c r="AY446" s="423"/>
      <c r="AZ446" s="423"/>
      <c r="BA446" s="423"/>
      <c r="BB446" s="423"/>
      <c r="BC446" s="423"/>
      <c r="BD446" s="423"/>
      <c r="BE446" s="423"/>
      <c r="BF446" s="423"/>
      <c r="BG446" s="423"/>
      <c r="BH446" s="176">
        <f t="shared" si="57"/>
        <v>5</v>
      </c>
      <c r="BI446" s="176">
        <f t="shared" si="59"/>
        <v>15</v>
      </c>
      <c r="BJ446" s="182">
        <f t="shared" si="60"/>
        <v>40</v>
      </c>
      <c r="BK446" s="176">
        <f t="shared" si="61"/>
        <v>40</v>
      </c>
      <c r="BL446" s="176">
        <f t="shared" si="58"/>
        <v>9</v>
      </c>
      <c r="BM446" s="533">
        <v>5</v>
      </c>
      <c r="BN446" s="196">
        <v>665</v>
      </c>
      <c r="BO446" s="188">
        <v>5</v>
      </c>
      <c r="BP446" s="178">
        <f t="shared" si="62"/>
        <v>865</v>
      </c>
      <c r="BQ446" s="420" t="str">
        <f t="shared" si="63"/>
        <v>VI</v>
      </c>
      <c r="BR446" s="185"/>
      <c r="BS446" s="212" t="s">
        <v>3967</v>
      </c>
    </row>
    <row r="447" spans="1:71" ht="25.5" x14ac:dyDescent="0.2">
      <c r="A447" s="697">
        <v>445</v>
      </c>
      <c r="B447" s="286" t="s">
        <v>1321</v>
      </c>
      <c r="C447" s="286" t="s">
        <v>5803</v>
      </c>
      <c r="D447" s="258" t="s">
        <v>5497</v>
      </c>
      <c r="E447" s="736">
        <v>6</v>
      </c>
      <c r="F447" s="736">
        <v>1</v>
      </c>
      <c r="G447" s="736">
        <v>1</v>
      </c>
      <c r="H447" s="305" t="s">
        <v>794</v>
      </c>
      <c r="I447" s="208" t="s">
        <v>3914</v>
      </c>
      <c r="J447" s="280" t="s">
        <v>2162</v>
      </c>
      <c r="K447" s="191" t="s">
        <v>5359</v>
      </c>
      <c r="L447" s="427" t="s">
        <v>5490</v>
      </c>
      <c r="M447" s="686">
        <v>26</v>
      </c>
      <c r="N447" s="685" t="s">
        <v>15710</v>
      </c>
      <c r="O447" s="686">
        <v>2700</v>
      </c>
      <c r="P447" s="427" t="s">
        <v>15874</v>
      </c>
      <c r="Q447" s="191">
        <v>5</v>
      </c>
      <c r="R447" s="180"/>
      <c r="S447" s="189">
        <v>2</v>
      </c>
      <c r="T447" s="189">
        <v>4</v>
      </c>
      <c r="U447" s="179">
        <v>1</v>
      </c>
      <c r="V447" s="179">
        <v>1</v>
      </c>
      <c r="W447" s="742">
        <v>9</v>
      </c>
      <c r="X447" s="184"/>
      <c r="Y447" s="184"/>
      <c r="Z447" s="184"/>
      <c r="AA447" s="184"/>
      <c r="AB447" s="220"/>
      <c r="AC447" s="419" t="s">
        <v>14089</v>
      </c>
      <c r="AD447" s="191" t="s">
        <v>5991</v>
      </c>
      <c r="AE447" s="191" t="s">
        <v>4247</v>
      </c>
      <c r="AF447" s="177">
        <v>0</v>
      </c>
      <c r="AG447" s="177">
        <v>0</v>
      </c>
      <c r="AH447" s="177">
        <v>0</v>
      </c>
      <c r="AI447" s="177">
        <v>0</v>
      </c>
      <c r="AJ447" s="177">
        <v>0</v>
      </c>
      <c r="AK447" s="177">
        <v>0</v>
      </c>
      <c r="AL447" s="382">
        <v>0</v>
      </c>
      <c r="AM447" s="177">
        <v>0</v>
      </c>
      <c r="AN447" s="177">
        <v>0</v>
      </c>
      <c r="AO447" s="381">
        <v>48</v>
      </c>
      <c r="AP447" s="423"/>
      <c r="AQ447" s="423"/>
      <c r="AR447" s="423"/>
      <c r="AS447" s="423"/>
      <c r="AT447" s="423"/>
      <c r="AU447" s="423"/>
      <c r="AV447" s="423"/>
      <c r="AW447" s="423"/>
      <c r="AX447" s="423"/>
      <c r="AY447" s="423"/>
      <c r="AZ447" s="423"/>
      <c r="BA447" s="423"/>
      <c r="BB447" s="423"/>
      <c r="BC447" s="423"/>
      <c r="BD447" s="423"/>
      <c r="BE447" s="423"/>
      <c r="BF447" s="423"/>
      <c r="BG447" s="423"/>
      <c r="BH447" s="176">
        <f t="shared" si="57"/>
        <v>6</v>
      </c>
      <c r="BI447" s="176">
        <f t="shared" si="59"/>
        <v>13</v>
      </c>
      <c r="BJ447" s="182">
        <f t="shared" si="60"/>
        <v>48</v>
      </c>
      <c r="BK447" s="176">
        <f t="shared" si="61"/>
        <v>48</v>
      </c>
      <c r="BL447" s="176">
        <f t="shared" si="58"/>
        <v>11</v>
      </c>
      <c r="BM447" s="533">
        <v>6</v>
      </c>
      <c r="BN447" s="196">
        <v>950</v>
      </c>
      <c r="BO447" s="188">
        <v>6</v>
      </c>
      <c r="BP447" s="178">
        <f t="shared" si="62"/>
        <v>1238</v>
      </c>
      <c r="BQ447" s="420" t="str">
        <f t="shared" si="63"/>
        <v>VI</v>
      </c>
      <c r="BR447" s="185"/>
      <c r="BS447" s="212" t="s">
        <v>3967</v>
      </c>
    </row>
    <row r="448" spans="1:71" ht="25.5" x14ac:dyDescent="0.2">
      <c r="A448" s="696">
        <v>446</v>
      </c>
      <c r="B448" s="286" t="s">
        <v>1321</v>
      </c>
      <c r="C448" s="286" t="s">
        <v>5804</v>
      </c>
      <c r="D448" s="258" t="s">
        <v>5497</v>
      </c>
      <c r="E448" s="736">
        <v>6</v>
      </c>
      <c r="F448" s="736">
        <v>1</v>
      </c>
      <c r="G448" s="736">
        <v>1</v>
      </c>
      <c r="H448" s="305" t="s">
        <v>794</v>
      </c>
      <c r="I448" s="208" t="s">
        <v>3915</v>
      </c>
      <c r="J448" s="280" t="s">
        <v>2164</v>
      </c>
      <c r="K448" s="191" t="s">
        <v>5359</v>
      </c>
      <c r="L448" s="427" t="s">
        <v>5490</v>
      </c>
      <c r="M448" s="686">
        <v>27.5</v>
      </c>
      <c r="N448" s="685" t="s">
        <v>15710</v>
      </c>
      <c r="O448" s="686">
        <v>3100</v>
      </c>
      <c r="P448" s="427" t="s">
        <v>15874</v>
      </c>
      <c r="Q448" s="191">
        <v>5</v>
      </c>
      <c r="R448" s="180"/>
      <c r="S448" s="189">
        <v>2</v>
      </c>
      <c r="T448" s="189">
        <v>4</v>
      </c>
      <c r="U448" s="179">
        <v>1</v>
      </c>
      <c r="V448" s="179">
        <v>1</v>
      </c>
      <c r="W448" s="742">
        <v>9</v>
      </c>
      <c r="X448" s="184"/>
      <c r="Y448" s="184"/>
      <c r="Z448" s="184"/>
      <c r="AA448" s="184"/>
      <c r="AB448" s="220"/>
      <c r="AC448" s="419" t="s">
        <v>14089</v>
      </c>
      <c r="AD448" s="191" t="s">
        <v>5991</v>
      </c>
      <c r="AE448" s="191" t="s">
        <v>4247</v>
      </c>
      <c r="AF448" s="177">
        <v>0</v>
      </c>
      <c r="AG448" s="177">
        <v>0</v>
      </c>
      <c r="AH448" s="177">
        <v>0</v>
      </c>
      <c r="AI448" s="177">
        <v>0</v>
      </c>
      <c r="AJ448" s="177">
        <v>0</v>
      </c>
      <c r="AK448" s="177">
        <v>0</v>
      </c>
      <c r="AL448" s="382">
        <v>0</v>
      </c>
      <c r="AM448" s="177">
        <v>0</v>
      </c>
      <c r="AN448" s="177">
        <v>0</v>
      </c>
      <c r="AO448" s="381">
        <v>56</v>
      </c>
      <c r="AP448" s="423"/>
      <c r="AQ448" s="423"/>
      <c r="AR448" s="423"/>
      <c r="AS448" s="423"/>
      <c r="AT448" s="423"/>
      <c r="AU448" s="423"/>
      <c r="AV448" s="423"/>
      <c r="AW448" s="423"/>
      <c r="AX448" s="423"/>
      <c r="AY448" s="423"/>
      <c r="AZ448" s="423"/>
      <c r="BA448" s="423"/>
      <c r="BB448" s="423"/>
      <c r="BC448" s="423"/>
      <c r="BD448" s="423"/>
      <c r="BE448" s="423"/>
      <c r="BF448" s="423"/>
      <c r="BG448" s="423"/>
      <c r="BH448" s="176">
        <f t="shared" si="57"/>
        <v>7</v>
      </c>
      <c r="BI448" s="176">
        <f t="shared" si="59"/>
        <v>13</v>
      </c>
      <c r="BJ448" s="182">
        <f t="shared" si="60"/>
        <v>56</v>
      </c>
      <c r="BK448" s="176">
        <f t="shared" si="61"/>
        <v>56</v>
      </c>
      <c r="BL448" s="176">
        <f t="shared" si="58"/>
        <v>13</v>
      </c>
      <c r="BM448" s="533">
        <v>7</v>
      </c>
      <c r="BN448" s="196">
        <v>1225</v>
      </c>
      <c r="BO448" s="188">
        <v>8</v>
      </c>
      <c r="BP448" s="178">
        <f t="shared" si="62"/>
        <v>1673</v>
      </c>
      <c r="BQ448" s="420" t="str">
        <f t="shared" si="63"/>
        <v>VII</v>
      </c>
      <c r="BR448" s="185"/>
      <c r="BS448" s="212" t="s">
        <v>3967</v>
      </c>
    </row>
    <row r="449" spans="1:71" ht="25.5" x14ac:dyDescent="0.2">
      <c r="A449" s="697">
        <v>447</v>
      </c>
      <c r="B449" s="286" t="s">
        <v>1321</v>
      </c>
      <c r="C449" s="286" t="s">
        <v>5805</v>
      </c>
      <c r="D449" s="258" t="s">
        <v>5497</v>
      </c>
      <c r="E449" s="736">
        <v>1</v>
      </c>
      <c r="F449" s="736">
        <v>1</v>
      </c>
      <c r="G449" s="736">
        <v>1</v>
      </c>
      <c r="H449" s="305" t="s">
        <v>794</v>
      </c>
      <c r="I449" s="208" t="s">
        <v>3916</v>
      </c>
      <c r="J449" s="280" t="s">
        <v>2163</v>
      </c>
      <c r="K449" s="191" t="s">
        <v>5359</v>
      </c>
      <c r="L449" s="427" t="s">
        <v>5490</v>
      </c>
      <c r="M449" s="686">
        <v>29</v>
      </c>
      <c r="N449" s="685" t="s">
        <v>15710</v>
      </c>
      <c r="O449" s="686">
        <v>3550</v>
      </c>
      <c r="P449" s="427" t="s">
        <v>15874</v>
      </c>
      <c r="Q449" s="191">
        <v>5</v>
      </c>
      <c r="R449" s="180"/>
      <c r="S449" s="189">
        <v>2</v>
      </c>
      <c r="T449" s="189">
        <v>4</v>
      </c>
      <c r="U449" s="179">
        <v>1</v>
      </c>
      <c r="V449" s="179">
        <v>1</v>
      </c>
      <c r="W449" s="742">
        <v>9</v>
      </c>
      <c r="X449" s="184"/>
      <c r="Y449" s="184"/>
      <c r="Z449" s="184"/>
      <c r="AA449" s="184"/>
      <c r="AB449" s="220"/>
      <c r="AC449" s="419" t="s">
        <v>14089</v>
      </c>
      <c r="AD449" s="191" t="s">
        <v>5991</v>
      </c>
      <c r="AE449" s="191" t="s">
        <v>4247</v>
      </c>
      <c r="AF449" s="177">
        <v>0</v>
      </c>
      <c r="AG449" s="177">
        <v>0</v>
      </c>
      <c r="AH449" s="177">
        <v>0</v>
      </c>
      <c r="AI449" s="177">
        <v>0</v>
      </c>
      <c r="AJ449" s="177">
        <v>0</v>
      </c>
      <c r="AK449" s="177">
        <v>0</v>
      </c>
      <c r="AL449" s="382">
        <v>0</v>
      </c>
      <c r="AM449" s="177">
        <v>0</v>
      </c>
      <c r="AN449" s="177">
        <v>0</v>
      </c>
      <c r="AO449" s="381">
        <v>64</v>
      </c>
      <c r="AP449" s="423"/>
      <c r="AQ449" s="423"/>
      <c r="AR449" s="423"/>
      <c r="AS449" s="423"/>
      <c r="AT449" s="423"/>
      <c r="AU449" s="423"/>
      <c r="AV449" s="423"/>
      <c r="AW449" s="423"/>
      <c r="AX449" s="423"/>
      <c r="AY449" s="423"/>
      <c r="AZ449" s="423"/>
      <c r="BA449" s="423"/>
      <c r="BB449" s="423"/>
      <c r="BC449" s="423"/>
      <c r="BD449" s="423"/>
      <c r="BE449" s="423"/>
      <c r="BF449" s="423"/>
      <c r="BG449" s="423"/>
      <c r="BH449" s="176">
        <f t="shared" si="57"/>
        <v>8</v>
      </c>
      <c r="BI449" s="176">
        <f t="shared" si="59"/>
        <v>12</v>
      </c>
      <c r="BJ449" s="182">
        <f t="shared" si="60"/>
        <v>64</v>
      </c>
      <c r="BK449" s="176">
        <f t="shared" si="61"/>
        <v>64</v>
      </c>
      <c r="BL449" s="176">
        <f t="shared" si="58"/>
        <v>15</v>
      </c>
      <c r="BM449" s="533">
        <v>8</v>
      </c>
      <c r="BN449" s="196">
        <v>1850</v>
      </c>
      <c r="BO449" s="188">
        <v>10</v>
      </c>
      <c r="BP449" s="178">
        <f t="shared" si="62"/>
        <v>2490</v>
      </c>
      <c r="BQ449" s="420" t="str">
        <f t="shared" si="63"/>
        <v>VII</v>
      </c>
      <c r="BR449" s="185"/>
      <c r="BS449" s="212" t="s">
        <v>3967</v>
      </c>
    </row>
    <row r="450" spans="1:71" ht="25.5" x14ac:dyDescent="0.2">
      <c r="A450" s="696">
        <v>448</v>
      </c>
      <c r="B450" s="286" t="s">
        <v>1321</v>
      </c>
      <c r="C450" s="286" t="s">
        <v>3285</v>
      </c>
      <c r="D450" s="258" t="s">
        <v>5497</v>
      </c>
      <c r="E450" s="736">
        <v>1</v>
      </c>
      <c r="F450" s="736">
        <v>1</v>
      </c>
      <c r="G450" s="736">
        <v>1</v>
      </c>
      <c r="H450" s="305" t="s">
        <v>794</v>
      </c>
      <c r="I450" s="208" t="s">
        <v>3917</v>
      </c>
      <c r="J450" s="280" t="s">
        <v>2165</v>
      </c>
      <c r="K450" s="191" t="s">
        <v>5359</v>
      </c>
      <c r="L450" s="427" t="s">
        <v>5490</v>
      </c>
      <c r="M450" s="686">
        <v>30</v>
      </c>
      <c r="N450" s="685" t="s">
        <v>15710</v>
      </c>
      <c r="O450" s="686">
        <v>4000</v>
      </c>
      <c r="P450" s="427" t="s">
        <v>15874</v>
      </c>
      <c r="Q450" s="191">
        <v>5</v>
      </c>
      <c r="R450" s="180"/>
      <c r="S450" s="189">
        <v>2</v>
      </c>
      <c r="T450" s="189">
        <v>4</v>
      </c>
      <c r="U450" s="179">
        <v>1</v>
      </c>
      <c r="V450" s="179">
        <v>1</v>
      </c>
      <c r="W450" s="742">
        <v>9</v>
      </c>
      <c r="X450" s="184"/>
      <c r="Y450" s="184"/>
      <c r="Z450" s="184"/>
      <c r="AA450" s="184"/>
      <c r="AB450" s="220"/>
      <c r="AC450" s="419" t="s">
        <v>14089</v>
      </c>
      <c r="AD450" s="191" t="s">
        <v>5991</v>
      </c>
      <c r="AE450" s="191" t="s">
        <v>4247</v>
      </c>
      <c r="AF450" s="177">
        <v>0</v>
      </c>
      <c r="AG450" s="177">
        <v>0</v>
      </c>
      <c r="AH450" s="177">
        <v>0</v>
      </c>
      <c r="AI450" s="177">
        <v>0</v>
      </c>
      <c r="AJ450" s="177">
        <v>0</v>
      </c>
      <c r="AK450" s="177">
        <v>0</v>
      </c>
      <c r="AL450" s="382">
        <v>0</v>
      </c>
      <c r="AM450" s="177">
        <v>0</v>
      </c>
      <c r="AN450" s="177">
        <v>0</v>
      </c>
      <c r="AO450" s="381">
        <v>72</v>
      </c>
      <c r="AP450" s="423"/>
      <c r="AQ450" s="423"/>
      <c r="AR450" s="423"/>
      <c r="AS450" s="423"/>
      <c r="AT450" s="423"/>
      <c r="AU450" s="423"/>
      <c r="AV450" s="423"/>
      <c r="AW450" s="423"/>
      <c r="AX450" s="423"/>
      <c r="AY450" s="423"/>
      <c r="AZ450" s="423"/>
      <c r="BA450" s="423"/>
      <c r="BB450" s="423"/>
      <c r="BC450" s="423"/>
      <c r="BD450" s="423"/>
      <c r="BE450" s="423"/>
      <c r="BF450" s="423"/>
      <c r="BG450" s="423"/>
      <c r="BH450" s="176">
        <f t="shared" si="57"/>
        <v>9</v>
      </c>
      <c r="BI450" s="176">
        <f t="shared" si="59"/>
        <v>12</v>
      </c>
      <c r="BJ450" s="182">
        <f t="shared" si="60"/>
        <v>72</v>
      </c>
      <c r="BK450" s="176">
        <f t="shared" si="61"/>
        <v>72</v>
      </c>
      <c r="BL450" s="176">
        <f t="shared" si="58"/>
        <v>17</v>
      </c>
      <c r="BM450" s="533">
        <v>9</v>
      </c>
      <c r="BN450" s="196">
        <v>1850</v>
      </c>
      <c r="BO450" s="188">
        <v>10</v>
      </c>
      <c r="BP450" s="178">
        <f t="shared" si="62"/>
        <v>2570</v>
      </c>
      <c r="BQ450" s="420" t="str">
        <f t="shared" si="63"/>
        <v>VII</v>
      </c>
      <c r="BR450" s="185"/>
      <c r="BS450" s="212" t="s">
        <v>3967</v>
      </c>
    </row>
    <row r="451" spans="1:71" x14ac:dyDescent="0.2">
      <c r="A451" s="696">
        <v>449</v>
      </c>
      <c r="B451" s="286" t="s">
        <v>2074</v>
      </c>
      <c r="C451" s="286" t="s">
        <v>2074</v>
      </c>
      <c r="D451" s="258" t="s">
        <v>5497</v>
      </c>
      <c r="E451" s="736">
        <v>1</v>
      </c>
      <c r="F451" s="736">
        <v>2</v>
      </c>
      <c r="G451" s="736">
        <v>12</v>
      </c>
      <c r="H451" s="305" t="s">
        <v>3486</v>
      </c>
      <c r="I451" s="208" t="s">
        <v>3485</v>
      </c>
      <c r="J451" s="280" t="s">
        <v>6558</v>
      </c>
      <c r="K451" s="191" t="s">
        <v>4558</v>
      </c>
      <c r="L451" s="427" t="s">
        <v>3491</v>
      </c>
      <c r="M451" s="686">
        <v>5</v>
      </c>
      <c r="N451" s="685" t="s">
        <v>15710</v>
      </c>
      <c r="O451" s="686">
        <v>190</v>
      </c>
      <c r="P451" s="427" t="s">
        <v>15820</v>
      </c>
      <c r="Q451" s="191">
        <v>7</v>
      </c>
      <c r="R451" s="180"/>
      <c r="S451" s="191">
        <v>1</v>
      </c>
      <c r="T451" s="191">
        <v>1</v>
      </c>
      <c r="U451" s="179">
        <v>1</v>
      </c>
      <c r="V451" s="179">
        <v>1</v>
      </c>
      <c r="W451" s="742">
        <v>12</v>
      </c>
      <c r="X451" s="184"/>
      <c r="Y451" s="184"/>
      <c r="Z451" s="184"/>
      <c r="AA451" s="184"/>
      <c r="AB451" s="220"/>
      <c r="AC451" s="186"/>
      <c r="AD451" s="191" t="s">
        <v>7471</v>
      </c>
      <c r="AE451" s="191" t="s">
        <v>4247</v>
      </c>
      <c r="AF451" s="177">
        <v>0</v>
      </c>
      <c r="AG451" s="177">
        <v>0</v>
      </c>
      <c r="AH451" s="177">
        <v>0</v>
      </c>
      <c r="AI451" s="177">
        <v>0</v>
      </c>
      <c r="AJ451" s="177">
        <v>0</v>
      </c>
      <c r="AK451" s="177">
        <v>0</v>
      </c>
      <c r="AL451" s="382">
        <v>3</v>
      </c>
      <c r="AM451" s="177">
        <v>0</v>
      </c>
      <c r="AN451" s="177">
        <v>0</v>
      </c>
      <c r="AO451" s="182">
        <v>0</v>
      </c>
      <c r="AP451" s="180"/>
      <c r="AQ451" s="180"/>
      <c r="AR451" s="180"/>
      <c r="AS451" s="180"/>
      <c r="AT451" s="180"/>
      <c r="AU451" s="180"/>
      <c r="AV451" s="180"/>
      <c r="AW451" s="180"/>
      <c r="AX451" s="180"/>
      <c r="AY451" s="180"/>
      <c r="AZ451" s="180"/>
      <c r="BA451" s="180"/>
      <c r="BB451" s="180"/>
      <c r="BC451" s="180"/>
      <c r="BD451" s="180"/>
      <c r="BE451" s="180"/>
      <c r="BF451" s="180"/>
      <c r="BG451" s="180"/>
      <c r="BH451" s="176">
        <f t="shared" ref="BH451:BH514" si="64">IF(manualHD="",IF(COUNTA($AP451:$BG451)=0,IF(SUM($AG451:$AL451)/(0.01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3</v>
      </c>
      <c r="BI451" s="176">
        <f t="shared" si="59"/>
        <v>16</v>
      </c>
      <c r="BJ451" s="182" t="str">
        <f t="shared" si="60"/>
        <v>3 - 24</v>
      </c>
      <c r="BK451" s="176">
        <f t="shared" si="61"/>
        <v>14</v>
      </c>
      <c r="BL451" s="176">
        <f t="shared" si="58"/>
        <v>3</v>
      </c>
      <c r="BM451" s="533"/>
      <c r="BN451" s="185">
        <v>35</v>
      </c>
      <c r="BO451" s="180">
        <v>3</v>
      </c>
      <c r="BP451" s="178">
        <f t="shared" si="62"/>
        <v>77</v>
      </c>
      <c r="BQ451" s="420" t="str">
        <f t="shared" si="63"/>
        <v>II</v>
      </c>
      <c r="BR451" s="185"/>
      <c r="BS451" s="212" t="s">
        <v>3967</v>
      </c>
    </row>
    <row r="452" spans="1:71" ht="25.5" x14ac:dyDescent="0.2">
      <c r="A452" s="697">
        <v>450</v>
      </c>
      <c r="B452" s="286" t="s">
        <v>2075</v>
      </c>
      <c r="C452" s="286" t="s">
        <v>2075</v>
      </c>
      <c r="D452" s="258" t="s">
        <v>5497</v>
      </c>
      <c r="E452" s="736">
        <v>1</v>
      </c>
      <c r="F452" s="736">
        <v>2</v>
      </c>
      <c r="G452" s="736">
        <v>8</v>
      </c>
      <c r="H452" s="305" t="s">
        <v>3486</v>
      </c>
      <c r="I452" s="208" t="s">
        <v>3485</v>
      </c>
      <c r="J452" s="280" t="s">
        <v>5550</v>
      </c>
      <c r="K452" s="191" t="s">
        <v>1147</v>
      </c>
      <c r="L452" s="427" t="s">
        <v>5490</v>
      </c>
      <c r="M452" s="686">
        <v>9</v>
      </c>
      <c r="N452" s="685" t="s">
        <v>15710</v>
      </c>
      <c r="O452" s="686">
        <v>1100</v>
      </c>
      <c r="P452" s="427" t="s">
        <v>15821</v>
      </c>
      <c r="Q452" s="191">
        <v>7</v>
      </c>
      <c r="R452" s="180"/>
      <c r="S452" s="191">
        <v>1</v>
      </c>
      <c r="T452" s="191">
        <v>1</v>
      </c>
      <c r="U452" s="179">
        <v>1</v>
      </c>
      <c r="V452" s="179">
        <v>1</v>
      </c>
      <c r="W452" s="742">
        <v>12</v>
      </c>
      <c r="X452" s="184"/>
      <c r="Y452" s="184"/>
      <c r="Z452" s="184"/>
      <c r="AA452" s="184"/>
      <c r="AB452" s="220"/>
      <c r="AC452" s="186"/>
      <c r="AD452" s="191" t="s">
        <v>7471</v>
      </c>
      <c r="AE452" s="191" t="s">
        <v>4247</v>
      </c>
      <c r="AF452" s="177">
        <v>0</v>
      </c>
      <c r="AG452" s="177">
        <v>0</v>
      </c>
      <c r="AH452" s="177">
        <v>0</v>
      </c>
      <c r="AI452" s="177">
        <v>0</v>
      </c>
      <c r="AJ452" s="177">
        <v>0</v>
      </c>
      <c r="AK452" s="177">
        <v>0</v>
      </c>
      <c r="AL452" s="382">
        <v>5</v>
      </c>
      <c r="AM452" s="177">
        <v>0</v>
      </c>
      <c r="AN452" s="177">
        <v>0</v>
      </c>
      <c r="AO452" s="182">
        <v>0</v>
      </c>
      <c r="AP452" s="180"/>
      <c r="AQ452" s="180"/>
      <c r="AR452" s="180"/>
      <c r="AS452" s="180"/>
      <c r="AT452" s="180"/>
      <c r="AU452" s="180"/>
      <c r="AV452" s="180"/>
      <c r="AW452" s="180"/>
      <c r="AX452" s="180"/>
      <c r="AY452" s="180"/>
      <c r="AZ452" s="180"/>
      <c r="BA452" s="180"/>
      <c r="BB452" s="180"/>
      <c r="BC452" s="180"/>
      <c r="BD452" s="180"/>
      <c r="BE452" s="180"/>
      <c r="BF452" s="180"/>
      <c r="BG452" s="180"/>
      <c r="BH452" s="176">
        <f t="shared" si="64"/>
        <v>5</v>
      </c>
      <c r="BI452" s="176">
        <f t="shared" si="59"/>
        <v>15</v>
      </c>
      <c r="BJ452" s="182" t="str">
        <f t="shared" si="60"/>
        <v>5 - 40</v>
      </c>
      <c r="BK452" s="176">
        <f t="shared" si="61"/>
        <v>23</v>
      </c>
      <c r="BL452" s="176">
        <f t="shared" ref="BL452:BL515" si="65">IF(SUM(AP452:BG452)=0,AL452+ROUNDDOWN(AO452/4.5,0)+IF(AF452*1.5+AG452*2+AH452*2.5+AI452*3+AJ452*3.5+AK452*4+AO452&gt;3,1,0),MAX(AP452:BG452))</f>
        <v>5</v>
      </c>
      <c r="BM452" s="533"/>
      <c r="BN452" s="185">
        <v>90</v>
      </c>
      <c r="BO452" s="180">
        <v>5</v>
      </c>
      <c r="BP452" s="178">
        <f t="shared" si="62"/>
        <v>205</v>
      </c>
      <c r="BQ452" s="420" t="str">
        <f t="shared" si="63"/>
        <v>III</v>
      </c>
      <c r="BR452" s="185"/>
      <c r="BS452" s="212" t="s">
        <v>3967</v>
      </c>
    </row>
    <row r="453" spans="1:71" ht="76.5" x14ac:dyDescent="0.2">
      <c r="A453" s="696">
        <v>451</v>
      </c>
      <c r="B453" s="286" t="s">
        <v>2076</v>
      </c>
      <c r="C453" s="286" t="s">
        <v>2076</v>
      </c>
      <c r="D453" s="258" t="s">
        <v>5497</v>
      </c>
      <c r="E453" s="736">
        <v>1</v>
      </c>
      <c r="F453" s="736">
        <v>1</v>
      </c>
      <c r="G453" s="736">
        <v>1</v>
      </c>
      <c r="H453" s="305" t="s">
        <v>3231</v>
      </c>
      <c r="I453" s="208" t="s">
        <v>2077</v>
      </c>
      <c r="J453" s="280" t="s">
        <v>6554</v>
      </c>
      <c r="K453" s="191" t="s">
        <v>2078</v>
      </c>
      <c r="L453" s="427" t="s">
        <v>3489</v>
      </c>
      <c r="M453" s="686">
        <v>2</v>
      </c>
      <c r="N453" s="685" t="s">
        <v>15715</v>
      </c>
      <c r="O453" s="686">
        <v>8</v>
      </c>
      <c r="P453" s="427" t="s">
        <v>15875</v>
      </c>
      <c r="Q453" s="191">
        <v>2</v>
      </c>
      <c r="R453" s="180"/>
      <c r="S453" s="189">
        <v>8</v>
      </c>
      <c r="T453" s="189">
        <v>10</v>
      </c>
      <c r="U453" s="189">
        <v>3</v>
      </c>
      <c r="V453" s="189">
        <v>12</v>
      </c>
      <c r="W453" s="742">
        <v>6</v>
      </c>
      <c r="X453" s="184">
        <v>18</v>
      </c>
      <c r="Y453" s="184"/>
      <c r="Z453" s="184"/>
      <c r="AA453" s="184"/>
      <c r="AB453" s="499" t="s">
        <v>794</v>
      </c>
      <c r="AC453" s="183" t="s">
        <v>10754</v>
      </c>
      <c r="AD453" s="191" t="s">
        <v>1946</v>
      </c>
      <c r="AE453" s="191" t="s">
        <v>4248</v>
      </c>
      <c r="AF453" s="177">
        <v>0</v>
      </c>
      <c r="AG453" s="177">
        <v>0</v>
      </c>
      <c r="AH453" s="177">
        <v>0</v>
      </c>
      <c r="AI453" s="177">
        <v>0</v>
      </c>
      <c r="AJ453" s="177">
        <v>0</v>
      </c>
      <c r="AK453" s="177">
        <v>0</v>
      </c>
      <c r="AL453" s="382">
        <v>2</v>
      </c>
      <c r="AM453" s="177">
        <v>0</v>
      </c>
      <c r="AN453" s="177">
        <v>0</v>
      </c>
      <c r="AO453" s="182">
        <v>2</v>
      </c>
      <c r="AP453" s="180"/>
      <c r="AQ453" s="180"/>
      <c r="AR453" s="180"/>
      <c r="AS453" s="180"/>
      <c r="AT453" s="180"/>
      <c r="AU453" s="180"/>
      <c r="AV453" s="180"/>
      <c r="AW453" s="180"/>
      <c r="AX453" s="180"/>
      <c r="AY453" s="180"/>
      <c r="AZ453" s="180"/>
      <c r="BA453" s="180"/>
      <c r="BB453" s="180"/>
      <c r="BC453" s="180"/>
      <c r="BD453" s="180"/>
      <c r="BE453" s="180"/>
      <c r="BF453" s="180"/>
      <c r="BG453" s="180"/>
      <c r="BH453" s="176">
        <f t="shared" si="64"/>
        <v>2</v>
      </c>
      <c r="BI453" s="176">
        <f t="shared" si="59"/>
        <v>16</v>
      </c>
      <c r="BJ453" s="182" t="str">
        <f t="shared" si="60"/>
        <v>4 - 18</v>
      </c>
      <c r="BK453" s="176">
        <f t="shared" si="61"/>
        <v>11</v>
      </c>
      <c r="BL453" s="176">
        <f t="shared" si="65"/>
        <v>2</v>
      </c>
      <c r="BM453" s="533"/>
      <c r="BN453" s="185">
        <v>275</v>
      </c>
      <c r="BO453" s="180">
        <v>3</v>
      </c>
      <c r="BP453" s="178">
        <f t="shared" si="62"/>
        <v>308</v>
      </c>
      <c r="BQ453" s="420" t="str">
        <f t="shared" si="63"/>
        <v>V</v>
      </c>
      <c r="BR453" s="185">
        <v>650</v>
      </c>
      <c r="BS453" s="212" t="s">
        <v>3967</v>
      </c>
    </row>
    <row r="454" spans="1:71" ht="63.75" x14ac:dyDescent="0.2">
      <c r="A454" s="697">
        <v>452</v>
      </c>
      <c r="B454" s="286" t="s">
        <v>7771</v>
      </c>
      <c r="C454" s="286" t="s">
        <v>7771</v>
      </c>
      <c r="D454" s="258" t="s">
        <v>5497</v>
      </c>
      <c r="E454" s="736">
        <v>1</v>
      </c>
      <c r="F454" s="736">
        <v>1</v>
      </c>
      <c r="G454" s="736">
        <v>2</v>
      </c>
      <c r="H454" s="305" t="s">
        <v>3879</v>
      </c>
      <c r="I454" s="207" t="s">
        <v>7772</v>
      </c>
      <c r="J454" s="279" t="s">
        <v>2169</v>
      </c>
      <c r="K454" s="179" t="s">
        <v>3491</v>
      </c>
      <c r="L454" s="427" t="s">
        <v>3491</v>
      </c>
      <c r="M454" s="684">
        <v>3</v>
      </c>
      <c r="N454" s="685" t="s">
        <v>15741</v>
      </c>
      <c r="O454" s="684">
        <v>60</v>
      </c>
      <c r="P454" s="427" t="s">
        <v>15876</v>
      </c>
      <c r="Q454" s="179">
        <v>4</v>
      </c>
      <c r="R454" s="180"/>
      <c r="S454" s="190">
        <v>11</v>
      </c>
      <c r="T454" s="190">
        <v>12</v>
      </c>
      <c r="U454" s="190">
        <v>4</v>
      </c>
      <c r="V454" s="190">
        <v>16</v>
      </c>
      <c r="W454" s="742">
        <v>15</v>
      </c>
      <c r="X454" s="184"/>
      <c r="Y454" s="184"/>
      <c r="Z454" s="184"/>
      <c r="AA454" s="184"/>
      <c r="AB454" s="220"/>
      <c r="AC454" s="186" t="s">
        <v>10755</v>
      </c>
      <c r="AD454" s="179" t="s">
        <v>640</v>
      </c>
      <c r="AE454" s="179" t="s">
        <v>4250</v>
      </c>
      <c r="AF454" s="177">
        <v>0</v>
      </c>
      <c r="AG454" s="177">
        <v>0</v>
      </c>
      <c r="AH454" s="177">
        <v>0</v>
      </c>
      <c r="AI454" s="177">
        <v>0</v>
      </c>
      <c r="AJ454" s="177">
        <v>0</v>
      </c>
      <c r="AK454" s="177">
        <v>0</v>
      </c>
      <c r="AL454" s="382">
        <v>6</v>
      </c>
      <c r="AM454" s="177">
        <v>0</v>
      </c>
      <c r="AN454" s="177">
        <v>0</v>
      </c>
      <c r="AO454" s="182">
        <v>6</v>
      </c>
      <c r="AP454" s="180"/>
      <c r="AQ454" s="180"/>
      <c r="AR454" s="180"/>
      <c r="AS454" s="180"/>
      <c r="AT454" s="180"/>
      <c r="AU454" s="180"/>
      <c r="AV454" s="180"/>
      <c r="AW454" s="180"/>
      <c r="AX454" s="180"/>
      <c r="AY454" s="180"/>
      <c r="AZ454" s="180"/>
      <c r="BA454" s="180"/>
      <c r="BB454" s="180"/>
      <c r="BC454" s="180"/>
      <c r="BD454" s="180"/>
      <c r="BE454" s="180"/>
      <c r="BF454" s="180"/>
      <c r="BG454" s="180"/>
      <c r="BH454" s="176">
        <f t="shared" si="64"/>
        <v>7</v>
      </c>
      <c r="BI454" s="176">
        <f t="shared" si="59"/>
        <v>13</v>
      </c>
      <c r="BJ454" s="182" t="str">
        <f t="shared" si="60"/>
        <v>12 - 54</v>
      </c>
      <c r="BK454" s="176">
        <f t="shared" si="61"/>
        <v>33</v>
      </c>
      <c r="BL454" s="176">
        <f t="shared" si="65"/>
        <v>8</v>
      </c>
      <c r="BM454" s="533"/>
      <c r="BN454" s="185">
        <v>1510</v>
      </c>
      <c r="BO454" s="180">
        <v>8</v>
      </c>
      <c r="BP454" s="178">
        <f t="shared" si="62"/>
        <v>1774</v>
      </c>
      <c r="BQ454" s="420" t="str">
        <f t="shared" si="63"/>
        <v>VII</v>
      </c>
      <c r="BR454" s="185"/>
      <c r="BS454" s="212" t="s">
        <v>3967</v>
      </c>
    </row>
    <row r="455" spans="1:71" ht="25.5" x14ac:dyDescent="0.2">
      <c r="A455" s="696">
        <v>453</v>
      </c>
      <c r="B455" s="286" t="s">
        <v>2219</v>
      </c>
      <c r="C455" s="286" t="s">
        <v>2219</v>
      </c>
      <c r="D455" s="258" t="s">
        <v>5497</v>
      </c>
      <c r="E455" s="736">
        <v>1</v>
      </c>
      <c r="F455" s="736">
        <v>1</v>
      </c>
      <c r="G455" s="736">
        <v>1</v>
      </c>
      <c r="H455" s="305" t="s">
        <v>3486</v>
      </c>
      <c r="I455" s="207" t="s">
        <v>3487</v>
      </c>
      <c r="J455" s="279" t="s">
        <v>5401</v>
      </c>
      <c r="K455" s="179" t="s">
        <v>5227</v>
      </c>
      <c r="L455" s="427" t="s">
        <v>5490</v>
      </c>
      <c r="M455" s="684">
        <v>8</v>
      </c>
      <c r="N455" s="685" t="s">
        <v>15715</v>
      </c>
      <c r="O455" s="684">
        <v>8</v>
      </c>
      <c r="P455" s="179"/>
      <c r="Q455" s="179">
        <v>3</v>
      </c>
      <c r="R455" s="180"/>
      <c r="S455" s="191">
        <v>13</v>
      </c>
      <c r="T455" s="191">
        <v>14</v>
      </c>
      <c r="U455" s="190">
        <v>4</v>
      </c>
      <c r="V455" s="190">
        <v>16</v>
      </c>
      <c r="W455" s="742">
        <v>0</v>
      </c>
      <c r="X455" s="184">
        <v>12</v>
      </c>
      <c r="Y455" s="184"/>
      <c r="Z455" s="184"/>
      <c r="AA455" s="184"/>
      <c r="AB455" s="219" t="s">
        <v>3878</v>
      </c>
      <c r="AC455" s="186" t="s">
        <v>14066</v>
      </c>
      <c r="AD455" s="179" t="s">
        <v>7470</v>
      </c>
      <c r="AE455" s="179" t="s">
        <v>4247</v>
      </c>
      <c r="AF455" s="177">
        <v>0</v>
      </c>
      <c r="AG455" s="177">
        <v>0</v>
      </c>
      <c r="AH455" s="177">
        <v>0</v>
      </c>
      <c r="AI455" s="177">
        <v>0</v>
      </c>
      <c r="AJ455" s="177">
        <v>0</v>
      </c>
      <c r="AK455" s="177">
        <v>0</v>
      </c>
      <c r="AL455" s="382">
        <v>8</v>
      </c>
      <c r="AM455" s="177">
        <v>0</v>
      </c>
      <c r="AN455" s="177">
        <v>0</v>
      </c>
      <c r="AO455" s="182">
        <v>0</v>
      </c>
      <c r="AP455" s="180"/>
      <c r="AQ455" s="180"/>
      <c r="AR455" s="180"/>
      <c r="AS455" s="180"/>
      <c r="AT455" s="180"/>
      <c r="AU455" s="180"/>
      <c r="AV455" s="180"/>
      <c r="AW455" s="180"/>
      <c r="AX455" s="180"/>
      <c r="AY455" s="180"/>
      <c r="AZ455" s="180"/>
      <c r="BA455" s="180"/>
      <c r="BB455" s="180"/>
      <c r="BC455" s="180"/>
      <c r="BD455" s="180"/>
      <c r="BE455" s="180"/>
      <c r="BF455" s="180"/>
      <c r="BG455" s="180"/>
      <c r="BH455" s="176">
        <f t="shared" si="64"/>
        <v>8</v>
      </c>
      <c r="BI455" s="176">
        <f t="shared" si="59"/>
        <v>12</v>
      </c>
      <c r="BJ455" s="182" t="str">
        <f t="shared" si="60"/>
        <v>8 - 64</v>
      </c>
      <c r="BK455" s="176">
        <f t="shared" si="61"/>
        <v>36</v>
      </c>
      <c r="BL455" s="176">
        <f t="shared" si="65"/>
        <v>8</v>
      </c>
      <c r="BM455" s="533"/>
      <c r="BN455" s="185">
        <v>1090</v>
      </c>
      <c r="BO455" s="180">
        <v>10</v>
      </c>
      <c r="BP455" s="178">
        <f t="shared" si="62"/>
        <v>1450</v>
      </c>
      <c r="BQ455" s="420" t="str">
        <f t="shared" si="63"/>
        <v>VII</v>
      </c>
      <c r="BR455" s="185">
        <v>5000</v>
      </c>
      <c r="BS455" s="212" t="s">
        <v>3967</v>
      </c>
    </row>
    <row r="456" spans="1:71" ht="25.5" x14ac:dyDescent="0.2">
      <c r="A456" s="696">
        <v>454</v>
      </c>
      <c r="B456" s="286" t="s">
        <v>5736</v>
      </c>
      <c r="C456" s="286" t="s">
        <v>5736</v>
      </c>
      <c r="D456" s="258" t="s">
        <v>5497</v>
      </c>
      <c r="E456" s="736">
        <v>1</v>
      </c>
      <c r="F456" s="736">
        <v>1</v>
      </c>
      <c r="G456" s="736">
        <v>8</v>
      </c>
      <c r="H456" s="305" t="s">
        <v>3486</v>
      </c>
      <c r="I456" s="207" t="s">
        <v>3560</v>
      </c>
      <c r="J456" s="279" t="s">
        <v>4288</v>
      </c>
      <c r="K456" s="179" t="s">
        <v>4944</v>
      </c>
      <c r="L456" s="427" t="s">
        <v>5490</v>
      </c>
      <c r="M456" s="684">
        <v>10.199999999999999</v>
      </c>
      <c r="N456" s="685" t="s">
        <v>15710</v>
      </c>
      <c r="O456" s="684">
        <v>1370</v>
      </c>
      <c r="P456" s="427" t="s">
        <v>15877</v>
      </c>
      <c r="Q456" s="179">
        <v>7</v>
      </c>
      <c r="R456" s="180"/>
      <c r="S456" s="179">
        <v>1</v>
      </c>
      <c r="T456" s="179">
        <v>1</v>
      </c>
      <c r="U456" s="179">
        <v>1</v>
      </c>
      <c r="V456" s="179">
        <v>1</v>
      </c>
      <c r="W456" s="742">
        <v>18</v>
      </c>
      <c r="X456" s="184"/>
      <c r="Y456" s="184"/>
      <c r="Z456" s="184"/>
      <c r="AA456" s="184"/>
      <c r="AB456" s="220"/>
      <c r="AC456" s="186" t="s">
        <v>16018</v>
      </c>
      <c r="AD456" s="179" t="s">
        <v>7471</v>
      </c>
      <c r="AE456" s="179" t="s">
        <v>4247</v>
      </c>
      <c r="AF456" s="177">
        <v>0</v>
      </c>
      <c r="AG456" s="177">
        <v>0</v>
      </c>
      <c r="AH456" s="177">
        <v>0</v>
      </c>
      <c r="AI456" s="177">
        <v>0</v>
      </c>
      <c r="AJ456" s="177">
        <v>0</v>
      </c>
      <c r="AK456" s="177">
        <v>0</v>
      </c>
      <c r="AL456" s="382">
        <v>4</v>
      </c>
      <c r="AM456" s="177">
        <v>0</v>
      </c>
      <c r="AN456" s="177">
        <v>0</v>
      </c>
      <c r="AO456" s="182">
        <v>0</v>
      </c>
      <c r="AP456" s="180"/>
      <c r="AQ456" s="180"/>
      <c r="AR456" s="180"/>
      <c r="AS456" s="180"/>
      <c r="AT456" s="180"/>
      <c r="AU456" s="180"/>
      <c r="AV456" s="180"/>
      <c r="AW456" s="180"/>
      <c r="AX456" s="180"/>
      <c r="AY456" s="180"/>
      <c r="AZ456" s="180"/>
      <c r="BA456" s="180"/>
      <c r="BB456" s="180"/>
      <c r="BC456" s="180"/>
      <c r="BD456" s="180"/>
      <c r="BE456" s="180"/>
      <c r="BF456" s="180"/>
      <c r="BG456" s="180"/>
      <c r="BH456" s="176">
        <f t="shared" si="64"/>
        <v>4</v>
      </c>
      <c r="BI456" s="176">
        <f t="shared" si="59"/>
        <v>15</v>
      </c>
      <c r="BJ456" s="182" t="str">
        <f t="shared" si="60"/>
        <v>4 - 32</v>
      </c>
      <c r="BK456" s="176">
        <f t="shared" si="61"/>
        <v>18</v>
      </c>
      <c r="BL456" s="176">
        <f t="shared" si="65"/>
        <v>4</v>
      </c>
      <c r="BM456" s="533"/>
      <c r="BN456" s="185">
        <v>60</v>
      </c>
      <c r="BO456" s="180">
        <v>4</v>
      </c>
      <c r="BP456" s="178">
        <f t="shared" si="62"/>
        <v>132</v>
      </c>
      <c r="BQ456" s="420" t="str">
        <f t="shared" si="63"/>
        <v>III</v>
      </c>
      <c r="BR456" s="185"/>
      <c r="BS456" s="212" t="s">
        <v>3967</v>
      </c>
    </row>
    <row r="457" spans="1:71" x14ac:dyDescent="0.2">
      <c r="A457" s="697">
        <v>455</v>
      </c>
      <c r="B457" s="286" t="s">
        <v>5739</v>
      </c>
      <c r="C457" s="286" t="s">
        <v>5739</v>
      </c>
      <c r="D457" s="258" t="s">
        <v>5497</v>
      </c>
      <c r="E457" s="736">
        <v>520</v>
      </c>
      <c r="F457" s="736">
        <v>10</v>
      </c>
      <c r="G457" s="736">
        <v>100</v>
      </c>
      <c r="H457" s="305" t="s">
        <v>1288</v>
      </c>
      <c r="I457" s="207" t="s">
        <v>3485</v>
      </c>
      <c r="J457" s="279" t="s">
        <v>5550</v>
      </c>
      <c r="K457" s="179" t="s">
        <v>2339</v>
      </c>
      <c r="L457" s="427" t="s">
        <v>3491</v>
      </c>
      <c r="M457" s="684">
        <v>7.5</v>
      </c>
      <c r="N457" s="685" t="s">
        <v>15766</v>
      </c>
      <c r="O457" s="684">
        <v>240</v>
      </c>
      <c r="P457" s="427" t="s">
        <v>15878</v>
      </c>
      <c r="Q457" s="179">
        <v>6</v>
      </c>
      <c r="R457" s="180"/>
      <c r="S457" s="190">
        <v>8</v>
      </c>
      <c r="T457" s="190">
        <v>14</v>
      </c>
      <c r="U457" s="190">
        <v>3</v>
      </c>
      <c r="V457" s="190">
        <v>16</v>
      </c>
      <c r="W457" s="742">
        <v>0</v>
      </c>
      <c r="X457" s="184"/>
      <c r="Y457" s="184">
        <v>12</v>
      </c>
      <c r="Z457" s="184"/>
      <c r="AA457" s="184"/>
      <c r="AB457" s="220"/>
      <c r="AC457" s="186"/>
      <c r="AD457" s="179" t="s">
        <v>640</v>
      </c>
      <c r="AE457" s="179" t="s">
        <v>4250</v>
      </c>
      <c r="AF457" s="177">
        <v>0</v>
      </c>
      <c r="AG457" s="177">
        <v>0</v>
      </c>
      <c r="AH457" s="177">
        <v>0</v>
      </c>
      <c r="AI457" s="177">
        <v>0</v>
      </c>
      <c r="AJ457" s="177">
        <v>0</v>
      </c>
      <c r="AK457" s="177">
        <v>0</v>
      </c>
      <c r="AL457" s="382">
        <v>1</v>
      </c>
      <c r="AM457" s="177">
        <v>0</v>
      </c>
      <c r="AN457" s="177">
        <v>0</v>
      </c>
      <c r="AO457" s="182">
        <v>1</v>
      </c>
      <c r="AP457" s="180"/>
      <c r="AQ457" s="180"/>
      <c r="AR457" s="180"/>
      <c r="AS457" s="180"/>
      <c r="AT457" s="180"/>
      <c r="AU457" s="180"/>
      <c r="AV457" s="180"/>
      <c r="AW457" s="180"/>
      <c r="AX457" s="180"/>
      <c r="AY457" s="180"/>
      <c r="AZ457" s="180"/>
      <c r="BA457" s="180"/>
      <c r="BB457" s="180"/>
      <c r="BC457" s="180"/>
      <c r="BD457" s="180"/>
      <c r="BE457" s="180"/>
      <c r="BF457" s="180"/>
      <c r="BG457" s="180"/>
      <c r="BH457" s="176">
        <f t="shared" si="64"/>
        <v>1.125</v>
      </c>
      <c r="BI457" s="176">
        <f t="shared" si="59"/>
        <v>18</v>
      </c>
      <c r="BJ457" s="182" t="str">
        <f t="shared" si="60"/>
        <v>2 - 9</v>
      </c>
      <c r="BK457" s="176">
        <f t="shared" si="61"/>
        <v>6</v>
      </c>
      <c r="BL457" s="176">
        <f t="shared" si="65"/>
        <v>1</v>
      </c>
      <c r="BM457" s="533"/>
      <c r="BN457" s="185">
        <v>28</v>
      </c>
      <c r="BO457" s="180">
        <v>2</v>
      </c>
      <c r="BP457" s="178">
        <f t="shared" si="62"/>
        <v>40</v>
      </c>
      <c r="BQ457" s="420" t="str">
        <f t="shared" si="63"/>
        <v>II</v>
      </c>
      <c r="BR457" s="185"/>
      <c r="BS457" s="212" t="s">
        <v>3967</v>
      </c>
    </row>
    <row r="458" spans="1:71" x14ac:dyDescent="0.2">
      <c r="A458" s="696">
        <v>456</v>
      </c>
      <c r="B458" s="286" t="s">
        <v>5739</v>
      </c>
      <c r="C458" s="286" t="s">
        <v>8194</v>
      </c>
      <c r="D458" s="258" t="s">
        <v>5497</v>
      </c>
      <c r="E458" s="736">
        <v>14</v>
      </c>
      <c r="F458" s="736">
        <v>10</v>
      </c>
      <c r="G458" s="736">
        <v>100</v>
      </c>
      <c r="H458" s="305" t="s">
        <v>1288</v>
      </c>
      <c r="I458" s="207" t="s">
        <v>3485</v>
      </c>
      <c r="J458" s="279" t="s">
        <v>5550</v>
      </c>
      <c r="K458" s="179" t="s">
        <v>2339</v>
      </c>
      <c r="L458" s="427" t="s">
        <v>3491</v>
      </c>
      <c r="M458" s="684">
        <v>7.5</v>
      </c>
      <c r="N458" s="685" t="s">
        <v>15766</v>
      </c>
      <c r="O458" s="684">
        <v>240</v>
      </c>
      <c r="P458" s="427" t="s">
        <v>15878</v>
      </c>
      <c r="Q458" s="179">
        <v>6</v>
      </c>
      <c r="R458" s="180"/>
      <c r="S458" s="190">
        <v>8</v>
      </c>
      <c r="T458" s="190">
        <v>14</v>
      </c>
      <c r="U458" s="190">
        <v>3</v>
      </c>
      <c r="V458" s="190">
        <v>16</v>
      </c>
      <c r="W458" s="742">
        <v>0</v>
      </c>
      <c r="X458" s="184"/>
      <c r="Y458" s="184">
        <v>12</v>
      </c>
      <c r="Z458" s="184"/>
      <c r="AA458" s="184"/>
      <c r="AB458" s="220"/>
      <c r="AC458" s="186"/>
      <c r="AD458" s="179" t="s">
        <v>640</v>
      </c>
      <c r="AE458" s="179" t="s">
        <v>4250</v>
      </c>
      <c r="AF458" s="177">
        <v>0</v>
      </c>
      <c r="AG458" s="177">
        <v>0</v>
      </c>
      <c r="AH458" s="177">
        <v>0</v>
      </c>
      <c r="AI458" s="177">
        <v>0</v>
      </c>
      <c r="AJ458" s="177">
        <v>0</v>
      </c>
      <c r="AK458" s="177">
        <v>0</v>
      </c>
      <c r="AL458" s="382">
        <v>3</v>
      </c>
      <c r="AM458" s="177">
        <v>0</v>
      </c>
      <c r="AN458" s="177">
        <v>0</v>
      </c>
      <c r="AO458" s="182">
        <v>3</v>
      </c>
      <c r="AP458" s="180"/>
      <c r="AQ458" s="180"/>
      <c r="AR458" s="180"/>
      <c r="AS458" s="180"/>
      <c r="AT458" s="180"/>
      <c r="AU458" s="180"/>
      <c r="AV458" s="180"/>
      <c r="AW458" s="180"/>
      <c r="AX458" s="180"/>
      <c r="AY458" s="180"/>
      <c r="AZ458" s="180"/>
      <c r="BA458" s="180"/>
      <c r="BB458" s="180"/>
      <c r="BC458" s="180"/>
      <c r="BD458" s="180"/>
      <c r="BE458" s="180"/>
      <c r="BF458" s="180"/>
      <c r="BG458" s="180"/>
      <c r="BH458" s="176">
        <f t="shared" si="64"/>
        <v>3</v>
      </c>
      <c r="BI458" s="176">
        <f t="shared" si="59"/>
        <v>16</v>
      </c>
      <c r="BJ458" s="182" t="str">
        <f t="shared" si="60"/>
        <v>6 - 27</v>
      </c>
      <c r="BK458" s="176">
        <f t="shared" si="61"/>
        <v>17</v>
      </c>
      <c r="BL458" s="176">
        <f t="shared" si="65"/>
        <v>3</v>
      </c>
      <c r="BM458" s="533"/>
      <c r="BN458" s="185">
        <v>85</v>
      </c>
      <c r="BO458" s="180">
        <v>4</v>
      </c>
      <c r="BP458" s="178">
        <f t="shared" si="62"/>
        <v>153</v>
      </c>
      <c r="BQ458" s="420" t="str">
        <f t="shared" si="63"/>
        <v>III</v>
      </c>
      <c r="BR458" s="185"/>
      <c r="BS458" s="212" t="s">
        <v>9582</v>
      </c>
    </row>
    <row r="459" spans="1:71" x14ac:dyDescent="0.2">
      <c r="A459" s="697">
        <v>457</v>
      </c>
      <c r="B459" s="286" t="s">
        <v>5739</v>
      </c>
      <c r="C459" s="286" t="s">
        <v>8195</v>
      </c>
      <c r="D459" s="258" t="s">
        <v>5497</v>
      </c>
      <c r="E459" s="736">
        <v>7</v>
      </c>
      <c r="F459" s="736">
        <v>10</v>
      </c>
      <c r="G459" s="737">
        <v>100</v>
      </c>
      <c r="H459" s="305" t="s">
        <v>1288</v>
      </c>
      <c r="I459" s="207" t="s">
        <v>3485</v>
      </c>
      <c r="J459" s="279" t="s">
        <v>5550</v>
      </c>
      <c r="K459" s="179" t="s">
        <v>2339</v>
      </c>
      <c r="L459" s="427" t="s">
        <v>3491</v>
      </c>
      <c r="M459" s="684">
        <v>8.5</v>
      </c>
      <c r="N459" s="685" t="s">
        <v>15766</v>
      </c>
      <c r="O459" s="684">
        <v>330</v>
      </c>
      <c r="P459" s="427" t="s">
        <v>15878</v>
      </c>
      <c r="Q459" s="179">
        <v>6</v>
      </c>
      <c r="R459" s="180"/>
      <c r="S459" s="190">
        <v>8</v>
      </c>
      <c r="T459" s="190">
        <v>14</v>
      </c>
      <c r="U459" s="190">
        <v>3</v>
      </c>
      <c r="V459" s="190">
        <v>16</v>
      </c>
      <c r="W459" s="742">
        <v>0</v>
      </c>
      <c r="X459" s="184"/>
      <c r="Y459" s="184">
        <v>12</v>
      </c>
      <c r="Z459" s="184"/>
      <c r="AA459" s="184"/>
      <c r="AB459" s="220"/>
      <c r="AC459" s="186"/>
      <c r="AD459" s="179" t="s">
        <v>640</v>
      </c>
      <c r="AE459" s="179" t="s">
        <v>4250</v>
      </c>
      <c r="AF459" s="177">
        <v>0</v>
      </c>
      <c r="AG459" s="177">
        <v>0</v>
      </c>
      <c r="AH459" s="177">
        <v>0</v>
      </c>
      <c r="AI459" s="177">
        <v>0</v>
      </c>
      <c r="AJ459" s="177">
        <v>0</v>
      </c>
      <c r="AK459" s="177">
        <v>0</v>
      </c>
      <c r="AL459" s="383">
        <v>4</v>
      </c>
      <c r="AM459" s="177">
        <v>0</v>
      </c>
      <c r="AN459" s="177">
        <v>0</v>
      </c>
      <c r="AO459" s="182">
        <v>4</v>
      </c>
      <c r="AP459" s="180"/>
      <c r="AQ459" s="180"/>
      <c r="AR459" s="180"/>
      <c r="AS459" s="180"/>
      <c r="AT459" s="180"/>
      <c r="AU459" s="180"/>
      <c r="AV459" s="180"/>
      <c r="AW459" s="180"/>
      <c r="AX459" s="180"/>
      <c r="AY459" s="180"/>
      <c r="AZ459" s="180"/>
      <c r="BA459" s="180"/>
      <c r="BB459" s="180"/>
      <c r="BC459" s="180"/>
      <c r="BD459" s="180"/>
      <c r="BE459" s="180"/>
      <c r="BF459" s="180"/>
      <c r="BG459" s="180"/>
      <c r="BH459" s="176">
        <f t="shared" si="64"/>
        <v>5</v>
      </c>
      <c r="BI459" s="176">
        <f t="shared" si="59"/>
        <v>15</v>
      </c>
      <c r="BJ459" s="182" t="str">
        <f t="shared" si="60"/>
        <v>8 - 36</v>
      </c>
      <c r="BK459" s="176">
        <f t="shared" si="61"/>
        <v>22</v>
      </c>
      <c r="BL459" s="176">
        <f t="shared" si="65"/>
        <v>5</v>
      </c>
      <c r="BM459" s="533"/>
      <c r="BN459" s="185">
        <v>130</v>
      </c>
      <c r="BO459" s="180">
        <v>5</v>
      </c>
      <c r="BP459" s="178">
        <f t="shared" si="62"/>
        <v>240</v>
      </c>
      <c r="BQ459" s="420" t="str">
        <f t="shared" si="63"/>
        <v>III</v>
      </c>
      <c r="BR459" s="185"/>
      <c r="BS459" s="212" t="s">
        <v>9582</v>
      </c>
    </row>
    <row r="460" spans="1:71" x14ac:dyDescent="0.2">
      <c r="A460" s="696">
        <v>458</v>
      </c>
      <c r="B460" s="286" t="s">
        <v>5739</v>
      </c>
      <c r="C460" s="286" t="s">
        <v>8197</v>
      </c>
      <c r="D460" s="258" t="s">
        <v>5497</v>
      </c>
      <c r="E460" s="736">
        <v>49</v>
      </c>
      <c r="F460" s="736">
        <v>10</v>
      </c>
      <c r="G460" s="737">
        <v>100</v>
      </c>
      <c r="H460" s="305" t="s">
        <v>1288</v>
      </c>
      <c r="I460" s="207" t="s">
        <v>3485</v>
      </c>
      <c r="J460" s="279" t="s">
        <v>5550</v>
      </c>
      <c r="K460" s="179" t="s">
        <v>2339</v>
      </c>
      <c r="L460" s="427" t="s">
        <v>3491</v>
      </c>
      <c r="M460" s="684">
        <v>7.5</v>
      </c>
      <c r="N460" s="685" t="s">
        <v>15766</v>
      </c>
      <c r="O460" s="684">
        <v>240</v>
      </c>
      <c r="P460" s="427" t="s">
        <v>15878</v>
      </c>
      <c r="Q460" s="179">
        <v>6</v>
      </c>
      <c r="R460" s="180"/>
      <c r="S460" s="190">
        <v>8</v>
      </c>
      <c r="T460" s="190">
        <v>14</v>
      </c>
      <c r="U460" s="190">
        <v>3</v>
      </c>
      <c r="V460" s="190">
        <v>16</v>
      </c>
      <c r="W460" s="742">
        <v>0</v>
      </c>
      <c r="X460" s="184"/>
      <c r="Y460" s="184">
        <v>12</v>
      </c>
      <c r="Z460" s="184"/>
      <c r="AA460" s="184"/>
      <c r="AB460" s="220"/>
      <c r="AC460" s="186" t="s">
        <v>5704</v>
      </c>
      <c r="AD460" s="179" t="s">
        <v>640</v>
      </c>
      <c r="AE460" s="179" t="s">
        <v>4250</v>
      </c>
      <c r="AF460" s="177">
        <v>0</v>
      </c>
      <c r="AG460" s="177">
        <v>0</v>
      </c>
      <c r="AH460" s="177">
        <v>0</v>
      </c>
      <c r="AI460" s="177">
        <v>0</v>
      </c>
      <c r="AJ460" s="177">
        <v>0</v>
      </c>
      <c r="AK460" s="177">
        <v>0</v>
      </c>
      <c r="AL460" s="383">
        <v>1</v>
      </c>
      <c r="AM460" s="177">
        <v>0</v>
      </c>
      <c r="AN460" s="177">
        <v>0</v>
      </c>
      <c r="AO460" s="182">
        <v>1</v>
      </c>
      <c r="AP460" s="180"/>
      <c r="AQ460" s="180"/>
      <c r="AR460" s="180"/>
      <c r="AS460" s="180"/>
      <c r="AT460" s="180"/>
      <c r="AU460" s="180"/>
      <c r="AV460" s="180"/>
      <c r="AW460" s="180">
        <v>2</v>
      </c>
      <c r="AX460" s="180"/>
      <c r="AY460" s="180"/>
      <c r="AZ460" s="180"/>
      <c r="BA460" s="180"/>
      <c r="BB460" s="180"/>
      <c r="BC460" s="180"/>
      <c r="BD460" s="180"/>
      <c r="BE460" s="180"/>
      <c r="BF460" s="180"/>
      <c r="BG460" s="180"/>
      <c r="BH460" s="176" t="str">
        <f t="shared" si="64"/>
        <v>class level</v>
      </c>
      <c r="BI460" s="176">
        <f t="shared" si="59"/>
        <v>20</v>
      </c>
      <c r="BJ460" s="182" t="str">
        <f t="shared" si="60"/>
        <v>2 - 9</v>
      </c>
      <c r="BK460" s="176">
        <f t="shared" si="61"/>
        <v>6</v>
      </c>
      <c r="BL460" s="176">
        <f t="shared" si="65"/>
        <v>2</v>
      </c>
      <c r="BM460" s="533"/>
      <c r="BN460" s="185">
        <v>68</v>
      </c>
      <c r="BO460" s="180">
        <v>2</v>
      </c>
      <c r="BP460" s="178">
        <f t="shared" si="62"/>
        <v>80</v>
      </c>
      <c r="BQ460" s="420" t="str">
        <f t="shared" si="63"/>
        <v>III</v>
      </c>
      <c r="BR460" s="185"/>
      <c r="BS460" s="212" t="s">
        <v>9583</v>
      </c>
    </row>
    <row r="461" spans="1:71" x14ac:dyDescent="0.2">
      <c r="A461" s="696">
        <v>459</v>
      </c>
      <c r="B461" s="286" t="s">
        <v>5739</v>
      </c>
      <c r="C461" s="286" t="s">
        <v>8198</v>
      </c>
      <c r="D461" s="258" t="s">
        <v>5497</v>
      </c>
      <c r="E461" s="736">
        <v>22</v>
      </c>
      <c r="F461" s="736">
        <v>10</v>
      </c>
      <c r="G461" s="737">
        <v>100</v>
      </c>
      <c r="H461" s="305" t="s">
        <v>1288</v>
      </c>
      <c r="I461" s="207" t="s">
        <v>3485</v>
      </c>
      <c r="J461" s="279" t="s">
        <v>5550</v>
      </c>
      <c r="K461" s="179" t="s">
        <v>2339</v>
      </c>
      <c r="L461" s="427" t="s">
        <v>3491</v>
      </c>
      <c r="M461" s="684">
        <v>7.5</v>
      </c>
      <c r="N461" s="685" t="s">
        <v>15766</v>
      </c>
      <c r="O461" s="684">
        <v>240</v>
      </c>
      <c r="P461" s="427" t="s">
        <v>15878</v>
      </c>
      <c r="Q461" s="179">
        <v>6</v>
      </c>
      <c r="R461" s="180"/>
      <c r="S461" s="190">
        <v>8</v>
      </c>
      <c r="T461" s="190">
        <v>14</v>
      </c>
      <c r="U461" s="190">
        <v>3</v>
      </c>
      <c r="V461" s="190">
        <v>16</v>
      </c>
      <c r="W461" s="742">
        <v>0</v>
      </c>
      <c r="X461" s="184"/>
      <c r="Y461" s="184">
        <v>12</v>
      </c>
      <c r="Z461" s="184"/>
      <c r="AA461" s="184"/>
      <c r="AB461" s="220"/>
      <c r="AC461" s="186" t="s">
        <v>5705</v>
      </c>
      <c r="AD461" s="179" t="s">
        <v>640</v>
      </c>
      <c r="AE461" s="179" t="s">
        <v>4250</v>
      </c>
      <c r="AF461" s="177">
        <v>0</v>
      </c>
      <c r="AG461" s="177">
        <v>0</v>
      </c>
      <c r="AH461" s="177">
        <v>0</v>
      </c>
      <c r="AI461" s="177">
        <v>0</v>
      </c>
      <c r="AJ461" s="177">
        <v>0</v>
      </c>
      <c r="AK461" s="177">
        <v>0</v>
      </c>
      <c r="AL461" s="383">
        <v>1</v>
      </c>
      <c r="AM461" s="177">
        <v>0</v>
      </c>
      <c r="AN461" s="177">
        <v>0</v>
      </c>
      <c r="AO461" s="182">
        <v>1</v>
      </c>
      <c r="AP461" s="180"/>
      <c r="AQ461" s="180"/>
      <c r="AR461" s="180"/>
      <c r="AS461" s="180"/>
      <c r="AT461" s="180"/>
      <c r="AU461" s="180"/>
      <c r="AV461" s="180"/>
      <c r="AW461" s="180">
        <v>3</v>
      </c>
      <c r="AX461" s="180"/>
      <c r="AY461" s="180"/>
      <c r="AZ461" s="180"/>
      <c r="BA461" s="180"/>
      <c r="BB461" s="180"/>
      <c r="BC461" s="180"/>
      <c r="BD461" s="180"/>
      <c r="BE461" s="180"/>
      <c r="BF461" s="180"/>
      <c r="BG461" s="180"/>
      <c r="BH461" s="176" t="str">
        <f t="shared" si="64"/>
        <v>class level</v>
      </c>
      <c r="BI461" s="176">
        <f t="shared" si="59"/>
        <v>20</v>
      </c>
      <c r="BJ461" s="182" t="str">
        <f t="shared" si="60"/>
        <v>2 - 9</v>
      </c>
      <c r="BK461" s="176">
        <f t="shared" si="61"/>
        <v>6</v>
      </c>
      <c r="BL461" s="176">
        <f t="shared" si="65"/>
        <v>3</v>
      </c>
      <c r="BM461" s="533"/>
      <c r="BN461" s="185">
        <v>125</v>
      </c>
      <c r="BO461" s="180">
        <v>3</v>
      </c>
      <c r="BP461" s="178">
        <f t="shared" si="62"/>
        <v>143</v>
      </c>
      <c r="BQ461" s="420" t="str">
        <f t="shared" si="63"/>
        <v>III</v>
      </c>
      <c r="BR461" s="185"/>
      <c r="BS461" s="212" t="s">
        <v>9583</v>
      </c>
    </row>
    <row r="462" spans="1:71" x14ac:dyDescent="0.2">
      <c r="A462" s="697">
        <v>460</v>
      </c>
      <c r="B462" s="286" t="s">
        <v>5739</v>
      </c>
      <c r="C462" s="286" t="s">
        <v>8199</v>
      </c>
      <c r="D462" s="258" t="s">
        <v>5497</v>
      </c>
      <c r="E462" s="736">
        <v>7</v>
      </c>
      <c r="F462" s="736">
        <v>10</v>
      </c>
      <c r="G462" s="737">
        <v>100</v>
      </c>
      <c r="H462" s="305" t="s">
        <v>1288</v>
      </c>
      <c r="I462" s="207" t="s">
        <v>3485</v>
      </c>
      <c r="J462" s="279" t="s">
        <v>5550</v>
      </c>
      <c r="K462" s="179" t="s">
        <v>2339</v>
      </c>
      <c r="L462" s="427" t="s">
        <v>3491</v>
      </c>
      <c r="M462" s="684">
        <v>7.5</v>
      </c>
      <c r="N462" s="685" t="s">
        <v>15766</v>
      </c>
      <c r="O462" s="684">
        <v>240</v>
      </c>
      <c r="P462" s="427" t="s">
        <v>15878</v>
      </c>
      <c r="Q462" s="179">
        <v>6</v>
      </c>
      <c r="R462" s="180"/>
      <c r="S462" s="190">
        <v>8</v>
      </c>
      <c r="T462" s="190">
        <v>14</v>
      </c>
      <c r="U462" s="190">
        <v>3</v>
      </c>
      <c r="V462" s="190">
        <v>16</v>
      </c>
      <c r="W462" s="742">
        <v>0</v>
      </c>
      <c r="X462" s="184"/>
      <c r="Y462" s="184">
        <v>12</v>
      </c>
      <c r="Z462" s="184"/>
      <c r="AA462" s="184"/>
      <c r="AB462" s="220"/>
      <c r="AC462" s="186" t="s">
        <v>5706</v>
      </c>
      <c r="AD462" s="179" t="s">
        <v>640</v>
      </c>
      <c r="AE462" s="179" t="s">
        <v>4250</v>
      </c>
      <c r="AF462" s="177">
        <v>0</v>
      </c>
      <c r="AG462" s="177">
        <v>0</v>
      </c>
      <c r="AH462" s="177">
        <v>0</v>
      </c>
      <c r="AI462" s="177">
        <v>0</v>
      </c>
      <c r="AJ462" s="177">
        <v>0</v>
      </c>
      <c r="AK462" s="177">
        <v>0</v>
      </c>
      <c r="AL462" s="383">
        <v>1</v>
      </c>
      <c r="AM462" s="177">
        <v>0</v>
      </c>
      <c r="AN462" s="177">
        <v>0</v>
      </c>
      <c r="AO462" s="182">
        <v>1</v>
      </c>
      <c r="AP462" s="180"/>
      <c r="AQ462" s="180"/>
      <c r="AR462" s="180"/>
      <c r="AS462" s="180"/>
      <c r="AT462" s="180"/>
      <c r="AU462" s="180"/>
      <c r="AV462" s="180"/>
      <c r="AW462" s="180">
        <v>5</v>
      </c>
      <c r="AX462" s="180"/>
      <c r="AY462" s="180"/>
      <c r="AZ462" s="180"/>
      <c r="BA462" s="180"/>
      <c r="BB462" s="180"/>
      <c r="BC462" s="180"/>
      <c r="BD462" s="180"/>
      <c r="BE462" s="180"/>
      <c r="BF462" s="180"/>
      <c r="BG462" s="180"/>
      <c r="BH462" s="176" t="str">
        <f t="shared" si="64"/>
        <v>class level</v>
      </c>
      <c r="BI462" s="176">
        <f t="shared" si="59"/>
        <v>18</v>
      </c>
      <c r="BJ462" s="182" t="str">
        <f t="shared" si="60"/>
        <v>2 - 9</v>
      </c>
      <c r="BK462" s="176">
        <f t="shared" si="61"/>
        <v>6</v>
      </c>
      <c r="BL462" s="176">
        <f t="shared" si="65"/>
        <v>5</v>
      </c>
      <c r="BM462" s="533"/>
      <c r="BN462" s="185">
        <v>210</v>
      </c>
      <c r="BO462" s="180">
        <v>4</v>
      </c>
      <c r="BP462" s="178">
        <f t="shared" si="62"/>
        <v>234</v>
      </c>
      <c r="BQ462" s="420" t="str">
        <f t="shared" si="63"/>
        <v>IV</v>
      </c>
      <c r="BR462" s="185"/>
      <c r="BS462" s="212" t="s">
        <v>9584</v>
      </c>
    </row>
    <row r="463" spans="1:71" x14ac:dyDescent="0.2">
      <c r="A463" s="696">
        <v>461</v>
      </c>
      <c r="B463" s="286" t="s">
        <v>5739</v>
      </c>
      <c r="C463" s="286" t="s">
        <v>5740</v>
      </c>
      <c r="D463" s="258" t="s">
        <v>5497</v>
      </c>
      <c r="E463" s="736">
        <v>11</v>
      </c>
      <c r="F463" s="736">
        <v>10</v>
      </c>
      <c r="G463" s="737">
        <v>100</v>
      </c>
      <c r="H463" s="305" t="s">
        <v>1288</v>
      </c>
      <c r="I463" s="207" t="s">
        <v>3485</v>
      </c>
      <c r="J463" s="279" t="s">
        <v>5550</v>
      </c>
      <c r="K463" s="179" t="s">
        <v>2339</v>
      </c>
      <c r="L463" s="427" t="s">
        <v>3491</v>
      </c>
      <c r="M463" s="684">
        <v>7.5</v>
      </c>
      <c r="N463" s="685" t="s">
        <v>15766</v>
      </c>
      <c r="O463" s="684">
        <v>240</v>
      </c>
      <c r="P463" s="427" t="s">
        <v>15878</v>
      </c>
      <c r="Q463" s="179">
        <v>6</v>
      </c>
      <c r="R463" s="180"/>
      <c r="S463" s="190">
        <v>8</v>
      </c>
      <c r="T463" s="190">
        <v>14</v>
      </c>
      <c r="U463" s="190">
        <v>3</v>
      </c>
      <c r="V463" s="190">
        <v>16</v>
      </c>
      <c r="W463" s="742">
        <v>0</v>
      </c>
      <c r="X463" s="184"/>
      <c r="Y463" s="184">
        <v>12</v>
      </c>
      <c r="Z463" s="184"/>
      <c r="AA463" s="184"/>
      <c r="AB463" s="220"/>
      <c r="AC463" s="186" t="s">
        <v>5703</v>
      </c>
      <c r="AD463" s="179" t="s">
        <v>640</v>
      </c>
      <c r="AE463" s="179" t="s">
        <v>4250</v>
      </c>
      <c r="AF463" s="177">
        <v>0</v>
      </c>
      <c r="AG463" s="177">
        <v>0</v>
      </c>
      <c r="AH463" s="177">
        <v>0</v>
      </c>
      <c r="AI463" s="177">
        <v>0</v>
      </c>
      <c r="AJ463" s="177">
        <v>0</v>
      </c>
      <c r="AK463" s="177">
        <v>0</v>
      </c>
      <c r="AL463" s="383">
        <v>2</v>
      </c>
      <c r="AM463" s="177">
        <v>0</v>
      </c>
      <c r="AN463" s="177">
        <v>0</v>
      </c>
      <c r="AO463" s="182">
        <v>2</v>
      </c>
      <c r="AP463" s="180"/>
      <c r="AQ463" s="180"/>
      <c r="AR463" s="180"/>
      <c r="AS463" s="180"/>
      <c r="AT463" s="180"/>
      <c r="AU463" s="180"/>
      <c r="AV463" s="180"/>
      <c r="AW463" s="180"/>
      <c r="AX463" s="180"/>
      <c r="AY463" s="180"/>
      <c r="AZ463" s="180"/>
      <c r="BA463" s="180"/>
      <c r="BB463" s="180"/>
      <c r="BC463" s="180"/>
      <c r="BD463" s="180"/>
      <c r="BE463" s="180"/>
      <c r="BF463" s="180"/>
      <c r="BG463" s="180"/>
      <c r="BH463" s="176">
        <f t="shared" si="64"/>
        <v>2</v>
      </c>
      <c r="BI463" s="176">
        <f t="shared" si="59"/>
        <v>16</v>
      </c>
      <c r="BJ463" s="182" t="str">
        <f t="shared" si="60"/>
        <v>4 - 18</v>
      </c>
      <c r="BK463" s="176">
        <f t="shared" si="61"/>
        <v>11</v>
      </c>
      <c r="BL463" s="176">
        <f t="shared" si="65"/>
        <v>2</v>
      </c>
      <c r="BM463" s="533"/>
      <c r="BN463" s="185">
        <v>290</v>
      </c>
      <c r="BO463" s="180">
        <v>3</v>
      </c>
      <c r="BP463" s="178">
        <f t="shared" si="62"/>
        <v>323</v>
      </c>
      <c r="BQ463" s="420" t="str">
        <f t="shared" si="63"/>
        <v>V</v>
      </c>
      <c r="BR463" s="185"/>
      <c r="BS463" s="212" t="s">
        <v>3967</v>
      </c>
    </row>
    <row r="464" spans="1:71" x14ac:dyDescent="0.2">
      <c r="A464" s="697">
        <v>462</v>
      </c>
      <c r="B464" s="286" t="s">
        <v>5745</v>
      </c>
      <c r="C464" s="286" t="s">
        <v>5745</v>
      </c>
      <c r="D464" s="258" t="s">
        <v>5497</v>
      </c>
      <c r="E464" s="736">
        <v>1</v>
      </c>
      <c r="F464" s="736">
        <v>1</v>
      </c>
      <c r="G464" s="737">
        <v>6</v>
      </c>
      <c r="H464" s="305" t="s">
        <v>3486</v>
      </c>
      <c r="I464" s="207" t="s">
        <v>3485</v>
      </c>
      <c r="J464" s="279" t="s">
        <v>6553</v>
      </c>
      <c r="K464" s="179" t="s">
        <v>1144</v>
      </c>
      <c r="L464" s="427" t="s">
        <v>3489</v>
      </c>
      <c r="M464" s="684">
        <v>3</v>
      </c>
      <c r="N464" s="685" t="s">
        <v>15710</v>
      </c>
      <c r="O464" s="684">
        <v>35</v>
      </c>
      <c r="P464" s="427" t="s">
        <v>15879</v>
      </c>
      <c r="Q464" s="179">
        <v>7</v>
      </c>
      <c r="R464" s="180"/>
      <c r="S464" s="189">
        <v>2</v>
      </c>
      <c r="T464" s="189">
        <v>4</v>
      </c>
      <c r="U464" s="179">
        <v>1</v>
      </c>
      <c r="V464" s="179">
        <v>1</v>
      </c>
      <c r="W464" s="742">
        <v>12</v>
      </c>
      <c r="X464" s="184"/>
      <c r="Y464" s="184"/>
      <c r="Z464" s="184"/>
      <c r="AA464" s="184"/>
      <c r="AB464" s="220"/>
      <c r="AC464" s="186"/>
      <c r="AD464" s="179" t="s">
        <v>7471</v>
      </c>
      <c r="AE464" s="179" t="s">
        <v>4247</v>
      </c>
      <c r="AF464" s="177">
        <v>1</v>
      </c>
      <c r="AG464" s="177">
        <v>0</v>
      </c>
      <c r="AH464" s="177">
        <v>0</v>
      </c>
      <c r="AI464" s="177">
        <v>0</v>
      </c>
      <c r="AJ464" s="177">
        <v>0</v>
      </c>
      <c r="AK464" s="177">
        <v>0</v>
      </c>
      <c r="AL464" s="383">
        <v>0</v>
      </c>
      <c r="AM464" s="177">
        <v>0</v>
      </c>
      <c r="AN464" s="177">
        <v>0</v>
      </c>
      <c r="AO464" s="182">
        <v>0</v>
      </c>
      <c r="AP464" s="180"/>
      <c r="AQ464" s="180"/>
      <c r="AR464" s="180"/>
      <c r="AS464" s="180"/>
      <c r="AT464" s="180"/>
      <c r="AU464" s="180"/>
      <c r="AV464" s="180"/>
      <c r="AW464" s="180"/>
      <c r="AX464" s="180"/>
      <c r="AY464" s="180"/>
      <c r="AZ464" s="180"/>
      <c r="BA464" s="180"/>
      <c r="BB464" s="180"/>
      <c r="BC464" s="180"/>
      <c r="BD464" s="180"/>
      <c r="BE464" s="180"/>
      <c r="BF464" s="180"/>
      <c r="BG464" s="180"/>
      <c r="BH464" s="176">
        <f t="shared" si="64"/>
        <v>0.5</v>
      </c>
      <c r="BI464" s="176">
        <f t="shared" si="59"/>
        <v>21</v>
      </c>
      <c r="BJ464" s="182" t="str">
        <f t="shared" si="60"/>
        <v>1 - 2</v>
      </c>
      <c r="BK464" s="176">
        <f t="shared" si="61"/>
        <v>2</v>
      </c>
      <c r="BL464" s="176">
        <f t="shared" si="65"/>
        <v>0</v>
      </c>
      <c r="BM464" s="535">
        <v>0.5</v>
      </c>
      <c r="BN464" s="185">
        <v>5</v>
      </c>
      <c r="BO464" s="180">
        <v>1</v>
      </c>
      <c r="BP464" s="178">
        <f t="shared" si="62"/>
        <v>7</v>
      </c>
      <c r="BQ464" s="420" t="str">
        <f t="shared" si="63"/>
        <v>I</v>
      </c>
      <c r="BR464" s="185">
        <v>7</v>
      </c>
      <c r="BS464" s="212" t="s">
        <v>3967</v>
      </c>
    </row>
    <row r="465" spans="1:71" ht="25.5" x14ac:dyDescent="0.2">
      <c r="A465" s="696">
        <v>463</v>
      </c>
      <c r="B465" s="286" t="s">
        <v>5746</v>
      </c>
      <c r="C465" s="286" t="s">
        <v>5746</v>
      </c>
      <c r="D465" s="258" t="s">
        <v>5497</v>
      </c>
      <c r="E465" s="736">
        <v>1</v>
      </c>
      <c r="F465" s="736">
        <v>1</v>
      </c>
      <c r="G465" s="737">
        <v>4</v>
      </c>
      <c r="H465" s="305" t="s">
        <v>795</v>
      </c>
      <c r="I465" s="207" t="s">
        <v>5747</v>
      </c>
      <c r="J465" s="279" t="s">
        <v>6558</v>
      </c>
      <c r="K465" s="179" t="s">
        <v>1148</v>
      </c>
      <c r="L465" s="427" t="s">
        <v>3491</v>
      </c>
      <c r="M465" s="685">
        <v>6</v>
      </c>
      <c r="N465" s="685" t="s">
        <v>15715</v>
      </c>
      <c r="O465" s="684">
        <v>150</v>
      </c>
      <c r="P465" s="427" t="s">
        <v>15880</v>
      </c>
      <c r="Q465" s="179">
        <v>4</v>
      </c>
      <c r="R465" s="180"/>
      <c r="S465" s="190">
        <v>11</v>
      </c>
      <c r="T465" s="190">
        <v>12</v>
      </c>
      <c r="U465" s="190">
        <v>4</v>
      </c>
      <c r="V465" s="190">
        <v>16</v>
      </c>
      <c r="W465" s="742">
        <v>12</v>
      </c>
      <c r="X465" s="184"/>
      <c r="Y465" s="184"/>
      <c r="Z465" s="184"/>
      <c r="AA465" s="184"/>
      <c r="AB465" s="220"/>
      <c r="AC465" s="419" t="s">
        <v>15881</v>
      </c>
      <c r="AD465" s="179" t="s">
        <v>4351</v>
      </c>
      <c r="AE465" s="179" t="s">
        <v>4250</v>
      </c>
      <c r="AF465" s="177">
        <v>0</v>
      </c>
      <c r="AG465" s="177">
        <v>0</v>
      </c>
      <c r="AH465" s="177">
        <v>0</v>
      </c>
      <c r="AI465" s="177">
        <v>0</v>
      </c>
      <c r="AJ465" s="177">
        <v>0</v>
      </c>
      <c r="AK465" s="177">
        <v>0</v>
      </c>
      <c r="AL465" s="383">
        <v>4</v>
      </c>
      <c r="AM465" s="177">
        <v>0</v>
      </c>
      <c r="AN465" s="177">
        <v>0</v>
      </c>
      <c r="AO465" s="182">
        <v>0</v>
      </c>
      <c r="AP465" s="180"/>
      <c r="AQ465" s="180"/>
      <c r="AR465" s="180"/>
      <c r="AS465" s="180"/>
      <c r="AT465" s="180"/>
      <c r="AU465" s="180"/>
      <c r="AV465" s="180"/>
      <c r="AW465" s="180"/>
      <c r="AX465" s="180"/>
      <c r="AY465" s="180"/>
      <c r="AZ465" s="180"/>
      <c r="BA465" s="180"/>
      <c r="BB465" s="180"/>
      <c r="BC465" s="180"/>
      <c r="BD465" s="180"/>
      <c r="BE465" s="180"/>
      <c r="BF465" s="180"/>
      <c r="BG465" s="180"/>
      <c r="BH465" s="176">
        <f t="shared" si="64"/>
        <v>4</v>
      </c>
      <c r="BI465" s="176">
        <f t="shared" si="59"/>
        <v>15</v>
      </c>
      <c r="BJ465" s="182" t="str">
        <f t="shared" si="60"/>
        <v>4 - 32</v>
      </c>
      <c r="BK465" s="176">
        <f t="shared" si="61"/>
        <v>18</v>
      </c>
      <c r="BL465" s="176">
        <f t="shared" si="65"/>
        <v>4</v>
      </c>
      <c r="BM465" s="533"/>
      <c r="BN465" s="185">
        <v>800</v>
      </c>
      <c r="BO465" s="180">
        <v>4</v>
      </c>
      <c r="BP465" s="178">
        <f t="shared" si="62"/>
        <v>872</v>
      </c>
      <c r="BQ465" s="420" t="str">
        <f t="shared" si="63"/>
        <v>VI</v>
      </c>
      <c r="BR465" s="185">
        <v>420</v>
      </c>
      <c r="BS465" s="212" t="s">
        <v>3967</v>
      </c>
    </row>
    <row r="466" spans="1:71" x14ac:dyDescent="0.2">
      <c r="A466" s="696">
        <v>464</v>
      </c>
      <c r="B466" s="286" t="s">
        <v>4828</v>
      </c>
      <c r="C466" s="286" t="s">
        <v>4828</v>
      </c>
      <c r="D466" s="258" t="s">
        <v>5497</v>
      </c>
      <c r="E466" s="736">
        <v>1</v>
      </c>
      <c r="F466" s="736">
        <v>1</v>
      </c>
      <c r="G466" s="737">
        <v>2</v>
      </c>
      <c r="H466" s="305" t="s">
        <v>3486</v>
      </c>
      <c r="I466" s="207" t="s">
        <v>2342</v>
      </c>
      <c r="J466" s="279" t="s">
        <v>2170</v>
      </c>
      <c r="K466" s="179" t="s">
        <v>1136</v>
      </c>
      <c r="L466" s="427" t="s">
        <v>5490</v>
      </c>
      <c r="M466" s="684">
        <v>5.5</v>
      </c>
      <c r="N466" s="685" t="s">
        <v>15710</v>
      </c>
      <c r="O466" s="684">
        <v>165</v>
      </c>
      <c r="P466" s="179"/>
      <c r="Q466" s="179">
        <v>6</v>
      </c>
      <c r="R466" s="180"/>
      <c r="S466" s="189">
        <v>2</v>
      </c>
      <c r="T466" s="189">
        <v>4</v>
      </c>
      <c r="U466" s="179">
        <v>1</v>
      </c>
      <c r="V466" s="179">
        <v>1</v>
      </c>
      <c r="W466" s="742">
        <v>15</v>
      </c>
      <c r="X466" s="194"/>
      <c r="Y466" s="184"/>
      <c r="Z466" s="184"/>
      <c r="AA466" s="184"/>
      <c r="AB466" s="220"/>
      <c r="AC466" s="186" t="s">
        <v>1272</v>
      </c>
      <c r="AD466" s="179" t="s">
        <v>7471</v>
      </c>
      <c r="AE466" s="179" t="s">
        <v>4247</v>
      </c>
      <c r="AF466" s="177">
        <v>0</v>
      </c>
      <c r="AG466" s="177">
        <v>0</v>
      </c>
      <c r="AH466" s="177">
        <v>0</v>
      </c>
      <c r="AI466" s="177">
        <v>0</v>
      </c>
      <c r="AJ466" s="177">
        <v>0</v>
      </c>
      <c r="AK466" s="177">
        <v>0</v>
      </c>
      <c r="AL466" s="383">
        <v>4</v>
      </c>
      <c r="AM466" s="177">
        <v>0</v>
      </c>
      <c r="AN466" s="177">
        <v>0</v>
      </c>
      <c r="AO466" s="182">
        <v>1</v>
      </c>
      <c r="AP466" s="180"/>
      <c r="AQ466" s="180"/>
      <c r="AR466" s="180"/>
      <c r="AS466" s="180"/>
      <c r="AT466" s="180"/>
      <c r="AU466" s="180"/>
      <c r="AV466" s="180"/>
      <c r="AW466" s="180"/>
      <c r="AX466" s="180"/>
      <c r="AY466" s="180"/>
      <c r="AZ466" s="180"/>
      <c r="BA466" s="180"/>
      <c r="BB466" s="180"/>
      <c r="BC466" s="180"/>
      <c r="BD466" s="180"/>
      <c r="BE466" s="180"/>
      <c r="BF466" s="180"/>
      <c r="BG466" s="180"/>
      <c r="BH466" s="176">
        <f t="shared" si="64"/>
        <v>4</v>
      </c>
      <c r="BI466" s="176">
        <f t="shared" si="59"/>
        <v>15</v>
      </c>
      <c r="BJ466" s="182" t="str">
        <f t="shared" si="60"/>
        <v>5 - 33</v>
      </c>
      <c r="BK466" s="176">
        <f t="shared" si="61"/>
        <v>19</v>
      </c>
      <c r="BL466" s="176">
        <f t="shared" si="65"/>
        <v>4</v>
      </c>
      <c r="BM466" s="533"/>
      <c r="BN466" s="185">
        <v>205</v>
      </c>
      <c r="BO466" s="180">
        <v>5</v>
      </c>
      <c r="BP466" s="178">
        <f t="shared" si="62"/>
        <v>300</v>
      </c>
      <c r="BQ466" s="420" t="str">
        <f t="shared" si="63"/>
        <v>IV</v>
      </c>
      <c r="BR466" s="185">
        <v>270</v>
      </c>
      <c r="BS466" s="212" t="s">
        <v>3967</v>
      </c>
    </row>
    <row r="467" spans="1:71" ht="89.25" x14ac:dyDescent="0.2">
      <c r="A467" s="697">
        <v>465</v>
      </c>
      <c r="B467" s="286" t="s">
        <v>4832</v>
      </c>
      <c r="C467" s="286" t="s">
        <v>4832</v>
      </c>
      <c r="D467" s="258" t="s">
        <v>5497</v>
      </c>
      <c r="E467" s="736">
        <v>1</v>
      </c>
      <c r="F467" s="736">
        <v>1</v>
      </c>
      <c r="G467" s="737">
        <v>1</v>
      </c>
      <c r="H467" s="305" t="s">
        <v>3226</v>
      </c>
      <c r="I467" s="207" t="s">
        <v>4143</v>
      </c>
      <c r="J467" s="279" t="s">
        <v>2171</v>
      </c>
      <c r="K467" s="179" t="s">
        <v>5490</v>
      </c>
      <c r="L467" s="427" t="s">
        <v>5490</v>
      </c>
      <c r="M467" s="684">
        <v>13</v>
      </c>
      <c r="N467" s="685" t="s">
        <v>15710</v>
      </c>
      <c r="O467" s="684">
        <v>4800</v>
      </c>
      <c r="P467" s="427" t="s">
        <v>15883</v>
      </c>
      <c r="Q467" s="179">
        <v>-5</v>
      </c>
      <c r="R467" s="180"/>
      <c r="S467" s="191">
        <v>19</v>
      </c>
      <c r="T467" s="191">
        <v>20</v>
      </c>
      <c r="U467" s="179">
        <v>8</v>
      </c>
      <c r="V467" s="179">
        <v>20</v>
      </c>
      <c r="W467" s="742">
        <v>24</v>
      </c>
      <c r="X467" s="184">
        <v>48</v>
      </c>
      <c r="Y467" s="184"/>
      <c r="Z467" s="184"/>
      <c r="AA467" s="184"/>
      <c r="AB467" s="219" t="s">
        <v>794</v>
      </c>
      <c r="AC467" s="183" t="s">
        <v>10195</v>
      </c>
      <c r="AD467" s="191" t="s">
        <v>6416</v>
      </c>
      <c r="AE467" s="191" t="s">
        <v>4249</v>
      </c>
      <c r="AF467" s="177">
        <v>0</v>
      </c>
      <c r="AG467" s="177">
        <v>0</v>
      </c>
      <c r="AH467" s="177">
        <v>0</v>
      </c>
      <c r="AI467" s="177">
        <v>0</v>
      </c>
      <c r="AJ467" s="177">
        <v>0</v>
      </c>
      <c r="AK467" s="177">
        <v>0</v>
      </c>
      <c r="AL467" s="383">
        <v>12</v>
      </c>
      <c r="AM467" s="177">
        <v>0</v>
      </c>
      <c r="AN467" s="177">
        <v>0</v>
      </c>
      <c r="AO467" s="182">
        <v>0</v>
      </c>
      <c r="AP467" s="180"/>
      <c r="AQ467" s="180"/>
      <c r="AR467" s="180"/>
      <c r="AS467" s="180"/>
      <c r="AT467" s="180"/>
      <c r="AU467" s="180"/>
      <c r="AV467" s="180"/>
      <c r="AW467" s="180"/>
      <c r="AX467" s="180"/>
      <c r="AY467" s="180"/>
      <c r="AZ467" s="180"/>
      <c r="BA467" s="180"/>
      <c r="BB467" s="180"/>
      <c r="BC467" s="180"/>
      <c r="BD467" s="180"/>
      <c r="BE467" s="180"/>
      <c r="BF467" s="180"/>
      <c r="BG467" s="180"/>
      <c r="BH467" s="176">
        <f t="shared" si="64"/>
        <v>12</v>
      </c>
      <c r="BI467" s="176">
        <f t="shared" si="59"/>
        <v>9</v>
      </c>
      <c r="BJ467" s="182" t="str">
        <f t="shared" si="60"/>
        <v>12 - 96</v>
      </c>
      <c r="BK467" s="176">
        <f t="shared" si="61"/>
        <v>54</v>
      </c>
      <c r="BL467" s="176">
        <f t="shared" si="65"/>
        <v>12</v>
      </c>
      <c r="BM467" s="533"/>
      <c r="BN467" s="185">
        <v>8500</v>
      </c>
      <c r="BO467" s="180">
        <v>16</v>
      </c>
      <c r="BP467" s="178">
        <f t="shared" si="62"/>
        <v>9364</v>
      </c>
      <c r="BQ467" s="420" t="str">
        <f t="shared" si="63"/>
        <v>IX</v>
      </c>
      <c r="BR467" s="185"/>
      <c r="BS467" s="212" t="s">
        <v>3967</v>
      </c>
    </row>
    <row r="468" spans="1:71" x14ac:dyDescent="0.2">
      <c r="A468" s="696">
        <v>466</v>
      </c>
      <c r="B468" s="286" t="s">
        <v>1108</v>
      </c>
      <c r="C468" s="286" t="s">
        <v>1108</v>
      </c>
      <c r="D468" s="258" t="s">
        <v>5497</v>
      </c>
      <c r="E468" s="736">
        <v>1805</v>
      </c>
      <c r="F468" s="736">
        <v>40</v>
      </c>
      <c r="G468" s="737">
        <v>400</v>
      </c>
      <c r="H468" s="305" t="s">
        <v>1287</v>
      </c>
      <c r="I468" s="207" t="s">
        <v>635</v>
      </c>
      <c r="J468" s="279" t="s">
        <v>6554</v>
      </c>
      <c r="K468" s="179" t="s">
        <v>1109</v>
      </c>
      <c r="L468" s="427" t="s">
        <v>3489</v>
      </c>
      <c r="M468" s="684">
        <v>3</v>
      </c>
      <c r="N468" s="685" t="s">
        <v>15715</v>
      </c>
      <c r="O468" s="684">
        <v>45</v>
      </c>
      <c r="P468" s="427" t="s">
        <v>15885</v>
      </c>
      <c r="Q468" s="179">
        <v>7</v>
      </c>
      <c r="R468" s="180"/>
      <c r="S468" s="189">
        <v>5</v>
      </c>
      <c r="T468" s="189">
        <v>10</v>
      </c>
      <c r="U468" s="190">
        <v>2</v>
      </c>
      <c r="V468" s="190">
        <v>12</v>
      </c>
      <c r="W468" s="742">
        <v>6</v>
      </c>
      <c r="X468" s="184"/>
      <c r="Y468" s="184"/>
      <c r="Z468" s="184"/>
      <c r="AA468" s="184"/>
      <c r="AB468" s="220"/>
      <c r="AC468" s="183" t="s">
        <v>8049</v>
      </c>
      <c r="AD468" s="179" t="s">
        <v>5476</v>
      </c>
      <c r="AE468" s="179" t="s">
        <v>4248</v>
      </c>
      <c r="AF468" s="177">
        <v>0</v>
      </c>
      <c r="AG468" s="177">
        <v>0</v>
      </c>
      <c r="AH468" s="177">
        <v>1</v>
      </c>
      <c r="AI468" s="177">
        <v>0</v>
      </c>
      <c r="AJ468" s="177">
        <v>0</v>
      </c>
      <c r="AK468" s="177">
        <v>0</v>
      </c>
      <c r="AL468" s="383">
        <v>0</v>
      </c>
      <c r="AM468" s="177">
        <v>0</v>
      </c>
      <c r="AN468" s="177">
        <v>0</v>
      </c>
      <c r="AO468" s="182">
        <v>0</v>
      </c>
      <c r="AP468" s="180"/>
      <c r="AQ468" s="180"/>
      <c r="AR468" s="180"/>
      <c r="AS468" s="180"/>
      <c r="AT468" s="180"/>
      <c r="AU468" s="180"/>
      <c r="AV468" s="180"/>
      <c r="AW468" s="180"/>
      <c r="AX468" s="180"/>
      <c r="AY468" s="180"/>
      <c r="AZ468" s="180"/>
      <c r="BA468" s="180"/>
      <c r="BB468" s="180"/>
      <c r="BC468" s="180"/>
      <c r="BD468" s="180"/>
      <c r="BE468" s="180"/>
      <c r="BF468" s="180"/>
      <c r="BG468" s="180"/>
      <c r="BH468" s="176">
        <f t="shared" si="64"/>
        <v>0.5</v>
      </c>
      <c r="BI468" s="176">
        <f t="shared" si="59"/>
        <v>21</v>
      </c>
      <c r="BJ468" s="182" t="str">
        <f t="shared" si="60"/>
        <v>1 - 4</v>
      </c>
      <c r="BK468" s="176">
        <f t="shared" si="61"/>
        <v>3</v>
      </c>
      <c r="BL468" s="176">
        <f t="shared" si="65"/>
        <v>0</v>
      </c>
      <c r="BM468" s="535"/>
      <c r="BN468" s="185">
        <v>5</v>
      </c>
      <c r="BO468" s="180">
        <v>1</v>
      </c>
      <c r="BP468" s="178">
        <f t="shared" si="62"/>
        <v>8</v>
      </c>
      <c r="BQ468" s="420" t="str">
        <f t="shared" si="63"/>
        <v>I</v>
      </c>
      <c r="BR468" s="185">
        <v>7</v>
      </c>
      <c r="BS468" s="212" t="s">
        <v>3967</v>
      </c>
    </row>
    <row r="469" spans="1:71" x14ac:dyDescent="0.2">
      <c r="A469" s="697">
        <v>467</v>
      </c>
      <c r="B469" s="286" t="s">
        <v>1108</v>
      </c>
      <c r="C469" s="286" t="s">
        <v>8178</v>
      </c>
      <c r="D469" s="258" t="s">
        <v>5497</v>
      </c>
      <c r="E469" s="736">
        <v>171</v>
      </c>
      <c r="F469" s="736">
        <v>40</v>
      </c>
      <c r="G469" s="737">
        <v>400</v>
      </c>
      <c r="H469" s="305" t="s">
        <v>1287</v>
      </c>
      <c r="I469" s="207" t="s">
        <v>635</v>
      </c>
      <c r="J469" s="279" t="s">
        <v>6551</v>
      </c>
      <c r="K469" s="179" t="s">
        <v>1109</v>
      </c>
      <c r="L469" s="427" t="s">
        <v>3489</v>
      </c>
      <c r="M469" s="684">
        <v>3</v>
      </c>
      <c r="N469" s="685" t="s">
        <v>15715</v>
      </c>
      <c r="O469" s="684">
        <v>45</v>
      </c>
      <c r="P469" s="427" t="s">
        <v>15885</v>
      </c>
      <c r="Q469" s="179">
        <v>6</v>
      </c>
      <c r="R469" s="180"/>
      <c r="S469" s="189">
        <v>5</v>
      </c>
      <c r="T469" s="189">
        <v>10</v>
      </c>
      <c r="U469" s="190">
        <v>2</v>
      </c>
      <c r="V469" s="190">
        <v>12</v>
      </c>
      <c r="W469" s="742">
        <v>6</v>
      </c>
      <c r="X469" s="184"/>
      <c r="Y469" s="184"/>
      <c r="Z469" s="184"/>
      <c r="AA469" s="184"/>
      <c r="AB469" s="220"/>
      <c r="AC469" s="183" t="s">
        <v>8049</v>
      </c>
      <c r="AD469" s="179" t="s">
        <v>5476</v>
      </c>
      <c r="AE469" s="179" t="s">
        <v>4248</v>
      </c>
      <c r="AF469" s="177">
        <v>0</v>
      </c>
      <c r="AG469" s="177">
        <v>0</v>
      </c>
      <c r="AH469" s="177">
        <v>0</v>
      </c>
      <c r="AI469" s="177">
        <v>0</v>
      </c>
      <c r="AJ469" s="177">
        <v>0</v>
      </c>
      <c r="AK469" s="177">
        <v>0</v>
      </c>
      <c r="AL469" s="383">
        <v>0</v>
      </c>
      <c r="AM469" s="177">
        <v>0</v>
      </c>
      <c r="AN469" s="177">
        <v>0</v>
      </c>
      <c r="AO469" s="195">
        <v>4</v>
      </c>
      <c r="AP469" s="187"/>
      <c r="AQ469" s="187"/>
      <c r="AR469" s="187"/>
      <c r="AS469" s="187"/>
      <c r="AT469" s="187"/>
      <c r="AU469" s="187"/>
      <c r="AV469" s="187"/>
      <c r="AW469" s="187"/>
      <c r="AX469" s="187"/>
      <c r="AY469" s="187"/>
      <c r="AZ469" s="187"/>
      <c r="BA469" s="187"/>
      <c r="BB469" s="187"/>
      <c r="BC469" s="187"/>
      <c r="BD469" s="187"/>
      <c r="BE469" s="187"/>
      <c r="BF469" s="187"/>
      <c r="BG469" s="187"/>
      <c r="BH469" s="176">
        <f t="shared" si="64"/>
        <v>0.875</v>
      </c>
      <c r="BI469" s="176">
        <f t="shared" si="59"/>
        <v>20</v>
      </c>
      <c r="BJ469" s="182">
        <f t="shared" si="60"/>
        <v>4</v>
      </c>
      <c r="BK469" s="176">
        <f t="shared" si="61"/>
        <v>4</v>
      </c>
      <c r="BL469" s="176">
        <f t="shared" si="65"/>
        <v>1</v>
      </c>
      <c r="BM469" s="533">
        <v>0.875</v>
      </c>
      <c r="BN469" s="185">
        <v>10</v>
      </c>
      <c r="BO469" s="180">
        <v>1</v>
      </c>
      <c r="BP469" s="178">
        <f t="shared" si="62"/>
        <v>14</v>
      </c>
      <c r="BQ469" s="420" t="str">
        <f t="shared" si="63"/>
        <v>I</v>
      </c>
      <c r="BR469" s="185">
        <v>15</v>
      </c>
      <c r="BS469" s="464" t="s">
        <v>9598</v>
      </c>
    </row>
    <row r="470" spans="1:71" x14ac:dyDescent="0.2">
      <c r="A470" s="696">
        <v>468</v>
      </c>
      <c r="B470" s="286" t="s">
        <v>1108</v>
      </c>
      <c r="C470" s="286" t="s">
        <v>8179</v>
      </c>
      <c r="D470" s="258" t="s">
        <v>5497</v>
      </c>
      <c r="E470" s="736">
        <v>41</v>
      </c>
      <c r="F470" s="736">
        <v>40</v>
      </c>
      <c r="G470" s="737">
        <v>400</v>
      </c>
      <c r="H470" s="305" t="s">
        <v>1287</v>
      </c>
      <c r="I470" s="207" t="s">
        <v>635</v>
      </c>
      <c r="J470" s="279" t="s">
        <v>6551</v>
      </c>
      <c r="K470" s="179" t="s">
        <v>1109</v>
      </c>
      <c r="L470" s="427" t="s">
        <v>3489</v>
      </c>
      <c r="M470" s="684">
        <v>3</v>
      </c>
      <c r="N470" s="685" t="s">
        <v>15715</v>
      </c>
      <c r="O470" s="684">
        <v>45</v>
      </c>
      <c r="P470" s="427" t="s">
        <v>15885</v>
      </c>
      <c r="Q470" s="179">
        <v>6</v>
      </c>
      <c r="R470" s="180"/>
      <c r="S470" s="189">
        <v>5</v>
      </c>
      <c r="T470" s="189">
        <v>10</v>
      </c>
      <c r="U470" s="190">
        <v>2</v>
      </c>
      <c r="V470" s="190">
        <v>12</v>
      </c>
      <c r="W470" s="742">
        <v>6</v>
      </c>
      <c r="X470" s="184"/>
      <c r="Y470" s="184"/>
      <c r="Z470" s="184"/>
      <c r="AA470" s="184"/>
      <c r="AB470" s="220"/>
      <c r="AC470" s="183" t="s">
        <v>8049</v>
      </c>
      <c r="AD470" s="179" t="s">
        <v>5476</v>
      </c>
      <c r="AE470" s="179" t="s">
        <v>4248</v>
      </c>
      <c r="AF470" s="177">
        <v>0</v>
      </c>
      <c r="AG470" s="177">
        <v>0</v>
      </c>
      <c r="AH470" s="177">
        <v>0</v>
      </c>
      <c r="AI470" s="177">
        <v>0</v>
      </c>
      <c r="AJ470" s="177">
        <v>0</v>
      </c>
      <c r="AK470" s="177">
        <v>0</v>
      </c>
      <c r="AL470" s="383">
        <v>0</v>
      </c>
      <c r="AM470" s="177">
        <v>0</v>
      </c>
      <c r="AN470" s="177">
        <v>0</v>
      </c>
      <c r="AO470" s="195">
        <v>4</v>
      </c>
      <c r="AP470" s="187"/>
      <c r="AQ470" s="187"/>
      <c r="AR470" s="187"/>
      <c r="AS470" s="187"/>
      <c r="AT470" s="187"/>
      <c r="AU470" s="187"/>
      <c r="AV470" s="187"/>
      <c r="AW470" s="187"/>
      <c r="AX470" s="187"/>
      <c r="AY470" s="187"/>
      <c r="AZ470" s="187"/>
      <c r="BA470" s="187"/>
      <c r="BB470" s="187"/>
      <c r="BC470" s="187"/>
      <c r="BD470" s="187"/>
      <c r="BE470" s="187"/>
      <c r="BF470" s="187"/>
      <c r="BG470" s="187"/>
      <c r="BH470" s="176">
        <f t="shared" si="64"/>
        <v>0.875</v>
      </c>
      <c r="BI470" s="176">
        <f t="shared" si="59"/>
        <v>20</v>
      </c>
      <c r="BJ470" s="182">
        <f t="shared" si="60"/>
        <v>4</v>
      </c>
      <c r="BK470" s="176">
        <f t="shared" si="61"/>
        <v>4</v>
      </c>
      <c r="BL470" s="176">
        <f t="shared" si="65"/>
        <v>1</v>
      </c>
      <c r="BM470" s="533">
        <v>0.875</v>
      </c>
      <c r="BN470" s="185">
        <v>10</v>
      </c>
      <c r="BO470" s="180">
        <v>1</v>
      </c>
      <c r="BP470" s="178">
        <f t="shared" si="62"/>
        <v>14</v>
      </c>
      <c r="BQ470" s="420" t="str">
        <f t="shared" si="63"/>
        <v>I</v>
      </c>
      <c r="BR470" s="185">
        <v>15</v>
      </c>
      <c r="BS470" s="464" t="s">
        <v>9598</v>
      </c>
    </row>
    <row r="471" spans="1:71" ht="25.5" x14ac:dyDescent="0.2">
      <c r="A471" s="696">
        <v>469</v>
      </c>
      <c r="B471" s="286" t="s">
        <v>1108</v>
      </c>
      <c r="C471" s="286" t="s">
        <v>8186</v>
      </c>
      <c r="D471" s="258" t="s">
        <v>5497</v>
      </c>
      <c r="E471" s="736">
        <v>43</v>
      </c>
      <c r="F471" s="736">
        <v>40</v>
      </c>
      <c r="G471" s="737">
        <v>400</v>
      </c>
      <c r="H471" s="305" t="s">
        <v>1287</v>
      </c>
      <c r="I471" s="207" t="s">
        <v>635</v>
      </c>
      <c r="J471" s="279" t="s">
        <v>6554</v>
      </c>
      <c r="K471" s="179" t="s">
        <v>1109</v>
      </c>
      <c r="L471" s="427" t="s">
        <v>3489</v>
      </c>
      <c r="M471" s="684">
        <v>3</v>
      </c>
      <c r="N471" s="685" t="s">
        <v>15715</v>
      </c>
      <c r="O471" s="684">
        <v>45</v>
      </c>
      <c r="P471" s="427" t="s">
        <v>15885</v>
      </c>
      <c r="Q471" s="179">
        <v>7</v>
      </c>
      <c r="R471" s="180"/>
      <c r="S471" s="189">
        <v>5</v>
      </c>
      <c r="T471" s="189">
        <v>10</v>
      </c>
      <c r="U471" s="190">
        <v>2</v>
      </c>
      <c r="V471" s="190">
        <v>12</v>
      </c>
      <c r="W471" s="742">
        <v>6</v>
      </c>
      <c r="X471" s="184"/>
      <c r="Y471" s="184"/>
      <c r="Z471" s="184"/>
      <c r="AA471" s="184"/>
      <c r="AB471" s="220"/>
      <c r="AC471" s="183" t="s">
        <v>8051</v>
      </c>
      <c r="AD471" s="179" t="s">
        <v>5476</v>
      </c>
      <c r="AE471" s="179" t="s">
        <v>4248</v>
      </c>
      <c r="AF471" s="177">
        <v>0</v>
      </c>
      <c r="AG471" s="177">
        <v>0</v>
      </c>
      <c r="AH471" s="177">
        <v>1</v>
      </c>
      <c r="AI471" s="177">
        <v>0</v>
      </c>
      <c r="AJ471" s="177">
        <v>0</v>
      </c>
      <c r="AK471" s="177">
        <v>0</v>
      </c>
      <c r="AL471" s="383">
        <v>0</v>
      </c>
      <c r="AM471" s="177">
        <v>0</v>
      </c>
      <c r="AN471" s="177">
        <v>0</v>
      </c>
      <c r="AO471" s="182">
        <v>0</v>
      </c>
      <c r="AP471" s="180">
        <v>0.5</v>
      </c>
      <c r="AQ471" s="180"/>
      <c r="AR471" s="180"/>
      <c r="AS471" s="180"/>
      <c r="AT471" s="180"/>
      <c r="AU471" s="180"/>
      <c r="AV471" s="180"/>
      <c r="AW471" s="180"/>
      <c r="AX471" s="180"/>
      <c r="AY471" s="180"/>
      <c r="AZ471" s="180">
        <v>5</v>
      </c>
      <c r="BA471" s="180"/>
      <c r="BB471" s="180"/>
      <c r="BC471" s="180"/>
      <c r="BD471" s="180"/>
      <c r="BE471" s="180"/>
      <c r="BF471" s="180"/>
      <c r="BG471" s="180"/>
      <c r="BH471" s="176" t="str">
        <f t="shared" si="64"/>
        <v>class level</v>
      </c>
      <c r="BI471" s="176">
        <f t="shared" si="59"/>
        <v>16</v>
      </c>
      <c r="BJ471" s="182" t="str">
        <f t="shared" si="60"/>
        <v>5 - 20</v>
      </c>
      <c r="BK471" s="176">
        <f t="shared" si="61"/>
        <v>13</v>
      </c>
      <c r="BL471" s="176">
        <f t="shared" si="65"/>
        <v>5</v>
      </c>
      <c r="BM471" s="535"/>
      <c r="BN471" s="185">
        <v>50</v>
      </c>
      <c r="BO471" s="180">
        <v>3</v>
      </c>
      <c r="BP471" s="178">
        <f t="shared" si="62"/>
        <v>89</v>
      </c>
      <c r="BQ471" s="420" t="str">
        <f t="shared" si="63"/>
        <v>II</v>
      </c>
      <c r="BR471" s="185">
        <v>7</v>
      </c>
      <c r="BS471" s="464" t="s">
        <v>9609</v>
      </c>
    </row>
    <row r="472" spans="1:71" ht="25.5" x14ac:dyDescent="0.2">
      <c r="A472" s="697">
        <v>470</v>
      </c>
      <c r="B472" s="286" t="s">
        <v>1108</v>
      </c>
      <c r="C472" s="286" t="s">
        <v>8184</v>
      </c>
      <c r="D472" s="258" t="s">
        <v>5497</v>
      </c>
      <c r="E472" s="736">
        <v>43</v>
      </c>
      <c r="F472" s="736">
        <v>40</v>
      </c>
      <c r="G472" s="737">
        <v>400</v>
      </c>
      <c r="H472" s="305" t="s">
        <v>1287</v>
      </c>
      <c r="I472" s="207" t="s">
        <v>635</v>
      </c>
      <c r="J472" s="279" t="s">
        <v>6554</v>
      </c>
      <c r="K472" s="179" t="s">
        <v>1109</v>
      </c>
      <c r="L472" s="427" t="s">
        <v>3489</v>
      </c>
      <c r="M472" s="684">
        <v>3</v>
      </c>
      <c r="N472" s="685" t="s">
        <v>15715</v>
      </c>
      <c r="O472" s="684">
        <v>45</v>
      </c>
      <c r="P472" s="427" t="s">
        <v>15885</v>
      </c>
      <c r="Q472" s="179">
        <v>7</v>
      </c>
      <c r="R472" s="180"/>
      <c r="S472" s="189">
        <v>5</v>
      </c>
      <c r="T472" s="189">
        <v>10</v>
      </c>
      <c r="U472" s="190">
        <v>2</v>
      </c>
      <c r="V472" s="190">
        <v>12</v>
      </c>
      <c r="W472" s="742">
        <v>6</v>
      </c>
      <c r="X472" s="184"/>
      <c r="Y472" s="184"/>
      <c r="Z472" s="184"/>
      <c r="AA472" s="184"/>
      <c r="AB472" s="220"/>
      <c r="AC472" s="183" t="s">
        <v>8050</v>
      </c>
      <c r="AD472" s="179" t="s">
        <v>5476</v>
      </c>
      <c r="AE472" s="179" t="s">
        <v>4248</v>
      </c>
      <c r="AF472" s="177">
        <v>0</v>
      </c>
      <c r="AG472" s="177">
        <v>0</v>
      </c>
      <c r="AH472" s="177">
        <v>1</v>
      </c>
      <c r="AI472" s="177">
        <v>0</v>
      </c>
      <c r="AJ472" s="177">
        <v>0</v>
      </c>
      <c r="AK472" s="177">
        <v>0</v>
      </c>
      <c r="AL472" s="382">
        <v>0</v>
      </c>
      <c r="AM472" s="177">
        <v>0</v>
      </c>
      <c r="AN472" s="177">
        <v>0</v>
      </c>
      <c r="AO472" s="182">
        <v>0</v>
      </c>
      <c r="AP472" s="180">
        <v>0.5</v>
      </c>
      <c r="AQ472" s="180"/>
      <c r="AR472" s="180"/>
      <c r="AS472" s="180"/>
      <c r="AT472" s="180"/>
      <c r="AU472" s="180"/>
      <c r="AV472" s="180"/>
      <c r="AW472" s="180"/>
      <c r="AX472" s="180"/>
      <c r="AY472" s="180"/>
      <c r="AZ472" s="180">
        <v>5</v>
      </c>
      <c r="BA472" s="180"/>
      <c r="BB472" s="180"/>
      <c r="BC472" s="180"/>
      <c r="BD472" s="180"/>
      <c r="BE472" s="180"/>
      <c r="BF472" s="180"/>
      <c r="BG472" s="180">
        <v>2</v>
      </c>
      <c r="BH472" s="176" t="str">
        <f t="shared" si="64"/>
        <v>class level</v>
      </c>
      <c r="BI472" s="176">
        <f t="shared" si="59"/>
        <v>16</v>
      </c>
      <c r="BJ472" s="182" t="str">
        <f t="shared" si="60"/>
        <v>5 - 20</v>
      </c>
      <c r="BK472" s="176">
        <f t="shared" si="61"/>
        <v>13</v>
      </c>
      <c r="BL472" s="176">
        <f t="shared" si="65"/>
        <v>5</v>
      </c>
      <c r="BM472" s="535"/>
      <c r="BN472" s="185">
        <v>50</v>
      </c>
      <c r="BO472" s="180">
        <v>3</v>
      </c>
      <c r="BP472" s="178">
        <f t="shared" si="62"/>
        <v>89</v>
      </c>
      <c r="BQ472" s="420" t="str">
        <f t="shared" si="63"/>
        <v>II</v>
      </c>
      <c r="BR472" s="185">
        <v>7</v>
      </c>
      <c r="BS472" s="464" t="s">
        <v>9609</v>
      </c>
    </row>
    <row r="473" spans="1:71" x14ac:dyDescent="0.2">
      <c r="A473" s="696">
        <v>471</v>
      </c>
      <c r="B473" s="286" t="s">
        <v>1108</v>
      </c>
      <c r="C473" s="286" t="s">
        <v>3558</v>
      </c>
      <c r="D473" s="258" t="s">
        <v>5497</v>
      </c>
      <c r="E473" s="736">
        <v>13</v>
      </c>
      <c r="F473" s="736">
        <v>1</v>
      </c>
      <c r="G473" s="737">
        <v>12</v>
      </c>
      <c r="H473" s="305" t="s">
        <v>3486</v>
      </c>
      <c r="I473" s="207" t="s">
        <v>3560</v>
      </c>
      <c r="J473" s="279" t="s">
        <v>5550</v>
      </c>
      <c r="K473" s="179" t="s">
        <v>5230</v>
      </c>
      <c r="L473" s="427" t="s">
        <v>3491</v>
      </c>
      <c r="M473" s="684">
        <v>5</v>
      </c>
      <c r="N473" s="684" t="s">
        <v>15710</v>
      </c>
      <c r="O473" s="684">
        <v>225</v>
      </c>
      <c r="P473" s="179"/>
      <c r="Q473" s="179">
        <v>7</v>
      </c>
      <c r="R473" s="180"/>
      <c r="S473" s="189">
        <v>2</v>
      </c>
      <c r="T473" s="189">
        <v>4</v>
      </c>
      <c r="U473" s="179">
        <v>1</v>
      </c>
      <c r="V473" s="179">
        <v>1</v>
      </c>
      <c r="W473" s="742">
        <v>15</v>
      </c>
      <c r="X473" s="184"/>
      <c r="Y473" s="184"/>
      <c r="Z473" s="184"/>
      <c r="AA473" s="184"/>
      <c r="AB473" s="220"/>
      <c r="AC473" s="186" t="s">
        <v>3562</v>
      </c>
      <c r="AD473" s="179" t="s">
        <v>7471</v>
      </c>
      <c r="AE473" s="179" t="s">
        <v>4247</v>
      </c>
      <c r="AF473" s="177">
        <v>0</v>
      </c>
      <c r="AG473" s="177">
        <v>0</v>
      </c>
      <c r="AH473" s="177">
        <v>0</v>
      </c>
      <c r="AI473" s="177">
        <v>0</v>
      </c>
      <c r="AJ473" s="177">
        <v>0</v>
      </c>
      <c r="AK473" s="177">
        <v>0</v>
      </c>
      <c r="AL473" s="383">
        <v>3</v>
      </c>
      <c r="AM473" s="177">
        <v>0</v>
      </c>
      <c r="AN473" s="177">
        <v>0</v>
      </c>
      <c r="AO473" s="182">
        <v>3</v>
      </c>
      <c r="AP473" s="180"/>
      <c r="AQ473" s="180"/>
      <c r="AR473" s="180"/>
      <c r="AS473" s="180"/>
      <c r="AT473" s="180"/>
      <c r="AU473" s="180"/>
      <c r="AV473" s="180"/>
      <c r="AW473" s="180"/>
      <c r="AX473" s="180"/>
      <c r="AY473" s="180"/>
      <c r="AZ473" s="180"/>
      <c r="BA473" s="180"/>
      <c r="BB473" s="180"/>
      <c r="BC473" s="180"/>
      <c r="BD473" s="180"/>
      <c r="BE473" s="180"/>
      <c r="BF473" s="180"/>
      <c r="BG473" s="180"/>
      <c r="BH473" s="176">
        <f t="shared" si="64"/>
        <v>3</v>
      </c>
      <c r="BI473" s="176">
        <f t="shared" si="59"/>
        <v>16</v>
      </c>
      <c r="BJ473" s="182" t="str">
        <f t="shared" si="60"/>
        <v>6 - 27</v>
      </c>
      <c r="BK473" s="176">
        <f t="shared" si="61"/>
        <v>17</v>
      </c>
      <c r="BL473" s="176">
        <f t="shared" si="65"/>
        <v>3</v>
      </c>
      <c r="BM473" s="533"/>
      <c r="BN473" s="185">
        <v>85</v>
      </c>
      <c r="BO473" s="180">
        <v>4</v>
      </c>
      <c r="BP473" s="178">
        <f t="shared" si="62"/>
        <v>153</v>
      </c>
      <c r="BQ473" s="420" t="str">
        <f t="shared" si="63"/>
        <v>III</v>
      </c>
      <c r="BR473" s="185">
        <v>175</v>
      </c>
      <c r="BS473" s="212" t="s">
        <v>3967</v>
      </c>
    </row>
    <row r="474" spans="1:71" x14ac:dyDescent="0.2">
      <c r="A474" s="697">
        <v>472</v>
      </c>
      <c r="B474" s="286" t="s">
        <v>1108</v>
      </c>
      <c r="C474" s="286" t="s">
        <v>774</v>
      </c>
      <c r="D474" s="258" t="s">
        <v>5497</v>
      </c>
      <c r="E474" s="736">
        <v>4</v>
      </c>
      <c r="F474" s="736">
        <v>1</v>
      </c>
      <c r="G474" s="737">
        <v>8</v>
      </c>
      <c r="H474" s="305" t="s">
        <v>3486</v>
      </c>
      <c r="I474" s="208" t="s">
        <v>3485</v>
      </c>
      <c r="J474" s="280" t="s">
        <v>4288</v>
      </c>
      <c r="K474" s="191" t="s">
        <v>3491</v>
      </c>
      <c r="L474" s="427" t="s">
        <v>3491</v>
      </c>
      <c r="M474" s="685">
        <v>5</v>
      </c>
      <c r="N474" s="685" t="s">
        <v>15710</v>
      </c>
      <c r="O474" s="686">
        <v>155</v>
      </c>
      <c r="P474" s="427" t="s">
        <v>15884</v>
      </c>
      <c r="Q474" s="191">
        <v>6</v>
      </c>
      <c r="R474" s="180"/>
      <c r="S474" s="191">
        <v>1</v>
      </c>
      <c r="T474" s="191">
        <v>1</v>
      </c>
      <c r="U474" s="179">
        <v>1</v>
      </c>
      <c r="V474" s="179">
        <v>1</v>
      </c>
      <c r="W474" s="742">
        <v>15</v>
      </c>
      <c r="X474" s="184"/>
      <c r="Y474" s="184"/>
      <c r="Z474" s="184"/>
      <c r="AA474" s="184"/>
      <c r="AB474" s="220"/>
      <c r="AC474" s="183" t="s">
        <v>3047</v>
      </c>
      <c r="AD474" s="191" t="s">
        <v>7474</v>
      </c>
      <c r="AE474" s="191" t="s">
        <v>4247</v>
      </c>
      <c r="AF474" s="177">
        <v>0</v>
      </c>
      <c r="AG474" s="177">
        <v>0</v>
      </c>
      <c r="AH474" s="177">
        <v>0</v>
      </c>
      <c r="AI474" s="177">
        <v>0</v>
      </c>
      <c r="AJ474" s="177">
        <v>0</v>
      </c>
      <c r="AK474" s="177">
        <v>0</v>
      </c>
      <c r="AL474" s="383">
        <v>3</v>
      </c>
      <c r="AM474" s="177">
        <v>0</v>
      </c>
      <c r="AN474" s="177">
        <v>0</v>
      </c>
      <c r="AO474" s="182">
        <v>3</v>
      </c>
      <c r="AP474" s="180"/>
      <c r="AQ474" s="180"/>
      <c r="AR474" s="180"/>
      <c r="AS474" s="180"/>
      <c r="AT474" s="180"/>
      <c r="AU474" s="180"/>
      <c r="AV474" s="180"/>
      <c r="AW474" s="180"/>
      <c r="AX474" s="180"/>
      <c r="AY474" s="180"/>
      <c r="AZ474" s="180"/>
      <c r="BA474" s="180"/>
      <c r="BB474" s="180"/>
      <c r="BC474" s="180"/>
      <c r="BD474" s="180"/>
      <c r="BE474" s="180"/>
      <c r="BF474" s="180"/>
      <c r="BG474" s="180"/>
      <c r="BH474" s="176">
        <f t="shared" si="64"/>
        <v>3</v>
      </c>
      <c r="BI474" s="176">
        <f t="shared" si="59"/>
        <v>16</v>
      </c>
      <c r="BJ474" s="182" t="str">
        <f t="shared" si="60"/>
        <v>6 - 27</v>
      </c>
      <c r="BK474" s="176">
        <f t="shared" si="61"/>
        <v>17</v>
      </c>
      <c r="BL474" s="176">
        <f t="shared" si="65"/>
        <v>3</v>
      </c>
      <c r="BM474" s="533"/>
      <c r="BN474" s="185">
        <v>125</v>
      </c>
      <c r="BO474" s="180">
        <v>4</v>
      </c>
      <c r="BP474" s="178">
        <f t="shared" si="62"/>
        <v>193</v>
      </c>
      <c r="BQ474" s="420" t="str">
        <f t="shared" si="63"/>
        <v>III</v>
      </c>
      <c r="BR474" s="185"/>
      <c r="BS474" s="212" t="s">
        <v>3967</v>
      </c>
    </row>
    <row r="475" spans="1:71" ht="25.5" x14ac:dyDescent="0.2">
      <c r="A475" s="696">
        <v>473</v>
      </c>
      <c r="B475" s="286" t="s">
        <v>1110</v>
      </c>
      <c r="C475" s="286" t="s">
        <v>1110</v>
      </c>
      <c r="D475" s="258" t="s">
        <v>5497</v>
      </c>
      <c r="E475" s="736">
        <v>1</v>
      </c>
      <c r="F475" s="736">
        <v>1</v>
      </c>
      <c r="G475" s="737">
        <v>1</v>
      </c>
      <c r="H475" s="305" t="s">
        <v>3879</v>
      </c>
      <c r="I475" s="207" t="s">
        <v>635</v>
      </c>
      <c r="J475" s="279" t="s">
        <v>6554</v>
      </c>
      <c r="K475" s="179" t="s">
        <v>3491</v>
      </c>
      <c r="L475" s="427" t="s">
        <v>3491</v>
      </c>
      <c r="M475" s="684">
        <v>8</v>
      </c>
      <c r="N475" s="684" t="s">
        <v>15710</v>
      </c>
      <c r="O475" s="684">
        <v>675</v>
      </c>
      <c r="P475" s="427" t="s">
        <v>15822</v>
      </c>
      <c r="Q475" s="179">
        <v>3</v>
      </c>
      <c r="R475" s="180"/>
      <c r="S475" s="191">
        <v>13</v>
      </c>
      <c r="T475" s="191">
        <v>14</v>
      </c>
      <c r="U475" s="190">
        <v>4</v>
      </c>
      <c r="V475" s="190">
        <v>16</v>
      </c>
      <c r="W475" s="742">
        <v>24</v>
      </c>
      <c r="X475" s="184"/>
      <c r="Y475" s="184"/>
      <c r="Z475" s="184"/>
      <c r="AA475" s="184"/>
      <c r="AB475" s="220"/>
      <c r="AC475" s="186" t="s">
        <v>3211</v>
      </c>
      <c r="AD475" s="179" t="s">
        <v>640</v>
      </c>
      <c r="AE475" s="179" t="s">
        <v>4250</v>
      </c>
      <c r="AF475" s="177">
        <v>0</v>
      </c>
      <c r="AG475" s="177">
        <v>0</v>
      </c>
      <c r="AH475" s="177">
        <v>0</v>
      </c>
      <c r="AI475" s="177">
        <v>0</v>
      </c>
      <c r="AJ475" s="177">
        <v>0</v>
      </c>
      <c r="AK475" s="177">
        <v>0</v>
      </c>
      <c r="AL475" s="383">
        <v>9</v>
      </c>
      <c r="AM475" s="177">
        <v>0</v>
      </c>
      <c r="AN475" s="177">
        <v>0</v>
      </c>
      <c r="AO475" s="182">
        <v>0</v>
      </c>
      <c r="AP475" s="180"/>
      <c r="AQ475" s="180"/>
      <c r="AR475" s="180"/>
      <c r="AS475" s="180"/>
      <c r="AT475" s="180"/>
      <c r="AU475" s="180"/>
      <c r="AV475" s="180"/>
      <c r="AW475" s="180"/>
      <c r="AX475" s="180"/>
      <c r="AY475" s="180"/>
      <c r="AZ475" s="180"/>
      <c r="BA475" s="180"/>
      <c r="BB475" s="180"/>
      <c r="BC475" s="180"/>
      <c r="BD475" s="180"/>
      <c r="BE475" s="180"/>
      <c r="BF475" s="180"/>
      <c r="BG475" s="180"/>
      <c r="BH475" s="176">
        <f t="shared" si="64"/>
        <v>9</v>
      </c>
      <c r="BI475" s="176">
        <f t="shared" si="59"/>
        <v>12</v>
      </c>
      <c r="BJ475" s="182" t="str">
        <f t="shared" si="60"/>
        <v>9 - 72</v>
      </c>
      <c r="BK475" s="176">
        <f t="shared" si="61"/>
        <v>41</v>
      </c>
      <c r="BL475" s="176">
        <f t="shared" si="65"/>
        <v>9</v>
      </c>
      <c r="BM475" s="533"/>
      <c r="BN475" s="185">
        <v>1700</v>
      </c>
      <c r="BO475" s="180">
        <v>12</v>
      </c>
      <c r="BP475" s="178">
        <f t="shared" si="62"/>
        <v>2192</v>
      </c>
      <c r="BQ475" s="420" t="str">
        <f t="shared" si="63"/>
        <v>VII</v>
      </c>
      <c r="BR475" s="185"/>
      <c r="BS475" s="212" t="s">
        <v>3967</v>
      </c>
    </row>
    <row r="476" spans="1:71" ht="38.25" x14ac:dyDescent="0.2">
      <c r="A476" s="696">
        <v>474</v>
      </c>
      <c r="B476" s="286" t="s">
        <v>1112</v>
      </c>
      <c r="C476" s="286" t="s">
        <v>1112</v>
      </c>
      <c r="D476" s="258" t="s">
        <v>5497</v>
      </c>
      <c r="E476" s="736">
        <v>6</v>
      </c>
      <c r="F476" s="736">
        <v>2</v>
      </c>
      <c r="G476" s="737">
        <v>8</v>
      </c>
      <c r="H476" s="305" t="s">
        <v>3245</v>
      </c>
      <c r="I476" s="207" t="s">
        <v>6635</v>
      </c>
      <c r="J476" s="279" t="s">
        <v>5938</v>
      </c>
      <c r="K476" s="179" t="s">
        <v>5490</v>
      </c>
      <c r="L476" s="427" t="s">
        <v>5490</v>
      </c>
      <c r="M476" s="684">
        <v>8</v>
      </c>
      <c r="N476" s="684" t="s">
        <v>15710</v>
      </c>
      <c r="O476" s="684">
        <v>500</v>
      </c>
      <c r="P476" s="427" t="s">
        <v>15822</v>
      </c>
      <c r="Q476" s="179">
        <v>6</v>
      </c>
      <c r="R476" s="180"/>
      <c r="S476" s="179">
        <v>17</v>
      </c>
      <c r="T476" s="179">
        <v>18</v>
      </c>
      <c r="U476" s="191">
        <v>8</v>
      </c>
      <c r="V476" s="191">
        <v>18</v>
      </c>
      <c r="W476" s="742">
        <v>12</v>
      </c>
      <c r="X476" s="184">
        <v>24</v>
      </c>
      <c r="Y476" s="184"/>
      <c r="Z476" s="184"/>
      <c r="AA476" s="184"/>
      <c r="AB476" s="219" t="s">
        <v>795</v>
      </c>
      <c r="AC476" s="186" t="s">
        <v>10593</v>
      </c>
      <c r="AD476" s="191" t="s">
        <v>6416</v>
      </c>
      <c r="AE476" s="191" t="s">
        <v>4249</v>
      </c>
      <c r="AF476" s="177">
        <v>0</v>
      </c>
      <c r="AG476" s="177">
        <v>0</v>
      </c>
      <c r="AH476" s="177">
        <v>0</v>
      </c>
      <c r="AI476" s="177">
        <v>0</v>
      </c>
      <c r="AJ476" s="177">
        <v>0</v>
      </c>
      <c r="AK476" s="177">
        <v>0</v>
      </c>
      <c r="AL476" s="382">
        <v>7</v>
      </c>
      <c r="AM476" s="177">
        <v>0</v>
      </c>
      <c r="AN476" s="177">
        <v>0</v>
      </c>
      <c r="AO476" s="182">
        <v>7</v>
      </c>
      <c r="AP476" s="180">
        <v>8</v>
      </c>
      <c r="AQ476" s="180"/>
      <c r="AR476" s="180"/>
      <c r="AS476" s="180"/>
      <c r="AT476" s="180"/>
      <c r="AU476" s="180"/>
      <c r="AV476" s="180"/>
      <c r="AW476" s="180">
        <v>6</v>
      </c>
      <c r="AX476" s="180"/>
      <c r="AY476" s="180"/>
      <c r="AZ476" s="180"/>
      <c r="BA476" s="180"/>
      <c r="BB476" s="180"/>
      <c r="BC476" s="180"/>
      <c r="BD476" s="180"/>
      <c r="BE476" s="180"/>
      <c r="BF476" s="180"/>
      <c r="BG476" s="180"/>
      <c r="BH476" s="176" t="str">
        <f t="shared" si="64"/>
        <v>class level</v>
      </c>
      <c r="BI476" s="176">
        <f t="shared" si="59"/>
        <v>12</v>
      </c>
      <c r="BJ476" s="182" t="str">
        <f t="shared" si="60"/>
        <v>14 - 63</v>
      </c>
      <c r="BK476" s="176">
        <f t="shared" si="61"/>
        <v>39</v>
      </c>
      <c r="BL476" s="176">
        <f t="shared" si="65"/>
        <v>8</v>
      </c>
      <c r="BM476" s="533"/>
      <c r="BN476" s="185">
        <v>850</v>
      </c>
      <c r="BO476" s="180">
        <v>10</v>
      </c>
      <c r="BP476" s="178">
        <f t="shared" si="62"/>
        <v>1240</v>
      </c>
      <c r="BQ476" s="420" t="str">
        <f t="shared" si="63"/>
        <v>VI</v>
      </c>
      <c r="BR476" s="185"/>
      <c r="BS476" s="212" t="s">
        <v>3967</v>
      </c>
    </row>
    <row r="477" spans="1:71" x14ac:dyDescent="0.2">
      <c r="A477" s="697">
        <v>475</v>
      </c>
      <c r="B477" s="286" t="s">
        <v>3536</v>
      </c>
      <c r="C477" s="286" t="s">
        <v>3536</v>
      </c>
      <c r="D477" s="258" t="s">
        <v>5497</v>
      </c>
      <c r="E477" s="736">
        <v>1</v>
      </c>
      <c r="F477" s="736">
        <v>1</v>
      </c>
      <c r="G477" s="737">
        <v>2</v>
      </c>
      <c r="H477" s="305" t="s">
        <v>3486</v>
      </c>
      <c r="I477" s="208" t="s">
        <v>3485</v>
      </c>
      <c r="J477" s="280" t="s">
        <v>6553</v>
      </c>
      <c r="K477" s="191" t="s">
        <v>3489</v>
      </c>
      <c r="L477" s="427" t="s">
        <v>3489</v>
      </c>
      <c r="M477" s="686">
        <v>4</v>
      </c>
      <c r="N477" s="685" t="s">
        <v>15710</v>
      </c>
      <c r="O477" s="686">
        <v>5</v>
      </c>
      <c r="P477" s="191"/>
      <c r="Q477" s="191">
        <v>7</v>
      </c>
      <c r="R477" s="180"/>
      <c r="S477" s="191">
        <v>0</v>
      </c>
      <c r="T477" s="191">
        <v>0</v>
      </c>
      <c r="U477" s="179">
        <v>0</v>
      </c>
      <c r="V477" s="179">
        <v>0</v>
      </c>
      <c r="W477" s="742">
        <v>0</v>
      </c>
      <c r="X477" s="184"/>
      <c r="Y477" s="184">
        <v>12</v>
      </c>
      <c r="Z477" s="184"/>
      <c r="AA477" s="184"/>
      <c r="AB477" s="220"/>
      <c r="AC477" s="183" t="s">
        <v>3539</v>
      </c>
      <c r="AD477" s="191" t="s">
        <v>3627</v>
      </c>
      <c r="AE477" s="191" t="s">
        <v>4247</v>
      </c>
      <c r="AF477" s="177">
        <v>0</v>
      </c>
      <c r="AG477" s="177">
        <v>0</v>
      </c>
      <c r="AH477" s="177">
        <v>0</v>
      </c>
      <c r="AI477" s="177">
        <v>0</v>
      </c>
      <c r="AJ477" s="177">
        <v>0</v>
      </c>
      <c r="AK477" s="177">
        <v>0</v>
      </c>
      <c r="AL477" s="382">
        <v>1</v>
      </c>
      <c r="AM477" s="177">
        <v>0</v>
      </c>
      <c r="AN477" s="177">
        <v>0</v>
      </c>
      <c r="AO477" s="182">
        <v>2</v>
      </c>
      <c r="AP477" s="180"/>
      <c r="AQ477" s="180"/>
      <c r="AR477" s="180"/>
      <c r="AS477" s="180"/>
      <c r="AT477" s="180"/>
      <c r="AU477" s="180"/>
      <c r="AV477" s="180"/>
      <c r="AW477" s="180"/>
      <c r="AX477" s="180"/>
      <c r="AY477" s="180"/>
      <c r="AZ477" s="180"/>
      <c r="BA477" s="180"/>
      <c r="BB477" s="180"/>
      <c r="BC477" s="180"/>
      <c r="BD477" s="180"/>
      <c r="BE477" s="180"/>
      <c r="BF477" s="180"/>
      <c r="BG477" s="180"/>
      <c r="BH477" s="176">
        <f t="shared" si="64"/>
        <v>1.125</v>
      </c>
      <c r="BI477" s="176">
        <f t="shared" si="59"/>
        <v>18</v>
      </c>
      <c r="BJ477" s="182" t="str">
        <f t="shared" si="60"/>
        <v>3 - 10</v>
      </c>
      <c r="BK477" s="176">
        <f t="shared" si="61"/>
        <v>7</v>
      </c>
      <c r="BL477" s="176">
        <f t="shared" si="65"/>
        <v>1</v>
      </c>
      <c r="BM477" s="533"/>
      <c r="BN477" s="185">
        <v>28</v>
      </c>
      <c r="BO477" s="180">
        <v>2</v>
      </c>
      <c r="BP477" s="178">
        <f t="shared" si="62"/>
        <v>42</v>
      </c>
      <c r="BQ477" s="420" t="str">
        <f t="shared" si="63"/>
        <v>II</v>
      </c>
      <c r="BR477" s="185"/>
      <c r="BS477" s="212" t="s">
        <v>3967</v>
      </c>
    </row>
    <row r="478" spans="1:71" x14ac:dyDescent="0.2">
      <c r="A478" s="696">
        <v>476</v>
      </c>
      <c r="B478" s="286" t="s">
        <v>3537</v>
      </c>
      <c r="C478" s="286" t="s">
        <v>3537</v>
      </c>
      <c r="D478" s="258" t="s">
        <v>5497</v>
      </c>
      <c r="E478" s="736">
        <v>1</v>
      </c>
      <c r="F478" s="736">
        <v>1</v>
      </c>
      <c r="G478" s="737">
        <v>4</v>
      </c>
      <c r="H478" s="305" t="s">
        <v>3486</v>
      </c>
      <c r="I478" s="208" t="s">
        <v>3485</v>
      </c>
      <c r="J478" s="280" t="s">
        <v>6551</v>
      </c>
      <c r="K478" s="191" t="s">
        <v>3491</v>
      </c>
      <c r="L478" s="427" t="s">
        <v>3491</v>
      </c>
      <c r="M478" s="686">
        <v>12</v>
      </c>
      <c r="N478" s="685" t="s">
        <v>15710</v>
      </c>
      <c r="O478" s="686">
        <v>150</v>
      </c>
      <c r="P478" s="427" t="s">
        <v>3540</v>
      </c>
      <c r="Q478" s="191">
        <v>6</v>
      </c>
      <c r="R478" s="180"/>
      <c r="S478" s="191">
        <v>0</v>
      </c>
      <c r="T478" s="191">
        <v>0</v>
      </c>
      <c r="U478" s="179">
        <v>0</v>
      </c>
      <c r="V478" s="179">
        <v>0</v>
      </c>
      <c r="W478" s="742">
        <v>0</v>
      </c>
      <c r="X478" s="184"/>
      <c r="Y478" s="184">
        <v>9</v>
      </c>
      <c r="Z478" s="184"/>
      <c r="AA478" s="184"/>
      <c r="AB478" s="220"/>
      <c r="AC478" s="183" t="s">
        <v>3046</v>
      </c>
      <c r="AD478" s="191" t="s">
        <v>3856</v>
      </c>
      <c r="AE478" s="191" t="s">
        <v>4247</v>
      </c>
      <c r="AF478" s="177">
        <v>0</v>
      </c>
      <c r="AG478" s="177">
        <v>0</v>
      </c>
      <c r="AH478" s="177">
        <v>0</v>
      </c>
      <c r="AI478" s="177">
        <v>0</v>
      </c>
      <c r="AJ478" s="177">
        <v>0</v>
      </c>
      <c r="AK478" s="177">
        <v>0</v>
      </c>
      <c r="AL478" s="382">
        <v>5</v>
      </c>
      <c r="AM478" s="177">
        <v>0</v>
      </c>
      <c r="AN478" s="177">
        <v>0</v>
      </c>
      <c r="AO478" s="182">
        <v>0</v>
      </c>
      <c r="AP478" s="180"/>
      <c r="AQ478" s="180"/>
      <c r="AR478" s="180"/>
      <c r="AS478" s="180"/>
      <c r="AT478" s="180"/>
      <c r="AU478" s="180"/>
      <c r="AV478" s="180"/>
      <c r="AW478" s="180"/>
      <c r="AX478" s="180"/>
      <c r="AY478" s="180"/>
      <c r="AZ478" s="180"/>
      <c r="BA478" s="180"/>
      <c r="BB478" s="180"/>
      <c r="BC478" s="180"/>
      <c r="BD478" s="180"/>
      <c r="BE478" s="180"/>
      <c r="BF478" s="180"/>
      <c r="BG478" s="180"/>
      <c r="BH478" s="176">
        <f t="shared" si="64"/>
        <v>5</v>
      </c>
      <c r="BI478" s="176">
        <f t="shared" si="59"/>
        <v>15</v>
      </c>
      <c r="BJ478" s="182" t="str">
        <f t="shared" si="60"/>
        <v>5 - 40</v>
      </c>
      <c r="BK478" s="176">
        <f t="shared" si="61"/>
        <v>23</v>
      </c>
      <c r="BL478" s="176">
        <f t="shared" si="65"/>
        <v>5</v>
      </c>
      <c r="BM478" s="533"/>
      <c r="BN478" s="185">
        <v>165</v>
      </c>
      <c r="BO478" s="180">
        <v>5</v>
      </c>
      <c r="BP478" s="178">
        <f t="shared" si="62"/>
        <v>280</v>
      </c>
      <c r="BQ478" s="420" t="str">
        <f t="shared" si="63"/>
        <v>IV</v>
      </c>
      <c r="BR478" s="185"/>
      <c r="BS478" s="212" t="s">
        <v>3967</v>
      </c>
    </row>
    <row r="479" spans="1:71" x14ac:dyDescent="0.2">
      <c r="A479" s="697">
        <v>477</v>
      </c>
      <c r="B479" s="286" t="s">
        <v>1062</v>
      </c>
      <c r="C479" s="286" t="s">
        <v>1062</v>
      </c>
      <c r="D479" s="258" t="s">
        <v>5497</v>
      </c>
      <c r="E479" s="736">
        <v>1</v>
      </c>
      <c r="F479" s="736">
        <v>10</v>
      </c>
      <c r="G479" s="737">
        <v>40</v>
      </c>
      <c r="H479" s="305" t="s">
        <v>3486</v>
      </c>
      <c r="I479" s="208" t="s">
        <v>3485</v>
      </c>
      <c r="J479" s="280" t="s">
        <v>5446</v>
      </c>
      <c r="K479" s="191" t="s">
        <v>3491</v>
      </c>
      <c r="L479" s="427" t="s">
        <v>3491</v>
      </c>
      <c r="M479" s="686">
        <v>5</v>
      </c>
      <c r="N479" s="685" t="s">
        <v>15715</v>
      </c>
      <c r="O479" s="686">
        <v>130</v>
      </c>
      <c r="P479" s="427" t="s">
        <v>15885</v>
      </c>
      <c r="Q479" s="191">
        <v>7</v>
      </c>
      <c r="R479" s="180"/>
      <c r="S479" s="189">
        <v>5</v>
      </c>
      <c r="T479" s="189">
        <v>7</v>
      </c>
      <c r="U479" s="189">
        <v>2</v>
      </c>
      <c r="V479" s="189">
        <v>8</v>
      </c>
      <c r="W479" s="742">
        <v>6</v>
      </c>
      <c r="X479" s="184"/>
      <c r="Y479" s="184"/>
      <c r="Z479" s="184"/>
      <c r="AA479" s="184"/>
      <c r="AB479" s="220"/>
      <c r="AC479" s="186"/>
      <c r="AD479" s="191" t="s">
        <v>1946</v>
      </c>
      <c r="AE479" s="191" t="s">
        <v>4259</v>
      </c>
      <c r="AF479" s="177">
        <v>0</v>
      </c>
      <c r="AG479" s="177">
        <v>0</v>
      </c>
      <c r="AH479" s="177">
        <v>0</v>
      </c>
      <c r="AI479" s="177">
        <v>0</v>
      </c>
      <c r="AJ479" s="177">
        <v>0</v>
      </c>
      <c r="AK479" s="177">
        <v>0</v>
      </c>
      <c r="AL479" s="382">
        <v>1</v>
      </c>
      <c r="AM479" s="177">
        <v>0</v>
      </c>
      <c r="AN479" s="177">
        <v>0</v>
      </c>
      <c r="AO479" s="182">
        <v>0</v>
      </c>
      <c r="AP479" s="180"/>
      <c r="AQ479" s="180"/>
      <c r="AR479" s="180"/>
      <c r="AS479" s="180"/>
      <c r="AT479" s="180"/>
      <c r="AU479" s="180"/>
      <c r="AV479" s="180"/>
      <c r="AW479" s="180"/>
      <c r="AX479" s="180"/>
      <c r="AY479" s="180"/>
      <c r="AZ479" s="180"/>
      <c r="BA479" s="180"/>
      <c r="BB479" s="180"/>
      <c r="BC479" s="180"/>
      <c r="BD479" s="180"/>
      <c r="BE479" s="180"/>
      <c r="BF479" s="180"/>
      <c r="BG479" s="180"/>
      <c r="BH479" s="176">
        <f t="shared" si="64"/>
        <v>1</v>
      </c>
      <c r="BI479" s="176">
        <f t="shared" si="59"/>
        <v>19</v>
      </c>
      <c r="BJ479" s="182" t="str">
        <f t="shared" si="60"/>
        <v>1 - 8</v>
      </c>
      <c r="BK479" s="176">
        <f t="shared" si="61"/>
        <v>5</v>
      </c>
      <c r="BL479" s="176">
        <f t="shared" si="65"/>
        <v>1</v>
      </c>
      <c r="BM479" s="533"/>
      <c r="BN479" s="185">
        <v>10</v>
      </c>
      <c r="BO479" s="180">
        <v>1</v>
      </c>
      <c r="BP479" s="178">
        <f t="shared" si="62"/>
        <v>15</v>
      </c>
      <c r="BQ479" s="420" t="str">
        <f t="shared" si="63"/>
        <v>I</v>
      </c>
      <c r="BR479" s="185"/>
      <c r="BS479" s="212" t="s">
        <v>3967</v>
      </c>
    </row>
    <row r="480" spans="1:71" x14ac:dyDescent="0.2">
      <c r="A480" s="696">
        <v>478</v>
      </c>
      <c r="B480" s="286" t="s">
        <v>1322</v>
      </c>
      <c r="C480" s="286" t="s">
        <v>1755</v>
      </c>
      <c r="D480" s="258" t="s">
        <v>5497</v>
      </c>
      <c r="E480" s="736">
        <v>1</v>
      </c>
      <c r="F480" s="736">
        <v>4</v>
      </c>
      <c r="G480" s="737">
        <v>16</v>
      </c>
      <c r="H480" s="305" t="s">
        <v>3486</v>
      </c>
      <c r="I480" s="208" t="s">
        <v>3485</v>
      </c>
      <c r="J480" s="280" t="s">
        <v>4362</v>
      </c>
      <c r="K480" s="191" t="s">
        <v>3489</v>
      </c>
      <c r="L480" s="427" t="s">
        <v>3489</v>
      </c>
      <c r="M480" s="686">
        <v>9</v>
      </c>
      <c r="N480" s="685" t="s">
        <v>15710</v>
      </c>
      <c r="O480" s="686">
        <v>40</v>
      </c>
      <c r="P480" s="427" t="s">
        <v>15886</v>
      </c>
      <c r="Q480" s="191">
        <v>9</v>
      </c>
      <c r="R480" s="180"/>
      <c r="S480" s="191">
        <v>0</v>
      </c>
      <c r="T480" s="191">
        <v>0</v>
      </c>
      <c r="U480" s="179">
        <v>0</v>
      </c>
      <c r="V480" s="179">
        <v>0</v>
      </c>
      <c r="W480" s="742">
        <v>1</v>
      </c>
      <c r="X480" s="184"/>
      <c r="Y480" s="184">
        <v>3</v>
      </c>
      <c r="Z480" s="184"/>
      <c r="AA480" s="184"/>
      <c r="AB480" s="220"/>
      <c r="AC480" s="183" t="s">
        <v>7497</v>
      </c>
      <c r="AD480" s="191" t="s">
        <v>2668</v>
      </c>
      <c r="AE480" s="191" t="s">
        <v>4247</v>
      </c>
      <c r="AF480" s="177">
        <v>0</v>
      </c>
      <c r="AG480" s="177">
        <v>0</v>
      </c>
      <c r="AH480" s="177">
        <v>0</v>
      </c>
      <c r="AI480" s="177">
        <v>0</v>
      </c>
      <c r="AJ480" s="177">
        <v>0</v>
      </c>
      <c r="AK480" s="177">
        <v>0</v>
      </c>
      <c r="AL480" s="429">
        <v>1</v>
      </c>
      <c r="AM480" s="177">
        <v>0</v>
      </c>
      <c r="AN480" s="177">
        <v>0</v>
      </c>
      <c r="AO480" s="182">
        <v>0</v>
      </c>
      <c r="AP480" s="180"/>
      <c r="AQ480" s="180"/>
      <c r="AR480" s="180"/>
      <c r="AS480" s="180"/>
      <c r="AT480" s="180"/>
      <c r="AU480" s="180"/>
      <c r="AV480" s="180"/>
      <c r="AW480" s="180"/>
      <c r="AX480" s="180"/>
      <c r="AY480" s="180"/>
      <c r="AZ480" s="180"/>
      <c r="BA480" s="180"/>
      <c r="BB480" s="180"/>
      <c r="BC480" s="180"/>
      <c r="BD480" s="180"/>
      <c r="BE480" s="180"/>
      <c r="BF480" s="180"/>
      <c r="BG480" s="180"/>
      <c r="BH480" s="176">
        <f t="shared" si="64"/>
        <v>1</v>
      </c>
      <c r="BI480" s="176">
        <f t="shared" si="59"/>
        <v>19</v>
      </c>
      <c r="BJ480" s="182" t="str">
        <f t="shared" si="60"/>
        <v>1 - 8</v>
      </c>
      <c r="BK480" s="176">
        <f t="shared" si="61"/>
        <v>5</v>
      </c>
      <c r="BL480" s="176">
        <f t="shared" si="65"/>
        <v>1</v>
      </c>
      <c r="BM480" s="533"/>
      <c r="BN480" s="185">
        <v>160</v>
      </c>
      <c r="BO480" s="180">
        <v>4</v>
      </c>
      <c r="BP480" s="178">
        <f t="shared" si="62"/>
        <v>180</v>
      </c>
      <c r="BQ480" s="420" t="str">
        <f t="shared" si="63"/>
        <v>IV</v>
      </c>
      <c r="BR480" s="185"/>
      <c r="BS480" s="212" t="s">
        <v>3967</v>
      </c>
    </row>
    <row r="481" spans="1:71" x14ac:dyDescent="0.2">
      <c r="A481" s="696">
        <v>479</v>
      </c>
      <c r="B481" s="286" t="s">
        <v>1322</v>
      </c>
      <c r="C481" s="286" t="s">
        <v>1756</v>
      </c>
      <c r="D481" s="258" t="s">
        <v>5497</v>
      </c>
      <c r="E481" s="736">
        <v>1</v>
      </c>
      <c r="F481" s="736">
        <v>4</v>
      </c>
      <c r="G481" s="737">
        <v>16</v>
      </c>
      <c r="H481" s="305" t="s">
        <v>3486</v>
      </c>
      <c r="I481" s="208" t="s">
        <v>3485</v>
      </c>
      <c r="J481" s="280" t="s">
        <v>4362</v>
      </c>
      <c r="K481" s="191" t="s">
        <v>3489</v>
      </c>
      <c r="L481" s="427" t="s">
        <v>3489</v>
      </c>
      <c r="M481" s="686">
        <v>11</v>
      </c>
      <c r="N481" s="685" t="s">
        <v>15710</v>
      </c>
      <c r="O481" s="686">
        <v>73</v>
      </c>
      <c r="P481" s="427" t="s">
        <v>15886</v>
      </c>
      <c r="Q481" s="191">
        <v>9</v>
      </c>
      <c r="R481" s="180"/>
      <c r="S481" s="191">
        <v>0</v>
      </c>
      <c r="T481" s="191">
        <v>0</v>
      </c>
      <c r="U481" s="174">
        <v>0</v>
      </c>
      <c r="V481" s="174">
        <v>0</v>
      </c>
      <c r="W481" s="742">
        <v>1</v>
      </c>
      <c r="X481" s="184"/>
      <c r="Y481" s="184">
        <v>3</v>
      </c>
      <c r="Z481" s="184"/>
      <c r="AA481" s="184"/>
      <c r="AB481" s="220"/>
      <c r="AC481" s="183" t="s">
        <v>7497</v>
      </c>
      <c r="AD481" s="191" t="s">
        <v>2668</v>
      </c>
      <c r="AE481" s="191" t="s">
        <v>4247</v>
      </c>
      <c r="AF481" s="177">
        <v>0</v>
      </c>
      <c r="AG481" s="177">
        <v>0</v>
      </c>
      <c r="AH481" s="177">
        <v>0</v>
      </c>
      <c r="AI481" s="177">
        <v>0</v>
      </c>
      <c r="AJ481" s="177">
        <v>0</v>
      </c>
      <c r="AK481" s="177">
        <v>0</v>
      </c>
      <c r="AL481" s="385">
        <v>2</v>
      </c>
      <c r="AM481" s="177">
        <v>0</v>
      </c>
      <c r="AN481" s="177">
        <v>0</v>
      </c>
      <c r="AO481" s="182">
        <v>0</v>
      </c>
      <c r="AP481" s="180"/>
      <c r="AQ481" s="180"/>
      <c r="AR481" s="180"/>
      <c r="AS481" s="180"/>
      <c r="AT481" s="180"/>
      <c r="AU481" s="180"/>
      <c r="AV481" s="180"/>
      <c r="AW481" s="180"/>
      <c r="AX481" s="180"/>
      <c r="AY481" s="180"/>
      <c r="AZ481" s="180"/>
      <c r="BA481" s="180"/>
      <c r="BB481" s="180"/>
      <c r="BC481" s="180"/>
      <c r="BD481" s="180"/>
      <c r="BE481" s="180"/>
      <c r="BF481" s="180"/>
      <c r="BG481" s="180"/>
      <c r="BH481" s="176">
        <f t="shared" si="64"/>
        <v>2</v>
      </c>
      <c r="BI481" s="176">
        <f t="shared" si="59"/>
        <v>16</v>
      </c>
      <c r="BJ481" s="182" t="str">
        <f t="shared" si="60"/>
        <v>2 - 16</v>
      </c>
      <c r="BK481" s="176">
        <f t="shared" si="61"/>
        <v>9</v>
      </c>
      <c r="BL481" s="176">
        <f t="shared" si="65"/>
        <v>2</v>
      </c>
      <c r="BM481" s="533"/>
      <c r="BN481" s="185">
        <v>160</v>
      </c>
      <c r="BO481" s="180">
        <v>4</v>
      </c>
      <c r="BP481" s="178">
        <f t="shared" si="62"/>
        <v>196</v>
      </c>
      <c r="BQ481" s="420" t="str">
        <f t="shared" si="63"/>
        <v>IV</v>
      </c>
      <c r="BR481" s="185"/>
      <c r="BS481" s="212" t="s">
        <v>3967</v>
      </c>
    </row>
    <row r="482" spans="1:71" x14ac:dyDescent="0.2">
      <c r="A482" s="697">
        <v>480</v>
      </c>
      <c r="B482" s="286" t="s">
        <v>1322</v>
      </c>
      <c r="C482" s="286" t="s">
        <v>1757</v>
      </c>
      <c r="D482" s="258" t="s">
        <v>5497</v>
      </c>
      <c r="E482" s="736">
        <v>1</v>
      </c>
      <c r="F482" s="736">
        <v>4</v>
      </c>
      <c r="G482" s="737">
        <v>16</v>
      </c>
      <c r="H482" s="305" t="s">
        <v>3486</v>
      </c>
      <c r="I482" s="208" t="s">
        <v>3485</v>
      </c>
      <c r="J482" s="280" t="s">
        <v>4362</v>
      </c>
      <c r="K482" s="191" t="s">
        <v>3491</v>
      </c>
      <c r="L482" s="427" t="s">
        <v>3491</v>
      </c>
      <c r="M482" s="686">
        <v>13</v>
      </c>
      <c r="N482" s="685" t="s">
        <v>15710</v>
      </c>
      <c r="O482" s="686">
        <v>120</v>
      </c>
      <c r="P482" s="427" t="s">
        <v>15886</v>
      </c>
      <c r="Q482" s="191">
        <v>9</v>
      </c>
      <c r="R482" s="180"/>
      <c r="S482" s="191">
        <v>0</v>
      </c>
      <c r="T482" s="191">
        <v>0</v>
      </c>
      <c r="U482" s="179">
        <v>0</v>
      </c>
      <c r="V482" s="179">
        <v>0</v>
      </c>
      <c r="W482" s="742">
        <v>1</v>
      </c>
      <c r="X482" s="184"/>
      <c r="Y482" s="184">
        <v>3</v>
      </c>
      <c r="Z482" s="184"/>
      <c r="AA482" s="184"/>
      <c r="AB482" s="220"/>
      <c r="AC482" s="183" t="s">
        <v>7497</v>
      </c>
      <c r="AD482" s="191" t="s">
        <v>2668</v>
      </c>
      <c r="AE482" s="191" t="s">
        <v>4247</v>
      </c>
      <c r="AF482" s="177">
        <v>0</v>
      </c>
      <c r="AG482" s="177">
        <v>0</v>
      </c>
      <c r="AH482" s="177">
        <v>0</v>
      </c>
      <c r="AI482" s="177">
        <v>0</v>
      </c>
      <c r="AJ482" s="177">
        <v>0</v>
      </c>
      <c r="AK482" s="177">
        <v>0</v>
      </c>
      <c r="AL482" s="385">
        <v>3</v>
      </c>
      <c r="AM482" s="177">
        <v>0</v>
      </c>
      <c r="AN482" s="177">
        <v>0</v>
      </c>
      <c r="AO482" s="182">
        <v>0</v>
      </c>
      <c r="AP482" s="180"/>
      <c r="AQ482" s="180"/>
      <c r="AR482" s="180"/>
      <c r="AS482" s="180"/>
      <c r="AT482" s="180"/>
      <c r="AU482" s="180"/>
      <c r="AV482" s="180"/>
      <c r="AW482" s="180"/>
      <c r="AX482" s="180"/>
      <c r="AY482" s="180"/>
      <c r="AZ482" s="180"/>
      <c r="BA482" s="180"/>
      <c r="BB482" s="180"/>
      <c r="BC482" s="180"/>
      <c r="BD482" s="180"/>
      <c r="BE482" s="180"/>
      <c r="BF482" s="180"/>
      <c r="BG482" s="180"/>
      <c r="BH482" s="176">
        <f t="shared" si="64"/>
        <v>3</v>
      </c>
      <c r="BI482" s="176">
        <f t="shared" si="59"/>
        <v>16</v>
      </c>
      <c r="BJ482" s="182" t="str">
        <f t="shared" si="60"/>
        <v>3 - 24</v>
      </c>
      <c r="BK482" s="176">
        <f t="shared" si="61"/>
        <v>14</v>
      </c>
      <c r="BL482" s="176">
        <f t="shared" si="65"/>
        <v>3</v>
      </c>
      <c r="BM482" s="533"/>
      <c r="BN482" s="185">
        <v>160</v>
      </c>
      <c r="BO482" s="180">
        <v>4</v>
      </c>
      <c r="BP482" s="178">
        <f t="shared" si="62"/>
        <v>216</v>
      </c>
      <c r="BQ482" s="420" t="str">
        <f t="shared" si="63"/>
        <v>IV</v>
      </c>
      <c r="BR482" s="185"/>
      <c r="BS482" s="212" t="s">
        <v>3967</v>
      </c>
    </row>
    <row r="483" spans="1:71" x14ac:dyDescent="0.2">
      <c r="A483" s="696">
        <v>481</v>
      </c>
      <c r="B483" s="286" t="s">
        <v>1322</v>
      </c>
      <c r="C483" s="286" t="s">
        <v>1758</v>
      </c>
      <c r="D483" s="258" t="s">
        <v>5497</v>
      </c>
      <c r="E483" s="736">
        <v>1</v>
      </c>
      <c r="F483" s="736">
        <v>4</v>
      </c>
      <c r="G483" s="737">
        <v>16</v>
      </c>
      <c r="H483" s="305" t="s">
        <v>3486</v>
      </c>
      <c r="I483" s="208" t="s">
        <v>3485</v>
      </c>
      <c r="J483" s="280" t="s">
        <v>4362</v>
      </c>
      <c r="K483" s="191" t="s">
        <v>3491</v>
      </c>
      <c r="L483" s="427" t="s">
        <v>3491</v>
      </c>
      <c r="M483" s="686">
        <v>15</v>
      </c>
      <c r="N483" s="685" t="s">
        <v>15710</v>
      </c>
      <c r="O483" s="686">
        <v>185</v>
      </c>
      <c r="P483" s="427" t="s">
        <v>15886</v>
      </c>
      <c r="Q483" s="191">
        <v>9</v>
      </c>
      <c r="R483" s="180"/>
      <c r="S483" s="191">
        <v>0</v>
      </c>
      <c r="T483" s="191">
        <v>0</v>
      </c>
      <c r="U483" s="179">
        <v>0</v>
      </c>
      <c r="V483" s="179">
        <v>0</v>
      </c>
      <c r="W483" s="742">
        <v>1</v>
      </c>
      <c r="X483" s="184"/>
      <c r="Y483" s="184">
        <v>3</v>
      </c>
      <c r="Z483" s="184"/>
      <c r="AA483" s="184"/>
      <c r="AB483" s="220"/>
      <c r="AC483" s="183" t="s">
        <v>7497</v>
      </c>
      <c r="AD483" s="191" t="s">
        <v>2668</v>
      </c>
      <c r="AE483" s="191" t="s">
        <v>4247</v>
      </c>
      <c r="AF483" s="177">
        <v>0</v>
      </c>
      <c r="AG483" s="177">
        <v>0</v>
      </c>
      <c r="AH483" s="177">
        <v>0</v>
      </c>
      <c r="AI483" s="177">
        <v>0</v>
      </c>
      <c r="AJ483" s="177">
        <v>0</v>
      </c>
      <c r="AK483" s="177">
        <v>0</v>
      </c>
      <c r="AL483" s="385">
        <v>4</v>
      </c>
      <c r="AM483" s="177">
        <v>0</v>
      </c>
      <c r="AN483" s="177">
        <v>0</v>
      </c>
      <c r="AO483" s="182">
        <v>0</v>
      </c>
      <c r="AP483" s="180"/>
      <c r="AQ483" s="180"/>
      <c r="AR483" s="180"/>
      <c r="AS483" s="180"/>
      <c r="AT483" s="180"/>
      <c r="AU483" s="180"/>
      <c r="AV483" s="180"/>
      <c r="AW483" s="180"/>
      <c r="AX483" s="180"/>
      <c r="AY483" s="180"/>
      <c r="AZ483" s="180"/>
      <c r="BA483" s="180"/>
      <c r="BB483" s="180"/>
      <c r="BC483" s="180"/>
      <c r="BD483" s="180"/>
      <c r="BE483" s="180"/>
      <c r="BF483" s="180"/>
      <c r="BG483" s="180"/>
      <c r="BH483" s="176">
        <f t="shared" si="64"/>
        <v>4</v>
      </c>
      <c r="BI483" s="176">
        <f t="shared" si="59"/>
        <v>15</v>
      </c>
      <c r="BJ483" s="182" t="str">
        <f t="shared" si="60"/>
        <v>4 - 32</v>
      </c>
      <c r="BK483" s="176">
        <f t="shared" si="61"/>
        <v>18</v>
      </c>
      <c r="BL483" s="176">
        <f t="shared" si="65"/>
        <v>4</v>
      </c>
      <c r="BM483" s="533"/>
      <c r="BN483" s="185">
        <v>160</v>
      </c>
      <c r="BO483" s="180">
        <v>4</v>
      </c>
      <c r="BP483" s="178">
        <f t="shared" si="62"/>
        <v>232</v>
      </c>
      <c r="BQ483" s="420" t="str">
        <f t="shared" si="63"/>
        <v>IV</v>
      </c>
      <c r="BR483" s="185"/>
      <c r="BS483" s="212" t="s">
        <v>3967</v>
      </c>
    </row>
    <row r="484" spans="1:71" x14ac:dyDescent="0.2">
      <c r="A484" s="697">
        <v>482</v>
      </c>
      <c r="B484" s="286" t="s">
        <v>913</v>
      </c>
      <c r="C484" s="286" t="s">
        <v>913</v>
      </c>
      <c r="D484" s="258" t="s">
        <v>5497</v>
      </c>
      <c r="E484" s="736">
        <v>1</v>
      </c>
      <c r="F484" s="736">
        <v>1</v>
      </c>
      <c r="G484" s="737">
        <v>2</v>
      </c>
      <c r="H484" s="305" t="s">
        <v>3486</v>
      </c>
      <c r="I484" s="207" t="s">
        <v>2342</v>
      </c>
      <c r="J484" s="279" t="s">
        <v>2170</v>
      </c>
      <c r="K484" s="191" t="s">
        <v>1137</v>
      </c>
      <c r="L484" s="427" t="s">
        <v>3491</v>
      </c>
      <c r="M484" s="686">
        <v>7.3</v>
      </c>
      <c r="N484" s="685" t="s">
        <v>15710</v>
      </c>
      <c r="O484" s="686">
        <v>123</v>
      </c>
      <c r="P484" s="191"/>
      <c r="Q484" s="191">
        <v>6</v>
      </c>
      <c r="R484" s="180"/>
      <c r="S484" s="189">
        <v>2</v>
      </c>
      <c r="T484" s="189">
        <v>4</v>
      </c>
      <c r="U484" s="179">
        <v>1</v>
      </c>
      <c r="V484" s="179">
        <v>1</v>
      </c>
      <c r="W484" s="742">
        <v>12</v>
      </c>
      <c r="X484" s="184"/>
      <c r="Y484" s="184"/>
      <c r="Z484" s="184"/>
      <c r="AA484" s="184"/>
      <c r="AB484" s="220"/>
      <c r="AC484" s="183" t="s">
        <v>6198</v>
      </c>
      <c r="AD484" s="179" t="s">
        <v>7471</v>
      </c>
      <c r="AE484" s="179" t="s">
        <v>4247</v>
      </c>
      <c r="AF484" s="177">
        <v>0</v>
      </c>
      <c r="AG484" s="177">
        <v>0</v>
      </c>
      <c r="AH484" s="177">
        <v>0</v>
      </c>
      <c r="AI484" s="177">
        <v>0</v>
      </c>
      <c r="AJ484" s="177">
        <v>0</v>
      </c>
      <c r="AK484" s="177">
        <v>0</v>
      </c>
      <c r="AL484" s="383">
        <v>3</v>
      </c>
      <c r="AM484" s="177">
        <v>0</v>
      </c>
      <c r="AN484" s="177">
        <v>0</v>
      </c>
      <c r="AO484" s="182">
        <v>2</v>
      </c>
      <c r="AP484" s="180"/>
      <c r="AQ484" s="180"/>
      <c r="AR484" s="180"/>
      <c r="AS484" s="180"/>
      <c r="AT484" s="180"/>
      <c r="AU484" s="180"/>
      <c r="AV484" s="180"/>
      <c r="AW484" s="180"/>
      <c r="AX484" s="180"/>
      <c r="AY484" s="180"/>
      <c r="AZ484" s="180"/>
      <c r="BA484" s="180"/>
      <c r="BB484" s="180"/>
      <c r="BC484" s="180"/>
      <c r="BD484" s="180"/>
      <c r="BE484" s="180"/>
      <c r="BF484" s="180"/>
      <c r="BG484" s="180"/>
      <c r="BH484" s="176">
        <f t="shared" si="64"/>
        <v>3</v>
      </c>
      <c r="BI484" s="176">
        <f t="shared" si="59"/>
        <v>16</v>
      </c>
      <c r="BJ484" s="182" t="str">
        <f t="shared" si="60"/>
        <v>5 - 26</v>
      </c>
      <c r="BK484" s="176">
        <f t="shared" si="61"/>
        <v>16</v>
      </c>
      <c r="BL484" s="176">
        <f t="shared" si="65"/>
        <v>3</v>
      </c>
      <c r="BM484" s="533"/>
      <c r="BN484" s="185">
        <v>150</v>
      </c>
      <c r="BO484" s="180">
        <v>4</v>
      </c>
      <c r="BP484" s="178">
        <f t="shared" si="62"/>
        <v>214</v>
      </c>
      <c r="BQ484" s="420" t="str">
        <f t="shared" si="63"/>
        <v>III</v>
      </c>
      <c r="BR484" s="185">
        <v>175</v>
      </c>
      <c r="BS484" s="212" t="s">
        <v>3967</v>
      </c>
    </row>
    <row r="485" spans="1:71" ht="25.5" x14ac:dyDescent="0.2">
      <c r="A485" s="696">
        <v>483</v>
      </c>
      <c r="B485" s="286" t="s">
        <v>919</v>
      </c>
      <c r="C485" s="286" t="s">
        <v>919</v>
      </c>
      <c r="D485" s="258" t="s">
        <v>5497</v>
      </c>
      <c r="E485" s="736">
        <v>1</v>
      </c>
      <c r="F485" s="736">
        <v>1</v>
      </c>
      <c r="G485" s="737">
        <v>20</v>
      </c>
      <c r="H485" s="305" t="s">
        <v>3224</v>
      </c>
      <c r="I485" s="208" t="s">
        <v>3486</v>
      </c>
      <c r="J485" s="280" t="s">
        <v>3486</v>
      </c>
      <c r="K485" s="191" t="s">
        <v>2078</v>
      </c>
      <c r="L485" s="427" t="s">
        <v>3489</v>
      </c>
      <c r="M485" s="686">
        <v>2</v>
      </c>
      <c r="N485" s="685" t="s">
        <v>15715</v>
      </c>
      <c r="O485" s="686">
        <v>12</v>
      </c>
      <c r="P485" s="427" t="s">
        <v>15887</v>
      </c>
      <c r="Q485" s="191">
        <v>8</v>
      </c>
      <c r="R485" s="180"/>
      <c r="S485" s="191">
        <v>15</v>
      </c>
      <c r="T485" s="191">
        <v>16</v>
      </c>
      <c r="U485" s="191">
        <v>8</v>
      </c>
      <c r="V485" s="191">
        <v>18</v>
      </c>
      <c r="W485" s="742">
        <v>15</v>
      </c>
      <c r="X485" s="184"/>
      <c r="Y485" s="184"/>
      <c r="Z485" s="184"/>
      <c r="AA485" s="184"/>
      <c r="AB485" s="220"/>
      <c r="AC485" s="419" t="s">
        <v>11117</v>
      </c>
      <c r="AD485" s="191" t="s">
        <v>5759</v>
      </c>
      <c r="AE485" s="191" t="s">
        <v>4247</v>
      </c>
      <c r="AF485" s="177">
        <v>0</v>
      </c>
      <c r="AG485" s="177">
        <v>0</v>
      </c>
      <c r="AH485" s="177">
        <v>1</v>
      </c>
      <c r="AI485" s="177">
        <v>0</v>
      </c>
      <c r="AJ485" s="177">
        <v>0</v>
      </c>
      <c r="AK485" s="177">
        <v>0</v>
      </c>
      <c r="AL485" s="383">
        <v>0</v>
      </c>
      <c r="AM485" s="177">
        <v>0</v>
      </c>
      <c r="AN485" s="177">
        <v>0</v>
      </c>
      <c r="AO485" s="182">
        <v>1</v>
      </c>
      <c r="AP485" s="180"/>
      <c r="AQ485" s="180"/>
      <c r="AR485" s="180"/>
      <c r="AS485" s="180"/>
      <c r="AT485" s="180"/>
      <c r="AU485" s="180"/>
      <c r="AV485" s="180"/>
      <c r="AW485" s="180"/>
      <c r="AX485" s="180"/>
      <c r="AY485" s="180"/>
      <c r="AZ485" s="180"/>
      <c r="BA485" s="180"/>
      <c r="BB485" s="180"/>
      <c r="BC485" s="180"/>
      <c r="BD485" s="180"/>
      <c r="BE485" s="180"/>
      <c r="BF485" s="180"/>
      <c r="BG485" s="180"/>
      <c r="BH485" s="176">
        <f t="shared" si="64"/>
        <v>0.5</v>
      </c>
      <c r="BI485" s="176">
        <f t="shared" si="59"/>
        <v>21</v>
      </c>
      <c r="BJ485" s="182" t="str">
        <f t="shared" si="60"/>
        <v>2 - 5</v>
      </c>
      <c r="BK485" s="176">
        <f t="shared" si="61"/>
        <v>4</v>
      </c>
      <c r="BL485" s="176">
        <f t="shared" si="65"/>
        <v>1</v>
      </c>
      <c r="BM485" s="535"/>
      <c r="BN485" s="185">
        <v>80</v>
      </c>
      <c r="BO485" s="180">
        <v>1</v>
      </c>
      <c r="BP485" s="178">
        <f t="shared" si="62"/>
        <v>84</v>
      </c>
      <c r="BQ485" s="420" t="str">
        <f t="shared" si="63"/>
        <v>III</v>
      </c>
      <c r="BR485" s="185"/>
      <c r="BS485" s="212" t="s">
        <v>3967</v>
      </c>
    </row>
    <row r="486" spans="1:71" x14ac:dyDescent="0.2">
      <c r="A486" s="696">
        <v>484</v>
      </c>
      <c r="B486" s="286" t="s">
        <v>2969</v>
      </c>
      <c r="C486" s="286" t="s">
        <v>2969</v>
      </c>
      <c r="D486" s="258" t="s">
        <v>5497</v>
      </c>
      <c r="E486" s="736">
        <v>1</v>
      </c>
      <c r="F486" s="736">
        <v>1</v>
      </c>
      <c r="G486" s="737">
        <v>4</v>
      </c>
      <c r="H486" s="305" t="s">
        <v>3879</v>
      </c>
      <c r="I486" s="208" t="s">
        <v>3485</v>
      </c>
      <c r="J486" s="280" t="s">
        <v>5393</v>
      </c>
      <c r="K486" s="191" t="s">
        <v>5490</v>
      </c>
      <c r="L486" s="427" t="s">
        <v>5490</v>
      </c>
      <c r="M486" s="686">
        <v>9</v>
      </c>
      <c r="N486" s="685" t="s">
        <v>15710</v>
      </c>
      <c r="O486" s="686">
        <v>2900</v>
      </c>
      <c r="P486" s="427" t="s">
        <v>15822</v>
      </c>
      <c r="Q486" s="191">
        <v>4</v>
      </c>
      <c r="R486" s="180"/>
      <c r="S486" s="189">
        <v>8</v>
      </c>
      <c r="T486" s="189">
        <v>10</v>
      </c>
      <c r="U486" s="189">
        <v>3</v>
      </c>
      <c r="V486" s="189">
        <v>12</v>
      </c>
      <c r="W486" s="742">
        <v>18</v>
      </c>
      <c r="X486" s="184"/>
      <c r="Y486" s="184"/>
      <c r="Z486" s="184"/>
      <c r="AA486" s="184"/>
      <c r="AB486" s="220"/>
      <c r="AC486" s="183" t="s">
        <v>1000</v>
      </c>
      <c r="AD486" s="179" t="s">
        <v>640</v>
      </c>
      <c r="AE486" s="179" t="s">
        <v>4250</v>
      </c>
      <c r="AF486" s="177">
        <v>0</v>
      </c>
      <c r="AG486" s="177">
        <v>0</v>
      </c>
      <c r="AH486" s="177">
        <v>0</v>
      </c>
      <c r="AI486" s="177">
        <v>0</v>
      </c>
      <c r="AJ486" s="177">
        <v>0</v>
      </c>
      <c r="AK486" s="177">
        <v>0</v>
      </c>
      <c r="AL486" s="383">
        <v>6</v>
      </c>
      <c r="AM486" s="177">
        <v>0</v>
      </c>
      <c r="AN486" s="177">
        <v>0</v>
      </c>
      <c r="AO486" s="182">
        <v>1</v>
      </c>
      <c r="AP486" s="180"/>
      <c r="AQ486" s="180"/>
      <c r="AR486" s="180"/>
      <c r="AS486" s="180"/>
      <c r="AT486" s="180"/>
      <c r="AU486" s="180"/>
      <c r="AV486" s="180"/>
      <c r="AW486" s="180"/>
      <c r="AX486" s="180"/>
      <c r="AY486" s="180"/>
      <c r="AZ486" s="180"/>
      <c r="BA486" s="180"/>
      <c r="BB486" s="180"/>
      <c r="BC486" s="180"/>
      <c r="BD486" s="180"/>
      <c r="BE486" s="180"/>
      <c r="BF486" s="180"/>
      <c r="BG486" s="180"/>
      <c r="BH486" s="176">
        <f t="shared" si="64"/>
        <v>6</v>
      </c>
      <c r="BI486" s="176">
        <f t="shared" si="59"/>
        <v>13</v>
      </c>
      <c r="BJ486" s="182" t="str">
        <f t="shared" si="60"/>
        <v>7 - 49</v>
      </c>
      <c r="BK486" s="176">
        <f t="shared" si="61"/>
        <v>28</v>
      </c>
      <c r="BL486" s="176">
        <f t="shared" si="65"/>
        <v>6</v>
      </c>
      <c r="BM486" s="533"/>
      <c r="BN486" s="185">
        <v>475</v>
      </c>
      <c r="BO486" s="180">
        <v>8</v>
      </c>
      <c r="BP486" s="178">
        <f t="shared" si="62"/>
        <v>699</v>
      </c>
      <c r="BQ486" s="420" t="str">
        <f t="shared" si="63"/>
        <v>V</v>
      </c>
      <c r="BR486" s="185"/>
      <c r="BS486" s="212" t="s">
        <v>3967</v>
      </c>
    </row>
    <row r="487" spans="1:71" ht="63.75" x14ac:dyDescent="0.2">
      <c r="A487" s="697">
        <v>485</v>
      </c>
      <c r="B487" s="286" t="s">
        <v>4802</v>
      </c>
      <c r="C487" s="286" t="s">
        <v>4802</v>
      </c>
      <c r="D487" s="258" t="s">
        <v>5497</v>
      </c>
      <c r="E487" s="736">
        <v>1</v>
      </c>
      <c r="F487" s="736">
        <v>1</v>
      </c>
      <c r="G487" s="737">
        <v>1</v>
      </c>
      <c r="H487" s="305" t="s">
        <v>3878</v>
      </c>
      <c r="I487" s="208" t="s">
        <v>7154</v>
      </c>
      <c r="J487" s="280" t="s">
        <v>4362</v>
      </c>
      <c r="K487" s="191" t="s">
        <v>3491</v>
      </c>
      <c r="L487" s="427" t="s">
        <v>3491</v>
      </c>
      <c r="M487" s="686">
        <v>6</v>
      </c>
      <c r="N487" s="685" t="s">
        <v>15715</v>
      </c>
      <c r="O487" s="686">
        <v>95</v>
      </c>
      <c r="P487" s="191"/>
      <c r="Q487" s="191">
        <v>0</v>
      </c>
      <c r="R487" s="180"/>
      <c r="S487" s="191">
        <v>19</v>
      </c>
      <c r="T487" s="191">
        <v>20</v>
      </c>
      <c r="U487" s="179">
        <v>8</v>
      </c>
      <c r="V487" s="179">
        <v>20</v>
      </c>
      <c r="W487" s="742">
        <v>6</v>
      </c>
      <c r="X487" s="184"/>
      <c r="Y487" s="184"/>
      <c r="Z487" s="184"/>
      <c r="AA487" s="184"/>
      <c r="AB487" s="220"/>
      <c r="AC487" s="419" t="s">
        <v>12339</v>
      </c>
      <c r="AD487" s="191" t="s">
        <v>650</v>
      </c>
      <c r="AE487" s="191" t="s">
        <v>4255</v>
      </c>
      <c r="AF487" s="177">
        <v>0</v>
      </c>
      <c r="AG487" s="177">
        <v>0</v>
      </c>
      <c r="AH487" s="177">
        <v>0</v>
      </c>
      <c r="AI487" s="177">
        <v>0</v>
      </c>
      <c r="AJ487" s="177">
        <v>0</v>
      </c>
      <c r="AK487" s="177">
        <v>0</v>
      </c>
      <c r="AL487" s="383">
        <v>11</v>
      </c>
      <c r="AM487" s="177">
        <v>0</v>
      </c>
      <c r="AN487" s="177">
        <v>0</v>
      </c>
      <c r="AO487" s="182">
        <v>0</v>
      </c>
      <c r="AP487" s="180">
        <v>11</v>
      </c>
      <c r="AQ487" s="180"/>
      <c r="AR487" s="180"/>
      <c r="AS487" s="180"/>
      <c r="AT487" s="180"/>
      <c r="AU487" s="180"/>
      <c r="AV487" s="180"/>
      <c r="AW487" s="180"/>
      <c r="AX487" s="180"/>
      <c r="AY487" s="180"/>
      <c r="AZ487" s="180"/>
      <c r="BA487" s="180"/>
      <c r="BB487" s="180"/>
      <c r="BC487" s="180"/>
      <c r="BD487" s="180">
        <v>18</v>
      </c>
      <c r="BE487" s="180"/>
      <c r="BF487" s="180"/>
      <c r="BG487" s="180"/>
      <c r="BH487" s="176" t="str">
        <f t="shared" si="64"/>
        <v>class level</v>
      </c>
      <c r="BI487" s="176">
        <f t="shared" si="59"/>
        <v>10</v>
      </c>
      <c r="BJ487" s="182" t="str">
        <f t="shared" si="60"/>
        <v>11 - 88</v>
      </c>
      <c r="BK487" s="176">
        <f t="shared" si="61"/>
        <v>50</v>
      </c>
      <c r="BL487" s="176">
        <f t="shared" si="65"/>
        <v>18</v>
      </c>
      <c r="BM487" s="533"/>
      <c r="BN487" s="185">
        <v>10500</v>
      </c>
      <c r="BO487" s="180">
        <v>16</v>
      </c>
      <c r="BP487" s="178">
        <f t="shared" si="62"/>
        <v>11300</v>
      </c>
      <c r="BQ487" s="420" t="str">
        <f t="shared" si="63"/>
        <v>X</v>
      </c>
      <c r="BR487" s="185">
        <v>7000</v>
      </c>
      <c r="BS487" s="212" t="s">
        <v>3967</v>
      </c>
    </row>
    <row r="488" spans="1:71" ht="25.5" x14ac:dyDescent="0.2">
      <c r="A488" s="696">
        <v>486</v>
      </c>
      <c r="B488" s="286" t="s">
        <v>1882</v>
      </c>
      <c r="C488" s="286" t="s">
        <v>1882</v>
      </c>
      <c r="D488" s="258" t="s">
        <v>5497</v>
      </c>
      <c r="E488" s="736">
        <v>1</v>
      </c>
      <c r="F488" s="736">
        <v>2</v>
      </c>
      <c r="G488" s="737">
        <v>12</v>
      </c>
      <c r="H488" s="305" t="s">
        <v>3486</v>
      </c>
      <c r="I488" s="207" t="s">
        <v>2342</v>
      </c>
      <c r="J488" s="279" t="s">
        <v>2172</v>
      </c>
      <c r="K488" s="179" t="s">
        <v>1138</v>
      </c>
      <c r="L488" s="427" t="s">
        <v>5490</v>
      </c>
      <c r="M488" s="684">
        <v>7</v>
      </c>
      <c r="N488" s="684" t="s">
        <v>15710</v>
      </c>
      <c r="O488" s="684">
        <v>445</v>
      </c>
      <c r="P488" s="179" t="s">
        <v>15888</v>
      </c>
      <c r="Q488" s="179">
        <v>6</v>
      </c>
      <c r="R488" s="180"/>
      <c r="S488" s="189">
        <v>2</v>
      </c>
      <c r="T488" s="189">
        <v>4</v>
      </c>
      <c r="U488" s="179">
        <v>1</v>
      </c>
      <c r="V488" s="179">
        <v>1</v>
      </c>
      <c r="W488" s="742">
        <v>12</v>
      </c>
      <c r="X488" s="184"/>
      <c r="Y488" s="184"/>
      <c r="Z488" s="184"/>
      <c r="AA488" s="184"/>
      <c r="AB488" s="220"/>
      <c r="AC488" s="186" t="s">
        <v>1271</v>
      </c>
      <c r="AD488" s="179" t="s">
        <v>7471</v>
      </c>
      <c r="AE488" s="179" t="s">
        <v>4247</v>
      </c>
      <c r="AF488" s="177">
        <v>0</v>
      </c>
      <c r="AG488" s="177">
        <v>0</v>
      </c>
      <c r="AH488" s="177">
        <v>0</v>
      </c>
      <c r="AI488" s="177">
        <v>0</v>
      </c>
      <c r="AJ488" s="177">
        <v>0</v>
      </c>
      <c r="AK488" s="177">
        <v>0</v>
      </c>
      <c r="AL488" s="383">
        <v>5</v>
      </c>
      <c r="AM488" s="177">
        <v>0</v>
      </c>
      <c r="AN488" s="177">
        <v>0</v>
      </c>
      <c r="AO488" s="182">
        <v>2</v>
      </c>
      <c r="AP488" s="180"/>
      <c r="AQ488" s="180"/>
      <c r="AR488" s="180"/>
      <c r="AS488" s="180"/>
      <c r="AT488" s="180"/>
      <c r="AU488" s="180"/>
      <c r="AV488" s="180"/>
      <c r="AW488" s="180"/>
      <c r="AX488" s="180"/>
      <c r="AY488" s="180"/>
      <c r="AZ488" s="180"/>
      <c r="BA488" s="180"/>
      <c r="BB488" s="180"/>
      <c r="BC488" s="180"/>
      <c r="BD488" s="180"/>
      <c r="BE488" s="180"/>
      <c r="BF488" s="180"/>
      <c r="BG488" s="180"/>
      <c r="BH488" s="176">
        <f t="shared" si="64"/>
        <v>5</v>
      </c>
      <c r="BI488" s="176">
        <f t="shared" si="59"/>
        <v>15</v>
      </c>
      <c r="BJ488" s="182" t="str">
        <f t="shared" si="60"/>
        <v>7 - 42</v>
      </c>
      <c r="BK488" s="176">
        <f t="shared" si="61"/>
        <v>25</v>
      </c>
      <c r="BL488" s="176">
        <f t="shared" si="65"/>
        <v>5</v>
      </c>
      <c r="BM488" s="533"/>
      <c r="BN488" s="185">
        <v>300</v>
      </c>
      <c r="BO488" s="180">
        <v>6</v>
      </c>
      <c r="BP488" s="178">
        <f t="shared" si="62"/>
        <v>450</v>
      </c>
      <c r="BQ488" s="420" t="str">
        <f t="shared" si="63"/>
        <v>V</v>
      </c>
      <c r="BR488" s="185">
        <v>420</v>
      </c>
      <c r="BS488" s="212" t="s">
        <v>3967</v>
      </c>
    </row>
    <row r="489" spans="1:71" x14ac:dyDescent="0.2">
      <c r="A489" s="697">
        <v>487</v>
      </c>
      <c r="B489" s="286" t="s">
        <v>1883</v>
      </c>
      <c r="C489" s="286" t="s">
        <v>1883</v>
      </c>
      <c r="D489" s="258" t="s">
        <v>5497</v>
      </c>
      <c r="E489" s="736">
        <v>1</v>
      </c>
      <c r="F489" s="736">
        <v>1</v>
      </c>
      <c r="G489" s="737">
        <v>2</v>
      </c>
      <c r="H489" s="305" t="s">
        <v>3486</v>
      </c>
      <c r="I489" s="207" t="s">
        <v>2342</v>
      </c>
      <c r="J489" s="279" t="s">
        <v>6035</v>
      </c>
      <c r="K489" s="179" t="s">
        <v>1139</v>
      </c>
      <c r="L489" s="427" t="s">
        <v>3491</v>
      </c>
      <c r="M489" s="684">
        <v>4</v>
      </c>
      <c r="N489" s="684" t="s">
        <v>15710</v>
      </c>
      <c r="O489" s="684">
        <v>133</v>
      </c>
      <c r="P489" s="179" t="s">
        <v>15889</v>
      </c>
      <c r="Q489" s="179">
        <v>6</v>
      </c>
      <c r="R489" s="180"/>
      <c r="S489" s="189">
        <v>2</v>
      </c>
      <c r="T489" s="189">
        <v>4</v>
      </c>
      <c r="U489" s="179">
        <v>1</v>
      </c>
      <c r="V489" s="179">
        <v>1</v>
      </c>
      <c r="W489" s="742">
        <v>15</v>
      </c>
      <c r="X489" s="184"/>
      <c r="Y489" s="184"/>
      <c r="Z489" s="184"/>
      <c r="AA489" s="184"/>
      <c r="AB489" s="220"/>
      <c r="AC489" s="186" t="s">
        <v>4987</v>
      </c>
      <c r="AD489" s="179" t="s">
        <v>7471</v>
      </c>
      <c r="AE489" s="179" t="s">
        <v>4247</v>
      </c>
      <c r="AF489" s="177">
        <v>0</v>
      </c>
      <c r="AG489" s="177">
        <v>0</v>
      </c>
      <c r="AH489" s="177">
        <v>0</v>
      </c>
      <c r="AI489" s="177">
        <v>0</v>
      </c>
      <c r="AJ489" s="177">
        <v>0</v>
      </c>
      <c r="AK489" s="177">
        <v>0</v>
      </c>
      <c r="AL489" s="383">
        <v>3</v>
      </c>
      <c r="AM489" s="177">
        <v>0</v>
      </c>
      <c r="AN489" s="177">
        <v>0</v>
      </c>
      <c r="AO489" s="182">
        <v>1</v>
      </c>
      <c r="AP489" s="180"/>
      <c r="AQ489" s="180"/>
      <c r="AR489" s="180"/>
      <c r="AS489" s="180"/>
      <c r="AT489" s="180"/>
      <c r="AU489" s="180"/>
      <c r="AV489" s="180"/>
      <c r="AW489" s="180"/>
      <c r="AX489" s="180"/>
      <c r="AY489" s="180"/>
      <c r="AZ489" s="180"/>
      <c r="BA489" s="180"/>
      <c r="BB489" s="180"/>
      <c r="BC489" s="180"/>
      <c r="BD489" s="180"/>
      <c r="BE489" s="180"/>
      <c r="BF489" s="180"/>
      <c r="BG489" s="180"/>
      <c r="BH489" s="176">
        <f t="shared" si="64"/>
        <v>3</v>
      </c>
      <c r="BI489" s="176">
        <f t="shared" si="59"/>
        <v>16</v>
      </c>
      <c r="BJ489" s="182" t="str">
        <f t="shared" si="60"/>
        <v>4 - 25</v>
      </c>
      <c r="BK489" s="176">
        <f t="shared" si="61"/>
        <v>15</v>
      </c>
      <c r="BL489" s="176">
        <f t="shared" si="65"/>
        <v>3</v>
      </c>
      <c r="BM489" s="533"/>
      <c r="BN489" s="185">
        <v>110</v>
      </c>
      <c r="BO489" s="180">
        <v>4</v>
      </c>
      <c r="BP489" s="178">
        <f t="shared" si="62"/>
        <v>170</v>
      </c>
      <c r="BQ489" s="420" t="str">
        <f t="shared" si="63"/>
        <v>III</v>
      </c>
      <c r="BR489" s="185">
        <v>175</v>
      </c>
      <c r="BS489" s="212" t="s">
        <v>3967</v>
      </c>
    </row>
    <row r="490" spans="1:71" ht="25.5" x14ac:dyDescent="0.2">
      <c r="A490" s="696">
        <v>488</v>
      </c>
      <c r="B490" s="286" t="s">
        <v>1884</v>
      </c>
      <c r="C490" s="286" t="s">
        <v>1884</v>
      </c>
      <c r="D490" s="258" t="s">
        <v>5497</v>
      </c>
      <c r="E490" s="736">
        <v>1</v>
      </c>
      <c r="F490" s="736">
        <v>2</v>
      </c>
      <c r="G490" s="737">
        <v>8</v>
      </c>
      <c r="H490" s="305" t="s">
        <v>3486</v>
      </c>
      <c r="I490" s="207" t="s">
        <v>2342</v>
      </c>
      <c r="J490" s="279" t="s">
        <v>2173</v>
      </c>
      <c r="K490" s="179" t="s">
        <v>1138</v>
      </c>
      <c r="L490" s="427" t="s">
        <v>5490</v>
      </c>
      <c r="M490" s="684">
        <v>6.5</v>
      </c>
      <c r="N490" s="684" t="s">
        <v>15710</v>
      </c>
      <c r="O490" s="684">
        <v>405</v>
      </c>
      <c r="P490" s="179" t="s">
        <v>15765</v>
      </c>
      <c r="Q490" s="179">
        <v>6</v>
      </c>
      <c r="R490" s="180"/>
      <c r="S490" s="189">
        <v>2</v>
      </c>
      <c r="T490" s="189">
        <v>4</v>
      </c>
      <c r="U490" s="179">
        <v>1</v>
      </c>
      <c r="V490" s="179">
        <v>1</v>
      </c>
      <c r="W490" s="742">
        <v>12</v>
      </c>
      <c r="X490" s="184"/>
      <c r="Y490" s="184"/>
      <c r="Z490" s="184"/>
      <c r="AA490" s="184"/>
      <c r="AB490" s="220"/>
      <c r="AC490" s="186" t="s">
        <v>2785</v>
      </c>
      <c r="AD490" s="179" t="s">
        <v>7471</v>
      </c>
      <c r="AE490" s="179" t="s">
        <v>4247</v>
      </c>
      <c r="AF490" s="177">
        <v>0</v>
      </c>
      <c r="AG490" s="177">
        <v>0</v>
      </c>
      <c r="AH490" s="177">
        <v>0</v>
      </c>
      <c r="AI490" s="177">
        <v>0</v>
      </c>
      <c r="AJ490" s="177">
        <v>0</v>
      </c>
      <c r="AK490" s="177">
        <v>0</v>
      </c>
      <c r="AL490" s="383">
        <v>6</v>
      </c>
      <c r="AM490" s="177">
        <v>0</v>
      </c>
      <c r="AN490" s="177">
        <v>0</v>
      </c>
      <c r="AO490" s="182">
        <v>2</v>
      </c>
      <c r="AP490" s="180"/>
      <c r="AQ490" s="180"/>
      <c r="AR490" s="180"/>
      <c r="AS490" s="180"/>
      <c r="AT490" s="180"/>
      <c r="AU490" s="180"/>
      <c r="AV490" s="180"/>
      <c r="AW490" s="180"/>
      <c r="AX490" s="180"/>
      <c r="AY490" s="180"/>
      <c r="AZ490" s="180"/>
      <c r="BA490" s="180"/>
      <c r="BB490" s="180"/>
      <c r="BC490" s="180"/>
      <c r="BD490" s="180"/>
      <c r="BE490" s="180"/>
      <c r="BF490" s="180"/>
      <c r="BG490" s="180"/>
      <c r="BH490" s="176">
        <f t="shared" si="64"/>
        <v>6</v>
      </c>
      <c r="BI490" s="176">
        <f t="shared" si="59"/>
        <v>13</v>
      </c>
      <c r="BJ490" s="182" t="str">
        <f t="shared" si="60"/>
        <v>8 - 50</v>
      </c>
      <c r="BK490" s="176">
        <f t="shared" si="61"/>
        <v>29</v>
      </c>
      <c r="BL490" s="176">
        <f t="shared" si="65"/>
        <v>6</v>
      </c>
      <c r="BM490" s="533"/>
      <c r="BN490" s="185">
        <v>300</v>
      </c>
      <c r="BO490" s="180">
        <v>6</v>
      </c>
      <c r="BP490" s="178">
        <f t="shared" si="62"/>
        <v>474</v>
      </c>
      <c r="BQ490" s="420" t="str">
        <f t="shared" si="63"/>
        <v>V</v>
      </c>
      <c r="BR490" s="185">
        <v>420</v>
      </c>
      <c r="BS490" s="212" t="s">
        <v>3967</v>
      </c>
    </row>
    <row r="491" spans="1:71" x14ac:dyDescent="0.2">
      <c r="A491" s="696">
        <v>489</v>
      </c>
      <c r="B491" s="286" t="s">
        <v>4053</v>
      </c>
      <c r="C491" s="286" t="s">
        <v>4053</v>
      </c>
      <c r="D491" s="258" t="s">
        <v>5497</v>
      </c>
      <c r="E491" s="736">
        <v>1</v>
      </c>
      <c r="F491" s="736">
        <v>1</v>
      </c>
      <c r="G491" s="737">
        <v>4</v>
      </c>
      <c r="H491" s="305" t="s">
        <v>3246</v>
      </c>
      <c r="I491" s="207" t="s">
        <v>2342</v>
      </c>
      <c r="J491" s="279" t="s">
        <v>2174</v>
      </c>
      <c r="K491" s="179" t="s">
        <v>5359</v>
      </c>
      <c r="L491" s="427" t="s">
        <v>5490</v>
      </c>
      <c r="M491" s="684">
        <v>30</v>
      </c>
      <c r="N491" s="684" t="s">
        <v>15710</v>
      </c>
      <c r="O491" s="684">
        <v>650</v>
      </c>
      <c r="P491" s="427" t="s">
        <v>15822</v>
      </c>
      <c r="Q491" s="179">
        <v>3</v>
      </c>
      <c r="R491" s="180"/>
      <c r="S491" s="179">
        <v>1</v>
      </c>
      <c r="T491" s="179">
        <v>1</v>
      </c>
      <c r="U491" s="179">
        <v>1</v>
      </c>
      <c r="V491" s="179">
        <v>1</v>
      </c>
      <c r="W491" s="742">
        <v>9</v>
      </c>
      <c r="X491" s="184"/>
      <c r="Y491" s="184"/>
      <c r="Z491" s="184"/>
      <c r="AA491" s="184"/>
      <c r="AB491" s="220"/>
      <c r="AC491" s="186" t="s">
        <v>14090</v>
      </c>
      <c r="AD491" s="179" t="s">
        <v>5991</v>
      </c>
      <c r="AE491" s="179" t="s">
        <v>4247</v>
      </c>
      <c r="AF491" s="177">
        <v>0</v>
      </c>
      <c r="AG491" s="177">
        <v>0</v>
      </c>
      <c r="AH491" s="177">
        <v>0</v>
      </c>
      <c r="AI491" s="177">
        <v>0</v>
      </c>
      <c r="AJ491" s="177">
        <v>0</v>
      </c>
      <c r="AK491" s="177">
        <v>0</v>
      </c>
      <c r="AL491" s="383">
        <v>10</v>
      </c>
      <c r="AM491" s="177">
        <v>0</v>
      </c>
      <c r="AN491" s="177">
        <v>0</v>
      </c>
      <c r="AO491" s="182">
        <v>0</v>
      </c>
      <c r="AP491" s="180"/>
      <c r="AQ491" s="180"/>
      <c r="AR491" s="180"/>
      <c r="AS491" s="180"/>
      <c r="AT491" s="180"/>
      <c r="AU491" s="180"/>
      <c r="AV491" s="180"/>
      <c r="AW491" s="180"/>
      <c r="AX491" s="180"/>
      <c r="AY491" s="180"/>
      <c r="AZ491" s="180"/>
      <c r="BA491" s="180"/>
      <c r="BB491" s="180"/>
      <c r="BC491" s="180"/>
      <c r="BD491" s="180"/>
      <c r="BE491" s="180"/>
      <c r="BF491" s="180"/>
      <c r="BG491" s="180"/>
      <c r="BH491" s="176">
        <f t="shared" si="64"/>
        <v>10</v>
      </c>
      <c r="BI491" s="176">
        <f t="shared" si="59"/>
        <v>10</v>
      </c>
      <c r="BJ491" s="182" t="str">
        <f t="shared" si="60"/>
        <v>10 - 80</v>
      </c>
      <c r="BK491" s="176">
        <f t="shared" si="61"/>
        <v>45</v>
      </c>
      <c r="BL491" s="176">
        <f t="shared" si="65"/>
        <v>10</v>
      </c>
      <c r="BM491" s="533"/>
      <c r="BN491" s="185">
        <v>1350</v>
      </c>
      <c r="BO491" s="180">
        <v>14</v>
      </c>
      <c r="BP491" s="178">
        <f t="shared" si="62"/>
        <v>1980</v>
      </c>
      <c r="BQ491" s="420" t="str">
        <f t="shared" si="63"/>
        <v>VII</v>
      </c>
      <c r="BR491" s="185">
        <v>5000</v>
      </c>
      <c r="BS491" s="212" t="s">
        <v>3967</v>
      </c>
    </row>
    <row r="492" spans="1:71" x14ac:dyDescent="0.2">
      <c r="A492" s="697">
        <v>490</v>
      </c>
      <c r="B492" s="286" t="s">
        <v>4054</v>
      </c>
      <c r="C492" s="286" t="s">
        <v>4054</v>
      </c>
      <c r="D492" s="258" t="s">
        <v>5497</v>
      </c>
      <c r="E492" s="736">
        <v>1</v>
      </c>
      <c r="F492" s="736">
        <v>2</v>
      </c>
      <c r="G492" s="737">
        <v>12</v>
      </c>
      <c r="H492" s="305" t="s">
        <v>3486</v>
      </c>
      <c r="I492" s="207" t="s">
        <v>3485</v>
      </c>
      <c r="J492" s="279" t="s">
        <v>4282</v>
      </c>
      <c r="K492" s="179" t="s">
        <v>4057</v>
      </c>
      <c r="L492" s="427" t="s">
        <v>5490</v>
      </c>
      <c r="M492" s="684">
        <v>15</v>
      </c>
      <c r="N492" s="684" t="s">
        <v>15710</v>
      </c>
      <c r="O492" s="684">
        <v>1000</v>
      </c>
      <c r="P492" s="179" t="s">
        <v>15817</v>
      </c>
      <c r="Q492" s="179">
        <v>5</v>
      </c>
      <c r="R492" s="180"/>
      <c r="S492" s="179">
        <v>0</v>
      </c>
      <c r="T492" s="179">
        <v>0</v>
      </c>
      <c r="U492" s="179">
        <v>0</v>
      </c>
      <c r="V492" s="179">
        <v>0</v>
      </c>
      <c r="W492" s="742">
        <v>15</v>
      </c>
      <c r="X492" s="184"/>
      <c r="Y492" s="184"/>
      <c r="Z492" s="184"/>
      <c r="AA492" s="184"/>
      <c r="AB492" s="220"/>
      <c r="AC492" s="186" t="s">
        <v>4032</v>
      </c>
      <c r="AD492" s="179" t="s">
        <v>3739</v>
      </c>
      <c r="AE492" s="179" t="s">
        <v>4247</v>
      </c>
      <c r="AF492" s="177">
        <v>0</v>
      </c>
      <c r="AG492" s="177">
        <v>0</v>
      </c>
      <c r="AH492" s="177">
        <v>0</v>
      </c>
      <c r="AI492" s="177">
        <v>0</v>
      </c>
      <c r="AJ492" s="177">
        <v>0</v>
      </c>
      <c r="AK492" s="177">
        <v>0</v>
      </c>
      <c r="AL492" s="383">
        <v>3</v>
      </c>
      <c r="AM492" s="177">
        <v>0</v>
      </c>
      <c r="AN492" s="177">
        <v>0</v>
      </c>
      <c r="AO492" s="182">
        <v>1</v>
      </c>
      <c r="AP492" s="180"/>
      <c r="AQ492" s="180"/>
      <c r="AR492" s="180"/>
      <c r="AS492" s="180"/>
      <c r="AT492" s="180"/>
      <c r="AU492" s="180"/>
      <c r="AV492" s="180"/>
      <c r="AW492" s="180"/>
      <c r="AX492" s="180"/>
      <c r="AY492" s="180"/>
      <c r="AZ492" s="180"/>
      <c r="BA492" s="180"/>
      <c r="BB492" s="180"/>
      <c r="BC492" s="180"/>
      <c r="BD492" s="180"/>
      <c r="BE492" s="180"/>
      <c r="BF492" s="180"/>
      <c r="BG492" s="180"/>
      <c r="BH492" s="176">
        <f t="shared" si="64"/>
        <v>3</v>
      </c>
      <c r="BI492" s="176">
        <f t="shared" si="59"/>
        <v>16</v>
      </c>
      <c r="BJ492" s="182" t="str">
        <f t="shared" si="60"/>
        <v>4 - 25</v>
      </c>
      <c r="BK492" s="176">
        <f t="shared" si="61"/>
        <v>15</v>
      </c>
      <c r="BL492" s="176">
        <f t="shared" si="65"/>
        <v>3</v>
      </c>
      <c r="BM492" s="533"/>
      <c r="BN492" s="185">
        <v>125</v>
      </c>
      <c r="BO492" s="180">
        <v>4</v>
      </c>
      <c r="BP492" s="178">
        <f t="shared" si="62"/>
        <v>185</v>
      </c>
      <c r="BQ492" s="420" t="str">
        <f t="shared" si="63"/>
        <v>III</v>
      </c>
      <c r="BR492" s="185">
        <v>270</v>
      </c>
      <c r="BS492" s="212" t="s">
        <v>3967</v>
      </c>
    </row>
    <row r="493" spans="1:71" x14ac:dyDescent="0.2">
      <c r="A493" s="696">
        <v>491</v>
      </c>
      <c r="B493" s="286" t="s">
        <v>4055</v>
      </c>
      <c r="C493" s="286" t="s">
        <v>4055</v>
      </c>
      <c r="D493" s="258" t="s">
        <v>5497</v>
      </c>
      <c r="E493" s="736">
        <v>1</v>
      </c>
      <c r="F493" s="736">
        <v>1</v>
      </c>
      <c r="G493" s="737">
        <v>8</v>
      </c>
      <c r="H493" s="305" t="s">
        <v>3247</v>
      </c>
      <c r="I493" s="207" t="s">
        <v>2342</v>
      </c>
      <c r="J493" s="279" t="s">
        <v>2175</v>
      </c>
      <c r="K493" s="179" t="s">
        <v>4058</v>
      </c>
      <c r="L493" s="427" t="s">
        <v>5490</v>
      </c>
      <c r="M493" s="684">
        <v>40</v>
      </c>
      <c r="N493" s="684" t="s">
        <v>15710</v>
      </c>
      <c r="O493" s="684">
        <v>13000</v>
      </c>
      <c r="P493" s="427" t="s">
        <v>15822</v>
      </c>
      <c r="Q493" s="179">
        <v>5</v>
      </c>
      <c r="R493" s="180"/>
      <c r="S493" s="179">
        <v>0</v>
      </c>
      <c r="T493" s="179">
        <v>0</v>
      </c>
      <c r="U493" s="179">
        <v>0</v>
      </c>
      <c r="V493" s="179">
        <v>0</v>
      </c>
      <c r="W493" s="742">
        <v>6</v>
      </c>
      <c r="X493" s="184"/>
      <c r="Y493" s="184"/>
      <c r="Z493" s="184"/>
      <c r="AA493" s="184"/>
      <c r="AB493" s="220"/>
      <c r="AC493" s="186" t="s">
        <v>4033</v>
      </c>
      <c r="AD493" s="179" t="s">
        <v>3739</v>
      </c>
      <c r="AE493" s="179" t="s">
        <v>4247</v>
      </c>
      <c r="AF493" s="177">
        <v>0</v>
      </c>
      <c r="AG493" s="177">
        <v>0</v>
      </c>
      <c r="AH493" s="177">
        <v>0</v>
      </c>
      <c r="AI493" s="177">
        <v>0</v>
      </c>
      <c r="AJ493" s="177">
        <v>0</v>
      </c>
      <c r="AK493" s="177">
        <v>0</v>
      </c>
      <c r="AL493" s="383">
        <v>8</v>
      </c>
      <c r="AM493" s="177">
        <v>0</v>
      </c>
      <c r="AN493" s="177">
        <v>0</v>
      </c>
      <c r="AO493" s="182">
        <v>0</v>
      </c>
      <c r="AP493" s="180"/>
      <c r="AQ493" s="180"/>
      <c r="AR493" s="180"/>
      <c r="AS493" s="180"/>
      <c r="AT493" s="180"/>
      <c r="AU493" s="180"/>
      <c r="AV493" s="180"/>
      <c r="AW493" s="180"/>
      <c r="AX493" s="180"/>
      <c r="AY493" s="180"/>
      <c r="AZ493" s="180"/>
      <c r="BA493" s="180"/>
      <c r="BB493" s="180"/>
      <c r="BC493" s="180"/>
      <c r="BD493" s="180"/>
      <c r="BE493" s="180"/>
      <c r="BF493" s="180"/>
      <c r="BG493" s="180"/>
      <c r="BH493" s="176">
        <f t="shared" si="64"/>
        <v>8</v>
      </c>
      <c r="BI493" s="176">
        <f t="shared" si="59"/>
        <v>12</v>
      </c>
      <c r="BJ493" s="182" t="str">
        <f t="shared" si="60"/>
        <v>8 - 64</v>
      </c>
      <c r="BK493" s="176">
        <f t="shared" si="61"/>
        <v>36</v>
      </c>
      <c r="BL493" s="176">
        <f t="shared" si="65"/>
        <v>8</v>
      </c>
      <c r="BM493" s="533"/>
      <c r="BN493" s="185">
        <v>875</v>
      </c>
      <c r="BO493" s="180">
        <v>10</v>
      </c>
      <c r="BP493" s="178">
        <f t="shared" si="62"/>
        <v>1235</v>
      </c>
      <c r="BQ493" s="420" t="str">
        <f t="shared" si="63"/>
        <v>VI</v>
      </c>
      <c r="BR493" s="185">
        <v>2000</v>
      </c>
      <c r="BS493" s="212" t="s">
        <v>3967</v>
      </c>
    </row>
    <row r="494" spans="1:71" x14ac:dyDescent="0.2">
      <c r="A494" s="697">
        <v>492</v>
      </c>
      <c r="B494" s="286" t="s">
        <v>4056</v>
      </c>
      <c r="C494" s="286" t="s">
        <v>4056</v>
      </c>
      <c r="D494" s="258" t="s">
        <v>5497</v>
      </c>
      <c r="E494" s="736">
        <v>1</v>
      </c>
      <c r="F494" s="736">
        <v>1</v>
      </c>
      <c r="G494" s="737">
        <v>6</v>
      </c>
      <c r="H494" s="305" t="s">
        <v>3248</v>
      </c>
      <c r="I494" s="207" t="s">
        <v>3485</v>
      </c>
      <c r="J494" s="279" t="s">
        <v>4288</v>
      </c>
      <c r="K494" s="179" t="s">
        <v>6754</v>
      </c>
      <c r="L494" s="427" t="s">
        <v>5490</v>
      </c>
      <c r="M494" s="684">
        <v>20</v>
      </c>
      <c r="N494" s="684" t="s">
        <v>15710</v>
      </c>
      <c r="O494" s="684">
        <v>2350</v>
      </c>
      <c r="P494" s="179" t="s">
        <v>15817</v>
      </c>
      <c r="Q494" s="179">
        <v>5</v>
      </c>
      <c r="R494" s="180"/>
      <c r="S494" s="179">
        <v>0</v>
      </c>
      <c r="T494" s="179">
        <v>0</v>
      </c>
      <c r="U494" s="179">
        <v>0</v>
      </c>
      <c r="V494" s="179">
        <v>0</v>
      </c>
      <c r="W494" s="742">
        <v>12</v>
      </c>
      <c r="X494" s="184"/>
      <c r="Y494" s="184"/>
      <c r="Z494" s="184"/>
      <c r="AA494" s="184"/>
      <c r="AB494" s="220"/>
      <c r="AC494" s="186" t="s">
        <v>3380</v>
      </c>
      <c r="AD494" s="179" t="s">
        <v>3739</v>
      </c>
      <c r="AE494" s="179" t="s">
        <v>4247</v>
      </c>
      <c r="AF494" s="177">
        <v>0</v>
      </c>
      <c r="AG494" s="177">
        <v>0</v>
      </c>
      <c r="AH494" s="177">
        <v>0</v>
      </c>
      <c r="AI494" s="177">
        <v>0</v>
      </c>
      <c r="AJ494" s="177">
        <v>0</v>
      </c>
      <c r="AK494" s="177">
        <v>0</v>
      </c>
      <c r="AL494" s="383">
        <v>6</v>
      </c>
      <c r="AM494" s="177">
        <v>0</v>
      </c>
      <c r="AN494" s="177">
        <v>0</v>
      </c>
      <c r="AO494" s="182">
        <v>0</v>
      </c>
      <c r="AP494" s="180"/>
      <c r="AQ494" s="180"/>
      <c r="AR494" s="180"/>
      <c r="AS494" s="180"/>
      <c r="AT494" s="180"/>
      <c r="AU494" s="180"/>
      <c r="AV494" s="180"/>
      <c r="AW494" s="180"/>
      <c r="AX494" s="180"/>
      <c r="AY494" s="180"/>
      <c r="AZ494" s="180"/>
      <c r="BA494" s="180"/>
      <c r="BB494" s="180"/>
      <c r="BC494" s="180"/>
      <c r="BD494" s="180"/>
      <c r="BE494" s="180"/>
      <c r="BF494" s="180"/>
      <c r="BG494" s="180"/>
      <c r="BH494" s="176">
        <f t="shared" si="64"/>
        <v>6</v>
      </c>
      <c r="BI494" s="176">
        <f t="shared" si="59"/>
        <v>13</v>
      </c>
      <c r="BJ494" s="182" t="str">
        <f t="shared" si="60"/>
        <v>6 - 48</v>
      </c>
      <c r="BK494" s="176">
        <f t="shared" si="61"/>
        <v>27</v>
      </c>
      <c r="BL494" s="176">
        <f t="shared" si="65"/>
        <v>6</v>
      </c>
      <c r="BM494" s="533"/>
      <c r="BN494" s="185">
        <v>350</v>
      </c>
      <c r="BO494" s="180">
        <v>6</v>
      </c>
      <c r="BP494" s="178">
        <f t="shared" si="62"/>
        <v>512</v>
      </c>
      <c r="BQ494" s="420" t="str">
        <f t="shared" si="63"/>
        <v>V</v>
      </c>
      <c r="BR494" s="185">
        <v>1400</v>
      </c>
      <c r="BS494" s="212" t="s">
        <v>3967</v>
      </c>
    </row>
    <row r="495" spans="1:71" x14ac:dyDescent="0.2">
      <c r="A495" s="696">
        <v>493</v>
      </c>
      <c r="B495" s="286" t="s">
        <v>1323</v>
      </c>
      <c r="C495" s="286" t="s">
        <v>5068</v>
      </c>
      <c r="D495" s="258" t="s">
        <v>5497</v>
      </c>
      <c r="E495" s="736">
        <v>297</v>
      </c>
      <c r="F495" s="736">
        <v>10</v>
      </c>
      <c r="G495" s="737">
        <v>40</v>
      </c>
      <c r="H495" s="305" t="s">
        <v>3879</v>
      </c>
      <c r="I495" s="208" t="s">
        <v>2342</v>
      </c>
      <c r="J495" s="280" t="s">
        <v>2176</v>
      </c>
      <c r="K495" s="179" t="s">
        <v>3768</v>
      </c>
      <c r="L495" s="427" t="s">
        <v>3491</v>
      </c>
      <c r="M495" s="684">
        <v>7</v>
      </c>
      <c r="N495" s="684" t="s">
        <v>15715</v>
      </c>
      <c r="O495" s="684">
        <v>225</v>
      </c>
      <c r="P495" s="179" t="s">
        <v>15890</v>
      </c>
      <c r="Q495" s="179">
        <v>5</v>
      </c>
      <c r="R495" s="180"/>
      <c r="S495" s="189">
        <v>5</v>
      </c>
      <c r="T495" s="189">
        <v>10</v>
      </c>
      <c r="U495" s="190">
        <v>2</v>
      </c>
      <c r="V495" s="190">
        <v>12</v>
      </c>
      <c r="W495" s="742">
        <v>6</v>
      </c>
      <c r="X495" s="184"/>
      <c r="Y495" s="184">
        <v>12</v>
      </c>
      <c r="Z495" s="184"/>
      <c r="AA495" s="184"/>
      <c r="AB495" s="220"/>
      <c r="AC495" s="186"/>
      <c r="AD495" s="179" t="s">
        <v>4989</v>
      </c>
      <c r="AE495" s="179" t="s">
        <v>4247</v>
      </c>
      <c r="AF495" s="177">
        <v>0</v>
      </c>
      <c r="AG495" s="177">
        <v>0</v>
      </c>
      <c r="AH495" s="177">
        <v>0</v>
      </c>
      <c r="AI495" s="177">
        <v>0</v>
      </c>
      <c r="AJ495" s="177">
        <v>0</v>
      </c>
      <c r="AK495" s="177">
        <v>0</v>
      </c>
      <c r="AL495" s="383">
        <v>2</v>
      </c>
      <c r="AM495" s="177">
        <v>0</v>
      </c>
      <c r="AN495" s="177">
        <v>0</v>
      </c>
      <c r="AO495" s="182">
        <v>1</v>
      </c>
      <c r="AP495" s="180"/>
      <c r="AQ495" s="180"/>
      <c r="AR495" s="180"/>
      <c r="AS495" s="180"/>
      <c r="AT495" s="180"/>
      <c r="AU495" s="180"/>
      <c r="AV495" s="180"/>
      <c r="AW495" s="180"/>
      <c r="AX495" s="180"/>
      <c r="AY495" s="180"/>
      <c r="AZ495" s="180"/>
      <c r="BA495" s="180"/>
      <c r="BB495" s="180"/>
      <c r="BC495" s="180"/>
      <c r="BD495" s="180"/>
      <c r="BE495" s="180"/>
      <c r="BF495" s="180"/>
      <c r="BG495" s="180"/>
      <c r="BH495" s="176">
        <f t="shared" si="64"/>
        <v>2</v>
      </c>
      <c r="BI495" s="176">
        <f t="shared" si="59"/>
        <v>16</v>
      </c>
      <c r="BJ495" s="182" t="str">
        <f t="shared" si="60"/>
        <v>3 - 17</v>
      </c>
      <c r="BK495" s="176">
        <f t="shared" si="61"/>
        <v>10</v>
      </c>
      <c r="BL495" s="176">
        <f t="shared" si="65"/>
        <v>2</v>
      </c>
      <c r="BM495" s="533"/>
      <c r="BN495" s="196">
        <v>35</v>
      </c>
      <c r="BO495" s="180">
        <v>3</v>
      </c>
      <c r="BP495" s="178">
        <f t="shared" si="62"/>
        <v>65</v>
      </c>
      <c r="BQ495" s="420" t="str">
        <f t="shared" si="63"/>
        <v>II</v>
      </c>
      <c r="BR495" s="185">
        <v>65</v>
      </c>
      <c r="BS495" s="212" t="s">
        <v>3967</v>
      </c>
    </row>
    <row r="496" spans="1:71" ht="25.5" x14ac:dyDescent="0.2">
      <c r="A496" s="696">
        <v>494</v>
      </c>
      <c r="B496" s="286" t="s">
        <v>1323</v>
      </c>
      <c r="C496" s="286" t="s">
        <v>5067</v>
      </c>
      <c r="D496" s="258" t="s">
        <v>5497</v>
      </c>
      <c r="E496" s="736">
        <v>33</v>
      </c>
      <c r="F496" s="736">
        <v>10</v>
      </c>
      <c r="G496" s="737">
        <v>40</v>
      </c>
      <c r="H496" s="305" t="s">
        <v>3879</v>
      </c>
      <c r="I496" s="208" t="s">
        <v>1764</v>
      </c>
      <c r="J496" s="280" t="s">
        <v>2177</v>
      </c>
      <c r="K496" s="179" t="s">
        <v>3768</v>
      </c>
      <c r="L496" s="427" t="s">
        <v>3491</v>
      </c>
      <c r="M496" s="684">
        <v>7</v>
      </c>
      <c r="N496" s="684" t="s">
        <v>15715</v>
      </c>
      <c r="O496" s="684">
        <v>225</v>
      </c>
      <c r="P496" s="179" t="s">
        <v>15890</v>
      </c>
      <c r="Q496" s="179">
        <v>4</v>
      </c>
      <c r="R496" s="180"/>
      <c r="S496" s="189">
        <v>5</v>
      </c>
      <c r="T496" s="189">
        <v>10</v>
      </c>
      <c r="U496" s="190">
        <v>2</v>
      </c>
      <c r="V496" s="190">
        <v>12</v>
      </c>
      <c r="W496" s="742">
        <v>6</v>
      </c>
      <c r="X496" s="184"/>
      <c r="Y496" s="184">
        <v>12</v>
      </c>
      <c r="Z496" s="184"/>
      <c r="AA496" s="184"/>
      <c r="AB496" s="220"/>
      <c r="AC496" s="183" t="s">
        <v>5652</v>
      </c>
      <c r="AD496" s="179" t="s">
        <v>1952</v>
      </c>
      <c r="AE496" s="179" t="s">
        <v>4247</v>
      </c>
      <c r="AF496" s="177">
        <v>0</v>
      </c>
      <c r="AG496" s="177">
        <v>0</v>
      </c>
      <c r="AH496" s="177">
        <v>0</v>
      </c>
      <c r="AI496" s="177">
        <v>0</v>
      </c>
      <c r="AJ496" s="177">
        <v>0</v>
      </c>
      <c r="AK496" s="177">
        <v>0</v>
      </c>
      <c r="AL496" s="383">
        <v>2</v>
      </c>
      <c r="AM496" s="177">
        <v>0</v>
      </c>
      <c r="AN496" s="177">
        <v>0</v>
      </c>
      <c r="AO496" s="182">
        <v>1</v>
      </c>
      <c r="AP496" s="180"/>
      <c r="AQ496" s="180"/>
      <c r="AR496" s="180"/>
      <c r="AS496" s="180"/>
      <c r="AT496" s="180"/>
      <c r="AU496" s="180"/>
      <c r="AV496" s="180"/>
      <c r="AW496" s="180"/>
      <c r="AX496" s="180"/>
      <c r="AY496" s="180"/>
      <c r="AZ496" s="180"/>
      <c r="BA496" s="180"/>
      <c r="BB496" s="180"/>
      <c r="BC496" s="180"/>
      <c r="BD496" s="180"/>
      <c r="BE496" s="180"/>
      <c r="BF496" s="180"/>
      <c r="BG496" s="180"/>
      <c r="BH496" s="176">
        <f t="shared" si="64"/>
        <v>2</v>
      </c>
      <c r="BI496" s="176">
        <f t="shared" si="59"/>
        <v>16</v>
      </c>
      <c r="BJ496" s="182" t="str">
        <f t="shared" si="60"/>
        <v>3 - 17</v>
      </c>
      <c r="BK496" s="176">
        <f t="shared" si="61"/>
        <v>10</v>
      </c>
      <c r="BL496" s="176">
        <f t="shared" si="65"/>
        <v>2</v>
      </c>
      <c r="BM496" s="533"/>
      <c r="BN496" s="196">
        <v>50</v>
      </c>
      <c r="BO496" s="180">
        <v>3</v>
      </c>
      <c r="BP496" s="178">
        <f t="shared" si="62"/>
        <v>80</v>
      </c>
      <c r="BQ496" s="420" t="str">
        <f t="shared" si="63"/>
        <v>II</v>
      </c>
      <c r="BR496" s="185">
        <v>65</v>
      </c>
      <c r="BS496" s="212" t="s">
        <v>3967</v>
      </c>
    </row>
    <row r="497" spans="1:79" ht="25.5" x14ac:dyDescent="0.2">
      <c r="A497" s="697">
        <v>495</v>
      </c>
      <c r="B497" s="286" t="s">
        <v>1323</v>
      </c>
      <c r="C497" s="286" t="s">
        <v>7338</v>
      </c>
      <c r="D497" s="258" t="s">
        <v>5497</v>
      </c>
      <c r="E497" s="736">
        <v>8</v>
      </c>
      <c r="F497" s="736">
        <v>10</v>
      </c>
      <c r="G497" s="737">
        <v>40</v>
      </c>
      <c r="H497" s="305" t="s">
        <v>3879</v>
      </c>
      <c r="I497" s="208" t="s">
        <v>1764</v>
      </c>
      <c r="J497" s="280" t="s">
        <v>2177</v>
      </c>
      <c r="K497" s="179" t="s">
        <v>3768</v>
      </c>
      <c r="L497" s="427" t="s">
        <v>3491</v>
      </c>
      <c r="M497" s="684">
        <v>7</v>
      </c>
      <c r="N497" s="684" t="s">
        <v>15715</v>
      </c>
      <c r="O497" s="684">
        <v>225</v>
      </c>
      <c r="P497" s="179" t="s">
        <v>15890</v>
      </c>
      <c r="Q497" s="179">
        <v>4</v>
      </c>
      <c r="R497" s="180"/>
      <c r="S497" s="189">
        <v>5</v>
      </c>
      <c r="T497" s="189">
        <v>10</v>
      </c>
      <c r="U497" s="190">
        <v>2</v>
      </c>
      <c r="V497" s="190">
        <v>12</v>
      </c>
      <c r="W497" s="742">
        <v>6</v>
      </c>
      <c r="X497" s="184"/>
      <c r="Y497" s="184">
        <v>12</v>
      </c>
      <c r="Z497" s="184"/>
      <c r="AA497" s="184"/>
      <c r="AB497" s="220"/>
      <c r="AC497" s="183" t="s">
        <v>5653</v>
      </c>
      <c r="AD497" s="179" t="s">
        <v>1952</v>
      </c>
      <c r="AE497" s="179" t="s">
        <v>4247</v>
      </c>
      <c r="AF497" s="177">
        <v>0</v>
      </c>
      <c r="AG497" s="177">
        <v>0</v>
      </c>
      <c r="AH497" s="177">
        <v>0</v>
      </c>
      <c r="AI497" s="177">
        <v>0</v>
      </c>
      <c r="AJ497" s="177">
        <v>0</v>
      </c>
      <c r="AK497" s="177">
        <v>0</v>
      </c>
      <c r="AL497" s="383">
        <v>2</v>
      </c>
      <c r="AM497" s="177">
        <v>0</v>
      </c>
      <c r="AN497" s="177">
        <v>0</v>
      </c>
      <c r="AO497" s="182">
        <v>1</v>
      </c>
      <c r="AP497" s="180">
        <v>2</v>
      </c>
      <c r="AQ497" s="180"/>
      <c r="AR497" s="180"/>
      <c r="AS497" s="180"/>
      <c r="AT497" s="180"/>
      <c r="AU497" s="180"/>
      <c r="AV497" s="180"/>
      <c r="AW497" s="180"/>
      <c r="AX497" s="180"/>
      <c r="AY497" s="180"/>
      <c r="AZ497" s="180">
        <v>7</v>
      </c>
      <c r="BA497" s="180"/>
      <c r="BB497" s="180"/>
      <c r="BC497" s="180"/>
      <c r="BD497" s="180"/>
      <c r="BE497" s="180"/>
      <c r="BF497" s="180"/>
      <c r="BG497" s="180"/>
      <c r="BH497" s="176" t="str">
        <f t="shared" si="64"/>
        <v>class level</v>
      </c>
      <c r="BI497" s="176">
        <f t="shared" si="59"/>
        <v>13</v>
      </c>
      <c r="BJ497" s="182" t="str">
        <f t="shared" si="60"/>
        <v>9 - 41</v>
      </c>
      <c r="BK497" s="176">
        <f t="shared" si="61"/>
        <v>25</v>
      </c>
      <c r="BL497" s="176">
        <f t="shared" si="65"/>
        <v>7</v>
      </c>
      <c r="BM497" s="533"/>
      <c r="BN497" s="196">
        <v>300</v>
      </c>
      <c r="BO497" s="180">
        <v>6</v>
      </c>
      <c r="BP497" s="178">
        <f t="shared" si="62"/>
        <v>450</v>
      </c>
      <c r="BQ497" s="420" t="str">
        <f t="shared" si="63"/>
        <v>V</v>
      </c>
      <c r="BR497" s="185">
        <v>65</v>
      </c>
      <c r="BS497" s="464" t="s">
        <v>9616</v>
      </c>
    </row>
    <row r="498" spans="1:79" ht="25.5" x14ac:dyDescent="0.2">
      <c r="A498" s="696">
        <v>496</v>
      </c>
      <c r="B498" s="286" t="s">
        <v>1323</v>
      </c>
      <c r="C498" s="286" t="s">
        <v>7339</v>
      </c>
      <c r="D498" s="258" t="s">
        <v>5497</v>
      </c>
      <c r="E498" s="736">
        <v>8</v>
      </c>
      <c r="F498" s="736">
        <v>10</v>
      </c>
      <c r="G498" s="737">
        <v>40</v>
      </c>
      <c r="H498" s="305" t="s">
        <v>3879</v>
      </c>
      <c r="I498" s="208" t="s">
        <v>1764</v>
      </c>
      <c r="J498" s="280" t="s">
        <v>2177</v>
      </c>
      <c r="K498" s="179" t="s">
        <v>3768</v>
      </c>
      <c r="L498" s="427" t="s">
        <v>3491</v>
      </c>
      <c r="M498" s="684">
        <v>7</v>
      </c>
      <c r="N498" s="684" t="s">
        <v>15715</v>
      </c>
      <c r="O498" s="684">
        <v>225</v>
      </c>
      <c r="P498" s="179" t="s">
        <v>15890</v>
      </c>
      <c r="Q498" s="179">
        <v>4</v>
      </c>
      <c r="R498" s="180"/>
      <c r="S498" s="189">
        <v>5</v>
      </c>
      <c r="T498" s="189">
        <v>10</v>
      </c>
      <c r="U498" s="190">
        <v>2</v>
      </c>
      <c r="V498" s="190">
        <v>12</v>
      </c>
      <c r="W498" s="742">
        <v>6</v>
      </c>
      <c r="X498" s="184"/>
      <c r="Y498" s="184">
        <v>12</v>
      </c>
      <c r="Z498" s="184"/>
      <c r="AA498" s="184"/>
      <c r="AB498" s="220"/>
      <c r="AC498" s="419" t="s">
        <v>5654</v>
      </c>
      <c r="AD498" s="179" t="s">
        <v>1952</v>
      </c>
      <c r="AE498" s="179" t="s">
        <v>4247</v>
      </c>
      <c r="AF498" s="177">
        <v>0</v>
      </c>
      <c r="AG498" s="177">
        <v>0</v>
      </c>
      <c r="AH498" s="177">
        <v>0</v>
      </c>
      <c r="AI498" s="177">
        <v>0</v>
      </c>
      <c r="AJ498" s="177">
        <v>0</v>
      </c>
      <c r="AK498" s="177">
        <v>0</v>
      </c>
      <c r="AL498" s="383">
        <v>2</v>
      </c>
      <c r="AM498" s="177">
        <v>0</v>
      </c>
      <c r="AN498" s="177">
        <v>0</v>
      </c>
      <c r="AO498" s="182">
        <v>1</v>
      </c>
      <c r="AP498" s="180">
        <v>2</v>
      </c>
      <c r="AQ498" s="180"/>
      <c r="AR498" s="180"/>
      <c r="AS498" s="180"/>
      <c r="AT498" s="180"/>
      <c r="AU498" s="180"/>
      <c r="AV498" s="180"/>
      <c r="AW498" s="180"/>
      <c r="AX498" s="180"/>
      <c r="AY498" s="180"/>
      <c r="AZ498" s="180">
        <v>7</v>
      </c>
      <c r="BA498" s="180"/>
      <c r="BB498" s="180"/>
      <c r="BC498" s="180"/>
      <c r="BD498" s="180"/>
      <c r="BE498" s="180"/>
      <c r="BF498" s="180"/>
      <c r="BG498" s="180">
        <v>2</v>
      </c>
      <c r="BH498" s="176" t="str">
        <f t="shared" si="64"/>
        <v>class level</v>
      </c>
      <c r="BI498" s="176">
        <f t="shared" ref="BI498:BI561" si="66">IF(manualHD="",IF(COUNTIF(AP498:BG498,"")=18,IFERROR(INDEX(thac0array,MATCH(IF(manualHD="",IF(SUM($AG498:$AL498)/(0.01+fixedhp)&lt;1/40,ROUND(fixedhp/4.5,0),IF(eightsider=1,IF((AND(fixedhp&gt;0,fixedhp&lt;4)),1.125,1),IF(eightsider&gt;1,eightsider+IF(twosider*1.5+threesider*2+foursider*2.5+fivesider*3+sixsider*3.5+sevensider*4+fixedhp&gt;3,1,0),IF(sevensider=1,0.875,0.5)))),manualHD),hitDiceThac0,0)),21),MIN(IFERROR(INDEX(thac0array,MATCH(IF(AZ498="",AP498,ROUND(AP498+AZ498/2,0)),hitDiceThac0,0)),21),IFERROR(INDEX(thac0array,MATCH(MAX(AQ498:AS498),fighterThac0,0)),21),IFERROR(INDEX(thac0array,MATCH(MAX(AW498:BA498),clericThac0,0)),21),IFERROR(INDEX(thac0array,MATCH(MAX(BB498:BC498),thiefThac0,0)),21),IFERROR(INDEX(thac0array,MATCH(MAX(BD498:BG498),magicUserThac0,0)),21))),IFERROR(INDEX(thac0array,MATCH(BM498,hitDiceThac0),0),BM498))</f>
        <v>13</v>
      </c>
      <c r="BJ498" s="182" t="str">
        <f t="shared" ref="BJ498:BJ561" si="67">IF(SUM(AF498:AN498)=0,AO498,IF(AZ498="",SUM(AF498:AO498)&amp;" - "&amp;IF(OR(COUNTIF(AP498:BG498,"")=18,AP498&gt;0),ROUND(AF498*2+AG498*3+AH498*4+AI498*5+AJ498*6+AK498*7+AL498*8+AM498*10+AN498*12+AO498,0),ROUND((AF498*2+AG498*3+AH498*4+AI498*5+AJ498*6+AK498*7+AL498*8+AM498*10+AN498*12+AO498)/COUNTA(AQ498:BG498),0)),IF(BM498="",(AZ498-1)*1+SUM(AF498:AO498)&amp;" - "&amp;(AZ498-1)*4+ROUND(AF498*2+AG498*3+AH498*4+AI498*5+AJ498*6+AK498*7+AL498*8+AM498*10+AN498*12+AO498,0),SUM(AF498:AO498)&amp;" - "&amp;ROUND(AF498*2+AG498*3+AH498*4+AI498*5+AJ498*6+AK498*7+AL498*8+AM498*10+AN498*12+AO498,0))))</f>
        <v>9 - 41</v>
      </c>
      <c r="BK498" s="176">
        <f t="shared" ref="BK498:BK561" si="68">IF(SUM(AF498:AN498)=0,AO498,IF(AZ498="",ROUND(AVERAGE(SUM(AF498:AO498),IF(OR(COUNTIF(AP498:BG498,"")=18,AP498&gt;0),ROUND(AF498*2+AG498*3+AH498*4+AI498*5+AJ498*6+AK498*7+AL498*8+AM498*10+AN498*12+AO498,0),ROUND((AF498*2+AG498*3+AH498*4+AI498*5+AJ498*6+AK498*7+AL498*8+AM498*10+AN498*12+AO498)/COUNTA(AQ498:BG498),0))),0),IF(BM498="",ROUND(AVERAGE((AZ498-1)*1+SUM(AF498:AO498),(AZ498-1)*4+ROUND(AF498*2+AG498*3+AH498*4+AI498*5+AJ498*6+AK498*7+AL498*8+AM498*10+AN498*12+AO498,0)),0),ROUND(AVERAGE(SUM(AF498:AO498),ROUND(AF498*2+AG498*3+AH498*4+AI498*5+AJ498*6+AK498*7+AL498*8+AM498*10+AN498*12+AO498,0)),0))))</f>
        <v>25</v>
      </c>
      <c r="BL498" s="176">
        <f t="shared" si="65"/>
        <v>7</v>
      </c>
      <c r="BM498" s="533"/>
      <c r="BN498" s="196">
        <v>300</v>
      </c>
      <c r="BO498" s="180">
        <v>6</v>
      </c>
      <c r="BP498" s="178">
        <f t="shared" ref="BP498:BP561" si="69">BN498+BK498*BO498</f>
        <v>450</v>
      </c>
      <c r="BQ498" s="420" t="str">
        <f t="shared" ref="BQ498:BQ561" si="70">IFERROR(INDEX(xpLevel,MATCH($BN498,xpThresholds,1)), "XI")</f>
        <v>V</v>
      </c>
      <c r="BR498" s="185">
        <v>65</v>
      </c>
      <c r="BS498" s="464" t="s">
        <v>9616</v>
      </c>
    </row>
    <row r="499" spans="1:79" x14ac:dyDescent="0.2">
      <c r="A499" s="697">
        <v>497</v>
      </c>
      <c r="B499" s="286" t="s">
        <v>1323</v>
      </c>
      <c r="C499" s="286" t="s">
        <v>4013</v>
      </c>
      <c r="D499" s="258" t="s">
        <v>3865</v>
      </c>
      <c r="E499" s="736">
        <v>9</v>
      </c>
      <c r="F499" s="736">
        <v>1</v>
      </c>
      <c r="G499" s="737">
        <v>4</v>
      </c>
      <c r="H499" s="305" t="s">
        <v>794</v>
      </c>
      <c r="I499" s="208" t="s">
        <v>2342</v>
      </c>
      <c r="J499" s="280" t="s">
        <v>4726</v>
      </c>
      <c r="K499" s="191" t="s">
        <v>5227</v>
      </c>
      <c r="L499" s="427" t="s">
        <v>5490</v>
      </c>
      <c r="M499" s="686">
        <v>8</v>
      </c>
      <c r="N499" s="685" t="s">
        <v>15715</v>
      </c>
      <c r="O499" s="686">
        <v>700</v>
      </c>
      <c r="P499" s="427" t="s">
        <v>15891</v>
      </c>
      <c r="Q499" s="179">
        <v>6</v>
      </c>
      <c r="R499" s="180"/>
      <c r="S499" s="191">
        <v>8</v>
      </c>
      <c r="T499" s="179">
        <v>10</v>
      </c>
      <c r="U499" s="189">
        <v>3</v>
      </c>
      <c r="V499" s="189">
        <v>12</v>
      </c>
      <c r="W499" s="742">
        <v>6</v>
      </c>
      <c r="X499" s="194"/>
      <c r="Y499" s="194"/>
      <c r="Z499" s="194"/>
      <c r="AA499" s="194"/>
      <c r="AB499" s="220"/>
      <c r="AC499" s="419" t="s">
        <v>10279</v>
      </c>
      <c r="AD499" s="191" t="s">
        <v>5991</v>
      </c>
      <c r="AE499" s="191" t="s">
        <v>4250</v>
      </c>
      <c r="AF499" s="177">
        <v>0</v>
      </c>
      <c r="AG499" s="177">
        <v>0</v>
      </c>
      <c r="AH499" s="177">
        <v>0</v>
      </c>
      <c r="AI499" s="177">
        <v>0</v>
      </c>
      <c r="AJ499" s="177">
        <v>0</v>
      </c>
      <c r="AK499" s="177">
        <v>0</v>
      </c>
      <c r="AL499" s="383">
        <v>5</v>
      </c>
      <c r="AM499" s="177">
        <v>0</v>
      </c>
      <c r="AN499" s="177">
        <v>0</v>
      </c>
      <c r="AO499" s="182">
        <v>0</v>
      </c>
      <c r="AP499" s="180"/>
      <c r="AQ499" s="180"/>
      <c r="AR499" s="180"/>
      <c r="AS499" s="180"/>
      <c r="AT499" s="180"/>
      <c r="AU499" s="180"/>
      <c r="AV499" s="180"/>
      <c r="AW499" s="180"/>
      <c r="AX499" s="180"/>
      <c r="AY499" s="180"/>
      <c r="AZ499" s="180"/>
      <c r="BA499" s="180"/>
      <c r="BB499" s="180"/>
      <c r="BC499" s="180"/>
      <c r="BD499" s="180"/>
      <c r="BE499" s="180"/>
      <c r="BF499" s="180"/>
      <c r="BG499" s="180"/>
      <c r="BH499" s="176">
        <f t="shared" si="64"/>
        <v>5</v>
      </c>
      <c r="BI499" s="176">
        <f t="shared" si="66"/>
        <v>15</v>
      </c>
      <c r="BJ499" s="182" t="str">
        <f t="shared" si="67"/>
        <v>5 - 40</v>
      </c>
      <c r="BK499" s="176">
        <f t="shared" si="68"/>
        <v>23</v>
      </c>
      <c r="BL499" s="176">
        <f t="shared" si="65"/>
        <v>5</v>
      </c>
      <c r="BM499" s="533"/>
      <c r="BN499" s="185">
        <v>130</v>
      </c>
      <c r="BO499" s="180">
        <v>5</v>
      </c>
      <c r="BP499" s="178">
        <f t="shared" si="69"/>
        <v>245</v>
      </c>
      <c r="BQ499" s="420" t="str">
        <f t="shared" si="70"/>
        <v>III</v>
      </c>
      <c r="BR499" s="185"/>
      <c r="BS499" s="213" t="s">
        <v>5882</v>
      </c>
    </row>
    <row r="500" spans="1:79" x14ac:dyDescent="0.2">
      <c r="A500" s="696">
        <v>498</v>
      </c>
      <c r="B500" s="286" t="s">
        <v>1323</v>
      </c>
      <c r="C500" s="286" t="s">
        <v>2607</v>
      </c>
      <c r="D500" s="258" t="s">
        <v>3865</v>
      </c>
      <c r="E500" s="736">
        <v>2</v>
      </c>
      <c r="F500" s="736">
        <v>1</v>
      </c>
      <c r="G500" s="737">
        <v>1</v>
      </c>
      <c r="H500" s="305" t="s">
        <v>793</v>
      </c>
      <c r="I500" s="208" t="s">
        <v>635</v>
      </c>
      <c r="J500" s="280" t="s">
        <v>5553</v>
      </c>
      <c r="K500" s="191" t="s">
        <v>5227</v>
      </c>
      <c r="L500" s="427" t="s">
        <v>5490</v>
      </c>
      <c r="M500" s="686">
        <v>8</v>
      </c>
      <c r="N500" s="685" t="s">
        <v>15715</v>
      </c>
      <c r="O500" s="686">
        <v>336</v>
      </c>
      <c r="P500" s="427" t="s">
        <v>15892</v>
      </c>
      <c r="Q500" s="179">
        <v>3</v>
      </c>
      <c r="R500" s="180"/>
      <c r="S500" s="191">
        <v>8</v>
      </c>
      <c r="T500" s="179">
        <v>10</v>
      </c>
      <c r="U500" s="189">
        <v>3</v>
      </c>
      <c r="V500" s="189">
        <v>12</v>
      </c>
      <c r="W500" s="742">
        <v>15</v>
      </c>
      <c r="X500" s="194"/>
      <c r="Y500" s="184">
        <v>12</v>
      </c>
      <c r="Z500" s="194"/>
      <c r="AA500" s="194"/>
      <c r="AB500" s="220"/>
      <c r="AC500" s="183" t="s">
        <v>9431</v>
      </c>
      <c r="AD500" s="179" t="s">
        <v>1952</v>
      </c>
      <c r="AE500" s="191" t="s">
        <v>4250</v>
      </c>
      <c r="AF500" s="177">
        <v>0</v>
      </c>
      <c r="AG500" s="177">
        <v>0</v>
      </c>
      <c r="AH500" s="177">
        <v>0</v>
      </c>
      <c r="AI500" s="177">
        <v>0</v>
      </c>
      <c r="AJ500" s="177">
        <v>0</v>
      </c>
      <c r="AK500" s="177">
        <v>0</v>
      </c>
      <c r="AL500" s="385">
        <v>8</v>
      </c>
      <c r="AM500" s="177">
        <v>0</v>
      </c>
      <c r="AN500" s="177">
        <v>0</v>
      </c>
      <c r="AO500" s="182">
        <v>0</v>
      </c>
      <c r="AP500" s="180"/>
      <c r="AQ500" s="180"/>
      <c r="AR500" s="180"/>
      <c r="AS500" s="180"/>
      <c r="AT500" s="180"/>
      <c r="AU500" s="180"/>
      <c r="AV500" s="180"/>
      <c r="AW500" s="180"/>
      <c r="AX500" s="180"/>
      <c r="AY500" s="180"/>
      <c r="AZ500" s="180"/>
      <c r="BA500" s="180"/>
      <c r="BB500" s="180"/>
      <c r="BC500" s="180"/>
      <c r="BD500" s="180"/>
      <c r="BE500" s="180"/>
      <c r="BF500" s="180"/>
      <c r="BG500" s="180"/>
      <c r="BH500" s="176">
        <f t="shared" si="64"/>
        <v>8</v>
      </c>
      <c r="BI500" s="176">
        <f t="shared" si="66"/>
        <v>12</v>
      </c>
      <c r="BJ500" s="182" t="str">
        <f t="shared" si="67"/>
        <v>8 - 64</v>
      </c>
      <c r="BK500" s="176">
        <f t="shared" si="68"/>
        <v>36</v>
      </c>
      <c r="BL500" s="176">
        <f t="shared" si="65"/>
        <v>8</v>
      </c>
      <c r="BM500" s="533"/>
      <c r="BN500" s="185">
        <v>550</v>
      </c>
      <c r="BO500" s="180">
        <v>10</v>
      </c>
      <c r="BP500" s="178">
        <f t="shared" si="69"/>
        <v>910</v>
      </c>
      <c r="BQ500" s="420" t="str">
        <f t="shared" si="70"/>
        <v>VI</v>
      </c>
      <c r="BR500" s="185"/>
      <c r="BS500" s="213" t="s">
        <v>5882</v>
      </c>
    </row>
    <row r="501" spans="1:79" ht="38.25" x14ac:dyDescent="0.2">
      <c r="A501" s="696">
        <v>499</v>
      </c>
      <c r="B501" s="286" t="s">
        <v>1759</v>
      </c>
      <c r="C501" s="286" t="s">
        <v>1759</v>
      </c>
      <c r="D501" s="258" t="s">
        <v>5497</v>
      </c>
      <c r="E501" s="736">
        <v>2855</v>
      </c>
      <c r="F501" s="736">
        <v>20</v>
      </c>
      <c r="G501" s="737">
        <v>200</v>
      </c>
      <c r="H501" s="305" t="s">
        <v>3878</v>
      </c>
      <c r="I501" s="207" t="s">
        <v>635</v>
      </c>
      <c r="J501" s="279" t="s">
        <v>1765</v>
      </c>
      <c r="K501" s="179" t="s">
        <v>3491</v>
      </c>
      <c r="L501" s="427" t="s">
        <v>3491</v>
      </c>
      <c r="M501" s="684">
        <v>5.5</v>
      </c>
      <c r="N501" s="684" t="s">
        <v>15715</v>
      </c>
      <c r="O501" s="684">
        <v>175</v>
      </c>
      <c r="P501" s="427" t="s">
        <v>15822</v>
      </c>
      <c r="Q501" s="179">
        <v>6</v>
      </c>
      <c r="R501" s="180"/>
      <c r="S501" s="190">
        <v>11</v>
      </c>
      <c r="T501" s="190">
        <v>12</v>
      </c>
      <c r="U501" s="190">
        <v>4</v>
      </c>
      <c r="V501" s="190">
        <v>16</v>
      </c>
      <c r="W501" s="742">
        <v>0</v>
      </c>
      <c r="X501" s="184"/>
      <c r="Y501" s="184">
        <v>12</v>
      </c>
      <c r="Z501" s="184"/>
      <c r="AA501" s="184"/>
      <c r="AB501" s="220"/>
      <c r="AC501" s="186" t="s">
        <v>5101</v>
      </c>
      <c r="AD501" s="179" t="s">
        <v>1949</v>
      </c>
      <c r="AE501" s="179" t="s">
        <v>4247</v>
      </c>
      <c r="AF501" s="177">
        <v>0</v>
      </c>
      <c r="AG501" s="177">
        <v>0</v>
      </c>
      <c r="AH501" s="177">
        <v>0</v>
      </c>
      <c r="AI501" s="177">
        <v>0</v>
      </c>
      <c r="AJ501" s="177">
        <v>0</v>
      </c>
      <c r="AK501" s="177">
        <v>0</v>
      </c>
      <c r="AL501" s="383">
        <v>2</v>
      </c>
      <c r="AM501" s="177">
        <v>0</v>
      </c>
      <c r="AN501" s="177">
        <v>0</v>
      </c>
      <c r="AO501" s="182">
        <v>0</v>
      </c>
      <c r="AP501" s="180"/>
      <c r="AQ501" s="180"/>
      <c r="AR501" s="180"/>
      <c r="AS501" s="180"/>
      <c r="AT501" s="180"/>
      <c r="AU501" s="180"/>
      <c r="AV501" s="180"/>
      <c r="AW501" s="180"/>
      <c r="AX501" s="180"/>
      <c r="AY501" s="180"/>
      <c r="AZ501" s="180"/>
      <c r="BA501" s="180"/>
      <c r="BB501" s="180"/>
      <c r="BC501" s="180"/>
      <c r="BD501" s="180"/>
      <c r="BE501" s="180"/>
      <c r="BF501" s="180"/>
      <c r="BG501" s="180"/>
      <c r="BH501" s="176">
        <f t="shared" si="64"/>
        <v>2</v>
      </c>
      <c r="BI501" s="176">
        <f t="shared" si="66"/>
        <v>16</v>
      </c>
      <c r="BJ501" s="182" t="str">
        <f t="shared" si="67"/>
        <v>2 - 16</v>
      </c>
      <c r="BK501" s="176">
        <f t="shared" si="68"/>
        <v>9</v>
      </c>
      <c r="BL501" s="176">
        <f t="shared" si="65"/>
        <v>2</v>
      </c>
      <c r="BM501" s="533"/>
      <c r="BN501" s="185">
        <v>20</v>
      </c>
      <c r="BO501" s="180">
        <v>2</v>
      </c>
      <c r="BP501" s="178">
        <f t="shared" si="69"/>
        <v>38</v>
      </c>
      <c r="BQ501" s="420" t="str">
        <f t="shared" si="70"/>
        <v>I</v>
      </c>
      <c r="BR501" s="185"/>
      <c r="BS501" s="212" t="s">
        <v>3967</v>
      </c>
    </row>
    <row r="502" spans="1:79" x14ac:dyDescent="0.2">
      <c r="A502" s="697">
        <v>500</v>
      </c>
      <c r="B502" s="286" t="s">
        <v>1759</v>
      </c>
      <c r="C502" s="286" t="s">
        <v>1763</v>
      </c>
      <c r="D502" s="258" t="s">
        <v>5497</v>
      </c>
      <c r="E502" s="736">
        <v>231</v>
      </c>
      <c r="F502" s="736">
        <v>20</v>
      </c>
      <c r="G502" s="737">
        <v>200</v>
      </c>
      <c r="H502" s="305" t="s">
        <v>3878</v>
      </c>
      <c r="I502" s="207" t="s">
        <v>635</v>
      </c>
      <c r="J502" s="279" t="s">
        <v>1765</v>
      </c>
      <c r="K502" s="179" t="s">
        <v>3491</v>
      </c>
      <c r="L502" s="427" t="s">
        <v>3491</v>
      </c>
      <c r="M502" s="684">
        <v>5.5</v>
      </c>
      <c r="N502" s="684" t="s">
        <v>15715</v>
      </c>
      <c r="O502" s="684">
        <v>175</v>
      </c>
      <c r="P502" s="427" t="s">
        <v>15822</v>
      </c>
      <c r="Q502" s="179">
        <v>6</v>
      </c>
      <c r="R502" s="180"/>
      <c r="S502" s="190">
        <v>11</v>
      </c>
      <c r="T502" s="190">
        <v>12</v>
      </c>
      <c r="U502" s="190">
        <v>4</v>
      </c>
      <c r="V502" s="190">
        <v>16</v>
      </c>
      <c r="W502" s="742">
        <v>0</v>
      </c>
      <c r="X502" s="184"/>
      <c r="Y502" s="184">
        <v>12</v>
      </c>
      <c r="Z502" s="184"/>
      <c r="AA502" s="184"/>
      <c r="AB502" s="220"/>
      <c r="AC502" s="419" t="s">
        <v>2114</v>
      </c>
      <c r="AD502" s="179" t="s">
        <v>1949</v>
      </c>
      <c r="AE502" s="179" t="s">
        <v>4247</v>
      </c>
      <c r="AF502" s="177">
        <v>0</v>
      </c>
      <c r="AG502" s="177">
        <v>0</v>
      </c>
      <c r="AH502" s="177">
        <v>0</v>
      </c>
      <c r="AI502" s="177">
        <v>0</v>
      </c>
      <c r="AJ502" s="177">
        <v>0</v>
      </c>
      <c r="AK502" s="177">
        <v>0</v>
      </c>
      <c r="AL502" s="385">
        <v>0</v>
      </c>
      <c r="AM502" s="177">
        <v>0</v>
      </c>
      <c r="AN502" s="177">
        <v>0</v>
      </c>
      <c r="AO502" s="195">
        <v>14</v>
      </c>
      <c r="AP502" s="187">
        <v>2</v>
      </c>
      <c r="AQ502" s="187">
        <v>3</v>
      </c>
      <c r="AR502" s="187"/>
      <c r="AS502" s="187"/>
      <c r="AT502" s="187"/>
      <c r="AU502" s="187"/>
      <c r="AV502" s="187"/>
      <c r="AW502" s="187"/>
      <c r="AX502" s="187"/>
      <c r="AY502" s="187"/>
      <c r="AZ502" s="187"/>
      <c r="BA502" s="187"/>
      <c r="BB502" s="187"/>
      <c r="BC502" s="187"/>
      <c r="BD502" s="187"/>
      <c r="BE502" s="187"/>
      <c r="BF502" s="187"/>
      <c r="BG502" s="187"/>
      <c r="BH502" s="176" t="str">
        <f t="shared" si="64"/>
        <v>class level</v>
      </c>
      <c r="BI502" s="176">
        <f t="shared" si="66"/>
        <v>16</v>
      </c>
      <c r="BJ502" s="182">
        <f t="shared" si="67"/>
        <v>14</v>
      </c>
      <c r="BK502" s="176">
        <f t="shared" si="68"/>
        <v>14</v>
      </c>
      <c r="BL502" s="176">
        <f t="shared" si="65"/>
        <v>3</v>
      </c>
      <c r="BM502" s="533"/>
      <c r="BN502" s="187">
        <v>85</v>
      </c>
      <c r="BO502" s="187">
        <v>4</v>
      </c>
      <c r="BP502" s="178">
        <f t="shared" si="69"/>
        <v>141</v>
      </c>
      <c r="BQ502" s="420" t="str">
        <f t="shared" si="70"/>
        <v>III</v>
      </c>
      <c r="BR502" s="185"/>
      <c r="BS502" s="464" t="s">
        <v>9556</v>
      </c>
    </row>
    <row r="503" spans="1:79" x14ac:dyDescent="0.2">
      <c r="A503" s="696">
        <v>501</v>
      </c>
      <c r="B503" s="286" t="s">
        <v>1759</v>
      </c>
      <c r="C503" s="286" t="s">
        <v>1760</v>
      </c>
      <c r="D503" s="258" t="s">
        <v>5497</v>
      </c>
      <c r="E503" s="736">
        <v>72</v>
      </c>
      <c r="F503" s="736">
        <v>20</v>
      </c>
      <c r="G503" s="737">
        <v>200</v>
      </c>
      <c r="H503" s="305" t="s">
        <v>3878</v>
      </c>
      <c r="I503" s="207" t="s">
        <v>635</v>
      </c>
      <c r="J503" s="279" t="s">
        <v>1765</v>
      </c>
      <c r="K503" s="179" t="s">
        <v>3491</v>
      </c>
      <c r="L503" s="427" t="s">
        <v>3491</v>
      </c>
      <c r="M503" s="684">
        <v>5.5</v>
      </c>
      <c r="N503" s="684" t="s">
        <v>15715</v>
      </c>
      <c r="O503" s="684">
        <v>175</v>
      </c>
      <c r="P503" s="427" t="s">
        <v>15822</v>
      </c>
      <c r="Q503" s="179">
        <v>6</v>
      </c>
      <c r="R503" s="180"/>
      <c r="S503" s="190">
        <v>11</v>
      </c>
      <c r="T503" s="190">
        <v>12</v>
      </c>
      <c r="U503" s="190">
        <v>4</v>
      </c>
      <c r="V503" s="190">
        <v>16</v>
      </c>
      <c r="W503" s="742">
        <v>0</v>
      </c>
      <c r="X503" s="184"/>
      <c r="Y503" s="184">
        <v>12</v>
      </c>
      <c r="Z503" s="184"/>
      <c r="AA503" s="184"/>
      <c r="AB503" s="220"/>
      <c r="AC503" s="419" t="s">
        <v>2114</v>
      </c>
      <c r="AD503" s="179" t="s">
        <v>1949</v>
      </c>
      <c r="AE503" s="179" t="s">
        <v>4247</v>
      </c>
      <c r="AF503" s="177">
        <v>0</v>
      </c>
      <c r="AG503" s="177">
        <v>1</v>
      </c>
      <c r="AH503" s="177">
        <v>0</v>
      </c>
      <c r="AI503" s="177">
        <v>0</v>
      </c>
      <c r="AJ503" s="177">
        <v>0</v>
      </c>
      <c r="AK503" s="177">
        <v>0</v>
      </c>
      <c r="AL503" s="385">
        <v>0</v>
      </c>
      <c r="AM503" s="177">
        <v>0</v>
      </c>
      <c r="AN503" s="177">
        <v>0</v>
      </c>
      <c r="AO503" s="195">
        <v>11</v>
      </c>
      <c r="AP503" s="187">
        <v>2</v>
      </c>
      <c r="AQ503" s="187">
        <v>3</v>
      </c>
      <c r="AR503" s="187"/>
      <c r="AS503" s="187"/>
      <c r="AT503" s="187"/>
      <c r="AU503" s="187"/>
      <c r="AV503" s="187"/>
      <c r="AW503" s="187"/>
      <c r="AX503" s="187"/>
      <c r="AY503" s="187"/>
      <c r="AZ503" s="187"/>
      <c r="BA503" s="187"/>
      <c r="BB503" s="187"/>
      <c r="BC503" s="187"/>
      <c r="BD503" s="187"/>
      <c r="BE503" s="187"/>
      <c r="BF503" s="187"/>
      <c r="BG503" s="187"/>
      <c r="BH503" s="176" t="str">
        <f t="shared" si="64"/>
        <v>class level</v>
      </c>
      <c r="BI503" s="176">
        <f t="shared" si="66"/>
        <v>16</v>
      </c>
      <c r="BJ503" s="182" t="str">
        <f t="shared" si="67"/>
        <v>12 - 14</v>
      </c>
      <c r="BK503" s="176">
        <f t="shared" si="68"/>
        <v>13</v>
      </c>
      <c r="BL503" s="176">
        <f t="shared" si="65"/>
        <v>3</v>
      </c>
      <c r="BM503" s="533"/>
      <c r="BN503" s="187">
        <v>85</v>
      </c>
      <c r="BO503" s="187">
        <v>4</v>
      </c>
      <c r="BP503" s="178">
        <f t="shared" si="69"/>
        <v>137</v>
      </c>
      <c r="BQ503" s="420" t="str">
        <f t="shared" si="70"/>
        <v>III</v>
      </c>
      <c r="BR503" s="185"/>
      <c r="BS503" s="464" t="s">
        <v>9556</v>
      </c>
    </row>
    <row r="504" spans="1:79" x14ac:dyDescent="0.2">
      <c r="A504" s="697">
        <v>502</v>
      </c>
      <c r="B504" s="286" t="s">
        <v>1759</v>
      </c>
      <c r="C504" s="286" t="s">
        <v>1761</v>
      </c>
      <c r="D504" s="258" t="s">
        <v>5497</v>
      </c>
      <c r="E504" s="736">
        <v>58</v>
      </c>
      <c r="F504" s="736">
        <v>20</v>
      </c>
      <c r="G504" s="737">
        <v>200</v>
      </c>
      <c r="H504" s="305" t="s">
        <v>3878</v>
      </c>
      <c r="I504" s="207" t="s">
        <v>635</v>
      </c>
      <c r="J504" s="279" t="s">
        <v>1765</v>
      </c>
      <c r="K504" s="179" t="s">
        <v>3491</v>
      </c>
      <c r="L504" s="427" t="s">
        <v>3491</v>
      </c>
      <c r="M504" s="684">
        <v>5.5</v>
      </c>
      <c r="N504" s="684" t="s">
        <v>15715</v>
      </c>
      <c r="O504" s="684">
        <v>175</v>
      </c>
      <c r="P504" s="427" t="s">
        <v>15822</v>
      </c>
      <c r="Q504" s="179">
        <v>6</v>
      </c>
      <c r="R504" s="180"/>
      <c r="S504" s="190">
        <v>11</v>
      </c>
      <c r="T504" s="190">
        <v>12</v>
      </c>
      <c r="U504" s="190">
        <v>4</v>
      </c>
      <c r="V504" s="190">
        <v>16</v>
      </c>
      <c r="W504" s="742">
        <v>0</v>
      </c>
      <c r="X504" s="184"/>
      <c r="Y504" s="184">
        <v>12</v>
      </c>
      <c r="Z504" s="184"/>
      <c r="AA504" s="184"/>
      <c r="AB504" s="220"/>
      <c r="AC504" s="419" t="s">
        <v>2115</v>
      </c>
      <c r="AD504" s="179" t="s">
        <v>1949</v>
      </c>
      <c r="AE504" s="179" t="s">
        <v>4247</v>
      </c>
      <c r="AF504" s="177">
        <v>0</v>
      </c>
      <c r="AG504" s="177">
        <v>0</v>
      </c>
      <c r="AH504" s="177">
        <v>0</v>
      </c>
      <c r="AI504" s="177">
        <v>0</v>
      </c>
      <c r="AJ504" s="177">
        <v>0</v>
      </c>
      <c r="AK504" s="177">
        <v>0</v>
      </c>
      <c r="AL504" s="385">
        <v>0</v>
      </c>
      <c r="AM504" s="177">
        <v>0</v>
      </c>
      <c r="AN504" s="177">
        <v>0</v>
      </c>
      <c r="AO504" s="195">
        <v>18</v>
      </c>
      <c r="AP504" s="187">
        <v>2</v>
      </c>
      <c r="AQ504" s="187">
        <v>4</v>
      </c>
      <c r="AR504" s="187"/>
      <c r="AS504" s="187"/>
      <c r="AT504" s="187"/>
      <c r="AU504" s="187"/>
      <c r="AV504" s="187"/>
      <c r="AW504" s="187"/>
      <c r="AX504" s="187"/>
      <c r="AY504" s="187"/>
      <c r="AZ504" s="187"/>
      <c r="BA504" s="187"/>
      <c r="BB504" s="187"/>
      <c r="BC504" s="187"/>
      <c r="BD504" s="187"/>
      <c r="BE504" s="187"/>
      <c r="BF504" s="187"/>
      <c r="BG504" s="187"/>
      <c r="BH504" s="176" t="str">
        <f t="shared" si="64"/>
        <v>class level</v>
      </c>
      <c r="BI504" s="176">
        <f t="shared" si="66"/>
        <v>16</v>
      </c>
      <c r="BJ504" s="182">
        <f t="shared" si="67"/>
        <v>18</v>
      </c>
      <c r="BK504" s="176">
        <f t="shared" si="68"/>
        <v>18</v>
      </c>
      <c r="BL504" s="176">
        <f t="shared" si="65"/>
        <v>4</v>
      </c>
      <c r="BM504" s="533"/>
      <c r="BN504" s="187">
        <v>130</v>
      </c>
      <c r="BO504" s="187">
        <v>5</v>
      </c>
      <c r="BP504" s="178">
        <f t="shared" si="69"/>
        <v>220</v>
      </c>
      <c r="BQ504" s="420" t="str">
        <f t="shared" si="70"/>
        <v>III</v>
      </c>
      <c r="BR504" s="185"/>
      <c r="BS504" s="464" t="s">
        <v>9556</v>
      </c>
    </row>
    <row r="505" spans="1:79" x14ac:dyDescent="0.2">
      <c r="A505" s="696">
        <v>503</v>
      </c>
      <c r="B505" s="286" t="s">
        <v>1759</v>
      </c>
      <c r="C505" s="286" t="s">
        <v>1762</v>
      </c>
      <c r="D505" s="258" t="s">
        <v>5497</v>
      </c>
      <c r="E505" s="736">
        <v>6</v>
      </c>
      <c r="F505" s="736">
        <v>20</v>
      </c>
      <c r="G505" s="737">
        <v>200</v>
      </c>
      <c r="H505" s="305" t="s">
        <v>3878</v>
      </c>
      <c r="I505" s="207" t="s">
        <v>635</v>
      </c>
      <c r="J505" s="279" t="s">
        <v>1765</v>
      </c>
      <c r="K505" s="179" t="s">
        <v>3491</v>
      </c>
      <c r="L505" s="427" t="s">
        <v>3491</v>
      </c>
      <c r="M505" s="684">
        <v>5.5</v>
      </c>
      <c r="N505" s="684" t="s">
        <v>15715</v>
      </c>
      <c r="O505" s="684">
        <v>175</v>
      </c>
      <c r="P505" s="427" t="s">
        <v>15822</v>
      </c>
      <c r="Q505" s="179">
        <v>6</v>
      </c>
      <c r="R505" s="180"/>
      <c r="S505" s="190">
        <v>11</v>
      </c>
      <c r="T505" s="190">
        <v>12</v>
      </c>
      <c r="U505" s="190">
        <v>4</v>
      </c>
      <c r="V505" s="190">
        <v>16</v>
      </c>
      <c r="W505" s="742">
        <v>0</v>
      </c>
      <c r="X505" s="184"/>
      <c r="Y505" s="184">
        <v>12</v>
      </c>
      <c r="Z505" s="184"/>
      <c r="AA505" s="184"/>
      <c r="AB505" s="220"/>
      <c r="AC505" s="419" t="s">
        <v>2116</v>
      </c>
      <c r="AD505" s="179" t="s">
        <v>1949</v>
      </c>
      <c r="AE505" s="179" t="s">
        <v>4247</v>
      </c>
      <c r="AF505" s="177">
        <v>0</v>
      </c>
      <c r="AG505" s="177">
        <v>0</v>
      </c>
      <c r="AH505" s="177">
        <v>0</v>
      </c>
      <c r="AI505" s="177">
        <v>0</v>
      </c>
      <c r="AJ505" s="177">
        <v>0</v>
      </c>
      <c r="AK505" s="177">
        <v>0</v>
      </c>
      <c r="AL505" s="385">
        <v>0</v>
      </c>
      <c r="AM505" s="177">
        <v>0</v>
      </c>
      <c r="AN505" s="177">
        <v>0</v>
      </c>
      <c r="AO505" s="195">
        <v>22</v>
      </c>
      <c r="AP505" s="187">
        <v>2</v>
      </c>
      <c r="AQ505" s="187">
        <v>5</v>
      </c>
      <c r="AR505" s="187"/>
      <c r="AS505" s="187"/>
      <c r="AT505" s="187"/>
      <c r="AU505" s="187"/>
      <c r="AV505" s="187"/>
      <c r="AW505" s="187"/>
      <c r="AX505" s="187"/>
      <c r="AY505" s="187"/>
      <c r="AZ505" s="187"/>
      <c r="BA505" s="187"/>
      <c r="BB505" s="187"/>
      <c r="BC505" s="187"/>
      <c r="BD505" s="187"/>
      <c r="BE505" s="187"/>
      <c r="BF505" s="187"/>
      <c r="BG505" s="187"/>
      <c r="BH505" s="176" t="str">
        <f t="shared" si="64"/>
        <v>class level</v>
      </c>
      <c r="BI505" s="176">
        <f t="shared" si="66"/>
        <v>16</v>
      </c>
      <c r="BJ505" s="182">
        <f t="shared" si="67"/>
        <v>22</v>
      </c>
      <c r="BK505" s="176">
        <f t="shared" si="68"/>
        <v>22</v>
      </c>
      <c r="BL505" s="176">
        <f t="shared" si="65"/>
        <v>5</v>
      </c>
      <c r="BM505" s="533"/>
      <c r="BN505" s="187">
        <v>130</v>
      </c>
      <c r="BO505" s="187">
        <v>5</v>
      </c>
      <c r="BP505" s="178">
        <f t="shared" si="69"/>
        <v>240</v>
      </c>
      <c r="BQ505" s="420" t="str">
        <f t="shared" si="70"/>
        <v>III</v>
      </c>
      <c r="BR505" s="187"/>
      <c r="BS505" s="464" t="s">
        <v>9556</v>
      </c>
    </row>
    <row r="506" spans="1:79" ht="25.5" x14ac:dyDescent="0.2">
      <c r="A506" s="696">
        <v>504</v>
      </c>
      <c r="B506" s="286" t="s">
        <v>1759</v>
      </c>
      <c r="C506" s="286" t="s">
        <v>6188</v>
      </c>
      <c r="D506" s="258" t="s">
        <v>5497</v>
      </c>
      <c r="E506" s="736">
        <v>3352</v>
      </c>
      <c r="F506" s="736">
        <v>1</v>
      </c>
      <c r="G506" s="737">
        <v>4</v>
      </c>
      <c r="H506" s="305" t="s">
        <v>3486</v>
      </c>
      <c r="I506" s="207" t="s">
        <v>3485</v>
      </c>
      <c r="J506" s="279" t="s">
        <v>5393</v>
      </c>
      <c r="K506" s="179" t="s">
        <v>6744</v>
      </c>
      <c r="L506" s="427" t="s">
        <v>3491</v>
      </c>
      <c r="M506" s="684">
        <v>20</v>
      </c>
      <c r="N506" s="685" t="s">
        <v>15710</v>
      </c>
      <c r="O506" s="684">
        <v>300</v>
      </c>
      <c r="P506" s="427" t="s">
        <v>15778</v>
      </c>
      <c r="Q506" s="179">
        <v>6</v>
      </c>
      <c r="R506" s="180"/>
      <c r="S506" s="179">
        <v>0</v>
      </c>
      <c r="T506" s="179">
        <v>0</v>
      </c>
      <c r="U506" s="179">
        <v>0</v>
      </c>
      <c r="V506" s="179">
        <v>0</v>
      </c>
      <c r="W506" s="742">
        <v>0</v>
      </c>
      <c r="X506" s="184"/>
      <c r="Y506" s="184">
        <v>9</v>
      </c>
      <c r="Z506" s="184"/>
      <c r="AA506" s="184"/>
      <c r="AB506" s="220"/>
      <c r="AC506" s="186"/>
      <c r="AD506" s="179" t="s">
        <v>3856</v>
      </c>
      <c r="AE506" s="179" t="s">
        <v>4247</v>
      </c>
      <c r="AF506" s="177">
        <v>0</v>
      </c>
      <c r="AG506" s="177">
        <v>0</v>
      </c>
      <c r="AH506" s="177">
        <v>0</v>
      </c>
      <c r="AI506" s="177">
        <v>0</v>
      </c>
      <c r="AJ506" s="177">
        <v>0</v>
      </c>
      <c r="AK506" s="177">
        <v>0</v>
      </c>
      <c r="AL506" s="383">
        <v>5</v>
      </c>
      <c r="AM506" s="177">
        <v>0</v>
      </c>
      <c r="AN506" s="177">
        <v>0</v>
      </c>
      <c r="AO506" s="182">
        <v>0</v>
      </c>
      <c r="AP506" s="180"/>
      <c r="AQ506" s="180"/>
      <c r="AR506" s="180"/>
      <c r="AS506" s="180"/>
      <c r="AT506" s="180"/>
      <c r="AU506" s="180"/>
      <c r="AV506" s="180"/>
      <c r="AW506" s="180"/>
      <c r="AX506" s="180"/>
      <c r="AY506" s="180"/>
      <c r="AZ506" s="180"/>
      <c r="BA506" s="180"/>
      <c r="BB506" s="180"/>
      <c r="BC506" s="180"/>
      <c r="BD506" s="180"/>
      <c r="BE506" s="180"/>
      <c r="BF506" s="180"/>
      <c r="BG506" s="180"/>
      <c r="BH506" s="176">
        <f t="shared" si="64"/>
        <v>5</v>
      </c>
      <c r="BI506" s="176">
        <f t="shared" si="66"/>
        <v>15</v>
      </c>
      <c r="BJ506" s="182" t="str">
        <f t="shared" si="67"/>
        <v>5 - 40</v>
      </c>
      <c r="BK506" s="176">
        <f t="shared" si="68"/>
        <v>23</v>
      </c>
      <c r="BL506" s="176">
        <f t="shared" si="65"/>
        <v>5</v>
      </c>
      <c r="BM506" s="533"/>
      <c r="BN506" s="185">
        <v>49</v>
      </c>
      <c r="BO506" s="180">
        <v>1</v>
      </c>
      <c r="BP506" s="178">
        <f t="shared" si="69"/>
        <v>72</v>
      </c>
      <c r="BQ506" s="420" t="str">
        <f t="shared" si="70"/>
        <v>II</v>
      </c>
      <c r="BR506" s="185"/>
      <c r="BS506" s="212" t="s">
        <v>3967</v>
      </c>
    </row>
    <row r="507" spans="1:79" ht="25.5" x14ac:dyDescent="0.2">
      <c r="A507" s="697">
        <v>505</v>
      </c>
      <c r="B507" s="286" t="s">
        <v>1759</v>
      </c>
      <c r="C507" s="286" t="s">
        <v>1330</v>
      </c>
      <c r="D507" s="258" t="s">
        <v>5497</v>
      </c>
      <c r="E507" s="736">
        <v>13</v>
      </c>
      <c r="F507" s="736">
        <v>1</v>
      </c>
      <c r="G507" s="737">
        <v>10</v>
      </c>
      <c r="H507" s="305" t="s">
        <v>3486</v>
      </c>
      <c r="I507" s="208" t="s">
        <v>3486</v>
      </c>
      <c r="J507" s="280" t="s">
        <v>3486</v>
      </c>
      <c r="K507" s="191" t="s">
        <v>4058</v>
      </c>
      <c r="L507" s="427" t="s">
        <v>5490</v>
      </c>
      <c r="M507" s="686">
        <v>16</v>
      </c>
      <c r="N507" s="685" t="s">
        <v>15710</v>
      </c>
      <c r="O507" s="686">
        <v>1152</v>
      </c>
      <c r="P507" s="427" t="s">
        <v>15895</v>
      </c>
      <c r="Q507" s="191">
        <v>9</v>
      </c>
      <c r="R507" s="180"/>
      <c r="S507" s="191">
        <v>0</v>
      </c>
      <c r="T507" s="191">
        <v>0</v>
      </c>
      <c r="U507" s="179">
        <v>0</v>
      </c>
      <c r="V507" s="179">
        <v>0</v>
      </c>
      <c r="W507" s="742">
        <v>0</v>
      </c>
      <c r="X507" s="184"/>
      <c r="Y507" s="184">
        <v>1</v>
      </c>
      <c r="Z507" s="184"/>
      <c r="AA507" s="184"/>
      <c r="AB507" s="220"/>
      <c r="AC507" s="419" t="s">
        <v>10287</v>
      </c>
      <c r="AD507" s="191" t="s">
        <v>2669</v>
      </c>
      <c r="AE507" s="191" t="s">
        <v>4247</v>
      </c>
      <c r="AF507" s="177">
        <v>0</v>
      </c>
      <c r="AG507" s="177">
        <v>0</v>
      </c>
      <c r="AH507" s="177">
        <v>0</v>
      </c>
      <c r="AI507" s="177">
        <v>0</v>
      </c>
      <c r="AJ507" s="177">
        <v>0</v>
      </c>
      <c r="AK507" s="177">
        <v>0</v>
      </c>
      <c r="AL507" s="385">
        <v>4</v>
      </c>
      <c r="AM507" s="177">
        <v>0</v>
      </c>
      <c r="AN507" s="177">
        <v>0</v>
      </c>
      <c r="AO507" s="182">
        <v>0</v>
      </c>
      <c r="AP507" s="180"/>
      <c r="AQ507" s="180"/>
      <c r="AR507" s="180"/>
      <c r="AS507" s="180"/>
      <c r="AT507" s="180"/>
      <c r="AU507" s="180"/>
      <c r="AV507" s="180"/>
      <c r="AW507" s="180"/>
      <c r="AX507" s="180"/>
      <c r="AY507" s="180"/>
      <c r="AZ507" s="180"/>
      <c r="BA507" s="180"/>
      <c r="BB507" s="180"/>
      <c r="BC507" s="180"/>
      <c r="BD507" s="180"/>
      <c r="BE507" s="180"/>
      <c r="BF507" s="180"/>
      <c r="BG507" s="180"/>
      <c r="BH507" s="176">
        <f t="shared" si="64"/>
        <v>4</v>
      </c>
      <c r="BI507" s="176">
        <f t="shared" si="66"/>
        <v>15</v>
      </c>
      <c r="BJ507" s="182" t="str">
        <f t="shared" si="67"/>
        <v>4 - 32</v>
      </c>
      <c r="BK507" s="176">
        <f t="shared" si="68"/>
        <v>18</v>
      </c>
      <c r="BL507" s="176">
        <f t="shared" si="65"/>
        <v>4</v>
      </c>
      <c r="BM507" s="533"/>
      <c r="BN507" s="185">
        <v>185</v>
      </c>
      <c r="BO507" s="180">
        <v>4</v>
      </c>
      <c r="BP507" s="178">
        <f t="shared" si="69"/>
        <v>257</v>
      </c>
      <c r="BQ507" s="420" t="str">
        <f t="shared" si="70"/>
        <v>IV</v>
      </c>
      <c r="BR507" s="185"/>
      <c r="BS507" s="212" t="s">
        <v>3967</v>
      </c>
      <c r="BW507" s="10"/>
      <c r="BY507" s="10"/>
      <c r="BZ507" s="10"/>
      <c r="CA507" s="10"/>
    </row>
    <row r="508" spans="1:79" ht="25.5" x14ac:dyDescent="0.2">
      <c r="A508" s="696">
        <v>506</v>
      </c>
      <c r="B508" s="286" t="s">
        <v>4341</v>
      </c>
      <c r="C508" s="286" t="s">
        <v>4341</v>
      </c>
      <c r="D508" s="258" t="s">
        <v>5497</v>
      </c>
      <c r="E508" s="736">
        <v>1</v>
      </c>
      <c r="F508" s="736">
        <v>1</v>
      </c>
      <c r="G508" s="737">
        <v>4</v>
      </c>
      <c r="H508" s="305" t="s">
        <v>3250</v>
      </c>
      <c r="I508" s="207" t="s">
        <v>4342</v>
      </c>
      <c r="J508" s="279" t="s">
        <v>6551</v>
      </c>
      <c r="K508" s="179" t="s">
        <v>4343</v>
      </c>
      <c r="L508" s="427" t="s">
        <v>5490</v>
      </c>
      <c r="M508" s="684">
        <v>20</v>
      </c>
      <c r="N508" s="684" t="s">
        <v>15766</v>
      </c>
      <c r="O508" s="684">
        <v>500</v>
      </c>
      <c r="P508" s="179" t="s">
        <v>15897</v>
      </c>
      <c r="Q508" s="179">
        <v>6</v>
      </c>
      <c r="R508" s="180"/>
      <c r="S508" s="179">
        <v>0</v>
      </c>
      <c r="T508" s="179">
        <v>0</v>
      </c>
      <c r="U508" s="179">
        <v>0</v>
      </c>
      <c r="V508" s="179">
        <v>0</v>
      </c>
      <c r="W508" s="742">
        <v>1</v>
      </c>
      <c r="X508" s="184">
        <v>9</v>
      </c>
      <c r="Y508" s="184"/>
      <c r="Z508" s="184"/>
      <c r="AA508" s="184"/>
      <c r="AB508" s="219" t="s">
        <v>793</v>
      </c>
      <c r="AC508" s="186" t="s">
        <v>10288</v>
      </c>
      <c r="AD508" s="179" t="s">
        <v>640</v>
      </c>
      <c r="AE508" s="179" t="s">
        <v>4247</v>
      </c>
      <c r="AF508" s="177">
        <v>0</v>
      </c>
      <c r="AG508" s="177">
        <v>0</v>
      </c>
      <c r="AH508" s="177">
        <v>0</v>
      </c>
      <c r="AI508" s="177">
        <v>0</v>
      </c>
      <c r="AJ508" s="177">
        <v>0</v>
      </c>
      <c r="AK508" s="177">
        <v>0</v>
      </c>
      <c r="AL508" s="383">
        <v>10</v>
      </c>
      <c r="AM508" s="177">
        <v>0</v>
      </c>
      <c r="AN508" s="177">
        <v>0</v>
      </c>
      <c r="AO508" s="182">
        <v>0</v>
      </c>
      <c r="AP508" s="180"/>
      <c r="AQ508" s="180"/>
      <c r="AR508" s="180"/>
      <c r="AS508" s="180"/>
      <c r="AT508" s="180"/>
      <c r="AU508" s="180"/>
      <c r="AV508" s="180"/>
      <c r="AW508" s="180"/>
      <c r="AX508" s="180"/>
      <c r="AY508" s="180"/>
      <c r="AZ508" s="180"/>
      <c r="BA508" s="180"/>
      <c r="BB508" s="180"/>
      <c r="BC508" s="180"/>
      <c r="BD508" s="180"/>
      <c r="BE508" s="180"/>
      <c r="BF508" s="180"/>
      <c r="BG508" s="180"/>
      <c r="BH508" s="176">
        <f t="shared" si="64"/>
        <v>10</v>
      </c>
      <c r="BI508" s="176">
        <f t="shared" si="66"/>
        <v>10</v>
      </c>
      <c r="BJ508" s="182" t="str">
        <f t="shared" si="67"/>
        <v>10 - 80</v>
      </c>
      <c r="BK508" s="176">
        <f t="shared" si="68"/>
        <v>45</v>
      </c>
      <c r="BL508" s="176">
        <f t="shared" si="65"/>
        <v>10</v>
      </c>
      <c r="BM508" s="533"/>
      <c r="BN508" s="185">
        <v>1500</v>
      </c>
      <c r="BO508" s="180">
        <v>14</v>
      </c>
      <c r="BP508" s="178">
        <f t="shared" si="69"/>
        <v>2130</v>
      </c>
      <c r="BQ508" s="420" t="str">
        <f t="shared" si="70"/>
        <v>VII</v>
      </c>
      <c r="BR508" s="185"/>
      <c r="BS508" s="212" t="s">
        <v>3967</v>
      </c>
    </row>
    <row r="509" spans="1:79" ht="51" x14ac:dyDescent="0.2">
      <c r="A509" s="697">
        <v>507</v>
      </c>
      <c r="B509" s="286" t="s">
        <v>4346</v>
      </c>
      <c r="C509" s="286" t="s">
        <v>4346</v>
      </c>
      <c r="D509" s="258" t="s">
        <v>5497</v>
      </c>
      <c r="E509" s="736">
        <v>1</v>
      </c>
      <c r="F509" s="736">
        <v>1</v>
      </c>
      <c r="G509" s="737">
        <v>4</v>
      </c>
      <c r="H509" s="305" t="s">
        <v>3251</v>
      </c>
      <c r="I509" s="207" t="s">
        <v>2342</v>
      </c>
      <c r="J509" s="279" t="s">
        <v>6037</v>
      </c>
      <c r="K509" s="179" t="s">
        <v>1149</v>
      </c>
      <c r="L509" s="427" t="s">
        <v>5490</v>
      </c>
      <c r="M509" s="684">
        <v>9</v>
      </c>
      <c r="N509" s="684" t="s">
        <v>15715</v>
      </c>
      <c r="O509" s="684">
        <v>1100</v>
      </c>
      <c r="P509" s="179" t="s">
        <v>15898</v>
      </c>
      <c r="Q509" s="179">
        <v>2</v>
      </c>
      <c r="R509" s="180"/>
      <c r="S509" s="191">
        <v>15</v>
      </c>
      <c r="T509" s="191">
        <v>16</v>
      </c>
      <c r="U509" s="191">
        <v>8</v>
      </c>
      <c r="V509" s="191">
        <v>18</v>
      </c>
      <c r="W509" s="742">
        <v>9</v>
      </c>
      <c r="X509" s="184"/>
      <c r="Y509" s="184"/>
      <c r="Z509" s="184"/>
      <c r="AA509" s="184"/>
      <c r="AB509" s="220"/>
      <c r="AC509" s="186" t="s">
        <v>11530</v>
      </c>
      <c r="AD509" s="179" t="s">
        <v>4351</v>
      </c>
      <c r="AE509" s="179" t="s">
        <v>4252</v>
      </c>
      <c r="AF509" s="177">
        <v>0</v>
      </c>
      <c r="AG509" s="177">
        <v>0</v>
      </c>
      <c r="AH509" s="177">
        <v>0</v>
      </c>
      <c r="AI509" s="177">
        <v>0</v>
      </c>
      <c r="AJ509" s="177">
        <v>0</v>
      </c>
      <c r="AK509" s="177">
        <v>0</v>
      </c>
      <c r="AL509" s="383">
        <v>7</v>
      </c>
      <c r="AM509" s="177">
        <v>0</v>
      </c>
      <c r="AN509" s="177">
        <v>0</v>
      </c>
      <c r="AO509" s="182">
        <v>3</v>
      </c>
      <c r="AP509" s="180"/>
      <c r="AQ509" s="180"/>
      <c r="AR509" s="180"/>
      <c r="AS509" s="180"/>
      <c r="AT509" s="180"/>
      <c r="AU509" s="180"/>
      <c r="AV509" s="180"/>
      <c r="AW509" s="180"/>
      <c r="AX509" s="180"/>
      <c r="AY509" s="180"/>
      <c r="AZ509" s="180"/>
      <c r="BA509" s="180"/>
      <c r="BB509" s="180"/>
      <c r="BC509" s="180"/>
      <c r="BD509" s="180"/>
      <c r="BE509" s="180"/>
      <c r="BF509" s="180"/>
      <c r="BG509" s="180"/>
      <c r="BH509" s="176">
        <f t="shared" si="64"/>
        <v>7</v>
      </c>
      <c r="BI509" s="176">
        <f t="shared" si="66"/>
        <v>13</v>
      </c>
      <c r="BJ509" s="182" t="str">
        <f t="shared" si="67"/>
        <v>10 - 59</v>
      </c>
      <c r="BK509" s="176">
        <f t="shared" si="68"/>
        <v>35</v>
      </c>
      <c r="BL509" s="176">
        <f t="shared" si="65"/>
        <v>7</v>
      </c>
      <c r="BM509" s="533"/>
      <c r="BN509" s="185">
        <v>825</v>
      </c>
      <c r="BO509" s="180">
        <v>10</v>
      </c>
      <c r="BP509" s="178">
        <f t="shared" si="69"/>
        <v>1175</v>
      </c>
      <c r="BQ509" s="420" t="str">
        <f t="shared" si="70"/>
        <v>VI</v>
      </c>
      <c r="BR509" s="185">
        <v>1400</v>
      </c>
      <c r="BS509" s="212" t="s">
        <v>3967</v>
      </c>
    </row>
    <row r="510" spans="1:79" ht="25.5" x14ac:dyDescent="0.2">
      <c r="A510" s="696">
        <v>508</v>
      </c>
      <c r="B510" s="286" t="s">
        <v>4347</v>
      </c>
      <c r="C510" s="286" t="s">
        <v>4347</v>
      </c>
      <c r="D510" s="258" t="s">
        <v>5497</v>
      </c>
      <c r="E510" s="736">
        <v>1</v>
      </c>
      <c r="F510" s="736">
        <v>2</v>
      </c>
      <c r="G510" s="737">
        <v>8</v>
      </c>
      <c r="H510" s="305" t="s">
        <v>3252</v>
      </c>
      <c r="I510" s="207" t="s">
        <v>3560</v>
      </c>
      <c r="J510" s="279" t="s">
        <v>4288</v>
      </c>
      <c r="K510" s="179" t="s">
        <v>2333</v>
      </c>
      <c r="L510" s="427" t="s">
        <v>3491</v>
      </c>
      <c r="M510" s="684">
        <v>5</v>
      </c>
      <c r="N510" s="684" t="s">
        <v>15715</v>
      </c>
      <c r="O510" s="684">
        <v>220</v>
      </c>
      <c r="P510" s="179" t="s">
        <v>15899</v>
      </c>
      <c r="Q510" s="179">
        <v>4</v>
      </c>
      <c r="R510" s="180"/>
      <c r="S510" s="189">
        <v>8</v>
      </c>
      <c r="T510" s="189">
        <v>10</v>
      </c>
      <c r="U510" s="189">
        <v>3</v>
      </c>
      <c r="V510" s="189">
        <v>12</v>
      </c>
      <c r="W510" s="742">
        <v>12</v>
      </c>
      <c r="X510" s="184"/>
      <c r="Y510" s="184"/>
      <c r="Z510" s="184"/>
      <c r="AA510" s="184"/>
      <c r="AB510" s="220"/>
      <c r="AC510" s="186" t="s">
        <v>1050</v>
      </c>
      <c r="AD510" s="179" t="s">
        <v>4351</v>
      </c>
      <c r="AE510" s="179" t="s">
        <v>4247</v>
      </c>
      <c r="AF510" s="177">
        <v>0</v>
      </c>
      <c r="AG510" s="177">
        <v>0</v>
      </c>
      <c r="AH510" s="177">
        <v>0</v>
      </c>
      <c r="AI510" s="177">
        <v>0</v>
      </c>
      <c r="AJ510" s="177">
        <v>0</v>
      </c>
      <c r="AK510" s="177">
        <v>0</v>
      </c>
      <c r="AL510" s="383">
        <v>5</v>
      </c>
      <c r="AM510" s="177">
        <v>0</v>
      </c>
      <c r="AN510" s="177">
        <v>0</v>
      </c>
      <c r="AO510" s="182">
        <v>2</v>
      </c>
      <c r="AP510" s="180"/>
      <c r="AQ510" s="180"/>
      <c r="AR510" s="180"/>
      <c r="AS510" s="180"/>
      <c r="AT510" s="180"/>
      <c r="AU510" s="180"/>
      <c r="AV510" s="180"/>
      <c r="AW510" s="180"/>
      <c r="AX510" s="180"/>
      <c r="AY510" s="180"/>
      <c r="AZ510" s="180"/>
      <c r="BA510" s="180"/>
      <c r="BB510" s="180"/>
      <c r="BC510" s="180"/>
      <c r="BD510" s="180"/>
      <c r="BE510" s="180"/>
      <c r="BF510" s="180"/>
      <c r="BG510" s="180"/>
      <c r="BH510" s="176">
        <f t="shared" si="64"/>
        <v>5</v>
      </c>
      <c r="BI510" s="176">
        <f t="shared" si="66"/>
        <v>15</v>
      </c>
      <c r="BJ510" s="182" t="str">
        <f t="shared" si="67"/>
        <v>7 - 42</v>
      </c>
      <c r="BK510" s="176">
        <f t="shared" si="68"/>
        <v>25</v>
      </c>
      <c r="BL510" s="176">
        <f t="shared" si="65"/>
        <v>5</v>
      </c>
      <c r="BM510" s="533"/>
      <c r="BN510" s="185">
        <v>275</v>
      </c>
      <c r="BO510" s="180">
        <v>6</v>
      </c>
      <c r="BP510" s="178">
        <f t="shared" si="69"/>
        <v>425</v>
      </c>
      <c r="BQ510" s="420" t="str">
        <f t="shared" si="70"/>
        <v>V</v>
      </c>
      <c r="BR510" s="185"/>
      <c r="BS510" s="212" t="s">
        <v>3967</v>
      </c>
    </row>
    <row r="511" spans="1:79" ht="25.5" x14ac:dyDescent="0.2">
      <c r="A511" s="696">
        <v>509</v>
      </c>
      <c r="B511" s="286" t="s">
        <v>4348</v>
      </c>
      <c r="C511" s="286" t="s">
        <v>4348</v>
      </c>
      <c r="D511" s="258" t="s">
        <v>5497</v>
      </c>
      <c r="E511" s="736">
        <v>1</v>
      </c>
      <c r="F511" s="736">
        <v>4</v>
      </c>
      <c r="G511" s="737">
        <v>24</v>
      </c>
      <c r="H511" s="305" t="s">
        <v>795</v>
      </c>
      <c r="I511" s="207" t="s">
        <v>635</v>
      </c>
      <c r="J511" s="279" t="s">
        <v>4282</v>
      </c>
      <c r="K511" s="179" t="s">
        <v>1148</v>
      </c>
      <c r="L511" s="427" t="s">
        <v>3489</v>
      </c>
      <c r="M511" s="684">
        <v>3.5</v>
      </c>
      <c r="N511" s="684" t="s">
        <v>15715</v>
      </c>
      <c r="O511" s="684">
        <v>45</v>
      </c>
      <c r="P511" s="179" t="s">
        <v>15900</v>
      </c>
      <c r="Q511" s="179">
        <v>6</v>
      </c>
      <c r="R511" s="180"/>
      <c r="S511" s="190">
        <v>11</v>
      </c>
      <c r="T511" s="190">
        <v>12</v>
      </c>
      <c r="U511" s="190">
        <v>4</v>
      </c>
      <c r="V511" s="190">
        <v>16</v>
      </c>
      <c r="W511" s="742">
        <v>12</v>
      </c>
      <c r="X511" s="184"/>
      <c r="Y511" s="184"/>
      <c r="Z511" s="184"/>
      <c r="AA511" s="184"/>
      <c r="AB511" s="220"/>
      <c r="AC511" s="186" t="s">
        <v>5560</v>
      </c>
      <c r="AD511" s="179" t="s">
        <v>4351</v>
      </c>
      <c r="AE511" s="179" t="s">
        <v>4248</v>
      </c>
      <c r="AF511" s="177">
        <v>0</v>
      </c>
      <c r="AG511" s="177">
        <v>0</v>
      </c>
      <c r="AH511" s="177">
        <v>0</v>
      </c>
      <c r="AI511" s="177">
        <v>0</v>
      </c>
      <c r="AJ511" s="177">
        <v>0</v>
      </c>
      <c r="AK511" s="177">
        <v>0</v>
      </c>
      <c r="AL511" s="383">
        <v>3</v>
      </c>
      <c r="AM511" s="177">
        <v>0</v>
      </c>
      <c r="AN511" s="177">
        <v>0</v>
      </c>
      <c r="AO511" s="182">
        <v>1</v>
      </c>
      <c r="AP511" s="180"/>
      <c r="AQ511" s="180"/>
      <c r="AR511" s="180"/>
      <c r="AS511" s="180"/>
      <c r="AT511" s="180"/>
      <c r="AU511" s="180"/>
      <c r="AV511" s="180"/>
      <c r="AW511" s="180"/>
      <c r="AX511" s="180"/>
      <c r="AY511" s="180"/>
      <c r="AZ511" s="180"/>
      <c r="BA511" s="180"/>
      <c r="BB511" s="180"/>
      <c r="BC511" s="180"/>
      <c r="BD511" s="180"/>
      <c r="BE511" s="180"/>
      <c r="BF511" s="180"/>
      <c r="BG511" s="180"/>
      <c r="BH511" s="176">
        <f t="shared" si="64"/>
        <v>3</v>
      </c>
      <c r="BI511" s="176">
        <f t="shared" si="66"/>
        <v>16</v>
      </c>
      <c r="BJ511" s="182" t="str">
        <f t="shared" si="67"/>
        <v>4 - 25</v>
      </c>
      <c r="BK511" s="176">
        <f t="shared" si="68"/>
        <v>15</v>
      </c>
      <c r="BL511" s="176">
        <f t="shared" si="65"/>
        <v>3</v>
      </c>
      <c r="BM511" s="533"/>
      <c r="BN511" s="185">
        <v>150</v>
      </c>
      <c r="BO511" s="180">
        <v>4</v>
      </c>
      <c r="BP511" s="178">
        <f t="shared" si="69"/>
        <v>210</v>
      </c>
      <c r="BQ511" s="420" t="str">
        <f t="shared" si="70"/>
        <v>III</v>
      </c>
      <c r="BR511" s="185">
        <v>270</v>
      </c>
      <c r="BS511" s="212" t="s">
        <v>3967</v>
      </c>
    </row>
    <row r="512" spans="1:79" ht="25.5" x14ac:dyDescent="0.2">
      <c r="A512" s="697">
        <v>510</v>
      </c>
      <c r="B512" s="286" t="s">
        <v>4349</v>
      </c>
      <c r="C512" s="286" t="s">
        <v>4349</v>
      </c>
      <c r="D512" s="258" t="s">
        <v>5497</v>
      </c>
      <c r="E512" s="736">
        <v>1</v>
      </c>
      <c r="F512" s="736">
        <v>1</v>
      </c>
      <c r="G512" s="737">
        <v>6</v>
      </c>
      <c r="H512" s="305" t="s">
        <v>10610</v>
      </c>
      <c r="I512" s="207" t="s">
        <v>2342</v>
      </c>
      <c r="J512" s="279" t="s">
        <v>2173</v>
      </c>
      <c r="K512" s="179" t="s">
        <v>2331</v>
      </c>
      <c r="L512" s="427" t="s">
        <v>5490</v>
      </c>
      <c r="M512" s="684">
        <v>7</v>
      </c>
      <c r="N512" s="684" t="s">
        <v>15715</v>
      </c>
      <c r="O512" s="684">
        <v>408</v>
      </c>
      <c r="P512" s="179" t="s">
        <v>15902</v>
      </c>
      <c r="Q512" s="179">
        <v>3</v>
      </c>
      <c r="R512" s="180"/>
      <c r="S512" s="189">
        <v>8</v>
      </c>
      <c r="T512" s="189">
        <v>10</v>
      </c>
      <c r="U512" s="189">
        <v>3</v>
      </c>
      <c r="V512" s="189">
        <v>12</v>
      </c>
      <c r="W512" s="742">
        <v>12</v>
      </c>
      <c r="X512" s="184"/>
      <c r="Y512" s="184"/>
      <c r="Z512" s="184"/>
      <c r="AA512" s="184"/>
      <c r="AB512" s="220"/>
      <c r="AC512" s="186" t="s">
        <v>5561</v>
      </c>
      <c r="AD512" s="179" t="s">
        <v>4351</v>
      </c>
      <c r="AE512" s="179" t="s">
        <v>4247</v>
      </c>
      <c r="AF512" s="177">
        <v>0</v>
      </c>
      <c r="AG512" s="177">
        <v>0</v>
      </c>
      <c r="AH512" s="177">
        <v>0</v>
      </c>
      <c r="AI512" s="177">
        <v>0</v>
      </c>
      <c r="AJ512" s="177">
        <v>0</v>
      </c>
      <c r="AK512" s="177">
        <v>0</v>
      </c>
      <c r="AL512" s="383">
        <v>6</v>
      </c>
      <c r="AM512" s="177">
        <v>0</v>
      </c>
      <c r="AN512" s="177">
        <v>0</v>
      </c>
      <c r="AO512" s="182">
        <v>2</v>
      </c>
      <c r="AP512" s="180"/>
      <c r="AQ512" s="180"/>
      <c r="AR512" s="180"/>
      <c r="AS512" s="180"/>
      <c r="AT512" s="180"/>
      <c r="AU512" s="180"/>
      <c r="AV512" s="180"/>
      <c r="AW512" s="180"/>
      <c r="AX512" s="180"/>
      <c r="AY512" s="180"/>
      <c r="AZ512" s="180"/>
      <c r="BA512" s="180"/>
      <c r="BB512" s="180"/>
      <c r="BC512" s="180"/>
      <c r="BD512" s="180"/>
      <c r="BE512" s="180"/>
      <c r="BF512" s="180"/>
      <c r="BG512" s="180"/>
      <c r="BH512" s="176">
        <f t="shared" si="64"/>
        <v>6</v>
      </c>
      <c r="BI512" s="176">
        <f t="shared" si="66"/>
        <v>13</v>
      </c>
      <c r="BJ512" s="182" t="str">
        <f t="shared" si="67"/>
        <v>8 - 50</v>
      </c>
      <c r="BK512" s="176">
        <f t="shared" si="68"/>
        <v>29</v>
      </c>
      <c r="BL512" s="176">
        <f t="shared" si="65"/>
        <v>6</v>
      </c>
      <c r="BM512" s="533"/>
      <c r="BN512" s="185">
        <v>525</v>
      </c>
      <c r="BO512" s="180">
        <v>8</v>
      </c>
      <c r="BP512" s="178">
        <f t="shared" si="69"/>
        <v>757</v>
      </c>
      <c r="BQ512" s="420" t="str">
        <f t="shared" si="70"/>
        <v>VI</v>
      </c>
      <c r="BR512" s="185">
        <v>975</v>
      </c>
      <c r="BS512" s="212" t="s">
        <v>3967</v>
      </c>
    </row>
    <row r="513" spans="1:71" ht="25.5" x14ac:dyDescent="0.2">
      <c r="A513" s="696">
        <v>511</v>
      </c>
      <c r="B513" s="286" t="s">
        <v>4350</v>
      </c>
      <c r="C513" s="286" t="s">
        <v>4350</v>
      </c>
      <c r="D513" s="258" t="s">
        <v>5497</v>
      </c>
      <c r="E513" s="736">
        <v>1</v>
      </c>
      <c r="F513" s="736">
        <v>3</v>
      </c>
      <c r="G513" s="737">
        <v>18</v>
      </c>
      <c r="H513" s="305" t="s">
        <v>794</v>
      </c>
      <c r="I513" s="207" t="s">
        <v>3485</v>
      </c>
      <c r="J513" s="279" t="s">
        <v>6558</v>
      </c>
      <c r="K513" s="179" t="s">
        <v>2332</v>
      </c>
      <c r="L513" s="427" t="s">
        <v>3491</v>
      </c>
      <c r="M513" s="684">
        <v>6</v>
      </c>
      <c r="N513" s="684" t="s">
        <v>15710</v>
      </c>
      <c r="O513" s="684">
        <v>225</v>
      </c>
      <c r="P513" s="179" t="s">
        <v>15904</v>
      </c>
      <c r="Q513" s="179">
        <v>5</v>
      </c>
      <c r="R513" s="180"/>
      <c r="S513" s="189">
        <v>8</v>
      </c>
      <c r="T513" s="189">
        <v>10</v>
      </c>
      <c r="U513" s="189">
        <v>3</v>
      </c>
      <c r="V513" s="189">
        <v>12</v>
      </c>
      <c r="W513" s="742">
        <v>15</v>
      </c>
      <c r="X513" s="184"/>
      <c r="Y513" s="184"/>
      <c r="Z513" s="184"/>
      <c r="AA513" s="184"/>
      <c r="AB513" s="220"/>
      <c r="AC513" s="186" t="s">
        <v>5559</v>
      </c>
      <c r="AD513" s="179" t="s">
        <v>4351</v>
      </c>
      <c r="AE513" s="179" t="s">
        <v>4250</v>
      </c>
      <c r="AF513" s="177">
        <v>0</v>
      </c>
      <c r="AG513" s="177">
        <v>0</v>
      </c>
      <c r="AH513" s="177">
        <v>0</v>
      </c>
      <c r="AI513" s="177">
        <v>0</v>
      </c>
      <c r="AJ513" s="177">
        <v>0</v>
      </c>
      <c r="AK513" s="177">
        <v>0</v>
      </c>
      <c r="AL513" s="383">
        <v>4</v>
      </c>
      <c r="AM513" s="177">
        <v>0</v>
      </c>
      <c r="AN513" s="177">
        <v>0</v>
      </c>
      <c r="AO513" s="182">
        <v>3</v>
      </c>
      <c r="AP513" s="180"/>
      <c r="AQ513" s="180"/>
      <c r="AR513" s="180"/>
      <c r="AS513" s="180"/>
      <c r="AT513" s="180"/>
      <c r="AU513" s="180"/>
      <c r="AV513" s="180"/>
      <c r="AW513" s="180"/>
      <c r="AX513" s="180"/>
      <c r="AY513" s="180"/>
      <c r="AZ513" s="180"/>
      <c r="BA513" s="180"/>
      <c r="BB513" s="180"/>
      <c r="BC513" s="180"/>
      <c r="BD513" s="180"/>
      <c r="BE513" s="180"/>
      <c r="BF513" s="180"/>
      <c r="BG513" s="180"/>
      <c r="BH513" s="176">
        <f t="shared" si="64"/>
        <v>4</v>
      </c>
      <c r="BI513" s="176">
        <f t="shared" si="66"/>
        <v>15</v>
      </c>
      <c r="BJ513" s="182" t="str">
        <f t="shared" si="67"/>
        <v>7 - 35</v>
      </c>
      <c r="BK513" s="176">
        <f t="shared" si="68"/>
        <v>21</v>
      </c>
      <c r="BL513" s="176">
        <f t="shared" si="65"/>
        <v>4</v>
      </c>
      <c r="BM513" s="533"/>
      <c r="BN513" s="185">
        <v>205</v>
      </c>
      <c r="BO513" s="180">
        <v>5</v>
      </c>
      <c r="BP513" s="178">
        <f t="shared" si="69"/>
        <v>310</v>
      </c>
      <c r="BQ513" s="420" t="str">
        <f t="shared" si="70"/>
        <v>IV</v>
      </c>
      <c r="BR513" s="185">
        <v>420</v>
      </c>
      <c r="BS513" s="212" t="s">
        <v>3967</v>
      </c>
    </row>
    <row r="514" spans="1:71" ht="25.5" x14ac:dyDescent="0.2">
      <c r="A514" s="697">
        <v>512</v>
      </c>
      <c r="B514" s="286" t="s">
        <v>6637</v>
      </c>
      <c r="C514" s="286" t="s">
        <v>6637</v>
      </c>
      <c r="D514" s="258" t="s">
        <v>5497</v>
      </c>
      <c r="E514" s="736">
        <v>1</v>
      </c>
      <c r="F514" s="736">
        <v>1</v>
      </c>
      <c r="G514" s="737">
        <v>4</v>
      </c>
      <c r="H514" s="305" t="s">
        <v>3486</v>
      </c>
      <c r="I514" s="207" t="s">
        <v>2342</v>
      </c>
      <c r="J514" s="279" t="s">
        <v>3292</v>
      </c>
      <c r="K514" s="179" t="s">
        <v>1140</v>
      </c>
      <c r="L514" s="427" t="s">
        <v>3491</v>
      </c>
      <c r="M514" s="684">
        <v>4.5</v>
      </c>
      <c r="N514" s="685" t="s">
        <v>15710</v>
      </c>
      <c r="O514" s="684">
        <v>108</v>
      </c>
      <c r="P514" s="427" t="s">
        <v>15785</v>
      </c>
      <c r="Q514" s="179">
        <v>6</v>
      </c>
      <c r="R514" s="180"/>
      <c r="S514" s="190">
        <v>11</v>
      </c>
      <c r="T514" s="190">
        <v>12</v>
      </c>
      <c r="U514" s="190">
        <v>4</v>
      </c>
      <c r="V514" s="190">
        <v>16</v>
      </c>
      <c r="W514" s="742">
        <v>12</v>
      </c>
      <c r="X514" s="184"/>
      <c r="Y514" s="184">
        <v>9</v>
      </c>
      <c r="Z514" s="184"/>
      <c r="AA514" s="184"/>
      <c r="AB514" s="220"/>
      <c r="AC514" s="183" t="s">
        <v>4786</v>
      </c>
      <c r="AD514" s="179" t="s">
        <v>7474</v>
      </c>
      <c r="AE514" s="179" t="s">
        <v>4247</v>
      </c>
      <c r="AF514" s="177">
        <v>0</v>
      </c>
      <c r="AG514" s="177">
        <v>0</v>
      </c>
      <c r="AH514" s="177">
        <v>0</v>
      </c>
      <c r="AI514" s="177">
        <v>0</v>
      </c>
      <c r="AJ514" s="177">
        <v>0</v>
      </c>
      <c r="AK514" s="177">
        <v>0</v>
      </c>
      <c r="AL514" s="383">
        <v>2</v>
      </c>
      <c r="AM514" s="177">
        <v>0</v>
      </c>
      <c r="AN514" s="177">
        <v>0</v>
      </c>
      <c r="AO514" s="182">
        <v>2</v>
      </c>
      <c r="AP514" s="180"/>
      <c r="AQ514" s="180"/>
      <c r="AR514" s="180"/>
      <c r="AS514" s="180"/>
      <c r="AT514" s="180"/>
      <c r="AU514" s="180"/>
      <c r="AV514" s="180"/>
      <c r="AW514" s="180"/>
      <c r="AX514" s="180"/>
      <c r="AY514" s="180"/>
      <c r="AZ514" s="180"/>
      <c r="BA514" s="180"/>
      <c r="BB514" s="180"/>
      <c r="BC514" s="180"/>
      <c r="BD514" s="180"/>
      <c r="BE514" s="180"/>
      <c r="BF514" s="180"/>
      <c r="BG514" s="180"/>
      <c r="BH514" s="176">
        <f t="shared" si="64"/>
        <v>2</v>
      </c>
      <c r="BI514" s="176">
        <f t="shared" si="66"/>
        <v>16</v>
      </c>
      <c r="BJ514" s="182" t="str">
        <f t="shared" si="67"/>
        <v>4 - 18</v>
      </c>
      <c r="BK514" s="176">
        <f t="shared" si="68"/>
        <v>11</v>
      </c>
      <c r="BL514" s="176">
        <f t="shared" si="65"/>
        <v>2</v>
      </c>
      <c r="BM514" s="533"/>
      <c r="BN514" s="185">
        <v>120</v>
      </c>
      <c r="BO514" s="180">
        <v>3</v>
      </c>
      <c r="BP514" s="178">
        <f t="shared" si="69"/>
        <v>153</v>
      </c>
      <c r="BQ514" s="420" t="str">
        <f t="shared" si="70"/>
        <v>III</v>
      </c>
      <c r="BR514" s="185">
        <v>270</v>
      </c>
      <c r="BS514" s="212" t="s">
        <v>3967</v>
      </c>
    </row>
    <row r="515" spans="1:71" ht="25.5" x14ac:dyDescent="0.2">
      <c r="A515" s="696">
        <v>513</v>
      </c>
      <c r="B515" s="286" t="s">
        <v>5679</v>
      </c>
      <c r="C515" s="286" t="s">
        <v>5679</v>
      </c>
      <c r="D515" s="258" t="s">
        <v>5497</v>
      </c>
      <c r="E515" s="736">
        <v>1</v>
      </c>
      <c r="F515" s="736">
        <v>1</v>
      </c>
      <c r="G515" s="737">
        <v>12</v>
      </c>
      <c r="H515" s="305" t="s">
        <v>3486</v>
      </c>
      <c r="I515" s="207" t="s">
        <v>6878</v>
      </c>
      <c r="J515" s="279" t="s">
        <v>2178</v>
      </c>
      <c r="K515" s="179" t="s">
        <v>6879</v>
      </c>
      <c r="L515" s="427" t="s">
        <v>5490</v>
      </c>
      <c r="M515" s="684">
        <v>10.8</v>
      </c>
      <c r="N515" s="684" t="s">
        <v>15710</v>
      </c>
      <c r="O515" s="684">
        <v>10000</v>
      </c>
      <c r="P515" s="179" t="s">
        <v>15765</v>
      </c>
      <c r="Q515" s="179">
        <v>5</v>
      </c>
      <c r="R515" s="180"/>
      <c r="S515" s="189">
        <v>2</v>
      </c>
      <c r="T515" s="189">
        <v>4</v>
      </c>
      <c r="U515" s="179">
        <v>1</v>
      </c>
      <c r="V515" s="179">
        <v>1</v>
      </c>
      <c r="W515" s="742">
        <v>12</v>
      </c>
      <c r="X515" s="184"/>
      <c r="Y515" s="184"/>
      <c r="Z515" s="184"/>
      <c r="AA515" s="184"/>
      <c r="AB515" s="220"/>
      <c r="AC515" s="183" t="s">
        <v>9025</v>
      </c>
      <c r="AD515" s="179" t="s">
        <v>7471</v>
      </c>
      <c r="AE515" s="179" t="s">
        <v>4247</v>
      </c>
      <c r="AF515" s="177">
        <v>0</v>
      </c>
      <c r="AG515" s="177">
        <v>0</v>
      </c>
      <c r="AH515" s="177">
        <v>0</v>
      </c>
      <c r="AI515" s="177">
        <v>0</v>
      </c>
      <c r="AJ515" s="177">
        <v>0</v>
      </c>
      <c r="AK515" s="177">
        <v>0</v>
      </c>
      <c r="AL515" s="383">
        <v>13</v>
      </c>
      <c r="AM515" s="177">
        <v>0</v>
      </c>
      <c r="AN515" s="177">
        <v>0</v>
      </c>
      <c r="AO515" s="182">
        <v>0</v>
      </c>
      <c r="AP515" s="180"/>
      <c r="AQ515" s="180"/>
      <c r="AR515" s="180"/>
      <c r="AS515" s="180"/>
      <c r="AT515" s="180"/>
      <c r="AU515" s="180"/>
      <c r="AV515" s="180"/>
      <c r="AW515" s="180"/>
      <c r="AX515" s="180"/>
      <c r="AY515" s="180"/>
      <c r="AZ515" s="180"/>
      <c r="BA515" s="180"/>
      <c r="BB515" s="180"/>
      <c r="BC515" s="180"/>
      <c r="BD515" s="180"/>
      <c r="BE515" s="180"/>
      <c r="BF515" s="180"/>
      <c r="BG515" s="180"/>
      <c r="BH515" s="176">
        <f t="shared" ref="BH515:BH578" si="71">IF(manualHD="",IF(COUNTA($AP515:$BG515)=0,IF(SUM($AG515:$AL515)/(0.01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13</v>
      </c>
      <c r="BI515" s="176">
        <f t="shared" si="66"/>
        <v>9</v>
      </c>
      <c r="BJ515" s="182" t="str">
        <f t="shared" si="67"/>
        <v>13 - 104</v>
      </c>
      <c r="BK515" s="176">
        <f t="shared" si="68"/>
        <v>59</v>
      </c>
      <c r="BL515" s="176">
        <f t="shared" si="65"/>
        <v>13</v>
      </c>
      <c r="BM515" s="533"/>
      <c r="BN515" s="185">
        <v>3000</v>
      </c>
      <c r="BO515" s="180">
        <v>18</v>
      </c>
      <c r="BP515" s="178">
        <f t="shared" si="69"/>
        <v>4062</v>
      </c>
      <c r="BQ515" s="420" t="str">
        <f t="shared" si="70"/>
        <v>VII</v>
      </c>
      <c r="BR515" s="185"/>
      <c r="BS515" s="212" t="s">
        <v>3967</v>
      </c>
    </row>
    <row r="516" spans="1:71" x14ac:dyDescent="0.2">
      <c r="A516" s="696">
        <v>514</v>
      </c>
      <c r="B516" s="286" t="s">
        <v>4049</v>
      </c>
      <c r="C516" s="286" t="s">
        <v>4049</v>
      </c>
      <c r="D516" s="258" t="s">
        <v>5497</v>
      </c>
      <c r="E516" s="736">
        <v>1</v>
      </c>
      <c r="F516" s="736">
        <v>1</v>
      </c>
      <c r="G516" s="737">
        <v>4</v>
      </c>
      <c r="H516" s="305" t="s">
        <v>793</v>
      </c>
      <c r="I516" s="207" t="s">
        <v>2342</v>
      </c>
      <c r="J516" s="279" t="s">
        <v>2170</v>
      </c>
      <c r="K516" s="179" t="s">
        <v>4057</v>
      </c>
      <c r="L516" s="427" t="s">
        <v>5490</v>
      </c>
      <c r="M516" s="684">
        <v>15</v>
      </c>
      <c r="N516" s="684" t="s">
        <v>15710</v>
      </c>
      <c r="O516" s="684">
        <v>1000</v>
      </c>
      <c r="P516" s="427" t="s">
        <v>15822</v>
      </c>
      <c r="Q516" s="179">
        <v>4</v>
      </c>
      <c r="R516" s="180"/>
      <c r="S516" s="189">
        <v>5</v>
      </c>
      <c r="T516" s="189">
        <v>7</v>
      </c>
      <c r="U516" s="189">
        <v>2</v>
      </c>
      <c r="V516" s="189">
        <v>8</v>
      </c>
      <c r="W516" s="742">
        <v>12</v>
      </c>
      <c r="X516" s="184">
        <v>18</v>
      </c>
      <c r="Y516" s="184"/>
      <c r="Z516" s="184"/>
      <c r="AA516" s="184"/>
      <c r="AB516" s="499" t="s">
        <v>793</v>
      </c>
      <c r="AC516" s="186" t="s">
        <v>6835</v>
      </c>
      <c r="AD516" s="179" t="s">
        <v>640</v>
      </c>
      <c r="AE516" s="179" t="s">
        <v>4248</v>
      </c>
      <c r="AF516" s="177">
        <v>0</v>
      </c>
      <c r="AG516" s="177">
        <v>0</v>
      </c>
      <c r="AH516" s="177">
        <v>0</v>
      </c>
      <c r="AI516" s="177">
        <v>0</v>
      </c>
      <c r="AJ516" s="177">
        <v>0</v>
      </c>
      <c r="AK516" s="177">
        <v>0</v>
      </c>
      <c r="AL516" s="383">
        <v>6</v>
      </c>
      <c r="AM516" s="177">
        <v>0</v>
      </c>
      <c r="AN516" s="177">
        <v>0</v>
      </c>
      <c r="AO516" s="182">
        <v>3</v>
      </c>
      <c r="AP516" s="180"/>
      <c r="AQ516" s="180"/>
      <c r="AR516" s="180"/>
      <c r="AS516" s="180"/>
      <c r="AT516" s="180"/>
      <c r="AU516" s="180"/>
      <c r="AV516" s="180"/>
      <c r="AW516" s="180"/>
      <c r="AX516" s="180"/>
      <c r="AY516" s="180"/>
      <c r="AZ516" s="180"/>
      <c r="BA516" s="180"/>
      <c r="BB516" s="180"/>
      <c r="BC516" s="180"/>
      <c r="BD516" s="180"/>
      <c r="BE516" s="180"/>
      <c r="BF516" s="180"/>
      <c r="BG516" s="180"/>
      <c r="BH516" s="176">
        <f t="shared" si="71"/>
        <v>6</v>
      </c>
      <c r="BI516" s="176">
        <f t="shared" si="66"/>
        <v>13</v>
      </c>
      <c r="BJ516" s="182" t="str">
        <f t="shared" si="67"/>
        <v>9 - 51</v>
      </c>
      <c r="BK516" s="176">
        <f t="shared" si="68"/>
        <v>30</v>
      </c>
      <c r="BL516" s="176">
        <f t="shared" ref="BL516:BL579" si="72">IF(SUM(AP516:BG516)=0,AL516+ROUNDDOWN(AO516/4.5,0)+IF(AF516*1.5+AG516*2+AH516*2.5+AI516*3+AJ516*3.5+AK516*4+AO516&gt;3,1,0),MAX(AP516:BG516))</f>
        <v>6</v>
      </c>
      <c r="BM516" s="533"/>
      <c r="BN516" s="185">
        <v>525</v>
      </c>
      <c r="BO516" s="180">
        <v>8</v>
      </c>
      <c r="BP516" s="178">
        <f t="shared" si="69"/>
        <v>765</v>
      </c>
      <c r="BQ516" s="420" t="str">
        <f t="shared" si="70"/>
        <v>VI</v>
      </c>
      <c r="BR516" s="185">
        <v>1400</v>
      </c>
      <c r="BS516" s="212" t="s">
        <v>3967</v>
      </c>
    </row>
    <row r="517" spans="1:71" x14ac:dyDescent="0.2">
      <c r="A517" s="697">
        <v>515</v>
      </c>
      <c r="B517" s="286" t="s">
        <v>4037</v>
      </c>
      <c r="C517" s="286" t="s">
        <v>4037</v>
      </c>
      <c r="D517" s="258" t="s">
        <v>5497</v>
      </c>
      <c r="E517" s="736">
        <v>1</v>
      </c>
      <c r="F517" s="736">
        <v>2</v>
      </c>
      <c r="G517" s="737">
        <v>8</v>
      </c>
      <c r="H517" s="305" t="s">
        <v>3486</v>
      </c>
      <c r="I517" s="207" t="s">
        <v>3487</v>
      </c>
      <c r="J517" s="279" t="s">
        <v>5553</v>
      </c>
      <c r="K517" s="179" t="s">
        <v>5490</v>
      </c>
      <c r="L517" s="427" t="s">
        <v>5490</v>
      </c>
      <c r="M517" s="684">
        <v>13.5</v>
      </c>
      <c r="N517" s="684" t="s">
        <v>15710</v>
      </c>
      <c r="O517" s="684">
        <v>2000</v>
      </c>
      <c r="P517" s="179" t="s">
        <v>15905</v>
      </c>
      <c r="Q517" s="179">
        <v>7</v>
      </c>
      <c r="R517" s="180"/>
      <c r="S517" s="179">
        <v>0</v>
      </c>
      <c r="T517" s="179">
        <v>0</v>
      </c>
      <c r="U517" s="179">
        <v>0</v>
      </c>
      <c r="V517" s="179">
        <v>0</v>
      </c>
      <c r="W517" s="742">
        <v>0</v>
      </c>
      <c r="X517" s="184"/>
      <c r="Y517" s="184">
        <v>9</v>
      </c>
      <c r="Z517" s="184"/>
      <c r="AA517" s="184"/>
      <c r="AB517" s="220"/>
      <c r="AC517" s="183" t="s">
        <v>4600</v>
      </c>
      <c r="AD517" s="179" t="s">
        <v>3570</v>
      </c>
      <c r="AE517" s="179" t="s">
        <v>4247</v>
      </c>
      <c r="AF517" s="177">
        <v>0</v>
      </c>
      <c r="AG517" s="177">
        <v>0</v>
      </c>
      <c r="AH517" s="177">
        <v>0</v>
      </c>
      <c r="AI517" s="177">
        <v>0</v>
      </c>
      <c r="AJ517" s="177">
        <v>0</v>
      </c>
      <c r="AK517" s="177">
        <v>0</v>
      </c>
      <c r="AL517" s="383">
        <v>8</v>
      </c>
      <c r="AM517" s="177">
        <v>0</v>
      </c>
      <c r="AN517" s="177">
        <v>0</v>
      </c>
      <c r="AO517" s="182">
        <v>0</v>
      </c>
      <c r="AP517" s="180"/>
      <c r="AQ517" s="180"/>
      <c r="AR517" s="180"/>
      <c r="AS517" s="180"/>
      <c r="AT517" s="180"/>
      <c r="AU517" s="180"/>
      <c r="AV517" s="180"/>
      <c r="AW517" s="180"/>
      <c r="AX517" s="180"/>
      <c r="AY517" s="180"/>
      <c r="AZ517" s="180"/>
      <c r="BA517" s="180"/>
      <c r="BB517" s="180"/>
      <c r="BC517" s="180"/>
      <c r="BD517" s="180"/>
      <c r="BE517" s="180"/>
      <c r="BF517" s="180"/>
      <c r="BG517" s="180"/>
      <c r="BH517" s="176">
        <f t="shared" si="71"/>
        <v>8</v>
      </c>
      <c r="BI517" s="176">
        <f t="shared" si="66"/>
        <v>12</v>
      </c>
      <c r="BJ517" s="182" t="str">
        <f t="shared" si="67"/>
        <v>8 - 64</v>
      </c>
      <c r="BK517" s="176">
        <f t="shared" si="68"/>
        <v>36</v>
      </c>
      <c r="BL517" s="176">
        <f t="shared" si="72"/>
        <v>8</v>
      </c>
      <c r="BM517" s="533"/>
      <c r="BN517" s="185">
        <v>550</v>
      </c>
      <c r="BO517" s="180">
        <v>10</v>
      </c>
      <c r="BP517" s="178">
        <f t="shared" si="69"/>
        <v>910</v>
      </c>
      <c r="BQ517" s="420" t="str">
        <f t="shared" si="70"/>
        <v>VI</v>
      </c>
      <c r="BR517" s="185"/>
      <c r="BS517" s="212" t="s">
        <v>5071</v>
      </c>
    </row>
    <row r="518" spans="1:71" ht="25.5" x14ac:dyDescent="0.2">
      <c r="A518" s="696">
        <v>516</v>
      </c>
      <c r="B518" s="286" t="s">
        <v>3179</v>
      </c>
      <c r="C518" s="286" t="s">
        <v>3179</v>
      </c>
      <c r="D518" s="258" t="s">
        <v>5497</v>
      </c>
      <c r="E518" s="736">
        <v>1</v>
      </c>
      <c r="F518" s="736">
        <v>1</v>
      </c>
      <c r="G518" s="737">
        <v>12</v>
      </c>
      <c r="H518" s="305" t="s">
        <v>3486</v>
      </c>
      <c r="I518" s="207" t="s">
        <v>6878</v>
      </c>
      <c r="J518" s="279" t="s">
        <v>2179</v>
      </c>
      <c r="K518" s="179" t="s">
        <v>5111</v>
      </c>
      <c r="L518" s="427" t="s">
        <v>5490</v>
      </c>
      <c r="M518" s="684">
        <v>16</v>
      </c>
      <c r="N518" s="684" t="s">
        <v>15710</v>
      </c>
      <c r="O518" s="684">
        <v>11000</v>
      </c>
      <c r="P518" s="179" t="s">
        <v>15765</v>
      </c>
      <c r="Q518" s="179">
        <v>6</v>
      </c>
      <c r="R518" s="180"/>
      <c r="S518" s="189">
        <v>2</v>
      </c>
      <c r="T518" s="189">
        <v>4</v>
      </c>
      <c r="U518" s="179">
        <v>1</v>
      </c>
      <c r="V518" s="179">
        <v>1</v>
      </c>
      <c r="W518" s="742">
        <v>15</v>
      </c>
      <c r="X518" s="184"/>
      <c r="Y518" s="184"/>
      <c r="Z518" s="184"/>
      <c r="AA518" s="184"/>
      <c r="AB518" s="220"/>
      <c r="AC518" s="183" t="s">
        <v>9025</v>
      </c>
      <c r="AD518" s="179" t="s">
        <v>7471</v>
      </c>
      <c r="AE518" s="179" t="s">
        <v>4247</v>
      </c>
      <c r="AF518" s="177">
        <v>0</v>
      </c>
      <c r="AG518" s="177">
        <v>0</v>
      </c>
      <c r="AH518" s="177">
        <v>0</v>
      </c>
      <c r="AI518" s="177">
        <v>0</v>
      </c>
      <c r="AJ518" s="177">
        <v>0</v>
      </c>
      <c r="AK518" s="177">
        <v>0</v>
      </c>
      <c r="AL518" s="383">
        <v>12</v>
      </c>
      <c r="AM518" s="177">
        <v>0</v>
      </c>
      <c r="AN518" s="177">
        <v>0</v>
      </c>
      <c r="AO518" s="182">
        <v>0</v>
      </c>
      <c r="AP518" s="180"/>
      <c r="AQ518" s="180"/>
      <c r="AR518" s="180"/>
      <c r="AS518" s="180"/>
      <c r="AT518" s="180"/>
      <c r="AU518" s="180"/>
      <c r="AV518" s="180"/>
      <c r="AW518" s="180"/>
      <c r="AX518" s="180"/>
      <c r="AY518" s="180"/>
      <c r="AZ518" s="180"/>
      <c r="BA518" s="180"/>
      <c r="BB518" s="180"/>
      <c r="BC518" s="180"/>
      <c r="BD518" s="180"/>
      <c r="BE518" s="180"/>
      <c r="BF518" s="180"/>
      <c r="BG518" s="180"/>
      <c r="BH518" s="176">
        <f t="shared" si="71"/>
        <v>12</v>
      </c>
      <c r="BI518" s="176">
        <f t="shared" si="66"/>
        <v>9</v>
      </c>
      <c r="BJ518" s="182" t="str">
        <f t="shared" si="67"/>
        <v>12 - 96</v>
      </c>
      <c r="BK518" s="176">
        <f t="shared" si="68"/>
        <v>54</v>
      </c>
      <c r="BL518" s="176">
        <f t="shared" si="72"/>
        <v>12</v>
      </c>
      <c r="BM518" s="533"/>
      <c r="BN518" s="185">
        <v>2000</v>
      </c>
      <c r="BO518" s="180">
        <v>16</v>
      </c>
      <c r="BP518" s="178">
        <f t="shared" si="69"/>
        <v>2864</v>
      </c>
      <c r="BQ518" s="420" t="str">
        <f t="shared" si="70"/>
        <v>VII</v>
      </c>
      <c r="BR518" s="185"/>
      <c r="BS518" s="212" t="s">
        <v>3967</v>
      </c>
    </row>
    <row r="519" spans="1:71" ht="25.5" x14ac:dyDescent="0.2">
      <c r="A519" s="697">
        <v>517</v>
      </c>
      <c r="B519" s="286" t="s">
        <v>5113</v>
      </c>
      <c r="C519" s="286" t="s">
        <v>5113</v>
      </c>
      <c r="D519" s="258" t="s">
        <v>5497</v>
      </c>
      <c r="E519" s="736">
        <v>1</v>
      </c>
      <c r="F519" s="736">
        <v>1</v>
      </c>
      <c r="G519" s="737">
        <v>3</v>
      </c>
      <c r="H519" s="305" t="s">
        <v>3253</v>
      </c>
      <c r="I519" s="207" t="s">
        <v>3485</v>
      </c>
      <c r="J519" s="279" t="s">
        <v>6554</v>
      </c>
      <c r="K519" s="179" t="s">
        <v>5605</v>
      </c>
      <c r="L519" s="427" t="s">
        <v>3491</v>
      </c>
      <c r="M519" s="684">
        <v>6.5</v>
      </c>
      <c r="N519" s="684" t="s">
        <v>15715</v>
      </c>
      <c r="O519" s="684">
        <v>165</v>
      </c>
      <c r="P519" s="179" t="s">
        <v>15906</v>
      </c>
      <c r="Q519" s="179">
        <v>5</v>
      </c>
      <c r="R519" s="180"/>
      <c r="S519" s="190">
        <v>11</v>
      </c>
      <c r="T519" s="190">
        <v>12</v>
      </c>
      <c r="U519" s="190">
        <v>4</v>
      </c>
      <c r="V519" s="190">
        <v>16</v>
      </c>
      <c r="W519" s="742">
        <v>9</v>
      </c>
      <c r="X519" s="184"/>
      <c r="Y519" s="184"/>
      <c r="Z519" s="184"/>
      <c r="AA519" s="184"/>
      <c r="AB519" s="220"/>
      <c r="AC519" s="183" t="s">
        <v>3872</v>
      </c>
      <c r="AD519" s="179" t="s">
        <v>4784</v>
      </c>
      <c r="AE519" s="179" t="s">
        <v>4248</v>
      </c>
      <c r="AF519" s="177">
        <v>0</v>
      </c>
      <c r="AG519" s="177">
        <v>0</v>
      </c>
      <c r="AH519" s="177">
        <v>0</v>
      </c>
      <c r="AI519" s="177">
        <v>0</v>
      </c>
      <c r="AJ519" s="177">
        <v>0</v>
      </c>
      <c r="AK519" s="177">
        <v>0</v>
      </c>
      <c r="AL519" s="383">
        <v>6</v>
      </c>
      <c r="AM519" s="177">
        <v>0</v>
      </c>
      <c r="AN519" s="177">
        <v>0</v>
      </c>
      <c r="AO519" s="182">
        <v>0</v>
      </c>
      <c r="AP519" s="180"/>
      <c r="AQ519" s="180"/>
      <c r="AR519" s="180"/>
      <c r="AS519" s="180"/>
      <c r="AT519" s="180"/>
      <c r="AU519" s="180"/>
      <c r="AV519" s="180"/>
      <c r="AW519" s="180"/>
      <c r="AX519" s="180"/>
      <c r="AY519" s="180"/>
      <c r="AZ519" s="180"/>
      <c r="BA519" s="180"/>
      <c r="BB519" s="180"/>
      <c r="BC519" s="180"/>
      <c r="BD519" s="180"/>
      <c r="BE519" s="180"/>
      <c r="BF519" s="180"/>
      <c r="BG519" s="180"/>
      <c r="BH519" s="176">
        <f t="shared" si="71"/>
        <v>6</v>
      </c>
      <c r="BI519" s="176">
        <f t="shared" si="66"/>
        <v>13</v>
      </c>
      <c r="BJ519" s="182" t="str">
        <f t="shared" si="67"/>
        <v>6 - 48</v>
      </c>
      <c r="BK519" s="176">
        <f t="shared" si="68"/>
        <v>27</v>
      </c>
      <c r="BL519" s="176">
        <f t="shared" si="72"/>
        <v>6</v>
      </c>
      <c r="BM519" s="533"/>
      <c r="BN519" s="185">
        <v>725</v>
      </c>
      <c r="BO519" s="180">
        <v>6</v>
      </c>
      <c r="BP519" s="178">
        <f t="shared" si="69"/>
        <v>887</v>
      </c>
      <c r="BQ519" s="420" t="str">
        <f t="shared" si="70"/>
        <v>VI</v>
      </c>
      <c r="BR519" s="185">
        <v>2000</v>
      </c>
      <c r="BS519" s="212" t="s">
        <v>3967</v>
      </c>
    </row>
    <row r="520" spans="1:71" x14ac:dyDescent="0.2">
      <c r="A520" s="696">
        <v>518</v>
      </c>
      <c r="B520" s="286" t="s">
        <v>1055</v>
      </c>
      <c r="C520" s="286" t="s">
        <v>1055</v>
      </c>
      <c r="D520" s="258" t="s">
        <v>5497</v>
      </c>
      <c r="E520" s="736">
        <v>2454</v>
      </c>
      <c r="F520" s="736">
        <v>20</v>
      </c>
      <c r="G520" s="737">
        <v>200</v>
      </c>
      <c r="H520" s="305" t="s">
        <v>7354</v>
      </c>
      <c r="I520" s="207" t="s">
        <v>635</v>
      </c>
      <c r="J520" s="279" t="s">
        <v>4282</v>
      </c>
      <c r="K520" s="179" t="s">
        <v>3491</v>
      </c>
      <c r="L520" s="427" t="s">
        <v>3491</v>
      </c>
      <c r="M520" s="684">
        <v>6</v>
      </c>
      <c r="N520" s="684" t="s">
        <v>15715</v>
      </c>
      <c r="O520" s="684">
        <v>175</v>
      </c>
      <c r="P520" s="179"/>
      <c r="Q520" s="179">
        <v>7</v>
      </c>
      <c r="R520" s="180"/>
      <c r="S520" s="190">
        <v>8</v>
      </c>
      <c r="T520" s="190">
        <v>12</v>
      </c>
      <c r="U520" s="190">
        <v>3</v>
      </c>
      <c r="V520" s="190">
        <v>16</v>
      </c>
      <c r="W520" s="742">
        <v>12</v>
      </c>
      <c r="X520" s="184"/>
      <c r="Y520" s="184"/>
      <c r="Z520" s="184"/>
      <c r="AA520" s="184"/>
      <c r="AB520" s="220"/>
      <c r="AC520" s="186" t="s">
        <v>5478</v>
      </c>
      <c r="AD520" s="179" t="s">
        <v>5039</v>
      </c>
      <c r="AE520" s="179" t="s">
        <v>4247</v>
      </c>
      <c r="AF520" s="177">
        <v>0</v>
      </c>
      <c r="AG520" s="177">
        <v>0</v>
      </c>
      <c r="AH520" s="177">
        <v>0</v>
      </c>
      <c r="AI520" s="177">
        <v>0</v>
      </c>
      <c r="AJ520" s="177">
        <v>1</v>
      </c>
      <c r="AK520" s="177">
        <v>0</v>
      </c>
      <c r="AL520" s="383">
        <v>0</v>
      </c>
      <c r="AM520" s="177">
        <v>0</v>
      </c>
      <c r="AN520" s="177">
        <v>0</v>
      </c>
      <c r="AO520" s="195">
        <v>0</v>
      </c>
      <c r="AP520" s="187"/>
      <c r="AQ520" s="187">
        <v>0</v>
      </c>
      <c r="AR520" s="187"/>
      <c r="AS520" s="187"/>
      <c r="AT520" s="187"/>
      <c r="AU520" s="187"/>
      <c r="AV520" s="187"/>
      <c r="AW520" s="187"/>
      <c r="AX520" s="187"/>
      <c r="AY520" s="187"/>
      <c r="AZ520" s="187"/>
      <c r="BA520" s="187"/>
      <c r="BB520" s="187"/>
      <c r="BC520" s="187"/>
      <c r="BD520" s="187"/>
      <c r="BE520" s="187"/>
      <c r="BF520" s="187"/>
      <c r="BG520" s="187"/>
      <c r="BH520" s="176" t="str">
        <f t="shared" si="71"/>
        <v>class level</v>
      </c>
      <c r="BI520" s="176">
        <f t="shared" si="66"/>
        <v>21</v>
      </c>
      <c r="BJ520" s="182" t="str">
        <f t="shared" si="67"/>
        <v>1 - 6</v>
      </c>
      <c r="BK520" s="176">
        <f t="shared" si="68"/>
        <v>4</v>
      </c>
      <c r="BL520" s="176">
        <f t="shared" si="72"/>
        <v>1</v>
      </c>
      <c r="BM520" s="535"/>
      <c r="BN520" s="187">
        <v>10</v>
      </c>
      <c r="BO520" s="187">
        <v>1</v>
      </c>
      <c r="BP520" s="178">
        <f t="shared" si="69"/>
        <v>14</v>
      </c>
      <c r="BQ520" s="420" t="str">
        <f t="shared" si="70"/>
        <v>I</v>
      </c>
      <c r="BR520" s="185">
        <v>15</v>
      </c>
      <c r="BS520" s="464" t="s">
        <v>9550</v>
      </c>
    </row>
    <row r="521" spans="1:71" x14ac:dyDescent="0.2">
      <c r="A521" s="696">
        <v>519</v>
      </c>
      <c r="B521" s="286" t="s">
        <v>1055</v>
      </c>
      <c r="C521" s="286" t="s">
        <v>7158</v>
      </c>
      <c r="D521" s="258" t="s">
        <v>5497</v>
      </c>
      <c r="E521" s="736">
        <v>67</v>
      </c>
      <c r="F521" s="736">
        <v>20</v>
      </c>
      <c r="G521" s="737">
        <v>200</v>
      </c>
      <c r="H521" s="305" t="s">
        <v>7354</v>
      </c>
      <c r="I521" s="207" t="s">
        <v>635</v>
      </c>
      <c r="J521" s="279" t="s">
        <v>4282</v>
      </c>
      <c r="K521" s="179" t="s">
        <v>3491</v>
      </c>
      <c r="L521" s="427" t="s">
        <v>3491</v>
      </c>
      <c r="M521" s="684">
        <v>6</v>
      </c>
      <c r="N521" s="684" t="s">
        <v>15715</v>
      </c>
      <c r="O521" s="684">
        <v>175</v>
      </c>
      <c r="P521" s="179"/>
      <c r="Q521" s="179">
        <v>4</v>
      </c>
      <c r="R521" s="180"/>
      <c r="S521" s="190">
        <v>8</v>
      </c>
      <c r="T521" s="190">
        <v>12</v>
      </c>
      <c r="U521" s="190">
        <v>3</v>
      </c>
      <c r="V521" s="190">
        <v>16</v>
      </c>
      <c r="W521" s="742">
        <v>12</v>
      </c>
      <c r="X521" s="184"/>
      <c r="Y521" s="184"/>
      <c r="Z521" s="184"/>
      <c r="AA521" s="184"/>
      <c r="AB521" s="220"/>
      <c r="AC521" s="186" t="s">
        <v>659</v>
      </c>
      <c r="AD521" s="179" t="s">
        <v>5039</v>
      </c>
      <c r="AE521" s="179" t="s">
        <v>4247</v>
      </c>
      <c r="AF521" s="177">
        <v>0</v>
      </c>
      <c r="AG521" s="177">
        <v>0</v>
      </c>
      <c r="AH521" s="177">
        <v>0</v>
      </c>
      <c r="AI521" s="177">
        <v>0</v>
      </c>
      <c r="AJ521" s="177">
        <v>0</v>
      </c>
      <c r="AK521" s="177">
        <v>0</v>
      </c>
      <c r="AL521" s="383">
        <v>0</v>
      </c>
      <c r="AM521" s="177">
        <v>2</v>
      </c>
      <c r="AN521" s="177">
        <v>0</v>
      </c>
      <c r="AO521" s="195">
        <v>0</v>
      </c>
      <c r="AP521" s="187"/>
      <c r="AQ521" s="187">
        <v>2</v>
      </c>
      <c r="AR521" s="187"/>
      <c r="AS521" s="187"/>
      <c r="AT521" s="187"/>
      <c r="AU521" s="187"/>
      <c r="AV521" s="187"/>
      <c r="AW521" s="187"/>
      <c r="AX521" s="187"/>
      <c r="AY521" s="187"/>
      <c r="AZ521" s="187"/>
      <c r="BA521" s="187"/>
      <c r="BB521" s="187"/>
      <c r="BC521" s="187"/>
      <c r="BD521" s="187"/>
      <c r="BE521" s="187"/>
      <c r="BF521" s="187"/>
      <c r="BG521" s="187"/>
      <c r="BH521" s="176" t="str">
        <f t="shared" si="71"/>
        <v>class level</v>
      </c>
      <c r="BI521" s="176">
        <f t="shared" si="66"/>
        <v>20</v>
      </c>
      <c r="BJ521" s="182" t="str">
        <f t="shared" si="67"/>
        <v>2 - 20</v>
      </c>
      <c r="BK521" s="176">
        <f t="shared" si="68"/>
        <v>11</v>
      </c>
      <c r="BL521" s="176">
        <f t="shared" si="72"/>
        <v>2</v>
      </c>
      <c r="BM521" s="535"/>
      <c r="BN521" s="187">
        <v>50</v>
      </c>
      <c r="BO521" s="187">
        <v>3</v>
      </c>
      <c r="BP521" s="178">
        <f t="shared" si="69"/>
        <v>83</v>
      </c>
      <c r="BQ521" s="420" t="str">
        <f t="shared" si="70"/>
        <v>II</v>
      </c>
      <c r="BR521" s="185">
        <v>15</v>
      </c>
      <c r="BS521" s="464" t="s">
        <v>9556</v>
      </c>
    </row>
    <row r="522" spans="1:71" x14ac:dyDescent="0.2">
      <c r="A522" s="697">
        <v>520</v>
      </c>
      <c r="B522" s="286" t="s">
        <v>1055</v>
      </c>
      <c r="C522" s="286" t="s">
        <v>7159</v>
      </c>
      <c r="D522" s="258" t="s">
        <v>5497</v>
      </c>
      <c r="E522" s="736">
        <v>11</v>
      </c>
      <c r="F522" s="736">
        <v>20</v>
      </c>
      <c r="G522" s="737">
        <v>200</v>
      </c>
      <c r="H522" s="305" t="s">
        <v>7354</v>
      </c>
      <c r="I522" s="207" t="s">
        <v>635</v>
      </c>
      <c r="J522" s="279" t="s">
        <v>4282</v>
      </c>
      <c r="K522" s="179" t="s">
        <v>3491</v>
      </c>
      <c r="L522" s="427" t="s">
        <v>3491</v>
      </c>
      <c r="M522" s="684">
        <v>6</v>
      </c>
      <c r="N522" s="684" t="s">
        <v>15715</v>
      </c>
      <c r="O522" s="684">
        <v>175</v>
      </c>
      <c r="P522" s="179"/>
      <c r="Q522" s="179">
        <v>4</v>
      </c>
      <c r="R522" s="180"/>
      <c r="S522" s="190">
        <v>8</v>
      </c>
      <c r="T522" s="190">
        <v>12</v>
      </c>
      <c r="U522" s="190">
        <v>3</v>
      </c>
      <c r="V522" s="190">
        <v>16</v>
      </c>
      <c r="W522" s="742">
        <v>12</v>
      </c>
      <c r="X522" s="184"/>
      <c r="Y522" s="184"/>
      <c r="Z522" s="184"/>
      <c r="AA522" s="184"/>
      <c r="AB522" s="220"/>
      <c r="AC522" s="186" t="s">
        <v>660</v>
      </c>
      <c r="AD522" s="179" t="s">
        <v>5039</v>
      </c>
      <c r="AE522" s="179" t="s">
        <v>4247</v>
      </c>
      <c r="AF522" s="177">
        <v>0</v>
      </c>
      <c r="AG522" s="177">
        <v>0</v>
      </c>
      <c r="AH522" s="177">
        <v>0</v>
      </c>
      <c r="AI522" s="177">
        <v>0</v>
      </c>
      <c r="AJ522" s="177">
        <v>0</v>
      </c>
      <c r="AK522" s="177">
        <v>0</v>
      </c>
      <c r="AL522" s="383">
        <v>0</v>
      </c>
      <c r="AM522" s="177">
        <v>7</v>
      </c>
      <c r="AN522" s="177">
        <v>0</v>
      </c>
      <c r="AO522" s="195">
        <v>0</v>
      </c>
      <c r="AP522" s="187"/>
      <c r="AQ522" s="187">
        <v>7</v>
      </c>
      <c r="AR522" s="187"/>
      <c r="AS522" s="187"/>
      <c r="AT522" s="187"/>
      <c r="AU522" s="187"/>
      <c r="AV522" s="187"/>
      <c r="AW522" s="187"/>
      <c r="AX522" s="187"/>
      <c r="AY522" s="187"/>
      <c r="AZ522" s="187"/>
      <c r="BA522" s="187"/>
      <c r="BB522" s="187"/>
      <c r="BC522" s="187"/>
      <c r="BD522" s="187"/>
      <c r="BE522" s="187"/>
      <c r="BF522" s="187"/>
      <c r="BG522" s="187"/>
      <c r="BH522" s="176" t="str">
        <f t="shared" si="71"/>
        <v>class level</v>
      </c>
      <c r="BI522" s="176">
        <f t="shared" si="66"/>
        <v>14</v>
      </c>
      <c r="BJ522" s="182" t="str">
        <f t="shared" si="67"/>
        <v>7 - 70</v>
      </c>
      <c r="BK522" s="176">
        <f t="shared" si="68"/>
        <v>39</v>
      </c>
      <c r="BL522" s="176">
        <f t="shared" si="72"/>
        <v>7</v>
      </c>
      <c r="BM522" s="535"/>
      <c r="BN522" s="187">
        <v>550</v>
      </c>
      <c r="BO522" s="187">
        <v>10</v>
      </c>
      <c r="BP522" s="178">
        <f t="shared" si="69"/>
        <v>940</v>
      </c>
      <c r="BQ522" s="420" t="str">
        <f t="shared" si="70"/>
        <v>VI</v>
      </c>
      <c r="BR522" s="185">
        <v>15</v>
      </c>
      <c r="BS522" s="212" t="s">
        <v>9556</v>
      </c>
    </row>
    <row r="523" spans="1:71" x14ac:dyDescent="0.2">
      <c r="A523" s="696">
        <v>521</v>
      </c>
      <c r="B523" s="286" t="s">
        <v>1055</v>
      </c>
      <c r="C523" s="286" t="s">
        <v>8474</v>
      </c>
      <c r="D523" s="258" t="s">
        <v>5497</v>
      </c>
      <c r="E523" s="736">
        <v>4</v>
      </c>
      <c r="F523" s="736">
        <v>20</v>
      </c>
      <c r="G523" s="737">
        <v>200</v>
      </c>
      <c r="H523" s="305" t="s">
        <v>7354</v>
      </c>
      <c r="I523" s="207" t="s">
        <v>635</v>
      </c>
      <c r="J523" s="279" t="s">
        <v>4282</v>
      </c>
      <c r="K523" s="179" t="s">
        <v>3491</v>
      </c>
      <c r="L523" s="427" t="s">
        <v>3491</v>
      </c>
      <c r="M523" s="684">
        <v>6</v>
      </c>
      <c r="N523" s="684" t="s">
        <v>15715</v>
      </c>
      <c r="O523" s="684">
        <v>175</v>
      </c>
      <c r="P523" s="179"/>
      <c r="Q523" s="179">
        <v>4</v>
      </c>
      <c r="R523" s="180"/>
      <c r="S523" s="190">
        <v>8</v>
      </c>
      <c r="T523" s="190">
        <v>12</v>
      </c>
      <c r="U523" s="190">
        <v>3</v>
      </c>
      <c r="V523" s="190">
        <v>16</v>
      </c>
      <c r="W523" s="742">
        <v>12</v>
      </c>
      <c r="X523" s="184"/>
      <c r="Y523" s="184"/>
      <c r="Z523" s="184"/>
      <c r="AA523" s="184"/>
      <c r="AB523" s="220"/>
      <c r="AC523" s="186" t="s">
        <v>8471</v>
      </c>
      <c r="AD523" s="179" t="s">
        <v>5039</v>
      </c>
      <c r="AE523" s="179" t="s">
        <v>4247</v>
      </c>
      <c r="AF523" s="177">
        <v>0</v>
      </c>
      <c r="AG523" s="177">
        <v>0</v>
      </c>
      <c r="AH523" s="177">
        <v>0</v>
      </c>
      <c r="AI523" s="177">
        <v>0</v>
      </c>
      <c r="AJ523" s="177">
        <v>0</v>
      </c>
      <c r="AK523" s="177">
        <v>0</v>
      </c>
      <c r="AL523" s="383">
        <v>0</v>
      </c>
      <c r="AM523" s="177">
        <v>8</v>
      </c>
      <c r="AN523" s="177">
        <v>0</v>
      </c>
      <c r="AO523" s="195">
        <v>0</v>
      </c>
      <c r="AP523" s="187"/>
      <c r="AQ523" s="187">
        <v>8</v>
      </c>
      <c r="AR523" s="187"/>
      <c r="AS523" s="187"/>
      <c r="AT523" s="187"/>
      <c r="AU523" s="187"/>
      <c r="AV523" s="187"/>
      <c r="AW523" s="187"/>
      <c r="AX523" s="187"/>
      <c r="AY523" s="187"/>
      <c r="AZ523" s="187"/>
      <c r="BA523" s="187"/>
      <c r="BB523" s="187"/>
      <c r="BC523" s="187"/>
      <c r="BD523" s="187"/>
      <c r="BE523" s="187"/>
      <c r="BF523" s="187"/>
      <c r="BG523" s="187"/>
      <c r="BH523" s="176" t="str">
        <f t="shared" si="71"/>
        <v>class level</v>
      </c>
      <c r="BI523" s="176">
        <f t="shared" si="66"/>
        <v>14</v>
      </c>
      <c r="BJ523" s="182" t="str">
        <f t="shared" si="67"/>
        <v>8 - 80</v>
      </c>
      <c r="BK523" s="176">
        <f t="shared" si="68"/>
        <v>44</v>
      </c>
      <c r="BL523" s="176">
        <f t="shared" si="72"/>
        <v>8</v>
      </c>
      <c r="BM523" s="535"/>
      <c r="BN523" s="187">
        <v>900</v>
      </c>
      <c r="BO523" s="187">
        <v>12</v>
      </c>
      <c r="BP523" s="178">
        <f t="shared" si="69"/>
        <v>1428</v>
      </c>
      <c r="BQ523" s="420" t="str">
        <f t="shared" si="70"/>
        <v>VI</v>
      </c>
      <c r="BR523" s="187"/>
      <c r="BS523" s="464" t="s">
        <v>9556</v>
      </c>
    </row>
    <row r="524" spans="1:71" x14ac:dyDescent="0.2">
      <c r="A524" s="697">
        <v>522</v>
      </c>
      <c r="B524" s="286" t="s">
        <v>1055</v>
      </c>
      <c r="C524" s="286" t="s">
        <v>8475</v>
      </c>
      <c r="D524" s="258" t="s">
        <v>5497</v>
      </c>
      <c r="E524" s="736">
        <v>4</v>
      </c>
      <c r="F524" s="736">
        <v>20</v>
      </c>
      <c r="G524" s="737">
        <v>200</v>
      </c>
      <c r="H524" s="305" t="s">
        <v>7354</v>
      </c>
      <c r="I524" s="207" t="s">
        <v>635</v>
      </c>
      <c r="J524" s="279" t="s">
        <v>4282</v>
      </c>
      <c r="K524" s="179" t="s">
        <v>3491</v>
      </c>
      <c r="L524" s="427" t="s">
        <v>3491</v>
      </c>
      <c r="M524" s="684">
        <v>6</v>
      </c>
      <c r="N524" s="684" t="s">
        <v>15715</v>
      </c>
      <c r="O524" s="684">
        <v>175</v>
      </c>
      <c r="P524" s="179"/>
      <c r="Q524" s="179">
        <v>4</v>
      </c>
      <c r="R524" s="180"/>
      <c r="S524" s="190">
        <v>8</v>
      </c>
      <c r="T524" s="190">
        <v>12</v>
      </c>
      <c r="U524" s="190">
        <v>3</v>
      </c>
      <c r="V524" s="190">
        <v>16</v>
      </c>
      <c r="W524" s="742">
        <v>12</v>
      </c>
      <c r="X524" s="184"/>
      <c r="Y524" s="184"/>
      <c r="Z524" s="184"/>
      <c r="AA524" s="184"/>
      <c r="AB524" s="220"/>
      <c r="AC524" s="186" t="s">
        <v>8472</v>
      </c>
      <c r="AD524" s="179" t="s">
        <v>5039</v>
      </c>
      <c r="AE524" s="179" t="s">
        <v>4247</v>
      </c>
      <c r="AF524" s="177">
        <v>0</v>
      </c>
      <c r="AG524" s="177">
        <v>0</v>
      </c>
      <c r="AH524" s="177">
        <v>0</v>
      </c>
      <c r="AI524" s="177">
        <v>0</v>
      </c>
      <c r="AJ524" s="177">
        <v>0</v>
      </c>
      <c r="AK524" s="177">
        <v>0</v>
      </c>
      <c r="AL524" s="383">
        <v>0</v>
      </c>
      <c r="AM524" s="177">
        <v>9</v>
      </c>
      <c r="AN524" s="177">
        <v>0</v>
      </c>
      <c r="AO524" s="195">
        <v>0</v>
      </c>
      <c r="AP524" s="187"/>
      <c r="AQ524" s="187">
        <v>9</v>
      </c>
      <c r="AR524" s="187"/>
      <c r="AS524" s="187"/>
      <c r="AT524" s="187"/>
      <c r="AU524" s="187"/>
      <c r="AV524" s="187"/>
      <c r="AW524" s="187"/>
      <c r="AX524" s="187"/>
      <c r="AY524" s="187"/>
      <c r="AZ524" s="187"/>
      <c r="BA524" s="187"/>
      <c r="BB524" s="187"/>
      <c r="BC524" s="187"/>
      <c r="BD524" s="187"/>
      <c r="BE524" s="187"/>
      <c r="BF524" s="187"/>
      <c r="BG524" s="187"/>
      <c r="BH524" s="176" t="str">
        <f t="shared" si="71"/>
        <v>class level</v>
      </c>
      <c r="BI524" s="176">
        <f t="shared" si="66"/>
        <v>12</v>
      </c>
      <c r="BJ524" s="182" t="str">
        <f t="shared" si="67"/>
        <v>9 - 90</v>
      </c>
      <c r="BK524" s="176">
        <f t="shared" si="68"/>
        <v>50</v>
      </c>
      <c r="BL524" s="176">
        <f t="shared" si="72"/>
        <v>9</v>
      </c>
      <c r="BM524" s="535"/>
      <c r="BN524" s="187">
        <v>1350</v>
      </c>
      <c r="BO524" s="187">
        <v>14</v>
      </c>
      <c r="BP524" s="178">
        <f t="shared" si="69"/>
        <v>2050</v>
      </c>
      <c r="BQ524" s="420" t="str">
        <f t="shared" si="70"/>
        <v>VII</v>
      </c>
      <c r="BR524" s="185">
        <v>15</v>
      </c>
      <c r="BS524" s="212" t="s">
        <v>9556</v>
      </c>
    </row>
    <row r="525" spans="1:71" x14ac:dyDescent="0.2">
      <c r="A525" s="696">
        <v>523</v>
      </c>
      <c r="B525" s="286" t="s">
        <v>1055</v>
      </c>
      <c r="C525" s="286" t="s">
        <v>8476</v>
      </c>
      <c r="D525" s="258" t="s">
        <v>5497</v>
      </c>
      <c r="E525" s="736">
        <v>3</v>
      </c>
      <c r="F525" s="736">
        <v>20</v>
      </c>
      <c r="G525" s="737">
        <v>200</v>
      </c>
      <c r="H525" s="305" t="s">
        <v>7354</v>
      </c>
      <c r="I525" s="207" t="s">
        <v>635</v>
      </c>
      <c r="J525" s="279" t="s">
        <v>4282</v>
      </c>
      <c r="K525" s="179" t="s">
        <v>3491</v>
      </c>
      <c r="L525" s="427" t="s">
        <v>3491</v>
      </c>
      <c r="M525" s="684">
        <v>6</v>
      </c>
      <c r="N525" s="684" t="s">
        <v>15715</v>
      </c>
      <c r="O525" s="684">
        <v>175</v>
      </c>
      <c r="P525" s="179"/>
      <c r="Q525" s="179">
        <v>4</v>
      </c>
      <c r="R525" s="180"/>
      <c r="S525" s="190">
        <v>8</v>
      </c>
      <c r="T525" s="190">
        <v>12</v>
      </c>
      <c r="U525" s="190">
        <v>3</v>
      </c>
      <c r="V525" s="190">
        <v>16</v>
      </c>
      <c r="W525" s="742">
        <v>12</v>
      </c>
      <c r="X525" s="184"/>
      <c r="Y525" s="184"/>
      <c r="Z525" s="184"/>
      <c r="AA525" s="184"/>
      <c r="AB525" s="220"/>
      <c r="AC525" s="186" t="s">
        <v>8473</v>
      </c>
      <c r="AD525" s="179" t="s">
        <v>5039</v>
      </c>
      <c r="AE525" s="179" t="s">
        <v>4247</v>
      </c>
      <c r="AF525" s="177">
        <v>0</v>
      </c>
      <c r="AG525" s="177">
        <v>0</v>
      </c>
      <c r="AH525" s="177">
        <v>0</v>
      </c>
      <c r="AI525" s="177">
        <v>0</v>
      </c>
      <c r="AJ525" s="177">
        <v>0</v>
      </c>
      <c r="AK525" s="177">
        <v>0</v>
      </c>
      <c r="AL525" s="383">
        <v>0</v>
      </c>
      <c r="AM525" s="177">
        <v>9</v>
      </c>
      <c r="AN525" s="177">
        <v>0</v>
      </c>
      <c r="AO525" s="195">
        <v>3</v>
      </c>
      <c r="AP525" s="187"/>
      <c r="AQ525" s="187">
        <v>10</v>
      </c>
      <c r="AR525" s="187"/>
      <c r="AS525" s="187"/>
      <c r="AT525" s="187"/>
      <c r="AU525" s="187"/>
      <c r="AV525" s="187"/>
      <c r="AW525" s="187"/>
      <c r="AX525" s="187"/>
      <c r="AY525" s="187"/>
      <c r="AZ525" s="187"/>
      <c r="BA525" s="187"/>
      <c r="BB525" s="187"/>
      <c r="BC525" s="187"/>
      <c r="BD525" s="187"/>
      <c r="BE525" s="187"/>
      <c r="BF525" s="187"/>
      <c r="BG525" s="187"/>
      <c r="BH525" s="176" t="str">
        <f t="shared" si="71"/>
        <v>class level</v>
      </c>
      <c r="BI525" s="176">
        <f t="shared" si="66"/>
        <v>12</v>
      </c>
      <c r="BJ525" s="182" t="str">
        <f t="shared" si="67"/>
        <v>12 - 93</v>
      </c>
      <c r="BK525" s="176">
        <f t="shared" si="68"/>
        <v>53</v>
      </c>
      <c r="BL525" s="176">
        <f t="shared" si="72"/>
        <v>10</v>
      </c>
      <c r="BM525" s="535"/>
      <c r="BN525" s="187">
        <v>1350</v>
      </c>
      <c r="BO525" s="187">
        <v>14</v>
      </c>
      <c r="BP525" s="178">
        <f t="shared" si="69"/>
        <v>2092</v>
      </c>
      <c r="BQ525" s="420" t="str">
        <f t="shared" si="70"/>
        <v>VII</v>
      </c>
      <c r="BR525" s="185">
        <v>15</v>
      </c>
      <c r="BS525" s="212" t="s">
        <v>9556</v>
      </c>
    </row>
    <row r="526" spans="1:71" x14ac:dyDescent="0.2">
      <c r="A526" s="696">
        <v>524</v>
      </c>
      <c r="B526" s="286" t="s">
        <v>1055</v>
      </c>
      <c r="C526" s="286" t="s">
        <v>8224</v>
      </c>
      <c r="D526" s="258" t="s">
        <v>5497</v>
      </c>
      <c r="E526" s="736">
        <v>112</v>
      </c>
      <c r="F526" s="736">
        <v>20</v>
      </c>
      <c r="G526" s="737">
        <v>200</v>
      </c>
      <c r="H526" s="305" t="s">
        <v>7354</v>
      </c>
      <c r="I526" s="207" t="s">
        <v>635</v>
      </c>
      <c r="J526" s="279" t="s">
        <v>4282</v>
      </c>
      <c r="K526" s="179" t="s">
        <v>3491</v>
      </c>
      <c r="L526" s="427" t="s">
        <v>3491</v>
      </c>
      <c r="M526" s="684">
        <v>6</v>
      </c>
      <c r="N526" s="684" t="s">
        <v>15715</v>
      </c>
      <c r="O526" s="684">
        <v>175</v>
      </c>
      <c r="P526" s="179"/>
      <c r="Q526" s="179">
        <v>4</v>
      </c>
      <c r="R526" s="180"/>
      <c r="S526" s="190">
        <v>8</v>
      </c>
      <c r="T526" s="190">
        <v>12</v>
      </c>
      <c r="U526" s="190">
        <v>3</v>
      </c>
      <c r="V526" s="190">
        <v>16</v>
      </c>
      <c r="W526" s="742">
        <v>12</v>
      </c>
      <c r="X526" s="184"/>
      <c r="Y526" s="184"/>
      <c r="Z526" s="184"/>
      <c r="AA526" s="184"/>
      <c r="AB526" s="220"/>
      <c r="AC526" s="186" t="s">
        <v>6844</v>
      </c>
      <c r="AD526" s="179" t="s">
        <v>5039</v>
      </c>
      <c r="AE526" s="179" t="s">
        <v>4247</v>
      </c>
      <c r="AF526" s="177">
        <v>0</v>
      </c>
      <c r="AG526" s="177">
        <v>0</v>
      </c>
      <c r="AH526" s="177">
        <v>0</v>
      </c>
      <c r="AI526" s="177">
        <v>0</v>
      </c>
      <c r="AJ526" s="177">
        <v>0</v>
      </c>
      <c r="AK526" s="177">
        <v>0</v>
      </c>
      <c r="AL526" s="383">
        <v>0</v>
      </c>
      <c r="AM526" s="177">
        <v>3</v>
      </c>
      <c r="AN526" s="177">
        <v>0</v>
      </c>
      <c r="AO526" s="195">
        <v>0</v>
      </c>
      <c r="AP526" s="187"/>
      <c r="AQ526" s="187">
        <v>3</v>
      </c>
      <c r="AR526" s="187"/>
      <c r="AS526" s="187"/>
      <c r="AT526" s="187"/>
      <c r="AU526" s="187"/>
      <c r="AV526" s="187"/>
      <c r="AW526" s="187"/>
      <c r="AX526" s="187"/>
      <c r="AY526" s="187"/>
      <c r="AZ526" s="187"/>
      <c r="BA526" s="187"/>
      <c r="BB526" s="187"/>
      <c r="BC526" s="187"/>
      <c r="BD526" s="187"/>
      <c r="BE526" s="187"/>
      <c r="BF526" s="187"/>
      <c r="BG526" s="187"/>
      <c r="BH526" s="176" t="str">
        <f t="shared" si="71"/>
        <v>class level</v>
      </c>
      <c r="BI526" s="176">
        <f t="shared" si="66"/>
        <v>18</v>
      </c>
      <c r="BJ526" s="182" t="str">
        <f t="shared" si="67"/>
        <v>3 - 30</v>
      </c>
      <c r="BK526" s="176">
        <f t="shared" si="68"/>
        <v>17</v>
      </c>
      <c r="BL526" s="176">
        <f t="shared" si="72"/>
        <v>3</v>
      </c>
      <c r="BM526" s="535"/>
      <c r="BN526" s="187">
        <v>85</v>
      </c>
      <c r="BO526" s="187">
        <v>4</v>
      </c>
      <c r="BP526" s="178">
        <f t="shared" si="69"/>
        <v>153</v>
      </c>
      <c r="BQ526" s="420" t="str">
        <f t="shared" si="70"/>
        <v>III</v>
      </c>
      <c r="BR526" s="185"/>
      <c r="BS526" s="464" t="s">
        <v>9556</v>
      </c>
    </row>
    <row r="527" spans="1:71" x14ac:dyDescent="0.2">
      <c r="A527" s="697">
        <v>525</v>
      </c>
      <c r="B527" s="286" t="s">
        <v>1055</v>
      </c>
      <c r="C527" s="286" t="s">
        <v>8222</v>
      </c>
      <c r="D527" s="258" t="s">
        <v>5497</v>
      </c>
      <c r="E527" s="736">
        <v>71</v>
      </c>
      <c r="F527" s="736">
        <v>20</v>
      </c>
      <c r="G527" s="737">
        <v>200</v>
      </c>
      <c r="H527" s="305" t="s">
        <v>7354</v>
      </c>
      <c r="I527" s="207" t="s">
        <v>635</v>
      </c>
      <c r="J527" s="279" t="s">
        <v>4282</v>
      </c>
      <c r="K527" s="179" t="s">
        <v>3491</v>
      </c>
      <c r="L527" s="427" t="s">
        <v>3491</v>
      </c>
      <c r="M527" s="684">
        <v>6</v>
      </c>
      <c r="N527" s="684" t="s">
        <v>15715</v>
      </c>
      <c r="O527" s="684">
        <v>175</v>
      </c>
      <c r="P527" s="179"/>
      <c r="Q527" s="179">
        <v>4</v>
      </c>
      <c r="R527" s="180"/>
      <c r="S527" s="190">
        <v>8</v>
      </c>
      <c r="T527" s="190">
        <v>12</v>
      </c>
      <c r="U527" s="190">
        <v>3</v>
      </c>
      <c r="V527" s="190">
        <v>16</v>
      </c>
      <c r="W527" s="742">
        <v>12</v>
      </c>
      <c r="X527" s="184"/>
      <c r="Y527" s="184"/>
      <c r="Z527" s="184"/>
      <c r="AA527" s="184"/>
      <c r="AB527" s="220"/>
      <c r="AC527" s="186" t="s">
        <v>6845</v>
      </c>
      <c r="AD527" s="179" t="s">
        <v>5039</v>
      </c>
      <c r="AE527" s="179" t="s">
        <v>4247</v>
      </c>
      <c r="AF527" s="177">
        <v>0</v>
      </c>
      <c r="AG527" s="177">
        <v>0</v>
      </c>
      <c r="AH527" s="177">
        <v>0</v>
      </c>
      <c r="AI527" s="177">
        <v>0</v>
      </c>
      <c r="AJ527" s="177">
        <v>0</v>
      </c>
      <c r="AK527" s="177">
        <v>0</v>
      </c>
      <c r="AL527" s="383">
        <v>0</v>
      </c>
      <c r="AM527" s="177">
        <v>4</v>
      </c>
      <c r="AN527" s="177">
        <v>0</v>
      </c>
      <c r="AO527" s="195">
        <v>0</v>
      </c>
      <c r="AP527" s="187"/>
      <c r="AQ527" s="187">
        <v>4</v>
      </c>
      <c r="AR527" s="187"/>
      <c r="AS527" s="187"/>
      <c r="AT527" s="187"/>
      <c r="AU527" s="187"/>
      <c r="AV527" s="187"/>
      <c r="AW527" s="187"/>
      <c r="AX527" s="187"/>
      <c r="AY527" s="187"/>
      <c r="AZ527" s="187"/>
      <c r="BA527" s="187"/>
      <c r="BB527" s="187"/>
      <c r="BC527" s="187"/>
      <c r="BD527" s="187"/>
      <c r="BE527" s="187"/>
      <c r="BF527" s="187"/>
      <c r="BG527" s="187"/>
      <c r="BH527" s="176" t="str">
        <f t="shared" si="71"/>
        <v>class level</v>
      </c>
      <c r="BI527" s="176">
        <f t="shared" si="66"/>
        <v>18</v>
      </c>
      <c r="BJ527" s="182" t="str">
        <f t="shared" si="67"/>
        <v>4 - 40</v>
      </c>
      <c r="BK527" s="176">
        <f t="shared" si="68"/>
        <v>22</v>
      </c>
      <c r="BL527" s="176">
        <f t="shared" si="72"/>
        <v>4</v>
      </c>
      <c r="BM527" s="535"/>
      <c r="BN527" s="187">
        <v>130</v>
      </c>
      <c r="BO527" s="187">
        <v>5</v>
      </c>
      <c r="BP527" s="178">
        <f t="shared" si="69"/>
        <v>240</v>
      </c>
      <c r="BQ527" s="420" t="str">
        <f t="shared" si="70"/>
        <v>III</v>
      </c>
      <c r="BR527" s="187"/>
      <c r="BS527" s="464" t="s">
        <v>9556</v>
      </c>
    </row>
    <row r="528" spans="1:71" x14ac:dyDescent="0.2">
      <c r="A528" s="696">
        <v>526</v>
      </c>
      <c r="B528" s="286" t="s">
        <v>1055</v>
      </c>
      <c r="C528" s="286" t="s">
        <v>8225</v>
      </c>
      <c r="D528" s="258" t="s">
        <v>5497</v>
      </c>
      <c r="E528" s="736">
        <v>50</v>
      </c>
      <c r="F528" s="736">
        <v>20</v>
      </c>
      <c r="G528" s="737">
        <v>200</v>
      </c>
      <c r="H528" s="305" t="s">
        <v>7354</v>
      </c>
      <c r="I528" s="207" t="s">
        <v>635</v>
      </c>
      <c r="J528" s="279" t="s">
        <v>4282</v>
      </c>
      <c r="K528" s="179" t="s">
        <v>3491</v>
      </c>
      <c r="L528" s="427" t="s">
        <v>3491</v>
      </c>
      <c r="M528" s="684">
        <v>6</v>
      </c>
      <c r="N528" s="684" t="s">
        <v>15715</v>
      </c>
      <c r="O528" s="684">
        <v>175</v>
      </c>
      <c r="P528" s="179"/>
      <c r="Q528" s="179">
        <v>4</v>
      </c>
      <c r="R528" s="180"/>
      <c r="S528" s="190">
        <v>8</v>
      </c>
      <c r="T528" s="190">
        <v>12</v>
      </c>
      <c r="U528" s="190">
        <v>3</v>
      </c>
      <c r="V528" s="190">
        <v>16</v>
      </c>
      <c r="W528" s="742">
        <v>12</v>
      </c>
      <c r="X528" s="184"/>
      <c r="Y528" s="184"/>
      <c r="Z528" s="184"/>
      <c r="AA528" s="184"/>
      <c r="AB528" s="220"/>
      <c r="AC528" s="186" t="s">
        <v>6846</v>
      </c>
      <c r="AD528" s="179" t="s">
        <v>5039</v>
      </c>
      <c r="AE528" s="179" t="s">
        <v>4247</v>
      </c>
      <c r="AF528" s="177">
        <v>0</v>
      </c>
      <c r="AG528" s="177">
        <v>0</v>
      </c>
      <c r="AH528" s="177">
        <v>0</v>
      </c>
      <c r="AI528" s="177">
        <v>0</v>
      </c>
      <c r="AJ528" s="177">
        <v>0</v>
      </c>
      <c r="AK528" s="177">
        <v>0</v>
      </c>
      <c r="AL528" s="383">
        <v>0</v>
      </c>
      <c r="AM528" s="177">
        <v>5</v>
      </c>
      <c r="AN528" s="177">
        <v>0</v>
      </c>
      <c r="AO528" s="195">
        <v>0</v>
      </c>
      <c r="AP528" s="187"/>
      <c r="AQ528" s="187">
        <v>5</v>
      </c>
      <c r="AR528" s="187"/>
      <c r="AS528" s="187"/>
      <c r="AT528" s="187"/>
      <c r="AU528" s="187"/>
      <c r="AV528" s="187"/>
      <c r="AW528" s="187"/>
      <c r="AX528" s="187"/>
      <c r="AY528" s="187"/>
      <c r="AZ528" s="187"/>
      <c r="BA528" s="187"/>
      <c r="BB528" s="187"/>
      <c r="BC528" s="187"/>
      <c r="BD528" s="187"/>
      <c r="BE528" s="187"/>
      <c r="BF528" s="187"/>
      <c r="BG528" s="187"/>
      <c r="BH528" s="176" t="str">
        <f t="shared" si="71"/>
        <v>class level</v>
      </c>
      <c r="BI528" s="176">
        <f t="shared" si="66"/>
        <v>16</v>
      </c>
      <c r="BJ528" s="182" t="str">
        <f t="shared" si="67"/>
        <v>5 - 50</v>
      </c>
      <c r="BK528" s="176">
        <f t="shared" si="68"/>
        <v>28</v>
      </c>
      <c r="BL528" s="176">
        <f t="shared" si="72"/>
        <v>5</v>
      </c>
      <c r="BM528" s="535"/>
      <c r="BN528" s="187">
        <v>225</v>
      </c>
      <c r="BO528" s="187">
        <v>6</v>
      </c>
      <c r="BP528" s="178">
        <f t="shared" si="69"/>
        <v>393</v>
      </c>
      <c r="BQ528" s="420" t="str">
        <f t="shared" si="70"/>
        <v>IV</v>
      </c>
      <c r="BR528" s="187"/>
      <c r="BS528" s="464" t="s">
        <v>9556</v>
      </c>
    </row>
    <row r="529" spans="1:71" x14ac:dyDescent="0.2">
      <c r="A529" s="697">
        <v>527</v>
      </c>
      <c r="B529" s="286" t="s">
        <v>1055</v>
      </c>
      <c r="C529" s="286" t="s">
        <v>8226</v>
      </c>
      <c r="D529" s="258" t="s">
        <v>5497</v>
      </c>
      <c r="E529" s="736">
        <v>40</v>
      </c>
      <c r="F529" s="736">
        <v>20</v>
      </c>
      <c r="G529" s="737">
        <v>200</v>
      </c>
      <c r="H529" s="305" t="s">
        <v>7354</v>
      </c>
      <c r="I529" s="207" t="s">
        <v>635</v>
      </c>
      <c r="J529" s="279" t="s">
        <v>4282</v>
      </c>
      <c r="K529" s="179" t="s">
        <v>3491</v>
      </c>
      <c r="L529" s="427" t="s">
        <v>3491</v>
      </c>
      <c r="M529" s="684">
        <v>6</v>
      </c>
      <c r="N529" s="684" t="s">
        <v>15715</v>
      </c>
      <c r="O529" s="684">
        <v>175</v>
      </c>
      <c r="P529" s="179"/>
      <c r="Q529" s="179">
        <v>4</v>
      </c>
      <c r="R529" s="180"/>
      <c r="S529" s="190">
        <v>8</v>
      </c>
      <c r="T529" s="190">
        <v>12</v>
      </c>
      <c r="U529" s="190">
        <v>3</v>
      </c>
      <c r="V529" s="190">
        <v>16</v>
      </c>
      <c r="W529" s="742">
        <v>12</v>
      </c>
      <c r="X529" s="184"/>
      <c r="Y529" s="184"/>
      <c r="Z529" s="184"/>
      <c r="AA529" s="184"/>
      <c r="AB529" s="220"/>
      <c r="AC529" s="186" t="s">
        <v>661</v>
      </c>
      <c r="AD529" s="179" t="s">
        <v>5039</v>
      </c>
      <c r="AE529" s="179" t="s">
        <v>4247</v>
      </c>
      <c r="AF529" s="177">
        <v>0</v>
      </c>
      <c r="AG529" s="177">
        <v>0</v>
      </c>
      <c r="AH529" s="177">
        <v>0</v>
      </c>
      <c r="AI529" s="177">
        <v>0</v>
      </c>
      <c r="AJ529" s="177">
        <v>0</v>
      </c>
      <c r="AK529" s="177">
        <v>0</v>
      </c>
      <c r="AL529" s="383">
        <v>0</v>
      </c>
      <c r="AM529" s="177">
        <v>6</v>
      </c>
      <c r="AN529" s="177">
        <v>0</v>
      </c>
      <c r="AO529" s="195">
        <v>0</v>
      </c>
      <c r="AP529" s="187"/>
      <c r="AQ529" s="187">
        <v>6</v>
      </c>
      <c r="AR529" s="187"/>
      <c r="AS529" s="187"/>
      <c r="AT529" s="187"/>
      <c r="AU529" s="187"/>
      <c r="AV529" s="187"/>
      <c r="AW529" s="187"/>
      <c r="AX529" s="187"/>
      <c r="AY529" s="187"/>
      <c r="AZ529" s="187"/>
      <c r="BA529" s="187"/>
      <c r="BB529" s="187"/>
      <c r="BC529" s="187"/>
      <c r="BD529" s="187"/>
      <c r="BE529" s="187"/>
      <c r="BF529" s="187"/>
      <c r="BG529" s="187"/>
      <c r="BH529" s="176" t="str">
        <f t="shared" si="71"/>
        <v>class level</v>
      </c>
      <c r="BI529" s="176">
        <f t="shared" si="66"/>
        <v>16</v>
      </c>
      <c r="BJ529" s="182" t="str">
        <f t="shared" si="67"/>
        <v>6 - 60</v>
      </c>
      <c r="BK529" s="176">
        <f t="shared" si="68"/>
        <v>33</v>
      </c>
      <c r="BL529" s="176">
        <f t="shared" si="72"/>
        <v>6</v>
      </c>
      <c r="BM529" s="535"/>
      <c r="BN529" s="187">
        <v>350</v>
      </c>
      <c r="BO529" s="187">
        <v>8</v>
      </c>
      <c r="BP529" s="178">
        <f t="shared" si="69"/>
        <v>614</v>
      </c>
      <c r="BQ529" s="420" t="str">
        <f t="shared" si="70"/>
        <v>V</v>
      </c>
      <c r="BR529" s="187"/>
      <c r="BS529" s="464" t="s">
        <v>9556</v>
      </c>
    </row>
    <row r="530" spans="1:71" x14ac:dyDescent="0.2">
      <c r="A530" s="696">
        <v>528</v>
      </c>
      <c r="B530" s="286" t="s">
        <v>1055</v>
      </c>
      <c r="C530" s="286" t="s">
        <v>8481</v>
      </c>
      <c r="D530" s="258" t="s">
        <v>5497</v>
      </c>
      <c r="E530" s="736">
        <v>3</v>
      </c>
      <c r="F530" s="736">
        <v>20</v>
      </c>
      <c r="G530" s="737">
        <v>200</v>
      </c>
      <c r="H530" s="305" t="s">
        <v>7354</v>
      </c>
      <c r="I530" s="207" t="s">
        <v>635</v>
      </c>
      <c r="J530" s="279" t="s">
        <v>4282</v>
      </c>
      <c r="K530" s="179" t="s">
        <v>3491</v>
      </c>
      <c r="L530" s="427" t="s">
        <v>3491</v>
      </c>
      <c r="M530" s="684">
        <v>6</v>
      </c>
      <c r="N530" s="684" t="s">
        <v>15715</v>
      </c>
      <c r="O530" s="684">
        <v>175</v>
      </c>
      <c r="P530" s="179"/>
      <c r="Q530" s="179">
        <v>10</v>
      </c>
      <c r="R530" s="180"/>
      <c r="S530" s="190">
        <v>8</v>
      </c>
      <c r="T530" s="190">
        <v>12</v>
      </c>
      <c r="U530" s="190">
        <v>3</v>
      </c>
      <c r="V530" s="190">
        <v>16</v>
      </c>
      <c r="W530" s="742">
        <v>12</v>
      </c>
      <c r="X530" s="184"/>
      <c r="Y530" s="184"/>
      <c r="Z530" s="184"/>
      <c r="AA530" s="184"/>
      <c r="AB530" s="220"/>
      <c r="AC530" s="186" t="s">
        <v>8477</v>
      </c>
      <c r="AD530" s="179" t="s">
        <v>5039</v>
      </c>
      <c r="AE530" s="179" t="s">
        <v>4247</v>
      </c>
      <c r="AF530" s="177">
        <v>0</v>
      </c>
      <c r="AG530" s="177">
        <v>0</v>
      </c>
      <c r="AH530" s="177">
        <v>7</v>
      </c>
      <c r="AI530" s="177">
        <v>0</v>
      </c>
      <c r="AJ530" s="177">
        <v>0</v>
      </c>
      <c r="AK530" s="177">
        <v>0</v>
      </c>
      <c r="AL530" s="383">
        <v>0</v>
      </c>
      <c r="AM530" s="177">
        <v>0</v>
      </c>
      <c r="AN530" s="177">
        <v>0</v>
      </c>
      <c r="AO530" s="195">
        <v>0</v>
      </c>
      <c r="AP530" s="187"/>
      <c r="AQ530" s="187"/>
      <c r="AR530" s="187"/>
      <c r="AS530" s="187"/>
      <c r="AT530" s="187"/>
      <c r="AU530" s="187"/>
      <c r="AV530" s="187"/>
      <c r="AW530" s="187"/>
      <c r="AX530" s="187"/>
      <c r="AY530" s="187"/>
      <c r="AZ530" s="187"/>
      <c r="BA530" s="187"/>
      <c r="BB530" s="187"/>
      <c r="BC530" s="187"/>
      <c r="BD530" s="187">
        <v>7</v>
      </c>
      <c r="BE530" s="187"/>
      <c r="BF530" s="187"/>
      <c r="BG530" s="187"/>
      <c r="BH530" s="176" t="str">
        <f t="shared" si="71"/>
        <v>class level</v>
      </c>
      <c r="BI530" s="176">
        <f t="shared" si="66"/>
        <v>19</v>
      </c>
      <c r="BJ530" s="182" t="str">
        <f t="shared" si="67"/>
        <v>7 - 28</v>
      </c>
      <c r="BK530" s="176">
        <f t="shared" si="68"/>
        <v>18</v>
      </c>
      <c r="BL530" s="176">
        <f t="shared" si="72"/>
        <v>7</v>
      </c>
      <c r="BM530" s="535"/>
      <c r="BN530" s="187">
        <v>810</v>
      </c>
      <c r="BO530" s="187">
        <v>4</v>
      </c>
      <c r="BP530" s="178">
        <f t="shared" si="69"/>
        <v>882</v>
      </c>
      <c r="BQ530" s="420" t="str">
        <f t="shared" si="70"/>
        <v>VI</v>
      </c>
      <c r="BR530" s="185">
        <v>15</v>
      </c>
      <c r="BS530" s="212" t="s">
        <v>9594</v>
      </c>
    </row>
    <row r="531" spans="1:71" x14ac:dyDescent="0.2">
      <c r="A531" s="696">
        <v>529</v>
      </c>
      <c r="B531" s="286" t="s">
        <v>1055</v>
      </c>
      <c r="C531" s="286" t="s">
        <v>8482</v>
      </c>
      <c r="D531" s="258" t="s">
        <v>5497</v>
      </c>
      <c r="E531" s="736">
        <v>3</v>
      </c>
      <c r="F531" s="736">
        <v>20</v>
      </c>
      <c r="G531" s="737">
        <v>200</v>
      </c>
      <c r="H531" s="305" t="s">
        <v>7354</v>
      </c>
      <c r="I531" s="207" t="s">
        <v>635</v>
      </c>
      <c r="J531" s="279" t="s">
        <v>4282</v>
      </c>
      <c r="K531" s="179" t="s">
        <v>3491</v>
      </c>
      <c r="L531" s="427" t="s">
        <v>3491</v>
      </c>
      <c r="M531" s="684">
        <v>6</v>
      </c>
      <c r="N531" s="684" t="s">
        <v>15715</v>
      </c>
      <c r="O531" s="684">
        <v>175</v>
      </c>
      <c r="P531" s="179"/>
      <c r="Q531" s="179">
        <v>10</v>
      </c>
      <c r="R531" s="180"/>
      <c r="S531" s="190">
        <v>8</v>
      </c>
      <c r="T531" s="190">
        <v>12</v>
      </c>
      <c r="U531" s="190">
        <v>3</v>
      </c>
      <c r="V531" s="190">
        <v>16</v>
      </c>
      <c r="W531" s="742">
        <v>12</v>
      </c>
      <c r="X531" s="184"/>
      <c r="Y531" s="184"/>
      <c r="Z531" s="184"/>
      <c r="AA531" s="184"/>
      <c r="AB531" s="220"/>
      <c r="AC531" s="186" t="s">
        <v>8478</v>
      </c>
      <c r="AD531" s="179" t="s">
        <v>5039</v>
      </c>
      <c r="AE531" s="179" t="s">
        <v>4247</v>
      </c>
      <c r="AF531" s="177">
        <v>0</v>
      </c>
      <c r="AG531" s="177">
        <v>0</v>
      </c>
      <c r="AH531" s="177">
        <v>8</v>
      </c>
      <c r="AI531" s="177">
        <v>0</v>
      </c>
      <c r="AJ531" s="177">
        <v>0</v>
      </c>
      <c r="AK531" s="177">
        <v>0</v>
      </c>
      <c r="AL531" s="383">
        <v>0</v>
      </c>
      <c r="AM531" s="177">
        <v>0</v>
      </c>
      <c r="AN531" s="177">
        <v>0</v>
      </c>
      <c r="AO531" s="195">
        <v>0</v>
      </c>
      <c r="AP531" s="187"/>
      <c r="AQ531" s="187"/>
      <c r="AR531" s="187"/>
      <c r="AS531" s="187"/>
      <c r="AT531" s="187"/>
      <c r="AU531" s="187"/>
      <c r="AV531" s="187"/>
      <c r="AW531" s="187"/>
      <c r="AX531" s="187"/>
      <c r="AY531" s="187"/>
      <c r="AZ531" s="187"/>
      <c r="BA531" s="187"/>
      <c r="BB531" s="187"/>
      <c r="BC531" s="187"/>
      <c r="BD531" s="187">
        <v>8</v>
      </c>
      <c r="BE531" s="187"/>
      <c r="BF531" s="187"/>
      <c r="BG531" s="187"/>
      <c r="BH531" s="176" t="str">
        <f t="shared" si="71"/>
        <v>class level</v>
      </c>
      <c r="BI531" s="176">
        <f t="shared" si="66"/>
        <v>19</v>
      </c>
      <c r="BJ531" s="182" t="str">
        <f t="shared" si="67"/>
        <v>8 - 32</v>
      </c>
      <c r="BK531" s="176">
        <f t="shared" si="68"/>
        <v>20</v>
      </c>
      <c r="BL531" s="176">
        <f t="shared" si="72"/>
        <v>8</v>
      </c>
      <c r="BM531" s="535"/>
      <c r="BN531" s="187">
        <v>1290</v>
      </c>
      <c r="BO531" s="187">
        <v>5</v>
      </c>
      <c r="BP531" s="178">
        <f t="shared" si="69"/>
        <v>1390</v>
      </c>
      <c r="BQ531" s="420" t="str">
        <f t="shared" si="70"/>
        <v>VII</v>
      </c>
      <c r="BR531" s="185">
        <v>15</v>
      </c>
      <c r="BS531" s="212" t="s">
        <v>9594</v>
      </c>
    </row>
    <row r="532" spans="1:71" x14ac:dyDescent="0.2">
      <c r="A532" s="697">
        <v>530</v>
      </c>
      <c r="B532" s="286" t="s">
        <v>1055</v>
      </c>
      <c r="C532" s="286" t="s">
        <v>8483</v>
      </c>
      <c r="D532" s="258" t="s">
        <v>5497</v>
      </c>
      <c r="E532" s="736">
        <v>2</v>
      </c>
      <c r="F532" s="736">
        <v>20</v>
      </c>
      <c r="G532" s="737">
        <v>200</v>
      </c>
      <c r="H532" s="305" t="s">
        <v>7354</v>
      </c>
      <c r="I532" s="207" t="s">
        <v>635</v>
      </c>
      <c r="J532" s="279" t="s">
        <v>4282</v>
      </c>
      <c r="K532" s="179" t="s">
        <v>3491</v>
      </c>
      <c r="L532" s="427" t="s">
        <v>3491</v>
      </c>
      <c r="M532" s="684">
        <v>6</v>
      </c>
      <c r="N532" s="684" t="s">
        <v>15715</v>
      </c>
      <c r="O532" s="684">
        <v>175</v>
      </c>
      <c r="P532" s="179"/>
      <c r="Q532" s="179">
        <v>10</v>
      </c>
      <c r="R532" s="180"/>
      <c r="S532" s="190">
        <v>8</v>
      </c>
      <c r="T532" s="190">
        <v>12</v>
      </c>
      <c r="U532" s="190">
        <v>3</v>
      </c>
      <c r="V532" s="190">
        <v>16</v>
      </c>
      <c r="W532" s="742">
        <v>12</v>
      </c>
      <c r="X532" s="184"/>
      <c r="Y532" s="184"/>
      <c r="Z532" s="184"/>
      <c r="AA532" s="184"/>
      <c r="AB532" s="220"/>
      <c r="AC532" s="186" t="s">
        <v>8479</v>
      </c>
      <c r="AD532" s="179" t="s">
        <v>5039</v>
      </c>
      <c r="AE532" s="179" t="s">
        <v>4247</v>
      </c>
      <c r="AF532" s="177">
        <v>0</v>
      </c>
      <c r="AG532" s="177">
        <v>0</v>
      </c>
      <c r="AH532" s="177">
        <v>9</v>
      </c>
      <c r="AI532" s="177">
        <v>0</v>
      </c>
      <c r="AJ532" s="177">
        <v>0</v>
      </c>
      <c r="AK532" s="177">
        <v>0</v>
      </c>
      <c r="AL532" s="383">
        <v>0</v>
      </c>
      <c r="AM532" s="177">
        <v>0</v>
      </c>
      <c r="AN532" s="177">
        <v>0</v>
      </c>
      <c r="AO532" s="195">
        <v>0</v>
      </c>
      <c r="AP532" s="187"/>
      <c r="AQ532" s="187"/>
      <c r="AR532" s="187"/>
      <c r="AS532" s="187"/>
      <c r="AT532" s="187"/>
      <c r="AU532" s="187"/>
      <c r="AV532" s="187"/>
      <c r="AW532" s="187"/>
      <c r="AX532" s="187"/>
      <c r="AY532" s="187"/>
      <c r="AZ532" s="187"/>
      <c r="BA532" s="187"/>
      <c r="BB532" s="187"/>
      <c r="BC532" s="187"/>
      <c r="BD532" s="187">
        <v>9</v>
      </c>
      <c r="BE532" s="187"/>
      <c r="BF532" s="187"/>
      <c r="BG532" s="187"/>
      <c r="BH532" s="176" t="str">
        <f t="shared" si="71"/>
        <v>class level</v>
      </c>
      <c r="BI532" s="176">
        <f t="shared" si="66"/>
        <v>19</v>
      </c>
      <c r="BJ532" s="182" t="str">
        <f t="shared" si="67"/>
        <v>9 - 36</v>
      </c>
      <c r="BK532" s="176">
        <f t="shared" si="68"/>
        <v>23</v>
      </c>
      <c r="BL532" s="176">
        <f t="shared" si="72"/>
        <v>9</v>
      </c>
      <c r="BM532" s="535"/>
      <c r="BN532" s="187">
        <v>1290</v>
      </c>
      <c r="BO532" s="187">
        <v>5</v>
      </c>
      <c r="BP532" s="178">
        <f t="shared" si="69"/>
        <v>1405</v>
      </c>
      <c r="BQ532" s="420" t="str">
        <f t="shared" si="70"/>
        <v>VII</v>
      </c>
      <c r="BR532" s="185">
        <v>15</v>
      </c>
      <c r="BS532" s="212" t="s">
        <v>9594</v>
      </c>
    </row>
    <row r="533" spans="1:71" x14ac:dyDescent="0.2">
      <c r="A533" s="696">
        <v>531</v>
      </c>
      <c r="B533" s="286" t="s">
        <v>1055</v>
      </c>
      <c r="C533" s="286" t="s">
        <v>8484</v>
      </c>
      <c r="D533" s="258" t="s">
        <v>5497</v>
      </c>
      <c r="E533" s="736">
        <v>2</v>
      </c>
      <c r="F533" s="736">
        <v>20</v>
      </c>
      <c r="G533" s="737">
        <v>200</v>
      </c>
      <c r="H533" s="305" t="s">
        <v>7354</v>
      </c>
      <c r="I533" s="207" t="s">
        <v>635</v>
      </c>
      <c r="J533" s="279" t="s">
        <v>4282</v>
      </c>
      <c r="K533" s="179" t="s">
        <v>3491</v>
      </c>
      <c r="L533" s="427" t="s">
        <v>3491</v>
      </c>
      <c r="M533" s="684">
        <v>6</v>
      </c>
      <c r="N533" s="684" t="s">
        <v>15715</v>
      </c>
      <c r="O533" s="684">
        <v>175</v>
      </c>
      <c r="P533" s="179"/>
      <c r="Q533" s="179">
        <v>10</v>
      </c>
      <c r="R533" s="180"/>
      <c r="S533" s="190">
        <v>8</v>
      </c>
      <c r="T533" s="190">
        <v>12</v>
      </c>
      <c r="U533" s="190">
        <v>3</v>
      </c>
      <c r="V533" s="190">
        <v>16</v>
      </c>
      <c r="W533" s="742">
        <v>12</v>
      </c>
      <c r="X533" s="184"/>
      <c r="Y533" s="184"/>
      <c r="Z533" s="184"/>
      <c r="AA533" s="184"/>
      <c r="AB533" s="220"/>
      <c r="AC533" s="186" t="s">
        <v>8480</v>
      </c>
      <c r="AD533" s="179" t="s">
        <v>5039</v>
      </c>
      <c r="AE533" s="179" t="s">
        <v>4247</v>
      </c>
      <c r="AF533" s="177">
        <v>0</v>
      </c>
      <c r="AG533" s="177">
        <v>0</v>
      </c>
      <c r="AH533" s="177">
        <v>10</v>
      </c>
      <c r="AI533" s="177">
        <v>0</v>
      </c>
      <c r="AJ533" s="177">
        <v>0</v>
      </c>
      <c r="AK533" s="177">
        <v>0</v>
      </c>
      <c r="AL533" s="383">
        <v>0</v>
      </c>
      <c r="AM533" s="177">
        <v>0</v>
      </c>
      <c r="AN533" s="177">
        <v>0</v>
      </c>
      <c r="AO533" s="195">
        <v>0</v>
      </c>
      <c r="AP533" s="187"/>
      <c r="AQ533" s="187"/>
      <c r="AR533" s="187"/>
      <c r="AS533" s="187"/>
      <c r="AT533" s="187"/>
      <c r="AU533" s="187"/>
      <c r="AV533" s="187"/>
      <c r="AW533" s="187"/>
      <c r="AX533" s="187"/>
      <c r="AY533" s="187"/>
      <c r="AZ533" s="187"/>
      <c r="BA533" s="187"/>
      <c r="BB533" s="187"/>
      <c r="BC533" s="187"/>
      <c r="BD533" s="187">
        <v>10</v>
      </c>
      <c r="BE533" s="187"/>
      <c r="BF533" s="187"/>
      <c r="BG533" s="187"/>
      <c r="BH533" s="176" t="str">
        <f t="shared" si="71"/>
        <v>class level</v>
      </c>
      <c r="BI533" s="176">
        <f t="shared" si="66"/>
        <v>19</v>
      </c>
      <c r="BJ533" s="182" t="str">
        <f t="shared" si="67"/>
        <v>10 - 40</v>
      </c>
      <c r="BK533" s="176">
        <f t="shared" si="68"/>
        <v>25</v>
      </c>
      <c r="BL533" s="176">
        <f t="shared" si="72"/>
        <v>10</v>
      </c>
      <c r="BM533" s="535"/>
      <c r="BN533" s="187">
        <v>2400</v>
      </c>
      <c r="BO533" s="187">
        <v>6</v>
      </c>
      <c r="BP533" s="178">
        <f t="shared" si="69"/>
        <v>2550</v>
      </c>
      <c r="BQ533" s="420" t="str">
        <f t="shared" si="70"/>
        <v>VII</v>
      </c>
      <c r="BR533" s="185">
        <v>15</v>
      </c>
      <c r="BS533" s="212" t="s">
        <v>9594</v>
      </c>
    </row>
    <row r="534" spans="1:71" x14ac:dyDescent="0.2">
      <c r="A534" s="697">
        <v>532</v>
      </c>
      <c r="B534" s="286" t="s">
        <v>1055</v>
      </c>
      <c r="C534" s="286" t="s">
        <v>8318</v>
      </c>
      <c r="D534" s="258" t="s">
        <v>5497</v>
      </c>
      <c r="E534" s="736">
        <v>2</v>
      </c>
      <c r="F534" s="736">
        <v>20</v>
      </c>
      <c r="G534" s="737">
        <v>200</v>
      </c>
      <c r="H534" s="305" t="s">
        <v>7354</v>
      </c>
      <c r="I534" s="207" t="s">
        <v>635</v>
      </c>
      <c r="J534" s="279" t="s">
        <v>1765</v>
      </c>
      <c r="K534" s="179" t="s">
        <v>3491</v>
      </c>
      <c r="L534" s="427" t="s">
        <v>3491</v>
      </c>
      <c r="M534" s="684">
        <v>6</v>
      </c>
      <c r="N534" s="684" t="s">
        <v>15715</v>
      </c>
      <c r="O534" s="684">
        <v>175</v>
      </c>
      <c r="P534" s="179"/>
      <c r="Q534" s="179">
        <v>4</v>
      </c>
      <c r="R534" s="180"/>
      <c r="S534" s="190">
        <v>8</v>
      </c>
      <c r="T534" s="190">
        <v>12</v>
      </c>
      <c r="U534" s="190">
        <v>3</v>
      </c>
      <c r="V534" s="190">
        <v>16</v>
      </c>
      <c r="W534" s="742">
        <v>12</v>
      </c>
      <c r="X534" s="184"/>
      <c r="Y534" s="184"/>
      <c r="Z534" s="184"/>
      <c r="AA534" s="184"/>
      <c r="AB534" s="220"/>
      <c r="AC534" s="186" t="s">
        <v>5709</v>
      </c>
      <c r="AD534" s="179" t="s">
        <v>5039</v>
      </c>
      <c r="AE534" s="179" t="s">
        <v>4247</v>
      </c>
      <c r="AF534" s="177">
        <v>0</v>
      </c>
      <c r="AG534" s="177">
        <v>0</v>
      </c>
      <c r="AH534" s="177">
        <v>0</v>
      </c>
      <c r="AI534" s="177">
        <v>0</v>
      </c>
      <c r="AJ534" s="177">
        <v>0</v>
      </c>
      <c r="AK534" s="177">
        <v>0</v>
      </c>
      <c r="AL534" s="383">
        <v>3</v>
      </c>
      <c r="AM534" s="177">
        <v>0</v>
      </c>
      <c r="AN534" s="177">
        <v>0</v>
      </c>
      <c r="AO534" s="195">
        <v>0</v>
      </c>
      <c r="AP534" s="187"/>
      <c r="AQ534" s="187"/>
      <c r="AR534" s="187"/>
      <c r="AS534" s="187"/>
      <c r="AT534" s="187"/>
      <c r="AU534" s="187"/>
      <c r="AV534" s="187"/>
      <c r="AW534" s="187">
        <v>3</v>
      </c>
      <c r="AX534" s="187"/>
      <c r="AY534" s="187"/>
      <c r="AZ534" s="187"/>
      <c r="BA534" s="187"/>
      <c r="BB534" s="187"/>
      <c r="BC534" s="187"/>
      <c r="BD534" s="187"/>
      <c r="BE534" s="187"/>
      <c r="BF534" s="187"/>
      <c r="BG534" s="187"/>
      <c r="BH534" s="176" t="str">
        <f t="shared" si="71"/>
        <v>class level</v>
      </c>
      <c r="BI534" s="176">
        <f t="shared" si="66"/>
        <v>20</v>
      </c>
      <c r="BJ534" s="182" t="str">
        <f t="shared" si="67"/>
        <v>3 - 24</v>
      </c>
      <c r="BK534" s="176">
        <f t="shared" si="68"/>
        <v>14</v>
      </c>
      <c r="BL534" s="176">
        <f t="shared" si="72"/>
        <v>3</v>
      </c>
      <c r="BM534" s="535"/>
      <c r="BN534" s="185">
        <v>125</v>
      </c>
      <c r="BO534" s="180">
        <v>3</v>
      </c>
      <c r="BP534" s="178">
        <f t="shared" si="69"/>
        <v>167</v>
      </c>
      <c r="BQ534" s="420" t="str">
        <f t="shared" si="70"/>
        <v>III</v>
      </c>
      <c r="BR534" s="185"/>
      <c r="BS534" s="212" t="s">
        <v>9583</v>
      </c>
    </row>
    <row r="535" spans="1:71" x14ac:dyDescent="0.2">
      <c r="A535" s="696">
        <v>533</v>
      </c>
      <c r="B535" s="286" t="s">
        <v>1055</v>
      </c>
      <c r="C535" s="286" t="s">
        <v>8319</v>
      </c>
      <c r="D535" s="258" t="s">
        <v>5497</v>
      </c>
      <c r="E535" s="736">
        <v>2</v>
      </c>
      <c r="F535" s="736">
        <v>20</v>
      </c>
      <c r="G535" s="737">
        <v>200</v>
      </c>
      <c r="H535" s="305" t="s">
        <v>7354</v>
      </c>
      <c r="I535" s="207" t="s">
        <v>635</v>
      </c>
      <c r="J535" s="279" t="s">
        <v>1765</v>
      </c>
      <c r="K535" s="179" t="s">
        <v>3491</v>
      </c>
      <c r="L535" s="427" t="s">
        <v>3491</v>
      </c>
      <c r="M535" s="684">
        <v>6</v>
      </c>
      <c r="N535" s="684" t="s">
        <v>15715</v>
      </c>
      <c r="O535" s="684">
        <v>175</v>
      </c>
      <c r="P535" s="179"/>
      <c r="Q535" s="179">
        <v>4</v>
      </c>
      <c r="R535" s="180"/>
      <c r="S535" s="190">
        <v>8</v>
      </c>
      <c r="T535" s="190">
        <v>12</v>
      </c>
      <c r="U535" s="190">
        <v>3</v>
      </c>
      <c r="V535" s="190">
        <v>16</v>
      </c>
      <c r="W535" s="742">
        <v>12</v>
      </c>
      <c r="X535" s="184"/>
      <c r="Y535" s="184"/>
      <c r="Z535" s="184"/>
      <c r="AA535" s="184"/>
      <c r="AB535" s="220"/>
      <c r="AC535" s="186" t="s">
        <v>5710</v>
      </c>
      <c r="AD535" s="179" t="s">
        <v>5039</v>
      </c>
      <c r="AE535" s="179" t="s">
        <v>4247</v>
      </c>
      <c r="AF535" s="177">
        <v>0</v>
      </c>
      <c r="AG535" s="177">
        <v>0</v>
      </c>
      <c r="AH535" s="177">
        <v>0</v>
      </c>
      <c r="AI535" s="177">
        <v>0</v>
      </c>
      <c r="AJ535" s="177">
        <v>0</v>
      </c>
      <c r="AK535" s="177">
        <v>0</v>
      </c>
      <c r="AL535" s="383">
        <v>4</v>
      </c>
      <c r="AM535" s="177">
        <v>0</v>
      </c>
      <c r="AN535" s="177">
        <v>0</v>
      </c>
      <c r="AO535" s="195">
        <v>0</v>
      </c>
      <c r="AP535" s="187"/>
      <c r="AQ535" s="187"/>
      <c r="AR535" s="187"/>
      <c r="AS535" s="187"/>
      <c r="AT535" s="187"/>
      <c r="AU535" s="187"/>
      <c r="AV535" s="187"/>
      <c r="AW535" s="187">
        <v>4</v>
      </c>
      <c r="AX535" s="187"/>
      <c r="AY535" s="187"/>
      <c r="AZ535" s="187"/>
      <c r="BA535" s="187"/>
      <c r="BB535" s="187"/>
      <c r="BC535" s="187"/>
      <c r="BD535" s="187"/>
      <c r="BE535" s="187"/>
      <c r="BF535" s="187"/>
      <c r="BG535" s="187"/>
      <c r="BH535" s="176" t="str">
        <f t="shared" si="71"/>
        <v>class level</v>
      </c>
      <c r="BI535" s="176">
        <f t="shared" si="66"/>
        <v>18</v>
      </c>
      <c r="BJ535" s="182" t="str">
        <f t="shared" si="67"/>
        <v>4 - 32</v>
      </c>
      <c r="BK535" s="176">
        <f t="shared" si="68"/>
        <v>18</v>
      </c>
      <c r="BL535" s="176">
        <f t="shared" si="72"/>
        <v>4</v>
      </c>
      <c r="BM535" s="535"/>
      <c r="BN535" s="187">
        <v>210</v>
      </c>
      <c r="BO535" s="187">
        <v>4</v>
      </c>
      <c r="BP535" s="178">
        <f t="shared" si="69"/>
        <v>282</v>
      </c>
      <c r="BQ535" s="420" t="str">
        <f t="shared" si="70"/>
        <v>IV</v>
      </c>
      <c r="BR535" s="187"/>
      <c r="BS535" s="464" t="s">
        <v>9583</v>
      </c>
    </row>
    <row r="536" spans="1:71" x14ac:dyDescent="0.2">
      <c r="A536" s="696">
        <v>534</v>
      </c>
      <c r="B536" s="286" t="s">
        <v>1055</v>
      </c>
      <c r="C536" s="286" t="s">
        <v>8485</v>
      </c>
      <c r="D536" s="258" t="s">
        <v>5497</v>
      </c>
      <c r="E536" s="736">
        <v>1</v>
      </c>
      <c r="F536" s="736">
        <v>20</v>
      </c>
      <c r="G536" s="737">
        <v>200</v>
      </c>
      <c r="H536" s="305" t="s">
        <v>7354</v>
      </c>
      <c r="I536" s="207" t="s">
        <v>635</v>
      </c>
      <c r="J536" s="279" t="s">
        <v>1765</v>
      </c>
      <c r="K536" s="179" t="s">
        <v>3491</v>
      </c>
      <c r="L536" s="427" t="s">
        <v>3491</v>
      </c>
      <c r="M536" s="684">
        <v>6</v>
      </c>
      <c r="N536" s="684" t="s">
        <v>15715</v>
      </c>
      <c r="O536" s="684">
        <v>175</v>
      </c>
      <c r="P536" s="179"/>
      <c r="Q536" s="179">
        <v>4</v>
      </c>
      <c r="R536" s="180"/>
      <c r="S536" s="190">
        <v>8</v>
      </c>
      <c r="T536" s="190">
        <v>12</v>
      </c>
      <c r="U536" s="190">
        <v>3</v>
      </c>
      <c r="V536" s="190">
        <v>16</v>
      </c>
      <c r="W536" s="742">
        <v>12</v>
      </c>
      <c r="X536" s="184"/>
      <c r="Y536" s="184"/>
      <c r="Z536" s="184"/>
      <c r="AA536" s="184"/>
      <c r="AB536" s="220"/>
      <c r="AC536" s="186" t="s">
        <v>5711</v>
      </c>
      <c r="AD536" s="179" t="s">
        <v>5039</v>
      </c>
      <c r="AE536" s="179" t="s">
        <v>4247</v>
      </c>
      <c r="AF536" s="177">
        <v>0</v>
      </c>
      <c r="AG536" s="177">
        <v>0</v>
      </c>
      <c r="AH536" s="177">
        <v>0</v>
      </c>
      <c r="AI536" s="177">
        <v>0</v>
      </c>
      <c r="AJ536" s="177">
        <v>0</v>
      </c>
      <c r="AK536" s="177">
        <v>0</v>
      </c>
      <c r="AL536" s="383">
        <v>5</v>
      </c>
      <c r="AM536" s="177">
        <v>0</v>
      </c>
      <c r="AN536" s="177">
        <v>0</v>
      </c>
      <c r="AO536" s="195">
        <v>0</v>
      </c>
      <c r="AP536" s="187"/>
      <c r="AQ536" s="187"/>
      <c r="AR536" s="187"/>
      <c r="AS536" s="187"/>
      <c r="AT536" s="187"/>
      <c r="AU536" s="187"/>
      <c r="AV536" s="187"/>
      <c r="AW536" s="187">
        <v>5</v>
      </c>
      <c r="AX536" s="187"/>
      <c r="AY536" s="187"/>
      <c r="AZ536" s="187"/>
      <c r="BA536" s="187"/>
      <c r="BB536" s="187"/>
      <c r="BC536" s="187"/>
      <c r="BD536" s="187"/>
      <c r="BE536" s="187"/>
      <c r="BF536" s="187"/>
      <c r="BG536" s="187"/>
      <c r="BH536" s="176" t="str">
        <f t="shared" si="71"/>
        <v>class level</v>
      </c>
      <c r="BI536" s="176">
        <f t="shared" si="66"/>
        <v>18</v>
      </c>
      <c r="BJ536" s="182" t="str">
        <f t="shared" si="67"/>
        <v>5 - 40</v>
      </c>
      <c r="BK536" s="176">
        <f t="shared" si="68"/>
        <v>23</v>
      </c>
      <c r="BL536" s="176">
        <f t="shared" si="72"/>
        <v>5</v>
      </c>
      <c r="BM536" s="535"/>
      <c r="BN536" s="187">
        <v>330</v>
      </c>
      <c r="BO536" s="187">
        <v>5</v>
      </c>
      <c r="BP536" s="178">
        <f t="shared" si="69"/>
        <v>445</v>
      </c>
      <c r="BQ536" s="420" t="str">
        <f t="shared" si="70"/>
        <v>V</v>
      </c>
      <c r="BR536" s="187"/>
      <c r="BS536" s="464" t="s">
        <v>9583</v>
      </c>
    </row>
    <row r="537" spans="1:71" x14ac:dyDescent="0.2">
      <c r="A537" s="697">
        <v>535</v>
      </c>
      <c r="B537" s="286" t="s">
        <v>1055</v>
      </c>
      <c r="C537" s="286" t="s">
        <v>8486</v>
      </c>
      <c r="D537" s="258" t="s">
        <v>5497</v>
      </c>
      <c r="E537" s="736">
        <v>1</v>
      </c>
      <c r="F537" s="736">
        <v>20</v>
      </c>
      <c r="G537" s="737">
        <v>200</v>
      </c>
      <c r="H537" s="305" t="s">
        <v>7354</v>
      </c>
      <c r="I537" s="207" t="s">
        <v>635</v>
      </c>
      <c r="J537" s="279" t="s">
        <v>1765</v>
      </c>
      <c r="K537" s="179" t="s">
        <v>3491</v>
      </c>
      <c r="L537" s="427" t="s">
        <v>3491</v>
      </c>
      <c r="M537" s="684">
        <v>6</v>
      </c>
      <c r="N537" s="684" t="s">
        <v>15715</v>
      </c>
      <c r="O537" s="684">
        <v>175</v>
      </c>
      <c r="P537" s="179"/>
      <c r="Q537" s="179">
        <v>4</v>
      </c>
      <c r="R537" s="180"/>
      <c r="S537" s="190">
        <v>8</v>
      </c>
      <c r="T537" s="190">
        <v>12</v>
      </c>
      <c r="U537" s="190">
        <v>3</v>
      </c>
      <c r="V537" s="190">
        <v>16</v>
      </c>
      <c r="W537" s="742">
        <v>12</v>
      </c>
      <c r="X537" s="184"/>
      <c r="Y537" s="184"/>
      <c r="Z537" s="184"/>
      <c r="AA537" s="184"/>
      <c r="AB537" s="220"/>
      <c r="AC537" s="186" t="s">
        <v>5712</v>
      </c>
      <c r="AD537" s="179" t="s">
        <v>5039</v>
      </c>
      <c r="AE537" s="179" t="s">
        <v>4247</v>
      </c>
      <c r="AF537" s="177">
        <v>0</v>
      </c>
      <c r="AG537" s="177">
        <v>0</v>
      </c>
      <c r="AH537" s="177">
        <v>0</v>
      </c>
      <c r="AI537" s="177">
        <v>0</v>
      </c>
      <c r="AJ537" s="177">
        <v>0</v>
      </c>
      <c r="AK537" s="177">
        <v>0</v>
      </c>
      <c r="AL537" s="383">
        <v>6</v>
      </c>
      <c r="AM537" s="177">
        <v>0</v>
      </c>
      <c r="AN537" s="177">
        <v>0</v>
      </c>
      <c r="AO537" s="195">
        <v>0</v>
      </c>
      <c r="AP537" s="187"/>
      <c r="AQ537" s="187"/>
      <c r="AR537" s="187"/>
      <c r="AS537" s="187"/>
      <c r="AT537" s="187"/>
      <c r="AU537" s="187"/>
      <c r="AV537" s="187"/>
      <c r="AW537" s="187">
        <v>6</v>
      </c>
      <c r="AX537" s="187"/>
      <c r="AY537" s="187"/>
      <c r="AZ537" s="187"/>
      <c r="BA537" s="187"/>
      <c r="BB537" s="187"/>
      <c r="BC537" s="187"/>
      <c r="BD537" s="187"/>
      <c r="BE537" s="187"/>
      <c r="BF537" s="187"/>
      <c r="BG537" s="187"/>
      <c r="BH537" s="176" t="str">
        <f t="shared" si="71"/>
        <v>class level</v>
      </c>
      <c r="BI537" s="176">
        <f t="shared" si="66"/>
        <v>18</v>
      </c>
      <c r="BJ537" s="182" t="str">
        <f t="shared" si="67"/>
        <v>6 - 48</v>
      </c>
      <c r="BK537" s="176">
        <f t="shared" si="68"/>
        <v>27</v>
      </c>
      <c r="BL537" s="176">
        <f t="shared" si="72"/>
        <v>6</v>
      </c>
      <c r="BM537" s="535"/>
      <c r="BN537" s="187">
        <v>600</v>
      </c>
      <c r="BO537" s="187">
        <v>6</v>
      </c>
      <c r="BP537" s="178">
        <f t="shared" si="69"/>
        <v>762</v>
      </c>
      <c r="BQ537" s="420" t="str">
        <f t="shared" si="70"/>
        <v>VI</v>
      </c>
      <c r="BR537" s="187"/>
      <c r="BS537" s="464" t="s">
        <v>9583</v>
      </c>
    </row>
    <row r="538" spans="1:71" x14ac:dyDescent="0.2">
      <c r="A538" s="696">
        <v>536</v>
      </c>
      <c r="B538" s="286" t="s">
        <v>1055</v>
      </c>
      <c r="C538" s="286" t="s">
        <v>5985</v>
      </c>
      <c r="D538" s="258" t="s">
        <v>5497</v>
      </c>
      <c r="E538" s="736">
        <v>494</v>
      </c>
      <c r="F538" s="736">
        <v>1</v>
      </c>
      <c r="G538" s="737">
        <v>1</v>
      </c>
      <c r="H538" s="305" t="s">
        <v>3486</v>
      </c>
      <c r="I538" s="208" t="s">
        <v>5990</v>
      </c>
      <c r="J538" s="280" t="s">
        <v>3409</v>
      </c>
      <c r="K538" s="191" t="s">
        <v>5490</v>
      </c>
      <c r="L538" s="427" t="s">
        <v>5490</v>
      </c>
      <c r="M538" s="686">
        <v>8.5</v>
      </c>
      <c r="N538" s="685" t="s">
        <v>15710</v>
      </c>
      <c r="O538" s="686">
        <v>900</v>
      </c>
      <c r="P538" s="427" t="s">
        <v>15869</v>
      </c>
      <c r="Q538" s="191">
        <v>7</v>
      </c>
      <c r="R538" s="180"/>
      <c r="S538" s="191">
        <v>1</v>
      </c>
      <c r="T538" s="191">
        <v>1</v>
      </c>
      <c r="U538" s="179">
        <v>1</v>
      </c>
      <c r="V538" s="179">
        <v>1</v>
      </c>
      <c r="W538" s="742">
        <v>24</v>
      </c>
      <c r="X538" s="184"/>
      <c r="Y538" s="184"/>
      <c r="Z538" s="184"/>
      <c r="AA538" s="184"/>
      <c r="AB538" s="220"/>
      <c r="AC538" s="186"/>
      <c r="AD538" s="191" t="s">
        <v>7471</v>
      </c>
      <c r="AE538" s="191" t="s">
        <v>4247</v>
      </c>
      <c r="AF538" s="177">
        <v>0</v>
      </c>
      <c r="AG538" s="177">
        <v>0</v>
      </c>
      <c r="AH538" s="177">
        <v>0</v>
      </c>
      <c r="AI538" s="177">
        <v>0</v>
      </c>
      <c r="AJ538" s="177">
        <v>0</v>
      </c>
      <c r="AK538" s="177">
        <v>0</v>
      </c>
      <c r="AL538" s="385">
        <v>2</v>
      </c>
      <c r="AM538" s="177">
        <v>0</v>
      </c>
      <c r="AN538" s="177">
        <v>0</v>
      </c>
      <c r="AO538" s="195">
        <v>0</v>
      </c>
      <c r="AP538" s="187"/>
      <c r="AQ538" s="187"/>
      <c r="AR538" s="187"/>
      <c r="AS538" s="187"/>
      <c r="AT538" s="187"/>
      <c r="AU538" s="187"/>
      <c r="AV538" s="187"/>
      <c r="AW538" s="187"/>
      <c r="AX538" s="187"/>
      <c r="AY538" s="187"/>
      <c r="AZ538" s="187"/>
      <c r="BA538" s="187"/>
      <c r="BB538" s="187"/>
      <c r="BC538" s="187"/>
      <c r="BD538" s="187"/>
      <c r="BE538" s="187"/>
      <c r="BF538" s="187"/>
      <c r="BG538" s="187"/>
      <c r="BH538" s="176">
        <f t="shared" si="71"/>
        <v>2</v>
      </c>
      <c r="BI538" s="176">
        <f t="shared" si="66"/>
        <v>16</v>
      </c>
      <c r="BJ538" s="182" t="str">
        <f t="shared" si="67"/>
        <v>2 - 16</v>
      </c>
      <c r="BK538" s="176">
        <f t="shared" si="68"/>
        <v>9</v>
      </c>
      <c r="BL538" s="176">
        <f t="shared" si="72"/>
        <v>2</v>
      </c>
      <c r="BM538" s="533"/>
      <c r="BN538" s="187">
        <v>10</v>
      </c>
      <c r="BO538" s="187">
        <v>1</v>
      </c>
      <c r="BP538" s="178">
        <f t="shared" si="69"/>
        <v>19</v>
      </c>
      <c r="BQ538" s="420" t="str">
        <f t="shared" si="70"/>
        <v>I</v>
      </c>
      <c r="BR538" s="185"/>
      <c r="BS538" s="212" t="s">
        <v>5069</v>
      </c>
    </row>
    <row r="539" spans="1:71" x14ac:dyDescent="0.2">
      <c r="A539" s="697">
        <v>537</v>
      </c>
      <c r="B539" s="286" t="s">
        <v>1055</v>
      </c>
      <c r="C539" s="286" t="s">
        <v>5986</v>
      </c>
      <c r="D539" s="258" t="s">
        <v>5497</v>
      </c>
      <c r="E539" s="736">
        <v>619</v>
      </c>
      <c r="F539" s="736">
        <v>1</v>
      </c>
      <c r="G539" s="737">
        <v>1</v>
      </c>
      <c r="H539" s="305" t="s">
        <v>3486</v>
      </c>
      <c r="I539" s="208" t="s">
        <v>5989</v>
      </c>
      <c r="J539" s="280" t="s">
        <v>2160</v>
      </c>
      <c r="K539" s="191" t="s">
        <v>5490</v>
      </c>
      <c r="L539" s="427" t="s">
        <v>5490</v>
      </c>
      <c r="M539" s="686">
        <v>8.4</v>
      </c>
      <c r="N539" s="685" t="s">
        <v>15710</v>
      </c>
      <c r="O539" s="686">
        <v>1075</v>
      </c>
      <c r="P539" s="427" t="s">
        <v>15868</v>
      </c>
      <c r="Q539" s="191">
        <v>7</v>
      </c>
      <c r="R539" s="180"/>
      <c r="S539" s="191">
        <v>1</v>
      </c>
      <c r="T539" s="191">
        <v>1</v>
      </c>
      <c r="U539" s="179">
        <v>1</v>
      </c>
      <c r="V539" s="179">
        <v>1</v>
      </c>
      <c r="W539" s="742">
        <v>18</v>
      </c>
      <c r="X539" s="184"/>
      <c r="Y539" s="184"/>
      <c r="Z539" s="184"/>
      <c r="AA539" s="184"/>
      <c r="AB539" s="220"/>
      <c r="AC539" s="186"/>
      <c r="AD539" s="191" t="s">
        <v>7471</v>
      </c>
      <c r="AE539" s="191" t="s">
        <v>4247</v>
      </c>
      <c r="AF539" s="177">
        <v>0</v>
      </c>
      <c r="AG539" s="177">
        <v>0</v>
      </c>
      <c r="AH539" s="177">
        <v>0</v>
      </c>
      <c r="AI539" s="177">
        <v>0</v>
      </c>
      <c r="AJ539" s="177">
        <v>0</v>
      </c>
      <c r="AK539" s="177">
        <v>0</v>
      </c>
      <c r="AL539" s="385">
        <v>2</v>
      </c>
      <c r="AM539" s="177">
        <v>0</v>
      </c>
      <c r="AN539" s="177">
        <v>0</v>
      </c>
      <c r="AO539" s="195">
        <v>2</v>
      </c>
      <c r="AP539" s="187"/>
      <c r="AQ539" s="187"/>
      <c r="AR539" s="187"/>
      <c r="AS539" s="187"/>
      <c r="AT539" s="187"/>
      <c r="AU539" s="187"/>
      <c r="AV539" s="187"/>
      <c r="AW539" s="187"/>
      <c r="AX539" s="187"/>
      <c r="AY539" s="187"/>
      <c r="AZ539" s="187"/>
      <c r="BA539" s="187"/>
      <c r="BB539" s="187"/>
      <c r="BC539" s="187"/>
      <c r="BD539" s="187"/>
      <c r="BE539" s="187"/>
      <c r="BF539" s="187"/>
      <c r="BG539" s="187"/>
      <c r="BH539" s="176">
        <f t="shared" si="71"/>
        <v>2</v>
      </c>
      <c r="BI539" s="176">
        <f t="shared" si="66"/>
        <v>16</v>
      </c>
      <c r="BJ539" s="182" t="str">
        <f t="shared" si="67"/>
        <v>4 - 18</v>
      </c>
      <c r="BK539" s="176">
        <f t="shared" si="68"/>
        <v>11</v>
      </c>
      <c r="BL539" s="176">
        <f t="shared" si="72"/>
        <v>2</v>
      </c>
      <c r="BM539" s="533"/>
      <c r="BN539" s="187">
        <v>10</v>
      </c>
      <c r="BO539" s="187">
        <v>1</v>
      </c>
      <c r="BP539" s="178">
        <f t="shared" si="69"/>
        <v>21</v>
      </c>
      <c r="BQ539" s="420" t="str">
        <f t="shared" si="70"/>
        <v>I</v>
      </c>
      <c r="BR539" s="185"/>
      <c r="BS539" s="212" t="s">
        <v>5069</v>
      </c>
    </row>
    <row r="540" spans="1:71" x14ac:dyDescent="0.2">
      <c r="A540" s="696">
        <v>538</v>
      </c>
      <c r="B540" s="286" t="s">
        <v>1056</v>
      </c>
      <c r="C540" s="286" t="s">
        <v>1056</v>
      </c>
      <c r="D540" s="258" t="s">
        <v>5497</v>
      </c>
      <c r="E540" s="736">
        <v>1</v>
      </c>
      <c r="F540" s="736">
        <v>20</v>
      </c>
      <c r="G540" s="737">
        <v>200</v>
      </c>
      <c r="H540" s="305" t="s">
        <v>7354</v>
      </c>
      <c r="I540" s="207" t="s">
        <v>635</v>
      </c>
      <c r="J540" s="279" t="s">
        <v>4282</v>
      </c>
      <c r="K540" s="179" t="s">
        <v>3491</v>
      </c>
      <c r="L540" s="427" t="s">
        <v>3491</v>
      </c>
      <c r="M540" s="684">
        <v>6</v>
      </c>
      <c r="N540" s="684" t="s">
        <v>15715</v>
      </c>
      <c r="O540" s="684">
        <v>175</v>
      </c>
      <c r="P540" s="179"/>
      <c r="Q540" s="179">
        <v>7</v>
      </c>
      <c r="R540" s="180"/>
      <c r="S540" s="190">
        <v>8</v>
      </c>
      <c r="T540" s="190">
        <v>12</v>
      </c>
      <c r="U540" s="190">
        <v>3</v>
      </c>
      <c r="V540" s="190">
        <v>16</v>
      </c>
      <c r="W540" s="742">
        <v>12</v>
      </c>
      <c r="X540" s="184"/>
      <c r="Y540" s="184"/>
      <c r="Z540" s="184"/>
      <c r="AA540" s="184"/>
      <c r="AB540" s="220"/>
      <c r="AC540" s="186" t="s">
        <v>362</v>
      </c>
      <c r="AD540" s="179" t="s">
        <v>5039</v>
      </c>
      <c r="AE540" s="179" t="s">
        <v>4250</v>
      </c>
      <c r="AF540" s="177">
        <v>0</v>
      </c>
      <c r="AG540" s="177">
        <v>0</v>
      </c>
      <c r="AH540" s="177">
        <v>0</v>
      </c>
      <c r="AI540" s="177">
        <v>0</v>
      </c>
      <c r="AJ540" s="177">
        <v>1</v>
      </c>
      <c r="AK540" s="177">
        <v>0</v>
      </c>
      <c r="AL540" s="383">
        <v>0</v>
      </c>
      <c r="AM540" s="177">
        <v>0</v>
      </c>
      <c r="AN540" s="177">
        <v>0</v>
      </c>
      <c r="AO540" s="195">
        <v>0</v>
      </c>
      <c r="AP540" s="187"/>
      <c r="AQ540" s="187">
        <v>0</v>
      </c>
      <c r="AR540" s="187"/>
      <c r="AS540" s="187"/>
      <c r="AT540" s="187"/>
      <c r="AU540" s="187"/>
      <c r="AV540" s="187"/>
      <c r="AW540" s="187"/>
      <c r="AX540" s="187"/>
      <c r="AY540" s="187"/>
      <c r="AZ540" s="187"/>
      <c r="BA540" s="187"/>
      <c r="BB540" s="187"/>
      <c r="BC540" s="187"/>
      <c r="BD540" s="187"/>
      <c r="BE540" s="187"/>
      <c r="BF540" s="187"/>
      <c r="BG540" s="187"/>
      <c r="BH540" s="176" t="str">
        <f t="shared" si="71"/>
        <v>class level</v>
      </c>
      <c r="BI540" s="176">
        <f t="shared" si="66"/>
        <v>21</v>
      </c>
      <c r="BJ540" s="182" t="str">
        <f t="shared" si="67"/>
        <v>1 - 6</v>
      </c>
      <c r="BK540" s="176">
        <f t="shared" si="68"/>
        <v>4</v>
      </c>
      <c r="BL540" s="176">
        <f t="shared" si="72"/>
        <v>1</v>
      </c>
      <c r="BM540" s="535"/>
      <c r="BN540" s="187">
        <v>10</v>
      </c>
      <c r="BO540" s="187">
        <v>1</v>
      </c>
      <c r="BP540" s="178">
        <f t="shared" si="69"/>
        <v>14</v>
      </c>
      <c r="BQ540" s="420" t="str">
        <f t="shared" si="70"/>
        <v>I</v>
      </c>
      <c r="BR540" s="185">
        <v>15</v>
      </c>
      <c r="BS540" s="212" t="s">
        <v>4592</v>
      </c>
    </row>
    <row r="541" spans="1:71" x14ac:dyDescent="0.2">
      <c r="A541" s="696">
        <v>539</v>
      </c>
      <c r="B541" s="286" t="s">
        <v>1056</v>
      </c>
      <c r="C541" s="286" t="s">
        <v>2577</v>
      </c>
      <c r="D541" s="258" t="s">
        <v>5497</v>
      </c>
      <c r="E541" s="736">
        <v>67</v>
      </c>
      <c r="F541" s="736">
        <v>20</v>
      </c>
      <c r="G541" s="737">
        <v>200</v>
      </c>
      <c r="H541" s="305" t="s">
        <v>7354</v>
      </c>
      <c r="I541" s="207" t="s">
        <v>635</v>
      </c>
      <c r="J541" s="279" t="s">
        <v>4282</v>
      </c>
      <c r="K541" s="179" t="s">
        <v>3491</v>
      </c>
      <c r="L541" s="427" t="s">
        <v>3491</v>
      </c>
      <c r="M541" s="684">
        <v>6</v>
      </c>
      <c r="N541" s="684" t="s">
        <v>15715</v>
      </c>
      <c r="O541" s="684">
        <v>175</v>
      </c>
      <c r="P541" s="179"/>
      <c r="Q541" s="179">
        <v>4</v>
      </c>
      <c r="R541" s="180"/>
      <c r="S541" s="190">
        <v>8</v>
      </c>
      <c r="T541" s="190">
        <v>12</v>
      </c>
      <c r="U541" s="190">
        <v>3</v>
      </c>
      <c r="V541" s="190">
        <v>16</v>
      </c>
      <c r="W541" s="742">
        <v>12</v>
      </c>
      <c r="X541" s="184"/>
      <c r="Y541" s="184"/>
      <c r="Z541" s="184"/>
      <c r="AA541" s="184"/>
      <c r="AB541" s="220"/>
      <c r="AC541" s="186" t="s">
        <v>1339</v>
      </c>
      <c r="AD541" s="179" t="s">
        <v>5039</v>
      </c>
      <c r="AE541" s="179" t="s">
        <v>4250</v>
      </c>
      <c r="AF541" s="177">
        <v>0</v>
      </c>
      <c r="AG541" s="177">
        <v>0</v>
      </c>
      <c r="AH541" s="177">
        <v>0</v>
      </c>
      <c r="AI541" s="177">
        <v>0</v>
      </c>
      <c r="AJ541" s="177">
        <v>0</v>
      </c>
      <c r="AK541" s="177">
        <v>0</v>
      </c>
      <c r="AL541" s="383">
        <v>0</v>
      </c>
      <c r="AM541" s="177">
        <v>2</v>
      </c>
      <c r="AN541" s="177">
        <v>0</v>
      </c>
      <c r="AO541" s="195">
        <v>0</v>
      </c>
      <c r="AP541" s="187"/>
      <c r="AQ541" s="187">
        <v>2</v>
      </c>
      <c r="AR541" s="187"/>
      <c r="AS541" s="187"/>
      <c r="AT541" s="187"/>
      <c r="AU541" s="187"/>
      <c r="AV541" s="187"/>
      <c r="AW541" s="187"/>
      <c r="AX541" s="187"/>
      <c r="AY541" s="187"/>
      <c r="AZ541" s="187"/>
      <c r="BA541" s="187"/>
      <c r="BB541" s="187"/>
      <c r="BC541" s="187"/>
      <c r="BD541" s="187"/>
      <c r="BE541" s="187"/>
      <c r="BF541" s="187"/>
      <c r="BG541" s="187"/>
      <c r="BH541" s="176" t="str">
        <f t="shared" si="71"/>
        <v>class level</v>
      </c>
      <c r="BI541" s="176">
        <f t="shared" si="66"/>
        <v>20</v>
      </c>
      <c r="BJ541" s="182" t="str">
        <f t="shared" si="67"/>
        <v>2 - 20</v>
      </c>
      <c r="BK541" s="176">
        <f t="shared" si="68"/>
        <v>11</v>
      </c>
      <c r="BL541" s="176">
        <f t="shared" si="72"/>
        <v>2</v>
      </c>
      <c r="BM541" s="535"/>
      <c r="BN541" s="187">
        <v>50</v>
      </c>
      <c r="BO541" s="187">
        <v>3</v>
      </c>
      <c r="BP541" s="178">
        <f t="shared" si="69"/>
        <v>83</v>
      </c>
      <c r="BQ541" s="420" t="str">
        <f t="shared" si="70"/>
        <v>II</v>
      </c>
      <c r="BR541" s="185">
        <v>15</v>
      </c>
      <c r="BS541" s="464" t="s">
        <v>9556</v>
      </c>
    </row>
    <row r="542" spans="1:71" x14ac:dyDescent="0.2">
      <c r="A542" s="697">
        <v>540</v>
      </c>
      <c r="B542" s="286" t="s">
        <v>1056</v>
      </c>
      <c r="C542" s="286" t="s">
        <v>2578</v>
      </c>
      <c r="D542" s="258" t="s">
        <v>5497</v>
      </c>
      <c r="E542" s="736">
        <v>11</v>
      </c>
      <c r="F542" s="736">
        <v>20</v>
      </c>
      <c r="G542" s="737">
        <v>200</v>
      </c>
      <c r="H542" s="305" t="s">
        <v>7354</v>
      </c>
      <c r="I542" s="207" t="s">
        <v>635</v>
      </c>
      <c r="J542" s="279" t="s">
        <v>4282</v>
      </c>
      <c r="K542" s="179" t="s">
        <v>3491</v>
      </c>
      <c r="L542" s="427" t="s">
        <v>3491</v>
      </c>
      <c r="M542" s="684">
        <v>6</v>
      </c>
      <c r="N542" s="684" t="s">
        <v>15715</v>
      </c>
      <c r="O542" s="684">
        <v>175</v>
      </c>
      <c r="P542" s="179"/>
      <c r="Q542" s="179">
        <v>4</v>
      </c>
      <c r="R542" s="180"/>
      <c r="S542" s="190">
        <v>8</v>
      </c>
      <c r="T542" s="190">
        <v>12</v>
      </c>
      <c r="U542" s="190">
        <v>3</v>
      </c>
      <c r="V542" s="190">
        <v>16</v>
      </c>
      <c r="W542" s="742">
        <v>12</v>
      </c>
      <c r="X542" s="184"/>
      <c r="Y542" s="184"/>
      <c r="Z542" s="184"/>
      <c r="AA542" s="184"/>
      <c r="AB542" s="220"/>
      <c r="AC542" s="186" t="s">
        <v>1340</v>
      </c>
      <c r="AD542" s="179" t="s">
        <v>5039</v>
      </c>
      <c r="AE542" s="179" t="s">
        <v>4250</v>
      </c>
      <c r="AF542" s="177">
        <v>0</v>
      </c>
      <c r="AG542" s="177">
        <v>0</v>
      </c>
      <c r="AH542" s="177">
        <v>0</v>
      </c>
      <c r="AI542" s="177">
        <v>0</v>
      </c>
      <c r="AJ542" s="177">
        <v>0</v>
      </c>
      <c r="AK542" s="177">
        <v>0</v>
      </c>
      <c r="AL542" s="383">
        <v>0</v>
      </c>
      <c r="AM542" s="177">
        <v>7</v>
      </c>
      <c r="AN542" s="177">
        <v>0</v>
      </c>
      <c r="AO542" s="195">
        <v>0</v>
      </c>
      <c r="AP542" s="187"/>
      <c r="AQ542" s="187">
        <v>7</v>
      </c>
      <c r="AR542" s="187"/>
      <c r="AS542" s="187"/>
      <c r="AT542" s="187"/>
      <c r="AU542" s="187"/>
      <c r="AV542" s="187"/>
      <c r="AW542" s="187"/>
      <c r="AX542" s="187"/>
      <c r="AY542" s="187"/>
      <c r="AZ542" s="187"/>
      <c r="BA542" s="187"/>
      <c r="BB542" s="187"/>
      <c r="BC542" s="187"/>
      <c r="BD542" s="187"/>
      <c r="BE542" s="187"/>
      <c r="BF542" s="187"/>
      <c r="BG542" s="187"/>
      <c r="BH542" s="176" t="str">
        <f t="shared" si="71"/>
        <v>class level</v>
      </c>
      <c r="BI542" s="176">
        <f t="shared" si="66"/>
        <v>14</v>
      </c>
      <c r="BJ542" s="182" t="str">
        <f t="shared" si="67"/>
        <v>7 - 70</v>
      </c>
      <c r="BK542" s="176">
        <f t="shared" si="68"/>
        <v>39</v>
      </c>
      <c r="BL542" s="176">
        <f t="shared" si="72"/>
        <v>7</v>
      </c>
      <c r="BM542" s="535"/>
      <c r="BN542" s="187">
        <v>550</v>
      </c>
      <c r="BO542" s="187">
        <v>10</v>
      </c>
      <c r="BP542" s="178">
        <f t="shared" si="69"/>
        <v>940</v>
      </c>
      <c r="BQ542" s="420" t="str">
        <f t="shared" si="70"/>
        <v>VI</v>
      </c>
      <c r="BR542" s="185">
        <v>15</v>
      </c>
      <c r="BS542" s="212" t="s">
        <v>9556</v>
      </c>
    </row>
    <row r="543" spans="1:71" x14ac:dyDescent="0.2">
      <c r="A543" s="696">
        <v>541</v>
      </c>
      <c r="B543" s="286" t="s">
        <v>1056</v>
      </c>
      <c r="C543" s="286" t="s">
        <v>8490</v>
      </c>
      <c r="D543" s="258" t="s">
        <v>5497</v>
      </c>
      <c r="E543" s="736">
        <v>4</v>
      </c>
      <c r="F543" s="736">
        <v>20</v>
      </c>
      <c r="G543" s="737">
        <v>200</v>
      </c>
      <c r="H543" s="305" t="s">
        <v>7354</v>
      </c>
      <c r="I543" s="207" t="s">
        <v>635</v>
      </c>
      <c r="J543" s="279" t="s">
        <v>4282</v>
      </c>
      <c r="K543" s="179" t="s">
        <v>3491</v>
      </c>
      <c r="L543" s="427" t="s">
        <v>3491</v>
      </c>
      <c r="M543" s="684">
        <v>6</v>
      </c>
      <c r="N543" s="684" t="s">
        <v>15715</v>
      </c>
      <c r="O543" s="684">
        <v>175</v>
      </c>
      <c r="P543" s="179"/>
      <c r="Q543" s="179">
        <v>4</v>
      </c>
      <c r="R543" s="180"/>
      <c r="S543" s="190">
        <v>8</v>
      </c>
      <c r="T543" s="190">
        <v>12</v>
      </c>
      <c r="U543" s="190">
        <v>3</v>
      </c>
      <c r="V543" s="190">
        <v>16</v>
      </c>
      <c r="W543" s="742">
        <v>12</v>
      </c>
      <c r="X543" s="184"/>
      <c r="Y543" s="184"/>
      <c r="Z543" s="184"/>
      <c r="AA543" s="184"/>
      <c r="AB543" s="220"/>
      <c r="AC543" s="186" t="s">
        <v>8487</v>
      </c>
      <c r="AD543" s="179" t="s">
        <v>5039</v>
      </c>
      <c r="AE543" s="179" t="s">
        <v>4250</v>
      </c>
      <c r="AF543" s="177">
        <v>0</v>
      </c>
      <c r="AG543" s="177">
        <v>0</v>
      </c>
      <c r="AH543" s="177">
        <v>0</v>
      </c>
      <c r="AI543" s="177">
        <v>0</v>
      </c>
      <c r="AJ543" s="177">
        <v>0</v>
      </c>
      <c r="AK543" s="177">
        <v>0</v>
      </c>
      <c r="AL543" s="383">
        <v>0</v>
      </c>
      <c r="AM543" s="177">
        <v>8</v>
      </c>
      <c r="AN543" s="177">
        <v>0</v>
      </c>
      <c r="AO543" s="195">
        <v>0</v>
      </c>
      <c r="AP543" s="187"/>
      <c r="AQ543" s="187">
        <v>8</v>
      </c>
      <c r="AR543" s="187"/>
      <c r="AS543" s="187"/>
      <c r="AT543" s="187"/>
      <c r="AU543" s="187"/>
      <c r="AV543" s="187"/>
      <c r="AW543" s="187"/>
      <c r="AX543" s="187"/>
      <c r="AY543" s="187"/>
      <c r="AZ543" s="187"/>
      <c r="BA543" s="187"/>
      <c r="BB543" s="187"/>
      <c r="BC543" s="187"/>
      <c r="BD543" s="187"/>
      <c r="BE543" s="187"/>
      <c r="BF543" s="187"/>
      <c r="BG543" s="187"/>
      <c r="BH543" s="176" t="str">
        <f t="shared" si="71"/>
        <v>class level</v>
      </c>
      <c r="BI543" s="176">
        <f t="shared" si="66"/>
        <v>14</v>
      </c>
      <c r="BJ543" s="182" t="str">
        <f t="shared" si="67"/>
        <v>8 - 80</v>
      </c>
      <c r="BK543" s="176">
        <f t="shared" si="68"/>
        <v>44</v>
      </c>
      <c r="BL543" s="176">
        <f t="shared" si="72"/>
        <v>8</v>
      </c>
      <c r="BM543" s="535"/>
      <c r="BN543" s="187">
        <v>900</v>
      </c>
      <c r="BO543" s="187">
        <v>12</v>
      </c>
      <c r="BP543" s="178">
        <f t="shared" si="69"/>
        <v>1428</v>
      </c>
      <c r="BQ543" s="420" t="str">
        <f t="shared" si="70"/>
        <v>VI</v>
      </c>
      <c r="BR543" s="187"/>
      <c r="BS543" s="464" t="s">
        <v>9556</v>
      </c>
    </row>
    <row r="544" spans="1:71" x14ac:dyDescent="0.2">
      <c r="A544" s="697">
        <v>542</v>
      </c>
      <c r="B544" s="286" t="s">
        <v>1056</v>
      </c>
      <c r="C544" s="286" t="s">
        <v>8491</v>
      </c>
      <c r="D544" s="258" t="s">
        <v>5497</v>
      </c>
      <c r="E544" s="736">
        <v>4</v>
      </c>
      <c r="F544" s="736">
        <v>20</v>
      </c>
      <c r="G544" s="737">
        <v>200</v>
      </c>
      <c r="H544" s="305" t="s">
        <v>7354</v>
      </c>
      <c r="I544" s="207" t="s">
        <v>635</v>
      </c>
      <c r="J544" s="279" t="s">
        <v>4282</v>
      </c>
      <c r="K544" s="179" t="s">
        <v>3491</v>
      </c>
      <c r="L544" s="427" t="s">
        <v>3491</v>
      </c>
      <c r="M544" s="684">
        <v>6</v>
      </c>
      <c r="N544" s="684" t="s">
        <v>15715</v>
      </c>
      <c r="O544" s="684">
        <v>175</v>
      </c>
      <c r="P544" s="179"/>
      <c r="Q544" s="179">
        <v>4</v>
      </c>
      <c r="R544" s="180"/>
      <c r="S544" s="190">
        <v>8</v>
      </c>
      <c r="T544" s="190">
        <v>12</v>
      </c>
      <c r="U544" s="190">
        <v>3</v>
      </c>
      <c r="V544" s="190">
        <v>16</v>
      </c>
      <c r="W544" s="742">
        <v>12</v>
      </c>
      <c r="X544" s="184"/>
      <c r="Y544" s="184"/>
      <c r="Z544" s="184"/>
      <c r="AA544" s="184"/>
      <c r="AB544" s="220"/>
      <c r="AC544" s="186" t="s">
        <v>8488</v>
      </c>
      <c r="AD544" s="179" t="s">
        <v>5039</v>
      </c>
      <c r="AE544" s="179" t="s">
        <v>4250</v>
      </c>
      <c r="AF544" s="177">
        <v>0</v>
      </c>
      <c r="AG544" s="177">
        <v>0</v>
      </c>
      <c r="AH544" s="177">
        <v>0</v>
      </c>
      <c r="AI544" s="177">
        <v>0</v>
      </c>
      <c r="AJ544" s="177">
        <v>0</v>
      </c>
      <c r="AK544" s="177">
        <v>0</v>
      </c>
      <c r="AL544" s="383">
        <v>0</v>
      </c>
      <c r="AM544" s="177">
        <v>9</v>
      </c>
      <c r="AN544" s="177">
        <v>0</v>
      </c>
      <c r="AO544" s="195">
        <v>0</v>
      </c>
      <c r="AP544" s="187"/>
      <c r="AQ544" s="187">
        <v>9</v>
      </c>
      <c r="AR544" s="187"/>
      <c r="AS544" s="187"/>
      <c r="AT544" s="187"/>
      <c r="AU544" s="187"/>
      <c r="AV544" s="187"/>
      <c r="AW544" s="187"/>
      <c r="AX544" s="187"/>
      <c r="AY544" s="187"/>
      <c r="AZ544" s="187"/>
      <c r="BA544" s="187"/>
      <c r="BB544" s="187"/>
      <c r="BC544" s="187"/>
      <c r="BD544" s="187"/>
      <c r="BE544" s="187"/>
      <c r="BF544" s="187"/>
      <c r="BG544" s="187"/>
      <c r="BH544" s="176" t="str">
        <f t="shared" si="71"/>
        <v>class level</v>
      </c>
      <c r="BI544" s="176">
        <f t="shared" si="66"/>
        <v>12</v>
      </c>
      <c r="BJ544" s="182" t="str">
        <f t="shared" si="67"/>
        <v>9 - 90</v>
      </c>
      <c r="BK544" s="176">
        <f t="shared" si="68"/>
        <v>50</v>
      </c>
      <c r="BL544" s="176">
        <f t="shared" si="72"/>
        <v>9</v>
      </c>
      <c r="BM544" s="535"/>
      <c r="BN544" s="187">
        <v>1350</v>
      </c>
      <c r="BO544" s="187">
        <v>14</v>
      </c>
      <c r="BP544" s="178">
        <f t="shared" si="69"/>
        <v>2050</v>
      </c>
      <c r="BQ544" s="420" t="str">
        <f t="shared" si="70"/>
        <v>VII</v>
      </c>
      <c r="BR544" s="185">
        <v>15</v>
      </c>
      <c r="BS544" s="212" t="s">
        <v>9556</v>
      </c>
    </row>
    <row r="545" spans="1:71" x14ac:dyDescent="0.2">
      <c r="A545" s="696">
        <v>543</v>
      </c>
      <c r="B545" s="286" t="s">
        <v>1056</v>
      </c>
      <c r="C545" s="286" t="s">
        <v>8492</v>
      </c>
      <c r="D545" s="258" t="s">
        <v>5497</v>
      </c>
      <c r="E545" s="736">
        <v>3</v>
      </c>
      <c r="F545" s="736">
        <v>20</v>
      </c>
      <c r="G545" s="737">
        <v>200</v>
      </c>
      <c r="H545" s="305" t="s">
        <v>7354</v>
      </c>
      <c r="I545" s="207" t="s">
        <v>635</v>
      </c>
      <c r="J545" s="279" t="s">
        <v>4282</v>
      </c>
      <c r="K545" s="179" t="s">
        <v>3491</v>
      </c>
      <c r="L545" s="427" t="s">
        <v>3491</v>
      </c>
      <c r="M545" s="684">
        <v>6</v>
      </c>
      <c r="N545" s="684" t="s">
        <v>15715</v>
      </c>
      <c r="O545" s="684">
        <v>175</v>
      </c>
      <c r="P545" s="179"/>
      <c r="Q545" s="179">
        <v>4</v>
      </c>
      <c r="R545" s="180"/>
      <c r="S545" s="190">
        <v>8</v>
      </c>
      <c r="T545" s="190">
        <v>12</v>
      </c>
      <c r="U545" s="190">
        <v>3</v>
      </c>
      <c r="V545" s="190">
        <v>16</v>
      </c>
      <c r="W545" s="742">
        <v>12</v>
      </c>
      <c r="X545" s="184"/>
      <c r="Y545" s="184"/>
      <c r="Z545" s="184"/>
      <c r="AA545" s="184"/>
      <c r="AB545" s="220"/>
      <c r="AC545" s="186" t="s">
        <v>8489</v>
      </c>
      <c r="AD545" s="179" t="s">
        <v>5039</v>
      </c>
      <c r="AE545" s="179" t="s">
        <v>4250</v>
      </c>
      <c r="AF545" s="177">
        <v>0</v>
      </c>
      <c r="AG545" s="177">
        <v>0</v>
      </c>
      <c r="AH545" s="177">
        <v>0</v>
      </c>
      <c r="AI545" s="177">
        <v>0</v>
      </c>
      <c r="AJ545" s="177">
        <v>0</v>
      </c>
      <c r="AK545" s="177">
        <v>0</v>
      </c>
      <c r="AL545" s="383">
        <v>0</v>
      </c>
      <c r="AM545" s="177">
        <v>9</v>
      </c>
      <c r="AN545" s="177">
        <v>0</v>
      </c>
      <c r="AO545" s="195">
        <v>3</v>
      </c>
      <c r="AP545" s="187"/>
      <c r="AQ545" s="187">
        <v>10</v>
      </c>
      <c r="AR545" s="187"/>
      <c r="AS545" s="187"/>
      <c r="AT545" s="187"/>
      <c r="AU545" s="187"/>
      <c r="AV545" s="187"/>
      <c r="AW545" s="187"/>
      <c r="AX545" s="187"/>
      <c r="AY545" s="187"/>
      <c r="AZ545" s="187"/>
      <c r="BA545" s="187"/>
      <c r="BB545" s="187"/>
      <c r="BC545" s="187"/>
      <c r="BD545" s="187"/>
      <c r="BE545" s="187"/>
      <c r="BF545" s="187"/>
      <c r="BG545" s="187"/>
      <c r="BH545" s="176" t="str">
        <f t="shared" si="71"/>
        <v>class level</v>
      </c>
      <c r="BI545" s="176">
        <f t="shared" si="66"/>
        <v>12</v>
      </c>
      <c r="BJ545" s="182" t="str">
        <f t="shared" si="67"/>
        <v>12 - 93</v>
      </c>
      <c r="BK545" s="176">
        <f t="shared" si="68"/>
        <v>53</v>
      </c>
      <c r="BL545" s="176">
        <f t="shared" si="72"/>
        <v>10</v>
      </c>
      <c r="BM545" s="535"/>
      <c r="BN545" s="187">
        <v>1350</v>
      </c>
      <c r="BO545" s="187">
        <v>14</v>
      </c>
      <c r="BP545" s="178">
        <f t="shared" si="69"/>
        <v>2092</v>
      </c>
      <c r="BQ545" s="420" t="str">
        <f t="shared" si="70"/>
        <v>VII</v>
      </c>
      <c r="BR545" s="185">
        <v>15</v>
      </c>
      <c r="BS545" s="212" t="s">
        <v>9556</v>
      </c>
    </row>
    <row r="546" spans="1:71" x14ac:dyDescent="0.2">
      <c r="A546" s="696">
        <v>544</v>
      </c>
      <c r="B546" s="286" t="s">
        <v>1056</v>
      </c>
      <c r="C546" s="286" t="s">
        <v>1333</v>
      </c>
      <c r="D546" s="258" t="s">
        <v>5497</v>
      </c>
      <c r="E546" s="736">
        <v>112</v>
      </c>
      <c r="F546" s="736">
        <v>20</v>
      </c>
      <c r="G546" s="737">
        <v>200</v>
      </c>
      <c r="H546" s="305" t="s">
        <v>7354</v>
      </c>
      <c r="I546" s="207" t="s">
        <v>635</v>
      </c>
      <c r="J546" s="279" t="s">
        <v>4282</v>
      </c>
      <c r="K546" s="179" t="s">
        <v>3491</v>
      </c>
      <c r="L546" s="427" t="s">
        <v>3491</v>
      </c>
      <c r="M546" s="684">
        <v>6</v>
      </c>
      <c r="N546" s="684" t="s">
        <v>15715</v>
      </c>
      <c r="O546" s="684">
        <v>175</v>
      </c>
      <c r="P546" s="179"/>
      <c r="Q546" s="179">
        <v>4</v>
      </c>
      <c r="R546" s="180"/>
      <c r="S546" s="190">
        <v>8</v>
      </c>
      <c r="T546" s="190">
        <v>12</v>
      </c>
      <c r="U546" s="190">
        <v>3</v>
      </c>
      <c r="V546" s="190">
        <v>16</v>
      </c>
      <c r="W546" s="742">
        <v>12</v>
      </c>
      <c r="X546" s="184"/>
      <c r="Y546" s="184"/>
      <c r="Z546" s="184"/>
      <c r="AA546" s="184"/>
      <c r="AB546" s="220"/>
      <c r="AC546" s="186" t="s">
        <v>1341</v>
      </c>
      <c r="AD546" s="179" t="s">
        <v>5039</v>
      </c>
      <c r="AE546" s="179" t="s">
        <v>4250</v>
      </c>
      <c r="AF546" s="177">
        <v>0</v>
      </c>
      <c r="AG546" s="177">
        <v>0</v>
      </c>
      <c r="AH546" s="177">
        <v>0</v>
      </c>
      <c r="AI546" s="177">
        <v>0</v>
      </c>
      <c r="AJ546" s="177">
        <v>0</v>
      </c>
      <c r="AK546" s="177">
        <v>0</v>
      </c>
      <c r="AL546" s="383">
        <v>0</v>
      </c>
      <c r="AM546" s="177">
        <v>3</v>
      </c>
      <c r="AN546" s="177">
        <v>0</v>
      </c>
      <c r="AO546" s="195">
        <v>0</v>
      </c>
      <c r="AP546" s="187"/>
      <c r="AQ546" s="187">
        <v>3</v>
      </c>
      <c r="AR546" s="187"/>
      <c r="AS546" s="187"/>
      <c r="AT546" s="187"/>
      <c r="AU546" s="187"/>
      <c r="AV546" s="187"/>
      <c r="AW546" s="187"/>
      <c r="AX546" s="187"/>
      <c r="AY546" s="187"/>
      <c r="AZ546" s="187"/>
      <c r="BA546" s="187"/>
      <c r="BB546" s="187"/>
      <c r="BC546" s="187"/>
      <c r="BD546" s="187"/>
      <c r="BE546" s="187"/>
      <c r="BF546" s="187"/>
      <c r="BG546" s="187"/>
      <c r="BH546" s="176" t="str">
        <f t="shared" si="71"/>
        <v>class level</v>
      </c>
      <c r="BI546" s="176">
        <f t="shared" si="66"/>
        <v>18</v>
      </c>
      <c r="BJ546" s="182" t="str">
        <f t="shared" si="67"/>
        <v>3 - 30</v>
      </c>
      <c r="BK546" s="176">
        <f t="shared" si="68"/>
        <v>17</v>
      </c>
      <c r="BL546" s="176">
        <f t="shared" si="72"/>
        <v>3</v>
      </c>
      <c r="BM546" s="535"/>
      <c r="BN546" s="187">
        <v>85</v>
      </c>
      <c r="BO546" s="187">
        <v>4</v>
      </c>
      <c r="BP546" s="178">
        <f t="shared" si="69"/>
        <v>153</v>
      </c>
      <c r="BQ546" s="420" t="str">
        <f t="shared" si="70"/>
        <v>III</v>
      </c>
      <c r="BR546" s="185"/>
      <c r="BS546" s="464" t="s">
        <v>9556</v>
      </c>
    </row>
    <row r="547" spans="1:71" x14ac:dyDescent="0.2">
      <c r="A547" s="697">
        <v>545</v>
      </c>
      <c r="B547" s="286" t="s">
        <v>1056</v>
      </c>
      <c r="C547" s="286" t="s">
        <v>1334</v>
      </c>
      <c r="D547" s="258" t="s">
        <v>5497</v>
      </c>
      <c r="E547" s="736">
        <v>71</v>
      </c>
      <c r="F547" s="736">
        <v>20</v>
      </c>
      <c r="G547" s="737">
        <v>200</v>
      </c>
      <c r="H547" s="305" t="s">
        <v>7354</v>
      </c>
      <c r="I547" s="207" t="s">
        <v>635</v>
      </c>
      <c r="J547" s="279" t="s">
        <v>4282</v>
      </c>
      <c r="K547" s="179" t="s">
        <v>3491</v>
      </c>
      <c r="L547" s="427" t="s">
        <v>3491</v>
      </c>
      <c r="M547" s="684">
        <v>6</v>
      </c>
      <c r="N547" s="684" t="s">
        <v>15715</v>
      </c>
      <c r="O547" s="684">
        <v>175</v>
      </c>
      <c r="P547" s="179"/>
      <c r="Q547" s="179">
        <v>4</v>
      </c>
      <c r="R547" s="180"/>
      <c r="S547" s="190">
        <v>8</v>
      </c>
      <c r="T547" s="190">
        <v>12</v>
      </c>
      <c r="U547" s="190">
        <v>3</v>
      </c>
      <c r="V547" s="190">
        <v>16</v>
      </c>
      <c r="W547" s="742">
        <v>12</v>
      </c>
      <c r="X547" s="184"/>
      <c r="Y547" s="184"/>
      <c r="Z547" s="184"/>
      <c r="AA547" s="184"/>
      <c r="AB547" s="220"/>
      <c r="AC547" s="186" t="s">
        <v>1342</v>
      </c>
      <c r="AD547" s="179" t="s">
        <v>5039</v>
      </c>
      <c r="AE547" s="179" t="s">
        <v>4250</v>
      </c>
      <c r="AF547" s="177">
        <v>0</v>
      </c>
      <c r="AG547" s="177">
        <v>0</v>
      </c>
      <c r="AH547" s="177">
        <v>0</v>
      </c>
      <c r="AI547" s="177">
        <v>0</v>
      </c>
      <c r="AJ547" s="177">
        <v>0</v>
      </c>
      <c r="AK547" s="177">
        <v>0</v>
      </c>
      <c r="AL547" s="383">
        <v>0</v>
      </c>
      <c r="AM547" s="177">
        <v>4</v>
      </c>
      <c r="AN547" s="177">
        <v>0</v>
      </c>
      <c r="AO547" s="195">
        <v>0</v>
      </c>
      <c r="AP547" s="187"/>
      <c r="AQ547" s="187">
        <v>4</v>
      </c>
      <c r="AR547" s="187"/>
      <c r="AS547" s="187"/>
      <c r="AT547" s="187"/>
      <c r="AU547" s="187"/>
      <c r="AV547" s="187"/>
      <c r="AW547" s="187"/>
      <c r="AX547" s="187"/>
      <c r="AY547" s="187"/>
      <c r="AZ547" s="187"/>
      <c r="BA547" s="187"/>
      <c r="BB547" s="187"/>
      <c r="BC547" s="187"/>
      <c r="BD547" s="187"/>
      <c r="BE547" s="187"/>
      <c r="BF547" s="187"/>
      <c r="BG547" s="187"/>
      <c r="BH547" s="176" t="str">
        <f t="shared" si="71"/>
        <v>class level</v>
      </c>
      <c r="BI547" s="176">
        <f t="shared" si="66"/>
        <v>18</v>
      </c>
      <c r="BJ547" s="182" t="str">
        <f t="shared" si="67"/>
        <v>4 - 40</v>
      </c>
      <c r="BK547" s="176">
        <f t="shared" si="68"/>
        <v>22</v>
      </c>
      <c r="BL547" s="176">
        <f t="shared" si="72"/>
        <v>4</v>
      </c>
      <c r="BM547" s="535"/>
      <c r="BN547" s="187">
        <v>130</v>
      </c>
      <c r="BO547" s="187">
        <v>5</v>
      </c>
      <c r="BP547" s="178">
        <f t="shared" si="69"/>
        <v>240</v>
      </c>
      <c r="BQ547" s="420" t="str">
        <f t="shared" si="70"/>
        <v>III</v>
      </c>
      <c r="BR547" s="187"/>
      <c r="BS547" s="464" t="s">
        <v>9556</v>
      </c>
    </row>
    <row r="548" spans="1:71" x14ac:dyDescent="0.2">
      <c r="A548" s="696">
        <v>546</v>
      </c>
      <c r="B548" s="286" t="s">
        <v>1056</v>
      </c>
      <c r="C548" s="286" t="s">
        <v>1335</v>
      </c>
      <c r="D548" s="258" t="s">
        <v>5497</v>
      </c>
      <c r="E548" s="736">
        <v>50</v>
      </c>
      <c r="F548" s="736">
        <v>20</v>
      </c>
      <c r="G548" s="737">
        <v>200</v>
      </c>
      <c r="H548" s="305" t="s">
        <v>7354</v>
      </c>
      <c r="I548" s="207" t="s">
        <v>635</v>
      </c>
      <c r="J548" s="279" t="s">
        <v>4282</v>
      </c>
      <c r="K548" s="179" t="s">
        <v>3491</v>
      </c>
      <c r="L548" s="427" t="s">
        <v>3491</v>
      </c>
      <c r="M548" s="684">
        <v>6</v>
      </c>
      <c r="N548" s="684" t="s">
        <v>15715</v>
      </c>
      <c r="O548" s="684">
        <v>175</v>
      </c>
      <c r="P548" s="179"/>
      <c r="Q548" s="179">
        <v>4</v>
      </c>
      <c r="R548" s="180"/>
      <c r="S548" s="190">
        <v>8</v>
      </c>
      <c r="T548" s="190">
        <v>12</v>
      </c>
      <c r="U548" s="190">
        <v>3</v>
      </c>
      <c r="V548" s="190">
        <v>16</v>
      </c>
      <c r="W548" s="742">
        <v>12</v>
      </c>
      <c r="X548" s="184"/>
      <c r="Y548" s="184"/>
      <c r="Z548" s="184"/>
      <c r="AA548" s="184"/>
      <c r="AB548" s="220"/>
      <c r="AC548" s="186" t="s">
        <v>1343</v>
      </c>
      <c r="AD548" s="179" t="s">
        <v>5039</v>
      </c>
      <c r="AE548" s="179" t="s">
        <v>4250</v>
      </c>
      <c r="AF548" s="177">
        <v>0</v>
      </c>
      <c r="AG548" s="177">
        <v>0</v>
      </c>
      <c r="AH548" s="177">
        <v>0</v>
      </c>
      <c r="AI548" s="177">
        <v>0</v>
      </c>
      <c r="AJ548" s="177">
        <v>0</v>
      </c>
      <c r="AK548" s="177">
        <v>0</v>
      </c>
      <c r="AL548" s="383">
        <v>0</v>
      </c>
      <c r="AM548" s="177">
        <v>5</v>
      </c>
      <c r="AN548" s="177">
        <v>0</v>
      </c>
      <c r="AO548" s="195">
        <v>0</v>
      </c>
      <c r="AP548" s="187"/>
      <c r="AQ548" s="187">
        <v>5</v>
      </c>
      <c r="AR548" s="187"/>
      <c r="AS548" s="187"/>
      <c r="AT548" s="187"/>
      <c r="AU548" s="187"/>
      <c r="AV548" s="187"/>
      <c r="AW548" s="187"/>
      <c r="AX548" s="187"/>
      <c r="AY548" s="187"/>
      <c r="AZ548" s="187"/>
      <c r="BA548" s="187"/>
      <c r="BB548" s="187"/>
      <c r="BC548" s="187"/>
      <c r="BD548" s="187"/>
      <c r="BE548" s="187"/>
      <c r="BF548" s="187"/>
      <c r="BG548" s="187"/>
      <c r="BH548" s="176" t="str">
        <f t="shared" si="71"/>
        <v>class level</v>
      </c>
      <c r="BI548" s="176">
        <f t="shared" si="66"/>
        <v>16</v>
      </c>
      <c r="BJ548" s="182" t="str">
        <f t="shared" si="67"/>
        <v>5 - 50</v>
      </c>
      <c r="BK548" s="176">
        <f t="shared" si="68"/>
        <v>28</v>
      </c>
      <c r="BL548" s="176">
        <f t="shared" si="72"/>
        <v>5</v>
      </c>
      <c r="BM548" s="535"/>
      <c r="BN548" s="187">
        <v>225</v>
      </c>
      <c r="BO548" s="187">
        <v>6</v>
      </c>
      <c r="BP548" s="178">
        <f t="shared" si="69"/>
        <v>393</v>
      </c>
      <c r="BQ548" s="420" t="str">
        <f t="shared" si="70"/>
        <v>IV</v>
      </c>
      <c r="BR548" s="187"/>
      <c r="BS548" s="464" t="s">
        <v>9556</v>
      </c>
    </row>
    <row r="549" spans="1:71" x14ac:dyDescent="0.2">
      <c r="A549" s="697">
        <v>547</v>
      </c>
      <c r="B549" s="286" t="s">
        <v>1056</v>
      </c>
      <c r="C549" s="286" t="s">
        <v>1336</v>
      </c>
      <c r="D549" s="258" t="s">
        <v>5497</v>
      </c>
      <c r="E549" s="736">
        <v>40</v>
      </c>
      <c r="F549" s="736">
        <v>20</v>
      </c>
      <c r="G549" s="737">
        <v>200</v>
      </c>
      <c r="H549" s="305" t="s">
        <v>7354</v>
      </c>
      <c r="I549" s="207" t="s">
        <v>635</v>
      </c>
      <c r="J549" s="279" t="s">
        <v>4282</v>
      </c>
      <c r="K549" s="179" t="s">
        <v>3491</v>
      </c>
      <c r="L549" s="427" t="s">
        <v>3491</v>
      </c>
      <c r="M549" s="684">
        <v>6</v>
      </c>
      <c r="N549" s="684" t="s">
        <v>15715</v>
      </c>
      <c r="O549" s="684">
        <v>175</v>
      </c>
      <c r="P549" s="179"/>
      <c r="Q549" s="179">
        <v>4</v>
      </c>
      <c r="R549" s="180"/>
      <c r="S549" s="190">
        <v>8</v>
      </c>
      <c r="T549" s="190">
        <v>12</v>
      </c>
      <c r="U549" s="190">
        <v>3</v>
      </c>
      <c r="V549" s="190">
        <v>16</v>
      </c>
      <c r="W549" s="742">
        <v>12</v>
      </c>
      <c r="X549" s="184"/>
      <c r="Y549" s="184"/>
      <c r="Z549" s="184"/>
      <c r="AA549" s="184"/>
      <c r="AB549" s="220"/>
      <c r="AC549" s="186" t="s">
        <v>1344</v>
      </c>
      <c r="AD549" s="179" t="s">
        <v>5039</v>
      </c>
      <c r="AE549" s="179" t="s">
        <v>4250</v>
      </c>
      <c r="AF549" s="177">
        <v>0</v>
      </c>
      <c r="AG549" s="177">
        <v>0</v>
      </c>
      <c r="AH549" s="177">
        <v>0</v>
      </c>
      <c r="AI549" s="177">
        <v>0</v>
      </c>
      <c r="AJ549" s="177">
        <v>0</v>
      </c>
      <c r="AK549" s="177">
        <v>0</v>
      </c>
      <c r="AL549" s="383">
        <v>0</v>
      </c>
      <c r="AM549" s="177">
        <v>6</v>
      </c>
      <c r="AN549" s="177">
        <v>0</v>
      </c>
      <c r="AO549" s="195">
        <v>0</v>
      </c>
      <c r="AP549" s="187"/>
      <c r="AQ549" s="187">
        <v>6</v>
      </c>
      <c r="AR549" s="187"/>
      <c r="AS549" s="187"/>
      <c r="AT549" s="187"/>
      <c r="AU549" s="187"/>
      <c r="AV549" s="187"/>
      <c r="AW549" s="187"/>
      <c r="AX549" s="187"/>
      <c r="AY549" s="187"/>
      <c r="AZ549" s="187"/>
      <c r="BA549" s="187"/>
      <c r="BB549" s="187"/>
      <c r="BC549" s="187"/>
      <c r="BD549" s="187"/>
      <c r="BE549" s="187"/>
      <c r="BF549" s="187"/>
      <c r="BG549" s="187"/>
      <c r="BH549" s="176" t="str">
        <f t="shared" si="71"/>
        <v>class level</v>
      </c>
      <c r="BI549" s="176">
        <f t="shared" si="66"/>
        <v>16</v>
      </c>
      <c r="BJ549" s="182" t="str">
        <f t="shared" si="67"/>
        <v>6 - 60</v>
      </c>
      <c r="BK549" s="176">
        <f t="shared" si="68"/>
        <v>33</v>
      </c>
      <c r="BL549" s="176">
        <f t="shared" si="72"/>
        <v>6</v>
      </c>
      <c r="BM549" s="535"/>
      <c r="BN549" s="187">
        <v>350</v>
      </c>
      <c r="BO549" s="187">
        <v>8</v>
      </c>
      <c r="BP549" s="178">
        <f t="shared" si="69"/>
        <v>614</v>
      </c>
      <c r="BQ549" s="420" t="str">
        <f t="shared" si="70"/>
        <v>V</v>
      </c>
      <c r="BR549" s="187"/>
      <c r="BS549" s="464" t="s">
        <v>9556</v>
      </c>
    </row>
    <row r="550" spans="1:71" x14ac:dyDescent="0.2">
      <c r="A550" s="696">
        <v>548</v>
      </c>
      <c r="B550" s="286" t="s">
        <v>1056</v>
      </c>
      <c r="C550" s="286" t="s">
        <v>8493</v>
      </c>
      <c r="D550" s="258" t="s">
        <v>5497</v>
      </c>
      <c r="E550" s="736">
        <v>3</v>
      </c>
      <c r="F550" s="736">
        <v>20</v>
      </c>
      <c r="G550" s="737">
        <v>200</v>
      </c>
      <c r="H550" s="305" t="s">
        <v>7354</v>
      </c>
      <c r="I550" s="207" t="s">
        <v>635</v>
      </c>
      <c r="J550" s="279" t="s">
        <v>4282</v>
      </c>
      <c r="K550" s="179" t="s">
        <v>3491</v>
      </c>
      <c r="L550" s="427" t="s">
        <v>3491</v>
      </c>
      <c r="M550" s="684">
        <v>6</v>
      </c>
      <c r="N550" s="684" t="s">
        <v>15715</v>
      </c>
      <c r="O550" s="684">
        <v>175</v>
      </c>
      <c r="P550" s="179"/>
      <c r="Q550" s="179">
        <v>10</v>
      </c>
      <c r="R550" s="180"/>
      <c r="S550" s="190">
        <v>8</v>
      </c>
      <c r="T550" s="190">
        <v>12</v>
      </c>
      <c r="U550" s="190">
        <v>3</v>
      </c>
      <c r="V550" s="190">
        <v>16</v>
      </c>
      <c r="W550" s="742">
        <v>12</v>
      </c>
      <c r="X550" s="184"/>
      <c r="Y550" s="184"/>
      <c r="Z550" s="184"/>
      <c r="AA550" s="184"/>
      <c r="AB550" s="220"/>
      <c r="AC550" s="186" t="s">
        <v>8497</v>
      </c>
      <c r="AD550" s="179" t="s">
        <v>5039</v>
      </c>
      <c r="AE550" s="179" t="s">
        <v>4250</v>
      </c>
      <c r="AF550" s="177">
        <v>0</v>
      </c>
      <c r="AG550" s="177">
        <v>0</v>
      </c>
      <c r="AH550" s="177">
        <v>7</v>
      </c>
      <c r="AI550" s="177">
        <v>0</v>
      </c>
      <c r="AJ550" s="177">
        <v>0</v>
      </c>
      <c r="AK550" s="177">
        <v>0</v>
      </c>
      <c r="AL550" s="383">
        <v>0</v>
      </c>
      <c r="AM550" s="177">
        <v>0</v>
      </c>
      <c r="AN550" s="177">
        <v>0</v>
      </c>
      <c r="AO550" s="195">
        <v>0</v>
      </c>
      <c r="AP550" s="187"/>
      <c r="AQ550" s="187"/>
      <c r="AR550" s="187"/>
      <c r="AS550" s="187"/>
      <c r="AT550" s="187"/>
      <c r="AU550" s="187"/>
      <c r="AV550" s="187"/>
      <c r="AW550" s="187"/>
      <c r="AX550" s="187"/>
      <c r="AY550" s="187"/>
      <c r="AZ550" s="187"/>
      <c r="BA550" s="187"/>
      <c r="BB550" s="187"/>
      <c r="BC550" s="187"/>
      <c r="BD550" s="187">
        <v>7</v>
      </c>
      <c r="BE550" s="187"/>
      <c r="BF550" s="187"/>
      <c r="BG550" s="187"/>
      <c r="BH550" s="176" t="str">
        <f t="shared" si="71"/>
        <v>class level</v>
      </c>
      <c r="BI550" s="176">
        <f t="shared" si="66"/>
        <v>19</v>
      </c>
      <c r="BJ550" s="182" t="str">
        <f t="shared" si="67"/>
        <v>7 - 28</v>
      </c>
      <c r="BK550" s="176">
        <f t="shared" si="68"/>
        <v>18</v>
      </c>
      <c r="BL550" s="176">
        <f t="shared" si="72"/>
        <v>7</v>
      </c>
      <c r="BM550" s="535"/>
      <c r="BN550" s="187">
        <v>810</v>
      </c>
      <c r="BO550" s="187">
        <v>4</v>
      </c>
      <c r="BP550" s="178">
        <f t="shared" si="69"/>
        <v>882</v>
      </c>
      <c r="BQ550" s="420" t="str">
        <f t="shared" si="70"/>
        <v>VI</v>
      </c>
      <c r="BR550" s="185">
        <v>15</v>
      </c>
      <c r="BS550" s="212" t="s">
        <v>9594</v>
      </c>
    </row>
    <row r="551" spans="1:71" x14ac:dyDescent="0.2">
      <c r="A551" s="696">
        <v>549</v>
      </c>
      <c r="B551" s="286" t="s">
        <v>1056</v>
      </c>
      <c r="C551" s="286" t="s">
        <v>8494</v>
      </c>
      <c r="D551" s="258" t="s">
        <v>5497</v>
      </c>
      <c r="E551" s="736">
        <v>3</v>
      </c>
      <c r="F551" s="736">
        <v>20</v>
      </c>
      <c r="G551" s="737">
        <v>200</v>
      </c>
      <c r="H551" s="305" t="s">
        <v>7354</v>
      </c>
      <c r="I551" s="207" t="s">
        <v>635</v>
      </c>
      <c r="J551" s="279" t="s">
        <v>4282</v>
      </c>
      <c r="K551" s="179" t="s">
        <v>3491</v>
      </c>
      <c r="L551" s="427" t="s">
        <v>3491</v>
      </c>
      <c r="M551" s="684">
        <v>6</v>
      </c>
      <c r="N551" s="684" t="s">
        <v>15715</v>
      </c>
      <c r="O551" s="684">
        <v>175</v>
      </c>
      <c r="P551" s="179"/>
      <c r="Q551" s="179">
        <v>10</v>
      </c>
      <c r="R551" s="180"/>
      <c r="S551" s="190">
        <v>8</v>
      </c>
      <c r="T551" s="190">
        <v>12</v>
      </c>
      <c r="U551" s="190">
        <v>3</v>
      </c>
      <c r="V551" s="190">
        <v>16</v>
      </c>
      <c r="W551" s="742">
        <v>12</v>
      </c>
      <c r="X551" s="184"/>
      <c r="Y551" s="184"/>
      <c r="Z551" s="184"/>
      <c r="AA551" s="184"/>
      <c r="AB551" s="220"/>
      <c r="AC551" s="186" t="s">
        <v>8498</v>
      </c>
      <c r="AD551" s="179" t="s">
        <v>5039</v>
      </c>
      <c r="AE551" s="179" t="s">
        <v>4250</v>
      </c>
      <c r="AF551" s="177">
        <v>0</v>
      </c>
      <c r="AG551" s="177">
        <v>0</v>
      </c>
      <c r="AH551" s="177">
        <v>8</v>
      </c>
      <c r="AI551" s="177">
        <v>0</v>
      </c>
      <c r="AJ551" s="177">
        <v>0</v>
      </c>
      <c r="AK551" s="177">
        <v>0</v>
      </c>
      <c r="AL551" s="383">
        <v>0</v>
      </c>
      <c r="AM551" s="177">
        <v>0</v>
      </c>
      <c r="AN551" s="177">
        <v>0</v>
      </c>
      <c r="AO551" s="195">
        <v>0</v>
      </c>
      <c r="AP551" s="187"/>
      <c r="AQ551" s="187"/>
      <c r="AR551" s="187"/>
      <c r="AS551" s="187"/>
      <c r="AT551" s="187"/>
      <c r="AU551" s="187"/>
      <c r="AV551" s="187"/>
      <c r="AW551" s="187"/>
      <c r="AX551" s="187"/>
      <c r="AY551" s="187"/>
      <c r="AZ551" s="187"/>
      <c r="BA551" s="187"/>
      <c r="BB551" s="187"/>
      <c r="BC551" s="187"/>
      <c r="BD551" s="187">
        <v>8</v>
      </c>
      <c r="BE551" s="187"/>
      <c r="BF551" s="187"/>
      <c r="BG551" s="187"/>
      <c r="BH551" s="176" t="str">
        <f t="shared" si="71"/>
        <v>class level</v>
      </c>
      <c r="BI551" s="176">
        <f t="shared" si="66"/>
        <v>19</v>
      </c>
      <c r="BJ551" s="182" t="str">
        <f t="shared" si="67"/>
        <v>8 - 32</v>
      </c>
      <c r="BK551" s="176">
        <f t="shared" si="68"/>
        <v>20</v>
      </c>
      <c r="BL551" s="176">
        <f t="shared" si="72"/>
        <v>8</v>
      </c>
      <c r="BM551" s="535"/>
      <c r="BN551" s="187">
        <v>1290</v>
      </c>
      <c r="BO551" s="187">
        <v>5</v>
      </c>
      <c r="BP551" s="178">
        <f t="shared" si="69"/>
        <v>1390</v>
      </c>
      <c r="BQ551" s="420" t="str">
        <f t="shared" si="70"/>
        <v>VII</v>
      </c>
      <c r="BR551" s="185">
        <v>15</v>
      </c>
      <c r="BS551" s="212" t="s">
        <v>9594</v>
      </c>
    </row>
    <row r="552" spans="1:71" x14ac:dyDescent="0.2">
      <c r="A552" s="697">
        <v>550</v>
      </c>
      <c r="B552" s="286" t="s">
        <v>1056</v>
      </c>
      <c r="C552" s="286" t="s">
        <v>8495</v>
      </c>
      <c r="D552" s="258" t="s">
        <v>5497</v>
      </c>
      <c r="E552" s="736">
        <v>2</v>
      </c>
      <c r="F552" s="736">
        <v>20</v>
      </c>
      <c r="G552" s="737">
        <v>200</v>
      </c>
      <c r="H552" s="305" t="s">
        <v>7354</v>
      </c>
      <c r="I552" s="207" t="s">
        <v>635</v>
      </c>
      <c r="J552" s="279" t="s">
        <v>4282</v>
      </c>
      <c r="K552" s="179" t="s">
        <v>3491</v>
      </c>
      <c r="L552" s="427" t="s">
        <v>3491</v>
      </c>
      <c r="M552" s="684">
        <v>6</v>
      </c>
      <c r="N552" s="684" t="s">
        <v>15715</v>
      </c>
      <c r="O552" s="684">
        <v>175</v>
      </c>
      <c r="P552" s="179"/>
      <c r="Q552" s="179">
        <v>10</v>
      </c>
      <c r="R552" s="180"/>
      <c r="S552" s="190">
        <v>8</v>
      </c>
      <c r="T552" s="190">
        <v>12</v>
      </c>
      <c r="U552" s="190">
        <v>3</v>
      </c>
      <c r="V552" s="190">
        <v>16</v>
      </c>
      <c r="W552" s="742">
        <v>12</v>
      </c>
      <c r="X552" s="184"/>
      <c r="Y552" s="184"/>
      <c r="Z552" s="184"/>
      <c r="AA552" s="184"/>
      <c r="AB552" s="220"/>
      <c r="AC552" s="186" t="s">
        <v>8499</v>
      </c>
      <c r="AD552" s="179" t="s">
        <v>5039</v>
      </c>
      <c r="AE552" s="179" t="s">
        <v>4250</v>
      </c>
      <c r="AF552" s="177">
        <v>0</v>
      </c>
      <c r="AG552" s="177">
        <v>0</v>
      </c>
      <c r="AH552" s="177">
        <v>9</v>
      </c>
      <c r="AI552" s="177">
        <v>0</v>
      </c>
      <c r="AJ552" s="177">
        <v>0</v>
      </c>
      <c r="AK552" s="177">
        <v>0</v>
      </c>
      <c r="AL552" s="383">
        <v>0</v>
      </c>
      <c r="AM552" s="177">
        <v>0</v>
      </c>
      <c r="AN552" s="177">
        <v>0</v>
      </c>
      <c r="AO552" s="195">
        <v>0</v>
      </c>
      <c r="AP552" s="187"/>
      <c r="AQ552" s="187"/>
      <c r="AR552" s="187"/>
      <c r="AS552" s="187"/>
      <c r="AT552" s="187"/>
      <c r="AU552" s="187"/>
      <c r="AV552" s="187"/>
      <c r="AW552" s="187"/>
      <c r="AX552" s="187"/>
      <c r="AY552" s="187"/>
      <c r="AZ552" s="187"/>
      <c r="BA552" s="187"/>
      <c r="BB552" s="187"/>
      <c r="BC552" s="187"/>
      <c r="BD552" s="187">
        <v>9</v>
      </c>
      <c r="BE552" s="187"/>
      <c r="BF552" s="187"/>
      <c r="BG552" s="187"/>
      <c r="BH552" s="176" t="str">
        <f t="shared" si="71"/>
        <v>class level</v>
      </c>
      <c r="BI552" s="176">
        <f t="shared" si="66"/>
        <v>19</v>
      </c>
      <c r="BJ552" s="182" t="str">
        <f t="shared" si="67"/>
        <v>9 - 36</v>
      </c>
      <c r="BK552" s="176">
        <f t="shared" si="68"/>
        <v>23</v>
      </c>
      <c r="BL552" s="176">
        <f t="shared" si="72"/>
        <v>9</v>
      </c>
      <c r="BM552" s="535"/>
      <c r="BN552" s="187">
        <v>1290</v>
      </c>
      <c r="BO552" s="187">
        <v>5</v>
      </c>
      <c r="BP552" s="178">
        <f t="shared" si="69"/>
        <v>1405</v>
      </c>
      <c r="BQ552" s="420" t="str">
        <f t="shared" si="70"/>
        <v>VII</v>
      </c>
      <c r="BR552" s="185">
        <v>15</v>
      </c>
      <c r="BS552" s="212" t="s">
        <v>9594</v>
      </c>
    </row>
    <row r="553" spans="1:71" x14ac:dyDescent="0.2">
      <c r="A553" s="696">
        <v>551</v>
      </c>
      <c r="B553" s="286" t="s">
        <v>1056</v>
      </c>
      <c r="C553" s="286" t="s">
        <v>8496</v>
      </c>
      <c r="D553" s="258" t="s">
        <v>5497</v>
      </c>
      <c r="E553" s="736">
        <v>2</v>
      </c>
      <c r="F553" s="736">
        <v>20</v>
      </c>
      <c r="G553" s="737">
        <v>200</v>
      </c>
      <c r="H553" s="305" t="s">
        <v>7354</v>
      </c>
      <c r="I553" s="207" t="s">
        <v>635</v>
      </c>
      <c r="J553" s="279" t="s">
        <v>4282</v>
      </c>
      <c r="K553" s="179" t="s">
        <v>3491</v>
      </c>
      <c r="L553" s="427" t="s">
        <v>3491</v>
      </c>
      <c r="M553" s="684">
        <v>6</v>
      </c>
      <c r="N553" s="684" t="s">
        <v>15715</v>
      </c>
      <c r="O553" s="684">
        <v>175</v>
      </c>
      <c r="P553" s="179"/>
      <c r="Q553" s="179">
        <v>10</v>
      </c>
      <c r="R553" s="180"/>
      <c r="S553" s="190">
        <v>8</v>
      </c>
      <c r="T553" s="190">
        <v>12</v>
      </c>
      <c r="U553" s="190">
        <v>3</v>
      </c>
      <c r="V553" s="190">
        <v>16</v>
      </c>
      <c r="W553" s="742">
        <v>12</v>
      </c>
      <c r="X553" s="184"/>
      <c r="Y553" s="184"/>
      <c r="Z553" s="184"/>
      <c r="AA553" s="184"/>
      <c r="AB553" s="220"/>
      <c r="AC553" s="186" t="s">
        <v>8500</v>
      </c>
      <c r="AD553" s="179" t="s">
        <v>5039</v>
      </c>
      <c r="AE553" s="179" t="s">
        <v>4250</v>
      </c>
      <c r="AF553" s="177">
        <v>0</v>
      </c>
      <c r="AG553" s="177">
        <v>0</v>
      </c>
      <c r="AH553" s="177">
        <v>10</v>
      </c>
      <c r="AI553" s="177">
        <v>0</v>
      </c>
      <c r="AJ553" s="177">
        <v>0</v>
      </c>
      <c r="AK553" s="177">
        <v>0</v>
      </c>
      <c r="AL553" s="383">
        <v>0</v>
      </c>
      <c r="AM553" s="177">
        <v>0</v>
      </c>
      <c r="AN553" s="177">
        <v>0</v>
      </c>
      <c r="AO553" s="195">
        <v>0</v>
      </c>
      <c r="AP553" s="187"/>
      <c r="AQ553" s="187"/>
      <c r="AR553" s="187"/>
      <c r="AS553" s="187"/>
      <c r="AT553" s="187"/>
      <c r="AU553" s="187"/>
      <c r="AV553" s="187"/>
      <c r="AW553" s="187"/>
      <c r="AX553" s="187"/>
      <c r="AY553" s="187"/>
      <c r="AZ553" s="187"/>
      <c r="BA553" s="187"/>
      <c r="BB553" s="187"/>
      <c r="BC553" s="187"/>
      <c r="BD553" s="187">
        <v>10</v>
      </c>
      <c r="BE553" s="187"/>
      <c r="BF553" s="187"/>
      <c r="BG553" s="187"/>
      <c r="BH553" s="176" t="str">
        <f t="shared" si="71"/>
        <v>class level</v>
      </c>
      <c r="BI553" s="176">
        <f t="shared" si="66"/>
        <v>19</v>
      </c>
      <c r="BJ553" s="182" t="str">
        <f t="shared" si="67"/>
        <v>10 - 40</v>
      </c>
      <c r="BK553" s="176">
        <f t="shared" si="68"/>
        <v>25</v>
      </c>
      <c r="BL553" s="176">
        <f t="shared" si="72"/>
        <v>10</v>
      </c>
      <c r="BM553" s="535"/>
      <c r="BN553" s="187">
        <v>2400</v>
      </c>
      <c r="BO553" s="187">
        <v>6</v>
      </c>
      <c r="BP553" s="178">
        <f t="shared" si="69"/>
        <v>2550</v>
      </c>
      <c r="BQ553" s="420" t="str">
        <f t="shared" si="70"/>
        <v>VII</v>
      </c>
      <c r="BR553" s="185">
        <v>15</v>
      </c>
      <c r="BS553" s="212" t="s">
        <v>9594</v>
      </c>
    </row>
    <row r="554" spans="1:71" x14ac:dyDescent="0.2">
      <c r="A554" s="697">
        <v>552</v>
      </c>
      <c r="B554" s="286" t="s">
        <v>1056</v>
      </c>
      <c r="C554" s="286" t="s">
        <v>1337</v>
      </c>
      <c r="D554" s="258" t="s">
        <v>5497</v>
      </c>
      <c r="E554" s="736">
        <v>2</v>
      </c>
      <c r="F554" s="736">
        <v>20</v>
      </c>
      <c r="G554" s="737">
        <v>200</v>
      </c>
      <c r="H554" s="305" t="s">
        <v>7354</v>
      </c>
      <c r="I554" s="207" t="s">
        <v>635</v>
      </c>
      <c r="J554" s="279" t="s">
        <v>1765</v>
      </c>
      <c r="K554" s="179" t="s">
        <v>3491</v>
      </c>
      <c r="L554" s="427" t="s">
        <v>3491</v>
      </c>
      <c r="M554" s="684">
        <v>6</v>
      </c>
      <c r="N554" s="684" t="s">
        <v>15715</v>
      </c>
      <c r="O554" s="684">
        <v>175</v>
      </c>
      <c r="P554" s="179"/>
      <c r="Q554" s="179">
        <v>4</v>
      </c>
      <c r="R554" s="180"/>
      <c r="S554" s="190">
        <v>8</v>
      </c>
      <c r="T554" s="190">
        <v>12</v>
      </c>
      <c r="U554" s="190">
        <v>3</v>
      </c>
      <c r="V554" s="190">
        <v>16</v>
      </c>
      <c r="W554" s="742">
        <v>12</v>
      </c>
      <c r="X554" s="184"/>
      <c r="Y554" s="184"/>
      <c r="Z554" s="184"/>
      <c r="AA554" s="184"/>
      <c r="AB554" s="220"/>
      <c r="AC554" s="186" t="s">
        <v>8503</v>
      </c>
      <c r="AD554" s="179" t="s">
        <v>5039</v>
      </c>
      <c r="AE554" s="179" t="s">
        <v>4250</v>
      </c>
      <c r="AF554" s="177">
        <v>0</v>
      </c>
      <c r="AG554" s="177">
        <v>0</v>
      </c>
      <c r="AH554" s="177">
        <v>0</v>
      </c>
      <c r="AI554" s="177">
        <v>0</v>
      </c>
      <c r="AJ554" s="177">
        <v>0</v>
      </c>
      <c r="AK554" s="177">
        <v>0</v>
      </c>
      <c r="AL554" s="383">
        <v>3</v>
      </c>
      <c r="AM554" s="177">
        <v>0</v>
      </c>
      <c r="AN554" s="177">
        <v>0</v>
      </c>
      <c r="AO554" s="195">
        <v>0</v>
      </c>
      <c r="AP554" s="187"/>
      <c r="AQ554" s="187"/>
      <c r="AR554" s="187"/>
      <c r="AS554" s="187"/>
      <c r="AT554" s="187"/>
      <c r="AU554" s="187"/>
      <c r="AV554" s="187"/>
      <c r="AW554" s="187">
        <v>3</v>
      </c>
      <c r="AX554" s="187"/>
      <c r="AY554" s="187"/>
      <c r="AZ554" s="187"/>
      <c r="BA554" s="187"/>
      <c r="BB554" s="187"/>
      <c r="BC554" s="187"/>
      <c r="BD554" s="187"/>
      <c r="BE554" s="187"/>
      <c r="BF554" s="187"/>
      <c r="BG554" s="187"/>
      <c r="BH554" s="176" t="str">
        <f t="shared" si="71"/>
        <v>class level</v>
      </c>
      <c r="BI554" s="176">
        <f t="shared" si="66"/>
        <v>20</v>
      </c>
      <c r="BJ554" s="182" t="str">
        <f t="shared" si="67"/>
        <v>3 - 24</v>
      </c>
      <c r="BK554" s="176">
        <f t="shared" si="68"/>
        <v>14</v>
      </c>
      <c r="BL554" s="176">
        <f t="shared" si="72"/>
        <v>3</v>
      </c>
      <c r="BM554" s="535"/>
      <c r="BN554" s="185">
        <v>125</v>
      </c>
      <c r="BO554" s="180">
        <v>3</v>
      </c>
      <c r="BP554" s="178">
        <f t="shared" si="69"/>
        <v>167</v>
      </c>
      <c r="BQ554" s="420" t="str">
        <f t="shared" si="70"/>
        <v>III</v>
      </c>
      <c r="BR554" s="185"/>
      <c r="BS554" s="212" t="s">
        <v>9583</v>
      </c>
    </row>
    <row r="555" spans="1:71" x14ac:dyDescent="0.2">
      <c r="A555" s="696">
        <v>553</v>
      </c>
      <c r="B555" s="286" t="s">
        <v>1056</v>
      </c>
      <c r="C555" s="286" t="s">
        <v>1338</v>
      </c>
      <c r="D555" s="258" t="s">
        <v>5497</v>
      </c>
      <c r="E555" s="736">
        <v>2</v>
      </c>
      <c r="F555" s="736">
        <v>20</v>
      </c>
      <c r="G555" s="737">
        <v>200</v>
      </c>
      <c r="H555" s="305" t="s">
        <v>7354</v>
      </c>
      <c r="I555" s="207" t="s">
        <v>635</v>
      </c>
      <c r="J555" s="279" t="s">
        <v>1765</v>
      </c>
      <c r="K555" s="179" t="s">
        <v>3491</v>
      </c>
      <c r="L555" s="427" t="s">
        <v>3491</v>
      </c>
      <c r="M555" s="684">
        <v>6</v>
      </c>
      <c r="N555" s="684" t="s">
        <v>15715</v>
      </c>
      <c r="O555" s="684">
        <v>175</v>
      </c>
      <c r="P555" s="179"/>
      <c r="Q555" s="179">
        <v>4</v>
      </c>
      <c r="R555" s="180"/>
      <c r="S555" s="190">
        <v>8</v>
      </c>
      <c r="T555" s="190">
        <v>12</v>
      </c>
      <c r="U555" s="190">
        <v>3</v>
      </c>
      <c r="V555" s="190">
        <v>16</v>
      </c>
      <c r="W555" s="742">
        <v>12</v>
      </c>
      <c r="X555" s="184"/>
      <c r="Y555" s="184"/>
      <c r="Z555" s="184"/>
      <c r="AA555" s="184"/>
      <c r="AB555" s="220"/>
      <c r="AC555" s="186" t="s">
        <v>8504</v>
      </c>
      <c r="AD555" s="179" t="s">
        <v>5039</v>
      </c>
      <c r="AE555" s="179" t="s">
        <v>4250</v>
      </c>
      <c r="AF555" s="177">
        <v>0</v>
      </c>
      <c r="AG555" s="177">
        <v>0</v>
      </c>
      <c r="AH555" s="177">
        <v>0</v>
      </c>
      <c r="AI555" s="177">
        <v>0</v>
      </c>
      <c r="AJ555" s="177">
        <v>0</v>
      </c>
      <c r="AK555" s="177">
        <v>0</v>
      </c>
      <c r="AL555" s="383">
        <v>4</v>
      </c>
      <c r="AM555" s="177">
        <v>0</v>
      </c>
      <c r="AN555" s="177">
        <v>0</v>
      </c>
      <c r="AO555" s="195">
        <v>0</v>
      </c>
      <c r="AP555" s="187"/>
      <c r="AQ555" s="187"/>
      <c r="AR555" s="187"/>
      <c r="AS555" s="187"/>
      <c r="AT555" s="187"/>
      <c r="AU555" s="187"/>
      <c r="AV555" s="187"/>
      <c r="AW555" s="187">
        <v>4</v>
      </c>
      <c r="AX555" s="187"/>
      <c r="AY555" s="187"/>
      <c r="AZ555" s="187"/>
      <c r="BA555" s="187"/>
      <c r="BB555" s="187"/>
      <c r="BC555" s="187"/>
      <c r="BD555" s="187"/>
      <c r="BE555" s="187"/>
      <c r="BF555" s="187"/>
      <c r="BG555" s="187"/>
      <c r="BH555" s="176" t="str">
        <f t="shared" si="71"/>
        <v>class level</v>
      </c>
      <c r="BI555" s="176">
        <f t="shared" si="66"/>
        <v>18</v>
      </c>
      <c r="BJ555" s="182" t="str">
        <f t="shared" si="67"/>
        <v>4 - 32</v>
      </c>
      <c r="BK555" s="176">
        <f t="shared" si="68"/>
        <v>18</v>
      </c>
      <c r="BL555" s="176">
        <f t="shared" si="72"/>
        <v>4</v>
      </c>
      <c r="BM555" s="535"/>
      <c r="BN555" s="187">
        <v>210</v>
      </c>
      <c r="BO555" s="187">
        <v>4</v>
      </c>
      <c r="BP555" s="178">
        <f t="shared" si="69"/>
        <v>282</v>
      </c>
      <c r="BQ555" s="420" t="str">
        <f t="shared" si="70"/>
        <v>IV</v>
      </c>
      <c r="BR555" s="187"/>
      <c r="BS555" s="464" t="s">
        <v>9583</v>
      </c>
    </row>
    <row r="556" spans="1:71" x14ac:dyDescent="0.2">
      <c r="A556" s="696">
        <v>554</v>
      </c>
      <c r="B556" s="286" t="s">
        <v>1056</v>
      </c>
      <c r="C556" s="286" t="s">
        <v>8501</v>
      </c>
      <c r="D556" s="258" t="s">
        <v>5497</v>
      </c>
      <c r="E556" s="736">
        <v>1</v>
      </c>
      <c r="F556" s="736">
        <v>20</v>
      </c>
      <c r="G556" s="737">
        <v>200</v>
      </c>
      <c r="H556" s="305" t="s">
        <v>7354</v>
      </c>
      <c r="I556" s="207" t="s">
        <v>635</v>
      </c>
      <c r="J556" s="279" t="s">
        <v>1765</v>
      </c>
      <c r="K556" s="179" t="s">
        <v>3491</v>
      </c>
      <c r="L556" s="427" t="s">
        <v>3491</v>
      </c>
      <c r="M556" s="684">
        <v>6</v>
      </c>
      <c r="N556" s="684" t="s">
        <v>15715</v>
      </c>
      <c r="O556" s="684">
        <v>175</v>
      </c>
      <c r="P556" s="179"/>
      <c r="Q556" s="179">
        <v>4</v>
      </c>
      <c r="R556" s="180"/>
      <c r="S556" s="190">
        <v>8</v>
      </c>
      <c r="T556" s="190">
        <v>12</v>
      </c>
      <c r="U556" s="190">
        <v>3</v>
      </c>
      <c r="V556" s="190">
        <v>16</v>
      </c>
      <c r="W556" s="742">
        <v>12</v>
      </c>
      <c r="X556" s="184"/>
      <c r="Y556" s="184"/>
      <c r="Z556" s="184"/>
      <c r="AA556" s="184"/>
      <c r="AB556" s="220"/>
      <c r="AC556" s="186" t="s">
        <v>8505</v>
      </c>
      <c r="AD556" s="179" t="s">
        <v>5039</v>
      </c>
      <c r="AE556" s="179" t="s">
        <v>4250</v>
      </c>
      <c r="AF556" s="177">
        <v>0</v>
      </c>
      <c r="AG556" s="177">
        <v>0</v>
      </c>
      <c r="AH556" s="177">
        <v>0</v>
      </c>
      <c r="AI556" s="177">
        <v>0</v>
      </c>
      <c r="AJ556" s="177">
        <v>0</v>
      </c>
      <c r="AK556" s="177">
        <v>0</v>
      </c>
      <c r="AL556" s="383">
        <v>5</v>
      </c>
      <c r="AM556" s="177">
        <v>0</v>
      </c>
      <c r="AN556" s="177">
        <v>0</v>
      </c>
      <c r="AO556" s="195">
        <v>0</v>
      </c>
      <c r="AP556" s="187"/>
      <c r="AQ556" s="187"/>
      <c r="AR556" s="187"/>
      <c r="AS556" s="187"/>
      <c r="AT556" s="187"/>
      <c r="AU556" s="187"/>
      <c r="AV556" s="187"/>
      <c r="AW556" s="187">
        <v>5</v>
      </c>
      <c r="AX556" s="187"/>
      <c r="AY556" s="187"/>
      <c r="AZ556" s="187"/>
      <c r="BA556" s="187"/>
      <c r="BB556" s="187"/>
      <c r="BC556" s="187"/>
      <c r="BD556" s="187"/>
      <c r="BE556" s="187"/>
      <c r="BF556" s="187"/>
      <c r="BG556" s="187"/>
      <c r="BH556" s="176" t="str">
        <f t="shared" si="71"/>
        <v>class level</v>
      </c>
      <c r="BI556" s="176">
        <f t="shared" si="66"/>
        <v>18</v>
      </c>
      <c r="BJ556" s="182" t="str">
        <f t="shared" si="67"/>
        <v>5 - 40</v>
      </c>
      <c r="BK556" s="176">
        <f t="shared" si="68"/>
        <v>23</v>
      </c>
      <c r="BL556" s="176">
        <f t="shared" si="72"/>
        <v>5</v>
      </c>
      <c r="BM556" s="535"/>
      <c r="BN556" s="187">
        <v>330</v>
      </c>
      <c r="BO556" s="187">
        <v>5</v>
      </c>
      <c r="BP556" s="178">
        <f t="shared" si="69"/>
        <v>445</v>
      </c>
      <c r="BQ556" s="420" t="str">
        <f t="shared" si="70"/>
        <v>V</v>
      </c>
      <c r="BR556" s="187"/>
      <c r="BS556" s="464" t="s">
        <v>9583</v>
      </c>
    </row>
    <row r="557" spans="1:71" x14ac:dyDescent="0.2">
      <c r="A557" s="697">
        <v>555</v>
      </c>
      <c r="B557" s="286" t="s">
        <v>1056</v>
      </c>
      <c r="C557" s="286" t="s">
        <v>8502</v>
      </c>
      <c r="D557" s="258" t="s">
        <v>5497</v>
      </c>
      <c r="E557" s="736">
        <v>1</v>
      </c>
      <c r="F557" s="736">
        <v>20</v>
      </c>
      <c r="G557" s="737">
        <v>200</v>
      </c>
      <c r="H557" s="305" t="s">
        <v>7354</v>
      </c>
      <c r="I557" s="207" t="s">
        <v>635</v>
      </c>
      <c r="J557" s="279" t="s">
        <v>1765</v>
      </c>
      <c r="K557" s="179" t="s">
        <v>3491</v>
      </c>
      <c r="L557" s="427" t="s">
        <v>3491</v>
      </c>
      <c r="M557" s="684">
        <v>6</v>
      </c>
      <c r="N557" s="684" t="s">
        <v>15715</v>
      </c>
      <c r="O557" s="684">
        <v>175</v>
      </c>
      <c r="P557" s="179"/>
      <c r="Q557" s="179">
        <v>4</v>
      </c>
      <c r="R557" s="180"/>
      <c r="S557" s="190">
        <v>8</v>
      </c>
      <c r="T557" s="190">
        <v>12</v>
      </c>
      <c r="U557" s="190">
        <v>3</v>
      </c>
      <c r="V557" s="190">
        <v>16</v>
      </c>
      <c r="W557" s="742">
        <v>12</v>
      </c>
      <c r="X557" s="184"/>
      <c r="Y557" s="184"/>
      <c r="Z557" s="184"/>
      <c r="AA557" s="184"/>
      <c r="AB557" s="220"/>
      <c r="AC557" s="186" t="s">
        <v>8506</v>
      </c>
      <c r="AD557" s="179" t="s">
        <v>5039</v>
      </c>
      <c r="AE557" s="179" t="s">
        <v>4250</v>
      </c>
      <c r="AF557" s="177">
        <v>0</v>
      </c>
      <c r="AG557" s="177">
        <v>0</v>
      </c>
      <c r="AH557" s="177">
        <v>0</v>
      </c>
      <c r="AI557" s="177">
        <v>0</v>
      </c>
      <c r="AJ557" s="177">
        <v>0</v>
      </c>
      <c r="AK557" s="177">
        <v>0</v>
      </c>
      <c r="AL557" s="383">
        <v>6</v>
      </c>
      <c r="AM557" s="177">
        <v>0</v>
      </c>
      <c r="AN557" s="177">
        <v>0</v>
      </c>
      <c r="AO557" s="195">
        <v>0</v>
      </c>
      <c r="AP557" s="187"/>
      <c r="AQ557" s="187"/>
      <c r="AR557" s="187"/>
      <c r="AS557" s="187"/>
      <c r="AT557" s="187"/>
      <c r="AU557" s="187"/>
      <c r="AV557" s="187"/>
      <c r="AW557" s="187">
        <v>6</v>
      </c>
      <c r="AX557" s="187"/>
      <c r="AY557" s="187"/>
      <c r="AZ557" s="187"/>
      <c r="BA557" s="187"/>
      <c r="BB557" s="187"/>
      <c r="BC557" s="187"/>
      <c r="BD557" s="187"/>
      <c r="BE557" s="187"/>
      <c r="BF557" s="187"/>
      <c r="BG557" s="187"/>
      <c r="BH557" s="176" t="str">
        <f t="shared" si="71"/>
        <v>class level</v>
      </c>
      <c r="BI557" s="176">
        <f t="shared" si="66"/>
        <v>18</v>
      </c>
      <c r="BJ557" s="182" t="str">
        <f t="shared" si="67"/>
        <v>6 - 48</v>
      </c>
      <c r="BK557" s="176">
        <f t="shared" si="68"/>
        <v>27</v>
      </c>
      <c r="BL557" s="176">
        <f t="shared" si="72"/>
        <v>6</v>
      </c>
      <c r="BM557" s="535"/>
      <c r="BN557" s="187">
        <v>600</v>
      </c>
      <c r="BO557" s="187">
        <v>6</v>
      </c>
      <c r="BP557" s="178">
        <f t="shared" si="69"/>
        <v>762</v>
      </c>
      <c r="BQ557" s="420" t="str">
        <f t="shared" si="70"/>
        <v>VI</v>
      </c>
      <c r="BR557" s="187"/>
      <c r="BS557" s="464" t="s">
        <v>9583</v>
      </c>
    </row>
    <row r="558" spans="1:71" x14ac:dyDescent="0.2">
      <c r="A558" s="696">
        <v>556</v>
      </c>
      <c r="B558" s="286" t="s">
        <v>1056</v>
      </c>
      <c r="C558" s="286" t="s">
        <v>5985</v>
      </c>
      <c r="D558" s="258" t="s">
        <v>5497</v>
      </c>
      <c r="E558" s="736">
        <v>494</v>
      </c>
      <c r="F558" s="736">
        <v>1</v>
      </c>
      <c r="G558" s="737">
        <v>1</v>
      </c>
      <c r="H558" s="305" t="s">
        <v>3486</v>
      </c>
      <c r="I558" s="208" t="s">
        <v>5990</v>
      </c>
      <c r="J558" s="280" t="s">
        <v>3409</v>
      </c>
      <c r="K558" s="191" t="s">
        <v>5490</v>
      </c>
      <c r="L558" s="427" t="s">
        <v>5490</v>
      </c>
      <c r="M558" s="686">
        <v>8.5</v>
      </c>
      <c r="N558" s="685" t="s">
        <v>15710</v>
      </c>
      <c r="O558" s="686">
        <v>900</v>
      </c>
      <c r="P558" s="427" t="s">
        <v>15869</v>
      </c>
      <c r="Q558" s="191">
        <v>7</v>
      </c>
      <c r="R558" s="180"/>
      <c r="S558" s="191">
        <v>1</v>
      </c>
      <c r="T558" s="191">
        <v>1</v>
      </c>
      <c r="U558" s="179">
        <v>1</v>
      </c>
      <c r="V558" s="179">
        <v>1</v>
      </c>
      <c r="W558" s="742">
        <v>24</v>
      </c>
      <c r="X558" s="184"/>
      <c r="Y558" s="184"/>
      <c r="Z558" s="184"/>
      <c r="AA558" s="184"/>
      <c r="AB558" s="220"/>
      <c r="AC558" s="186"/>
      <c r="AD558" s="191" t="s">
        <v>7471</v>
      </c>
      <c r="AE558" s="191" t="s">
        <v>4247</v>
      </c>
      <c r="AF558" s="177">
        <v>0</v>
      </c>
      <c r="AG558" s="177">
        <v>0</v>
      </c>
      <c r="AH558" s="177">
        <v>0</v>
      </c>
      <c r="AI558" s="177">
        <v>0</v>
      </c>
      <c r="AJ558" s="177">
        <v>0</v>
      </c>
      <c r="AK558" s="177">
        <v>0</v>
      </c>
      <c r="AL558" s="385">
        <v>2</v>
      </c>
      <c r="AM558" s="177">
        <v>0</v>
      </c>
      <c r="AN558" s="177">
        <v>0</v>
      </c>
      <c r="AO558" s="195">
        <v>0</v>
      </c>
      <c r="AP558" s="187"/>
      <c r="AQ558" s="187"/>
      <c r="AR558" s="187"/>
      <c r="AS558" s="187"/>
      <c r="AT558" s="187"/>
      <c r="AU558" s="187"/>
      <c r="AV558" s="187"/>
      <c r="AW558" s="187"/>
      <c r="AX558" s="187"/>
      <c r="AY558" s="187"/>
      <c r="AZ558" s="187"/>
      <c r="BA558" s="187"/>
      <c r="BB558" s="187"/>
      <c r="BC558" s="187"/>
      <c r="BD558" s="187"/>
      <c r="BE558" s="187"/>
      <c r="BF558" s="187"/>
      <c r="BG558" s="187"/>
      <c r="BH558" s="176">
        <f t="shared" si="71"/>
        <v>2</v>
      </c>
      <c r="BI558" s="176">
        <f t="shared" si="66"/>
        <v>16</v>
      </c>
      <c r="BJ558" s="182" t="str">
        <f t="shared" si="67"/>
        <v>2 - 16</v>
      </c>
      <c r="BK558" s="176">
        <f t="shared" si="68"/>
        <v>9</v>
      </c>
      <c r="BL558" s="176">
        <f t="shared" si="72"/>
        <v>2</v>
      </c>
      <c r="BM558" s="533"/>
      <c r="BN558" s="187">
        <v>10</v>
      </c>
      <c r="BO558" s="187">
        <v>1</v>
      </c>
      <c r="BP558" s="178">
        <f t="shared" si="69"/>
        <v>19</v>
      </c>
      <c r="BQ558" s="420" t="str">
        <f t="shared" si="70"/>
        <v>I</v>
      </c>
      <c r="BR558" s="185"/>
      <c r="BS558" s="212" t="s">
        <v>5069</v>
      </c>
    </row>
    <row r="559" spans="1:71" x14ac:dyDescent="0.2">
      <c r="A559" s="697">
        <v>557</v>
      </c>
      <c r="B559" s="286" t="s">
        <v>1056</v>
      </c>
      <c r="C559" s="286" t="s">
        <v>5986</v>
      </c>
      <c r="D559" s="258" t="s">
        <v>5497</v>
      </c>
      <c r="E559" s="736">
        <v>619</v>
      </c>
      <c r="F559" s="736">
        <v>1</v>
      </c>
      <c r="G559" s="737">
        <v>1</v>
      </c>
      <c r="H559" s="305" t="s">
        <v>3486</v>
      </c>
      <c r="I559" s="208" t="s">
        <v>5989</v>
      </c>
      <c r="J559" s="280" t="s">
        <v>2160</v>
      </c>
      <c r="K559" s="191" t="s">
        <v>5490</v>
      </c>
      <c r="L559" s="427" t="s">
        <v>5490</v>
      </c>
      <c r="M559" s="686">
        <v>8.4</v>
      </c>
      <c r="N559" s="685" t="s">
        <v>15710</v>
      </c>
      <c r="O559" s="686">
        <v>1075</v>
      </c>
      <c r="P559" s="427" t="s">
        <v>15868</v>
      </c>
      <c r="Q559" s="191">
        <v>7</v>
      </c>
      <c r="R559" s="180"/>
      <c r="S559" s="191">
        <v>1</v>
      </c>
      <c r="T559" s="191">
        <v>1</v>
      </c>
      <c r="U559" s="179">
        <v>1</v>
      </c>
      <c r="V559" s="179">
        <v>1</v>
      </c>
      <c r="W559" s="742">
        <v>18</v>
      </c>
      <c r="X559" s="184"/>
      <c r="Y559" s="184"/>
      <c r="Z559" s="184"/>
      <c r="AA559" s="184"/>
      <c r="AB559" s="220"/>
      <c r="AC559" s="186"/>
      <c r="AD559" s="191" t="s">
        <v>7471</v>
      </c>
      <c r="AE559" s="191" t="s">
        <v>4247</v>
      </c>
      <c r="AF559" s="177">
        <v>0</v>
      </c>
      <c r="AG559" s="177">
        <v>0</v>
      </c>
      <c r="AH559" s="177">
        <v>0</v>
      </c>
      <c r="AI559" s="177">
        <v>0</v>
      </c>
      <c r="AJ559" s="177">
        <v>0</v>
      </c>
      <c r="AK559" s="177">
        <v>0</v>
      </c>
      <c r="AL559" s="385">
        <v>2</v>
      </c>
      <c r="AM559" s="177">
        <v>0</v>
      </c>
      <c r="AN559" s="177">
        <v>0</v>
      </c>
      <c r="AO559" s="195">
        <v>2</v>
      </c>
      <c r="AP559" s="187"/>
      <c r="AQ559" s="187"/>
      <c r="AR559" s="187"/>
      <c r="AS559" s="187"/>
      <c r="AT559" s="187"/>
      <c r="AU559" s="187"/>
      <c r="AV559" s="187"/>
      <c r="AW559" s="187"/>
      <c r="AX559" s="187"/>
      <c r="AY559" s="187"/>
      <c r="AZ559" s="187"/>
      <c r="BA559" s="187"/>
      <c r="BB559" s="187"/>
      <c r="BC559" s="187"/>
      <c r="BD559" s="187"/>
      <c r="BE559" s="187"/>
      <c r="BF559" s="187"/>
      <c r="BG559" s="187"/>
      <c r="BH559" s="176">
        <f t="shared" si="71"/>
        <v>2</v>
      </c>
      <c r="BI559" s="176">
        <f t="shared" si="66"/>
        <v>16</v>
      </c>
      <c r="BJ559" s="182" t="str">
        <f t="shared" si="67"/>
        <v>4 - 18</v>
      </c>
      <c r="BK559" s="176">
        <f t="shared" si="68"/>
        <v>11</v>
      </c>
      <c r="BL559" s="176">
        <f t="shared" si="72"/>
        <v>2</v>
      </c>
      <c r="BM559" s="533"/>
      <c r="BN559" s="187">
        <v>10</v>
      </c>
      <c r="BO559" s="187">
        <v>1</v>
      </c>
      <c r="BP559" s="178">
        <f t="shared" si="69"/>
        <v>21</v>
      </c>
      <c r="BQ559" s="420" t="str">
        <f t="shared" si="70"/>
        <v>I</v>
      </c>
      <c r="BR559" s="185"/>
      <c r="BS559" s="212" t="s">
        <v>5069</v>
      </c>
    </row>
    <row r="560" spans="1:71" x14ac:dyDescent="0.2">
      <c r="A560" s="696">
        <v>558</v>
      </c>
      <c r="B560" s="286" t="s">
        <v>5033</v>
      </c>
      <c r="C560" s="286" t="s">
        <v>5033</v>
      </c>
      <c r="D560" s="258" t="s">
        <v>5497</v>
      </c>
      <c r="E560" s="736">
        <v>1430</v>
      </c>
      <c r="F560" s="736">
        <v>10</v>
      </c>
      <c r="G560" s="737">
        <v>100</v>
      </c>
      <c r="H560" s="305" t="s">
        <v>7353</v>
      </c>
      <c r="I560" s="207" t="s">
        <v>635</v>
      </c>
      <c r="J560" s="279" t="s">
        <v>5935</v>
      </c>
      <c r="K560" s="179" t="s">
        <v>3491</v>
      </c>
      <c r="L560" s="427" t="s">
        <v>3491</v>
      </c>
      <c r="M560" s="684">
        <v>6</v>
      </c>
      <c r="N560" s="684" t="s">
        <v>15715</v>
      </c>
      <c r="O560" s="684">
        <v>175</v>
      </c>
      <c r="P560" s="179"/>
      <c r="Q560" s="179">
        <v>7</v>
      </c>
      <c r="R560" s="180"/>
      <c r="S560" s="190">
        <v>8</v>
      </c>
      <c r="T560" s="190">
        <v>12</v>
      </c>
      <c r="U560" s="190">
        <v>3</v>
      </c>
      <c r="V560" s="190">
        <v>16</v>
      </c>
      <c r="W560" s="742">
        <v>12</v>
      </c>
      <c r="X560" s="184"/>
      <c r="Y560" s="184"/>
      <c r="Z560" s="184"/>
      <c r="AA560" s="184"/>
      <c r="AB560" s="220"/>
      <c r="AC560" s="186" t="s">
        <v>2195</v>
      </c>
      <c r="AD560" s="179" t="s">
        <v>5039</v>
      </c>
      <c r="AE560" s="179" t="s">
        <v>4247</v>
      </c>
      <c r="AF560" s="177">
        <v>0</v>
      </c>
      <c r="AG560" s="177">
        <v>0</v>
      </c>
      <c r="AH560" s="177">
        <v>0</v>
      </c>
      <c r="AI560" s="177">
        <v>0</v>
      </c>
      <c r="AJ560" s="177">
        <v>1</v>
      </c>
      <c r="AK560" s="177">
        <v>0</v>
      </c>
      <c r="AL560" s="383">
        <v>0</v>
      </c>
      <c r="AM560" s="177">
        <v>0</v>
      </c>
      <c r="AN560" s="177">
        <v>0</v>
      </c>
      <c r="AO560" s="195">
        <v>1</v>
      </c>
      <c r="AP560" s="187"/>
      <c r="AQ560" s="187">
        <v>1</v>
      </c>
      <c r="AR560" s="187"/>
      <c r="AS560" s="187"/>
      <c r="AT560" s="187"/>
      <c r="AU560" s="187"/>
      <c r="AV560" s="187"/>
      <c r="AW560" s="187"/>
      <c r="AX560" s="187"/>
      <c r="AY560" s="187"/>
      <c r="AZ560" s="187"/>
      <c r="BA560" s="187"/>
      <c r="BB560" s="187"/>
      <c r="BC560" s="187"/>
      <c r="BD560" s="187"/>
      <c r="BE560" s="187"/>
      <c r="BF560" s="187"/>
      <c r="BG560" s="187"/>
      <c r="BH560" s="176" t="str">
        <f t="shared" si="71"/>
        <v>class level</v>
      </c>
      <c r="BI560" s="176">
        <f t="shared" si="66"/>
        <v>20</v>
      </c>
      <c r="BJ560" s="182" t="str">
        <f t="shared" si="67"/>
        <v>2 - 7</v>
      </c>
      <c r="BK560" s="176">
        <f t="shared" si="68"/>
        <v>5</v>
      </c>
      <c r="BL560" s="176">
        <f t="shared" si="72"/>
        <v>1</v>
      </c>
      <c r="BM560" s="535"/>
      <c r="BN560" s="187">
        <v>45</v>
      </c>
      <c r="BO560" s="187">
        <v>1</v>
      </c>
      <c r="BP560" s="178">
        <f t="shared" si="69"/>
        <v>50</v>
      </c>
      <c r="BQ560" s="420" t="str">
        <f t="shared" si="70"/>
        <v>II</v>
      </c>
      <c r="BR560" s="185">
        <v>15</v>
      </c>
      <c r="BS560" s="212" t="s">
        <v>9559</v>
      </c>
    </row>
    <row r="561" spans="1:71" x14ac:dyDescent="0.2">
      <c r="A561" s="696">
        <v>559</v>
      </c>
      <c r="B561" s="286" t="s">
        <v>5033</v>
      </c>
      <c r="C561" s="286" t="s">
        <v>8507</v>
      </c>
      <c r="D561" s="258" t="s">
        <v>5497</v>
      </c>
      <c r="E561" s="736">
        <v>13</v>
      </c>
      <c r="F561" s="736">
        <v>10</v>
      </c>
      <c r="G561" s="737">
        <v>100</v>
      </c>
      <c r="H561" s="305" t="s">
        <v>7353</v>
      </c>
      <c r="I561" s="207" t="s">
        <v>635</v>
      </c>
      <c r="J561" s="279" t="s">
        <v>5935</v>
      </c>
      <c r="K561" s="179" t="s">
        <v>3491</v>
      </c>
      <c r="L561" s="427" t="s">
        <v>3491</v>
      </c>
      <c r="M561" s="684">
        <v>6</v>
      </c>
      <c r="N561" s="684" t="s">
        <v>15715</v>
      </c>
      <c r="O561" s="684">
        <v>175</v>
      </c>
      <c r="P561" s="179"/>
      <c r="Q561" s="179">
        <v>7</v>
      </c>
      <c r="R561" s="180"/>
      <c r="S561" s="190">
        <v>8</v>
      </c>
      <c r="T561" s="190">
        <v>12</v>
      </c>
      <c r="U561" s="190">
        <v>3</v>
      </c>
      <c r="V561" s="190">
        <v>16</v>
      </c>
      <c r="W561" s="742">
        <v>12</v>
      </c>
      <c r="X561" s="184"/>
      <c r="Y561" s="184"/>
      <c r="Z561" s="184"/>
      <c r="AA561" s="184"/>
      <c r="AB561" s="220"/>
      <c r="AC561" s="186" t="s">
        <v>8509</v>
      </c>
      <c r="AD561" s="179" t="s">
        <v>5039</v>
      </c>
      <c r="AE561" s="179" t="s">
        <v>4247</v>
      </c>
      <c r="AF561" s="177">
        <v>0</v>
      </c>
      <c r="AG561" s="177">
        <v>0</v>
      </c>
      <c r="AH561" s="177">
        <v>0</v>
      </c>
      <c r="AI561" s="177">
        <v>0</v>
      </c>
      <c r="AJ561" s="177">
        <v>0</v>
      </c>
      <c r="AK561" s="177">
        <v>0</v>
      </c>
      <c r="AL561" s="385">
        <v>0</v>
      </c>
      <c r="AM561" s="177">
        <v>6</v>
      </c>
      <c r="AN561" s="177">
        <v>0</v>
      </c>
      <c r="AO561" s="195">
        <v>0</v>
      </c>
      <c r="AP561" s="187"/>
      <c r="AQ561" s="187">
        <v>6</v>
      </c>
      <c r="AR561" s="187"/>
      <c r="AS561" s="187"/>
      <c r="AT561" s="187"/>
      <c r="AU561" s="187"/>
      <c r="AV561" s="187"/>
      <c r="AW561" s="187"/>
      <c r="AX561" s="187"/>
      <c r="AY561" s="187"/>
      <c r="AZ561" s="187"/>
      <c r="BA561" s="187"/>
      <c r="BB561" s="187"/>
      <c r="BC561" s="187"/>
      <c r="BD561" s="187"/>
      <c r="BE561" s="187"/>
      <c r="BF561" s="187"/>
      <c r="BG561" s="187"/>
      <c r="BH561" s="176" t="str">
        <f t="shared" si="71"/>
        <v>class level</v>
      </c>
      <c r="BI561" s="176">
        <f t="shared" si="66"/>
        <v>16</v>
      </c>
      <c r="BJ561" s="182" t="str">
        <f t="shared" si="67"/>
        <v>6 - 60</v>
      </c>
      <c r="BK561" s="176">
        <f t="shared" si="68"/>
        <v>33</v>
      </c>
      <c r="BL561" s="176">
        <f t="shared" si="72"/>
        <v>6</v>
      </c>
      <c r="BM561" s="535"/>
      <c r="BN561" s="187">
        <v>525</v>
      </c>
      <c r="BO561" s="187">
        <v>8</v>
      </c>
      <c r="BP561" s="178">
        <f t="shared" si="69"/>
        <v>789</v>
      </c>
      <c r="BQ561" s="420" t="str">
        <f t="shared" si="70"/>
        <v>VI</v>
      </c>
      <c r="BR561" s="187"/>
      <c r="BS561" s="464" t="s">
        <v>9560</v>
      </c>
    </row>
    <row r="562" spans="1:71" x14ac:dyDescent="0.2">
      <c r="A562" s="697">
        <v>560</v>
      </c>
      <c r="B562" s="286" t="s">
        <v>5033</v>
      </c>
      <c r="C562" s="286" t="s">
        <v>8508</v>
      </c>
      <c r="D562" s="258" t="s">
        <v>5497</v>
      </c>
      <c r="E562" s="736">
        <v>13</v>
      </c>
      <c r="F562" s="736">
        <v>10</v>
      </c>
      <c r="G562" s="737">
        <v>100</v>
      </c>
      <c r="H562" s="305" t="s">
        <v>7353</v>
      </c>
      <c r="I562" s="207" t="s">
        <v>635</v>
      </c>
      <c r="J562" s="279" t="s">
        <v>5935</v>
      </c>
      <c r="K562" s="179" t="s">
        <v>3491</v>
      </c>
      <c r="L562" s="427" t="s">
        <v>3491</v>
      </c>
      <c r="M562" s="684">
        <v>6</v>
      </c>
      <c r="N562" s="684" t="s">
        <v>15715</v>
      </c>
      <c r="O562" s="684">
        <v>175</v>
      </c>
      <c r="P562" s="179"/>
      <c r="Q562" s="179">
        <v>7</v>
      </c>
      <c r="R562" s="180"/>
      <c r="S562" s="190">
        <v>8</v>
      </c>
      <c r="T562" s="190">
        <v>12</v>
      </c>
      <c r="U562" s="190">
        <v>3</v>
      </c>
      <c r="V562" s="190">
        <v>16</v>
      </c>
      <c r="W562" s="742">
        <v>12</v>
      </c>
      <c r="X562" s="184"/>
      <c r="Y562" s="184"/>
      <c r="Z562" s="184"/>
      <c r="AA562" s="184"/>
      <c r="AB562" s="220"/>
      <c r="AC562" s="186" t="s">
        <v>8510</v>
      </c>
      <c r="AD562" s="179" t="s">
        <v>5039</v>
      </c>
      <c r="AE562" s="179" t="s">
        <v>4247</v>
      </c>
      <c r="AF562" s="177">
        <v>0</v>
      </c>
      <c r="AG562" s="177">
        <v>0</v>
      </c>
      <c r="AH562" s="177">
        <v>0</v>
      </c>
      <c r="AI562" s="177">
        <v>0</v>
      </c>
      <c r="AJ562" s="177">
        <v>0</v>
      </c>
      <c r="AK562" s="177">
        <v>0</v>
      </c>
      <c r="AL562" s="385">
        <v>0</v>
      </c>
      <c r="AM562" s="177">
        <v>7</v>
      </c>
      <c r="AN562" s="177">
        <v>0</v>
      </c>
      <c r="AO562" s="195">
        <v>0</v>
      </c>
      <c r="AP562" s="187"/>
      <c r="AQ562" s="187">
        <v>7</v>
      </c>
      <c r="AR562" s="187"/>
      <c r="AS562" s="187"/>
      <c r="AT562" s="187"/>
      <c r="AU562" s="187"/>
      <c r="AV562" s="187"/>
      <c r="AW562" s="187"/>
      <c r="AX562" s="187"/>
      <c r="AY562" s="187"/>
      <c r="AZ562" s="187"/>
      <c r="BA562" s="187"/>
      <c r="BB562" s="187"/>
      <c r="BC562" s="187"/>
      <c r="BD562" s="187"/>
      <c r="BE562" s="187"/>
      <c r="BF562" s="187"/>
      <c r="BG562" s="187"/>
      <c r="BH562" s="176" t="str">
        <f t="shared" si="71"/>
        <v>class level</v>
      </c>
      <c r="BI562" s="176">
        <f t="shared" ref="BI562:BI625" si="73">IF(manualHD="",IF(COUNTIF(AP562:BG562,"")=18,IFERROR(INDEX(thac0array,MATCH(IF(manualHD="",IF(SUM($AG562:$AL562)/(0.01+fixedhp)&lt;1/40,ROUND(fixedhp/4.5,0),IF(eightsider=1,IF((AND(fixedhp&gt;0,fixedhp&lt;4)),1.125,1),IF(eightsider&gt;1,eightsider+IF(twosider*1.5+threesider*2+foursider*2.5+fivesider*3+sixsider*3.5+sevensider*4+fixedhp&gt;3,1,0),IF(sevensider=1,0.875,0.5)))),manualHD),hitDiceThac0,0)),21),MIN(IFERROR(INDEX(thac0array,MATCH(IF(AZ562="",AP562,ROUND(AP562+AZ562/2,0)),hitDiceThac0,0)),21),IFERROR(INDEX(thac0array,MATCH(MAX(AQ562:AS562),fighterThac0,0)),21),IFERROR(INDEX(thac0array,MATCH(MAX(AW562:BA562),clericThac0,0)),21),IFERROR(INDEX(thac0array,MATCH(MAX(BB562:BC562),thiefThac0,0)),21),IFERROR(INDEX(thac0array,MATCH(MAX(BD562:BG562),magicUserThac0,0)),21))),IFERROR(INDEX(thac0array,MATCH(BM562,hitDiceThac0),0),BM562))</f>
        <v>14</v>
      </c>
      <c r="BJ562" s="182" t="str">
        <f t="shared" ref="BJ562:BJ625" si="74">IF(SUM(AF562:AN562)=0,AO562,IF(AZ562="",SUM(AF562:AO562)&amp;" - "&amp;IF(OR(COUNTIF(AP562:BG562,"")=18,AP562&gt;0),ROUND(AF562*2+AG562*3+AH562*4+AI562*5+AJ562*6+AK562*7+AL562*8+AM562*10+AN562*12+AO562,0),ROUND((AF562*2+AG562*3+AH562*4+AI562*5+AJ562*6+AK562*7+AL562*8+AM562*10+AN562*12+AO562)/COUNTA(AQ562:BG562),0)),IF(BM562="",(AZ562-1)*1+SUM(AF562:AO562)&amp;" - "&amp;(AZ562-1)*4+ROUND(AF562*2+AG562*3+AH562*4+AI562*5+AJ562*6+AK562*7+AL562*8+AM562*10+AN562*12+AO562,0),SUM(AF562:AO562)&amp;" - "&amp;ROUND(AF562*2+AG562*3+AH562*4+AI562*5+AJ562*6+AK562*7+AL562*8+AM562*10+AN562*12+AO562,0))))</f>
        <v>7 - 70</v>
      </c>
      <c r="BK562" s="176">
        <f t="shared" ref="BK562:BK625" si="75">IF(SUM(AF562:AN562)=0,AO562,IF(AZ562="",ROUND(AVERAGE(SUM(AF562:AO562),IF(OR(COUNTIF(AP562:BG562,"")=18,AP562&gt;0),ROUND(AF562*2+AG562*3+AH562*4+AI562*5+AJ562*6+AK562*7+AL562*8+AM562*10+AN562*12+AO562,0),ROUND((AF562*2+AG562*3+AH562*4+AI562*5+AJ562*6+AK562*7+AL562*8+AM562*10+AN562*12+AO562)/COUNTA(AQ562:BG562),0))),0),IF(BM562="",ROUND(AVERAGE((AZ562-1)*1+SUM(AF562:AO562),(AZ562-1)*4+ROUND(AF562*2+AG562*3+AH562*4+AI562*5+AJ562*6+AK562*7+AL562*8+AM562*10+AN562*12+AO562,0)),0),ROUND(AVERAGE(SUM(AF562:AO562),ROUND(AF562*2+AG562*3+AH562*4+AI562*5+AJ562*6+AK562*7+AL562*8+AM562*10+AN562*12+AO562,0)),0))))</f>
        <v>39</v>
      </c>
      <c r="BL562" s="176">
        <f t="shared" si="72"/>
        <v>7</v>
      </c>
      <c r="BM562" s="535"/>
      <c r="BN562" s="187">
        <v>825</v>
      </c>
      <c r="BO562" s="187">
        <v>10</v>
      </c>
      <c r="BP562" s="178">
        <f t="shared" ref="BP562:BP625" si="76">BN562+BK562*BO562</f>
        <v>1215</v>
      </c>
      <c r="BQ562" s="420" t="str">
        <f t="shared" ref="BQ562:BQ625" si="77">IFERROR(INDEX(xpLevel,MATCH($BN562,xpThresholds,1)), "XI")</f>
        <v>VI</v>
      </c>
      <c r="BR562" s="185">
        <v>15</v>
      </c>
      <c r="BS562" s="212" t="s">
        <v>9560</v>
      </c>
    </row>
    <row r="563" spans="1:71" x14ac:dyDescent="0.2">
      <c r="A563" s="696">
        <v>561</v>
      </c>
      <c r="B563" s="286" t="s">
        <v>5033</v>
      </c>
      <c r="C563" s="286" t="s">
        <v>8511</v>
      </c>
      <c r="D563" s="258" t="s">
        <v>5497</v>
      </c>
      <c r="E563" s="736">
        <v>7</v>
      </c>
      <c r="F563" s="736">
        <v>10</v>
      </c>
      <c r="G563" s="737">
        <v>100</v>
      </c>
      <c r="H563" s="305" t="s">
        <v>7353</v>
      </c>
      <c r="I563" s="207" t="s">
        <v>635</v>
      </c>
      <c r="J563" s="279" t="s">
        <v>5935</v>
      </c>
      <c r="K563" s="179" t="s">
        <v>3491</v>
      </c>
      <c r="L563" s="427" t="s">
        <v>3491</v>
      </c>
      <c r="M563" s="684">
        <v>6</v>
      </c>
      <c r="N563" s="684" t="s">
        <v>15715</v>
      </c>
      <c r="O563" s="684">
        <v>175</v>
      </c>
      <c r="P563" s="179"/>
      <c r="Q563" s="179">
        <v>7</v>
      </c>
      <c r="R563" s="180"/>
      <c r="S563" s="190">
        <v>8</v>
      </c>
      <c r="T563" s="190">
        <v>12</v>
      </c>
      <c r="U563" s="190">
        <v>3</v>
      </c>
      <c r="V563" s="190">
        <v>16</v>
      </c>
      <c r="W563" s="742">
        <v>12</v>
      </c>
      <c r="X563" s="184"/>
      <c r="Y563" s="184"/>
      <c r="Z563" s="184"/>
      <c r="AA563" s="184"/>
      <c r="AB563" s="220"/>
      <c r="AC563" s="186" t="s">
        <v>8513</v>
      </c>
      <c r="AD563" s="179" t="s">
        <v>5039</v>
      </c>
      <c r="AE563" s="179" t="s">
        <v>4247</v>
      </c>
      <c r="AF563" s="177">
        <v>0</v>
      </c>
      <c r="AG563" s="177">
        <v>0</v>
      </c>
      <c r="AH563" s="177">
        <v>0</v>
      </c>
      <c r="AI563" s="177">
        <v>0</v>
      </c>
      <c r="AJ563" s="177">
        <v>0</v>
      </c>
      <c r="AK563" s="177">
        <v>0</v>
      </c>
      <c r="AL563" s="385">
        <v>0</v>
      </c>
      <c r="AM563" s="177">
        <v>9</v>
      </c>
      <c r="AN563" s="177">
        <v>0</v>
      </c>
      <c r="AO563" s="195">
        <v>0</v>
      </c>
      <c r="AP563" s="187"/>
      <c r="AQ563" s="187">
        <v>9</v>
      </c>
      <c r="AR563" s="187"/>
      <c r="AS563" s="187"/>
      <c r="AT563" s="187"/>
      <c r="AU563" s="187"/>
      <c r="AV563" s="187"/>
      <c r="AW563" s="187"/>
      <c r="AX563" s="187"/>
      <c r="AY563" s="187"/>
      <c r="AZ563" s="187"/>
      <c r="BA563" s="187"/>
      <c r="BB563" s="187"/>
      <c r="BC563" s="187"/>
      <c r="BD563" s="187"/>
      <c r="BE563" s="187"/>
      <c r="BF563" s="187"/>
      <c r="BG563" s="187"/>
      <c r="BH563" s="176" t="str">
        <f t="shared" si="71"/>
        <v>class level</v>
      </c>
      <c r="BI563" s="176">
        <f t="shared" si="73"/>
        <v>12</v>
      </c>
      <c r="BJ563" s="182" t="str">
        <f t="shared" si="74"/>
        <v>9 - 90</v>
      </c>
      <c r="BK563" s="176">
        <f t="shared" si="75"/>
        <v>50</v>
      </c>
      <c r="BL563" s="176">
        <f t="shared" si="72"/>
        <v>9</v>
      </c>
      <c r="BM563" s="535"/>
      <c r="BN563" s="187">
        <v>1950</v>
      </c>
      <c r="BO563" s="187">
        <v>14</v>
      </c>
      <c r="BP563" s="178">
        <f t="shared" si="76"/>
        <v>2650</v>
      </c>
      <c r="BQ563" s="420" t="str">
        <f t="shared" si="77"/>
        <v>VII</v>
      </c>
      <c r="BR563" s="185">
        <v>15</v>
      </c>
      <c r="BS563" s="212" t="s">
        <v>9560</v>
      </c>
    </row>
    <row r="564" spans="1:71" x14ac:dyDescent="0.2">
      <c r="A564" s="697">
        <v>562</v>
      </c>
      <c r="B564" s="286" t="s">
        <v>5033</v>
      </c>
      <c r="C564" s="286" t="s">
        <v>8512</v>
      </c>
      <c r="D564" s="258" t="s">
        <v>5497</v>
      </c>
      <c r="E564" s="736">
        <v>6</v>
      </c>
      <c r="F564" s="736">
        <v>10</v>
      </c>
      <c r="G564" s="737">
        <v>100</v>
      </c>
      <c r="H564" s="305" t="s">
        <v>7353</v>
      </c>
      <c r="I564" s="207" t="s">
        <v>635</v>
      </c>
      <c r="J564" s="279" t="s">
        <v>5935</v>
      </c>
      <c r="K564" s="179" t="s">
        <v>3491</v>
      </c>
      <c r="L564" s="427" t="s">
        <v>3491</v>
      </c>
      <c r="M564" s="684">
        <v>6</v>
      </c>
      <c r="N564" s="684" t="s">
        <v>15715</v>
      </c>
      <c r="O564" s="684">
        <v>175</v>
      </c>
      <c r="P564" s="179"/>
      <c r="Q564" s="179">
        <v>7</v>
      </c>
      <c r="R564" s="180"/>
      <c r="S564" s="190">
        <v>8</v>
      </c>
      <c r="T564" s="190">
        <v>12</v>
      </c>
      <c r="U564" s="190">
        <v>3</v>
      </c>
      <c r="V564" s="190">
        <v>16</v>
      </c>
      <c r="W564" s="742">
        <v>12</v>
      </c>
      <c r="X564" s="184"/>
      <c r="Y564" s="184"/>
      <c r="Z564" s="184"/>
      <c r="AA564" s="184"/>
      <c r="AB564" s="220"/>
      <c r="AC564" s="186" t="s">
        <v>8514</v>
      </c>
      <c r="AD564" s="179" t="s">
        <v>5039</v>
      </c>
      <c r="AE564" s="179" t="s">
        <v>4247</v>
      </c>
      <c r="AF564" s="177">
        <v>0</v>
      </c>
      <c r="AG564" s="177">
        <v>0</v>
      </c>
      <c r="AH564" s="177">
        <v>0</v>
      </c>
      <c r="AI564" s="177">
        <v>0</v>
      </c>
      <c r="AJ564" s="177">
        <v>0</v>
      </c>
      <c r="AK564" s="177">
        <v>0</v>
      </c>
      <c r="AL564" s="385">
        <v>0</v>
      </c>
      <c r="AM564" s="177">
        <v>9</v>
      </c>
      <c r="AN564" s="177">
        <v>0</v>
      </c>
      <c r="AO564" s="195">
        <v>3</v>
      </c>
      <c r="AP564" s="187"/>
      <c r="AQ564" s="187">
        <v>10</v>
      </c>
      <c r="AR564" s="187"/>
      <c r="AS564" s="187"/>
      <c r="AT564" s="187"/>
      <c r="AU564" s="187"/>
      <c r="AV564" s="187"/>
      <c r="AW564" s="187"/>
      <c r="AX564" s="187"/>
      <c r="AY564" s="187"/>
      <c r="AZ564" s="187"/>
      <c r="BA564" s="187"/>
      <c r="BB564" s="187"/>
      <c r="BC564" s="187"/>
      <c r="BD564" s="187"/>
      <c r="BE564" s="187"/>
      <c r="BF564" s="187"/>
      <c r="BG564" s="187"/>
      <c r="BH564" s="176" t="str">
        <f t="shared" si="71"/>
        <v>class level</v>
      </c>
      <c r="BI564" s="176">
        <f t="shared" si="73"/>
        <v>12</v>
      </c>
      <c r="BJ564" s="182" t="str">
        <f t="shared" si="74"/>
        <v>12 - 93</v>
      </c>
      <c r="BK564" s="176">
        <f t="shared" si="75"/>
        <v>53</v>
      </c>
      <c r="BL564" s="176">
        <f t="shared" si="72"/>
        <v>10</v>
      </c>
      <c r="BM564" s="535"/>
      <c r="BN564" s="187">
        <v>1950</v>
      </c>
      <c r="BO564" s="187">
        <v>14</v>
      </c>
      <c r="BP564" s="178">
        <f t="shared" si="76"/>
        <v>2692</v>
      </c>
      <c r="BQ564" s="420" t="str">
        <f t="shared" si="77"/>
        <v>VII</v>
      </c>
      <c r="BR564" s="185">
        <v>15</v>
      </c>
      <c r="BS564" s="212" t="s">
        <v>9560</v>
      </c>
    </row>
    <row r="565" spans="1:71" x14ac:dyDescent="0.2">
      <c r="A565" s="696">
        <v>563</v>
      </c>
      <c r="B565" s="286" t="s">
        <v>5033</v>
      </c>
      <c r="C565" s="286" t="s">
        <v>8326</v>
      </c>
      <c r="D565" s="258" t="s">
        <v>5497</v>
      </c>
      <c r="E565" s="736">
        <v>131</v>
      </c>
      <c r="F565" s="736">
        <v>10</v>
      </c>
      <c r="G565" s="737">
        <v>100</v>
      </c>
      <c r="H565" s="305" t="s">
        <v>7353</v>
      </c>
      <c r="I565" s="207" t="s">
        <v>635</v>
      </c>
      <c r="J565" s="279" t="s">
        <v>5935</v>
      </c>
      <c r="K565" s="179" t="s">
        <v>3491</v>
      </c>
      <c r="L565" s="427" t="s">
        <v>3491</v>
      </c>
      <c r="M565" s="684">
        <v>6</v>
      </c>
      <c r="N565" s="684" t="s">
        <v>15715</v>
      </c>
      <c r="O565" s="684">
        <v>175</v>
      </c>
      <c r="P565" s="179"/>
      <c r="Q565" s="179">
        <v>7</v>
      </c>
      <c r="R565" s="180"/>
      <c r="S565" s="190">
        <v>8</v>
      </c>
      <c r="T565" s="190">
        <v>12</v>
      </c>
      <c r="U565" s="190">
        <v>3</v>
      </c>
      <c r="V565" s="190">
        <v>16</v>
      </c>
      <c r="W565" s="742">
        <v>12</v>
      </c>
      <c r="X565" s="184"/>
      <c r="Y565" s="184"/>
      <c r="Z565" s="184"/>
      <c r="AA565" s="184"/>
      <c r="AB565" s="220"/>
      <c r="AC565" s="186" t="s">
        <v>2196</v>
      </c>
      <c r="AD565" s="179" t="s">
        <v>5039</v>
      </c>
      <c r="AE565" s="179" t="s">
        <v>4247</v>
      </c>
      <c r="AF565" s="177">
        <v>0</v>
      </c>
      <c r="AG565" s="177">
        <v>0</v>
      </c>
      <c r="AH565" s="177">
        <v>0</v>
      </c>
      <c r="AI565" s="177">
        <v>0</v>
      </c>
      <c r="AJ565" s="177">
        <v>0</v>
      </c>
      <c r="AK565" s="177">
        <v>0</v>
      </c>
      <c r="AL565" s="385">
        <v>0</v>
      </c>
      <c r="AM565" s="177">
        <v>1</v>
      </c>
      <c r="AN565" s="177">
        <v>0</v>
      </c>
      <c r="AO565" s="195">
        <v>0</v>
      </c>
      <c r="AP565" s="187"/>
      <c r="AQ565" s="187">
        <v>1</v>
      </c>
      <c r="AR565" s="187"/>
      <c r="AS565" s="187"/>
      <c r="AT565" s="187"/>
      <c r="AU565" s="187"/>
      <c r="AV565" s="187"/>
      <c r="AW565" s="187"/>
      <c r="AX565" s="187"/>
      <c r="AY565" s="187"/>
      <c r="AZ565" s="187"/>
      <c r="BA565" s="187"/>
      <c r="BB565" s="187"/>
      <c r="BC565" s="187"/>
      <c r="BD565" s="187"/>
      <c r="BE565" s="187"/>
      <c r="BF565" s="187"/>
      <c r="BG565" s="187"/>
      <c r="BH565" s="176" t="str">
        <f t="shared" si="71"/>
        <v>class level</v>
      </c>
      <c r="BI565" s="176">
        <f t="shared" si="73"/>
        <v>20</v>
      </c>
      <c r="BJ565" s="182" t="str">
        <f t="shared" si="74"/>
        <v>1 - 10</v>
      </c>
      <c r="BK565" s="176">
        <f t="shared" si="75"/>
        <v>6</v>
      </c>
      <c r="BL565" s="176">
        <f t="shared" si="72"/>
        <v>1</v>
      </c>
      <c r="BM565" s="535"/>
      <c r="BN565" s="187">
        <v>73</v>
      </c>
      <c r="BO565" s="187">
        <v>2</v>
      </c>
      <c r="BP565" s="178">
        <f t="shared" si="76"/>
        <v>85</v>
      </c>
      <c r="BQ565" s="420" t="str">
        <f t="shared" si="77"/>
        <v>III</v>
      </c>
      <c r="BR565" s="185">
        <v>15</v>
      </c>
      <c r="BS565" s="212" t="s">
        <v>9560</v>
      </c>
    </row>
    <row r="566" spans="1:71" x14ac:dyDescent="0.2">
      <c r="A566" s="696">
        <v>564</v>
      </c>
      <c r="B566" s="286" t="s">
        <v>5033</v>
      </c>
      <c r="C566" s="286" t="s">
        <v>8327</v>
      </c>
      <c r="D566" s="258" t="s">
        <v>5497</v>
      </c>
      <c r="E566" s="736">
        <v>59</v>
      </c>
      <c r="F566" s="736">
        <v>10</v>
      </c>
      <c r="G566" s="737">
        <v>100</v>
      </c>
      <c r="H566" s="305" t="s">
        <v>7353</v>
      </c>
      <c r="I566" s="207" t="s">
        <v>635</v>
      </c>
      <c r="J566" s="279" t="s">
        <v>5935</v>
      </c>
      <c r="K566" s="179" t="s">
        <v>3491</v>
      </c>
      <c r="L566" s="427" t="s">
        <v>3491</v>
      </c>
      <c r="M566" s="684">
        <v>6</v>
      </c>
      <c r="N566" s="684" t="s">
        <v>15715</v>
      </c>
      <c r="O566" s="684">
        <v>175</v>
      </c>
      <c r="P566" s="179"/>
      <c r="Q566" s="179">
        <v>7</v>
      </c>
      <c r="R566" s="180"/>
      <c r="S566" s="190">
        <v>8</v>
      </c>
      <c r="T566" s="190">
        <v>12</v>
      </c>
      <c r="U566" s="190">
        <v>3</v>
      </c>
      <c r="V566" s="190">
        <v>16</v>
      </c>
      <c r="W566" s="742">
        <v>12</v>
      </c>
      <c r="X566" s="184"/>
      <c r="Y566" s="184"/>
      <c r="Z566" s="184"/>
      <c r="AA566" s="184"/>
      <c r="AB566" s="220"/>
      <c r="AC566" s="186" t="s">
        <v>2197</v>
      </c>
      <c r="AD566" s="179" t="s">
        <v>5039</v>
      </c>
      <c r="AE566" s="179" t="s">
        <v>4247</v>
      </c>
      <c r="AF566" s="177">
        <v>0</v>
      </c>
      <c r="AG566" s="177">
        <v>0</v>
      </c>
      <c r="AH566" s="177">
        <v>0</v>
      </c>
      <c r="AI566" s="177">
        <v>0</v>
      </c>
      <c r="AJ566" s="177">
        <v>0</v>
      </c>
      <c r="AK566" s="177">
        <v>0</v>
      </c>
      <c r="AL566" s="385">
        <v>0</v>
      </c>
      <c r="AM566" s="177">
        <v>2</v>
      </c>
      <c r="AN566" s="177">
        <v>0</v>
      </c>
      <c r="AO566" s="195">
        <v>0</v>
      </c>
      <c r="AP566" s="187"/>
      <c r="AQ566" s="187">
        <v>2</v>
      </c>
      <c r="AR566" s="187"/>
      <c r="AS566" s="187"/>
      <c r="AT566" s="187"/>
      <c r="AU566" s="187"/>
      <c r="AV566" s="187"/>
      <c r="AW566" s="187"/>
      <c r="AX566" s="187"/>
      <c r="AY566" s="187"/>
      <c r="AZ566" s="187"/>
      <c r="BA566" s="187"/>
      <c r="BB566" s="187"/>
      <c r="BC566" s="187"/>
      <c r="BD566" s="187"/>
      <c r="BE566" s="187"/>
      <c r="BF566" s="187"/>
      <c r="BG566" s="187"/>
      <c r="BH566" s="176" t="str">
        <f t="shared" si="71"/>
        <v>class level</v>
      </c>
      <c r="BI566" s="176">
        <f t="shared" si="73"/>
        <v>20</v>
      </c>
      <c r="BJ566" s="182" t="str">
        <f t="shared" si="74"/>
        <v>2 - 20</v>
      </c>
      <c r="BK566" s="176">
        <f t="shared" si="75"/>
        <v>11</v>
      </c>
      <c r="BL566" s="176">
        <f t="shared" si="72"/>
        <v>2</v>
      </c>
      <c r="BM566" s="535"/>
      <c r="BN566" s="187">
        <v>105</v>
      </c>
      <c r="BO566" s="187">
        <v>3</v>
      </c>
      <c r="BP566" s="178">
        <f t="shared" si="76"/>
        <v>138</v>
      </c>
      <c r="BQ566" s="420" t="str">
        <f t="shared" si="77"/>
        <v>III</v>
      </c>
      <c r="BR566" s="185">
        <v>15</v>
      </c>
      <c r="BS566" s="464" t="s">
        <v>9556</v>
      </c>
    </row>
    <row r="567" spans="1:71" x14ac:dyDescent="0.2">
      <c r="A567" s="697">
        <v>565</v>
      </c>
      <c r="B567" s="286" t="s">
        <v>5033</v>
      </c>
      <c r="C567" s="286" t="s">
        <v>8328</v>
      </c>
      <c r="D567" s="258" t="s">
        <v>5497</v>
      </c>
      <c r="E567" s="736">
        <v>34</v>
      </c>
      <c r="F567" s="736">
        <v>10</v>
      </c>
      <c r="G567" s="737">
        <v>100</v>
      </c>
      <c r="H567" s="305" t="s">
        <v>7353</v>
      </c>
      <c r="I567" s="207" t="s">
        <v>635</v>
      </c>
      <c r="J567" s="279" t="s">
        <v>5935</v>
      </c>
      <c r="K567" s="179" t="s">
        <v>3491</v>
      </c>
      <c r="L567" s="427" t="s">
        <v>3491</v>
      </c>
      <c r="M567" s="684">
        <v>6</v>
      </c>
      <c r="N567" s="684" t="s">
        <v>15715</v>
      </c>
      <c r="O567" s="684">
        <v>175</v>
      </c>
      <c r="P567" s="179"/>
      <c r="Q567" s="179">
        <v>7</v>
      </c>
      <c r="R567" s="180"/>
      <c r="S567" s="190">
        <v>8</v>
      </c>
      <c r="T567" s="190">
        <v>12</v>
      </c>
      <c r="U567" s="190">
        <v>3</v>
      </c>
      <c r="V567" s="190">
        <v>16</v>
      </c>
      <c r="W567" s="742">
        <v>12</v>
      </c>
      <c r="X567" s="184"/>
      <c r="Y567" s="184"/>
      <c r="Z567" s="184"/>
      <c r="AA567" s="184"/>
      <c r="AB567" s="220"/>
      <c r="AC567" s="186" t="s">
        <v>2198</v>
      </c>
      <c r="AD567" s="179" t="s">
        <v>5039</v>
      </c>
      <c r="AE567" s="179" t="s">
        <v>4247</v>
      </c>
      <c r="AF567" s="177">
        <v>0</v>
      </c>
      <c r="AG567" s="177">
        <v>0</v>
      </c>
      <c r="AH567" s="177">
        <v>0</v>
      </c>
      <c r="AI567" s="177">
        <v>0</v>
      </c>
      <c r="AJ567" s="177">
        <v>0</v>
      </c>
      <c r="AK567" s="177">
        <v>0</v>
      </c>
      <c r="AL567" s="385">
        <v>0</v>
      </c>
      <c r="AM567" s="177">
        <v>3</v>
      </c>
      <c r="AN567" s="177">
        <v>0</v>
      </c>
      <c r="AO567" s="195">
        <v>0</v>
      </c>
      <c r="AP567" s="187"/>
      <c r="AQ567" s="187">
        <v>3</v>
      </c>
      <c r="AR567" s="187"/>
      <c r="AS567" s="187"/>
      <c r="AT567" s="187"/>
      <c r="AU567" s="187"/>
      <c r="AV567" s="187"/>
      <c r="AW567" s="187"/>
      <c r="AX567" s="187"/>
      <c r="AY567" s="187"/>
      <c r="AZ567" s="187"/>
      <c r="BA567" s="187"/>
      <c r="BB567" s="187"/>
      <c r="BC567" s="187"/>
      <c r="BD567" s="187"/>
      <c r="BE567" s="187"/>
      <c r="BF567" s="187"/>
      <c r="BG567" s="187"/>
      <c r="BH567" s="176" t="str">
        <f t="shared" si="71"/>
        <v>class level</v>
      </c>
      <c r="BI567" s="176">
        <f t="shared" si="73"/>
        <v>18</v>
      </c>
      <c r="BJ567" s="182" t="str">
        <f t="shared" si="74"/>
        <v>3 - 30</v>
      </c>
      <c r="BK567" s="176">
        <f t="shared" si="75"/>
        <v>17</v>
      </c>
      <c r="BL567" s="176">
        <f t="shared" si="72"/>
        <v>3</v>
      </c>
      <c r="BM567" s="535"/>
      <c r="BN567" s="187">
        <v>150</v>
      </c>
      <c r="BO567" s="187">
        <v>4</v>
      </c>
      <c r="BP567" s="178">
        <f t="shared" si="76"/>
        <v>218</v>
      </c>
      <c r="BQ567" s="420" t="str">
        <f t="shared" si="77"/>
        <v>III</v>
      </c>
      <c r="BR567" s="185"/>
      <c r="BS567" s="464" t="s">
        <v>9560</v>
      </c>
    </row>
    <row r="568" spans="1:71" x14ac:dyDescent="0.2">
      <c r="A568" s="696">
        <v>566</v>
      </c>
      <c r="B568" s="286" t="s">
        <v>5033</v>
      </c>
      <c r="C568" s="286" t="s">
        <v>8329</v>
      </c>
      <c r="D568" s="258" t="s">
        <v>5497</v>
      </c>
      <c r="E568" s="736">
        <v>25</v>
      </c>
      <c r="F568" s="736">
        <v>10</v>
      </c>
      <c r="G568" s="737">
        <v>100</v>
      </c>
      <c r="H568" s="305" t="s">
        <v>7353</v>
      </c>
      <c r="I568" s="207" t="s">
        <v>635</v>
      </c>
      <c r="J568" s="279" t="s">
        <v>5935</v>
      </c>
      <c r="K568" s="179" t="s">
        <v>3491</v>
      </c>
      <c r="L568" s="427" t="s">
        <v>3491</v>
      </c>
      <c r="M568" s="684">
        <v>6</v>
      </c>
      <c r="N568" s="684" t="s">
        <v>15715</v>
      </c>
      <c r="O568" s="684">
        <v>175</v>
      </c>
      <c r="P568" s="179"/>
      <c r="Q568" s="179">
        <v>7</v>
      </c>
      <c r="R568" s="180"/>
      <c r="S568" s="190">
        <v>8</v>
      </c>
      <c r="T568" s="190">
        <v>12</v>
      </c>
      <c r="U568" s="190">
        <v>3</v>
      </c>
      <c r="V568" s="190">
        <v>16</v>
      </c>
      <c r="W568" s="742">
        <v>12</v>
      </c>
      <c r="X568" s="184"/>
      <c r="Y568" s="184"/>
      <c r="Z568" s="184"/>
      <c r="AA568" s="184"/>
      <c r="AB568" s="220"/>
      <c r="AC568" s="186" t="s">
        <v>2199</v>
      </c>
      <c r="AD568" s="179" t="s">
        <v>5039</v>
      </c>
      <c r="AE568" s="179" t="s">
        <v>4247</v>
      </c>
      <c r="AF568" s="177">
        <v>0</v>
      </c>
      <c r="AG568" s="177">
        <v>0</v>
      </c>
      <c r="AH568" s="177">
        <v>0</v>
      </c>
      <c r="AI568" s="177">
        <v>0</v>
      </c>
      <c r="AJ568" s="177">
        <v>0</v>
      </c>
      <c r="AK568" s="177">
        <v>0</v>
      </c>
      <c r="AL568" s="385">
        <v>0</v>
      </c>
      <c r="AM568" s="177">
        <v>4</v>
      </c>
      <c r="AN568" s="177">
        <v>0</v>
      </c>
      <c r="AO568" s="195">
        <v>0</v>
      </c>
      <c r="AP568" s="187"/>
      <c r="AQ568" s="187">
        <v>4</v>
      </c>
      <c r="AR568" s="187"/>
      <c r="AS568" s="187"/>
      <c r="AT568" s="187"/>
      <c r="AU568" s="187"/>
      <c r="AV568" s="187"/>
      <c r="AW568" s="187"/>
      <c r="AX568" s="187"/>
      <c r="AY568" s="187"/>
      <c r="AZ568" s="187"/>
      <c r="BA568" s="187"/>
      <c r="BB568" s="187"/>
      <c r="BC568" s="187"/>
      <c r="BD568" s="187"/>
      <c r="BE568" s="187"/>
      <c r="BF568" s="187"/>
      <c r="BG568" s="187"/>
      <c r="BH568" s="176" t="str">
        <f t="shared" si="71"/>
        <v>class level</v>
      </c>
      <c r="BI568" s="176">
        <f t="shared" si="73"/>
        <v>18</v>
      </c>
      <c r="BJ568" s="182" t="str">
        <f t="shared" si="74"/>
        <v>4 - 40</v>
      </c>
      <c r="BK568" s="176">
        <f t="shared" si="75"/>
        <v>22</v>
      </c>
      <c r="BL568" s="176">
        <f t="shared" si="72"/>
        <v>4</v>
      </c>
      <c r="BM568" s="535"/>
      <c r="BN568" s="187">
        <v>205</v>
      </c>
      <c r="BO568" s="187">
        <v>5</v>
      </c>
      <c r="BP568" s="178">
        <f t="shared" si="76"/>
        <v>315</v>
      </c>
      <c r="BQ568" s="420" t="str">
        <f t="shared" si="77"/>
        <v>IV</v>
      </c>
      <c r="BR568" s="187"/>
      <c r="BS568" s="464" t="s">
        <v>9560</v>
      </c>
    </row>
    <row r="569" spans="1:71" x14ac:dyDescent="0.2">
      <c r="A569" s="697">
        <v>567</v>
      </c>
      <c r="B569" s="286" t="s">
        <v>5033</v>
      </c>
      <c r="C569" s="286" t="s">
        <v>8330</v>
      </c>
      <c r="D569" s="258" t="s">
        <v>5497</v>
      </c>
      <c r="E569" s="736">
        <v>19</v>
      </c>
      <c r="F569" s="736">
        <v>10</v>
      </c>
      <c r="G569" s="737">
        <v>100</v>
      </c>
      <c r="H569" s="305" t="s">
        <v>7353</v>
      </c>
      <c r="I569" s="207" t="s">
        <v>635</v>
      </c>
      <c r="J569" s="279" t="s">
        <v>5935</v>
      </c>
      <c r="K569" s="179" t="s">
        <v>3491</v>
      </c>
      <c r="L569" s="427" t="s">
        <v>3491</v>
      </c>
      <c r="M569" s="684">
        <v>6</v>
      </c>
      <c r="N569" s="684" t="s">
        <v>15715</v>
      </c>
      <c r="O569" s="684">
        <v>175</v>
      </c>
      <c r="P569" s="179"/>
      <c r="Q569" s="179">
        <v>7</v>
      </c>
      <c r="R569" s="180"/>
      <c r="S569" s="190">
        <v>8</v>
      </c>
      <c r="T569" s="190">
        <v>12</v>
      </c>
      <c r="U569" s="190">
        <v>3</v>
      </c>
      <c r="V569" s="190">
        <v>16</v>
      </c>
      <c r="W569" s="742">
        <v>12</v>
      </c>
      <c r="X569" s="184"/>
      <c r="Y569" s="184"/>
      <c r="Z569" s="184"/>
      <c r="AA569" s="184"/>
      <c r="AB569" s="220"/>
      <c r="AC569" s="186" t="s">
        <v>2200</v>
      </c>
      <c r="AD569" s="179" t="s">
        <v>5039</v>
      </c>
      <c r="AE569" s="179" t="s">
        <v>4247</v>
      </c>
      <c r="AF569" s="177">
        <v>0</v>
      </c>
      <c r="AG569" s="177">
        <v>0</v>
      </c>
      <c r="AH569" s="177">
        <v>0</v>
      </c>
      <c r="AI569" s="177">
        <v>0</v>
      </c>
      <c r="AJ569" s="177">
        <v>0</v>
      </c>
      <c r="AK569" s="177">
        <v>0</v>
      </c>
      <c r="AL569" s="385">
        <v>0</v>
      </c>
      <c r="AM569" s="177">
        <v>5</v>
      </c>
      <c r="AN569" s="177">
        <v>0</v>
      </c>
      <c r="AO569" s="195">
        <v>0</v>
      </c>
      <c r="AP569" s="187"/>
      <c r="AQ569" s="187">
        <v>5</v>
      </c>
      <c r="AR569" s="187"/>
      <c r="AS569" s="187"/>
      <c r="AT569" s="187"/>
      <c r="AU569" s="187"/>
      <c r="AV569" s="187"/>
      <c r="AW569" s="187"/>
      <c r="AX569" s="187"/>
      <c r="AY569" s="187"/>
      <c r="AZ569" s="187"/>
      <c r="BA569" s="187"/>
      <c r="BB569" s="187"/>
      <c r="BC569" s="187"/>
      <c r="BD569" s="187"/>
      <c r="BE569" s="187"/>
      <c r="BF569" s="187"/>
      <c r="BG569" s="187"/>
      <c r="BH569" s="176" t="str">
        <f t="shared" si="71"/>
        <v>class level</v>
      </c>
      <c r="BI569" s="176">
        <f t="shared" si="73"/>
        <v>16</v>
      </c>
      <c r="BJ569" s="182" t="str">
        <f t="shared" si="74"/>
        <v>5 - 50</v>
      </c>
      <c r="BK569" s="176">
        <f t="shared" si="75"/>
        <v>28</v>
      </c>
      <c r="BL569" s="176">
        <f t="shared" si="72"/>
        <v>5</v>
      </c>
      <c r="BM569" s="535"/>
      <c r="BN569" s="187">
        <v>350</v>
      </c>
      <c r="BO569" s="187">
        <v>6</v>
      </c>
      <c r="BP569" s="178">
        <f t="shared" si="76"/>
        <v>518</v>
      </c>
      <c r="BQ569" s="420" t="str">
        <f t="shared" si="77"/>
        <v>V</v>
      </c>
      <c r="BR569" s="187"/>
      <c r="BS569" s="464" t="s">
        <v>9560</v>
      </c>
    </row>
    <row r="570" spans="1:71" x14ac:dyDescent="0.2">
      <c r="A570" s="696">
        <v>568</v>
      </c>
      <c r="B570" s="286" t="s">
        <v>5033</v>
      </c>
      <c r="C570" s="286" t="s">
        <v>8340</v>
      </c>
      <c r="D570" s="258" t="s">
        <v>5497</v>
      </c>
      <c r="E570" s="736">
        <v>82</v>
      </c>
      <c r="F570" s="736">
        <v>10</v>
      </c>
      <c r="G570" s="737">
        <v>100</v>
      </c>
      <c r="H570" s="305" t="s">
        <v>7353</v>
      </c>
      <c r="I570" s="207" t="s">
        <v>635</v>
      </c>
      <c r="J570" s="279" t="s">
        <v>5054</v>
      </c>
      <c r="K570" s="179" t="s">
        <v>3491</v>
      </c>
      <c r="L570" s="427" t="s">
        <v>3491</v>
      </c>
      <c r="M570" s="684">
        <v>6</v>
      </c>
      <c r="N570" s="684" t="s">
        <v>15715</v>
      </c>
      <c r="O570" s="684">
        <v>175</v>
      </c>
      <c r="P570" s="179"/>
      <c r="Q570" s="179">
        <v>7</v>
      </c>
      <c r="R570" s="180"/>
      <c r="S570" s="190">
        <v>8</v>
      </c>
      <c r="T570" s="190">
        <v>12</v>
      </c>
      <c r="U570" s="190">
        <v>3</v>
      </c>
      <c r="V570" s="190">
        <v>16</v>
      </c>
      <c r="W570" s="742">
        <v>12</v>
      </c>
      <c r="X570" s="184"/>
      <c r="Y570" s="184"/>
      <c r="Z570" s="184"/>
      <c r="AA570" s="184"/>
      <c r="AB570" s="220"/>
      <c r="AC570" s="186" t="s">
        <v>8517</v>
      </c>
      <c r="AD570" s="179" t="s">
        <v>5039</v>
      </c>
      <c r="AE570" s="179" t="s">
        <v>4247</v>
      </c>
      <c r="AF570" s="177">
        <v>0</v>
      </c>
      <c r="AG570" s="177">
        <v>0</v>
      </c>
      <c r="AH570" s="177">
        <v>0</v>
      </c>
      <c r="AI570" s="177">
        <v>0</v>
      </c>
      <c r="AJ570" s="177">
        <v>0</v>
      </c>
      <c r="AK570" s="177">
        <v>0</v>
      </c>
      <c r="AL570" s="385">
        <v>3</v>
      </c>
      <c r="AM570" s="177">
        <v>0</v>
      </c>
      <c r="AN570" s="177">
        <v>0</v>
      </c>
      <c r="AO570" s="195">
        <v>0</v>
      </c>
      <c r="AP570" s="187"/>
      <c r="AQ570" s="187"/>
      <c r="AR570" s="187"/>
      <c r="AS570" s="187"/>
      <c r="AT570" s="187"/>
      <c r="AU570" s="187"/>
      <c r="AV570" s="187"/>
      <c r="AW570" s="187">
        <v>3</v>
      </c>
      <c r="AX570" s="187"/>
      <c r="AY570" s="187"/>
      <c r="AZ570" s="187"/>
      <c r="BA570" s="187"/>
      <c r="BB570" s="187"/>
      <c r="BC570" s="187"/>
      <c r="BD570" s="187"/>
      <c r="BE570" s="187"/>
      <c r="BF570" s="187"/>
      <c r="BG570" s="187"/>
      <c r="BH570" s="176" t="str">
        <f t="shared" si="71"/>
        <v>class level</v>
      </c>
      <c r="BI570" s="176">
        <f t="shared" si="73"/>
        <v>20</v>
      </c>
      <c r="BJ570" s="182" t="str">
        <f t="shared" si="74"/>
        <v>3 - 24</v>
      </c>
      <c r="BK570" s="176">
        <f t="shared" si="75"/>
        <v>14</v>
      </c>
      <c r="BL570" s="176">
        <f t="shared" si="72"/>
        <v>3</v>
      </c>
      <c r="BM570" s="535"/>
      <c r="BN570" s="187">
        <v>140</v>
      </c>
      <c r="BO570" s="187">
        <v>3</v>
      </c>
      <c r="BP570" s="178">
        <f t="shared" si="76"/>
        <v>182</v>
      </c>
      <c r="BQ570" s="420" t="str">
        <f t="shared" si="77"/>
        <v>III</v>
      </c>
      <c r="BR570" s="185">
        <v>15</v>
      </c>
      <c r="BS570" s="212" t="s">
        <v>9585</v>
      </c>
    </row>
    <row r="571" spans="1:71" x14ac:dyDescent="0.2">
      <c r="A571" s="696">
        <v>569</v>
      </c>
      <c r="B571" s="286" t="s">
        <v>5033</v>
      </c>
      <c r="C571" s="286" t="s">
        <v>8341</v>
      </c>
      <c r="D571" s="258" t="s">
        <v>5497</v>
      </c>
      <c r="E571" s="736">
        <v>82</v>
      </c>
      <c r="F571" s="736">
        <v>10</v>
      </c>
      <c r="G571" s="737">
        <v>100</v>
      </c>
      <c r="H571" s="305" t="s">
        <v>7353</v>
      </c>
      <c r="I571" s="207" t="s">
        <v>635</v>
      </c>
      <c r="J571" s="279" t="s">
        <v>5054</v>
      </c>
      <c r="K571" s="179" t="s">
        <v>3491</v>
      </c>
      <c r="L571" s="427" t="s">
        <v>3491</v>
      </c>
      <c r="M571" s="684">
        <v>6</v>
      </c>
      <c r="N571" s="684" t="s">
        <v>15715</v>
      </c>
      <c r="O571" s="684">
        <v>175</v>
      </c>
      <c r="P571" s="179"/>
      <c r="Q571" s="179">
        <v>7</v>
      </c>
      <c r="R571" s="180"/>
      <c r="S571" s="190">
        <v>8</v>
      </c>
      <c r="T571" s="190">
        <v>12</v>
      </c>
      <c r="U571" s="190">
        <v>3</v>
      </c>
      <c r="V571" s="190">
        <v>16</v>
      </c>
      <c r="W571" s="742">
        <v>12</v>
      </c>
      <c r="X571" s="184"/>
      <c r="Y571" s="184"/>
      <c r="Z571" s="184"/>
      <c r="AA571" s="184"/>
      <c r="AB571" s="220"/>
      <c r="AC571" s="186" t="s">
        <v>8516</v>
      </c>
      <c r="AD571" s="179" t="s">
        <v>5039</v>
      </c>
      <c r="AE571" s="179" t="s">
        <v>4247</v>
      </c>
      <c r="AF571" s="177">
        <v>0</v>
      </c>
      <c r="AG571" s="177">
        <v>0</v>
      </c>
      <c r="AH571" s="177">
        <v>0</v>
      </c>
      <c r="AI571" s="177">
        <v>0</v>
      </c>
      <c r="AJ571" s="177">
        <v>0</v>
      </c>
      <c r="AK571" s="177">
        <v>0</v>
      </c>
      <c r="AL571" s="385">
        <v>4</v>
      </c>
      <c r="AM571" s="177">
        <v>0</v>
      </c>
      <c r="AN571" s="177">
        <v>0</v>
      </c>
      <c r="AO571" s="195">
        <v>0</v>
      </c>
      <c r="AP571" s="187"/>
      <c r="AQ571" s="187"/>
      <c r="AR571" s="187"/>
      <c r="AS571" s="187"/>
      <c r="AT571" s="187"/>
      <c r="AU571" s="187"/>
      <c r="AV571" s="187"/>
      <c r="AW571" s="187">
        <v>4</v>
      </c>
      <c r="AX571" s="187"/>
      <c r="AY571" s="187"/>
      <c r="AZ571" s="187"/>
      <c r="BA571" s="187"/>
      <c r="BB571" s="187"/>
      <c r="BC571" s="187"/>
      <c r="BD571" s="187"/>
      <c r="BE571" s="187"/>
      <c r="BF571" s="187"/>
      <c r="BG571" s="187"/>
      <c r="BH571" s="176" t="str">
        <f t="shared" si="71"/>
        <v>class level</v>
      </c>
      <c r="BI571" s="176">
        <f t="shared" si="73"/>
        <v>18</v>
      </c>
      <c r="BJ571" s="182" t="str">
        <f t="shared" si="74"/>
        <v>4 - 32</v>
      </c>
      <c r="BK571" s="176">
        <f t="shared" si="75"/>
        <v>18</v>
      </c>
      <c r="BL571" s="176">
        <f t="shared" si="72"/>
        <v>4</v>
      </c>
      <c r="BM571" s="535"/>
      <c r="BN571" s="187">
        <v>235</v>
      </c>
      <c r="BO571" s="187">
        <v>4</v>
      </c>
      <c r="BP571" s="178">
        <f t="shared" si="76"/>
        <v>307</v>
      </c>
      <c r="BQ571" s="420" t="str">
        <f t="shared" si="77"/>
        <v>IV</v>
      </c>
      <c r="BR571" s="187"/>
      <c r="BS571" s="464" t="s">
        <v>9585</v>
      </c>
    </row>
    <row r="572" spans="1:71" x14ac:dyDescent="0.2">
      <c r="A572" s="697">
        <v>570</v>
      </c>
      <c r="B572" s="286" t="s">
        <v>5033</v>
      </c>
      <c r="C572" s="286" t="s">
        <v>8515</v>
      </c>
      <c r="D572" s="258" t="s">
        <v>5497</v>
      </c>
      <c r="E572" s="736">
        <v>66</v>
      </c>
      <c r="F572" s="736">
        <v>10</v>
      </c>
      <c r="G572" s="737">
        <v>100</v>
      </c>
      <c r="H572" s="305" t="s">
        <v>7353</v>
      </c>
      <c r="I572" s="207" t="s">
        <v>635</v>
      </c>
      <c r="J572" s="279" t="s">
        <v>5054</v>
      </c>
      <c r="K572" s="179" t="s">
        <v>3491</v>
      </c>
      <c r="L572" s="427" t="s">
        <v>3491</v>
      </c>
      <c r="M572" s="684">
        <v>6</v>
      </c>
      <c r="N572" s="684" t="s">
        <v>15715</v>
      </c>
      <c r="O572" s="684">
        <v>175</v>
      </c>
      <c r="P572" s="179"/>
      <c r="Q572" s="179">
        <v>7</v>
      </c>
      <c r="R572" s="180"/>
      <c r="S572" s="190">
        <v>8</v>
      </c>
      <c r="T572" s="190">
        <v>12</v>
      </c>
      <c r="U572" s="190">
        <v>3</v>
      </c>
      <c r="V572" s="190">
        <v>16</v>
      </c>
      <c r="W572" s="742">
        <v>12</v>
      </c>
      <c r="X572" s="184"/>
      <c r="Y572" s="184"/>
      <c r="Z572" s="184"/>
      <c r="AA572" s="184"/>
      <c r="AB572" s="220"/>
      <c r="AC572" s="186" t="s">
        <v>2201</v>
      </c>
      <c r="AD572" s="179" t="s">
        <v>5039</v>
      </c>
      <c r="AE572" s="179" t="s">
        <v>4247</v>
      </c>
      <c r="AF572" s="177">
        <v>0</v>
      </c>
      <c r="AG572" s="177">
        <v>0</v>
      </c>
      <c r="AH572" s="177">
        <v>0</v>
      </c>
      <c r="AI572" s="177">
        <v>0</v>
      </c>
      <c r="AJ572" s="177">
        <v>0</v>
      </c>
      <c r="AK572" s="177">
        <v>0</v>
      </c>
      <c r="AL572" s="385">
        <v>7</v>
      </c>
      <c r="AM572" s="177">
        <v>0</v>
      </c>
      <c r="AN572" s="177">
        <v>0</v>
      </c>
      <c r="AO572" s="195">
        <v>0</v>
      </c>
      <c r="AP572" s="187"/>
      <c r="AQ572" s="187"/>
      <c r="AR572" s="187"/>
      <c r="AS572" s="187"/>
      <c r="AT572" s="187"/>
      <c r="AU572" s="187"/>
      <c r="AV572" s="187"/>
      <c r="AW572" s="187">
        <v>7</v>
      </c>
      <c r="AX572" s="187"/>
      <c r="AY572" s="187"/>
      <c r="AZ572" s="187"/>
      <c r="BA572" s="187"/>
      <c r="BB572" s="187"/>
      <c r="BC572" s="187"/>
      <c r="BD572" s="187"/>
      <c r="BE572" s="187"/>
      <c r="BF572" s="187"/>
      <c r="BG572" s="187"/>
      <c r="BH572" s="176" t="str">
        <f t="shared" si="71"/>
        <v>class level</v>
      </c>
      <c r="BI572" s="176">
        <f t="shared" si="73"/>
        <v>16</v>
      </c>
      <c r="BJ572" s="182" t="str">
        <f t="shared" si="74"/>
        <v>7 - 56</v>
      </c>
      <c r="BK572" s="176">
        <f t="shared" si="75"/>
        <v>32</v>
      </c>
      <c r="BL572" s="176">
        <f t="shared" si="72"/>
        <v>7</v>
      </c>
      <c r="BM572" s="535"/>
      <c r="BN572" s="187">
        <v>1100</v>
      </c>
      <c r="BO572" s="187">
        <v>8</v>
      </c>
      <c r="BP572" s="178">
        <f t="shared" si="76"/>
        <v>1356</v>
      </c>
      <c r="BQ572" s="420" t="str">
        <f t="shared" si="77"/>
        <v>VII</v>
      </c>
      <c r="BR572" s="187"/>
      <c r="BS572" s="464" t="s">
        <v>9585</v>
      </c>
    </row>
    <row r="573" spans="1:71" x14ac:dyDescent="0.2">
      <c r="A573" s="696">
        <v>571</v>
      </c>
      <c r="B573" s="286" t="s">
        <v>799</v>
      </c>
      <c r="C573" s="286" t="s">
        <v>799</v>
      </c>
      <c r="D573" s="258" t="s">
        <v>5497</v>
      </c>
      <c r="E573" s="736">
        <v>3495</v>
      </c>
      <c r="F573" s="736">
        <v>50</v>
      </c>
      <c r="G573" s="737">
        <v>300</v>
      </c>
      <c r="H573" s="305" t="s">
        <v>7355</v>
      </c>
      <c r="I573" s="207" t="s">
        <v>635</v>
      </c>
      <c r="J573" s="279" t="s">
        <v>6551</v>
      </c>
      <c r="K573" s="179" t="s">
        <v>3491</v>
      </c>
      <c r="L573" s="427" t="s">
        <v>3491</v>
      </c>
      <c r="M573" s="684">
        <v>6</v>
      </c>
      <c r="N573" s="684" t="s">
        <v>15715</v>
      </c>
      <c r="O573" s="684">
        <v>175</v>
      </c>
      <c r="P573" s="179"/>
      <c r="Q573" s="179">
        <v>8</v>
      </c>
      <c r="R573" s="180"/>
      <c r="S573" s="190">
        <v>8</v>
      </c>
      <c r="T573" s="190">
        <v>12</v>
      </c>
      <c r="U573" s="190">
        <v>3</v>
      </c>
      <c r="V573" s="190">
        <v>16</v>
      </c>
      <c r="W573" s="742">
        <v>12</v>
      </c>
      <c r="X573" s="184"/>
      <c r="Y573" s="184"/>
      <c r="Z573" s="184"/>
      <c r="AA573" s="184"/>
      <c r="AB573" s="220"/>
      <c r="AC573" s="186" t="s">
        <v>5478</v>
      </c>
      <c r="AD573" s="179" t="s">
        <v>5039</v>
      </c>
      <c r="AE573" s="179" t="s">
        <v>4256</v>
      </c>
      <c r="AF573" s="177">
        <v>0</v>
      </c>
      <c r="AG573" s="177">
        <v>0</v>
      </c>
      <c r="AH573" s="177">
        <v>0</v>
      </c>
      <c r="AI573" s="177">
        <v>0</v>
      </c>
      <c r="AJ573" s="177">
        <v>1</v>
      </c>
      <c r="AK573" s="177">
        <v>0</v>
      </c>
      <c r="AL573" s="383">
        <v>0</v>
      </c>
      <c r="AM573" s="177">
        <v>0</v>
      </c>
      <c r="AN573" s="177">
        <v>0</v>
      </c>
      <c r="AO573" s="195">
        <v>0</v>
      </c>
      <c r="AP573" s="187"/>
      <c r="AQ573" s="187">
        <v>0</v>
      </c>
      <c r="AR573" s="187"/>
      <c r="AS573" s="187"/>
      <c r="AT573" s="187"/>
      <c r="AU573" s="187"/>
      <c r="AV573" s="187"/>
      <c r="AW573" s="187"/>
      <c r="AX573" s="187"/>
      <c r="AY573" s="187"/>
      <c r="AZ573" s="187"/>
      <c r="BA573" s="187"/>
      <c r="BB573" s="187"/>
      <c r="BC573" s="187"/>
      <c r="BD573" s="187"/>
      <c r="BE573" s="187"/>
      <c r="BF573" s="187"/>
      <c r="BG573" s="187"/>
      <c r="BH573" s="176" t="str">
        <f t="shared" si="71"/>
        <v>class level</v>
      </c>
      <c r="BI573" s="176">
        <f t="shared" si="73"/>
        <v>21</v>
      </c>
      <c r="BJ573" s="182" t="str">
        <f t="shared" si="74"/>
        <v>1 - 6</v>
      </c>
      <c r="BK573" s="176">
        <f t="shared" si="75"/>
        <v>4</v>
      </c>
      <c r="BL573" s="176">
        <f t="shared" si="72"/>
        <v>1</v>
      </c>
      <c r="BM573" s="535"/>
      <c r="BN573" s="187">
        <v>10</v>
      </c>
      <c r="BO573" s="187">
        <v>1</v>
      </c>
      <c r="BP573" s="178">
        <f t="shared" si="76"/>
        <v>14</v>
      </c>
      <c r="BQ573" s="420" t="str">
        <f t="shared" si="77"/>
        <v>I</v>
      </c>
      <c r="BR573" s="185"/>
      <c r="BS573" s="212" t="s">
        <v>4592</v>
      </c>
    </row>
    <row r="574" spans="1:71" x14ac:dyDescent="0.2">
      <c r="A574" s="697">
        <v>572</v>
      </c>
      <c r="B574" s="286" t="s">
        <v>799</v>
      </c>
      <c r="C574" s="286" t="s">
        <v>8354</v>
      </c>
      <c r="D574" s="258" t="s">
        <v>5497</v>
      </c>
      <c r="E574" s="736">
        <v>40</v>
      </c>
      <c r="F574" s="736">
        <v>50</v>
      </c>
      <c r="G574" s="737">
        <v>300</v>
      </c>
      <c r="H574" s="305" t="s">
        <v>7355</v>
      </c>
      <c r="I574" s="207" t="s">
        <v>635</v>
      </c>
      <c r="J574" s="279" t="s">
        <v>6551</v>
      </c>
      <c r="K574" s="179" t="s">
        <v>3491</v>
      </c>
      <c r="L574" s="427" t="s">
        <v>3491</v>
      </c>
      <c r="M574" s="684">
        <v>6</v>
      </c>
      <c r="N574" s="684" t="s">
        <v>15715</v>
      </c>
      <c r="O574" s="684">
        <v>175</v>
      </c>
      <c r="P574" s="179"/>
      <c r="Q574" s="179">
        <v>5</v>
      </c>
      <c r="R574" s="180"/>
      <c r="S574" s="190">
        <v>8</v>
      </c>
      <c r="T574" s="190">
        <v>12</v>
      </c>
      <c r="U574" s="190">
        <v>3</v>
      </c>
      <c r="V574" s="190">
        <v>16</v>
      </c>
      <c r="W574" s="742">
        <v>12</v>
      </c>
      <c r="X574" s="184"/>
      <c r="Y574" s="184"/>
      <c r="Z574" s="184"/>
      <c r="AA574" s="184"/>
      <c r="AB574" s="220"/>
      <c r="AC574" s="186" t="s">
        <v>6845</v>
      </c>
      <c r="AD574" s="179" t="s">
        <v>5039</v>
      </c>
      <c r="AE574" s="179" t="s">
        <v>4256</v>
      </c>
      <c r="AF574" s="177">
        <v>0</v>
      </c>
      <c r="AG574" s="177">
        <v>0</v>
      </c>
      <c r="AH574" s="177">
        <v>0</v>
      </c>
      <c r="AI574" s="177">
        <v>0</v>
      </c>
      <c r="AJ574" s="177">
        <v>0</v>
      </c>
      <c r="AK574" s="177">
        <v>0</v>
      </c>
      <c r="AL574" s="385">
        <v>0</v>
      </c>
      <c r="AM574" s="177">
        <v>4</v>
      </c>
      <c r="AN574" s="177">
        <v>0</v>
      </c>
      <c r="AO574" s="195">
        <v>0</v>
      </c>
      <c r="AP574" s="187"/>
      <c r="AQ574" s="187">
        <v>4</v>
      </c>
      <c r="AR574" s="187"/>
      <c r="AS574" s="187"/>
      <c r="AT574" s="187"/>
      <c r="AU574" s="187"/>
      <c r="AV574" s="187"/>
      <c r="AW574" s="187"/>
      <c r="AX574" s="187"/>
      <c r="AY574" s="187"/>
      <c r="AZ574" s="187"/>
      <c r="BA574" s="187"/>
      <c r="BB574" s="187"/>
      <c r="BC574" s="187"/>
      <c r="BD574" s="187"/>
      <c r="BE574" s="187"/>
      <c r="BF574" s="187"/>
      <c r="BG574" s="187"/>
      <c r="BH574" s="176" t="str">
        <f t="shared" si="71"/>
        <v>class level</v>
      </c>
      <c r="BI574" s="176">
        <f t="shared" si="73"/>
        <v>18</v>
      </c>
      <c r="BJ574" s="182" t="str">
        <f t="shared" si="74"/>
        <v>4 - 40</v>
      </c>
      <c r="BK574" s="176">
        <f t="shared" si="75"/>
        <v>22</v>
      </c>
      <c r="BL574" s="176">
        <f t="shared" si="72"/>
        <v>4</v>
      </c>
      <c r="BM574" s="535"/>
      <c r="BN574" s="187">
        <v>130</v>
      </c>
      <c r="BO574" s="187">
        <v>5</v>
      </c>
      <c r="BP574" s="178">
        <f t="shared" si="76"/>
        <v>240</v>
      </c>
      <c r="BQ574" s="420" t="str">
        <f t="shared" si="77"/>
        <v>III</v>
      </c>
      <c r="BR574" s="187"/>
      <c r="BS574" s="464" t="s">
        <v>9556</v>
      </c>
    </row>
    <row r="575" spans="1:71" x14ac:dyDescent="0.2">
      <c r="A575" s="696">
        <v>573</v>
      </c>
      <c r="B575" s="286" t="s">
        <v>799</v>
      </c>
      <c r="C575" s="286" t="s">
        <v>8518</v>
      </c>
      <c r="D575" s="258" t="s">
        <v>5497</v>
      </c>
      <c r="E575" s="736">
        <v>5</v>
      </c>
      <c r="F575" s="736">
        <v>50</v>
      </c>
      <c r="G575" s="737">
        <v>300</v>
      </c>
      <c r="H575" s="305" t="s">
        <v>7355</v>
      </c>
      <c r="I575" s="207" t="s">
        <v>635</v>
      </c>
      <c r="J575" s="279" t="s">
        <v>6551</v>
      </c>
      <c r="K575" s="179" t="s">
        <v>3491</v>
      </c>
      <c r="L575" s="427" t="s">
        <v>3491</v>
      </c>
      <c r="M575" s="684">
        <v>6</v>
      </c>
      <c r="N575" s="684" t="s">
        <v>15715</v>
      </c>
      <c r="O575" s="684">
        <v>175</v>
      </c>
      <c r="P575" s="179"/>
      <c r="Q575" s="179">
        <v>5</v>
      </c>
      <c r="R575" s="180"/>
      <c r="S575" s="190">
        <v>8</v>
      </c>
      <c r="T575" s="190">
        <v>12</v>
      </c>
      <c r="U575" s="190">
        <v>3</v>
      </c>
      <c r="V575" s="190">
        <v>16</v>
      </c>
      <c r="W575" s="742">
        <v>12</v>
      </c>
      <c r="X575" s="184"/>
      <c r="Y575" s="184"/>
      <c r="Z575" s="184"/>
      <c r="AA575" s="184"/>
      <c r="AB575" s="220"/>
      <c r="AC575" s="186" t="s">
        <v>661</v>
      </c>
      <c r="AD575" s="179" t="s">
        <v>5039</v>
      </c>
      <c r="AE575" s="179" t="s">
        <v>4256</v>
      </c>
      <c r="AF575" s="177">
        <v>0</v>
      </c>
      <c r="AG575" s="177">
        <v>0</v>
      </c>
      <c r="AH575" s="177">
        <v>0</v>
      </c>
      <c r="AI575" s="177">
        <v>0</v>
      </c>
      <c r="AJ575" s="177">
        <v>0</v>
      </c>
      <c r="AK575" s="177">
        <v>0</v>
      </c>
      <c r="AL575" s="385">
        <v>0</v>
      </c>
      <c r="AM575" s="177">
        <v>6</v>
      </c>
      <c r="AN575" s="177">
        <v>0</v>
      </c>
      <c r="AO575" s="195">
        <v>0</v>
      </c>
      <c r="AP575" s="187"/>
      <c r="AQ575" s="187">
        <v>6</v>
      </c>
      <c r="AR575" s="187"/>
      <c r="AS575" s="187"/>
      <c r="AT575" s="187"/>
      <c r="AU575" s="187"/>
      <c r="AV575" s="187"/>
      <c r="AW575" s="187"/>
      <c r="AX575" s="187"/>
      <c r="AY575" s="187"/>
      <c r="AZ575" s="187"/>
      <c r="BA575" s="187"/>
      <c r="BB575" s="187"/>
      <c r="BC575" s="187"/>
      <c r="BD575" s="187"/>
      <c r="BE575" s="187"/>
      <c r="BF575" s="187"/>
      <c r="BG575" s="187"/>
      <c r="BH575" s="176" t="str">
        <f t="shared" si="71"/>
        <v>class level</v>
      </c>
      <c r="BI575" s="176">
        <f t="shared" si="73"/>
        <v>16</v>
      </c>
      <c r="BJ575" s="182" t="str">
        <f t="shared" si="74"/>
        <v>6 - 60</v>
      </c>
      <c r="BK575" s="176">
        <f t="shared" si="75"/>
        <v>33</v>
      </c>
      <c r="BL575" s="176">
        <f t="shared" si="72"/>
        <v>6</v>
      </c>
      <c r="BM575" s="535"/>
      <c r="BN575" s="187">
        <v>350</v>
      </c>
      <c r="BO575" s="187">
        <v>8</v>
      </c>
      <c r="BP575" s="178">
        <f t="shared" si="76"/>
        <v>614</v>
      </c>
      <c r="BQ575" s="420" t="str">
        <f t="shared" si="77"/>
        <v>V</v>
      </c>
      <c r="BR575" s="187"/>
      <c r="BS575" s="464" t="s">
        <v>9556</v>
      </c>
    </row>
    <row r="576" spans="1:71" x14ac:dyDescent="0.2">
      <c r="A576" s="696">
        <v>574</v>
      </c>
      <c r="B576" s="286" t="s">
        <v>799</v>
      </c>
      <c r="C576" s="286" t="s">
        <v>8519</v>
      </c>
      <c r="D576" s="258" t="s">
        <v>5497</v>
      </c>
      <c r="E576" s="736">
        <v>5</v>
      </c>
      <c r="F576" s="736">
        <v>50</v>
      </c>
      <c r="G576" s="737">
        <v>300</v>
      </c>
      <c r="H576" s="305" t="s">
        <v>7355</v>
      </c>
      <c r="I576" s="207" t="s">
        <v>635</v>
      </c>
      <c r="J576" s="279" t="s">
        <v>6551</v>
      </c>
      <c r="K576" s="179" t="s">
        <v>3491</v>
      </c>
      <c r="L576" s="427" t="s">
        <v>3491</v>
      </c>
      <c r="M576" s="684">
        <v>6</v>
      </c>
      <c r="N576" s="684" t="s">
        <v>15715</v>
      </c>
      <c r="O576" s="684">
        <v>175</v>
      </c>
      <c r="P576" s="179"/>
      <c r="Q576" s="179">
        <v>5</v>
      </c>
      <c r="R576" s="180"/>
      <c r="S576" s="190">
        <v>8</v>
      </c>
      <c r="T576" s="190">
        <v>12</v>
      </c>
      <c r="U576" s="190">
        <v>3</v>
      </c>
      <c r="V576" s="190">
        <v>16</v>
      </c>
      <c r="W576" s="742">
        <v>12</v>
      </c>
      <c r="X576" s="184"/>
      <c r="Y576" s="184"/>
      <c r="Z576" s="184"/>
      <c r="AA576" s="184"/>
      <c r="AB576" s="220"/>
      <c r="AC576" s="186" t="s">
        <v>660</v>
      </c>
      <c r="AD576" s="179" t="s">
        <v>5039</v>
      </c>
      <c r="AE576" s="179" t="s">
        <v>4256</v>
      </c>
      <c r="AF576" s="177">
        <v>0</v>
      </c>
      <c r="AG576" s="177">
        <v>0</v>
      </c>
      <c r="AH576" s="177">
        <v>0</v>
      </c>
      <c r="AI576" s="177">
        <v>0</v>
      </c>
      <c r="AJ576" s="177">
        <v>0</v>
      </c>
      <c r="AK576" s="177">
        <v>0</v>
      </c>
      <c r="AL576" s="385">
        <v>0</v>
      </c>
      <c r="AM576" s="177">
        <v>7</v>
      </c>
      <c r="AN576" s="177">
        <v>0</v>
      </c>
      <c r="AO576" s="195">
        <v>0</v>
      </c>
      <c r="AP576" s="187"/>
      <c r="AQ576" s="187">
        <v>7</v>
      </c>
      <c r="AR576" s="187"/>
      <c r="AS576" s="187"/>
      <c r="AT576" s="187"/>
      <c r="AU576" s="187"/>
      <c r="AV576" s="187"/>
      <c r="AW576" s="187"/>
      <c r="AX576" s="187"/>
      <c r="AY576" s="187"/>
      <c r="AZ576" s="187"/>
      <c r="BA576" s="187"/>
      <c r="BB576" s="187"/>
      <c r="BC576" s="187"/>
      <c r="BD576" s="187"/>
      <c r="BE576" s="187"/>
      <c r="BF576" s="187"/>
      <c r="BG576" s="187"/>
      <c r="BH576" s="176" t="str">
        <f t="shared" si="71"/>
        <v>class level</v>
      </c>
      <c r="BI576" s="176">
        <f t="shared" si="73"/>
        <v>14</v>
      </c>
      <c r="BJ576" s="182" t="str">
        <f t="shared" si="74"/>
        <v>7 - 70</v>
      </c>
      <c r="BK576" s="176">
        <f t="shared" si="75"/>
        <v>39</v>
      </c>
      <c r="BL576" s="176">
        <f t="shared" si="72"/>
        <v>7</v>
      </c>
      <c r="BM576" s="535"/>
      <c r="BN576" s="187">
        <v>550</v>
      </c>
      <c r="BO576" s="187">
        <v>10</v>
      </c>
      <c r="BP576" s="178">
        <f t="shared" si="76"/>
        <v>940</v>
      </c>
      <c r="BQ576" s="420" t="str">
        <f t="shared" si="77"/>
        <v>VI</v>
      </c>
      <c r="BR576" s="185">
        <v>15</v>
      </c>
      <c r="BS576" s="212" t="s">
        <v>9556</v>
      </c>
    </row>
    <row r="577" spans="1:71" x14ac:dyDescent="0.2">
      <c r="A577" s="697">
        <v>575</v>
      </c>
      <c r="B577" s="286" t="s">
        <v>799</v>
      </c>
      <c r="C577" s="286" t="s">
        <v>8520</v>
      </c>
      <c r="D577" s="258" t="s">
        <v>5497</v>
      </c>
      <c r="E577" s="736">
        <v>4</v>
      </c>
      <c r="F577" s="736">
        <v>50</v>
      </c>
      <c r="G577" s="737">
        <v>300</v>
      </c>
      <c r="H577" s="305" t="s">
        <v>7355</v>
      </c>
      <c r="I577" s="207" t="s">
        <v>635</v>
      </c>
      <c r="J577" s="279" t="s">
        <v>6551</v>
      </c>
      <c r="K577" s="179" t="s">
        <v>3491</v>
      </c>
      <c r="L577" s="427" t="s">
        <v>3491</v>
      </c>
      <c r="M577" s="684">
        <v>6</v>
      </c>
      <c r="N577" s="684" t="s">
        <v>15715</v>
      </c>
      <c r="O577" s="684">
        <v>175</v>
      </c>
      <c r="P577" s="179"/>
      <c r="Q577" s="179">
        <v>5</v>
      </c>
      <c r="R577" s="180"/>
      <c r="S577" s="190">
        <v>8</v>
      </c>
      <c r="T577" s="190">
        <v>12</v>
      </c>
      <c r="U577" s="190">
        <v>3</v>
      </c>
      <c r="V577" s="190">
        <v>16</v>
      </c>
      <c r="W577" s="742">
        <v>12</v>
      </c>
      <c r="X577" s="184"/>
      <c r="Y577" s="184"/>
      <c r="Z577" s="184"/>
      <c r="AA577" s="184"/>
      <c r="AB577" s="220"/>
      <c r="AC577" s="186" t="s">
        <v>8471</v>
      </c>
      <c r="AD577" s="179" t="s">
        <v>5039</v>
      </c>
      <c r="AE577" s="179" t="s">
        <v>4256</v>
      </c>
      <c r="AF577" s="177">
        <v>0</v>
      </c>
      <c r="AG577" s="177">
        <v>0</v>
      </c>
      <c r="AH577" s="177">
        <v>0</v>
      </c>
      <c r="AI577" s="177">
        <v>0</v>
      </c>
      <c r="AJ577" s="177">
        <v>0</v>
      </c>
      <c r="AK577" s="177">
        <v>0</v>
      </c>
      <c r="AL577" s="385">
        <v>0</v>
      </c>
      <c r="AM577" s="177">
        <v>8</v>
      </c>
      <c r="AN577" s="177">
        <v>0</v>
      </c>
      <c r="AO577" s="195">
        <v>0</v>
      </c>
      <c r="AP577" s="187"/>
      <c r="AQ577" s="187">
        <v>8</v>
      </c>
      <c r="AR577" s="187"/>
      <c r="AS577" s="187"/>
      <c r="AT577" s="187"/>
      <c r="AU577" s="187"/>
      <c r="AV577" s="187"/>
      <c r="AW577" s="187"/>
      <c r="AX577" s="187"/>
      <c r="AY577" s="187"/>
      <c r="AZ577" s="187"/>
      <c r="BA577" s="187"/>
      <c r="BB577" s="187"/>
      <c r="BC577" s="187"/>
      <c r="BD577" s="187"/>
      <c r="BE577" s="187"/>
      <c r="BF577" s="187"/>
      <c r="BG577" s="187"/>
      <c r="BH577" s="176" t="str">
        <f t="shared" si="71"/>
        <v>class level</v>
      </c>
      <c r="BI577" s="176">
        <f t="shared" si="73"/>
        <v>14</v>
      </c>
      <c r="BJ577" s="182" t="str">
        <f t="shared" si="74"/>
        <v>8 - 80</v>
      </c>
      <c r="BK577" s="176">
        <f t="shared" si="75"/>
        <v>44</v>
      </c>
      <c r="BL577" s="176">
        <f t="shared" si="72"/>
        <v>8</v>
      </c>
      <c r="BM577" s="535"/>
      <c r="BN577" s="187">
        <v>900</v>
      </c>
      <c r="BO577" s="187">
        <v>12</v>
      </c>
      <c r="BP577" s="178">
        <f t="shared" si="76"/>
        <v>1428</v>
      </c>
      <c r="BQ577" s="420" t="str">
        <f t="shared" si="77"/>
        <v>VI</v>
      </c>
      <c r="BR577" s="187"/>
      <c r="BS577" s="464" t="s">
        <v>9556</v>
      </c>
    </row>
    <row r="578" spans="1:71" x14ac:dyDescent="0.2">
      <c r="A578" s="696">
        <v>576</v>
      </c>
      <c r="B578" s="286" t="s">
        <v>799</v>
      </c>
      <c r="C578" s="286" t="s">
        <v>8521</v>
      </c>
      <c r="D578" s="258" t="s">
        <v>5497</v>
      </c>
      <c r="E578" s="736">
        <v>3</v>
      </c>
      <c r="F578" s="736">
        <v>50</v>
      </c>
      <c r="G578" s="737">
        <v>300</v>
      </c>
      <c r="H578" s="305" t="s">
        <v>7355</v>
      </c>
      <c r="I578" s="207" t="s">
        <v>635</v>
      </c>
      <c r="J578" s="279" t="s">
        <v>6551</v>
      </c>
      <c r="K578" s="179" t="s">
        <v>3491</v>
      </c>
      <c r="L578" s="427" t="s">
        <v>3491</v>
      </c>
      <c r="M578" s="684">
        <v>6</v>
      </c>
      <c r="N578" s="684" t="s">
        <v>15715</v>
      </c>
      <c r="O578" s="684">
        <v>175</v>
      </c>
      <c r="P578" s="179"/>
      <c r="Q578" s="179">
        <v>5</v>
      </c>
      <c r="R578" s="180"/>
      <c r="S578" s="190">
        <v>8</v>
      </c>
      <c r="T578" s="190">
        <v>12</v>
      </c>
      <c r="U578" s="190">
        <v>3</v>
      </c>
      <c r="V578" s="190">
        <v>16</v>
      </c>
      <c r="W578" s="742">
        <v>12</v>
      </c>
      <c r="X578" s="184"/>
      <c r="Y578" s="184"/>
      <c r="Z578" s="184"/>
      <c r="AA578" s="184"/>
      <c r="AB578" s="220"/>
      <c r="AC578" s="186" t="s">
        <v>8472</v>
      </c>
      <c r="AD578" s="179" t="s">
        <v>5039</v>
      </c>
      <c r="AE578" s="179" t="s">
        <v>4256</v>
      </c>
      <c r="AF578" s="177">
        <v>0</v>
      </c>
      <c r="AG578" s="177">
        <v>0</v>
      </c>
      <c r="AH578" s="177">
        <v>0</v>
      </c>
      <c r="AI578" s="177">
        <v>0</v>
      </c>
      <c r="AJ578" s="177">
        <v>0</v>
      </c>
      <c r="AK578" s="177">
        <v>0</v>
      </c>
      <c r="AL578" s="385">
        <v>0</v>
      </c>
      <c r="AM578" s="177">
        <v>9</v>
      </c>
      <c r="AN578" s="177">
        <v>0</v>
      </c>
      <c r="AO578" s="195">
        <v>0</v>
      </c>
      <c r="AP578" s="187"/>
      <c r="AQ578" s="187">
        <v>9</v>
      </c>
      <c r="AR578" s="187"/>
      <c r="AS578" s="187"/>
      <c r="AT578" s="187"/>
      <c r="AU578" s="187"/>
      <c r="AV578" s="187"/>
      <c r="AW578" s="187"/>
      <c r="AX578" s="187"/>
      <c r="AY578" s="187"/>
      <c r="AZ578" s="187"/>
      <c r="BA578" s="187"/>
      <c r="BB578" s="187"/>
      <c r="BC578" s="187"/>
      <c r="BD578" s="187"/>
      <c r="BE578" s="187"/>
      <c r="BF578" s="187"/>
      <c r="BG578" s="187"/>
      <c r="BH578" s="176" t="str">
        <f t="shared" si="71"/>
        <v>class level</v>
      </c>
      <c r="BI578" s="176">
        <f t="shared" si="73"/>
        <v>12</v>
      </c>
      <c r="BJ578" s="182" t="str">
        <f t="shared" si="74"/>
        <v>9 - 90</v>
      </c>
      <c r="BK578" s="176">
        <f t="shared" si="75"/>
        <v>50</v>
      </c>
      <c r="BL578" s="176">
        <f t="shared" si="72"/>
        <v>9</v>
      </c>
      <c r="BM578" s="535"/>
      <c r="BN578" s="187">
        <v>1350</v>
      </c>
      <c r="BO578" s="187">
        <v>14</v>
      </c>
      <c r="BP578" s="178">
        <f t="shared" si="76"/>
        <v>2050</v>
      </c>
      <c r="BQ578" s="420" t="str">
        <f t="shared" si="77"/>
        <v>VII</v>
      </c>
      <c r="BR578" s="185"/>
      <c r="BS578" s="212" t="s">
        <v>9556</v>
      </c>
    </row>
    <row r="579" spans="1:71" x14ac:dyDescent="0.2">
      <c r="A579" s="697">
        <v>577</v>
      </c>
      <c r="B579" s="286" t="s">
        <v>799</v>
      </c>
      <c r="C579" s="286" t="s">
        <v>8522</v>
      </c>
      <c r="D579" s="258" t="s">
        <v>5497</v>
      </c>
      <c r="E579" s="736">
        <v>3</v>
      </c>
      <c r="F579" s="736">
        <v>50</v>
      </c>
      <c r="G579" s="737">
        <v>300</v>
      </c>
      <c r="H579" s="305" t="s">
        <v>7355</v>
      </c>
      <c r="I579" s="207" t="s">
        <v>635</v>
      </c>
      <c r="J579" s="279" t="s">
        <v>6551</v>
      </c>
      <c r="K579" s="179" t="s">
        <v>3491</v>
      </c>
      <c r="L579" s="427" t="s">
        <v>3491</v>
      </c>
      <c r="M579" s="684">
        <v>6</v>
      </c>
      <c r="N579" s="684" t="s">
        <v>15715</v>
      </c>
      <c r="O579" s="684">
        <v>175</v>
      </c>
      <c r="P579" s="179"/>
      <c r="Q579" s="179">
        <v>5</v>
      </c>
      <c r="R579" s="180"/>
      <c r="S579" s="190">
        <v>8</v>
      </c>
      <c r="T579" s="190">
        <v>12</v>
      </c>
      <c r="U579" s="190">
        <v>3</v>
      </c>
      <c r="V579" s="190">
        <v>16</v>
      </c>
      <c r="W579" s="742">
        <v>12</v>
      </c>
      <c r="X579" s="184"/>
      <c r="Y579" s="184"/>
      <c r="Z579" s="184"/>
      <c r="AA579" s="184"/>
      <c r="AB579" s="220"/>
      <c r="AC579" s="186" t="s">
        <v>8473</v>
      </c>
      <c r="AD579" s="179" t="s">
        <v>5039</v>
      </c>
      <c r="AE579" s="179" t="s">
        <v>4256</v>
      </c>
      <c r="AF579" s="177">
        <v>0</v>
      </c>
      <c r="AG579" s="177">
        <v>0</v>
      </c>
      <c r="AH579" s="177">
        <v>0</v>
      </c>
      <c r="AI579" s="177">
        <v>0</v>
      </c>
      <c r="AJ579" s="177">
        <v>0</v>
      </c>
      <c r="AK579" s="177">
        <v>0</v>
      </c>
      <c r="AL579" s="385">
        <v>0</v>
      </c>
      <c r="AM579" s="177">
        <v>9</v>
      </c>
      <c r="AN579" s="177">
        <v>0</v>
      </c>
      <c r="AO579" s="195">
        <v>3</v>
      </c>
      <c r="AP579" s="187"/>
      <c r="AQ579" s="187">
        <v>10</v>
      </c>
      <c r="AR579" s="187"/>
      <c r="AS579" s="187"/>
      <c r="AT579" s="187"/>
      <c r="AU579" s="187"/>
      <c r="AV579" s="187"/>
      <c r="AW579" s="187"/>
      <c r="AX579" s="187"/>
      <c r="AY579" s="187"/>
      <c r="AZ579" s="187"/>
      <c r="BA579" s="187"/>
      <c r="BB579" s="187"/>
      <c r="BC579" s="187"/>
      <c r="BD579" s="187"/>
      <c r="BE579" s="187"/>
      <c r="BF579" s="187"/>
      <c r="BG579" s="187"/>
      <c r="BH579" s="176" t="str">
        <f t="shared" ref="BH579:BH642" si="78">IF(manualHD="",IF(COUNTA($AP579:$BG579)=0,IF(SUM($AG579:$AL579)/(0.01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class level</v>
      </c>
      <c r="BI579" s="176">
        <f t="shared" si="73"/>
        <v>12</v>
      </c>
      <c r="BJ579" s="182" t="str">
        <f t="shared" si="74"/>
        <v>12 - 93</v>
      </c>
      <c r="BK579" s="176">
        <f t="shared" si="75"/>
        <v>53</v>
      </c>
      <c r="BL579" s="176">
        <f t="shared" si="72"/>
        <v>10</v>
      </c>
      <c r="BM579" s="535"/>
      <c r="BN579" s="187">
        <v>1350</v>
      </c>
      <c r="BO579" s="187">
        <v>14</v>
      </c>
      <c r="BP579" s="178">
        <f t="shared" si="76"/>
        <v>2092</v>
      </c>
      <c r="BQ579" s="420" t="str">
        <f t="shared" si="77"/>
        <v>VII</v>
      </c>
      <c r="BR579" s="185"/>
      <c r="BS579" s="212" t="s">
        <v>9556</v>
      </c>
    </row>
    <row r="580" spans="1:71" x14ac:dyDescent="0.2">
      <c r="A580" s="696">
        <v>578</v>
      </c>
      <c r="B580" s="286" t="s">
        <v>799</v>
      </c>
      <c r="C580" s="286" t="s">
        <v>8349</v>
      </c>
      <c r="D580" s="258" t="s">
        <v>5497</v>
      </c>
      <c r="E580" s="736">
        <v>60</v>
      </c>
      <c r="F580" s="736">
        <v>50</v>
      </c>
      <c r="G580" s="737">
        <v>300</v>
      </c>
      <c r="H580" s="305" t="s">
        <v>7355</v>
      </c>
      <c r="I580" s="207" t="s">
        <v>635</v>
      </c>
      <c r="J580" s="279" t="s">
        <v>6551</v>
      </c>
      <c r="K580" s="179" t="s">
        <v>3491</v>
      </c>
      <c r="L580" s="427" t="s">
        <v>3491</v>
      </c>
      <c r="M580" s="684">
        <v>6</v>
      </c>
      <c r="N580" s="684" t="s">
        <v>15715</v>
      </c>
      <c r="O580" s="684">
        <v>175</v>
      </c>
      <c r="P580" s="179"/>
      <c r="Q580" s="179">
        <v>5</v>
      </c>
      <c r="R580" s="180"/>
      <c r="S580" s="190">
        <v>8</v>
      </c>
      <c r="T580" s="190">
        <v>12</v>
      </c>
      <c r="U580" s="190">
        <v>3</v>
      </c>
      <c r="V580" s="190">
        <v>16</v>
      </c>
      <c r="W580" s="742">
        <v>12</v>
      </c>
      <c r="X580" s="184"/>
      <c r="Y580" s="184"/>
      <c r="Z580" s="184"/>
      <c r="AA580" s="184"/>
      <c r="AB580" s="220"/>
      <c r="AC580" s="186" t="s">
        <v>6844</v>
      </c>
      <c r="AD580" s="179" t="s">
        <v>5039</v>
      </c>
      <c r="AE580" s="179" t="s">
        <v>4256</v>
      </c>
      <c r="AF580" s="177">
        <v>0</v>
      </c>
      <c r="AG580" s="177">
        <v>0</v>
      </c>
      <c r="AH580" s="177">
        <v>0</v>
      </c>
      <c r="AI580" s="177">
        <v>0</v>
      </c>
      <c r="AJ580" s="177">
        <v>0</v>
      </c>
      <c r="AK580" s="177">
        <v>0</v>
      </c>
      <c r="AL580" s="385">
        <v>0</v>
      </c>
      <c r="AM580" s="177">
        <v>3</v>
      </c>
      <c r="AN580" s="177">
        <v>0</v>
      </c>
      <c r="AO580" s="195">
        <v>0</v>
      </c>
      <c r="AP580" s="187"/>
      <c r="AQ580" s="187">
        <v>3</v>
      </c>
      <c r="AR580" s="187"/>
      <c r="AS580" s="187"/>
      <c r="AT580" s="187"/>
      <c r="AU580" s="187"/>
      <c r="AV580" s="187"/>
      <c r="AW580" s="187"/>
      <c r="AX580" s="187"/>
      <c r="AY580" s="187"/>
      <c r="AZ580" s="187"/>
      <c r="BA580" s="187"/>
      <c r="BB580" s="187"/>
      <c r="BC580" s="187"/>
      <c r="BD580" s="187"/>
      <c r="BE580" s="187"/>
      <c r="BF580" s="187"/>
      <c r="BG580" s="187"/>
      <c r="BH580" s="176" t="str">
        <f t="shared" si="78"/>
        <v>class level</v>
      </c>
      <c r="BI580" s="176">
        <f t="shared" si="73"/>
        <v>18</v>
      </c>
      <c r="BJ580" s="182" t="str">
        <f t="shared" si="74"/>
        <v>3 - 30</v>
      </c>
      <c r="BK580" s="176">
        <f t="shared" si="75"/>
        <v>17</v>
      </c>
      <c r="BL580" s="176">
        <f t="shared" ref="BL580:BL643" si="79">IF(SUM(AP580:BG580)=0,AL580+ROUNDDOWN(AO580/4.5,0)+IF(AF580*1.5+AG580*2+AH580*2.5+AI580*3+AJ580*3.5+AK580*4+AO580&gt;3,1,0),MAX(AP580:BG580))</f>
        <v>3</v>
      </c>
      <c r="BM580" s="535"/>
      <c r="BN580" s="187">
        <v>85</v>
      </c>
      <c r="BO580" s="187">
        <v>4</v>
      </c>
      <c r="BP580" s="178">
        <f t="shared" si="76"/>
        <v>153</v>
      </c>
      <c r="BQ580" s="420" t="str">
        <f t="shared" si="77"/>
        <v>III</v>
      </c>
      <c r="BR580" s="185"/>
      <c r="BS580" s="464" t="s">
        <v>9556</v>
      </c>
    </row>
    <row r="581" spans="1:71" x14ac:dyDescent="0.2">
      <c r="A581" s="696">
        <v>579</v>
      </c>
      <c r="B581" s="286" t="s">
        <v>799</v>
      </c>
      <c r="C581" s="286" t="s">
        <v>8350</v>
      </c>
      <c r="D581" s="258" t="s">
        <v>5497</v>
      </c>
      <c r="E581" s="736">
        <v>60</v>
      </c>
      <c r="F581" s="736">
        <v>50</v>
      </c>
      <c r="G581" s="737">
        <v>300</v>
      </c>
      <c r="H581" s="305" t="s">
        <v>7355</v>
      </c>
      <c r="I581" s="207" t="s">
        <v>635</v>
      </c>
      <c r="J581" s="279" t="s">
        <v>6551</v>
      </c>
      <c r="K581" s="179" t="s">
        <v>3491</v>
      </c>
      <c r="L581" s="427" t="s">
        <v>3491</v>
      </c>
      <c r="M581" s="684">
        <v>6</v>
      </c>
      <c r="N581" s="684" t="s">
        <v>15715</v>
      </c>
      <c r="O581" s="684">
        <v>175</v>
      </c>
      <c r="P581" s="179"/>
      <c r="Q581" s="179">
        <v>5</v>
      </c>
      <c r="R581" s="180"/>
      <c r="S581" s="190">
        <v>8</v>
      </c>
      <c r="T581" s="190">
        <v>12</v>
      </c>
      <c r="U581" s="190">
        <v>3</v>
      </c>
      <c r="V581" s="190">
        <v>16</v>
      </c>
      <c r="W581" s="742">
        <v>12</v>
      </c>
      <c r="X581" s="184"/>
      <c r="Y581" s="184"/>
      <c r="Z581" s="184"/>
      <c r="AA581" s="184"/>
      <c r="AB581" s="220"/>
      <c r="AC581" s="186" t="s">
        <v>6846</v>
      </c>
      <c r="AD581" s="179" t="s">
        <v>5039</v>
      </c>
      <c r="AE581" s="179" t="s">
        <v>4256</v>
      </c>
      <c r="AF581" s="177">
        <v>0</v>
      </c>
      <c r="AG581" s="177">
        <v>0</v>
      </c>
      <c r="AH581" s="177">
        <v>0</v>
      </c>
      <c r="AI581" s="177">
        <v>0</v>
      </c>
      <c r="AJ581" s="177">
        <v>0</v>
      </c>
      <c r="AK581" s="177">
        <v>0</v>
      </c>
      <c r="AL581" s="385">
        <v>0</v>
      </c>
      <c r="AM581" s="177">
        <v>5</v>
      </c>
      <c r="AN581" s="177">
        <v>0</v>
      </c>
      <c r="AO581" s="195">
        <v>0</v>
      </c>
      <c r="AP581" s="187"/>
      <c r="AQ581" s="187">
        <v>5</v>
      </c>
      <c r="AR581" s="187"/>
      <c r="AS581" s="187"/>
      <c r="AT581" s="187"/>
      <c r="AU581" s="187"/>
      <c r="AV581" s="187"/>
      <c r="AW581" s="187"/>
      <c r="AX581" s="187"/>
      <c r="AY581" s="187"/>
      <c r="AZ581" s="187"/>
      <c r="BA581" s="187"/>
      <c r="BB581" s="187"/>
      <c r="BC581" s="187"/>
      <c r="BD581" s="187"/>
      <c r="BE581" s="187"/>
      <c r="BF581" s="187"/>
      <c r="BG581" s="187"/>
      <c r="BH581" s="176" t="str">
        <f t="shared" si="78"/>
        <v>class level</v>
      </c>
      <c r="BI581" s="176">
        <f t="shared" si="73"/>
        <v>16</v>
      </c>
      <c r="BJ581" s="182" t="str">
        <f t="shared" si="74"/>
        <v>5 - 50</v>
      </c>
      <c r="BK581" s="176">
        <f t="shared" si="75"/>
        <v>28</v>
      </c>
      <c r="BL581" s="176">
        <f t="shared" si="79"/>
        <v>5</v>
      </c>
      <c r="BM581" s="535"/>
      <c r="BN581" s="187">
        <v>225</v>
      </c>
      <c r="BO581" s="187">
        <v>6</v>
      </c>
      <c r="BP581" s="178">
        <f t="shared" si="76"/>
        <v>393</v>
      </c>
      <c r="BQ581" s="420" t="str">
        <f t="shared" si="77"/>
        <v>IV</v>
      </c>
      <c r="BR581" s="187"/>
      <c r="BS581" s="464" t="s">
        <v>9556</v>
      </c>
    </row>
    <row r="582" spans="1:71" x14ac:dyDescent="0.2">
      <c r="A582" s="697">
        <v>580</v>
      </c>
      <c r="B582" s="286" t="s">
        <v>799</v>
      </c>
      <c r="C582" s="286" t="s">
        <v>8523</v>
      </c>
      <c r="D582" s="258" t="s">
        <v>5497</v>
      </c>
      <c r="E582" s="736">
        <v>2</v>
      </c>
      <c r="F582" s="736">
        <v>50</v>
      </c>
      <c r="G582" s="737">
        <v>300</v>
      </c>
      <c r="H582" s="305" t="s">
        <v>7355</v>
      </c>
      <c r="I582" s="207" t="s">
        <v>635</v>
      </c>
      <c r="J582" s="279" t="s">
        <v>6554</v>
      </c>
      <c r="K582" s="179" t="s">
        <v>3491</v>
      </c>
      <c r="L582" s="427" t="s">
        <v>3491</v>
      </c>
      <c r="M582" s="684">
        <v>6</v>
      </c>
      <c r="N582" s="684" t="s">
        <v>15715</v>
      </c>
      <c r="O582" s="684">
        <v>175</v>
      </c>
      <c r="P582" s="179"/>
      <c r="Q582" s="179">
        <v>10</v>
      </c>
      <c r="R582" s="180"/>
      <c r="S582" s="190">
        <v>8</v>
      </c>
      <c r="T582" s="190">
        <v>12</v>
      </c>
      <c r="U582" s="190">
        <v>3</v>
      </c>
      <c r="V582" s="190">
        <v>16</v>
      </c>
      <c r="W582" s="742">
        <v>12</v>
      </c>
      <c r="X582" s="184"/>
      <c r="Y582" s="184"/>
      <c r="Z582" s="184"/>
      <c r="AA582" s="184"/>
      <c r="AB582" s="220"/>
      <c r="AC582" s="186" t="s">
        <v>8526</v>
      </c>
      <c r="AD582" s="179" t="s">
        <v>5039</v>
      </c>
      <c r="AE582" s="179" t="s">
        <v>4256</v>
      </c>
      <c r="AF582" s="177">
        <v>0</v>
      </c>
      <c r="AG582" s="177">
        <v>0</v>
      </c>
      <c r="AH582" s="177">
        <v>6</v>
      </c>
      <c r="AI582" s="177">
        <v>0</v>
      </c>
      <c r="AJ582" s="177">
        <v>0</v>
      </c>
      <c r="AK582" s="177">
        <v>0</v>
      </c>
      <c r="AL582" s="385">
        <v>0</v>
      </c>
      <c r="AM582" s="177">
        <v>0</v>
      </c>
      <c r="AN582" s="177">
        <v>0</v>
      </c>
      <c r="AO582" s="195">
        <v>0</v>
      </c>
      <c r="AP582" s="187"/>
      <c r="AQ582" s="187"/>
      <c r="AR582" s="187"/>
      <c r="AS582" s="187"/>
      <c r="AT582" s="187"/>
      <c r="AU582" s="187"/>
      <c r="AV582" s="187"/>
      <c r="AW582" s="187"/>
      <c r="AX582" s="187"/>
      <c r="AY582" s="187"/>
      <c r="AZ582" s="187"/>
      <c r="BA582" s="187"/>
      <c r="BB582" s="187"/>
      <c r="BC582" s="187"/>
      <c r="BD582" s="187">
        <v>6</v>
      </c>
      <c r="BE582" s="187"/>
      <c r="BF582" s="187"/>
      <c r="BG582" s="187"/>
      <c r="BH582" s="176" t="str">
        <f t="shared" si="78"/>
        <v>class level</v>
      </c>
      <c r="BI582" s="176">
        <f t="shared" si="73"/>
        <v>19</v>
      </c>
      <c r="BJ582" s="182" t="str">
        <f t="shared" si="74"/>
        <v>6 - 24</v>
      </c>
      <c r="BK582" s="176">
        <f t="shared" si="75"/>
        <v>15</v>
      </c>
      <c r="BL582" s="176">
        <f t="shared" si="79"/>
        <v>6</v>
      </c>
      <c r="BM582" s="535"/>
      <c r="BN582" s="187">
        <v>810</v>
      </c>
      <c r="BO582" s="187">
        <v>4</v>
      </c>
      <c r="BP582" s="178">
        <f t="shared" si="76"/>
        <v>870</v>
      </c>
      <c r="BQ582" s="420" t="str">
        <f t="shared" si="77"/>
        <v>VI</v>
      </c>
      <c r="BR582" s="185"/>
      <c r="BS582" s="464" t="s">
        <v>9567</v>
      </c>
    </row>
    <row r="583" spans="1:71" x14ac:dyDescent="0.2">
      <c r="A583" s="696">
        <v>581</v>
      </c>
      <c r="B583" s="286" t="s">
        <v>799</v>
      </c>
      <c r="C583" s="286" t="s">
        <v>8524</v>
      </c>
      <c r="D583" s="258" t="s">
        <v>5497</v>
      </c>
      <c r="E583" s="736">
        <v>2</v>
      </c>
      <c r="F583" s="736">
        <v>50</v>
      </c>
      <c r="G583" s="737">
        <v>300</v>
      </c>
      <c r="H583" s="305" t="s">
        <v>7355</v>
      </c>
      <c r="I583" s="207" t="s">
        <v>635</v>
      </c>
      <c r="J583" s="279" t="s">
        <v>6554</v>
      </c>
      <c r="K583" s="179" t="s">
        <v>3491</v>
      </c>
      <c r="L583" s="427" t="s">
        <v>3491</v>
      </c>
      <c r="M583" s="684">
        <v>6</v>
      </c>
      <c r="N583" s="684" t="s">
        <v>15715</v>
      </c>
      <c r="O583" s="684">
        <v>175</v>
      </c>
      <c r="P583" s="179"/>
      <c r="Q583" s="179">
        <v>10</v>
      </c>
      <c r="R583" s="180"/>
      <c r="S583" s="190">
        <v>8</v>
      </c>
      <c r="T583" s="190">
        <v>12</v>
      </c>
      <c r="U583" s="190">
        <v>3</v>
      </c>
      <c r="V583" s="190">
        <v>16</v>
      </c>
      <c r="W583" s="742">
        <v>12</v>
      </c>
      <c r="X583" s="184"/>
      <c r="Y583" s="184"/>
      <c r="Z583" s="184"/>
      <c r="AA583" s="184"/>
      <c r="AB583" s="220"/>
      <c r="AC583" s="186" t="s">
        <v>8477</v>
      </c>
      <c r="AD583" s="179" t="s">
        <v>5039</v>
      </c>
      <c r="AE583" s="179" t="s">
        <v>4256</v>
      </c>
      <c r="AF583" s="177">
        <v>0</v>
      </c>
      <c r="AG583" s="177">
        <v>0</v>
      </c>
      <c r="AH583" s="177">
        <v>7</v>
      </c>
      <c r="AI583" s="177">
        <v>0</v>
      </c>
      <c r="AJ583" s="177">
        <v>0</v>
      </c>
      <c r="AK583" s="177">
        <v>0</v>
      </c>
      <c r="AL583" s="385">
        <v>0</v>
      </c>
      <c r="AM583" s="177">
        <v>0</v>
      </c>
      <c r="AN583" s="177">
        <v>0</v>
      </c>
      <c r="AO583" s="195">
        <v>0</v>
      </c>
      <c r="AP583" s="187"/>
      <c r="AQ583" s="187"/>
      <c r="AR583" s="187"/>
      <c r="AS583" s="187"/>
      <c r="AT583" s="187"/>
      <c r="AU583" s="187"/>
      <c r="AV583" s="187"/>
      <c r="AW583" s="187"/>
      <c r="AX583" s="187"/>
      <c r="AY583" s="187"/>
      <c r="AZ583" s="187"/>
      <c r="BA583" s="187"/>
      <c r="BB583" s="187"/>
      <c r="BC583" s="187"/>
      <c r="BD583" s="187">
        <v>7</v>
      </c>
      <c r="BE583" s="187"/>
      <c r="BF583" s="187"/>
      <c r="BG583" s="187"/>
      <c r="BH583" s="176" t="str">
        <f t="shared" si="78"/>
        <v>class level</v>
      </c>
      <c r="BI583" s="176">
        <f t="shared" si="73"/>
        <v>19</v>
      </c>
      <c r="BJ583" s="182" t="str">
        <f t="shared" si="74"/>
        <v>7 - 28</v>
      </c>
      <c r="BK583" s="176">
        <f t="shared" si="75"/>
        <v>18</v>
      </c>
      <c r="BL583" s="176">
        <f t="shared" si="79"/>
        <v>7</v>
      </c>
      <c r="BM583" s="535"/>
      <c r="BN583" s="187">
        <v>810</v>
      </c>
      <c r="BO583" s="187">
        <v>4</v>
      </c>
      <c r="BP583" s="178">
        <f t="shared" si="76"/>
        <v>882</v>
      </c>
      <c r="BQ583" s="420" t="str">
        <f t="shared" si="77"/>
        <v>VI</v>
      </c>
      <c r="BR583" s="185"/>
      <c r="BS583" s="212" t="s">
        <v>9594</v>
      </c>
    </row>
    <row r="584" spans="1:71" x14ac:dyDescent="0.2">
      <c r="A584" s="697">
        <v>582</v>
      </c>
      <c r="B584" s="286" t="s">
        <v>799</v>
      </c>
      <c r="C584" s="286" t="s">
        <v>8525</v>
      </c>
      <c r="D584" s="258" t="s">
        <v>5497</v>
      </c>
      <c r="E584" s="736">
        <v>2</v>
      </c>
      <c r="F584" s="736">
        <v>50</v>
      </c>
      <c r="G584" s="737">
        <v>300</v>
      </c>
      <c r="H584" s="305" t="s">
        <v>7355</v>
      </c>
      <c r="I584" s="207" t="s">
        <v>635</v>
      </c>
      <c r="J584" s="279" t="s">
        <v>6554</v>
      </c>
      <c r="K584" s="179" t="s">
        <v>3491</v>
      </c>
      <c r="L584" s="427" t="s">
        <v>3491</v>
      </c>
      <c r="M584" s="684">
        <v>6</v>
      </c>
      <c r="N584" s="684" t="s">
        <v>15715</v>
      </c>
      <c r="O584" s="684">
        <v>175</v>
      </c>
      <c r="P584" s="179"/>
      <c r="Q584" s="179">
        <v>10</v>
      </c>
      <c r="R584" s="180"/>
      <c r="S584" s="190">
        <v>8</v>
      </c>
      <c r="T584" s="190">
        <v>12</v>
      </c>
      <c r="U584" s="190">
        <v>3</v>
      </c>
      <c r="V584" s="190">
        <v>16</v>
      </c>
      <c r="W584" s="742">
        <v>12</v>
      </c>
      <c r="X584" s="184"/>
      <c r="Y584" s="184"/>
      <c r="Z584" s="184"/>
      <c r="AA584" s="184"/>
      <c r="AB584" s="220"/>
      <c r="AC584" s="186" t="s">
        <v>8478</v>
      </c>
      <c r="AD584" s="179" t="s">
        <v>5039</v>
      </c>
      <c r="AE584" s="179" t="s">
        <v>4256</v>
      </c>
      <c r="AF584" s="177">
        <v>0</v>
      </c>
      <c r="AG584" s="177">
        <v>0</v>
      </c>
      <c r="AH584" s="177">
        <v>8</v>
      </c>
      <c r="AI584" s="177">
        <v>0</v>
      </c>
      <c r="AJ584" s="177">
        <v>0</v>
      </c>
      <c r="AK584" s="177">
        <v>0</v>
      </c>
      <c r="AL584" s="385">
        <v>0</v>
      </c>
      <c r="AM584" s="177">
        <v>0</v>
      </c>
      <c r="AN584" s="177">
        <v>0</v>
      </c>
      <c r="AO584" s="195">
        <v>0</v>
      </c>
      <c r="AP584" s="187"/>
      <c r="AQ584" s="187"/>
      <c r="AR584" s="187"/>
      <c r="AS584" s="187"/>
      <c r="AT584" s="187"/>
      <c r="AU584" s="187"/>
      <c r="AV584" s="187"/>
      <c r="AW584" s="187"/>
      <c r="AX584" s="187"/>
      <c r="AY584" s="187"/>
      <c r="AZ584" s="187"/>
      <c r="BA584" s="187"/>
      <c r="BB584" s="187"/>
      <c r="BC584" s="187"/>
      <c r="BD584" s="187">
        <v>8</v>
      </c>
      <c r="BE584" s="187"/>
      <c r="BF584" s="187"/>
      <c r="BG584" s="187"/>
      <c r="BH584" s="176" t="str">
        <f t="shared" si="78"/>
        <v>class level</v>
      </c>
      <c r="BI584" s="176">
        <f t="shared" si="73"/>
        <v>19</v>
      </c>
      <c r="BJ584" s="182" t="str">
        <f t="shared" si="74"/>
        <v>8 - 32</v>
      </c>
      <c r="BK584" s="176">
        <f t="shared" si="75"/>
        <v>20</v>
      </c>
      <c r="BL584" s="176">
        <f t="shared" si="79"/>
        <v>8</v>
      </c>
      <c r="BM584" s="535"/>
      <c r="BN584" s="187">
        <v>1290</v>
      </c>
      <c r="BO584" s="187">
        <v>5</v>
      </c>
      <c r="BP584" s="178">
        <f t="shared" si="76"/>
        <v>1390</v>
      </c>
      <c r="BQ584" s="420" t="str">
        <f t="shared" si="77"/>
        <v>VII</v>
      </c>
      <c r="BR584" s="185"/>
      <c r="BS584" s="212" t="s">
        <v>9594</v>
      </c>
    </row>
    <row r="585" spans="1:71" x14ac:dyDescent="0.2">
      <c r="A585" s="696">
        <v>583</v>
      </c>
      <c r="B585" s="286" t="s">
        <v>799</v>
      </c>
      <c r="C585" s="286" t="s">
        <v>8527</v>
      </c>
      <c r="D585" s="258" t="s">
        <v>5497</v>
      </c>
      <c r="E585" s="736">
        <v>9</v>
      </c>
      <c r="F585" s="736">
        <v>50</v>
      </c>
      <c r="G585" s="737">
        <v>300</v>
      </c>
      <c r="H585" s="305" t="s">
        <v>7355</v>
      </c>
      <c r="I585" s="207" t="s">
        <v>635</v>
      </c>
      <c r="J585" s="279" t="s">
        <v>1765</v>
      </c>
      <c r="K585" s="179" t="s">
        <v>3491</v>
      </c>
      <c r="L585" s="427" t="s">
        <v>3491</v>
      </c>
      <c r="M585" s="684">
        <v>6</v>
      </c>
      <c r="N585" s="684" t="s">
        <v>15715</v>
      </c>
      <c r="O585" s="684">
        <v>175</v>
      </c>
      <c r="P585" s="179"/>
      <c r="Q585" s="179">
        <v>5</v>
      </c>
      <c r="R585" s="180"/>
      <c r="S585" s="190">
        <v>8</v>
      </c>
      <c r="T585" s="190">
        <v>12</v>
      </c>
      <c r="U585" s="190">
        <v>3</v>
      </c>
      <c r="V585" s="190">
        <v>16</v>
      </c>
      <c r="W585" s="742">
        <v>12</v>
      </c>
      <c r="X585" s="184"/>
      <c r="Y585" s="184"/>
      <c r="Z585" s="184"/>
      <c r="AA585" s="184"/>
      <c r="AB585" s="220"/>
      <c r="AC585" s="186" t="s">
        <v>8530</v>
      </c>
      <c r="AD585" s="179" t="s">
        <v>5039</v>
      </c>
      <c r="AE585" s="179" t="s">
        <v>4256</v>
      </c>
      <c r="AF585" s="177">
        <v>0</v>
      </c>
      <c r="AG585" s="177">
        <v>0</v>
      </c>
      <c r="AH585" s="177">
        <v>0</v>
      </c>
      <c r="AI585" s="177">
        <v>0</v>
      </c>
      <c r="AJ585" s="177">
        <v>0</v>
      </c>
      <c r="AK585" s="177">
        <v>0</v>
      </c>
      <c r="AL585" s="385">
        <v>9</v>
      </c>
      <c r="AM585" s="177">
        <v>0</v>
      </c>
      <c r="AN585" s="177">
        <v>0</v>
      </c>
      <c r="AO585" s="195">
        <v>8</v>
      </c>
      <c r="AP585" s="187"/>
      <c r="AQ585" s="187"/>
      <c r="AR585" s="187"/>
      <c r="AS585" s="187"/>
      <c r="AT585" s="187"/>
      <c r="AU585" s="187"/>
      <c r="AV585" s="187"/>
      <c r="AW585" s="187">
        <v>13</v>
      </c>
      <c r="AX585" s="187"/>
      <c r="AY585" s="187"/>
      <c r="AZ585" s="187"/>
      <c r="BA585" s="187"/>
      <c r="BB585" s="187"/>
      <c r="BC585" s="187"/>
      <c r="BD585" s="187"/>
      <c r="BE585" s="187"/>
      <c r="BF585" s="187"/>
      <c r="BG585" s="187"/>
      <c r="BH585" s="176" t="str">
        <f t="shared" si="78"/>
        <v>class level</v>
      </c>
      <c r="BI585" s="176">
        <f t="shared" si="73"/>
        <v>12</v>
      </c>
      <c r="BJ585" s="182" t="str">
        <f t="shared" si="74"/>
        <v>17 - 80</v>
      </c>
      <c r="BK585" s="176">
        <f t="shared" si="75"/>
        <v>49</v>
      </c>
      <c r="BL585" s="176">
        <f t="shared" si="79"/>
        <v>13</v>
      </c>
      <c r="BM585" s="535"/>
      <c r="BN585" s="187">
        <v>3600</v>
      </c>
      <c r="BO585" s="187">
        <v>14</v>
      </c>
      <c r="BP585" s="178">
        <f t="shared" si="76"/>
        <v>4286</v>
      </c>
      <c r="BQ585" s="420" t="str">
        <f t="shared" si="77"/>
        <v>VIII</v>
      </c>
      <c r="BR585" s="185"/>
      <c r="BS585" s="212" t="s">
        <v>9583</v>
      </c>
    </row>
    <row r="586" spans="1:71" x14ac:dyDescent="0.2">
      <c r="A586" s="696">
        <v>584</v>
      </c>
      <c r="B586" s="286" t="s">
        <v>799</v>
      </c>
      <c r="C586" s="286" t="s">
        <v>8528</v>
      </c>
      <c r="D586" s="258" t="s">
        <v>5497</v>
      </c>
      <c r="E586" s="736">
        <v>9</v>
      </c>
      <c r="F586" s="736">
        <v>50</v>
      </c>
      <c r="G586" s="737">
        <v>300</v>
      </c>
      <c r="H586" s="305" t="s">
        <v>7355</v>
      </c>
      <c r="I586" s="207" t="s">
        <v>635</v>
      </c>
      <c r="J586" s="279" t="s">
        <v>1765</v>
      </c>
      <c r="K586" s="179" t="s">
        <v>3491</v>
      </c>
      <c r="L586" s="427" t="s">
        <v>3491</v>
      </c>
      <c r="M586" s="684">
        <v>6</v>
      </c>
      <c r="N586" s="684" t="s">
        <v>15715</v>
      </c>
      <c r="O586" s="684">
        <v>175</v>
      </c>
      <c r="P586" s="179"/>
      <c r="Q586" s="179">
        <v>5</v>
      </c>
      <c r="R586" s="180"/>
      <c r="S586" s="190">
        <v>8</v>
      </c>
      <c r="T586" s="190">
        <v>12</v>
      </c>
      <c r="U586" s="190">
        <v>3</v>
      </c>
      <c r="V586" s="190">
        <v>16</v>
      </c>
      <c r="W586" s="742">
        <v>12</v>
      </c>
      <c r="X586" s="184"/>
      <c r="Y586" s="184"/>
      <c r="Z586" s="184"/>
      <c r="AA586" s="184"/>
      <c r="AB586" s="220"/>
      <c r="AC586" s="186" t="s">
        <v>8531</v>
      </c>
      <c r="AD586" s="179" t="s">
        <v>5039</v>
      </c>
      <c r="AE586" s="179" t="s">
        <v>4256</v>
      </c>
      <c r="AF586" s="177">
        <v>0</v>
      </c>
      <c r="AG586" s="177">
        <v>0</v>
      </c>
      <c r="AH586" s="177">
        <v>0</v>
      </c>
      <c r="AI586" s="177">
        <v>0</v>
      </c>
      <c r="AJ586" s="177">
        <v>0</v>
      </c>
      <c r="AK586" s="177">
        <v>0</v>
      </c>
      <c r="AL586" s="385">
        <v>9</v>
      </c>
      <c r="AM586" s="177">
        <v>0</v>
      </c>
      <c r="AN586" s="177">
        <v>0</v>
      </c>
      <c r="AO586" s="195">
        <v>10</v>
      </c>
      <c r="AP586" s="187"/>
      <c r="AQ586" s="187"/>
      <c r="AR586" s="187"/>
      <c r="AS586" s="187"/>
      <c r="AT586" s="187"/>
      <c r="AU586" s="187"/>
      <c r="AV586" s="187"/>
      <c r="AW586" s="187">
        <v>14</v>
      </c>
      <c r="AX586" s="187"/>
      <c r="AY586" s="187"/>
      <c r="AZ586" s="187"/>
      <c r="BA586" s="187"/>
      <c r="BB586" s="187"/>
      <c r="BC586" s="187"/>
      <c r="BD586" s="187"/>
      <c r="BE586" s="187"/>
      <c r="BF586" s="187"/>
      <c r="BG586" s="187"/>
      <c r="BH586" s="176" t="str">
        <f t="shared" si="78"/>
        <v>class level</v>
      </c>
      <c r="BI586" s="176">
        <f t="shared" si="73"/>
        <v>12</v>
      </c>
      <c r="BJ586" s="182" t="str">
        <f t="shared" si="74"/>
        <v>19 - 82</v>
      </c>
      <c r="BK586" s="176">
        <f t="shared" si="75"/>
        <v>51</v>
      </c>
      <c r="BL586" s="176">
        <f t="shared" si="79"/>
        <v>14</v>
      </c>
      <c r="BM586" s="535"/>
      <c r="BN586" s="187">
        <v>5500</v>
      </c>
      <c r="BO586" s="187">
        <v>16</v>
      </c>
      <c r="BP586" s="178">
        <f t="shared" si="76"/>
        <v>6316</v>
      </c>
      <c r="BQ586" s="420" t="str">
        <f t="shared" si="77"/>
        <v>VIII</v>
      </c>
      <c r="BR586" s="185"/>
      <c r="BS586" s="212" t="s">
        <v>9583</v>
      </c>
    </row>
    <row r="587" spans="1:71" x14ac:dyDescent="0.2">
      <c r="A587" s="697">
        <v>585</v>
      </c>
      <c r="B587" s="286" t="s">
        <v>799</v>
      </c>
      <c r="C587" s="286" t="s">
        <v>8529</v>
      </c>
      <c r="D587" s="258" t="s">
        <v>5497</v>
      </c>
      <c r="E587" s="736">
        <v>9</v>
      </c>
      <c r="F587" s="736">
        <v>50</v>
      </c>
      <c r="G587" s="737">
        <v>300</v>
      </c>
      <c r="H587" s="305" t="s">
        <v>7355</v>
      </c>
      <c r="I587" s="207" t="s">
        <v>635</v>
      </c>
      <c r="J587" s="279" t="s">
        <v>1765</v>
      </c>
      <c r="K587" s="179" t="s">
        <v>3491</v>
      </c>
      <c r="L587" s="427" t="s">
        <v>3491</v>
      </c>
      <c r="M587" s="684">
        <v>6</v>
      </c>
      <c r="N587" s="684" t="s">
        <v>15715</v>
      </c>
      <c r="O587" s="684">
        <v>175</v>
      </c>
      <c r="P587" s="179"/>
      <c r="Q587" s="179">
        <v>5</v>
      </c>
      <c r="R587" s="180"/>
      <c r="S587" s="190">
        <v>8</v>
      </c>
      <c r="T587" s="190">
        <v>12</v>
      </c>
      <c r="U587" s="190">
        <v>3</v>
      </c>
      <c r="V587" s="190">
        <v>16</v>
      </c>
      <c r="W587" s="742">
        <v>12</v>
      </c>
      <c r="X587" s="184"/>
      <c r="Y587" s="184"/>
      <c r="Z587" s="184"/>
      <c r="AA587" s="184"/>
      <c r="AB587" s="220"/>
      <c r="AC587" s="186" t="s">
        <v>8532</v>
      </c>
      <c r="AD587" s="179" t="s">
        <v>5039</v>
      </c>
      <c r="AE587" s="179" t="s">
        <v>4256</v>
      </c>
      <c r="AF587" s="177">
        <v>0</v>
      </c>
      <c r="AG587" s="177">
        <v>0</v>
      </c>
      <c r="AH587" s="177">
        <v>0</v>
      </c>
      <c r="AI587" s="177">
        <v>0</v>
      </c>
      <c r="AJ587" s="177">
        <v>0</v>
      </c>
      <c r="AK587" s="177">
        <v>0</v>
      </c>
      <c r="AL587" s="385">
        <v>9</v>
      </c>
      <c r="AM587" s="177">
        <v>0</v>
      </c>
      <c r="AN587" s="177">
        <v>0</v>
      </c>
      <c r="AO587" s="195">
        <v>12</v>
      </c>
      <c r="AP587" s="187"/>
      <c r="AQ587" s="187"/>
      <c r="AR587" s="187"/>
      <c r="AS587" s="187"/>
      <c r="AT587" s="187"/>
      <c r="AU587" s="187"/>
      <c r="AV587" s="187"/>
      <c r="AW587" s="187">
        <v>15</v>
      </c>
      <c r="AX587" s="187"/>
      <c r="AY587" s="187"/>
      <c r="AZ587" s="187"/>
      <c r="BA587" s="187"/>
      <c r="BB587" s="187"/>
      <c r="BC587" s="187"/>
      <c r="BD587" s="187"/>
      <c r="BE587" s="187"/>
      <c r="BF587" s="187"/>
      <c r="BG587" s="187"/>
      <c r="BH587" s="176" t="str">
        <f t="shared" si="78"/>
        <v>class level</v>
      </c>
      <c r="BI587" s="176">
        <f t="shared" si="73"/>
        <v>12</v>
      </c>
      <c r="BJ587" s="182" t="str">
        <f t="shared" si="74"/>
        <v>21 - 84</v>
      </c>
      <c r="BK587" s="176">
        <f t="shared" si="75"/>
        <v>53</v>
      </c>
      <c r="BL587" s="176">
        <f t="shared" si="79"/>
        <v>15</v>
      </c>
      <c r="BM587" s="535"/>
      <c r="BN587" s="187">
        <v>5500</v>
      </c>
      <c r="BO587" s="187">
        <v>16</v>
      </c>
      <c r="BP587" s="178">
        <f t="shared" si="76"/>
        <v>6348</v>
      </c>
      <c r="BQ587" s="420" t="str">
        <f t="shared" si="77"/>
        <v>VIII</v>
      </c>
      <c r="BR587" s="185"/>
      <c r="BS587" s="212" t="s">
        <v>9583</v>
      </c>
    </row>
    <row r="588" spans="1:71" ht="38.25" x14ac:dyDescent="0.2">
      <c r="A588" s="696">
        <v>586</v>
      </c>
      <c r="B588" s="286" t="s">
        <v>5034</v>
      </c>
      <c r="C588" s="286" t="s">
        <v>5034</v>
      </c>
      <c r="D588" s="258" t="s">
        <v>5497</v>
      </c>
      <c r="E588" s="736">
        <v>1100</v>
      </c>
      <c r="F588" s="736">
        <v>10</v>
      </c>
      <c r="G588" s="737">
        <v>100</v>
      </c>
      <c r="H588" s="305" t="s">
        <v>3254</v>
      </c>
      <c r="I588" s="207" t="s">
        <v>635</v>
      </c>
      <c r="J588" s="279" t="s">
        <v>1765</v>
      </c>
      <c r="K588" s="179" t="s">
        <v>3491</v>
      </c>
      <c r="L588" s="427" t="s">
        <v>3491</v>
      </c>
      <c r="M588" s="684">
        <v>6</v>
      </c>
      <c r="N588" s="684" t="s">
        <v>15715</v>
      </c>
      <c r="O588" s="684">
        <v>175</v>
      </c>
      <c r="P588" s="179"/>
      <c r="Q588" s="179">
        <v>8</v>
      </c>
      <c r="R588" s="180"/>
      <c r="S588" s="189">
        <v>5</v>
      </c>
      <c r="T588" s="189">
        <v>10</v>
      </c>
      <c r="U588" s="190">
        <v>2</v>
      </c>
      <c r="V588" s="190">
        <v>12</v>
      </c>
      <c r="W588" s="742">
        <v>12</v>
      </c>
      <c r="X588" s="184"/>
      <c r="Y588" s="184"/>
      <c r="Z588" s="184"/>
      <c r="AA588" s="184"/>
      <c r="AB588" s="220"/>
      <c r="AC588" s="186" t="s">
        <v>5660</v>
      </c>
      <c r="AD588" s="179" t="s">
        <v>5039</v>
      </c>
      <c r="AE588" s="179" t="s">
        <v>4247</v>
      </c>
      <c r="AF588" s="177">
        <v>0</v>
      </c>
      <c r="AG588" s="177">
        <v>0</v>
      </c>
      <c r="AH588" s="177">
        <v>0</v>
      </c>
      <c r="AI588" s="177">
        <v>0</v>
      </c>
      <c r="AJ588" s="177">
        <v>0</v>
      </c>
      <c r="AK588" s="177">
        <v>0</v>
      </c>
      <c r="AL588" s="385">
        <v>2</v>
      </c>
      <c r="AM588" s="177">
        <v>0</v>
      </c>
      <c r="AN588" s="177">
        <v>0</v>
      </c>
      <c r="AO588" s="195">
        <v>0</v>
      </c>
      <c r="AP588" s="187"/>
      <c r="AQ588" s="187"/>
      <c r="AR588" s="187"/>
      <c r="AS588" s="187"/>
      <c r="AT588" s="187"/>
      <c r="AU588" s="187"/>
      <c r="AV588" s="187"/>
      <c r="AW588" s="187"/>
      <c r="AX588" s="187"/>
      <c r="AY588" s="187"/>
      <c r="AZ588" s="187"/>
      <c r="BA588" s="187"/>
      <c r="BB588" s="187"/>
      <c r="BC588" s="187"/>
      <c r="BD588" s="187"/>
      <c r="BE588" s="187"/>
      <c r="BF588" s="187"/>
      <c r="BG588" s="187"/>
      <c r="BH588" s="176">
        <f t="shared" si="78"/>
        <v>2</v>
      </c>
      <c r="BI588" s="176">
        <f t="shared" si="73"/>
        <v>16</v>
      </c>
      <c r="BJ588" s="182" t="str">
        <f t="shared" si="74"/>
        <v>2 - 16</v>
      </c>
      <c r="BK588" s="176">
        <f t="shared" si="75"/>
        <v>9</v>
      </c>
      <c r="BL588" s="176">
        <f t="shared" si="79"/>
        <v>2</v>
      </c>
      <c r="BM588" s="533"/>
      <c r="BN588" s="187">
        <v>20</v>
      </c>
      <c r="BO588" s="187">
        <v>2</v>
      </c>
      <c r="BP588" s="178">
        <f t="shared" si="76"/>
        <v>38</v>
      </c>
      <c r="BQ588" s="420" t="str">
        <f t="shared" si="77"/>
        <v>I</v>
      </c>
      <c r="BR588" s="185">
        <v>15</v>
      </c>
      <c r="BS588" s="464" t="s">
        <v>9550</v>
      </c>
    </row>
    <row r="589" spans="1:71" ht="38.25" x14ac:dyDescent="0.2">
      <c r="A589" s="697">
        <v>587</v>
      </c>
      <c r="B589" s="286" t="s">
        <v>5034</v>
      </c>
      <c r="C589" s="286" t="s">
        <v>7343</v>
      </c>
      <c r="D589" s="258" t="s">
        <v>5497</v>
      </c>
      <c r="E589" s="736">
        <v>101</v>
      </c>
      <c r="F589" s="736">
        <v>10</v>
      </c>
      <c r="G589" s="737">
        <v>100</v>
      </c>
      <c r="H589" s="305" t="s">
        <v>3254</v>
      </c>
      <c r="I589" s="207" t="s">
        <v>635</v>
      </c>
      <c r="J589" s="279" t="s">
        <v>1765</v>
      </c>
      <c r="K589" s="179" t="s">
        <v>3491</v>
      </c>
      <c r="L589" s="427" t="s">
        <v>3491</v>
      </c>
      <c r="M589" s="684">
        <v>6</v>
      </c>
      <c r="N589" s="684" t="s">
        <v>15715</v>
      </c>
      <c r="O589" s="684">
        <v>175</v>
      </c>
      <c r="P589" s="179"/>
      <c r="Q589" s="179">
        <v>8</v>
      </c>
      <c r="R589" s="180"/>
      <c r="S589" s="189">
        <v>5</v>
      </c>
      <c r="T589" s="189">
        <v>10</v>
      </c>
      <c r="U589" s="190">
        <v>2</v>
      </c>
      <c r="V589" s="190">
        <v>12</v>
      </c>
      <c r="W589" s="742">
        <v>12</v>
      </c>
      <c r="X589" s="184"/>
      <c r="Y589" s="184"/>
      <c r="Z589" s="184"/>
      <c r="AA589" s="184"/>
      <c r="AB589" s="220"/>
      <c r="AC589" s="186" t="s">
        <v>5699</v>
      </c>
      <c r="AD589" s="179" t="s">
        <v>5039</v>
      </c>
      <c r="AE589" s="179" t="s">
        <v>4247</v>
      </c>
      <c r="AF589" s="177">
        <v>0</v>
      </c>
      <c r="AG589" s="177">
        <v>0</v>
      </c>
      <c r="AH589" s="177">
        <v>0</v>
      </c>
      <c r="AI589" s="177">
        <v>0</v>
      </c>
      <c r="AJ589" s="177">
        <v>0</v>
      </c>
      <c r="AK589" s="177">
        <v>0</v>
      </c>
      <c r="AL589" s="385">
        <v>0</v>
      </c>
      <c r="AM589" s="177">
        <v>3</v>
      </c>
      <c r="AN589" s="177">
        <v>0</v>
      </c>
      <c r="AO589" s="195">
        <v>0</v>
      </c>
      <c r="AP589" s="187">
        <v>2</v>
      </c>
      <c r="AQ589" s="187">
        <v>3</v>
      </c>
      <c r="AR589" s="187"/>
      <c r="AS589" s="187"/>
      <c r="AT589" s="187"/>
      <c r="AU589" s="187"/>
      <c r="AV589" s="187"/>
      <c r="AW589" s="187"/>
      <c r="AX589" s="187"/>
      <c r="AY589" s="187"/>
      <c r="AZ589" s="187"/>
      <c r="BA589" s="187"/>
      <c r="BB589" s="187"/>
      <c r="BC589" s="187"/>
      <c r="BD589" s="187"/>
      <c r="BE589" s="187"/>
      <c r="BF589" s="187"/>
      <c r="BG589" s="187"/>
      <c r="BH589" s="176" t="str">
        <f t="shared" si="78"/>
        <v>class level</v>
      </c>
      <c r="BI589" s="176">
        <f t="shared" si="73"/>
        <v>16</v>
      </c>
      <c r="BJ589" s="182" t="str">
        <f t="shared" si="74"/>
        <v>3 - 30</v>
      </c>
      <c r="BK589" s="176">
        <f t="shared" si="75"/>
        <v>17</v>
      </c>
      <c r="BL589" s="176">
        <f t="shared" si="79"/>
        <v>3</v>
      </c>
      <c r="BM589" s="533"/>
      <c r="BN589" s="187">
        <v>85</v>
      </c>
      <c r="BO589" s="187">
        <v>4</v>
      </c>
      <c r="BP589" s="178">
        <f t="shared" si="76"/>
        <v>153</v>
      </c>
      <c r="BQ589" s="420" t="str">
        <f t="shared" si="77"/>
        <v>III</v>
      </c>
      <c r="BR589" s="185"/>
      <c r="BS589" s="464" t="s">
        <v>9556</v>
      </c>
    </row>
    <row r="590" spans="1:71" ht="38.25" x14ac:dyDescent="0.2">
      <c r="A590" s="696">
        <v>588</v>
      </c>
      <c r="B590" s="286" t="s">
        <v>5034</v>
      </c>
      <c r="C590" s="286" t="s">
        <v>7345</v>
      </c>
      <c r="D590" s="258" t="s">
        <v>5497</v>
      </c>
      <c r="E590" s="736">
        <v>25</v>
      </c>
      <c r="F590" s="736">
        <v>10</v>
      </c>
      <c r="G590" s="737">
        <v>100</v>
      </c>
      <c r="H590" s="305" t="s">
        <v>3254</v>
      </c>
      <c r="I590" s="207" t="s">
        <v>635</v>
      </c>
      <c r="J590" s="279" t="s">
        <v>1765</v>
      </c>
      <c r="K590" s="179" t="s">
        <v>3491</v>
      </c>
      <c r="L590" s="427" t="s">
        <v>3491</v>
      </c>
      <c r="M590" s="684">
        <v>6</v>
      </c>
      <c r="N590" s="684" t="s">
        <v>15715</v>
      </c>
      <c r="O590" s="684">
        <v>175</v>
      </c>
      <c r="P590" s="179"/>
      <c r="Q590" s="179">
        <v>8</v>
      </c>
      <c r="R590" s="180"/>
      <c r="S590" s="189">
        <v>5</v>
      </c>
      <c r="T590" s="189">
        <v>10</v>
      </c>
      <c r="U590" s="190">
        <v>2</v>
      </c>
      <c r="V590" s="190">
        <v>12</v>
      </c>
      <c r="W590" s="742">
        <v>12</v>
      </c>
      <c r="X590" s="184"/>
      <c r="Y590" s="184"/>
      <c r="Z590" s="184"/>
      <c r="AA590" s="184"/>
      <c r="AB590" s="220"/>
      <c r="AC590" s="186" t="s">
        <v>5702</v>
      </c>
      <c r="AD590" s="179" t="s">
        <v>5039</v>
      </c>
      <c r="AE590" s="179" t="s">
        <v>4247</v>
      </c>
      <c r="AF590" s="177">
        <v>0</v>
      </c>
      <c r="AG590" s="177">
        <v>0</v>
      </c>
      <c r="AH590" s="177">
        <v>0</v>
      </c>
      <c r="AI590" s="177">
        <v>0</v>
      </c>
      <c r="AJ590" s="177">
        <v>0</v>
      </c>
      <c r="AK590" s="177">
        <v>0</v>
      </c>
      <c r="AL590" s="385">
        <v>0</v>
      </c>
      <c r="AM590" s="177">
        <v>4</v>
      </c>
      <c r="AN590" s="177">
        <v>0</v>
      </c>
      <c r="AO590" s="195">
        <v>0</v>
      </c>
      <c r="AP590" s="187">
        <v>2</v>
      </c>
      <c r="AQ590" s="187">
        <v>4</v>
      </c>
      <c r="AR590" s="187"/>
      <c r="AS590" s="187"/>
      <c r="AT590" s="187"/>
      <c r="AU590" s="187"/>
      <c r="AV590" s="187"/>
      <c r="AW590" s="187"/>
      <c r="AX590" s="187"/>
      <c r="AY590" s="187"/>
      <c r="AZ590" s="187"/>
      <c r="BA590" s="187"/>
      <c r="BB590" s="187"/>
      <c r="BC590" s="187"/>
      <c r="BD590" s="187"/>
      <c r="BE590" s="187"/>
      <c r="BF590" s="187"/>
      <c r="BG590" s="187"/>
      <c r="BH590" s="176" t="str">
        <f t="shared" si="78"/>
        <v>class level</v>
      </c>
      <c r="BI590" s="176">
        <f t="shared" si="73"/>
        <v>16</v>
      </c>
      <c r="BJ590" s="182" t="str">
        <f t="shared" si="74"/>
        <v>4 - 40</v>
      </c>
      <c r="BK590" s="176">
        <f t="shared" si="75"/>
        <v>22</v>
      </c>
      <c r="BL590" s="176">
        <f t="shared" si="79"/>
        <v>4</v>
      </c>
      <c r="BM590" s="533"/>
      <c r="BN590" s="187">
        <v>130</v>
      </c>
      <c r="BO590" s="187">
        <v>5</v>
      </c>
      <c r="BP590" s="178">
        <f t="shared" si="76"/>
        <v>240</v>
      </c>
      <c r="BQ590" s="420" t="str">
        <f t="shared" si="77"/>
        <v>III</v>
      </c>
      <c r="BR590" s="185">
        <v>15</v>
      </c>
      <c r="BS590" s="212" t="s">
        <v>9556</v>
      </c>
    </row>
    <row r="591" spans="1:71" ht="38.25" x14ac:dyDescent="0.2">
      <c r="A591" s="696">
        <v>589</v>
      </c>
      <c r="B591" s="286" t="s">
        <v>5034</v>
      </c>
      <c r="C591" s="286" t="s">
        <v>7347</v>
      </c>
      <c r="D591" s="258" t="s">
        <v>5497</v>
      </c>
      <c r="E591" s="736">
        <v>10</v>
      </c>
      <c r="F591" s="736">
        <v>10</v>
      </c>
      <c r="G591" s="737">
        <v>100</v>
      </c>
      <c r="H591" s="305" t="s">
        <v>3254</v>
      </c>
      <c r="I591" s="207" t="s">
        <v>635</v>
      </c>
      <c r="J591" s="279" t="s">
        <v>1765</v>
      </c>
      <c r="K591" s="179" t="s">
        <v>3491</v>
      </c>
      <c r="L591" s="427" t="s">
        <v>3491</v>
      </c>
      <c r="M591" s="684">
        <v>6</v>
      </c>
      <c r="N591" s="684" t="s">
        <v>15715</v>
      </c>
      <c r="O591" s="684">
        <v>175</v>
      </c>
      <c r="P591" s="179"/>
      <c r="Q591" s="179">
        <v>8</v>
      </c>
      <c r="R591" s="180"/>
      <c r="S591" s="189">
        <v>5</v>
      </c>
      <c r="T591" s="189">
        <v>10</v>
      </c>
      <c r="U591" s="190">
        <v>2</v>
      </c>
      <c r="V591" s="190">
        <v>12</v>
      </c>
      <c r="W591" s="742">
        <v>12</v>
      </c>
      <c r="X591" s="184"/>
      <c r="Y591" s="184"/>
      <c r="Z591" s="184"/>
      <c r="AA591" s="184"/>
      <c r="AB591" s="220"/>
      <c r="AC591" s="186" t="s">
        <v>5700</v>
      </c>
      <c r="AD591" s="179" t="s">
        <v>5039</v>
      </c>
      <c r="AE591" s="179" t="s">
        <v>4247</v>
      </c>
      <c r="AF591" s="177">
        <v>0</v>
      </c>
      <c r="AG591" s="177">
        <v>0</v>
      </c>
      <c r="AH591" s="177">
        <v>0</v>
      </c>
      <c r="AI591" s="177">
        <v>0</v>
      </c>
      <c r="AJ591" s="177">
        <v>0</v>
      </c>
      <c r="AK591" s="177">
        <v>0</v>
      </c>
      <c r="AL591" s="385">
        <v>0</v>
      </c>
      <c r="AM591" s="177">
        <v>5</v>
      </c>
      <c r="AN591" s="177">
        <v>0</v>
      </c>
      <c r="AO591" s="195">
        <v>0</v>
      </c>
      <c r="AP591" s="187">
        <v>2</v>
      </c>
      <c r="AQ591" s="187">
        <v>5</v>
      </c>
      <c r="AR591" s="187"/>
      <c r="AS591" s="187"/>
      <c r="AT591" s="187"/>
      <c r="AU591" s="187"/>
      <c r="AV591" s="187"/>
      <c r="AW591" s="187"/>
      <c r="AX591" s="187"/>
      <c r="AY591" s="187"/>
      <c r="AZ591" s="187"/>
      <c r="BA591" s="187"/>
      <c r="BB591" s="187"/>
      <c r="BC591" s="187"/>
      <c r="BD591" s="187"/>
      <c r="BE591" s="187"/>
      <c r="BF591" s="187"/>
      <c r="BG591" s="187"/>
      <c r="BH591" s="176" t="str">
        <f t="shared" si="78"/>
        <v>class level</v>
      </c>
      <c r="BI591" s="176">
        <f t="shared" si="73"/>
        <v>16</v>
      </c>
      <c r="BJ591" s="182" t="str">
        <f t="shared" si="74"/>
        <v>5 - 50</v>
      </c>
      <c r="BK591" s="176">
        <f t="shared" si="75"/>
        <v>28</v>
      </c>
      <c r="BL591" s="176">
        <f t="shared" si="79"/>
        <v>5</v>
      </c>
      <c r="BM591" s="533"/>
      <c r="BN591" s="187">
        <v>130</v>
      </c>
      <c r="BO591" s="187">
        <v>5</v>
      </c>
      <c r="BP591" s="178">
        <f t="shared" si="76"/>
        <v>270</v>
      </c>
      <c r="BQ591" s="420" t="str">
        <f t="shared" si="77"/>
        <v>III</v>
      </c>
      <c r="BR591" s="187"/>
      <c r="BS591" s="464" t="s">
        <v>9556</v>
      </c>
    </row>
    <row r="592" spans="1:71" ht="38.25" x14ac:dyDescent="0.2">
      <c r="A592" s="697">
        <v>590</v>
      </c>
      <c r="B592" s="286" t="s">
        <v>5034</v>
      </c>
      <c r="C592" s="286" t="s">
        <v>7349</v>
      </c>
      <c r="D592" s="258" t="s">
        <v>5497</v>
      </c>
      <c r="E592" s="736">
        <v>10</v>
      </c>
      <c r="F592" s="736">
        <v>10</v>
      </c>
      <c r="G592" s="737">
        <v>100</v>
      </c>
      <c r="H592" s="305" t="s">
        <v>3254</v>
      </c>
      <c r="I592" s="207" t="s">
        <v>635</v>
      </c>
      <c r="J592" s="279" t="s">
        <v>1765</v>
      </c>
      <c r="K592" s="179" t="s">
        <v>3491</v>
      </c>
      <c r="L592" s="427" t="s">
        <v>3491</v>
      </c>
      <c r="M592" s="684">
        <v>6</v>
      </c>
      <c r="N592" s="684" t="s">
        <v>15715</v>
      </c>
      <c r="O592" s="684">
        <v>175</v>
      </c>
      <c r="P592" s="179"/>
      <c r="Q592" s="179">
        <v>8</v>
      </c>
      <c r="R592" s="180"/>
      <c r="S592" s="189">
        <v>5</v>
      </c>
      <c r="T592" s="189">
        <v>10</v>
      </c>
      <c r="U592" s="190">
        <v>2</v>
      </c>
      <c r="V592" s="190">
        <v>12</v>
      </c>
      <c r="W592" s="742">
        <v>12</v>
      </c>
      <c r="X592" s="184"/>
      <c r="Y592" s="184"/>
      <c r="Z592" s="184"/>
      <c r="AA592" s="184"/>
      <c r="AB592" s="220"/>
      <c r="AC592" s="419" t="s">
        <v>2117</v>
      </c>
      <c r="AD592" s="179" t="s">
        <v>5039</v>
      </c>
      <c r="AE592" s="179" t="s">
        <v>4247</v>
      </c>
      <c r="AF592" s="177">
        <v>0</v>
      </c>
      <c r="AG592" s="177">
        <v>0</v>
      </c>
      <c r="AH592" s="177">
        <v>0</v>
      </c>
      <c r="AI592" s="177">
        <v>0</v>
      </c>
      <c r="AJ592" s="177">
        <v>0</v>
      </c>
      <c r="AK592" s="177">
        <v>0</v>
      </c>
      <c r="AL592" s="385">
        <v>3</v>
      </c>
      <c r="AM592" s="177">
        <v>0</v>
      </c>
      <c r="AN592" s="177">
        <v>0</v>
      </c>
      <c r="AO592" s="195">
        <v>0</v>
      </c>
      <c r="AP592" s="187">
        <v>3</v>
      </c>
      <c r="AQ592" s="187"/>
      <c r="AR592" s="187"/>
      <c r="AS592" s="187"/>
      <c r="AT592" s="187"/>
      <c r="AU592" s="187"/>
      <c r="AV592" s="187"/>
      <c r="AW592" s="187">
        <v>3</v>
      </c>
      <c r="AX592" s="187"/>
      <c r="AY592" s="187"/>
      <c r="AZ592" s="187"/>
      <c r="BA592" s="187"/>
      <c r="BB592" s="187"/>
      <c r="BC592" s="187"/>
      <c r="BD592" s="187"/>
      <c r="BE592" s="187"/>
      <c r="BF592" s="187"/>
      <c r="BG592" s="187"/>
      <c r="BH592" s="176" t="str">
        <f t="shared" si="78"/>
        <v>class level</v>
      </c>
      <c r="BI592" s="176">
        <f t="shared" si="73"/>
        <v>16</v>
      </c>
      <c r="BJ592" s="182" t="str">
        <f t="shared" si="74"/>
        <v>3 - 24</v>
      </c>
      <c r="BK592" s="176">
        <f t="shared" si="75"/>
        <v>14</v>
      </c>
      <c r="BL592" s="176">
        <f t="shared" si="79"/>
        <v>3</v>
      </c>
      <c r="BM592" s="533"/>
      <c r="BN592" s="185">
        <v>125</v>
      </c>
      <c r="BO592" s="180">
        <v>3</v>
      </c>
      <c r="BP592" s="178">
        <f t="shared" si="76"/>
        <v>167</v>
      </c>
      <c r="BQ592" s="420" t="str">
        <f t="shared" si="77"/>
        <v>III</v>
      </c>
      <c r="BR592" s="185"/>
      <c r="BS592" s="212" t="s">
        <v>9583</v>
      </c>
    </row>
    <row r="593" spans="1:71" ht="38.25" x14ac:dyDescent="0.2">
      <c r="A593" s="696">
        <v>591</v>
      </c>
      <c r="B593" s="286" t="s">
        <v>5034</v>
      </c>
      <c r="C593" s="286" t="s">
        <v>9119</v>
      </c>
      <c r="D593" s="258" t="s">
        <v>5497</v>
      </c>
      <c r="E593" s="736">
        <v>10</v>
      </c>
      <c r="F593" s="736">
        <v>10</v>
      </c>
      <c r="G593" s="737">
        <v>100</v>
      </c>
      <c r="H593" s="305" t="s">
        <v>3254</v>
      </c>
      <c r="I593" s="207" t="s">
        <v>635</v>
      </c>
      <c r="J593" s="279" t="s">
        <v>1765</v>
      </c>
      <c r="K593" s="179" t="s">
        <v>3491</v>
      </c>
      <c r="L593" s="427" t="s">
        <v>3491</v>
      </c>
      <c r="M593" s="684">
        <v>6</v>
      </c>
      <c r="N593" s="684" t="s">
        <v>15715</v>
      </c>
      <c r="O593" s="684">
        <v>175</v>
      </c>
      <c r="P593" s="179"/>
      <c r="Q593" s="179">
        <v>8</v>
      </c>
      <c r="R593" s="180"/>
      <c r="S593" s="189">
        <v>5</v>
      </c>
      <c r="T593" s="189">
        <v>10</v>
      </c>
      <c r="U593" s="190">
        <v>2</v>
      </c>
      <c r="V593" s="190">
        <v>12</v>
      </c>
      <c r="W593" s="742">
        <v>12</v>
      </c>
      <c r="X593" s="184"/>
      <c r="Y593" s="184"/>
      <c r="Z593" s="184"/>
      <c r="AA593" s="184"/>
      <c r="AB593" s="220"/>
      <c r="AC593" s="186" t="s">
        <v>5701</v>
      </c>
      <c r="AD593" s="179" t="s">
        <v>5039</v>
      </c>
      <c r="AE593" s="179" t="s">
        <v>4247</v>
      </c>
      <c r="AF593" s="177">
        <v>0</v>
      </c>
      <c r="AG593" s="177">
        <v>0</v>
      </c>
      <c r="AH593" s="177">
        <v>0</v>
      </c>
      <c r="AI593" s="177">
        <v>0</v>
      </c>
      <c r="AJ593" s="177">
        <v>0</v>
      </c>
      <c r="AK593" s="177">
        <v>0</v>
      </c>
      <c r="AL593" s="385">
        <v>3</v>
      </c>
      <c r="AM593" s="177">
        <v>0</v>
      </c>
      <c r="AN593" s="177">
        <v>0</v>
      </c>
      <c r="AO593" s="195">
        <v>0</v>
      </c>
      <c r="AP593" s="187">
        <v>3</v>
      </c>
      <c r="AQ593" s="187"/>
      <c r="AR593" s="187"/>
      <c r="AS593" s="187"/>
      <c r="AT593" s="187"/>
      <c r="AU593" s="187"/>
      <c r="AV593" s="187"/>
      <c r="AW593" s="187">
        <v>3</v>
      </c>
      <c r="AX593" s="187"/>
      <c r="AY593" s="187"/>
      <c r="AZ593" s="187"/>
      <c r="BA593" s="187"/>
      <c r="BB593" s="187"/>
      <c r="BC593" s="187"/>
      <c r="BD593" s="187"/>
      <c r="BE593" s="187"/>
      <c r="BF593" s="187"/>
      <c r="BG593" s="187">
        <v>4</v>
      </c>
      <c r="BH593" s="176" t="str">
        <f t="shared" si="78"/>
        <v>class level</v>
      </c>
      <c r="BI593" s="176">
        <f t="shared" si="73"/>
        <v>16</v>
      </c>
      <c r="BJ593" s="182" t="str">
        <f t="shared" si="74"/>
        <v>3 - 24</v>
      </c>
      <c r="BK593" s="176">
        <f t="shared" si="75"/>
        <v>14</v>
      </c>
      <c r="BL593" s="176">
        <f t="shared" si="79"/>
        <v>4</v>
      </c>
      <c r="BM593" s="533"/>
      <c r="BN593" s="185">
        <v>210</v>
      </c>
      <c r="BO593" s="180">
        <v>4</v>
      </c>
      <c r="BP593" s="178">
        <f t="shared" si="76"/>
        <v>266</v>
      </c>
      <c r="BQ593" s="420" t="str">
        <f t="shared" si="77"/>
        <v>IV</v>
      </c>
      <c r="BR593" s="185"/>
      <c r="BS593" s="212" t="s">
        <v>9561</v>
      </c>
    </row>
    <row r="594" spans="1:71" ht="38.25" x14ac:dyDescent="0.2">
      <c r="A594" s="697">
        <v>592</v>
      </c>
      <c r="B594" s="286" t="s">
        <v>5040</v>
      </c>
      <c r="C594" s="286" t="s">
        <v>5040</v>
      </c>
      <c r="D594" s="258" t="s">
        <v>5497</v>
      </c>
      <c r="E594" s="736">
        <v>260</v>
      </c>
      <c r="F594" s="736">
        <v>10</v>
      </c>
      <c r="G594" s="737">
        <v>120</v>
      </c>
      <c r="H594" s="305" t="s">
        <v>3255</v>
      </c>
      <c r="I594" s="207" t="s">
        <v>635</v>
      </c>
      <c r="J594" s="279" t="s">
        <v>1765</v>
      </c>
      <c r="K594" s="179" t="s">
        <v>3491</v>
      </c>
      <c r="L594" s="427" t="s">
        <v>3491</v>
      </c>
      <c r="M594" s="684">
        <v>6</v>
      </c>
      <c r="N594" s="684" t="s">
        <v>15715</v>
      </c>
      <c r="O594" s="684">
        <v>175</v>
      </c>
      <c r="P594" s="179"/>
      <c r="Q594" s="179">
        <v>7</v>
      </c>
      <c r="R594" s="180"/>
      <c r="S594" s="189">
        <v>5</v>
      </c>
      <c r="T594" s="189">
        <v>10</v>
      </c>
      <c r="U594" s="190">
        <v>2</v>
      </c>
      <c r="V594" s="190">
        <v>12</v>
      </c>
      <c r="W594" s="742">
        <v>12</v>
      </c>
      <c r="X594" s="184"/>
      <c r="Y594" s="184"/>
      <c r="Z594" s="184"/>
      <c r="AA594" s="184"/>
      <c r="AB594" s="220"/>
      <c r="AC594" s="183" t="s">
        <v>5478</v>
      </c>
      <c r="AD594" s="179" t="s">
        <v>5039</v>
      </c>
      <c r="AE594" s="179" t="s">
        <v>4247</v>
      </c>
      <c r="AF594" s="177">
        <v>0</v>
      </c>
      <c r="AG594" s="177">
        <v>0</v>
      </c>
      <c r="AH594" s="177">
        <v>0</v>
      </c>
      <c r="AI594" s="177">
        <v>0</v>
      </c>
      <c r="AJ594" s="177">
        <v>0</v>
      </c>
      <c r="AK594" s="177">
        <v>0</v>
      </c>
      <c r="AL594" s="385">
        <v>1</v>
      </c>
      <c r="AM594" s="177">
        <v>0</v>
      </c>
      <c r="AN594" s="177">
        <v>0</v>
      </c>
      <c r="AO594" s="195">
        <v>0</v>
      </c>
      <c r="AP594" s="187"/>
      <c r="AQ594" s="187"/>
      <c r="AR594" s="187"/>
      <c r="AS594" s="187"/>
      <c r="AT594" s="187"/>
      <c r="AU594" s="187"/>
      <c r="AV594" s="187"/>
      <c r="AW594" s="187"/>
      <c r="AX594" s="187"/>
      <c r="AY594" s="187"/>
      <c r="AZ594" s="187"/>
      <c r="BA594" s="187"/>
      <c r="BB594" s="187"/>
      <c r="BC594" s="187"/>
      <c r="BD594" s="187"/>
      <c r="BE594" s="187"/>
      <c r="BF594" s="187"/>
      <c r="BG594" s="187"/>
      <c r="BH594" s="176">
        <f t="shared" si="78"/>
        <v>1</v>
      </c>
      <c r="BI594" s="176">
        <f t="shared" si="73"/>
        <v>19</v>
      </c>
      <c r="BJ594" s="182" t="str">
        <f t="shared" si="74"/>
        <v>1 - 8</v>
      </c>
      <c r="BK594" s="176">
        <f t="shared" si="75"/>
        <v>5</v>
      </c>
      <c r="BL594" s="176">
        <f t="shared" si="79"/>
        <v>1</v>
      </c>
      <c r="BM594" s="533"/>
      <c r="BN594" s="187">
        <v>10</v>
      </c>
      <c r="BO594" s="187">
        <v>1</v>
      </c>
      <c r="BP594" s="178">
        <f t="shared" si="76"/>
        <v>15</v>
      </c>
      <c r="BQ594" s="420" t="str">
        <f t="shared" si="77"/>
        <v>I</v>
      </c>
      <c r="BR594" s="185">
        <v>15</v>
      </c>
      <c r="BS594" s="212" t="s">
        <v>4592</v>
      </c>
    </row>
    <row r="595" spans="1:71" ht="38.25" x14ac:dyDescent="0.2">
      <c r="A595" s="696">
        <v>593</v>
      </c>
      <c r="B595" s="286" t="s">
        <v>5040</v>
      </c>
      <c r="C595" s="286" t="s">
        <v>9120</v>
      </c>
      <c r="D595" s="258" t="s">
        <v>5497</v>
      </c>
      <c r="E595" s="736">
        <v>24</v>
      </c>
      <c r="F595" s="736">
        <v>10</v>
      </c>
      <c r="G595" s="737">
        <v>120</v>
      </c>
      <c r="H595" s="305" t="s">
        <v>3255</v>
      </c>
      <c r="I595" s="207" t="s">
        <v>635</v>
      </c>
      <c r="J595" s="279" t="s">
        <v>1765</v>
      </c>
      <c r="K595" s="179" t="s">
        <v>3491</v>
      </c>
      <c r="L595" s="427" t="s">
        <v>3491</v>
      </c>
      <c r="M595" s="684">
        <v>6</v>
      </c>
      <c r="N595" s="684" t="s">
        <v>15715</v>
      </c>
      <c r="O595" s="684">
        <v>175</v>
      </c>
      <c r="P595" s="179"/>
      <c r="Q595" s="179">
        <v>7</v>
      </c>
      <c r="R595" s="180"/>
      <c r="S595" s="189">
        <v>5</v>
      </c>
      <c r="T595" s="189">
        <v>10</v>
      </c>
      <c r="U595" s="190">
        <v>2</v>
      </c>
      <c r="V595" s="190">
        <v>12</v>
      </c>
      <c r="W595" s="742">
        <v>12</v>
      </c>
      <c r="X595" s="184"/>
      <c r="Y595" s="184"/>
      <c r="Z595" s="184"/>
      <c r="AA595" s="184"/>
      <c r="AB595" s="220"/>
      <c r="AC595" s="183" t="s">
        <v>6844</v>
      </c>
      <c r="AD595" s="179" t="s">
        <v>5039</v>
      </c>
      <c r="AE595" s="179" t="s">
        <v>4247</v>
      </c>
      <c r="AF595" s="177">
        <v>0</v>
      </c>
      <c r="AG595" s="177">
        <v>0</v>
      </c>
      <c r="AH595" s="177">
        <v>0</v>
      </c>
      <c r="AI595" s="177">
        <v>0</v>
      </c>
      <c r="AJ595" s="177">
        <v>0</v>
      </c>
      <c r="AK595" s="177">
        <v>0</v>
      </c>
      <c r="AL595" s="385">
        <v>0</v>
      </c>
      <c r="AM595" s="177">
        <v>3</v>
      </c>
      <c r="AN595" s="177">
        <v>0</v>
      </c>
      <c r="AO595" s="195">
        <v>0</v>
      </c>
      <c r="AP595" s="187">
        <v>1</v>
      </c>
      <c r="AQ595" s="187">
        <v>3</v>
      </c>
      <c r="AR595" s="187"/>
      <c r="AS595" s="187"/>
      <c r="AT595" s="187"/>
      <c r="AU595" s="187"/>
      <c r="AV595" s="187"/>
      <c r="AW595" s="187"/>
      <c r="AX595" s="187"/>
      <c r="AY595" s="187"/>
      <c r="AZ595" s="187"/>
      <c r="BA595" s="187"/>
      <c r="BB595" s="187"/>
      <c r="BC595" s="187"/>
      <c r="BD595" s="187"/>
      <c r="BE595" s="187"/>
      <c r="BF595" s="187"/>
      <c r="BG595" s="187"/>
      <c r="BH595" s="176" t="str">
        <f t="shared" si="78"/>
        <v>class level</v>
      </c>
      <c r="BI595" s="176">
        <f t="shared" si="73"/>
        <v>18</v>
      </c>
      <c r="BJ595" s="182" t="str">
        <f t="shared" si="74"/>
        <v>3 - 30</v>
      </c>
      <c r="BK595" s="176">
        <f t="shared" si="75"/>
        <v>17</v>
      </c>
      <c r="BL595" s="176">
        <f t="shared" si="79"/>
        <v>3</v>
      </c>
      <c r="BM595" s="535"/>
      <c r="BN595" s="187">
        <v>85</v>
      </c>
      <c r="BO595" s="187">
        <v>4</v>
      </c>
      <c r="BP595" s="178">
        <f t="shared" si="76"/>
        <v>153</v>
      </c>
      <c r="BQ595" s="420" t="str">
        <f t="shared" si="77"/>
        <v>III</v>
      </c>
      <c r="BR595" s="185"/>
      <c r="BS595" s="464" t="s">
        <v>9556</v>
      </c>
    </row>
    <row r="596" spans="1:71" ht="38.25" x14ac:dyDescent="0.2">
      <c r="A596" s="696">
        <v>594</v>
      </c>
      <c r="B596" s="286" t="s">
        <v>5040</v>
      </c>
      <c r="C596" s="286" t="s">
        <v>9121</v>
      </c>
      <c r="D596" s="258" t="s">
        <v>5497</v>
      </c>
      <c r="E596" s="736">
        <v>5</v>
      </c>
      <c r="F596" s="736">
        <v>10</v>
      </c>
      <c r="G596" s="737">
        <v>120</v>
      </c>
      <c r="H596" s="305" t="s">
        <v>3255</v>
      </c>
      <c r="I596" s="207" t="s">
        <v>635</v>
      </c>
      <c r="J596" s="279" t="s">
        <v>1765</v>
      </c>
      <c r="K596" s="179" t="s">
        <v>3491</v>
      </c>
      <c r="L596" s="427" t="s">
        <v>3491</v>
      </c>
      <c r="M596" s="684">
        <v>6</v>
      </c>
      <c r="N596" s="684" t="s">
        <v>15715</v>
      </c>
      <c r="O596" s="684">
        <v>175</v>
      </c>
      <c r="P596" s="179"/>
      <c r="Q596" s="179">
        <v>7</v>
      </c>
      <c r="R596" s="180"/>
      <c r="S596" s="189">
        <v>5</v>
      </c>
      <c r="T596" s="189">
        <v>10</v>
      </c>
      <c r="U596" s="190">
        <v>2</v>
      </c>
      <c r="V596" s="190">
        <v>12</v>
      </c>
      <c r="W596" s="742">
        <v>12</v>
      </c>
      <c r="X596" s="184"/>
      <c r="Y596" s="184"/>
      <c r="Z596" s="184"/>
      <c r="AA596" s="184"/>
      <c r="AB596" s="220"/>
      <c r="AC596" s="183" t="s">
        <v>6845</v>
      </c>
      <c r="AD596" s="179" t="s">
        <v>5039</v>
      </c>
      <c r="AE596" s="179" t="s">
        <v>4247</v>
      </c>
      <c r="AF596" s="177">
        <v>0</v>
      </c>
      <c r="AG596" s="177">
        <v>0</v>
      </c>
      <c r="AH596" s="177">
        <v>0</v>
      </c>
      <c r="AI596" s="177">
        <v>0</v>
      </c>
      <c r="AJ596" s="177">
        <v>0</v>
      </c>
      <c r="AK596" s="177">
        <v>0</v>
      </c>
      <c r="AL596" s="385">
        <v>0</v>
      </c>
      <c r="AM596" s="177">
        <v>4</v>
      </c>
      <c r="AN596" s="177">
        <v>0</v>
      </c>
      <c r="AO596" s="195">
        <v>0</v>
      </c>
      <c r="AP596" s="187">
        <v>1</v>
      </c>
      <c r="AQ596" s="187">
        <v>4</v>
      </c>
      <c r="AR596" s="187"/>
      <c r="AS596" s="187"/>
      <c r="AT596" s="187"/>
      <c r="AU596" s="187"/>
      <c r="AV596" s="187"/>
      <c r="AW596" s="187"/>
      <c r="AX596" s="187"/>
      <c r="AY596" s="187"/>
      <c r="AZ596" s="187"/>
      <c r="BA596" s="187"/>
      <c r="BB596" s="187"/>
      <c r="BC596" s="187"/>
      <c r="BD596" s="187"/>
      <c r="BE596" s="187"/>
      <c r="BF596" s="187"/>
      <c r="BG596" s="187"/>
      <c r="BH596" s="176" t="str">
        <f t="shared" si="78"/>
        <v>class level</v>
      </c>
      <c r="BI596" s="176">
        <f t="shared" si="73"/>
        <v>18</v>
      </c>
      <c r="BJ596" s="182" t="str">
        <f t="shared" si="74"/>
        <v>4 - 40</v>
      </c>
      <c r="BK596" s="176">
        <f t="shared" si="75"/>
        <v>22</v>
      </c>
      <c r="BL596" s="176">
        <f t="shared" si="79"/>
        <v>4</v>
      </c>
      <c r="BM596" s="535"/>
      <c r="BN596" s="187">
        <v>130</v>
      </c>
      <c r="BO596" s="187">
        <v>5</v>
      </c>
      <c r="BP596" s="178">
        <f t="shared" si="76"/>
        <v>240</v>
      </c>
      <c r="BQ596" s="420" t="str">
        <f t="shared" si="77"/>
        <v>III</v>
      </c>
      <c r="BR596" s="185">
        <v>15</v>
      </c>
      <c r="BS596" s="464" t="s">
        <v>9556</v>
      </c>
    </row>
    <row r="597" spans="1:71" ht="38.25" x14ac:dyDescent="0.2">
      <c r="A597" s="697">
        <v>595</v>
      </c>
      <c r="B597" s="286" t="s">
        <v>5040</v>
      </c>
      <c r="C597" s="286" t="s">
        <v>9122</v>
      </c>
      <c r="D597" s="258" t="s">
        <v>5497</v>
      </c>
      <c r="E597" s="736">
        <v>2</v>
      </c>
      <c r="F597" s="736">
        <v>10</v>
      </c>
      <c r="G597" s="737">
        <v>120</v>
      </c>
      <c r="H597" s="305" t="s">
        <v>3255</v>
      </c>
      <c r="I597" s="207" t="s">
        <v>635</v>
      </c>
      <c r="J597" s="279" t="s">
        <v>1765</v>
      </c>
      <c r="K597" s="179" t="s">
        <v>3491</v>
      </c>
      <c r="L597" s="427" t="s">
        <v>3491</v>
      </c>
      <c r="M597" s="684">
        <v>6</v>
      </c>
      <c r="N597" s="684" t="s">
        <v>15715</v>
      </c>
      <c r="O597" s="684">
        <v>175</v>
      </c>
      <c r="P597" s="179"/>
      <c r="Q597" s="179">
        <v>7</v>
      </c>
      <c r="R597" s="180"/>
      <c r="S597" s="189">
        <v>5</v>
      </c>
      <c r="T597" s="189">
        <v>10</v>
      </c>
      <c r="U597" s="190">
        <v>2</v>
      </c>
      <c r="V597" s="190">
        <v>12</v>
      </c>
      <c r="W597" s="742">
        <v>12</v>
      </c>
      <c r="X597" s="184"/>
      <c r="Y597" s="184"/>
      <c r="Z597" s="184"/>
      <c r="AA597" s="184"/>
      <c r="AB597" s="220"/>
      <c r="AC597" s="183" t="s">
        <v>6846</v>
      </c>
      <c r="AD597" s="179" t="s">
        <v>5039</v>
      </c>
      <c r="AE597" s="179" t="s">
        <v>4247</v>
      </c>
      <c r="AF597" s="177">
        <v>0</v>
      </c>
      <c r="AG597" s="177">
        <v>0</v>
      </c>
      <c r="AH597" s="177">
        <v>0</v>
      </c>
      <c r="AI597" s="177">
        <v>0</v>
      </c>
      <c r="AJ597" s="177">
        <v>0</v>
      </c>
      <c r="AK597" s="177">
        <v>0</v>
      </c>
      <c r="AL597" s="385">
        <v>0</v>
      </c>
      <c r="AM597" s="177">
        <v>5</v>
      </c>
      <c r="AN597" s="177">
        <v>0</v>
      </c>
      <c r="AO597" s="195">
        <v>0</v>
      </c>
      <c r="AP597" s="187">
        <v>1</v>
      </c>
      <c r="AQ597" s="187">
        <v>5</v>
      </c>
      <c r="AR597" s="187"/>
      <c r="AS597" s="187"/>
      <c r="AT597" s="187"/>
      <c r="AU597" s="187"/>
      <c r="AV597" s="187"/>
      <c r="AW597" s="187"/>
      <c r="AX597" s="187"/>
      <c r="AY597" s="187"/>
      <c r="AZ597" s="187"/>
      <c r="BA597" s="187"/>
      <c r="BB597" s="187"/>
      <c r="BC597" s="187"/>
      <c r="BD597" s="187"/>
      <c r="BE597" s="187"/>
      <c r="BF597" s="187"/>
      <c r="BG597" s="187"/>
      <c r="BH597" s="176" t="str">
        <f t="shared" si="78"/>
        <v>class level</v>
      </c>
      <c r="BI597" s="176">
        <f t="shared" si="73"/>
        <v>16</v>
      </c>
      <c r="BJ597" s="182" t="str">
        <f t="shared" si="74"/>
        <v>5 - 50</v>
      </c>
      <c r="BK597" s="176">
        <f t="shared" si="75"/>
        <v>28</v>
      </c>
      <c r="BL597" s="176">
        <f t="shared" si="79"/>
        <v>5</v>
      </c>
      <c r="BM597" s="535"/>
      <c r="BN597" s="187">
        <v>130</v>
      </c>
      <c r="BO597" s="187">
        <v>5</v>
      </c>
      <c r="BP597" s="178">
        <f t="shared" si="76"/>
        <v>270</v>
      </c>
      <c r="BQ597" s="420" t="str">
        <f t="shared" si="77"/>
        <v>III</v>
      </c>
      <c r="BR597" s="187"/>
      <c r="BS597" s="464" t="s">
        <v>9556</v>
      </c>
    </row>
    <row r="598" spans="1:71" ht="38.25" x14ac:dyDescent="0.2">
      <c r="A598" s="696">
        <v>596</v>
      </c>
      <c r="B598" s="286" t="s">
        <v>5040</v>
      </c>
      <c r="C598" s="286" t="s">
        <v>9123</v>
      </c>
      <c r="D598" s="258" t="s">
        <v>5497</v>
      </c>
      <c r="E598" s="736">
        <v>24</v>
      </c>
      <c r="F598" s="736">
        <v>10</v>
      </c>
      <c r="G598" s="737">
        <v>120</v>
      </c>
      <c r="H598" s="305" t="s">
        <v>3255</v>
      </c>
      <c r="I598" s="207" t="s">
        <v>635</v>
      </c>
      <c r="J598" s="279" t="s">
        <v>1765</v>
      </c>
      <c r="K598" s="179" t="s">
        <v>3491</v>
      </c>
      <c r="L598" s="427" t="s">
        <v>3491</v>
      </c>
      <c r="M598" s="684">
        <v>6</v>
      </c>
      <c r="N598" s="684" t="s">
        <v>15715</v>
      </c>
      <c r="O598" s="684">
        <v>175</v>
      </c>
      <c r="P598" s="179"/>
      <c r="Q598" s="179">
        <v>7</v>
      </c>
      <c r="R598" s="180"/>
      <c r="S598" s="189">
        <v>5</v>
      </c>
      <c r="T598" s="189">
        <v>10</v>
      </c>
      <c r="U598" s="190">
        <v>2</v>
      </c>
      <c r="V598" s="190">
        <v>12</v>
      </c>
      <c r="W598" s="742">
        <v>12</v>
      </c>
      <c r="X598" s="184"/>
      <c r="Y598" s="184"/>
      <c r="Z598" s="184"/>
      <c r="AA598" s="184"/>
      <c r="AB598" s="220"/>
      <c r="AC598" s="183" t="s">
        <v>5718</v>
      </c>
      <c r="AD598" s="179" t="s">
        <v>5039</v>
      </c>
      <c r="AE598" s="179" t="s">
        <v>4247</v>
      </c>
      <c r="AF598" s="177">
        <v>0</v>
      </c>
      <c r="AG598" s="177">
        <v>0</v>
      </c>
      <c r="AH598" s="177">
        <v>0</v>
      </c>
      <c r="AI598" s="177">
        <v>0</v>
      </c>
      <c r="AJ598" s="177">
        <v>0</v>
      </c>
      <c r="AK598" s="177">
        <v>0</v>
      </c>
      <c r="AL598" s="385">
        <v>4</v>
      </c>
      <c r="AM598" s="177">
        <v>0</v>
      </c>
      <c r="AN598" s="177">
        <v>0</v>
      </c>
      <c r="AO598" s="195">
        <v>0</v>
      </c>
      <c r="AP598" s="187">
        <v>1</v>
      </c>
      <c r="AQ598" s="187"/>
      <c r="AR598" s="187"/>
      <c r="AS598" s="187"/>
      <c r="AT598" s="187"/>
      <c r="AU598" s="187"/>
      <c r="AV598" s="187"/>
      <c r="AW598" s="187"/>
      <c r="AX598" s="187">
        <v>4</v>
      </c>
      <c r="AY598" s="187"/>
      <c r="AZ598" s="187"/>
      <c r="BA598" s="187"/>
      <c r="BB598" s="187"/>
      <c r="BC598" s="187"/>
      <c r="BD598" s="187"/>
      <c r="BE598" s="187"/>
      <c r="BF598" s="187"/>
      <c r="BG598" s="187"/>
      <c r="BH598" s="176" t="str">
        <f t="shared" si="78"/>
        <v>class level</v>
      </c>
      <c r="BI598" s="176">
        <f t="shared" si="73"/>
        <v>18</v>
      </c>
      <c r="BJ598" s="182" t="str">
        <f t="shared" si="74"/>
        <v>4 - 32</v>
      </c>
      <c r="BK598" s="176">
        <f t="shared" si="75"/>
        <v>18</v>
      </c>
      <c r="BL598" s="176">
        <f t="shared" si="79"/>
        <v>4</v>
      </c>
      <c r="BM598" s="533"/>
      <c r="BN598" s="187">
        <v>185</v>
      </c>
      <c r="BO598" s="187">
        <v>4</v>
      </c>
      <c r="BP598" s="178">
        <f t="shared" si="76"/>
        <v>257</v>
      </c>
      <c r="BQ598" s="420" t="str">
        <f t="shared" si="77"/>
        <v>IV</v>
      </c>
      <c r="BR598" s="185">
        <v>15</v>
      </c>
      <c r="BS598" s="464" t="s">
        <v>9589</v>
      </c>
    </row>
    <row r="599" spans="1:71" ht="38.25" x14ac:dyDescent="0.2">
      <c r="A599" s="697">
        <v>597</v>
      </c>
      <c r="B599" s="286" t="s">
        <v>5040</v>
      </c>
      <c r="C599" s="286" t="s">
        <v>9124</v>
      </c>
      <c r="D599" s="258" t="s">
        <v>5497</v>
      </c>
      <c r="E599" s="736">
        <v>7</v>
      </c>
      <c r="F599" s="736">
        <v>10</v>
      </c>
      <c r="G599" s="737">
        <v>120</v>
      </c>
      <c r="H599" s="305" t="s">
        <v>3255</v>
      </c>
      <c r="I599" s="207" t="s">
        <v>635</v>
      </c>
      <c r="J599" s="279" t="s">
        <v>1765</v>
      </c>
      <c r="K599" s="179" t="s">
        <v>3491</v>
      </c>
      <c r="L599" s="427" t="s">
        <v>3491</v>
      </c>
      <c r="M599" s="684">
        <v>6</v>
      </c>
      <c r="N599" s="684" t="s">
        <v>15715</v>
      </c>
      <c r="O599" s="684">
        <v>175</v>
      </c>
      <c r="P599" s="179"/>
      <c r="Q599" s="179">
        <v>7</v>
      </c>
      <c r="R599" s="180"/>
      <c r="S599" s="189">
        <v>5</v>
      </c>
      <c r="T599" s="189">
        <v>10</v>
      </c>
      <c r="U599" s="190">
        <v>2</v>
      </c>
      <c r="V599" s="190">
        <v>12</v>
      </c>
      <c r="W599" s="742">
        <v>12</v>
      </c>
      <c r="X599" s="184"/>
      <c r="Y599" s="184"/>
      <c r="Z599" s="184"/>
      <c r="AA599" s="184"/>
      <c r="AB599" s="220"/>
      <c r="AC599" s="183" t="s">
        <v>5720</v>
      </c>
      <c r="AD599" s="179" t="s">
        <v>5039</v>
      </c>
      <c r="AE599" s="179" t="s">
        <v>4247</v>
      </c>
      <c r="AF599" s="177">
        <v>0</v>
      </c>
      <c r="AG599" s="177">
        <v>0</v>
      </c>
      <c r="AH599" s="177">
        <v>0</v>
      </c>
      <c r="AI599" s="177">
        <v>0</v>
      </c>
      <c r="AJ599" s="177">
        <v>0</v>
      </c>
      <c r="AK599" s="177">
        <v>0</v>
      </c>
      <c r="AL599" s="385">
        <v>6</v>
      </c>
      <c r="AM599" s="177">
        <v>0</v>
      </c>
      <c r="AN599" s="177">
        <v>0</v>
      </c>
      <c r="AO599" s="195">
        <v>0</v>
      </c>
      <c r="AP599" s="187">
        <v>1</v>
      </c>
      <c r="AQ599" s="187"/>
      <c r="AR599" s="187"/>
      <c r="AS599" s="187"/>
      <c r="AT599" s="187"/>
      <c r="AU599" s="187"/>
      <c r="AV599" s="187"/>
      <c r="AW599" s="187"/>
      <c r="AX599" s="187">
        <v>6</v>
      </c>
      <c r="AY599" s="187"/>
      <c r="AZ599" s="187"/>
      <c r="BA599" s="187"/>
      <c r="BB599" s="187"/>
      <c r="BC599" s="187"/>
      <c r="BD599" s="187"/>
      <c r="BE599" s="187"/>
      <c r="BF599" s="187"/>
      <c r="BG599" s="187"/>
      <c r="BH599" s="176" t="str">
        <f t="shared" si="78"/>
        <v>class level</v>
      </c>
      <c r="BI599" s="176">
        <f t="shared" si="73"/>
        <v>18</v>
      </c>
      <c r="BJ599" s="182" t="str">
        <f t="shared" si="74"/>
        <v>6 - 48</v>
      </c>
      <c r="BK599" s="176">
        <f t="shared" si="75"/>
        <v>27</v>
      </c>
      <c r="BL599" s="176">
        <f t="shared" si="79"/>
        <v>6</v>
      </c>
      <c r="BM599" s="533"/>
      <c r="BN599" s="187">
        <v>525</v>
      </c>
      <c r="BO599" s="187">
        <v>6</v>
      </c>
      <c r="BP599" s="178">
        <f t="shared" si="76"/>
        <v>687</v>
      </c>
      <c r="BQ599" s="420" t="str">
        <f t="shared" si="77"/>
        <v>VI</v>
      </c>
      <c r="BR599" s="185">
        <v>15</v>
      </c>
      <c r="BS599" s="464" t="s">
        <v>9589</v>
      </c>
    </row>
    <row r="600" spans="1:71" ht="38.25" x14ac:dyDescent="0.2">
      <c r="A600" s="696">
        <v>598</v>
      </c>
      <c r="B600" s="286" t="s">
        <v>5040</v>
      </c>
      <c r="C600" s="286" t="s">
        <v>9125</v>
      </c>
      <c r="D600" s="258" t="s">
        <v>5497</v>
      </c>
      <c r="E600" s="736">
        <v>31</v>
      </c>
      <c r="F600" s="736">
        <v>10</v>
      </c>
      <c r="G600" s="737">
        <v>120</v>
      </c>
      <c r="H600" s="305" t="s">
        <v>3255</v>
      </c>
      <c r="I600" s="207" t="s">
        <v>635</v>
      </c>
      <c r="J600" s="279" t="s">
        <v>1765</v>
      </c>
      <c r="K600" s="179" t="s">
        <v>3491</v>
      </c>
      <c r="L600" s="427" t="s">
        <v>3491</v>
      </c>
      <c r="M600" s="684">
        <v>6</v>
      </c>
      <c r="N600" s="684" t="s">
        <v>15715</v>
      </c>
      <c r="O600" s="684">
        <v>175</v>
      </c>
      <c r="P600" s="179"/>
      <c r="Q600" s="179">
        <v>7</v>
      </c>
      <c r="R600" s="180"/>
      <c r="S600" s="189">
        <v>5</v>
      </c>
      <c r="T600" s="189">
        <v>10</v>
      </c>
      <c r="U600" s="190">
        <v>2</v>
      </c>
      <c r="V600" s="190">
        <v>12</v>
      </c>
      <c r="W600" s="742">
        <v>12</v>
      </c>
      <c r="X600" s="184"/>
      <c r="Y600" s="184"/>
      <c r="Z600" s="184"/>
      <c r="AA600" s="184"/>
      <c r="AB600" s="220"/>
      <c r="AC600" s="419" t="s">
        <v>5721</v>
      </c>
      <c r="AD600" s="179" t="s">
        <v>5039</v>
      </c>
      <c r="AE600" s="179" t="s">
        <v>4247</v>
      </c>
      <c r="AF600" s="177">
        <v>0</v>
      </c>
      <c r="AG600" s="177">
        <v>0</v>
      </c>
      <c r="AH600" s="177">
        <v>0</v>
      </c>
      <c r="AI600" s="177">
        <v>0</v>
      </c>
      <c r="AJ600" s="177">
        <v>0</v>
      </c>
      <c r="AK600" s="177">
        <v>0</v>
      </c>
      <c r="AL600" s="385">
        <v>6</v>
      </c>
      <c r="AM600" s="177">
        <v>0</v>
      </c>
      <c r="AN600" s="177">
        <v>0</v>
      </c>
      <c r="AO600" s="195">
        <v>0</v>
      </c>
      <c r="AP600" s="187">
        <v>1</v>
      </c>
      <c r="AQ600" s="187"/>
      <c r="AR600" s="187"/>
      <c r="AS600" s="187"/>
      <c r="AT600" s="187"/>
      <c r="AU600" s="187"/>
      <c r="AV600" s="187"/>
      <c r="AW600" s="187"/>
      <c r="AX600" s="187">
        <v>8</v>
      </c>
      <c r="AY600" s="187"/>
      <c r="AZ600" s="187"/>
      <c r="BA600" s="187"/>
      <c r="BB600" s="187"/>
      <c r="BC600" s="187"/>
      <c r="BD600" s="187"/>
      <c r="BE600" s="187"/>
      <c r="BF600" s="187"/>
      <c r="BG600" s="187"/>
      <c r="BH600" s="176" t="str">
        <f t="shared" si="78"/>
        <v>class level</v>
      </c>
      <c r="BI600" s="176">
        <f t="shared" si="73"/>
        <v>16</v>
      </c>
      <c r="BJ600" s="182" t="str">
        <f t="shared" si="74"/>
        <v>6 - 48</v>
      </c>
      <c r="BK600" s="176">
        <f t="shared" si="75"/>
        <v>27</v>
      </c>
      <c r="BL600" s="176">
        <f t="shared" si="79"/>
        <v>8</v>
      </c>
      <c r="BM600" s="533"/>
      <c r="BN600" s="187">
        <v>1250</v>
      </c>
      <c r="BO600" s="187">
        <v>10</v>
      </c>
      <c r="BP600" s="178">
        <f t="shared" si="76"/>
        <v>1520</v>
      </c>
      <c r="BQ600" s="420" t="str">
        <f t="shared" si="77"/>
        <v>VII</v>
      </c>
      <c r="BR600" s="185">
        <v>15</v>
      </c>
      <c r="BS600" s="464" t="s">
        <v>9589</v>
      </c>
    </row>
    <row r="601" spans="1:71" x14ac:dyDescent="0.2">
      <c r="A601" s="696">
        <v>599</v>
      </c>
      <c r="B601" s="286" t="s">
        <v>5035</v>
      </c>
      <c r="C601" s="286" t="s">
        <v>5035</v>
      </c>
      <c r="D601" s="258" t="s">
        <v>5497</v>
      </c>
      <c r="E601" s="736">
        <v>6945</v>
      </c>
      <c r="F601" s="736">
        <v>30</v>
      </c>
      <c r="G601" s="737">
        <v>300</v>
      </c>
      <c r="H601" s="305" t="s">
        <v>7356</v>
      </c>
      <c r="I601" s="207" t="s">
        <v>635</v>
      </c>
      <c r="J601" s="279" t="s">
        <v>2180</v>
      </c>
      <c r="K601" s="179" t="s">
        <v>3491</v>
      </c>
      <c r="L601" s="427" t="s">
        <v>3491</v>
      </c>
      <c r="M601" s="684">
        <v>6</v>
      </c>
      <c r="N601" s="684" t="s">
        <v>15715</v>
      </c>
      <c r="O601" s="684">
        <v>175</v>
      </c>
      <c r="P601" s="179"/>
      <c r="Q601" s="179">
        <v>7</v>
      </c>
      <c r="R601" s="180"/>
      <c r="S601" s="190">
        <v>8</v>
      </c>
      <c r="T601" s="190">
        <v>12</v>
      </c>
      <c r="U601" s="190">
        <v>3</v>
      </c>
      <c r="V601" s="190">
        <v>16</v>
      </c>
      <c r="W601" s="742">
        <v>12</v>
      </c>
      <c r="X601" s="184"/>
      <c r="Y601" s="184"/>
      <c r="Z601" s="184"/>
      <c r="AA601" s="184"/>
      <c r="AB601" s="220"/>
      <c r="AC601" s="183" t="s">
        <v>448</v>
      </c>
      <c r="AD601" s="179" t="s">
        <v>5039</v>
      </c>
      <c r="AE601" s="179" t="s">
        <v>4249</v>
      </c>
      <c r="AF601" s="177">
        <v>0</v>
      </c>
      <c r="AG601" s="177">
        <v>0</v>
      </c>
      <c r="AH601" s="177">
        <v>0</v>
      </c>
      <c r="AI601" s="177">
        <v>0</v>
      </c>
      <c r="AJ601" s="177">
        <v>1</v>
      </c>
      <c r="AK601" s="177">
        <v>0</v>
      </c>
      <c r="AL601" s="385">
        <v>0</v>
      </c>
      <c r="AM601" s="177">
        <v>0</v>
      </c>
      <c r="AN601" s="177">
        <v>0</v>
      </c>
      <c r="AO601" s="195">
        <v>0</v>
      </c>
      <c r="AP601" s="187"/>
      <c r="AQ601" s="187">
        <v>0</v>
      </c>
      <c r="AR601" s="187"/>
      <c r="AS601" s="187"/>
      <c r="AT601" s="187"/>
      <c r="AU601" s="187"/>
      <c r="AV601" s="187"/>
      <c r="AW601" s="187"/>
      <c r="AX601" s="187"/>
      <c r="AY601" s="187"/>
      <c r="AZ601" s="187"/>
      <c r="BA601" s="187"/>
      <c r="BB601" s="187"/>
      <c r="BC601" s="187"/>
      <c r="BD601" s="187"/>
      <c r="BE601" s="187"/>
      <c r="BF601" s="187"/>
      <c r="BG601" s="187"/>
      <c r="BH601" s="176" t="str">
        <f t="shared" si="78"/>
        <v>class level</v>
      </c>
      <c r="BI601" s="176">
        <f t="shared" si="73"/>
        <v>21</v>
      </c>
      <c r="BJ601" s="182" t="str">
        <f t="shared" si="74"/>
        <v>1 - 6</v>
      </c>
      <c r="BK601" s="176">
        <f t="shared" si="75"/>
        <v>4</v>
      </c>
      <c r="BL601" s="176">
        <f t="shared" si="79"/>
        <v>1</v>
      </c>
      <c r="BM601" s="535"/>
      <c r="BN601" s="187">
        <v>10</v>
      </c>
      <c r="BO601" s="187">
        <v>1</v>
      </c>
      <c r="BP601" s="178">
        <f t="shared" si="76"/>
        <v>14</v>
      </c>
      <c r="BQ601" s="420" t="str">
        <f t="shared" si="77"/>
        <v>I</v>
      </c>
      <c r="BR601" s="185">
        <v>15</v>
      </c>
      <c r="BS601" s="212" t="s">
        <v>4592</v>
      </c>
    </row>
    <row r="602" spans="1:71" x14ac:dyDescent="0.2">
      <c r="A602" s="697">
        <v>600</v>
      </c>
      <c r="B602" s="286" t="s">
        <v>5035</v>
      </c>
      <c r="C602" s="286" t="s">
        <v>2802</v>
      </c>
      <c r="D602" s="258" t="s">
        <v>5497</v>
      </c>
      <c r="E602" s="736">
        <v>211</v>
      </c>
      <c r="F602" s="736">
        <v>30</v>
      </c>
      <c r="G602" s="737">
        <v>300</v>
      </c>
      <c r="H602" s="305" t="s">
        <v>7356</v>
      </c>
      <c r="I602" s="207" t="s">
        <v>635</v>
      </c>
      <c r="J602" s="279" t="s">
        <v>2180</v>
      </c>
      <c r="K602" s="179" t="s">
        <v>3491</v>
      </c>
      <c r="L602" s="427" t="s">
        <v>3491</v>
      </c>
      <c r="M602" s="684">
        <v>6</v>
      </c>
      <c r="N602" s="684" t="s">
        <v>15715</v>
      </c>
      <c r="O602" s="684">
        <v>175</v>
      </c>
      <c r="P602" s="179"/>
      <c r="Q602" s="179">
        <v>2</v>
      </c>
      <c r="R602" s="180"/>
      <c r="S602" s="190">
        <v>8</v>
      </c>
      <c r="T602" s="190">
        <v>12</v>
      </c>
      <c r="U602" s="190">
        <v>3</v>
      </c>
      <c r="V602" s="190">
        <v>16</v>
      </c>
      <c r="W602" s="742">
        <v>12</v>
      </c>
      <c r="X602" s="184"/>
      <c r="Y602" s="184"/>
      <c r="Z602" s="184"/>
      <c r="AA602" s="184"/>
      <c r="AB602" s="220"/>
      <c r="AC602" s="183" t="s">
        <v>449</v>
      </c>
      <c r="AD602" s="179" t="s">
        <v>5039</v>
      </c>
      <c r="AE602" s="179" t="s">
        <v>4249</v>
      </c>
      <c r="AF602" s="177">
        <v>0</v>
      </c>
      <c r="AG602" s="177">
        <v>0</v>
      </c>
      <c r="AH602" s="177">
        <v>0</v>
      </c>
      <c r="AI602" s="177">
        <v>0</v>
      </c>
      <c r="AJ602" s="177">
        <v>0</v>
      </c>
      <c r="AK602" s="177">
        <v>0</v>
      </c>
      <c r="AL602" s="386">
        <v>0</v>
      </c>
      <c r="AM602" s="177">
        <v>3</v>
      </c>
      <c r="AN602" s="177">
        <v>0</v>
      </c>
      <c r="AO602" s="195">
        <v>0</v>
      </c>
      <c r="AP602" s="187"/>
      <c r="AQ602" s="187">
        <v>3</v>
      </c>
      <c r="AR602" s="187"/>
      <c r="AS602" s="187"/>
      <c r="AT602" s="187"/>
      <c r="AU602" s="187"/>
      <c r="AV602" s="187"/>
      <c r="AW602" s="187"/>
      <c r="AX602" s="187"/>
      <c r="AY602" s="187"/>
      <c r="AZ602" s="187"/>
      <c r="BA602" s="187"/>
      <c r="BB602" s="187"/>
      <c r="BC602" s="187"/>
      <c r="BD602" s="187"/>
      <c r="BE602" s="187"/>
      <c r="BF602" s="187"/>
      <c r="BG602" s="187"/>
      <c r="BH602" s="176" t="str">
        <f t="shared" si="78"/>
        <v>class level</v>
      </c>
      <c r="BI602" s="176">
        <f t="shared" si="73"/>
        <v>18</v>
      </c>
      <c r="BJ602" s="182" t="str">
        <f t="shared" si="74"/>
        <v>3 - 30</v>
      </c>
      <c r="BK602" s="176">
        <f t="shared" si="75"/>
        <v>17</v>
      </c>
      <c r="BL602" s="176">
        <f t="shared" si="79"/>
        <v>3</v>
      </c>
      <c r="BM602" s="535"/>
      <c r="BN602" s="187">
        <v>85</v>
      </c>
      <c r="BO602" s="187">
        <v>4</v>
      </c>
      <c r="BP602" s="178">
        <f t="shared" si="76"/>
        <v>153</v>
      </c>
      <c r="BQ602" s="420" t="str">
        <f t="shared" si="77"/>
        <v>III</v>
      </c>
      <c r="BR602" s="185"/>
      <c r="BS602" s="464" t="s">
        <v>9556</v>
      </c>
    </row>
    <row r="603" spans="1:71" x14ac:dyDescent="0.2">
      <c r="A603" s="696">
        <v>601</v>
      </c>
      <c r="B603" s="286" t="s">
        <v>5035</v>
      </c>
      <c r="C603" s="286" t="s">
        <v>2803</v>
      </c>
      <c r="D603" s="258" t="s">
        <v>5497</v>
      </c>
      <c r="E603" s="736">
        <v>154</v>
      </c>
      <c r="F603" s="736">
        <v>30</v>
      </c>
      <c r="G603" s="737">
        <v>300</v>
      </c>
      <c r="H603" s="305" t="s">
        <v>7356</v>
      </c>
      <c r="I603" s="207" t="s">
        <v>635</v>
      </c>
      <c r="J603" s="279" t="s">
        <v>2180</v>
      </c>
      <c r="K603" s="179" t="s">
        <v>3491</v>
      </c>
      <c r="L603" s="427" t="s">
        <v>3491</v>
      </c>
      <c r="M603" s="684">
        <v>6</v>
      </c>
      <c r="N603" s="684" t="s">
        <v>15715</v>
      </c>
      <c r="O603" s="684">
        <v>175</v>
      </c>
      <c r="P603" s="179"/>
      <c r="Q603" s="179">
        <v>2</v>
      </c>
      <c r="R603" s="180"/>
      <c r="S603" s="190">
        <v>8</v>
      </c>
      <c r="T603" s="190">
        <v>12</v>
      </c>
      <c r="U603" s="190">
        <v>3</v>
      </c>
      <c r="V603" s="190">
        <v>16</v>
      </c>
      <c r="W603" s="742">
        <v>12</v>
      </c>
      <c r="X603" s="184"/>
      <c r="Y603" s="184"/>
      <c r="Z603" s="184"/>
      <c r="AA603" s="184"/>
      <c r="AB603" s="220"/>
      <c r="AC603" s="183" t="s">
        <v>450</v>
      </c>
      <c r="AD603" s="179" t="s">
        <v>5039</v>
      </c>
      <c r="AE603" s="179" t="s">
        <v>4249</v>
      </c>
      <c r="AF603" s="177">
        <v>0</v>
      </c>
      <c r="AG603" s="177">
        <v>0</v>
      </c>
      <c r="AH603" s="177">
        <v>0</v>
      </c>
      <c r="AI603" s="177">
        <v>0</v>
      </c>
      <c r="AJ603" s="177">
        <v>0</v>
      </c>
      <c r="AK603" s="177">
        <v>0</v>
      </c>
      <c r="AL603" s="386">
        <v>0</v>
      </c>
      <c r="AM603" s="177">
        <v>4</v>
      </c>
      <c r="AN603" s="177">
        <v>0</v>
      </c>
      <c r="AO603" s="195">
        <v>0</v>
      </c>
      <c r="AP603" s="187"/>
      <c r="AQ603" s="187">
        <v>4</v>
      </c>
      <c r="AR603" s="187"/>
      <c r="AS603" s="187"/>
      <c r="AT603" s="187"/>
      <c r="AU603" s="187"/>
      <c r="AV603" s="187"/>
      <c r="AW603" s="187"/>
      <c r="AX603" s="187"/>
      <c r="AY603" s="187"/>
      <c r="AZ603" s="187"/>
      <c r="BA603" s="187"/>
      <c r="BB603" s="187"/>
      <c r="BC603" s="187"/>
      <c r="BD603" s="187"/>
      <c r="BE603" s="187"/>
      <c r="BF603" s="187"/>
      <c r="BG603" s="187"/>
      <c r="BH603" s="176" t="str">
        <f t="shared" si="78"/>
        <v>class level</v>
      </c>
      <c r="BI603" s="176">
        <f t="shared" si="73"/>
        <v>18</v>
      </c>
      <c r="BJ603" s="182" t="str">
        <f t="shared" si="74"/>
        <v>4 - 40</v>
      </c>
      <c r="BK603" s="176">
        <f t="shared" si="75"/>
        <v>22</v>
      </c>
      <c r="BL603" s="176">
        <f t="shared" si="79"/>
        <v>4</v>
      </c>
      <c r="BM603" s="535"/>
      <c r="BN603" s="187">
        <v>130</v>
      </c>
      <c r="BO603" s="187">
        <v>5</v>
      </c>
      <c r="BP603" s="178">
        <f t="shared" si="76"/>
        <v>240</v>
      </c>
      <c r="BQ603" s="420" t="str">
        <f t="shared" si="77"/>
        <v>III</v>
      </c>
      <c r="BR603" s="187"/>
      <c r="BS603" s="464" t="s">
        <v>9556</v>
      </c>
    </row>
    <row r="604" spans="1:71" x14ac:dyDescent="0.2">
      <c r="A604" s="697">
        <v>602</v>
      </c>
      <c r="B604" s="286" t="s">
        <v>5035</v>
      </c>
      <c r="C604" s="286" t="s">
        <v>2804</v>
      </c>
      <c r="D604" s="258" t="s">
        <v>5497</v>
      </c>
      <c r="E604" s="736">
        <v>120</v>
      </c>
      <c r="F604" s="736">
        <v>30</v>
      </c>
      <c r="G604" s="737">
        <v>300</v>
      </c>
      <c r="H604" s="305" t="s">
        <v>7356</v>
      </c>
      <c r="I604" s="207" t="s">
        <v>635</v>
      </c>
      <c r="J604" s="279" t="s">
        <v>2180</v>
      </c>
      <c r="K604" s="179" t="s">
        <v>3491</v>
      </c>
      <c r="L604" s="427" t="s">
        <v>3491</v>
      </c>
      <c r="M604" s="684">
        <v>6</v>
      </c>
      <c r="N604" s="684" t="s">
        <v>15715</v>
      </c>
      <c r="O604" s="684">
        <v>175</v>
      </c>
      <c r="P604" s="179"/>
      <c r="Q604" s="179">
        <v>2</v>
      </c>
      <c r="R604" s="180"/>
      <c r="S604" s="190">
        <v>8</v>
      </c>
      <c r="T604" s="190">
        <v>12</v>
      </c>
      <c r="U604" s="190">
        <v>3</v>
      </c>
      <c r="V604" s="190">
        <v>16</v>
      </c>
      <c r="W604" s="742">
        <v>12</v>
      </c>
      <c r="X604" s="184"/>
      <c r="Y604" s="184"/>
      <c r="Z604" s="184"/>
      <c r="AA604" s="184"/>
      <c r="AB604" s="220"/>
      <c r="AC604" s="183" t="s">
        <v>451</v>
      </c>
      <c r="AD604" s="179" t="s">
        <v>5039</v>
      </c>
      <c r="AE604" s="179" t="s">
        <v>4249</v>
      </c>
      <c r="AF604" s="177">
        <v>0</v>
      </c>
      <c r="AG604" s="177">
        <v>0</v>
      </c>
      <c r="AH604" s="177">
        <v>0</v>
      </c>
      <c r="AI604" s="177">
        <v>0</v>
      </c>
      <c r="AJ604" s="177">
        <v>0</v>
      </c>
      <c r="AK604" s="177">
        <v>0</v>
      </c>
      <c r="AL604" s="386">
        <v>0</v>
      </c>
      <c r="AM604" s="177">
        <v>5</v>
      </c>
      <c r="AN604" s="177">
        <v>0</v>
      </c>
      <c r="AO604" s="195">
        <v>0</v>
      </c>
      <c r="AP604" s="187"/>
      <c r="AQ604" s="187">
        <v>5</v>
      </c>
      <c r="AR604" s="187"/>
      <c r="AS604" s="187"/>
      <c r="AT604" s="187"/>
      <c r="AU604" s="187"/>
      <c r="AV604" s="187"/>
      <c r="AW604" s="187"/>
      <c r="AX604" s="187"/>
      <c r="AY604" s="187"/>
      <c r="AZ604" s="187"/>
      <c r="BA604" s="187"/>
      <c r="BB604" s="187"/>
      <c r="BC604" s="187"/>
      <c r="BD604" s="187"/>
      <c r="BE604" s="187"/>
      <c r="BF604" s="187"/>
      <c r="BG604" s="187"/>
      <c r="BH604" s="176" t="str">
        <f t="shared" si="78"/>
        <v>class level</v>
      </c>
      <c r="BI604" s="176">
        <f t="shared" si="73"/>
        <v>16</v>
      </c>
      <c r="BJ604" s="182" t="str">
        <f t="shared" si="74"/>
        <v>5 - 50</v>
      </c>
      <c r="BK604" s="176">
        <f t="shared" si="75"/>
        <v>28</v>
      </c>
      <c r="BL604" s="176">
        <f t="shared" si="79"/>
        <v>5</v>
      </c>
      <c r="BM604" s="535"/>
      <c r="BN604" s="187">
        <v>225</v>
      </c>
      <c r="BO604" s="187">
        <v>6</v>
      </c>
      <c r="BP604" s="178">
        <f t="shared" si="76"/>
        <v>393</v>
      </c>
      <c r="BQ604" s="420" t="str">
        <f t="shared" si="77"/>
        <v>IV</v>
      </c>
      <c r="BR604" s="187"/>
      <c r="BS604" s="464" t="s">
        <v>9556</v>
      </c>
    </row>
    <row r="605" spans="1:71" x14ac:dyDescent="0.2">
      <c r="A605" s="696">
        <v>603</v>
      </c>
      <c r="B605" s="286" t="s">
        <v>5035</v>
      </c>
      <c r="C605" s="286" t="s">
        <v>2805</v>
      </c>
      <c r="D605" s="258" t="s">
        <v>5497</v>
      </c>
      <c r="E605" s="736">
        <v>92</v>
      </c>
      <c r="F605" s="736">
        <v>30</v>
      </c>
      <c r="G605" s="737">
        <v>300</v>
      </c>
      <c r="H605" s="305" t="s">
        <v>7356</v>
      </c>
      <c r="I605" s="207" t="s">
        <v>635</v>
      </c>
      <c r="J605" s="279" t="s">
        <v>2180</v>
      </c>
      <c r="K605" s="179" t="s">
        <v>3491</v>
      </c>
      <c r="L605" s="427" t="s">
        <v>3491</v>
      </c>
      <c r="M605" s="684">
        <v>6</v>
      </c>
      <c r="N605" s="684" t="s">
        <v>15715</v>
      </c>
      <c r="O605" s="684">
        <v>175</v>
      </c>
      <c r="P605" s="179"/>
      <c r="Q605" s="179">
        <v>2</v>
      </c>
      <c r="R605" s="180"/>
      <c r="S605" s="190">
        <v>8</v>
      </c>
      <c r="T605" s="190">
        <v>12</v>
      </c>
      <c r="U605" s="190">
        <v>3</v>
      </c>
      <c r="V605" s="190">
        <v>16</v>
      </c>
      <c r="W605" s="742">
        <v>12</v>
      </c>
      <c r="X605" s="184"/>
      <c r="Y605" s="184"/>
      <c r="Z605" s="184"/>
      <c r="AA605" s="184"/>
      <c r="AB605" s="220"/>
      <c r="AC605" s="183" t="s">
        <v>452</v>
      </c>
      <c r="AD605" s="179" t="s">
        <v>5039</v>
      </c>
      <c r="AE605" s="179" t="s">
        <v>4249</v>
      </c>
      <c r="AF605" s="177">
        <v>0</v>
      </c>
      <c r="AG605" s="177">
        <v>0</v>
      </c>
      <c r="AH605" s="177">
        <v>0</v>
      </c>
      <c r="AI605" s="177">
        <v>0</v>
      </c>
      <c r="AJ605" s="177">
        <v>0</v>
      </c>
      <c r="AK605" s="177">
        <v>0</v>
      </c>
      <c r="AL605" s="386">
        <v>0</v>
      </c>
      <c r="AM605" s="177">
        <v>6</v>
      </c>
      <c r="AN605" s="177">
        <v>0</v>
      </c>
      <c r="AO605" s="195">
        <v>0</v>
      </c>
      <c r="AP605" s="187"/>
      <c r="AQ605" s="187">
        <v>6</v>
      </c>
      <c r="AR605" s="187"/>
      <c r="AS605" s="187"/>
      <c r="AT605" s="187"/>
      <c r="AU605" s="187"/>
      <c r="AV605" s="187"/>
      <c r="AW605" s="187"/>
      <c r="AX605" s="187"/>
      <c r="AY605" s="187"/>
      <c r="AZ605" s="187"/>
      <c r="BA605" s="187"/>
      <c r="BB605" s="187"/>
      <c r="BC605" s="187"/>
      <c r="BD605" s="187"/>
      <c r="BE605" s="187"/>
      <c r="BF605" s="187"/>
      <c r="BG605" s="187"/>
      <c r="BH605" s="176" t="str">
        <f t="shared" si="78"/>
        <v>class level</v>
      </c>
      <c r="BI605" s="176">
        <f t="shared" si="73"/>
        <v>16</v>
      </c>
      <c r="BJ605" s="182" t="str">
        <f t="shared" si="74"/>
        <v>6 - 60</v>
      </c>
      <c r="BK605" s="176">
        <f t="shared" si="75"/>
        <v>33</v>
      </c>
      <c r="BL605" s="176">
        <f t="shared" si="79"/>
        <v>6</v>
      </c>
      <c r="BM605" s="535"/>
      <c r="BN605" s="187">
        <v>350</v>
      </c>
      <c r="BO605" s="187">
        <v>8</v>
      </c>
      <c r="BP605" s="178">
        <f t="shared" si="76"/>
        <v>614</v>
      </c>
      <c r="BQ605" s="420" t="str">
        <f t="shared" si="77"/>
        <v>V</v>
      </c>
      <c r="BR605" s="187"/>
      <c r="BS605" s="464" t="s">
        <v>9556</v>
      </c>
    </row>
    <row r="606" spans="1:71" x14ac:dyDescent="0.2">
      <c r="A606" s="696">
        <v>604</v>
      </c>
      <c r="B606" s="286" t="s">
        <v>5035</v>
      </c>
      <c r="C606" s="286" t="s">
        <v>2807</v>
      </c>
      <c r="D606" s="258" t="s">
        <v>5497</v>
      </c>
      <c r="E606" s="736">
        <v>9</v>
      </c>
      <c r="F606" s="736">
        <v>30</v>
      </c>
      <c r="G606" s="737">
        <v>300</v>
      </c>
      <c r="H606" s="305" t="s">
        <v>7356</v>
      </c>
      <c r="I606" s="207" t="s">
        <v>635</v>
      </c>
      <c r="J606" s="280" t="s">
        <v>6559</v>
      </c>
      <c r="K606" s="179" t="s">
        <v>3491</v>
      </c>
      <c r="L606" s="427" t="s">
        <v>3491</v>
      </c>
      <c r="M606" s="684">
        <v>6</v>
      </c>
      <c r="N606" s="684" t="s">
        <v>15715</v>
      </c>
      <c r="O606" s="684">
        <v>175</v>
      </c>
      <c r="P606" s="179"/>
      <c r="Q606" s="179">
        <v>2</v>
      </c>
      <c r="R606" s="180"/>
      <c r="S606" s="190">
        <v>8</v>
      </c>
      <c r="T606" s="190">
        <v>12</v>
      </c>
      <c r="U606" s="190">
        <v>3</v>
      </c>
      <c r="V606" s="190">
        <v>16</v>
      </c>
      <c r="W606" s="742">
        <v>12</v>
      </c>
      <c r="X606" s="184"/>
      <c r="Y606" s="184"/>
      <c r="Z606" s="184"/>
      <c r="AA606" s="184"/>
      <c r="AB606" s="220"/>
      <c r="AC606" s="183" t="s">
        <v>8539</v>
      </c>
      <c r="AD606" s="179" t="s">
        <v>5039</v>
      </c>
      <c r="AE606" s="179" t="s">
        <v>4249</v>
      </c>
      <c r="AF606" s="177">
        <v>0</v>
      </c>
      <c r="AG606" s="177">
        <v>0</v>
      </c>
      <c r="AH606" s="177">
        <v>0</v>
      </c>
      <c r="AI606" s="177">
        <v>0</v>
      </c>
      <c r="AJ606" s="177">
        <v>0</v>
      </c>
      <c r="AK606" s="177">
        <v>0</v>
      </c>
      <c r="AL606" s="386">
        <v>4</v>
      </c>
      <c r="AM606" s="177">
        <v>0</v>
      </c>
      <c r="AN606" s="177">
        <v>0</v>
      </c>
      <c r="AO606" s="195">
        <v>0</v>
      </c>
      <c r="AP606" s="187"/>
      <c r="AQ606" s="187"/>
      <c r="AR606" s="187"/>
      <c r="AS606" s="187"/>
      <c r="AT606" s="187"/>
      <c r="AU606" s="187"/>
      <c r="AV606" s="187"/>
      <c r="AW606" s="187">
        <v>4</v>
      </c>
      <c r="AX606" s="187"/>
      <c r="AY606" s="187"/>
      <c r="AZ606" s="187"/>
      <c r="BA606" s="187"/>
      <c r="BB606" s="187"/>
      <c r="BC606" s="187"/>
      <c r="BD606" s="187"/>
      <c r="BE606" s="187"/>
      <c r="BF606" s="187"/>
      <c r="BG606" s="187"/>
      <c r="BH606" s="176" t="str">
        <f t="shared" si="78"/>
        <v>class level</v>
      </c>
      <c r="BI606" s="176">
        <f t="shared" si="73"/>
        <v>18</v>
      </c>
      <c r="BJ606" s="182" t="str">
        <f t="shared" si="74"/>
        <v>4 - 32</v>
      </c>
      <c r="BK606" s="176">
        <f t="shared" si="75"/>
        <v>18</v>
      </c>
      <c r="BL606" s="176">
        <f t="shared" si="79"/>
        <v>4</v>
      </c>
      <c r="BM606" s="535"/>
      <c r="BN606" s="187">
        <v>210</v>
      </c>
      <c r="BO606" s="187">
        <v>4</v>
      </c>
      <c r="BP606" s="178">
        <f t="shared" si="76"/>
        <v>282</v>
      </c>
      <c r="BQ606" s="420" t="str">
        <f t="shared" si="77"/>
        <v>IV</v>
      </c>
      <c r="BR606" s="187"/>
      <c r="BS606" s="464" t="s">
        <v>9583</v>
      </c>
    </row>
    <row r="607" spans="1:71" x14ac:dyDescent="0.2">
      <c r="A607" s="697">
        <v>605</v>
      </c>
      <c r="B607" s="286" t="s">
        <v>5035</v>
      </c>
      <c r="C607" s="286" t="s">
        <v>2808</v>
      </c>
      <c r="D607" s="258" t="s">
        <v>5497</v>
      </c>
      <c r="E607" s="736">
        <v>9</v>
      </c>
      <c r="F607" s="736">
        <v>30</v>
      </c>
      <c r="G607" s="737">
        <v>300</v>
      </c>
      <c r="H607" s="305" t="s">
        <v>7356</v>
      </c>
      <c r="I607" s="207" t="s">
        <v>635</v>
      </c>
      <c r="J607" s="280" t="s">
        <v>6559</v>
      </c>
      <c r="K607" s="179" t="s">
        <v>3491</v>
      </c>
      <c r="L607" s="427" t="s">
        <v>3491</v>
      </c>
      <c r="M607" s="684">
        <v>6</v>
      </c>
      <c r="N607" s="684" t="s">
        <v>15715</v>
      </c>
      <c r="O607" s="684">
        <v>175</v>
      </c>
      <c r="P607" s="179"/>
      <c r="Q607" s="179">
        <v>2</v>
      </c>
      <c r="R607" s="180"/>
      <c r="S607" s="190">
        <v>8</v>
      </c>
      <c r="T607" s="190">
        <v>12</v>
      </c>
      <c r="U607" s="190">
        <v>3</v>
      </c>
      <c r="V607" s="190">
        <v>16</v>
      </c>
      <c r="W607" s="742">
        <v>12</v>
      </c>
      <c r="X607" s="184"/>
      <c r="Y607" s="184"/>
      <c r="Z607" s="184"/>
      <c r="AA607" s="184"/>
      <c r="AB607" s="220"/>
      <c r="AC607" s="183" t="s">
        <v>8540</v>
      </c>
      <c r="AD607" s="179" t="s">
        <v>5039</v>
      </c>
      <c r="AE607" s="179" t="s">
        <v>4249</v>
      </c>
      <c r="AF607" s="177">
        <v>0</v>
      </c>
      <c r="AG607" s="177">
        <v>0</v>
      </c>
      <c r="AH607" s="177">
        <v>0</v>
      </c>
      <c r="AI607" s="177">
        <v>0</v>
      </c>
      <c r="AJ607" s="177">
        <v>0</v>
      </c>
      <c r="AK607" s="177">
        <v>0</v>
      </c>
      <c r="AL607" s="386">
        <v>5</v>
      </c>
      <c r="AM607" s="177">
        <v>0</v>
      </c>
      <c r="AN607" s="177">
        <v>0</v>
      </c>
      <c r="AO607" s="195">
        <v>0</v>
      </c>
      <c r="AP607" s="187"/>
      <c r="AQ607" s="187"/>
      <c r="AR607" s="187"/>
      <c r="AS607" s="187"/>
      <c r="AT607" s="187"/>
      <c r="AU607" s="187"/>
      <c r="AV607" s="187"/>
      <c r="AW607" s="187">
        <v>5</v>
      </c>
      <c r="AX607" s="187"/>
      <c r="AY607" s="187"/>
      <c r="AZ607" s="187"/>
      <c r="BA607" s="187"/>
      <c r="BB607" s="187"/>
      <c r="BC607" s="187"/>
      <c r="BD607" s="187"/>
      <c r="BE607" s="187"/>
      <c r="BF607" s="187"/>
      <c r="BG607" s="187"/>
      <c r="BH607" s="176" t="str">
        <f t="shared" si="78"/>
        <v>class level</v>
      </c>
      <c r="BI607" s="176">
        <f t="shared" si="73"/>
        <v>18</v>
      </c>
      <c r="BJ607" s="182" t="str">
        <f t="shared" si="74"/>
        <v>5 - 40</v>
      </c>
      <c r="BK607" s="176">
        <f t="shared" si="75"/>
        <v>23</v>
      </c>
      <c r="BL607" s="176">
        <f t="shared" si="79"/>
        <v>5</v>
      </c>
      <c r="BM607" s="535"/>
      <c r="BN607" s="187">
        <v>330</v>
      </c>
      <c r="BO607" s="187">
        <v>5</v>
      </c>
      <c r="BP607" s="178">
        <f t="shared" si="76"/>
        <v>445</v>
      </c>
      <c r="BQ607" s="420" t="str">
        <f t="shared" si="77"/>
        <v>V</v>
      </c>
      <c r="BR607" s="187"/>
      <c r="BS607" s="464" t="s">
        <v>9583</v>
      </c>
    </row>
    <row r="608" spans="1:71" x14ac:dyDescent="0.2">
      <c r="A608" s="696">
        <v>606</v>
      </c>
      <c r="B608" s="286" t="s">
        <v>5035</v>
      </c>
      <c r="C608" s="286" t="s">
        <v>8533</v>
      </c>
      <c r="D608" s="258" t="s">
        <v>5497</v>
      </c>
      <c r="E608" s="736">
        <v>8</v>
      </c>
      <c r="F608" s="736">
        <v>30</v>
      </c>
      <c r="G608" s="737">
        <v>300</v>
      </c>
      <c r="H608" s="305" t="s">
        <v>7356</v>
      </c>
      <c r="I608" s="207" t="s">
        <v>635</v>
      </c>
      <c r="J608" s="280" t="s">
        <v>6559</v>
      </c>
      <c r="K608" s="179" t="s">
        <v>3491</v>
      </c>
      <c r="L608" s="427" t="s">
        <v>3491</v>
      </c>
      <c r="M608" s="684">
        <v>6</v>
      </c>
      <c r="N608" s="684" t="s">
        <v>15715</v>
      </c>
      <c r="O608" s="684">
        <v>175</v>
      </c>
      <c r="P608" s="179"/>
      <c r="Q608" s="179">
        <v>2</v>
      </c>
      <c r="R608" s="180"/>
      <c r="S608" s="190">
        <v>8</v>
      </c>
      <c r="T608" s="190">
        <v>12</v>
      </c>
      <c r="U608" s="190">
        <v>3</v>
      </c>
      <c r="V608" s="190">
        <v>16</v>
      </c>
      <c r="W608" s="742">
        <v>12</v>
      </c>
      <c r="X608" s="184"/>
      <c r="Y608" s="184"/>
      <c r="Z608" s="184"/>
      <c r="AA608" s="184"/>
      <c r="AB608" s="220"/>
      <c r="AC608" s="183" t="s">
        <v>8541</v>
      </c>
      <c r="AD608" s="179" t="s">
        <v>5039</v>
      </c>
      <c r="AE608" s="179" t="s">
        <v>4249</v>
      </c>
      <c r="AF608" s="177">
        <v>0</v>
      </c>
      <c r="AG608" s="177">
        <v>0</v>
      </c>
      <c r="AH608" s="177">
        <v>0</v>
      </c>
      <c r="AI608" s="177">
        <v>0</v>
      </c>
      <c r="AJ608" s="177">
        <v>0</v>
      </c>
      <c r="AK608" s="177">
        <v>0</v>
      </c>
      <c r="AL608" s="386">
        <v>6</v>
      </c>
      <c r="AM608" s="177">
        <v>0</v>
      </c>
      <c r="AN608" s="177">
        <v>0</v>
      </c>
      <c r="AO608" s="195">
        <v>0</v>
      </c>
      <c r="AP608" s="187"/>
      <c r="AQ608" s="187"/>
      <c r="AR608" s="187"/>
      <c r="AS608" s="187"/>
      <c r="AT608" s="187"/>
      <c r="AU608" s="187"/>
      <c r="AV608" s="187"/>
      <c r="AW608" s="187">
        <v>6</v>
      </c>
      <c r="AX608" s="187"/>
      <c r="AY608" s="187"/>
      <c r="AZ608" s="187"/>
      <c r="BA608" s="187"/>
      <c r="BB608" s="187"/>
      <c r="BC608" s="187"/>
      <c r="BD608" s="187"/>
      <c r="BE608" s="187"/>
      <c r="BF608" s="187"/>
      <c r="BG608" s="187"/>
      <c r="BH608" s="176" t="str">
        <f t="shared" si="78"/>
        <v>class level</v>
      </c>
      <c r="BI608" s="176">
        <f t="shared" si="73"/>
        <v>18</v>
      </c>
      <c r="BJ608" s="182" t="str">
        <f t="shared" si="74"/>
        <v>6 - 48</v>
      </c>
      <c r="BK608" s="176">
        <f t="shared" si="75"/>
        <v>27</v>
      </c>
      <c r="BL608" s="176">
        <f t="shared" si="79"/>
        <v>6</v>
      </c>
      <c r="BM608" s="535"/>
      <c r="BN608" s="187">
        <v>600</v>
      </c>
      <c r="BO608" s="187">
        <v>6</v>
      </c>
      <c r="BP608" s="178">
        <f t="shared" si="76"/>
        <v>762</v>
      </c>
      <c r="BQ608" s="420" t="str">
        <f t="shared" si="77"/>
        <v>VI</v>
      </c>
      <c r="BR608" s="187"/>
      <c r="BS608" s="464" t="s">
        <v>9583</v>
      </c>
    </row>
    <row r="609" spans="1:71" x14ac:dyDescent="0.2">
      <c r="A609" s="697">
        <v>607</v>
      </c>
      <c r="B609" s="286" t="s">
        <v>5035</v>
      </c>
      <c r="C609" s="286" t="s">
        <v>8534</v>
      </c>
      <c r="D609" s="258" t="s">
        <v>5497</v>
      </c>
      <c r="E609" s="736">
        <v>8</v>
      </c>
      <c r="F609" s="736">
        <v>30</v>
      </c>
      <c r="G609" s="737">
        <v>300</v>
      </c>
      <c r="H609" s="305" t="s">
        <v>7356</v>
      </c>
      <c r="I609" s="207" t="s">
        <v>635</v>
      </c>
      <c r="J609" s="280" t="s">
        <v>6559</v>
      </c>
      <c r="K609" s="179" t="s">
        <v>3491</v>
      </c>
      <c r="L609" s="427" t="s">
        <v>3491</v>
      </c>
      <c r="M609" s="684">
        <v>6</v>
      </c>
      <c r="N609" s="684" t="s">
        <v>15715</v>
      </c>
      <c r="O609" s="684">
        <v>175</v>
      </c>
      <c r="P609" s="179"/>
      <c r="Q609" s="179">
        <v>2</v>
      </c>
      <c r="R609" s="180"/>
      <c r="S609" s="190">
        <v>8</v>
      </c>
      <c r="T609" s="190">
        <v>12</v>
      </c>
      <c r="U609" s="190">
        <v>3</v>
      </c>
      <c r="V609" s="190">
        <v>16</v>
      </c>
      <c r="W609" s="742">
        <v>12</v>
      </c>
      <c r="X609" s="184"/>
      <c r="Y609" s="184"/>
      <c r="Z609" s="184"/>
      <c r="AA609" s="184"/>
      <c r="AB609" s="220"/>
      <c r="AC609" s="183" t="s">
        <v>8542</v>
      </c>
      <c r="AD609" s="179" t="s">
        <v>5039</v>
      </c>
      <c r="AE609" s="179" t="s">
        <v>4249</v>
      </c>
      <c r="AF609" s="177">
        <v>0</v>
      </c>
      <c r="AG609" s="177">
        <v>0</v>
      </c>
      <c r="AH609" s="177">
        <v>0</v>
      </c>
      <c r="AI609" s="177">
        <v>0</v>
      </c>
      <c r="AJ609" s="177">
        <v>0</v>
      </c>
      <c r="AK609" s="177">
        <v>0</v>
      </c>
      <c r="AL609" s="386">
        <v>7</v>
      </c>
      <c r="AM609" s="177">
        <v>0</v>
      </c>
      <c r="AN609" s="177">
        <v>0</v>
      </c>
      <c r="AO609" s="195">
        <v>0</v>
      </c>
      <c r="AP609" s="187"/>
      <c r="AQ609" s="187"/>
      <c r="AR609" s="187"/>
      <c r="AS609" s="187"/>
      <c r="AT609" s="187"/>
      <c r="AU609" s="187"/>
      <c r="AV609" s="187"/>
      <c r="AW609" s="187">
        <v>7</v>
      </c>
      <c r="AX609" s="187"/>
      <c r="AY609" s="187"/>
      <c r="AZ609" s="187"/>
      <c r="BA609" s="187"/>
      <c r="BB609" s="187"/>
      <c r="BC609" s="187"/>
      <c r="BD609" s="187"/>
      <c r="BE609" s="187"/>
      <c r="BF609" s="187"/>
      <c r="BG609" s="187"/>
      <c r="BH609" s="176" t="str">
        <f t="shared" si="78"/>
        <v>class level</v>
      </c>
      <c r="BI609" s="176">
        <f t="shared" si="73"/>
        <v>16</v>
      </c>
      <c r="BJ609" s="182" t="str">
        <f t="shared" si="74"/>
        <v>7 - 56</v>
      </c>
      <c r="BK609" s="176">
        <f t="shared" si="75"/>
        <v>32</v>
      </c>
      <c r="BL609" s="176">
        <f t="shared" si="79"/>
        <v>7</v>
      </c>
      <c r="BM609" s="535"/>
      <c r="BN609" s="187">
        <v>975</v>
      </c>
      <c r="BO609" s="187">
        <v>8</v>
      </c>
      <c r="BP609" s="178">
        <f t="shared" si="76"/>
        <v>1231</v>
      </c>
      <c r="BQ609" s="420" t="str">
        <f t="shared" si="77"/>
        <v>VI</v>
      </c>
      <c r="BR609" s="187"/>
      <c r="BS609" s="464" t="s">
        <v>9583</v>
      </c>
    </row>
    <row r="610" spans="1:71" x14ac:dyDescent="0.2">
      <c r="A610" s="696">
        <v>608</v>
      </c>
      <c r="B610" s="286" t="s">
        <v>5035</v>
      </c>
      <c r="C610" s="286" t="s">
        <v>8535</v>
      </c>
      <c r="D610" s="258" t="s">
        <v>5497</v>
      </c>
      <c r="E610" s="736">
        <v>8</v>
      </c>
      <c r="F610" s="736">
        <v>30</v>
      </c>
      <c r="G610" s="737">
        <v>300</v>
      </c>
      <c r="H610" s="305" t="s">
        <v>7356</v>
      </c>
      <c r="I610" s="207" t="s">
        <v>635</v>
      </c>
      <c r="J610" s="280" t="s">
        <v>6559</v>
      </c>
      <c r="K610" s="179" t="s">
        <v>3491</v>
      </c>
      <c r="L610" s="427" t="s">
        <v>3491</v>
      </c>
      <c r="M610" s="684">
        <v>6</v>
      </c>
      <c r="N610" s="684" t="s">
        <v>15715</v>
      </c>
      <c r="O610" s="684">
        <v>175</v>
      </c>
      <c r="P610" s="179"/>
      <c r="Q610" s="179">
        <v>2</v>
      </c>
      <c r="R610" s="180"/>
      <c r="S610" s="190">
        <v>8</v>
      </c>
      <c r="T610" s="190">
        <v>12</v>
      </c>
      <c r="U610" s="190">
        <v>3</v>
      </c>
      <c r="V610" s="190">
        <v>16</v>
      </c>
      <c r="W610" s="742">
        <v>12</v>
      </c>
      <c r="X610" s="184"/>
      <c r="Y610" s="184"/>
      <c r="Z610" s="184"/>
      <c r="AA610" s="184"/>
      <c r="AB610" s="220"/>
      <c r="AC610" s="183" t="s">
        <v>8543</v>
      </c>
      <c r="AD610" s="179" t="s">
        <v>5039</v>
      </c>
      <c r="AE610" s="179" t="s">
        <v>4249</v>
      </c>
      <c r="AF610" s="177">
        <v>0</v>
      </c>
      <c r="AG610" s="177">
        <v>0</v>
      </c>
      <c r="AH610" s="177">
        <v>0</v>
      </c>
      <c r="AI610" s="177">
        <v>0</v>
      </c>
      <c r="AJ610" s="177">
        <v>0</v>
      </c>
      <c r="AK610" s="177">
        <v>0</v>
      </c>
      <c r="AL610" s="386">
        <v>8</v>
      </c>
      <c r="AM610" s="177">
        <v>0</v>
      </c>
      <c r="AN610" s="177">
        <v>0</v>
      </c>
      <c r="AO610" s="195">
        <v>0</v>
      </c>
      <c r="AP610" s="187"/>
      <c r="AQ610" s="187"/>
      <c r="AR610" s="187"/>
      <c r="AS610" s="187"/>
      <c r="AT610" s="187"/>
      <c r="AU610" s="187"/>
      <c r="AV610" s="187"/>
      <c r="AW610" s="187">
        <v>8</v>
      </c>
      <c r="AX610" s="187"/>
      <c r="AY610" s="187"/>
      <c r="AZ610" s="187"/>
      <c r="BA610" s="187"/>
      <c r="BB610" s="187"/>
      <c r="BC610" s="187"/>
      <c r="BD610" s="187"/>
      <c r="BE610" s="187"/>
      <c r="BF610" s="187"/>
      <c r="BG610" s="187"/>
      <c r="BH610" s="176" t="str">
        <f t="shared" si="78"/>
        <v>class level</v>
      </c>
      <c r="BI610" s="176">
        <f t="shared" si="73"/>
        <v>16</v>
      </c>
      <c r="BJ610" s="182" t="str">
        <f t="shared" si="74"/>
        <v>8 - 64</v>
      </c>
      <c r="BK610" s="176">
        <f t="shared" si="75"/>
        <v>36</v>
      </c>
      <c r="BL610" s="176">
        <f t="shared" si="79"/>
        <v>8</v>
      </c>
      <c r="BM610" s="535"/>
      <c r="BN610" s="187">
        <v>1425</v>
      </c>
      <c r="BO610" s="187">
        <v>10</v>
      </c>
      <c r="BP610" s="178">
        <f t="shared" si="76"/>
        <v>1785</v>
      </c>
      <c r="BQ610" s="420" t="str">
        <f t="shared" si="77"/>
        <v>VII</v>
      </c>
      <c r="BR610" s="185">
        <v>15</v>
      </c>
      <c r="BS610" s="464" t="s">
        <v>9583</v>
      </c>
    </row>
    <row r="611" spans="1:71" x14ac:dyDescent="0.2">
      <c r="A611" s="696">
        <v>609</v>
      </c>
      <c r="B611" s="286" t="s">
        <v>5035</v>
      </c>
      <c r="C611" s="286" t="s">
        <v>8536</v>
      </c>
      <c r="D611" s="258" t="s">
        <v>5497</v>
      </c>
      <c r="E611" s="736">
        <v>7</v>
      </c>
      <c r="F611" s="736">
        <v>30</v>
      </c>
      <c r="G611" s="737">
        <v>300</v>
      </c>
      <c r="H611" s="305" t="s">
        <v>7356</v>
      </c>
      <c r="I611" s="207" t="s">
        <v>635</v>
      </c>
      <c r="J611" s="280" t="s">
        <v>6559</v>
      </c>
      <c r="K611" s="179" t="s">
        <v>3491</v>
      </c>
      <c r="L611" s="427" t="s">
        <v>3491</v>
      </c>
      <c r="M611" s="684">
        <v>6</v>
      </c>
      <c r="N611" s="684" t="s">
        <v>15715</v>
      </c>
      <c r="O611" s="684">
        <v>175</v>
      </c>
      <c r="P611" s="179"/>
      <c r="Q611" s="179">
        <v>2</v>
      </c>
      <c r="R611" s="180"/>
      <c r="S611" s="190">
        <v>8</v>
      </c>
      <c r="T611" s="190">
        <v>12</v>
      </c>
      <c r="U611" s="190">
        <v>3</v>
      </c>
      <c r="V611" s="190">
        <v>16</v>
      </c>
      <c r="W611" s="742">
        <v>12</v>
      </c>
      <c r="X611" s="184"/>
      <c r="Y611" s="184"/>
      <c r="Z611" s="184"/>
      <c r="AA611" s="184"/>
      <c r="AB611" s="220"/>
      <c r="AC611" s="183" t="s">
        <v>8544</v>
      </c>
      <c r="AD611" s="179" t="s">
        <v>5039</v>
      </c>
      <c r="AE611" s="179" t="s">
        <v>4249</v>
      </c>
      <c r="AF611" s="177">
        <v>0</v>
      </c>
      <c r="AG611" s="177">
        <v>0</v>
      </c>
      <c r="AH611" s="177">
        <v>0</v>
      </c>
      <c r="AI611" s="177">
        <v>0</v>
      </c>
      <c r="AJ611" s="177">
        <v>0</v>
      </c>
      <c r="AK611" s="177">
        <v>0</v>
      </c>
      <c r="AL611" s="386">
        <v>9</v>
      </c>
      <c r="AM611" s="177">
        <v>0</v>
      </c>
      <c r="AN611" s="177">
        <v>0</v>
      </c>
      <c r="AO611" s="195">
        <v>2</v>
      </c>
      <c r="AP611" s="187"/>
      <c r="AQ611" s="187"/>
      <c r="AR611" s="187"/>
      <c r="AS611" s="187"/>
      <c r="AT611" s="187"/>
      <c r="AU611" s="187"/>
      <c r="AV611" s="187"/>
      <c r="AW611" s="187">
        <v>10</v>
      </c>
      <c r="AX611" s="187"/>
      <c r="AY611" s="187"/>
      <c r="AZ611" s="187"/>
      <c r="BA611" s="187"/>
      <c r="BB611" s="187"/>
      <c r="BC611" s="187"/>
      <c r="BD611" s="187"/>
      <c r="BE611" s="187"/>
      <c r="BF611" s="187"/>
      <c r="BG611" s="187"/>
      <c r="BH611" s="176" t="str">
        <f t="shared" si="78"/>
        <v>class level</v>
      </c>
      <c r="BI611" s="176">
        <f t="shared" si="73"/>
        <v>14</v>
      </c>
      <c r="BJ611" s="182" t="str">
        <f t="shared" si="74"/>
        <v>11 - 74</v>
      </c>
      <c r="BK611" s="176">
        <f t="shared" si="75"/>
        <v>43</v>
      </c>
      <c r="BL611" s="176">
        <f t="shared" si="79"/>
        <v>10</v>
      </c>
      <c r="BM611" s="535"/>
      <c r="BN611" s="187">
        <v>3600</v>
      </c>
      <c r="BO611" s="187">
        <v>14</v>
      </c>
      <c r="BP611" s="178">
        <f t="shared" si="76"/>
        <v>4202</v>
      </c>
      <c r="BQ611" s="420" t="str">
        <f t="shared" si="77"/>
        <v>VIII</v>
      </c>
      <c r="BR611" s="185">
        <v>15</v>
      </c>
      <c r="BS611" s="212" t="s">
        <v>9583</v>
      </c>
    </row>
    <row r="612" spans="1:71" x14ac:dyDescent="0.2">
      <c r="A612" s="697">
        <v>610</v>
      </c>
      <c r="B612" s="286" t="s">
        <v>5035</v>
      </c>
      <c r="C612" s="286" t="s">
        <v>8537</v>
      </c>
      <c r="D612" s="258" t="s">
        <v>5497</v>
      </c>
      <c r="E612" s="736">
        <v>7</v>
      </c>
      <c r="F612" s="736">
        <v>30</v>
      </c>
      <c r="G612" s="737">
        <v>300</v>
      </c>
      <c r="H612" s="305" t="s">
        <v>7356</v>
      </c>
      <c r="I612" s="207" t="s">
        <v>635</v>
      </c>
      <c r="J612" s="280" t="s">
        <v>6559</v>
      </c>
      <c r="K612" s="179" t="s">
        <v>3491</v>
      </c>
      <c r="L612" s="427" t="s">
        <v>3491</v>
      </c>
      <c r="M612" s="684">
        <v>6</v>
      </c>
      <c r="N612" s="684" t="s">
        <v>15715</v>
      </c>
      <c r="O612" s="684">
        <v>175</v>
      </c>
      <c r="P612" s="179"/>
      <c r="Q612" s="179">
        <v>2</v>
      </c>
      <c r="R612" s="180"/>
      <c r="S612" s="190">
        <v>8</v>
      </c>
      <c r="T612" s="190">
        <v>12</v>
      </c>
      <c r="U612" s="190">
        <v>3</v>
      </c>
      <c r="V612" s="190">
        <v>16</v>
      </c>
      <c r="W612" s="742">
        <v>12</v>
      </c>
      <c r="X612" s="184"/>
      <c r="Y612" s="184"/>
      <c r="Z612" s="184"/>
      <c r="AA612" s="184"/>
      <c r="AB612" s="220"/>
      <c r="AC612" s="183" t="s">
        <v>8545</v>
      </c>
      <c r="AD612" s="179" t="s">
        <v>5039</v>
      </c>
      <c r="AE612" s="179" t="s">
        <v>4249</v>
      </c>
      <c r="AF612" s="177">
        <v>0</v>
      </c>
      <c r="AG612" s="177">
        <v>0</v>
      </c>
      <c r="AH612" s="177">
        <v>0</v>
      </c>
      <c r="AI612" s="177">
        <v>0</v>
      </c>
      <c r="AJ612" s="177">
        <v>0</v>
      </c>
      <c r="AK612" s="177">
        <v>0</v>
      </c>
      <c r="AL612" s="386">
        <v>9</v>
      </c>
      <c r="AM612" s="177">
        <v>0</v>
      </c>
      <c r="AN612" s="177">
        <v>0</v>
      </c>
      <c r="AO612" s="195">
        <v>4</v>
      </c>
      <c r="AP612" s="187"/>
      <c r="AQ612" s="187"/>
      <c r="AR612" s="187"/>
      <c r="AS612" s="187"/>
      <c r="AT612" s="187"/>
      <c r="AU612" s="187"/>
      <c r="AV612" s="187"/>
      <c r="AW612" s="187">
        <v>11</v>
      </c>
      <c r="AX612" s="187"/>
      <c r="AY612" s="187"/>
      <c r="AZ612" s="187"/>
      <c r="BA612" s="187"/>
      <c r="BB612" s="187"/>
      <c r="BC612" s="187"/>
      <c r="BD612" s="187"/>
      <c r="BE612" s="187"/>
      <c r="BF612" s="187"/>
      <c r="BG612" s="187"/>
      <c r="BH612" s="176" t="str">
        <f t="shared" si="78"/>
        <v>class level</v>
      </c>
      <c r="BI612" s="176">
        <f t="shared" si="73"/>
        <v>14</v>
      </c>
      <c r="BJ612" s="182" t="str">
        <f t="shared" si="74"/>
        <v>13 - 76</v>
      </c>
      <c r="BK612" s="176">
        <f t="shared" si="75"/>
        <v>45</v>
      </c>
      <c r="BL612" s="176">
        <f t="shared" si="79"/>
        <v>11</v>
      </c>
      <c r="BM612" s="535"/>
      <c r="BN612" s="187">
        <v>3600</v>
      </c>
      <c r="BO612" s="187">
        <v>14</v>
      </c>
      <c r="BP612" s="178">
        <f t="shared" si="76"/>
        <v>4230</v>
      </c>
      <c r="BQ612" s="420" t="str">
        <f t="shared" si="77"/>
        <v>VIII</v>
      </c>
      <c r="BR612" s="185">
        <v>15</v>
      </c>
      <c r="BS612" s="212" t="s">
        <v>9583</v>
      </c>
    </row>
    <row r="613" spans="1:71" x14ac:dyDescent="0.2">
      <c r="A613" s="696">
        <v>611</v>
      </c>
      <c r="B613" s="286" t="s">
        <v>5035</v>
      </c>
      <c r="C613" s="286" t="s">
        <v>8538</v>
      </c>
      <c r="D613" s="258" t="s">
        <v>5497</v>
      </c>
      <c r="E613" s="736">
        <v>7</v>
      </c>
      <c r="F613" s="736">
        <v>30</v>
      </c>
      <c r="G613" s="737">
        <v>300</v>
      </c>
      <c r="H613" s="305" t="s">
        <v>7356</v>
      </c>
      <c r="I613" s="207" t="s">
        <v>635</v>
      </c>
      <c r="J613" s="280" t="s">
        <v>6559</v>
      </c>
      <c r="K613" s="179" t="s">
        <v>3491</v>
      </c>
      <c r="L613" s="427" t="s">
        <v>3491</v>
      </c>
      <c r="M613" s="684">
        <v>6</v>
      </c>
      <c r="N613" s="684" t="s">
        <v>15715</v>
      </c>
      <c r="O613" s="684">
        <v>175</v>
      </c>
      <c r="P613" s="179"/>
      <c r="Q613" s="179">
        <v>2</v>
      </c>
      <c r="R613" s="180"/>
      <c r="S613" s="190">
        <v>8</v>
      </c>
      <c r="T613" s="190">
        <v>12</v>
      </c>
      <c r="U613" s="190">
        <v>3</v>
      </c>
      <c r="V613" s="190">
        <v>16</v>
      </c>
      <c r="W613" s="742">
        <v>12</v>
      </c>
      <c r="X613" s="184"/>
      <c r="Y613" s="184"/>
      <c r="Z613" s="184"/>
      <c r="AA613" s="184"/>
      <c r="AB613" s="220"/>
      <c r="AC613" s="183" t="s">
        <v>8546</v>
      </c>
      <c r="AD613" s="179" t="s">
        <v>5039</v>
      </c>
      <c r="AE613" s="179" t="s">
        <v>4249</v>
      </c>
      <c r="AF613" s="177">
        <v>0</v>
      </c>
      <c r="AG613" s="177">
        <v>0</v>
      </c>
      <c r="AH613" s="177">
        <v>0</v>
      </c>
      <c r="AI613" s="177">
        <v>0</v>
      </c>
      <c r="AJ613" s="177">
        <v>0</v>
      </c>
      <c r="AK613" s="177">
        <v>0</v>
      </c>
      <c r="AL613" s="386">
        <v>9</v>
      </c>
      <c r="AM613" s="177">
        <v>0</v>
      </c>
      <c r="AN613" s="177">
        <v>0</v>
      </c>
      <c r="AO613" s="195">
        <v>6</v>
      </c>
      <c r="AP613" s="187"/>
      <c r="AQ613" s="187"/>
      <c r="AR613" s="187"/>
      <c r="AS613" s="187"/>
      <c r="AT613" s="187"/>
      <c r="AU613" s="187"/>
      <c r="AV613" s="187"/>
      <c r="AW613" s="187">
        <v>12</v>
      </c>
      <c r="AX613" s="187"/>
      <c r="AY613" s="187"/>
      <c r="AZ613" s="187"/>
      <c r="BA613" s="187"/>
      <c r="BB613" s="187"/>
      <c r="BC613" s="187"/>
      <c r="BD613" s="187"/>
      <c r="BE613" s="187"/>
      <c r="BF613" s="187"/>
      <c r="BG613" s="187"/>
      <c r="BH613" s="176" t="str">
        <f t="shared" si="78"/>
        <v>class level</v>
      </c>
      <c r="BI613" s="176">
        <f t="shared" si="73"/>
        <v>14</v>
      </c>
      <c r="BJ613" s="182" t="str">
        <f t="shared" si="74"/>
        <v>15 - 78</v>
      </c>
      <c r="BK613" s="176">
        <f t="shared" si="75"/>
        <v>47</v>
      </c>
      <c r="BL613" s="176">
        <f t="shared" si="79"/>
        <v>12</v>
      </c>
      <c r="BM613" s="535"/>
      <c r="BN613" s="187">
        <v>3600</v>
      </c>
      <c r="BO613" s="187">
        <v>14</v>
      </c>
      <c r="BP613" s="178">
        <f t="shared" si="76"/>
        <v>4258</v>
      </c>
      <c r="BQ613" s="420" t="str">
        <f t="shared" si="77"/>
        <v>VIII</v>
      </c>
      <c r="BR613" s="185">
        <v>15</v>
      </c>
      <c r="BS613" s="212" t="s">
        <v>9583</v>
      </c>
    </row>
    <row r="614" spans="1:71" x14ac:dyDescent="0.2">
      <c r="A614" s="697">
        <v>612</v>
      </c>
      <c r="B614" s="286" t="s">
        <v>5035</v>
      </c>
      <c r="C614" s="286" t="s">
        <v>2811</v>
      </c>
      <c r="D614" s="258" t="s">
        <v>5497</v>
      </c>
      <c r="E614" s="736">
        <v>18</v>
      </c>
      <c r="F614" s="736">
        <v>30</v>
      </c>
      <c r="G614" s="737">
        <v>300</v>
      </c>
      <c r="H614" s="305" t="s">
        <v>7356</v>
      </c>
      <c r="I614" s="207" t="s">
        <v>635</v>
      </c>
      <c r="J614" s="280" t="s">
        <v>5446</v>
      </c>
      <c r="K614" s="179" t="s">
        <v>3491</v>
      </c>
      <c r="L614" s="427" t="s">
        <v>3491</v>
      </c>
      <c r="M614" s="684">
        <v>6</v>
      </c>
      <c r="N614" s="684" t="s">
        <v>15715</v>
      </c>
      <c r="O614" s="684">
        <v>175</v>
      </c>
      <c r="P614" s="179"/>
      <c r="Q614" s="179">
        <v>10</v>
      </c>
      <c r="R614" s="180"/>
      <c r="S614" s="190">
        <v>8</v>
      </c>
      <c r="T614" s="190">
        <v>12</v>
      </c>
      <c r="U614" s="190">
        <v>3</v>
      </c>
      <c r="V614" s="190">
        <v>16</v>
      </c>
      <c r="W614" s="742">
        <v>12</v>
      </c>
      <c r="X614" s="184"/>
      <c r="Y614" s="184"/>
      <c r="Z614" s="184"/>
      <c r="AA614" s="184"/>
      <c r="AB614" s="220"/>
      <c r="AC614" s="183" t="s">
        <v>8549</v>
      </c>
      <c r="AD614" s="179" t="s">
        <v>5039</v>
      </c>
      <c r="AE614" s="179" t="s">
        <v>4249</v>
      </c>
      <c r="AF614" s="177">
        <v>0</v>
      </c>
      <c r="AG614" s="177">
        <v>0</v>
      </c>
      <c r="AH614" s="177">
        <v>3</v>
      </c>
      <c r="AI614" s="177">
        <v>0</v>
      </c>
      <c r="AJ614" s="177">
        <v>0</v>
      </c>
      <c r="AK614" s="177">
        <v>0</v>
      </c>
      <c r="AL614" s="386">
        <v>0</v>
      </c>
      <c r="AM614" s="177">
        <v>0</v>
      </c>
      <c r="AN614" s="177">
        <v>0</v>
      </c>
      <c r="AO614" s="195">
        <v>0</v>
      </c>
      <c r="AP614" s="187"/>
      <c r="AQ614" s="187"/>
      <c r="AR614" s="187"/>
      <c r="AS614" s="187"/>
      <c r="AT614" s="187"/>
      <c r="AU614" s="187"/>
      <c r="AV614" s="187"/>
      <c r="AW614" s="187"/>
      <c r="AX614" s="187"/>
      <c r="AY614" s="187"/>
      <c r="AZ614" s="187"/>
      <c r="BA614" s="187"/>
      <c r="BB614" s="187"/>
      <c r="BC614" s="187"/>
      <c r="BD614" s="187">
        <v>3</v>
      </c>
      <c r="BE614" s="187"/>
      <c r="BF614" s="187"/>
      <c r="BG614" s="187"/>
      <c r="BH614" s="176" t="str">
        <f t="shared" si="78"/>
        <v>class level</v>
      </c>
      <c r="BI614" s="176">
        <f t="shared" si="73"/>
        <v>21</v>
      </c>
      <c r="BJ614" s="182" t="str">
        <f t="shared" si="74"/>
        <v>3 - 12</v>
      </c>
      <c r="BK614" s="176">
        <f t="shared" si="75"/>
        <v>8</v>
      </c>
      <c r="BL614" s="176">
        <f t="shared" si="79"/>
        <v>3</v>
      </c>
      <c r="BM614" s="535"/>
      <c r="BN614" s="187">
        <v>130</v>
      </c>
      <c r="BO614" s="187">
        <v>2</v>
      </c>
      <c r="BP614" s="178">
        <f t="shared" si="76"/>
        <v>146</v>
      </c>
      <c r="BQ614" s="420" t="str">
        <f t="shared" si="77"/>
        <v>III</v>
      </c>
      <c r="BR614" s="185">
        <v>15</v>
      </c>
      <c r="BS614" s="464" t="s">
        <v>9594</v>
      </c>
    </row>
    <row r="615" spans="1:71" x14ac:dyDescent="0.2">
      <c r="A615" s="696">
        <v>613</v>
      </c>
      <c r="B615" s="286" t="s">
        <v>5035</v>
      </c>
      <c r="C615" s="286" t="s">
        <v>2812</v>
      </c>
      <c r="D615" s="258" t="s">
        <v>5497</v>
      </c>
      <c r="E615" s="736">
        <v>18</v>
      </c>
      <c r="F615" s="736">
        <v>30</v>
      </c>
      <c r="G615" s="737">
        <v>300</v>
      </c>
      <c r="H615" s="305" t="s">
        <v>7356</v>
      </c>
      <c r="I615" s="207" t="s">
        <v>635</v>
      </c>
      <c r="J615" s="280" t="s">
        <v>5446</v>
      </c>
      <c r="K615" s="179" t="s">
        <v>3491</v>
      </c>
      <c r="L615" s="427" t="s">
        <v>3491</v>
      </c>
      <c r="M615" s="684">
        <v>6</v>
      </c>
      <c r="N615" s="684" t="s">
        <v>15715</v>
      </c>
      <c r="O615" s="684">
        <v>175</v>
      </c>
      <c r="P615" s="179"/>
      <c r="Q615" s="179">
        <v>10</v>
      </c>
      <c r="R615" s="180"/>
      <c r="S615" s="190">
        <v>8</v>
      </c>
      <c r="T615" s="190">
        <v>12</v>
      </c>
      <c r="U615" s="190">
        <v>3</v>
      </c>
      <c r="V615" s="190">
        <v>16</v>
      </c>
      <c r="W615" s="742">
        <v>12</v>
      </c>
      <c r="X615" s="184"/>
      <c r="Y615" s="184"/>
      <c r="Z615" s="184"/>
      <c r="AA615" s="184"/>
      <c r="AB615" s="220"/>
      <c r="AC615" s="183" t="s">
        <v>8550</v>
      </c>
      <c r="AD615" s="179" t="s">
        <v>5039</v>
      </c>
      <c r="AE615" s="179" t="s">
        <v>4249</v>
      </c>
      <c r="AF615" s="177">
        <v>0</v>
      </c>
      <c r="AG615" s="177">
        <v>0</v>
      </c>
      <c r="AH615" s="177">
        <v>4</v>
      </c>
      <c r="AI615" s="177">
        <v>0</v>
      </c>
      <c r="AJ615" s="177">
        <v>0</v>
      </c>
      <c r="AK615" s="177">
        <v>0</v>
      </c>
      <c r="AL615" s="386">
        <v>0</v>
      </c>
      <c r="AM615" s="177">
        <v>0</v>
      </c>
      <c r="AN615" s="177">
        <v>0</v>
      </c>
      <c r="AO615" s="195">
        <v>0</v>
      </c>
      <c r="AP615" s="187"/>
      <c r="AQ615" s="187"/>
      <c r="AR615" s="187"/>
      <c r="AS615" s="187"/>
      <c r="AT615" s="187"/>
      <c r="AU615" s="187"/>
      <c r="AV615" s="187"/>
      <c r="AW615" s="187"/>
      <c r="AX615" s="187"/>
      <c r="AY615" s="187"/>
      <c r="AZ615" s="187"/>
      <c r="BA615" s="187"/>
      <c r="BB615" s="187"/>
      <c r="BC615" s="187"/>
      <c r="BD615" s="187">
        <v>4</v>
      </c>
      <c r="BE615" s="187"/>
      <c r="BF615" s="187"/>
      <c r="BG615" s="187"/>
      <c r="BH615" s="176" t="str">
        <f t="shared" si="78"/>
        <v>class level</v>
      </c>
      <c r="BI615" s="176">
        <f t="shared" si="73"/>
        <v>21</v>
      </c>
      <c r="BJ615" s="182" t="str">
        <f t="shared" si="74"/>
        <v>4 - 16</v>
      </c>
      <c r="BK615" s="176">
        <f t="shared" si="75"/>
        <v>10</v>
      </c>
      <c r="BL615" s="176">
        <f t="shared" si="79"/>
        <v>4</v>
      </c>
      <c r="BM615" s="535"/>
      <c r="BN615" s="187">
        <v>260</v>
      </c>
      <c r="BO615" s="187">
        <v>2</v>
      </c>
      <c r="BP615" s="178">
        <f t="shared" si="76"/>
        <v>280</v>
      </c>
      <c r="BQ615" s="420" t="str">
        <f t="shared" si="77"/>
        <v>V</v>
      </c>
      <c r="BR615" s="185">
        <v>15</v>
      </c>
      <c r="BS615" s="464" t="s">
        <v>9594</v>
      </c>
    </row>
    <row r="616" spans="1:71" x14ac:dyDescent="0.2">
      <c r="A616" s="696">
        <v>614</v>
      </c>
      <c r="B616" s="286" t="s">
        <v>5035</v>
      </c>
      <c r="C616" s="286" t="s">
        <v>8547</v>
      </c>
      <c r="D616" s="258" t="s">
        <v>5497</v>
      </c>
      <c r="E616" s="736">
        <v>9</v>
      </c>
      <c r="F616" s="736">
        <v>30</v>
      </c>
      <c r="G616" s="737">
        <v>300</v>
      </c>
      <c r="H616" s="305" t="s">
        <v>7356</v>
      </c>
      <c r="I616" s="207" t="s">
        <v>635</v>
      </c>
      <c r="J616" s="280" t="s">
        <v>5446</v>
      </c>
      <c r="K616" s="179" t="s">
        <v>3491</v>
      </c>
      <c r="L616" s="427" t="s">
        <v>3491</v>
      </c>
      <c r="M616" s="684">
        <v>6</v>
      </c>
      <c r="N616" s="684" t="s">
        <v>15715</v>
      </c>
      <c r="O616" s="684">
        <v>175</v>
      </c>
      <c r="P616" s="179"/>
      <c r="Q616" s="179">
        <v>10</v>
      </c>
      <c r="R616" s="180"/>
      <c r="S616" s="190">
        <v>8</v>
      </c>
      <c r="T616" s="190">
        <v>12</v>
      </c>
      <c r="U616" s="190">
        <v>3</v>
      </c>
      <c r="V616" s="190">
        <v>16</v>
      </c>
      <c r="W616" s="742">
        <v>12</v>
      </c>
      <c r="X616" s="184"/>
      <c r="Y616" s="184"/>
      <c r="Z616" s="184"/>
      <c r="AA616" s="184"/>
      <c r="AB616" s="220"/>
      <c r="AC616" s="183" t="s">
        <v>8551</v>
      </c>
      <c r="AD616" s="179" t="s">
        <v>5039</v>
      </c>
      <c r="AE616" s="179" t="s">
        <v>4249</v>
      </c>
      <c r="AF616" s="177">
        <v>0</v>
      </c>
      <c r="AG616" s="177">
        <v>0</v>
      </c>
      <c r="AH616" s="177">
        <v>7</v>
      </c>
      <c r="AI616" s="177">
        <v>0</v>
      </c>
      <c r="AJ616" s="177">
        <v>0</v>
      </c>
      <c r="AK616" s="177">
        <v>0</v>
      </c>
      <c r="AL616" s="386">
        <v>0</v>
      </c>
      <c r="AM616" s="177">
        <v>0</v>
      </c>
      <c r="AN616" s="177">
        <v>0</v>
      </c>
      <c r="AO616" s="195">
        <v>0</v>
      </c>
      <c r="AP616" s="187"/>
      <c r="AQ616" s="187"/>
      <c r="AR616" s="187"/>
      <c r="AS616" s="187"/>
      <c r="AT616" s="187"/>
      <c r="AU616" s="187"/>
      <c r="AV616" s="187"/>
      <c r="AW616" s="187"/>
      <c r="AX616" s="187"/>
      <c r="AY616" s="187"/>
      <c r="AZ616" s="187"/>
      <c r="BA616" s="187"/>
      <c r="BB616" s="187"/>
      <c r="BC616" s="187"/>
      <c r="BD616" s="187">
        <v>7</v>
      </c>
      <c r="BE616" s="187"/>
      <c r="BF616" s="187"/>
      <c r="BG616" s="187"/>
      <c r="BH616" s="176" t="str">
        <f t="shared" si="78"/>
        <v>class level</v>
      </c>
      <c r="BI616" s="176">
        <f t="shared" si="73"/>
        <v>19</v>
      </c>
      <c r="BJ616" s="182" t="str">
        <f t="shared" si="74"/>
        <v>7 - 28</v>
      </c>
      <c r="BK616" s="176">
        <f t="shared" si="75"/>
        <v>18</v>
      </c>
      <c r="BL616" s="176">
        <f t="shared" si="79"/>
        <v>7</v>
      </c>
      <c r="BM616" s="535"/>
      <c r="BN616" s="187">
        <v>810</v>
      </c>
      <c r="BO616" s="187">
        <v>4</v>
      </c>
      <c r="BP616" s="178">
        <f t="shared" si="76"/>
        <v>882</v>
      </c>
      <c r="BQ616" s="420" t="str">
        <f t="shared" si="77"/>
        <v>VI</v>
      </c>
      <c r="BR616" s="185">
        <v>15</v>
      </c>
      <c r="BS616" s="212" t="s">
        <v>9594</v>
      </c>
    </row>
    <row r="617" spans="1:71" x14ac:dyDescent="0.2">
      <c r="A617" s="697">
        <v>615</v>
      </c>
      <c r="B617" s="286" t="s">
        <v>5035</v>
      </c>
      <c r="C617" s="286" t="s">
        <v>8548</v>
      </c>
      <c r="D617" s="258" t="s">
        <v>5497</v>
      </c>
      <c r="E617" s="736">
        <v>9</v>
      </c>
      <c r="F617" s="736">
        <v>30</v>
      </c>
      <c r="G617" s="737">
        <v>300</v>
      </c>
      <c r="H617" s="305" t="s">
        <v>7356</v>
      </c>
      <c r="I617" s="207" t="s">
        <v>635</v>
      </c>
      <c r="J617" s="280" t="s">
        <v>5446</v>
      </c>
      <c r="K617" s="179" t="s">
        <v>3491</v>
      </c>
      <c r="L617" s="427" t="s">
        <v>3491</v>
      </c>
      <c r="M617" s="684">
        <v>6</v>
      </c>
      <c r="N617" s="684" t="s">
        <v>15715</v>
      </c>
      <c r="O617" s="684">
        <v>175</v>
      </c>
      <c r="P617" s="179"/>
      <c r="Q617" s="179">
        <v>10</v>
      </c>
      <c r="R617" s="180"/>
      <c r="S617" s="190">
        <v>8</v>
      </c>
      <c r="T617" s="190">
        <v>12</v>
      </c>
      <c r="U617" s="190">
        <v>3</v>
      </c>
      <c r="V617" s="190">
        <v>16</v>
      </c>
      <c r="W617" s="742">
        <v>12</v>
      </c>
      <c r="X617" s="184"/>
      <c r="Y617" s="184"/>
      <c r="Z617" s="184"/>
      <c r="AA617" s="184"/>
      <c r="AB617" s="220"/>
      <c r="AC617" s="183" t="s">
        <v>8552</v>
      </c>
      <c r="AD617" s="179" t="s">
        <v>5039</v>
      </c>
      <c r="AE617" s="179" t="s">
        <v>4249</v>
      </c>
      <c r="AF617" s="177">
        <v>0</v>
      </c>
      <c r="AG617" s="177">
        <v>0</v>
      </c>
      <c r="AH617" s="177">
        <v>8</v>
      </c>
      <c r="AI617" s="177">
        <v>0</v>
      </c>
      <c r="AJ617" s="177">
        <v>0</v>
      </c>
      <c r="AK617" s="177">
        <v>0</v>
      </c>
      <c r="AL617" s="386">
        <v>0</v>
      </c>
      <c r="AM617" s="177">
        <v>0</v>
      </c>
      <c r="AN617" s="177">
        <v>0</v>
      </c>
      <c r="AO617" s="195">
        <v>0</v>
      </c>
      <c r="AP617" s="187"/>
      <c r="AQ617" s="187"/>
      <c r="AR617" s="187"/>
      <c r="AS617" s="187"/>
      <c r="AT617" s="187"/>
      <c r="AU617" s="187"/>
      <c r="AV617" s="187"/>
      <c r="AW617" s="187"/>
      <c r="AX617" s="187"/>
      <c r="AY617" s="187"/>
      <c r="AZ617" s="187"/>
      <c r="BA617" s="187"/>
      <c r="BB617" s="187"/>
      <c r="BC617" s="187"/>
      <c r="BD617" s="187">
        <v>8</v>
      </c>
      <c r="BE617" s="187"/>
      <c r="BF617" s="187"/>
      <c r="BG617" s="187"/>
      <c r="BH617" s="176" t="str">
        <f t="shared" si="78"/>
        <v>class level</v>
      </c>
      <c r="BI617" s="176">
        <f t="shared" si="73"/>
        <v>19</v>
      </c>
      <c r="BJ617" s="182" t="str">
        <f t="shared" si="74"/>
        <v>8 - 32</v>
      </c>
      <c r="BK617" s="176">
        <f t="shared" si="75"/>
        <v>20</v>
      </c>
      <c r="BL617" s="176">
        <f t="shared" si="79"/>
        <v>8</v>
      </c>
      <c r="BM617" s="535"/>
      <c r="BN617" s="187">
        <v>1290</v>
      </c>
      <c r="BO617" s="187">
        <v>5</v>
      </c>
      <c r="BP617" s="178">
        <f t="shared" si="76"/>
        <v>1390</v>
      </c>
      <c r="BQ617" s="420" t="str">
        <f t="shared" si="77"/>
        <v>VII</v>
      </c>
      <c r="BR617" s="185">
        <v>15</v>
      </c>
      <c r="BS617" s="212" t="s">
        <v>9594</v>
      </c>
    </row>
    <row r="618" spans="1:71" x14ac:dyDescent="0.2">
      <c r="A618" s="696">
        <v>616</v>
      </c>
      <c r="B618" s="286" t="s">
        <v>5035</v>
      </c>
      <c r="C618" s="286" t="s">
        <v>5985</v>
      </c>
      <c r="D618" s="258" t="s">
        <v>5497</v>
      </c>
      <c r="E618" s="736">
        <v>4916</v>
      </c>
      <c r="F618" s="736">
        <v>1</v>
      </c>
      <c r="G618" s="737">
        <v>1</v>
      </c>
      <c r="H618" s="305" t="s">
        <v>3486</v>
      </c>
      <c r="I618" s="208" t="s">
        <v>5990</v>
      </c>
      <c r="J618" s="280" t="s">
        <v>3409</v>
      </c>
      <c r="K618" s="191" t="s">
        <v>5490</v>
      </c>
      <c r="L618" s="427" t="s">
        <v>5490</v>
      </c>
      <c r="M618" s="686">
        <v>8.5</v>
      </c>
      <c r="N618" s="685" t="s">
        <v>15710</v>
      </c>
      <c r="O618" s="686">
        <v>900</v>
      </c>
      <c r="P618" s="427" t="s">
        <v>15869</v>
      </c>
      <c r="Q618" s="191">
        <v>7</v>
      </c>
      <c r="R618" s="180"/>
      <c r="S618" s="191">
        <v>1</v>
      </c>
      <c r="T618" s="191">
        <v>1</v>
      </c>
      <c r="U618" s="179">
        <v>1</v>
      </c>
      <c r="V618" s="179">
        <v>1</v>
      </c>
      <c r="W618" s="742">
        <v>24</v>
      </c>
      <c r="X618" s="184"/>
      <c r="Y618" s="184"/>
      <c r="Z618" s="184"/>
      <c r="AA618" s="184"/>
      <c r="AB618" s="220"/>
      <c r="AC618" s="186"/>
      <c r="AD618" s="191" t="s">
        <v>7471</v>
      </c>
      <c r="AE618" s="191" t="s">
        <v>4247</v>
      </c>
      <c r="AF618" s="177">
        <v>0</v>
      </c>
      <c r="AG618" s="177">
        <v>0</v>
      </c>
      <c r="AH618" s="177">
        <v>0</v>
      </c>
      <c r="AI618" s="177">
        <v>0</v>
      </c>
      <c r="AJ618" s="177">
        <v>0</v>
      </c>
      <c r="AK618" s="177">
        <v>0</v>
      </c>
      <c r="AL618" s="385">
        <v>2</v>
      </c>
      <c r="AM618" s="177">
        <v>0</v>
      </c>
      <c r="AN618" s="177">
        <v>0</v>
      </c>
      <c r="AO618" s="195">
        <v>0</v>
      </c>
      <c r="AP618" s="187"/>
      <c r="AQ618" s="187"/>
      <c r="AR618" s="187"/>
      <c r="AS618" s="187"/>
      <c r="AT618" s="187"/>
      <c r="AU618" s="187"/>
      <c r="AV618" s="187"/>
      <c r="AW618" s="187"/>
      <c r="AX618" s="187"/>
      <c r="AY618" s="187"/>
      <c r="AZ618" s="187"/>
      <c r="BA618" s="187"/>
      <c r="BB618" s="187"/>
      <c r="BC618" s="187"/>
      <c r="BD618" s="187"/>
      <c r="BE618" s="187"/>
      <c r="BF618" s="187"/>
      <c r="BG618" s="187"/>
      <c r="BH618" s="176">
        <f t="shared" si="78"/>
        <v>2</v>
      </c>
      <c r="BI618" s="176">
        <f t="shared" si="73"/>
        <v>16</v>
      </c>
      <c r="BJ618" s="182" t="str">
        <f t="shared" si="74"/>
        <v>2 - 16</v>
      </c>
      <c r="BK618" s="176">
        <f t="shared" si="75"/>
        <v>9</v>
      </c>
      <c r="BL618" s="176">
        <f t="shared" si="79"/>
        <v>2</v>
      </c>
      <c r="BM618" s="533"/>
      <c r="BN618" s="187">
        <v>10</v>
      </c>
      <c r="BO618" s="187">
        <v>1</v>
      </c>
      <c r="BP618" s="178">
        <f t="shared" si="76"/>
        <v>19</v>
      </c>
      <c r="BQ618" s="420" t="str">
        <f t="shared" si="77"/>
        <v>I</v>
      </c>
      <c r="BR618" s="185"/>
      <c r="BS618" s="212" t="s">
        <v>5069</v>
      </c>
    </row>
    <row r="619" spans="1:71" x14ac:dyDescent="0.2">
      <c r="A619" s="697">
        <v>617</v>
      </c>
      <c r="B619" s="286" t="s">
        <v>5035</v>
      </c>
      <c r="C619" s="286" t="s">
        <v>5986</v>
      </c>
      <c r="D619" s="258" t="s">
        <v>5497</v>
      </c>
      <c r="E619" s="736">
        <v>2723</v>
      </c>
      <c r="F619" s="736">
        <v>1</v>
      </c>
      <c r="G619" s="737">
        <v>1</v>
      </c>
      <c r="H619" s="305" t="s">
        <v>3486</v>
      </c>
      <c r="I619" s="208" t="s">
        <v>5989</v>
      </c>
      <c r="J619" s="280" t="s">
        <v>2160</v>
      </c>
      <c r="K619" s="191" t="s">
        <v>5490</v>
      </c>
      <c r="L619" s="427" t="s">
        <v>5490</v>
      </c>
      <c r="M619" s="686">
        <v>8.4</v>
      </c>
      <c r="N619" s="685" t="s">
        <v>15710</v>
      </c>
      <c r="O619" s="686">
        <v>1075</v>
      </c>
      <c r="P619" s="427" t="s">
        <v>15868</v>
      </c>
      <c r="Q619" s="191">
        <v>7</v>
      </c>
      <c r="R619" s="180"/>
      <c r="S619" s="191">
        <v>1</v>
      </c>
      <c r="T619" s="191">
        <v>1</v>
      </c>
      <c r="U619" s="179">
        <v>1</v>
      </c>
      <c r="V619" s="179">
        <v>1</v>
      </c>
      <c r="W619" s="742">
        <v>18</v>
      </c>
      <c r="X619" s="184"/>
      <c r="Y619" s="184"/>
      <c r="Z619" s="184"/>
      <c r="AA619" s="184"/>
      <c r="AB619" s="220"/>
      <c r="AC619" s="186"/>
      <c r="AD619" s="191" t="s">
        <v>7471</v>
      </c>
      <c r="AE619" s="191" t="s">
        <v>4247</v>
      </c>
      <c r="AF619" s="177">
        <v>0</v>
      </c>
      <c r="AG619" s="177">
        <v>0</v>
      </c>
      <c r="AH619" s="177">
        <v>0</v>
      </c>
      <c r="AI619" s="177">
        <v>0</v>
      </c>
      <c r="AJ619" s="177">
        <v>0</v>
      </c>
      <c r="AK619" s="177">
        <v>0</v>
      </c>
      <c r="AL619" s="385">
        <v>2</v>
      </c>
      <c r="AM619" s="177">
        <v>0</v>
      </c>
      <c r="AN619" s="177">
        <v>0</v>
      </c>
      <c r="AO619" s="195">
        <v>2</v>
      </c>
      <c r="AP619" s="187"/>
      <c r="AQ619" s="187"/>
      <c r="AR619" s="187"/>
      <c r="AS619" s="187"/>
      <c r="AT619" s="187"/>
      <c r="AU619" s="187"/>
      <c r="AV619" s="187"/>
      <c r="AW619" s="187"/>
      <c r="AX619" s="187"/>
      <c r="AY619" s="187"/>
      <c r="AZ619" s="187"/>
      <c r="BA619" s="187"/>
      <c r="BB619" s="187"/>
      <c r="BC619" s="187"/>
      <c r="BD619" s="187"/>
      <c r="BE619" s="187"/>
      <c r="BF619" s="187"/>
      <c r="BG619" s="187"/>
      <c r="BH619" s="176">
        <f t="shared" si="78"/>
        <v>2</v>
      </c>
      <c r="BI619" s="176">
        <f t="shared" si="73"/>
        <v>16</v>
      </c>
      <c r="BJ619" s="182" t="str">
        <f t="shared" si="74"/>
        <v>4 - 18</v>
      </c>
      <c r="BK619" s="176">
        <f t="shared" si="75"/>
        <v>11</v>
      </c>
      <c r="BL619" s="176">
        <f t="shared" si="79"/>
        <v>2</v>
      </c>
      <c r="BM619" s="533"/>
      <c r="BN619" s="187">
        <v>10</v>
      </c>
      <c r="BO619" s="187">
        <v>1</v>
      </c>
      <c r="BP619" s="178">
        <f t="shared" si="76"/>
        <v>21</v>
      </c>
      <c r="BQ619" s="420" t="str">
        <f t="shared" si="77"/>
        <v>I</v>
      </c>
      <c r="BR619" s="185"/>
      <c r="BS619" s="212" t="s">
        <v>5069</v>
      </c>
    </row>
    <row r="620" spans="1:71" x14ac:dyDescent="0.2">
      <c r="A620" s="696">
        <v>618</v>
      </c>
      <c r="B620" s="286" t="s">
        <v>2181</v>
      </c>
      <c r="C620" s="286" t="s">
        <v>2181</v>
      </c>
      <c r="D620" s="258" t="s">
        <v>5497</v>
      </c>
      <c r="E620" s="736">
        <v>2315</v>
      </c>
      <c r="F620" s="736">
        <v>30</v>
      </c>
      <c r="G620" s="737">
        <v>300</v>
      </c>
      <c r="H620" s="305" t="s">
        <v>7357</v>
      </c>
      <c r="I620" s="207" t="s">
        <v>635</v>
      </c>
      <c r="J620" s="279" t="s">
        <v>4282</v>
      </c>
      <c r="K620" s="179" t="s">
        <v>3491</v>
      </c>
      <c r="L620" s="427" t="s">
        <v>3491</v>
      </c>
      <c r="M620" s="684">
        <v>6</v>
      </c>
      <c r="N620" s="684" t="s">
        <v>15715</v>
      </c>
      <c r="O620" s="684">
        <v>175</v>
      </c>
      <c r="P620" s="179"/>
      <c r="Q620" s="179">
        <v>7</v>
      </c>
      <c r="R620" s="180"/>
      <c r="S620" s="190">
        <v>8</v>
      </c>
      <c r="T620" s="190">
        <v>12</v>
      </c>
      <c r="U620" s="190">
        <v>3</v>
      </c>
      <c r="V620" s="190">
        <v>16</v>
      </c>
      <c r="W620" s="742">
        <v>12</v>
      </c>
      <c r="X620" s="184"/>
      <c r="Y620" s="184"/>
      <c r="Z620" s="184"/>
      <c r="AA620" s="184"/>
      <c r="AB620" s="220"/>
      <c r="AC620" s="186" t="s">
        <v>2488</v>
      </c>
      <c r="AD620" s="179" t="s">
        <v>5039</v>
      </c>
      <c r="AE620" s="179" t="s">
        <v>4247</v>
      </c>
      <c r="AF620" s="177">
        <v>0</v>
      </c>
      <c r="AG620" s="177">
        <v>0</v>
      </c>
      <c r="AH620" s="177">
        <v>0</v>
      </c>
      <c r="AI620" s="177">
        <v>0</v>
      </c>
      <c r="AJ620" s="177">
        <v>1</v>
      </c>
      <c r="AK620" s="177">
        <v>0</v>
      </c>
      <c r="AL620" s="383">
        <v>0</v>
      </c>
      <c r="AM620" s="177">
        <v>0</v>
      </c>
      <c r="AN620" s="177">
        <v>0</v>
      </c>
      <c r="AO620" s="195">
        <v>0</v>
      </c>
      <c r="AP620" s="187"/>
      <c r="AQ620" s="187">
        <v>0</v>
      </c>
      <c r="AR620" s="187"/>
      <c r="AS620" s="187"/>
      <c r="AT620" s="187"/>
      <c r="AU620" s="187"/>
      <c r="AV620" s="187"/>
      <c r="AW620" s="187"/>
      <c r="AX620" s="187"/>
      <c r="AY620" s="187"/>
      <c r="AZ620" s="187"/>
      <c r="BA620" s="187"/>
      <c r="BB620" s="187"/>
      <c r="BC620" s="187"/>
      <c r="BD620" s="187"/>
      <c r="BE620" s="187"/>
      <c r="BF620" s="187"/>
      <c r="BG620" s="187"/>
      <c r="BH620" s="176" t="str">
        <f t="shared" si="78"/>
        <v>class level</v>
      </c>
      <c r="BI620" s="176">
        <f t="shared" si="73"/>
        <v>21</v>
      </c>
      <c r="BJ620" s="182" t="str">
        <f t="shared" si="74"/>
        <v>1 - 6</v>
      </c>
      <c r="BK620" s="176">
        <f t="shared" si="75"/>
        <v>4</v>
      </c>
      <c r="BL620" s="176">
        <f t="shared" si="79"/>
        <v>1</v>
      </c>
      <c r="BM620" s="535"/>
      <c r="BN620" s="187">
        <v>10</v>
      </c>
      <c r="BO620" s="187">
        <v>1</v>
      </c>
      <c r="BP620" s="178">
        <f t="shared" si="76"/>
        <v>14</v>
      </c>
      <c r="BQ620" s="420" t="str">
        <f t="shared" si="77"/>
        <v>I</v>
      </c>
      <c r="BR620" s="185">
        <v>15</v>
      </c>
      <c r="BS620" s="212" t="s">
        <v>4592</v>
      </c>
    </row>
    <row r="621" spans="1:71" ht="25.5" x14ac:dyDescent="0.2">
      <c r="A621" s="696">
        <v>619</v>
      </c>
      <c r="B621" s="286" t="s">
        <v>2181</v>
      </c>
      <c r="C621" s="286" t="s">
        <v>1213</v>
      </c>
      <c r="D621" s="258" t="s">
        <v>5497</v>
      </c>
      <c r="E621" s="736">
        <v>35</v>
      </c>
      <c r="F621" s="736">
        <v>30</v>
      </c>
      <c r="G621" s="737">
        <v>300</v>
      </c>
      <c r="H621" s="305" t="s">
        <v>7357</v>
      </c>
      <c r="I621" s="207" t="s">
        <v>635</v>
      </c>
      <c r="J621" s="279" t="s">
        <v>4282</v>
      </c>
      <c r="K621" s="179" t="s">
        <v>3491</v>
      </c>
      <c r="L621" s="427" t="s">
        <v>3491</v>
      </c>
      <c r="M621" s="684">
        <v>6</v>
      </c>
      <c r="N621" s="684" t="s">
        <v>15715</v>
      </c>
      <c r="O621" s="684">
        <v>175</v>
      </c>
      <c r="P621" s="179"/>
      <c r="Q621" s="179">
        <v>4</v>
      </c>
      <c r="R621" s="180"/>
      <c r="S621" s="190">
        <v>8</v>
      </c>
      <c r="T621" s="190">
        <v>12</v>
      </c>
      <c r="U621" s="190">
        <v>3</v>
      </c>
      <c r="V621" s="190">
        <v>16</v>
      </c>
      <c r="W621" s="742">
        <v>12</v>
      </c>
      <c r="X621" s="184"/>
      <c r="Y621" s="184"/>
      <c r="Z621" s="184"/>
      <c r="AA621" s="184"/>
      <c r="AB621" s="220"/>
      <c r="AC621" s="186" t="s">
        <v>2488</v>
      </c>
      <c r="AD621" s="179" t="s">
        <v>5039</v>
      </c>
      <c r="AE621" s="179" t="s">
        <v>4247</v>
      </c>
      <c r="AF621" s="177">
        <v>0</v>
      </c>
      <c r="AG621" s="177">
        <v>0</v>
      </c>
      <c r="AH621" s="177">
        <v>0</v>
      </c>
      <c r="AI621" s="177">
        <v>0</v>
      </c>
      <c r="AJ621" s="177">
        <v>1</v>
      </c>
      <c r="AK621" s="177">
        <v>0</v>
      </c>
      <c r="AL621" s="383">
        <v>0</v>
      </c>
      <c r="AM621" s="177">
        <v>0</v>
      </c>
      <c r="AN621" s="177">
        <v>0</v>
      </c>
      <c r="AO621" s="195">
        <v>0</v>
      </c>
      <c r="AP621" s="187"/>
      <c r="AQ621" s="187">
        <v>0</v>
      </c>
      <c r="AR621" s="187"/>
      <c r="AS621" s="187"/>
      <c r="AT621" s="187"/>
      <c r="AU621" s="187"/>
      <c r="AV621" s="187"/>
      <c r="AW621" s="187"/>
      <c r="AX621" s="187"/>
      <c r="AY621" s="187"/>
      <c r="AZ621" s="187"/>
      <c r="BA621" s="187"/>
      <c r="BB621" s="187"/>
      <c r="BC621" s="187"/>
      <c r="BD621" s="187"/>
      <c r="BE621" s="187"/>
      <c r="BF621" s="187"/>
      <c r="BG621" s="187"/>
      <c r="BH621" s="176" t="str">
        <f t="shared" si="78"/>
        <v>class level</v>
      </c>
      <c r="BI621" s="176">
        <f t="shared" si="73"/>
        <v>21</v>
      </c>
      <c r="BJ621" s="182" t="str">
        <f t="shared" si="74"/>
        <v>1 - 6</v>
      </c>
      <c r="BK621" s="176">
        <f t="shared" si="75"/>
        <v>4</v>
      </c>
      <c r="BL621" s="176">
        <f t="shared" si="79"/>
        <v>1</v>
      </c>
      <c r="BM621" s="535"/>
      <c r="BN621" s="187">
        <v>10</v>
      </c>
      <c r="BO621" s="187">
        <v>1</v>
      </c>
      <c r="BP621" s="178">
        <f t="shared" si="76"/>
        <v>14</v>
      </c>
      <c r="BQ621" s="420" t="str">
        <f t="shared" si="77"/>
        <v>I</v>
      </c>
      <c r="BR621" s="185">
        <v>15</v>
      </c>
      <c r="BS621" s="212" t="s">
        <v>4592</v>
      </c>
    </row>
    <row r="622" spans="1:71" x14ac:dyDescent="0.2">
      <c r="A622" s="697">
        <v>620</v>
      </c>
      <c r="B622" s="286" t="s">
        <v>2181</v>
      </c>
      <c r="C622" s="286" t="s">
        <v>2479</v>
      </c>
      <c r="D622" s="258" t="s">
        <v>5497</v>
      </c>
      <c r="E622" s="736">
        <v>84</v>
      </c>
      <c r="F622" s="736">
        <v>30</v>
      </c>
      <c r="G622" s="737">
        <v>300</v>
      </c>
      <c r="H622" s="305" t="s">
        <v>7357</v>
      </c>
      <c r="I622" s="207" t="s">
        <v>635</v>
      </c>
      <c r="J622" s="279" t="s">
        <v>4282</v>
      </c>
      <c r="K622" s="179" t="s">
        <v>3491</v>
      </c>
      <c r="L622" s="427" t="s">
        <v>3491</v>
      </c>
      <c r="M622" s="684">
        <v>6</v>
      </c>
      <c r="N622" s="684" t="s">
        <v>15715</v>
      </c>
      <c r="O622" s="684">
        <v>175</v>
      </c>
      <c r="P622" s="179"/>
      <c r="Q622" s="179">
        <v>4</v>
      </c>
      <c r="R622" s="180"/>
      <c r="S622" s="190">
        <v>8</v>
      </c>
      <c r="T622" s="190">
        <v>12</v>
      </c>
      <c r="U622" s="190">
        <v>3</v>
      </c>
      <c r="V622" s="190">
        <v>16</v>
      </c>
      <c r="W622" s="742">
        <v>12</v>
      </c>
      <c r="X622" s="184"/>
      <c r="Y622" s="184"/>
      <c r="Z622" s="184"/>
      <c r="AA622" s="184"/>
      <c r="AB622" s="220"/>
      <c r="AC622" s="186" t="s">
        <v>2489</v>
      </c>
      <c r="AD622" s="179" t="s">
        <v>5039</v>
      </c>
      <c r="AE622" s="179" t="s">
        <v>4247</v>
      </c>
      <c r="AF622" s="177">
        <v>0</v>
      </c>
      <c r="AG622" s="177">
        <v>0</v>
      </c>
      <c r="AH622" s="177">
        <v>0</v>
      </c>
      <c r="AI622" s="177">
        <v>0</v>
      </c>
      <c r="AJ622" s="177">
        <v>0</v>
      </c>
      <c r="AK622" s="177">
        <v>0</v>
      </c>
      <c r="AL622" s="385">
        <v>0</v>
      </c>
      <c r="AM622" s="177">
        <v>2</v>
      </c>
      <c r="AN622" s="177">
        <v>0</v>
      </c>
      <c r="AO622" s="195">
        <v>0</v>
      </c>
      <c r="AP622" s="187"/>
      <c r="AQ622" s="187">
        <v>2</v>
      </c>
      <c r="AR622" s="187"/>
      <c r="AS622" s="187"/>
      <c r="AT622" s="187"/>
      <c r="AU622" s="187"/>
      <c r="AV622" s="187"/>
      <c r="AW622" s="187"/>
      <c r="AX622" s="187"/>
      <c r="AY622" s="187"/>
      <c r="AZ622" s="187"/>
      <c r="BA622" s="187"/>
      <c r="BB622" s="187"/>
      <c r="BC622" s="187"/>
      <c r="BD622" s="187"/>
      <c r="BE622" s="187"/>
      <c r="BF622" s="187"/>
      <c r="BG622" s="187"/>
      <c r="BH622" s="176" t="str">
        <f t="shared" si="78"/>
        <v>class level</v>
      </c>
      <c r="BI622" s="176">
        <f t="shared" si="73"/>
        <v>20</v>
      </c>
      <c r="BJ622" s="182" t="str">
        <f t="shared" si="74"/>
        <v>2 - 20</v>
      </c>
      <c r="BK622" s="176">
        <f t="shared" si="75"/>
        <v>11</v>
      </c>
      <c r="BL622" s="176">
        <f t="shared" si="79"/>
        <v>2</v>
      </c>
      <c r="BM622" s="533"/>
      <c r="BN622" s="187">
        <v>50</v>
      </c>
      <c r="BO622" s="187">
        <v>3</v>
      </c>
      <c r="BP622" s="178">
        <f t="shared" si="76"/>
        <v>83</v>
      </c>
      <c r="BQ622" s="420" t="str">
        <f t="shared" si="77"/>
        <v>II</v>
      </c>
      <c r="BR622" s="185">
        <v>15</v>
      </c>
      <c r="BS622" s="464" t="s">
        <v>9556</v>
      </c>
    </row>
    <row r="623" spans="1:71" ht="25.5" x14ac:dyDescent="0.2">
      <c r="A623" s="696">
        <v>621</v>
      </c>
      <c r="B623" s="286" t="s">
        <v>2181</v>
      </c>
      <c r="C623" s="286" t="s">
        <v>8553</v>
      </c>
      <c r="D623" s="258" t="s">
        <v>5497</v>
      </c>
      <c r="E623" s="736">
        <v>3</v>
      </c>
      <c r="F623" s="736">
        <v>30</v>
      </c>
      <c r="G623" s="737">
        <v>300</v>
      </c>
      <c r="H623" s="305" t="s">
        <v>7357</v>
      </c>
      <c r="I623" s="207" t="s">
        <v>635</v>
      </c>
      <c r="J623" s="279" t="s">
        <v>4282</v>
      </c>
      <c r="K623" s="179" t="s">
        <v>3491</v>
      </c>
      <c r="L623" s="427" t="s">
        <v>3491</v>
      </c>
      <c r="M623" s="684">
        <v>6</v>
      </c>
      <c r="N623" s="684" t="s">
        <v>15715</v>
      </c>
      <c r="O623" s="684">
        <v>175</v>
      </c>
      <c r="P623" s="179"/>
      <c r="Q623" s="179">
        <v>4</v>
      </c>
      <c r="R623" s="180"/>
      <c r="S623" s="190">
        <v>8</v>
      </c>
      <c r="T623" s="190">
        <v>12</v>
      </c>
      <c r="U623" s="190">
        <v>3</v>
      </c>
      <c r="V623" s="190">
        <v>16</v>
      </c>
      <c r="W623" s="742">
        <v>12</v>
      </c>
      <c r="X623" s="184"/>
      <c r="Y623" s="184"/>
      <c r="Z623" s="184"/>
      <c r="AA623" s="184"/>
      <c r="AB623" s="220"/>
      <c r="AC623" s="186" t="s">
        <v>2493</v>
      </c>
      <c r="AD623" s="179" t="s">
        <v>5039</v>
      </c>
      <c r="AE623" s="179" t="s">
        <v>4247</v>
      </c>
      <c r="AF623" s="177">
        <v>0</v>
      </c>
      <c r="AG623" s="177">
        <v>0</v>
      </c>
      <c r="AH623" s="177">
        <v>0</v>
      </c>
      <c r="AI623" s="177">
        <v>0</v>
      </c>
      <c r="AJ623" s="177">
        <v>0</v>
      </c>
      <c r="AK623" s="177">
        <v>0</v>
      </c>
      <c r="AL623" s="385">
        <v>0</v>
      </c>
      <c r="AM623" s="177">
        <v>6</v>
      </c>
      <c r="AN623" s="177">
        <v>0</v>
      </c>
      <c r="AO623" s="195">
        <v>0</v>
      </c>
      <c r="AP623" s="187"/>
      <c r="AQ623" s="187">
        <v>6</v>
      </c>
      <c r="AR623" s="187"/>
      <c r="AS623" s="187"/>
      <c r="AT623" s="187"/>
      <c r="AU623" s="187"/>
      <c r="AV623" s="187"/>
      <c r="AW623" s="187"/>
      <c r="AX623" s="187"/>
      <c r="AY623" s="187"/>
      <c r="AZ623" s="187"/>
      <c r="BA623" s="187"/>
      <c r="BB623" s="187"/>
      <c r="BC623" s="187"/>
      <c r="BD623" s="187"/>
      <c r="BE623" s="187"/>
      <c r="BF623" s="187"/>
      <c r="BG623" s="187"/>
      <c r="BH623" s="176" t="str">
        <f t="shared" si="78"/>
        <v>class level</v>
      </c>
      <c r="BI623" s="176">
        <f t="shared" si="73"/>
        <v>16</v>
      </c>
      <c r="BJ623" s="182" t="str">
        <f t="shared" si="74"/>
        <v>6 - 60</v>
      </c>
      <c r="BK623" s="176">
        <f t="shared" si="75"/>
        <v>33</v>
      </c>
      <c r="BL623" s="176">
        <f t="shared" si="79"/>
        <v>6</v>
      </c>
      <c r="BM623" s="533"/>
      <c r="BN623" s="187">
        <v>350</v>
      </c>
      <c r="BO623" s="187">
        <v>8</v>
      </c>
      <c r="BP623" s="178">
        <f t="shared" si="76"/>
        <v>614</v>
      </c>
      <c r="BQ623" s="420" t="str">
        <f t="shared" si="77"/>
        <v>V</v>
      </c>
      <c r="BR623" s="187"/>
      <c r="BS623" s="464" t="s">
        <v>9556</v>
      </c>
    </row>
    <row r="624" spans="1:71" ht="25.5" x14ac:dyDescent="0.2">
      <c r="A624" s="697">
        <v>622</v>
      </c>
      <c r="B624" s="286" t="s">
        <v>2181</v>
      </c>
      <c r="C624" s="286" t="s">
        <v>8554</v>
      </c>
      <c r="D624" s="258" t="s">
        <v>5497</v>
      </c>
      <c r="E624" s="736">
        <v>2</v>
      </c>
      <c r="F624" s="736">
        <v>30</v>
      </c>
      <c r="G624" s="737">
        <v>300</v>
      </c>
      <c r="H624" s="305" t="s">
        <v>7357</v>
      </c>
      <c r="I624" s="207" t="s">
        <v>635</v>
      </c>
      <c r="J624" s="279" t="s">
        <v>4282</v>
      </c>
      <c r="K624" s="179" t="s">
        <v>3491</v>
      </c>
      <c r="L624" s="427" t="s">
        <v>3491</v>
      </c>
      <c r="M624" s="684">
        <v>6</v>
      </c>
      <c r="N624" s="684" t="s">
        <v>15715</v>
      </c>
      <c r="O624" s="684">
        <v>175</v>
      </c>
      <c r="P624" s="179"/>
      <c r="Q624" s="179">
        <v>4</v>
      </c>
      <c r="R624" s="180"/>
      <c r="S624" s="190">
        <v>8</v>
      </c>
      <c r="T624" s="190">
        <v>12</v>
      </c>
      <c r="U624" s="190">
        <v>3</v>
      </c>
      <c r="V624" s="190">
        <v>16</v>
      </c>
      <c r="W624" s="742">
        <v>12</v>
      </c>
      <c r="X624" s="184"/>
      <c r="Y624" s="184"/>
      <c r="Z624" s="184"/>
      <c r="AA624" s="184"/>
      <c r="AB624" s="220"/>
      <c r="AC624" s="186" t="s">
        <v>8556</v>
      </c>
      <c r="AD624" s="179" t="s">
        <v>5039</v>
      </c>
      <c r="AE624" s="179" t="s">
        <v>4247</v>
      </c>
      <c r="AF624" s="177">
        <v>0</v>
      </c>
      <c r="AG624" s="177">
        <v>0</v>
      </c>
      <c r="AH624" s="177">
        <v>0</v>
      </c>
      <c r="AI624" s="177">
        <v>0</v>
      </c>
      <c r="AJ624" s="177">
        <v>0</v>
      </c>
      <c r="AK624" s="177">
        <v>0</v>
      </c>
      <c r="AL624" s="385">
        <v>0</v>
      </c>
      <c r="AM624" s="177">
        <v>7</v>
      </c>
      <c r="AN624" s="177">
        <v>0</v>
      </c>
      <c r="AO624" s="195">
        <v>0</v>
      </c>
      <c r="AP624" s="187"/>
      <c r="AQ624" s="187">
        <v>7</v>
      </c>
      <c r="AR624" s="187"/>
      <c r="AS624" s="187"/>
      <c r="AT624" s="187"/>
      <c r="AU624" s="187"/>
      <c r="AV624" s="187"/>
      <c r="AW624" s="187"/>
      <c r="AX624" s="187"/>
      <c r="AY624" s="187"/>
      <c r="AZ624" s="187"/>
      <c r="BA624" s="187"/>
      <c r="BB624" s="187"/>
      <c r="BC624" s="187"/>
      <c r="BD624" s="187"/>
      <c r="BE624" s="187"/>
      <c r="BF624" s="187"/>
      <c r="BG624" s="187"/>
      <c r="BH624" s="176" t="str">
        <f t="shared" si="78"/>
        <v>class level</v>
      </c>
      <c r="BI624" s="176">
        <f t="shared" si="73"/>
        <v>14</v>
      </c>
      <c r="BJ624" s="182" t="str">
        <f t="shared" si="74"/>
        <v>7 - 70</v>
      </c>
      <c r="BK624" s="176">
        <f t="shared" si="75"/>
        <v>39</v>
      </c>
      <c r="BL624" s="176">
        <f t="shared" si="79"/>
        <v>7</v>
      </c>
      <c r="BM624" s="533"/>
      <c r="BN624" s="187">
        <v>550</v>
      </c>
      <c r="BO624" s="187">
        <v>10</v>
      </c>
      <c r="BP624" s="178">
        <f t="shared" si="76"/>
        <v>940</v>
      </c>
      <c r="BQ624" s="420" t="str">
        <f t="shared" si="77"/>
        <v>VI</v>
      </c>
      <c r="BR624" s="185">
        <v>15</v>
      </c>
      <c r="BS624" s="212" t="s">
        <v>9556</v>
      </c>
    </row>
    <row r="625" spans="1:71" ht="25.5" x14ac:dyDescent="0.2">
      <c r="A625" s="696">
        <v>623</v>
      </c>
      <c r="B625" s="286" t="s">
        <v>2181</v>
      </c>
      <c r="C625" s="286" t="s">
        <v>8555</v>
      </c>
      <c r="D625" s="258" t="s">
        <v>5497</v>
      </c>
      <c r="E625" s="736">
        <v>5</v>
      </c>
      <c r="F625" s="736">
        <v>30</v>
      </c>
      <c r="G625" s="737">
        <v>300</v>
      </c>
      <c r="H625" s="305" t="s">
        <v>7357</v>
      </c>
      <c r="I625" s="207" t="s">
        <v>635</v>
      </c>
      <c r="J625" s="279" t="s">
        <v>4282</v>
      </c>
      <c r="K625" s="179" t="s">
        <v>3491</v>
      </c>
      <c r="L625" s="427" t="s">
        <v>3491</v>
      </c>
      <c r="M625" s="684">
        <v>6</v>
      </c>
      <c r="N625" s="684" t="s">
        <v>15715</v>
      </c>
      <c r="O625" s="684">
        <v>175</v>
      </c>
      <c r="P625" s="179"/>
      <c r="Q625" s="179">
        <v>4</v>
      </c>
      <c r="R625" s="180"/>
      <c r="S625" s="190">
        <v>8</v>
      </c>
      <c r="T625" s="190">
        <v>12</v>
      </c>
      <c r="U625" s="190">
        <v>3</v>
      </c>
      <c r="V625" s="190">
        <v>16</v>
      </c>
      <c r="W625" s="742">
        <v>12</v>
      </c>
      <c r="X625" s="184"/>
      <c r="Y625" s="184"/>
      <c r="Z625" s="184"/>
      <c r="AA625" s="184"/>
      <c r="AB625" s="220"/>
      <c r="AC625" s="186" t="s">
        <v>8557</v>
      </c>
      <c r="AD625" s="179" t="s">
        <v>5039</v>
      </c>
      <c r="AE625" s="179" t="s">
        <v>4247</v>
      </c>
      <c r="AF625" s="177">
        <v>0</v>
      </c>
      <c r="AG625" s="177">
        <v>0</v>
      </c>
      <c r="AH625" s="177">
        <v>0</v>
      </c>
      <c r="AI625" s="177">
        <v>0</v>
      </c>
      <c r="AJ625" s="177">
        <v>0</v>
      </c>
      <c r="AK625" s="177">
        <v>0</v>
      </c>
      <c r="AL625" s="385">
        <v>0</v>
      </c>
      <c r="AM625" s="177">
        <v>8</v>
      </c>
      <c r="AN625" s="177">
        <v>0</v>
      </c>
      <c r="AO625" s="195">
        <v>0</v>
      </c>
      <c r="AP625" s="187"/>
      <c r="AQ625" s="187">
        <v>8</v>
      </c>
      <c r="AR625" s="187"/>
      <c r="AS625" s="187"/>
      <c r="AT625" s="187"/>
      <c r="AU625" s="187"/>
      <c r="AV625" s="187"/>
      <c r="AW625" s="187"/>
      <c r="AX625" s="187"/>
      <c r="AY625" s="187"/>
      <c r="AZ625" s="187"/>
      <c r="BA625" s="187"/>
      <c r="BB625" s="187"/>
      <c r="BC625" s="187"/>
      <c r="BD625" s="187"/>
      <c r="BE625" s="187"/>
      <c r="BF625" s="187"/>
      <c r="BG625" s="187"/>
      <c r="BH625" s="176" t="str">
        <f t="shared" si="78"/>
        <v>class level</v>
      </c>
      <c r="BI625" s="176">
        <f t="shared" si="73"/>
        <v>14</v>
      </c>
      <c r="BJ625" s="182" t="str">
        <f t="shared" si="74"/>
        <v>8 - 80</v>
      </c>
      <c r="BK625" s="176">
        <f t="shared" si="75"/>
        <v>44</v>
      </c>
      <c r="BL625" s="176">
        <f t="shared" si="79"/>
        <v>8</v>
      </c>
      <c r="BM625" s="533"/>
      <c r="BN625" s="187">
        <v>900</v>
      </c>
      <c r="BO625" s="187">
        <v>12</v>
      </c>
      <c r="BP625" s="178">
        <f t="shared" si="76"/>
        <v>1428</v>
      </c>
      <c r="BQ625" s="420" t="str">
        <f t="shared" si="77"/>
        <v>VI</v>
      </c>
      <c r="BR625" s="187"/>
      <c r="BS625" s="464" t="s">
        <v>9556</v>
      </c>
    </row>
    <row r="626" spans="1:71" x14ac:dyDescent="0.2">
      <c r="A626" s="696">
        <v>624</v>
      </c>
      <c r="B626" s="286" t="s">
        <v>2181</v>
      </c>
      <c r="C626" s="286" t="s">
        <v>8560</v>
      </c>
      <c r="D626" s="258" t="s">
        <v>5497</v>
      </c>
      <c r="E626" s="736">
        <v>2</v>
      </c>
      <c r="F626" s="736">
        <v>30</v>
      </c>
      <c r="G626" s="737">
        <v>300</v>
      </c>
      <c r="H626" s="305" t="s">
        <v>7357</v>
      </c>
      <c r="I626" s="207" t="s">
        <v>635</v>
      </c>
      <c r="J626" s="279" t="s">
        <v>4282</v>
      </c>
      <c r="K626" s="179" t="s">
        <v>3491</v>
      </c>
      <c r="L626" s="427" t="s">
        <v>3491</v>
      </c>
      <c r="M626" s="684">
        <v>6</v>
      </c>
      <c r="N626" s="684" t="s">
        <v>15715</v>
      </c>
      <c r="O626" s="684">
        <v>175</v>
      </c>
      <c r="P626" s="179"/>
      <c r="Q626" s="179">
        <v>4</v>
      </c>
      <c r="R626" s="180"/>
      <c r="S626" s="190">
        <v>8</v>
      </c>
      <c r="T626" s="190">
        <v>12</v>
      </c>
      <c r="U626" s="190">
        <v>3</v>
      </c>
      <c r="V626" s="190">
        <v>16</v>
      </c>
      <c r="W626" s="742">
        <v>12</v>
      </c>
      <c r="X626" s="184"/>
      <c r="Y626" s="184"/>
      <c r="Z626" s="184"/>
      <c r="AA626" s="184"/>
      <c r="AB626" s="220"/>
      <c r="AC626" s="186" t="s">
        <v>8558</v>
      </c>
      <c r="AD626" s="179" t="s">
        <v>5039</v>
      </c>
      <c r="AE626" s="179" t="s">
        <v>4247</v>
      </c>
      <c r="AF626" s="177">
        <v>0</v>
      </c>
      <c r="AG626" s="177">
        <v>0</v>
      </c>
      <c r="AH626" s="177">
        <v>0</v>
      </c>
      <c r="AI626" s="177">
        <v>0</v>
      </c>
      <c r="AJ626" s="177">
        <v>0</v>
      </c>
      <c r="AK626" s="177">
        <v>0</v>
      </c>
      <c r="AL626" s="385">
        <v>0</v>
      </c>
      <c r="AM626" s="177">
        <v>9</v>
      </c>
      <c r="AN626" s="177">
        <v>0</v>
      </c>
      <c r="AO626" s="195">
        <v>0</v>
      </c>
      <c r="AP626" s="187"/>
      <c r="AQ626" s="187">
        <v>9</v>
      </c>
      <c r="AR626" s="187"/>
      <c r="AS626" s="187"/>
      <c r="AT626" s="187"/>
      <c r="AU626" s="187"/>
      <c r="AV626" s="187"/>
      <c r="AW626" s="187"/>
      <c r="AX626" s="187"/>
      <c r="AY626" s="187"/>
      <c r="AZ626" s="187"/>
      <c r="BA626" s="187"/>
      <c r="BB626" s="187"/>
      <c r="BC626" s="187"/>
      <c r="BD626" s="187"/>
      <c r="BE626" s="187"/>
      <c r="BF626" s="187"/>
      <c r="BG626" s="187"/>
      <c r="BH626" s="176" t="str">
        <f t="shared" si="78"/>
        <v>class level</v>
      </c>
      <c r="BI626" s="176">
        <f t="shared" ref="BI626:BI689" si="80">IF(manualHD="",IF(COUNTIF(AP626:BG626,"")=18,IFERROR(INDEX(thac0array,MATCH(IF(manualHD="",IF(SUM($AG626:$AL626)/(0.01+fixedhp)&lt;1/40,ROUND(fixedhp/4.5,0),IF(eightsider=1,IF((AND(fixedhp&gt;0,fixedhp&lt;4)),1.125,1),IF(eightsider&gt;1,eightsider+IF(twosider*1.5+threesider*2+foursider*2.5+fivesider*3+sixsider*3.5+sevensider*4+fixedhp&gt;3,1,0),IF(sevensider=1,0.875,0.5)))),manualHD),hitDiceThac0,0)),21),MIN(IFERROR(INDEX(thac0array,MATCH(IF(AZ626="",AP626,ROUND(AP626+AZ626/2,0)),hitDiceThac0,0)),21),IFERROR(INDEX(thac0array,MATCH(MAX(AQ626:AS626),fighterThac0,0)),21),IFERROR(INDEX(thac0array,MATCH(MAX(AW626:BA626),clericThac0,0)),21),IFERROR(INDEX(thac0array,MATCH(MAX(BB626:BC626),thiefThac0,0)),21),IFERROR(INDEX(thac0array,MATCH(MAX(BD626:BG626),magicUserThac0,0)),21))),IFERROR(INDEX(thac0array,MATCH(BM626,hitDiceThac0),0),BM626))</f>
        <v>12</v>
      </c>
      <c r="BJ626" s="182" t="str">
        <f t="shared" ref="BJ626:BJ689" si="81">IF(SUM(AF626:AN626)=0,AO626,IF(AZ626="",SUM(AF626:AO626)&amp;" - "&amp;IF(OR(COUNTIF(AP626:BG626,"")=18,AP626&gt;0),ROUND(AF626*2+AG626*3+AH626*4+AI626*5+AJ626*6+AK626*7+AL626*8+AM626*10+AN626*12+AO626,0),ROUND((AF626*2+AG626*3+AH626*4+AI626*5+AJ626*6+AK626*7+AL626*8+AM626*10+AN626*12+AO626)/COUNTA(AQ626:BG626),0)),IF(BM626="",(AZ626-1)*1+SUM(AF626:AO626)&amp;" - "&amp;(AZ626-1)*4+ROUND(AF626*2+AG626*3+AH626*4+AI626*5+AJ626*6+AK626*7+AL626*8+AM626*10+AN626*12+AO626,0),SUM(AF626:AO626)&amp;" - "&amp;ROUND(AF626*2+AG626*3+AH626*4+AI626*5+AJ626*6+AK626*7+AL626*8+AM626*10+AN626*12+AO626,0))))</f>
        <v>9 - 90</v>
      </c>
      <c r="BK626" s="176">
        <f t="shared" ref="BK626:BK689" si="82">IF(SUM(AF626:AN626)=0,AO626,IF(AZ626="",ROUND(AVERAGE(SUM(AF626:AO626),IF(OR(COUNTIF(AP626:BG626,"")=18,AP626&gt;0),ROUND(AF626*2+AG626*3+AH626*4+AI626*5+AJ626*6+AK626*7+AL626*8+AM626*10+AN626*12+AO626,0),ROUND((AF626*2+AG626*3+AH626*4+AI626*5+AJ626*6+AK626*7+AL626*8+AM626*10+AN626*12+AO626)/COUNTA(AQ626:BG626),0))),0),IF(BM626="",ROUND(AVERAGE((AZ626-1)*1+SUM(AF626:AO626),(AZ626-1)*4+ROUND(AF626*2+AG626*3+AH626*4+AI626*5+AJ626*6+AK626*7+AL626*8+AM626*10+AN626*12+AO626,0)),0),ROUND(AVERAGE(SUM(AF626:AO626),ROUND(AF626*2+AG626*3+AH626*4+AI626*5+AJ626*6+AK626*7+AL626*8+AM626*10+AN626*12+AO626,0)),0))))</f>
        <v>50</v>
      </c>
      <c r="BL626" s="176">
        <f t="shared" si="79"/>
        <v>9</v>
      </c>
      <c r="BM626" s="533"/>
      <c r="BN626" s="187">
        <v>1350</v>
      </c>
      <c r="BO626" s="187">
        <v>14</v>
      </c>
      <c r="BP626" s="178">
        <f t="shared" ref="BP626:BP689" si="83">BN626+BK626*BO626</f>
        <v>2050</v>
      </c>
      <c r="BQ626" s="420" t="str">
        <f t="shared" ref="BQ626:BQ689" si="84">IFERROR(INDEX(xpLevel,MATCH($BN626,xpThresholds,1)), "XI")</f>
        <v>VII</v>
      </c>
      <c r="BR626" s="185">
        <v>15</v>
      </c>
      <c r="BS626" s="212" t="s">
        <v>9556</v>
      </c>
    </row>
    <row r="627" spans="1:71" x14ac:dyDescent="0.2">
      <c r="A627" s="697">
        <v>625</v>
      </c>
      <c r="B627" s="286" t="s">
        <v>2181</v>
      </c>
      <c r="C627" s="286" t="s">
        <v>8561</v>
      </c>
      <c r="D627" s="258" t="s">
        <v>5497</v>
      </c>
      <c r="E627" s="736">
        <v>2</v>
      </c>
      <c r="F627" s="736">
        <v>30</v>
      </c>
      <c r="G627" s="737">
        <v>300</v>
      </c>
      <c r="H627" s="305" t="s">
        <v>7357</v>
      </c>
      <c r="I627" s="207" t="s">
        <v>635</v>
      </c>
      <c r="J627" s="279" t="s">
        <v>4282</v>
      </c>
      <c r="K627" s="179" t="s">
        <v>3491</v>
      </c>
      <c r="L627" s="427" t="s">
        <v>3491</v>
      </c>
      <c r="M627" s="684">
        <v>6</v>
      </c>
      <c r="N627" s="684" t="s">
        <v>15715</v>
      </c>
      <c r="O627" s="684">
        <v>175</v>
      </c>
      <c r="P627" s="179"/>
      <c r="Q627" s="179">
        <v>4</v>
      </c>
      <c r="R627" s="180"/>
      <c r="S627" s="190">
        <v>8</v>
      </c>
      <c r="T627" s="190">
        <v>12</v>
      </c>
      <c r="U627" s="190">
        <v>3</v>
      </c>
      <c r="V627" s="190">
        <v>16</v>
      </c>
      <c r="W627" s="742">
        <v>12</v>
      </c>
      <c r="X627" s="184"/>
      <c r="Y627" s="184"/>
      <c r="Z627" s="184"/>
      <c r="AA627" s="184"/>
      <c r="AB627" s="220"/>
      <c r="AC627" s="186" t="s">
        <v>8559</v>
      </c>
      <c r="AD627" s="179" t="s">
        <v>5039</v>
      </c>
      <c r="AE627" s="179" t="s">
        <v>4247</v>
      </c>
      <c r="AF627" s="177">
        <v>0</v>
      </c>
      <c r="AG627" s="177">
        <v>0</v>
      </c>
      <c r="AH627" s="177">
        <v>0</v>
      </c>
      <c r="AI627" s="177">
        <v>0</v>
      </c>
      <c r="AJ627" s="177">
        <v>0</v>
      </c>
      <c r="AK627" s="177">
        <v>0</v>
      </c>
      <c r="AL627" s="385">
        <v>0</v>
      </c>
      <c r="AM627" s="177">
        <v>9</v>
      </c>
      <c r="AN627" s="177">
        <v>0</v>
      </c>
      <c r="AO627" s="195">
        <v>3</v>
      </c>
      <c r="AP627" s="187"/>
      <c r="AQ627" s="187">
        <v>10</v>
      </c>
      <c r="AR627" s="187"/>
      <c r="AS627" s="187"/>
      <c r="AT627" s="187"/>
      <c r="AU627" s="187"/>
      <c r="AV627" s="187"/>
      <c r="AW627" s="187"/>
      <c r="AX627" s="187"/>
      <c r="AY627" s="187"/>
      <c r="AZ627" s="187"/>
      <c r="BA627" s="187"/>
      <c r="BB627" s="187"/>
      <c r="BC627" s="187"/>
      <c r="BD627" s="187"/>
      <c r="BE627" s="187"/>
      <c r="BF627" s="187"/>
      <c r="BG627" s="187"/>
      <c r="BH627" s="176" t="str">
        <f t="shared" si="78"/>
        <v>class level</v>
      </c>
      <c r="BI627" s="176">
        <f t="shared" si="80"/>
        <v>12</v>
      </c>
      <c r="BJ627" s="182" t="str">
        <f t="shared" si="81"/>
        <v>12 - 93</v>
      </c>
      <c r="BK627" s="176">
        <f t="shared" si="82"/>
        <v>53</v>
      </c>
      <c r="BL627" s="176">
        <f t="shared" si="79"/>
        <v>10</v>
      </c>
      <c r="BM627" s="533"/>
      <c r="BN627" s="187">
        <v>1350</v>
      </c>
      <c r="BO627" s="187">
        <v>14</v>
      </c>
      <c r="BP627" s="178">
        <f t="shared" si="83"/>
        <v>2092</v>
      </c>
      <c r="BQ627" s="420" t="str">
        <f t="shared" si="84"/>
        <v>VII</v>
      </c>
      <c r="BR627" s="185">
        <v>15</v>
      </c>
      <c r="BS627" s="212" t="s">
        <v>9556</v>
      </c>
    </row>
    <row r="628" spans="1:71" x14ac:dyDescent="0.2">
      <c r="A628" s="696">
        <v>626</v>
      </c>
      <c r="B628" s="286" t="s">
        <v>2181</v>
      </c>
      <c r="C628" s="286" t="s">
        <v>2480</v>
      </c>
      <c r="D628" s="258" t="s">
        <v>5497</v>
      </c>
      <c r="E628" s="736">
        <v>70</v>
      </c>
      <c r="F628" s="736">
        <v>30</v>
      </c>
      <c r="G628" s="737">
        <v>300</v>
      </c>
      <c r="H628" s="305" t="s">
        <v>7357</v>
      </c>
      <c r="I628" s="207" t="s">
        <v>635</v>
      </c>
      <c r="J628" s="279" t="s">
        <v>4282</v>
      </c>
      <c r="K628" s="179" t="s">
        <v>3491</v>
      </c>
      <c r="L628" s="427" t="s">
        <v>3491</v>
      </c>
      <c r="M628" s="684">
        <v>6</v>
      </c>
      <c r="N628" s="684" t="s">
        <v>15715</v>
      </c>
      <c r="O628" s="684">
        <v>175</v>
      </c>
      <c r="P628" s="179"/>
      <c r="Q628" s="179">
        <v>4</v>
      </c>
      <c r="R628" s="180"/>
      <c r="S628" s="190">
        <v>8</v>
      </c>
      <c r="T628" s="190">
        <v>12</v>
      </c>
      <c r="U628" s="190">
        <v>3</v>
      </c>
      <c r="V628" s="190">
        <v>16</v>
      </c>
      <c r="W628" s="742">
        <v>12</v>
      </c>
      <c r="X628" s="184"/>
      <c r="Y628" s="184"/>
      <c r="Z628" s="184"/>
      <c r="AA628" s="184"/>
      <c r="AB628" s="220"/>
      <c r="AC628" s="186" t="s">
        <v>2490</v>
      </c>
      <c r="AD628" s="179" t="s">
        <v>5039</v>
      </c>
      <c r="AE628" s="179" t="s">
        <v>4247</v>
      </c>
      <c r="AF628" s="177">
        <v>0</v>
      </c>
      <c r="AG628" s="177">
        <v>0</v>
      </c>
      <c r="AH628" s="177">
        <v>0</v>
      </c>
      <c r="AI628" s="177">
        <v>0</v>
      </c>
      <c r="AJ628" s="177">
        <v>0</v>
      </c>
      <c r="AK628" s="177">
        <v>0</v>
      </c>
      <c r="AL628" s="385">
        <v>0</v>
      </c>
      <c r="AM628" s="177">
        <v>3</v>
      </c>
      <c r="AN628" s="177">
        <v>0</v>
      </c>
      <c r="AO628" s="195">
        <v>0</v>
      </c>
      <c r="AP628" s="187"/>
      <c r="AQ628" s="187">
        <v>3</v>
      </c>
      <c r="AR628" s="187"/>
      <c r="AS628" s="187"/>
      <c r="AT628" s="187"/>
      <c r="AU628" s="187"/>
      <c r="AV628" s="187"/>
      <c r="AW628" s="187"/>
      <c r="AX628" s="187"/>
      <c r="AY628" s="187"/>
      <c r="AZ628" s="187"/>
      <c r="BA628" s="187"/>
      <c r="BB628" s="187"/>
      <c r="BC628" s="187"/>
      <c r="BD628" s="187"/>
      <c r="BE628" s="187"/>
      <c r="BF628" s="187"/>
      <c r="BG628" s="187"/>
      <c r="BH628" s="176" t="str">
        <f t="shared" si="78"/>
        <v>class level</v>
      </c>
      <c r="BI628" s="176">
        <f t="shared" si="80"/>
        <v>18</v>
      </c>
      <c r="BJ628" s="182" t="str">
        <f t="shared" si="81"/>
        <v>3 - 30</v>
      </c>
      <c r="BK628" s="176">
        <f t="shared" si="82"/>
        <v>17</v>
      </c>
      <c r="BL628" s="176">
        <f t="shared" si="79"/>
        <v>3</v>
      </c>
      <c r="BM628" s="533"/>
      <c r="BN628" s="187">
        <v>85</v>
      </c>
      <c r="BO628" s="187">
        <v>4</v>
      </c>
      <c r="BP628" s="178">
        <f t="shared" si="83"/>
        <v>153</v>
      </c>
      <c r="BQ628" s="420" t="str">
        <f t="shared" si="84"/>
        <v>III</v>
      </c>
      <c r="BR628" s="185"/>
      <c r="BS628" s="464" t="s">
        <v>9556</v>
      </c>
    </row>
    <row r="629" spans="1:71" x14ac:dyDescent="0.2">
      <c r="A629" s="697">
        <v>627</v>
      </c>
      <c r="B629" s="286" t="s">
        <v>2181</v>
      </c>
      <c r="C629" s="286" t="s">
        <v>2483</v>
      </c>
      <c r="D629" s="258" t="s">
        <v>5497</v>
      </c>
      <c r="E629" s="736">
        <v>51</v>
      </c>
      <c r="F629" s="736">
        <v>30</v>
      </c>
      <c r="G629" s="737">
        <v>300</v>
      </c>
      <c r="H629" s="305" t="s">
        <v>7357</v>
      </c>
      <c r="I629" s="207" t="s">
        <v>635</v>
      </c>
      <c r="J629" s="279" t="s">
        <v>4282</v>
      </c>
      <c r="K629" s="179" t="s">
        <v>3491</v>
      </c>
      <c r="L629" s="427" t="s">
        <v>3491</v>
      </c>
      <c r="M629" s="684">
        <v>6</v>
      </c>
      <c r="N629" s="684" t="s">
        <v>15715</v>
      </c>
      <c r="O629" s="684">
        <v>175</v>
      </c>
      <c r="P629" s="179"/>
      <c r="Q629" s="179">
        <v>4</v>
      </c>
      <c r="R629" s="180"/>
      <c r="S629" s="190">
        <v>8</v>
      </c>
      <c r="T629" s="190">
        <v>12</v>
      </c>
      <c r="U629" s="190">
        <v>3</v>
      </c>
      <c r="V629" s="190">
        <v>16</v>
      </c>
      <c r="W629" s="742">
        <v>12</v>
      </c>
      <c r="X629" s="184"/>
      <c r="Y629" s="184"/>
      <c r="Z629" s="184"/>
      <c r="AA629" s="184"/>
      <c r="AB629" s="220"/>
      <c r="AC629" s="186" t="s">
        <v>2491</v>
      </c>
      <c r="AD629" s="179" t="s">
        <v>5039</v>
      </c>
      <c r="AE629" s="179" t="s">
        <v>4247</v>
      </c>
      <c r="AF629" s="177">
        <v>0</v>
      </c>
      <c r="AG629" s="177">
        <v>0</v>
      </c>
      <c r="AH629" s="177">
        <v>0</v>
      </c>
      <c r="AI629" s="177">
        <v>0</v>
      </c>
      <c r="AJ629" s="177">
        <v>0</v>
      </c>
      <c r="AK629" s="177">
        <v>0</v>
      </c>
      <c r="AL629" s="385">
        <v>0</v>
      </c>
      <c r="AM629" s="177">
        <v>4</v>
      </c>
      <c r="AN629" s="177">
        <v>0</v>
      </c>
      <c r="AO629" s="195">
        <v>0</v>
      </c>
      <c r="AP629" s="187"/>
      <c r="AQ629" s="187">
        <v>4</v>
      </c>
      <c r="AR629" s="187"/>
      <c r="AS629" s="187"/>
      <c r="AT629" s="187"/>
      <c r="AU629" s="187"/>
      <c r="AV629" s="187"/>
      <c r="AW629" s="187"/>
      <c r="AX629" s="187"/>
      <c r="AY629" s="187"/>
      <c r="AZ629" s="187"/>
      <c r="BA629" s="187"/>
      <c r="BB629" s="187"/>
      <c r="BC629" s="187"/>
      <c r="BD629" s="187"/>
      <c r="BE629" s="187"/>
      <c r="BF629" s="187"/>
      <c r="BG629" s="187"/>
      <c r="BH629" s="176" t="str">
        <f t="shared" si="78"/>
        <v>class level</v>
      </c>
      <c r="BI629" s="176">
        <f t="shared" si="80"/>
        <v>18</v>
      </c>
      <c r="BJ629" s="182" t="str">
        <f t="shared" si="81"/>
        <v>4 - 40</v>
      </c>
      <c r="BK629" s="176">
        <f t="shared" si="82"/>
        <v>22</v>
      </c>
      <c r="BL629" s="176">
        <f t="shared" si="79"/>
        <v>4</v>
      </c>
      <c r="BM629" s="533"/>
      <c r="BN629" s="187">
        <v>130</v>
      </c>
      <c r="BO629" s="187">
        <v>5</v>
      </c>
      <c r="BP629" s="178">
        <f t="shared" si="83"/>
        <v>240</v>
      </c>
      <c r="BQ629" s="420" t="str">
        <f t="shared" si="84"/>
        <v>III</v>
      </c>
      <c r="BR629" s="187"/>
      <c r="BS629" s="464" t="s">
        <v>9556</v>
      </c>
    </row>
    <row r="630" spans="1:71" x14ac:dyDescent="0.2">
      <c r="A630" s="696">
        <v>628</v>
      </c>
      <c r="B630" s="286" t="s">
        <v>2181</v>
      </c>
      <c r="C630" s="286" t="s">
        <v>2484</v>
      </c>
      <c r="D630" s="258" t="s">
        <v>5497</v>
      </c>
      <c r="E630" s="736">
        <v>40</v>
      </c>
      <c r="F630" s="736">
        <v>30</v>
      </c>
      <c r="G630" s="737">
        <v>300</v>
      </c>
      <c r="H630" s="305" t="s">
        <v>7357</v>
      </c>
      <c r="I630" s="207" t="s">
        <v>635</v>
      </c>
      <c r="J630" s="279" t="s">
        <v>4282</v>
      </c>
      <c r="K630" s="179" t="s">
        <v>3491</v>
      </c>
      <c r="L630" s="427" t="s">
        <v>3491</v>
      </c>
      <c r="M630" s="684">
        <v>6</v>
      </c>
      <c r="N630" s="684" t="s">
        <v>15715</v>
      </c>
      <c r="O630" s="684">
        <v>175</v>
      </c>
      <c r="P630" s="179"/>
      <c r="Q630" s="179">
        <v>4</v>
      </c>
      <c r="R630" s="180"/>
      <c r="S630" s="190">
        <v>8</v>
      </c>
      <c r="T630" s="190">
        <v>12</v>
      </c>
      <c r="U630" s="190">
        <v>3</v>
      </c>
      <c r="V630" s="190">
        <v>16</v>
      </c>
      <c r="W630" s="742">
        <v>12</v>
      </c>
      <c r="X630" s="184"/>
      <c r="Y630" s="184"/>
      <c r="Z630" s="184"/>
      <c r="AA630" s="184"/>
      <c r="AB630" s="220"/>
      <c r="AC630" s="186" t="s">
        <v>2492</v>
      </c>
      <c r="AD630" s="179" t="s">
        <v>5039</v>
      </c>
      <c r="AE630" s="179" t="s">
        <v>4247</v>
      </c>
      <c r="AF630" s="177">
        <v>0</v>
      </c>
      <c r="AG630" s="177">
        <v>0</v>
      </c>
      <c r="AH630" s="177">
        <v>0</v>
      </c>
      <c r="AI630" s="177">
        <v>0</v>
      </c>
      <c r="AJ630" s="177">
        <v>0</v>
      </c>
      <c r="AK630" s="177">
        <v>0</v>
      </c>
      <c r="AL630" s="385">
        <v>0</v>
      </c>
      <c r="AM630" s="177">
        <v>5</v>
      </c>
      <c r="AN630" s="177">
        <v>0</v>
      </c>
      <c r="AO630" s="195">
        <v>0</v>
      </c>
      <c r="AP630" s="187"/>
      <c r="AQ630" s="187">
        <v>5</v>
      </c>
      <c r="AR630" s="187"/>
      <c r="AS630" s="187"/>
      <c r="AT630" s="187"/>
      <c r="AU630" s="187"/>
      <c r="AV630" s="187"/>
      <c r="AW630" s="187"/>
      <c r="AX630" s="187"/>
      <c r="AY630" s="187"/>
      <c r="AZ630" s="187"/>
      <c r="BA630" s="187"/>
      <c r="BB630" s="187"/>
      <c r="BC630" s="187"/>
      <c r="BD630" s="187"/>
      <c r="BE630" s="187"/>
      <c r="BF630" s="187"/>
      <c r="BG630" s="187"/>
      <c r="BH630" s="176" t="str">
        <f t="shared" si="78"/>
        <v>class level</v>
      </c>
      <c r="BI630" s="176">
        <f t="shared" si="80"/>
        <v>16</v>
      </c>
      <c r="BJ630" s="182" t="str">
        <f t="shared" si="81"/>
        <v>5 - 50</v>
      </c>
      <c r="BK630" s="176">
        <f t="shared" si="82"/>
        <v>28</v>
      </c>
      <c r="BL630" s="176">
        <f t="shared" si="79"/>
        <v>5</v>
      </c>
      <c r="BM630" s="533"/>
      <c r="BN630" s="187">
        <v>225</v>
      </c>
      <c r="BO630" s="187">
        <v>6</v>
      </c>
      <c r="BP630" s="178">
        <f t="shared" si="83"/>
        <v>393</v>
      </c>
      <c r="BQ630" s="420" t="str">
        <f t="shared" si="84"/>
        <v>IV</v>
      </c>
      <c r="BR630" s="187"/>
      <c r="BS630" s="464" t="s">
        <v>9556</v>
      </c>
    </row>
    <row r="631" spans="1:71" x14ac:dyDescent="0.2">
      <c r="A631" s="696">
        <v>629</v>
      </c>
      <c r="B631" s="286" t="s">
        <v>2181</v>
      </c>
      <c r="C631" s="286" t="s">
        <v>2485</v>
      </c>
      <c r="D631" s="258" t="s">
        <v>5497</v>
      </c>
      <c r="E631" s="736">
        <v>31</v>
      </c>
      <c r="F631" s="736">
        <v>30</v>
      </c>
      <c r="G631" s="737">
        <v>300</v>
      </c>
      <c r="H631" s="305" t="s">
        <v>7357</v>
      </c>
      <c r="I631" s="207" t="s">
        <v>635</v>
      </c>
      <c r="J631" s="279" t="s">
        <v>4282</v>
      </c>
      <c r="K631" s="179" t="s">
        <v>3491</v>
      </c>
      <c r="L631" s="427" t="s">
        <v>3491</v>
      </c>
      <c r="M631" s="684">
        <v>6</v>
      </c>
      <c r="N631" s="684" t="s">
        <v>15715</v>
      </c>
      <c r="O631" s="684">
        <v>175</v>
      </c>
      <c r="P631" s="179"/>
      <c r="Q631" s="179">
        <v>4</v>
      </c>
      <c r="R631" s="180"/>
      <c r="S631" s="190">
        <v>8</v>
      </c>
      <c r="T631" s="190">
        <v>12</v>
      </c>
      <c r="U631" s="190">
        <v>3</v>
      </c>
      <c r="V631" s="190">
        <v>16</v>
      </c>
      <c r="W631" s="742">
        <v>12</v>
      </c>
      <c r="X631" s="184"/>
      <c r="Y631" s="184"/>
      <c r="Z631" s="184"/>
      <c r="AA631" s="184"/>
      <c r="AB631" s="220"/>
      <c r="AC631" s="186" t="s">
        <v>2493</v>
      </c>
      <c r="AD631" s="179" t="s">
        <v>5039</v>
      </c>
      <c r="AE631" s="179" t="s">
        <v>4247</v>
      </c>
      <c r="AF631" s="177">
        <v>0</v>
      </c>
      <c r="AG631" s="177">
        <v>0</v>
      </c>
      <c r="AH631" s="177">
        <v>0</v>
      </c>
      <c r="AI631" s="177">
        <v>0</v>
      </c>
      <c r="AJ631" s="177">
        <v>0</v>
      </c>
      <c r="AK631" s="177">
        <v>0</v>
      </c>
      <c r="AL631" s="385">
        <v>0</v>
      </c>
      <c r="AM631" s="177">
        <v>6</v>
      </c>
      <c r="AN631" s="177">
        <v>0</v>
      </c>
      <c r="AO631" s="195">
        <v>0</v>
      </c>
      <c r="AP631" s="187"/>
      <c r="AQ631" s="187">
        <v>6</v>
      </c>
      <c r="AR631" s="187"/>
      <c r="AS631" s="187"/>
      <c r="AT631" s="187"/>
      <c r="AU631" s="187"/>
      <c r="AV631" s="187"/>
      <c r="AW631" s="187"/>
      <c r="AX631" s="187"/>
      <c r="AY631" s="187"/>
      <c r="AZ631" s="187"/>
      <c r="BA631" s="187"/>
      <c r="BB631" s="187"/>
      <c r="BC631" s="187"/>
      <c r="BD631" s="187"/>
      <c r="BE631" s="187"/>
      <c r="BF631" s="187"/>
      <c r="BG631" s="187"/>
      <c r="BH631" s="176" t="str">
        <f t="shared" si="78"/>
        <v>class level</v>
      </c>
      <c r="BI631" s="176">
        <f t="shared" si="80"/>
        <v>16</v>
      </c>
      <c r="BJ631" s="182" t="str">
        <f t="shared" si="81"/>
        <v>6 - 60</v>
      </c>
      <c r="BK631" s="176">
        <f t="shared" si="82"/>
        <v>33</v>
      </c>
      <c r="BL631" s="176">
        <f t="shared" si="79"/>
        <v>6</v>
      </c>
      <c r="BM631" s="533"/>
      <c r="BN631" s="187">
        <v>350</v>
      </c>
      <c r="BO631" s="187">
        <v>8</v>
      </c>
      <c r="BP631" s="178">
        <f t="shared" si="83"/>
        <v>614</v>
      </c>
      <c r="BQ631" s="420" t="str">
        <f t="shared" si="84"/>
        <v>V</v>
      </c>
      <c r="BR631" s="187"/>
      <c r="BS631" s="464" t="s">
        <v>9556</v>
      </c>
    </row>
    <row r="632" spans="1:71" x14ac:dyDescent="0.2">
      <c r="A632" s="697">
        <v>630</v>
      </c>
      <c r="B632" s="286" t="s">
        <v>2181</v>
      </c>
      <c r="C632" s="286" t="s">
        <v>2481</v>
      </c>
      <c r="D632" s="258" t="s">
        <v>5497</v>
      </c>
      <c r="E632" s="736">
        <v>14</v>
      </c>
      <c r="F632" s="736">
        <v>30</v>
      </c>
      <c r="G632" s="737">
        <v>300</v>
      </c>
      <c r="H632" s="305" t="s">
        <v>7357</v>
      </c>
      <c r="I632" s="207" t="s">
        <v>635</v>
      </c>
      <c r="J632" s="279" t="s">
        <v>1765</v>
      </c>
      <c r="K632" s="179" t="s">
        <v>3491</v>
      </c>
      <c r="L632" s="427" t="s">
        <v>3491</v>
      </c>
      <c r="M632" s="684">
        <v>6</v>
      </c>
      <c r="N632" s="684" t="s">
        <v>15715</v>
      </c>
      <c r="O632" s="684">
        <v>175</v>
      </c>
      <c r="P632" s="179"/>
      <c r="Q632" s="179">
        <v>4</v>
      </c>
      <c r="R632" s="180"/>
      <c r="S632" s="190">
        <v>8</v>
      </c>
      <c r="T632" s="190">
        <v>12</v>
      </c>
      <c r="U632" s="190">
        <v>3</v>
      </c>
      <c r="V632" s="190">
        <v>16</v>
      </c>
      <c r="W632" s="742">
        <v>12</v>
      </c>
      <c r="X632" s="184"/>
      <c r="Y632" s="184"/>
      <c r="Z632" s="184"/>
      <c r="AA632" s="184"/>
      <c r="AB632" s="220"/>
      <c r="AC632" s="186" t="s">
        <v>2494</v>
      </c>
      <c r="AD632" s="179" t="s">
        <v>5039</v>
      </c>
      <c r="AE632" s="179" t="s">
        <v>4247</v>
      </c>
      <c r="AF632" s="177">
        <v>0</v>
      </c>
      <c r="AG632" s="177">
        <v>0</v>
      </c>
      <c r="AH632" s="177">
        <v>0</v>
      </c>
      <c r="AI632" s="177">
        <v>0</v>
      </c>
      <c r="AJ632" s="177">
        <v>0</v>
      </c>
      <c r="AK632" s="177">
        <v>0</v>
      </c>
      <c r="AL632" s="385">
        <v>3</v>
      </c>
      <c r="AM632" s="177">
        <v>0</v>
      </c>
      <c r="AN632" s="177">
        <v>0</v>
      </c>
      <c r="AO632" s="195">
        <v>0</v>
      </c>
      <c r="AP632" s="187"/>
      <c r="AQ632" s="187"/>
      <c r="AR632" s="187"/>
      <c r="AS632" s="187"/>
      <c r="AT632" s="187"/>
      <c r="AU632" s="187"/>
      <c r="AV632" s="187"/>
      <c r="AW632" s="187">
        <v>3</v>
      </c>
      <c r="AX632" s="187"/>
      <c r="AY632" s="187"/>
      <c r="AZ632" s="187"/>
      <c r="BA632" s="187"/>
      <c r="BB632" s="187"/>
      <c r="BC632" s="187"/>
      <c r="BD632" s="187"/>
      <c r="BE632" s="187"/>
      <c r="BF632" s="187"/>
      <c r="BG632" s="187"/>
      <c r="BH632" s="176" t="str">
        <f t="shared" si="78"/>
        <v>class level</v>
      </c>
      <c r="BI632" s="176">
        <f t="shared" si="80"/>
        <v>20</v>
      </c>
      <c r="BJ632" s="182" t="str">
        <f t="shared" si="81"/>
        <v>3 - 24</v>
      </c>
      <c r="BK632" s="176">
        <f t="shared" si="82"/>
        <v>14</v>
      </c>
      <c r="BL632" s="176">
        <f t="shared" si="79"/>
        <v>3</v>
      </c>
      <c r="BM632" s="533"/>
      <c r="BN632" s="185">
        <v>125</v>
      </c>
      <c r="BO632" s="180">
        <v>3</v>
      </c>
      <c r="BP632" s="178">
        <f t="shared" si="83"/>
        <v>167</v>
      </c>
      <c r="BQ632" s="420" t="str">
        <f t="shared" si="84"/>
        <v>III</v>
      </c>
      <c r="BR632" s="185"/>
      <c r="BS632" s="212" t="s">
        <v>9583</v>
      </c>
    </row>
    <row r="633" spans="1:71" x14ac:dyDescent="0.2">
      <c r="A633" s="696">
        <v>631</v>
      </c>
      <c r="B633" s="286" t="s">
        <v>2181</v>
      </c>
      <c r="C633" s="286" t="s">
        <v>2482</v>
      </c>
      <c r="D633" s="258" t="s">
        <v>5497</v>
      </c>
      <c r="E633" s="736">
        <v>2</v>
      </c>
      <c r="F633" s="736">
        <v>30</v>
      </c>
      <c r="G633" s="737">
        <v>300</v>
      </c>
      <c r="H633" s="305" t="s">
        <v>7357</v>
      </c>
      <c r="I633" s="207" t="s">
        <v>635</v>
      </c>
      <c r="J633" s="279" t="s">
        <v>1765</v>
      </c>
      <c r="K633" s="179" t="s">
        <v>3491</v>
      </c>
      <c r="L633" s="427" t="s">
        <v>3491</v>
      </c>
      <c r="M633" s="684">
        <v>6</v>
      </c>
      <c r="N633" s="684" t="s">
        <v>15715</v>
      </c>
      <c r="O633" s="684">
        <v>175</v>
      </c>
      <c r="P633" s="179"/>
      <c r="Q633" s="179">
        <v>4</v>
      </c>
      <c r="R633" s="180"/>
      <c r="S633" s="190">
        <v>8</v>
      </c>
      <c r="T633" s="190">
        <v>12</v>
      </c>
      <c r="U633" s="190">
        <v>3</v>
      </c>
      <c r="V633" s="190">
        <v>16</v>
      </c>
      <c r="W633" s="742">
        <v>12</v>
      </c>
      <c r="X633" s="184"/>
      <c r="Y633" s="184"/>
      <c r="Z633" s="184"/>
      <c r="AA633" s="184"/>
      <c r="AB633" s="220"/>
      <c r="AC633" s="186" t="s">
        <v>8568</v>
      </c>
      <c r="AD633" s="179" t="s">
        <v>5039</v>
      </c>
      <c r="AE633" s="179" t="s">
        <v>4247</v>
      </c>
      <c r="AF633" s="177">
        <v>0</v>
      </c>
      <c r="AG633" s="177">
        <v>0</v>
      </c>
      <c r="AH633" s="177">
        <v>0</v>
      </c>
      <c r="AI633" s="177">
        <v>0</v>
      </c>
      <c r="AJ633" s="177">
        <v>0</v>
      </c>
      <c r="AK633" s="177">
        <v>0</v>
      </c>
      <c r="AL633" s="385">
        <v>4</v>
      </c>
      <c r="AM633" s="177">
        <v>0</v>
      </c>
      <c r="AN633" s="177">
        <v>0</v>
      </c>
      <c r="AO633" s="195">
        <v>0</v>
      </c>
      <c r="AP633" s="187"/>
      <c r="AQ633" s="187"/>
      <c r="AR633" s="187"/>
      <c r="AS633" s="187"/>
      <c r="AT633" s="187"/>
      <c r="AU633" s="187"/>
      <c r="AV633" s="187"/>
      <c r="AW633" s="187">
        <v>4</v>
      </c>
      <c r="AX633" s="187"/>
      <c r="AY633" s="187"/>
      <c r="AZ633" s="187"/>
      <c r="BA633" s="187"/>
      <c r="BB633" s="187"/>
      <c r="BC633" s="187"/>
      <c r="BD633" s="187"/>
      <c r="BE633" s="187"/>
      <c r="BF633" s="187"/>
      <c r="BG633" s="187"/>
      <c r="BH633" s="176" t="str">
        <f t="shared" si="78"/>
        <v>class level</v>
      </c>
      <c r="BI633" s="176">
        <f t="shared" si="80"/>
        <v>18</v>
      </c>
      <c r="BJ633" s="182" t="str">
        <f t="shared" si="81"/>
        <v>4 - 32</v>
      </c>
      <c r="BK633" s="176">
        <f t="shared" si="82"/>
        <v>18</v>
      </c>
      <c r="BL633" s="176">
        <f t="shared" si="79"/>
        <v>4</v>
      </c>
      <c r="BM633" s="533"/>
      <c r="BN633" s="187">
        <v>210</v>
      </c>
      <c r="BO633" s="187">
        <v>4</v>
      </c>
      <c r="BP633" s="178">
        <f t="shared" si="83"/>
        <v>282</v>
      </c>
      <c r="BQ633" s="420" t="str">
        <f t="shared" si="84"/>
        <v>IV</v>
      </c>
      <c r="BR633" s="187"/>
      <c r="BS633" s="464" t="s">
        <v>9583</v>
      </c>
    </row>
    <row r="634" spans="1:71" x14ac:dyDescent="0.2">
      <c r="A634" s="697">
        <v>632</v>
      </c>
      <c r="B634" s="286" t="s">
        <v>2181</v>
      </c>
      <c r="C634" s="286" t="s">
        <v>8562</v>
      </c>
      <c r="D634" s="258" t="s">
        <v>5497</v>
      </c>
      <c r="E634" s="736">
        <v>2</v>
      </c>
      <c r="F634" s="736">
        <v>30</v>
      </c>
      <c r="G634" s="737">
        <v>300</v>
      </c>
      <c r="H634" s="305" t="s">
        <v>7357</v>
      </c>
      <c r="I634" s="207" t="s">
        <v>635</v>
      </c>
      <c r="J634" s="279" t="s">
        <v>1765</v>
      </c>
      <c r="K634" s="179" t="s">
        <v>3491</v>
      </c>
      <c r="L634" s="427" t="s">
        <v>3491</v>
      </c>
      <c r="M634" s="684">
        <v>6</v>
      </c>
      <c r="N634" s="684" t="s">
        <v>15715</v>
      </c>
      <c r="O634" s="684">
        <v>175</v>
      </c>
      <c r="P634" s="179"/>
      <c r="Q634" s="179">
        <v>4</v>
      </c>
      <c r="R634" s="180"/>
      <c r="S634" s="190">
        <v>8</v>
      </c>
      <c r="T634" s="190">
        <v>12</v>
      </c>
      <c r="U634" s="190">
        <v>3</v>
      </c>
      <c r="V634" s="190">
        <v>16</v>
      </c>
      <c r="W634" s="742">
        <v>12</v>
      </c>
      <c r="X634" s="184"/>
      <c r="Y634" s="184"/>
      <c r="Z634" s="184"/>
      <c r="AA634" s="184"/>
      <c r="AB634" s="220"/>
      <c r="AC634" s="186" t="s">
        <v>8569</v>
      </c>
      <c r="AD634" s="179" t="s">
        <v>5039</v>
      </c>
      <c r="AE634" s="179" t="s">
        <v>4247</v>
      </c>
      <c r="AF634" s="177">
        <v>0</v>
      </c>
      <c r="AG634" s="177">
        <v>0</v>
      </c>
      <c r="AH634" s="177">
        <v>0</v>
      </c>
      <c r="AI634" s="177">
        <v>0</v>
      </c>
      <c r="AJ634" s="177">
        <v>0</v>
      </c>
      <c r="AK634" s="177">
        <v>0</v>
      </c>
      <c r="AL634" s="385">
        <v>5</v>
      </c>
      <c r="AM634" s="177">
        <v>0</v>
      </c>
      <c r="AN634" s="177">
        <v>0</v>
      </c>
      <c r="AO634" s="195">
        <v>0</v>
      </c>
      <c r="AP634" s="187"/>
      <c r="AQ634" s="187"/>
      <c r="AR634" s="187"/>
      <c r="AS634" s="187"/>
      <c r="AT634" s="187"/>
      <c r="AU634" s="187"/>
      <c r="AV634" s="187"/>
      <c r="AW634" s="187">
        <v>5</v>
      </c>
      <c r="AX634" s="187"/>
      <c r="AY634" s="187"/>
      <c r="AZ634" s="187"/>
      <c r="BA634" s="187"/>
      <c r="BB634" s="187"/>
      <c r="BC634" s="187"/>
      <c r="BD634" s="187"/>
      <c r="BE634" s="187"/>
      <c r="BF634" s="187"/>
      <c r="BG634" s="187"/>
      <c r="BH634" s="176" t="str">
        <f t="shared" si="78"/>
        <v>class level</v>
      </c>
      <c r="BI634" s="176">
        <f t="shared" si="80"/>
        <v>18</v>
      </c>
      <c r="BJ634" s="182" t="str">
        <f t="shared" si="81"/>
        <v>5 - 40</v>
      </c>
      <c r="BK634" s="176">
        <f t="shared" si="82"/>
        <v>23</v>
      </c>
      <c r="BL634" s="176">
        <f t="shared" si="79"/>
        <v>5</v>
      </c>
      <c r="BM634" s="533"/>
      <c r="BN634" s="187">
        <v>330</v>
      </c>
      <c r="BO634" s="187">
        <v>5</v>
      </c>
      <c r="BP634" s="178">
        <f t="shared" si="83"/>
        <v>445</v>
      </c>
      <c r="BQ634" s="420" t="str">
        <f t="shared" si="84"/>
        <v>V</v>
      </c>
      <c r="BR634" s="187"/>
      <c r="BS634" s="464" t="s">
        <v>9583</v>
      </c>
    </row>
    <row r="635" spans="1:71" x14ac:dyDescent="0.2">
      <c r="A635" s="696">
        <v>633</v>
      </c>
      <c r="B635" s="286" t="s">
        <v>2181</v>
      </c>
      <c r="C635" s="286" t="s">
        <v>8563</v>
      </c>
      <c r="D635" s="258" t="s">
        <v>5497</v>
      </c>
      <c r="E635" s="736">
        <v>1</v>
      </c>
      <c r="F635" s="736">
        <v>30</v>
      </c>
      <c r="G635" s="737">
        <v>300</v>
      </c>
      <c r="H635" s="305" t="s">
        <v>7357</v>
      </c>
      <c r="I635" s="207" t="s">
        <v>635</v>
      </c>
      <c r="J635" s="279" t="s">
        <v>1765</v>
      </c>
      <c r="K635" s="179" t="s">
        <v>3491</v>
      </c>
      <c r="L635" s="427" t="s">
        <v>3491</v>
      </c>
      <c r="M635" s="684">
        <v>6</v>
      </c>
      <c r="N635" s="684" t="s">
        <v>15715</v>
      </c>
      <c r="O635" s="684">
        <v>175</v>
      </c>
      <c r="P635" s="179"/>
      <c r="Q635" s="179">
        <v>4</v>
      </c>
      <c r="R635" s="180"/>
      <c r="S635" s="190">
        <v>8</v>
      </c>
      <c r="T635" s="190">
        <v>12</v>
      </c>
      <c r="U635" s="190">
        <v>3</v>
      </c>
      <c r="V635" s="190">
        <v>16</v>
      </c>
      <c r="W635" s="742">
        <v>12</v>
      </c>
      <c r="X635" s="184"/>
      <c r="Y635" s="184"/>
      <c r="Z635" s="184"/>
      <c r="AA635" s="184"/>
      <c r="AB635" s="220"/>
      <c r="AC635" s="186" t="s">
        <v>8570</v>
      </c>
      <c r="AD635" s="179" t="s">
        <v>5039</v>
      </c>
      <c r="AE635" s="179" t="s">
        <v>4247</v>
      </c>
      <c r="AF635" s="177">
        <v>0</v>
      </c>
      <c r="AG635" s="177">
        <v>0</v>
      </c>
      <c r="AH635" s="177">
        <v>0</v>
      </c>
      <c r="AI635" s="177">
        <v>0</v>
      </c>
      <c r="AJ635" s="177">
        <v>0</v>
      </c>
      <c r="AK635" s="177">
        <v>0</v>
      </c>
      <c r="AL635" s="385">
        <v>6</v>
      </c>
      <c r="AM635" s="177">
        <v>0</v>
      </c>
      <c r="AN635" s="177">
        <v>0</v>
      </c>
      <c r="AO635" s="195">
        <v>0</v>
      </c>
      <c r="AP635" s="187"/>
      <c r="AQ635" s="187"/>
      <c r="AR635" s="187"/>
      <c r="AS635" s="187"/>
      <c r="AT635" s="187"/>
      <c r="AU635" s="187"/>
      <c r="AV635" s="187"/>
      <c r="AW635" s="187">
        <v>6</v>
      </c>
      <c r="AX635" s="187"/>
      <c r="AY635" s="187"/>
      <c r="AZ635" s="187"/>
      <c r="BA635" s="187"/>
      <c r="BB635" s="187"/>
      <c r="BC635" s="187"/>
      <c r="BD635" s="187"/>
      <c r="BE635" s="187"/>
      <c r="BF635" s="187"/>
      <c r="BG635" s="187"/>
      <c r="BH635" s="176" t="str">
        <f t="shared" si="78"/>
        <v>class level</v>
      </c>
      <c r="BI635" s="176">
        <f t="shared" si="80"/>
        <v>18</v>
      </c>
      <c r="BJ635" s="182" t="str">
        <f t="shared" si="81"/>
        <v>6 - 48</v>
      </c>
      <c r="BK635" s="176">
        <f t="shared" si="82"/>
        <v>27</v>
      </c>
      <c r="BL635" s="176">
        <f t="shared" si="79"/>
        <v>6</v>
      </c>
      <c r="BM635" s="533"/>
      <c r="BN635" s="187">
        <v>600</v>
      </c>
      <c r="BO635" s="187">
        <v>6</v>
      </c>
      <c r="BP635" s="178">
        <f t="shared" si="83"/>
        <v>762</v>
      </c>
      <c r="BQ635" s="420" t="str">
        <f t="shared" si="84"/>
        <v>VI</v>
      </c>
      <c r="BR635" s="187"/>
      <c r="BS635" s="464" t="s">
        <v>9583</v>
      </c>
    </row>
    <row r="636" spans="1:71" x14ac:dyDescent="0.2">
      <c r="A636" s="696">
        <v>634</v>
      </c>
      <c r="B636" s="286" t="s">
        <v>2181</v>
      </c>
      <c r="C636" s="286" t="s">
        <v>8564</v>
      </c>
      <c r="D636" s="258" t="s">
        <v>5497</v>
      </c>
      <c r="E636" s="736">
        <v>1</v>
      </c>
      <c r="F636" s="736">
        <v>30</v>
      </c>
      <c r="G636" s="737">
        <v>300</v>
      </c>
      <c r="H636" s="305" t="s">
        <v>7357</v>
      </c>
      <c r="I636" s="207" t="s">
        <v>635</v>
      </c>
      <c r="J636" s="279" t="s">
        <v>1765</v>
      </c>
      <c r="K636" s="179" t="s">
        <v>3491</v>
      </c>
      <c r="L636" s="427" t="s">
        <v>3491</v>
      </c>
      <c r="M636" s="684">
        <v>6</v>
      </c>
      <c r="N636" s="684" t="s">
        <v>15715</v>
      </c>
      <c r="O636" s="684">
        <v>175</v>
      </c>
      <c r="P636" s="179"/>
      <c r="Q636" s="179">
        <v>4</v>
      </c>
      <c r="R636" s="180"/>
      <c r="S636" s="190">
        <v>8</v>
      </c>
      <c r="T636" s="190">
        <v>12</v>
      </c>
      <c r="U636" s="190">
        <v>3</v>
      </c>
      <c r="V636" s="190">
        <v>16</v>
      </c>
      <c r="W636" s="742">
        <v>12</v>
      </c>
      <c r="X636" s="184"/>
      <c r="Y636" s="184"/>
      <c r="Z636" s="184"/>
      <c r="AA636" s="184"/>
      <c r="AB636" s="220"/>
      <c r="AC636" s="186" t="s">
        <v>8571</v>
      </c>
      <c r="AD636" s="179" t="s">
        <v>5039</v>
      </c>
      <c r="AE636" s="179" t="s">
        <v>4247</v>
      </c>
      <c r="AF636" s="177">
        <v>0</v>
      </c>
      <c r="AG636" s="177">
        <v>0</v>
      </c>
      <c r="AH636" s="177">
        <v>0</v>
      </c>
      <c r="AI636" s="177">
        <v>0</v>
      </c>
      <c r="AJ636" s="177">
        <v>0</v>
      </c>
      <c r="AK636" s="177">
        <v>0</v>
      </c>
      <c r="AL636" s="385">
        <v>7</v>
      </c>
      <c r="AM636" s="177">
        <v>0</v>
      </c>
      <c r="AN636" s="177">
        <v>0</v>
      </c>
      <c r="AO636" s="195">
        <v>0</v>
      </c>
      <c r="AP636" s="187"/>
      <c r="AQ636" s="187"/>
      <c r="AR636" s="187"/>
      <c r="AS636" s="187"/>
      <c r="AT636" s="187"/>
      <c r="AU636" s="187"/>
      <c r="AV636" s="187"/>
      <c r="AW636" s="187">
        <v>7</v>
      </c>
      <c r="AX636" s="187"/>
      <c r="AY636" s="187"/>
      <c r="AZ636" s="187"/>
      <c r="BA636" s="187"/>
      <c r="BB636" s="187"/>
      <c r="BC636" s="187"/>
      <c r="BD636" s="187"/>
      <c r="BE636" s="187"/>
      <c r="BF636" s="187"/>
      <c r="BG636" s="187"/>
      <c r="BH636" s="176" t="str">
        <f t="shared" si="78"/>
        <v>class level</v>
      </c>
      <c r="BI636" s="176">
        <f t="shared" si="80"/>
        <v>16</v>
      </c>
      <c r="BJ636" s="182" t="str">
        <f t="shared" si="81"/>
        <v>7 - 56</v>
      </c>
      <c r="BK636" s="176">
        <f t="shared" si="82"/>
        <v>32</v>
      </c>
      <c r="BL636" s="176">
        <f t="shared" si="79"/>
        <v>7</v>
      </c>
      <c r="BM636" s="533"/>
      <c r="BN636" s="187">
        <v>975</v>
      </c>
      <c r="BO636" s="187">
        <v>8</v>
      </c>
      <c r="BP636" s="178">
        <f t="shared" si="83"/>
        <v>1231</v>
      </c>
      <c r="BQ636" s="420" t="str">
        <f t="shared" si="84"/>
        <v>VI</v>
      </c>
      <c r="BR636" s="187"/>
      <c r="BS636" s="464" t="s">
        <v>9583</v>
      </c>
    </row>
    <row r="637" spans="1:71" x14ac:dyDescent="0.2">
      <c r="A637" s="697">
        <v>635</v>
      </c>
      <c r="B637" s="286" t="s">
        <v>2181</v>
      </c>
      <c r="C637" s="286" t="s">
        <v>2486</v>
      </c>
      <c r="D637" s="258" t="s">
        <v>5497</v>
      </c>
      <c r="E637" s="736">
        <v>7</v>
      </c>
      <c r="F637" s="736">
        <v>30</v>
      </c>
      <c r="G637" s="737">
        <v>300</v>
      </c>
      <c r="H637" s="305" t="s">
        <v>7357</v>
      </c>
      <c r="I637" s="207" t="s">
        <v>635</v>
      </c>
      <c r="J637" s="279" t="s">
        <v>6554</v>
      </c>
      <c r="K637" s="179" t="s">
        <v>3491</v>
      </c>
      <c r="L637" s="427" t="s">
        <v>3491</v>
      </c>
      <c r="M637" s="684">
        <v>6</v>
      </c>
      <c r="N637" s="684" t="s">
        <v>15715</v>
      </c>
      <c r="O637" s="684">
        <v>175</v>
      </c>
      <c r="P637" s="179"/>
      <c r="Q637" s="179">
        <v>10</v>
      </c>
      <c r="R637" s="180"/>
      <c r="S637" s="190">
        <v>8</v>
      </c>
      <c r="T637" s="190">
        <v>12</v>
      </c>
      <c r="U637" s="190">
        <v>3</v>
      </c>
      <c r="V637" s="190">
        <v>16</v>
      </c>
      <c r="W637" s="742">
        <v>12</v>
      </c>
      <c r="X637" s="184"/>
      <c r="Y637" s="184"/>
      <c r="Z637" s="184"/>
      <c r="AA637" s="184"/>
      <c r="AB637" s="220"/>
      <c r="AC637" s="186" t="s">
        <v>2495</v>
      </c>
      <c r="AD637" s="179" t="s">
        <v>5039</v>
      </c>
      <c r="AE637" s="179" t="s">
        <v>4247</v>
      </c>
      <c r="AF637" s="177">
        <v>0</v>
      </c>
      <c r="AG637" s="177">
        <v>0</v>
      </c>
      <c r="AH637" s="177">
        <v>4</v>
      </c>
      <c r="AI637" s="177">
        <v>0</v>
      </c>
      <c r="AJ637" s="177">
        <v>0</v>
      </c>
      <c r="AK637" s="177">
        <v>0</v>
      </c>
      <c r="AL637" s="385">
        <v>0</v>
      </c>
      <c r="AM637" s="177">
        <v>0</v>
      </c>
      <c r="AN637" s="177">
        <v>0</v>
      </c>
      <c r="AO637" s="195">
        <v>0</v>
      </c>
      <c r="AP637" s="187"/>
      <c r="AQ637" s="187"/>
      <c r="AR637" s="187"/>
      <c r="AS637" s="187"/>
      <c r="AT637" s="187"/>
      <c r="AU637" s="187"/>
      <c r="AV637" s="187"/>
      <c r="AW637" s="187"/>
      <c r="AX637" s="187"/>
      <c r="AY637" s="187"/>
      <c r="AZ637" s="187"/>
      <c r="BA637" s="187"/>
      <c r="BB637" s="187"/>
      <c r="BC637" s="187"/>
      <c r="BD637" s="187">
        <v>4</v>
      </c>
      <c r="BE637" s="187"/>
      <c r="BF637" s="187"/>
      <c r="BG637" s="187"/>
      <c r="BH637" s="176" t="str">
        <f t="shared" si="78"/>
        <v>class level</v>
      </c>
      <c r="BI637" s="176">
        <f t="shared" si="80"/>
        <v>21</v>
      </c>
      <c r="BJ637" s="182" t="str">
        <f t="shared" si="81"/>
        <v>4 - 16</v>
      </c>
      <c r="BK637" s="176">
        <f t="shared" si="82"/>
        <v>10</v>
      </c>
      <c r="BL637" s="176">
        <f t="shared" si="79"/>
        <v>4</v>
      </c>
      <c r="BM637" s="533"/>
      <c r="BN637" s="187">
        <v>260</v>
      </c>
      <c r="BO637" s="187">
        <v>2</v>
      </c>
      <c r="BP637" s="178">
        <f t="shared" si="83"/>
        <v>280</v>
      </c>
      <c r="BQ637" s="420" t="str">
        <f t="shared" si="84"/>
        <v>V</v>
      </c>
      <c r="BR637" s="185">
        <v>15</v>
      </c>
      <c r="BS637" s="464" t="s">
        <v>9594</v>
      </c>
    </row>
    <row r="638" spans="1:71" x14ac:dyDescent="0.2">
      <c r="A638" s="696">
        <v>636</v>
      </c>
      <c r="B638" s="286" t="s">
        <v>2181</v>
      </c>
      <c r="C638" s="286" t="s">
        <v>2487</v>
      </c>
      <c r="D638" s="258" t="s">
        <v>5497</v>
      </c>
      <c r="E638" s="736">
        <v>2</v>
      </c>
      <c r="F638" s="736">
        <v>30</v>
      </c>
      <c r="G638" s="737">
        <v>300</v>
      </c>
      <c r="H638" s="305" t="s">
        <v>7357</v>
      </c>
      <c r="I638" s="207" t="s">
        <v>635</v>
      </c>
      <c r="J638" s="279" t="s">
        <v>6554</v>
      </c>
      <c r="K638" s="179" t="s">
        <v>3491</v>
      </c>
      <c r="L638" s="427" t="s">
        <v>3491</v>
      </c>
      <c r="M638" s="684">
        <v>6</v>
      </c>
      <c r="N638" s="684" t="s">
        <v>15715</v>
      </c>
      <c r="O638" s="684">
        <v>175</v>
      </c>
      <c r="P638" s="179"/>
      <c r="Q638" s="179">
        <v>10</v>
      </c>
      <c r="R638" s="180"/>
      <c r="S638" s="190">
        <v>8</v>
      </c>
      <c r="T638" s="190">
        <v>12</v>
      </c>
      <c r="U638" s="190">
        <v>3</v>
      </c>
      <c r="V638" s="190">
        <v>16</v>
      </c>
      <c r="W638" s="742">
        <v>12</v>
      </c>
      <c r="X638" s="184"/>
      <c r="Y638" s="184"/>
      <c r="Z638" s="184"/>
      <c r="AA638" s="184"/>
      <c r="AB638" s="220"/>
      <c r="AC638" s="186" t="s">
        <v>8572</v>
      </c>
      <c r="AD638" s="179" t="s">
        <v>5039</v>
      </c>
      <c r="AE638" s="179" t="s">
        <v>4247</v>
      </c>
      <c r="AF638" s="177">
        <v>0</v>
      </c>
      <c r="AG638" s="177">
        <v>0</v>
      </c>
      <c r="AH638" s="177">
        <v>5</v>
      </c>
      <c r="AI638" s="177">
        <v>0</v>
      </c>
      <c r="AJ638" s="177">
        <v>0</v>
      </c>
      <c r="AK638" s="177">
        <v>0</v>
      </c>
      <c r="AL638" s="385">
        <v>0</v>
      </c>
      <c r="AM638" s="177">
        <v>0</v>
      </c>
      <c r="AN638" s="177">
        <v>0</v>
      </c>
      <c r="AO638" s="195">
        <v>0</v>
      </c>
      <c r="AP638" s="187"/>
      <c r="AQ638" s="187"/>
      <c r="AR638" s="187"/>
      <c r="AS638" s="187"/>
      <c r="AT638" s="187"/>
      <c r="AU638" s="187"/>
      <c r="AV638" s="187"/>
      <c r="AW638" s="187"/>
      <c r="AX638" s="187"/>
      <c r="AY638" s="187"/>
      <c r="AZ638" s="187"/>
      <c r="BA638" s="187"/>
      <c r="BB638" s="187"/>
      <c r="BC638" s="187"/>
      <c r="BD638" s="187">
        <v>5</v>
      </c>
      <c r="BE638" s="187"/>
      <c r="BF638" s="187"/>
      <c r="BG638" s="187"/>
      <c r="BH638" s="176" t="str">
        <f t="shared" si="78"/>
        <v>class level</v>
      </c>
      <c r="BI638" s="176">
        <f t="shared" si="80"/>
        <v>21</v>
      </c>
      <c r="BJ638" s="182" t="str">
        <f t="shared" si="81"/>
        <v>5 - 20</v>
      </c>
      <c r="BK638" s="176">
        <f t="shared" si="82"/>
        <v>13</v>
      </c>
      <c r="BL638" s="176">
        <f t="shared" si="79"/>
        <v>5</v>
      </c>
      <c r="BM638" s="533"/>
      <c r="BN638" s="187">
        <v>485</v>
      </c>
      <c r="BO638" s="187">
        <v>3</v>
      </c>
      <c r="BP638" s="178">
        <f t="shared" si="83"/>
        <v>524</v>
      </c>
      <c r="BQ638" s="420" t="str">
        <f t="shared" si="84"/>
        <v>V</v>
      </c>
      <c r="BR638" s="185">
        <v>15</v>
      </c>
      <c r="BS638" s="212" t="s">
        <v>9594</v>
      </c>
    </row>
    <row r="639" spans="1:71" x14ac:dyDescent="0.2">
      <c r="A639" s="697">
        <v>637</v>
      </c>
      <c r="B639" s="286" t="s">
        <v>2181</v>
      </c>
      <c r="C639" s="286" t="s">
        <v>8565</v>
      </c>
      <c r="D639" s="258" t="s">
        <v>5497</v>
      </c>
      <c r="E639" s="736">
        <v>2</v>
      </c>
      <c r="F639" s="736">
        <v>30</v>
      </c>
      <c r="G639" s="737">
        <v>300</v>
      </c>
      <c r="H639" s="305" t="s">
        <v>7357</v>
      </c>
      <c r="I639" s="207" t="s">
        <v>635</v>
      </c>
      <c r="J639" s="279" t="s">
        <v>6554</v>
      </c>
      <c r="K639" s="179" t="s">
        <v>3491</v>
      </c>
      <c r="L639" s="427" t="s">
        <v>3491</v>
      </c>
      <c r="M639" s="684">
        <v>6</v>
      </c>
      <c r="N639" s="684" t="s">
        <v>15715</v>
      </c>
      <c r="O639" s="684">
        <v>175</v>
      </c>
      <c r="P639" s="179"/>
      <c r="Q639" s="179">
        <v>10</v>
      </c>
      <c r="R639" s="180"/>
      <c r="S639" s="190">
        <v>8</v>
      </c>
      <c r="T639" s="190">
        <v>12</v>
      </c>
      <c r="U639" s="190">
        <v>3</v>
      </c>
      <c r="V639" s="190">
        <v>16</v>
      </c>
      <c r="W639" s="742">
        <v>12</v>
      </c>
      <c r="X639" s="184"/>
      <c r="Y639" s="184"/>
      <c r="Z639" s="184"/>
      <c r="AA639" s="184"/>
      <c r="AB639" s="220"/>
      <c r="AC639" s="186" t="s">
        <v>8573</v>
      </c>
      <c r="AD639" s="179" t="s">
        <v>5039</v>
      </c>
      <c r="AE639" s="179" t="s">
        <v>4247</v>
      </c>
      <c r="AF639" s="177">
        <v>0</v>
      </c>
      <c r="AG639" s="177">
        <v>0</v>
      </c>
      <c r="AH639" s="177">
        <v>6</v>
      </c>
      <c r="AI639" s="177">
        <v>0</v>
      </c>
      <c r="AJ639" s="177">
        <v>0</v>
      </c>
      <c r="AK639" s="177">
        <v>0</v>
      </c>
      <c r="AL639" s="385">
        <v>0</v>
      </c>
      <c r="AM639" s="177">
        <v>0</v>
      </c>
      <c r="AN639" s="177">
        <v>0</v>
      </c>
      <c r="AO639" s="195">
        <v>0</v>
      </c>
      <c r="AP639" s="187"/>
      <c r="AQ639" s="187"/>
      <c r="AR639" s="187"/>
      <c r="AS639" s="187"/>
      <c r="AT639" s="187"/>
      <c r="AU639" s="187"/>
      <c r="AV639" s="187"/>
      <c r="AW639" s="187"/>
      <c r="AX639" s="187"/>
      <c r="AY639" s="187"/>
      <c r="AZ639" s="187"/>
      <c r="BA639" s="187"/>
      <c r="BB639" s="187"/>
      <c r="BC639" s="187"/>
      <c r="BD639" s="187">
        <v>6</v>
      </c>
      <c r="BE639" s="187"/>
      <c r="BF639" s="187"/>
      <c r="BG639" s="187"/>
      <c r="BH639" s="176" t="str">
        <f t="shared" si="78"/>
        <v>class level</v>
      </c>
      <c r="BI639" s="176">
        <f t="shared" si="80"/>
        <v>19</v>
      </c>
      <c r="BJ639" s="182" t="str">
        <f t="shared" si="81"/>
        <v>6 - 24</v>
      </c>
      <c r="BK639" s="176">
        <f t="shared" si="82"/>
        <v>15</v>
      </c>
      <c r="BL639" s="176">
        <f t="shared" si="79"/>
        <v>6</v>
      </c>
      <c r="BM639" s="533"/>
      <c r="BN639" s="187">
        <v>810</v>
      </c>
      <c r="BO639" s="187">
        <v>4</v>
      </c>
      <c r="BP639" s="178">
        <f t="shared" si="83"/>
        <v>870</v>
      </c>
      <c r="BQ639" s="420" t="str">
        <f t="shared" si="84"/>
        <v>VI</v>
      </c>
      <c r="BR639" s="185"/>
      <c r="BS639" s="464" t="s">
        <v>9567</v>
      </c>
    </row>
    <row r="640" spans="1:71" x14ac:dyDescent="0.2">
      <c r="A640" s="696">
        <v>638</v>
      </c>
      <c r="B640" s="286" t="s">
        <v>2181</v>
      </c>
      <c r="C640" s="286" t="s">
        <v>8566</v>
      </c>
      <c r="D640" s="258" t="s">
        <v>5497</v>
      </c>
      <c r="E640" s="736">
        <v>1</v>
      </c>
      <c r="F640" s="736">
        <v>30</v>
      </c>
      <c r="G640" s="737">
        <v>300</v>
      </c>
      <c r="H640" s="305" t="s">
        <v>7357</v>
      </c>
      <c r="I640" s="207" t="s">
        <v>635</v>
      </c>
      <c r="J640" s="279" t="s">
        <v>6554</v>
      </c>
      <c r="K640" s="179" t="s">
        <v>3491</v>
      </c>
      <c r="L640" s="427" t="s">
        <v>3491</v>
      </c>
      <c r="M640" s="684">
        <v>6</v>
      </c>
      <c r="N640" s="684" t="s">
        <v>15715</v>
      </c>
      <c r="O640" s="684">
        <v>175</v>
      </c>
      <c r="P640" s="179"/>
      <c r="Q640" s="179">
        <v>10</v>
      </c>
      <c r="R640" s="180"/>
      <c r="S640" s="190">
        <v>8</v>
      </c>
      <c r="T640" s="190">
        <v>12</v>
      </c>
      <c r="U640" s="190">
        <v>3</v>
      </c>
      <c r="V640" s="190">
        <v>16</v>
      </c>
      <c r="W640" s="742">
        <v>12</v>
      </c>
      <c r="X640" s="184"/>
      <c r="Y640" s="184"/>
      <c r="Z640" s="184"/>
      <c r="AA640" s="184"/>
      <c r="AB640" s="220"/>
      <c r="AC640" s="186" t="s">
        <v>8574</v>
      </c>
      <c r="AD640" s="179" t="s">
        <v>5039</v>
      </c>
      <c r="AE640" s="179" t="s">
        <v>4247</v>
      </c>
      <c r="AF640" s="177">
        <v>0</v>
      </c>
      <c r="AG640" s="177">
        <v>0</v>
      </c>
      <c r="AH640" s="177">
        <v>7</v>
      </c>
      <c r="AI640" s="177">
        <v>0</v>
      </c>
      <c r="AJ640" s="177">
        <v>0</v>
      </c>
      <c r="AK640" s="177">
        <v>0</v>
      </c>
      <c r="AL640" s="385">
        <v>0</v>
      </c>
      <c r="AM640" s="177">
        <v>0</v>
      </c>
      <c r="AN640" s="177">
        <v>0</v>
      </c>
      <c r="AO640" s="195">
        <v>0</v>
      </c>
      <c r="AP640" s="187"/>
      <c r="AQ640" s="187"/>
      <c r="AR640" s="187"/>
      <c r="AS640" s="187"/>
      <c r="AT640" s="187"/>
      <c r="AU640" s="187"/>
      <c r="AV640" s="187"/>
      <c r="AW640" s="187"/>
      <c r="AX640" s="187"/>
      <c r="AY640" s="187"/>
      <c r="AZ640" s="187"/>
      <c r="BA640" s="187"/>
      <c r="BB640" s="187"/>
      <c r="BC640" s="187"/>
      <c r="BD640" s="187">
        <v>7</v>
      </c>
      <c r="BE640" s="187"/>
      <c r="BF640" s="187"/>
      <c r="BG640" s="187"/>
      <c r="BH640" s="176" t="str">
        <f t="shared" si="78"/>
        <v>class level</v>
      </c>
      <c r="BI640" s="176">
        <f t="shared" si="80"/>
        <v>19</v>
      </c>
      <c r="BJ640" s="182" t="str">
        <f t="shared" si="81"/>
        <v>7 - 28</v>
      </c>
      <c r="BK640" s="176">
        <f t="shared" si="82"/>
        <v>18</v>
      </c>
      <c r="BL640" s="176">
        <f t="shared" si="79"/>
        <v>7</v>
      </c>
      <c r="BM640" s="533"/>
      <c r="BN640" s="187">
        <v>810</v>
      </c>
      <c r="BO640" s="187">
        <v>4</v>
      </c>
      <c r="BP640" s="178">
        <f t="shared" si="83"/>
        <v>882</v>
      </c>
      <c r="BQ640" s="420" t="str">
        <f t="shared" si="84"/>
        <v>VI</v>
      </c>
      <c r="BR640" s="185">
        <v>15</v>
      </c>
      <c r="BS640" s="212" t="s">
        <v>9594</v>
      </c>
    </row>
    <row r="641" spans="1:71" x14ac:dyDescent="0.2">
      <c r="A641" s="696">
        <v>639</v>
      </c>
      <c r="B641" s="286" t="s">
        <v>2181</v>
      </c>
      <c r="C641" s="286" t="s">
        <v>8567</v>
      </c>
      <c r="D641" s="258" t="s">
        <v>5497</v>
      </c>
      <c r="E641" s="736">
        <v>1</v>
      </c>
      <c r="F641" s="736">
        <v>30</v>
      </c>
      <c r="G641" s="737">
        <v>300</v>
      </c>
      <c r="H641" s="305" t="s">
        <v>7357</v>
      </c>
      <c r="I641" s="207" t="s">
        <v>635</v>
      </c>
      <c r="J641" s="279" t="s">
        <v>6554</v>
      </c>
      <c r="K641" s="179" t="s">
        <v>3491</v>
      </c>
      <c r="L641" s="427" t="s">
        <v>3491</v>
      </c>
      <c r="M641" s="684">
        <v>6</v>
      </c>
      <c r="N641" s="684" t="s">
        <v>15715</v>
      </c>
      <c r="O641" s="684">
        <v>175</v>
      </c>
      <c r="P641" s="179"/>
      <c r="Q641" s="179">
        <v>10</v>
      </c>
      <c r="R641" s="180"/>
      <c r="S641" s="190">
        <v>8</v>
      </c>
      <c r="T641" s="190">
        <v>12</v>
      </c>
      <c r="U641" s="190">
        <v>3</v>
      </c>
      <c r="V641" s="190">
        <v>16</v>
      </c>
      <c r="W641" s="742">
        <v>12</v>
      </c>
      <c r="X641" s="184"/>
      <c r="Y641" s="184"/>
      <c r="Z641" s="184"/>
      <c r="AA641" s="184"/>
      <c r="AB641" s="220"/>
      <c r="AC641" s="186" t="s">
        <v>8575</v>
      </c>
      <c r="AD641" s="179" t="s">
        <v>5039</v>
      </c>
      <c r="AE641" s="179" t="s">
        <v>4247</v>
      </c>
      <c r="AF641" s="177">
        <v>0</v>
      </c>
      <c r="AG641" s="177">
        <v>0</v>
      </c>
      <c r="AH641" s="177">
        <v>8</v>
      </c>
      <c r="AI641" s="177">
        <v>0</v>
      </c>
      <c r="AJ641" s="177">
        <v>0</v>
      </c>
      <c r="AK641" s="177">
        <v>0</v>
      </c>
      <c r="AL641" s="385">
        <v>0</v>
      </c>
      <c r="AM641" s="177">
        <v>0</v>
      </c>
      <c r="AN641" s="177">
        <v>0</v>
      </c>
      <c r="AO641" s="195">
        <v>0</v>
      </c>
      <c r="AP641" s="187"/>
      <c r="AQ641" s="187"/>
      <c r="AR641" s="187"/>
      <c r="AS641" s="187"/>
      <c r="AT641" s="187"/>
      <c r="AU641" s="187"/>
      <c r="AV641" s="187"/>
      <c r="AW641" s="187"/>
      <c r="AX641" s="187"/>
      <c r="AY641" s="187"/>
      <c r="AZ641" s="187"/>
      <c r="BA641" s="187"/>
      <c r="BB641" s="187"/>
      <c r="BC641" s="187"/>
      <c r="BD641" s="187">
        <v>8</v>
      </c>
      <c r="BE641" s="187"/>
      <c r="BF641" s="187"/>
      <c r="BG641" s="187"/>
      <c r="BH641" s="176" t="str">
        <f t="shared" si="78"/>
        <v>class level</v>
      </c>
      <c r="BI641" s="176">
        <f t="shared" si="80"/>
        <v>19</v>
      </c>
      <c r="BJ641" s="182" t="str">
        <f t="shared" si="81"/>
        <v>8 - 32</v>
      </c>
      <c r="BK641" s="176">
        <f t="shared" si="82"/>
        <v>20</v>
      </c>
      <c r="BL641" s="176">
        <f t="shared" si="79"/>
        <v>8</v>
      </c>
      <c r="BM641" s="533"/>
      <c r="BN641" s="187">
        <v>1290</v>
      </c>
      <c r="BO641" s="187">
        <v>5</v>
      </c>
      <c r="BP641" s="178">
        <f t="shared" si="83"/>
        <v>1390</v>
      </c>
      <c r="BQ641" s="420" t="str">
        <f t="shared" si="84"/>
        <v>VII</v>
      </c>
      <c r="BR641" s="185">
        <v>15</v>
      </c>
      <c r="BS641" s="212" t="s">
        <v>9594</v>
      </c>
    </row>
    <row r="642" spans="1:71" x14ac:dyDescent="0.2">
      <c r="A642" s="697">
        <v>640</v>
      </c>
      <c r="B642" s="286" t="s">
        <v>2181</v>
      </c>
      <c r="C642" s="286" t="s">
        <v>5489</v>
      </c>
      <c r="D642" s="258" t="s">
        <v>5497</v>
      </c>
      <c r="E642" s="736">
        <v>3508</v>
      </c>
      <c r="F642" s="736">
        <v>1</v>
      </c>
      <c r="G642" s="737">
        <v>12</v>
      </c>
      <c r="H642" s="305" t="s">
        <v>3486</v>
      </c>
      <c r="I642" s="208" t="s">
        <v>3485</v>
      </c>
      <c r="J642" s="280" t="s">
        <v>6554</v>
      </c>
      <c r="K642" s="191" t="s">
        <v>5490</v>
      </c>
      <c r="L642" s="427" t="s">
        <v>5490</v>
      </c>
      <c r="M642" s="686">
        <v>9.5</v>
      </c>
      <c r="N642" s="685" t="s">
        <v>15710</v>
      </c>
      <c r="O642" s="686">
        <v>1450</v>
      </c>
      <c r="P642" s="191"/>
      <c r="Q642" s="191">
        <v>7</v>
      </c>
      <c r="R642" s="180"/>
      <c r="S642" s="191">
        <v>1</v>
      </c>
      <c r="T642" s="191">
        <v>4</v>
      </c>
      <c r="U642" s="174">
        <v>1</v>
      </c>
      <c r="V642" s="174">
        <v>1</v>
      </c>
      <c r="W642" s="742">
        <v>21</v>
      </c>
      <c r="X642" s="184"/>
      <c r="Y642" s="184"/>
      <c r="Z642" s="184"/>
      <c r="AA642" s="184"/>
      <c r="AB642" s="220"/>
      <c r="AC642" s="183" t="s">
        <v>6632</v>
      </c>
      <c r="AD642" s="191" t="s">
        <v>7471</v>
      </c>
      <c r="AE642" s="191" t="s">
        <v>4247</v>
      </c>
      <c r="AF642" s="177">
        <v>0</v>
      </c>
      <c r="AG642" s="177">
        <v>0</v>
      </c>
      <c r="AH642" s="177">
        <v>0</v>
      </c>
      <c r="AI642" s="177">
        <v>0</v>
      </c>
      <c r="AJ642" s="177">
        <v>0</v>
      </c>
      <c r="AK642" s="177">
        <v>0</v>
      </c>
      <c r="AL642" s="383">
        <v>3</v>
      </c>
      <c r="AM642" s="177">
        <v>0</v>
      </c>
      <c r="AN642" s="177">
        <v>0</v>
      </c>
      <c r="AO642" s="182">
        <v>0</v>
      </c>
      <c r="AP642" s="180"/>
      <c r="AQ642" s="180"/>
      <c r="AR642" s="180"/>
      <c r="AS642" s="180"/>
      <c r="AT642" s="180"/>
      <c r="AU642" s="180"/>
      <c r="AV642" s="180"/>
      <c r="AW642" s="180"/>
      <c r="AX642" s="180"/>
      <c r="AY642" s="180"/>
      <c r="AZ642" s="180"/>
      <c r="BA642" s="180"/>
      <c r="BB642" s="180"/>
      <c r="BC642" s="180"/>
      <c r="BD642" s="180"/>
      <c r="BE642" s="180"/>
      <c r="BF642" s="180"/>
      <c r="BG642" s="180"/>
      <c r="BH642" s="176">
        <f t="shared" si="78"/>
        <v>3</v>
      </c>
      <c r="BI642" s="176">
        <f t="shared" si="80"/>
        <v>16</v>
      </c>
      <c r="BJ642" s="182" t="str">
        <f t="shared" si="81"/>
        <v>3 - 24</v>
      </c>
      <c r="BK642" s="176">
        <f t="shared" si="82"/>
        <v>14</v>
      </c>
      <c r="BL642" s="176">
        <f t="shared" si="79"/>
        <v>3</v>
      </c>
      <c r="BM642" s="533"/>
      <c r="BN642" s="185">
        <v>35</v>
      </c>
      <c r="BO642" s="180">
        <v>3</v>
      </c>
      <c r="BP642" s="178">
        <f t="shared" si="83"/>
        <v>77</v>
      </c>
      <c r="BQ642" s="420" t="str">
        <f t="shared" si="84"/>
        <v>II</v>
      </c>
      <c r="BR642" s="185"/>
      <c r="BS642" s="212" t="s">
        <v>3967</v>
      </c>
    </row>
    <row r="643" spans="1:71" x14ac:dyDescent="0.2">
      <c r="A643" s="696">
        <v>641</v>
      </c>
      <c r="B643" s="286" t="s">
        <v>2181</v>
      </c>
      <c r="C643" s="286" t="s">
        <v>5985</v>
      </c>
      <c r="D643" s="258" t="s">
        <v>5497</v>
      </c>
      <c r="E643" s="736">
        <v>2139</v>
      </c>
      <c r="F643" s="736">
        <v>1</v>
      </c>
      <c r="G643" s="737">
        <v>1</v>
      </c>
      <c r="H643" s="305" t="s">
        <v>3486</v>
      </c>
      <c r="I643" s="208" t="s">
        <v>5990</v>
      </c>
      <c r="J643" s="280" t="s">
        <v>3409</v>
      </c>
      <c r="K643" s="191" t="s">
        <v>5490</v>
      </c>
      <c r="L643" s="427" t="s">
        <v>5490</v>
      </c>
      <c r="M643" s="686">
        <v>8.5</v>
      </c>
      <c r="N643" s="685" t="s">
        <v>15710</v>
      </c>
      <c r="O643" s="686">
        <v>900</v>
      </c>
      <c r="P643" s="427" t="s">
        <v>15869</v>
      </c>
      <c r="Q643" s="191">
        <v>7</v>
      </c>
      <c r="R643" s="180"/>
      <c r="S643" s="191">
        <v>1</v>
      </c>
      <c r="T643" s="191">
        <v>1</v>
      </c>
      <c r="U643" s="179">
        <v>1</v>
      </c>
      <c r="V643" s="179">
        <v>1</v>
      </c>
      <c r="W643" s="742">
        <v>24</v>
      </c>
      <c r="X643" s="184"/>
      <c r="Y643" s="184"/>
      <c r="Z643" s="184"/>
      <c r="AA643" s="184"/>
      <c r="AB643" s="220"/>
      <c r="AC643" s="186"/>
      <c r="AD643" s="191" t="s">
        <v>7471</v>
      </c>
      <c r="AE643" s="191" t="s">
        <v>4247</v>
      </c>
      <c r="AF643" s="177">
        <v>0</v>
      </c>
      <c r="AG643" s="177">
        <v>0</v>
      </c>
      <c r="AH643" s="177">
        <v>0</v>
      </c>
      <c r="AI643" s="177">
        <v>0</v>
      </c>
      <c r="AJ643" s="177">
        <v>0</v>
      </c>
      <c r="AK643" s="177">
        <v>0</v>
      </c>
      <c r="AL643" s="385">
        <v>2</v>
      </c>
      <c r="AM643" s="177">
        <v>0</v>
      </c>
      <c r="AN643" s="177">
        <v>0</v>
      </c>
      <c r="AO643" s="195">
        <v>0</v>
      </c>
      <c r="AP643" s="187"/>
      <c r="AQ643" s="187"/>
      <c r="AR643" s="187"/>
      <c r="AS643" s="187"/>
      <c r="AT643" s="187"/>
      <c r="AU643" s="187"/>
      <c r="AV643" s="187"/>
      <c r="AW643" s="187"/>
      <c r="AX643" s="187"/>
      <c r="AY643" s="187"/>
      <c r="AZ643" s="187"/>
      <c r="BA643" s="187"/>
      <c r="BB643" s="187"/>
      <c r="BC643" s="187"/>
      <c r="BD643" s="187"/>
      <c r="BE643" s="187"/>
      <c r="BF643" s="187"/>
      <c r="BG643" s="187"/>
      <c r="BH643" s="176">
        <f t="shared" ref="BH643:BH706" si="85">IF(manualHD="",IF(COUNTA($AP643:$BG643)=0,IF(SUM($AG643:$AL643)/(0.01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2</v>
      </c>
      <c r="BI643" s="176">
        <f t="shared" si="80"/>
        <v>16</v>
      </c>
      <c r="BJ643" s="182" t="str">
        <f t="shared" si="81"/>
        <v>2 - 16</v>
      </c>
      <c r="BK643" s="176">
        <f t="shared" si="82"/>
        <v>9</v>
      </c>
      <c r="BL643" s="176">
        <f t="shared" si="79"/>
        <v>2</v>
      </c>
      <c r="BM643" s="533"/>
      <c r="BN643" s="187">
        <v>10</v>
      </c>
      <c r="BO643" s="187">
        <v>1</v>
      </c>
      <c r="BP643" s="178">
        <f t="shared" si="83"/>
        <v>19</v>
      </c>
      <c r="BQ643" s="420" t="str">
        <f t="shared" si="84"/>
        <v>I</v>
      </c>
      <c r="BR643" s="185"/>
      <c r="BS643" s="212" t="s">
        <v>5069</v>
      </c>
    </row>
    <row r="644" spans="1:71" x14ac:dyDescent="0.2">
      <c r="A644" s="697">
        <v>642</v>
      </c>
      <c r="B644" s="286" t="s">
        <v>2181</v>
      </c>
      <c r="C644" s="286" t="s">
        <v>5986</v>
      </c>
      <c r="D644" s="258" t="s">
        <v>5497</v>
      </c>
      <c r="E644" s="736">
        <v>535</v>
      </c>
      <c r="F644" s="736">
        <v>1</v>
      </c>
      <c r="G644" s="737">
        <v>1</v>
      </c>
      <c r="H644" s="305" t="s">
        <v>3486</v>
      </c>
      <c r="I644" s="208" t="s">
        <v>5989</v>
      </c>
      <c r="J644" s="280" t="s">
        <v>2160</v>
      </c>
      <c r="K644" s="191" t="s">
        <v>5490</v>
      </c>
      <c r="L644" s="427" t="s">
        <v>5490</v>
      </c>
      <c r="M644" s="686">
        <v>8.4</v>
      </c>
      <c r="N644" s="685" t="s">
        <v>15710</v>
      </c>
      <c r="O644" s="686">
        <v>1075</v>
      </c>
      <c r="P644" s="427" t="s">
        <v>15868</v>
      </c>
      <c r="Q644" s="191">
        <v>7</v>
      </c>
      <c r="R644" s="180"/>
      <c r="S644" s="191">
        <v>1</v>
      </c>
      <c r="T644" s="191">
        <v>1</v>
      </c>
      <c r="U644" s="179">
        <v>1</v>
      </c>
      <c r="V644" s="179">
        <v>1</v>
      </c>
      <c r="W644" s="742">
        <v>18</v>
      </c>
      <c r="X644" s="184"/>
      <c r="Y644" s="184"/>
      <c r="Z644" s="184"/>
      <c r="AA644" s="184"/>
      <c r="AB644" s="220"/>
      <c r="AC644" s="186"/>
      <c r="AD644" s="191" t="s">
        <v>7471</v>
      </c>
      <c r="AE644" s="191" t="s">
        <v>4247</v>
      </c>
      <c r="AF644" s="177">
        <v>0</v>
      </c>
      <c r="AG644" s="177">
        <v>0</v>
      </c>
      <c r="AH644" s="177">
        <v>0</v>
      </c>
      <c r="AI644" s="177">
        <v>0</v>
      </c>
      <c r="AJ644" s="177">
        <v>0</v>
      </c>
      <c r="AK644" s="177">
        <v>0</v>
      </c>
      <c r="AL644" s="385">
        <v>2</v>
      </c>
      <c r="AM644" s="177">
        <v>0</v>
      </c>
      <c r="AN644" s="177">
        <v>0</v>
      </c>
      <c r="AO644" s="195">
        <v>2</v>
      </c>
      <c r="AP644" s="187"/>
      <c r="AQ644" s="187"/>
      <c r="AR644" s="187"/>
      <c r="AS644" s="187"/>
      <c r="AT644" s="187"/>
      <c r="AU644" s="187"/>
      <c r="AV644" s="187"/>
      <c r="AW644" s="187"/>
      <c r="AX644" s="187"/>
      <c r="AY644" s="187"/>
      <c r="AZ644" s="187"/>
      <c r="BA644" s="187"/>
      <c r="BB644" s="187"/>
      <c r="BC644" s="187"/>
      <c r="BD644" s="187"/>
      <c r="BE644" s="187"/>
      <c r="BF644" s="187"/>
      <c r="BG644" s="187"/>
      <c r="BH644" s="176">
        <f t="shared" si="85"/>
        <v>2</v>
      </c>
      <c r="BI644" s="176">
        <f t="shared" si="80"/>
        <v>16</v>
      </c>
      <c r="BJ644" s="182" t="str">
        <f t="shared" si="81"/>
        <v>4 - 18</v>
      </c>
      <c r="BK644" s="176">
        <f t="shared" si="82"/>
        <v>11</v>
      </c>
      <c r="BL644" s="176">
        <f t="shared" ref="BL644:BL707" si="86">IF(SUM(AP644:BG644)=0,AL644+ROUNDDOWN(AO644/4.5,0)+IF(AF644*1.5+AG644*2+AH644*2.5+AI644*3+AJ644*3.5+AK644*4+AO644&gt;3,1,0),MAX(AP644:BG644))</f>
        <v>2</v>
      </c>
      <c r="BM644" s="533"/>
      <c r="BN644" s="187">
        <v>10</v>
      </c>
      <c r="BO644" s="187">
        <v>1</v>
      </c>
      <c r="BP644" s="178">
        <f t="shared" si="83"/>
        <v>21</v>
      </c>
      <c r="BQ644" s="420" t="str">
        <f t="shared" si="84"/>
        <v>I</v>
      </c>
      <c r="BR644" s="185"/>
      <c r="BS644" s="212" t="s">
        <v>5069</v>
      </c>
    </row>
    <row r="645" spans="1:71" x14ac:dyDescent="0.2">
      <c r="A645" s="696">
        <v>643</v>
      </c>
      <c r="B645" s="286" t="s">
        <v>2182</v>
      </c>
      <c r="C645" s="286" t="s">
        <v>2182</v>
      </c>
      <c r="D645" s="258" t="s">
        <v>5497</v>
      </c>
      <c r="E645" s="736">
        <v>2315</v>
      </c>
      <c r="F645" s="736">
        <v>30</v>
      </c>
      <c r="G645" s="737">
        <v>300</v>
      </c>
      <c r="H645" s="305" t="s">
        <v>7357</v>
      </c>
      <c r="I645" s="207" t="s">
        <v>635</v>
      </c>
      <c r="J645" s="279" t="s">
        <v>4282</v>
      </c>
      <c r="K645" s="179" t="s">
        <v>3491</v>
      </c>
      <c r="L645" s="427" t="s">
        <v>3491</v>
      </c>
      <c r="M645" s="684">
        <v>6</v>
      </c>
      <c r="N645" s="684" t="s">
        <v>15715</v>
      </c>
      <c r="O645" s="684">
        <v>175</v>
      </c>
      <c r="P645" s="179"/>
      <c r="Q645" s="179">
        <v>7</v>
      </c>
      <c r="R645" s="180"/>
      <c r="S645" s="190">
        <v>8</v>
      </c>
      <c r="T645" s="190">
        <v>12</v>
      </c>
      <c r="U645" s="190">
        <v>3</v>
      </c>
      <c r="V645" s="190">
        <v>16</v>
      </c>
      <c r="W645" s="742">
        <v>12</v>
      </c>
      <c r="X645" s="184"/>
      <c r="Y645" s="184"/>
      <c r="Z645" s="184"/>
      <c r="AA645" s="184"/>
      <c r="AB645" s="220"/>
      <c r="AC645" s="186" t="s">
        <v>2488</v>
      </c>
      <c r="AD645" s="179" t="s">
        <v>5039</v>
      </c>
      <c r="AE645" s="179" t="s">
        <v>4247</v>
      </c>
      <c r="AF645" s="177">
        <v>0</v>
      </c>
      <c r="AG645" s="177">
        <v>0</v>
      </c>
      <c r="AH645" s="177">
        <v>0</v>
      </c>
      <c r="AI645" s="177">
        <v>0</v>
      </c>
      <c r="AJ645" s="177">
        <v>1</v>
      </c>
      <c r="AK645" s="177">
        <v>0</v>
      </c>
      <c r="AL645" s="383">
        <v>0</v>
      </c>
      <c r="AM645" s="177">
        <v>0</v>
      </c>
      <c r="AN645" s="177">
        <v>0</v>
      </c>
      <c r="AO645" s="195">
        <v>0</v>
      </c>
      <c r="AP645" s="187"/>
      <c r="AQ645" s="187">
        <v>0</v>
      </c>
      <c r="AR645" s="187"/>
      <c r="AS645" s="187"/>
      <c r="AT645" s="187"/>
      <c r="AU645" s="187"/>
      <c r="AV645" s="187"/>
      <c r="AW645" s="187"/>
      <c r="AX645" s="187"/>
      <c r="AY645" s="187"/>
      <c r="AZ645" s="187"/>
      <c r="BA645" s="187"/>
      <c r="BB645" s="187"/>
      <c r="BC645" s="187"/>
      <c r="BD645" s="187"/>
      <c r="BE645" s="187"/>
      <c r="BF645" s="187"/>
      <c r="BG645" s="187"/>
      <c r="BH645" s="176" t="str">
        <f t="shared" si="85"/>
        <v>class level</v>
      </c>
      <c r="BI645" s="176">
        <f t="shared" si="80"/>
        <v>21</v>
      </c>
      <c r="BJ645" s="182" t="str">
        <f t="shared" si="81"/>
        <v>1 - 6</v>
      </c>
      <c r="BK645" s="176">
        <f t="shared" si="82"/>
        <v>4</v>
      </c>
      <c r="BL645" s="176">
        <f t="shared" si="86"/>
        <v>1</v>
      </c>
      <c r="BM645" s="535"/>
      <c r="BN645" s="187">
        <v>10</v>
      </c>
      <c r="BO645" s="187">
        <v>1</v>
      </c>
      <c r="BP645" s="178">
        <f t="shared" si="83"/>
        <v>14</v>
      </c>
      <c r="BQ645" s="420" t="str">
        <f t="shared" si="84"/>
        <v>I</v>
      </c>
      <c r="BR645" s="185">
        <v>15</v>
      </c>
      <c r="BS645" s="212" t="s">
        <v>4592</v>
      </c>
    </row>
    <row r="646" spans="1:71" ht="25.5" x14ac:dyDescent="0.2">
      <c r="A646" s="696">
        <v>644</v>
      </c>
      <c r="B646" s="286" t="s">
        <v>2182</v>
      </c>
      <c r="C646" s="286" t="s">
        <v>2496</v>
      </c>
      <c r="D646" s="258" t="s">
        <v>5497</v>
      </c>
      <c r="E646" s="736">
        <v>35</v>
      </c>
      <c r="F646" s="736">
        <v>30</v>
      </c>
      <c r="G646" s="737">
        <v>300</v>
      </c>
      <c r="H646" s="305" t="s">
        <v>7357</v>
      </c>
      <c r="I646" s="207" t="s">
        <v>635</v>
      </c>
      <c r="J646" s="279" t="s">
        <v>4282</v>
      </c>
      <c r="K646" s="179" t="s">
        <v>3491</v>
      </c>
      <c r="L646" s="427" t="s">
        <v>3491</v>
      </c>
      <c r="M646" s="684">
        <v>6</v>
      </c>
      <c r="N646" s="684" t="s">
        <v>15715</v>
      </c>
      <c r="O646" s="684">
        <v>175</v>
      </c>
      <c r="P646" s="179"/>
      <c r="Q646" s="179">
        <v>4</v>
      </c>
      <c r="R646" s="180"/>
      <c r="S646" s="190">
        <v>8</v>
      </c>
      <c r="T646" s="190">
        <v>12</v>
      </c>
      <c r="U646" s="190">
        <v>3</v>
      </c>
      <c r="V646" s="190">
        <v>16</v>
      </c>
      <c r="W646" s="742">
        <v>12</v>
      </c>
      <c r="X646" s="184"/>
      <c r="Y646" s="184"/>
      <c r="Z646" s="184"/>
      <c r="AA646" s="184"/>
      <c r="AB646" s="220"/>
      <c r="AC646" s="186" t="s">
        <v>2488</v>
      </c>
      <c r="AD646" s="179" t="s">
        <v>5039</v>
      </c>
      <c r="AE646" s="179" t="s">
        <v>4247</v>
      </c>
      <c r="AF646" s="177">
        <v>0</v>
      </c>
      <c r="AG646" s="177">
        <v>0</v>
      </c>
      <c r="AH646" s="177">
        <v>0</v>
      </c>
      <c r="AI646" s="177">
        <v>0</v>
      </c>
      <c r="AJ646" s="177">
        <v>1</v>
      </c>
      <c r="AK646" s="177">
        <v>0</v>
      </c>
      <c r="AL646" s="383">
        <v>0</v>
      </c>
      <c r="AM646" s="177">
        <v>0</v>
      </c>
      <c r="AN646" s="177">
        <v>0</v>
      </c>
      <c r="AO646" s="195">
        <v>0</v>
      </c>
      <c r="AP646" s="187"/>
      <c r="AQ646" s="187">
        <v>0</v>
      </c>
      <c r="AR646" s="187"/>
      <c r="AS646" s="187"/>
      <c r="AT646" s="187"/>
      <c r="AU646" s="187"/>
      <c r="AV646" s="187"/>
      <c r="AW646" s="187"/>
      <c r="AX646" s="187"/>
      <c r="AY646" s="187"/>
      <c r="AZ646" s="187"/>
      <c r="BA646" s="187"/>
      <c r="BB646" s="187"/>
      <c r="BC646" s="187"/>
      <c r="BD646" s="187"/>
      <c r="BE646" s="187"/>
      <c r="BF646" s="187"/>
      <c r="BG646" s="187"/>
      <c r="BH646" s="176" t="str">
        <f t="shared" si="85"/>
        <v>class level</v>
      </c>
      <c r="BI646" s="176">
        <f t="shared" si="80"/>
        <v>21</v>
      </c>
      <c r="BJ646" s="182" t="str">
        <f t="shared" si="81"/>
        <v>1 - 6</v>
      </c>
      <c r="BK646" s="176">
        <f t="shared" si="82"/>
        <v>4</v>
      </c>
      <c r="BL646" s="176">
        <f t="shared" si="86"/>
        <v>1</v>
      </c>
      <c r="BM646" s="535"/>
      <c r="BN646" s="187">
        <v>10</v>
      </c>
      <c r="BO646" s="187">
        <v>1</v>
      </c>
      <c r="BP646" s="178">
        <f t="shared" si="83"/>
        <v>14</v>
      </c>
      <c r="BQ646" s="420" t="str">
        <f t="shared" si="84"/>
        <v>I</v>
      </c>
      <c r="BR646" s="185">
        <v>15</v>
      </c>
      <c r="BS646" s="212" t="s">
        <v>4592</v>
      </c>
    </row>
    <row r="647" spans="1:71" x14ac:dyDescent="0.2">
      <c r="A647" s="697">
        <v>645</v>
      </c>
      <c r="B647" s="286" t="s">
        <v>2182</v>
      </c>
      <c r="C647" s="286" t="s">
        <v>2497</v>
      </c>
      <c r="D647" s="258" t="s">
        <v>5497</v>
      </c>
      <c r="E647" s="736">
        <v>84</v>
      </c>
      <c r="F647" s="736">
        <v>30</v>
      </c>
      <c r="G647" s="737">
        <v>300</v>
      </c>
      <c r="H647" s="305" t="s">
        <v>7357</v>
      </c>
      <c r="I647" s="207" t="s">
        <v>635</v>
      </c>
      <c r="J647" s="279" t="s">
        <v>4282</v>
      </c>
      <c r="K647" s="179" t="s">
        <v>3491</v>
      </c>
      <c r="L647" s="427" t="s">
        <v>3491</v>
      </c>
      <c r="M647" s="684">
        <v>6</v>
      </c>
      <c r="N647" s="684" t="s">
        <v>15715</v>
      </c>
      <c r="O647" s="684">
        <v>175</v>
      </c>
      <c r="P647" s="179"/>
      <c r="Q647" s="179">
        <v>4</v>
      </c>
      <c r="R647" s="180"/>
      <c r="S647" s="190">
        <v>8</v>
      </c>
      <c r="T647" s="190">
        <v>12</v>
      </c>
      <c r="U647" s="190">
        <v>3</v>
      </c>
      <c r="V647" s="190">
        <v>16</v>
      </c>
      <c r="W647" s="742">
        <v>12</v>
      </c>
      <c r="X647" s="184"/>
      <c r="Y647" s="184"/>
      <c r="Z647" s="184"/>
      <c r="AA647" s="184"/>
      <c r="AB647" s="220"/>
      <c r="AC647" s="186" t="s">
        <v>2489</v>
      </c>
      <c r="AD647" s="179" t="s">
        <v>5039</v>
      </c>
      <c r="AE647" s="179" t="s">
        <v>4247</v>
      </c>
      <c r="AF647" s="177">
        <v>0</v>
      </c>
      <c r="AG647" s="177">
        <v>0</v>
      </c>
      <c r="AH647" s="177">
        <v>0</v>
      </c>
      <c r="AI647" s="177">
        <v>0</v>
      </c>
      <c r="AJ647" s="177">
        <v>0</v>
      </c>
      <c r="AK647" s="177">
        <v>0</v>
      </c>
      <c r="AL647" s="385">
        <v>0</v>
      </c>
      <c r="AM647" s="177">
        <v>2</v>
      </c>
      <c r="AN647" s="177">
        <v>0</v>
      </c>
      <c r="AO647" s="195">
        <v>0</v>
      </c>
      <c r="AP647" s="187"/>
      <c r="AQ647" s="187">
        <v>2</v>
      </c>
      <c r="AR647" s="187"/>
      <c r="AS647" s="187"/>
      <c r="AT647" s="187"/>
      <c r="AU647" s="187"/>
      <c r="AV647" s="187"/>
      <c r="AW647" s="187"/>
      <c r="AX647" s="187"/>
      <c r="AY647" s="187"/>
      <c r="AZ647" s="187"/>
      <c r="BA647" s="187"/>
      <c r="BB647" s="187"/>
      <c r="BC647" s="187"/>
      <c r="BD647" s="187"/>
      <c r="BE647" s="187"/>
      <c r="BF647" s="187"/>
      <c r="BG647" s="187"/>
      <c r="BH647" s="176" t="str">
        <f t="shared" si="85"/>
        <v>class level</v>
      </c>
      <c r="BI647" s="176">
        <f t="shared" si="80"/>
        <v>20</v>
      </c>
      <c r="BJ647" s="182" t="str">
        <f t="shared" si="81"/>
        <v>2 - 20</v>
      </c>
      <c r="BK647" s="176">
        <f t="shared" si="82"/>
        <v>11</v>
      </c>
      <c r="BL647" s="176">
        <f t="shared" si="86"/>
        <v>2</v>
      </c>
      <c r="BM647" s="533"/>
      <c r="BN647" s="187">
        <v>50</v>
      </c>
      <c r="BO647" s="187">
        <v>3</v>
      </c>
      <c r="BP647" s="178">
        <f t="shared" si="83"/>
        <v>83</v>
      </c>
      <c r="BQ647" s="420" t="str">
        <f t="shared" si="84"/>
        <v>II</v>
      </c>
      <c r="BR647" s="185">
        <v>15</v>
      </c>
      <c r="BS647" s="464" t="s">
        <v>9556</v>
      </c>
    </row>
    <row r="648" spans="1:71" ht="25.5" x14ac:dyDescent="0.2">
      <c r="A648" s="696">
        <v>646</v>
      </c>
      <c r="B648" s="286" t="s">
        <v>2182</v>
      </c>
      <c r="C648" s="286" t="s">
        <v>8576</v>
      </c>
      <c r="D648" s="258" t="s">
        <v>5497</v>
      </c>
      <c r="E648" s="736">
        <v>3</v>
      </c>
      <c r="F648" s="736">
        <v>30</v>
      </c>
      <c r="G648" s="737">
        <v>300</v>
      </c>
      <c r="H648" s="305" t="s">
        <v>7357</v>
      </c>
      <c r="I648" s="207" t="s">
        <v>635</v>
      </c>
      <c r="J648" s="279" t="s">
        <v>4282</v>
      </c>
      <c r="K648" s="179" t="s">
        <v>3491</v>
      </c>
      <c r="L648" s="427" t="s">
        <v>3491</v>
      </c>
      <c r="M648" s="684">
        <v>6</v>
      </c>
      <c r="N648" s="684" t="s">
        <v>15715</v>
      </c>
      <c r="O648" s="684">
        <v>175</v>
      </c>
      <c r="P648" s="179"/>
      <c r="Q648" s="179">
        <v>4</v>
      </c>
      <c r="R648" s="180"/>
      <c r="S648" s="190">
        <v>8</v>
      </c>
      <c r="T648" s="190">
        <v>12</v>
      </c>
      <c r="U648" s="190">
        <v>3</v>
      </c>
      <c r="V648" s="190">
        <v>16</v>
      </c>
      <c r="W648" s="742">
        <v>12</v>
      </c>
      <c r="X648" s="184"/>
      <c r="Y648" s="184"/>
      <c r="Z648" s="184"/>
      <c r="AA648" s="184"/>
      <c r="AB648" s="220"/>
      <c r="AC648" s="186" t="s">
        <v>2493</v>
      </c>
      <c r="AD648" s="179" t="s">
        <v>5039</v>
      </c>
      <c r="AE648" s="179" t="s">
        <v>4247</v>
      </c>
      <c r="AF648" s="177">
        <v>0</v>
      </c>
      <c r="AG648" s="177">
        <v>0</v>
      </c>
      <c r="AH648" s="177">
        <v>0</v>
      </c>
      <c r="AI648" s="177">
        <v>0</v>
      </c>
      <c r="AJ648" s="177">
        <v>0</v>
      </c>
      <c r="AK648" s="177">
        <v>0</v>
      </c>
      <c r="AL648" s="385">
        <v>0</v>
      </c>
      <c r="AM648" s="177">
        <v>6</v>
      </c>
      <c r="AN648" s="177">
        <v>0</v>
      </c>
      <c r="AO648" s="195">
        <v>0</v>
      </c>
      <c r="AP648" s="187"/>
      <c r="AQ648" s="187">
        <v>6</v>
      </c>
      <c r="AR648" s="187"/>
      <c r="AS648" s="187"/>
      <c r="AT648" s="187"/>
      <c r="AU648" s="187"/>
      <c r="AV648" s="187"/>
      <c r="AW648" s="187"/>
      <c r="AX648" s="187"/>
      <c r="AY648" s="187"/>
      <c r="AZ648" s="187"/>
      <c r="BA648" s="187"/>
      <c r="BB648" s="187"/>
      <c r="BC648" s="187"/>
      <c r="BD648" s="187"/>
      <c r="BE648" s="187"/>
      <c r="BF648" s="187"/>
      <c r="BG648" s="187"/>
      <c r="BH648" s="176" t="str">
        <f t="shared" si="85"/>
        <v>class level</v>
      </c>
      <c r="BI648" s="176">
        <f t="shared" si="80"/>
        <v>16</v>
      </c>
      <c r="BJ648" s="182" t="str">
        <f t="shared" si="81"/>
        <v>6 - 60</v>
      </c>
      <c r="BK648" s="176">
        <f t="shared" si="82"/>
        <v>33</v>
      </c>
      <c r="BL648" s="176">
        <f t="shared" si="86"/>
        <v>6</v>
      </c>
      <c r="BM648" s="533"/>
      <c r="BN648" s="187">
        <v>350</v>
      </c>
      <c r="BO648" s="187">
        <v>8</v>
      </c>
      <c r="BP648" s="178">
        <f t="shared" si="83"/>
        <v>614</v>
      </c>
      <c r="BQ648" s="420" t="str">
        <f t="shared" si="84"/>
        <v>V</v>
      </c>
      <c r="BR648" s="187"/>
      <c r="BS648" s="464" t="s">
        <v>9556</v>
      </c>
    </row>
    <row r="649" spans="1:71" ht="25.5" x14ac:dyDescent="0.2">
      <c r="A649" s="697">
        <v>647</v>
      </c>
      <c r="B649" s="286" t="s">
        <v>2182</v>
      </c>
      <c r="C649" s="286" t="s">
        <v>8577</v>
      </c>
      <c r="D649" s="258" t="s">
        <v>5497</v>
      </c>
      <c r="E649" s="736">
        <v>2</v>
      </c>
      <c r="F649" s="736">
        <v>30</v>
      </c>
      <c r="G649" s="737">
        <v>300</v>
      </c>
      <c r="H649" s="305" t="s">
        <v>7357</v>
      </c>
      <c r="I649" s="207" t="s">
        <v>635</v>
      </c>
      <c r="J649" s="279" t="s">
        <v>4282</v>
      </c>
      <c r="K649" s="179" t="s">
        <v>3491</v>
      </c>
      <c r="L649" s="427" t="s">
        <v>3491</v>
      </c>
      <c r="M649" s="684">
        <v>6</v>
      </c>
      <c r="N649" s="684" t="s">
        <v>15715</v>
      </c>
      <c r="O649" s="684">
        <v>175</v>
      </c>
      <c r="P649" s="179"/>
      <c r="Q649" s="179">
        <v>4</v>
      </c>
      <c r="R649" s="180"/>
      <c r="S649" s="190">
        <v>8</v>
      </c>
      <c r="T649" s="190">
        <v>12</v>
      </c>
      <c r="U649" s="190">
        <v>3</v>
      </c>
      <c r="V649" s="190">
        <v>16</v>
      </c>
      <c r="W649" s="742">
        <v>12</v>
      </c>
      <c r="X649" s="184"/>
      <c r="Y649" s="184"/>
      <c r="Z649" s="184"/>
      <c r="AA649" s="184"/>
      <c r="AB649" s="220"/>
      <c r="AC649" s="186" t="s">
        <v>8556</v>
      </c>
      <c r="AD649" s="179" t="s">
        <v>5039</v>
      </c>
      <c r="AE649" s="179" t="s">
        <v>4247</v>
      </c>
      <c r="AF649" s="177">
        <v>0</v>
      </c>
      <c r="AG649" s="177">
        <v>0</v>
      </c>
      <c r="AH649" s="177">
        <v>0</v>
      </c>
      <c r="AI649" s="177">
        <v>0</v>
      </c>
      <c r="AJ649" s="177">
        <v>0</v>
      </c>
      <c r="AK649" s="177">
        <v>0</v>
      </c>
      <c r="AL649" s="385">
        <v>0</v>
      </c>
      <c r="AM649" s="177">
        <v>7</v>
      </c>
      <c r="AN649" s="177">
        <v>0</v>
      </c>
      <c r="AO649" s="195">
        <v>0</v>
      </c>
      <c r="AP649" s="187"/>
      <c r="AQ649" s="187">
        <v>7</v>
      </c>
      <c r="AR649" s="187"/>
      <c r="AS649" s="187"/>
      <c r="AT649" s="187"/>
      <c r="AU649" s="187"/>
      <c r="AV649" s="187"/>
      <c r="AW649" s="187"/>
      <c r="AX649" s="187"/>
      <c r="AY649" s="187"/>
      <c r="AZ649" s="187"/>
      <c r="BA649" s="187"/>
      <c r="BB649" s="187"/>
      <c r="BC649" s="187"/>
      <c r="BD649" s="187"/>
      <c r="BE649" s="187"/>
      <c r="BF649" s="187"/>
      <c r="BG649" s="187"/>
      <c r="BH649" s="176" t="str">
        <f t="shared" si="85"/>
        <v>class level</v>
      </c>
      <c r="BI649" s="176">
        <f t="shared" si="80"/>
        <v>14</v>
      </c>
      <c r="BJ649" s="182" t="str">
        <f t="shared" si="81"/>
        <v>7 - 70</v>
      </c>
      <c r="BK649" s="176">
        <f t="shared" si="82"/>
        <v>39</v>
      </c>
      <c r="BL649" s="176">
        <f t="shared" si="86"/>
        <v>7</v>
      </c>
      <c r="BM649" s="533"/>
      <c r="BN649" s="187">
        <v>550</v>
      </c>
      <c r="BO649" s="187">
        <v>10</v>
      </c>
      <c r="BP649" s="178">
        <f t="shared" si="83"/>
        <v>940</v>
      </c>
      <c r="BQ649" s="420" t="str">
        <f t="shared" si="84"/>
        <v>VI</v>
      </c>
      <c r="BR649" s="185">
        <v>15</v>
      </c>
      <c r="BS649" s="212" t="s">
        <v>9556</v>
      </c>
    </row>
    <row r="650" spans="1:71" ht="25.5" x14ac:dyDescent="0.2">
      <c r="A650" s="696">
        <v>648</v>
      </c>
      <c r="B650" s="286" t="s">
        <v>2182</v>
      </c>
      <c r="C650" s="286" t="s">
        <v>8578</v>
      </c>
      <c r="D650" s="258" t="s">
        <v>5497</v>
      </c>
      <c r="E650" s="736">
        <v>5</v>
      </c>
      <c r="F650" s="736">
        <v>30</v>
      </c>
      <c r="G650" s="737">
        <v>300</v>
      </c>
      <c r="H650" s="305" t="s">
        <v>7357</v>
      </c>
      <c r="I650" s="207" t="s">
        <v>635</v>
      </c>
      <c r="J650" s="279" t="s">
        <v>4282</v>
      </c>
      <c r="K650" s="179" t="s">
        <v>3491</v>
      </c>
      <c r="L650" s="427" t="s">
        <v>3491</v>
      </c>
      <c r="M650" s="684">
        <v>6</v>
      </c>
      <c r="N650" s="684" t="s">
        <v>15715</v>
      </c>
      <c r="O650" s="684">
        <v>175</v>
      </c>
      <c r="P650" s="179"/>
      <c r="Q650" s="179">
        <v>4</v>
      </c>
      <c r="R650" s="180"/>
      <c r="S650" s="190">
        <v>8</v>
      </c>
      <c r="T650" s="190">
        <v>12</v>
      </c>
      <c r="U650" s="190">
        <v>3</v>
      </c>
      <c r="V650" s="190">
        <v>16</v>
      </c>
      <c r="W650" s="742">
        <v>12</v>
      </c>
      <c r="X650" s="184"/>
      <c r="Y650" s="184"/>
      <c r="Z650" s="184"/>
      <c r="AA650" s="184"/>
      <c r="AB650" s="220"/>
      <c r="AC650" s="186" t="s">
        <v>8557</v>
      </c>
      <c r="AD650" s="179" t="s">
        <v>5039</v>
      </c>
      <c r="AE650" s="179" t="s">
        <v>4247</v>
      </c>
      <c r="AF650" s="177">
        <v>0</v>
      </c>
      <c r="AG650" s="177">
        <v>0</v>
      </c>
      <c r="AH650" s="177">
        <v>0</v>
      </c>
      <c r="AI650" s="177">
        <v>0</v>
      </c>
      <c r="AJ650" s="177">
        <v>0</v>
      </c>
      <c r="AK650" s="177">
        <v>0</v>
      </c>
      <c r="AL650" s="385">
        <v>0</v>
      </c>
      <c r="AM650" s="177">
        <v>8</v>
      </c>
      <c r="AN650" s="177">
        <v>0</v>
      </c>
      <c r="AO650" s="195">
        <v>0</v>
      </c>
      <c r="AP650" s="187"/>
      <c r="AQ650" s="187">
        <v>8</v>
      </c>
      <c r="AR650" s="187"/>
      <c r="AS650" s="187"/>
      <c r="AT650" s="187"/>
      <c r="AU650" s="187"/>
      <c r="AV650" s="187"/>
      <c r="AW650" s="187"/>
      <c r="AX650" s="187"/>
      <c r="AY650" s="187"/>
      <c r="AZ650" s="187"/>
      <c r="BA650" s="187"/>
      <c r="BB650" s="187"/>
      <c r="BC650" s="187"/>
      <c r="BD650" s="187"/>
      <c r="BE650" s="187"/>
      <c r="BF650" s="187"/>
      <c r="BG650" s="187"/>
      <c r="BH650" s="176" t="str">
        <f t="shared" si="85"/>
        <v>class level</v>
      </c>
      <c r="BI650" s="176">
        <f t="shared" si="80"/>
        <v>14</v>
      </c>
      <c r="BJ650" s="182" t="str">
        <f t="shared" si="81"/>
        <v>8 - 80</v>
      </c>
      <c r="BK650" s="176">
        <f t="shared" si="82"/>
        <v>44</v>
      </c>
      <c r="BL650" s="176">
        <f t="shared" si="86"/>
        <v>8</v>
      </c>
      <c r="BM650" s="533"/>
      <c r="BN650" s="187">
        <v>900</v>
      </c>
      <c r="BO650" s="187">
        <v>12</v>
      </c>
      <c r="BP650" s="178">
        <f t="shared" si="83"/>
        <v>1428</v>
      </c>
      <c r="BQ650" s="420" t="str">
        <f t="shared" si="84"/>
        <v>VI</v>
      </c>
      <c r="BR650" s="187"/>
      <c r="BS650" s="464" t="s">
        <v>9556</v>
      </c>
    </row>
    <row r="651" spans="1:71" x14ac:dyDescent="0.2">
      <c r="A651" s="696">
        <v>649</v>
      </c>
      <c r="B651" s="286" t="s">
        <v>2182</v>
      </c>
      <c r="C651" s="286" t="s">
        <v>8579</v>
      </c>
      <c r="D651" s="258" t="s">
        <v>5497</v>
      </c>
      <c r="E651" s="736">
        <v>2</v>
      </c>
      <c r="F651" s="736">
        <v>30</v>
      </c>
      <c r="G651" s="737">
        <v>300</v>
      </c>
      <c r="H651" s="305" t="s">
        <v>7357</v>
      </c>
      <c r="I651" s="207" t="s">
        <v>635</v>
      </c>
      <c r="J651" s="279" t="s">
        <v>4282</v>
      </c>
      <c r="K651" s="179" t="s">
        <v>3491</v>
      </c>
      <c r="L651" s="427" t="s">
        <v>3491</v>
      </c>
      <c r="M651" s="684">
        <v>6</v>
      </c>
      <c r="N651" s="684" t="s">
        <v>15715</v>
      </c>
      <c r="O651" s="684">
        <v>175</v>
      </c>
      <c r="P651" s="179"/>
      <c r="Q651" s="179">
        <v>4</v>
      </c>
      <c r="R651" s="180"/>
      <c r="S651" s="190">
        <v>8</v>
      </c>
      <c r="T651" s="190">
        <v>12</v>
      </c>
      <c r="U651" s="190">
        <v>3</v>
      </c>
      <c r="V651" s="190">
        <v>16</v>
      </c>
      <c r="W651" s="742">
        <v>12</v>
      </c>
      <c r="X651" s="184"/>
      <c r="Y651" s="184"/>
      <c r="Z651" s="184"/>
      <c r="AA651" s="184"/>
      <c r="AB651" s="220"/>
      <c r="AC651" s="186" t="s">
        <v>8558</v>
      </c>
      <c r="AD651" s="179" t="s">
        <v>5039</v>
      </c>
      <c r="AE651" s="179" t="s">
        <v>4247</v>
      </c>
      <c r="AF651" s="177">
        <v>0</v>
      </c>
      <c r="AG651" s="177">
        <v>0</v>
      </c>
      <c r="AH651" s="177">
        <v>0</v>
      </c>
      <c r="AI651" s="177">
        <v>0</v>
      </c>
      <c r="AJ651" s="177">
        <v>0</v>
      </c>
      <c r="AK651" s="177">
        <v>0</v>
      </c>
      <c r="AL651" s="385">
        <v>0</v>
      </c>
      <c r="AM651" s="177">
        <v>9</v>
      </c>
      <c r="AN651" s="177">
        <v>0</v>
      </c>
      <c r="AO651" s="195">
        <v>0</v>
      </c>
      <c r="AP651" s="187"/>
      <c r="AQ651" s="187">
        <v>9</v>
      </c>
      <c r="AR651" s="187"/>
      <c r="AS651" s="187"/>
      <c r="AT651" s="187"/>
      <c r="AU651" s="187"/>
      <c r="AV651" s="187"/>
      <c r="AW651" s="187"/>
      <c r="AX651" s="187"/>
      <c r="AY651" s="187"/>
      <c r="AZ651" s="187"/>
      <c r="BA651" s="187"/>
      <c r="BB651" s="187"/>
      <c r="BC651" s="187"/>
      <c r="BD651" s="187"/>
      <c r="BE651" s="187"/>
      <c r="BF651" s="187"/>
      <c r="BG651" s="187"/>
      <c r="BH651" s="176" t="str">
        <f t="shared" si="85"/>
        <v>class level</v>
      </c>
      <c r="BI651" s="176">
        <f t="shared" si="80"/>
        <v>12</v>
      </c>
      <c r="BJ651" s="182" t="str">
        <f t="shared" si="81"/>
        <v>9 - 90</v>
      </c>
      <c r="BK651" s="176">
        <f t="shared" si="82"/>
        <v>50</v>
      </c>
      <c r="BL651" s="176">
        <f t="shared" si="86"/>
        <v>9</v>
      </c>
      <c r="BM651" s="533"/>
      <c r="BN651" s="187">
        <v>1350</v>
      </c>
      <c r="BO651" s="187">
        <v>14</v>
      </c>
      <c r="BP651" s="178">
        <f t="shared" si="83"/>
        <v>2050</v>
      </c>
      <c r="BQ651" s="420" t="str">
        <f t="shared" si="84"/>
        <v>VII</v>
      </c>
      <c r="BR651" s="185">
        <v>15</v>
      </c>
      <c r="BS651" s="212" t="s">
        <v>9556</v>
      </c>
    </row>
    <row r="652" spans="1:71" x14ac:dyDescent="0.2">
      <c r="A652" s="697">
        <v>650</v>
      </c>
      <c r="B652" s="286" t="s">
        <v>2182</v>
      </c>
      <c r="C652" s="286" t="s">
        <v>8580</v>
      </c>
      <c r="D652" s="258" t="s">
        <v>5497</v>
      </c>
      <c r="E652" s="736">
        <v>2</v>
      </c>
      <c r="F652" s="736">
        <v>30</v>
      </c>
      <c r="G652" s="737">
        <v>300</v>
      </c>
      <c r="H652" s="305" t="s">
        <v>7357</v>
      </c>
      <c r="I652" s="207" t="s">
        <v>635</v>
      </c>
      <c r="J652" s="279" t="s">
        <v>4282</v>
      </c>
      <c r="K652" s="179" t="s">
        <v>3491</v>
      </c>
      <c r="L652" s="427" t="s">
        <v>3491</v>
      </c>
      <c r="M652" s="684">
        <v>6</v>
      </c>
      <c r="N652" s="684" t="s">
        <v>15715</v>
      </c>
      <c r="O652" s="684">
        <v>175</v>
      </c>
      <c r="P652" s="179"/>
      <c r="Q652" s="179">
        <v>4</v>
      </c>
      <c r="R652" s="180"/>
      <c r="S652" s="190">
        <v>8</v>
      </c>
      <c r="T652" s="190">
        <v>12</v>
      </c>
      <c r="U652" s="190">
        <v>3</v>
      </c>
      <c r="V652" s="190">
        <v>16</v>
      </c>
      <c r="W652" s="742">
        <v>12</v>
      </c>
      <c r="X652" s="184"/>
      <c r="Y652" s="184"/>
      <c r="Z652" s="184"/>
      <c r="AA652" s="184"/>
      <c r="AB652" s="220"/>
      <c r="AC652" s="186" t="s">
        <v>8559</v>
      </c>
      <c r="AD652" s="179" t="s">
        <v>5039</v>
      </c>
      <c r="AE652" s="179" t="s">
        <v>4247</v>
      </c>
      <c r="AF652" s="177">
        <v>0</v>
      </c>
      <c r="AG652" s="177">
        <v>0</v>
      </c>
      <c r="AH652" s="177">
        <v>0</v>
      </c>
      <c r="AI652" s="177">
        <v>0</v>
      </c>
      <c r="AJ652" s="177">
        <v>0</v>
      </c>
      <c r="AK652" s="177">
        <v>0</v>
      </c>
      <c r="AL652" s="385">
        <v>0</v>
      </c>
      <c r="AM652" s="177">
        <v>9</v>
      </c>
      <c r="AN652" s="177">
        <v>0</v>
      </c>
      <c r="AO652" s="195">
        <v>3</v>
      </c>
      <c r="AP652" s="187"/>
      <c r="AQ652" s="187">
        <v>10</v>
      </c>
      <c r="AR652" s="187"/>
      <c r="AS652" s="187"/>
      <c r="AT652" s="187"/>
      <c r="AU652" s="187"/>
      <c r="AV652" s="187"/>
      <c r="AW652" s="187"/>
      <c r="AX652" s="187"/>
      <c r="AY652" s="187"/>
      <c r="AZ652" s="187"/>
      <c r="BA652" s="187"/>
      <c r="BB652" s="187"/>
      <c r="BC652" s="187"/>
      <c r="BD652" s="187"/>
      <c r="BE652" s="187"/>
      <c r="BF652" s="187"/>
      <c r="BG652" s="187"/>
      <c r="BH652" s="176" t="str">
        <f t="shared" si="85"/>
        <v>class level</v>
      </c>
      <c r="BI652" s="176">
        <f t="shared" si="80"/>
        <v>12</v>
      </c>
      <c r="BJ652" s="182" t="str">
        <f t="shared" si="81"/>
        <v>12 - 93</v>
      </c>
      <c r="BK652" s="176">
        <f t="shared" si="82"/>
        <v>53</v>
      </c>
      <c r="BL652" s="176">
        <f t="shared" si="86"/>
        <v>10</v>
      </c>
      <c r="BM652" s="533"/>
      <c r="BN652" s="187">
        <v>1350</v>
      </c>
      <c r="BO652" s="187">
        <v>14</v>
      </c>
      <c r="BP652" s="178">
        <f t="shared" si="83"/>
        <v>2092</v>
      </c>
      <c r="BQ652" s="420" t="str">
        <f t="shared" si="84"/>
        <v>VII</v>
      </c>
      <c r="BR652" s="185">
        <v>15</v>
      </c>
      <c r="BS652" s="212" t="s">
        <v>9556</v>
      </c>
    </row>
    <row r="653" spans="1:71" x14ac:dyDescent="0.2">
      <c r="A653" s="696">
        <v>651</v>
      </c>
      <c r="B653" s="286" t="s">
        <v>2182</v>
      </c>
      <c r="C653" s="286" t="s">
        <v>2498</v>
      </c>
      <c r="D653" s="258" t="s">
        <v>5497</v>
      </c>
      <c r="E653" s="736">
        <v>70</v>
      </c>
      <c r="F653" s="736">
        <v>30</v>
      </c>
      <c r="G653" s="737">
        <v>300</v>
      </c>
      <c r="H653" s="305" t="s">
        <v>7357</v>
      </c>
      <c r="I653" s="207" t="s">
        <v>635</v>
      </c>
      <c r="J653" s="279" t="s">
        <v>4282</v>
      </c>
      <c r="K653" s="179" t="s">
        <v>3491</v>
      </c>
      <c r="L653" s="427" t="s">
        <v>3491</v>
      </c>
      <c r="M653" s="684">
        <v>6</v>
      </c>
      <c r="N653" s="684" t="s">
        <v>15715</v>
      </c>
      <c r="O653" s="684">
        <v>175</v>
      </c>
      <c r="P653" s="179"/>
      <c r="Q653" s="179">
        <v>4</v>
      </c>
      <c r="R653" s="180"/>
      <c r="S653" s="190">
        <v>8</v>
      </c>
      <c r="T653" s="190">
        <v>12</v>
      </c>
      <c r="U653" s="190">
        <v>3</v>
      </c>
      <c r="V653" s="190">
        <v>16</v>
      </c>
      <c r="W653" s="742">
        <v>12</v>
      </c>
      <c r="X653" s="184"/>
      <c r="Y653" s="184"/>
      <c r="Z653" s="184"/>
      <c r="AA653" s="184"/>
      <c r="AB653" s="220"/>
      <c r="AC653" s="186" t="s">
        <v>2490</v>
      </c>
      <c r="AD653" s="179" t="s">
        <v>5039</v>
      </c>
      <c r="AE653" s="179" t="s">
        <v>4247</v>
      </c>
      <c r="AF653" s="177">
        <v>0</v>
      </c>
      <c r="AG653" s="177">
        <v>0</v>
      </c>
      <c r="AH653" s="177">
        <v>0</v>
      </c>
      <c r="AI653" s="177">
        <v>0</v>
      </c>
      <c r="AJ653" s="177">
        <v>0</v>
      </c>
      <c r="AK653" s="177">
        <v>0</v>
      </c>
      <c r="AL653" s="385">
        <v>0</v>
      </c>
      <c r="AM653" s="177">
        <v>3</v>
      </c>
      <c r="AN653" s="177">
        <v>0</v>
      </c>
      <c r="AO653" s="195">
        <v>0</v>
      </c>
      <c r="AP653" s="187"/>
      <c r="AQ653" s="187">
        <v>3</v>
      </c>
      <c r="AR653" s="187"/>
      <c r="AS653" s="187"/>
      <c r="AT653" s="187"/>
      <c r="AU653" s="187"/>
      <c r="AV653" s="187"/>
      <c r="AW653" s="187"/>
      <c r="AX653" s="187"/>
      <c r="AY653" s="187"/>
      <c r="AZ653" s="187"/>
      <c r="BA653" s="187"/>
      <c r="BB653" s="187"/>
      <c r="BC653" s="187"/>
      <c r="BD653" s="187"/>
      <c r="BE653" s="187"/>
      <c r="BF653" s="187"/>
      <c r="BG653" s="187"/>
      <c r="BH653" s="176" t="str">
        <f t="shared" si="85"/>
        <v>class level</v>
      </c>
      <c r="BI653" s="176">
        <f t="shared" si="80"/>
        <v>18</v>
      </c>
      <c r="BJ653" s="182" t="str">
        <f t="shared" si="81"/>
        <v>3 - 30</v>
      </c>
      <c r="BK653" s="176">
        <f t="shared" si="82"/>
        <v>17</v>
      </c>
      <c r="BL653" s="176">
        <f t="shared" si="86"/>
        <v>3</v>
      </c>
      <c r="BM653" s="533"/>
      <c r="BN653" s="187">
        <v>85</v>
      </c>
      <c r="BO653" s="187">
        <v>4</v>
      </c>
      <c r="BP653" s="178">
        <f t="shared" si="83"/>
        <v>153</v>
      </c>
      <c r="BQ653" s="420" t="str">
        <f t="shared" si="84"/>
        <v>III</v>
      </c>
      <c r="BR653" s="185"/>
      <c r="BS653" s="464" t="s">
        <v>9556</v>
      </c>
    </row>
    <row r="654" spans="1:71" x14ac:dyDescent="0.2">
      <c r="A654" s="697">
        <v>652</v>
      </c>
      <c r="B654" s="286" t="s">
        <v>2182</v>
      </c>
      <c r="C654" s="286" t="s">
        <v>2499</v>
      </c>
      <c r="D654" s="258" t="s">
        <v>5497</v>
      </c>
      <c r="E654" s="736">
        <v>51</v>
      </c>
      <c r="F654" s="736">
        <v>30</v>
      </c>
      <c r="G654" s="737">
        <v>300</v>
      </c>
      <c r="H654" s="305" t="s">
        <v>7357</v>
      </c>
      <c r="I654" s="207" t="s">
        <v>635</v>
      </c>
      <c r="J654" s="279" t="s">
        <v>4282</v>
      </c>
      <c r="K654" s="179" t="s">
        <v>3491</v>
      </c>
      <c r="L654" s="427" t="s">
        <v>3491</v>
      </c>
      <c r="M654" s="684">
        <v>6</v>
      </c>
      <c r="N654" s="684" t="s">
        <v>15715</v>
      </c>
      <c r="O654" s="684">
        <v>175</v>
      </c>
      <c r="P654" s="179"/>
      <c r="Q654" s="179">
        <v>4</v>
      </c>
      <c r="R654" s="180"/>
      <c r="S654" s="190">
        <v>8</v>
      </c>
      <c r="T654" s="190">
        <v>12</v>
      </c>
      <c r="U654" s="190">
        <v>3</v>
      </c>
      <c r="V654" s="190">
        <v>16</v>
      </c>
      <c r="W654" s="742">
        <v>12</v>
      </c>
      <c r="X654" s="184"/>
      <c r="Y654" s="184"/>
      <c r="Z654" s="184"/>
      <c r="AA654" s="184"/>
      <c r="AB654" s="220"/>
      <c r="AC654" s="186" t="s">
        <v>2491</v>
      </c>
      <c r="AD654" s="179" t="s">
        <v>5039</v>
      </c>
      <c r="AE654" s="179" t="s">
        <v>4247</v>
      </c>
      <c r="AF654" s="177">
        <v>0</v>
      </c>
      <c r="AG654" s="177">
        <v>0</v>
      </c>
      <c r="AH654" s="177">
        <v>0</v>
      </c>
      <c r="AI654" s="177">
        <v>0</v>
      </c>
      <c r="AJ654" s="177">
        <v>0</v>
      </c>
      <c r="AK654" s="177">
        <v>0</v>
      </c>
      <c r="AL654" s="385">
        <v>0</v>
      </c>
      <c r="AM654" s="177">
        <v>4</v>
      </c>
      <c r="AN654" s="177">
        <v>0</v>
      </c>
      <c r="AO654" s="195">
        <v>0</v>
      </c>
      <c r="AP654" s="187"/>
      <c r="AQ654" s="187">
        <v>4</v>
      </c>
      <c r="AR654" s="187"/>
      <c r="AS654" s="187"/>
      <c r="AT654" s="187"/>
      <c r="AU654" s="187"/>
      <c r="AV654" s="187"/>
      <c r="AW654" s="187"/>
      <c r="AX654" s="187"/>
      <c r="AY654" s="187"/>
      <c r="AZ654" s="187"/>
      <c r="BA654" s="187"/>
      <c r="BB654" s="187"/>
      <c r="BC654" s="187"/>
      <c r="BD654" s="187"/>
      <c r="BE654" s="187"/>
      <c r="BF654" s="187"/>
      <c r="BG654" s="187"/>
      <c r="BH654" s="176" t="str">
        <f t="shared" si="85"/>
        <v>class level</v>
      </c>
      <c r="BI654" s="176">
        <f t="shared" si="80"/>
        <v>18</v>
      </c>
      <c r="BJ654" s="182" t="str">
        <f t="shared" si="81"/>
        <v>4 - 40</v>
      </c>
      <c r="BK654" s="176">
        <f t="shared" si="82"/>
        <v>22</v>
      </c>
      <c r="BL654" s="176">
        <f t="shared" si="86"/>
        <v>4</v>
      </c>
      <c r="BM654" s="533"/>
      <c r="BN654" s="187">
        <v>130</v>
      </c>
      <c r="BO654" s="187">
        <v>5</v>
      </c>
      <c r="BP654" s="178">
        <f t="shared" si="83"/>
        <v>240</v>
      </c>
      <c r="BQ654" s="420" t="str">
        <f t="shared" si="84"/>
        <v>III</v>
      </c>
      <c r="BR654" s="187"/>
      <c r="BS654" s="464" t="s">
        <v>9556</v>
      </c>
    </row>
    <row r="655" spans="1:71" x14ac:dyDescent="0.2">
      <c r="A655" s="696">
        <v>653</v>
      </c>
      <c r="B655" s="286" t="s">
        <v>2182</v>
      </c>
      <c r="C655" s="286" t="s">
        <v>2500</v>
      </c>
      <c r="D655" s="258" t="s">
        <v>5497</v>
      </c>
      <c r="E655" s="736">
        <v>40</v>
      </c>
      <c r="F655" s="736">
        <v>30</v>
      </c>
      <c r="G655" s="737">
        <v>300</v>
      </c>
      <c r="H655" s="305" t="s">
        <v>7357</v>
      </c>
      <c r="I655" s="207" t="s">
        <v>635</v>
      </c>
      <c r="J655" s="279" t="s">
        <v>4282</v>
      </c>
      <c r="K655" s="179" t="s">
        <v>3491</v>
      </c>
      <c r="L655" s="427" t="s">
        <v>3491</v>
      </c>
      <c r="M655" s="684">
        <v>6</v>
      </c>
      <c r="N655" s="684" t="s">
        <v>15715</v>
      </c>
      <c r="O655" s="684">
        <v>175</v>
      </c>
      <c r="P655" s="179"/>
      <c r="Q655" s="179">
        <v>4</v>
      </c>
      <c r="R655" s="180"/>
      <c r="S655" s="190">
        <v>8</v>
      </c>
      <c r="T655" s="190">
        <v>12</v>
      </c>
      <c r="U655" s="190">
        <v>3</v>
      </c>
      <c r="V655" s="190">
        <v>16</v>
      </c>
      <c r="W655" s="742">
        <v>12</v>
      </c>
      <c r="X655" s="184"/>
      <c r="Y655" s="184"/>
      <c r="Z655" s="184"/>
      <c r="AA655" s="184"/>
      <c r="AB655" s="220"/>
      <c r="AC655" s="186" t="s">
        <v>2492</v>
      </c>
      <c r="AD655" s="179" t="s">
        <v>5039</v>
      </c>
      <c r="AE655" s="179" t="s">
        <v>4247</v>
      </c>
      <c r="AF655" s="177">
        <v>0</v>
      </c>
      <c r="AG655" s="177">
        <v>0</v>
      </c>
      <c r="AH655" s="177">
        <v>0</v>
      </c>
      <c r="AI655" s="177">
        <v>0</v>
      </c>
      <c r="AJ655" s="177">
        <v>0</v>
      </c>
      <c r="AK655" s="177">
        <v>0</v>
      </c>
      <c r="AL655" s="385">
        <v>0</v>
      </c>
      <c r="AM655" s="177">
        <v>5</v>
      </c>
      <c r="AN655" s="177">
        <v>0</v>
      </c>
      <c r="AO655" s="195">
        <v>0</v>
      </c>
      <c r="AP655" s="187"/>
      <c r="AQ655" s="187">
        <v>5</v>
      </c>
      <c r="AR655" s="187"/>
      <c r="AS655" s="187"/>
      <c r="AT655" s="187"/>
      <c r="AU655" s="187"/>
      <c r="AV655" s="187"/>
      <c r="AW655" s="187"/>
      <c r="AX655" s="187"/>
      <c r="AY655" s="187"/>
      <c r="AZ655" s="187"/>
      <c r="BA655" s="187"/>
      <c r="BB655" s="187"/>
      <c r="BC655" s="187"/>
      <c r="BD655" s="187"/>
      <c r="BE655" s="187"/>
      <c r="BF655" s="187"/>
      <c r="BG655" s="187"/>
      <c r="BH655" s="176" t="str">
        <f t="shared" si="85"/>
        <v>class level</v>
      </c>
      <c r="BI655" s="176">
        <f t="shared" si="80"/>
        <v>16</v>
      </c>
      <c r="BJ655" s="182" t="str">
        <f t="shared" si="81"/>
        <v>5 - 50</v>
      </c>
      <c r="BK655" s="176">
        <f t="shared" si="82"/>
        <v>28</v>
      </c>
      <c r="BL655" s="176">
        <f t="shared" si="86"/>
        <v>5</v>
      </c>
      <c r="BM655" s="533"/>
      <c r="BN655" s="187">
        <v>225</v>
      </c>
      <c r="BO655" s="187">
        <v>6</v>
      </c>
      <c r="BP655" s="178">
        <f t="shared" si="83"/>
        <v>393</v>
      </c>
      <c r="BQ655" s="420" t="str">
        <f t="shared" si="84"/>
        <v>IV</v>
      </c>
      <c r="BR655" s="187"/>
      <c r="BS655" s="464" t="s">
        <v>9556</v>
      </c>
    </row>
    <row r="656" spans="1:71" x14ac:dyDescent="0.2">
      <c r="A656" s="696">
        <v>654</v>
      </c>
      <c r="B656" s="286" t="s">
        <v>2182</v>
      </c>
      <c r="C656" s="286" t="s">
        <v>2501</v>
      </c>
      <c r="D656" s="258" t="s">
        <v>5497</v>
      </c>
      <c r="E656" s="736">
        <v>31</v>
      </c>
      <c r="F656" s="736">
        <v>30</v>
      </c>
      <c r="G656" s="737">
        <v>300</v>
      </c>
      <c r="H656" s="305" t="s">
        <v>7357</v>
      </c>
      <c r="I656" s="207" t="s">
        <v>635</v>
      </c>
      <c r="J656" s="279" t="s">
        <v>4282</v>
      </c>
      <c r="K656" s="179" t="s">
        <v>3491</v>
      </c>
      <c r="L656" s="427" t="s">
        <v>3491</v>
      </c>
      <c r="M656" s="684">
        <v>6</v>
      </c>
      <c r="N656" s="684" t="s">
        <v>15715</v>
      </c>
      <c r="O656" s="684">
        <v>175</v>
      </c>
      <c r="P656" s="179"/>
      <c r="Q656" s="179">
        <v>4</v>
      </c>
      <c r="R656" s="180"/>
      <c r="S656" s="190">
        <v>8</v>
      </c>
      <c r="T656" s="190">
        <v>12</v>
      </c>
      <c r="U656" s="190">
        <v>3</v>
      </c>
      <c r="V656" s="190">
        <v>16</v>
      </c>
      <c r="W656" s="742">
        <v>12</v>
      </c>
      <c r="X656" s="184"/>
      <c r="Y656" s="184"/>
      <c r="Z656" s="184"/>
      <c r="AA656" s="184"/>
      <c r="AB656" s="220"/>
      <c r="AC656" s="186" t="s">
        <v>2493</v>
      </c>
      <c r="AD656" s="179" t="s">
        <v>5039</v>
      </c>
      <c r="AE656" s="179" t="s">
        <v>4247</v>
      </c>
      <c r="AF656" s="177">
        <v>0</v>
      </c>
      <c r="AG656" s="177">
        <v>0</v>
      </c>
      <c r="AH656" s="177">
        <v>0</v>
      </c>
      <c r="AI656" s="177">
        <v>0</v>
      </c>
      <c r="AJ656" s="177">
        <v>0</v>
      </c>
      <c r="AK656" s="177">
        <v>0</v>
      </c>
      <c r="AL656" s="385">
        <v>0</v>
      </c>
      <c r="AM656" s="177">
        <v>6</v>
      </c>
      <c r="AN656" s="177">
        <v>0</v>
      </c>
      <c r="AO656" s="195">
        <v>0</v>
      </c>
      <c r="AP656" s="187"/>
      <c r="AQ656" s="187">
        <v>6</v>
      </c>
      <c r="AR656" s="187"/>
      <c r="AS656" s="187"/>
      <c r="AT656" s="187"/>
      <c r="AU656" s="187"/>
      <c r="AV656" s="187"/>
      <c r="AW656" s="187"/>
      <c r="AX656" s="187"/>
      <c r="AY656" s="187"/>
      <c r="AZ656" s="187"/>
      <c r="BA656" s="187"/>
      <c r="BB656" s="187"/>
      <c r="BC656" s="187"/>
      <c r="BD656" s="187"/>
      <c r="BE656" s="187"/>
      <c r="BF656" s="187"/>
      <c r="BG656" s="187"/>
      <c r="BH656" s="176" t="str">
        <f t="shared" si="85"/>
        <v>class level</v>
      </c>
      <c r="BI656" s="176">
        <f t="shared" si="80"/>
        <v>16</v>
      </c>
      <c r="BJ656" s="182" t="str">
        <f t="shared" si="81"/>
        <v>6 - 60</v>
      </c>
      <c r="BK656" s="176">
        <f t="shared" si="82"/>
        <v>33</v>
      </c>
      <c r="BL656" s="176">
        <f t="shared" si="86"/>
        <v>6</v>
      </c>
      <c r="BM656" s="533"/>
      <c r="BN656" s="187">
        <v>350</v>
      </c>
      <c r="BO656" s="187">
        <v>8</v>
      </c>
      <c r="BP656" s="178">
        <f t="shared" si="83"/>
        <v>614</v>
      </c>
      <c r="BQ656" s="420" t="str">
        <f t="shared" si="84"/>
        <v>V</v>
      </c>
      <c r="BR656" s="187"/>
      <c r="BS656" s="464" t="s">
        <v>9556</v>
      </c>
    </row>
    <row r="657" spans="1:71" x14ac:dyDescent="0.2">
      <c r="A657" s="697">
        <v>655</v>
      </c>
      <c r="B657" s="286" t="s">
        <v>2182</v>
      </c>
      <c r="C657" s="286" t="s">
        <v>2571</v>
      </c>
      <c r="D657" s="258" t="s">
        <v>5497</v>
      </c>
      <c r="E657" s="736">
        <v>14</v>
      </c>
      <c r="F657" s="736">
        <v>30</v>
      </c>
      <c r="G657" s="737">
        <v>300</v>
      </c>
      <c r="H657" s="305" t="s">
        <v>7357</v>
      </c>
      <c r="I657" s="207" t="s">
        <v>635</v>
      </c>
      <c r="J657" s="279" t="s">
        <v>1765</v>
      </c>
      <c r="K657" s="179" t="s">
        <v>3491</v>
      </c>
      <c r="L657" s="427" t="s">
        <v>3491</v>
      </c>
      <c r="M657" s="684">
        <v>6</v>
      </c>
      <c r="N657" s="684" t="s">
        <v>15715</v>
      </c>
      <c r="O657" s="684">
        <v>175</v>
      </c>
      <c r="P657" s="179"/>
      <c r="Q657" s="179">
        <v>4</v>
      </c>
      <c r="R657" s="180"/>
      <c r="S657" s="190">
        <v>8</v>
      </c>
      <c r="T657" s="190">
        <v>12</v>
      </c>
      <c r="U657" s="190">
        <v>3</v>
      </c>
      <c r="V657" s="190">
        <v>16</v>
      </c>
      <c r="W657" s="742">
        <v>12</v>
      </c>
      <c r="X657" s="184"/>
      <c r="Y657" s="184"/>
      <c r="Z657" s="184"/>
      <c r="AA657" s="184"/>
      <c r="AB657" s="220"/>
      <c r="AC657" s="186" t="s">
        <v>2494</v>
      </c>
      <c r="AD657" s="179" t="s">
        <v>5039</v>
      </c>
      <c r="AE657" s="179" t="s">
        <v>4247</v>
      </c>
      <c r="AF657" s="177">
        <v>0</v>
      </c>
      <c r="AG657" s="177">
        <v>0</v>
      </c>
      <c r="AH657" s="177">
        <v>0</v>
      </c>
      <c r="AI657" s="177">
        <v>0</v>
      </c>
      <c r="AJ657" s="177">
        <v>0</v>
      </c>
      <c r="AK657" s="177">
        <v>0</v>
      </c>
      <c r="AL657" s="385">
        <v>3</v>
      </c>
      <c r="AM657" s="177">
        <v>0</v>
      </c>
      <c r="AN657" s="177">
        <v>0</v>
      </c>
      <c r="AO657" s="195">
        <v>0</v>
      </c>
      <c r="AP657" s="187"/>
      <c r="AQ657" s="187"/>
      <c r="AR657" s="187"/>
      <c r="AS657" s="187"/>
      <c r="AT657" s="187"/>
      <c r="AU657" s="187"/>
      <c r="AV657" s="187"/>
      <c r="AW657" s="187">
        <v>3</v>
      </c>
      <c r="AX657" s="187"/>
      <c r="AY657" s="187"/>
      <c r="AZ657" s="187"/>
      <c r="BA657" s="187"/>
      <c r="BB657" s="187"/>
      <c r="BC657" s="187"/>
      <c r="BD657" s="187"/>
      <c r="BE657" s="187"/>
      <c r="BF657" s="187"/>
      <c r="BG657" s="187"/>
      <c r="BH657" s="176" t="str">
        <f t="shared" si="85"/>
        <v>class level</v>
      </c>
      <c r="BI657" s="176">
        <f t="shared" si="80"/>
        <v>20</v>
      </c>
      <c r="BJ657" s="182" t="str">
        <f t="shared" si="81"/>
        <v>3 - 24</v>
      </c>
      <c r="BK657" s="176">
        <f t="shared" si="82"/>
        <v>14</v>
      </c>
      <c r="BL657" s="176">
        <f t="shared" si="86"/>
        <v>3</v>
      </c>
      <c r="BM657" s="533"/>
      <c r="BN657" s="185">
        <v>125</v>
      </c>
      <c r="BO657" s="180">
        <v>3</v>
      </c>
      <c r="BP657" s="178">
        <f t="shared" si="83"/>
        <v>167</v>
      </c>
      <c r="BQ657" s="420" t="str">
        <f t="shared" si="84"/>
        <v>III</v>
      </c>
      <c r="BR657" s="185"/>
      <c r="BS657" s="212" t="s">
        <v>9583</v>
      </c>
    </row>
    <row r="658" spans="1:71" x14ac:dyDescent="0.2">
      <c r="A658" s="696">
        <v>656</v>
      </c>
      <c r="B658" s="286" t="s">
        <v>2182</v>
      </c>
      <c r="C658" s="286" t="s">
        <v>2572</v>
      </c>
      <c r="D658" s="258" t="s">
        <v>5497</v>
      </c>
      <c r="E658" s="736">
        <v>2</v>
      </c>
      <c r="F658" s="736">
        <v>30</v>
      </c>
      <c r="G658" s="737">
        <v>300</v>
      </c>
      <c r="H658" s="305" t="s">
        <v>7357</v>
      </c>
      <c r="I658" s="207" t="s">
        <v>635</v>
      </c>
      <c r="J658" s="279" t="s">
        <v>1765</v>
      </c>
      <c r="K658" s="179" t="s">
        <v>3491</v>
      </c>
      <c r="L658" s="427" t="s">
        <v>3491</v>
      </c>
      <c r="M658" s="684">
        <v>6</v>
      </c>
      <c r="N658" s="684" t="s">
        <v>15715</v>
      </c>
      <c r="O658" s="684">
        <v>175</v>
      </c>
      <c r="P658" s="179"/>
      <c r="Q658" s="179">
        <v>4</v>
      </c>
      <c r="R658" s="180"/>
      <c r="S658" s="190">
        <v>8</v>
      </c>
      <c r="T658" s="190">
        <v>12</v>
      </c>
      <c r="U658" s="190">
        <v>3</v>
      </c>
      <c r="V658" s="190">
        <v>16</v>
      </c>
      <c r="W658" s="742">
        <v>12</v>
      </c>
      <c r="X658" s="184"/>
      <c r="Y658" s="184"/>
      <c r="Z658" s="184"/>
      <c r="AA658" s="184"/>
      <c r="AB658" s="220"/>
      <c r="AC658" s="186" t="s">
        <v>8568</v>
      </c>
      <c r="AD658" s="179" t="s">
        <v>5039</v>
      </c>
      <c r="AE658" s="179" t="s">
        <v>4247</v>
      </c>
      <c r="AF658" s="177">
        <v>0</v>
      </c>
      <c r="AG658" s="177">
        <v>0</v>
      </c>
      <c r="AH658" s="177">
        <v>0</v>
      </c>
      <c r="AI658" s="177">
        <v>0</v>
      </c>
      <c r="AJ658" s="177">
        <v>0</v>
      </c>
      <c r="AK658" s="177">
        <v>0</v>
      </c>
      <c r="AL658" s="385">
        <v>4</v>
      </c>
      <c r="AM658" s="177">
        <v>0</v>
      </c>
      <c r="AN658" s="177">
        <v>0</v>
      </c>
      <c r="AO658" s="195">
        <v>0</v>
      </c>
      <c r="AP658" s="187"/>
      <c r="AQ658" s="187"/>
      <c r="AR658" s="187"/>
      <c r="AS658" s="187"/>
      <c r="AT658" s="187"/>
      <c r="AU658" s="187"/>
      <c r="AV658" s="187"/>
      <c r="AW658" s="187">
        <v>4</v>
      </c>
      <c r="AX658" s="187"/>
      <c r="AY658" s="187"/>
      <c r="AZ658" s="187"/>
      <c r="BA658" s="187"/>
      <c r="BB658" s="187"/>
      <c r="BC658" s="187"/>
      <c r="BD658" s="187"/>
      <c r="BE658" s="187"/>
      <c r="BF658" s="187"/>
      <c r="BG658" s="187"/>
      <c r="BH658" s="176" t="str">
        <f t="shared" si="85"/>
        <v>class level</v>
      </c>
      <c r="BI658" s="176">
        <f t="shared" si="80"/>
        <v>18</v>
      </c>
      <c r="BJ658" s="182" t="str">
        <f t="shared" si="81"/>
        <v>4 - 32</v>
      </c>
      <c r="BK658" s="176">
        <f t="shared" si="82"/>
        <v>18</v>
      </c>
      <c r="BL658" s="176">
        <f t="shared" si="86"/>
        <v>4</v>
      </c>
      <c r="BM658" s="533"/>
      <c r="BN658" s="187">
        <v>210</v>
      </c>
      <c r="BO658" s="187">
        <v>4</v>
      </c>
      <c r="BP658" s="178">
        <f t="shared" si="83"/>
        <v>282</v>
      </c>
      <c r="BQ658" s="420" t="str">
        <f t="shared" si="84"/>
        <v>IV</v>
      </c>
      <c r="BR658" s="187"/>
      <c r="BS658" s="464" t="s">
        <v>9583</v>
      </c>
    </row>
    <row r="659" spans="1:71" x14ac:dyDescent="0.2">
      <c r="A659" s="697">
        <v>657</v>
      </c>
      <c r="B659" s="286" t="s">
        <v>2182</v>
      </c>
      <c r="C659" s="286" t="s">
        <v>8581</v>
      </c>
      <c r="D659" s="258" t="s">
        <v>5497</v>
      </c>
      <c r="E659" s="736">
        <v>2</v>
      </c>
      <c r="F659" s="736">
        <v>30</v>
      </c>
      <c r="G659" s="737">
        <v>300</v>
      </c>
      <c r="H659" s="305" t="s">
        <v>7357</v>
      </c>
      <c r="I659" s="207" t="s">
        <v>635</v>
      </c>
      <c r="J659" s="279" t="s">
        <v>1765</v>
      </c>
      <c r="K659" s="179" t="s">
        <v>3491</v>
      </c>
      <c r="L659" s="427" t="s">
        <v>3491</v>
      </c>
      <c r="M659" s="684">
        <v>6</v>
      </c>
      <c r="N659" s="684" t="s">
        <v>15715</v>
      </c>
      <c r="O659" s="684">
        <v>175</v>
      </c>
      <c r="P659" s="179"/>
      <c r="Q659" s="179">
        <v>4</v>
      </c>
      <c r="R659" s="180"/>
      <c r="S659" s="190">
        <v>8</v>
      </c>
      <c r="T659" s="190">
        <v>12</v>
      </c>
      <c r="U659" s="190">
        <v>3</v>
      </c>
      <c r="V659" s="190">
        <v>16</v>
      </c>
      <c r="W659" s="742">
        <v>12</v>
      </c>
      <c r="X659" s="184"/>
      <c r="Y659" s="184"/>
      <c r="Z659" s="184"/>
      <c r="AA659" s="184"/>
      <c r="AB659" s="220"/>
      <c r="AC659" s="186" t="s">
        <v>8569</v>
      </c>
      <c r="AD659" s="179" t="s">
        <v>5039</v>
      </c>
      <c r="AE659" s="179" t="s">
        <v>4247</v>
      </c>
      <c r="AF659" s="177">
        <v>0</v>
      </c>
      <c r="AG659" s="177">
        <v>0</v>
      </c>
      <c r="AH659" s="177">
        <v>0</v>
      </c>
      <c r="AI659" s="177">
        <v>0</v>
      </c>
      <c r="AJ659" s="177">
        <v>0</v>
      </c>
      <c r="AK659" s="177">
        <v>0</v>
      </c>
      <c r="AL659" s="385">
        <v>5</v>
      </c>
      <c r="AM659" s="177">
        <v>0</v>
      </c>
      <c r="AN659" s="177">
        <v>0</v>
      </c>
      <c r="AO659" s="195">
        <v>0</v>
      </c>
      <c r="AP659" s="187"/>
      <c r="AQ659" s="187"/>
      <c r="AR659" s="187"/>
      <c r="AS659" s="187"/>
      <c r="AT659" s="187"/>
      <c r="AU659" s="187"/>
      <c r="AV659" s="187"/>
      <c r="AW659" s="187">
        <v>5</v>
      </c>
      <c r="AX659" s="187"/>
      <c r="AY659" s="187"/>
      <c r="AZ659" s="187"/>
      <c r="BA659" s="187"/>
      <c r="BB659" s="187"/>
      <c r="BC659" s="187"/>
      <c r="BD659" s="187"/>
      <c r="BE659" s="187"/>
      <c r="BF659" s="187"/>
      <c r="BG659" s="187"/>
      <c r="BH659" s="176" t="str">
        <f t="shared" si="85"/>
        <v>class level</v>
      </c>
      <c r="BI659" s="176">
        <f t="shared" si="80"/>
        <v>18</v>
      </c>
      <c r="BJ659" s="182" t="str">
        <f t="shared" si="81"/>
        <v>5 - 40</v>
      </c>
      <c r="BK659" s="176">
        <f t="shared" si="82"/>
        <v>23</v>
      </c>
      <c r="BL659" s="176">
        <f t="shared" si="86"/>
        <v>5</v>
      </c>
      <c r="BM659" s="533"/>
      <c r="BN659" s="187">
        <v>330</v>
      </c>
      <c r="BO659" s="187">
        <v>5</v>
      </c>
      <c r="BP659" s="178">
        <f t="shared" si="83"/>
        <v>445</v>
      </c>
      <c r="BQ659" s="420" t="str">
        <f t="shared" si="84"/>
        <v>V</v>
      </c>
      <c r="BR659" s="187"/>
      <c r="BS659" s="464" t="s">
        <v>9583</v>
      </c>
    </row>
    <row r="660" spans="1:71" x14ac:dyDescent="0.2">
      <c r="A660" s="696">
        <v>658</v>
      </c>
      <c r="B660" s="286" t="s">
        <v>2182</v>
      </c>
      <c r="C660" s="286" t="s">
        <v>8582</v>
      </c>
      <c r="D660" s="258" t="s">
        <v>5497</v>
      </c>
      <c r="E660" s="736">
        <v>1</v>
      </c>
      <c r="F660" s="736">
        <v>30</v>
      </c>
      <c r="G660" s="737">
        <v>300</v>
      </c>
      <c r="H660" s="305" t="s">
        <v>7357</v>
      </c>
      <c r="I660" s="207" t="s">
        <v>635</v>
      </c>
      <c r="J660" s="279" t="s">
        <v>1765</v>
      </c>
      <c r="K660" s="179" t="s">
        <v>3491</v>
      </c>
      <c r="L660" s="427" t="s">
        <v>3491</v>
      </c>
      <c r="M660" s="684">
        <v>6</v>
      </c>
      <c r="N660" s="684" t="s">
        <v>15715</v>
      </c>
      <c r="O660" s="684">
        <v>175</v>
      </c>
      <c r="P660" s="179"/>
      <c r="Q660" s="179">
        <v>4</v>
      </c>
      <c r="R660" s="180"/>
      <c r="S660" s="190">
        <v>8</v>
      </c>
      <c r="T660" s="190">
        <v>12</v>
      </c>
      <c r="U660" s="190">
        <v>3</v>
      </c>
      <c r="V660" s="190">
        <v>16</v>
      </c>
      <c r="W660" s="742">
        <v>12</v>
      </c>
      <c r="X660" s="184"/>
      <c r="Y660" s="184"/>
      <c r="Z660" s="184"/>
      <c r="AA660" s="184"/>
      <c r="AB660" s="220"/>
      <c r="AC660" s="186" t="s">
        <v>8570</v>
      </c>
      <c r="AD660" s="179" t="s">
        <v>5039</v>
      </c>
      <c r="AE660" s="179" t="s">
        <v>4247</v>
      </c>
      <c r="AF660" s="177">
        <v>0</v>
      </c>
      <c r="AG660" s="177">
        <v>0</v>
      </c>
      <c r="AH660" s="177">
        <v>0</v>
      </c>
      <c r="AI660" s="177">
        <v>0</v>
      </c>
      <c r="AJ660" s="177">
        <v>0</v>
      </c>
      <c r="AK660" s="177">
        <v>0</v>
      </c>
      <c r="AL660" s="385">
        <v>6</v>
      </c>
      <c r="AM660" s="177">
        <v>0</v>
      </c>
      <c r="AN660" s="177">
        <v>0</v>
      </c>
      <c r="AO660" s="195">
        <v>0</v>
      </c>
      <c r="AP660" s="187"/>
      <c r="AQ660" s="187"/>
      <c r="AR660" s="187"/>
      <c r="AS660" s="187"/>
      <c r="AT660" s="187"/>
      <c r="AU660" s="187"/>
      <c r="AV660" s="187"/>
      <c r="AW660" s="187">
        <v>6</v>
      </c>
      <c r="AX660" s="187"/>
      <c r="AY660" s="187"/>
      <c r="AZ660" s="187"/>
      <c r="BA660" s="187"/>
      <c r="BB660" s="187"/>
      <c r="BC660" s="187"/>
      <c r="BD660" s="187"/>
      <c r="BE660" s="187"/>
      <c r="BF660" s="187"/>
      <c r="BG660" s="187"/>
      <c r="BH660" s="176" t="str">
        <f t="shared" si="85"/>
        <v>class level</v>
      </c>
      <c r="BI660" s="176">
        <f t="shared" si="80"/>
        <v>18</v>
      </c>
      <c r="BJ660" s="182" t="str">
        <f t="shared" si="81"/>
        <v>6 - 48</v>
      </c>
      <c r="BK660" s="176">
        <f t="shared" si="82"/>
        <v>27</v>
      </c>
      <c r="BL660" s="176">
        <f t="shared" si="86"/>
        <v>6</v>
      </c>
      <c r="BM660" s="533"/>
      <c r="BN660" s="187">
        <v>600</v>
      </c>
      <c r="BO660" s="187">
        <v>6</v>
      </c>
      <c r="BP660" s="178">
        <f t="shared" si="83"/>
        <v>762</v>
      </c>
      <c r="BQ660" s="420" t="str">
        <f t="shared" si="84"/>
        <v>VI</v>
      </c>
      <c r="BR660" s="187"/>
      <c r="BS660" s="464" t="s">
        <v>9583</v>
      </c>
    </row>
    <row r="661" spans="1:71" x14ac:dyDescent="0.2">
      <c r="A661" s="696">
        <v>659</v>
      </c>
      <c r="B661" s="286" t="s">
        <v>2182</v>
      </c>
      <c r="C661" s="286" t="s">
        <v>8583</v>
      </c>
      <c r="D661" s="258" t="s">
        <v>5497</v>
      </c>
      <c r="E661" s="736">
        <v>1</v>
      </c>
      <c r="F661" s="736">
        <v>30</v>
      </c>
      <c r="G661" s="737">
        <v>300</v>
      </c>
      <c r="H661" s="305" t="s">
        <v>7357</v>
      </c>
      <c r="I661" s="207" t="s">
        <v>635</v>
      </c>
      <c r="J661" s="279" t="s">
        <v>1765</v>
      </c>
      <c r="K661" s="179" t="s">
        <v>3491</v>
      </c>
      <c r="L661" s="427" t="s">
        <v>3491</v>
      </c>
      <c r="M661" s="684">
        <v>6</v>
      </c>
      <c r="N661" s="684" t="s">
        <v>15715</v>
      </c>
      <c r="O661" s="684">
        <v>175</v>
      </c>
      <c r="P661" s="179"/>
      <c r="Q661" s="179">
        <v>4</v>
      </c>
      <c r="R661" s="180"/>
      <c r="S661" s="190">
        <v>8</v>
      </c>
      <c r="T661" s="190">
        <v>12</v>
      </c>
      <c r="U661" s="190">
        <v>3</v>
      </c>
      <c r="V661" s="190">
        <v>16</v>
      </c>
      <c r="W661" s="742">
        <v>12</v>
      </c>
      <c r="X661" s="184"/>
      <c r="Y661" s="184"/>
      <c r="Z661" s="184"/>
      <c r="AA661" s="184"/>
      <c r="AB661" s="220"/>
      <c r="AC661" s="186" t="s">
        <v>8571</v>
      </c>
      <c r="AD661" s="179" t="s">
        <v>5039</v>
      </c>
      <c r="AE661" s="179" t="s">
        <v>4247</v>
      </c>
      <c r="AF661" s="177">
        <v>0</v>
      </c>
      <c r="AG661" s="177">
        <v>0</v>
      </c>
      <c r="AH661" s="177">
        <v>0</v>
      </c>
      <c r="AI661" s="177">
        <v>0</v>
      </c>
      <c r="AJ661" s="177">
        <v>0</v>
      </c>
      <c r="AK661" s="177">
        <v>0</v>
      </c>
      <c r="AL661" s="385">
        <v>7</v>
      </c>
      <c r="AM661" s="177">
        <v>0</v>
      </c>
      <c r="AN661" s="177">
        <v>0</v>
      </c>
      <c r="AO661" s="195">
        <v>0</v>
      </c>
      <c r="AP661" s="187"/>
      <c r="AQ661" s="187"/>
      <c r="AR661" s="187"/>
      <c r="AS661" s="187"/>
      <c r="AT661" s="187"/>
      <c r="AU661" s="187"/>
      <c r="AV661" s="187"/>
      <c r="AW661" s="187">
        <v>7</v>
      </c>
      <c r="AX661" s="187"/>
      <c r="AY661" s="187"/>
      <c r="AZ661" s="187"/>
      <c r="BA661" s="187"/>
      <c r="BB661" s="187"/>
      <c r="BC661" s="187"/>
      <c r="BD661" s="187"/>
      <c r="BE661" s="187"/>
      <c r="BF661" s="187"/>
      <c r="BG661" s="187"/>
      <c r="BH661" s="176" t="str">
        <f t="shared" si="85"/>
        <v>class level</v>
      </c>
      <c r="BI661" s="176">
        <f t="shared" si="80"/>
        <v>16</v>
      </c>
      <c r="BJ661" s="182" t="str">
        <f t="shared" si="81"/>
        <v>7 - 56</v>
      </c>
      <c r="BK661" s="176">
        <f t="shared" si="82"/>
        <v>32</v>
      </c>
      <c r="BL661" s="176">
        <f t="shared" si="86"/>
        <v>7</v>
      </c>
      <c r="BM661" s="533"/>
      <c r="BN661" s="187">
        <v>975</v>
      </c>
      <c r="BO661" s="187">
        <v>8</v>
      </c>
      <c r="BP661" s="178">
        <f t="shared" si="83"/>
        <v>1231</v>
      </c>
      <c r="BQ661" s="420" t="str">
        <f t="shared" si="84"/>
        <v>VI</v>
      </c>
      <c r="BR661" s="187"/>
      <c r="BS661" s="464" t="s">
        <v>9583</v>
      </c>
    </row>
    <row r="662" spans="1:71" x14ac:dyDescent="0.2">
      <c r="A662" s="697">
        <v>660</v>
      </c>
      <c r="B662" s="286" t="s">
        <v>2182</v>
      </c>
      <c r="C662" s="286" t="s">
        <v>2573</v>
      </c>
      <c r="D662" s="258" t="s">
        <v>5497</v>
      </c>
      <c r="E662" s="736">
        <v>7</v>
      </c>
      <c r="F662" s="736">
        <v>30</v>
      </c>
      <c r="G662" s="737">
        <v>300</v>
      </c>
      <c r="H662" s="305" t="s">
        <v>7357</v>
      </c>
      <c r="I662" s="207" t="s">
        <v>635</v>
      </c>
      <c r="J662" s="279" t="s">
        <v>6554</v>
      </c>
      <c r="K662" s="179" t="s">
        <v>3491</v>
      </c>
      <c r="L662" s="427" t="s">
        <v>3491</v>
      </c>
      <c r="M662" s="684">
        <v>6</v>
      </c>
      <c r="N662" s="684" t="s">
        <v>15715</v>
      </c>
      <c r="O662" s="684">
        <v>175</v>
      </c>
      <c r="P662" s="179"/>
      <c r="Q662" s="179">
        <v>10</v>
      </c>
      <c r="R662" s="180"/>
      <c r="S662" s="190">
        <v>8</v>
      </c>
      <c r="T662" s="190">
        <v>12</v>
      </c>
      <c r="U662" s="190">
        <v>3</v>
      </c>
      <c r="V662" s="190">
        <v>16</v>
      </c>
      <c r="W662" s="742">
        <v>12</v>
      </c>
      <c r="X662" s="184"/>
      <c r="Y662" s="184"/>
      <c r="Z662" s="184"/>
      <c r="AA662" s="184"/>
      <c r="AB662" s="220"/>
      <c r="AC662" s="186" t="s">
        <v>2495</v>
      </c>
      <c r="AD662" s="179" t="s">
        <v>5039</v>
      </c>
      <c r="AE662" s="179" t="s">
        <v>4247</v>
      </c>
      <c r="AF662" s="177">
        <v>0</v>
      </c>
      <c r="AG662" s="177">
        <v>0</v>
      </c>
      <c r="AH662" s="177">
        <v>4</v>
      </c>
      <c r="AI662" s="177">
        <v>0</v>
      </c>
      <c r="AJ662" s="177">
        <v>0</v>
      </c>
      <c r="AK662" s="177">
        <v>0</v>
      </c>
      <c r="AL662" s="385">
        <v>0</v>
      </c>
      <c r="AM662" s="177">
        <v>0</v>
      </c>
      <c r="AN662" s="177">
        <v>0</v>
      </c>
      <c r="AO662" s="195">
        <v>0</v>
      </c>
      <c r="AP662" s="187"/>
      <c r="AQ662" s="187"/>
      <c r="AR662" s="187"/>
      <c r="AS662" s="187"/>
      <c r="AT662" s="187"/>
      <c r="AU662" s="187"/>
      <c r="AV662" s="187"/>
      <c r="AW662" s="187"/>
      <c r="AX662" s="187"/>
      <c r="AY662" s="187"/>
      <c r="AZ662" s="187"/>
      <c r="BA662" s="187"/>
      <c r="BB662" s="187"/>
      <c r="BC662" s="187"/>
      <c r="BD662" s="187">
        <v>4</v>
      </c>
      <c r="BE662" s="187"/>
      <c r="BF662" s="187"/>
      <c r="BG662" s="187"/>
      <c r="BH662" s="176" t="str">
        <f t="shared" si="85"/>
        <v>class level</v>
      </c>
      <c r="BI662" s="176">
        <f t="shared" si="80"/>
        <v>21</v>
      </c>
      <c r="BJ662" s="182" t="str">
        <f t="shared" si="81"/>
        <v>4 - 16</v>
      </c>
      <c r="BK662" s="176">
        <f t="shared" si="82"/>
        <v>10</v>
      </c>
      <c r="BL662" s="176">
        <f t="shared" si="86"/>
        <v>4</v>
      </c>
      <c r="BM662" s="533"/>
      <c r="BN662" s="187">
        <v>260</v>
      </c>
      <c r="BO662" s="187">
        <v>2</v>
      </c>
      <c r="BP662" s="178">
        <f t="shared" si="83"/>
        <v>280</v>
      </c>
      <c r="BQ662" s="420" t="str">
        <f t="shared" si="84"/>
        <v>V</v>
      </c>
      <c r="BR662" s="185">
        <v>15</v>
      </c>
      <c r="BS662" s="464" t="s">
        <v>9594</v>
      </c>
    </row>
    <row r="663" spans="1:71" x14ac:dyDescent="0.2">
      <c r="A663" s="696">
        <v>661</v>
      </c>
      <c r="B663" s="286" t="s">
        <v>2182</v>
      </c>
      <c r="C663" s="286" t="s">
        <v>2574</v>
      </c>
      <c r="D663" s="258" t="s">
        <v>5497</v>
      </c>
      <c r="E663" s="736">
        <v>2</v>
      </c>
      <c r="F663" s="736">
        <v>30</v>
      </c>
      <c r="G663" s="737">
        <v>300</v>
      </c>
      <c r="H663" s="305" t="s">
        <v>7357</v>
      </c>
      <c r="I663" s="207" t="s">
        <v>635</v>
      </c>
      <c r="J663" s="279" t="s">
        <v>6554</v>
      </c>
      <c r="K663" s="179" t="s">
        <v>3491</v>
      </c>
      <c r="L663" s="427" t="s">
        <v>3491</v>
      </c>
      <c r="M663" s="684">
        <v>6</v>
      </c>
      <c r="N663" s="684" t="s">
        <v>15715</v>
      </c>
      <c r="O663" s="684">
        <v>175</v>
      </c>
      <c r="P663" s="179"/>
      <c r="Q663" s="179">
        <v>10</v>
      </c>
      <c r="R663" s="180"/>
      <c r="S663" s="190">
        <v>8</v>
      </c>
      <c r="T663" s="190">
        <v>12</v>
      </c>
      <c r="U663" s="190">
        <v>3</v>
      </c>
      <c r="V663" s="190">
        <v>16</v>
      </c>
      <c r="W663" s="742">
        <v>12</v>
      </c>
      <c r="X663" s="184"/>
      <c r="Y663" s="184"/>
      <c r="Z663" s="184"/>
      <c r="AA663" s="184"/>
      <c r="AB663" s="220"/>
      <c r="AC663" s="186" t="s">
        <v>8572</v>
      </c>
      <c r="AD663" s="179" t="s">
        <v>5039</v>
      </c>
      <c r="AE663" s="179" t="s">
        <v>4247</v>
      </c>
      <c r="AF663" s="177">
        <v>0</v>
      </c>
      <c r="AG663" s="177">
        <v>0</v>
      </c>
      <c r="AH663" s="177">
        <v>5</v>
      </c>
      <c r="AI663" s="177">
        <v>0</v>
      </c>
      <c r="AJ663" s="177">
        <v>0</v>
      </c>
      <c r="AK663" s="177">
        <v>0</v>
      </c>
      <c r="AL663" s="385">
        <v>0</v>
      </c>
      <c r="AM663" s="177">
        <v>0</v>
      </c>
      <c r="AN663" s="177">
        <v>0</v>
      </c>
      <c r="AO663" s="195">
        <v>0</v>
      </c>
      <c r="AP663" s="187"/>
      <c r="AQ663" s="187"/>
      <c r="AR663" s="187"/>
      <c r="AS663" s="187"/>
      <c r="AT663" s="187"/>
      <c r="AU663" s="187"/>
      <c r="AV663" s="187"/>
      <c r="AW663" s="187"/>
      <c r="AX663" s="187"/>
      <c r="AY663" s="187"/>
      <c r="AZ663" s="187"/>
      <c r="BA663" s="187"/>
      <c r="BB663" s="187"/>
      <c r="BC663" s="187"/>
      <c r="BD663" s="187">
        <v>5</v>
      </c>
      <c r="BE663" s="187"/>
      <c r="BF663" s="187"/>
      <c r="BG663" s="187"/>
      <c r="BH663" s="176" t="str">
        <f t="shared" si="85"/>
        <v>class level</v>
      </c>
      <c r="BI663" s="176">
        <f t="shared" si="80"/>
        <v>21</v>
      </c>
      <c r="BJ663" s="182" t="str">
        <f t="shared" si="81"/>
        <v>5 - 20</v>
      </c>
      <c r="BK663" s="176">
        <f t="shared" si="82"/>
        <v>13</v>
      </c>
      <c r="BL663" s="176">
        <f t="shared" si="86"/>
        <v>5</v>
      </c>
      <c r="BM663" s="533"/>
      <c r="BN663" s="187">
        <v>485</v>
      </c>
      <c r="BO663" s="187">
        <v>3</v>
      </c>
      <c r="BP663" s="178">
        <f t="shared" si="83"/>
        <v>524</v>
      </c>
      <c r="BQ663" s="420" t="str">
        <f t="shared" si="84"/>
        <v>V</v>
      </c>
      <c r="BR663" s="185">
        <v>15</v>
      </c>
      <c r="BS663" s="212" t="s">
        <v>9594</v>
      </c>
    </row>
    <row r="664" spans="1:71" x14ac:dyDescent="0.2">
      <c r="A664" s="697">
        <v>662</v>
      </c>
      <c r="B664" s="286" t="s">
        <v>2182</v>
      </c>
      <c r="C664" s="286" t="s">
        <v>8584</v>
      </c>
      <c r="D664" s="258" t="s">
        <v>5497</v>
      </c>
      <c r="E664" s="736">
        <v>2</v>
      </c>
      <c r="F664" s="736">
        <v>30</v>
      </c>
      <c r="G664" s="737">
        <v>300</v>
      </c>
      <c r="H664" s="305" t="s">
        <v>7357</v>
      </c>
      <c r="I664" s="207" t="s">
        <v>635</v>
      </c>
      <c r="J664" s="279" t="s">
        <v>6554</v>
      </c>
      <c r="K664" s="179" t="s">
        <v>3491</v>
      </c>
      <c r="L664" s="427" t="s">
        <v>3491</v>
      </c>
      <c r="M664" s="684">
        <v>6</v>
      </c>
      <c r="N664" s="684" t="s">
        <v>15715</v>
      </c>
      <c r="O664" s="684">
        <v>175</v>
      </c>
      <c r="P664" s="179"/>
      <c r="Q664" s="179">
        <v>10</v>
      </c>
      <c r="R664" s="180"/>
      <c r="S664" s="190">
        <v>8</v>
      </c>
      <c r="T664" s="190">
        <v>12</v>
      </c>
      <c r="U664" s="190">
        <v>3</v>
      </c>
      <c r="V664" s="190">
        <v>16</v>
      </c>
      <c r="W664" s="742">
        <v>12</v>
      </c>
      <c r="X664" s="184"/>
      <c r="Y664" s="184"/>
      <c r="Z664" s="184"/>
      <c r="AA664" s="184"/>
      <c r="AB664" s="220"/>
      <c r="AC664" s="186" t="s">
        <v>8573</v>
      </c>
      <c r="AD664" s="179" t="s">
        <v>5039</v>
      </c>
      <c r="AE664" s="179" t="s">
        <v>4247</v>
      </c>
      <c r="AF664" s="177">
        <v>0</v>
      </c>
      <c r="AG664" s="177">
        <v>0</v>
      </c>
      <c r="AH664" s="177">
        <v>6</v>
      </c>
      <c r="AI664" s="177">
        <v>0</v>
      </c>
      <c r="AJ664" s="177">
        <v>0</v>
      </c>
      <c r="AK664" s="177">
        <v>0</v>
      </c>
      <c r="AL664" s="385">
        <v>0</v>
      </c>
      <c r="AM664" s="177">
        <v>0</v>
      </c>
      <c r="AN664" s="177">
        <v>0</v>
      </c>
      <c r="AO664" s="195">
        <v>0</v>
      </c>
      <c r="AP664" s="187"/>
      <c r="AQ664" s="187"/>
      <c r="AR664" s="187"/>
      <c r="AS664" s="187"/>
      <c r="AT664" s="187"/>
      <c r="AU664" s="187"/>
      <c r="AV664" s="187"/>
      <c r="AW664" s="187"/>
      <c r="AX664" s="187"/>
      <c r="AY664" s="187"/>
      <c r="AZ664" s="187"/>
      <c r="BA664" s="187"/>
      <c r="BB664" s="187"/>
      <c r="BC664" s="187"/>
      <c r="BD664" s="187">
        <v>6</v>
      </c>
      <c r="BE664" s="187"/>
      <c r="BF664" s="187"/>
      <c r="BG664" s="187"/>
      <c r="BH664" s="176" t="str">
        <f t="shared" si="85"/>
        <v>class level</v>
      </c>
      <c r="BI664" s="176">
        <f t="shared" si="80"/>
        <v>19</v>
      </c>
      <c r="BJ664" s="182" t="str">
        <f t="shared" si="81"/>
        <v>6 - 24</v>
      </c>
      <c r="BK664" s="176">
        <f t="shared" si="82"/>
        <v>15</v>
      </c>
      <c r="BL664" s="176">
        <f t="shared" si="86"/>
        <v>6</v>
      </c>
      <c r="BM664" s="533"/>
      <c r="BN664" s="187">
        <v>810</v>
      </c>
      <c r="BO664" s="187">
        <v>4</v>
      </c>
      <c r="BP664" s="178">
        <f t="shared" si="83"/>
        <v>870</v>
      </c>
      <c r="BQ664" s="420" t="str">
        <f t="shared" si="84"/>
        <v>VI</v>
      </c>
      <c r="BR664" s="185"/>
      <c r="BS664" s="464" t="s">
        <v>9567</v>
      </c>
    </row>
    <row r="665" spans="1:71" x14ac:dyDescent="0.2">
      <c r="A665" s="696">
        <v>663</v>
      </c>
      <c r="B665" s="286" t="s">
        <v>2182</v>
      </c>
      <c r="C665" s="286" t="s">
        <v>8585</v>
      </c>
      <c r="D665" s="258" t="s">
        <v>5497</v>
      </c>
      <c r="E665" s="736">
        <v>1</v>
      </c>
      <c r="F665" s="736">
        <v>30</v>
      </c>
      <c r="G665" s="737">
        <v>300</v>
      </c>
      <c r="H665" s="305" t="s">
        <v>7357</v>
      </c>
      <c r="I665" s="207" t="s">
        <v>635</v>
      </c>
      <c r="J665" s="279" t="s">
        <v>6554</v>
      </c>
      <c r="K665" s="179" t="s">
        <v>3491</v>
      </c>
      <c r="L665" s="427" t="s">
        <v>3491</v>
      </c>
      <c r="M665" s="684">
        <v>6</v>
      </c>
      <c r="N665" s="684" t="s">
        <v>15715</v>
      </c>
      <c r="O665" s="684">
        <v>175</v>
      </c>
      <c r="P665" s="179"/>
      <c r="Q665" s="179">
        <v>10</v>
      </c>
      <c r="R665" s="180"/>
      <c r="S665" s="190">
        <v>8</v>
      </c>
      <c r="T665" s="190">
        <v>12</v>
      </c>
      <c r="U665" s="190">
        <v>3</v>
      </c>
      <c r="V665" s="190">
        <v>16</v>
      </c>
      <c r="W665" s="742">
        <v>12</v>
      </c>
      <c r="X665" s="184"/>
      <c r="Y665" s="184"/>
      <c r="Z665" s="184"/>
      <c r="AA665" s="184"/>
      <c r="AB665" s="220"/>
      <c r="AC665" s="186" t="s">
        <v>8574</v>
      </c>
      <c r="AD665" s="179" t="s">
        <v>5039</v>
      </c>
      <c r="AE665" s="179" t="s">
        <v>4247</v>
      </c>
      <c r="AF665" s="177">
        <v>0</v>
      </c>
      <c r="AG665" s="177">
        <v>0</v>
      </c>
      <c r="AH665" s="177">
        <v>7</v>
      </c>
      <c r="AI665" s="177">
        <v>0</v>
      </c>
      <c r="AJ665" s="177">
        <v>0</v>
      </c>
      <c r="AK665" s="177">
        <v>0</v>
      </c>
      <c r="AL665" s="385">
        <v>0</v>
      </c>
      <c r="AM665" s="177">
        <v>0</v>
      </c>
      <c r="AN665" s="177">
        <v>0</v>
      </c>
      <c r="AO665" s="195">
        <v>0</v>
      </c>
      <c r="AP665" s="187"/>
      <c r="AQ665" s="187"/>
      <c r="AR665" s="187"/>
      <c r="AS665" s="187"/>
      <c r="AT665" s="187"/>
      <c r="AU665" s="187"/>
      <c r="AV665" s="187"/>
      <c r="AW665" s="187"/>
      <c r="AX665" s="187"/>
      <c r="AY665" s="187"/>
      <c r="AZ665" s="187"/>
      <c r="BA665" s="187"/>
      <c r="BB665" s="187"/>
      <c r="BC665" s="187"/>
      <c r="BD665" s="187">
        <v>7</v>
      </c>
      <c r="BE665" s="187"/>
      <c r="BF665" s="187"/>
      <c r="BG665" s="187"/>
      <c r="BH665" s="176" t="str">
        <f t="shared" si="85"/>
        <v>class level</v>
      </c>
      <c r="BI665" s="176">
        <f t="shared" si="80"/>
        <v>19</v>
      </c>
      <c r="BJ665" s="182" t="str">
        <f t="shared" si="81"/>
        <v>7 - 28</v>
      </c>
      <c r="BK665" s="176">
        <f t="shared" si="82"/>
        <v>18</v>
      </c>
      <c r="BL665" s="176">
        <f t="shared" si="86"/>
        <v>7</v>
      </c>
      <c r="BM665" s="533"/>
      <c r="BN665" s="187">
        <v>810</v>
      </c>
      <c r="BO665" s="187">
        <v>4</v>
      </c>
      <c r="BP665" s="178">
        <f t="shared" si="83"/>
        <v>882</v>
      </c>
      <c r="BQ665" s="420" t="str">
        <f t="shared" si="84"/>
        <v>VI</v>
      </c>
      <c r="BR665" s="185">
        <v>15</v>
      </c>
      <c r="BS665" s="212" t="s">
        <v>9594</v>
      </c>
    </row>
    <row r="666" spans="1:71" x14ac:dyDescent="0.2">
      <c r="A666" s="696">
        <v>664</v>
      </c>
      <c r="B666" s="286" t="s">
        <v>2182</v>
      </c>
      <c r="C666" s="286" t="s">
        <v>8586</v>
      </c>
      <c r="D666" s="258" t="s">
        <v>5497</v>
      </c>
      <c r="E666" s="736">
        <v>1</v>
      </c>
      <c r="F666" s="736">
        <v>30</v>
      </c>
      <c r="G666" s="737">
        <v>300</v>
      </c>
      <c r="H666" s="305" t="s">
        <v>7357</v>
      </c>
      <c r="I666" s="207" t="s">
        <v>635</v>
      </c>
      <c r="J666" s="279" t="s">
        <v>6554</v>
      </c>
      <c r="K666" s="179" t="s">
        <v>3491</v>
      </c>
      <c r="L666" s="427" t="s">
        <v>3491</v>
      </c>
      <c r="M666" s="684">
        <v>6</v>
      </c>
      <c r="N666" s="684" t="s">
        <v>15715</v>
      </c>
      <c r="O666" s="684">
        <v>175</v>
      </c>
      <c r="P666" s="179"/>
      <c r="Q666" s="179">
        <v>10</v>
      </c>
      <c r="R666" s="180"/>
      <c r="S666" s="190">
        <v>8</v>
      </c>
      <c r="T666" s="190">
        <v>12</v>
      </c>
      <c r="U666" s="190">
        <v>3</v>
      </c>
      <c r="V666" s="190">
        <v>16</v>
      </c>
      <c r="W666" s="742">
        <v>12</v>
      </c>
      <c r="X666" s="184"/>
      <c r="Y666" s="184"/>
      <c r="Z666" s="184"/>
      <c r="AA666" s="184"/>
      <c r="AB666" s="220"/>
      <c r="AC666" s="186" t="s">
        <v>8575</v>
      </c>
      <c r="AD666" s="179" t="s">
        <v>5039</v>
      </c>
      <c r="AE666" s="179" t="s">
        <v>4247</v>
      </c>
      <c r="AF666" s="177">
        <v>0</v>
      </c>
      <c r="AG666" s="177">
        <v>0</v>
      </c>
      <c r="AH666" s="177">
        <v>8</v>
      </c>
      <c r="AI666" s="177">
        <v>0</v>
      </c>
      <c r="AJ666" s="177">
        <v>0</v>
      </c>
      <c r="AK666" s="177">
        <v>0</v>
      </c>
      <c r="AL666" s="385">
        <v>0</v>
      </c>
      <c r="AM666" s="177">
        <v>0</v>
      </c>
      <c r="AN666" s="177">
        <v>0</v>
      </c>
      <c r="AO666" s="195">
        <v>0</v>
      </c>
      <c r="AP666" s="187"/>
      <c r="AQ666" s="187"/>
      <c r="AR666" s="187"/>
      <c r="AS666" s="187"/>
      <c r="AT666" s="187"/>
      <c r="AU666" s="187"/>
      <c r="AV666" s="187"/>
      <c r="AW666" s="187"/>
      <c r="AX666" s="187"/>
      <c r="AY666" s="187"/>
      <c r="AZ666" s="187"/>
      <c r="BA666" s="187"/>
      <c r="BB666" s="187"/>
      <c r="BC666" s="187"/>
      <c r="BD666" s="187">
        <v>8</v>
      </c>
      <c r="BE666" s="187"/>
      <c r="BF666" s="187"/>
      <c r="BG666" s="187"/>
      <c r="BH666" s="176" t="str">
        <f t="shared" si="85"/>
        <v>class level</v>
      </c>
      <c r="BI666" s="176">
        <f t="shared" si="80"/>
        <v>19</v>
      </c>
      <c r="BJ666" s="182" t="str">
        <f t="shared" si="81"/>
        <v>8 - 32</v>
      </c>
      <c r="BK666" s="176">
        <f t="shared" si="82"/>
        <v>20</v>
      </c>
      <c r="BL666" s="176">
        <f t="shared" si="86"/>
        <v>8</v>
      </c>
      <c r="BM666" s="533"/>
      <c r="BN666" s="187">
        <v>1290</v>
      </c>
      <c r="BO666" s="187">
        <v>5</v>
      </c>
      <c r="BP666" s="178">
        <f t="shared" si="83"/>
        <v>1390</v>
      </c>
      <c r="BQ666" s="420" t="str">
        <f t="shared" si="84"/>
        <v>VII</v>
      </c>
      <c r="BR666" s="185">
        <v>15</v>
      </c>
      <c r="BS666" s="212" t="s">
        <v>9594</v>
      </c>
    </row>
    <row r="667" spans="1:71" x14ac:dyDescent="0.2">
      <c r="A667" s="697">
        <v>665</v>
      </c>
      <c r="B667" s="286" t="s">
        <v>2182</v>
      </c>
      <c r="C667" s="286" t="s">
        <v>15851</v>
      </c>
      <c r="D667" s="258" t="s">
        <v>5497</v>
      </c>
      <c r="E667" s="736">
        <v>3508</v>
      </c>
      <c r="F667" s="736">
        <v>20</v>
      </c>
      <c r="G667" s="737">
        <v>200</v>
      </c>
      <c r="H667" s="305" t="s">
        <v>3486</v>
      </c>
      <c r="I667" s="208" t="s">
        <v>3487</v>
      </c>
      <c r="J667" s="280" t="s">
        <v>6554</v>
      </c>
      <c r="K667" s="191" t="s">
        <v>3491</v>
      </c>
      <c r="L667" s="427" t="s">
        <v>3491</v>
      </c>
      <c r="M667" s="686">
        <v>3.8</v>
      </c>
      <c r="N667" s="685" t="s">
        <v>15710</v>
      </c>
      <c r="O667" s="686">
        <v>105</v>
      </c>
      <c r="P667" s="427" t="s">
        <v>15853</v>
      </c>
      <c r="Q667" s="191">
        <v>8</v>
      </c>
      <c r="R667" s="180"/>
      <c r="S667" s="191">
        <v>1</v>
      </c>
      <c r="T667" s="191">
        <v>1</v>
      </c>
      <c r="U667" s="179">
        <v>1</v>
      </c>
      <c r="V667" s="179">
        <v>1</v>
      </c>
      <c r="W667" s="742">
        <v>24</v>
      </c>
      <c r="X667" s="184"/>
      <c r="Y667" s="184"/>
      <c r="Z667" s="184"/>
      <c r="AA667" s="184"/>
      <c r="AB667" s="220"/>
      <c r="AC667" s="183" t="s">
        <v>3566</v>
      </c>
      <c r="AD667" s="191" t="s">
        <v>7471</v>
      </c>
      <c r="AE667" s="191" t="s">
        <v>4247</v>
      </c>
      <c r="AF667" s="177">
        <v>0</v>
      </c>
      <c r="AG667" s="177">
        <v>0</v>
      </c>
      <c r="AH667" s="177">
        <v>0</v>
      </c>
      <c r="AI667" s="177">
        <v>0</v>
      </c>
      <c r="AJ667" s="177">
        <v>0</v>
      </c>
      <c r="AK667" s="177">
        <v>0</v>
      </c>
      <c r="AL667" s="382">
        <v>2</v>
      </c>
      <c r="AM667" s="184">
        <v>0</v>
      </c>
      <c r="AN667" s="177">
        <v>0</v>
      </c>
      <c r="AO667" s="182">
        <v>0</v>
      </c>
      <c r="AP667" s="180"/>
      <c r="AQ667" s="180"/>
      <c r="AR667" s="180"/>
      <c r="AS667" s="180"/>
      <c r="AT667" s="180"/>
      <c r="AU667" s="180"/>
      <c r="AV667" s="180"/>
      <c r="AW667" s="180"/>
      <c r="AX667" s="180"/>
      <c r="AY667" s="180"/>
      <c r="AZ667" s="180"/>
      <c r="BA667" s="180"/>
      <c r="BB667" s="180"/>
      <c r="BC667" s="180"/>
      <c r="BD667" s="180"/>
      <c r="BE667" s="180"/>
      <c r="BF667" s="180"/>
      <c r="BG667" s="180"/>
      <c r="BH667" s="176">
        <f t="shared" si="85"/>
        <v>2</v>
      </c>
      <c r="BI667" s="176">
        <f t="shared" si="80"/>
        <v>16</v>
      </c>
      <c r="BJ667" s="182" t="str">
        <f t="shared" si="81"/>
        <v>2 - 16</v>
      </c>
      <c r="BK667" s="176">
        <f t="shared" si="82"/>
        <v>9</v>
      </c>
      <c r="BL667" s="176">
        <f t="shared" si="86"/>
        <v>2</v>
      </c>
      <c r="BM667" s="533"/>
      <c r="BN667" s="187">
        <v>10</v>
      </c>
      <c r="BO667" s="187">
        <v>1</v>
      </c>
      <c r="BP667" s="178">
        <f t="shared" si="83"/>
        <v>19</v>
      </c>
      <c r="BQ667" s="420" t="str">
        <f t="shared" si="84"/>
        <v>I</v>
      </c>
      <c r="BR667" s="185"/>
      <c r="BS667" s="212" t="s">
        <v>9607</v>
      </c>
    </row>
    <row r="668" spans="1:71" x14ac:dyDescent="0.2">
      <c r="A668" s="696">
        <v>666</v>
      </c>
      <c r="B668" s="286" t="s">
        <v>2182</v>
      </c>
      <c r="C668" s="286" t="s">
        <v>5985</v>
      </c>
      <c r="D668" s="258" t="s">
        <v>5497</v>
      </c>
      <c r="E668" s="736">
        <v>1871.5095482787081</v>
      </c>
      <c r="F668" s="736">
        <v>1</v>
      </c>
      <c r="G668" s="737">
        <v>1</v>
      </c>
      <c r="H668" s="305" t="s">
        <v>3486</v>
      </c>
      <c r="I668" s="208" t="s">
        <v>5990</v>
      </c>
      <c r="J668" s="280" t="s">
        <v>3409</v>
      </c>
      <c r="K668" s="191" t="s">
        <v>5490</v>
      </c>
      <c r="L668" s="427" t="s">
        <v>5490</v>
      </c>
      <c r="M668" s="686">
        <v>8.5</v>
      </c>
      <c r="N668" s="685" t="s">
        <v>15710</v>
      </c>
      <c r="O668" s="686">
        <v>900</v>
      </c>
      <c r="P668" s="427" t="s">
        <v>15869</v>
      </c>
      <c r="Q668" s="191">
        <v>7</v>
      </c>
      <c r="R668" s="180"/>
      <c r="S668" s="191">
        <v>1</v>
      </c>
      <c r="T668" s="191">
        <v>1</v>
      </c>
      <c r="U668" s="179">
        <v>1</v>
      </c>
      <c r="V668" s="179">
        <v>1</v>
      </c>
      <c r="W668" s="742">
        <v>24</v>
      </c>
      <c r="X668" s="184"/>
      <c r="Y668" s="184"/>
      <c r="Z668" s="184"/>
      <c r="AA668" s="184"/>
      <c r="AB668" s="220"/>
      <c r="AC668" s="186"/>
      <c r="AD668" s="191" t="s">
        <v>7471</v>
      </c>
      <c r="AE668" s="191" t="s">
        <v>4247</v>
      </c>
      <c r="AF668" s="177">
        <v>0</v>
      </c>
      <c r="AG668" s="177">
        <v>0</v>
      </c>
      <c r="AH668" s="177">
        <v>0</v>
      </c>
      <c r="AI668" s="177">
        <v>0</v>
      </c>
      <c r="AJ668" s="177">
        <v>0</v>
      </c>
      <c r="AK668" s="177">
        <v>0</v>
      </c>
      <c r="AL668" s="385">
        <v>2</v>
      </c>
      <c r="AM668" s="177">
        <v>0</v>
      </c>
      <c r="AN668" s="177">
        <v>0</v>
      </c>
      <c r="AO668" s="195">
        <v>0</v>
      </c>
      <c r="AP668" s="187"/>
      <c r="AQ668" s="187"/>
      <c r="AR668" s="187"/>
      <c r="AS668" s="187"/>
      <c r="AT668" s="187"/>
      <c r="AU668" s="187"/>
      <c r="AV668" s="187"/>
      <c r="AW668" s="187"/>
      <c r="AX668" s="187"/>
      <c r="AY668" s="187"/>
      <c r="AZ668" s="187"/>
      <c r="BA668" s="187"/>
      <c r="BB668" s="187"/>
      <c r="BC668" s="187"/>
      <c r="BD668" s="187"/>
      <c r="BE668" s="187"/>
      <c r="BF668" s="187"/>
      <c r="BG668" s="187"/>
      <c r="BH668" s="176">
        <f t="shared" si="85"/>
        <v>2</v>
      </c>
      <c r="BI668" s="176">
        <f t="shared" si="80"/>
        <v>16</v>
      </c>
      <c r="BJ668" s="182" t="str">
        <f t="shared" si="81"/>
        <v>2 - 16</v>
      </c>
      <c r="BK668" s="176">
        <f t="shared" si="82"/>
        <v>9</v>
      </c>
      <c r="BL668" s="176">
        <f t="shared" si="86"/>
        <v>2</v>
      </c>
      <c r="BM668" s="533"/>
      <c r="BN668" s="187">
        <v>10</v>
      </c>
      <c r="BO668" s="187">
        <v>1</v>
      </c>
      <c r="BP668" s="178">
        <f t="shared" si="83"/>
        <v>19</v>
      </c>
      <c r="BQ668" s="420" t="str">
        <f t="shared" si="84"/>
        <v>I</v>
      </c>
      <c r="BR668" s="185"/>
      <c r="BS668" s="212" t="s">
        <v>5069</v>
      </c>
    </row>
    <row r="669" spans="1:71" x14ac:dyDescent="0.2">
      <c r="A669" s="697">
        <v>667</v>
      </c>
      <c r="B669" s="286" t="s">
        <v>2182</v>
      </c>
      <c r="C669" s="286" t="s">
        <v>5986</v>
      </c>
      <c r="D669" s="258" t="s">
        <v>5497</v>
      </c>
      <c r="E669" s="736">
        <v>802.07552069087444</v>
      </c>
      <c r="F669" s="736">
        <v>1</v>
      </c>
      <c r="G669" s="737">
        <v>1</v>
      </c>
      <c r="H669" s="305" t="s">
        <v>3486</v>
      </c>
      <c r="I669" s="208" t="s">
        <v>5989</v>
      </c>
      <c r="J669" s="280" t="s">
        <v>2160</v>
      </c>
      <c r="K669" s="191" t="s">
        <v>5490</v>
      </c>
      <c r="L669" s="427" t="s">
        <v>5490</v>
      </c>
      <c r="M669" s="686">
        <v>8.4</v>
      </c>
      <c r="N669" s="685" t="s">
        <v>15710</v>
      </c>
      <c r="O669" s="686">
        <v>1075</v>
      </c>
      <c r="P669" s="427" t="s">
        <v>15868</v>
      </c>
      <c r="Q669" s="191">
        <v>7</v>
      </c>
      <c r="R669" s="180"/>
      <c r="S669" s="191">
        <v>1</v>
      </c>
      <c r="T669" s="191">
        <v>1</v>
      </c>
      <c r="U669" s="179">
        <v>1</v>
      </c>
      <c r="V669" s="179">
        <v>1</v>
      </c>
      <c r="W669" s="742">
        <v>18</v>
      </c>
      <c r="X669" s="184"/>
      <c r="Y669" s="184"/>
      <c r="Z669" s="184"/>
      <c r="AA669" s="184"/>
      <c r="AB669" s="220"/>
      <c r="AC669" s="186"/>
      <c r="AD669" s="191" t="s">
        <v>7471</v>
      </c>
      <c r="AE669" s="191" t="s">
        <v>4247</v>
      </c>
      <c r="AF669" s="177">
        <v>0</v>
      </c>
      <c r="AG669" s="177">
        <v>0</v>
      </c>
      <c r="AH669" s="177">
        <v>0</v>
      </c>
      <c r="AI669" s="177">
        <v>0</v>
      </c>
      <c r="AJ669" s="177">
        <v>0</v>
      </c>
      <c r="AK669" s="177">
        <v>0</v>
      </c>
      <c r="AL669" s="385">
        <v>2</v>
      </c>
      <c r="AM669" s="177">
        <v>0</v>
      </c>
      <c r="AN669" s="177">
        <v>0</v>
      </c>
      <c r="AO669" s="195">
        <v>2</v>
      </c>
      <c r="AP669" s="187"/>
      <c r="AQ669" s="187"/>
      <c r="AR669" s="187"/>
      <c r="AS669" s="187"/>
      <c r="AT669" s="187"/>
      <c r="AU669" s="187"/>
      <c r="AV669" s="187"/>
      <c r="AW669" s="187"/>
      <c r="AX669" s="187"/>
      <c r="AY669" s="187"/>
      <c r="AZ669" s="187"/>
      <c r="BA669" s="187"/>
      <c r="BB669" s="187"/>
      <c r="BC669" s="187"/>
      <c r="BD669" s="187"/>
      <c r="BE669" s="187"/>
      <c r="BF669" s="187"/>
      <c r="BG669" s="187"/>
      <c r="BH669" s="176">
        <f t="shared" si="85"/>
        <v>2</v>
      </c>
      <c r="BI669" s="176">
        <f t="shared" si="80"/>
        <v>16</v>
      </c>
      <c r="BJ669" s="182" t="str">
        <f t="shared" si="81"/>
        <v>4 - 18</v>
      </c>
      <c r="BK669" s="176">
        <f t="shared" si="82"/>
        <v>11</v>
      </c>
      <c r="BL669" s="176">
        <f t="shared" si="86"/>
        <v>2</v>
      </c>
      <c r="BM669" s="533"/>
      <c r="BN669" s="187">
        <v>10</v>
      </c>
      <c r="BO669" s="187">
        <v>1</v>
      </c>
      <c r="BP669" s="178">
        <f t="shared" si="83"/>
        <v>21</v>
      </c>
      <c r="BQ669" s="420" t="str">
        <f t="shared" si="84"/>
        <v>I</v>
      </c>
      <c r="BR669" s="185"/>
      <c r="BS669" s="212" t="s">
        <v>5069</v>
      </c>
    </row>
    <row r="670" spans="1:71" ht="51" x14ac:dyDescent="0.2">
      <c r="A670" s="696">
        <v>668</v>
      </c>
      <c r="B670" s="286" t="s">
        <v>5036</v>
      </c>
      <c r="C670" s="286" t="s">
        <v>5036</v>
      </c>
      <c r="D670" s="258" t="s">
        <v>5497</v>
      </c>
      <c r="E670" s="736">
        <v>232</v>
      </c>
      <c r="F670" s="736">
        <v>50</v>
      </c>
      <c r="G670" s="737">
        <v>300</v>
      </c>
      <c r="H670" s="305" t="s">
        <v>9116</v>
      </c>
      <c r="I670" s="207" t="s">
        <v>635</v>
      </c>
      <c r="J670" s="279" t="s">
        <v>6554</v>
      </c>
      <c r="K670" s="179" t="s">
        <v>3491</v>
      </c>
      <c r="L670" s="427" t="s">
        <v>3491</v>
      </c>
      <c r="M670" s="684">
        <v>6</v>
      </c>
      <c r="N670" s="684" t="s">
        <v>15715</v>
      </c>
      <c r="O670" s="684">
        <v>175</v>
      </c>
      <c r="P670" s="179"/>
      <c r="Q670" s="179">
        <v>10</v>
      </c>
      <c r="R670" s="180"/>
      <c r="S670" s="190">
        <v>11</v>
      </c>
      <c r="T670" s="190">
        <v>14</v>
      </c>
      <c r="U670" s="190">
        <v>4</v>
      </c>
      <c r="V670" s="190">
        <v>16</v>
      </c>
      <c r="W670" s="742">
        <v>12</v>
      </c>
      <c r="X670" s="184"/>
      <c r="Y670" s="184"/>
      <c r="Z670" s="184"/>
      <c r="AA670" s="184"/>
      <c r="AB670" s="220"/>
      <c r="AC670" s="183" t="s">
        <v>5478</v>
      </c>
      <c r="AD670" s="179" t="s">
        <v>5039</v>
      </c>
      <c r="AE670" s="179" t="s">
        <v>4247</v>
      </c>
      <c r="AF670" s="177">
        <v>0</v>
      </c>
      <c r="AG670" s="177">
        <v>0</v>
      </c>
      <c r="AH670" s="177">
        <v>0</v>
      </c>
      <c r="AI670" s="177">
        <v>0</v>
      </c>
      <c r="AJ670" s="177">
        <v>1</v>
      </c>
      <c r="AK670" s="177">
        <v>0</v>
      </c>
      <c r="AL670" s="383">
        <v>0</v>
      </c>
      <c r="AM670" s="177">
        <v>0</v>
      </c>
      <c r="AN670" s="177">
        <v>0</v>
      </c>
      <c r="AO670" s="195">
        <v>0</v>
      </c>
      <c r="AP670" s="187"/>
      <c r="AQ670" s="187">
        <v>0</v>
      </c>
      <c r="AR670" s="187"/>
      <c r="AS670" s="187"/>
      <c r="AT670" s="187"/>
      <c r="AU670" s="187"/>
      <c r="AV670" s="187"/>
      <c r="AW670" s="187"/>
      <c r="AX670" s="187"/>
      <c r="AY670" s="187"/>
      <c r="AZ670" s="187"/>
      <c r="BA670" s="187"/>
      <c r="BB670" s="187"/>
      <c r="BC670" s="187"/>
      <c r="BD670" s="187"/>
      <c r="BE670" s="187"/>
      <c r="BF670" s="187"/>
      <c r="BG670" s="187"/>
      <c r="BH670" s="176" t="str">
        <f t="shared" si="85"/>
        <v>class level</v>
      </c>
      <c r="BI670" s="176">
        <f t="shared" si="80"/>
        <v>21</v>
      </c>
      <c r="BJ670" s="182" t="str">
        <f t="shared" si="81"/>
        <v>1 - 6</v>
      </c>
      <c r="BK670" s="176">
        <f t="shared" si="82"/>
        <v>4</v>
      </c>
      <c r="BL670" s="176">
        <f t="shared" si="86"/>
        <v>1</v>
      </c>
      <c r="BM670" s="535"/>
      <c r="BN670" s="187">
        <v>10</v>
      </c>
      <c r="BO670" s="187">
        <v>1</v>
      </c>
      <c r="BP670" s="178">
        <f t="shared" si="83"/>
        <v>14</v>
      </c>
      <c r="BQ670" s="420" t="str">
        <f t="shared" si="84"/>
        <v>I</v>
      </c>
      <c r="BR670" s="185"/>
      <c r="BS670" s="212" t="s">
        <v>4592</v>
      </c>
    </row>
    <row r="671" spans="1:71" x14ac:dyDescent="0.2">
      <c r="A671" s="696">
        <v>669</v>
      </c>
      <c r="B671" s="286" t="s">
        <v>5036</v>
      </c>
      <c r="C671" s="286" t="s">
        <v>1211</v>
      </c>
      <c r="D671" s="258" t="s">
        <v>5497</v>
      </c>
      <c r="E671" s="736">
        <v>232</v>
      </c>
      <c r="F671" s="736">
        <v>50</v>
      </c>
      <c r="G671" s="737">
        <v>300</v>
      </c>
      <c r="H671" s="305" t="s">
        <v>3249</v>
      </c>
      <c r="I671" s="207" t="s">
        <v>635</v>
      </c>
      <c r="J671" s="279" t="s">
        <v>6554</v>
      </c>
      <c r="K671" s="179" t="s">
        <v>3491</v>
      </c>
      <c r="L671" s="427" t="s">
        <v>3491</v>
      </c>
      <c r="M671" s="684">
        <v>6</v>
      </c>
      <c r="N671" s="684" t="s">
        <v>15715</v>
      </c>
      <c r="O671" s="684">
        <v>175</v>
      </c>
      <c r="P671" s="179"/>
      <c r="Q671" s="179">
        <v>10</v>
      </c>
      <c r="R671" s="180"/>
      <c r="S671" s="190">
        <v>11</v>
      </c>
      <c r="T671" s="190">
        <v>14</v>
      </c>
      <c r="U671" s="190">
        <v>4</v>
      </c>
      <c r="V671" s="190">
        <v>16</v>
      </c>
      <c r="W671" s="742">
        <v>12</v>
      </c>
      <c r="X671" s="184"/>
      <c r="Y671" s="184"/>
      <c r="Z671" s="184"/>
      <c r="AA671" s="184"/>
      <c r="AB671" s="220"/>
      <c r="AC671" s="183" t="s">
        <v>5478</v>
      </c>
      <c r="AD671" s="179" t="s">
        <v>5039</v>
      </c>
      <c r="AE671" s="179" t="s">
        <v>4247</v>
      </c>
      <c r="AF671" s="177">
        <v>0</v>
      </c>
      <c r="AG671" s="177">
        <v>0</v>
      </c>
      <c r="AH671" s="177">
        <v>0</v>
      </c>
      <c r="AI671" s="177">
        <v>0</v>
      </c>
      <c r="AJ671" s="177">
        <v>1</v>
      </c>
      <c r="AK671" s="177">
        <v>0</v>
      </c>
      <c r="AL671" s="383">
        <v>0</v>
      </c>
      <c r="AM671" s="177">
        <v>0</v>
      </c>
      <c r="AN671" s="177">
        <v>0</v>
      </c>
      <c r="AO671" s="195">
        <v>0</v>
      </c>
      <c r="AP671" s="187"/>
      <c r="AQ671" s="187">
        <v>0</v>
      </c>
      <c r="AR671" s="187"/>
      <c r="AS671" s="187"/>
      <c r="AT671" s="187"/>
      <c r="AU671" s="187"/>
      <c r="AV671" s="187"/>
      <c r="AW671" s="187"/>
      <c r="AX671" s="187"/>
      <c r="AY671" s="187"/>
      <c r="AZ671" s="187"/>
      <c r="BA671" s="187"/>
      <c r="BB671" s="187"/>
      <c r="BC671" s="187"/>
      <c r="BD671" s="187"/>
      <c r="BE671" s="187"/>
      <c r="BF671" s="187"/>
      <c r="BG671" s="187"/>
      <c r="BH671" s="176" t="str">
        <f t="shared" si="85"/>
        <v>class level</v>
      </c>
      <c r="BI671" s="176">
        <f t="shared" si="80"/>
        <v>21</v>
      </c>
      <c r="BJ671" s="182" t="str">
        <f t="shared" si="81"/>
        <v>1 - 6</v>
      </c>
      <c r="BK671" s="176">
        <f t="shared" si="82"/>
        <v>4</v>
      </c>
      <c r="BL671" s="176">
        <f t="shared" si="86"/>
        <v>1</v>
      </c>
      <c r="BM671" s="535"/>
      <c r="BN671" s="187">
        <v>10</v>
      </c>
      <c r="BO671" s="187">
        <v>1</v>
      </c>
      <c r="BP671" s="178">
        <f t="shared" si="83"/>
        <v>14</v>
      </c>
      <c r="BQ671" s="420" t="str">
        <f t="shared" si="84"/>
        <v>I</v>
      </c>
      <c r="BR671" s="185"/>
      <c r="BS671" s="212" t="s">
        <v>4592</v>
      </c>
    </row>
    <row r="672" spans="1:71" ht="25.5" x14ac:dyDescent="0.2">
      <c r="A672" s="697">
        <v>670</v>
      </c>
      <c r="B672" s="286" t="s">
        <v>5036</v>
      </c>
      <c r="C672" s="286" t="s">
        <v>2183</v>
      </c>
      <c r="D672" s="258" t="s">
        <v>5497</v>
      </c>
      <c r="E672" s="736">
        <v>1667</v>
      </c>
      <c r="F672" s="736">
        <v>50</v>
      </c>
      <c r="G672" s="737">
        <v>300</v>
      </c>
      <c r="H672" s="305" t="s">
        <v>9117</v>
      </c>
      <c r="I672" s="207" t="s">
        <v>635</v>
      </c>
      <c r="J672" s="279" t="s">
        <v>6558</v>
      </c>
      <c r="K672" s="179" t="s">
        <v>3491</v>
      </c>
      <c r="L672" s="427" t="s">
        <v>3491</v>
      </c>
      <c r="M672" s="684">
        <v>6</v>
      </c>
      <c r="N672" s="684" t="s">
        <v>15715</v>
      </c>
      <c r="O672" s="684">
        <v>175</v>
      </c>
      <c r="P672" s="179"/>
      <c r="Q672" s="179">
        <v>5</v>
      </c>
      <c r="R672" s="180"/>
      <c r="S672" s="190">
        <v>11</v>
      </c>
      <c r="T672" s="190">
        <v>14</v>
      </c>
      <c r="U672" s="190">
        <v>4</v>
      </c>
      <c r="V672" s="190">
        <v>16</v>
      </c>
      <c r="W672" s="742">
        <v>12</v>
      </c>
      <c r="X672" s="184"/>
      <c r="Y672" s="184"/>
      <c r="Z672" s="184"/>
      <c r="AA672" s="184"/>
      <c r="AB672" s="220"/>
      <c r="AC672" s="183" t="s">
        <v>5478</v>
      </c>
      <c r="AD672" s="179" t="s">
        <v>5039</v>
      </c>
      <c r="AE672" s="179" t="s">
        <v>4247</v>
      </c>
      <c r="AF672" s="177">
        <v>0</v>
      </c>
      <c r="AG672" s="177">
        <v>0</v>
      </c>
      <c r="AH672" s="177">
        <v>0</v>
      </c>
      <c r="AI672" s="177">
        <v>0</v>
      </c>
      <c r="AJ672" s="177">
        <v>1</v>
      </c>
      <c r="AK672" s="177">
        <v>0</v>
      </c>
      <c r="AL672" s="383">
        <v>0</v>
      </c>
      <c r="AM672" s="177">
        <v>0</v>
      </c>
      <c r="AN672" s="177">
        <v>0</v>
      </c>
      <c r="AO672" s="195">
        <v>0</v>
      </c>
      <c r="AP672" s="187"/>
      <c r="AQ672" s="187">
        <v>0</v>
      </c>
      <c r="AR672" s="187"/>
      <c r="AS672" s="187"/>
      <c r="AT672" s="187"/>
      <c r="AU672" s="187"/>
      <c r="AV672" s="187"/>
      <c r="AW672" s="187"/>
      <c r="AX672" s="187"/>
      <c r="AY672" s="187"/>
      <c r="AZ672" s="187"/>
      <c r="BA672" s="187"/>
      <c r="BB672" s="187"/>
      <c r="BC672" s="187"/>
      <c r="BD672" s="187"/>
      <c r="BE672" s="187"/>
      <c r="BF672" s="187"/>
      <c r="BG672" s="187"/>
      <c r="BH672" s="176" t="str">
        <f t="shared" si="85"/>
        <v>class level</v>
      </c>
      <c r="BI672" s="176">
        <f t="shared" si="80"/>
        <v>21</v>
      </c>
      <c r="BJ672" s="182" t="str">
        <f t="shared" si="81"/>
        <v>1 - 6</v>
      </c>
      <c r="BK672" s="176">
        <f t="shared" si="82"/>
        <v>4</v>
      </c>
      <c r="BL672" s="176">
        <f t="shared" si="86"/>
        <v>1</v>
      </c>
      <c r="BM672" s="535"/>
      <c r="BN672" s="187">
        <v>10</v>
      </c>
      <c r="BO672" s="187">
        <v>1</v>
      </c>
      <c r="BP672" s="178">
        <f t="shared" si="83"/>
        <v>14</v>
      </c>
      <c r="BQ672" s="420" t="str">
        <f t="shared" si="84"/>
        <v>I</v>
      </c>
      <c r="BR672" s="185"/>
      <c r="BS672" s="212" t="s">
        <v>4592</v>
      </c>
    </row>
    <row r="673" spans="1:71" ht="25.5" x14ac:dyDescent="0.2">
      <c r="A673" s="696">
        <v>671</v>
      </c>
      <c r="B673" s="286" t="s">
        <v>5036</v>
      </c>
      <c r="C673" s="286" t="s">
        <v>423</v>
      </c>
      <c r="D673" s="258" t="s">
        <v>5497</v>
      </c>
      <c r="E673" s="736">
        <v>185</v>
      </c>
      <c r="F673" s="736">
        <v>50</v>
      </c>
      <c r="G673" s="737">
        <v>300</v>
      </c>
      <c r="H673" s="305" t="s">
        <v>9117</v>
      </c>
      <c r="I673" s="207" t="s">
        <v>635</v>
      </c>
      <c r="J673" s="279" t="s">
        <v>6558</v>
      </c>
      <c r="K673" s="179" t="s">
        <v>3491</v>
      </c>
      <c r="L673" s="427" t="s">
        <v>3491</v>
      </c>
      <c r="M673" s="684">
        <v>6</v>
      </c>
      <c r="N673" s="684" t="s">
        <v>15715</v>
      </c>
      <c r="O673" s="684">
        <v>175</v>
      </c>
      <c r="P673" s="179"/>
      <c r="Q673" s="179">
        <v>2</v>
      </c>
      <c r="R673" s="180"/>
      <c r="S673" s="190">
        <v>11</v>
      </c>
      <c r="T673" s="190">
        <v>14</v>
      </c>
      <c r="U673" s="190">
        <v>4</v>
      </c>
      <c r="V673" s="190">
        <v>16</v>
      </c>
      <c r="W673" s="742">
        <v>12</v>
      </c>
      <c r="X673" s="184"/>
      <c r="Y673" s="184"/>
      <c r="Z673" s="184"/>
      <c r="AA673" s="184"/>
      <c r="AB673" s="220"/>
      <c r="AC673" s="183" t="s">
        <v>1212</v>
      </c>
      <c r="AD673" s="179" t="s">
        <v>5039</v>
      </c>
      <c r="AE673" s="179" t="s">
        <v>4247</v>
      </c>
      <c r="AF673" s="177">
        <v>0</v>
      </c>
      <c r="AG673" s="177">
        <v>0</v>
      </c>
      <c r="AH673" s="177">
        <v>0</v>
      </c>
      <c r="AI673" s="177">
        <v>0</v>
      </c>
      <c r="AJ673" s="177">
        <v>0</v>
      </c>
      <c r="AK673" s="177">
        <v>0</v>
      </c>
      <c r="AL673" s="386">
        <v>0</v>
      </c>
      <c r="AM673" s="177">
        <v>1</v>
      </c>
      <c r="AN673" s="177">
        <v>0</v>
      </c>
      <c r="AO673" s="195">
        <v>0</v>
      </c>
      <c r="AP673" s="187"/>
      <c r="AQ673" s="187">
        <v>1</v>
      </c>
      <c r="AR673" s="187"/>
      <c r="AS673" s="187"/>
      <c r="AT673" s="187"/>
      <c r="AU673" s="187"/>
      <c r="AV673" s="187"/>
      <c r="AW673" s="187"/>
      <c r="AX673" s="187"/>
      <c r="AY673" s="187"/>
      <c r="AZ673" s="187"/>
      <c r="BA673" s="187"/>
      <c r="BB673" s="187"/>
      <c r="BC673" s="187"/>
      <c r="BD673" s="187"/>
      <c r="BE673" s="187"/>
      <c r="BF673" s="187"/>
      <c r="BG673" s="187"/>
      <c r="BH673" s="176" t="str">
        <f t="shared" si="85"/>
        <v>class level</v>
      </c>
      <c r="BI673" s="176">
        <f t="shared" si="80"/>
        <v>20</v>
      </c>
      <c r="BJ673" s="182" t="str">
        <f t="shared" si="81"/>
        <v>1 - 10</v>
      </c>
      <c r="BK673" s="176">
        <f t="shared" si="82"/>
        <v>6</v>
      </c>
      <c r="BL673" s="176">
        <f t="shared" si="86"/>
        <v>1</v>
      </c>
      <c r="BM673" s="535"/>
      <c r="BN673" s="187">
        <v>28</v>
      </c>
      <c r="BO673" s="187">
        <v>2</v>
      </c>
      <c r="BP673" s="178">
        <f t="shared" si="83"/>
        <v>40</v>
      </c>
      <c r="BQ673" s="420" t="str">
        <f t="shared" si="84"/>
        <v>II</v>
      </c>
      <c r="BR673" s="185"/>
      <c r="BS673" s="464" t="s">
        <v>9556</v>
      </c>
    </row>
    <row r="674" spans="1:71" ht="25.5" x14ac:dyDescent="0.2">
      <c r="A674" s="697">
        <v>672</v>
      </c>
      <c r="B674" s="286" t="s">
        <v>5036</v>
      </c>
      <c r="C674" s="286" t="s">
        <v>2855</v>
      </c>
      <c r="D674" s="258" t="s">
        <v>5497</v>
      </c>
      <c r="E674" s="736">
        <v>84</v>
      </c>
      <c r="F674" s="736">
        <v>50</v>
      </c>
      <c r="G674" s="737">
        <v>300</v>
      </c>
      <c r="H674" s="305" t="s">
        <v>9117</v>
      </c>
      <c r="I674" s="207" t="s">
        <v>635</v>
      </c>
      <c r="J674" s="279" t="s">
        <v>6558</v>
      </c>
      <c r="K674" s="179" t="s">
        <v>3491</v>
      </c>
      <c r="L674" s="427" t="s">
        <v>3491</v>
      </c>
      <c r="M674" s="684">
        <v>6</v>
      </c>
      <c r="N674" s="684" t="s">
        <v>15715</v>
      </c>
      <c r="O674" s="684">
        <v>175</v>
      </c>
      <c r="P674" s="179"/>
      <c r="Q674" s="179">
        <v>2</v>
      </c>
      <c r="R674" s="180"/>
      <c r="S674" s="190">
        <v>11</v>
      </c>
      <c r="T674" s="190">
        <v>14</v>
      </c>
      <c r="U674" s="190">
        <v>4</v>
      </c>
      <c r="V674" s="190">
        <v>16</v>
      </c>
      <c r="W674" s="742">
        <v>12</v>
      </c>
      <c r="X674" s="184"/>
      <c r="Y674" s="184"/>
      <c r="Z674" s="184"/>
      <c r="AA674" s="184"/>
      <c r="AB674" s="220"/>
      <c r="AC674" s="183" t="s">
        <v>659</v>
      </c>
      <c r="AD674" s="179" t="s">
        <v>5039</v>
      </c>
      <c r="AE674" s="179" t="s">
        <v>4247</v>
      </c>
      <c r="AF674" s="177">
        <v>0</v>
      </c>
      <c r="AG674" s="177">
        <v>0</v>
      </c>
      <c r="AH674" s="177">
        <v>0</v>
      </c>
      <c r="AI674" s="177">
        <v>0</v>
      </c>
      <c r="AJ674" s="177">
        <v>0</v>
      </c>
      <c r="AK674" s="177">
        <v>0</v>
      </c>
      <c r="AL674" s="386">
        <v>0</v>
      </c>
      <c r="AM674" s="177">
        <v>2</v>
      </c>
      <c r="AN674" s="177">
        <v>0</v>
      </c>
      <c r="AO674" s="195">
        <v>0</v>
      </c>
      <c r="AP674" s="187"/>
      <c r="AQ674" s="187">
        <v>2</v>
      </c>
      <c r="AR674" s="187"/>
      <c r="AS674" s="187"/>
      <c r="AT674" s="187"/>
      <c r="AU674" s="187"/>
      <c r="AV674" s="187"/>
      <c r="AW674" s="187"/>
      <c r="AX674" s="187"/>
      <c r="AY674" s="187"/>
      <c r="AZ674" s="187"/>
      <c r="BA674" s="187"/>
      <c r="BB674" s="187"/>
      <c r="BC674" s="187"/>
      <c r="BD674" s="187"/>
      <c r="BE674" s="187"/>
      <c r="BF674" s="187"/>
      <c r="BG674" s="187"/>
      <c r="BH674" s="176" t="str">
        <f t="shared" si="85"/>
        <v>class level</v>
      </c>
      <c r="BI674" s="176">
        <f t="shared" si="80"/>
        <v>20</v>
      </c>
      <c r="BJ674" s="182" t="str">
        <f t="shared" si="81"/>
        <v>2 - 20</v>
      </c>
      <c r="BK674" s="176">
        <f t="shared" si="82"/>
        <v>11</v>
      </c>
      <c r="BL674" s="176">
        <f t="shared" si="86"/>
        <v>2</v>
      </c>
      <c r="BM674" s="535"/>
      <c r="BN674" s="187">
        <v>50</v>
      </c>
      <c r="BO674" s="187">
        <v>3</v>
      </c>
      <c r="BP674" s="178">
        <f t="shared" si="83"/>
        <v>83</v>
      </c>
      <c r="BQ674" s="420" t="str">
        <f t="shared" si="84"/>
        <v>II</v>
      </c>
      <c r="BR674" s="185"/>
      <c r="BS674" s="464" t="s">
        <v>9556</v>
      </c>
    </row>
    <row r="675" spans="1:71" ht="25.5" x14ac:dyDescent="0.2">
      <c r="A675" s="696">
        <v>673</v>
      </c>
      <c r="B675" s="286" t="s">
        <v>5036</v>
      </c>
      <c r="C675" s="286" t="s">
        <v>8587</v>
      </c>
      <c r="D675" s="258" t="s">
        <v>5497</v>
      </c>
      <c r="E675" s="736">
        <v>2</v>
      </c>
      <c r="F675" s="736">
        <v>50</v>
      </c>
      <c r="G675" s="737">
        <v>300</v>
      </c>
      <c r="H675" s="305" t="s">
        <v>9117</v>
      </c>
      <c r="I675" s="207" t="s">
        <v>635</v>
      </c>
      <c r="J675" s="279" t="s">
        <v>6558</v>
      </c>
      <c r="K675" s="179" t="s">
        <v>3491</v>
      </c>
      <c r="L675" s="427" t="s">
        <v>3491</v>
      </c>
      <c r="M675" s="684">
        <v>6</v>
      </c>
      <c r="N675" s="684" t="s">
        <v>15715</v>
      </c>
      <c r="O675" s="684">
        <v>175</v>
      </c>
      <c r="P675" s="179"/>
      <c r="Q675" s="179">
        <v>2</v>
      </c>
      <c r="R675" s="180"/>
      <c r="S675" s="190">
        <v>11</v>
      </c>
      <c r="T675" s="190">
        <v>14</v>
      </c>
      <c r="U675" s="190">
        <v>4</v>
      </c>
      <c r="V675" s="190">
        <v>16</v>
      </c>
      <c r="W675" s="742">
        <v>12</v>
      </c>
      <c r="X675" s="184"/>
      <c r="Y675" s="184"/>
      <c r="Z675" s="184"/>
      <c r="AA675" s="184"/>
      <c r="AB675" s="220"/>
      <c r="AC675" s="183" t="s">
        <v>6846</v>
      </c>
      <c r="AD675" s="179" t="s">
        <v>5039</v>
      </c>
      <c r="AE675" s="179" t="s">
        <v>4247</v>
      </c>
      <c r="AF675" s="177">
        <v>0</v>
      </c>
      <c r="AG675" s="177">
        <v>0</v>
      </c>
      <c r="AH675" s="177">
        <v>0</v>
      </c>
      <c r="AI675" s="177">
        <v>0</v>
      </c>
      <c r="AJ675" s="177">
        <v>0</v>
      </c>
      <c r="AK675" s="177">
        <v>0</v>
      </c>
      <c r="AL675" s="386">
        <v>0</v>
      </c>
      <c r="AM675" s="177">
        <v>5</v>
      </c>
      <c r="AN675" s="177">
        <v>0</v>
      </c>
      <c r="AO675" s="195">
        <v>0</v>
      </c>
      <c r="AP675" s="187"/>
      <c r="AQ675" s="187">
        <v>5</v>
      </c>
      <c r="AR675" s="187"/>
      <c r="AS675" s="187"/>
      <c r="AT675" s="187"/>
      <c r="AU675" s="187"/>
      <c r="AV675" s="187"/>
      <c r="AW675" s="187"/>
      <c r="AX675" s="187"/>
      <c r="AY675" s="187"/>
      <c r="AZ675" s="187"/>
      <c r="BA675" s="187"/>
      <c r="BB675" s="187"/>
      <c r="BC675" s="187"/>
      <c r="BD675" s="187"/>
      <c r="BE675" s="187"/>
      <c r="BF675" s="187"/>
      <c r="BG675" s="187"/>
      <c r="BH675" s="176" t="str">
        <f t="shared" si="85"/>
        <v>class level</v>
      </c>
      <c r="BI675" s="176">
        <f t="shared" si="80"/>
        <v>16</v>
      </c>
      <c r="BJ675" s="182" t="str">
        <f t="shared" si="81"/>
        <v>5 - 50</v>
      </c>
      <c r="BK675" s="176">
        <f t="shared" si="82"/>
        <v>28</v>
      </c>
      <c r="BL675" s="176">
        <f t="shared" si="86"/>
        <v>5</v>
      </c>
      <c r="BM675" s="535"/>
      <c r="BN675" s="187">
        <v>225</v>
      </c>
      <c r="BO675" s="187">
        <v>6</v>
      </c>
      <c r="BP675" s="178">
        <f t="shared" si="83"/>
        <v>393</v>
      </c>
      <c r="BQ675" s="420" t="str">
        <f t="shared" si="84"/>
        <v>IV</v>
      </c>
      <c r="BR675" s="187"/>
      <c r="BS675" s="464" t="s">
        <v>9556</v>
      </c>
    </row>
    <row r="676" spans="1:71" ht="25.5" x14ac:dyDescent="0.2">
      <c r="A676" s="696">
        <v>674</v>
      </c>
      <c r="B676" s="286" t="s">
        <v>5036</v>
      </c>
      <c r="C676" s="286" t="s">
        <v>8588</v>
      </c>
      <c r="D676" s="258" t="s">
        <v>5497</v>
      </c>
      <c r="E676" s="736">
        <v>2</v>
      </c>
      <c r="F676" s="736">
        <v>50</v>
      </c>
      <c r="G676" s="737">
        <v>300</v>
      </c>
      <c r="H676" s="305" t="s">
        <v>9117</v>
      </c>
      <c r="I676" s="207" t="s">
        <v>635</v>
      </c>
      <c r="J676" s="279" t="s">
        <v>6558</v>
      </c>
      <c r="K676" s="179" t="s">
        <v>3491</v>
      </c>
      <c r="L676" s="427" t="s">
        <v>3491</v>
      </c>
      <c r="M676" s="684">
        <v>6</v>
      </c>
      <c r="N676" s="684" t="s">
        <v>15715</v>
      </c>
      <c r="O676" s="684">
        <v>175</v>
      </c>
      <c r="P676" s="179"/>
      <c r="Q676" s="179">
        <v>2</v>
      </c>
      <c r="R676" s="180"/>
      <c r="S676" s="190">
        <v>11</v>
      </c>
      <c r="T676" s="190">
        <v>14</v>
      </c>
      <c r="U676" s="190">
        <v>4</v>
      </c>
      <c r="V676" s="190">
        <v>16</v>
      </c>
      <c r="W676" s="742">
        <v>12</v>
      </c>
      <c r="X676" s="184"/>
      <c r="Y676" s="184"/>
      <c r="Z676" s="184"/>
      <c r="AA676" s="184"/>
      <c r="AB676" s="220"/>
      <c r="AC676" s="183" t="s">
        <v>661</v>
      </c>
      <c r="AD676" s="179" t="s">
        <v>5039</v>
      </c>
      <c r="AE676" s="179" t="s">
        <v>4247</v>
      </c>
      <c r="AF676" s="177">
        <v>0</v>
      </c>
      <c r="AG676" s="177">
        <v>0</v>
      </c>
      <c r="AH676" s="177">
        <v>0</v>
      </c>
      <c r="AI676" s="177">
        <v>0</v>
      </c>
      <c r="AJ676" s="177">
        <v>0</v>
      </c>
      <c r="AK676" s="177">
        <v>0</v>
      </c>
      <c r="AL676" s="386">
        <v>0</v>
      </c>
      <c r="AM676" s="177">
        <v>6</v>
      </c>
      <c r="AN676" s="177">
        <v>0</v>
      </c>
      <c r="AO676" s="195">
        <v>0</v>
      </c>
      <c r="AP676" s="187"/>
      <c r="AQ676" s="187">
        <v>6</v>
      </c>
      <c r="AR676" s="187"/>
      <c r="AS676" s="187"/>
      <c r="AT676" s="187"/>
      <c r="AU676" s="187"/>
      <c r="AV676" s="187"/>
      <c r="AW676" s="187"/>
      <c r="AX676" s="187"/>
      <c r="AY676" s="187"/>
      <c r="AZ676" s="187"/>
      <c r="BA676" s="187"/>
      <c r="BB676" s="187"/>
      <c r="BC676" s="187"/>
      <c r="BD676" s="187"/>
      <c r="BE676" s="187"/>
      <c r="BF676" s="187"/>
      <c r="BG676" s="187"/>
      <c r="BH676" s="176" t="str">
        <f t="shared" si="85"/>
        <v>class level</v>
      </c>
      <c r="BI676" s="176">
        <f t="shared" si="80"/>
        <v>16</v>
      </c>
      <c r="BJ676" s="182" t="str">
        <f t="shared" si="81"/>
        <v>6 - 60</v>
      </c>
      <c r="BK676" s="176">
        <f t="shared" si="82"/>
        <v>33</v>
      </c>
      <c r="BL676" s="176">
        <f t="shared" si="86"/>
        <v>6</v>
      </c>
      <c r="BM676" s="535"/>
      <c r="BN676" s="187">
        <v>350</v>
      </c>
      <c r="BO676" s="187">
        <v>8</v>
      </c>
      <c r="BP676" s="178">
        <f t="shared" si="83"/>
        <v>614</v>
      </c>
      <c r="BQ676" s="420" t="str">
        <f t="shared" si="84"/>
        <v>V</v>
      </c>
      <c r="BR676" s="187"/>
      <c r="BS676" s="464" t="s">
        <v>9556</v>
      </c>
    </row>
    <row r="677" spans="1:71" ht="25.5" x14ac:dyDescent="0.2">
      <c r="A677" s="697">
        <v>675</v>
      </c>
      <c r="B677" s="286" t="s">
        <v>5036</v>
      </c>
      <c r="C677" s="286" t="s">
        <v>8589</v>
      </c>
      <c r="D677" s="258" t="s">
        <v>5497</v>
      </c>
      <c r="E677" s="736">
        <v>2</v>
      </c>
      <c r="F677" s="736">
        <v>50</v>
      </c>
      <c r="G677" s="737">
        <v>300</v>
      </c>
      <c r="H677" s="305" t="s">
        <v>9117</v>
      </c>
      <c r="I677" s="207" t="s">
        <v>635</v>
      </c>
      <c r="J677" s="279" t="s">
        <v>6558</v>
      </c>
      <c r="K677" s="179" t="s">
        <v>3491</v>
      </c>
      <c r="L677" s="427" t="s">
        <v>3491</v>
      </c>
      <c r="M677" s="684">
        <v>6</v>
      </c>
      <c r="N677" s="684" t="s">
        <v>15715</v>
      </c>
      <c r="O677" s="684">
        <v>175</v>
      </c>
      <c r="P677" s="179"/>
      <c r="Q677" s="179">
        <v>2</v>
      </c>
      <c r="R677" s="180"/>
      <c r="S677" s="190">
        <v>11</v>
      </c>
      <c r="T677" s="190">
        <v>14</v>
      </c>
      <c r="U677" s="190">
        <v>4</v>
      </c>
      <c r="V677" s="190">
        <v>16</v>
      </c>
      <c r="W677" s="742">
        <v>12</v>
      </c>
      <c r="X677" s="184"/>
      <c r="Y677" s="184"/>
      <c r="Z677" s="184"/>
      <c r="AA677" s="184"/>
      <c r="AB677" s="220"/>
      <c r="AC677" s="183" t="s">
        <v>660</v>
      </c>
      <c r="AD677" s="179" t="s">
        <v>5039</v>
      </c>
      <c r="AE677" s="179" t="s">
        <v>4247</v>
      </c>
      <c r="AF677" s="177">
        <v>0</v>
      </c>
      <c r="AG677" s="177">
        <v>0</v>
      </c>
      <c r="AH677" s="177">
        <v>0</v>
      </c>
      <c r="AI677" s="177">
        <v>0</v>
      </c>
      <c r="AJ677" s="177">
        <v>0</v>
      </c>
      <c r="AK677" s="177">
        <v>0</v>
      </c>
      <c r="AL677" s="386">
        <v>0</v>
      </c>
      <c r="AM677" s="177">
        <v>7</v>
      </c>
      <c r="AN677" s="177">
        <v>0</v>
      </c>
      <c r="AO677" s="195">
        <v>0</v>
      </c>
      <c r="AP677" s="187"/>
      <c r="AQ677" s="187">
        <v>7</v>
      </c>
      <c r="AR677" s="187"/>
      <c r="AS677" s="187"/>
      <c r="AT677" s="187"/>
      <c r="AU677" s="187"/>
      <c r="AV677" s="187"/>
      <c r="AW677" s="187"/>
      <c r="AX677" s="187"/>
      <c r="AY677" s="187"/>
      <c r="AZ677" s="187"/>
      <c r="BA677" s="187"/>
      <c r="BB677" s="187"/>
      <c r="BC677" s="187"/>
      <c r="BD677" s="187"/>
      <c r="BE677" s="187"/>
      <c r="BF677" s="187"/>
      <c r="BG677" s="187"/>
      <c r="BH677" s="176" t="str">
        <f t="shared" si="85"/>
        <v>class level</v>
      </c>
      <c r="BI677" s="176">
        <f t="shared" si="80"/>
        <v>14</v>
      </c>
      <c r="BJ677" s="182" t="str">
        <f t="shared" si="81"/>
        <v>7 - 70</v>
      </c>
      <c r="BK677" s="176">
        <f t="shared" si="82"/>
        <v>39</v>
      </c>
      <c r="BL677" s="176">
        <f t="shared" si="86"/>
        <v>7</v>
      </c>
      <c r="BM677" s="535"/>
      <c r="BN677" s="187">
        <v>550</v>
      </c>
      <c r="BO677" s="187">
        <v>10</v>
      </c>
      <c r="BP677" s="178">
        <f t="shared" si="83"/>
        <v>940</v>
      </c>
      <c r="BQ677" s="420" t="str">
        <f t="shared" si="84"/>
        <v>VI</v>
      </c>
      <c r="BR677" s="185">
        <v>15</v>
      </c>
      <c r="BS677" s="212" t="s">
        <v>9556</v>
      </c>
    </row>
    <row r="678" spans="1:71" ht="25.5" x14ac:dyDescent="0.2">
      <c r="A678" s="696">
        <v>676</v>
      </c>
      <c r="B678" s="286" t="s">
        <v>5036</v>
      </c>
      <c r="C678" s="286" t="s">
        <v>8590</v>
      </c>
      <c r="D678" s="258" t="s">
        <v>5497</v>
      </c>
      <c r="E678" s="736">
        <v>2</v>
      </c>
      <c r="F678" s="736">
        <v>50</v>
      </c>
      <c r="G678" s="737">
        <v>300</v>
      </c>
      <c r="H678" s="305" t="s">
        <v>9117</v>
      </c>
      <c r="I678" s="207" t="s">
        <v>635</v>
      </c>
      <c r="J678" s="279" t="s">
        <v>6558</v>
      </c>
      <c r="K678" s="179" t="s">
        <v>3491</v>
      </c>
      <c r="L678" s="427" t="s">
        <v>3491</v>
      </c>
      <c r="M678" s="684">
        <v>6</v>
      </c>
      <c r="N678" s="684" t="s">
        <v>15715</v>
      </c>
      <c r="O678" s="684">
        <v>175</v>
      </c>
      <c r="P678" s="179"/>
      <c r="Q678" s="179">
        <v>2</v>
      </c>
      <c r="R678" s="180"/>
      <c r="S678" s="190">
        <v>11</v>
      </c>
      <c r="T678" s="190">
        <v>14</v>
      </c>
      <c r="U678" s="190">
        <v>4</v>
      </c>
      <c r="V678" s="190">
        <v>16</v>
      </c>
      <c r="W678" s="742">
        <v>12</v>
      </c>
      <c r="X678" s="184"/>
      <c r="Y678" s="184"/>
      <c r="Z678" s="184"/>
      <c r="AA678" s="184"/>
      <c r="AB678" s="220"/>
      <c r="AC678" s="183" t="s">
        <v>8471</v>
      </c>
      <c r="AD678" s="179" t="s">
        <v>5039</v>
      </c>
      <c r="AE678" s="179" t="s">
        <v>4247</v>
      </c>
      <c r="AF678" s="177">
        <v>0</v>
      </c>
      <c r="AG678" s="177">
        <v>0</v>
      </c>
      <c r="AH678" s="177">
        <v>0</v>
      </c>
      <c r="AI678" s="177">
        <v>0</v>
      </c>
      <c r="AJ678" s="177">
        <v>0</v>
      </c>
      <c r="AK678" s="177">
        <v>0</v>
      </c>
      <c r="AL678" s="386">
        <v>0</v>
      </c>
      <c r="AM678" s="177">
        <v>8</v>
      </c>
      <c r="AN678" s="177">
        <v>0</v>
      </c>
      <c r="AO678" s="195">
        <v>0</v>
      </c>
      <c r="AP678" s="187"/>
      <c r="AQ678" s="187">
        <v>8</v>
      </c>
      <c r="AR678" s="187"/>
      <c r="AS678" s="187"/>
      <c r="AT678" s="187"/>
      <c r="AU678" s="187"/>
      <c r="AV678" s="187"/>
      <c r="AW678" s="187"/>
      <c r="AX678" s="187"/>
      <c r="AY678" s="187"/>
      <c r="AZ678" s="187"/>
      <c r="BA678" s="187"/>
      <c r="BB678" s="187"/>
      <c r="BC678" s="187"/>
      <c r="BD678" s="187"/>
      <c r="BE678" s="187"/>
      <c r="BF678" s="187"/>
      <c r="BG678" s="187"/>
      <c r="BH678" s="176" t="str">
        <f t="shared" si="85"/>
        <v>class level</v>
      </c>
      <c r="BI678" s="176">
        <f t="shared" si="80"/>
        <v>14</v>
      </c>
      <c r="BJ678" s="182" t="str">
        <f t="shared" si="81"/>
        <v>8 - 80</v>
      </c>
      <c r="BK678" s="176">
        <f t="shared" si="82"/>
        <v>44</v>
      </c>
      <c r="BL678" s="176">
        <f t="shared" si="86"/>
        <v>8</v>
      </c>
      <c r="BM678" s="535"/>
      <c r="BN678" s="187">
        <v>900</v>
      </c>
      <c r="BO678" s="187">
        <v>12</v>
      </c>
      <c r="BP678" s="178">
        <f t="shared" si="83"/>
        <v>1428</v>
      </c>
      <c r="BQ678" s="420" t="str">
        <f t="shared" si="84"/>
        <v>VI</v>
      </c>
      <c r="BR678" s="187"/>
      <c r="BS678" s="464" t="s">
        <v>9556</v>
      </c>
    </row>
    <row r="679" spans="1:71" ht="25.5" x14ac:dyDescent="0.2">
      <c r="A679" s="697">
        <v>677</v>
      </c>
      <c r="B679" s="286" t="s">
        <v>5036</v>
      </c>
      <c r="C679" s="286" t="s">
        <v>8591</v>
      </c>
      <c r="D679" s="258" t="s">
        <v>5497</v>
      </c>
      <c r="E679" s="736">
        <v>2</v>
      </c>
      <c r="F679" s="736">
        <v>50</v>
      </c>
      <c r="G679" s="737">
        <v>300</v>
      </c>
      <c r="H679" s="305" t="s">
        <v>9117</v>
      </c>
      <c r="I679" s="207" t="s">
        <v>635</v>
      </c>
      <c r="J679" s="279" t="s">
        <v>6558</v>
      </c>
      <c r="K679" s="179" t="s">
        <v>3491</v>
      </c>
      <c r="L679" s="427" t="s">
        <v>3491</v>
      </c>
      <c r="M679" s="684">
        <v>6</v>
      </c>
      <c r="N679" s="684" t="s">
        <v>15715</v>
      </c>
      <c r="O679" s="684">
        <v>175</v>
      </c>
      <c r="P679" s="179"/>
      <c r="Q679" s="179">
        <v>2</v>
      </c>
      <c r="R679" s="180"/>
      <c r="S679" s="190">
        <v>11</v>
      </c>
      <c r="T679" s="190">
        <v>14</v>
      </c>
      <c r="U679" s="190">
        <v>4</v>
      </c>
      <c r="V679" s="190">
        <v>16</v>
      </c>
      <c r="W679" s="742">
        <v>12</v>
      </c>
      <c r="X679" s="184"/>
      <c r="Y679" s="184"/>
      <c r="Z679" s="184"/>
      <c r="AA679" s="184"/>
      <c r="AB679" s="220"/>
      <c r="AC679" s="183" t="s">
        <v>8472</v>
      </c>
      <c r="AD679" s="179" t="s">
        <v>5039</v>
      </c>
      <c r="AE679" s="179" t="s">
        <v>4247</v>
      </c>
      <c r="AF679" s="177">
        <v>0</v>
      </c>
      <c r="AG679" s="177">
        <v>0</v>
      </c>
      <c r="AH679" s="177">
        <v>0</v>
      </c>
      <c r="AI679" s="177">
        <v>0</v>
      </c>
      <c r="AJ679" s="177">
        <v>0</v>
      </c>
      <c r="AK679" s="177">
        <v>0</v>
      </c>
      <c r="AL679" s="386">
        <v>0</v>
      </c>
      <c r="AM679" s="177">
        <v>9</v>
      </c>
      <c r="AN679" s="177">
        <v>0</v>
      </c>
      <c r="AO679" s="195">
        <v>0</v>
      </c>
      <c r="AP679" s="187"/>
      <c r="AQ679" s="187">
        <v>9</v>
      </c>
      <c r="AR679" s="187"/>
      <c r="AS679" s="187"/>
      <c r="AT679" s="187"/>
      <c r="AU679" s="187"/>
      <c r="AV679" s="187"/>
      <c r="AW679" s="187"/>
      <c r="AX679" s="187"/>
      <c r="AY679" s="187"/>
      <c r="AZ679" s="187"/>
      <c r="BA679" s="187"/>
      <c r="BB679" s="187"/>
      <c r="BC679" s="187"/>
      <c r="BD679" s="187"/>
      <c r="BE679" s="187"/>
      <c r="BF679" s="187"/>
      <c r="BG679" s="187"/>
      <c r="BH679" s="176" t="str">
        <f t="shared" si="85"/>
        <v>class level</v>
      </c>
      <c r="BI679" s="176">
        <f t="shared" si="80"/>
        <v>12</v>
      </c>
      <c r="BJ679" s="182" t="str">
        <f t="shared" si="81"/>
        <v>9 - 90</v>
      </c>
      <c r="BK679" s="176">
        <f t="shared" si="82"/>
        <v>50</v>
      </c>
      <c r="BL679" s="176">
        <f t="shared" si="86"/>
        <v>9</v>
      </c>
      <c r="BM679" s="535"/>
      <c r="BN679" s="187">
        <v>1350</v>
      </c>
      <c r="BO679" s="187">
        <v>14</v>
      </c>
      <c r="BP679" s="178">
        <f t="shared" si="83"/>
        <v>2050</v>
      </c>
      <c r="BQ679" s="420" t="str">
        <f t="shared" si="84"/>
        <v>VII</v>
      </c>
      <c r="BR679" s="185">
        <v>15</v>
      </c>
      <c r="BS679" s="212" t="s">
        <v>9556</v>
      </c>
    </row>
    <row r="680" spans="1:71" ht="25.5" x14ac:dyDescent="0.2">
      <c r="A680" s="696">
        <v>678</v>
      </c>
      <c r="B680" s="286" t="s">
        <v>5036</v>
      </c>
      <c r="C680" s="286" t="s">
        <v>8592</v>
      </c>
      <c r="D680" s="258" t="s">
        <v>5497</v>
      </c>
      <c r="E680" s="736">
        <v>2</v>
      </c>
      <c r="F680" s="736">
        <v>50</v>
      </c>
      <c r="G680" s="737">
        <v>300</v>
      </c>
      <c r="H680" s="305" t="s">
        <v>9117</v>
      </c>
      <c r="I680" s="207" t="s">
        <v>635</v>
      </c>
      <c r="J680" s="279" t="s">
        <v>6558</v>
      </c>
      <c r="K680" s="179" t="s">
        <v>3491</v>
      </c>
      <c r="L680" s="427" t="s">
        <v>3491</v>
      </c>
      <c r="M680" s="684">
        <v>6</v>
      </c>
      <c r="N680" s="684" t="s">
        <v>15715</v>
      </c>
      <c r="O680" s="684">
        <v>175</v>
      </c>
      <c r="P680" s="179"/>
      <c r="Q680" s="179">
        <v>2</v>
      </c>
      <c r="R680" s="180"/>
      <c r="S680" s="190">
        <v>11</v>
      </c>
      <c r="T680" s="190">
        <v>14</v>
      </c>
      <c r="U680" s="190">
        <v>4</v>
      </c>
      <c r="V680" s="190">
        <v>16</v>
      </c>
      <c r="W680" s="742">
        <v>12</v>
      </c>
      <c r="X680" s="184"/>
      <c r="Y680" s="184"/>
      <c r="Z680" s="184"/>
      <c r="AA680" s="184"/>
      <c r="AB680" s="220"/>
      <c r="AC680" s="183" t="s">
        <v>8473</v>
      </c>
      <c r="AD680" s="179" t="s">
        <v>5039</v>
      </c>
      <c r="AE680" s="179" t="s">
        <v>4247</v>
      </c>
      <c r="AF680" s="177">
        <v>0</v>
      </c>
      <c r="AG680" s="177">
        <v>0</v>
      </c>
      <c r="AH680" s="177">
        <v>0</v>
      </c>
      <c r="AI680" s="177">
        <v>0</v>
      </c>
      <c r="AJ680" s="177">
        <v>0</v>
      </c>
      <c r="AK680" s="177">
        <v>0</v>
      </c>
      <c r="AL680" s="386">
        <v>0</v>
      </c>
      <c r="AM680" s="177">
        <v>9</v>
      </c>
      <c r="AN680" s="177">
        <v>0</v>
      </c>
      <c r="AO680" s="195">
        <v>3</v>
      </c>
      <c r="AP680" s="187"/>
      <c r="AQ680" s="187">
        <v>10</v>
      </c>
      <c r="AR680" s="187"/>
      <c r="AS680" s="187"/>
      <c r="AT680" s="187"/>
      <c r="AU680" s="187"/>
      <c r="AV680" s="187"/>
      <c r="AW680" s="187"/>
      <c r="AX680" s="187"/>
      <c r="AY680" s="187"/>
      <c r="AZ680" s="187"/>
      <c r="BA680" s="187"/>
      <c r="BB680" s="187"/>
      <c r="BC680" s="187"/>
      <c r="BD680" s="187"/>
      <c r="BE680" s="187"/>
      <c r="BF680" s="187"/>
      <c r="BG680" s="187"/>
      <c r="BH680" s="176" t="str">
        <f t="shared" si="85"/>
        <v>class level</v>
      </c>
      <c r="BI680" s="176">
        <f t="shared" si="80"/>
        <v>12</v>
      </c>
      <c r="BJ680" s="182" t="str">
        <f t="shared" si="81"/>
        <v>12 - 93</v>
      </c>
      <c r="BK680" s="176">
        <f t="shared" si="82"/>
        <v>53</v>
      </c>
      <c r="BL680" s="176">
        <f t="shared" si="86"/>
        <v>10</v>
      </c>
      <c r="BM680" s="535"/>
      <c r="BN680" s="187">
        <v>1350</v>
      </c>
      <c r="BO680" s="187">
        <v>14</v>
      </c>
      <c r="BP680" s="178">
        <f t="shared" si="83"/>
        <v>2092</v>
      </c>
      <c r="BQ680" s="420" t="str">
        <f t="shared" si="84"/>
        <v>VII</v>
      </c>
      <c r="BR680" s="185">
        <v>15</v>
      </c>
      <c r="BS680" s="212" t="s">
        <v>9556</v>
      </c>
    </row>
    <row r="681" spans="1:71" ht="25.5" x14ac:dyDescent="0.2">
      <c r="A681" s="696">
        <v>679</v>
      </c>
      <c r="B681" s="286" t="s">
        <v>5036</v>
      </c>
      <c r="C681" s="286" t="s">
        <v>2857</v>
      </c>
      <c r="D681" s="258" t="s">
        <v>5497</v>
      </c>
      <c r="E681" s="736">
        <v>2</v>
      </c>
      <c r="F681" s="736">
        <v>50</v>
      </c>
      <c r="G681" s="737">
        <v>300</v>
      </c>
      <c r="H681" s="305" t="s">
        <v>9117</v>
      </c>
      <c r="I681" s="207" t="s">
        <v>635</v>
      </c>
      <c r="J681" s="279" t="s">
        <v>6558</v>
      </c>
      <c r="K681" s="179" t="s">
        <v>3491</v>
      </c>
      <c r="L681" s="427" t="s">
        <v>3491</v>
      </c>
      <c r="M681" s="684">
        <v>6</v>
      </c>
      <c r="N681" s="684" t="s">
        <v>15715</v>
      </c>
      <c r="O681" s="684">
        <v>175</v>
      </c>
      <c r="P681" s="179"/>
      <c r="Q681" s="179">
        <v>2</v>
      </c>
      <c r="R681" s="180"/>
      <c r="S681" s="190">
        <v>11</v>
      </c>
      <c r="T681" s="190">
        <v>14</v>
      </c>
      <c r="U681" s="190">
        <v>4</v>
      </c>
      <c r="V681" s="190">
        <v>16</v>
      </c>
      <c r="W681" s="742">
        <v>12</v>
      </c>
      <c r="X681" s="184"/>
      <c r="Y681" s="184"/>
      <c r="Z681" s="184"/>
      <c r="AA681" s="184"/>
      <c r="AB681" s="220"/>
      <c r="AC681" s="183" t="s">
        <v>8628</v>
      </c>
      <c r="AD681" s="179" t="s">
        <v>5039</v>
      </c>
      <c r="AE681" s="179" t="s">
        <v>4247</v>
      </c>
      <c r="AF681" s="177">
        <v>0</v>
      </c>
      <c r="AG681" s="177">
        <v>0</v>
      </c>
      <c r="AH681" s="177">
        <v>0</v>
      </c>
      <c r="AI681" s="177">
        <v>0</v>
      </c>
      <c r="AJ681" s="177">
        <v>0</v>
      </c>
      <c r="AK681" s="177">
        <v>0</v>
      </c>
      <c r="AL681" s="386">
        <v>0</v>
      </c>
      <c r="AM681" s="177">
        <v>9</v>
      </c>
      <c r="AN681" s="177">
        <v>0</v>
      </c>
      <c r="AO681" s="195">
        <v>6</v>
      </c>
      <c r="AP681" s="187"/>
      <c r="AQ681" s="187">
        <v>11</v>
      </c>
      <c r="AR681" s="187"/>
      <c r="AS681" s="187"/>
      <c r="AT681" s="187"/>
      <c r="AU681" s="187"/>
      <c r="AV681" s="187"/>
      <c r="AW681" s="187"/>
      <c r="AX681" s="187"/>
      <c r="AY681" s="187"/>
      <c r="AZ681" s="187"/>
      <c r="BA681" s="187"/>
      <c r="BB681" s="187"/>
      <c r="BC681" s="187"/>
      <c r="BD681" s="187"/>
      <c r="BE681" s="187"/>
      <c r="BF681" s="187"/>
      <c r="BG681" s="187"/>
      <c r="BH681" s="176" t="str">
        <f t="shared" si="85"/>
        <v>class level</v>
      </c>
      <c r="BI681" s="176">
        <f t="shared" si="80"/>
        <v>10</v>
      </c>
      <c r="BJ681" s="182" t="str">
        <f t="shared" si="81"/>
        <v>15 - 96</v>
      </c>
      <c r="BK681" s="176">
        <f t="shared" si="82"/>
        <v>56</v>
      </c>
      <c r="BL681" s="176">
        <f t="shared" si="86"/>
        <v>11</v>
      </c>
      <c r="BM681" s="535"/>
      <c r="BN681" s="187">
        <v>2000</v>
      </c>
      <c r="BO681" s="187">
        <v>16</v>
      </c>
      <c r="BP681" s="178">
        <f t="shared" si="83"/>
        <v>2896</v>
      </c>
      <c r="BQ681" s="420" t="str">
        <f t="shared" si="84"/>
        <v>VII</v>
      </c>
      <c r="BR681" s="185"/>
      <c r="BS681" s="464" t="s">
        <v>9556</v>
      </c>
    </row>
    <row r="682" spans="1:71" ht="25.5" x14ac:dyDescent="0.2">
      <c r="A682" s="697">
        <v>680</v>
      </c>
      <c r="B682" s="286" t="s">
        <v>5036</v>
      </c>
      <c r="C682" s="286" t="s">
        <v>8594</v>
      </c>
      <c r="D682" s="258" t="s">
        <v>5497</v>
      </c>
      <c r="E682" s="736">
        <v>1</v>
      </c>
      <c r="F682" s="736">
        <v>50</v>
      </c>
      <c r="G682" s="737">
        <v>300</v>
      </c>
      <c r="H682" s="305" t="s">
        <v>9117</v>
      </c>
      <c r="I682" s="207" t="s">
        <v>635</v>
      </c>
      <c r="J682" s="280" t="s">
        <v>1765</v>
      </c>
      <c r="K682" s="179" t="s">
        <v>3491</v>
      </c>
      <c r="L682" s="427" t="s">
        <v>3491</v>
      </c>
      <c r="M682" s="684">
        <v>6</v>
      </c>
      <c r="N682" s="684" t="s">
        <v>15715</v>
      </c>
      <c r="O682" s="684">
        <v>175</v>
      </c>
      <c r="P682" s="179"/>
      <c r="Q682" s="179">
        <v>2</v>
      </c>
      <c r="R682" s="180"/>
      <c r="S682" s="190">
        <v>11</v>
      </c>
      <c r="T682" s="190">
        <v>14</v>
      </c>
      <c r="U682" s="190">
        <v>4</v>
      </c>
      <c r="V682" s="190">
        <v>16</v>
      </c>
      <c r="W682" s="742">
        <v>12</v>
      </c>
      <c r="X682" s="184"/>
      <c r="Y682" s="184"/>
      <c r="Z682" s="184"/>
      <c r="AA682" s="184"/>
      <c r="AB682" s="220"/>
      <c r="AC682" s="183" t="s">
        <v>5711</v>
      </c>
      <c r="AD682" s="179" t="s">
        <v>5039</v>
      </c>
      <c r="AE682" s="179" t="s">
        <v>4247</v>
      </c>
      <c r="AF682" s="177">
        <v>0</v>
      </c>
      <c r="AG682" s="177">
        <v>0</v>
      </c>
      <c r="AH682" s="177">
        <v>0</v>
      </c>
      <c r="AI682" s="177">
        <v>0</v>
      </c>
      <c r="AJ682" s="177">
        <v>0</v>
      </c>
      <c r="AK682" s="177">
        <v>0</v>
      </c>
      <c r="AL682" s="386">
        <v>5</v>
      </c>
      <c r="AM682" s="177">
        <v>0</v>
      </c>
      <c r="AN682" s="177">
        <v>0</v>
      </c>
      <c r="AO682" s="195">
        <v>0</v>
      </c>
      <c r="AP682" s="187"/>
      <c r="AQ682" s="187"/>
      <c r="AR682" s="187"/>
      <c r="AS682" s="187"/>
      <c r="AT682" s="187"/>
      <c r="AU682" s="187"/>
      <c r="AV682" s="187"/>
      <c r="AW682" s="187">
        <v>5</v>
      </c>
      <c r="AX682" s="187"/>
      <c r="AY682" s="187"/>
      <c r="AZ682" s="187"/>
      <c r="BA682" s="187"/>
      <c r="BB682" s="187"/>
      <c r="BC682" s="187"/>
      <c r="BD682" s="187"/>
      <c r="BE682" s="187"/>
      <c r="BF682" s="187"/>
      <c r="BG682" s="187"/>
      <c r="BH682" s="176" t="str">
        <f t="shared" si="85"/>
        <v>class level</v>
      </c>
      <c r="BI682" s="176">
        <f t="shared" si="80"/>
        <v>18</v>
      </c>
      <c r="BJ682" s="182" t="str">
        <f t="shared" si="81"/>
        <v>5 - 40</v>
      </c>
      <c r="BK682" s="176">
        <f t="shared" si="82"/>
        <v>23</v>
      </c>
      <c r="BL682" s="176">
        <f t="shared" si="86"/>
        <v>5</v>
      </c>
      <c r="BM682" s="535"/>
      <c r="BN682" s="187">
        <v>330</v>
      </c>
      <c r="BO682" s="187">
        <v>5</v>
      </c>
      <c r="BP682" s="178">
        <f t="shared" si="83"/>
        <v>445</v>
      </c>
      <c r="BQ682" s="420" t="str">
        <f t="shared" si="84"/>
        <v>V</v>
      </c>
      <c r="BR682" s="187"/>
      <c r="BS682" s="464" t="s">
        <v>9583</v>
      </c>
    </row>
    <row r="683" spans="1:71" ht="25.5" x14ac:dyDescent="0.2">
      <c r="A683" s="696">
        <v>681</v>
      </c>
      <c r="B683" s="286" t="s">
        <v>5036</v>
      </c>
      <c r="C683" s="286" t="s">
        <v>8595</v>
      </c>
      <c r="D683" s="258" t="s">
        <v>5497</v>
      </c>
      <c r="E683" s="736">
        <v>1</v>
      </c>
      <c r="F683" s="736">
        <v>50</v>
      </c>
      <c r="G683" s="737">
        <v>300</v>
      </c>
      <c r="H683" s="305" t="s">
        <v>9117</v>
      </c>
      <c r="I683" s="207" t="s">
        <v>635</v>
      </c>
      <c r="J683" s="280" t="s">
        <v>1765</v>
      </c>
      <c r="K683" s="179" t="s">
        <v>3491</v>
      </c>
      <c r="L683" s="427" t="s">
        <v>3491</v>
      </c>
      <c r="M683" s="684">
        <v>6</v>
      </c>
      <c r="N683" s="684" t="s">
        <v>15715</v>
      </c>
      <c r="O683" s="684">
        <v>175</v>
      </c>
      <c r="P683" s="179"/>
      <c r="Q683" s="179">
        <v>2</v>
      </c>
      <c r="R683" s="180"/>
      <c r="S683" s="190">
        <v>11</v>
      </c>
      <c r="T683" s="190">
        <v>14</v>
      </c>
      <c r="U683" s="190">
        <v>4</v>
      </c>
      <c r="V683" s="190">
        <v>16</v>
      </c>
      <c r="W683" s="742">
        <v>12</v>
      </c>
      <c r="X683" s="184"/>
      <c r="Y683" s="184"/>
      <c r="Z683" s="184"/>
      <c r="AA683" s="184"/>
      <c r="AB683" s="220"/>
      <c r="AC683" s="183" t="s">
        <v>8593</v>
      </c>
      <c r="AD683" s="179" t="s">
        <v>5039</v>
      </c>
      <c r="AE683" s="179" t="s">
        <v>4247</v>
      </c>
      <c r="AF683" s="177">
        <v>0</v>
      </c>
      <c r="AG683" s="177">
        <v>0</v>
      </c>
      <c r="AH683" s="177">
        <v>0</v>
      </c>
      <c r="AI683" s="177">
        <v>0</v>
      </c>
      <c r="AJ683" s="177">
        <v>0</v>
      </c>
      <c r="AK683" s="177">
        <v>0</v>
      </c>
      <c r="AL683" s="386">
        <v>7</v>
      </c>
      <c r="AM683" s="177">
        <v>0</v>
      </c>
      <c r="AN683" s="177">
        <v>0</v>
      </c>
      <c r="AO683" s="195">
        <v>0</v>
      </c>
      <c r="AP683" s="187"/>
      <c r="AQ683" s="187"/>
      <c r="AR683" s="187"/>
      <c r="AS683" s="187"/>
      <c r="AT683" s="187"/>
      <c r="AU683" s="187"/>
      <c r="AV683" s="187"/>
      <c r="AW683" s="187">
        <v>7</v>
      </c>
      <c r="AX683" s="187"/>
      <c r="AY683" s="187"/>
      <c r="AZ683" s="187"/>
      <c r="BA683" s="187"/>
      <c r="BB683" s="187"/>
      <c r="BC683" s="187"/>
      <c r="BD683" s="187"/>
      <c r="BE683" s="187"/>
      <c r="BF683" s="187"/>
      <c r="BG683" s="187"/>
      <c r="BH683" s="176" t="str">
        <f t="shared" si="85"/>
        <v>class level</v>
      </c>
      <c r="BI683" s="176">
        <f t="shared" si="80"/>
        <v>16</v>
      </c>
      <c r="BJ683" s="182" t="str">
        <f t="shared" si="81"/>
        <v>7 - 56</v>
      </c>
      <c r="BK683" s="176">
        <f t="shared" si="82"/>
        <v>32</v>
      </c>
      <c r="BL683" s="176">
        <f t="shared" si="86"/>
        <v>7</v>
      </c>
      <c r="BM683" s="535"/>
      <c r="BN683" s="187">
        <v>975</v>
      </c>
      <c r="BO683" s="187">
        <v>8</v>
      </c>
      <c r="BP683" s="178">
        <f t="shared" si="83"/>
        <v>1231</v>
      </c>
      <c r="BQ683" s="420" t="str">
        <f t="shared" si="84"/>
        <v>VI</v>
      </c>
      <c r="BR683" s="187"/>
      <c r="BS683" s="464" t="s">
        <v>9583</v>
      </c>
    </row>
    <row r="684" spans="1:71" ht="25.5" x14ac:dyDescent="0.2">
      <c r="A684" s="697">
        <v>682</v>
      </c>
      <c r="B684" s="286" t="s">
        <v>5036</v>
      </c>
      <c r="C684" s="286" t="s">
        <v>8596</v>
      </c>
      <c r="D684" s="258" t="s">
        <v>5497</v>
      </c>
      <c r="E684" s="736">
        <v>2</v>
      </c>
      <c r="F684" s="736">
        <v>50</v>
      </c>
      <c r="G684" s="737">
        <v>300</v>
      </c>
      <c r="H684" s="305" t="s">
        <v>9117</v>
      </c>
      <c r="I684" s="207" t="s">
        <v>635</v>
      </c>
      <c r="J684" s="280" t="s">
        <v>6554</v>
      </c>
      <c r="K684" s="179" t="s">
        <v>3491</v>
      </c>
      <c r="L684" s="427" t="s">
        <v>3491</v>
      </c>
      <c r="M684" s="684">
        <v>6</v>
      </c>
      <c r="N684" s="684" t="s">
        <v>15715</v>
      </c>
      <c r="O684" s="684">
        <v>175</v>
      </c>
      <c r="P684" s="179"/>
      <c r="Q684" s="179">
        <v>10</v>
      </c>
      <c r="R684" s="180"/>
      <c r="S684" s="190">
        <v>11</v>
      </c>
      <c r="T684" s="190">
        <v>14</v>
      </c>
      <c r="U684" s="190">
        <v>4</v>
      </c>
      <c r="V684" s="190">
        <v>16</v>
      </c>
      <c r="W684" s="742">
        <v>12</v>
      </c>
      <c r="X684" s="184"/>
      <c r="Y684" s="184"/>
      <c r="Z684" s="184"/>
      <c r="AA684" s="184"/>
      <c r="AB684" s="220"/>
      <c r="AC684" s="183" t="s">
        <v>8526</v>
      </c>
      <c r="AD684" s="179" t="s">
        <v>5039</v>
      </c>
      <c r="AE684" s="179" t="s">
        <v>4247</v>
      </c>
      <c r="AF684" s="177">
        <v>0</v>
      </c>
      <c r="AG684" s="177">
        <v>0</v>
      </c>
      <c r="AH684" s="177">
        <v>6</v>
      </c>
      <c r="AI684" s="177">
        <v>0</v>
      </c>
      <c r="AJ684" s="177">
        <v>0</v>
      </c>
      <c r="AK684" s="177">
        <v>0</v>
      </c>
      <c r="AL684" s="386">
        <v>0</v>
      </c>
      <c r="AM684" s="177">
        <v>0</v>
      </c>
      <c r="AN684" s="177">
        <v>0</v>
      </c>
      <c r="AO684" s="195">
        <v>0</v>
      </c>
      <c r="AP684" s="187"/>
      <c r="AQ684" s="187"/>
      <c r="AR684" s="187"/>
      <c r="AS684" s="187"/>
      <c r="AT684" s="187"/>
      <c r="AU684" s="187"/>
      <c r="AV684" s="187"/>
      <c r="AW684" s="187"/>
      <c r="AX684" s="187"/>
      <c r="AY684" s="187"/>
      <c r="AZ684" s="187"/>
      <c r="BA684" s="187"/>
      <c r="BB684" s="187"/>
      <c r="BC684" s="187"/>
      <c r="BD684" s="187">
        <v>6</v>
      </c>
      <c r="BE684" s="187"/>
      <c r="BF684" s="187"/>
      <c r="BG684" s="187"/>
      <c r="BH684" s="176" t="str">
        <f t="shared" si="85"/>
        <v>class level</v>
      </c>
      <c r="BI684" s="176">
        <f t="shared" si="80"/>
        <v>19</v>
      </c>
      <c r="BJ684" s="182" t="str">
        <f t="shared" si="81"/>
        <v>6 - 24</v>
      </c>
      <c r="BK684" s="176">
        <f t="shared" si="82"/>
        <v>15</v>
      </c>
      <c r="BL684" s="176">
        <f t="shared" si="86"/>
        <v>6</v>
      </c>
      <c r="BM684" s="535"/>
      <c r="BN684" s="187">
        <v>810</v>
      </c>
      <c r="BO684" s="187">
        <v>4</v>
      </c>
      <c r="BP684" s="178">
        <f t="shared" si="83"/>
        <v>870</v>
      </c>
      <c r="BQ684" s="420" t="str">
        <f t="shared" si="84"/>
        <v>VI</v>
      </c>
      <c r="BR684" s="185"/>
      <c r="BS684" s="464" t="s">
        <v>9567</v>
      </c>
    </row>
    <row r="685" spans="1:71" ht="25.5" x14ac:dyDescent="0.2">
      <c r="A685" s="696">
        <v>683</v>
      </c>
      <c r="B685" s="286" t="s">
        <v>5036</v>
      </c>
      <c r="C685" s="286" t="s">
        <v>8597</v>
      </c>
      <c r="D685" s="258" t="s">
        <v>5497</v>
      </c>
      <c r="E685" s="736">
        <v>1</v>
      </c>
      <c r="F685" s="736">
        <v>50</v>
      </c>
      <c r="G685" s="737">
        <v>300</v>
      </c>
      <c r="H685" s="305" t="s">
        <v>9117</v>
      </c>
      <c r="I685" s="207" t="s">
        <v>635</v>
      </c>
      <c r="J685" s="280" t="s">
        <v>6554</v>
      </c>
      <c r="K685" s="179" t="s">
        <v>3491</v>
      </c>
      <c r="L685" s="427" t="s">
        <v>3491</v>
      </c>
      <c r="M685" s="684">
        <v>6</v>
      </c>
      <c r="N685" s="684" t="s">
        <v>15715</v>
      </c>
      <c r="O685" s="684">
        <v>175</v>
      </c>
      <c r="P685" s="179"/>
      <c r="Q685" s="179">
        <v>10</v>
      </c>
      <c r="R685" s="180"/>
      <c r="S685" s="190">
        <v>11</v>
      </c>
      <c r="T685" s="190">
        <v>14</v>
      </c>
      <c r="U685" s="190">
        <v>4</v>
      </c>
      <c r="V685" s="190">
        <v>16</v>
      </c>
      <c r="W685" s="742">
        <v>12</v>
      </c>
      <c r="X685" s="184"/>
      <c r="Y685" s="184"/>
      <c r="Z685" s="184"/>
      <c r="AA685" s="184"/>
      <c r="AB685" s="220"/>
      <c r="AC685" s="183" t="s">
        <v>8477</v>
      </c>
      <c r="AD685" s="179" t="s">
        <v>5039</v>
      </c>
      <c r="AE685" s="179" t="s">
        <v>4247</v>
      </c>
      <c r="AF685" s="177">
        <v>0</v>
      </c>
      <c r="AG685" s="177">
        <v>0</v>
      </c>
      <c r="AH685" s="177">
        <v>7</v>
      </c>
      <c r="AI685" s="177">
        <v>0</v>
      </c>
      <c r="AJ685" s="177">
        <v>0</v>
      </c>
      <c r="AK685" s="177">
        <v>0</v>
      </c>
      <c r="AL685" s="386">
        <v>0</v>
      </c>
      <c r="AM685" s="177">
        <v>0</v>
      </c>
      <c r="AN685" s="177">
        <v>0</v>
      </c>
      <c r="AO685" s="195">
        <v>0</v>
      </c>
      <c r="AP685" s="187"/>
      <c r="AQ685" s="187"/>
      <c r="AR685" s="187"/>
      <c r="AS685" s="187"/>
      <c r="AT685" s="187"/>
      <c r="AU685" s="187"/>
      <c r="AV685" s="187"/>
      <c r="AW685" s="187"/>
      <c r="AX685" s="187"/>
      <c r="AY685" s="187"/>
      <c r="AZ685" s="187"/>
      <c r="BA685" s="187"/>
      <c r="BB685" s="187"/>
      <c r="BC685" s="187"/>
      <c r="BD685" s="187">
        <v>7</v>
      </c>
      <c r="BE685" s="187"/>
      <c r="BF685" s="187"/>
      <c r="BG685" s="187"/>
      <c r="BH685" s="176" t="str">
        <f t="shared" si="85"/>
        <v>class level</v>
      </c>
      <c r="BI685" s="176">
        <f t="shared" si="80"/>
        <v>19</v>
      </c>
      <c r="BJ685" s="182" t="str">
        <f t="shared" si="81"/>
        <v>7 - 28</v>
      </c>
      <c r="BK685" s="176">
        <f t="shared" si="82"/>
        <v>18</v>
      </c>
      <c r="BL685" s="176">
        <f t="shared" si="86"/>
        <v>7</v>
      </c>
      <c r="BM685" s="535"/>
      <c r="BN685" s="187">
        <v>810</v>
      </c>
      <c r="BO685" s="187">
        <v>4</v>
      </c>
      <c r="BP685" s="178">
        <f t="shared" si="83"/>
        <v>882</v>
      </c>
      <c r="BQ685" s="420" t="str">
        <f t="shared" si="84"/>
        <v>VI</v>
      </c>
      <c r="BR685" s="185">
        <v>15</v>
      </c>
      <c r="BS685" s="212" t="s">
        <v>9594</v>
      </c>
    </row>
    <row r="686" spans="1:71" ht="25.5" x14ac:dyDescent="0.2">
      <c r="A686" s="696">
        <v>684</v>
      </c>
      <c r="B686" s="286" t="s">
        <v>5036</v>
      </c>
      <c r="C686" s="286" t="s">
        <v>8598</v>
      </c>
      <c r="D686" s="258" t="s">
        <v>5497</v>
      </c>
      <c r="E686" s="736">
        <v>1</v>
      </c>
      <c r="F686" s="736">
        <v>50</v>
      </c>
      <c r="G686" s="737">
        <v>300</v>
      </c>
      <c r="H686" s="305" t="s">
        <v>9117</v>
      </c>
      <c r="I686" s="207" t="s">
        <v>635</v>
      </c>
      <c r="J686" s="280" t="s">
        <v>6554</v>
      </c>
      <c r="K686" s="179" t="s">
        <v>3491</v>
      </c>
      <c r="L686" s="427" t="s">
        <v>3491</v>
      </c>
      <c r="M686" s="684">
        <v>6</v>
      </c>
      <c r="N686" s="684" t="s">
        <v>15715</v>
      </c>
      <c r="O686" s="684">
        <v>175</v>
      </c>
      <c r="P686" s="179"/>
      <c r="Q686" s="179">
        <v>10</v>
      </c>
      <c r="R686" s="180"/>
      <c r="S686" s="190">
        <v>11</v>
      </c>
      <c r="T686" s="190">
        <v>14</v>
      </c>
      <c r="U686" s="190">
        <v>4</v>
      </c>
      <c r="V686" s="190">
        <v>16</v>
      </c>
      <c r="W686" s="742">
        <v>12</v>
      </c>
      <c r="X686" s="184"/>
      <c r="Y686" s="184"/>
      <c r="Z686" s="184"/>
      <c r="AA686" s="184"/>
      <c r="AB686" s="220"/>
      <c r="AC686" s="183" t="s">
        <v>8478</v>
      </c>
      <c r="AD686" s="179" t="s">
        <v>5039</v>
      </c>
      <c r="AE686" s="179" t="s">
        <v>4247</v>
      </c>
      <c r="AF686" s="177">
        <v>0</v>
      </c>
      <c r="AG686" s="177">
        <v>0</v>
      </c>
      <c r="AH686" s="177">
        <v>8</v>
      </c>
      <c r="AI686" s="177">
        <v>0</v>
      </c>
      <c r="AJ686" s="177">
        <v>0</v>
      </c>
      <c r="AK686" s="177">
        <v>0</v>
      </c>
      <c r="AL686" s="386">
        <v>0</v>
      </c>
      <c r="AM686" s="177">
        <v>0</v>
      </c>
      <c r="AN686" s="177">
        <v>0</v>
      </c>
      <c r="AO686" s="195">
        <v>0</v>
      </c>
      <c r="AP686" s="187"/>
      <c r="AQ686" s="187"/>
      <c r="AR686" s="187"/>
      <c r="AS686" s="187"/>
      <c r="AT686" s="187"/>
      <c r="AU686" s="187"/>
      <c r="AV686" s="187"/>
      <c r="AW686" s="187"/>
      <c r="AX686" s="187"/>
      <c r="AY686" s="187"/>
      <c r="AZ686" s="187"/>
      <c r="BA686" s="187"/>
      <c r="BB686" s="187"/>
      <c r="BC686" s="187"/>
      <c r="BD686" s="187">
        <v>8</v>
      </c>
      <c r="BE686" s="187"/>
      <c r="BF686" s="187"/>
      <c r="BG686" s="187"/>
      <c r="BH686" s="176" t="str">
        <f t="shared" si="85"/>
        <v>class level</v>
      </c>
      <c r="BI686" s="176">
        <f t="shared" si="80"/>
        <v>19</v>
      </c>
      <c r="BJ686" s="182" t="str">
        <f t="shared" si="81"/>
        <v>8 - 32</v>
      </c>
      <c r="BK686" s="176">
        <f t="shared" si="82"/>
        <v>20</v>
      </c>
      <c r="BL686" s="176">
        <f t="shared" si="86"/>
        <v>8</v>
      </c>
      <c r="BM686" s="535"/>
      <c r="BN686" s="187">
        <v>1290</v>
      </c>
      <c r="BO686" s="187">
        <v>5</v>
      </c>
      <c r="BP686" s="178">
        <f t="shared" si="83"/>
        <v>1390</v>
      </c>
      <c r="BQ686" s="420" t="str">
        <f t="shared" si="84"/>
        <v>VII</v>
      </c>
      <c r="BR686" s="185">
        <v>15</v>
      </c>
      <c r="BS686" s="212" t="s">
        <v>9594</v>
      </c>
    </row>
    <row r="687" spans="1:71" ht="25.5" x14ac:dyDescent="0.2">
      <c r="A687" s="697">
        <v>685</v>
      </c>
      <c r="B687" s="286" t="s">
        <v>5036</v>
      </c>
      <c r="C687" s="286" t="s">
        <v>2862</v>
      </c>
      <c r="D687" s="258" t="s">
        <v>5497</v>
      </c>
      <c r="E687" s="736">
        <v>3</v>
      </c>
      <c r="F687" s="736">
        <v>50</v>
      </c>
      <c r="G687" s="737">
        <v>300</v>
      </c>
      <c r="H687" s="305" t="s">
        <v>9117</v>
      </c>
      <c r="I687" s="207" t="s">
        <v>635</v>
      </c>
      <c r="J687" s="280" t="s">
        <v>6551</v>
      </c>
      <c r="K687" s="179" t="s">
        <v>3491</v>
      </c>
      <c r="L687" s="427" t="s">
        <v>3491</v>
      </c>
      <c r="M687" s="684">
        <v>6</v>
      </c>
      <c r="N687" s="684" t="s">
        <v>15715</v>
      </c>
      <c r="O687" s="684">
        <v>175</v>
      </c>
      <c r="P687" s="179"/>
      <c r="Q687" s="179">
        <v>8</v>
      </c>
      <c r="R687" s="180"/>
      <c r="S687" s="190">
        <v>11</v>
      </c>
      <c r="T687" s="190">
        <v>14</v>
      </c>
      <c r="U687" s="190">
        <v>4</v>
      </c>
      <c r="V687" s="190">
        <v>16</v>
      </c>
      <c r="W687" s="742">
        <v>12</v>
      </c>
      <c r="X687" s="184"/>
      <c r="Y687" s="184"/>
      <c r="Z687" s="184"/>
      <c r="AA687" s="184"/>
      <c r="AB687" s="220"/>
      <c r="AC687" s="183" t="s">
        <v>8599</v>
      </c>
      <c r="AD687" s="179" t="s">
        <v>5039</v>
      </c>
      <c r="AE687" s="179" t="s">
        <v>4247</v>
      </c>
      <c r="AF687" s="177">
        <v>0</v>
      </c>
      <c r="AG687" s="177">
        <v>0</v>
      </c>
      <c r="AH687" s="177">
        <v>0</v>
      </c>
      <c r="AI687" s="177">
        <v>0</v>
      </c>
      <c r="AJ687" s="177">
        <v>3</v>
      </c>
      <c r="AK687" s="177">
        <v>0</v>
      </c>
      <c r="AL687" s="386">
        <v>0</v>
      </c>
      <c r="AM687" s="177">
        <v>0</v>
      </c>
      <c r="AN687" s="177">
        <v>0</v>
      </c>
      <c r="AO687" s="195">
        <v>0</v>
      </c>
      <c r="AP687" s="187"/>
      <c r="AQ687" s="187"/>
      <c r="AR687" s="187"/>
      <c r="AS687" s="187"/>
      <c r="AT687" s="187"/>
      <c r="AU687" s="187"/>
      <c r="AV687" s="187"/>
      <c r="AW687" s="187"/>
      <c r="AX687" s="187"/>
      <c r="AY687" s="187"/>
      <c r="AZ687" s="187"/>
      <c r="BA687" s="187"/>
      <c r="BB687" s="187">
        <v>3</v>
      </c>
      <c r="BC687" s="187"/>
      <c r="BD687" s="187"/>
      <c r="BE687" s="187"/>
      <c r="BF687" s="187"/>
      <c r="BG687" s="187"/>
      <c r="BH687" s="176" t="str">
        <f t="shared" si="85"/>
        <v>class level</v>
      </c>
      <c r="BI687" s="176">
        <f t="shared" si="80"/>
        <v>21</v>
      </c>
      <c r="BJ687" s="182" t="str">
        <f t="shared" si="81"/>
        <v>3 - 18</v>
      </c>
      <c r="BK687" s="176">
        <f t="shared" si="82"/>
        <v>11</v>
      </c>
      <c r="BL687" s="176">
        <f t="shared" si="86"/>
        <v>3</v>
      </c>
      <c r="BM687" s="535"/>
      <c r="BN687" s="187">
        <v>95</v>
      </c>
      <c r="BO687" s="187">
        <v>3</v>
      </c>
      <c r="BP687" s="178">
        <f t="shared" si="83"/>
        <v>128</v>
      </c>
      <c r="BQ687" s="420" t="str">
        <f t="shared" si="84"/>
        <v>III</v>
      </c>
      <c r="BR687" s="185"/>
      <c r="BS687" s="464" t="s">
        <v>9591</v>
      </c>
    </row>
    <row r="688" spans="1:71" ht="25.5" x14ac:dyDescent="0.2">
      <c r="A688" s="696">
        <v>686</v>
      </c>
      <c r="B688" s="286" t="s">
        <v>5036</v>
      </c>
      <c r="C688" s="286" t="s">
        <v>2863</v>
      </c>
      <c r="D688" s="258" t="s">
        <v>5497</v>
      </c>
      <c r="E688" s="736">
        <v>3</v>
      </c>
      <c r="F688" s="736">
        <v>50</v>
      </c>
      <c r="G688" s="737">
        <v>300</v>
      </c>
      <c r="H688" s="305" t="s">
        <v>9117</v>
      </c>
      <c r="I688" s="207" t="s">
        <v>635</v>
      </c>
      <c r="J688" s="280" t="s">
        <v>6551</v>
      </c>
      <c r="K688" s="179" t="s">
        <v>3491</v>
      </c>
      <c r="L688" s="427" t="s">
        <v>3491</v>
      </c>
      <c r="M688" s="684">
        <v>6</v>
      </c>
      <c r="N688" s="684" t="s">
        <v>15715</v>
      </c>
      <c r="O688" s="684">
        <v>175</v>
      </c>
      <c r="P688" s="179"/>
      <c r="Q688" s="179">
        <v>8</v>
      </c>
      <c r="R688" s="180"/>
      <c r="S688" s="190">
        <v>11</v>
      </c>
      <c r="T688" s="190">
        <v>14</v>
      </c>
      <c r="U688" s="190">
        <v>4</v>
      </c>
      <c r="V688" s="190">
        <v>16</v>
      </c>
      <c r="W688" s="742">
        <v>12</v>
      </c>
      <c r="X688" s="184"/>
      <c r="Y688" s="184"/>
      <c r="Z688" s="184"/>
      <c r="AA688" s="184"/>
      <c r="AB688" s="220"/>
      <c r="AC688" s="183" t="s">
        <v>8600</v>
      </c>
      <c r="AD688" s="179" t="s">
        <v>5039</v>
      </c>
      <c r="AE688" s="179" t="s">
        <v>4247</v>
      </c>
      <c r="AF688" s="177">
        <v>0</v>
      </c>
      <c r="AG688" s="177">
        <v>0</v>
      </c>
      <c r="AH688" s="177">
        <v>0</v>
      </c>
      <c r="AI688" s="177">
        <v>0</v>
      </c>
      <c r="AJ688" s="177">
        <v>4</v>
      </c>
      <c r="AK688" s="177">
        <v>0</v>
      </c>
      <c r="AL688" s="386">
        <v>0</v>
      </c>
      <c r="AM688" s="177">
        <v>0</v>
      </c>
      <c r="AN688" s="177">
        <v>0</v>
      </c>
      <c r="AO688" s="195">
        <v>0</v>
      </c>
      <c r="AP688" s="187"/>
      <c r="AQ688" s="187"/>
      <c r="AR688" s="187"/>
      <c r="AS688" s="187"/>
      <c r="AT688" s="187"/>
      <c r="AU688" s="187"/>
      <c r="AV688" s="187"/>
      <c r="AW688" s="187"/>
      <c r="AX688" s="187"/>
      <c r="AY688" s="187"/>
      <c r="AZ688" s="187"/>
      <c r="BA688" s="187"/>
      <c r="BB688" s="187">
        <v>4</v>
      </c>
      <c r="BC688" s="187"/>
      <c r="BD688" s="187"/>
      <c r="BE688" s="187"/>
      <c r="BF688" s="187"/>
      <c r="BG688" s="187"/>
      <c r="BH688" s="176" t="str">
        <f t="shared" si="85"/>
        <v>class level</v>
      </c>
      <c r="BI688" s="176">
        <f t="shared" si="80"/>
        <v>21</v>
      </c>
      <c r="BJ688" s="182" t="str">
        <f t="shared" si="81"/>
        <v>4 - 24</v>
      </c>
      <c r="BK688" s="176">
        <f t="shared" si="82"/>
        <v>14</v>
      </c>
      <c r="BL688" s="176">
        <f t="shared" si="86"/>
        <v>4</v>
      </c>
      <c r="BM688" s="535"/>
      <c r="BN688" s="187">
        <v>160</v>
      </c>
      <c r="BO688" s="187">
        <v>4</v>
      </c>
      <c r="BP688" s="178">
        <f t="shared" si="83"/>
        <v>216</v>
      </c>
      <c r="BQ688" s="420" t="str">
        <f t="shared" si="84"/>
        <v>IV</v>
      </c>
      <c r="BR688" s="185"/>
      <c r="BS688" s="464" t="s">
        <v>9591</v>
      </c>
    </row>
    <row r="689" spans="1:71" ht="25.5" x14ac:dyDescent="0.2">
      <c r="A689" s="697">
        <v>687</v>
      </c>
      <c r="B689" s="286" t="s">
        <v>5036</v>
      </c>
      <c r="C689" s="286" t="s">
        <v>5150</v>
      </c>
      <c r="D689" s="258" t="s">
        <v>5497</v>
      </c>
      <c r="E689" s="736">
        <v>3</v>
      </c>
      <c r="F689" s="736">
        <v>50</v>
      </c>
      <c r="G689" s="737">
        <v>300</v>
      </c>
      <c r="H689" s="305" t="s">
        <v>9117</v>
      </c>
      <c r="I689" s="207" t="s">
        <v>635</v>
      </c>
      <c r="J689" s="280" t="s">
        <v>6551</v>
      </c>
      <c r="K689" s="179" t="s">
        <v>3491</v>
      </c>
      <c r="L689" s="427" t="s">
        <v>3491</v>
      </c>
      <c r="M689" s="684">
        <v>6</v>
      </c>
      <c r="N689" s="684" t="s">
        <v>15715</v>
      </c>
      <c r="O689" s="684">
        <v>175</v>
      </c>
      <c r="P689" s="179"/>
      <c r="Q689" s="179">
        <v>8</v>
      </c>
      <c r="R689" s="180"/>
      <c r="S689" s="190">
        <v>11</v>
      </c>
      <c r="T689" s="190">
        <v>14</v>
      </c>
      <c r="U689" s="190">
        <v>4</v>
      </c>
      <c r="V689" s="190">
        <v>16</v>
      </c>
      <c r="W689" s="742">
        <v>12</v>
      </c>
      <c r="X689" s="184"/>
      <c r="Y689" s="184"/>
      <c r="Z689" s="184"/>
      <c r="AA689" s="184"/>
      <c r="AB689" s="220"/>
      <c r="AC689" s="183" t="s">
        <v>8601</v>
      </c>
      <c r="AD689" s="179" t="s">
        <v>5039</v>
      </c>
      <c r="AE689" s="179" t="s">
        <v>4247</v>
      </c>
      <c r="AF689" s="177">
        <v>0</v>
      </c>
      <c r="AG689" s="177">
        <v>0</v>
      </c>
      <c r="AH689" s="177">
        <v>0</v>
      </c>
      <c r="AI689" s="177">
        <v>0</v>
      </c>
      <c r="AJ689" s="177">
        <v>5</v>
      </c>
      <c r="AK689" s="177">
        <v>0</v>
      </c>
      <c r="AL689" s="386">
        <v>0</v>
      </c>
      <c r="AM689" s="177">
        <v>0</v>
      </c>
      <c r="AN689" s="177">
        <v>0</v>
      </c>
      <c r="AO689" s="195">
        <v>0</v>
      </c>
      <c r="AP689" s="187"/>
      <c r="AQ689" s="187"/>
      <c r="AR689" s="187"/>
      <c r="AS689" s="187"/>
      <c r="AT689" s="187"/>
      <c r="AU689" s="187"/>
      <c r="AV689" s="187"/>
      <c r="AW689" s="187"/>
      <c r="AX689" s="187"/>
      <c r="AY689" s="187"/>
      <c r="AZ689" s="187"/>
      <c r="BA689" s="187"/>
      <c r="BB689" s="187">
        <v>5</v>
      </c>
      <c r="BC689" s="187"/>
      <c r="BD689" s="187"/>
      <c r="BE689" s="187"/>
      <c r="BF689" s="187"/>
      <c r="BG689" s="187"/>
      <c r="BH689" s="176" t="str">
        <f t="shared" si="85"/>
        <v>class level</v>
      </c>
      <c r="BI689" s="176">
        <f t="shared" si="80"/>
        <v>19</v>
      </c>
      <c r="BJ689" s="182" t="str">
        <f t="shared" si="81"/>
        <v>5 - 30</v>
      </c>
      <c r="BK689" s="176">
        <f t="shared" si="82"/>
        <v>18</v>
      </c>
      <c r="BL689" s="176">
        <f t="shared" si="86"/>
        <v>5</v>
      </c>
      <c r="BM689" s="535"/>
      <c r="BN689" s="187">
        <v>160</v>
      </c>
      <c r="BO689" s="187">
        <v>4</v>
      </c>
      <c r="BP689" s="178">
        <f t="shared" si="83"/>
        <v>232</v>
      </c>
      <c r="BQ689" s="420" t="str">
        <f t="shared" si="84"/>
        <v>IV</v>
      </c>
      <c r="BR689" s="185"/>
      <c r="BS689" s="464" t="s">
        <v>9591</v>
      </c>
    </row>
    <row r="690" spans="1:71" ht="25.5" x14ac:dyDescent="0.2">
      <c r="A690" s="696">
        <v>688</v>
      </c>
      <c r="B690" s="286" t="s">
        <v>5036</v>
      </c>
      <c r="C690" s="286" t="s">
        <v>5151</v>
      </c>
      <c r="D690" s="258" t="s">
        <v>5497</v>
      </c>
      <c r="E690" s="736">
        <v>3</v>
      </c>
      <c r="F690" s="736">
        <v>50</v>
      </c>
      <c r="G690" s="737">
        <v>300</v>
      </c>
      <c r="H690" s="305" t="s">
        <v>9117</v>
      </c>
      <c r="I690" s="207" t="s">
        <v>635</v>
      </c>
      <c r="J690" s="280" t="s">
        <v>6551</v>
      </c>
      <c r="K690" s="179" t="s">
        <v>3491</v>
      </c>
      <c r="L690" s="427" t="s">
        <v>3491</v>
      </c>
      <c r="M690" s="684">
        <v>6</v>
      </c>
      <c r="N690" s="684" t="s">
        <v>15715</v>
      </c>
      <c r="O690" s="684">
        <v>175</v>
      </c>
      <c r="P690" s="179"/>
      <c r="Q690" s="179">
        <v>8</v>
      </c>
      <c r="R690" s="180"/>
      <c r="S690" s="190">
        <v>11</v>
      </c>
      <c r="T690" s="190">
        <v>14</v>
      </c>
      <c r="U690" s="190">
        <v>4</v>
      </c>
      <c r="V690" s="190">
        <v>16</v>
      </c>
      <c r="W690" s="742">
        <v>12</v>
      </c>
      <c r="X690" s="184"/>
      <c r="Y690" s="184"/>
      <c r="Z690" s="184"/>
      <c r="AA690" s="184"/>
      <c r="AB690" s="220"/>
      <c r="AC690" s="183" t="s">
        <v>8602</v>
      </c>
      <c r="AD690" s="179" t="s">
        <v>5039</v>
      </c>
      <c r="AE690" s="179" t="s">
        <v>4247</v>
      </c>
      <c r="AF690" s="177">
        <v>0</v>
      </c>
      <c r="AG690" s="177">
        <v>0</v>
      </c>
      <c r="AH690" s="177">
        <v>0</v>
      </c>
      <c r="AI690" s="177">
        <v>0</v>
      </c>
      <c r="AJ690" s="177">
        <v>6</v>
      </c>
      <c r="AK690" s="177">
        <v>0</v>
      </c>
      <c r="AL690" s="386">
        <v>0</v>
      </c>
      <c r="AM690" s="177">
        <v>0</v>
      </c>
      <c r="AN690" s="177">
        <v>0</v>
      </c>
      <c r="AO690" s="195">
        <v>0</v>
      </c>
      <c r="AP690" s="187"/>
      <c r="AQ690" s="187"/>
      <c r="AR690" s="187"/>
      <c r="AS690" s="187"/>
      <c r="AT690" s="187"/>
      <c r="AU690" s="187"/>
      <c r="AV690" s="187"/>
      <c r="AW690" s="187"/>
      <c r="AX690" s="187"/>
      <c r="AY690" s="187"/>
      <c r="AZ690" s="187"/>
      <c r="BA690" s="187"/>
      <c r="BB690" s="187">
        <v>6</v>
      </c>
      <c r="BC690" s="187"/>
      <c r="BD690" s="187"/>
      <c r="BE690" s="187"/>
      <c r="BF690" s="187"/>
      <c r="BG690" s="187"/>
      <c r="BH690" s="176" t="str">
        <f t="shared" si="85"/>
        <v>class level</v>
      </c>
      <c r="BI690" s="176">
        <f t="shared" ref="BI690:BI753" si="87">IF(manualHD="",IF(COUNTIF(AP690:BG690,"")=18,IFERROR(INDEX(thac0array,MATCH(IF(manualHD="",IF(SUM($AG690:$AL690)/(0.01+fixedhp)&lt;1/40,ROUND(fixedhp/4.5,0),IF(eightsider=1,IF((AND(fixedhp&gt;0,fixedhp&lt;4)),1.125,1),IF(eightsider&gt;1,eightsider+IF(twosider*1.5+threesider*2+foursider*2.5+fivesider*3+sixsider*3.5+sevensider*4+fixedhp&gt;3,1,0),IF(sevensider=1,0.875,0.5)))),manualHD),hitDiceThac0,0)),21),MIN(IFERROR(INDEX(thac0array,MATCH(IF(AZ690="",AP690,ROUND(AP690+AZ690/2,0)),hitDiceThac0,0)),21),IFERROR(INDEX(thac0array,MATCH(MAX(AQ690:AS690),fighterThac0,0)),21),IFERROR(INDEX(thac0array,MATCH(MAX(AW690:BA690),clericThac0,0)),21),IFERROR(INDEX(thac0array,MATCH(MAX(BB690:BC690),thiefThac0,0)),21),IFERROR(INDEX(thac0array,MATCH(MAX(BD690:BG690),magicUserThac0,0)),21))),IFERROR(INDEX(thac0array,MATCH(BM690,hitDiceThac0),0),BM690))</f>
        <v>19</v>
      </c>
      <c r="BJ690" s="182" t="str">
        <f t="shared" ref="BJ690:BJ753" si="88">IF(SUM(AF690:AN690)=0,AO690,IF(AZ690="",SUM(AF690:AO690)&amp;" - "&amp;IF(OR(COUNTIF(AP690:BG690,"")=18,AP690&gt;0),ROUND(AF690*2+AG690*3+AH690*4+AI690*5+AJ690*6+AK690*7+AL690*8+AM690*10+AN690*12+AO690,0),ROUND((AF690*2+AG690*3+AH690*4+AI690*5+AJ690*6+AK690*7+AL690*8+AM690*10+AN690*12+AO690)/COUNTA(AQ690:BG690),0)),IF(BM690="",(AZ690-1)*1+SUM(AF690:AO690)&amp;" - "&amp;(AZ690-1)*4+ROUND(AF690*2+AG690*3+AH690*4+AI690*5+AJ690*6+AK690*7+AL690*8+AM690*10+AN690*12+AO690,0),SUM(AF690:AO690)&amp;" - "&amp;ROUND(AF690*2+AG690*3+AH690*4+AI690*5+AJ690*6+AK690*7+AL690*8+AM690*10+AN690*12+AO690,0))))</f>
        <v>6 - 36</v>
      </c>
      <c r="BK690" s="176">
        <f t="shared" ref="BK690:BK753" si="89">IF(SUM(AF690:AN690)=0,AO690,IF(AZ690="",ROUND(AVERAGE(SUM(AF690:AO690),IF(OR(COUNTIF(AP690:BG690,"")=18,AP690&gt;0),ROUND(AF690*2+AG690*3+AH690*4+AI690*5+AJ690*6+AK690*7+AL690*8+AM690*10+AN690*12+AO690,0),ROUND((AF690*2+AG690*3+AH690*4+AI690*5+AJ690*6+AK690*7+AL690*8+AM690*10+AN690*12+AO690)/COUNTA(AQ690:BG690),0))),0),IF(BM690="",ROUND(AVERAGE((AZ690-1)*1+SUM(AF690:AO690),(AZ690-1)*4+ROUND(AF690*2+AG690*3+AH690*4+AI690*5+AJ690*6+AK690*7+AL690*8+AM690*10+AN690*12+AO690,0)),0),ROUND(AVERAGE(SUM(AF690:AO690),ROUND(AF690*2+AG690*3+AH690*4+AI690*5+AJ690*6+AK690*7+AL690*8+AM690*10+AN690*12+AO690,0)),0))))</f>
        <v>21</v>
      </c>
      <c r="BL690" s="176">
        <f t="shared" si="86"/>
        <v>6</v>
      </c>
      <c r="BM690" s="535"/>
      <c r="BN690" s="187">
        <v>250</v>
      </c>
      <c r="BO690" s="187">
        <v>5</v>
      </c>
      <c r="BP690" s="178">
        <f t="shared" ref="BP690:BP753" si="90">BN690+BK690*BO690</f>
        <v>355</v>
      </c>
      <c r="BQ690" s="420" t="str">
        <f t="shared" ref="BQ690:BQ753" si="91">IFERROR(INDEX(xpLevel,MATCH($BN690,xpThresholds,1)), "XI")</f>
        <v>IV</v>
      </c>
      <c r="BR690" s="185"/>
      <c r="BS690" s="464" t="s">
        <v>9591</v>
      </c>
    </row>
    <row r="691" spans="1:71" ht="25.5" x14ac:dyDescent="0.2">
      <c r="A691" s="696">
        <v>689</v>
      </c>
      <c r="B691" s="286" t="s">
        <v>5036</v>
      </c>
      <c r="C691" s="286" t="s">
        <v>5152</v>
      </c>
      <c r="D691" s="258" t="s">
        <v>5497</v>
      </c>
      <c r="E691" s="736">
        <v>3</v>
      </c>
      <c r="F691" s="736">
        <v>50</v>
      </c>
      <c r="G691" s="737">
        <v>300</v>
      </c>
      <c r="H691" s="305" t="s">
        <v>9117</v>
      </c>
      <c r="I691" s="207" t="s">
        <v>635</v>
      </c>
      <c r="J691" s="280" t="s">
        <v>6551</v>
      </c>
      <c r="K691" s="179" t="s">
        <v>3491</v>
      </c>
      <c r="L691" s="427" t="s">
        <v>3491</v>
      </c>
      <c r="M691" s="684">
        <v>6</v>
      </c>
      <c r="N691" s="684" t="s">
        <v>15715</v>
      </c>
      <c r="O691" s="684">
        <v>175</v>
      </c>
      <c r="P691" s="179"/>
      <c r="Q691" s="179">
        <v>8</v>
      </c>
      <c r="R691" s="180"/>
      <c r="S691" s="190">
        <v>11</v>
      </c>
      <c r="T691" s="190">
        <v>14</v>
      </c>
      <c r="U691" s="190">
        <v>4</v>
      </c>
      <c r="V691" s="190">
        <v>16</v>
      </c>
      <c r="W691" s="742">
        <v>12</v>
      </c>
      <c r="X691" s="184"/>
      <c r="Y691" s="184"/>
      <c r="Z691" s="184"/>
      <c r="AA691" s="184"/>
      <c r="AB691" s="220"/>
      <c r="AC691" s="183" t="s">
        <v>8603</v>
      </c>
      <c r="AD691" s="179" t="s">
        <v>5039</v>
      </c>
      <c r="AE691" s="179" t="s">
        <v>4247</v>
      </c>
      <c r="AF691" s="177">
        <v>0</v>
      </c>
      <c r="AG691" s="177">
        <v>0</v>
      </c>
      <c r="AH691" s="177">
        <v>0</v>
      </c>
      <c r="AI691" s="177">
        <v>0</v>
      </c>
      <c r="AJ691" s="177">
        <v>7</v>
      </c>
      <c r="AK691" s="177">
        <v>0</v>
      </c>
      <c r="AL691" s="386">
        <v>0</v>
      </c>
      <c r="AM691" s="177">
        <v>0</v>
      </c>
      <c r="AN691" s="177">
        <v>0</v>
      </c>
      <c r="AO691" s="195">
        <v>0</v>
      </c>
      <c r="AP691" s="187"/>
      <c r="AQ691" s="187"/>
      <c r="AR691" s="187"/>
      <c r="AS691" s="187"/>
      <c r="AT691" s="187"/>
      <c r="AU691" s="187"/>
      <c r="AV691" s="187"/>
      <c r="AW691" s="187"/>
      <c r="AX691" s="187"/>
      <c r="AY691" s="187"/>
      <c r="AZ691" s="187"/>
      <c r="BA691" s="187"/>
      <c r="BB691" s="187">
        <v>7</v>
      </c>
      <c r="BC691" s="187"/>
      <c r="BD691" s="187"/>
      <c r="BE691" s="187"/>
      <c r="BF691" s="187"/>
      <c r="BG691" s="187"/>
      <c r="BH691" s="176" t="str">
        <f t="shared" si="85"/>
        <v>class level</v>
      </c>
      <c r="BI691" s="176">
        <f t="shared" si="87"/>
        <v>19</v>
      </c>
      <c r="BJ691" s="182" t="str">
        <f t="shared" si="88"/>
        <v>7 - 42</v>
      </c>
      <c r="BK691" s="176">
        <f t="shared" si="89"/>
        <v>25</v>
      </c>
      <c r="BL691" s="176">
        <f t="shared" si="86"/>
        <v>7</v>
      </c>
      <c r="BM691" s="535"/>
      <c r="BN691" s="187">
        <v>450</v>
      </c>
      <c r="BO691" s="187">
        <v>6</v>
      </c>
      <c r="BP691" s="178">
        <f t="shared" si="90"/>
        <v>600</v>
      </c>
      <c r="BQ691" s="420" t="str">
        <f t="shared" si="91"/>
        <v>V</v>
      </c>
      <c r="BR691" s="185"/>
      <c r="BS691" s="464" t="s">
        <v>9591</v>
      </c>
    </row>
    <row r="692" spans="1:71" ht="25.5" x14ac:dyDescent="0.2">
      <c r="A692" s="697">
        <v>690</v>
      </c>
      <c r="B692" s="286" t="s">
        <v>5036</v>
      </c>
      <c r="C692" s="286" t="s">
        <v>5153</v>
      </c>
      <c r="D692" s="258" t="s">
        <v>5497</v>
      </c>
      <c r="E692" s="736">
        <v>2</v>
      </c>
      <c r="F692" s="736">
        <v>50</v>
      </c>
      <c r="G692" s="737">
        <v>300</v>
      </c>
      <c r="H692" s="305" t="s">
        <v>9117</v>
      </c>
      <c r="I692" s="207" t="s">
        <v>635</v>
      </c>
      <c r="J692" s="280" t="s">
        <v>6551</v>
      </c>
      <c r="K692" s="179" t="s">
        <v>3491</v>
      </c>
      <c r="L692" s="427" t="s">
        <v>3491</v>
      </c>
      <c r="M692" s="684">
        <v>6</v>
      </c>
      <c r="N692" s="684" t="s">
        <v>15715</v>
      </c>
      <c r="O692" s="684">
        <v>175</v>
      </c>
      <c r="P692" s="179"/>
      <c r="Q692" s="179">
        <v>8</v>
      </c>
      <c r="R692" s="180"/>
      <c r="S692" s="190">
        <v>11</v>
      </c>
      <c r="T692" s="190">
        <v>14</v>
      </c>
      <c r="U692" s="190">
        <v>4</v>
      </c>
      <c r="V692" s="190">
        <v>16</v>
      </c>
      <c r="W692" s="742">
        <v>12</v>
      </c>
      <c r="X692" s="184"/>
      <c r="Y692" s="184"/>
      <c r="Z692" s="184"/>
      <c r="AA692" s="184"/>
      <c r="AB692" s="220"/>
      <c r="AC692" s="183" t="s">
        <v>8604</v>
      </c>
      <c r="AD692" s="179" t="s">
        <v>5039</v>
      </c>
      <c r="AE692" s="179" t="s">
        <v>4247</v>
      </c>
      <c r="AF692" s="177">
        <v>0</v>
      </c>
      <c r="AG692" s="177">
        <v>0</v>
      </c>
      <c r="AH692" s="177">
        <v>0</v>
      </c>
      <c r="AI692" s="177">
        <v>0</v>
      </c>
      <c r="AJ692" s="177">
        <v>8</v>
      </c>
      <c r="AK692" s="177">
        <v>0</v>
      </c>
      <c r="AL692" s="386">
        <v>0</v>
      </c>
      <c r="AM692" s="177">
        <v>0</v>
      </c>
      <c r="AN692" s="177">
        <v>0</v>
      </c>
      <c r="AO692" s="195">
        <v>0</v>
      </c>
      <c r="AP692" s="187"/>
      <c r="AQ692" s="187"/>
      <c r="AR692" s="187"/>
      <c r="AS692" s="187"/>
      <c r="AT692" s="187"/>
      <c r="AU692" s="187"/>
      <c r="AV692" s="187"/>
      <c r="AW692" s="187"/>
      <c r="AX692" s="187"/>
      <c r="AY692" s="187"/>
      <c r="AZ692" s="187"/>
      <c r="BA692" s="187"/>
      <c r="BB692" s="187">
        <v>8</v>
      </c>
      <c r="BC692" s="187"/>
      <c r="BD692" s="187"/>
      <c r="BE692" s="187"/>
      <c r="BF692" s="187"/>
      <c r="BG692" s="187"/>
      <c r="BH692" s="176" t="str">
        <f t="shared" si="85"/>
        <v>class level</v>
      </c>
      <c r="BI692" s="176">
        <f t="shared" si="87"/>
        <v>19</v>
      </c>
      <c r="BJ692" s="182" t="str">
        <f t="shared" si="88"/>
        <v>8 - 48</v>
      </c>
      <c r="BK692" s="176">
        <f t="shared" si="89"/>
        <v>28</v>
      </c>
      <c r="BL692" s="176">
        <f t="shared" si="86"/>
        <v>8</v>
      </c>
      <c r="BM692" s="535"/>
      <c r="BN692" s="187">
        <v>725</v>
      </c>
      <c r="BO692" s="187">
        <v>8</v>
      </c>
      <c r="BP692" s="178">
        <f t="shared" si="90"/>
        <v>949</v>
      </c>
      <c r="BQ692" s="420" t="str">
        <f t="shared" si="91"/>
        <v>VI</v>
      </c>
      <c r="BR692" s="185"/>
      <c r="BS692" s="464" t="s">
        <v>9591</v>
      </c>
    </row>
    <row r="693" spans="1:71" ht="25.5" x14ac:dyDescent="0.2">
      <c r="A693" s="696">
        <v>691</v>
      </c>
      <c r="B693" s="286" t="s">
        <v>5036</v>
      </c>
      <c r="C693" s="286" t="s">
        <v>5154</v>
      </c>
      <c r="D693" s="258" t="s">
        <v>5497</v>
      </c>
      <c r="E693" s="736">
        <v>2</v>
      </c>
      <c r="F693" s="736">
        <v>50</v>
      </c>
      <c r="G693" s="737">
        <v>300</v>
      </c>
      <c r="H693" s="305" t="s">
        <v>9117</v>
      </c>
      <c r="I693" s="207" t="s">
        <v>635</v>
      </c>
      <c r="J693" s="280" t="s">
        <v>6551</v>
      </c>
      <c r="K693" s="179" t="s">
        <v>3491</v>
      </c>
      <c r="L693" s="427" t="s">
        <v>3491</v>
      </c>
      <c r="M693" s="684">
        <v>6</v>
      </c>
      <c r="N693" s="684" t="s">
        <v>15715</v>
      </c>
      <c r="O693" s="684">
        <v>175</v>
      </c>
      <c r="P693" s="179"/>
      <c r="Q693" s="179">
        <v>8</v>
      </c>
      <c r="R693" s="180"/>
      <c r="S693" s="190">
        <v>11</v>
      </c>
      <c r="T693" s="190">
        <v>14</v>
      </c>
      <c r="U693" s="190">
        <v>4</v>
      </c>
      <c r="V693" s="190">
        <v>16</v>
      </c>
      <c r="W693" s="742">
        <v>12</v>
      </c>
      <c r="X693" s="184"/>
      <c r="Y693" s="184"/>
      <c r="Z693" s="184"/>
      <c r="AA693" s="184"/>
      <c r="AB693" s="220"/>
      <c r="AC693" s="183" t="s">
        <v>8605</v>
      </c>
      <c r="AD693" s="179" t="s">
        <v>5039</v>
      </c>
      <c r="AE693" s="179" t="s">
        <v>4247</v>
      </c>
      <c r="AF693" s="177">
        <v>0</v>
      </c>
      <c r="AG693" s="177">
        <v>0</v>
      </c>
      <c r="AH693" s="177">
        <v>0</v>
      </c>
      <c r="AI693" s="177">
        <v>0</v>
      </c>
      <c r="AJ693" s="177">
        <v>9</v>
      </c>
      <c r="AK693" s="177">
        <v>0</v>
      </c>
      <c r="AL693" s="386">
        <v>0</v>
      </c>
      <c r="AM693" s="177">
        <v>0</v>
      </c>
      <c r="AN693" s="177">
        <v>0</v>
      </c>
      <c r="AO693" s="195">
        <v>0</v>
      </c>
      <c r="AP693" s="187"/>
      <c r="AQ693" s="187"/>
      <c r="AR693" s="187"/>
      <c r="AS693" s="187"/>
      <c r="AT693" s="187"/>
      <c r="AU693" s="187"/>
      <c r="AV693" s="187"/>
      <c r="AW693" s="187"/>
      <c r="AX693" s="187"/>
      <c r="AY693" s="187"/>
      <c r="AZ693" s="187"/>
      <c r="BA693" s="187"/>
      <c r="BB693" s="187">
        <v>9</v>
      </c>
      <c r="BC693" s="187"/>
      <c r="BD693" s="187"/>
      <c r="BE693" s="187"/>
      <c r="BF693" s="187"/>
      <c r="BG693" s="187"/>
      <c r="BH693" s="176" t="str">
        <f t="shared" si="85"/>
        <v>class level</v>
      </c>
      <c r="BI693" s="176">
        <f t="shared" si="87"/>
        <v>16</v>
      </c>
      <c r="BJ693" s="182" t="str">
        <f t="shared" si="88"/>
        <v>9 - 54</v>
      </c>
      <c r="BK693" s="176">
        <f t="shared" si="89"/>
        <v>32</v>
      </c>
      <c r="BL693" s="176">
        <f t="shared" si="86"/>
        <v>9</v>
      </c>
      <c r="BM693" s="535"/>
      <c r="BN693" s="187">
        <v>725</v>
      </c>
      <c r="BO693" s="187">
        <v>8</v>
      </c>
      <c r="BP693" s="178">
        <f t="shared" si="90"/>
        <v>981</v>
      </c>
      <c r="BQ693" s="420" t="str">
        <f t="shared" si="91"/>
        <v>VI</v>
      </c>
      <c r="BR693" s="185"/>
      <c r="BS693" s="464" t="s">
        <v>9591</v>
      </c>
    </row>
    <row r="694" spans="1:71" ht="25.5" x14ac:dyDescent="0.2">
      <c r="A694" s="697">
        <v>692</v>
      </c>
      <c r="B694" s="286" t="s">
        <v>5036</v>
      </c>
      <c r="C694" s="286" t="s">
        <v>5155</v>
      </c>
      <c r="D694" s="258" t="s">
        <v>5497</v>
      </c>
      <c r="E694" s="736">
        <v>2</v>
      </c>
      <c r="F694" s="736">
        <v>50</v>
      </c>
      <c r="G694" s="737">
        <v>300</v>
      </c>
      <c r="H694" s="305" t="s">
        <v>9117</v>
      </c>
      <c r="I694" s="207" t="s">
        <v>635</v>
      </c>
      <c r="J694" s="280" t="s">
        <v>6551</v>
      </c>
      <c r="K694" s="179" t="s">
        <v>3491</v>
      </c>
      <c r="L694" s="427" t="s">
        <v>3491</v>
      </c>
      <c r="M694" s="684">
        <v>6</v>
      </c>
      <c r="N694" s="684" t="s">
        <v>15715</v>
      </c>
      <c r="O694" s="684">
        <v>175</v>
      </c>
      <c r="P694" s="179"/>
      <c r="Q694" s="179">
        <v>8</v>
      </c>
      <c r="R694" s="180"/>
      <c r="S694" s="190">
        <v>11</v>
      </c>
      <c r="T694" s="190">
        <v>14</v>
      </c>
      <c r="U694" s="190">
        <v>4</v>
      </c>
      <c r="V694" s="190">
        <v>16</v>
      </c>
      <c r="W694" s="742">
        <v>12</v>
      </c>
      <c r="X694" s="184"/>
      <c r="Y694" s="184"/>
      <c r="Z694" s="184"/>
      <c r="AA694" s="184"/>
      <c r="AB694" s="220"/>
      <c r="AC694" s="183" t="s">
        <v>8606</v>
      </c>
      <c r="AD694" s="179" t="s">
        <v>5039</v>
      </c>
      <c r="AE694" s="179" t="s">
        <v>4247</v>
      </c>
      <c r="AF694" s="177">
        <v>0</v>
      </c>
      <c r="AG694" s="177">
        <v>0</v>
      </c>
      <c r="AH694" s="177">
        <v>0</v>
      </c>
      <c r="AI694" s="177">
        <v>0</v>
      </c>
      <c r="AJ694" s="177">
        <v>10</v>
      </c>
      <c r="AK694" s="177">
        <v>0</v>
      </c>
      <c r="AL694" s="386">
        <v>0</v>
      </c>
      <c r="AM694" s="177">
        <v>0</v>
      </c>
      <c r="AN694" s="177">
        <v>0</v>
      </c>
      <c r="AO694" s="195">
        <v>0</v>
      </c>
      <c r="AP694" s="187"/>
      <c r="AQ694" s="187"/>
      <c r="AR694" s="187"/>
      <c r="AS694" s="187"/>
      <c r="AT694" s="187"/>
      <c r="AU694" s="187"/>
      <c r="AV694" s="187"/>
      <c r="AW694" s="187"/>
      <c r="AX694" s="187"/>
      <c r="AY694" s="187"/>
      <c r="AZ694" s="187"/>
      <c r="BA694" s="187"/>
      <c r="BB694" s="187">
        <v>10</v>
      </c>
      <c r="BC694" s="187"/>
      <c r="BD694" s="187"/>
      <c r="BE694" s="187"/>
      <c r="BF694" s="187"/>
      <c r="BG694" s="187"/>
      <c r="BH694" s="176" t="str">
        <f t="shared" si="85"/>
        <v>class level</v>
      </c>
      <c r="BI694" s="176">
        <f t="shared" si="87"/>
        <v>16</v>
      </c>
      <c r="BJ694" s="182" t="str">
        <f t="shared" si="88"/>
        <v>10 - 60</v>
      </c>
      <c r="BK694" s="176">
        <f t="shared" si="89"/>
        <v>35</v>
      </c>
      <c r="BL694" s="176">
        <f t="shared" si="86"/>
        <v>10</v>
      </c>
      <c r="BM694" s="535"/>
      <c r="BN694" s="187">
        <v>1075</v>
      </c>
      <c r="BO694" s="187">
        <v>10</v>
      </c>
      <c r="BP694" s="178">
        <f t="shared" si="90"/>
        <v>1425</v>
      </c>
      <c r="BQ694" s="420" t="str">
        <f t="shared" si="91"/>
        <v>VII</v>
      </c>
      <c r="BR694" s="185"/>
      <c r="BS694" s="464" t="s">
        <v>9591</v>
      </c>
    </row>
    <row r="695" spans="1:71" x14ac:dyDescent="0.2">
      <c r="A695" s="696">
        <v>693</v>
      </c>
      <c r="B695" s="286" t="s">
        <v>5036</v>
      </c>
      <c r="C695" s="286" t="s">
        <v>5985</v>
      </c>
      <c r="D695" s="258" t="s">
        <v>5497</v>
      </c>
      <c r="E695" s="736">
        <v>421</v>
      </c>
      <c r="F695" s="736">
        <v>1</v>
      </c>
      <c r="G695" s="737">
        <v>1</v>
      </c>
      <c r="H695" s="305" t="s">
        <v>3486</v>
      </c>
      <c r="I695" s="208" t="s">
        <v>5990</v>
      </c>
      <c r="J695" s="280" t="s">
        <v>3409</v>
      </c>
      <c r="K695" s="191" t="s">
        <v>5490</v>
      </c>
      <c r="L695" s="427" t="s">
        <v>5490</v>
      </c>
      <c r="M695" s="686">
        <v>8.5</v>
      </c>
      <c r="N695" s="685" t="s">
        <v>15710</v>
      </c>
      <c r="O695" s="686">
        <v>900</v>
      </c>
      <c r="P695" s="427" t="s">
        <v>15869</v>
      </c>
      <c r="Q695" s="191">
        <v>7</v>
      </c>
      <c r="R695" s="180"/>
      <c r="S695" s="191">
        <v>1</v>
      </c>
      <c r="T695" s="191">
        <v>1</v>
      </c>
      <c r="U695" s="179">
        <v>1</v>
      </c>
      <c r="V695" s="179">
        <v>1</v>
      </c>
      <c r="W695" s="742">
        <v>24</v>
      </c>
      <c r="X695" s="184"/>
      <c r="Y695" s="184"/>
      <c r="Z695" s="184"/>
      <c r="AA695" s="184"/>
      <c r="AB695" s="220"/>
      <c r="AC695" s="186"/>
      <c r="AD695" s="191" t="s">
        <v>7471</v>
      </c>
      <c r="AE695" s="191" t="s">
        <v>4247</v>
      </c>
      <c r="AF695" s="177">
        <v>0</v>
      </c>
      <c r="AG695" s="177">
        <v>0</v>
      </c>
      <c r="AH695" s="177">
        <v>0</v>
      </c>
      <c r="AI695" s="177">
        <v>0</v>
      </c>
      <c r="AJ695" s="177">
        <v>0</v>
      </c>
      <c r="AK695" s="177">
        <v>0</v>
      </c>
      <c r="AL695" s="385">
        <v>2</v>
      </c>
      <c r="AM695" s="177">
        <v>0</v>
      </c>
      <c r="AN695" s="177">
        <v>0</v>
      </c>
      <c r="AO695" s="195">
        <v>0</v>
      </c>
      <c r="AP695" s="187"/>
      <c r="AQ695" s="187"/>
      <c r="AR695" s="187"/>
      <c r="AS695" s="187"/>
      <c r="AT695" s="187"/>
      <c r="AU695" s="187"/>
      <c r="AV695" s="187"/>
      <c r="AW695" s="187"/>
      <c r="AX695" s="187"/>
      <c r="AY695" s="187"/>
      <c r="AZ695" s="187"/>
      <c r="BA695" s="187"/>
      <c r="BB695" s="187"/>
      <c r="BC695" s="187"/>
      <c r="BD695" s="187"/>
      <c r="BE695" s="187"/>
      <c r="BF695" s="187"/>
      <c r="BG695" s="187"/>
      <c r="BH695" s="176">
        <f t="shared" si="85"/>
        <v>2</v>
      </c>
      <c r="BI695" s="176">
        <f t="shared" si="87"/>
        <v>16</v>
      </c>
      <c r="BJ695" s="182" t="str">
        <f t="shared" si="88"/>
        <v>2 - 16</v>
      </c>
      <c r="BK695" s="176">
        <f t="shared" si="89"/>
        <v>9</v>
      </c>
      <c r="BL695" s="176">
        <f t="shared" si="86"/>
        <v>2</v>
      </c>
      <c r="BM695" s="533"/>
      <c r="BN695" s="187">
        <v>10</v>
      </c>
      <c r="BO695" s="187">
        <v>1</v>
      </c>
      <c r="BP695" s="178">
        <f t="shared" si="90"/>
        <v>19</v>
      </c>
      <c r="BQ695" s="420" t="str">
        <f t="shared" si="91"/>
        <v>I</v>
      </c>
      <c r="BR695" s="185"/>
      <c r="BS695" s="212" t="s">
        <v>5069</v>
      </c>
    </row>
    <row r="696" spans="1:71" x14ac:dyDescent="0.2">
      <c r="A696" s="696">
        <v>694</v>
      </c>
      <c r="B696" s="286" t="s">
        <v>5036</v>
      </c>
      <c r="C696" s="286" t="s">
        <v>5986</v>
      </c>
      <c r="D696" s="258" t="s">
        <v>5497</v>
      </c>
      <c r="E696" s="736">
        <v>576</v>
      </c>
      <c r="F696" s="736">
        <v>1</v>
      </c>
      <c r="G696" s="737">
        <v>1</v>
      </c>
      <c r="H696" s="305" t="s">
        <v>3486</v>
      </c>
      <c r="I696" s="208" t="s">
        <v>5989</v>
      </c>
      <c r="J696" s="280" t="s">
        <v>2160</v>
      </c>
      <c r="K696" s="191" t="s">
        <v>5490</v>
      </c>
      <c r="L696" s="427" t="s">
        <v>5490</v>
      </c>
      <c r="M696" s="686">
        <v>8.4</v>
      </c>
      <c r="N696" s="685" t="s">
        <v>15710</v>
      </c>
      <c r="O696" s="686">
        <v>1075</v>
      </c>
      <c r="P696" s="427" t="s">
        <v>15868</v>
      </c>
      <c r="Q696" s="191">
        <v>7</v>
      </c>
      <c r="R696" s="180"/>
      <c r="S696" s="191">
        <v>1</v>
      </c>
      <c r="T696" s="191">
        <v>1</v>
      </c>
      <c r="U696" s="179">
        <v>1</v>
      </c>
      <c r="V696" s="179">
        <v>1</v>
      </c>
      <c r="W696" s="742">
        <v>18</v>
      </c>
      <c r="X696" s="184"/>
      <c r="Y696" s="184"/>
      <c r="Z696" s="184"/>
      <c r="AA696" s="184"/>
      <c r="AB696" s="220"/>
      <c r="AC696" s="186"/>
      <c r="AD696" s="191" t="s">
        <v>7471</v>
      </c>
      <c r="AE696" s="191" t="s">
        <v>4247</v>
      </c>
      <c r="AF696" s="177">
        <v>0</v>
      </c>
      <c r="AG696" s="177">
        <v>0</v>
      </c>
      <c r="AH696" s="177">
        <v>0</v>
      </c>
      <c r="AI696" s="177">
        <v>0</v>
      </c>
      <c r="AJ696" s="177">
        <v>0</v>
      </c>
      <c r="AK696" s="177">
        <v>0</v>
      </c>
      <c r="AL696" s="385">
        <v>2</v>
      </c>
      <c r="AM696" s="177">
        <v>0</v>
      </c>
      <c r="AN696" s="177">
        <v>0</v>
      </c>
      <c r="AO696" s="195">
        <v>2</v>
      </c>
      <c r="AP696" s="187"/>
      <c r="AQ696" s="187"/>
      <c r="AR696" s="187"/>
      <c r="AS696" s="187"/>
      <c r="AT696" s="187"/>
      <c r="AU696" s="187"/>
      <c r="AV696" s="187"/>
      <c r="AW696" s="187"/>
      <c r="AX696" s="187"/>
      <c r="AY696" s="187"/>
      <c r="AZ696" s="187"/>
      <c r="BA696" s="187"/>
      <c r="BB696" s="187"/>
      <c r="BC696" s="187"/>
      <c r="BD696" s="187"/>
      <c r="BE696" s="187"/>
      <c r="BF696" s="187"/>
      <c r="BG696" s="187"/>
      <c r="BH696" s="176">
        <f t="shared" si="85"/>
        <v>2</v>
      </c>
      <c r="BI696" s="176">
        <f t="shared" si="87"/>
        <v>16</v>
      </c>
      <c r="BJ696" s="182" t="str">
        <f t="shared" si="88"/>
        <v>4 - 18</v>
      </c>
      <c r="BK696" s="176">
        <f t="shared" si="89"/>
        <v>11</v>
      </c>
      <c r="BL696" s="176">
        <f t="shared" si="86"/>
        <v>2</v>
      </c>
      <c r="BM696" s="533"/>
      <c r="BN696" s="187">
        <v>10</v>
      </c>
      <c r="BO696" s="187">
        <v>1</v>
      </c>
      <c r="BP696" s="178">
        <f t="shared" si="90"/>
        <v>21</v>
      </c>
      <c r="BQ696" s="420" t="str">
        <f t="shared" si="91"/>
        <v>I</v>
      </c>
      <c r="BR696" s="185"/>
      <c r="BS696" s="212" t="s">
        <v>5069</v>
      </c>
    </row>
    <row r="697" spans="1:71" x14ac:dyDescent="0.2">
      <c r="A697" s="697">
        <v>695</v>
      </c>
      <c r="B697" s="286" t="s">
        <v>5036</v>
      </c>
      <c r="C697" s="286" t="s">
        <v>5984</v>
      </c>
      <c r="D697" s="258" t="s">
        <v>5497</v>
      </c>
      <c r="E697" s="736">
        <v>285</v>
      </c>
      <c r="F697" s="736">
        <v>1</v>
      </c>
      <c r="G697" s="737">
        <v>1</v>
      </c>
      <c r="H697" s="305" t="s">
        <v>3486</v>
      </c>
      <c r="I697" s="208" t="s">
        <v>5989</v>
      </c>
      <c r="J697" s="280" t="s">
        <v>3408</v>
      </c>
      <c r="K697" s="191" t="s">
        <v>5490</v>
      </c>
      <c r="L697" s="427" t="s">
        <v>5490</v>
      </c>
      <c r="M697" s="686">
        <v>8.5</v>
      </c>
      <c r="N697" s="685" t="s">
        <v>15710</v>
      </c>
      <c r="O697" s="686">
        <v>1550</v>
      </c>
      <c r="P697" s="427" t="s">
        <v>15867</v>
      </c>
      <c r="Q697" s="191">
        <v>7</v>
      </c>
      <c r="R697" s="180"/>
      <c r="S697" s="191">
        <v>1</v>
      </c>
      <c r="T697" s="191">
        <v>1</v>
      </c>
      <c r="U697" s="179">
        <v>1</v>
      </c>
      <c r="V697" s="179">
        <v>1</v>
      </c>
      <c r="W697" s="742">
        <v>15</v>
      </c>
      <c r="X697" s="184"/>
      <c r="Y697" s="184"/>
      <c r="Z697" s="184"/>
      <c r="AA697" s="184"/>
      <c r="AB697" s="220"/>
      <c r="AC697" s="186"/>
      <c r="AD697" s="191" t="s">
        <v>7471</v>
      </c>
      <c r="AE697" s="191" t="s">
        <v>4247</v>
      </c>
      <c r="AF697" s="177">
        <v>0</v>
      </c>
      <c r="AG697" s="177">
        <v>0</v>
      </c>
      <c r="AH697" s="177">
        <v>0</v>
      </c>
      <c r="AI697" s="177">
        <v>0</v>
      </c>
      <c r="AJ697" s="177">
        <v>0</v>
      </c>
      <c r="AK697" s="177">
        <v>0</v>
      </c>
      <c r="AL697" s="385">
        <v>3</v>
      </c>
      <c r="AM697" s="177">
        <v>0</v>
      </c>
      <c r="AN697" s="177">
        <v>0</v>
      </c>
      <c r="AO697" s="195">
        <v>3</v>
      </c>
      <c r="AP697" s="187"/>
      <c r="AQ697" s="187"/>
      <c r="AR697" s="187"/>
      <c r="AS697" s="187"/>
      <c r="AT697" s="187"/>
      <c r="AU697" s="187"/>
      <c r="AV697" s="187"/>
      <c r="AW697" s="187"/>
      <c r="AX697" s="187"/>
      <c r="AY697" s="187"/>
      <c r="AZ697" s="187"/>
      <c r="BA697" s="187"/>
      <c r="BB697" s="187"/>
      <c r="BC697" s="187"/>
      <c r="BD697" s="187"/>
      <c r="BE697" s="187"/>
      <c r="BF697" s="187"/>
      <c r="BG697" s="187"/>
      <c r="BH697" s="176">
        <f t="shared" si="85"/>
        <v>3</v>
      </c>
      <c r="BI697" s="176">
        <f t="shared" si="87"/>
        <v>16</v>
      </c>
      <c r="BJ697" s="182" t="str">
        <f t="shared" si="88"/>
        <v>6 - 27</v>
      </c>
      <c r="BK697" s="176">
        <f t="shared" si="89"/>
        <v>17</v>
      </c>
      <c r="BL697" s="176">
        <f t="shared" si="86"/>
        <v>3</v>
      </c>
      <c r="BM697" s="533"/>
      <c r="BN697" s="187">
        <v>20</v>
      </c>
      <c r="BO697" s="187">
        <v>1</v>
      </c>
      <c r="BP697" s="178">
        <f t="shared" si="90"/>
        <v>37</v>
      </c>
      <c r="BQ697" s="420" t="str">
        <f t="shared" si="91"/>
        <v>I</v>
      </c>
      <c r="BR697" s="185"/>
      <c r="BS697" s="212" t="s">
        <v>5069</v>
      </c>
    </row>
    <row r="698" spans="1:71" ht="51" x14ac:dyDescent="0.2">
      <c r="A698" s="696">
        <v>696</v>
      </c>
      <c r="B698" s="286" t="s">
        <v>5707</v>
      </c>
      <c r="C698" s="286" t="s">
        <v>2373</v>
      </c>
      <c r="D698" s="258" t="s">
        <v>5497</v>
      </c>
      <c r="E698" s="736">
        <v>1089</v>
      </c>
      <c r="F698" s="736">
        <v>10</v>
      </c>
      <c r="G698" s="737">
        <v>100</v>
      </c>
      <c r="H698" s="305" t="s">
        <v>9118</v>
      </c>
      <c r="I698" s="207" t="s">
        <v>635</v>
      </c>
      <c r="J698" s="279" t="s">
        <v>6554</v>
      </c>
      <c r="K698" s="179" t="s">
        <v>3491</v>
      </c>
      <c r="L698" s="427" t="s">
        <v>3491</v>
      </c>
      <c r="M698" s="684">
        <v>6</v>
      </c>
      <c r="N698" s="684" t="s">
        <v>15715</v>
      </c>
      <c r="O698" s="684">
        <v>175</v>
      </c>
      <c r="P698" s="179"/>
      <c r="Q698" s="179">
        <v>10</v>
      </c>
      <c r="R698" s="180"/>
      <c r="S698" s="190">
        <v>8</v>
      </c>
      <c r="T698" s="190">
        <v>12</v>
      </c>
      <c r="U698" s="190">
        <v>3</v>
      </c>
      <c r="V698" s="190">
        <v>16</v>
      </c>
      <c r="W698" s="742">
        <v>12</v>
      </c>
      <c r="X698" s="184"/>
      <c r="Y698" s="184"/>
      <c r="Z698" s="184"/>
      <c r="AA698" s="184"/>
      <c r="AB698" s="220"/>
      <c r="AC698" s="186" t="s">
        <v>5478</v>
      </c>
      <c r="AD698" s="179" t="s">
        <v>5039</v>
      </c>
      <c r="AE698" s="191" t="s">
        <v>4249</v>
      </c>
      <c r="AF698" s="177">
        <v>0</v>
      </c>
      <c r="AG698" s="177">
        <v>0</v>
      </c>
      <c r="AH698" s="177">
        <v>0</v>
      </c>
      <c r="AI698" s="177">
        <v>0</v>
      </c>
      <c r="AJ698" s="177">
        <v>1</v>
      </c>
      <c r="AK698" s="177">
        <v>0</v>
      </c>
      <c r="AL698" s="383">
        <v>0</v>
      </c>
      <c r="AM698" s="177">
        <v>0</v>
      </c>
      <c r="AN698" s="177">
        <v>0</v>
      </c>
      <c r="AO698" s="195">
        <v>0</v>
      </c>
      <c r="AP698" s="187"/>
      <c r="AQ698" s="187">
        <v>0</v>
      </c>
      <c r="AR698" s="187"/>
      <c r="AS698" s="187"/>
      <c r="AT698" s="187"/>
      <c r="AU698" s="187"/>
      <c r="AV698" s="187"/>
      <c r="AW698" s="187"/>
      <c r="AX698" s="187"/>
      <c r="AY698" s="187"/>
      <c r="AZ698" s="187"/>
      <c r="BA698" s="187"/>
      <c r="BB698" s="187"/>
      <c r="BC698" s="187"/>
      <c r="BD698" s="187"/>
      <c r="BE698" s="187"/>
      <c r="BF698" s="187"/>
      <c r="BG698" s="187"/>
      <c r="BH698" s="176" t="str">
        <f t="shared" si="85"/>
        <v>class level</v>
      </c>
      <c r="BI698" s="176">
        <f t="shared" si="87"/>
        <v>21</v>
      </c>
      <c r="BJ698" s="182" t="str">
        <f t="shared" si="88"/>
        <v>1 - 6</v>
      </c>
      <c r="BK698" s="176">
        <f t="shared" si="89"/>
        <v>4</v>
      </c>
      <c r="BL698" s="176">
        <f t="shared" si="86"/>
        <v>1</v>
      </c>
      <c r="BM698" s="535"/>
      <c r="BN698" s="187">
        <v>10</v>
      </c>
      <c r="BO698" s="187">
        <v>1</v>
      </c>
      <c r="BP698" s="178">
        <f t="shared" si="90"/>
        <v>14</v>
      </c>
      <c r="BQ698" s="420" t="str">
        <f t="shared" si="91"/>
        <v>I</v>
      </c>
      <c r="BR698" s="185"/>
      <c r="BS698" s="212" t="s">
        <v>4592</v>
      </c>
    </row>
    <row r="699" spans="1:71" ht="51" x14ac:dyDescent="0.2">
      <c r="A699" s="697">
        <v>697</v>
      </c>
      <c r="B699" s="286" t="s">
        <v>5707</v>
      </c>
      <c r="C699" s="286" t="s">
        <v>8615</v>
      </c>
      <c r="D699" s="258" t="s">
        <v>5497</v>
      </c>
      <c r="E699" s="736">
        <v>9</v>
      </c>
      <c r="F699" s="736">
        <v>10</v>
      </c>
      <c r="G699" s="737">
        <v>100</v>
      </c>
      <c r="H699" s="305" t="s">
        <v>9118</v>
      </c>
      <c r="I699" s="207" t="s">
        <v>635</v>
      </c>
      <c r="J699" s="279" t="s">
        <v>4282</v>
      </c>
      <c r="K699" s="179" t="s">
        <v>3491</v>
      </c>
      <c r="L699" s="427" t="s">
        <v>3491</v>
      </c>
      <c r="M699" s="684">
        <v>6</v>
      </c>
      <c r="N699" s="684" t="s">
        <v>15715</v>
      </c>
      <c r="O699" s="684">
        <v>175</v>
      </c>
      <c r="P699" s="179"/>
      <c r="Q699" s="179">
        <v>2</v>
      </c>
      <c r="R699" s="180"/>
      <c r="S699" s="190">
        <v>8</v>
      </c>
      <c r="T699" s="190">
        <v>12</v>
      </c>
      <c r="U699" s="190">
        <v>3</v>
      </c>
      <c r="V699" s="190">
        <v>16</v>
      </c>
      <c r="W699" s="742">
        <v>12</v>
      </c>
      <c r="X699" s="184"/>
      <c r="Y699" s="184"/>
      <c r="Z699" s="184"/>
      <c r="AA699" s="184"/>
      <c r="AB699" s="220"/>
      <c r="AC699" s="186" t="s">
        <v>8607</v>
      </c>
      <c r="AD699" s="179" t="s">
        <v>5039</v>
      </c>
      <c r="AE699" s="191" t="s">
        <v>4249</v>
      </c>
      <c r="AF699" s="177">
        <v>0</v>
      </c>
      <c r="AG699" s="177">
        <v>0</v>
      </c>
      <c r="AH699" s="177">
        <v>0</v>
      </c>
      <c r="AI699" s="177">
        <v>0</v>
      </c>
      <c r="AJ699" s="177">
        <v>0</v>
      </c>
      <c r="AK699" s="177">
        <v>0</v>
      </c>
      <c r="AL699" s="383">
        <v>0</v>
      </c>
      <c r="AM699" s="177">
        <v>1</v>
      </c>
      <c r="AN699" s="177">
        <v>0</v>
      </c>
      <c r="AO699" s="195">
        <v>0</v>
      </c>
      <c r="AP699" s="187"/>
      <c r="AQ699" s="187"/>
      <c r="AR699" s="187">
        <v>1</v>
      </c>
      <c r="AS699" s="187"/>
      <c r="AT699" s="187"/>
      <c r="AU699" s="187"/>
      <c r="AV699" s="187"/>
      <c r="AW699" s="187"/>
      <c r="AX699" s="187"/>
      <c r="AY699" s="187"/>
      <c r="AZ699" s="187"/>
      <c r="BA699" s="187"/>
      <c r="BB699" s="187"/>
      <c r="BC699" s="187"/>
      <c r="BD699" s="187"/>
      <c r="BE699" s="187"/>
      <c r="BF699" s="187"/>
      <c r="BG699" s="187"/>
      <c r="BH699" s="176" t="str">
        <f t="shared" si="85"/>
        <v>class level</v>
      </c>
      <c r="BI699" s="176">
        <f t="shared" si="87"/>
        <v>20</v>
      </c>
      <c r="BJ699" s="182" t="str">
        <f t="shared" si="88"/>
        <v>1 - 10</v>
      </c>
      <c r="BK699" s="176">
        <f t="shared" si="89"/>
        <v>6</v>
      </c>
      <c r="BL699" s="176">
        <f t="shared" si="86"/>
        <v>1</v>
      </c>
      <c r="BM699" s="535"/>
      <c r="BN699" s="187">
        <v>36</v>
      </c>
      <c r="BO699" s="187">
        <v>2</v>
      </c>
      <c r="BP699" s="178">
        <f t="shared" si="90"/>
        <v>48</v>
      </c>
      <c r="BQ699" s="420" t="str">
        <f t="shared" si="91"/>
        <v>II</v>
      </c>
      <c r="BR699" s="185"/>
      <c r="BS699" s="464" t="s">
        <v>9576</v>
      </c>
    </row>
    <row r="700" spans="1:71" ht="51" x14ac:dyDescent="0.2">
      <c r="A700" s="696">
        <v>698</v>
      </c>
      <c r="B700" s="286" t="s">
        <v>5707</v>
      </c>
      <c r="C700" s="286" t="s">
        <v>8616</v>
      </c>
      <c r="D700" s="258" t="s">
        <v>5497</v>
      </c>
      <c r="E700" s="736">
        <v>8</v>
      </c>
      <c r="F700" s="736">
        <v>10</v>
      </c>
      <c r="G700" s="737">
        <v>100</v>
      </c>
      <c r="H700" s="305" t="s">
        <v>9118</v>
      </c>
      <c r="I700" s="207" t="s">
        <v>635</v>
      </c>
      <c r="J700" s="279" t="s">
        <v>4282</v>
      </c>
      <c r="K700" s="179" t="s">
        <v>3491</v>
      </c>
      <c r="L700" s="427" t="s">
        <v>3491</v>
      </c>
      <c r="M700" s="684">
        <v>6</v>
      </c>
      <c r="N700" s="684" t="s">
        <v>15715</v>
      </c>
      <c r="O700" s="684">
        <v>175</v>
      </c>
      <c r="P700" s="179"/>
      <c r="Q700" s="179">
        <v>2</v>
      </c>
      <c r="R700" s="180"/>
      <c r="S700" s="190">
        <v>8</v>
      </c>
      <c r="T700" s="190">
        <v>12</v>
      </c>
      <c r="U700" s="190">
        <v>3</v>
      </c>
      <c r="V700" s="190">
        <v>16</v>
      </c>
      <c r="W700" s="742">
        <v>12</v>
      </c>
      <c r="X700" s="184"/>
      <c r="Y700" s="184"/>
      <c r="Z700" s="184"/>
      <c r="AA700" s="184"/>
      <c r="AB700" s="220"/>
      <c r="AC700" s="186" t="s">
        <v>8608</v>
      </c>
      <c r="AD700" s="179" t="s">
        <v>5039</v>
      </c>
      <c r="AE700" s="191" t="s">
        <v>4249</v>
      </c>
      <c r="AF700" s="177">
        <v>0</v>
      </c>
      <c r="AG700" s="177">
        <v>0</v>
      </c>
      <c r="AH700" s="177">
        <v>0</v>
      </c>
      <c r="AI700" s="177">
        <v>0</v>
      </c>
      <c r="AJ700" s="177">
        <v>0</v>
      </c>
      <c r="AK700" s="177">
        <v>0</v>
      </c>
      <c r="AL700" s="383">
        <v>0</v>
      </c>
      <c r="AM700" s="177">
        <v>2</v>
      </c>
      <c r="AN700" s="177">
        <v>0</v>
      </c>
      <c r="AO700" s="195">
        <v>0</v>
      </c>
      <c r="AP700" s="187"/>
      <c r="AQ700" s="187"/>
      <c r="AR700" s="187">
        <v>2</v>
      </c>
      <c r="AS700" s="187"/>
      <c r="AT700" s="187"/>
      <c r="AU700" s="187"/>
      <c r="AV700" s="187"/>
      <c r="AW700" s="187"/>
      <c r="AX700" s="187"/>
      <c r="AY700" s="187"/>
      <c r="AZ700" s="187"/>
      <c r="BA700" s="187"/>
      <c r="BB700" s="187"/>
      <c r="BC700" s="187"/>
      <c r="BD700" s="187"/>
      <c r="BE700" s="187"/>
      <c r="BF700" s="187"/>
      <c r="BG700" s="187"/>
      <c r="BH700" s="176" t="str">
        <f t="shared" si="85"/>
        <v>class level</v>
      </c>
      <c r="BI700" s="176">
        <f t="shared" si="87"/>
        <v>20</v>
      </c>
      <c r="BJ700" s="182" t="str">
        <f t="shared" si="88"/>
        <v>2 - 20</v>
      </c>
      <c r="BK700" s="176">
        <f t="shared" si="89"/>
        <v>11</v>
      </c>
      <c r="BL700" s="176">
        <f t="shared" si="86"/>
        <v>2</v>
      </c>
      <c r="BM700" s="535"/>
      <c r="BN700" s="187">
        <v>65</v>
      </c>
      <c r="BO700" s="187">
        <v>3</v>
      </c>
      <c r="BP700" s="178">
        <f t="shared" si="90"/>
        <v>98</v>
      </c>
      <c r="BQ700" s="420" t="str">
        <f t="shared" si="91"/>
        <v>III</v>
      </c>
      <c r="BR700" s="185"/>
      <c r="BS700" s="464" t="s">
        <v>9576</v>
      </c>
    </row>
    <row r="701" spans="1:71" ht="51" x14ac:dyDescent="0.2">
      <c r="A701" s="696">
        <v>699</v>
      </c>
      <c r="B701" s="286" t="s">
        <v>5707</v>
      </c>
      <c r="C701" s="286" t="s">
        <v>8617</v>
      </c>
      <c r="D701" s="258" t="s">
        <v>5497</v>
      </c>
      <c r="E701" s="736">
        <v>8</v>
      </c>
      <c r="F701" s="736">
        <v>10</v>
      </c>
      <c r="G701" s="737">
        <v>100</v>
      </c>
      <c r="H701" s="305" t="s">
        <v>9118</v>
      </c>
      <c r="I701" s="207" t="s">
        <v>635</v>
      </c>
      <c r="J701" s="279" t="s">
        <v>4282</v>
      </c>
      <c r="K701" s="179" t="s">
        <v>3491</v>
      </c>
      <c r="L701" s="427" t="s">
        <v>3491</v>
      </c>
      <c r="M701" s="684">
        <v>6</v>
      </c>
      <c r="N701" s="684" t="s">
        <v>15715</v>
      </c>
      <c r="O701" s="684">
        <v>175</v>
      </c>
      <c r="P701" s="179"/>
      <c r="Q701" s="179">
        <v>2</v>
      </c>
      <c r="R701" s="180"/>
      <c r="S701" s="190">
        <v>8</v>
      </c>
      <c r="T701" s="190">
        <v>12</v>
      </c>
      <c r="U701" s="190">
        <v>3</v>
      </c>
      <c r="V701" s="190">
        <v>16</v>
      </c>
      <c r="W701" s="742">
        <v>12</v>
      </c>
      <c r="X701" s="184"/>
      <c r="Y701" s="184"/>
      <c r="Z701" s="184"/>
      <c r="AA701" s="184"/>
      <c r="AB701" s="220"/>
      <c r="AC701" s="186" t="s">
        <v>8609</v>
      </c>
      <c r="AD701" s="179" t="s">
        <v>5039</v>
      </c>
      <c r="AE701" s="191" t="s">
        <v>4249</v>
      </c>
      <c r="AF701" s="177">
        <v>0</v>
      </c>
      <c r="AG701" s="177">
        <v>0</v>
      </c>
      <c r="AH701" s="177">
        <v>0</v>
      </c>
      <c r="AI701" s="177">
        <v>0</v>
      </c>
      <c r="AJ701" s="177">
        <v>0</v>
      </c>
      <c r="AK701" s="177">
        <v>0</v>
      </c>
      <c r="AL701" s="383">
        <v>0</v>
      </c>
      <c r="AM701" s="177">
        <v>3</v>
      </c>
      <c r="AN701" s="177">
        <v>0</v>
      </c>
      <c r="AO701" s="195">
        <v>0</v>
      </c>
      <c r="AP701" s="187"/>
      <c r="AQ701" s="187"/>
      <c r="AR701" s="187">
        <v>3</v>
      </c>
      <c r="AS701" s="187"/>
      <c r="AT701" s="187"/>
      <c r="AU701" s="187"/>
      <c r="AV701" s="187"/>
      <c r="AW701" s="187"/>
      <c r="AX701" s="187"/>
      <c r="AY701" s="187"/>
      <c r="AZ701" s="187"/>
      <c r="BA701" s="187"/>
      <c r="BB701" s="187"/>
      <c r="BC701" s="187"/>
      <c r="BD701" s="187"/>
      <c r="BE701" s="187"/>
      <c r="BF701" s="187"/>
      <c r="BG701" s="187"/>
      <c r="BH701" s="176" t="str">
        <f t="shared" si="85"/>
        <v>class level</v>
      </c>
      <c r="BI701" s="176">
        <f t="shared" si="87"/>
        <v>18</v>
      </c>
      <c r="BJ701" s="182" t="str">
        <f t="shared" si="88"/>
        <v>3 - 30</v>
      </c>
      <c r="BK701" s="176">
        <f t="shared" si="89"/>
        <v>17</v>
      </c>
      <c r="BL701" s="176">
        <f t="shared" si="86"/>
        <v>3</v>
      </c>
      <c r="BM701" s="535"/>
      <c r="BN701" s="187">
        <v>110</v>
      </c>
      <c r="BO701" s="187">
        <v>4</v>
      </c>
      <c r="BP701" s="178">
        <f t="shared" si="90"/>
        <v>178</v>
      </c>
      <c r="BQ701" s="420" t="str">
        <f t="shared" si="91"/>
        <v>III</v>
      </c>
      <c r="BR701" s="185"/>
      <c r="BS701" s="464" t="s">
        <v>9576</v>
      </c>
    </row>
    <row r="702" spans="1:71" ht="51" x14ac:dyDescent="0.2">
      <c r="A702" s="697">
        <v>700</v>
      </c>
      <c r="B702" s="286" t="s">
        <v>5707</v>
      </c>
      <c r="C702" s="286" t="s">
        <v>8618</v>
      </c>
      <c r="D702" s="258" t="s">
        <v>5497</v>
      </c>
      <c r="E702" s="736">
        <v>8</v>
      </c>
      <c r="F702" s="736">
        <v>10</v>
      </c>
      <c r="G702" s="737">
        <v>100</v>
      </c>
      <c r="H702" s="305" t="s">
        <v>9118</v>
      </c>
      <c r="I702" s="207" t="s">
        <v>635</v>
      </c>
      <c r="J702" s="279" t="s">
        <v>4282</v>
      </c>
      <c r="K702" s="179" t="s">
        <v>3491</v>
      </c>
      <c r="L702" s="427" t="s">
        <v>3491</v>
      </c>
      <c r="M702" s="684">
        <v>6</v>
      </c>
      <c r="N702" s="684" t="s">
        <v>15715</v>
      </c>
      <c r="O702" s="684">
        <v>175</v>
      </c>
      <c r="P702" s="179"/>
      <c r="Q702" s="179">
        <v>2</v>
      </c>
      <c r="R702" s="180"/>
      <c r="S702" s="190">
        <v>8</v>
      </c>
      <c r="T702" s="190">
        <v>12</v>
      </c>
      <c r="U702" s="190">
        <v>3</v>
      </c>
      <c r="V702" s="190">
        <v>16</v>
      </c>
      <c r="W702" s="742">
        <v>12</v>
      </c>
      <c r="X702" s="184"/>
      <c r="Y702" s="184"/>
      <c r="Z702" s="184"/>
      <c r="AA702" s="184"/>
      <c r="AB702" s="220"/>
      <c r="AC702" s="186" t="s">
        <v>8610</v>
      </c>
      <c r="AD702" s="179" t="s">
        <v>5039</v>
      </c>
      <c r="AE702" s="191" t="s">
        <v>4249</v>
      </c>
      <c r="AF702" s="177">
        <v>0</v>
      </c>
      <c r="AG702" s="177">
        <v>0</v>
      </c>
      <c r="AH702" s="177">
        <v>0</v>
      </c>
      <c r="AI702" s="177">
        <v>0</v>
      </c>
      <c r="AJ702" s="177">
        <v>0</v>
      </c>
      <c r="AK702" s="177">
        <v>0</v>
      </c>
      <c r="AL702" s="383">
        <v>0</v>
      </c>
      <c r="AM702" s="177">
        <v>4</v>
      </c>
      <c r="AN702" s="177">
        <v>0</v>
      </c>
      <c r="AO702" s="195">
        <v>0</v>
      </c>
      <c r="AP702" s="187"/>
      <c r="AQ702" s="187"/>
      <c r="AR702" s="187">
        <v>4</v>
      </c>
      <c r="AS702" s="187"/>
      <c r="AT702" s="187"/>
      <c r="AU702" s="187"/>
      <c r="AV702" s="187"/>
      <c r="AW702" s="187"/>
      <c r="AX702" s="187"/>
      <c r="AY702" s="187"/>
      <c r="AZ702" s="187"/>
      <c r="BA702" s="187"/>
      <c r="BB702" s="187"/>
      <c r="BC702" s="187"/>
      <c r="BD702" s="187"/>
      <c r="BE702" s="187"/>
      <c r="BF702" s="187"/>
      <c r="BG702" s="187"/>
      <c r="BH702" s="176" t="str">
        <f t="shared" si="85"/>
        <v>class level</v>
      </c>
      <c r="BI702" s="176">
        <f t="shared" si="87"/>
        <v>18</v>
      </c>
      <c r="BJ702" s="182" t="str">
        <f t="shared" si="88"/>
        <v>4 - 40</v>
      </c>
      <c r="BK702" s="176">
        <f t="shared" si="89"/>
        <v>22</v>
      </c>
      <c r="BL702" s="176">
        <f t="shared" si="86"/>
        <v>4</v>
      </c>
      <c r="BM702" s="535"/>
      <c r="BN702" s="187">
        <v>170</v>
      </c>
      <c r="BO702" s="187">
        <v>5</v>
      </c>
      <c r="BP702" s="178">
        <f t="shared" si="90"/>
        <v>280</v>
      </c>
      <c r="BQ702" s="420" t="str">
        <f t="shared" si="91"/>
        <v>IV</v>
      </c>
      <c r="BR702" s="185"/>
      <c r="BS702" s="464" t="s">
        <v>9576</v>
      </c>
    </row>
    <row r="703" spans="1:71" ht="51" x14ac:dyDescent="0.2">
      <c r="A703" s="696">
        <v>701</v>
      </c>
      <c r="B703" s="286" t="s">
        <v>5707</v>
      </c>
      <c r="C703" s="286" t="s">
        <v>8619</v>
      </c>
      <c r="D703" s="258" t="s">
        <v>5497</v>
      </c>
      <c r="E703" s="736">
        <v>8</v>
      </c>
      <c r="F703" s="736">
        <v>10</v>
      </c>
      <c r="G703" s="737">
        <v>100</v>
      </c>
      <c r="H703" s="305" t="s">
        <v>9118</v>
      </c>
      <c r="I703" s="207" t="s">
        <v>635</v>
      </c>
      <c r="J703" s="279" t="s">
        <v>4282</v>
      </c>
      <c r="K703" s="179" t="s">
        <v>3491</v>
      </c>
      <c r="L703" s="427" t="s">
        <v>3491</v>
      </c>
      <c r="M703" s="684">
        <v>6</v>
      </c>
      <c r="N703" s="684" t="s">
        <v>15715</v>
      </c>
      <c r="O703" s="684">
        <v>175</v>
      </c>
      <c r="P703" s="179"/>
      <c r="Q703" s="179">
        <v>2</v>
      </c>
      <c r="R703" s="180"/>
      <c r="S703" s="190">
        <v>8</v>
      </c>
      <c r="T703" s="190">
        <v>12</v>
      </c>
      <c r="U703" s="190">
        <v>3</v>
      </c>
      <c r="V703" s="190">
        <v>16</v>
      </c>
      <c r="W703" s="742">
        <v>12</v>
      </c>
      <c r="X703" s="184"/>
      <c r="Y703" s="184"/>
      <c r="Z703" s="184"/>
      <c r="AA703" s="184"/>
      <c r="AB703" s="220"/>
      <c r="AC703" s="186" t="s">
        <v>8611</v>
      </c>
      <c r="AD703" s="179" t="s">
        <v>5039</v>
      </c>
      <c r="AE703" s="191" t="s">
        <v>4249</v>
      </c>
      <c r="AF703" s="177">
        <v>0</v>
      </c>
      <c r="AG703" s="177">
        <v>0</v>
      </c>
      <c r="AH703" s="177">
        <v>0</v>
      </c>
      <c r="AI703" s="177">
        <v>0</v>
      </c>
      <c r="AJ703" s="177">
        <v>0</v>
      </c>
      <c r="AK703" s="177">
        <v>0</v>
      </c>
      <c r="AL703" s="383">
        <v>0</v>
      </c>
      <c r="AM703" s="177">
        <v>5</v>
      </c>
      <c r="AN703" s="177">
        <v>0</v>
      </c>
      <c r="AO703" s="195">
        <v>0</v>
      </c>
      <c r="AP703" s="187"/>
      <c r="AQ703" s="187"/>
      <c r="AR703" s="187">
        <v>5</v>
      </c>
      <c r="AS703" s="187"/>
      <c r="AT703" s="187"/>
      <c r="AU703" s="187"/>
      <c r="AV703" s="187"/>
      <c r="AW703" s="187"/>
      <c r="AX703" s="187"/>
      <c r="AY703" s="187"/>
      <c r="AZ703" s="187"/>
      <c r="BA703" s="187"/>
      <c r="BB703" s="187"/>
      <c r="BC703" s="187"/>
      <c r="BD703" s="187"/>
      <c r="BE703" s="187"/>
      <c r="BF703" s="187"/>
      <c r="BG703" s="187"/>
      <c r="BH703" s="176" t="str">
        <f t="shared" si="85"/>
        <v>class level</v>
      </c>
      <c r="BI703" s="176">
        <f t="shared" si="87"/>
        <v>16</v>
      </c>
      <c r="BJ703" s="182" t="str">
        <f t="shared" si="88"/>
        <v>5 - 50</v>
      </c>
      <c r="BK703" s="176">
        <f t="shared" si="89"/>
        <v>28</v>
      </c>
      <c r="BL703" s="176">
        <f t="shared" si="86"/>
        <v>5</v>
      </c>
      <c r="BM703" s="535"/>
      <c r="BN703" s="187">
        <v>475</v>
      </c>
      <c r="BO703" s="187">
        <v>8</v>
      </c>
      <c r="BP703" s="178">
        <f t="shared" si="90"/>
        <v>699</v>
      </c>
      <c r="BQ703" s="420" t="str">
        <f t="shared" si="91"/>
        <v>V</v>
      </c>
      <c r="BR703" s="185"/>
      <c r="BS703" s="464" t="s">
        <v>9576</v>
      </c>
    </row>
    <row r="704" spans="1:71" ht="51" x14ac:dyDescent="0.2">
      <c r="A704" s="697">
        <v>702</v>
      </c>
      <c r="B704" s="286" t="s">
        <v>5707</v>
      </c>
      <c r="C704" s="286" t="s">
        <v>8620</v>
      </c>
      <c r="D704" s="258" t="s">
        <v>5497</v>
      </c>
      <c r="E704" s="736">
        <v>8</v>
      </c>
      <c r="F704" s="736">
        <v>10</v>
      </c>
      <c r="G704" s="737">
        <v>100</v>
      </c>
      <c r="H704" s="305" t="s">
        <v>9118</v>
      </c>
      <c r="I704" s="207" t="s">
        <v>635</v>
      </c>
      <c r="J704" s="279" t="s">
        <v>4282</v>
      </c>
      <c r="K704" s="179" t="s">
        <v>3491</v>
      </c>
      <c r="L704" s="427" t="s">
        <v>3491</v>
      </c>
      <c r="M704" s="684">
        <v>6</v>
      </c>
      <c r="N704" s="684" t="s">
        <v>15715</v>
      </c>
      <c r="O704" s="684">
        <v>175</v>
      </c>
      <c r="P704" s="179"/>
      <c r="Q704" s="179">
        <v>2</v>
      </c>
      <c r="R704" s="180"/>
      <c r="S704" s="190">
        <v>8</v>
      </c>
      <c r="T704" s="190">
        <v>12</v>
      </c>
      <c r="U704" s="190">
        <v>3</v>
      </c>
      <c r="V704" s="190">
        <v>16</v>
      </c>
      <c r="W704" s="742">
        <v>12</v>
      </c>
      <c r="X704" s="184"/>
      <c r="Y704" s="184"/>
      <c r="Z704" s="184"/>
      <c r="AA704" s="184"/>
      <c r="AB704" s="220"/>
      <c r="AC704" s="186" t="s">
        <v>8612</v>
      </c>
      <c r="AD704" s="179" t="s">
        <v>5039</v>
      </c>
      <c r="AE704" s="191" t="s">
        <v>4249</v>
      </c>
      <c r="AF704" s="177">
        <v>0</v>
      </c>
      <c r="AG704" s="177">
        <v>0</v>
      </c>
      <c r="AH704" s="177">
        <v>0</v>
      </c>
      <c r="AI704" s="177">
        <v>0</v>
      </c>
      <c r="AJ704" s="177">
        <v>0</v>
      </c>
      <c r="AK704" s="177">
        <v>0</v>
      </c>
      <c r="AL704" s="383">
        <v>0</v>
      </c>
      <c r="AM704" s="177">
        <v>6</v>
      </c>
      <c r="AN704" s="177">
        <v>0</v>
      </c>
      <c r="AO704" s="195">
        <v>0</v>
      </c>
      <c r="AP704" s="187"/>
      <c r="AQ704" s="187"/>
      <c r="AR704" s="187">
        <v>6</v>
      </c>
      <c r="AS704" s="187"/>
      <c r="AT704" s="187"/>
      <c r="AU704" s="187"/>
      <c r="AV704" s="187"/>
      <c r="AW704" s="187"/>
      <c r="AX704" s="187"/>
      <c r="AY704" s="187"/>
      <c r="AZ704" s="187"/>
      <c r="BA704" s="187"/>
      <c r="BB704" s="187"/>
      <c r="BC704" s="187"/>
      <c r="BD704" s="187"/>
      <c r="BE704" s="187"/>
      <c r="BF704" s="187"/>
      <c r="BG704" s="187"/>
      <c r="BH704" s="176" t="str">
        <f t="shared" si="85"/>
        <v>class level</v>
      </c>
      <c r="BI704" s="176">
        <f t="shared" si="87"/>
        <v>16</v>
      </c>
      <c r="BJ704" s="182" t="str">
        <f t="shared" si="88"/>
        <v>6 - 60</v>
      </c>
      <c r="BK704" s="176">
        <f t="shared" si="89"/>
        <v>33</v>
      </c>
      <c r="BL704" s="176">
        <f t="shared" si="86"/>
        <v>6</v>
      </c>
      <c r="BM704" s="535"/>
      <c r="BN704" s="187">
        <v>725</v>
      </c>
      <c r="BO704" s="187">
        <v>10</v>
      </c>
      <c r="BP704" s="178">
        <f t="shared" si="90"/>
        <v>1055</v>
      </c>
      <c r="BQ704" s="420" t="str">
        <f t="shared" si="91"/>
        <v>VI</v>
      </c>
      <c r="BR704" s="185"/>
      <c r="BS704" s="464" t="s">
        <v>9576</v>
      </c>
    </row>
    <row r="705" spans="1:71" ht="51" x14ac:dyDescent="0.2">
      <c r="A705" s="696">
        <v>703</v>
      </c>
      <c r="B705" s="286" t="s">
        <v>5707</v>
      </c>
      <c r="C705" s="286" t="s">
        <v>8621</v>
      </c>
      <c r="D705" s="258" t="s">
        <v>5497</v>
      </c>
      <c r="E705" s="736">
        <v>8</v>
      </c>
      <c r="F705" s="736">
        <v>10</v>
      </c>
      <c r="G705" s="737">
        <v>100</v>
      </c>
      <c r="H705" s="305" t="s">
        <v>9118</v>
      </c>
      <c r="I705" s="207" t="s">
        <v>635</v>
      </c>
      <c r="J705" s="279" t="s">
        <v>4282</v>
      </c>
      <c r="K705" s="179" t="s">
        <v>3491</v>
      </c>
      <c r="L705" s="427" t="s">
        <v>3491</v>
      </c>
      <c r="M705" s="684">
        <v>6</v>
      </c>
      <c r="N705" s="684" t="s">
        <v>15715</v>
      </c>
      <c r="O705" s="684">
        <v>175</v>
      </c>
      <c r="P705" s="179"/>
      <c r="Q705" s="179">
        <v>2</v>
      </c>
      <c r="R705" s="180"/>
      <c r="S705" s="190">
        <v>8</v>
      </c>
      <c r="T705" s="190">
        <v>12</v>
      </c>
      <c r="U705" s="190">
        <v>3</v>
      </c>
      <c r="V705" s="190">
        <v>16</v>
      </c>
      <c r="W705" s="742">
        <v>12</v>
      </c>
      <c r="X705" s="184"/>
      <c r="Y705" s="184"/>
      <c r="Z705" s="184"/>
      <c r="AA705" s="184"/>
      <c r="AB705" s="220"/>
      <c r="AC705" s="186" t="s">
        <v>8613</v>
      </c>
      <c r="AD705" s="179" t="s">
        <v>5039</v>
      </c>
      <c r="AE705" s="191" t="s">
        <v>4249</v>
      </c>
      <c r="AF705" s="177">
        <v>0</v>
      </c>
      <c r="AG705" s="177">
        <v>0</v>
      </c>
      <c r="AH705" s="177">
        <v>0</v>
      </c>
      <c r="AI705" s="177">
        <v>0</v>
      </c>
      <c r="AJ705" s="177">
        <v>0</v>
      </c>
      <c r="AK705" s="177">
        <v>0</v>
      </c>
      <c r="AL705" s="383">
        <v>0</v>
      </c>
      <c r="AM705" s="177">
        <v>7</v>
      </c>
      <c r="AN705" s="177">
        <v>0</v>
      </c>
      <c r="AO705" s="195">
        <v>0</v>
      </c>
      <c r="AP705" s="187"/>
      <c r="AQ705" s="187"/>
      <c r="AR705" s="187">
        <v>7</v>
      </c>
      <c r="AS705" s="187"/>
      <c r="AT705" s="187"/>
      <c r="AU705" s="187"/>
      <c r="AV705" s="187"/>
      <c r="AW705" s="187"/>
      <c r="AX705" s="187"/>
      <c r="AY705" s="187"/>
      <c r="AZ705" s="187"/>
      <c r="BA705" s="187"/>
      <c r="BB705" s="187"/>
      <c r="BC705" s="187"/>
      <c r="BD705" s="187"/>
      <c r="BE705" s="187"/>
      <c r="BF705" s="187"/>
      <c r="BG705" s="187"/>
      <c r="BH705" s="176" t="str">
        <f t="shared" si="85"/>
        <v>class level</v>
      </c>
      <c r="BI705" s="176">
        <f t="shared" si="87"/>
        <v>14</v>
      </c>
      <c r="BJ705" s="182" t="str">
        <f t="shared" si="88"/>
        <v>7 - 70</v>
      </c>
      <c r="BK705" s="176">
        <f t="shared" si="89"/>
        <v>39</v>
      </c>
      <c r="BL705" s="176">
        <f t="shared" si="86"/>
        <v>7</v>
      </c>
      <c r="BM705" s="535"/>
      <c r="BN705" s="187">
        <v>1200</v>
      </c>
      <c r="BO705" s="187">
        <v>12</v>
      </c>
      <c r="BP705" s="178">
        <f t="shared" si="90"/>
        <v>1668</v>
      </c>
      <c r="BQ705" s="420" t="str">
        <f t="shared" si="91"/>
        <v>VII</v>
      </c>
      <c r="BR705" s="185"/>
      <c r="BS705" s="464" t="s">
        <v>9576</v>
      </c>
    </row>
    <row r="706" spans="1:71" ht="51" x14ac:dyDescent="0.2">
      <c r="A706" s="696">
        <v>704</v>
      </c>
      <c r="B706" s="286" t="s">
        <v>5707</v>
      </c>
      <c r="C706" s="286" t="s">
        <v>8622</v>
      </c>
      <c r="D706" s="258" t="s">
        <v>5497</v>
      </c>
      <c r="E706" s="736">
        <v>8</v>
      </c>
      <c r="F706" s="736">
        <v>10</v>
      </c>
      <c r="G706" s="737">
        <v>100</v>
      </c>
      <c r="H706" s="305" t="s">
        <v>9118</v>
      </c>
      <c r="I706" s="207" t="s">
        <v>635</v>
      </c>
      <c r="J706" s="279" t="s">
        <v>4282</v>
      </c>
      <c r="K706" s="179" t="s">
        <v>3491</v>
      </c>
      <c r="L706" s="427" t="s">
        <v>3491</v>
      </c>
      <c r="M706" s="684">
        <v>6</v>
      </c>
      <c r="N706" s="684" t="s">
        <v>15715</v>
      </c>
      <c r="O706" s="684">
        <v>175</v>
      </c>
      <c r="P706" s="179"/>
      <c r="Q706" s="179">
        <v>2</v>
      </c>
      <c r="R706" s="180"/>
      <c r="S706" s="190">
        <v>8</v>
      </c>
      <c r="T706" s="190">
        <v>12</v>
      </c>
      <c r="U706" s="190">
        <v>3</v>
      </c>
      <c r="V706" s="190">
        <v>16</v>
      </c>
      <c r="W706" s="742">
        <v>12</v>
      </c>
      <c r="X706" s="184"/>
      <c r="Y706" s="184"/>
      <c r="Z706" s="184"/>
      <c r="AA706" s="184"/>
      <c r="AB706" s="220"/>
      <c r="AC706" s="186" t="s">
        <v>8614</v>
      </c>
      <c r="AD706" s="179" t="s">
        <v>5039</v>
      </c>
      <c r="AE706" s="191" t="s">
        <v>4249</v>
      </c>
      <c r="AF706" s="177">
        <v>0</v>
      </c>
      <c r="AG706" s="177">
        <v>0</v>
      </c>
      <c r="AH706" s="177">
        <v>0</v>
      </c>
      <c r="AI706" s="177">
        <v>0</v>
      </c>
      <c r="AJ706" s="177">
        <v>0</v>
      </c>
      <c r="AK706" s="177">
        <v>0</v>
      </c>
      <c r="AL706" s="383">
        <v>0</v>
      </c>
      <c r="AM706" s="177">
        <v>8</v>
      </c>
      <c r="AN706" s="177">
        <v>0</v>
      </c>
      <c r="AO706" s="195">
        <v>0</v>
      </c>
      <c r="AP706" s="187"/>
      <c r="AQ706" s="187"/>
      <c r="AR706" s="187">
        <v>8</v>
      </c>
      <c r="AS706" s="187"/>
      <c r="AT706" s="187"/>
      <c r="AU706" s="187"/>
      <c r="AV706" s="187"/>
      <c r="AW706" s="187"/>
      <c r="AX706" s="187"/>
      <c r="AY706" s="187"/>
      <c r="AZ706" s="187"/>
      <c r="BA706" s="187"/>
      <c r="BB706" s="187"/>
      <c r="BC706" s="187"/>
      <c r="BD706" s="187"/>
      <c r="BE706" s="187"/>
      <c r="BF706" s="187"/>
      <c r="BG706" s="187"/>
      <c r="BH706" s="176" t="str">
        <f t="shared" si="85"/>
        <v>class level</v>
      </c>
      <c r="BI706" s="176">
        <f t="shared" si="87"/>
        <v>14</v>
      </c>
      <c r="BJ706" s="182" t="str">
        <f t="shared" si="88"/>
        <v>8 - 80</v>
      </c>
      <c r="BK706" s="176">
        <f t="shared" si="89"/>
        <v>44</v>
      </c>
      <c r="BL706" s="176">
        <f t="shared" si="86"/>
        <v>8</v>
      </c>
      <c r="BM706" s="535"/>
      <c r="BN706" s="187">
        <v>1800</v>
      </c>
      <c r="BO706" s="187">
        <v>14</v>
      </c>
      <c r="BP706" s="178">
        <f t="shared" si="90"/>
        <v>2416</v>
      </c>
      <c r="BQ706" s="420" t="str">
        <f t="shared" si="91"/>
        <v>VII</v>
      </c>
      <c r="BR706" s="185"/>
      <c r="BS706" s="464" t="s">
        <v>9576</v>
      </c>
    </row>
    <row r="707" spans="1:71" ht="51" x14ac:dyDescent="0.2">
      <c r="A707" s="697">
        <v>705</v>
      </c>
      <c r="B707" s="286" t="s">
        <v>5707</v>
      </c>
      <c r="C707" s="286" t="s">
        <v>2372</v>
      </c>
      <c r="D707" s="258" t="s">
        <v>5497</v>
      </c>
      <c r="E707" s="736">
        <v>35</v>
      </c>
      <c r="F707" s="736">
        <v>10</v>
      </c>
      <c r="G707" s="737">
        <v>100</v>
      </c>
      <c r="H707" s="305" t="s">
        <v>9118</v>
      </c>
      <c r="I707" s="207" t="s">
        <v>635</v>
      </c>
      <c r="J707" s="279" t="s">
        <v>1765</v>
      </c>
      <c r="K707" s="179" t="s">
        <v>3491</v>
      </c>
      <c r="L707" s="427" t="s">
        <v>3491</v>
      </c>
      <c r="M707" s="684">
        <v>6</v>
      </c>
      <c r="N707" s="684" t="s">
        <v>15715</v>
      </c>
      <c r="O707" s="684">
        <v>175</v>
      </c>
      <c r="P707" s="179"/>
      <c r="Q707" s="179">
        <v>2</v>
      </c>
      <c r="R707" s="180"/>
      <c r="S707" s="190">
        <v>8</v>
      </c>
      <c r="T707" s="190">
        <v>12</v>
      </c>
      <c r="U707" s="190">
        <v>3</v>
      </c>
      <c r="V707" s="190">
        <v>16</v>
      </c>
      <c r="W707" s="742">
        <v>12</v>
      </c>
      <c r="X707" s="184"/>
      <c r="Y707" s="184"/>
      <c r="Z707" s="184"/>
      <c r="AA707" s="184"/>
      <c r="AB707" s="220"/>
      <c r="AC707" s="186" t="s">
        <v>5708</v>
      </c>
      <c r="AD707" s="179" t="s">
        <v>5039</v>
      </c>
      <c r="AE707" s="191" t="s">
        <v>4249</v>
      </c>
      <c r="AF707" s="177">
        <v>0</v>
      </c>
      <c r="AG707" s="177">
        <v>0</v>
      </c>
      <c r="AH707" s="177">
        <v>0</v>
      </c>
      <c r="AI707" s="177">
        <v>0</v>
      </c>
      <c r="AJ707" s="177">
        <v>0</v>
      </c>
      <c r="AK707" s="177">
        <v>0</v>
      </c>
      <c r="AL707" s="386">
        <v>2</v>
      </c>
      <c r="AM707" s="177">
        <v>0</v>
      </c>
      <c r="AN707" s="177">
        <v>0</v>
      </c>
      <c r="AO707" s="195">
        <v>0</v>
      </c>
      <c r="AP707" s="187"/>
      <c r="AQ707" s="187"/>
      <c r="AR707" s="187"/>
      <c r="AS707" s="187"/>
      <c r="AT707" s="187"/>
      <c r="AU707" s="187"/>
      <c r="AV707" s="187"/>
      <c r="AW707" s="187">
        <v>2</v>
      </c>
      <c r="AX707" s="187"/>
      <c r="AY707" s="187"/>
      <c r="AZ707" s="187"/>
      <c r="BA707" s="187"/>
      <c r="BB707" s="187"/>
      <c r="BC707" s="187"/>
      <c r="BD707" s="187"/>
      <c r="BE707" s="187"/>
      <c r="BF707" s="187"/>
      <c r="BG707" s="187"/>
      <c r="BH707" s="176" t="str">
        <f t="shared" ref="BH707:BH770" si="92">IF(manualHD="",IF(COUNTA($AP707:$BG707)=0,IF(SUM($AG707:$AL707)/(0.01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class level</v>
      </c>
      <c r="BI707" s="176">
        <f t="shared" si="87"/>
        <v>20</v>
      </c>
      <c r="BJ707" s="182" t="str">
        <f t="shared" si="88"/>
        <v>2 - 16</v>
      </c>
      <c r="BK707" s="176">
        <f t="shared" si="89"/>
        <v>9</v>
      </c>
      <c r="BL707" s="176">
        <f t="shared" si="86"/>
        <v>2</v>
      </c>
      <c r="BM707" s="535"/>
      <c r="BN707" s="187">
        <v>68</v>
      </c>
      <c r="BO707" s="187">
        <v>2</v>
      </c>
      <c r="BP707" s="178">
        <f t="shared" si="90"/>
        <v>86</v>
      </c>
      <c r="BQ707" s="420" t="str">
        <f t="shared" si="91"/>
        <v>III</v>
      </c>
      <c r="BR707" s="187"/>
      <c r="BS707" s="212" t="s">
        <v>9583</v>
      </c>
    </row>
    <row r="708" spans="1:71" ht="51" x14ac:dyDescent="0.2">
      <c r="A708" s="696">
        <v>706</v>
      </c>
      <c r="B708" s="286" t="s">
        <v>5707</v>
      </c>
      <c r="C708" s="286" t="s">
        <v>2374</v>
      </c>
      <c r="D708" s="258" t="s">
        <v>5497</v>
      </c>
      <c r="E708" s="736">
        <v>10</v>
      </c>
      <c r="F708" s="736">
        <v>10</v>
      </c>
      <c r="G708" s="737">
        <v>100</v>
      </c>
      <c r="H708" s="305" t="s">
        <v>9118</v>
      </c>
      <c r="I708" s="207" t="s">
        <v>635</v>
      </c>
      <c r="J708" s="279" t="s">
        <v>1765</v>
      </c>
      <c r="K708" s="179" t="s">
        <v>3491</v>
      </c>
      <c r="L708" s="427" t="s">
        <v>3491</v>
      </c>
      <c r="M708" s="684">
        <v>6</v>
      </c>
      <c r="N708" s="684" t="s">
        <v>15715</v>
      </c>
      <c r="O708" s="684">
        <v>175</v>
      </c>
      <c r="P708" s="179"/>
      <c r="Q708" s="179">
        <v>2</v>
      </c>
      <c r="R708" s="180"/>
      <c r="S708" s="190">
        <v>8</v>
      </c>
      <c r="T708" s="190">
        <v>12</v>
      </c>
      <c r="U708" s="190">
        <v>3</v>
      </c>
      <c r="V708" s="190">
        <v>16</v>
      </c>
      <c r="W708" s="742">
        <v>12</v>
      </c>
      <c r="X708" s="184"/>
      <c r="Y708" s="184"/>
      <c r="Z708" s="184"/>
      <c r="AA708" s="184"/>
      <c r="AB708" s="220"/>
      <c r="AC708" s="186" t="s">
        <v>5709</v>
      </c>
      <c r="AD708" s="179" t="s">
        <v>5039</v>
      </c>
      <c r="AE708" s="191" t="s">
        <v>4249</v>
      </c>
      <c r="AF708" s="177">
        <v>0</v>
      </c>
      <c r="AG708" s="177">
        <v>0</v>
      </c>
      <c r="AH708" s="177">
        <v>0</v>
      </c>
      <c r="AI708" s="177">
        <v>0</v>
      </c>
      <c r="AJ708" s="177">
        <v>0</v>
      </c>
      <c r="AK708" s="177">
        <v>0</v>
      </c>
      <c r="AL708" s="386">
        <v>3</v>
      </c>
      <c r="AM708" s="177">
        <v>0</v>
      </c>
      <c r="AN708" s="177">
        <v>0</v>
      </c>
      <c r="AO708" s="195">
        <v>0</v>
      </c>
      <c r="AP708" s="187"/>
      <c r="AQ708" s="187"/>
      <c r="AR708" s="187"/>
      <c r="AS708" s="187"/>
      <c r="AT708" s="187"/>
      <c r="AU708" s="187"/>
      <c r="AV708" s="187"/>
      <c r="AW708" s="187">
        <v>3</v>
      </c>
      <c r="AX708" s="187"/>
      <c r="AY708" s="187"/>
      <c r="AZ708" s="187"/>
      <c r="BA708" s="187"/>
      <c r="BB708" s="187"/>
      <c r="BC708" s="187"/>
      <c r="BD708" s="187"/>
      <c r="BE708" s="187"/>
      <c r="BF708" s="187"/>
      <c r="BG708" s="187"/>
      <c r="BH708" s="176" t="str">
        <f t="shared" si="92"/>
        <v>class level</v>
      </c>
      <c r="BI708" s="176">
        <f t="shared" si="87"/>
        <v>20</v>
      </c>
      <c r="BJ708" s="182" t="str">
        <f t="shared" si="88"/>
        <v>3 - 24</v>
      </c>
      <c r="BK708" s="176">
        <f t="shared" si="89"/>
        <v>14</v>
      </c>
      <c r="BL708" s="176">
        <f t="shared" ref="BL708:BL771" si="93">IF(SUM(AP708:BG708)=0,AL708+ROUNDDOWN(AO708/4.5,0)+IF(AF708*1.5+AG708*2+AH708*2.5+AI708*3+AJ708*3.5+AK708*4+AO708&gt;3,1,0),MAX(AP708:BG708))</f>
        <v>3</v>
      </c>
      <c r="BM708" s="535"/>
      <c r="BN708" s="185">
        <v>125</v>
      </c>
      <c r="BO708" s="180">
        <v>3</v>
      </c>
      <c r="BP708" s="178">
        <f t="shared" si="90"/>
        <v>167</v>
      </c>
      <c r="BQ708" s="420" t="str">
        <f t="shared" si="91"/>
        <v>III</v>
      </c>
      <c r="BR708" s="185"/>
      <c r="BS708" s="212" t="s">
        <v>9583</v>
      </c>
    </row>
    <row r="709" spans="1:71" ht="51" x14ac:dyDescent="0.2">
      <c r="A709" s="697">
        <v>707</v>
      </c>
      <c r="B709" s="286" t="s">
        <v>5707</v>
      </c>
      <c r="C709" s="286" t="s">
        <v>2375</v>
      </c>
      <c r="D709" s="258" t="s">
        <v>5497</v>
      </c>
      <c r="E709" s="736">
        <v>25</v>
      </c>
      <c r="F709" s="736">
        <v>10</v>
      </c>
      <c r="G709" s="737">
        <v>100</v>
      </c>
      <c r="H709" s="305" t="s">
        <v>9118</v>
      </c>
      <c r="I709" s="207" t="s">
        <v>635</v>
      </c>
      <c r="J709" s="279" t="s">
        <v>1765</v>
      </c>
      <c r="K709" s="179" t="s">
        <v>3491</v>
      </c>
      <c r="L709" s="427" t="s">
        <v>3491</v>
      </c>
      <c r="M709" s="684">
        <v>6</v>
      </c>
      <c r="N709" s="684" t="s">
        <v>15715</v>
      </c>
      <c r="O709" s="684">
        <v>175</v>
      </c>
      <c r="P709" s="179"/>
      <c r="Q709" s="179">
        <v>2</v>
      </c>
      <c r="R709" s="180"/>
      <c r="S709" s="190">
        <v>8</v>
      </c>
      <c r="T709" s="190">
        <v>12</v>
      </c>
      <c r="U709" s="190">
        <v>3</v>
      </c>
      <c r="V709" s="190">
        <v>16</v>
      </c>
      <c r="W709" s="742">
        <v>12</v>
      </c>
      <c r="X709" s="184"/>
      <c r="Y709" s="184"/>
      <c r="Z709" s="184"/>
      <c r="AA709" s="184"/>
      <c r="AB709" s="220"/>
      <c r="AC709" s="186" t="s">
        <v>5710</v>
      </c>
      <c r="AD709" s="179" t="s">
        <v>5039</v>
      </c>
      <c r="AE709" s="191" t="s">
        <v>4249</v>
      </c>
      <c r="AF709" s="177">
        <v>0</v>
      </c>
      <c r="AG709" s="177">
        <v>0</v>
      </c>
      <c r="AH709" s="177">
        <v>0</v>
      </c>
      <c r="AI709" s="177">
        <v>0</v>
      </c>
      <c r="AJ709" s="177">
        <v>0</v>
      </c>
      <c r="AK709" s="177">
        <v>0</v>
      </c>
      <c r="AL709" s="386">
        <v>4</v>
      </c>
      <c r="AM709" s="177">
        <v>0</v>
      </c>
      <c r="AN709" s="177">
        <v>0</v>
      </c>
      <c r="AO709" s="195">
        <v>0</v>
      </c>
      <c r="AP709" s="187"/>
      <c r="AQ709" s="187"/>
      <c r="AR709" s="187"/>
      <c r="AS709" s="187"/>
      <c r="AT709" s="187"/>
      <c r="AU709" s="187"/>
      <c r="AV709" s="187"/>
      <c r="AW709" s="187">
        <v>4</v>
      </c>
      <c r="AX709" s="187"/>
      <c r="AY709" s="187"/>
      <c r="AZ709" s="187"/>
      <c r="BA709" s="187"/>
      <c r="BB709" s="187"/>
      <c r="BC709" s="187"/>
      <c r="BD709" s="187"/>
      <c r="BE709" s="187"/>
      <c r="BF709" s="187"/>
      <c r="BG709" s="187"/>
      <c r="BH709" s="176" t="str">
        <f t="shared" si="92"/>
        <v>class level</v>
      </c>
      <c r="BI709" s="176">
        <f t="shared" si="87"/>
        <v>18</v>
      </c>
      <c r="BJ709" s="182" t="str">
        <f t="shared" si="88"/>
        <v>4 - 32</v>
      </c>
      <c r="BK709" s="176">
        <f t="shared" si="89"/>
        <v>18</v>
      </c>
      <c r="BL709" s="176">
        <f t="shared" si="93"/>
        <v>4</v>
      </c>
      <c r="BM709" s="535"/>
      <c r="BN709" s="187">
        <v>210</v>
      </c>
      <c r="BO709" s="187">
        <v>4</v>
      </c>
      <c r="BP709" s="178">
        <f t="shared" si="90"/>
        <v>282</v>
      </c>
      <c r="BQ709" s="420" t="str">
        <f t="shared" si="91"/>
        <v>IV</v>
      </c>
      <c r="BR709" s="187"/>
      <c r="BS709" s="464" t="s">
        <v>9583</v>
      </c>
    </row>
    <row r="710" spans="1:71" ht="51" x14ac:dyDescent="0.2">
      <c r="A710" s="696">
        <v>708</v>
      </c>
      <c r="B710" s="286" t="s">
        <v>5707</v>
      </c>
      <c r="C710" s="286" t="s">
        <v>2376</v>
      </c>
      <c r="D710" s="258" t="s">
        <v>5497</v>
      </c>
      <c r="E710" s="736">
        <v>10</v>
      </c>
      <c r="F710" s="736">
        <v>10</v>
      </c>
      <c r="G710" s="737">
        <v>100</v>
      </c>
      <c r="H710" s="305" t="s">
        <v>9118</v>
      </c>
      <c r="I710" s="207" t="s">
        <v>635</v>
      </c>
      <c r="J710" s="279" t="s">
        <v>1765</v>
      </c>
      <c r="K710" s="179" t="s">
        <v>3491</v>
      </c>
      <c r="L710" s="427" t="s">
        <v>3491</v>
      </c>
      <c r="M710" s="684">
        <v>6</v>
      </c>
      <c r="N710" s="684" t="s">
        <v>15715</v>
      </c>
      <c r="O710" s="684">
        <v>175</v>
      </c>
      <c r="P710" s="179"/>
      <c r="Q710" s="179">
        <v>2</v>
      </c>
      <c r="R710" s="180"/>
      <c r="S710" s="190">
        <v>8</v>
      </c>
      <c r="T710" s="190">
        <v>12</v>
      </c>
      <c r="U710" s="190">
        <v>3</v>
      </c>
      <c r="V710" s="190">
        <v>16</v>
      </c>
      <c r="W710" s="742">
        <v>12</v>
      </c>
      <c r="X710" s="184"/>
      <c r="Y710" s="184"/>
      <c r="Z710" s="184"/>
      <c r="AA710" s="184"/>
      <c r="AB710" s="220"/>
      <c r="AC710" s="186" t="s">
        <v>5711</v>
      </c>
      <c r="AD710" s="179" t="s">
        <v>5039</v>
      </c>
      <c r="AE710" s="191" t="s">
        <v>4249</v>
      </c>
      <c r="AF710" s="177">
        <v>0</v>
      </c>
      <c r="AG710" s="177">
        <v>0</v>
      </c>
      <c r="AH710" s="177">
        <v>0</v>
      </c>
      <c r="AI710" s="177">
        <v>0</v>
      </c>
      <c r="AJ710" s="177">
        <v>0</v>
      </c>
      <c r="AK710" s="177">
        <v>0</v>
      </c>
      <c r="AL710" s="386">
        <v>5</v>
      </c>
      <c r="AM710" s="177">
        <v>0</v>
      </c>
      <c r="AN710" s="177">
        <v>0</v>
      </c>
      <c r="AO710" s="195">
        <v>0</v>
      </c>
      <c r="AP710" s="187"/>
      <c r="AQ710" s="187"/>
      <c r="AR710" s="187"/>
      <c r="AS710" s="187"/>
      <c r="AT710" s="187"/>
      <c r="AU710" s="187"/>
      <c r="AV710" s="187"/>
      <c r="AW710" s="187">
        <v>5</v>
      </c>
      <c r="AX710" s="187"/>
      <c r="AY710" s="187"/>
      <c r="AZ710" s="187"/>
      <c r="BA710" s="187"/>
      <c r="BB710" s="187"/>
      <c r="BC710" s="187"/>
      <c r="BD710" s="187"/>
      <c r="BE710" s="187"/>
      <c r="BF710" s="187"/>
      <c r="BG710" s="187"/>
      <c r="BH710" s="176" t="str">
        <f t="shared" si="92"/>
        <v>class level</v>
      </c>
      <c r="BI710" s="176">
        <f t="shared" si="87"/>
        <v>18</v>
      </c>
      <c r="BJ710" s="182" t="str">
        <f t="shared" si="88"/>
        <v>5 - 40</v>
      </c>
      <c r="BK710" s="176">
        <f t="shared" si="89"/>
        <v>23</v>
      </c>
      <c r="BL710" s="176">
        <f t="shared" si="93"/>
        <v>5</v>
      </c>
      <c r="BM710" s="535"/>
      <c r="BN710" s="187">
        <v>330</v>
      </c>
      <c r="BO710" s="187">
        <v>5</v>
      </c>
      <c r="BP710" s="178">
        <f t="shared" si="90"/>
        <v>445</v>
      </c>
      <c r="BQ710" s="420" t="str">
        <f t="shared" si="91"/>
        <v>V</v>
      </c>
      <c r="BR710" s="187"/>
      <c r="BS710" s="464" t="s">
        <v>9583</v>
      </c>
    </row>
    <row r="711" spans="1:71" ht="51" x14ac:dyDescent="0.2">
      <c r="A711" s="696">
        <v>709</v>
      </c>
      <c r="B711" s="286" t="s">
        <v>5707</v>
      </c>
      <c r="C711" s="286" t="s">
        <v>2383</v>
      </c>
      <c r="D711" s="258" t="s">
        <v>5497</v>
      </c>
      <c r="E711" s="736">
        <v>15</v>
      </c>
      <c r="F711" s="736">
        <v>10</v>
      </c>
      <c r="G711" s="737">
        <v>100</v>
      </c>
      <c r="H711" s="305" t="s">
        <v>9118</v>
      </c>
      <c r="I711" s="207" t="s">
        <v>635</v>
      </c>
      <c r="J711" s="279" t="s">
        <v>1765</v>
      </c>
      <c r="K711" s="179" t="s">
        <v>3491</v>
      </c>
      <c r="L711" s="427" t="s">
        <v>3491</v>
      </c>
      <c r="M711" s="684">
        <v>6</v>
      </c>
      <c r="N711" s="684" t="s">
        <v>15715</v>
      </c>
      <c r="O711" s="684">
        <v>175</v>
      </c>
      <c r="P711" s="179"/>
      <c r="Q711" s="179">
        <v>2</v>
      </c>
      <c r="R711" s="180"/>
      <c r="S711" s="190">
        <v>8</v>
      </c>
      <c r="T711" s="190">
        <v>12</v>
      </c>
      <c r="U711" s="190">
        <v>3</v>
      </c>
      <c r="V711" s="190">
        <v>16</v>
      </c>
      <c r="W711" s="742">
        <v>12</v>
      </c>
      <c r="X711" s="184"/>
      <c r="Y711" s="184"/>
      <c r="Z711" s="184"/>
      <c r="AA711" s="184"/>
      <c r="AB711" s="220"/>
      <c r="AC711" s="186" t="s">
        <v>5712</v>
      </c>
      <c r="AD711" s="179" t="s">
        <v>5039</v>
      </c>
      <c r="AE711" s="191" t="s">
        <v>4249</v>
      </c>
      <c r="AF711" s="177">
        <v>0</v>
      </c>
      <c r="AG711" s="177">
        <v>0</v>
      </c>
      <c r="AH711" s="177">
        <v>0</v>
      </c>
      <c r="AI711" s="177">
        <v>0</v>
      </c>
      <c r="AJ711" s="177">
        <v>0</v>
      </c>
      <c r="AK711" s="177">
        <v>0</v>
      </c>
      <c r="AL711" s="386">
        <v>6</v>
      </c>
      <c r="AM711" s="177">
        <v>0</v>
      </c>
      <c r="AN711" s="177">
        <v>0</v>
      </c>
      <c r="AO711" s="195">
        <v>0</v>
      </c>
      <c r="AP711" s="187"/>
      <c r="AQ711" s="187"/>
      <c r="AR711" s="187"/>
      <c r="AS711" s="187"/>
      <c r="AT711" s="187"/>
      <c r="AU711" s="187"/>
      <c r="AV711" s="187"/>
      <c r="AW711" s="187">
        <v>6</v>
      </c>
      <c r="AX711" s="187"/>
      <c r="AY711" s="187"/>
      <c r="AZ711" s="187"/>
      <c r="BA711" s="187"/>
      <c r="BB711" s="187"/>
      <c r="BC711" s="187"/>
      <c r="BD711" s="187"/>
      <c r="BE711" s="187"/>
      <c r="BF711" s="187"/>
      <c r="BG711" s="187"/>
      <c r="BH711" s="176" t="str">
        <f t="shared" si="92"/>
        <v>class level</v>
      </c>
      <c r="BI711" s="176">
        <f t="shared" si="87"/>
        <v>18</v>
      </c>
      <c r="BJ711" s="182" t="str">
        <f t="shared" si="88"/>
        <v>6 - 48</v>
      </c>
      <c r="BK711" s="176">
        <f t="shared" si="89"/>
        <v>27</v>
      </c>
      <c r="BL711" s="176">
        <f t="shared" si="93"/>
        <v>6</v>
      </c>
      <c r="BM711" s="535"/>
      <c r="BN711" s="187">
        <v>600</v>
      </c>
      <c r="BO711" s="187">
        <v>6</v>
      </c>
      <c r="BP711" s="178">
        <f t="shared" si="90"/>
        <v>762</v>
      </c>
      <c r="BQ711" s="420" t="str">
        <f t="shared" si="91"/>
        <v>VI</v>
      </c>
      <c r="BR711" s="187"/>
      <c r="BS711" s="464" t="s">
        <v>9583</v>
      </c>
    </row>
    <row r="712" spans="1:71" ht="51" x14ac:dyDescent="0.2">
      <c r="A712" s="697">
        <v>710</v>
      </c>
      <c r="B712" s="286" t="s">
        <v>5707</v>
      </c>
      <c r="C712" s="286" t="s">
        <v>2384</v>
      </c>
      <c r="D712" s="258" t="s">
        <v>5497</v>
      </c>
      <c r="E712" s="736">
        <v>10</v>
      </c>
      <c r="F712" s="736">
        <v>10</v>
      </c>
      <c r="G712" s="737">
        <v>100</v>
      </c>
      <c r="H712" s="305" t="s">
        <v>9118</v>
      </c>
      <c r="I712" s="207" t="s">
        <v>635</v>
      </c>
      <c r="J712" s="279" t="s">
        <v>1765</v>
      </c>
      <c r="K712" s="179" t="s">
        <v>3491</v>
      </c>
      <c r="L712" s="427" t="s">
        <v>3491</v>
      </c>
      <c r="M712" s="684">
        <v>6</v>
      </c>
      <c r="N712" s="684" t="s">
        <v>15715</v>
      </c>
      <c r="O712" s="684">
        <v>175</v>
      </c>
      <c r="P712" s="179"/>
      <c r="Q712" s="179">
        <v>2</v>
      </c>
      <c r="R712" s="180"/>
      <c r="S712" s="190">
        <v>8</v>
      </c>
      <c r="T712" s="190">
        <v>12</v>
      </c>
      <c r="U712" s="190">
        <v>3</v>
      </c>
      <c r="V712" s="190">
        <v>16</v>
      </c>
      <c r="W712" s="742">
        <v>12</v>
      </c>
      <c r="X712" s="184"/>
      <c r="Y712" s="184"/>
      <c r="Z712" s="184"/>
      <c r="AA712" s="184"/>
      <c r="AB712" s="220"/>
      <c r="AC712" s="186" t="s">
        <v>5713</v>
      </c>
      <c r="AD712" s="179" t="s">
        <v>5039</v>
      </c>
      <c r="AE712" s="191" t="s">
        <v>4249</v>
      </c>
      <c r="AF712" s="177">
        <v>0</v>
      </c>
      <c r="AG712" s="177">
        <v>0</v>
      </c>
      <c r="AH712" s="177">
        <v>0</v>
      </c>
      <c r="AI712" s="177">
        <v>0</v>
      </c>
      <c r="AJ712" s="177">
        <v>0</v>
      </c>
      <c r="AK712" s="177">
        <v>0</v>
      </c>
      <c r="AL712" s="386">
        <v>8</v>
      </c>
      <c r="AM712" s="177">
        <v>0</v>
      </c>
      <c r="AN712" s="177">
        <v>0</v>
      </c>
      <c r="AO712" s="195">
        <v>0</v>
      </c>
      <c r="AP712" s="187"/>
      <c r="AQ712" s="187"/>
      <c r="AR712" s="187"/>
      <c r="AS712" s="187"/>
      <c r="AT712" s="187"/>
      <c r="AU712" s="187"/>
      <c r="AV712" s="187"/>
      <c r="AW712" s="187">
        <v>8</v>
      </c>
      <c r="AX712" s="187"/>
      <c r="AY712" s="187"/>
      <c r="AZ712" s="187"/>
      <c r="BA712" s="187"/>
      <c r="BB712" s="187"/>
      <c r="BC712" s="187"/>
      <c r="BD712" s="187"/>
      <c r="BE712" s="187"/>
      <c r="BF712" s="187"/>
      <c r="BG712" s="187"/>
      <c r="BH712" s="176" t="str">
        <f t="shared" si="92"/>
        <v>class level</v>
      </c>
      <c r="BI712" s="176">
        <f t="shared" si="87"/>
        <v>16</v>
      </c>
      <c r="BJ712" s="182" t="str">
        <f t="shared" si="88"/>
        <v>8 - 64</v>
      </c>
      <c r="BK712" s="176">
        <f t="shared" si="89"/>
        <v>36</v>
      </c>
      <c r="BL712" s="176">
        <f t="shared" si="93"/>
        <v>8</v>
      </c>
      <c r="BM712" s="535"/>
      <c r="BN712" s="187">
        <v>1425</v>
      </c>
      <c r="BO712" s="187">
        <v>10</v>
      </c>
      <c r="BP712" s="178">
        <f t="shared" si="90"/>
        <v>1785</v>
      </c>
      <c r="BQ712" s="420" t="str">
        <f t="shared" si="91"/>
        <v>VII</v>
      </c>
      <c r="BR712" s="185">
        <v>15</v>
      </c>
      <c r="BS712" s="464" t="s">
        <v>9583</v>
      </c>
    </row>
    <row r="713" spans="1:71" ht="51" x14ac:dyDescent="0.2">
      <c r="A713" s="696">
        <v>711</v>
      </c>
      <c r="B713" s="286" t="s">
        <v>5707</v>
      </c>
      <c r="C713" s="286" t="s">
        <v>8623</v>
      </c>
      <c r="D713" s="258" t="s">
        <v>5497</v>
      </c>
      <c r="E713" s="736">
        <v>5</v>
      </c>
      <c r="F713" s="736">
        <v>10</v>
      </c>
      <c r="G713" s="737">
        <v>100</v>
      </c>
      <c r="H713" s="305" t="s">
        <v>9118</v>
      </c>
      <c r="I713" s="207" t="s">
        <v>635</v>
      </c>
      <c r="J713" s="279" t="s">
        <v>1765</v>
      </c>
      <c r="K713" s="179" t="s">
        <v>3491</v>
      </c>
      <c r="L713" s="427" t="s">
        <v>3491</v>
      </c>
      <c r="M713" s="684">
        <v>6</v>
      </c>
      <c r="N713" s="684" t="s">
        <v>15715</v>
      </c>
      <c r="O713" s="684">
        <v>175</v>
      </c>
      <c r="P713" s="179"/>
      <c r="Q713" s="179">
        <v>7</v>
      </c>
      <c r="R713" s="180"/>
      <c r="S713" s="190">
        <v>8</v>
      </c>
      <c r="T713" s="190">
        <v>12</v>
      </c>
      <c r="U713" s="190">
        <v>3</v>
      </c>
      <c r="V713" s="190">
        <v>16</v>
      </c>
      <c r="W713" s="742">
        <v>19</v>
      </c>
      <c r="X713" s="184"/>
      <c r="Y713" s="184"/>
      <c r="Z713" s="184"/>
      <c r="AA713" s="184"/>
      <c r="AB713" s="220"/>
      <c r="AC713" s="186" t="s">
        <v>8625</v>
      </c>
      <c r="AD713" s="179" t="s">
        <v>5039</v>
      </c>
      <c r="AE713" s="191" t="s">
        <v>4249</v>
      </c>
      <c r="AF713" s="177">
        <v>0</v>
      </c>
      <c r="AG713" s="177">
        <v>0</v>
      </c>
      <c r="AH713" s="177">
        <v>6</v>
      </c>
      <c r="AI713" s="177">
        <v>0</v>
      </c>
      <c r="AJ713" s="177">
        <v>0</v>
      </c>
      <c r="AK713" s="177">
        <v>0</v>
      </c>
      <c r="AL713" s="386">
        <v>0</v>
      </c>
      <c r="AM713" s="177">
        <v>0</v>
      </c>
      <c r="AN713" s="177">
        <v>0</v>
      </c>
      <c r="AO713" s="195">
        <v>0</v>
      </c>
      <c r="AP713" s="187"/>
      <c r="AQ713" s="187"/>
      <c r="AR713" s="187"/>
      <c r="AS713" s="187"/>
      <c r="AT713" s="187"/>
      <c r="AU713" s="187"/>
      <c r="AV713" s="187"/>
      <c r="AW713" s="187"/>
      <c r="AX713" s="187"/>
      <c r="AY713" s="187"/>
      <c r="AZ713" s="187"/>
      <c r="BA713" s="187">
        <v>5</v>
      </c>
      <c r="BB713" s="187"/>
      <c r="BC713" s="187"/>
      <c r="BD713" s="187"/>
      <c r="BE713" s="187"/>
      <c r="BF713" s="187"/>
      <c r="BG713" s="187"/>
      <c r="BH713" s="176" t="str">
        <f t="shared" si="92"/>
        <v>class level</v>
      </c>
      <c r="BI713" s="176">
        <f t="shared" si="87"/>
        <v>18</v>
      </c>
      <c r="BJ713" s="182" t="str">
        <f t="shared" si="88"/>
        <v>6 - 24</v>
      </c>
      <c r="BK713" s="176">
        <f t="shared" si="89"/>
        <v>15</v>
      </c>
      <c r="BL713" s="176">
        <f t="shared" si="93"/>
        <v>5</v>
      </c>
      <c r="BM713" s="533"/>
      <c r="BN713" s="187">
        <v>560</v>
      </c>
      <c r="BO713" s="187">
        <v>4</v>
      </c>
      <c r="BP713" s="178">
        <f t="shared" si="90"/>
        <v>620</v>
      </c>
      <c r="BQ713" s="420" t="str">
        <f t="shared" si="91"/>
        <v>VI</v>
      </c>
      <c r="BR713" s="185"/>
      <c r="BS713" s="464" t="s">
        <v>9590</v>
      </c>
    </row>
    <row r="714" spans="1:71" ht="51" x14ac:dyDescent="0.2">
      <c r="A714" s="697">
        <v>712</v>
      </c>
      <c r="B714" s="286" t="s">
        <v>5707</v>
      </c>
      <c r="C714" s="286" t="s">
        <v>8624</v>
      </c>
      <c r="D714" s="258" t="s">
        <v>5497</v>
      </c>
      <c r="E714" s="736">
        <v>4</v>
      </c>
      <c r="F714" s="736">
        <v>10</v>
      </c>
      <c r="G714" s="737">
        <v>100</v>
      </c>
      <c r="H714" s="305" t="s">
        <v>9118</v>
      </c>
      <c r="I714" s="207" t="s">
        <v>635</v>
      </c>
      <c r="J714" s="279" t="s">
        <v>6558</v>
      </c>
      <c r="K714" s="179" t="s">
        <v>3491</v>
      </c>
      <c r="L714" s="427" t="s">
        <v>3491</v>
      </c>
      <c r="M714" s="684">
        <v>6</v>
      </c>
      <c r="N714" s="684" t="s">
        <v>15715</v>
      </c>
      <c r="O714" s="684">
        <v>175</v>
      </c>
      <c r="P714" s="179"/>
      <c r="Q714" s="179">
        <v>6</v>
      </c>
      <c r="R714" s="180"/>
      <c r="S714" s="190">
        <v>8</v>
      </c>
      <c r="T714" s="190">
        <v>12</v>
      </c>
      <c r="U714" s="190">
        <v>3</v>
      </c>
      <c r="V714" s="190">
        <v>16</v>
      </c>
      <c r="W714" s="742">
        <v>20</v>
      </c>
      <c r="X714" s="184"/>
      <c r="Y714" s="184"/>
      <c r="Z714" s="184"/>
      <c r="AA714" s="184"/>
      <c r="AB714" s="220"/>
      <c r="AC714" s="186" t="s">
        <v>8626</v>
      </c>
      <c r="AD714" s="179" t="s">
        <v>5039</v>
      </c>
      <c r="AE714" s="191" t="s">
        <v>4249</v>
      </c>
      <c r="AF714" s="177">
        <v>0</v>
      </c>
      <c r="AG714" s="177">
        <v>0</v>
      </c>
      <c r="AH714" s="177">
        <v>7</v>
      </c>
      <c r="AI714" s="177">
        <v>0</v>
      </c>
      <c r="AJ714" s="177">
        <v>0</v>
      </c>
      <c r="AK714" s="177">
        <v>0</v>
      </c>
      <c r="AL714" s="386">
        <v>0</v>
      </c>
      <c r="AM714" s="177">
        <v>0</v>
      </c>
      <c r="AN714" s="177">
        <v>0</v>
      </c>
      <c r="AO714" s="195">
        <v>0</v>
      </c>
      <c r="AP714" s="187"/>
      <c r="AQ714" s="187"/>
      <c r="AR714" s="187"/>
      <c r="AS714" s="187"/>
      <c r="AT714" s="187"/>
      <c r="AU714" s="187"/>
      <c r="AV714" s="187"/>
      <c r="AW714" s="187"/>
      <c r="AX714" s="187"/>
      <c r="AY714" s="187"/>
      <c r="AZ714" s="187"/>
      <c r="BA714" s="187">
        <v>6</v>
      </c>
      <c r="BB714" s="187"/>
      <c r="BC714" s="187"/>
      <c r="BD714" s="187"/>
      <c r="BE714" s="187"/>
      <c r="BF714" s="187"/>
      <c r="BG714" s="187"/>
      <c r="BH714" s="176" t="str">
        <f t="shared" si="92"/>
        <v>class level</v>
      </c>
      <c r="BI714" s="176">
        <f t="shared" si="87"/>
        <v>18</v>
      </c>
      <c r="BJ714" s="182" t="str">
        <f t="shared" si="88"/>
        <v>7 - 28</v>
      </c>
      <c r="BK714" s="176">
        <f t="shared" si="89"/>
        <v>18</v>
      </c>
      <c r="BL714" s="176">
        <f t="shared" si="93"/>
        <v>6</v>
      </c>
      <c r="BM714" s="533"/>
      <c r="BN714" s="187">
        <v>560</v>
      </c>
      <c r="BO714" s="187">
        <v>4</v>
      </c>
      <c r="BP714" s="178">
        <f t="shared" si="90"/>
        <v>632</v>
      </c>
      <c r="BQ714" s="420" t="str">
        <f t="shared" si="91"/>
        <v>VI</v>
      </c>
      <c r="BR714" s="185"/>
      <c r="BS714" s="464" t="s">
        <v>9590</v>
      </c>
    </row>
    <row r="715" spans="1:71" ht="51" x14ac:dyDescent="0.2">
      <c r="A715" s="696">
        <v>713</v>
      </c>
      <c r="B715" s="286" t="s">
        <v>5707</v>
      </c>
      <c r="C715" s="286" t="s">
        <v>8646</v>
      </c>
      <c r="D715" s="258" t="s">
        <v>5497</v>
      </c>
      <c r="E715" s="736">
        <v>2</v>
      </c>
      <c r="F715" s="736">
        <v>10</v>
      </c>
      <c r="G715" s="737">
        <v>100</v>
      </c>
      <c r="H715" s="305" t="s">
        <v>9118</v>
      </c>
      <c r="I715" s="207" t="s">
        <v>635</v>
      </c>
      <c r="J715" s="279" t="s">
        <v>6554</v>
      </c>
      <c r="K715" s="179" t="s">
        <v>3491</v>
      </c>
      <c r="L715" s="427" t="s">
        <v>3491</v>
      </c>
      <c r="M715" s="684">
        <v>6</v>
      </c>
      <c r="N715" s="684" t="s">
        <v>15715</v>
      </c>
      <c r="O715" s="684">
        <v>175</v>
      </c>
      <c r="P715" s="179"/>
      <c r="Q715" s="179">
        <v>10</v>
      </c>
      <c r="R715" s="180"/>
      <c r="S715" s="190">
        <v>8</v>
      </c>
      <c r="T715" s="190">
        <v>12</v>
      </c>
      <c r="U715" s="190">
        <v>3</v>
      </c>
      <c r="V715" s="190">
        <v>16</v>
      </c>
      <c r="W715" s="742">
        <v>12</v>
      </c>
      <c r="X715" s="184"/>
      <c r="Y715" s="184"/>
      <c r="Z715" s="184"/>
      <c r="AA715" s="184"/>
      <c r="AB715" s="220"/>
      <c r="AC715" s="186" t="s">
        <v>8526</v>
      </c>
      <c r="AD715" s="179" t="s">
        <v>5039</v>
      </c>
      <c r="AE715" s="191" t="s">
        <v>4249</v>
      </c>
      <c r="AF715" s="177">
        <v>0</v>
      </c>
      <c r="AG715" s="177">
        <v>0</v>
      </c>
      <c r="AH715" s="177">
        <v>6</v>
      </c>
      <c r="AI715" s="177">
        <v>0</v>
      </c>
      <c r="AJ715" s="177">
        <v>0</v>
      </c>
      <c r="AK715" s="177">
        <v>0</v>
      </c>
      <c r="AL715" s="386">
        <v>0</v>
      </c>
      <c r="AM715" s="177">
        <v>0</v>
      </c>
      <c r="AN715" s="177">
        <v>0</v>
      </c>
      <c r="AO715" s="195">
        <v>0</v>
      </c>
      <c r="AP715" s="187"/>
      <c r="AQ715" s="187"/>
      <c r="AR715" s="187"/>
      <c r="AS715" s="187"/>
      <c r="AT715" s="187"/>
      <c r="AU715" s="187"/>
      <c r="AV715" s="187"/>
      <c r="AW715" s="187"/>
      <c r="AX715" s="187"/>
      <c r="AY715" s="187"/>
      <c r="AZ715" s="187"/>
      <c r="BA715" s="187"/>
      <c r="BB715" s="187"/>
      <c r="BC715" s="187"/>
      <c r="BD715" s="187">
        <v>6</v>
      </c>
      <c r="BE715" s="187"/>
      <c r="BF715" s="187"/>
      <c r="BG715" s="187"/>
      <c r="BH715" s="176" t="str">
        <f t="shared" si="92"/>
        <v>class level</v>
      </c>
      <c r="BI715" s="176">
        <f t="shared" si="87"/>
        <v>19</v>
      </c>
      <c r="BJ715" s="182" t="str">
        <f t="shared" si="88"/>
        <v>6 - 24</v>
      </c>
      <c r="BK715" s="176">
        <f t="shared" si="89"/>
        <v>15</v>
      </c>
      <c r="BL715" s="176">
        <f t="shared" si="93"/>
        <v>6</v>
      </c>
      <c r="BM715" s="535"/>
      <c r="BN715" s="187">
        <v>810</v>
      </c>
      <c r="BO715" s="187">
        <v>4</v>
      </c>
      <c r="BP715" s="178">
        <f t="shared" si="90"/>
        <v>870</v>
      </c>
      <c r="BQ715" s="420" t="str">
        <f t="shared" si="91"/>
        <v>VI</v>
      </c>
      <c r="BR715" s="185"/>
      <c r="BS715" s="464" t="s">
        <v>9567</v>
      </c>
    </row>
    <row r="716" spans="1:71" ht="51" x14ac:dyDescent="0.2">
      <c r="A716" s="696">
        <v>714</v>
      </c>
      <c r="B716" s="286" t="s">
        <v>5707</v>
      </c>
      <c r="C716" s="286" t="s">
        <v>8647</v>
      </c>
      <c r="D716" s="258" t="s">
        <v>5497</v>
      </c>
      <c r="E716" s="736">
        <v>1</v>
      </c>
      <c r="F716" s="736">
        <v>10</v>
      </c>
      <c r="G716" s="737">
        <v>100</v>
      </c>
      <c r="H716" s="305" t="s">
        <v>9118</v>
      </c>
      <c r="I716" s="207" t="s">
        <v>635</v>
      </c>
      <c r="J716" s="279" t="s">
        <v>6554</v>
      </c>
      <c r="K716" s="179" t="s">
        <v>3491</v>
      </c>
      <c r="L716" s="427" t="s">
        <v>3491</v>
      </c>
      <c r="M716" s="684">
        <v>6</v>
      </c>
      <c r="N716" s="684" t="s">
        <v>15715</v>
      </c>
      <c r="O716" s="684">
        <v>175</v>
      </c>
      <c r="P716" s="179"/>
      <c r="Q716" s="179">
        <v>10</v>
      </c>
      <c r="R716" s="180"/>
      <c r="S716" s="190">
        <v>8</v>
      </c>
      <c r="T716" s="190">
        <v>12</v>
      </c>
      <c r="U716" s="190">
        <v>3</v>
      </c>
      <c r="V716" s="190">
        <v>16</v>
      </c>
      <c r="W716" s="742">
        <v>12</v>
      </c>
      <c r="X716" s="184"/>
      <c r="Y716" s="184"/>
      <c r="Z716" s="184"/>
      <c r="AA716" s="184"/>
      <c r="AB716" s="220"/>
      <c r="AC716" s="186" t="s">
        <v>8477</v>
      </c>
      <c r="AD716" s="179" t="s">
        <v>5039</v>
      </c>
      <c r="AE716" s="191" t="s">
        <v>4249</v>
      </c>
      <c r="AF716" s="177">
        <v>0</v>
      </c>
      <c r="AG716" s="177">
        <v>0</v>
      </c>
      <c r="AH716" s="177">
        <v>7</v>
      </c>
      <c r="AI716" s="177">
        <v>0</v>
      </c>
      <c r="AJ716" s="177">
        <v>0</v>
      </c>
      <c r="AK716" s="177">
        <v>0</v>
      </c>
      <c r="AL716" s="386">
        <v>0</v>
      </c>
      <c r="AM716" s="177">
        <v>0</v>
      </c>
      <c r="AN716" s="177">
        <v>0</v>
      </c>
      <c r="AO716" s="195">
        <v>0</v>
      </c>
      <c r="AP716" s="187"/>
      <c r="AQ716" s="187"/>
      <c r="AR716" s="187"/>
      <c r="AS716" s="187"/>
      <c r="AT716" s="187"/>
      <c r="AU716" s="187"/>
      <c r="AV716" s="187"/>
      <c r="AW716" s="187"/>
      <c r="AX716" s="187"/>
      <c r="AY716" s="187"/>
      <c r="AZ716" s="187"/>
      <c r="BA716" s="187"/>
      <c r="BB716" s="187"/>
      <c r="BC716" s="187"/>
      <c r="BD716" s="187">
        <v>7</v>
      </c>
      <c r="BE716" s="187"/>
      <c r="BF716" s="187"/>
      <c r="BG716" s="187"/>
      <c r="BH716" s="176" t="str">
        <f t="shared" si="92"/>
        <v>class level</v>
      </c>
      <c r="BI716" s="176">
        <f t="shared" si="87"/>
        <v>19</v>
      </c>
      <c r="BJ716" s="182" t="str">
        <f t="shared" si="88"/>
        <v>7 - 28</v>
      </c>
      <c r="BK716" s="176">
        <f t="shared" si="89"/>
        <v>18</v>
      </c>
      <c r="BL716" s="176">
        <f t="shared" si="93"/>
        <v>7</v>
      </c>
      <c r="BM716" s="535"/>
      <c r="BN716" s="187">
        <v>810</v>
      </c>
      <c r="BO716" s="187">
        <v>4</v>
      </c>
      <c r="BP716" s="178">
        <f t="shared" si="90"/>
        <v>882</v>
      </c>
      <c r="BQ716" s="420" t="str">
        <f t="shared" si="91"/>
        <v>VI</v>
      </c>
      <c r="BR716" s="185">
        <v>15</v>
      </c>
      <c r="BS716" s="212" t="s">
        <v>9594</v>
      </c>
    </row>
    <row r="717" spans="1:71" ht="51" x14ac:dyDescent="0.2">
      <c r="A717" s="697">
        <v>715</v>
      </c>
      <c r="B717" s="286" t="s">
        <v>5707</v>
      </c>
      <c r="C717" s="286" t="s">
        <v>8720</v>
      </c>
      <c r="D717" s="258" t="s">
        <v>5497</v>
      </c>
      <c r="E717" s="736">
        <v>1</v>
      </c>
      <c r="F717" s="736">
        <v>10</v>
      </c>
      <c r="G717" s="737">
        <v>100</v>
      </c>
      <c r="H717" s="305" t="s">
        <v>9118</v>
      </c>
      <c r="I717" s="207" t="s">
        <v>635</v>
      </c>
      <c r="J717" s="279" t="s">
        <v>6554</v>
      </c>
      <c r="K717" s="179" t="s">
        <v>3491</v>
      </c>
      <c r="L717" s="427" t="s">
        <v>3491</v>
      </c>
      <c r="M717" s="684">
        <v>6</v>
      </c>
      <c r="N717" s="684" t="s">
        <v>15715</v>
      </c>
      <c r="O717" s="684">
        <v>175</v>
      </c>
      <c r="P717" s="179"/>
      <c r="Q717" s="179">
        <v>10</v>
      </c>
      <c r="R717" s="180"/>
      <c r="S717" s="190">
        <v>8</v>
      </c>
      <c r="T717" s="190">
        <v>12</v>
      </c>
      <c r="U717" s="190">
        <v>3</v>
      </c>
      <c r="V717" s="190">
        <v>16</v>
      </c>
      <c r="W717" s="742">
        <v>12</v>
      </c>
      <c r="X717" s="184"/>
      <c r="Y717" s="184"/>
      <c r="Z717" s="184"/>
      <c r="AA717" s="184"/>
      <c r="AB717" s="220"/>
      <c r="AC717" s="186" t="s">
        <v>8478</v>
      </c>
      <c r="AD717" s="179" t="s">
        <v>5039</v>
      </c>
      <c r="AE717" s="191" t="s">
        <v>4249</v>
      </c>
      <c r="AF717" s="177">
        <v>0</v>
      </c>
      <c r="AG717" s="177">
        <v>0</v>
      </c>
      <c r="AH717" s="177">
        <v>8</v>
      </c>
      <c r="AI717" s="177">
        <v>0</v>
      </c>
      <c r="AJ717" s="177">
        <v>0</v>
      </c>
      <c r="AK717" s="177">
        <v>0</v>
      </c>
      <c r="AL717" s="386">
        <v>0</v>
      </c>
      <c r="AM717" s="177">
        <v>0</v>
      </c>
      <c r="AN717" s="177">
        <v>0</v>
      </c>
      <c r="AO717" s="195">
        <v>0</v>
      </c>
      <c r="AP717" s="187"/>
      <c r="AQ717" s="187"/>
      <c r="AR717" s="187"/>
      <c r="AS717" s="187"/>
      <c r="AT717" s="187"/>
      <c r="AU717" s="187"/>
      <c r="AV717" s="187"/>
      <c r="AW717" s="187"/>
      <c r="AX717" s="187"/>
      <c r="AY717" s="187"/>
      <c r="AZ717" s="187"/>
      <c r="BA717" s="187"/>
      <c r="BB717" s="187"/>
      <c r="BC717" s="187"/>
      <c r="BD717" s="187">
        <v>8</v>
      </c>
      <c r="BE717" s="187"/>
      <c r="BF717" s="187"/>
      <c r="BG717" s="187"/>
      <c r="BH717" s="176" t="str">
        <f t="shared" si="92"/>
        <v>class level</v>
      </c>
      <c r="BI717" s="176">
        <f t="shared" si="87"/>
        <v>19</v>
      </c>
      <c r="BJ717" s="182" t="str">
        <f t="shared" si="88"/>
        <v>8 - 32</v>
      </c>
      <c r="BK717" s="176">
        <f t="shared" si="89"/>
        <v>20</v>
      </c>
      <c r="BL717" s="176">
        <f t="shared" si="93"/>
        <v>8</v>
      </c>
      <c r="BM717" s="535"/>
      <c r="BN717" s="187">
        <v>1290</v>
      </c>
      <c r="BO717" s="187">
        <v>5</v>
      </c>
      <c r="BP717" s="178">
        <f t="shared" si="90"/>
        <v>1390</v>
      </c>
      <c r="BQ717" s="420" t="str">
        <f t="shared" si="91"/>
        <v>VII</v>
      </c>
      <c r="BR717" s="185">
        <v>15</v>
      </c>
      <c r="BS717" s="212" t="s">
        <v>9594</v>
      </c>
    </row>
    <row r="718" spans="1:71" ht="51" x14ac:dyDescent="0.2">
      <c r="A718" s="696">
        <v>716</v>
      </c>
      <c r="B718" s="286" t="s">
        <v>5707</v>
      </c>
      <c r="C718" s="286" t="s">
        <v>8721</v>
      </c>
      <c r="D718" s="258" t="s">
        <v>5497</v>
      </c>
      <c r="E718" s="736">
        <v>1</v>
      </c>
      <c r="F718" s="736">
        <v>10</v>
      </c>
      <c r="G718" s="737">
        <v>100</v>
      </c>
      <c r="H718" s="305" t="s">
        <v>9118</v>
      </c>
      <c r="I718" s="207" t="s">
        <v>635</v>
      </c>
      <c r="J718" s="279" t="s">
        <v>6554</v>
      </c>
      <c r="K718" s="179" t="s">
        <v>3491</v>
      </c>
      <c r="L718" s="427" t="s">
        <v>3491</v>
      </c>
      <c r="M718" s="684">
        <v>6</v>
      </c>
      <c r="N718" s="684" t="s">
        <v>15715</v>
      </c>
      <c r="O718" s="684">
        <v>175</v>
      </c>
      <c r="P718" s="179"/>
      <c r="Q718" s="179">
        <v>10</v>
      </c>
      <c r="R718" s="180"/>
      <c r="S718" s="190">
        <v>8</v>
      </c>
      <c r="T718" s="190">
        <v>12</v>
      </c>
      <c r="U718" s="190">
        <v>3</v>
      </c>
      <c r="V718" s="190">
        <v>16</v>
      </c>
      <c r="W718" s="742">
        <v>12</v>
      </c>
      <c r="X718" s="184"/>
      <c r="Y718" s="184"/>
      <c r="Z718" s="184"/>
      <c r="AA718" s="184"/>
      <c r="AB718" s="220"/>
      <c r="AC718" s="186" t="s">
        <v>8479</v>
      </c>
      <c r="AD718" s="179" t="s">
        <v>5039</v>
      </c>
      <c r="AE718" s="191" t="s">
        <v>4249</v>
      </c>
      <c r="AF718" s="177">
        <v>0</v>
      </c>
      <c r="AG718" s="177">
        <v>0</v>
      </c>
      <c r="AH718" s="177">
        <v>9</v>
      </c>
      <c r="AI718" s="177">
        <v>0</v>
      </c>
      <c r="AJ718" s="177">
        <v>0</v>
      </c>
      <c r="AK718" s="177">
        <v>0</v>
      </c>
      <c r="AL718" s="386">
        <v>0</v>
      </c>
      <c r="AM718" s="177">
        <v>0</v>
      </c>
      <c r="AN718" s="177">
        <v>0</v>
      </c>
      <c r="AO718" s="195">
        <v>0</v>
      </c>
      <c r="AP718" s="187"/>
      <c r="AQ718" s="187"/>
      <c r="AR718" s="187"/>
      <c r="AS718" s="187"/>
      <c r="AT718" s="187"/>
      <c r="AU718" s="187"/>
      <c r="AV718" s="187"/>
      <c r="AW718" s="187"/>
      <c r="AX718" s="187"/>
      <c r="AY718" s="187"/>
      <c r="AZ718" s="187"/>
      <c r="BA718" s="187"/>
      <c r="BB718" s="187"/>
      <c r="BC718" s="187"/>
      <c r="BD718" s="187">
        <v>9</v>
      </c>
      <c r="BE718" s="187"/>
      <c r="BF718" s="187"/>
      <c r="BG718" s="187"/>
      <c r="BH718" s="176" t="str">
        <f t="shared" si="92"/>
        <v>class level</v>
      </c>
      <c r="BI718" s="176">
        <f t="shared" si="87"/>
        <v>19</v>
      </c>
      <c r="BJ718" s="182" t="str">
        <f t="shared" si="88"/>
        <v>9 - 36</v>
      </c>
      <c r="BK718" s="176">
        <f t="shared" si="89"/>
        <v>23</v>
      </c>
      <c r="BL718" s="176">
        <f t="shared" si="93"/>
        <v>9</v>
      </c>
      <c r="BM718" s="535"/>
      <c r="BN718" s="187">
        <v>1290</v>
      </c>
      <c r="BO718" s="187">
        <v>5</v>
      </c>
      <c r="BP718" s="178">
        <f t="shared" si="90"/>
        <v>1405</v>
      </c>
      <c r="BQ718" s="420" t="str">
        <f t="shared" si="91"/>
        <v>VII</v>
      </c>
      <c r="BR718" s="185">
        <v>15</v>
      </c>
      <c r="BS718" s="212" t="s">
        <v>9594</v>
      </c>
    </row>
    <row r="719" spans="1:71" x14ac:dyDescent="0.2">
      <c r="A719" s="697">
        <v>717</v>
      </c>
      <c r="B719" s="286" t="s">
        <v>5707</v>
      </c>
      <c r="C719" s="286" t="s">
        <v>5985</v>
      </c>
      <c r="D719" s="258" t="s">
        <v>5497</v>
      </c>
      <c r="E719" s="736">
        <v>318</v>
      </c>
      <c r="F719" s="736">
        <v>1</v>
      </c>
      <c r="G719" s="737">
        <v>1</v>
      </c>
      <c r="H719" s="305" t="s">
        <v>3486</v>
      </c>
      <c r="I719" s="208" t="s">
        <v>5990</v>
      </c>
      <c r="J719" s="280" t="s">
        <v>3409</v>
      </c>
      <c r="K719" s="191" t="s">
        <v>5490</v>
      </c>
      <c r="L719" s="427" t="s">
        <v>5490</v>
      </c>
      <c r="M719" s="686">
        <v>8.5</v>
      </c>
      <c r="N719" s="685" t="s">
        <v>15710</v>
      </c>
      <c r="O719" s="686">
        <v>900</v>
      </c>
      <c r="P719" s="427" t="s">
        <v>15869</v>
      </c>
      <c r="Q719" s="191">
        <v>7</v>
      </c>
      <c r="R719" s="180"/>
      <c r="S719" s="191">
        <v>1</v>
      </c>
      <c r="T719" s="191">
        <v>1</v>
      </c>
      <c r="U719" s="179">
        <v>1</v>
      </c>
      <c r="V719" s="179">
        <v>1</v>
      </c>
      <c r="W719" s="742">
        <v>24</v>
      </c>
      <c r="X719" s="184"/>
      <c r="Y719" s="184"/>
      <c r="Z719" s="184"/>
      <c r="AA719" s="184"/>
      <c r="AB719" s="220"/>
      <c r="AC719" s="186"/>
      <c r="AD719" s="191" t="s">
        <v>7471</v>
      </c>
      <c r="AE719" s="191" t="s">
        <v>4247</v>
      </c>
      <c r="AF719" s="177">
        <v>0</v>
      </c>
      <c r="AG719" s="177">
        <v>0</v>
      </c>
      <c r="AH719" s="177">
        <v>0</v>
      </c>
      <c r="AI719" s="177">
        <v>0</v>
      </c>
      <c r="AJ719" s="177">
        <v>0</v>
      </c>
      <c r="AK719" s="177">
        <v>0</v>
      </c>
      <c r="AL719" s="385">
        <v>2</v>
      </c>
      <c r="AM719" s="177">
        <v>0</v>
      </c>
      <c r="AN719" s="177">
        <v>0</v>
      </c>
      <c r="AO719" s="195">
        <v>0</v>
      </c>
      <c r="AP719" s="187"/>
      <c r="AQ719" s="187"/>
      <c r="AR719" s="187"/>
      <c r="AS719" s="187"/>
      <c r="AT719" s="187"/>
      <c r="AU719" s="187"/>
      <c r="AV719" s="187"/>
      <c r="AW719" s="187"/>
      <c r="AX719" s="187"/>
      <c r="AY719" s="187"/>
      <c r="AZ719" s="187"/>
      <c r="BA719" s="187"/>
      <c r="BB719" s="187"/>
      <c r="BC719" s="187"/>
      <c r="BD719" s="187"/>
      <c r="BE719" s="187"/>
      <c r="BF719" s="187"/>
      <c r="BG719" s="187"/>
      <c r="BH719" s="176">
        <f t="shared" si="92"/>
        <v>2</v>
      </c>
      <c r="BI719" s="176">
        <f t="shared" si="87"/>
        <v>16</v>
      </c>
      <c r="BJ719" s="182" t="str">
        <f t="shared" si="88"/>
        <v>2 - 16</v>
      </c>
      <c r="BK719" s="176">
        <f t="shared" si="89"/>
        <v>9</v>
      </c>
      <c r="BL719" s="176">
        <f t="shared" si="93"/>
        <v>2</v>
      </c>
      <c r="BM719" s="533"/>
      <c r="BN719" s="187">
        <v>10</v>
      </c>
      <c r="BO719" s="187">
        <v>1</v>
      </c>
      <c r="BP719" s="178">
        <f t="shared" si="90"/>
        <v>19</v>
      </c>
      <c r="BQ719" s="420" t="str">
        <f t="shared" si="91"/>
        <v>I</v>
      </c>
      <c r="BR719" s="185"/>
      <c r="BS719" s="212" t="s">
        <v>5069</v>
      </c>
    </row>
    <row r="720" spans="1:71" ht="51" x14ac:dyDescent="0.2">
      <c r="A720" s="696">
        <v>718</v>
      </c>
      <c r="B720" s="286" t="s">
        <v>5714</v>
      </c>
      <c r="C720" s="286" t="s">
        <v>2392</v>
      </c>
      <c r="D720" s="258" t="s">
        <v>5497</v>
      </c>
      <c r="E720" s="736">
        <v>872</v>
      </c>
      <c r="F720" s="736">
        <v>10</v>
      </c>
      <c r="G720" s="737">
        <v>100</v>
      </c>
      <c r="H720" s="305" t="s">
        <v>9118</v>
      </c>
      <c r="I720" s="207" t="s">
        <v>635</v>
      </c>
      <c r="J720" s="279" t="s">
        <v>6554</v>
      </c>
      <c r="K720" s="179" t="s">
        <v>3491</v>
      </c>
      <c r="L720" s="427" t="s">
        <v>3491</v>
      </c>
      <c r="M720" s="684">
        <v>6</v>
      </c>
      <c r="N720" s="684" t="s">
        <v>15715</v>
      </c>
      <c r="O720" s="684">
        <v>175</v>
      </c>
      <c r="P720" s="179"/>
      <c r="Q720" s="179">
        <v>10</v>
      </c>
      <c r="R720" s="180"/>
      <c r="S720" s="190">
        <v>8</v>
      </c>
      <c r="T720" s="190">
        <v>12</v>
      </c>
      <c r="U720" s="190">
        <v>3</v>
      </c>
      <c r="V720" s="190">
        <v>16</v>
      </c>
      <c r="W720" s="742">
        <v>12</v>
      </c>
      <c r="X720" s="184"/>
      <c r="Y720" s="184"/>
      <c r="Z720" s="184"/>
      <c r="AA720" s="184"/>
      <c r="AB720" s="220"/>
      <c r="AC720" s="186" t="s">
        <v>5478</v>
      </c>
      <c r="AD720" s="179" t="s">
        <v>5039</v>
      </c>
      <c r="AE720" s="191" t="s">
        <v>4252</v>
      </c>
      <c r="AF720" s="177">
        <v>0</v>
      </c>
      <c r="AG720" s="177">
        <v>0</v>
      </c>
      <c r="AH720" s="177">
        <v>0</v>
      </c>
      <c r="AI720" s="177">
        <v>0</v>
      </c>
      <c r="AJ720" s="177">
        <v>1</v>
      </c>
      <c r="AK720" s="177">
        <v>0</v>
      </c>
      <c r="AL720" s="383">
        <v>0</v>
      </c>
      <c r="AM720" s="177">
        <v>0</v>
      </c>
      <c r="AN720" s="177">
        <v>0</v>
      </c>
      <c r="AO720" s="195">
        <v>0</v>
      </c>
      <c r="AP720" s="187"/>
      <c r="AQ720" s="187">
        <v>0</v>
      </c>
      <c r="AR720" s="187"/>
      <c r="AS720" s="187"/>
      <c r="AT720" s="187"/>
      <c r="AU720" s="187"/>
      <c r="AV720" s="187"/>
      <c r="AW720" s="187"/>
      <c r="AX720" s="187"/>
      <c r="AY720" s="187"/>
      <c r="AZ720" s="187"/>
      <c r="BA720" s="187"/>
      <c r="BB720" s="187"/>
      <c r="BC720" s="187"/>
      <c r="BD720" s="187"/>
      <c r="BE720" s="187"/>
      <c r="BF720" s="187"/>
      <c r="BG720" s="187"/>
      <c r="BH720" s="176" t="str">
        <f t="shared" si="92"/>
        <v>class level</v>
      </c>
      <c r="BI720" s="176">
        <f t="shared" si="87"/>
        <v>21</v>
      </c>
      <c r="BJ720" s="182" t="str">
        <f t="shared" si="88"/>
        <v>1 - 6</v>
      </c>
      <c r="BK720" s="176">
        <f t="shared" si="89"/>
        <v>4</v>
      </c>
      <c r="BL720" s="176">
        <f t="shared" si="93"/>
        <v>1</v>
      </c>
      <c r="BM720" s="535"/>
      <c r="BN720" s="187">
        <v>10</v>
      </c>
      <c r="BO720" s="187">
        <v>1</v>
      </c>
      <c r="BP720" s="178">
        <f t="shared" si="90"/>
        <v>14</v>
      </c>
      <c r="BQ720" s="420" t="str">
        <f t="shared" si="91"/>
        <v>I</v>
      </c>
      <c r="BR720" s="185"/>
      <c r="BS720" s="212" t="s">
        <v>4592</v>
      </c>
    </row>
    <row r="721" spans="1:71" ht="51" x14ac:dyDescent="0.2">
      <c r="A721" s="696">
        <v>719</v>
      </c>
      <c r="B721" s="286" t="s">
        <v>5714</v>
      </c>
      <c r="C721" s="286" t="s">
        <v>8637</v>
      </c>
      <c r="D721" s="258" t="s">
        <v>5497</v>
      </c>
      <c r="E721" s="736">
        <v>8</v>
      </c>
      <c r="F721" s="736">
        <v>10</v>
      </c>
      <c r="G721" s="737">
        <v>100</v>
      </c>
      <c r="H721" s="305" t="s">
        <v>9118</v>
      </c>
      <c r="I721" s="207" t="s">
        <v>635</v>
      </c>
      <c r="J721" s="279" t="s">
        <v>8645</v>
      </c>
      <c r="K721" s="179" t="s">
        <v>3491</v>
      </c>
      <c r="L721" s="427" t="s">
        <v>3491</v>
      </c>
      <c r="M721" s="684">
        <v>6</v>
      </c>
      <c r="N721" s="684" t="s">
        <v>15715</v>
      </c>
      <c r="O721" s="684">
        <v>175</v>
      </c>
      <c r="P721" s="179"/>
      <c r="Q721" s="179">
        <v>5</v>
      </c>
      <c r="R721" s="180"/>
      <c r="S721" s="190">
        <v>13</v>
      </c>
      <c r="T721" s="190">
        <v>18</v>
      </c>
      <c r="U721" s="190">
        <v>14</v>
      </c>
      <c r="V721" s="190">
        <v>18</v>
      </c>
      <c r="W721" s="742">
        <v>12</v>
      </c>
      <c r="X721" s="184"/>
      <c r="Y721" s="184"/>
      <c r="Z721" s="184"/>
      <c r="AA721" s="184"/>
      <c r="AB721" s="220"/>
      <c r="AC721" s="183" t="s">
        <v>8629</v>
      </c>
      <c r="AD721" s="179" t="s">
        <v>5039</v>
      </c>
      <c r="AE721" s="191" t="s">
        <v>4252</v>
      </c>
      <c r="AF721" s="177">
        <v>0</v>
      </c>
      <c r="AG721" s="177">
        <v>0</v>
      </c>
      <c r="AH721" s="177">
        <v>0</v>
      </c>
      <c r="AI721" s="177">
        <v>0</v>
      </c>
      <c r="AJ721" s="177">
        <v>0</v>
      </c>
      <c r="AK721" s="177">
        <v>0</v>
      </c>
      <c r="AL721" s="383">
        <v>2</v>
      </c>
      <c r="AM721" s="177">
        <v>0</v>
      </c>
      <c r="AN721" s="177">
        <v>0</v>
      </c>
      <c r="AO721" s="195">
        <v>0</v>
      </c>
      <c r="AP721" s="187"/>
      <c r="AQ721" s="187"/>
      <c r="AR721" s="187"/>
      <c r="AS721" s="187">
        <v>1</v>
      </c>
      <c r="AT721" s="187"/>
      <c r="AU721" s="187"/>
      <c r="AV721" s="187"/>
      <c r="AW721" s="187"/>
      <c r="AX721" s="187"/>
      <c r="AY721" s="187"/>
      <c r="AZ721" s="187"/>
      <c r="BA721" s="187"/>
      <c r="BB721" s="187"/>
      <c r="BC721" s="187"/>
      <c r="BD721" s="187"/>
      <c r="BE721" s="187"/>
      <c r="BF721" s="187"/>
      <c r="BG721" s="187"/>
      <c r="BH721" s="176" t="str">
        <f t="shared" si="92"/>
        <v>class level</v>
      </c>
      <c r="BI721" s="176">
        <f t="shared" si="87"/>
        <v>20</v>
      </c>
      <c r="BJ721" s="182" t="str">
        <f t="shared" si="88"/>
        <v>2 - 16</v>
      </c>
      <c r="BK721" s="176">
        <f t="shared" si="89"/>
        <v>9</v>
      </c>
      <c r="BL721" s="176">
        <f t="shared" si="93"/>
        <v>1</v>
      </c>
      <c r="BM721" s="533"/>
      <c r="BN721" s="187">
        <v>73</v>
      </c>
      <c r="BO721" s="187">
        <v>2</v>
      </c>
      <c r="BP721" s="178">
        <f t="shared" si="90"/>
        <v>91</v>
      </c>
      <c r="BQ721" s="420" t="str">
        <f t="shared" si="91"/>
        <v>III</v>
      </c>
      <c r="BR721" s="185"/>
      <c r="BS721" s="464" t="s">
        <v>9577</v>
      </c>
    </row>
    <row r="722" spans="1:71" ht="51" x14ac:dyDescent="0.2">
      <c r="A722" s="697">
        <v>720</v>
      </c>
      <c r="B722" s="286" t="s">
        <v>5714</v>
      </c>
      <c r="C722" s="286" t="s">
        <v>8638</v>
      </c>
      <c r="D722" s="258" t="s">
        <v>5497</v>
      </c>
      <c r="E722" s="736">
        <v>8</v>
      </c>
      <c r="F722" s="736">
        <v>10</v>
      </c>
      <c r="G722" s="737">
        <v>100</v>
      </c>
      <c r="H722" s="305" t="s">
        <v>9118</v>
      </c>
      <c r="I722" s="207" t="s">
        <v>635</v>
      </c>
      <c r="J722" s="279" t="s">
        <v>8645</v>
      </c>
      <c r="K722" s="179" t="s">
        <v>3491</v>
      </c>
      <c r="L722" s="427" t="s">
        <v>3491</v>
      </c>
      <c r="M722" s="684">
        <v>6</v>
      </c>
      <c r="N722" s="684" t="s">
        <v>15715</v>
      </c>
      <c r="O722" s="684">
        <v>175</v>
      </c>
      <c r="P722" s="179"/>
      <c r="Q722" s="179">
        <v>5</v>
      </c>
      <c r="R722" s="180"/>
      <c r="S722" s="190">
        <v>13</v>
      </c>
      <c r="T722" s="190">
        <v>18</v>
      </c>
      <c r="U722" s="190">
        <v>14</v>
      </c>
      <c r="V722" s="190">
        <v>18</v>
      </c>
      <c r="W722" s="742">
        <v>12</v>
      </c>
      <c r="X722" s="184"/>
      <c r="Y722" s="184"/>
      <c r="Z722" s="184"/>
      <c r="AA722" s="184"/>
      <c r="AB722" s="220"/>
      <c r="AC722" s="183" t="s">
        <v>8630</v>
      </c>
      <c r="AD722" s="179" t="s">
        <v>5039</v>
      </c>
      <c r="AE722" s="191" t="s">
        <v>4252</v>
      </c>
      <c r="AF722" s="177">
        <v>0</v>
      </c>
      <c r="AG722" s="177">
        <v>0</v>
      </c>
      <c r="AH722" s="177">
        <v>0</v>
      </c>
      <c r="AI722" s="177">
        <v>0</v>
      </c>
      <c r="AJ722" s="177">
        <v>0</v>
      </c>
      <c r="AK722" s="177">
        <v>0</v>
      </c>
      <c r="AL722" s="383">
        <v>3</v>
      </c>
      <c r="AM722" s="177">
        <v>0</v>
      </c>
      <c r="AN722" s="177">
        <v>0</v>
      </c>
      <c r="AO722" s="195">
        <v>0</v>
      </c>
      <c r="AP722" s="187"/>
      <c r="AQ722" s="187"/>
      <c r="AR722" s="187"/>
      <c r="AS722" s="187">
        <v>2</v>
      </c>
      <c r="AT722" s="187"/>
      <c r="AU722" s="187"/>
      <c r="AV722" s="187"/>
      <c r="AW722" s="187"/>
      <c r="AX722" s="187"/>
      <c r="AY722" s="187"/>
      <c r="AZ722" s="187"/>
      <c r="BA722" s="187"/>
      <c r="BB722" s="187"/>
      <c r="BC722" s="187"/>
      <c r="BD722" s="187"/>
      <c r="BE722" s="187"/>
      <c r="BF722" s="187"/>
      <c r="BG722" s="187"/>
      <c r="BH722" s="176" t="str">
        <f t="shared" si="92"/>
        <v>class level</v>
      </c>
      <c r="BI722" s="176">
        <f t="shared" si="87"/>
        <v>20</v>
      </c>
      <c r="BJ722" s="182" t="str">
        <f t="shared" si="88"/>
        <v>3 - 24</v>
      </c>
      <c r="BK722" s="176">
        <f t="shared" si="89"/>
        <v>14</v>
      </c>
      <c r="BL722" s="176">
        <f t="shared" si="93"/>
        <v>2</v>
      </c>
      <c r="BM722" s="533"/>
      <c r="BN722" s="187">
        <v>105</v>
      </c>
      <c r="BO722" s="187">
        <v>3</v>
      </c>
      <c r="BP722" s="178">
        <f t="shared" si="90"/>
        <v>147</v>
      </c>
      <c r="BQ722" s="420" t="str">
        <f t="shared" si="91"/>
        <v>III</v>
      </c>
      <c r="BR722" s="185"/>
      <c r="BS722" s="464" t="s">
        <v>9577</v>
      </c>
    </row>
    <row r="723" spans="1:71" ht="51" x14ac:dyDescent="0.2">
      <c r="A723" s="696">
        <v>721</v>
      </c>
      <c r="B723" s="286" t="s">
        <v>5714</v>
      </c>
      <c r="C723" s="286" t="s">
        <v>8639</v>
      </c>
      <c r="D723" s="258" t="s">
        <v>5497</v>
      </c>
      <c r="E723" s="736">
        <v>8</v>
      </c>
      <c r="F723" s="736">
        <v>10</v>
      </c>
      <c r="G723" s="737">
        <v>100</v>
      </c>
      <c r="H723" s="305" t="s">
        <v>9118</v>
      </c>
      <c r="I723" s="207" t="s">
        <v>635</v>
      </c>
      <c r="J723" s="279" t="s">
        <v>8645</v>
      </c>
      <c r="K723" s="179" t="s">
        <v>3491</v>
      </c>
      <c r="L723" s="427" t="s">
        <v>3491</v>
      </c>
      <c r="M723" s="684">
        <v>6</v>
      </c>
      <c r="N723" s="684" t="s">
        <v>15715</v>
      </c>
      <c r="O723" s="684">
        <v>175</v>
      </c>
      <c r="P723" s="179"/>
      <c r="Q723" s="179">
        <v>5</v>
      </c>
      <c r="R723" s="180"/>
      <c r="S723" s="190">
        <v>13</v>
      </c>
      <c r="T723" s="190">
        <v>18</v>
      </c>
      <c r="U723" s="190">
        <v>14</v>
      </c>
      <c r="V723" s="190">
        <v>18</v>
      </c>
      <c r="W723" s="742">
        <v>12</v>
      </c>
      <c r="X723" s="184"/>
      <c r="Y723" s="184"/>
      <c r="Z723" s="184"/>
      <c r="AA723" s="184"/>
      <c r="AB723" s="220"/>
      <c r="AC723" s="183" t="s">
        <v>8631</v>
      </c>
      <c r="AD723" s="179" t="s">
        <v>5039</v>
      </c>
      <c r="AE723" s="191" t="s">
        <v>4252</v>
      </c>
      <c r="AF723" s="177">
        <v>0</v>
      </c>
      <c r="AG723" s="177">
        <v>0</v>
      </c>
      <c r="AH723" s="177">
        <v>0</v>
      </c>
      <c r="AI723" s="177">
        <v>0</v>
      </c>
      <c r="AJ723" s="177">
        <v>0</v>
      </c>
      <c r="AK723" s="177">
        <v>0</v>
      </c>
      <c r="AL723" s="383">
        <v>4</v>
      </c>
      <c r="AM723" s="177">
        <v>0</v>
      </c>
      <c r="AN723" s="177">
        <v>0</v>
      </c>
      <c r="AO723" s="195">
        <v>0</v>
      </c>
      <c r="AP723" s="187"/>
      <c r="AQ723" s="187"/>
      <c r="AR723" s="187"/>
      <c r="AS723" s="187">
        <v>3</v>
      </c>
      <c r="AT723" s="187"/>
      <c r="AU723" s="187"/>
      <c r="AV723" s="187"/>
      <c r="AW723" s="187"/>
      <c r="AX723" s="187"/>
      <c r="AY723" s="187"/>
      <c r="AZ723" s="187"/>
      <c r="BA723" s="187"/>
      <c r="BB723" s="187"/>
      <c r="BC723" s="187"/>
      <c r="BD723" s="187"/>
      <c r="BE723" s="187"/>
      <c r="BF723" s="187"/>
      <c r="BG723" s="187"/>
      <c r="BH723" s="176" t="str">
        <f t="shared" si="92"/>
        <v>class level</v>
      </c>
      <c r="BI723" s="176">
        <f t="shared" si="87"/>
        <v>18</v>
      </c>
      <c r="BJ723" s="182" t="str">
        <f t="shared" si="88"/>
        <v>4 - 32</v>
      </c>
      <c r="BK723" s="176">
        <f t="shared" si="89"/>
        <v>18</v>
      </c>
      <c r="BL723" s="176">
        <f t="shared" si="93"/>
        <v>3</v>
      </c>
      <c r="BM723" s="533"/>
      <c r="BN723" s="187">
        <v>150</v>
      </c>
      <c r="BO723" s="187">
        <v>4</v>
      </c>
      <c r="BP723" s="178">
        <f t="shared" si="90"/>
        <v>222</v>
      </c>
      <c r="BQ723" s="420" t="str">
        <f t="shared" si="91"/>
        <v>III</v>
      </c>
      <c r="BR723" s="185"/>
      <c r="BS723" s="464" t="s">
        <v>9577</v>
      </c>
    </row>
    <row r="724" spans="1:71" ht="51" x14ac:dyDescent="0.2">
      <c r="A724" s="697">
        <v>722</v>
      </c>
      <c r="B724" s="286" t="s">
        <v>5714</v>
      </c>
      <c r="C724" s="286" t="s">
        <v>8640</v>
      </c>
      <c r="D724" s="258" t="s">
        <v>5497</v>
      </c>
      <c r="E724" s="736">
        <v>8</v>
      </c>
      <c r="F724" s="736">
        <v>10</v>
      </c>
      <c r="G724" s="737">
        <v>100</v>
      </c>
      <c r="H724" s="305" t="s">
        <v>9118</v>
      </c>
      <c r="I724" s="207" t="s">
        <v>635</v>
      </c>
      <c r="J724" s="279" t="s">
        <v>8645</v>
      </c>
      <c r="K724" s="179" t="s">
        <v>3491</v>
      </c>
      <c r="L724" s="427" t="s">
        <v>3491</v>
      </c>
      <c r="M724" s="684">
        <v>6</v>
      </c>
      <c r="N724" s="684" t="s">
        <v>15715</v>
      </c>
      <c r="O724" s="684">
        <v>175</v>
      </c>
      <c r="P724" s="179"/>
      <c r="Q724" s="179">
        <v>5</v>
      </c>
      <c r="R724" s="180"/>
      <c r="S724" s="190">
        <v>13</v>
      </c>
      <c r="T724" s="190">
        <v>18</v>
      </c>
      <c r="U724" s="190">
        <v>14</v>
      </c>
      <c r="V724" s="190">
        <v>18</v>
      </c>
      <c r="W724" s="742">
        <v>12</v>
      </c>
      <c r="X724" s="184"/>
      <c r="Y724" s="184"/>
      <c r="Z724" s="184"/>
      <c r="AA724" s="184"/>
      <c r="AB724" s="220"/>
      <c r="AC724" s="183" t="s">
        <v>8632</v>
      </c>
      <c r="AD724" s="179" t="s">
        <v>5039</v>
      </c>
      <c r="AE724" s="191" t="s">
        <v>4252</v>
      </c>
      <c r="AF724" s="177">
        <v>0</v>
      </c>
      <c r="AG724" s="177">
        <v>0</v>
      </c>
      <c r="AH724" s="177">
        <v>0</v>
      </c>
      <c r="AI724" s="177">
        <v>0</v>
      </c>
      <c r="AJ724" s="177">
        <v>0</v>
      </c>
      <c r="AK724" s="177">
        <v>0</v>
      </c>
      <c r="AL724" s="383">
        <v>5</v>
      </c>
      <c r="AM724" s="177">
        <v>0</v>
      </c>
      <c r="AN724" s="177">
        <v>0</v>
      </c>
      <c r="AO724" s="195">
        <v>0</v>
      </c>
      <c r="AP724" s="187"/>
      <c r="AQ724" s="187"/>
      <c r="AR724" s="187"/>
      <c r="AS724" s="187">
        <v>4</v>
      </c>
      <c r="AT724" s="187"/>
      <c r="AU724" s="187"/>
      <c r="AV724" s="187"/>
      <c r="AW724" s="187"/>
      <c r="AX724" s="187"/>
      <c r="AY724" s="187"/>
      <c r="AZ724" s="187"/>
      <c r="BA724" s="187"/>
      <c r="BB724" s="187"/>
      <c r="BC724" s="187"/>
      <c r="BD724" s="187"/>
      <c r="BE724" s="187"/>
      <c r="BF724" s="187"/>
      <c r="BG724" s="187"/>
      <c r="BH724" s="176" t="str">
        <f t="shared" si="92"/>
        <v>class level</v>
      </c>
      <c r="BI724" s="176">
        <f t="shared" si="87"/>
        <v>18</v>
      </c>
      <c r="BJ724" s="182" t="str">
        <f t="shared" si="88"/>
        <v>5 - 40</v>
      </c>
      <c r="BK724" s="176">
        <f t="shared" si="89"/>
        <v>23</v>
      </c>
      <c r="BL724" s="176">
        <f t="shared" si="93"/>
        <v>4</v>
      </c>
      <c r="BM724" s="533"/>
      <c r="BN724" s="187">
        <v>205</v>
      </c>
      <c r="BO724" s="187">
        <v>5</v>
      </c>
      <c r="BP724" s="178">
        <f t="shared" si="90"/>
        <v>320</v>
      </c>
      <c r="BQ724" s="420" t="str">
        <f t="shared" si="91"/>
        <v>IV</v>
      </c>
      <c r="BR724" s="185"/>
      <c r="BS724" s="464" t="s">
        <v>9577</v>
      </c>
    </row>
    <row r="725" spans="1:71" ht="51" x14ac:dyDescent="0.2">
      <c r="A725" s="696">
        <v>723</v>
      </c>
      <c r="B725" s="286" t="s">
        <v>5714</v>
      </c>
      <c r="C725" s="286" t="s">
        <v>8641</v>
      </c>
      <c r="D725" s="258" t="s">
        <v>5497</v>
      </c>
      <c r="E725" s="736">
        <v>8</v>
      </c>
      <c r="F725" s="736">
        <v>10</v>
      </c>
      <c r="G725" s="737">
        <v>100</v>
      </c>
      <c r="H725" s="305" t="s">
        <v>9118</v>
      </c>
      <c r="I725" s="207" t="s">
        <v>635</v>
      </c>
      <c r="J725" s="279" t="s">
        <v>8645</v>
      </c>
      <c r="K725" s="179" t="s">
        <v>3491</v>
      </c>
      <c r="L725" s="427" t="s">
        <v>3491</v>
      </c>
      <c r="M725" s="684">
        <v>6</v>
      </c>
      <c r="N725" s="684" t="s">
        <v>15715</v>
      </c>
      <c r="O725" s="684">
        <v>175</v>
      </c>
      <c r="P725" s="179"/>
      <c r="Q725" s="179">
        <v>5</v>
      </c>
      <c r="R725" s="180"/>
      <c r="S725" s="190">
        <v>13</v>
      </c>
      <c r="T725" s="190">
        <v>18</v>
      </c>
      <c r="U725" s="190">
        <v>14</v>
      </c>
      <c r="V725" s="190">
        <v>18</v>
      </c>
      <c r="W725" s="742">
        <v>12</v>
      </c>
      <c r="X725" s="184"/>
      <c r="Y725" s="184"/>
      <c r="Z725" s="184"/>
      <c r="AA725" s="184"/>
      <c r="AB725" s="220"/>
      <c r="AC725" s="183" t="s">
        <v>8633</v>
      </c>
      <c r="AD725" s="179" t="s">
        <v>5039</v>
      </c>
      <c r="AE725" s="191" t="s">
        <v>4252</v>
      </c>
      <c r="AF725" s="177">
        <v>0</v>
      </c>
      <c r="AG725" s="177">
        <v>0</v>
      </c>
      <c r="AH725" s="177">
        <v>0</v>
      </c>
      <c r="AI725" s="177">
        <v>0</v>
      </c>
      <c r="AJ725" s="177">
        <v>0</v>
      </c>
      <c r="AK725" s="177">
        <v>0</v>
      </c>
      <c r="AL725" s="383">
        <v>6</v>
      </c>
      <c r="AM725" s="177">
        <v>0</v>
      </c>
      <c r="AN725" s="177">
        <v>0</v>
      </c>
      <c r="AO725" s="195">
        <v>0</v>
      </c>
      <c r="AP725" s="187"/>
      <c r="AQ725" s="187"/>
      <c r="AR725" s="187"/>
      <c r="AS725" s="187">
        <v>5</v>
      </c>
      <c r="AT725" s="187"/>
      <c r="AU725" s="187"/>
      <c r="AV725" s="187"/>
      <c r="AW725" s="187"/>
      <c r="AX725" s="187"/>
      <c r="AY725" s="187"/>
      <c r="AZ725" s="187"/>
      <c r="BA725" s="187"/>
      <c r="BB725" s="187"/>
      <c r="BC725" s="187"/>
      <c r="BD725" s="187"/>
      <c r="BE725" s="187"/>
      <c r="BF725" s="187"/>
      <c r="BG725" s="187"/>
      <c r="BH725" s="176" t="str">
        <f t="shared" si="92"/>
        <v>class level</v>
      </c>
      <c r="BI725" s="176">
        <f t="shared" si="87"/>
        <v>16</v>
      </c>
      <c r="BJ725" s="182" t="str">
        <f t="shared" si="88"/>
        <v>6 - 48</v>
      </c>
      <c r="BK725" s="176">
        <f t="shared" si="89"/>
        <v>27</v>
      </c>
      <c r="BL725" s="176">
        <f t="shared" si="93"/>
        <v>5</v>
      </c>
      <c r="BM725" s="533"/>
      <c r="BN725" s="187">
        <v>350</v>
      </c>
      <c r="BO725" s="187">
        <v>6</v>
      </c>
      <c r="BP725" s="178">
        <f t="shared" si="90"/>
        <v>512</v>
      </c>
      <c r="BQ725" s="420" t="str">
        <f t="shared" si="91"/>
        <v>V</v>
      </c>
      <c r="BR725" s="185"/>
      <c r="BS725" s="464" t="s">
        <v>9577</v>
      </c>
    </row>
    <row r="726" spans="1:71" ht="51" x14ac:dyDescent="0.2">
      <c r="A726" s="696">
        <v>724</v>
      </c>
      <c r="B726" s="286" t="s">
        <v>5714</v>
      </c>
      <c r="C726" s="286" t="s">
        <v>8642</v>
      </c>
      <c r="D726" s="258" t="s">
        <v>5497</v>
      </c>
      <c r="E726" s="736">
        <v>4</v>
      </c>
      <c r="F726" s="736">
        <v>10</v>
      </c>
      <c r="G726" s="737">
        <v>100</v>
      </c>
      <c r="H726" s="305" t="s">
        <v>9118</v>
      </c>
      <c r="I726" s="207" t="s">
        <v>635</v>
      </c>
      <c r="J726" s="279" t="s">
        <v>8645</v>
      </c>
      <c r="K726" s="179" t="s">
        <v>3491</v>
      </c>
      <c r="L726" s="427" t="s">
        <v>3491</v>
      </c>
      <c r="M726" s="684">
        <v>6</v>
      </c>
      <c r="N726" s="684" t="s">
        <v>15715</v>
      </c>
      <c r="O726" s="684">
        <v>175</v>
      </c>
      <c r="P726" s="179"/>
      <c r="Q726" s="179">
        <v>5</v>
      </c>
      <c r="R726" s="180"/>
      <c r="S726" s="190">
        <v>13</v>
      </c>
      <c r="T726" s="190">
        <v>18</v>
      </c>
      <c r="U726" s="190">
        <v>14</v>
      </c>
      <c r="V726" s="190">
        <v>18</v>
      </c>
      <c r="W726" s="742">
        <v>12</v>
      </c>
      <c r="X726" s="184"/>
      <c r="Y726" s="184"/>
      <c r="Z726" s="184"/>
      <c r="AA726" s="184"/>
      <c r="AB726" s="220"/>
      <c r="AC726" s="183" t="s">
        <v>8634</v>
      </c>
      <c r="AD726" s="179" t="s">
        <v>5039</v>
      </c>
      <c r="AE726" s="191" t="s">
        <v>4252</v>
      </c>
      <c r="AF726" s="177">
        <v>0</v>
      </c>
      <c r="AG726" s="177">
        <v>0</v>
      </c>
      <c r="AH726" s="177">
        <v>0</v>
      </c>
      <c r="AI726" s="177">
        <v>0</v>
      </c>
      <c r="AJ726" s="177">
        <v>0</v>
      </c>
      <c r="AK726" s="177">
        <v>0</v>
      </c>
      <c r="AL726" s="383">
        <v>7</v>
      </c>
      <c r="AM726" s="177">
        <v>0</v>
      </c>
      <c r="AN726" s="177">
        <v>0</v>
      </c>
      <c r="AO726" s="195">
        <v>0</v>
      </c>
      <c r="AP726" s="187"/>
      <c r="AQ726" s="187"/>
      <c r="AR726" s="187"/>
      <c r="AS726" s="187">
        <v>6</v>
      </c>
      <c r="AT726" s="187"/>
      <c r="AU726" s="187"/>
      <c r="AV726" s="187"/>
      <c r="AW726" s="187"/>
      <c r="AX726" s="187"/>
      <c r="AY726" s="187"/>
      <c r="AZ726" s="187"/>
      <c r="BA726" s="187"/>
      <c r="BB726" s="187"/>
      <c r="BC726" s="187"/>
      <c r="BD726" s="187"/>
      <c r="BE726" s="187"/>
      <c r="BF726" s="187"/>
      <c r="BG726" s="187"/>
      <c r="BH726" s="176" t="str">
        <f t="shared" si="92"/>
        <v>class level</v>
      </c>
      <c r="BI726" s="176">
        <f t="shared" si="87"/>
        <v>16</v>
      </c>
      <c r="BJ726" s="182" t="str">
        <f t="shared" si="88"/>
        <v>7 - 56</v>
      </c>
      <c r="BK726" s="176">
        <f t="shared" si="89"/>
        <v>32</v>
      </c>
      <c r="BL726" s="176">
        <f t="shared" si="93"/>
        <v>6</v>
      </c>
      <c r="BM726" s="533"/>
      <c r="BN726" s="187">
        <v>525</v>
      </c>
      <c r="BO726" s="187">
        <v>8</v>
      </c>
      <c r="BP726" s="178">
        <f t="shared" si="90"/>
        <v>781</v>
      </c>
      <c r="BQ726" s="420" t="str">
        <f t="shared" si="91"/>
        <v>VI</v>
      </c>
      <c r="BR726" s="185"/>
      <c r="BS726" s="464" t="s">
        <v>9577</v>
      </c>
    </row>
    <row r="727" spans="1:71" ht="51" x14ac:dyDescent="0.2">
      <c r="A727" s="697">
        <v>725</v>
      </c>
      <c r="B727" s="286" t="s">
        <v>5714</v>
      </c>
      <c r="C727" s="286" t="s">
        <v>8643</v>
      </c>
      <c r="D727" s="258" t="s">
        <v>5497</v>
      </c>
      <c r="E727" s="736">
        <v>4</v>
      </c>
      <c r="F727" s="736">
        <v>10</v>
      </c>
      <c r="G727" s="737">
        <v>100</v>
      </c>
      <c r="H727" s="305" t="s">
        <v>9118</v>
      </c>
      <c r="I727" s="207" t="s">
        <v>635</v>
      </c>
      <c r="J727" s="279" t="s">
        <v>8645</v>
      </c>
      <c r="K727" s="179" t="s">
        <v>3491</v>
      </c>
      <c r="L727" s="427" t="s">
        <v>3491</v>
      </c>
      <c r="M727" s="684">
        <v>6</v>
      </c>
      <c r="N727" s="684" t="s">
        <v>15715</v>
      </c>
      <c r="O727" s="684">
        <v>175</v>
      </c>
      <c r="P727" s="179"/>
      <c r="Q727" s="179">
        <v>5</v>
      </c>
      <c r="R727" s="180"/>
      <c r="S727" s="190">
        <v>13</v>
      </c>
      <c r="T727" s="190">
        <v>18</v>
      </c>
      <c r="U727" s="190">
        <v>14</v>
      </c>
      <c r="V727" s="190">
        <v>18</v>
      </c>
      <c r="W727" s="742">
        <v>12</v>
      </c>
      <c r="X727" s="184"/>
      <c r="Y727" s="184"/>
      <c r="Z727" s="184"/>
      <c r="AA727" s="184"/>
      <c r="AB727" s="220"/>
      <c r="AC727" s="183" t="s">
        <v>8635</v>
      </c>
      <c r="AD727" s="179" t="s">
        <v>5039</v>
      </c>
      <c r="AE727" s="191" t="s">
        <v>4252</v>
      </c>
      <c r="AF727" s="177">
        <v>0</v>
      </c>
      <c r="AG727" s="177">
        <v>0</v>
      </c>
      <c r="AH727" s="177">
        <v>0</v>
      </c>
      <c r="AI727" s="177">
        <v>0</v>
      </c>
      <c r="AJ727" s="177">
        <v>0</v>
      </c>
      <c r="AK727" s="177">
        <v>0</v>
      </c>
      <c r="AL727" s="383">
        <v>8</v>
      </c>
      <c r="AM727" s="177">
        <v>0</v>
      </c>
      <c r="AN727" s="177">
        <v>0</v>
      </c>
      <c r="AO727" s="195">
        <v>0</v>
      </c>
      <c r="AP727" s="187"/>
      <c r="AQ727" s="187"/>
      <c r="AR727" s="187"/>
      <c r="AS727" s="187">
        <v>7</v>
      </c>
      <c r="AT727" s="187"/>
      <c r="AU727" s="187"/>
      <c r="AV727" s="187"/>
      <c r="AW727" s="187"/>
      <c r="AX727" s="187"/>
      <c r="AY727" s="187"/>
      <c r="AZ727" s="187"/>
      <c r="BA727" s="187"/>
      <c r="BB727" s="187"/>
      <c r="BC727" s="187"/>
      <c r="BD727" s="187"/>
      <c r="BE727" s="187"/>
      <c r="BF727" s="187"/>
      <c r="BG727" s="187"/>
      <c r="BH727" s="176" t="str">
        <f t="shared" si="92"/>
        <v>class level</v>
      </c>
      <c r="BI727" s="176">
        <f t="shared" si="87"/>
        <v>14</v>
      </c>
      <c r="BJ727" s="182" t="str">
        <f t="shared" si="88"/>
        <v>8 - 64</v>
      </c>
      <c r="BK727" s="176">
        <f t="shared" si="89"/>
        <v>36</v>
      </c>
      <c r="BL727" s="176">
        <f t="shared" si="93"/>
        <v>7</v>
      </c>
      <c r="BM727" s="533"/>
      <c r="BN727" s="187">
        <v>825</v>
      </c>
      <c r="BO727" s="187">
        <v>10</v>
      </c>
      <c r="BP727" s="178">
        <f t="shared" si="90"/>
        <v>1185</v>
      </c>
      <c r="BQ727" s="420" t="str">
        <f t="shared" si="91"/>
        <v>VI</v>
      </c>
      <c r="BR727" s="185"/>
      <c r="BS727" s="464" t="s">
        <v>9577</v>
      </c>
    </row>
    <row r="728" spans="1:71" ht="51" x14ac:dyDescent="0.2">
      <c r="A728" s="696">
        <v>726</v>
      </c>
      <c r="B728" s="286" t="s">
        <v>5714</v>
      </c>
      <c r="C728" s="286" t="s">
        <v>8644</v>
      </c>
      <c r="D728" s="258" t="s">
        <v>5497</v>
      </c>
      <c r="E728" s="736">
        <v>4</v>
      </c>
      <c r="F728" s="736">
        <v>10</v>
      </c>
      <c r="G728" s="737">
        <v>100</v>
      </c>
      <c r="H728" s="305" t="s">
        <v>9118</v>
      </c>
      <c r="I728" s="207" t="s">
        <v>635</v>
      </c>
      <c r="J728" s="279" t="s">
        <v>8645</v>
      </c>
      <c r="K728" s="179" t="s">
        <v>3491</v>
      </c>
      <c r="L728" s="427" t="s">
        <v>3491</v>
      </c>
      <c r="M728" s="684">
        <v>6</v>
      </c>
      <c r="N728" s="684" t="s">
        <v>15715</v>
      </c>
      <c r="O728" s="684">
        <v>175</v>
      </c>
      <c r="P728" s="179"/>
      <c r="Q728" s="179">
        <v>5</v>
      </c>
      <c r="R728" s="180"/>
      <c r="S728" s="190">
        <v>13</v>
      </c>
      <c r="T728" s="190">
        <v>18</v>
      </c>
      <c r="U728" s="190">
        <v>14</v>
      </c>
      <c r="V728" s="190">
        <v>18</v>
      </c>
      <c r="W728" s="742">
        <v>12</v>
      </c>
      <c r="X728" s="184"/>
      <c r="Y728" s="184"/>
      <c r="Z728" s="184"/>
      <c r="AA728" s="184"/>
      <c r="AB728" s="220"/>
      <c r="AC728" s="183" t="s">
        <v>8636</v>
      </c>
      <c r="AD728" s="179" t="s">
        <v>5039</v>
      </c>
      <c r="AE728" s="191" t="s">
        <v>4252</v>
      </c>
      <c r="AF728" s="177">
        <v>0</v>
      </c>
      <c r="AG728" s="177">
        <v>0</v>
      </c>
      <c r="AH728" s="177">
        <v>0</v>
      </c>
      <c r="AI728" s="177">
        <v>0</v>
      </c>
      <c r="AJ728" s="177">
        <v>0</v>
      </c>
      <c r="AK728" s="177">
        <v>0</v>
      </c>
      <c r="AL728" s="383">
        <v>9</v>
      </c>
      <c r="AM728" s="177">
        <v>0</v>
      </c>
      <c r="AN728" s="177">
        <v>0</v>
      </c>
      <c r="AO728" s="195">
        <v>0</v>
      </c>
      <c r="AP728" s="187"/>
      <c r="AQ728" s="187"/>
      <c r="AR728" s="187"/>
      <c r="AS728" s="187">
        <v>8</v>
      </c>
      <c r="AT728" s="187"/>
      <c r="AU728" s="187"/>
      <c r="AV728" s="187"/>
      <c r="AW728" s="187"/>
      <c r="AX728" s="187"/>
      <c r="AY728" s="187"/>
      <c r="AZ728" s="187"/>
      <c r="BA728" s="187"/>
      <c r="BB728" s="187"/>
      <c r="BC728" s="187"/>
      <c r="BD728" s="187"/>
      <c r="BE728" s="187"/>
      <c r="BF728" s="187"/>
      <c r="BG728" s="187"/>
      <c r="BH728" s="176" t="str">
        <f t="shared" si="92"/>
        <v>class level</v>
      </c>
      <c r="BI728" s="176">
        <f t="shared" si="87"/>
        <v>14</v>
      </c>
      <c r="BJ728" s="182" t="str">
        <f t="shared" si="88"/>
        <v>9 - 72</v>
      </c>
      <c r="BK728" s="176">
        <f t="shared" si="89"/>
        <v>41</v>
      </c>
      <c r="BL728" s="176">
        <f t="shared" si="93"/>
        <v>8</v>
      </c>
      <c r="BM728" s="533"/>
      <c r="BN728" s="187">
        <v>1300</v>
      </c>
      <c r="BO728" s="187">
        <v>12</v>
      </c>
      <c r="BP728" s="178">
        <f t="shared" si="90"/>
        <v>1792</v>
      </c>
      <c r="BQ728" s="420" t="str">
        <f t="shared" si="91"/>
        <v>VII</v>
      </c>
      <c r="BR728" s="185"/>
      <c r="BS728" s="464" t="s">
        <v>9577</v>
      </c>
    </row>
    <row r="729" spans="1:71" ht="51" x14ac:dyDescent="0.2">
      <c r="A729" s="697">
        <v>727</v>
      </c>
      <c r="B729" s="286" t="s">
        <v>5714</v>
      </c>
      <c r="C729" s="286" t="s">
        <v>2372</v>
      </c>
      <c r="D729" s="258" t="s">
        <v>5497</v>
      </c>
      <c r="E729" s="736">
        <v>28</v>
      </c>
      <c r="F729" s="736">
        <v>10</v>
      </c>
      <c r="G729" s="737">
        <v>100</v>
      </c>
      <c r="H729" s="305" t="s">
        <v>9118</v>
      </c>
      <c r="I729" s="207" t="s">
        <v>635</v>
      </c>
      <c r="J729" s="279" t="s">
        <v>1765</v>
      </c>
      <c r="K729" s="179" t="s">
        <v>3491</v>
      </c>
      <c r="L729" s="427" t="s">
        <v>3491</v>
      </c>
      <c r="M729" s="684">
        <v>6</v>
      </c>
      <c r="N729" s="684" t="s">
        <v>15715</v>
      </c>
      <c r="O729" s="684">
        <v>175</v>
      </c>
      <c r="P729" s="179"/>
      <c r="Q729" s="179">
        <v>2</v>
      </c>
      <c r="R729" s="180"/>
      <c r="S729" s="190">
        <v>8</v>
      </c>
      <c r="T729" s="190">
        <v>12</v>
      </c>
      <c r="U729" s="190">
        <v>3</v>
      </c>
      <c r="V729" s="190">
        <v>16</v>
      </c>
      <c r="W729" s="742">
        <v>12</v>
      </c>
      <c r="X729" s="184"/>
      <c r="Y729" s="184"/>
      <c r="Z729" s="184"/>
      <c r="AA729" s="184"/>
      <c r="AB729" s="220"/>
      <c r="AC729" s="186" t="s">
        <v>5708</v>
      </c>
      <c r="AD729" s="179" t="s">
        <v>5039</v>
      </c>
      <c r="AE729" s="191" t="s">
        <v>4252</v>
      </c>
      <c r="AF729" s="177">
        <v>0</v>
      </c>
      <c r="AG729" s="177">
        <v>0</v>
      </c>
      <c r="AH729" s="177">
        <v>0</v>
      </c>
      <c r="AI729" s="177">
        <v>0</v>
      </c>
      <c r="AJ729" s="177">
        <v>0</v>
      </c>
      <c r="AK729" s="177">
        <v>0</v>
      </c>
      <c r="AL729" s="386">
        <v>2</v>
      </c>
      <c r="AM729" s="177">
        <v>0</v>
      </c>
      <c r="AN729" s="177">
        <v>0</v>
      </c>
      <c r="AO729" s="195">
        <v>0</v>
      </c>
      <c r="AP729" s="187"/>
      <c r="AQ729" s="187"/>
      <c r="AR729" s="187"/>
      <c r="AS729" s="187"/>
      <c r="AT729" s="187"/>
      <c r="AU729" s="187"/>
      <c r="AV729" s="187"/>
      <c r="AW729" s="187">
        <v>2</v>
      </c>
      <c r="AX729" s="187"/>
      <c r="AY729" s="187"/>
      <c r="AZ729" s="187"/>
      <c r="BA729" s="187"/>
      <c r="BB729" s="187"/>
      <c r="BC729" s="187"/>
      <c r="BD729" s="187"/>
      <c r="BE729" s="187"/>
      <c r="BF729" s="187"/>
      <c r="BG729" s="187"/>
      <c r="BH729" s="176" t="str">
        <f t="shared" si="92"/>
        <v>class level</v>
      </c>
      <c r="BI729" s="176">
        <f t="shared" si="87"/>
        <v>20</v>
      </c>
      <c r="BJ729" s="182" t="str">
        <f t="shared" si="88"/>
        <v>2 - 16</v>
      </c>
      <c r="BK729" s="176">
        <f t="shared" si="89"/>
        <v>9</v>
      </c>
      <c r="BL729" s="176">
        <f t="shared" si="93"/>
        <v>2</v>
      </c>
      <c r="BM729" s="535"/>
      <c r="BN729" s="187">
        <v>68</v>
      </c>
      <c r="BO729" s="187">
        <v>2</v>
      </c>
      <c r="BP729" s="178">
        <f t="shared" si="90"/>
        <v>86</v>
      </c>
      <c r="BQ729" s="420" t="str">
        <f t="shared" si="91"/>
        <v>III</v>
      </c>
      <c r="BR729" s="187"/>
      <c r="BS729" s="212" t="s">
        <v>9583</v>
      </c>
    </row>
    <row r="730" spans="1:71" ht="51" x14ac:dyDescent="0.2">
      <c r="A730" s="696">
        <v>728</v>
      </c>
      <c r="B730" s="286" t="s">
        <v>5714</v>
      </c>
      <c r="C730" s="286" t="s">
        <v>2374</v>
      </c>
      <c r="D730" s="258" t="s">
        <v>5497</v>
      </c>
      <c r="E730" s="736">
        <v>8</v>
      </c>
      <c r="F730" s="736">
        <v>10</v>
      </c>
      <c r="G730" s="737">
        <v>100</v>
      </c>
      <c r="H730" s="305" t="s">
        <v>9118</v>
      </c>
      <c r="I730" s="207" t="s">
        <v>635</v>
      </c>
      <c r="J730" s="279" t="s">
        <v>1765</v>
      </c>
      <c r="K730" s="179" t="s">
        <v>3491</v>
      </c>
      <c r="L730" s="427" t="s">
        <v>3491</v>
      </c>
      <c r="M730" s="684">
        <v>6</v>
      </c>
      <c r="N730" s="684" t="s">
        <v>15715</v>
      </c>
      <c r="O730" s="684">
        <v>175</v>
      </c>
      <c r="P730" s="179"/>
      <c r="Q730" s="179">
        <v>2</v>
      </c>
      <c r="R730" s="180"/>
      <c r="S730" s="190">
        <v>8</v>
      </c>
      <c r="T730" s="190">
        <v>12</v>
      </c>
      <c r="U730" s="190">
        <v>3</v>
      </c>
      <c r="V730" s="190">
        <v>16</v>
      </c>
      <c r="W730" s="742">
        <v>12</v>
      </c>
      <c r="X730" s="184"/>
      <c r="Y730" s="184"/>
      <c r="Z730" s="184"/>
      <c r="AA730" s="184"/>
      <c r="AB730" s="220"/>
      <c r="AC730" s="186" t="s">
        <v>5709</v>
      </c>
      <c r="AD730" s="179" t="s">
        <v>5039</v>
      </c>
      <c r="AE730" s="191" t="s">
        <v>4252</v>
      </c>
      <c r="AF730" s="177">
        <v>0</v>
      </c>
      <c r="AG730" s="177">
        <v>0</v>
      </c>
      <c r="AH730" s="177">
        <v>0</v>
      </c>
      <c r="AI730" s="177">
        <v>0</v>
      </c>
      <c r="AJ730" s="177">
        <v>0</v>
      </c>
      <c r="AK730" s="177">
        <v>0</v>
      </c>
      <c r="AL730" s="386">
        <v>3</v>
      </c>
      <c r="AM730" s="177">
        <v>0</v>
      </c>
      <c r="AN730" s="177">
        <v>0</v>
      </c>
      <c r="AO730" s="195">
        <v>0</v>
      </c>
      <c r="AP730" s="187"/>
      <c r="AQ730" s="187"/>
      <c r="AR730" s="187"/>
      <c r="AS730" s="187"/>
      <c r="AT730" s="187"/>
      <c r="AU730" s="187"/>
      <c r="AV730" s="187"/>
      <c r="AW730" s="187">
        <v>3</v>
      </c>
      <c r="AX730" s="187"/>
      <c r="AY730" s="187"/>
      <c r="AZ730" s="187"/>
      <c r="BA730" s="187"/>
      <c r="BB730" s="187"/>
      <c r="BC730" s="187"/>
      <c r="BD730" s="187"/>
      <c r="BE730" s="187"/>
      <c r="BF730" s="187"/>
      <c r="BG730" s="187"/>
      <c r="BH730" s="176" t="str">
        <f t="shared" si="92"/>
        <v>class level</v>
      </c>
      <c r="BI730" s="176">
        <f t="shared" si="87"/>
        <v>20</v>
      </c>
      <c r="BJ730" s="182" t="str">
        <f t="shared" si="88"/>
        <v>3 - 24</v>
      </c>
      <c r="BK730" s="176">
        <f t="shared" si="89"/>
        <v>14</v>
      </c>
      <c r="BL730" s="176">
        <f t="shared" si="93"/>
        <v>3</v>
      </c>
      <c r="BM730" s="535"/>
      <c r="BN730" s="185">
        <v>125</v>
      </c>
      <c r="BO730" s="180">
        <v>3</v>
      </c>
      <c r="BP730" s="178">
        <f t="shared" si="90"/>
        <v>167</v>
      </c>
      <c r="BQ730" s="420" t="str">
        <f t="shared" si="91"/>
        <v>III</v>
      </c>
      <c r="BR730" s="185"/>
      <c r="BS730" s="212" t="s">
        <v>9583</v>
      </c>
    </row>
    <row r="731" spans="1:71" ht="51" x14ac:dyDescent="0.2">
      <c r="A731" s="696">
        <v>729</v>
      </c>
      <c r="B731" s="286" t="s">
        <v>5714</v>
      </c>
      <c r="C731" s="286" t="s">
        <v>2375</v>
      </c>
      <c r="D731" s="258" t="s">
        <v>5497</v>
      </c>
      <c r="E731" s="736">
        <v>20</v>
      </c>
      <c r="F731" s="736">
        <v>10</v>
      </c>
      <c r="G731" s="737">
        <v>100</v>
      </c>
      <c r="H731" s="305" t="s">
        <v>9118</v>
      </c>
      <c r="I731" s="207" t="s">
        <v>635</v>
      </c>
      <c r="J731" s="279" t="s">
        <v>1765</v>
      </c>
      <c r="K731" s="179" t="s">
        <v>3491</v>
      </c>
      <c r="L731" s="427" t="s">
        <v>3491</v>
      </c>
      <c r="M731" s="684">
        <v>6</v>
      </c>
      <c r="N731" s="684" t="s">
        <v>15715</v>
      </c>
      <c r="O731" s="684">
        <v>175</v>
      </c>
      <c r="P731" s="179"/>
      <c r="Q731" s="179">
        <v>2</v>
      </c>
      <c r="R731" s="180"/>
      <c r="S731" s="190">
        <v>8</v>
      </c>
      <c r="T731" s="190">
        <v>12</v>
      </c>
      <c r="U731" s="190">
        <v>3</v>
      </c>
      <c r="V731" s="190">
        <v>16</v>
      </c>
      <c r="W731" s="742">
        <v>12</v>
      </c>
      <c r="X731" s="184"/>
      <c r="Y731" s="184"/>
      <c r="Z731" s="184"/>
      <c r="AA731" s="184"/>
      <c r="AB731" s="220"/>
      <c r="AC731" s="186" t="s">
        <v>5710</v>
      </c>
      <c r="AD731" s="179" t="s">
        <v>5039</v>
      </c>
      <c r="AE731" s="191" t="s">
        <v>4252</v>
      </c>
      <c r="AF731" s="177">
        <v>0</v>
      </c>
      <c r="AG731" s="177">
        <v>0</v>
      </c>
      <c r="AH731" s="177">
        <v>0</v>
      </c>
      <c r="AI731" s="177">
        <v>0</v>
      </c>
      <c r="AJ731" s="177">
        <v>0</v>
      </c>
      <c r="AK731" s="177">
        <v>0</v>
      </c>
      <c r="AL731" s="386">
        <v>4</v>
      </c>
      <c r="AM731" s="177">
        <v>0</v>
      </c>
      <c r="AN731" s="177">
        <v>0</v>
      </c>
      <c r="AO731" s="195">
        <v>0</v>
      </c>
      <c r="AP731" s="187"/>
      <c r="AQ731" s="187"/>
      <c r="AR731" s="187"/>
      <c r="AS731" s="187"/>
      <c r="AT731" s="187"/>
      <c r="AU731" s="187"/>
      <c r="AV731" s="187"/>
      <c r="AW731" s="187">
        <v>4</v>
      </c>
      <c r="AX731" s="187"/>
      <c r="AY731" s="187"/>
      <c r="AZ731" s="187"/>
      <c r="BA731" s="187"/>
      <c r="BB731" s="187"/>
      <c r="BC731" s="187"/>
      <c r="BD731" s="187"/>
      <c r="BE731" s="187"/>
      <c r="BF731" s="187"/>
      <c r="BG731" s="187"/>
      <c r="BH731" s="176" t="str">
        <f t="shared" si="92"/>
        <v>class level</v>
      </c>
      <c r="BI731" s="176">
        <f t="shared" si="87"/>
        <v>18</v>
      </c>
      <c r="BJ731" s="182" t="str">
        <f t="shared" si="88"/>
        <v>4 - 32</v>
      </c>
      <c r="BK731" s="176">
        <f t="shared" si="89"/>
        <v>18</v>
      </c>
      <c r="BL731" s="176">
        <f t="shared" si="93"/>
        <v>4</v>
      </c>
      <c r="BM731" s="535"/>
      <c r="BN731" s="187">
        <v>210</v>
      </c>
      <c r="BO731" s="187">
        <v>4</v>
      </c>
      <c r="BP731" s="178">
        <f t="shared" si="90"/>
        <v>282</v>
      </c>
      <c r="BQ731" s="420" t="str">
        <f t="shared" si="91"/>
        <v>IV</v>
      </c>
      <c r="BR731" s="187"/>
      <c r="BS731" s="464" t="s">
        <v>9583</v>
      </c>
    </row>
    <row r="732" spans="1:71" ht="51" x14ac:dyDescent="0.2">
      <c r="A732" s="697">
        <v>730</v>
      </c>
      <c r="B732" s="286" t="s">
        <v>5714</v>
      </c>
      <c r="C732" s="286" t="s">
        <v>2376</v>
      </c>
      <c r="D732" s="258" t="s">
        <v>5497</v>
      </c>
      <c r="E732" s="736">
        <v>8</v>
      </c>
      <c r="F732" s="736">
        <v>10</v>
      </c>
      <c r="G732" s="737">
        <v>100</v>
      </c>
      <c r="H732" s="305" t="s">
        <v>9118</v>
      </c>
      <c r="I732" s="207" t="s">
        <v>635</v>
      </c>
      <c r="J732" s="279" t="s">
        <v>1765</v>
      </c>
      <c r="K732" s="179" t="s">
        <v>3491</v>
      </c>
      <c r="L732" s="427" t="s">
        <v>3491</v>
      </c>
      <c r="M732" s="684">
        <v>6</v>
      </c>
      <c r="N732" s="684" t="s">
        <v>15715</v>
      </c>
      <c r="O732" s="684">
        <v>175</v>
      </c>
      <c r="P732" s="179"/>
      <c r="Q732" s="179">
        <v>2</v>
      </c>
      <c r="R732" s="180"/>
      <c r="S732" s="190">
        <v>8</v>
      </c>
      <c r="T732" s="190">
        <v>12</v>
      </c>
      <c r="U732" s="190">
        <v>3</v>
      </c>
      <c r="V732" s="190">
        <v>16</v>
      </c>
      <c r="W732" s="742">
        <v>12</v>
      </c>
      <c r="X732" s="184"/>
      <c r="Y732" s="184"/>
      <c r="Z732" s="184"/>
      <c r="AA732" s="184"/>
      <c r="AB732" s="220"/>
      <c r="AC732" s="186" t="s">
        <v>5711</v>
      </c>
      <c r="AD732" s="179" t="s">
        <v>5039</v>
      </c>
      <c r="AE732" s="191" t="s">
        <v>4252</v>
      </c>
      <c r="AF732" s="177">
        <v>0</v>
      </c>
      <c r="AG732" s="177">
        <v>0</v>
      </c>
      <c r="AH732" s="177">
        <v>0</v>
      </c>
      <c r="AI732" s="177">
        <v>0</v>
      </c>
      <c r="AJ732" s="177">
        <v>0</v>
      </c>
      <c r="AK732" s="177">
        <v>0</v>
      </c>
      <c r="AL732" s="386">
        <v>5</v>
      </c>
      <c r="AM732" s="177">
        <v>0</v>
      </c>
      <c r="AN732" s="177">
        <v>0</v>
      </c>
      <c r="AO732" s="195">
        <v>0</v>
      </c>
      <c r="AP732" s="187"/>
      <c r="AQ732" s="187"/>
      <c r="AR732" s="187"/>
      <c r="AS732" s="187"/>
      <c r="AT732" s="187"/>
      <c r="AU732" s="187"/>
      <c r="AV732" s="187"/>
      <c r="AW732" s="187">
        <v>5</v>
      </c>
      <c r="AX732" s="187"/>
      <c r="AY732" s="187"/>
      <c r="AZ732" s="187"/>
      <c r="BA732" s="187"/>
      <c r="BB732" s="187"/>
      <c r="BC732" s="187"/>
      <c r="BD732" s="187"/>
      <c r="BE732" s="187"/>
      <c r="BF732" s="187"/>
      <c r="BG732" s="187"/>
      <c r="BH732" s="176" t="str">
        <f t="shared" si="92"/>
        <v>class level</v>
      </c>
      <c r="BI732" s="176">
        <f t="shared" si="87"/>
        <v>18</v>
      </c>
      <c r="BJ732" s="182" t="str">
        <f t="shared" si="88"/>
        <v>5 - 40</v>
      </c>
      <c r="BK732" s="176">
        <f t="shared" si="89"/>
        <v>23</v>
      </c>
      <c r="BL732" s="176">
        <f t="shared" si="93"/>
        <v>5</v>
      </c>
      <c r="BM732" s="535"/>
      <c r="BN732" s="187">
        <v>330</v>
      </c>
      <c r="BO732" s="187">
        <v>5</v>
      </c>
      <c r="BP732" s="178">
        <f t="shared" si="90"/>
        <v>445</v>
      </c>
      <c r="BQ732" s="420" t="str">
        <f t="shared" si="91"/>
        <v>V</v>
      </c>
      <c r="BR732" s="187"/>
      <c r="BS732" s="464" t="s">
        <v>9583</v>
      </c>
    </row>
    <row r="733" spans="1:71" ht="51" x14ac:dyDescent="0.2">
      <c r="A733" s="696">
        <v>731</v>
      </c>
      <c r="B733" s="286" t="s">
        <v>5714</v>
      </c>
      <c r="C733" s="286" t="s">
        <v>2383</v>
      </c>
      <c r="D733" s="258" t="s">
        <v>5497</v>
      </c>
      <c r="E733" s="736">
        <v>12</v>
      </c>
      <c r="F733" s="736">
        <v>10</v>
      </c>
      <c r="G733" s="737">
        <v>100</v>
      </c>
      <c r="H733" s="305" t="s">
        <v>9118</v>
      </c>
      <c r="I733" s="207" t="s">
        <v>635</v>
      </c>
      <c r="J733" s="279" t="s">
        <v>1765</v>
      </c>
      <c r="K733" s="179" t="s">
        <v>3491</v>
      </c>
      <c r="L733" s="427" t="s">
        <v>3491</v>
      </c>
      <c r="M733" s="684">
        <v>6</v>
      </c>
      <c r="N733" s="684" t="s">
        <v>15715</v>
      </c>
      <c r="O733" s="684">
        <v>175</v>
      </c>
      <c r="P733" s="179"/>
      <c r="Q733" s="179">
        <v>2</v>
      </c>
      <c r="R733" s="180"/>
      <c r="S733" s="190">
        <v>8</v>
      </c>
      <c r="T733" s="190">
        <v>12</v>
      </c>
      <c r="U733" s="190">
        <v>3</v>
      </c>
      <c r="V733" s="190">
        <v>16</v>
      </c>
      <c r="W733" s="742">
        <v>12</v>
      </c>
      <c r="X733" s="184"/>
      <c r="Y733" s="184"/>
      <c r="Z733" s="184"/>
      <c r="AA733" s="184"/>
      <c r="AB733" s="220"/>
      <c r="AC733" s="186" t="s">
        <v>5712</v>
      </c>
      <c r="AD733" s="179" t="s">
        <v>5039</v>
      </c>
      <c r="AE733" s="191" t="s">
        <v>4252</v>
      </c>
      <c r="AF733" s="177">
        <v>0</v>
      </c>
      <c r="AG733" s="177">
        <v>0</v>
      </c>
      <c r="AH733" s="177">
        <v>0</v>
      </c>
      <c r="AI733" s="177">
        <v>0</v>
      </c>
      <c r="AJ733" s="177">
        <v>0</v>
      </c>
      <c r="AK733" s="177">
        <v>0</v>
      </c>
      <c r="AL733" s="386">
        <v>6</v>
      </c>
      <c r="AM733" s="177">
        <v>0</v>
      </c>
      <c r="AN733" s="177">
        <v>0</v>
      </c>
      <c r="AO733" s="195">
        <v>0</v>
      </c>
      <c r="AP733" s="187"/>
      <c r="AQ733" s="187"/>
      <c r="AR733" s="187"/>
      <c r="AS733" s="187"/>
      <c r="AT733" s="187"/>
      <c r="AU733" s="187"/>
      <c r="AV733" s="187"/>
      <c r="AW733" s="187">
        <v>6</v>
      </c>
      <c r="AX733" s="187"/>
      <c r="AY733" s="187"/>
      <c r="AZ733" s="187"/>
      <c r="BA733" s="187"/>
      <c r="BB733" s="187"/>
      <c r="BC733" s="187"/>
      <c r="BD733" s="187"/>
      <c r="BE733" s="187"/>
      <c r="BF733" s="187"/>
      <c r="BG733" s="187"/>
      <c r="BH733" s="176" t="str">
        <f t="shared" si="92"/>
        <v>class level</v>
      </c>
      <c r="BI733" s="176">
        <f t="shared" si="87"/>
        <v>18</v>
      </c>
      <c r="BJ733" s="182" t="str">
        <f t="shared" si="88"/>
        <v>6 - 48</v>
      </c>
      <c r="BK733" s="176">
        <f t="shared" si="89"/>
        <v>27</v>
      </c>
      <c r="BL733" s="176">
        <f t="shared" si="93"/>
        <v>6</v>
      </c>
      <c r="BM733" s="535"/>
      <c r="BN733" s="187">
        <v>600</v>
      </c>
      <c r="BO733" s="187">
        <v>6</v>
      </c>
      <c r="BP733" s="178">
        <f t="shared" si="90"/>
        <v>762</v>
      </c>
      <c r="BQ733" s="420" t="str">
        <f t="shared" si="91"/>
        <v>VI</v>
      </c>
      <c r="BR733" s="187"/>
      <c r="BS733" s="464" t="s">
        <v>9583</v>
      </c>
    </row>
    <row r="734" spans="1:71" ht="51" x14ac:dyDescent="0.2">
      <c r="A734" s="697">
        <v>732</v>
      </c>
      <c r="B734" s="286" t="s">
        <v>5714</v>
      </c>
      <c r="C734" s="286" t="s">
        <v>2384</v>
      </c>
      <c r="D734" s="258" t="s">
        <v>5497</v>
      </c>
      <c r="E734" s="736">
        <v>8</v>
      </c>
      <c r="F734" s="736">
        <v>10</v>
      </c>
      <c r="G734" s="737">
        <v>100</v>
      </c>
      <c r="H734" s="305" t="s">
        <v>9118</v>
      </c>
      <c r="I734" s="207" t="s">
        <v>635</v>
      </c>
      <c r="J734" s="279" t="s">
        <v>1765</v>
      </c>
      <c r="K734" s="179" t="s">
        <v>3491</v>
      </c>
      <c r="L734" s="427" t="s">
        <v>3491</v>
      </c>
      <c r="M734" s="684">
        <v>6</v>
      </c>
      <c r="N734" s="684" t="s">
        <v>15715</v>
      </c>
      <c r="O734" s="684">
        <v>175</v>
      </c>
      <c r="P734" s="179"/>
      <c r="Q734" s="179">
        <v>2</v>
      </c>
      <c r="R734" s="180"/>
      <c r="S734" s="190">
        <v>8</v>
      </c>
      <c r="T734" s="190">
        <v>12</v>
      </c>
      <c r="U734" s="190">
        <v>3</v>
      </c>
      <c r="V734" s="190">
        <v>16</v>
      </c>
      <c r="W734" s="742">
        <v>12</v>
      </c>
      <c r="X734" s="184"/>
      <c r="Y734" s="184"/>
      <c r="Z734" s="184"/>
      <c r="AA734" s="184"/>
      <c r="AB734" s="220"/>
      <c r="AC734" s="186" t="s">
        <v>5713</v>
      </c>
      <c r="AD734" s="179" t="s">
        <v>5039</v>
      </c>
      <c r="AE734" s="191" t="s">
        <v>4252</v>
      </c>
      <c r="AF734" s="177">
        <v>0</v>
      </c>
      <c r="AG734" s="177">
        <v>0</v>
      </c>
      <c r="AH734" s="177">
        <v>0</v>
      </c>
      <c r="AI734" s="177">
        <v>0</v>
      </c>
      <c r="AJ734" s="177">
        <v>0</v>
      </c>
      <c r="AK734" s="177">
        <v>0</v>
      </c>
      <c r="AL734" s="386">
        <v>8</v>
      </c>
      <c r="AM734" s="177">
        <v>0</v>
      </c>
      <c r="AN734" s="177">
        <v>0</v>
      </c>
      <c r="AO734" s="195">
        <v>0</v>
      </c>
      <c r="AP734" s="187"/>
      <c r="AQ734" s="187"/>
      <c r="AR734" s="187"/>
      <c r="AS734" s="187"/>
      <c r="AT734" s="187"/>
      <c r="AU734" s="187"/>
      <c r="AV734" s="187"/>
      <c r="AW734" s="187">
        <v>8</v>
      </c>
      <c r="AX734" s="187"/>
      <c r="AY734" s="187"/>
      <c r="AZ734" s="187"/>
      <c r="BA734" s="187"/>
      <c r="BB734" s="187"/>
      <c r="BC734" s="187"/>
      <c r="BD734" s="187"/>
      <c r="BE734" s="187"/>
      <c r="BF734" s="187"/>
      <c r="BG734" s="187"/>
      <c r="BH734" s="176" t="str">
        <f t="shared" si="92"/>
        <v>class level</v>
      </c>
      <c r="BI734" s="176">
        <f t="shared" si="87"/>
        <v>16</v>
      </c>
      <c r="BJ734" s="182" t="str">
        <f t="shared" si="88"/>
        <v>8 - 64</v>
      </c>
      <c r="BK734" s="176">
        <f t="shared" si="89"/>
        <v>36</v>
      </c>
      <c r="BL734" s="176">
        <f t="shared" si="93"/>
        <v>8</v>
      </c>
      <c r="BM734" s="535"/>
      <c r="BN734" s="187">
        <v>1425</v>
      </c>
      <c r="BO734" s="187">
        <v>10</v>
      </c>
      <c r="BP734" s="178">
        <f t="shared" si="90"/>
        <v>1785</v>
      </c>
      <c r="BQ734" s="420" t="str">
        <f t="shared" si="91"/>
        <v>VII</v>
      </c>
      <c r="BR734" s="185">
        <v>15</v>
      </c>
      <c r="BS734" s="464" t="s">
        <v>9583</v>
      </c>
    </row>
    <row r="735" spans="1:71" ht="51" x14ac:dyDescent="0.2">
      <c r="A735" s="696">
        <v>733</v>
      </c>
      <c r="B735" s="286" t="s">
        <v>5714</v>
      </c>
      <c r="C735" s="286" t="s">
        <v>8646</v>
      </c>
      <c r="D735" s="258" t="s">
        <v>5497</v>
      </c>
      <c r="E735" s="736">
        <v>1</v>
      </c>
      <c r="F735" s="736">
        <v>10</v>
      </c>
      <c r="G735" s="737">
        <v>100</v>
      </c>
      <c r="H735" s="305" t="s">
        <v>9118</v>
      </c>
      <c r="I735" s="207" t="s">
        <v>635</v>
      </c>
      <c r="J735" s="279" t="s">
        <v>6554</v>
      </c>
      <c r="K735" s="179" t="s">
        <v>3491</v>
      </c>
      <c r="L735" s="427" t="s">
        <v>3491</v>
      </c>
      <c r="M735" s="684">
        <v>6</v>
      </c>
      <c r="N735" s="684" t="s">
        <v>15715</v>
      </c>
      <c r="O735" s="684">
        <v>175</v>
      </c>
      <c r="P735" s="179"/>
      <c r="Q735" s="179">
        <v>10</v>
      </c>
      <c r="R735" s="180"/>
      <c r="S735" s="190">
        <v>8</v>
      </c>
      <c r="T735" s="190">
        <v>12</v>
      </c>
      <c r="U735" s="190">
        <v>3</v>
      </c>
      <c r="V735" s="190">
        <v>16</v>
      </c>
      <c r="W735" s="742">
        <v>12</v>
      </c>
      <c r="X735" s="184"/>
      <c r="Y735" s="184"/>
      <c r="Z735" s="184"/>
      <c r="AA735" s="184"/>
      <c r="AB735" s="220"/>
      <c r="AC735" s="186" t="s">
        <v>8526</v>
      </c>
      <c r="AD735" s="179" t="s">
        <v>5039</v>
      </c>
      <c r="AE735" s="191" t="s">
        <v>4252</v>
      </c>
      <c r="AF735" s="177">
        <v>0</v>
      </c>
      <c r="AG735" s="177">
        <v>0</v>
      </c>
      <c r="AH735" s="177">
        <v>6</v>
      </c>
      <c r="AI735" s="177">
        <v>0</v>
      </c>
      <c r="AJ735" s="177">
        <v>0</v>
      </c>
      <c r="AK735" s="177">
        <v>0</v>
      </c>
      <c r="AL735" s="386">
        <v>0</v>
      </c>
      <c r="AM735" s="177">
        <v>0</v>
      </c>
      <c r="AN735" s="177">
        <v>0</v>
      </c>
      <c r="AO735" s="195">
        <v>0</v>
      </c>
      <c r="AP735" s="187"/>
      <c r="AQ735" s="187"/>
      <c r="AR735" s="187"/>
      <c r="AS735" s="187"/>
      <c r="AT735" s="187"/>
      <c r="AU735" s="187"/>
      <c r="AV735" s="187"/>
      <c r="AW735" s="187"/>
      <c r="AX735" s="187"/>
      <c r="AY735" s="187"/>
      <c r="AZ735" s="187"/>
      <c r="BA735" s="187"/>
      <c r="BB735" s="187"/>
      <c r="BC735" s="187"/>
      <c r="BD735" s="187">
        <v>6</v>
      </c>
      <c r="BE735" s="187"/>
      <c r="BF735" s="187"/>
      <c r="BG735" s="187"/>
      <c r="BH735" s="176" t="str">
        <f t="shared" si="92"/>
        <v>class level</v>
      </c>
      <c r="BI735" s="176">
        <f t="shared" si="87"/>
        <v>19</v>
      </c>
      <c r="BJ735" s="182" t="str">
        <f t="shared" si="88"/>
        <v>6 - 24</v>
      </c>
      <c r="BK735" s="176">
        <f t="shared" si="89"/>
        <v>15</v>
      </c>
      <c r="BL735" s="176">
        <f t="shared" si="93"/>
        <v>6</v>
      </c>
      <c r="BM735" s="535"/>
      <c r="BN735" s="187">
        <v>810</v>
      </c>
      <c r="BO735" s="187">
        <v>4</v>
      </c>
      <c r="BP735" s="178">
        <f t="shared" si="90"/>
        <v>870</v>
      </c>
      <c r="BQ735" s="420" t="str">
        <f t="shared" si="91"/>
        <v>VI</v>
      </c>
      <c r="BR735" s="185"/>
      <c r="BS735" s="464" t="s">
        <v>9567</v>
      </c>
    </row>
    <row r="736" spans="1:71" ht="51" x14ac:dyDescent="0.2">
      <c r="A736" s="696">
        <v>734</v>
      </c>
      <c r="B736" s="286" t="s">
        <v>5714</v>
      </c>
      <c r="C736" s="286" t="s">
        <v>8647</v>
      </c>
      <c r="D736" s="258" t="s">
        <v>5497</v>
      </c>
      <c r="E736" s="736">
        <v>1</v>
      </c>
      <c r="F736" s="736">
        <v>10</v>
      </c>
      <c r="G736" s="737">
        <v>100</v>
      </c>
      <c r="H736" s="305" t="s">
        <v>9118</v>
      </c>
      <c r="I736" s="207" t="s">
        <v>635</v>
      </c>
      <c r="J736" s="279" t="s">
        <v>6554</v>
      </c>
      <c r="K736" s="179" t="s">
        <v>3491</v>
      </c>
      <c r="L736" s="427" t="s">
        <v>3491</v>
      </c>
      <c r="M736" s="684">
        <v>6</v>
      </c>
      <c r="N736" s="684" t="s">
        <v>15715</v>
      </c>
      <c r="O736" s="684">
        <v>175</v>
      </c>
      <c r="P736" s="179"/>
      <c r="Q736" s="179">
        <v>10</v>
      </c>
      <c r="R736" s="180"/>
      <c r="S736" s="190">
        <v>8</v>
      </c>
      <c r="T736" s="190">
        <v>12</v>
      </c>
      <c r="U736" s="190">
        <v>3</v>
      </c>
      <c r="V736" s="190">
        <v>16</v>
      </c>
      <c r="W736" s="742">
        <v>12</v>
      </c>
      <c r="X736" s="184"/>
      <c r="Y736" s="184"/>
      <c r="Z736" s="184"/>
      <c r="AA736" s="184"/>
      <c r="AB736" s="220"/>
      <c r="AC736" s="186" t="s">
        <v>8477</v>
      </c>
      <c r="AD736" s="179" t="s">
        <v>5039</v>
      </c>
      <c r="AE736" s="191" t="s">
        <v>4252</v>
      </c>
      <c r="AF736" s="177">
        <v>0</v>
      </c>
      <c r="AG736" s="177">
        <v>0</v>
      </c>
      <c r="AH736" s="177">
        <v>7</v>
      </c>
      <c r="AI736" s="177">
        <v>0</v>
      </c>
      <c r="AJ736" s="177">
        <v>0</v>
      </c>
      <c r="AK736" s="177">
        <v>0</v>
      </c>
      <c r="AL736" s="386">
        <v>0</v>
      </c>
      <c r="AM736" s="177">
        <v>0</v>
      </c>
      <c r="AN736" s="177">
        <v>0</v>
      </c>
      <c r="AO736" s="195">
        <v>0</v>
      </c>
      <c r="AP736" s="187"/>
      <c r="AQ736" s="187"/>
      <c r="AR736" s="187"/>
      <c r="AS736" s="187"/>
      <c r="AT736" s="187"/>
      <c r="AU736" s="187"/>
      <c r="AV736" s="187"/>
      <c r="AW736" s="187"/>
      <c r="AX736" s="187"/>
      <c r="AY736" s="187"/>
      <c r="AZ736" s="187"/>
      <c r="BA736" s="187"/>
      <c r="BB736" s="187"/>
      <c r="BC736" s="187"/>
      <c r="BD736" s="187">
        <v>7</v>
      </c>
      <c r="BE736" s="187"/>
      <c r="BF736" s="187"/>
      <c r="BG736" s="187"/>
      <c r="BH736" s="176" t="str">
        <f t="shared" si="92"/>
        <v>class level</v>
      </c>
      <c r="BI736" s="176">
        <f t="shared" si="87"/>
        <v>19</v>
      </c>
      <c r="BJ736" s="182" t="str">
        <f t="shared" si="88"/>
        <v>7 - 28</v>
      </c>
      <c r="BK736" s="176">
        <f t="shared" si="89"/>
        <v>18</v>
      </c>
      <c r="BL736" s="176">
        <f t="shared" si="93"/>
        <v>7</v>
      </c>
      <c r="BM736" s="535"/>
      <c r="BN736" s="187">
        <v>810</v>
      </c>
      <c r="BO736" s="187">
        <v>4</v>
      </c>
      <c r="BP736" s="178">
        <f t="shared" si="90"/>
        <v>882</v>
      </c>
      <c r="BQ736" s="420" t="str">
        <f t="shared" si="91"/>
        <v>VI</v>
      </c>
      <c r="BR736" s="185">
        <v>15</v>
      </c>
      <c r="BS736" s="212" t="s">
        <v>9594</v>
      </c>
    </row>
    <row r="737" spans="1:71" ht="51" x14ac:dyDescent="0.2">
      <c r="A737" s="697">
        <v>735</v>
      </c>
      <c r="B737" s="286" t="s">
        <v>5714</v>
      </c>
      <c r="C737" s="286" t="s">
        <v>8720</v>
      </c>
      <c r="D737" s="258" t="s">
        <v>5497</v>
      </c>
      <c r="E737" s="736">
        <v>1</v>
      </c>
      <c r="F737" s="736">
        <v>10</v>
      </c>
      <c r="G737" s="737">
        <v>100</v>
      </c>
      <c r="H737" s="305" t="s">
        <v>9118</v>
      </c>
      <c r="I737" s="207" t="s">
        <v>635</v>
      </c>
      <c r="J737" s="279" t="s">
        <v>6554</v>
      </c>
      <c r="K737" s="179" t="s">
        <v>3491</v>
      </c>
      <c r="L737" s="427" t="s">
        <v>3491</v>
      </c>
      <c r="M737" s="684">
        <v>6</v>
      </c>
      <c r="N737" s="684" t="s">
        <v>15715</v>
      </c>
      <c r="O737" s="684">
        <v>175</v>
      </c>
      <c r="P737" s="179"/>
      <c r="Q737" s="179">
        <v>10</v>
      </c>
      <c r="R737" s="180"/>
      <c r="S737" s="190">
        <v>8</v>
      </c>
      <c r="T737" s="190">
        <v>12</v>
      </c>
      <c r="U737" s="190">
        <v>3</v>
      </c>
      <c r="V737" s="190">
        <v>16</v>
      </c>
      <c r="W737" s="742">
        <v>12</v>
      </c>
      <c r="X737" s="184"/>
      <c r="Y737" s="184"/>
      <c r="Z737" s="184"/>
      <c r="AA737" s="184"/>
      <c r="AB737" s="220"/>
      <c r="AC737" s="186" t="s">
        <v>8478</v>
      </c>
      <c r="AD737" s="179" t="s">
        <v>5039</v>
      </c>
      <c r="AE737" s="191" t="s">
        <v>4252</v>
      </c>
      <c r="AF737" s="177">
        <v>0</v>
      </c>
      <c r="AG737" s="177">
        <v>0</v>
      </c>
      <c r="AH737" s="177">
        <v>8</v>
      </c>
      <c r="AI737" s="177">
        <v>0</v>
      </c>
      <c r="AJ737" s="177">
        <v>0</v>
      </c>
      <c r="AK737" s="177">
        <v>0</v>
      </c>
      <c r="AL737" s="386">
        <v>0</v>
      </c>
      <c r="AM737" s="177">
        <v>0</v>
      </c>
      <c r="AN737" s="177">
        <v>0</v>
      </c>
      <c r="AO737" s="195">
        <v>0</v>
      </c>
      <c r="AP737" s="187"/>
      <c r="AQ737" s="187"/>
      <c r="AR737" s="187"/>
      <c r="AS737" s="187"/>
      <c r="AT737" s="187"/>
      <c r="AU737" s="187"/>
      <c r="AV737" s="187"/>
      <c r="AW737" s="187"/>
      <c r="AX737" s="187"/>
      <c r="AY737" s="187"/>
      <c r="AZ737" s="187"/>
      <c r="BA737" s="187"/>
      <c r="BB737" s="187"/>
      <c r="BC737" s="187"/>
      <c r="BD737" s="187">
        <v>8</v>
      </c>
      <c r="BE737" s="187"/>
      <c r="BF737" s="187"/>
      <c r="BG737" s="187"/>
      <c r="BH737" s="176" t="str">
        <f t="shared" si="92"/>
        <v>class level</v>
      </c>
      <c r="BI737" s="176">
        <f t="shared" si="87"/>
        <v>19</v>
      </c>
      <c r="BJ737" s="182" t="str">
        <f t="shared" si="88"/>
        <v>8 - 32</v>
      </c>
      <c r="BK737" s="176">
        <f t="shared" si="89"/>
        <v>20</v>
      </c>
      <c r="BL737" s="176">
        <f t="shared" si="93"/>
        <v>8</v>
      </c>
      <c r="BM737" s="535"/>
      <c r="BN737" s="187">
        <v>1290</v>
      </c>
      <c r="BO737" s="187">
        <v>5</v>
      </c>
      <c r="BP737" s="178">
        <f t="shared" si="90"/>
        <v>1390</v>
      </c>
      <c r="BQ737" s="420" t="str">
        <f t="shared" si="91"/>
        <v>VII</v>
      </c>
      <c r="BR737" s="185">
        <v>15</v>
      </c>
      <c r="BS737" s="212" t="s">
        <v>9594</v>
      </c>
    </row>
    <row r="738" spans="1:71" ht="51" x14ac:dyDescent="0.2">
      <c r="A738" s="696">
        <v>736</v>
      </c>
      <c r="B738" s="286" t="s">
        <v>5714</v>
      </c>
      <c r="C738" s="286" t="s">
        <v>8721</v>
      </c>
      <c r="D738" s="258" t="s">
        <v>5497</v>
      </c>
      <c r="E738" s="736">
        <v>1</v>
      </c>
      <c r="F738" s="736">
        <v>10</v>
      </c>
      <c r="G738" s="737">
        <v>100</v>
      </c>
      <c r="H738" s="305" t="s">
        <v>9118</v>
      </c>
      <c r="I738" s="207" t="s">
        <v>635</v>
      </c>
      <c r="J738" s="279" t="s">
        <v>6554</v>
      </c>
      <c r="K738" s="179" t="s">
        <v>3491</v>
      </c>
      <c r="L738" s="427" t="s">
        <v>3491</v>
      </c>
      <c r="M738" s="684">
        <v>6</v>
      </c>
      <c r="N738" s="684" t="s">
        <v>15715</v>
      </c>
      <c r="O738" s="684">
        <v>175</v>
      </c>
      <c r="P738" s="179"/>
      <c r="Q738" s="179">
        <v>10</v>
      </c>
      <c r="R738" s="180"/>
      <c r="S738" s="190">
        <v>8</v>
      </c>
      <c r="T738" s="190">
        <v>12</v>
      </c>
      <c r="U738" s="190">
        <v>3</v>
      </c>
      <c r="V738" s="190">
        <v>16</v>
      </c>
      <c r="W738" s="742">
        <v>12</v>
      </c>
      <c r="X738" s="184"/>
      <c r="Y738" s="184"/>
      <c r="Z738" s="184"/>
      <c r="AA738" s="184"/>
      <c r="AB738" s="220"/>
      <c r="AC738" s="186" t="s">
        <v>8479</v>
      </c>
      <c r="AD738" s="179" t="s">
        <v>5039</v>
      </c>
      <c r="AE738" s="191" t="s">
        <v>4252</v>
      </c>
      <c r="AF738" s="177">
        <v>0</v>
      </c>
      <c r="AG738" s="177">
        <v>0</v>
      </c>
      <c r="AH738" s="177">
        <v>9</v>
      </c>
      <c r="AI738" s="177">
        <v>0</v>
      </c>
      <c r="AJ738" s="177">
        <v>0</v>
      </c>
      <c r="AK738" s="177">
        <v>0</v>
      </c>
      <c r="AL738" s="386">
        <v>0</v>
      </c>
      <c r="AM738" s="177">
        <v>0</v>
      </c>
      <c r="AN738" s="177">
        <v>0</v>
      </c>
      <c r="AO738" s="195">
        <v>0</v>
      </c>
      <c r="AP738" s="187"/>
      <c r="AQ738" s="187"/>
      <c r="AR738" s="187"/>
      <c r="AS738" s="187"/>
      <c r="AT738" s="187"/>
      <c r="AU738" s="187"/>
      <c r="AV738" s="187"/>
      <c r="AW738" s="187"/>
      <c r="AX738" s="187"/>
      <c r="AY738" s="187"/>
      <c r="AZ738" s="187"/>
      <c r="BA738" s="187"/>
      <c r="BB738" s="187"/>
      <c r="BC738" s="187"/>
      <c r="BD738" s="187">
        <v>9</v>
      </c>
      <c r="BE738" s="187"/>
      <c r="BF738" s="187"/>
      <c r="BG738" s="187"/>
      <c r="BH738" s="176" t="str">
        <f t="shared" si="92"/>
        <v>class level</v>
      </c>
      <c r="BI738" s="176">
        <f t="shared" si="87"/>
        <v>19</v>
      </c>
      <c r="BJ738" s="182" t="str">
        <f t="shared" si="88"/>
        <v>9 - 36</v>
      </c>
      <c r="BK738" s="176">
        <f t="shared" si="89"/>
        <v>23</v>
      </c>
      <c r="BL738" s="176">
        <f t="shared" si="93"/>
        <v>9</v>
      </c>
      <c r="BM738" s="535"/>
      <c r="BN738" s="187">
        <v>1290</v>
      </c>
      <c r="BO738" s="187">
        <v>5</v>
      </c>
      <c r="BP738" s="178">
        <f t="shared" si="90"/>
        <v>1405</v>
      </c>
      <c r="BQ738" s="420" t="str">
        <f t="shared" si="91"/>
        <v>VII</v>
      </c>
      <c r="BR738" s="185">
        <v>15</v>
      </c>
      <c r="BS738" s="212" t="s">
        <v>9594</v>
      </c>
    </row>
    <row r="739" spans="1:71" x14ac:dyDescent="0.2">
      <c r="A739" s="697">
        <v>737</v>
      </c>
      <c r="B739" s="286" t="s">
        <v>5714</v>
      </c>
      <c r="C739" s="286" t="s">
        <v>5985</v>
      </c>
      <c r="D739" s="258" t="s">
        <v>5497</v>
      </c>
      <c r="E739" s="736">
        <v>252</v>
      </c>
      <c r="F739" s="736">
        <v>1</v>
      </c>
      <c r="G739" s="737">
        <v>1</v>
      </c>
      <c r="H739" s="305" t="s">
        <v>3486</v>
      </c>
      <c r="I739" s="208" t="s">
        <v>5990</v>
      </c>
      <c r="J739" s="280" t="s">
        <v>3409</v>
      </c>
      <c r="K739" s="191" t="s">
        <v>5490</v>
      </c>
      <c r="L739" s="427" t="s">
        <v>5490</v>
      </c>
      <c r="M739" s="686">
        <v>8.5</v>
      </c>
      <c r="N739" s="685" t="s">
        <v>15710</v>
      </c>
      <c r="O739" s="686">
        <v>900</v>
      </c>
      <c r="P739" s="427" t="s">
        <v>15869</v>
      </c>
      <c r="Q739" s="191">
        <v>7</v>
      </c>
      <c r="R739" s="180"/>
      <c r="S739" s="191">
        <v>1</v>
      </c>
      <c r="T739" s="191">
        <v>1</v>
      </c>
      <c r="U739" s="179">
        <v>1</v>
      </c>
      <c r="V739" s="179">
        <v>1</v>
      </c>
      <c r="W739" s="742">
        <v>24</v>
      </c>
      <c r="X739" s="184"/>
      <c r="Y739" s="184"/>
      <c r="Z739" s="184"/>
      <c r="AA739" s="184"/>
      <c r="AB739" s="220"/>
      <c r="AC739" s="186"/>
      <c r="AD739" s="191" t="s">
        <v>7471</v>
      </c>
      <c r="AE739" s="191" t="s">
        <v>4247</v>
      </c>
      <c r="AF739" s="177">
        <v>0</v>
      </c>
      <c r="AG739" s="177">
        <v>0</v>
      </c>
      <c r="AH739" s="177">
        <v>0</v>
      </c>
      <c r="AI739" s="177">
        <v>0</v>
      </c>
      <c r="AJ739" s="177">
        <v>0</v>
      </c>
      <c r="AK739" s="177">
        <v>0</v>
      </c>
      <c r="AL739" s="385">
        <v>2</v>
      </c>
      <c r="AM739" s="177">
        <v>0</v>
      </c>
      <c r="AN739" s="177">
        <v>0</v>
      </c>
      <c r="AO739" s="195">
        <v>0</v>
      </c>
      <c r="AP739" s="187"/>
      <c r="AQ739" s="187"/>
      <c r="AR739" s="187"/>
      <c r="AS739" s="187"/>
      <c r="AT739" s="187"/>
      <c r="AU739" s="187"/>
      <c r="AV739" s="187"/>
      <c r="AW739" s="187"/>
      <c r="AX739" s="187"/>
      <c r="AY739" s="187"/>
      <c r="AZ739" s="187"/>
      <c r="BA739" s="187"/>
      <c r="BB739" s="187"/>
      <c r="BC739" s="187"/>
      <c r="BD739" s="187"/>
      <c r="BE739" s="187"/>
      <c r="BF739" s="187"/>
      <c r="BG739" s="187"/>
      <c r="BH739" s="176">
        <f t="shared" si="92"/>
        <v>2</v>
      </c>
      <c r="BI739" s="176">
        <f t="shared" si="87"/>
        <v>16</v>
      </c>
      <c r="BJ739" s="182" t="str">
        <f t="shared" si="88"/>
        <v>2 - 16</v>
      </c>
      <c r="BK739" s="176">
        <f t="shared" si="89"/>
        <v>9</v>
      </c>
      <c r="BL739" s="176">
        <f t="shared" si="93"/>
        <v>2</v>
      </c>
      <c r="BM739" s="533"/>
      <c r="BN739" s="187">
        <v>10</v>
      </c>
      <c r="BO739" s="187">
        <v>1</v>
      </c>
      <c r="BP739" s="178">
        <f t="shared" si="90"/>
        <v>19</v>
      </c>
      <c r="BQ739" s="420" t="str">
        <f t="shared" si="91"/>
        <v>I</v>
      </c>
      <c r="BR739" s="185"/>
      <c r="BS739" s="212" t="s">
        <v>5069</v>
      </c>
    </row>
    <row r="740" spans="1:71" ht="51" x14ac:dyDescent="0.2">
      <c r="A740" s="696">
        <v>738</v>
      </c>
      <c r="B740" s="286" t="s">
        <v>5715</v>
      </c>
      <c r="C740" s="286" t="s">
        <v>2395</v>
      </c>
      <c r="D740" s="258" t="s">
        <v>5497</v>
      </c>
      <c r="E740" s="736">
        <v>872</v>
      </c>
      <c r="F740" s="736">
        <v>10</v>
      </c>
      <c r="G740" s="737">
        <v>100</v>
      </c>
      <c r="H740" s="305" t="s">
        <v>9118</v>
      </c>
      <c r="I740" s="207" t="s">
        <v>635</v>
      </c>
      <c r="J740" s="279" t="s">
        <v>6554</v>
      </c>
      <c r="K740" s="179" t="s">
        <v>3491</v>
      </c>
      <c r="L740" s="427" t="s">
        <v>3491</v>
      </c>
      <c r="M740" s="684">
        <v>6</v>
      </c>
      <c r="N740" s="684" t="s">
        <v>15715</v>
      </c>
      <c r="O740" s="684">
        <v>175</v>
      </c>
      <c r="P740" s="179"/>
      <c r="Q740" s="179">
        <v>10</v>
      </c>
      <c r="R740" s="180"/>
      <c r="S740" s="190">
        <v>8</v>
      </c>
      <c r="T740" s="190">
        <v>12</v>
      </c>
      <c r="U740" s="190">
        <v>3</v>
      </c>
      <c r="V740" s="190">
        <v>16</v>
      </c>
      <c r="W740" s="742">
        <v>12</v>
      </c>
      <c r="X740" s="184"/>
      <c r="Y740" s="184"/>
      <c r="Z740" s="184"/>
      <c r="AA740" s="184"/>
      <c r="AB740" s="220"/>
      <c r="AC740" s="186" t="s">
        <v>5478</v>
      </c>
      <c r="AD740" s="179" t="s">
        <v>5039</v>
      </c>
      <c r="AE740" s="191" t="s">
        <v>4247</v>
      </c>
      <c r="AF740" s="177">
        <v>0</v>
      </c>
      <c r="AG740" s="177">
        <v>0</v>
      </c>
      <c r="AH740" s="177">
        <v>0</v>
      </c>
      <c r="AI740" s="177">
        <v>0</v>
      </c>
      <c r="AJ740" s="177">
        <v>1</v>
      </c>
      <c r="AK740" s="177">
        <v>0</v>
      </c>
      <c r="AL740" s="383">
        <v>0</v>
      </c>
      <c r="AM740" s="177">
        <v>0</v>
      </c>
      <c r="AN740" s="177">
        <v>0</v>
      </c>
      <c r="AO740" s="195">
        <v>0</v>
      </c>
      <c r="AP740" s="187"/>
      <c r="AQ740" s="187">
        <v>0</v>
      </c>
      <c r="AR740" s="187"/>
      <c r="AS740" s="187"/>
      <c r="AT740" s="187"/>
      <c r="AU740" s="187"/>
      <c r="AV740" s="187"/>
      <c r="AW740" s="187"/>
      <c r="AX740" s="187"/>
      <c r="AY740" s="187"/>
      <c r="AZ740" s="187"/>
      <c r="BA740" s="187"/>
      <c r="BB740" s="187"/>
      <c r="BC740" s="187"/>
      <c r="BD740" s="187"/>
      <c r="BE740" s="187"/>
      <c r="BF740" s="187"/>
      <c r="BG740" s="187"/>
      <c r="BH740" s="176" t="str">
        <f t="shared" si="92"/>
        <v>class level</v>
      </c>
      <c r="BI740" s="176">
        <f t="shared" si="87"/>
        <v>21</v>
      </c>
      <c r="BJ740" s="182" t="str">
        <f t="shared" si="88"/>
        <v>1 - 6</v>
      </c>
      <c r="BK740" s="176">
        <f t="shared" si="89"/>
        <v>4</v>
      </c>
      <c r="BL740" s="176">
        <f t="shared" si="93"/>
        <v>1</v>
      </c>
      <c r="BM740" s="535"/>
      <c r="BN740" s="187">
        <v>10</v>
      </c>
      <c r="BO740" s="187">
        <v>1</v>
      </c>
      <c r="BP740" s="178">
        <f t="shared" si="90"/>
        <v>14</v>
      </c>
      <c r="BQ740" s="420" t="str">
        <f t="shared" si="91"/>
        <v>I</v>
      </c>
      <c r="BR740" s="185"/>
      <c r="BS740" s="212" t="s">
        <v>4592</v>
      </c>
    </row>
    <row r="741" spans="1:71" ht="51" x14ac:dyDescent="0.2">
      <c r="A741" s="696">
        <v>739</v>
      </c>
      <c r="B741" s="286" t="s">
        <v>5715</v>
      </c>
      <c r="C741" s="286" t="s">
        <v>8722</v>
      </c>
      <c r="D741" s="258" t="s">
        <v>5497</v>
      </c>
      <c r="E741" s="736">
        <v>8</v>
      </c>
      <c r="F741" s="736">
        <v>10</v>
      </c>
      <c r="G741" s="737">
        <v>100</v>
      </c>
      <c r="H741" s="305" t="s">
        <v>9118</v>
      </c>
      <c r="I741" s="207" t="s">
        <v>635</v>
      </c>
      <c r="J741" s="279" t="s">
        <v>4282</v>
      </c>
      <c r="K741" s="179" t="s">
        <v>3491</v>
      </c>
      <c r="L741" s="427" t="s">
        <v>3491</v>
      </c>
      <c r="M741" s="684">
        <v>6</v>
      </c>
      <c r="N741" s="684" t="s">
        <v>15715</v>
      </c>
      <c r="O741" s="684">
        <v>175</v>
      </c>
      <c r="P741" s="179"/>
      <c r="Q741" s="179">
        <v>2</v>
      </c>
      <c r="R741" s="180"/>
      <c r="S741" s="190">
        <v>2</v>
      </c>
      <c r="T741" s="190">
        <v>12</v>
      </c>
      <c r="U741" s="190">
        <v>3</v>
      </c>
      <c r="V741" s="190">
        <v>16</v>
      </c>
      <c r="W741" s="742">
        <v>12</v>
      </c>
      <c r="X741" s="184"/>
      <c r="Y741" s="184"/>
      <c r="Z741" s="184"/>
      <c r="AA741" s="184"/>
      <c r="AB741" s="220"/>
      <c r="AC741" s="183" t="s">
        <v>1212</v>
      </c>
      <c r="AD741" s="179" t="s">
        <v>5039</v>
      </c>
      <c r="AE741" s="191" t="s">
        <v>4247</v>
      </c>
      <c r="AF741" s="177">
        <v>0</v>
      </c>
      <c r="AG741" s="177">
        <v>0</v>
      </c>
      <c r="AH741" s="177">
        <v>0</v>
      </c>
      <c r="AI741" s="177">
        <v>0</v>
      </c>
      <c r="AJ741" s="177">
        <v>0</v>
      </c>
      <c r="AK741" s="177">
        <v>0</v>
      </c>
      <c r="AL741" s="383">
        <v>0</v>
      </c>
      <c r="AM741" s="177">
        <v>1</v>
      </c>
      <c r="AN741" s="177">
        <v>0</v>
      </c>
      <c r="AO741" s="195">
        <v>0</v>
      </c>
      <c r="AP741" s="187"/>
      <c r="AQ741" s="187">
        <v>1</v>
      </c>
      <c r="AR741" s="187"/>
      <c r="AS741" s="187"/>
      <c r="AT741" s="187"/>
      <c r="AU741" s="187"/>
      <c r="AV741" s="187"/>
      <c r="AW741" s="187"/>
      <c r="AX741" s="187"/>
      <c r="AY741" s="187"/>
      <c r="AZ741" s="187"/>
      <c r="BA741" s="187"/>
      <c r="BB741" s="187"/>
      <c r="BC741" s="187"/>
      <c r="BD741" s="187"/>
      <c r="BE741" s="187"/>
      <c r="BF741" s="187"/>
      <c r="BG741" s="187"/>
      <c r="BH741" s="176" t="str">
        <f t="shared" si="92"/>
        <v>class level</v>
      </c>
      <c r="BI741" s="176">
        <f t="shared" si="87"/>
        <v>20</v>
      </c>
      <c r="BJ741" s="182" t="str">
        <f t="shared" si="88"/>
        <v>1 - 10</v>
      </c>
      <c r="BK741" s="176">
        <f t="shared" si="89"/>
        <v>6</v>
      </c>
      <c r="BL741" s="176">
        <f t="shared" si="93"/>
        <v>1</v>
      </c>
      <c r="BM741" s="535"/>
      <c r="BN741" s="187">
        <v>28</v>
      </c>
      <c r="BO741" s="187">
        <v>2</v>
      </c>
      <c r="BP741" s="178">
        <f t="shared" si="90"/>
        <v>40</v>
      </c>
      <c r="BQ741" s="420" t="str">
        <f t="shared" si="91"/>
        <v>II</v>
      </c>
      <c r="BR741" s="185"/>
      <c r="BS741" s="464" t="s">
        <v>9556</v>
      </c>
    </row>
    <row r="742" spans="1:71" ht="51" x14ac:dyDescent="0.2">
      <c r="A742" s="697">
        <v>740</v>
      </c>
      <c r="B742" s="286" t="s">
        <v>5715</v>
      </c>
      <c r="C742" s="286" t="s">
        <v>8723</v>
      </c>
      <c r="D742" s="258" t="s">
        <v>5497</v>
      </c>
      <c r="E742" s="736">
        <v>8</v>
      </c>
      <c r="F742" s="736">
        <v>10</v>
      </c>
      <c r="G742" s="737">
        <v>100</v>
      </c>
      <c r="H742" s="305" t="s">
        <v>9118</v>
      </c>
      <c r="I742" s="207" t="s">
        <v>635</v>
      </c>
      <c r="J742" s="279" t="s">
        <v>4282</v>
      </c>
      <c r="K742" s="179" t="s">
        <v>3491</v>
      </c>
      <c r="L742" s="427" t="s">
        <v>3491</v>
      </c>
      <c r="M742" s="684">
        <v>6</v>
      </c>
      <c r="N742" s="684" t="s">
        <v>15715</v>
      </c>
      <c r="O742" s="684">
        <v>175</v>
      </c>
      <c r="P742" s="179"/>
      <c r="Q742" s="179">
        <v>2</v>
      </c>
      <c r="R742" s="180"/>
      <c r="S742" s="190">
        <v>2</v>
      </c>
      <c r="T742" s="190">
        <v>12</v>
      </c>
      <c r="U742" s="190">
        <v>3</v>
      </c>
      <c r="V742" s="190">
        <v>16</v>
      </c>
      <c r="W742" s="742">
        <v>12</v>
      </c>
      <c r="X742" s="184"/>
      <c r="Y742" s="184"/>
      <c r="Z742" s="184"/>
      <c r="AA742" s="184"/>
      <c r="AB742" s="220"/>
      <c r="AC742" s="183" t="s">
        <v>659</v>
      </c>
      <c r="AD742" s="179" t="s">
        <v>5039</v>
      </c>
      <c r="AE742" s="191" t="s">
        <v>4247</v>
      </c>
      <c r="AF742" s="177">
        <v>0</v>
      </c>
      <c r="AG742" s="177">
        <v>0</v>
      </c>
      <c r="AH742" s="177">
        <v>0</v>
      </c>
      <c r="AI742" s="177">
        <v>0</v>
      </c>
      <c r="AJ742" s="177">
        <v>0</v>
      </c>
      <c r="AK742" s="177">
        <v>0</v>
      </c>
      <c r="AL742" s="383">
        <v>0</v>
      </c>
      <c r="AM742" s="177">
        <v>2</v>
      </c>
      <c r="AN742" s="177">
        <v>0</v>
      </c>
      <c r="AO742" s="195">
        <v>0</v>
      </c>
      <c r="AP742" s="187"/>
      <c r="AQ742" s="187">
        <v>2</v>
      </c>
      <c r="AR742" s="187"/>
      <c r="AS742" s="187"/>
      <c r="AT742" s="187"/>
      <c r="AU742" s="187"/>
      <c r="AV742" s="187"/>
      <c r="AW742" s="187"/>
      <c r="AX742" s="187"/>
      <c r="AY742" s="187"/>
      <c r="AZ742" s="187"/>
      <c r="BA742" s="187"/>
      <c r="BB742" s="187"/>
      <c r="BC742" s="187"/>
      <c r="BD742" s="187"/>
      <c r="BE742" s="187"/>
      <c r="BF742" s="187"/>
      <c r="BG742" s="187"/>
      <c r="BH742" s="176" t="str">
        <f t="shared" si="92"/>
        <v>class level</v>
      </c>
      <c r="BI742" s="176">
        <f t="shared" si="87"/>
        <v>20</v>
      </c>
      <c r="BJ742" s="182" t="str">
        <f t="shared" si="88"/>
        <v>2 - 20</v>
      </c>
      <c r="BK742" s="176">
        <f t="shared" si="89"/>
        <v>11</v>
      </c>
      <c r="BL742" s="176">
        <f t="shared" si="93"/>
        <v>2</v>
      </c>
      <c r="BM742" s="535"/>
      <c r="BN742" s="187">
        <v>50</v>
      </c>
      <c r="BO742" s="187">
        <v>3</v>
      </c>
      <c r="BP742" s="178">
        <f t="shared" si="90"/>
        <v>83</v>
      </c>
      <c r="BQ742" s="420" t="str">
        <f t="shared" si="91"/>
        <v>II</v>
      </c>
      <c r="BR742" s="185"/>
      <c r="BS742" s="464" t="s">
        <v>9556</v>
      </c>
    </row>
    <row r="743" spans="1:71" ht="51" x14ac:dyDescent="0.2">
      <c r="A743" s="696">
        <v>741</v>
      </c>
      <c r="B743" s="286" t="s">
        <v>5715</v>
      </c>
      <c r="C743" s="286" t="s">
        <v>8724</v>
      </c>
      <c r="D743" s="258" t="s">
        <v>5497</v>
      </c>
      <c r="E743" s="736">
        <v>8</v>
      </c>
      <c r="F743" s="736">
        <v>10</v>
      </c>
      <c r="G743" s="737">
        <v>100</v>
      </c>
      <c r="H743" s="305" t="s">
        <v>9118</v>
      </c>
      <c r="I743" s="207" t="s">
        <v>635</v>
      </c>
      <c r="J743" s="279" t="s">
        <v>4282</v>
      </c>
      <c r="K743" s="179" t="s">
        <v>3491</v>
      </c>
      <c r="L743" s="427" t="s">
        <v>3491</v>
      </c>
      <c r="M743" s="684">
        <v>6</v>
      </c>
      <c r="N743" s="684" t="s">
        <v>15715</v>
      </c>
      <c r="O743" s="684">
        <v>175</v>
      </c>
      <c r="P743" s="179"/>
      <c r="Q743" s="179">
        <v>2</v>
      </c>
      <c r="R743" s="180"/>
      <c r="S743" s="190">
        <v>2</v>
      </c>
      <c r="T743" s="190">
        <v>12</v>
      </c>
      <c r="U743" s="190">
        <v>3</v>
      </c>
      <c r="V743" s="190">
        <v>16</v>
      </c>
      <c r="W743" s="742">
        <v>12</v>
      </c>
      <c r="X743" s="184"/>
      <c r="Y743" s="184"/>
      <c r="Z743" s="184"/>
      <c r="AA743" s="184"/>
      <c r="AB743" s="220"/>
      <c r="AC743" s="183" t="s">
        <v>6844</v>
      </c>
      <c r="AD743" s="179" t="s">
        <v>5039</v>
      </c>
      <c r="AE743" s="191" t="s">
        <v>4247</v>
      </c>
      <c r="AF743" s="177">
        <v>0</v>
      </c>
      <c r="AG743" s="177">
        <v>0</v>
      </c>
      <c r="AH743" s="177">
        <v>0</v>
      </c>
      <c r="AI743" s="177">
        <v>0</v>
      </c>
      <c r="AJ743" s="177">
        <v>0</v>
      </c>
      <c r="AK743" s="177">
        <v>0</v>
      </c>
      <c r="AL743" s="383">
        <v>0</v>
      </c>
      <c r="AM743" s="177">
        <v>3</v>
      </c>
      <c r="AN743" s="177">
        <v>0</v>
      </c>
      <c r="AO743" s="195">
        <v>0</v>
      </c>
      <c r="AP743" s="187"/>
      <c r="AQ743" s="187">
        <v>3</v>
      </c>
      <c r="AR743" s="187"/>
      <c r="AS743" s="187"/>
      <c r="AT743" s="187"/>
      <c r="AU743" s="187"/>
      <c r="AV743" s="187"/>
      <c r="AW743" s="187"/>
      <c r="AX743" s="187"/>
      <c r="AY743" s="187"/>
      <c r="AZ743" s="187"/>
      <c r="BA743" s="187"/>
      <c r="BB743" s="187"/>
      <c r="BC743" s="187"/>
      <c r="BD743" s="187"/>
      <c r="BE743" s="187"/>
      <c r="BF743" s="187"/>
      <c r="BG743" s="187"/>
      <c r="BH743" s="176" t="str">
        <f t="shared" si="92"/>
        <v>class level</v>
      </c>
      <c r="BI743" s="176">
        <f t="shared" si="87"/>
        <v>18</v>
      </c>
      <c r="BJ743" s="182" t="str">
        <f t="shared" si="88"/>
        <v>3 - 30</v>
      </c>
      <c r="BK743" s="176">
        <f t="shared" si="89"/>
        <v>17</v>
      </c>
      <c r="BL743" s="176">
        <f t="shared" si="93"/>
        <v>3</v>
      </c>
      <c r="BM743" s="535"/>
      <c r="BN743" s="187">
        <v>85</v>
      </c>
      <c r="BO743" s="187">
        <v>4</v>
      </c>
      <c r="BP743" s="178">
        <f t="shared" si="90"/>
        <v>153</v>
      </c>
      <c r="BQ743" s="420" t="str">
        <f t="shared" si="91"/>
        <v>III</v>
      </c>
      <c r="BR743" s="185"/>
      <c r="BS743" s="464" t="s">
        <v>9556</v>
      </c>
    </row>
    <row r="744" spans="1:71" ht="51" x14ac:dyDescent="0.2">
      <c r="A744" s="697">
        <v>742</v>
      </c>
      <c r="B744" s="286" t="s">
        <v>5715</v>
      </c>
      <c r="C744" s="286" t="s">
        <v>8725</v>
      </c>
      <c r="D744" s="258" t="s">
        <v>5497</v>
      </c>
      <c r="E744" s="736">
        <v>8</v>
      </c>
      <c r="F744" s="736">
        <v>10</v>
      </c>
      <c r="G744" s="737">
        <v>100</v>
      </c>
      <c r="H744" s="305" t="s">
        <v>9118</v>
      </c>
      <c r="I744" s="207" t="s">
        <v>635</v>
      </c>
      <c r="J744" s="279" t="s">
        <v>4282</v>
      </c>
      <c r="K744" s="179" t="s">
        <v>3491</v>
      </c>
      <c r="L744" s="427" t="s">
        <v>3491</v>
      </c>
      <c r="M744" s="684">
        <v>6</v>
      </c>
      <c r="N744" s="684" t="s">
        <v>15715</v>
      </c>
      <c r="O744" s="684">
        <v>175</v>
      </c>
      <c r="P744" s="179"/>
      <c r="Q744" s="179">
        <v>2</v>
      </c>
      <c r="R744" s="180"/>
      <c r="S744" s="190">
        <v>2</v>
      </c>
      <c r="T744" s="190">
        <v>12</v>
      </c>
      <c r="U744" s="190">
        <v>3</v>
      </c>
      <c r="V744" s="190">
        <v>16</v>
      </c>
      <c r="W744" s="742">
        <v>12</v>
      </c>
      <c r="X744" s="184"/>
      <c r="Y744" s="184"/>
      <c r="Z744" s="184"/>
      <c r="AA744" s="184"/>
      <c r="AB744" s="220"/>
      <c r="AC744" s="183" t="s">
        <v>6845</v>
      </c>
      <c r="AD744" s="179" t="s">
        <v>5039</v>
      </c>
      <c r="AE744" s="191" t="s">
        <v>4247</v>
      </c>
      <c r="AF744" s="177">
        <v>0</v>
      </c>
      <c r="AG744" s="177">
        <v>0</v>
      </c>
      <c r="AH744" s="177">
        <v>0</v>
      </c>
      <c r="AI744" s="177">
        <v>0</v>
      </c>
      <c r="AJ744" s="177">
        <v>0</v>
      </c>
      <c r="AK744" s="177">
        <v>0</v>
      </c>
      <c r="AL744" s="383">
        <v>0</v>
      </c>
      <c r="AM744" s="177">
        <v>4</v>
      </c>
      <c r="AN744" s="177">
        <v>0</v>
      </c>
      <c r="AO744" s="195">
        <v>0</v>
      </c>
      <c r="AP744" s="187"/>
      <c r="AQ744" s="187">
        <v>4</v>
      </c>
      <c r="AR744" s="187"/>
      <c r="AS744" s="187"/>
      <c r="AT744" s="187"/>
      <c r="AU744" s="187"/>
      <c r="AV744" s="187"/>
      <c r="AW744" s="187"/>
      <c r="AX744" s="187"/>
      <c r="AY744" s="187"/>
      <c r="AZ744" s="187"/>
      <c r="BA744" s="187"/>
      <c r="BB744" s="187"/>
      <c r="BC744" s="187"/>
      <c r="BD744" s="187"/>
      <c r="BE744" s="187"/>
      <c r="BF744" s="187"/>
      <c r="BG744" s="187"/>
      <c r="BH744" s="176" t="str">
        <f t="shared" si="92"/>
        <v>class level</v>
      </c>
      <c r="BI744" s="176">
        <f t="shared" si="87"/>
        <v>18</v>
      </c>
      <c r="BJ744" s="182" t="str">
        <f t="shared" si="88"/>
        <v>4 - 40</v>
      </c>
      <c r="BK744" s="176">
        <f t="shared" si="89"/>
        <v>22</v>
      </c>
      <c r="BL744" s="176">
        <f t="shared" si="93"/>
        <v>4</v>
      </c>
      <c r="BM744" s="535"/>
      <c r="BN744" s="187">
        <v>130</v>
      </c>
      <c r="BO744" s="187">
        <v>5</v>
      </c>
      <c r="BP744" s="178">
        <f t="shared" si="90"/>
        <v>240</v>
      </c>
      <c r="BQ744" s="420" t="str">
        <f t="shared" si="91"/>
        <v>III</v>
      </c>
      <c r="BR744" s="187"/>
      <c r="BS744" s="464" t="s">
        <v>9556</v>
      </c>
    </row>
    <row r="745" spans="1:71" ht="51" x14ac:dyDescent="0.2">
      <c r="A745" s="696">
        <v>743</v>
      </c>
      <c r="B745" s="286" t="s">
        <v>5715</v>
      </c>
      <c r="C745" s="286" t="s">
        <v>8726</v>
      </c>
      <c r="D745" s="258" t="s">
        <v>5497</v>
      </c>
      <c r="E745" s="736">
        <v>8</v>
      </c>
      <c r="F745" s="736">
        <v>10</v>
      </c>
      <c r="G745" s="737">
        <v>100</v>
      </c>
      <c r="H745" s="305" t="s">
        <v>9118</v>
      </c>
      <c r="I745" s="207" t="s">
        <v>635</v>
      </c>
      <c r="J745" s="279" t="s">
        <v>4282</v>
      </c>
      <c r="K745" s="179" t="s">
        <v>3491</v>
      </c>
      <c r="L745" s="427" t="s">
        <v>3491</v>
      </c>
      <c r="M745" s="684">
        <v>6</v>
      </c>
      <c r="N745" s="684" t="s">
        <v>15715</v>
      </c>
      <c r="O745" s="684">
        <v>175</v>
      </c>
      <c r="P745" s="179"/>
      <c r="Q745" s="179">
        <v>2</v>
      </c>
      <c r="R745" s="180"/>
      <c r="S745" s="190">
        <v>2</v>
      </c>
      <c r="T745" s="190">
        <v>12</v>
      </c>
      <c r="U745" s="190">
        <v>3</v>
      </c>
      <c r="V745" s="190">
        <v>16</v>
      </c>
      <c r="W745" s="742">
        <v>12</v>
      </c>
      <c r="X745" s="184"/>
      <c r="Y745" s="184"/>
      <c r="Z745" s="184"/>
      <c r="AA745" s="184"/>
      <c r="AB745" s="220"/>
      <c r="AC745" s="183" t="s">
        <v>6846</v>
      </c>
      <c r="AD745" s="179" t="s">
        <v>5039</v>
      </c>
      <c r="AE745" s="191" t="s">
        <v>4247</v>
      </c>
      <c r="AF745" s="177">
        <v>0</v>
      </c>
      <c r="AG745" s="177">
        <v>0</v>
      </c>
      <c r="AH745" s="177">
        <v>0</v>
      </c>
      <c r="AI745" s="177">
        <v>0</v>
      </c>
      <c r="AJ745" s="177">
        <v>0</v>
      </c>
      <c r="AK745" s="177">
        <v>0</v>
      </c>
      <c r="AL745" s="383">
        <v>0</v>
      </c>
      <c r="AM745" s="177">
        <v>5</v>
      </c>
      <c r="AN745" s="177">
        <v>0</v>
      </c>
      <c r="AO745" s="195">
        <v>0</v>
      </c>
      <c r="AP745" s="187"/>
      <c r="AQ745" s="187">
        <v>5</v>
      </c>
      <c r="AR745" s="187"/>
      <c r="AS745" s="187"/>
      <c r="AT745" s="187"/>
      <c r="AU745" s="187"/>
      <c r="AV745" s="187"/>
      <c r="AW745" s="187"/>
      <c r="AX745" s="187"/>
      <c r="AY745" s="187"/>
      <c r="AZ745" s="187"/>
      <c r="BA745" s="187"/>
      <c r="BB745" s="187"/>
      <c r="BC745" s="187"/>
      <c r="BD745" s="187"/>
      <c r="BE745" s="187"/>
      <c r="BF745" s="187"/>
      <c r="BG745" s="187"/>
      <c r="BH745" s="176" t="str">
        <f t="shared" si="92"/>
        <v>class level</v>
      </c>
      <c r="BI745" s="176">
        <f t="shared" si="87"/>
        <v>16</v>
      </c>
      <c r="BJ745" s="182" t="str">
        <f t="shared" si="88"/>
        <v>5 - 50</v>
      </c>
      <c r="BK745" s="176">
        <f t="shared" si="89"/>
        <v>28</v>
      </c>
      <c r="BL745" s="176">
        <f t="shared" si="93"/>
        <v>5</v>
      </c>
      <c r="BM745" s="535"/>
      <c r="BN745" s="187">
        <v>225</v>
      </c>
      <c r="BO745" s="187">
        <v>6</v>
      </c>
      <c r="BP745" s="178">
        <f t="shared" si="90"/>
        <v>393</v>
      </c>
      <c r="BQ745" s="420" t="str">
        <f t="shared" si="91"/>
        <v>IV</v>
      </c>
      <c r="BR745" s="187"/>
      <c r="BS745" s="464" t="s">
        <v>9556</v>
      </c>
    </row>
    <row r="746" spans="1:71" ht="51" x14ac:dyDescent="0.2">
      <c r="A746" s="696">
        <v>744</v>
      </c>
      <c r="B746" s="286" t="s">
        <v>5715</v>
      </c>
      <c r="C746" s="286" t="s">
        <v>8727</v>
      </c>
      <c r="D746" s="258" t="s">
        <v>5497</v>
      </c>
      <c r="E746" s="736">
        <v>4</v>
      </c>
      <c r="F746" s="736">
        <v>10</v>
      </c>
      <c r="G746" s="737">
        <v>100</v>
      </c>
      <c r="H746" s="305" t="s">
        <v>9118</v>
      </c>
      <c r="I746" s="207" t="s">
        <v>635</v>
      </c>
      <c r="J746" s="279" t="s">
        <v>4282</v>
      </c>
      <c r="K746" s="179" t="s">
        <v>3491</v>
      </c>
      <c r="L746" s="427" t="s">
        <v>3491</v>
      </c>
      <c r="M746" s="684">
        <v>6</v>
      </c>
      <c r="N746" s="684" t="s">
        <v>15715</v>
      </c>
      <c r="O746" s="684">
        <v>175</v>
      </c>
      <c r="P746" s="179"/>
      <c r="Q746" s="179">
        <v>2</v>
      </c>
      <c r="R746" s="180"/>
      <c r="S746" s="190">
        <v>2</v>
      </c>
      <c r="T746" s="190">
        <v>12</v>
      </c>
      <c r="U746" s="190">
        <v>3</v>
      </c>
      <c r="V746" s="190">
        <v>16</v>
      </c>
      <c r="W746" s="742">
        <v>12</v>
      </c>
      <c r="X746" s="184"/>
      <c r="Y746" s="184"/>
      <c r="Z746" s="184"/>
      <c r="AA746" s="184"/>
      <c r="AB746" s="220"/>
      <c r="AC746" s="183" t="s">
        <v>661</v>
      </c>
      <c r="AD746" s="179" t="s">
        <v>5039</v>
      </c>
      <c r="AE746" s="191" t="s">
        <v>4247</v>
      </c>
      <c r="AF746" s="177">
        <v>0</v>
      </c>
      <c r="AG746" s="177">
        <v>0</v>
      </c>
      <c r="AH746" s="177">
        <v>0</v>
      </c>
      <c r="AI746" s="177">
        <v>0</v>
      </c>
      <c r="AJ746" s="177">
        <v>0</v>
      </c>
      <c r="AK746" s="177">
        <v>0</v>
      </c>
      <c r="AL746" s="383">
        <v>0</v>
      </c>
      <c r="AM746" s="177">
        <v>6</v>
      </c>
      <c r="AN746" s="177">
        <v>0</v>
      </c>
      <c r="AO746" s="195">
        <v>0</v>
      </c>
      <c r="AP746" s="187"/>
      <c r="AQ746" s="187">
        <v>6</v>
      </c>
      <c r="AR746" s="187"/>
      <c r="AS746" s="187"/>
      <c r="AT746" s="187"/>
      <c r="AU746" s="187"/>
      <c r="AV746" s="187"/>
      <c r="AW746" s="187"/>
      <c r="AX746" s="187"/>
      <c r="AY746" s="187"/>
      <c r="AZ746" s="187"/>
      <c r="BA746" s="187"/>
      <c r="BB746" s="187"/>
      <c r="BC746" s="187"/>
      <c r="BD746" s="187"/>
      <c r="BE746" s="187"/>
      <c r="BF746" s="187"/>
      <c r="BG746" s="187"/>
      <c r="BH746" s="176" t="str">
        <f t="shared" si="92"/>
        <v>class level</v>
      </c>
      <c r="BI746" s="176">
        <f t="shared" si="87"/>
        <v>16</v>
      </c>
      <c r="BJ746" s="182" t="str">
        <f t="shared" si="88"/>
        <v>6 - 60</v>
      </c>
      <c r="BK746" s="176">
        <f t="shared" si="89"/>
        <v>33</v>
      </c>
      <c r="BL746" s="176">
        <f t="shared" si="93"/>
        <v>6</v>
      </c>
      <c r="BM746" s="535"/>
      <c r="BN746" s="187">
        <v>350</v>
      </c>
      <c r="BO746" s="187">
        <v>8</v>
      </c>
      <c r="BP746" s="178">
        <f t="shared" si="90"/>
        <v>614</v>
      </c>
      <c r="BQ746" s="420" t="str">
        <f t="shared" si="91"/>
        <v>V</v>
      </c>
      <c r="BR746" s="187"/>
      <c r="BS746" s="464" t="s">
        <v>9556</v>
      </c>
    </row>
    <row r="747" spans="1:71" ht="51" x14ac:dyDescent="0.2">
      <c r="A747" s="697">
        <v>745</v>
      </c>
      <c r="B747" s="286" t="s">
        <v>5715</v>
      </c>
      <c r="C747" s="286" t="s">
        <v>8728</v>
      </c>
      <c r="D747" s="258" t="s">
        <v>5497</v>
      </c>
      <c r="E747" s="736">
        <v>4</v>
      </c>
      <c r="F747" s="736">
        <v>10</v>
      </c>
      <c r="G747" s="737">
        <v>100</v>
      </c>
      <c r="H747" s="305" t="s">
        <v>9118</v>
      </c>
      <c r="I747" s="207" t="s">
        <v>635</v>
      </c>
      <c r="J747" s="279" t="s">
        <v>4282</v>
      </c>
      <c r="K747" s="179" t="s">
        <v>3491</v>
      </c>
      <c r="L747" s="427" t="s">
        <v>3491</v>
      </c>
      <c r="M747" s="684">
        <v>6</v>
      </c>
      <c r="N747" s="684" t="s">
        <v>15715</v>
      </c>
      <c r="O747" s="684">
        <v>175</v>
      </c>
      <c r="P747" s="179"/>
      <c r="Q747" s="179">
        <v>2</v>
      </c>
      <c r="R747" s="180"/>
      <c r="S747" s="190">
        <v>2</v>
      </c>
      <c r="T747" s="190">
        <v>12</v>
      </c>
      <c r="U747" s="190">
        <v>3</v>
      </c>
      <c r="V747" s="190">
        <v>16</v>
      </c>
      <c r="W747" s="742">
        <v>12</v>
      </c>
      <c r="X747" s="184"/>
      <c r="Y747" s="184"/>
      <c r="Z747" s="184"/>
      <c r="AA747" s="184"/>
      <c r="AB747" s="220"/>
      <c r="AC747" s="183" t="s">
        <v>660</v>
      </c>
      <c r="AD747" s="179" t="s">
        <v>5039</v>
      </c>
      <c r="AE747" s="191" t="s">
        <v>4247</v>
      </c>
      <c r="AF747" s="177">
        <v>0</v>
      </c>
      <c r="AG747" s="177">
        <v>0</v>
      </c>
      <c r="AH747" s="177">
        <v>0</v>
      </c>
      <c r="AI747" s="177">
        <v>0</v>
      </c>
      <c r="AJ747" s="177">
        <v>0</v>
      </c>
      <c r="AK747" s="177">
        <v>0</v>
      </c>
      <c r="AL747" s="383">
        <v>0</v>
      </c>
      <c r="AM747" s="177">
        <v>7</v>
      </c>
      <c r="AN747" s="177">
        <v>0</v>
      </c>
      <c r="AO747" s="195">
        <v>0</v>
      </c>
      <c r="AP747" s="187"/>
      <c r="AQ747" s="187">
        <v>7</v>
      </c>
      <c r="AR747" s="187"/>
      <c r="AS747" s="187"/>
      <c r="AT747" s="187"/>
      <c r="AU747" s="187"/>
      <c r="AV747" s="187"/>
      <c r="AW747" s="187"/>
      <c r="AX747" s="187"/>
      <c r="AY747" s="187"/>
      <c r="AZ747" s="187"/>
      <c r="BA747" s="187"/>
      <c r="BB747" s="187"/>
      <c r="BC747" s="187"/>
      <c r="BD747" s="187"/>
      <c r="BE747" s="187"/>
      <c r="BF747" s="187"/>
      <c r="BG747" s="187"/>
      <c r="BH747" s="176" t="str">
        <f t="shared" si="92"/>
        <v>class level</v>
      </c>
      <c r="BI747" s="176">
        <f t="shared" si="87"/>
        <v>14</v>
      </c>
      <c r="BJ747" s="182" t="str">
        <f t="shared" si="88"/>
        <v>7 - 70</v>
      </c>
      <c r="BK747" s="176">
        <f t="shared" si="89"/>
        <v>39</v>
      </c>
      <c r="BL747" s="176">
        <f t="shared" si="93"/>
        <v>7</v>
      </c>
      <c r="BM747" s="535"/>
      <c r="BN747" s="187">
        <v>550</v>
      </c>
      <c r="BO747" s="187">
        <v>10</v>
      </c>
      <c r="BP747" s="178">
        <f t="shared" si="90"/>
        <v>940</v>
      </c>
      <c r="BQ747" s="420" t="str">
        <f t="shared" si="91"/>
        <v>VI</v>
      </c>
      <c r="BR747" s="185">
        <v>15</v>
      </c>
      <c r="BS747" s="212" t="s">
        <v>9556</v>
      </c>
    </row>
    <row r="748" spans="1:71" ht="51" x14ac:dyDescent="0.2">
      <c r="A748" s="696">
        <v>746</v>
      </c>
      <c r="B748" s="286" t="s">
        <v>5715</v>
      </c>
      <c r="C748" s="286" t="s">
        <v>8729</v>
      </c>
      <c r="D748" s="258" t="s">
        <v>5497</v>
      </c>
      <c r="E748" s="736">
        <v>4</v>
      </c>
      <c r="F748" s="736">
        <v>10</v>
      </c>
      <c r="G748" s="737">
        <v>100</v>
      </c>
      <c r="H748" s="305" t="s">
        <v>9118</v>
      </c>
      <c r="I748" s="207" t="s">
        <v>635</v>
      </c>
      <c r="J748" s="279" t="s">
        <v>4282</v>
      </c>
      <c r="K748" s="179" t="s">
        <v>3491</v>
      </c>
      <c r="L748" s="427" t="s">
        <v>3491</v>
      </c>
      <c r="M748" s="684">
        <v>6</v>
      </c>
      <c r="N748" s="684" t="s">
        <v>15715</v>
      </c>
      <c r="O748" s="684">
        <v>175</v>
      </c>
      <c r="P748" s="179"/>
      <c r="Q748" s="179">
        <v>2</v>
      </c>
      <c r="R748" s="180"/>
      <c r="S748" s="190">
        <v>2</v>
      </c>
      <c r="T748" s="190">
        <v>12</v>
      </c>
      <c r="U748" s="190">
        <v>3</v>
      </c>
      <c r="V748" s="190">
        <v>16</v>
      </c>
      <c r="W748" s="742">
        <v>12</v>
      </c>
      <c r="X748" s="184"/>
      <c r="Y748" s="184"/>
      <c r="Z748" s="184"/>
      <c r="AA748" s="184"/>
      <c r="AB748" s="220"/>
      <c r="AC748" s="183" t="s">
        <v>8471</v>
      </c>
      <c r="AD748" s="179" t="s">
        <v>5039</v>
      </c>
      <c r="AE748" s="191" t="s">
        <v>4247</v>
      </c>
      <c r="AF748" s="177">
        <v>0</v>
      </c>
      <c r="AG748" s="177">
        <v>0</v>
      </c>
      <c r="AH748" s="177">
        <v>0</v>
      </c>
      <c r="AI748" s="177">
        <v>0</v>
      </c>
      <c r="AJ748" s="177">
        <v>0</v>
      </c>
      <c r="AK748" s="177">
        <v>0</v>
      </c>
      <c r="AL748" s="383">
        <v>0</v>
      </c>
      <c r="AM748" s="177">
        <v>8</v>
      </c>
      <c r="AN748" s="177">
        <v>0</v>
      </c>
      <c r="AO748" s="195">
        <v>0</v>
      </c>
      <c r="AP748" s="187"/>
      <c r="AQ748" s="187">
        <v>8</v>
      </c>
      <c r="AR748" s="187"/>
      <c r="AS748" s="187"/>
      <c r="AT748" s="187"/>
      <c r="AU748" s="187"/>
      <c r="AV748" s="187"/>
      <c r="AW748" s="187"/>
      <c r="AX748" s="187"/>
      <c r="AY748" s="187"/>
      <c r="AZ748" s="187"/>
      <c r="BA748" s="187"/>
      <c r="BB748" s="187"/>
      <c r="BC748" s="187"/>
      <c r="BD748" s="187"/>
      <c r="BE748" s="187"/>
      <c r="BF748" s="187"/>
      <c r="BG748" s="187"/>
      <c r="BH748" s="176" t="str">
        <f t="shared" si="92"/>
        <v>class level</v>
      </c>
      <c r="BI748" s="176">
        <f t="shared" si="87"/>
        <v>14</v>
      </c>
      <c r="BJ748" s="182" t="str">
        <f t="shared" si="88"/>
        <v>8 - 80</v>
      </c>
      <c r="BK748" s="176">
        <f t="shared" si="89"/>
        <v>44</v>
      </c>
      <c r="BL748" s="176">
        <f t="shared" si="93"/>
        <v>8</v>
      </c>
      <c r="BM748" s="535"/>
      <c r="BN748" s="187">
        <v>900</v>
      </c>
      <c r="BO748" s="187">
        <v>12</v>
      </c>
      <c r="BP748" s="178">
        <f t="shared" si="90"/>
        <v>1428</v>
      </c>
      <c r="BQ748" s="420" t="str">
        <f t="shared" si="91"/>
        <v>VI</v>
      </c>
      <c r="BR748" s="187"/>
      <c r="BS748" s="464" t="s">
        <v>9556</v>
      </c>
    </row>
    <row r="749" spans="1:71" ht="51" x14ac:dyDescent="0.2">
      <c r="A749" s="697">
        <v>747</v>
      </c>
      <c r="B749" s="286" t="s">
        <v>5715</v>
      </c>
      <c r="C749" s="286" t="s">
        <v>2396</v>
      </c>
      <c r="D749" s="258" t="s">
        <v>5497</v>
      </c>
      <c r="E749" s="736">
        <v>28</v>
      </c>
      <c r="F749" s="736">
        <v>10</v>
      </c>
      <c r="G749" s="737">
        <v>100</v>
      </c>
      <c r="H749" s="305" t="s">
        <v>9118</v>
      </c>
      <c r="I749" s="207" t="s">
        <v>635</v>
      </c>
      <c r="J749" s="280" t="s">
        <v>4282</v>
      </c>
      <c r="K749" s="179" t="s">
        <v>3491</v>
      </c>
      <c r="L749" s="427" t="s">
        <v>3491</v>
      </c>
      <c r="M749" s="684">
        <v>6</v>
      </c>
      <c r="N749" s="684" t="s">
        <v>15715</v>
      </c>
      <c r="O749" s="684">
        <v>175</v>
      </c>
      <c r="P749" s="179"/>
      <c r="Q749" s="179">
        <v>7</v>
      </c>
      <c r="R749" s="180"/>
      <c r="S749" s="190">
        <v>8</v>
      </c>
      <c r="T749" s="190">
        <v>12</v>
      </c>
      <c r="U749" s="190">
        <v>3</v>
      </c>
      <c r="V749" s="190">
        <v>16</v>
      </c>
      <c r="W749" s="742">
        <v>12</v>
      </c>
      <c r="X749" s="184"/>
      <c r="Y749" s="184"/>
      <c r="Z749" s="184"/>
      <c r="AA749" s="184"/>
      <c r="AB749" s="220"/>
      <c r="AC749" s="186" t="s">
        <v>5716</v>
      </c>
      <c r="AD749" s="179" t="s">
        <v>5039</v>
      </c>
      <c r="AE749" s="191" t="s">
        <v>4247</v>
      </c>
      <c r="AF749" s="177">
        <v>0</v>
      </c>
      <c r="AG749" s="177">
        <v>0</v>
      </c>
      <c r="AH749" s="177">
        <v>0</v>
      </c>
      <c r="AI749" s="177">
        <v>0</v>
      </c>
      <c r="AJ749" s="177">
        <v>0</v>
      </c>
      <c r="AK749" s="177">
        <v>0</v>
      </c>
      <c r="AL749" s="386">
        <v>2</v>
      </c>
      <c r="AM749" s="177">
        <v>0</v>
      </c>
      <c r="AN749" s="177">
        <v>0</v>
      </c>
      <c r="AO749" s="195">
        <v>0</v>
      </c>
      <c r="AP749" s="187"/>
      <c r="AQ749" s="187"/>
      <c r="AR749" s="187"/>
      <c r="AS749" s="187"/>
      <c r="AT749" s="187"/>
      <c r="AU749" s="187"/>
      <c r="AV749" s="187"/>
      <c r="AW749" s="187"/>
      <c r="AX749" s="187">
        <v>2</v>
      </c>
      <c r="AY749" s="187"/>
      <c r="AZ749" s="187"/>
      <c r="BA749" s="187"/>
      <c r="BB749" s="187"/>
      <c r="BC749" s="187"/>
      <c r="BD749" s="187"/>
      <c r="BE749" s="187"/>
      <c r="BF749" s="187"/>
      <c r="BG749" s="187"/>
      <c r="BH749" s="176" t="str">
        <f t="shared" si="92"/>
        <v>class level</v>
      </c>
      <c r="BI749" s="176">
        <f t="shared" si="87"/>
        <v>20</v>
      </c>
      <c r="BJ749" s="182" t="str">
        <f t="shared" si="88"/>
        <v>2 - 16</v>
      </c>
      <c r="BK749" s="176">
        <f t="shared" si="89"/>
        <v>9</v>
      </c>
      <c r="BL749" s="176">
        <f t="shared" si="93"/>
        <v>2</v>
      </c>
      <c r="BM749" s="535"/>
      <c r="BN749" s="187">
        <v>60</v>
      </c>
      <c r="BO749" s="187">
        <v>2</v>
      </c>
      <c r="BP749" s="178">
        <f t="shared" si="90"/>
        <v>78</v>
      </c>
      <c r="BQ749" s="420" t="str">
        <f t="shared" si="91"/>
        <v>III</v>
      </c>
      <c r="BR749" s="185"/>
      <c r="BS749" s="464" t="s">
        <v>9589</v>
      </c>
    </row>
    <row r="750" spans="1:71" ht="51" x14ac:dyDescent="0.2">
      <c r="A750" s="696">
        <v>748</v>
      </c>
      <c r="B750" s="286" t="s">
        <v>5715</v>
      </c>
      <c r="C750" s="286" t="s">
        <v>2397</v>
      </c>
      <c r="D750" s="258" t="s">
        <v>5497</v>
      </c>
      <c r="E750" s="736">
        <v>8</v>
      </c>
      <c r="F750" s="736">
        <v>10</v>
      </c>
      <c r="G750" s="737">
        <v>100</v>
      </c>
      <c r="H750" s="305" t="s">
        <v>9118</v>
      </c>
      <c r="I750" s="207" t="s">
        <v>635</v>
      </c>
      <c r="J750" s="280" t="s">
        <v>4282</v>
      </c>
      <c r="K750" s="179" t="s">
        <v>3491</v>
      </c>
      <c r="L750" s="427" t="s">
        <v>3491</v>
      </c>
      <c r="M750" s="684">
        <v>6</v>
      </c>
      <c r="N750" s="684" t="s">
        <v>15715</v>
      </c>
      <c r="O750" s="684">
        <v>175</v>
      </c>
      <c r="P750" s="179"/>
      <c r="Q750" s="179">
        <v>7</v>
      </c>
      <c r="R750" s="180"/>
      <c r="S750" s="190">
        <v>8</v>
      </c>
      <c r="T750" s="190">
        <v>12</v>
      </c>
      <c r="U750" s="190">
        <v>3</v>
      </c>
      <c r="V750" s="190">
        <v>16</v>
      </c>
      <c r="W750" s="742">
        <v>12</v>
      </c>
      <c r="X750" s="184"/>
      <c r="Y750" s="184"/>
      <c r="Z750" s="184"/>
      <c r="AA750" s="184"/>
      <c r="AB750" s="220"/>
      <c r="AC750" s="186" t="s">
        <v>5717</v>
      </c>
      <c r="AD750" s="179" t="s">
        <v>5039</v>
      </c>
      <c r="AE750" s="191" t="s">
        <v>4247</v>
      </c>
      <c r="AF750" s="177">
        <v>0</v>
      </c>
      <c r="AG750" s="177">
        <v>0</v>
      </c>
      <c r="AH750" s="177">
        <v>0</v>
      </c>
      <c r="AI750" s="177">
        <v>0</v>
      </c>
      <c r="AJ750" s="177">
        <v>0</v>
      </c>
      <c r="AK750" s="177">
        <v>0</v>
      </c>
      <c r="AL750" s="386">
        <v>3</v>
      </c>
      <c r="AM750" s="177">
        <v>0</v>
      </c>
      <c r="AN750" s="177">
        <v>0</v>
      </c>
      <c r="AO750" s="195">
        <v>0</v>
      </c>
      <c r="AP750" s="187"/>
      <c r="AQ750" s="187"/>
      <c r="AR750" s="187"/>
      <c r="AS750" s="187"/>
      <c r="AT750" s="187"/>
      <c r="AU750" s="187"/>
      <c r="AV750" s="187"/>
      <c r="AW750" s="187"/>
      <c r="AX750" s="187">
        <v>3</v>
      </c>
      <c r="AY750" s="187"/>
      <c r="AZ750" s="187"/>
      <c r="BA750" s="187"/>
      <c r="BB750" s="187"/>
      <c r="BC750" s="187"/>
      <c r="BD750" s="187"/>
      <c r="BE750" s="187"/>
      <c r="BF750" s="187"/>
      <c r="BG750" s="187"/>
      <c r="BH750" s="176" t="str">
        <f t="shared" si="92"/>
        <v>class level</v>
      </c>
      <c r="BI750" s="176">
        <f t="shared" si="87"/>
        <v>20</v>
      </c>
      <c r="BJ750" s="182" t="str">
        <f t="shared" si="88"/>
        <v>3 - 24</v>
      </c>
      <c r="BK750" s="176">
        <f t="shared" si="89"/>
        <v>14</v>
      </c>
      <c r="BL750" s="176">
        <f t="shared" si="93"/>
        <v>3</v>
      </c>
      <c r="BM750" s="535"/>
      <c r="BN750" s="187">
        <v>110</v>
      </c>
      <c r="BO750" s="187">
        <v>3</v>
      </c>
      <c r="BP750" s="178">
        <f t="shared" si="90"/>
        <v>152</v>
      </c>
      <c r="BQ750" s="420" t="str">
        <f t="shared" si="91"/>
        <v>III</v>
      </c>
      <c r="BR750" s="185"/>
      <c r="BS750" s="464" t="s">
        <v>9589</v>
      </c>
    </row>
    <row r="751" spans="1:71" ht="51" x14ac:dyDescent="0.2">
      <c r="A751" s="696">
        <v>749</v>
      </c>
      <c r="B751" s="286" t="s">
        <v>5715</v>
      </c>
      <c r="C751" s="286" t="s">
        <v>2398</v>
      </c>
      <c r="D751" s="258" t="s">
        <v>5497</v>
      </c>
      <c r="E751" s="736">
        <v>20</v>
      </c>
      <c r="F751" s="736">
        <v>10</v>
      </c>
      <c r="G751" s="737">
        <v>100</v>
      </c>
      <c r="H751" s="305" t="s">
        <v>9118</v>
      </c>
      <c r="I751" s="207" t="s">
        <v>635</v>
      </c>
      <c r="J751" s="280" t="s">
        <v>4282</v>
      </c>
      <c r="K751" s="179" t="s">
        <v>3491</v>
      </c>
      <c r="L751" s="427" t="s">
        <v>3491</v>
      </c>
      <c r="M751" s="684">
        <v>6</v>
      </c>
      <c r="N751" s="684" t="s">
        <v>15715</v>
      </c>
      <c r="O751" s="684">
        <v>175</v>
      </c>
      <c r="P751" s="179"/>
      <c r="Q751" s="179">
        <v>7</v>
      </c>
      <c r="R751" s="180"/>
      <c r="S751" s="190">
        <v>8</v>
      </c>
      <c r="T751" s="190">
        <v>12</v>
      </c>
      <c r="U751" s="190">
        <v>3</v>
      </c>
      <c r="V751" s="190">
        <v>16</v>
      </c>
      <c r="W751" s="742">
        <v>12</v>
      </c>
      <c r="X751" s="184"/>
      <c r="Y751" s="184"/>
      <c r="Z751" s="184"/>
      <c r="AA751" s="184"/>
      <c r="AB751" s="220"/>
      <c r="AC751" s="186" t="s">
        <v>5718</v>
      </c>
      <c r="AD751" s="179" t="s">
        <v>5039</v>
      </c>
      <c r="AE751" s="191" t="s">
        <v>4247</v>
      </c>
      <c r="AF751" s="177">
        <v>0</v>
      </c>
      <c r="AG751" s="177">
        <v>0</v>
      </c>
      <c r="AH751" s="177">
        <v>0</v>
      </c>
      <c r="AI751" s="177">
        <v>0</v>
      </c>
      <c r="AJ751" s="177">
        <v>0</v>
      </c>
      <c r="AK751" s="177">
        <v>0</v>
      </c>
      <c r="AL751" s="386">
        <v>4</v>
      </c>
      <c r="AM751" s="177">
        <v>0</v>
      </c>
      <c r="AN751" s="177">
        <v>0</v>
      </c>
      <c r="AO751" s="195">
        <v>0</v>
      </c>
      <c r="AP751" s="187"/>
      <c r="AQ751" s="187"/>
      <c r="AR751" s="187"/>
      <c r="AS751" s="187"/>
      <c r="AT751" s="187"/>
      <c r="AU751" s="187"/>
      <c r="AV751" s="187"/>
      <c r="AW751" s="187"/>
      <c r="AX751" s="187">
        <v>4</v>
      </c>
      <c r="AY751" s="187"/>
      <c r="AZ751" s="187"/>
      <c r="BA751" s="187"/>
      <c r="BB751" s="187"/>
      <c r="BC751" s="187"/>
      <c r="BD751" s="187"/>
      <c r="BE751" s="187"/>
      <c r="BF751" s="187"/>
      <c r="BG751" s="187"/>
      <c r="BH751" s="176" t="str">
        <f t="shared" si="92"/>
        <v>class level</v>
      </c>
      <c r="BI751" s="176">
        <f t="shared" si="87"/>
        <v>18</v>
      </c>
      <c r="BJ751" s="182" t="str">
        <f t="shared" si="88"/>
        <v>4 - 32</v>
      </c>
      <c r="BK751" s="176">
        <f t="shared" si="89"/>
        <v>18</v>
      </c>
      <c r="BL751" s="176">
        <f t="shared" si="93"/>
        <v>4</v>
      </c>
      <c r="BM751" s="535"/>
      <c r="BN751" s="187">
        <v>185</v>
      </c>
      <c r="BO751" s="187">
        <v>4</v>
      </c>
      <c r="BP751" s="178">
        <f t="shared" si="90"/>
        <v>257</v>
      </c>
      <c r="BQ751" s="420" t="str">
        <f t="shared" si="91"/>
        <v>IV</v>
      </c>
      <c r="BR751" s="185"/>
      <c r="BS751" s="464" t="s">
        <v>9589</v>
      </c>
    </row>
    <row r="752" spans="1:71" ht="51" x14ac:dyDescent="0.2">
      <c r="A752" s="697">
        <v>750</v>
      </c>
      <c r="B752" s="286" t="s">
        <v>5715</v>
      </c>
      <c r="C752" s="286" t="s">
        <v>2399</v>
      </c>
      <c r="D752" s="258" t="s">
        <v>5497</v>
      </c>
      <c r="E752" s="736">
        <v>8</v>
      </c>
      <c r="F752" s="736">
        <v>10</v>
      </c>
      <c r="G752" s="737">
        <v>100</v>
      </c>
      <c r="H752" s="305" t="s">
        <v>9118</v>
      </c>
      <c r="I752" s="207" t="s">
        <v>635</v>
      </c>
      <c r="J752" s="280" t="s">
        <v>4282</v>
      </c>
      <c r="K752" s="179" t="s">
        <v>3491</v>
      </c>
      <c r="L752" s="427" t="s">
        <v>3491</v>
      </c>
      <c r="M752" s="684">
        <v>6</v>
      </c>
      <c r="N752" s="684" t="s">
        <v>15715</v>
      </c>
      <c r="O752" s="684">
        <v>175</v>
      </c>
      <c r="P752" s="179"/>
      <c r="Q752" s="179">
        <v>7</v>
      </c>
      <c r="R752" s="180"/>
      <c r="S752" s="190">
        <v>8</v>
      </c>
      <c r="T752" s="190">
        <v>12</v>
      </c>
      <c r="U752" s="190">
        <v>3</v>
      </c>
      <c r="V752" s="190">
        <v>16</v>
      </c>
      <c r="W752" s="742">
        <v>12</v>
      </c>
      <c r="X752" s="184"/>
      <c r="Y752" s="184"/>
      <c r="Z752" s="184"/>
      <c r="AA752" s="184"/>
      <c r="AB752" s="220"/>
      <c r="AC752" s="186" t="s">
        <v>5719</v>
      </c>
      <c r="AD752" s="179" t="s">
        <v>5039</v>
      </c>
      <c r="AE752" s="191" t="s">
        <v>4247</v>
      </c>
      <c r="AF752" s="177">
        <v>0</v>
      </c>
      <c r="AG752" s="177">
        <v>0</v>
      </c>
      <c r="AH752" s="177">
        <v>0</v>
      </c>
      <c r="AI752" s="177">
        <v>0</v>
      </c>
      <c r="AJ752" s="177">
        <v>0</v>
      </c>
      <c r="AK752" s="177">
        <v>0</v>
      </c>
      <c r="AL752" s="386">
        <v>5</v>
      </c>
      <c r="AM752" s="177">
        <v>0</v>
      </c>
      <c r="AN752" s="177">
        <v>0</v>
      </c>
      <c r="AO752" s="195">
        <v>0</v>
      </c>
      <c r="AP752" s="187"/>
      <c r="AQ752" s="187"/>
      <c r="AR752" s="187"/>
      <c r="AS752" s="187"/>
      <c r="AT752" s="187"/>
      <c r="AU752" s="187"/>
      <c r="AV752" s="187"/>
      <c r="AW752" s="187"/>
      <c r="AX752" s="187">
        <v>5</v>
      </c>
      <c r="AY752" s="187"/>
      <c r="AZ752" s="187"/>
      <c r="BA752" s="187"/>
      <c r="BB752" s="187"/>
      <c r="BC752" s="187"/>
      <c r="BD752" s="187"/>
      <c r="BE752" s="187"/>
      <c r="BF752" s="187"/>
      <c r="BG752" s="187"/>
      <c r="BH752" s="176" t="str">
        <f t="shared" si="92"/>
        <v>class level</v>
      </c>
      <c r="BI752" s="176">
        <f t="shared" si="87"/>
        <v>18</v>
      </c>
      <c r="BJ752" s="182" t="str">
        <f t="shared" si="88"/>
        <v>5 - 40</v>
      </c>
      <c r="BK752" s="176">
        <f t="shared" si="89"/>
        <v>23</v>
      </c>
      <c r="BL752" s="176">
        <f t="shared" si="93"/>
        <v>5</v>
      </c>
      <c r="BM752" s="535"/>
      <c r="BN752" s="187">
        <v>290</v>
      </c>
      <c r="BO752" s="187">
        <v>5</v>
      </c>
      <c r="BP752" s="178">
        <f t="shared" si="90"/>
        <v>405</v>
      </c>
      <c r="BQ752" s="420" t="str">
        <f t="shared" si="91"/>
        <v>V</v>
      </c>
      <c r="BR752" s="185"/>
      <c r="BS752" s="464" t="s">
        <v>9589</v>
      </c>
    </row>
    <row r="753" spans="1:71" ht="51" x14ac:dyDescent="0.2">
      <c r="A753" s="696">
        <v>751</v>
      </c>
      <c r="B753" s="286" t="s">
        <v>5715</v>
      </c>
      <c r="C753" s="286" t="s">
        <v>2400</v>
      </c>
      <c r="D753" s="258" t="s">
        <v>5497</v>
      </c>
      <c r="E753" s="736">
        <v>12</v>
      </c>
      <c r="F753" s="736">
        <v>10</v>
      </c>
      <c r="G753" s="737">
        <v>100</v>
      </c>
      <c r="H753" s="305" t="s">
        <v>9118</v>
      </c>
      <c r="I753" s="207" t="s">
        <v>635</v>
      </c>
      <c r="J753" s="280" t="s">
        <v>4282</v>
      </c>
      <c r="K753" s="179" t="s">
        <v>3491</v>
      </c>
      <c r="L753" s="427" t="s">
        <v>3491</v>
      </c>
      <c r="M753" s="684">
        <v>6</v>
      </c>
      <c r="N753" s="684" t="s">
        <v>15715</v>
      </c>
      <c r="O753" s="684">
        <v>175</v>
      </c>
      <c r="P753" s="179"/>
      <c r="Q753" s="179">
        <v>7</v>
      </c>
      <c r="R753" s="180"/>
      <c r="S753" s="190">
        <v>8</v>
      </c>
      <c r="T753" s="190">
        <v>12</v>
      </c>
      <c r="U753" s="190">
        <v>3</v>
      </c>
      <c r="V753" s="190">
        <v>16</v>
      </c>
      <c r="W753" s="742">
        <v>12</v>
      </c>
      <c r="X753" s="184"/>
      <c r="Y753" s="184"/>
      <c r="Z753" s="184"/>
      <c r="AA753" s="184"/>
      <c r="AB753" s="220"/>
      <c r="AC753" s="186" t="s">
        <v>5720</v>
      </c>
      <c r="AD753" s="179" t="s">
        <v>5039</v>
      </c>
      <c r="AE753" s="191" t="s">
        <v>4247</v>
      </c>
      <c r="AF753" s="177">
        <v>0</v>
      </c>
      <c r="AG753" s="177">
        <v>0</v>
      </c>
      <c r="AH753" s="177">
        <v>0</v>
      </c>
      <c r="AI753" s="177">
        <v>0</v>
      </c>
      <c r="AJ753" s="177">
        <v>0</v>
      </c>
      <c r="AK753" s="177">
        <v>0</v>
      </c>
      <c r="AL753" s="386">
        <v>6</v>
      </c>
      <c r="AM753" s="177">
        <v>0</v>
      </c>
      <c r="AN753" s="177">
        <v>0</v>
      </c>
      <c r="AO753" s="195">
        <v>0</v>
      </c>
      <c r="AP753" s="187"/>
      <c r="AQ753" s="187"/>
      <c r="AR753" s="187"/>
      <c r="AS753" s="187"/>
      <c r="AT753" s="187"/>
      <c r="AU753" s="187"/>
      <c r="AV753" s="187"/>
      <c r="AW753" s="187"/>
      <c r="AX753" s="187">
        <v>6</v>
      </c>
      <c r="AY753" s="187"/>
      <c r="AZ753" s="187"/>
      <c r="BA753" s="187"/>
      <c r="BB753" s="187"/>
      <c r="BC753" s="187"/>
      <c r="BD753" s="187"/>
      <c r="BE753" s="187"/>
      <c r="BF753" s="187"/>
      <c r="BG753" s="187"/>
      <c r="BH753" s="176" t="str">
        <f t="shared" si="92"/>
        <v>class level</v>
      </c>
      <c r="BI753" s="176">
        <f t="shared" si="87"/>
        <v>18</v>
      </c>
      <c r="BJ753" s="182" t="str">
        <f t="shared" si="88"/>
        <v>6 - 48</v>
      </c>
      <c r="BK753" s="176">
        <f t="shared" si="89"/>
        <v>27</v>
      </c>
      <c r="BL753" s="176">
        <f t="shared" si="93"/>
        <v>6</v>
      </c>
      <c r="BM753" s="535"/>
      <c r="BN753" s="187">
        <v>525</v>
      </c>
      <c r="BO753" s="187">
        <v>6</v>
      </c>
      <c r="BP753" s="178">
        <f t="shared" si="90"/>
        <v>687</v>
      </c>
      <c r="BQ753" s="420" t="str">
        <f t="shared" si="91"/>
        <v>VI</v>
      </c>
      <c r="BR753" s="185"/>
      <c r="BS753" s="464" t="s">
        <v>9589</v>
      </c>
    </row>
    <row r="754" spans="1:71" ht="51" x14ac:dyDescent="0.2">
      <c r="A754" s="697">
        <v>752</v>
      </c>
      <c r="B754" s="286" t="s">
        <v>5715</v>
      </c>
      <c r="C754" s="286" t="s">
        <v>2401</v>
      </c>
      <c r="D754" s="258" t="s">
        <v>5497</v>
      </c>
      <c r="E754" s="736">
        <v>8</v>
      </c>
      <c r="F754" s="736">
        <v>10</v>
      </c>
      <c r="G754" s="737">
        <v>100</v>
      </c>
      <c r="H754" s="305" t="s">
        <v>9118</v>
      </c>
      <c r="I754" s="207" t="s">
        <v>635</v>
      </c>
      <c r="J754" s="280" t="s">
        <v>4282</v>
      </c>
      <c r="K754" s="179" t="s">
        <v>3491</v>
      </c>
      <c r="L754" s="427" t="s">
        <v>3491</v>
      </c>
      <c r="M754" s="684">
        <v>6</v>
      </c>
      <c r="N754" s="684" t="s">
        <v>15715</v>
      </c>
      <c r="O754" s="684">
        <v>175</v>
      </c>
      <c r="P754" s="179"/>
      <c r="Q754" s="179">
        <v>7</v>
      </c>
      <c r="R754" s="180"/>
      <c r="S754" s="190">
        <v>8</v>
      </c>
      <c r="T754" s="190">
        <v>12</v>
      </c>
      <c r="U754" s="190">
        <v>3</v>
      </c>
      <c r="V754" s="190">
        <v>16</v>
      </c>
      <c r="W754" s="742">
        <v>12</v>
      </c>
      <c r="X754" s="184"/>
      <c r="Y754" s="184"/>
      <c r="Z754" s="184"/>
      <c r="AA754" s="184"/>
      <c r="AB754" s="220"/>
      <c r="AC754" s="186" t="s">
        <v>5721</v>
      </c>
      <c r="AD754" s="179" t="s">
        <v>5039</v>
      </c>
      <c r="AE754" s="191" t="s">
        <v>4247</v>
      </c>
      <c r="AF754" s="177">
        <v>0</v>
      </c>
      <c r="AG754" s="177">
        <v>0</v>
      </c>
      <c r="AH754" s="177">
        <v>0</v>
      </c>
      <c r="AI754" s="177">
        <v>0</v>
      </c>
      <c r="AJ754" s="177">
        <v>0</v>
      </c>
      <c r="AK754" s="177">
        <v>0</v>
      </c>
      <c r="AL754" s="386">
        <v>8</v>
      </c>
      <c r="AM754" s="177">
        <v>0</v>
      </c>
      <c r="AN754" s="177">
        <v>0</v>
      </c>
      <c r="AO754" s="195">
        <v>0</v>
      </c>
      <c r="AP754" s="187"/>
      <c r="AQ754" s="187"/>
      <c r="AR754" s="187"/>
      <c r="AS754" s="187"/>
      <c r="AT754" s="187"/>
      <c r="AU754" s="187"/>
      <c r="AV754" s="187"/>
      <c r="AW754" s="187"/>
      <c r="AX754" s="187">
        <v>8</v>
      </c>
      <c r="AY754" s="187"/>
      <c r="AZ754" s="187"/>
      <c r="BA754" s="187"/>
      <c r="BB754" s="187"/>
      <c r="BC754" s="187"/>
      <c r="BD754" s="187"/>
      <c r="BE754" s="187"/>
      <c r="BF754" s="187"/>
      <c r="BG754" s="187"/>
      <c r="BH754" s="176" t="str">
        <f t="shared" si="92"/>
        <v>class level</v>
      </c>
      <c r="BI754" s="176">
        <f t="shared" ref="BI754:BI817" si="94">IF(manualHD="",IF(COUNTIF(AP754:BG754,"")=18,IFERROR(INDEX(thac0array,MATCH(IF(manualHD="",IF(SUM($AG754:$AL754)/(0.01+fixedhp)&lt;1/40,ROUND(fixedhp/4.5,0),IF(eightsider=1,IF((AND(fixedhp&gt;0,fixedhp&lt;4)),1.125,1),IF(eightsider&gt;1,eightsider+IF(twosider*1.5+threesider*2+foursider*2.5+fivesider*3+sixsider*3.5+sevensider*4+fixedhp&gt;3,1,0),IF(sevensider=1,0.875,0.5)))),manualHD),hitDiceThac0,0)),21),MIN(IFERROR(INDEX(thac0array,MATCH(IF(AZ754="",AP754,ROUND(AP754+AZ754/2,0)),hitDiceThac0,0)),21),IFERROR(INDEX(thac0array,MATCH(MAX(AQ754:AS754),fighterThac0,0)),21),IFERROR(INDEX(thac0array,MATCH(MAX(AW754:BA754),clericThac0,0)),21),IFERROR(INDEX(thac0array,MATCH(MAX(BB754:BC754),thiefThac0,0)),21),IFERROR(INDEX(thac0array,MATCH(MAX(BD754:BG754),magicUserThac0,0)),21))),IFERROR(INDEX(thac0array,MATCH(BM754,hitDiceThac0),0),BM754))</f>
        <v>16</v>
      </c>
      <c r="BJ754" s="182" t="str">
        <f t="shared" ref="BJ754:BJ817" si="95">IF(SUM(AF754:AN754)=0,AO754,IF(AZ754="",SUM(AF754:AO754)&amp;" - "&amp;IF(OR(COUNTIF(AP754:BG754,"")=18,AP754&gt;0),ROUND(AF754*2+AG754*3+AH754*4+AI754*5+AJ754*6+AK754*7+AL754*8+AM754*10+AN754*12+AO754,0),ROUND((AF754*2+AG754*3+AH754*4+AI754*5+AJ754*6+AK754*7+AL754*8+AM754*10+AN754*12+AO754)/COUNTA(AQ754:BG754),0)),IF(BM754="",(AZ754-1)*1+SUM(AF754:AO754)&amp;" - "&amp;(AZ754-1)*4+ROUND(AF754*2+AG754*3+AH754*4+AI754*5+AJ754*6+AK754*7+AL754*8+AM754*10+AN754*12+AO754,0),SUM(AF754:AO754)&amp;" - "&amp;ROUND(AF754*2+AG754*3+AH754*4+AI754*5+AJ754*6+AK754*7+AL754*8+AM754*10+AN754*12+AO754,0))))</f>
        <v>8 - 64</v>
      </c>
      <c r="BK754" s="176">
        <f t="shared" ref="BK754:BK817" si="96">IF(SUM(AF754:AN754)=0,AO754,IF(AZ754="",ROUND(AVERAGE(SUM(AF754:AO754),IF(OR(COUNTIF(AP754:BG754,"")=18,AP754&gt;0),ROUND(AF754*2+AG754*3+AH754*4+AI754*5+AJ754*6+AK754*7+AL754*8+AM754*10+AN754*12+AO754,0),ROUND((AF754*2+AG754*3+AH754*4+AI754*5+AJ754*6+AK754*7+AL754*8+AM754*10+AN754*12+AO754)/COUNTA(AQ754:BG754),0))),0),IF(BM754="",ROUND(AVERAGE((AZ754-1)*1+SUM(AF754:AO754),(AZ754-1)*4+ROUND(AF754*2+AG754*3+AH754*4+AI754*5+AJ754*6+AK754*7+AL754*8+AM754*10+AN754*12+AO754,0)),0),ROUND(AVERAGE(SUM(AF754:AO754),ROUND(AF754*2+AG754*3+AH754*4+AI754*5+AJ754*6+AK754*7+AL754*8+AM754*10+AN754*12+AO754,0)),0))))</f>
        <v>36</v>
      </c>
      <c r="BL754" s="176">
        <f t="shared" si="93"/>
        <v>8</v>
      </c>
      <c r="BM754" s="535"/>
      <c r="BN754" s="187">
        <v>1250</v>
      </c>
      <c r="BO754" s="187">
        <v>10</v>
      </c>
      <c r="BP754" s="178">
        <f t="shared" ref="BP754:BP817" si="97">BN754+BK754*BO754</f>
        <v>1610</v>
      </c>
      <c r="BQ754" s="420" t="str">
        <f t="shared" ref="BQ754:BQ817" si="98">IFERROR(INDEX(xpLevel,MATCH($BN754,xpThresholds,1)), "XI")</f>
        <v>VII</v>
      </c>
      <c r="BR754" s="185"/>
      <c r="BS754" s="464" t="s">
        <v>9589</v>
      </c>
    </row>
    <row r="755" spans="1:71" ht="51" x14ac:dyDescent="0.2">
      <c r="A755" s="696">
        <v>753</v>
      </c>
      <c r="B755" s="286" t="s">
        <v>5715</v>
      </c>
      <c r="C755" s="286" t="s">
        <v>8646</v>
      </c>
      <c r="D755" s="258" t="s">
        <v>5497</v>
      </c>
      <c r="E755" s="736">
        <v>1</v>
      </c>
      <c r="F755" s="736">
        <v>10</v>
      </c>
      <c r="G755" s="737">
        <v>100</v>
      </c>
      <c r="H755" s="305" t="s">
        <v>9118</v>
      </c>
      <c r="I755" s="207" t="s">
        <v>635</v>
      </c>
      <c r="J755" s="279" t="s">
        <v>6554</v>
      </c>
      <c r="K755" s="179" t="s">
        <v>3491</v>
      </c>
      <c r="L755" s="427" t="s">
        <v>3491</v>
      </c>
      <c r="M755" s="684">
        <v>6</v>
      </c>
      <c r="N755" s="684" t="s">
        <v>15715</v>
      </c>
      <c r="O755" s="684">
        <v>175</v>
      </c>
      <c r="P755" s="179"/>
      <c r="Q755" s="179">
        <v>10</v>
      </c>
      <c r="R755" s="180"/>
      <c r="S755" s="190">
        <v>8</v>
      </c>
      <c r="T755" s="190">
        <v>12</v>
      </c>
      <c r="U755" s="190">
        <v>3</v>
      </c>
      <c r="V755" s="190">
        <v>16</v>
      </c>
      <c r="W755" s="742">
        <v>12</v>
      </c>
      <c r="X755" s="184"/>
      <c r="Y755" s="184"/>
      <c r="Z755" s="184"/>
      <c r="AA755" s="184"/>
      <c r="AB755" s="220"/>
      <c r="AC755" s="186" t="s">
        <v>8526</v>
      </c>
      <c r="AD755" s="179" t="s">
        <v>5039</v>
      </c>
      <c r="AE755" s="191" t="s">
        <v>4247</v>
      </c>
      <c r="AF755" s="177">
        <v>0</v>
      </c>
      <c r="AG755" s="177">
        <v>0</v>
      </c>
      <c r="AH755" s="177">
        <v>6</v>
      </c>
      <c r="AI755" s="177">
        <v>0</v>
      </c>
      <c r="AJ755" s="177">
        <v>0</v>
      </c>
      <c r="AK755" s="177">
        <v>0</v>
      </c>
      <c r="AL755" s="386">
        <v>0</v>
      </c>
      <c r="AM755" s="177">
        <v>0</v>
      </c>
      <c r="AN755" s="177">
        <v>0</v>
      </c>
      <c r="AO755" s="195">
        <v>0</v>
      </c>
      <c r="AP755" s="187"/>
      <c r="AQ755" s="187"/>
      <c r="AR755" s="187"/>
      <c r="AS755" s="187"/>
      <c r="AT755" s="187"/>
      <c r="AU755" s="187"/>
      <c r="AV755" s="187"/>
      <c r="AW755" s="187"/>
      <c r="AX755" s="187"/>
      <c r="AY755" s="187"/>
      <c r="AZ755" s="187"/>
      <c r="BA755" s="187"/>
      <c r="BB755" s="187"/>
      <c r="BC755" s="187"/>
      <c r="BD755" s="187">
        <v>6</v>
      </c>
      <c r="BE755" s="187"/>
      <c r="BF755" s="187"/>
      <c r="BG755" s="187"/>
      <c r="BH755" s="176" t="str">
        <f t="shared" si="92"/>
        <v>class level</v>
      </c>
      <c r="BI755" s="176">
        <f t="shared" si="94"/>
        <v>19</v>
      </c>
      <c r="BJ755" s="182" t="str">
        <f t="shared" si="95"/>
        <v>6 - 24</v>
      </c>
      <c r="BK755" s="176">
        <f t="shared" si="96"/>
        <v>15</v>
      </c>
      <c r="BL755" s="176">
        <f t="shared" si="93"/>
        <v>6</v>
      </c>
      <c r="BM755" s="535"/>
      <c r="BN755" s="187">
        <v>810</v>
      </c>
      <c r="BO755" s="187">
        <v>4</v>
      </c>
      <c r="BP755" s="178">
        <f t="shared" si="97"/>
        <v>870</v>
      </c>
      <c r="BQ755" s="420" t="str">
        <f t="shared" si="98"/>
        <v>VI</v>
      </c>
      <c r="BR755" s="185"/>
      <c r="BS755" s="464" t="s">
        <v>9567</v>
      </c>
    </row>
    <row r="756" spans="1:71" ht="51" x14ac:dyDescent="0.2">
      <c r="A756" s="696">
        <v>754</v>
      </c>
      <c r="B756" s="286" t="s">
        <v>5715</v>
      </c>
      <c r="C756" s="286" t="s">
        <v>8647</v>
      </c>
      <c r="D756" s="258" t="s">
        <v>5497</v>
      </c>
      <c r="E756" s="736">
        <v>1</v>
      </c>
      <c r="F756" s="736">
        <v>10</v>
      </c>
      <c r="G756" s="737">
        <v>100</v>
      </c>
      <c r="H756" s="305" t="s">
        <v>9118</v>
      </c>
      <c r="I756" s="207" t="s">
        <v>635</v>
      </c>
      <c r="J756" s="279" t="s">
        <v>6554</v>
      </c>
      <c r="K756" s="179" t="s">
        <v>3491</v>
      </c>
      <c r="L756" s="427" t="s">
        <v>3491</v>
      </c>
      <c r="M756" s="684">
        <v>6</v>
      </c>
      <c r="N756" s="684" t="s">
        <v>15715</v>
      </c>
      <c r="O756" s="684">
        <v>175</v>
      </c>
      <c r="P756" s="179"/>
      <c r="Q756" s="179">
        <v>10</v>
      </c>
      <c r="R756" s="180"/>
      <c r="S756" s="190">
        <v>8</v>
      </c>
      <c r="T756" s="190">
        <v>12</v>
      </c>
      <c r="U756" s="190">
        <v>3</v>
      </c>
      <c r="V756" s="190">
        <v>16</v>
      </c>
      <c r="W756" s="742">
        <v>12</v>
      </c>
      <c r="X756" s="184"/>
      <c r="Y756" s="184"/>
      <c r="Z756" s="184"/>
      <c r="AA756" s="184"/>
      <c r="AB756" s="220"/>
      <c r="AC756" s="186" t="s">
        <v>8477</v>
      </c>
      <c r="AD756" s="179" t="s">
        <v>5039</v>
      </c>
      <c r="AE756" s="191" t="s">
        <v>4247</v>
      </c>
      <c r="AF756" s="177">
        <v>0</v>
      </c>
      <c r="AG756" s="177">
        <v>0</v>
      </c>
      <c r="AH756" s="177">
        <v>7</v>
      </c>
      <c r="AI756" s="177">
        <v>0</v>
      </c>
      <c r="AJ756" s="177">
        <v>0</v>
      </c>
      <c r="AK756" s="177">
        <v>0</v>
      </c>
      <c r="AL756" s="386">
        <v>0</v>
      </c>
      <c r="AM756" s="177">
        <v>0</v>
      </c>
      <c r="AN756" s="177">
        <v>0</v>
      </c>
      <c r="AO756" s="195">
        <v>0</v>
      </c>
      <c r="AP756" s="187"/>
      <c r="AQ756" s="187"/>
      <c r="AR756" s="187"/>
      <c r="AS756" s="187"/>
      <c r="AT756" s="187"/>
      <c r="AU756" s="187"/>
      <c r="AV756" s="187"/>
      <c r="AW756" s="187"/>
      <c r="AX756" s="187"/>
      <c r="AY756" s="187"/>
      <c r="AZ756" s="187"/>
      <c r="BA756" s="187"/>
      <c r="BB756" s="187"/>
      <c r="BC756" s="187"/>
      <c r="BD756" s="187">
        <v>7</v>
      </c>
      <c r="BE756" s="187"/>
      <c r="BF756" s="187"/>
      <c r="BG756" s="187"/>
      <c r="BH756" s="176" t="str">
        <f t="shared" si="92"/>
        <v>class level</v>
      </c>
      <c r="BI756" s="176">
        <f t="shared" si="94"/>
        <v>19</v>
      </c>
      <c r="BJ756" s="182" t="str">
        <f t="shared" si="95"/>
        <v>7 - 28</v>
      </c>
      <c r="BK756" s="176">
        <f t="shared" si="96"/>
        <v>18</v>
      </c>
      <c r="BL756" s="176">
        <f t="shared" si="93"/>
        <v>7</v>
      </c>
      <c r="BM756" s="535"/>
      <c r="BN756" s="187">
        <v>810</v>
      </c>
      <c r="BO756" s="187">
        <v>4</v>
      </c>
      <c r="BP756" s="178">
        <f t="shared" si="97"/>
        <v>882</v>
      </c>
      <c r="BQ756" s="420" t="str">
        <f t="shared" si="98"/>
        <v>VI</v>
      </c>
      <c r="BR756" s="185">
        <v>15</v>
      </c>
      <c r="BS756" s="212" t="s">
        <v>9594</v>
      </c>
    </row>
    <row r="757" spans="1:71" ht="51" x14ac:dyDescent="0.2">
      <c r="A757" s="697">
        <v>755</v>
      </c>
      <c r="B757" s="286" t="s">
        <v>5715</v>
      </c>
      <c r="C757" s="286" t="s">
        <v>8720</v>
      </c>
      <c r="D757" s="258" t="s">
        <v>5497</v>
      </c>
      <c r="E757" s="736">
        <v>1</v>
      </c>
      <c r="F757" s="736">
        <v>10</v>
      </c>
      <c r="G757" s="737">
        <v>100</v>
      </c>
      <c r="H757" s="305" t="s">
        <v>9118</v>
      </c>
      <c r="I757" s="207" t="s">
        <v>635</v>
      </c>
      <c r="J757" s="279" t="s">
        <v>6554</v>
      </c>
      <c r="K757" s="179" t="s">
        <v>3491</v>
      </c>
      <c r="L757" s="427" t="s">
        <v>3491</v>
      </c>
      <c r="M757" s="684">
        <v>6</v>
      </c>
      <c r="N757" s="684" t="s">
        <v>15715</v>
      </c>
      <c r="O757" s="684">
        <v>175</v>
      </c>
      <c r="P757" s="179"/>
      <c r="Q757" s="179">
        <v>10</v>
      </c>
      <c r="R757" s="180"/>
      <c r="S757" s="190">
        <v>8</v>
      </c>
      <c r="T757" s="190">
        <v>12</v>
      </c>
      <c r="U757" s="190">
        <v>3</v>
      </c>
      <c r="V757" s="190">
        <v>16</v>
      </c>
      <c r="W757" s="742">
        <v>12</v>
      </c>
      <c r="X757" s="184"/>
      <c r="Y757" s="184"/>
      <c r="Z757" s="184"/>
      <c r="AA757" s="184"/>
      <c r="AB757" s="220"/>
      <c r="AC757" s="186" t="s">
        <v>8478</v>
      </c>
      <c r="AD757" s="179" t="s">
        <v>5039</v>
      </c>
      <c r="AE757" s="191" t="s">
        <v>4247</v>
      </c>
      <c r="AF757" s="177">
        <v>0</v>
      </c>
      <c r="AG757" s="177">
        <v>0</v>
      </c>
      <c r="AH757" s="177">
        <v>8</v>
      </c>
      <c r="AI757" s="177">
        <v>0</v>
      </c>
      <c r="AJ757" s="177">
        <v>0</v>
      </c>
      <c r="AK757" s="177">
        <v>0</v>
      </c>
      <c r="AL757" s="386">
        <v>0</v>
      </c>
      <c r="AM757" s="177">
        <v>0</v>
      </c>
      <c r="AN757" s="177">
        <v>0</v>
      </c>
      <c r="AO757" s="195">
        <v>0</v>
      </c>
      <c r="AP757" s="187"/>
      <c r="AQ757" s="187"/>
      <c r="AR757" s="187"/>
      <c r="AS757" s="187"/>
      <c r="AT757" s="187"/>
      <c r="AU757" s="187"/>
      <c r="AV757" s="187"/>
      <c r="AW757" s="187"/>
      <c r="AX757" s="187"/>
      <c r="AY757" s="187"/>
      <c r="AZ757" s="187"/>
      <c r="BA757" s="187"/>
      <c r="BB757" s="187"/>
      <c r="BC757" s="187"/>
      <c r="BD757" s="187">
        <v>8</v>
      </c>
      <c r="BE757" s="187"/>
      <c r="BF757" s="187"/>
      <c r="BG757" s="187"/>
      <c r="BH757" s="176" t="str">
        <f t="shared" si="92"/>
        <v>class level</v>
      </c>
      <c r="BI757" s="176">
        <f t="shared" si="94"/>
        <v>19</v>
      </c>
      <c r="BJ757" s="182" t="str">
        <f t="shared" si="95"/>
        <v>8 - 32</v>
      </c>
      <c r="BK757" s="176">
        <f t="shared" si="96"/>
        <v>20</v>
      </c>
      <c r="BL757" s="176">
        <f t="shared" si="93"/>
        <v>8</v>
      </c>
      <c r="BM757" s="535"/>
      <c r="BN757" s="187">
        <v>1290</v>
      </c>
      <c r="BO757" s="187">
        <v>5</v>
      </c>
      <c r="BP757" s="178">
        <f t="shared" si="97"/>
        <v>1390</v>
      </c>
      <c r="BQ757" s="420" t="str">
        <f t="shared" si="98"/>
        <v>VII</v>
      </c>
      <c r="BR757" s="185">
        <v>15</v>
      </c>
      <c r="BS757" s="212" t="s">
        <v>9594</v>
      </c>
    </row>
    <row r="758" spans="1:71" ht="51" x14ac:dyDescent="0.2">
      <c r="A758" s="696">
        <v>756</v>
      </c>
      <c r="B758" s="286" t="s">
        <v>5715</v>
      </c>
      <c r="C758" s="286" t="s">
        <v>8721</v>
      </c>
      <c r="D758" s="258" t="s">
        <v>5497</v>
      </c>
      <c r="E758" s="736">
        <v>1</v>
      </c>
      <c r="F758" s="736">
        <v>10</v>
      </c>
      <c r="G758" s="737">
        <v>100</v>
      </c>
      <c r="H758" s="305" t="s">
        <v>9118</v>
      </c>
      <c r="I758" s="207" t="s">
        <v>635</v>
      </c>
      <c r="J758" s="279" t="s">
        <v>6554</v>
      </c>
      <c r="K758" s="179" t="s">
        <v>3491</v>
      </c>
      <c r="L758" s="427" t="s">
        <v>3491</v>
      </c>
      <c r="M758" s="684">
        <v>6</v>
      </c>
      <c r="N758" s="684" t="s">
        <v>15715</v>
      </c>
      <c r="O758" s="684">
        <v>175</v>
      </c>
      <c r="P758" s="179"/>
      <c r="Q758" s="179">
        <v>10</v>
      </c>
      <c r="R758" s="180"/>
      <c r="S758" s="190">
        <v>8</v>
      </c>
      <c r="T758" s="190">
        <v>12</v>
      </c>
      <c r="U758" s="190">
        <v>3</v>
      </c>
      <c r="V758" s="190">
        <v>16</v>
      </c>
      <c r="W758" s="742">
        <v>12</v>
      </c>
      <c r="X758" s="184"/>
      <c r="Y758" s="184"/>
      <c r="Z758" s="184"/>
      <c r="AA758" s="184"/>
      <c r="AB758" s="220"/>
      <c r="AC758" s="186" t="s">
        <v>8479</v>
      </c>
      <c r="AD758" s="179" t="s">
        <v>5039</v>
      </c>
      <c r="AE758" s="191" t="s">
        <v>4247</v>
      </c>
      <c r="AF758" s="177">
        <v>0</v>
      </c>
      <c r="AG758" s="177">
        <v>0</v>
      </c>
      <c r="AH758" s="177">
        <v>9</v>
      </c>
      <c r="AI758" s="177">
        <v>0</v>
      </c>
      <c r="AJ758" s="177">
        <v>0</v>
      </c>
      <c r="AK758" s="177">
        <v>0</v>
      </c>
      <c r="AL758" s="386">
        <v>0</v>
      </c>
      <c r="AM758" s="177">
        <v>0</v>
      </c>
      <c r="AN758" s="177">
        <v>0</v>
      </c>
      <c r="AO758" s="195">
        <v>0</v>
      </c>
      <c r="AP758" s="187"/>
      <c r="AQ758" s="187"/>
      <c r="AR758" s="187"/>
      <c r="AS758" s="187"/>
      <c r="AT758" s="187"/>
      <c r="AU758" s="187"/>
      <c r="AV758" s="187"/>
      <c r="AW758" s="187"/>
      <c r="AX758" s="187"/>
      <c r="AY758" s="187"/>
      <c r="AZ758" s="187"/>
      <c r="BA758" s="187"/>
      <c r="BB758" s="187"/>
      <c r="BC758" s="187"/>
      <c r="BD758" s="187">
        <v>9</v>
      </c>
      <c r="BE758" s="187"/>
      <c r="BF758" s="187"/>
      <c r="BG758" s="187"/>
      <c r="BH758" s="176" t="str">
        <f t="shared" si="92"/>
        <v>class level</v>
      </c>
      <c r="BI758" s="176">
        <f t="shared" si="94"/>
        <v>19</v>
      </c>
      <c r="BJ758" s="182" t="str">
        <f t="shared" si="95"/>
        <v>9 - 36</v>
      </c>
      <c r="BK758" s="176">
        <f t="shared" si="96"/>
        <v>23</v>
      </c>
      <c r="BL758" s="176">
        <f t="shared" si="93"/>
        <v>9</v>
      </c>
      <c r="BM758" s="535"/>
      <c r="BN758" s="187">
        <v>1290</v>
      </c>
      <c r="BO758" s="187">
        <v>5</v>
      </c>
      <c r="BP758" s="178">
        <f t="shared" si="97"/>
        <v>1405</v>
      </c>
      <c r="BQ758" s="420" t="str">
        <f t="shared" si="98"/>
        <v>VII</v>
      </c>
      <c r="BR758" s="185">
        <v>15</v>
      </c>
      <c r="BS758" s="212" t="s">
        <v>9594</v>
      </c>
    </row>
    <row r="759" spans="1:71" ht="51" x14ac:dyDescent="0.2">
      <c r="A759" s="697">
        <v>757</v>
      </c>
      <c r="B759" s="286" t="s">
        <v>5715</v>
      </c>
      <c r="C759" s="286" t="s">
        <v>8730</v>
      </c>
      <c r="D759" s="258" t="s">
        <v>5497</v>
      </c>
      <c r="E759" s="736">
        <v>5</v>
      </c>
      <c r="F759" s="736">
        <v>10</v>
      </c>
      <c r="G759" s="737">
        <v>100</v>
      </c>
      <c r="H759" s="305" t="s">
        <v>9118</v>
      </c>
      <c r="I759" s="207" t="s">
        <v>635</v>
      </c>
      <c r="J759" s="280" t="s">
        <v>6551</v>
      </c>
      <c r="K759" s="179" t="s">
        <v>3491</v>
      </c>
      <c r="L759" s="427" t="s">
        <v>3491</v>
      </c>
      <c r="M759" s="684">
        <v>6</v>
      </c>
      <c r="N759" s="684" t="s">
        <v>15715</v>
      </c>
      <c r="O759" s="684">
        <v>175</v>
      </c>
      <c r="P759" s="179"/>
      <c r="Q759" s="179">
        <v>8</v>
      </c>
      <c r="R759" s="180"/>
      <c r="S759" s="190">
        <v>8</v>
      </c>
      <c r="T759" s="190">
        <v>12</v>
      </c>
      <c r="U759" s="190">
        <v>3</v>
      </c>
      <c r="V759" s="190">
        <v>16</v>
      </c>
      <c r="W759" s="742">
        <v>12</v>
      </c>
      <c r="X759" s="184"/>
      <c r="Y759" s="184"/>
      <c r="Z759" s="184"/>
      <c r="AA759" s="184"/>
      <c r="AB759" s="220"/>
      <c r="AC759" s="183" t="s">
        <v>8736</v>
      </c>
      <c r="AD759" s="179" t="s">
        <v>5039</v>
      </c>
      <c r="AE759" s="191" t="s">
        <v>4247</v>
      </c>
      <c r="AF759" s="177">
        <v>0</v>
      </c>
      <c r="AG759" s="177">
        <v>0</v>
      </c>
      <c r="AH759" s="177">
        <v>0</v>
      </c>
      <c r="AI759" s="177">
        <v>0</v>
      </c>
      <c r="AJ759" s="177">
        <v>2</v>
      </c>
      <c r="AK759" s="177">
        <v>0</v>
      </c>
      <c r="AL759" s="386">
        <v>0</v>
      </c>
      <c r="AM759" s="177">
        <v>0</v>
      </c>
      <c r="AN759" s="177">
        <v>0</v>
      </c>
      <c r="AO759" s="195">
        <v>0</v>
      </c>
      <c r="AP759" s="187"/>
      <c r="AQ759" s="187"/>
      <c r="AR759" s="187"/>
      <c r="AS759" s="187"/>
      <c r="AT759" s="187"/>
      <c r="AU759" s="187"/>
      <c r="AV759" s="187"/>
      <c r="AW759" s="187"/>
      <c r="AX759" s="187"/>
      <c r="AY759" s="187"/>
      <c r="AZ759" s="187"/>
      <c r="BA759" s="187"/>
      <c r="BB759" s="187">
        <v>2</v>
      </c>
      <c r="BC759" s="187"/>
      <c r="BD759" s="187"/>
      <c r="BE759" s="187"/>
      <c r="BF759" s="187"/>
      <c r="BG759" s="187"/>
      <c r="BH759" s="176" t="str">
        <f t="shared" si="92"/>
        <v>class level</v>
      </c>
      <c r="BI759" s="176">
        <f t="shared" si="94"/>
        <v>21</v>
      </c>
      <c r="BJ759" s="182" t="str">
        <f t="shared" si="95"/>
        <v>2 - 12</v>
      </c>
      <c r="BK759" s="176">
        <f t="shared" si="96"/>
        <v>7</v>
      </c>
      <c r="BL759" s="176">
        <f t="shared" si="93"/>
        <v>2</v>
      </c>
      <c r="BM759" s="535"/>
      <c r="BN759" s="187">
        <v>52</v>
      </c>
      <c r="BO759" s="187">
        <v>2</v>
      </c>
      <c r="BP759" s="178">
        <f t="shared" si="97"/>
        <v>66</v>
      </c>
      <c r="BQ759" s="420" t="str">
        <f t="shared" si="98"/>
        <v>III</v>
      </c>
      <c r="BR759" s="185"/>
      <c r="BS759" s="464" t="s">
        <v>9591</v>
      </c>
    </row>
    <row r="760" spans="1:71" ht="51" x14ac:dyDescent="0.2">
      <c r="A760" s="696">
        <v>758</v>
      </c>
      <c r="B760" s="286" t="s">
        <v>5715</v>
      </c>
      <c r="C760" s="286" t="s">
        <v>8731</v>
      </c>
      <c r="D760" s="258" t="s">
        <v>5497</v>
      </c>
      <c r="E760" s="736">
        <v>5</v>
      </c>
      <c r="F760" s="736">
        <v>10</v>
      </c>
      <c r="G760" s="737">
        <v>100</v>
      </c>
      <c r="H760" s="305" t="s">
        <v>9118</v>
      </c>
      <c r="I760" s="207" t="s">
        <v>635</v>
      </c>
      <c r="J760" s="280" t="s">
        <v>6551</v>
      </c>
      <c r="K760" s="179" t="s">
        <v>3491</v>
      </c>
      <c r="L760" s="427" t="s">
        <v>3491</v>
      </c>
      <c r="M760" s="684">
        <v>6</v>
      </c>
      <c r="N760" s="684" t="s">
        <v>15715</v>
      </c>
      <c r="O760" s="684">
        <v>175</v>
      </c>
      <c r="P760" s="179"/>
      <c r="Q760" s="179">
        <v>8</v>
      </c>
      <c r="R760" s="180"/>
      <c r="S760" s="190">
        <v>8</v>
      </c>
      <c r="T760" s="190">
        <v>12</v>
      </c>
      <c r="U760" s="190">
        <v>3</v>
      </c>
      <c r="V760" s="190">
        <v>16</v>
      </c>
      <c r="W760" s="742">
        <v>12</v>
      </c>
      <c r="X760" s="184"/>
      <c r="Y760" s="184"/>
      <c r="Z760" s="184"/>
      <c r="AA760" s="184"/>
      <c r="AB760" s="220"/>
      <c r="AC760" s="183" t="s">
        <v>8599</v>
      </c>
      <c r="AD760" s="179" t="s">
        <v>5039</v>
      </c>
      <c r="AE760" s="191" t="s">
        <v>4247</v>
      </c>
      <c r="AF760" s="177">
        <v>0</v>
      </c>
      <c r="AG760" s="177">
        <v>0</v>
      </c>
      <c r="AH760" s="177">
        <v>0</v>
      </c>
      <c r="AI760" s="177">
        <v>0</v>
      </c>
      <c r="AJ760" s="177">
        <v>3</v>
      </c>
      <c r="AK760" s="177">
        <v>0</v>
      </c>
      <c r="AL760" s="386">
        <v>0</v>
      </c>
      <c r="AM760" s="177">
        <v>0</v>
      </c>
      <c r="AN760" s="177">
        <v>0</v>
      </c>
      <c r="AO760" s="195">
        <v>0</v>
      </c>
      <c r="AP760" s="187"/>
      <c r="AQ760" s="187"/>
      <c r="AR760" s="187"/>
      <c r="AS760" s="187"/>
      <c r="AT760" s="187"/>
      <c r="AU760" s="187"/>
      <c r="AV760" s="187"/>
      <c r="AW760" s="187"/>
      <c r="AX760" s="187"/>
      <c r="AY760" s="187"/>
      <c r="AZ760" s="187"/>
      <c r="BA760" s="187"/>
      <c r="BB760" s="187">
        <v>3</v>
      </c>
      <c r="BC760" s="187"/>
      <c r="BD760" s="187"/>
      <c r="BE760" s="187"/>
      <c r="BF760" s="187"/>
      <c r="BG760" s="187"/>
      <c r="BH760" s="176" t="str">
        <f t="shared" si="92"/>
        <v>class level</v>
      </c>
      <c r="BI760" s="176">
        <f t="shared" si="94"/>
        <v>21</v>
      </c>
      <c r="BJ760" s="182" t="str">
        <f t="shared" si="95"/>
        <v>3 - 18</v>
      </c>
      <c r="BK760" s="176">
        <f t="shared" si="96"/>
        <v>11</v>
      </c>
      <c r="BL760" s="176">
        <f t="shared" si="93"/>
        <v>3</v>
      </c>
      <c r="BM760" s="535"/>
      <c r="BN760" s="187">
        <v>95</v>
      </c>
      <c r="BO760" s="187">
        <v>3</v>
      </c>
      <c r="BP760" s="178">
        <f t="shared" si="97"/>
        <v>128</v>
      </c>
      <c r="BQ760" s="420" t="str">
        <f t="shared" si="98"/>
        <v>III</v>
      </c>
      <c r="BR760" s="185"/>
      <c r="BS760" s="464" t="s">
        <v>9591</v>
      </c>
    </row>
    <row r="761" spans="1:71" ht="51" x14ac:dyDescent="0.2">
      <c r="A761" s="696">
        <v>759</v>
      </c>
      <c r="B761" s="286" t="s">
        <v>5715</v>
      </c>
      <c r="C761" s="286" t="s">
        <v>8732</v>
      </c>
      <c r="D761" s="258" t="s">
        <v>5497</v>
      </c>
      <c r="E761" s="736">
        <v>5</v>
      </c>
      <c r="F761" s="736">
        <v>10</v>
      </c>
      <c r="G761" s="737">
        <v>100</v>
      </c>
      <c r="H761" s="305" t="s">
        <v>9118</v>
      </c>
      <c r="I761" s="207" t="s">
        <v>635</v>
      </c>
      <c r="J761" s="280" t="s">
        <v>6551</v>
      </c>
      <c r="K761" s="179" t="s">
        <v>3491</v>
      </c>
      <c r="L761" s="427" t="s">
        <v>3491</v>
      </c>
      <c r="M761" s="684">
        <v>6</v>
      </c>
      <c r="N761" s="684" t="s">
        <v>15715</v>
      </c>
      <c r="O761" s="684">
        <v>175</v>
      </c>
      <c r="P761" s="179"/>
      <c r="Q761" s="179">
        <v>8</v>
      </c>
      <c r="R761" s="180"/>
      <c r="S761" s="190">
        <v>8</v>
      </c>
      <c r="T761" s="190">
        <v>12</v>
      </c>
      <c r="U761" s="190">
        <v>3</v>
      </c>
      <c r="V761" s="190">
        <v>16</v>
      </c>
      <c r="W761" s="742">
        <v>12</v>
      </c>
      <c r="X761" s="184"/>
      <c r="Y761" s="184"/>
      <c r="Z761" s="184"/>
      <c r="AA761" s="184"/>
      <c r="AB761" s="220"/>
      <c r="AC761" s="183" t="s">
        <v>8600</v>
      </c>
      <c r="AD761" s="179" t="s">
        <v>5039</v>
      </c>
      <c r="AE761" s="191" t="s">
        <v>4247</v>
      </c>
      <c r="AF761" s="177">
        <v>0</v>
      </c>
      <c r="AG761" s="177">
        <v>0</v>
      </c>
      <c r="AH761" s="177">
        <v>0</v>
      </c>
      <c r="AI761" s="177">
        <v>0</v>
      </c>
      <c r="AJ761" s="177">
        <v>4</v>
      </c>
      <c r="AK761" s="177">
        <v>0</v>
      </c>
      <c r="AL761" s="386">
        <v>0</v>
      </c>
      <c r="AM761" s="177">
        <v>0</v>
      </c>
      <c r="AN761" s="177">
        <v>0</v>
      </c>
      <c r="AO761" s="195">
        <v>0</v>
      </c>
      <c r="AP761" s="187"/>
      <c r="AQ761" s="187"/>
      <c r="AR761" s="187"/>
      <c r="AS761" s="187"/>
      <c r="AT761" s="187"/>
      <c r="AU761" s="187"/>
      <c r="AV761" s="187"/>
      <c r="AW761" s="187"/>
      <c r="AX761" s="187"/>
      <c r="AY761" s="187"/>
      <c r="AZ761" s="187"/>
      <c r="BA761" s="187"/>
      <c r="BB761" s="187">
        <v>4</v>
      </c>
      <c r="BC761" s="187"/>
      <c r="BD761" s="187"/>
      <c r="BE761" s="187"/>
      <c r="BF761" s="187"/>
      <c r="BG761" s="187"/>
      <c r="BH761" s="176" t="str">
        <f t="shared" si="92"/>
        <v>class level</v>
      </c>
      <c r="BI761" s="176">
        <f t="shared" si="94"/>
        <v>21</v>
      </c>
      <c r="BJ761" s="182" t="str">
        <f t="shared" si="95"/>
        <v>4 - 24</v>
      </c>
      <c r="BK761" s="176">
        <f t="shared" si="96"/>
        <v>14</v>
      </c>
      <c r="BL761" s="176">
        <f t="shared" si="93"/>
        <v>4</v>
      </c>
      <c r="BM761" s="535"/>
      <c r="BN761" s="187">
        <v>160</v>
      </c>
      <c r="BO761" s="187">
        <v>4</v>
      </c>
      <c r="BP761" s="178">
        <f t="shared" si="97"/>
        <v>216</v>
      </c>
      <c r="BQ761" s="420" t="str">
        <f t="shared" si="98"/>
        <v>IV</v>
      </c>
      <c r="BR761" s="185"/>
      <c r="BS761" s="464" t="s">
        <v>9591</v>
      </c>
    </row>
    <row r="762" spans="1:71" ht="51" x14ac:dyDescent="0.2">
      <c r="A762" s="697">
        <v>760</v>
      </c>
      <c r="B762" s="286" t="s">
        <v>5715</v>
      </c>
      <c r="C762" s="286" t="s">
        <v>8733</v>
      </c>
      <c r="D762" s="258" t="s">
        <v>5497</v>
      </c>
      <c r="E762" s="736">
        <v>5</v>
      </c>
      <c r="F762" s="736">
        <v>10</v>
      </c>
      <c r="G762" s="737">
        <v>100</v>
      </c>
      <c r="H762" s="305" t="s">
        <v>9118</v>
      </c>
      <c r="I762" s="207" t="s">
        <v>635</v>
      </c>
      <c r="J762" s="280" t="s">
        <v>6551</v>
      </c>
      <c r="K762" s="179" t="s">
        <v>3491</v>
      </c>
      <c r="L762" s="427" t="s">
        <v>3491</v>
      </c>
      <c r="M762" s="684">
        <v>6</v>
      </c>
      <c r="N762" s="684" t="s">
        <v>15715</v>
      </c>
      <c r="O762" s="684">
        <v>175</v>
      </c>
      <c r="P762" s="179"/>
      <c r="Q762" s="179">
        <v>8</v>
      </c>
      <c r="R762" s="180"/>
      <c r="S762" s="190">
        <v>8</v>
      </c>
      <c r="T762" s="190">
        <v>12</v>
      </c>
      <c r="U762" s="190">
        <v>3</v>
      </c>
      <c r="V762" s="190">
        <v>16</v>
      </c>
      <c r="W762" s="742">
        <v>12</v>
      </c>
      <c r="X762" s="184"/>
      <c r="Y762" s="184"/>
      <c r="Z762" s="184"/>
      <c r="AA762" s="184"/>
      <c r="AB762" s="220"/>
      <c r="AC762" s="183" t="s">
        <v>8601</v>
      </c>
      <c r="AD762" s="179" t="s">
        <v>5039</v>
      </c>
      <c r="AE762" s="191" t="s">
        <v>4247</v>
      </c>
      <c r="AF762" s="177">
        <v>0</v>
      </c>
      <c r="AG762" s="177">
        <v>0</v>
      </c>
      <c r="AH762" s="177">
        <v>0</v>
      </c>
      <c r="AI762" s="177">
        <v>0</v>
      </c>
      <c r="AJ762" s="177">
        <v>5</v>
      </c>
      <c r="AK762" s="177">
        <v>0</v>
      </c>
      <c r="AL762" s="386">
        <v>0</v>
      </c>
      <c r="AM762" s="177">
        <v>0</v>
      </c>
      <c r="AN762" s="177">
        <v>0</v>
      </c>
      <c r="AO762" s="195">
        <v>0</v>
      </c>
      <c r="AP762" s="187"/>
      <c r="AQ762" s="187"/>
      <c r="AR762" s="187"/>
      <c r="AS762" s="187"/>
      <c r="AT762" s="187"/>
      <c r="AU762" s="187"/>
      <c r="AV762" s="187"/>
      <c r="AW762" s="187"/>
      <c r="AX762" s="187"/>
      <c r="AY762" s="187"/>
      <c r="AZ762" s="187"/>
      <c r="BA762" s="187"/>
      <c r="BB762" s="187">
        <v>5</v>
      </c>
      <c r="BC762" s="187"/>
      <c r="BD762" s="187"/>
      <c r="BE762" s="187"/>
      <c r="BF762" s="187"/>
      <c r="BG762" s="187"/>
      <c r="BH762" s="176" t="str">
        <f t="shared" si="92"/>
        <v>class level</v>
      </c>
      <c r="BI762" s="176">
        <f t="shared" si="94"/>
        <v>19</v>
      </c>
      <c r="BJ762" s="182" t="str">
        <f t="shared" si="95"/>
        <v>5 - 30</v>
      </c>
      <c r="BK762" s="176">
        <f t="shared" si="96"/>
        <v>18</v>
      </c>
      <c r="BL762" s="176">
        <f t="shared" si="93"/>
        <v>5</v>
      </c>
      <c r="BM762" s="535"/>
      <c r="BN762" s="187">
        <v>160</v>
      </c>
      <c r="BO762" s="187">
        <v>4</v>
      </c>
      <c r="BP762" s="178">
        <f t="shared" si="97"/>
        <v>232</v>
      </c>
      <c r="BQ762" s="420" t="str">
        <f t="shared" si="98"/>
        <v>IV</v>
      </c>
      <c r="BR762" s="185"/>
      <c r="BS762" s="464" t="s">
        <v>9591</v>
      </c>
    </row>
    <row r="763" spans="1:71" ht="51" x14ac:dyDescent="0.2">
      <c r="A763" s="696">
        <v>761</v>
      </c>
      <c r="B763" s="286" t="s">
        <v>5715</v>
      </c>
      <c r="C763" s="286" t="s">
        <v>8734</v>
      </c>
      <c r="D763" s="258" t="s">
        <v>5497</v>
      </c>
      <c r="E763" s="736">
        <v>4</v>
      </c>
      <c r="F763" s="736">
        <v>10</v>
      </c>
      <c r="G763" s="737">
        <v>100</v>
      </c>
      <c r="H763" s="305" t="s">
        <v>9118</v>
      </c>
      <c r="I763" s="207" t="s">
        <v>635</v>
      </c>
      <c r="J763" s="280" t="s">
        <v>6551</v>
      </c>
      <c r="K763" s="179" t="s">
        <v>3491</v>
      </c>
      <c r="L763" s="427" t="s">
        <v>3491</v>
      </c>
      <c r="M763" s="684">
        <v>6</v>
      </c>
      <c r="N763" s="684" t="s">
        <v>15715</v>
      </c>
      <c r="O763" s="684">
        <v>175</v>
      </c>
      <c r="P763" s="179"/>
      <c r="Q763" s="179">
        <v>8</v>
      </c>
      <c r="R763" s="180"/>
      <c r="S763" s="190">
        <v>8</v>
      </c>
      <c r="T763" s="190">
        <v>12</v>
      </c>
      <c r="U763" s="190">
        <v>3</v>
      </c>
      <c r="V763" s="190">
        <v>16</v>
      </c>
      <c r="W763" s="742">
        <v>12</v>
      </c>
      <c r="X763" s="184"/>
      <c r="Y763" s="184"/>
      <c r="Z763" s="184"/>
      <c r="AA763" s="184"/>
      <c r="AB763" s="220"/>
      <c r="AC763" s="183" t="s">
        <v>8602</v>
      </c>
      <c r="AD763" s="179" t="s">
        <v>5039</v>
      </c>
      <c r="AE763" s="191" t="s">
        <v>4247</v>
      </c>
      <c r="AF763" s="177">
        <v>0</v>
      </c>
      <c r="AG763" s="177">
        <v>0</v>
      </c>
      <c r="AH763" s="177">
        <v>0</v>
      </c>
      <c r="AI763" s="177">
        <v>0</v>
      </c>
      <c r="AJ763" s="177">
        <v>6</v>
      </c>
      <c r="AK763" s="177">
        <v>0</v>
      </c>
      <c r="AL763" s="386">
        <v>0</v>
      </c>
      <c r="AM763" s="177">
        <v>0</v>
      </c>
      <c r="AN763" s="177">
        <v>0</v>
      </c>
      <c r="AO763" s="195">
        <v>0</v>
      </c>
      <c r="AP763" s="187"/>
      <c r="AQ763" s="187"/>
      <c r="AR763" s="187"/>
      <c r="AS763" s="187"/>
      <c r="AT763" s="187"/>
      <c r="AU763" s="187"/>
      <c r="AV763" s="187"/>
      <c r="AW763" s="187"/>
      <c r="AX763" s="187"/>
      <c r="AY763" s="187"/>
      <c r="AZ763" s="187"/>
      <c r="BA763" s="187"/>
      <c r="BB763" s="187">
        <v>6</v>
      </c>
      <c r="BC763" s="187"/>
      <c r="BD763" s="187"/>
      <c r="BE763" s="187"/>
      <c r="BF763" s="187"/>
      <c r="BG763" s="187"/>
      <c r="BH763" s="176" t="str">
        <f t="shared" si="92"/>
        <v>class level</v>
      </c>
      <c r="BI763" s="176">
        <f t="shared" si="94"/>
        <v>19</v>
      </c>
      <c r="BJ763" s="182" t="str">
        <f t="shared" si="95"/>
        <v>6 - 36</v>
      </c>
      <c r="BK763" s="176">
        <f t="shared" si="96"/>
        <v>21</v>
      </c>
      <c r="BL763" s="176">
        <f t="shared" si="93"/>
        <v>6</v>
      </c>
      <c r="BM763" s="535"/>
      <c r="BN763" s="187">
        <v>250</v>
      </c>
      <c r="BO763" s="187">
        <v>5</v>
      </c>
      <c r="BP763" s="178">
        <f t="shared" si="97"/>
        <v>355</v>
      </c>
      <c r="BQ763" s="420" t="str">
        <f t="shared" si="98"/>
        <v>IV</v>
      </c>
      <c r="BR763" s="185"/>
      <c r="BS763" s="464" t="s">
        <v>9591</v>
      </c>
    </row>
    <row r="764" spans="1:71" ht="51" x14ac:dyDescent="0.2">
      <c r="A764" s="697">
        <v>762</v>
      </c>
      <c r="B764" s="286" t="s">
        <v>5715</v>
      </c>
      <c r="C764" s="286" t="s">
        <v>8735</v>
      </c>
      <c r="D764" s="258" t="s">
        <v>5497</v>
      </c>
      <c r="E764" s="736">
        <v>4</v>
      </c>
      <c r="F764" s="736">
        <v>10</v>
      </c>
      <c r="G764" s="737">
        <v>100</v>
      </c>
      <c r="H764" s="305" t="s">
        <v>9118</v>
      </c>
      <c r="I764" s="207" t="s">
        <v>635</v>
      </c>
      <c r="J764" s="280" t="s">
        <v>6551</v>
      </c>
      <c r="K764" s="179" t="s">
        <v>3491</v>
      </c>
      <c r="L764" s="427" t="s">
        <v>3491</v>
      </c>
      <c r="M764" s="684">
        <v>6</v>
      </c>
      <c r="N764" s="684" t="s">
        <v>15715</v>
      </c>
      <c r="O764" s="684">
        <v>175</v>
      </c>
      <c r="P764" s="179"/>
      <c r="Q764" s="179">
        <v>8</v>
      </c>
      <c r="R764" s="180"/>
      <c r="S764" s="190">
        <v>8</v>
      </c>
      <c r="T764" s="190">
        <v>12</v>
      </c>
      <c r="U764" s="190">
        <v>3</v>
      </c>
      <c r="V764" s="190">
        <v>16</v>
      </c>
      <c r="W764" s="742">
        <v>12</v>
      </c>
      <c r="X764" s="184"/>
      <c r="Y764" s="184"/>
      <c r="Z764" s="184"/>
      <c r="AA764" s="184"/>
      <c r="AB764" s="220"/>
      <c r="AC764" s="183" t="s">
        <v>8603</v>
      </c>
      <c r="AD764" s="179" t="s">
        <v>5039</v>
      </c>
      <c r="AE764" s="191" t="s">
        <v>4247</v>
      </c>
      <c r="AF764" s="177">
        <v>0</v>
      </c>
      <c r="AG764" s="177">
        <v>0</v>
      </c>
      <c r="AH764" s="177">
        <v>0</v>
      </c>
      <c r="AI764" s="177">
        <v>0</v>
      </c>
      <c r="AJ764" s="177">
        <v>7</v>
      </c>
      <c r="AK764" s="177">
        <v>0</v>
      </c>
      <c r="AL764" s="386">
        <v>0</v>
      </c>
      <c r="AM764" s="177">
        <v>0</v>
      </c>
      <c r="AN764" s="177">
        <v>0</v>
      </c>
      <c r="AO764" s="195">
        <v>0</v>
      </c>
      <c r="AP764" s="187"/>
      <c r="AQ764" s="187"/>
      <c r="AR764" s="187"/>
      <c r="AS764" s="187"/>
      <c r="AT764" s="187"/>
      <c r="AU764" s="187"/>
      <c r="AV764" s="187"/>
      <c r="AW764" s="187"/>
      <c r="AX764" s="187"/>
      <c r="AY764" s="187"/>
      <c r="AZ764" s="187"/>
      <c r="BA764" s="187"/>
      <c r="BB764" s="187">
        <v>7</v>
      </c>
      <c r="BC764" s="187"/>
      <c r="BD764" s="187"/>
      <c r="BE764" s="187"/>
      <c r="BF764" s="187"/>
      <c r="BG764" s="187"/>
      <c r="BH764" s="176" t="str">
        <f t="shared" si="92"/>
        <v>class level</v>
      </c>
      <c r="BI764" s="176">
        <f t="shared" si="94"/>
        <v>19</v>
      </c>
      <c r="BJ764" s="182" t="str">
        <f t="shared" si="95"/>
        <v>7 - 42</v>
      </c>
      <c r="BK764" s="176">
        <f t="shared" si="96"/>
        <v>25</v>
      </c>
      <c r="BL764" s="176">
        <f t="shared" si="93"/>
        <v>7</v>
      </c>
      <c r="BM764" s="535"/>
      <c r="BN764" s="187">
        <v>450</v>
      </c>
      <c r="BO764" s="187">
        <v>6</v>
      </c>
      <c r="BP764" s="178">
        <f t="shared" si="97"/>
        <v>600</v>
      </c>
      <c r="BQ764" s="420" t="str">
        <f t="shared" si="98"/>
        <v>V</v>
      </c>
      <c r="BR764" s="185"/>
      <c r="BS764" s="464" t="s">
        <v>9591</v>
      </c>
    </row>
    <row r="765" spans="1:71" x14ac:dyDescent="0.2">
      <c r="A765" s="696">
        <v>763</v>
      </c>
      <c r="B765" s="286" t="s">
        <v>5715</v>
      </c>
      <c r="C765" s="286" t="s">
        <v>5985</v>
      </c>
      <c r="D765" s="258" t="s">
        <v>5497</v>
      </c>
      <c r="E765" s="736">
        <v>252</v>
      </c>
      <c r="F765" s="736">
        <v>1</v>
      </c>
      <c r="G765" s="737">
        <v>1</v>
      </c>
      <c r="H765" s="305" t="s">
        <v>3486</v>
      </c>
      <c r="I765" s="208" t="s">
        <v>5990</v>
      </c>
      <c r="J765" s="280" t="s">
        <v>3409</v>
      </c>
      <c r="K765" s="191" t="s">
        <v>5490</v>
      </c>
      <c r="L765" s="427" t="s">
        <v>5490</v>
      </c>
      <c r="M765" s="686">
        <v>8.5</v>
      </c>
      <c r="N765" s="685" t="s">
        <v>15710</v>
      </c>
      <c r="O765" s="686">
        <v>900</v>
      </c>
      <c r="P765" s="427" t="s">
        <v>15869</v>
      </c>
      <c r="Q765" s="191">
        <v>7</v>
      </c>
      <c r="R765" s="180"/>
      <c r="S765" s="191">
        <v>1</v>
      </c>
      <c r="T765" s="191">
        <v>1</v>
      </c>
      <c r="U765" s="179">
        <v>1</v>
      </c>
      <c r="V765" s="179">
        <v>1</v>
      </c>
      <c r="W765" s="742">
        <v>24</v>
      </c>
      <c r="X765" s="184"/>
      <c r="Y765" s="184"/>
      <c r="Z765" s="184"/>
      <c r="AA765" s="184"/>
      <c r="AB765" s="220"/>
      <c r="AC765" s="186"/>
      <c r="AD765" s="191" t="s">
        <v>7471</v>
      </c>
      <c r="AE765" s="191" t="s">
        <v>4247</v>
      </c>
      <c r="AF765" s="177">
        <v>0</v>
      </c>
      <c r="AG765" s="177">
        <v>0</v>
      </c>
      <c r="AH765" s="177">
        <v>0</v>
      </c>
      <c r="AI765" s="177">
        <v>0</v>
      </c>
      <c r="AJ765" s="177">
        <v>0</v>
      </c>
      <c r="AK765" s="177">
        <v>0</v>
      </c>
      <c r="AL765" s="386">
        <v>2</v>
      </c>
      <c r="AM765" s="177">
        <v>0</v>
      </c>
      <c r="AN765" s="177">
        <v>0</v>
      </c>
      <c r="AO765" s="195">
        <v>0</v>
      </c>
      <c r="AP765" s="187"/>
      <c r="AQ765" s="187"/>
      <c r="AR765" s="187"/>
      <c r="AS765" s="187"/>
      <c r="AT765" s="187"/>
      <c r="AU765" s="187"/>
      <c r="AV765" s="187"/>
      <c r="AW765" s="187"/>
      <c r="AX765" s="187"/>
      <c r="AY765" s="187"/>
      <c r="AZ765" s="187"/>
      <c r="BA765" s="187"/>
      <c r="BB765" s="187"/>
      <c r="BC765" s="187"/>
      <c r="BD765" s="187"/>
      <c r="BE765" s="187"/>
      <c r="BF765" s="187"/>
      <c r="BG765" s="187"/>
      <c r="BH765" s="176">
        <f t="shared" si="92"/>
        <v>2</v>
      </c>
      <c r="BI765" s="176">
        <f t="shared" si="94"/>
        <v>16</v>
      </c>
      <c r="BJ765" s="182" t="str">
        <f t="shared" si="95"/>
        <v>2 - 16</v>
      </c>
      <c r="BK765" s="176">
        <f t="shared" si="96"/>
        <v>9</v>
      </c>
      <c r="BL765" s="176">
        <f t="shared" si="93"/>
        <v>2</v>
      </c>
      <c r="BM765" s="533"/>
      <c r="BN765" s="187">
        <v>10</v>
      </c>
      <c r="BO765" s="187">
        <v>1</v>
      </c>
      <c r="BP765" s="178">
        <f t="shared" si="97"/>
        <v>19</v>
      </c>
      <c r="BQ765" s="420" t="str">
        <f t="shared" si="98"/>
        <v>I</v>
      </c>
      <c r="BR765" s="185"/>
      <c r="BS765" s="212" t="s">
        <v>5069</v>
      </c>
    </row>
    <row r="766" spans="1:71" ht="51" x14ac:dyDescent="0.2">
      <c r="A766" s="696">
        <v>764</v>
      </c>
      <c r="B766" s="286" t="s">
        <v>5722</v>
      </c>
      <c r="C766" s="286" t="s">
        <v>2512</v>
      </c>
      <c r="D766" s="258" t="s">
        <v>5497</v>
      </c>
      <c r="E766" s="736">
        <v>872</v>
      </c>
      <c r="F766" s="736">
        <v>10</v>
      </c>
      <c r="G766" s="737">
        <v>100</v>
      </c>
      <c r="H766" s="305" t="s">
        <v>9118</v>
      </c>
      <c r="I766" s="207" t="s">
        <v>635</v>
      </c>
      <c r="J766" s="279" t="s">
        <v>6554</v>
      </c>
      <c r="K766" s="179" t="s">
        <v>3491</v>
      </c>
      <c r="L766" s="427" t="s">
        <v>3491</v>
      </c>
      <c r="M766" s="684">
        <v>6</v>
      </c>
      <c r="N766" s="684" t="s">
        <v>15715</v>
      </c>
      <c r="O766" s="684">
        <v>175</v>
      </c>
      <c r="P766" s="179"/>
      <c r="Q766" s="179">
        <v>10</v>
      </c>
      <c r="R766" s="180"/>
      <c r="S766" s="190">
        <v>8</v>
      </c>
      <c r="T766" s="190">
        <v>12</v>
      </c>
      <c r="U766" s="190">
        <v>3</v>
      </c>
      <c r="V766" s="190">
        <v>16</v>
      </c>
      <c r="W766" s="742">
        <v>12</v>
      </c>
      <c r="X766" s="184"/>
      <c r="Y766" s="184"/>
      <c r="Z766" s="184"/>
      <c r="AA766" s="184"/>
      <c r="AB766" s="220"/>
      <c r="AC766" s="186" t="s">
        <v>5478</v>
      </c>
      <c r="AD766" s="179" t="s">
        <v>5039</v>
      </c>
      <c r="AE766" s="191" t="s">
        <v>4250</v>
      </c>
      <c r="AF766" s="177">
        <v>0</v>
      </c>
      <c r="AG766" s="177">
        <v>0</v>
      </c>
      <c r="AH766" s="177">
        <v>0</v>
      </c>
      <c r="AI766" s="177">
        <v>0</v>
      </c>
      <c r="AJ766" s="177">
        <v>1</v>
      </c>
      <c r="AK766" s="177">
        <v>0</v>
      </c>
      <c r="AL766" s="383">
        <v>0</v>
      </c>
      <c r="AM766" s="177">
        <v>0</v>
      </c>
      <c r="AN766" s="177">
        <v>0</v>
      </c>
      <c r="AO766" s="195">
        <v>0</v>
      </c>
      <c r="AP766" s="187"/>
      <c r="AQ766" s="187">
        <v>0</v>
      </c>
      <c r="AR766" s="187"/>
      <c r="AS766" s="187"/>
      <c r="AT766" s="187"/>
      <c r="AU766" s="187"/>
      <c r="AV766" s="187"/>
      <c r="AW766" s="187"/>
      <c r="AX766" s="187"/>
      <c r="AY766" s="187"/>
      <c r="AZ766" s="187"/>
      <c r="BA766" s="187"/>
      <c r="BB766" s="187"/>
      <c r="BC766" s="187"/>
      <c r="BD766" s="187"/>
      <c r="BE766" s="187"/>
      <c r="BF766" s="187"/>
      <c r="BG766" s="187"/>
      <c r="BH766" s="176" t="str">
        <f t="shared" si="92"/>
        <v>class level</v>
      </c>
      <c r="BI766" s="176">
        <f t="shared" si="94"/>
        <v>21</v>
      </c>
      <c r="BJ766" s="182" t="str">
        <f t="shared" si="95"/>
        <v>1 - 6</v>
      </c>
      <c r="BK766" s="176">
        <f t="shared" si="96"/>
        <v>4</v>
      </c>
      <c r="BL766" s="176">
        <f t="shared" si="93"/>
        <v>1</v>
      </c>
      <c r="BM766" s="535"/>
      <c r="BN766" s="187">
        <v>10</v>
      </c>
      <c r="BO766" s="187">
        <v>1</v>
      </c>
      <c r="BP766" s="178">
        <f t="shared" si="97"/>
        <v>14</v>
      </c>
      <c r="BQ766" s="420" t="str">
        <f t="shared" si="98"/>
        <v>I</v>
      </c>
      <c r="BR766" s="185"/>
      <c r="BS766" s="212" t="s">
        <v>4592</v>
      </c>
    </row>
    <row r="767" spans="1:71" ht="51" x14ac:dyDescent="0.2">
      <c r="A767" s="697">
        <v>765</v>
      </c>
      <c r="B767" s="286" t="s">
        <v>5722</v>
      </c>
      <c r="C767" s="286" t="s">
        <v>8722</v>
      </c>
      <c r="D767" s="258" t="s">
        <v>5497</v>
      </c>
      <c r="E767" s="736">
        <v>8</v>
      </c>
      <c r="F767" s="736">
        <v>10</v>
      </c>
      <c r="G767" s="737">
        <v>100</v>
      </c>
      <c r="H767" s="305" t="s">
        <v>9118</v>
      </c>
      <c r="I767" s="207" t="s">
        <v>635</v>
      </c>
      <c r="J767" s="279" t="s">
        <v>4282</v>
      </c>
      <c r="K767" s="179" t="s">
        <v>3491</v>
      </c>
      <c r="L767" s="427" t="s">
        <v>3491</v>
      </c>
      <c r="M767" s="684">
        <v>6</v>
      </c>
      <c r="N767" s="684" t="s">
        <v>15715</v>
      </c>
      <c r="O767" s="684">
        <v>175</v>
      </c>
      <c r="P767" s="179"/>
      <c r="Q767" s="179">
        <v>2</v>
      </c>
      <c r="R767" s="180"/>
      <c r="S767" s="190">
        <v>2</v>
      </c>
      <c r="T767" s="190">
        <v>12</v>
      </c>
      <c r="U767" s="190">
        <v>3</v>
      </c>
      <c r="V767" s="190">
        <v>16</v>
      </c>
      <c r="W767" s="742">
        <v>12</v>
      </c>
      <c r="X767" s="184"/>
      <c r="Y767" s="184"/>
      <c r="Z767" s="184"/>
      <c r="AA767" s="184"/>
      <c r="AB767" s="220"/>
      <c r="AC767" s="183" t="s">
        <v>1212</v>
      </c>
      <c r="AD767" s="179" t="s">
        <v>5039</v>
      </c>
      <c r="AE767" s="191" t="s">
        <v>4250</v>
      </c>
      <c r="AF767" s="177">
        <v>0</v>
      </c>
      <c r="AG767" s="177">
        <v>0</v>
      </c>
      <c r="AH767" s="177">
        <v>0</v>
      </c>
      <c r="AI767" s="177">
        <v>0</v>
      </c>
      <c r="AJ767" s="177">
        <v>0</v>
      </c>
      <c r="AK767" s="177">
        <v>0</v>
      </c>
      <c r="AL767" s="383">
        <v>0</v>
      </c>
      <c r="AM767" s="177">
        <v>1</v>
      </c>
      <c r="AN767" s="177">
        <v>0</v>
      </c>
      <c r="AO767" s="195">
        <v>0</v>
      </c>
      <c r="AP767" s="187"/>
      <c r="AQ767" s="187">
        <v>1</v>
      </c>
      <c r="AR767" s="187"/>
      <c r="AS767" s="187"/>
      <c r="AT767" s="187"/>
      <c r="AU767" s="187"/>
      <c r="AV767" s="187"/>
      <c r="AW767" s="187"/>
      <c r="AX767" s="187"/>
      <c r="AY767" s="187"/>
      <c r="AZ767" s="187"/>
      <c r="BA767" s="187"/>
      <c r="BB767" s="187"/>
      <c r="BC767" s="187"/>
      <c r="BD767" s="187"/>
      <c r="BE767" s="187"/>
      <c r="BF767" s="187"/>
      <c r="BG767" s="187"/>
      <c r="BH767" s="176" t="str">
        <f t="shared" si="92"/>
        <v>class level</v>
      </c>
      <c r="BI767" s="176">
        <f t="shared" si="94"/>
        <v>20</v>
      </c>
      <c r="BJ767" s="182" t="str">
        <f t="shared" si="95"/>
        <v>1 - 10</v>
      </c>
      <c r="BK767" s="176">
        <f t="shared" si="96"/>
        <v>6</v>
      </c>
      <c r="BL767" s="176">
        <f t="shared" si="93"/>
        <v>1</v>
      </c>
      <c r="BM767" s="535"/>
      <c r="BN767" s="187">
        <v>28</v>
      </c>
      <c r="BO767" s="187">
        <v>2</v>
      </c>
      <c r="BP767" s="178">
        <f t="shared" si="97"/>
        <v>40</v>
      </c>
      <c r="BQ767" s="420" t="str">
        <f t="shared" si="98"/>
        <v>II</v>
      </c>
      <c r="BR767" s="185"/>
      <c r="BS767" s="464" t="s">
        <v>9556</v>
      </c>
    </row>
    <row r="768" spans="1:71" ht="51" x14ac:dyDescent="0.2">
      <c r="A768" s="696">
        <v>766</v>
      </c>
      <c r="B768" s="286" t="s">
        <v>5722</v>
      </c>
      <c r="C768" s="286" t="s">
        <v>8723</v>
      </c>
      <c r="D768" s="258" t="s">
        <v>5497</v>
      </c>
      <c r="E768" s="736">
        <v>8</v>
      </c>
      <c r="F768" s="736">
        <v>10</v>
      </c>
      <c r="G768" s="737">
        <v>100</v>
      </c>
      <c r="H768" s="305" t="s">
        <v>9118</v>
      </c>
      <c r="I768" s="207" t="s">
        <v>635</v>
      </c>
      <c r="J768" s="279" t="s">
        <v>4282</v>
      </c>
      <c r="K768" s="179" t="s">
        <v>3491</v>
      </c>
      <c r="L768" s="427" t="s">
        <v>3491</v>
      </c>
      <c r="M768" s="684">
        <v>6</v>
      </c>
      <c r="N768" s="684" t="s">
        <v>15715</v>
      </c>
      <c r="O768" s="684">
        <v>175</v>
      </c>
      <c r="P768" s="179"/>
      <c r="Q768" s="179">
        <v>2</v>
      </c>
      <c r="R768" s="180"/>
      <c r="S768" s="190">
        <v>2</v>
      </c>
      <c r="T768" s="190">
        <v>12</v>
      </c>
      <c r="U768" s="190">
        <v>3</v>
      </c>
      <c r="V768" s="190">
        <v>16</v>
      </c>
      <c r="W768" s="742">
        <v>12</v>
      </c>
      <c r="X768" s="184"/>
      <c r="Y768" s="184"/>
      <c r="Z768" s="184"/>
      <c r="AA768" s="184"/>
      <c r="AB768" s="220"/>
      <c r="AC768" s="183" t="s">
        <v>659</v>
      </c>
      <c r="AD768" s="179" t="s">
        <v>5039</v>
      </c>
      <c r="AE768" s="191" t="s">
        <v>4250</v>
      </c>
      <c r="AF768" s="177">
        <v>0</v>
      </c>
      <c r="AG768" s="177">
        <v>0</v>
      </c>
      <c r="AH768" s="177">
        <v>0</v>
      </c>
      <c r="AI768" s="177">
        <v>0</v>
      </c>
      <c r="AJ768" s="177">
        <v>0</v>
      </c>
      <c r="AK768" s="177">
        <v>0</v>
      </c>
      <c r="AL768" s="383">
        <v>0</v>
      </c>
      <c r="AM768" s="177">
        <v>2</v>
      </c>
      <c r="AN768" s="177">
        <v>0</v>
      </c>
      <c r="AO768" s="195">
        <v>0</v>
      </c>
      <c r="AP768" s="187"/>
      <c r="AQ768" s="187">
        <v>2</v>
      </c>
      <c r="AR768" s="187"/>
      <c r="AS768" s="187"/>
      <c r="AT768" s="187"/>
      <c r="AU768" s="187"/>
      <c r="AV768" s="187"/>
      <c r="AW768" s="187"/>
      <c r="AX768" s="187"/>
      <c r="AY768" s="187"/>
      <c r="AZ768" s="187"/>
      <c r="BA768" s="187"/>
      <c r="BB768" s="187"/>
      <c r="BC768" s="187"/>
      <c r="BD768" s="187"/>
      <c r="BE768" s="187"/>
      <c r="BF768" s="187"/>
      <c r="BG768" s="187"/>
      <c r="BH768" s="176" t="str">
        <f t="shared" si="92"/>
        <v>class level</v>
      </c>
      <c r="BI768" s="176">
        <f t="shared" si="94"/>
        <v>20</v>
      </c>
      <c r="BJ768" s="182" t="str">
        <f t="shared" si="95"/>
        <v>2 - 20</v>
      </c>
      <c r="BK768" s="176">
        <f t="shared" si="96"/>
        <v>11</v>
      </c>
      <c r="BL768" s="176">
        <f t="shared" si="93"/>
        <v>2</v>
      </c>
      <c r="BM768" s="535"/>
      <c r="BN768" s="187">
        <v>50</v>
      </c>
      <c r="BO768" s="187">
        <v>3</v>
      </c>
      <c r="BP768" s="178">
        <f t="shared" si="97"/>
        <v>83</v>
      </c>
      <c r="BQ768" s="420" t="str">
        <f t="shared" si="98"/>
        <v>II</v>
      </c>
      <c r="BR768" s="185"/>
      <c r="BS768" s="464" t="s">
        <v>9556</v>
      </c>
    </row>
    <row r="769" spans="1:71" ht="51" x14ac:dyDescent="0.2">
      <c r="A769" s="697">
        <v>767</v>
      </c>
      <c r="B769" s="286" t="s">
        <v>5722</v>
      </c>
      <c r="C769" s="286" t="s">
        <v>8724</v>
      </c>
      <c r="D769" s="258" t="s">
        <v>5497</v>
      </c>
      <c r="E769" s="736">
        <v>8</v>
      </c>
      <c r="F769" s="736">
        <v>10</v>
      </c>
      <c r="G769" s="737">
        <v>100</v>
      </c>
      <c r="H769" s="305" t="s">
        <v>9118</v>
      </c>
      <c r="I769" s="207" t="s">
        <v>635</v>
      </c>
      <c r="J769" s="279" t="s">
        <v>4282</v>
      </c>
      <c r="K769" s="179" t="s">
        <v>3491</v>
      </c>
      <c r="L769" s="427" t="s">
        <v>3491</v>
      </c>
      <c r="M769" s="684">
        <v>6</v>
      </c>
      <c r="N769" s="684" t="s">
        <v>15715</v>
      </c>
      <c r="O769" s="684">
        <v>175</v>
      </c>
      <c r="P769" s="179"/>
      <c r="Q769" s="179">
        <v>2</v>
      </c>
      <c r="R769" s="180"/>
      <c r="S769" s="190">
        <v>2</v>
      </c>
      <c r="T769" s="190">
        <v>12</v>
      </c>
      <c r="U769" s="190">
        <v>3</v>
      </c>
      <c r="V769" s="190">
        <v>16</v>
      </c>
      <c r="W769" s="742">
        <v>12</v>
      </c>
      <c r="X769" s="184"/>
      <c r="Y769" s="184"/>
      <c r="Z769" s="184"/>
      <c r="AA769" s="184"/>
      <c r="AB769" s="220"/>
      <c r="AC769" s="183" t="s">
        <v>6844</v>
      </c>
      <c r="AD769" s="179" t="s">
        <v>5039</v>
      </c>
      <c r="AE769" s="191" t="s">
        <v>4250</v>
      </c>
      <c r="AF769" s="177">
        <v>0</v>
      </c>
      <c r="AG769" s="177">
        <v>0</v>
      </c>
      <c r="AH769" s="177">
        <v>0</v>
      </c>
      <c r="AI769" s="177">
        <v>0</v>
      </c>
      <c r="AJ769" s="177">
        <v>0</v>
      </c>
      <c r="AK769" s="177">
        <v>0</v>
      </c>
      <c r="AL769" s="383">
        <v>0</v>
      </c>
      <c r="AM769" s="177">
        <v>3</v>
      </c>
      <c r="AN769" s="177">
        <v>0</v>
      </c>
      <c r="AO769" s="195">
        <v>0</v>
      </c>
      <c r="AP769" s="187"/>
      <c r="AQ769" s="187">
        <v>3</v>
      </c>
      <c r="AR769" s="187"/>
      <c r="AS769" s="187"/>
      <c r="AT769" s="187"/>
      <c r="AU769" s="187"/>
      <c r="AV769" s="187"/>
      <c r="AW769" s="187"/>
      <c r="AX769" s="187"/>
      <c r="AY769" s="187"/>
      <c r="AZ769" s="187"/>
      <c r="BA769" s="187"/>
      <c r="BB769" s="187"/>
      <c r="BC769" s="187"/>
      <c r="BD769" s="187"/>
      <c r="BE769" s="187"/>
      <c r="BF769" s="187"/>
      <c r="BG769" s="187"/>
      <c r="BH769" s="176" t="str">
        <f t="shared" si="92"/>
        <v>class level</v>
      </c>
      <c r="BI769" s="176">
        <f t="shared" si="94"/>
        <v>18</v>
      </c>
      <c r="BJ769" s="182" t="str">
        <f t="shared" si="95"/>
        <v>3 - 30</v>
      </c>
      <c r="BK769" s="176">
        <f t="shared" si="96"/>
        <v>17</v>
      </c>
      <c r="BL769" s="176">
        <f t="shared" si="93"/>
        <v>3</v>
      </c>
      <c r="BM769" s="535"/>
      <c r="BN769" s="187">
        <v>85</v>
      </c>
      <c r="BO769" s="187">
        <v>4</v>
      </c>
      <c r="BP769" s="178">
        <f t="shared" si="97"/>
        <v>153</v>
      </c>
      <c r="BQ769" s="420" t="str">
        <f t="shared" si="98"/>
        <v>III</v>
      </c>
      <c r="BR769" s="185"/>
      <c r="BS769" s="464" t="s">
        <v>9556</v>
      </c>
    </row>
    <row r="770" spans="1:71" ht="51" x14ac:dyDescent="0.2">
      <c r="A770" s="696">
        <v>768</v>
      </c>
      <c r="B770" s="286" t="s">
        <v>5722</v>
      </c>
      <c r="C770" s="286" t="s">
        <v>8725</v>
      </c>
      <c r="D770" s="258" t="s">
        <v>5497</v>
      </c>
      <c r="E770" s="736">
        <v>8</v>
      </c>
      <c r="F770" s="736">
        <v>10</v>
      </c>
      <c r="G770" s="737">
        <v>100</v>
      </c>
      <c r="H770" s="305" t="s">
        <v>9118</v>
      </c>
      <c r="I770" s="207" t="s">
        <v>635</v>
      </c>
      <c r="J770" s="279" t="s">
        <v>4282</v>
      </c>
      <c r="K770" s="179" t="s">
        <v>3491</v>
      </c>
      <c r="L770" s="427" t="s">
        <v>3491</v>
      </c>
      <c r="M770" s="684">
        <v>6</v>
      </c>
      <c r="N770" s="684" t="s">
        <v>15715</v>
      </c>
      <c r="O770" s="684">
        <v>175</v>
      </c>
      <c r="P770" s="179"/>
      <c r="Q770" s="179">
        <v>2</v>
      </c>
      <c r="R770" s="180"/>
      <c r="S770" s="190">
        <v>2</v>
      </c>
      <c r="T770" s="190">
        <v>12</v>
      </c>
      <c r="U770" s="190">
        <v>3</v>
      </c>
      <c r="V770" s="190">
        <v>16</v>
      </c>
      <c r="W770" s="742">
        <v>12</v>
      </c>
      <c r="X770" s="184"/>
      <c r="Y770" s="184"/>
      <c r="Z770" s="184"/>
      <c r="AA770" s="184"/>
      <c r="AB770" s="220"/>
      <c r="AC770" s="183" t="s">
        <v>6845</v>
      </c>
      <c r="AD770" s="179" t="s">
        <v>5039</v>
      </c>
      <c r="AE770" s="191" t="s">
        <v>4250</v>
      </c>
      <c r="AF770" s="177">
        <v>0</v>
      </c>
      <c r="AG770" s="177">
        <v>0</v>
      </c>
      <c r="AH770" s="177">
        <v>0</v>
      </c>
      <c r="AI770" s="177">
        <v>0</v>
      </c>
      <c r="AJ770" s="177">
        <v>0</v>
      </c>
      <c r="AK770" s="177">
        <v>0</v>
      </c>
      <c r="AL770" s="383">
        <v>0</v>
      </c>
      <c r="AM770" s="177">
        <v>4</v>
      </c>
      <c r="AN770" s="177">
        <v>0</v>
      </c>
      <c r="AO770" s="195">
        <v>0</v>
      </c>
      <c r="AP770" s="187"/>
      <c r="AQ770" s="187">
        <v>4</v>
      </c>
      <c r="AR770" s="187"/>
      <c r="AS770" s="187"/>
      <c r="AT770" s="187"/>
      <c r="AU770" s="187"/>
      <c r="AV770" s="187"/>
      <c r="AW770" s="187"/>
      <c r="AX770" s="187"/>
      <c r="AY770" s="187"/>
      <c r="AZ770" s="187"/>
      <c r="BA770" s="187"/>
      <c r="BB770" s="187"/>
      <c r="BC770" s="187"/>
      <c r="BD770" s="187"/>
      <c r="BE770" s="187"/>
      <c r="BF770" s="187"/>
      <c r="BG770" s="187"/>
      <c r="BH770" s="176" t="str">
        <f t="shared" si="92"/>
        <v>class level</v>
      </c>
      <c r="BI770" s="176">
        <f t="shared" si="94"/>
        <v>18</v>
      </c>
      <c r="BJ770" s="182" t="str">
        <f t="shared" si="95"/>
        <v>4 - 40</v>
      </c>
      <c r="BK770" s="176">
        <f t="shared" si="96"/>
        <v>22</v>
      </c>
      <c r="BL770" s="176">
        <f t="shared" si="93"/>
        <v>4</v>
      </c>
      <c r="BM770" s="535"/>
      <c r="BN770" s="187">
        <v>130</v>
      </c>
      <c r="BO770" s="187">
        <v>5</v>
      </c>
      <c r="BP770" s="178">
        <f t="shared" si="97"/>
        <v>240</v>
      </c>
      <c r="BQ770" s="420" t="str">
        <f t="shared" si="98"/>
        <v>III</v>
      </c>
      <c r="BR770" s="187"/>
      <c r="BS770" s="464" t="s">
        <v>9556</v>
      </c>
    </row>
    <row r="771" spans="1:71" ht="51" x14ac:dyDescent="0.2">
      <c r="A771" s="696">
        <v>769</v>
      </c>
      <c r="B771" s="286" t="s">
        <v>5722</v>
      </c>
      <c r="C771" s="286" t="s">
        <v>8726</v>
      </c>
      <c r="D771" s="258" t="s">
        <v>5497</v>
      </c>
      <c r="E771" s="736">
        <v>8</v>
      </c>
      <c r="F771" s="736">
        <v>10</v>
      </c>
      <c r="G771" s="737">
        <v>100</v>
      </c>
      <c r="H771" s="305" t="s">
        <v>9118</v>
      </c>
      <c r="I771" s="207" t="s">
        <v>635</v>
      </c>
      <c r="J771" s="279" t="s">
        <v>4282</v>
      </c>
      <c r="K771" s="179" t="s">
        <v>3491</v>
      </c>
      <c r="L771" s="427" t="s">
        <v>3491</v>
      </c>
      <c r="M771" s="684">
        <v>6</v>
      </c>
      <c r="N771" s="684" t="s">
        <v>15715</v>
      </c>
      <c r="O771" s="684">
        <v>175</v>
      </c>
      <c r="P771" s="179"/>
      <c r="Q771" s="179">
        <v>2</v>
      </c>
      <c r="R771" s="180"/>
      <c r="S771" s="190">
        <v>2</v>
      </c>
      <c r="T771" s="190">
        <v>12</v>
      </c>
      <c r="U771" s="190">
        <v>3</v>
      </c>
      <c r="V771" s="190">
        <v>16</v>
      </c>
      <c r="W771" s="742">
        <v>12</v>
      </c>
      <c r="X771" s="184"/>
      <c r="Y771" s="184"/>
      <c r="Z771" s="184"/>
      <c r="AA771" s="184"/>
      <c r="AB771" s="220"/>
      <c r="AC771" s="183" t="s">
        <v>6846</v>
      </c>
      <c r="AD771" s="179" t="s">
        <v>5039</v>
      </c>
      <c r="AE771" s="191" t="s">
        <v>4250</v>
      </c>
      <c r="AF771" s="177">
        <v>0</v>
      </c>
      <c r="AG771" s="177">
        <v>0</v>
      </c>
      <c r="AH771" s="177">
        <v>0</v>
      </c>
      <c r="AI771" s="177">
        <v>0</v>
      </c>
      <c r="AJ771" s="177">
        <v>0</v>
      </c>
      <c r="AK771" s="177">
        <v>0</v>
      </c>
      <c r="AL771" s="383">
        <v>0</v>
      </c>
      <c r="AM771" s="177">
        <v>5</v>
      </c>
      <c r="AN771" s="177">
        <v>0</v>
      </c>
      <c r="AO771" s="195">
        <v>0</v>
      </c>
      <c r="AP771" s="187"/>
      <c r="AQ771" s="187">
        <v>5</v>
      </c>
      <c r="AR771" s="187"/>
      <c r="AS771" s="187"/>
      <c r="AT771" s="187"/>
      <c r="AU771" s="187"/>
      <c r="AV771" s="187"/>
      <c r="AW771" s="187"/>
      <c r="AX771" s="187"/>
      <c r="AY771" s="187"/>
      <c r="AZ771" s="187"/>
      <c r="BA771" s="187"/>
      <c r="BB771" s="187"/>
      <c r="BC771" s="187"/>
      <c r="BD771" s="187"/>
      <c r="BE771" s="187"/>
      <c r="BF771" s="187"/>
      <c r="BG771" s="187"/>
      <c r="BH771" s="176" t="str">
        <f t="shared" ref="BH771:BH834" si="99">IF(manualHD="",IF(COUNTA($AP771:$BG771)=0,IF(SUM($AG771:$AL771)/(0.01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class level</v>
      </c>
      <c r="BI771" s="176">
        <f t="shared" si="94"/>
        <v>16</v>
      </c>
      <c r="BJ771" s="182" t="str">
        <f t="shared" si="95"/>
        <v>5 - 50</v>
      </c>
      <c r="BK771" s="176">
        <f t="shared" si="96"/>
        <v>28</v>
      </c>
      <c r="BL771" s="176">
        <f t="shared" si="93"/>
        <v>5</v>
      </c>
      <c r="BM771" s="535"/>
      <c r="BN771" s="187">
        <v>225</v>
      </c>
      <c r="BO771" s="187">
        <v>6</v>
      </c>
      <c r="BP771" s="178">
        <f t="shared" si="97"/>
        <v>393</v>
      </c>
      <c r="BQ771" s="420" t="str">
        <f t="shared" si="98"/>
        <v>IV</v>
      </c>
      <c r="BR771" s="187"/>
      <c r="BS771" s="464" t="s">
        <v>9556</v>
      </c>
    </row>
    <row r="772" spans="1:71" ht="51" x14ac:dyDescent="0.2">
      <c r="A772" s="697">
        <v>770</v>
      </c>
      <c r="B772" s="286" t="s">
        <v>5722</v>
      </c>
      <c r="C772" s="286" t="s">
        <v>8727</v>
      </c>
      <c r="D772" s="258" t="s">
        <v>5497</v>
      </c>
      <c r="E772" s="736">
        <v>4</v>
      </c>
      <c r="F772" s="736">
        <v>10</v>
      </c>
      <c r="G772" s="737">
        <v>100</v>
      </c>
      <c r="H772" s="305" t="s">
        <v>9118</v>
      </c>
      <c r="I772" s="207" t="s">
        <v>635</v>
      </c>
      <c r="J772" s="279" t="s">
        <v>4282</v>
      </c>
      <c r="K772" s="179" t="s">
        <v>3491</v>
      </c>
      <c r="L772" s="427" t="s">
        <v>3491</v>
      </c>
      <c r="M772" s="684">
        <v>6</v>
      </c>
      <c r="N772" s="684" t="s">
        <v>15715</v>
      </c>
      <c r="O772" s="684">
        <v>175</v>
      </c>
      <c r="P772" s="179"/>
      <c r="Q772" s="179">
        <v>2</v>
      </c>
      <c r="R772" s="180"/>
      <c r="S772" s="190">
        <v>2</v>
      </c>
      <c r="T772" s="190">
        <v>12</v>
      </c>
      <c r="U772" s="190">
        <v>3</v>
      </c>
      <c r="V772" s="190">
        <v>16</v>
      </c>
      <c r="W772" s="742">
        <v>12</v>
      </c>
      <c r="X772" s="184"/>
      <c r="Y772" s="184"/>
      <c r="Z772" s="184"/>
      <c r="AA772" s="184"/>
      <c r="AB772" s="220"/>
      <c r="AC772" s="183" t="s">
        <v>661</v>
      </c>
      <c r="AD772" s="179" t="s">
        <v>5039</v>
      </c>
      <c r="AE772" s="191" t="s">
        <v>4250</v>
      </c>
      <c r="AF772" s="177">
        <v>0</v>
      </c>
      <c r="AG772" s="177">
        <v>0</v>
      </c>
      <c r="AH772" s="177">
        <v>0</v>
      </c>
      <c r="AI772" s="177">
        <v>0</v>
      </c>
      <c r="AJ772" s="177">
        <v>0</v>
      </c>
      <c r="AK772" s="177">
        <v>0</v>
      </c>
      <c r="AL772" s="383">
        <v>0</v>
      </c>
      <c r="AM772" s="177">
        <v>6</v>
      </c>
      <c r="AN772" s="177">
        <v>0</v>
      </c>
      <c r="AO772" s="195">
        <v>0</v>
      </c>
      <c r="AP772" s="187"/>
      <c r="AQ772" s="187">
        <v>6</v>
      </c>
      <c r="AR772" s="187"/>
      <c r="AS772" s="187"/>
      <c r="AT772" s="187"/>
      <c r="AU772" s="187"/>
      <c r="AV772" s="187"/>
      <c r="AW772" s="187"/>
      <c r="AX772" s="187"/>
      <c r="AY772" s="187"/>
      <c r="AZ772" s="187"/>
      <c r="BA772" s="187"/>
      <c r="BB772" s="187"/>
      <c r="BC772" s="187"/>
      <c r="BD772" s="187"/>
      <c r="BE772" s="187"/>
      <c r="BF772" s="187"/>
      <c r="BG772" s="187"/>
      <c r="BH772" s="176" t="str">
        <f t="shared" si="99"/>
        <v>class level</v>
      </c>
      <c r="BI772" s="176">
        <f t="shared" si="94"/>
        <v>16</v>
      </c>
      <c r="BJ772" s="182" t="str">
        <f t="shared" si="95"/>
        <v>6 - 60</v>
      </c>
      <c r="BK772" s="176">
        <f t="shared" si="96"/>
        <v>33</v>
      </c>
      <c r="BL772" s="176">
        <f t="shared" ref="BL772:BL835" si="100">IF(SUM(AP772:BG772)=0,AL772+ROUNDDOWN(AO772/4.5,0)+IF(AF772*1.5+AG772*2+AH772*2.5+AI772*3+AJ772*3.5+AK772*4+AO772&gt;3,1,0),MAX(AP772:BG772))</f>
        <v>6</v>
      </c>
      <c r="BM772" s="535"/>
      <c r="BN772" s="187">
        <v>350</v>
      </c>
      <c r="BO772" s="187">
        <v>8</v>
      </c>
      <c r="BP772" s="178">
        <f t="shared" si="97"/>
        <v>614</v>
      </c>
      <c r="BQ772" s="420" t="str">
        <f t="shared" si="98"/>
        <v>V</v>
      </c>
      <c r="BR772" s="187"/>
      <c r="BS772" s="464" t="s">
        <v>9556</v>
      </c>
    </row>
    <row r="773" spans="1:71" ht="51" x14ac:dyDescent="0.2">
      <c r="A773" s="696">
        <v>771</v>
      </c>
      <c r="B773" s="286" t="s">
        <v>5722</v>
      </c>
      <c r="C773" s="286" t="s">
        <v>8728</v>
      </c>
      <c r="D773" s="258" t="s">
        <v>5497</v>
      </c>
      <c r="E773" s="736">
        <v>4</v>
      </c>
      <c r="F773" s="736">
        <v>10</v>
      </c>
      <c r="G773" s="737">
        <v>100</v>
      </c>
      <c r="H773" s="305" t="s">
        <v>9118</v>
      </c>
      <c r="I773" s="207" t="s">
        <v>635</v>
      </c>
      <c r="J773" s="279" t="s">
        <v>4282</v>
      </c>
      <c r="K773" s="179" t="s">
        <v>3491</v>
      </c>
      <c r="L773" s="427" t="s">
        <v>3491</v>
      </c>
      <c r="M773" s="684">
        <v>6</v>
      </c>
      <c r="N773" s="684" t="s">
        <v>15715</v>
      </c>
      <c r="O773" s="684">
        <v>175</v>
      </c>
      <c r="P773" s="179"/>
      <c r="Q773" s="179">
        <v>2</v>
      </c>
      <c r="R773" s="180"/>
      <c r="S773" s="190">
        <v>2</v>
      </c>
      <c r="T773" s="190">
        <v>12</v>
      </c>
      <c r="U773" s="190">
        <v>3</v>
      </c>
      <c r="V773" s="190">
        <v>16</v>
      </c>
      <c r="W773" s="742">
        <v>12</v>
      </c>
      <c r="X773" s="184"/>
      <c r="Y773" s="184"/>
      <c r="Z773" s="184"/>
      <c r="AA773" s="184"/>
      <c r="AB773" s="220"/>
      <c r="AC773" s="183" t="s">
        <v>660</v>
      </c>
      <c r="AD773" s="179" t="s">
        <v>5039</v>
      </c>
      <c r="AE773" s="191" t="s">
        <v>4250</v>
      </c>
      <c r="AF773" s="177">
        <v>0</v>
      </c>
      <c r="AG773" s="177">
        <v>0</v>
      </c>
      <c r="AH773" s="177">
        <v>0</v>
      </c>
      <c r="AI773" s="177">
        <v>0</v>
      </c>
      <c r="AJ773" s="177">
        <v>0</v>
      </c>
      <c r="AK773" s="177">
        <v>0</v>
      </c>
      <c r="AL773" s="383">
        <v>0</v>
      </c>
      <c r="AM773" s="177">
        <v>7</v>
      </c>
      <c r="AN773" s="177">
        <v>0</v>
      </c>
      <c r="AO773" s="195">
        <v>0</v>
      </c>
      <c r="AP773" s="187"/>
      <c r="AQ773" s="187">
        <v>7</v>
      </c>
      <c r="AR773" s="187"/>
      <c r="AS773" s="187"/>
      <c r="AT773" s="187"/>
      <c r="AU773" s="187"/>
      <c r="AV773" s="187"/>
      <c r="AW773" s="187"/>
      <c r="AX773" s="187"/>
      <c r="AY773" s="187"/>
      <c r="AZ773" s="187"/>
      <c r="BA773" s="187"/>
      <c r="BB773" s="187"/>
      <c r="BC773" s="187"/>
      <c r="BD773" s="187"/>
      <c r="BE773" s="187"/>
      <c r="BF773" s="187"/>
      <c r="BG773" s="187"/>
      <c r="BH773" s="176" t="str">
        <f t="shared" si="99"/>
        <v>class level</v>
      </c>
      <c r="BI773" s="176">
        <f t="shared" si="94"/>
        <v>14</v>
      </c>
      <c r="BJ773" s="182" t="str">
        <f t="shared" si="95"/>
        <v>7 - 70</v>
      </c>
      <c r="BK773" s="176">
        <f t="shared" si="96"/>
        <v>39</v>
      </c>
      <c r="BL773" s="176">
        <f t="shared" si="100"/>
        <v>7</v>
      </c>
      <c r="BM773" s="535"/>
      <c r="BN773" s="187">
        <v>550</v>
      </c>
      <c r="BO773" s="187">
        <v>10</v>
      </c>
      <c r="BP773" s="178">
        <f t="shared" si="97"/>
        <v>940</v>
      </c>
      <c r="BQ773" s="420" t="str">
        <f t="shared" si="98"/>
        <v>VI</v>
      </c>
      <c r="BR773" s="185">
        <v>15</v>
      </c>
      <c r="BS773" s="212" t="s">
        <v>9556</v>
      </c>
    </row>
    <row r="774" spans="1:71" ht="51" x14ac:dyDescent="0.2">
      <c r="A774" s="697">
        <v>772</v>
      </c>
      <c r="B774" s="286" t="s">
        <v>5722</v>
      </c>
      <c r="C774" s="286" t="s">
        <v>8729</v>
      </c>
      <c r="D774" s="258" t="s">
        <v>5497</v>
      </c>
      <c r="E774" s="736">
        <v>4</v>
      </c>
      <c r="F774" s="736">
        <v>10</v>
      </c>
      <c r="G774" s="737">
        <v>100</v>
      </c>
      <c r="H774" s="305" t="s">
        <v>9118</v>
      </c>
      <c r="I774" s="207" t="s">
        <v>635</v>
      </c>
      <c r="J774" s="279" t="s">
        <v>4282</v>
      </c>
      <c r="K774" s="179" t="s">
        <v>3491</v>
      </c>
      <c r="L774" s="427" t="s">
        <v>3491</v>
      </c>
      <c r="M774" s="684">
        <v>6</v>
      </c>
      <c r="N774" s="684" t="s">
        <v>15715</v>
      </c>
      <c r="O774" s="684">
        <v>175</v>
      </c>
      <c r="P774" s="179"/>
      <c r="Q774" s="179">
        <v>2</v>
      </c>
      <c r="R774" s="180"/>
      <c r="S774" s="190">
        <v>2</v>
      </c>
      <c r="T774" s="190">
        <v>12</v>
      </c>
      <c r="U774" s="190">
        <v>3</v>
      </c>
      <c r="V774" s="190">
        <v>16</v>
      </c>
      <c r="W774" s="742">
        <v>12</v>
      </c>
      <c r="X774" s="184"/>
      <c r="Y774" s="184"/>
      <c r="Z774" s="184"/>
      <c r="AA774" s="184"/>
      <c r="AB774" s="220"/>
      <c r="AC774" s="183" t="s">
        <v>8471</v>
      </c>
      <c r="AD774" s="179" t="s">
        <v>5039</v>
      </c>
      <c r="AE774" s="191" t="s">
        <v>4250</v>
      </c>
      <c r="AF774" s="177">
        <v>0</v>
      </c>
      <c r="AG774" s="177">
        <v>0</v>
      </c>
      <c r="AH774" s="177">
        <v>0</v>
      </c>
      <c r="AI774" s="177">
        <v>0</v>
      </c>
      <c r="AJ774" s="177">
        <v>0</v>
      </c>
      <c r="AK774" s="177">
        <v>0</v>
      </c>
      <c r="AL774" s="383">
        <v>0</v>
      </c>
      <c r="AM774" s="177">
        <v>8</v>
      </c>
      <c r="AN774" s="177">
        <v>0</v>
      </c>
      <c r="AO774" s="195">
        <v>0</v>
      </c>
      <c r="AP774" s="187"/>
      <c r="AQ774" s="187">
        <v>8</v>
      </c>
      <c r="AR774" s="187"/>
      <c r="AS774" s="187"/>
      <c r="AT774" s="187"/>
      <c r="AU774" s="187"/>
      <c r="AV774" s="187"/>
      <c r="AW774" s="187"/>
      <c r="AX774" s="187"/>
      <c r="AY774" s="187"/>
      <c r="AZ774" s="187"/>
      <c r="BA774" s="187"/>
      <c r="BB774" s="187"/>
      <c r="BC774" s="187"/>
      <c r="BD774" s="187"/>
      <c r="BE774" s="187"/>
      <c r="BF774" s="187"/>
      <c r="BG774" s="187"/>
      <c r="BH774" s="176" t="str">
        <f t="shared" si="99"/>
        <v>class level</v>
      </c>
      <c r="BI774" s="176">
        <f t="shared" si="94"/>
        <v>14</v>
      </c>
      <c r="BJ774" s="182" t="str">
        <f t="shared" si="95"/>
        <v>8 - 80</v>
      </c>
      <c r="BK774" s="176">
        <f t="shared" si="96"/>
        <v>44</v>
      </c>
      <c r="BL774" s="176">
        <f t="shared" si="100"/>
        <v>8</v>
      </c>
      <c r="BM774" s="535"/>
      <c r="BN774" s="187">
        <v>900</v>
      </c>
      <c r="BO774" s="187">
        <v>12</v>
      </c>
      <c r="BP774" s="178">
        <f t="shared" si="97"/>
        <v>1428</v>
      </c>
      <c r="BQ774" s="420" t="str">
        <f t="shared" si="98"/>
        <v>VI</v>
      </c>
      <c r="BR774" s="187"/>
      <c r="BS774" s="464" t="s">
        <v>9556</v>
      </c>
    </row>
    <row r="775" spans="1:71" ht="51" x14ac:dyDescent="0.2">
      <c r="A775" s="696">
        <v>773</v>
      </c>
      <c r="B775" s="286" t="s">
        <v>5722</v>
      </c>
      <c r="C775" s="286" t="s">
        <v>2372</v>
      </c>
      <c r="D775" s="258" t="s">
        <v>5497</v>
      </c>
      <c r="E775" s="736">
        <v>28</v>
      </c>
      <c r="F775" s="736">
        <v>10</v>
      </c>
      <c r="G775" s="737">
        <v>100</v>
      </c>
      <c r="H775" s="305" t="s">
        <v>9118</v>
      </c>
      <c r="I775" s="207" t="s">
        <v>635</v>
      </c>
      <c r="J775" s="279" t="s">
        <v>1765</v>
      </c>
      <c r="K775" s="179" t="s">
        <v>3491</v>
      </c>
      <c r="L775" s="427" t="s">
        <v>3491</v>
      </c>
      <c r="M775" s="684">
        <v>6</v>
      </c>
      <c r="N775" s="684" t="s">
        <v>15715</v>
      </c>
      <c r="O775" s="684">
        <v>175</v>
      </c>
      <c r="P775" s="179"/>
      <c r="Q775" s="179">
        <v>2</v>
      </c>
      <c r="R775" s="180"/>
      <c r="S775" s="190">
        <v>8</v>
      </c>
      <c r="T775" s="190">
        <v>12</v>
      </c>
      <c r="U775" s="190">
        <v>3</v>
      </c>
      <c r="V775" s="190">
        <v>16</v>
      </c>
      <c r="W775" s="742">
        <v>12</v>
      </c>
      <c r="X775" s="184"/>
      <c r="Y775" s="184"/>
      <c r="Z775" s="184"/>
      <c r="AA775" s="184"/>
      <c r="AB775" s="220"/>
      <c r="AC775" s="186" t="s">
        <v>5708</v>
      </c>
      <c r="AD775" s="179" t="s">
        <v>5039</v>
      </c>
      <c r="AE775" s="191" t="s">
        <v>4250</v>
      </c>
      <c r="AF775" s="177">
        <v>0</v>
      </c>
      <c r="AG775" s="177">
        <v>0</v>
      </c>
      <c r="AH775" s="177">
        <v>0</v>
      </c>
      <c r="AI775" s="177">
        <v>0</v>
      </c>
      <c r="AJ775" s="177">
        <v>0</v>
      </c>
      <c r="AK775" s="177">
        <v>0</v>
      </c>
      <c r="AL775" s="386">
        <v>2</v>
      </c>
      <c r="AM775" s="177">
        <v>0</v>
      </c>
      <c r="AN775" s="177">
        <v>0</v>
      </c>
      <c r="AO775" s="195">
        <v>0</v>
      </c>
      <c r="AP775" s="187"/>
      <c r="AQ775" s="187"/>
      <c r="AR775" s="187"/>
      <c r="AS775" s="187"/>
      <c r="AT775" s="187"/>
      <c r="AU775" s="187"/>
      <c r="AV775" s="187"/>
      <c r="AW775" s="187">
        <v>2</v>
      </c>
      <c r="AX775" s="187"/>
      <c r="AY775" s="187"/>
      <c r="AZ775" s="187"/>
      <c r="BA775" s="187"/>
      <c r="BB775" s="187"/>
      <c r="BC775" s="187"/>
      <c r="BD775" s="187"/>
      <c r="BE775" s="187"/>
      <c r="BF775" s="187"/>
      <c r="BG775" s="187"/>
      <c r="BH775" s="176" t="str">
        <f t="shared" si="99"/>
        <v>class level</v>
      </c>
      <c r="BI775" s="176">
        <f t="shared" si="94"/>
        <v>20</v>
      </c>
      <c r="BJ775" s="182" t="str">
        <f t="shared" si="95"/>
        <v>2 - 16</v>
      </c>
      <c r="BK775" s="176">
        <f t="shared" si="96"/>
        <v>9</v>
      </c>
      <c r="BL775" s="176">
        <f t="shared" si="100"/>
        <v>2</v>
      </c>
      <c r="BM775" s="535"/>
      <c r="BN775" s="187">
        <v>68</v>
      </c>
      <c r="BO775" s="187">
        <v>2</v>
      </c>
      <c r="BP775" s="178">
        <f t="shared" si="97"/>
        <v>86</v>
      </c>
      <c r="BQ775" s="420" t="str">
        <f t="shared" si="98"/>
        <v>III</v>
      </c>
      <c r="BR775" s="187"/>
      <c r="BS775" s="212" t="s">
        <v>9583</v>
      </c>
    </row>
    <row r="776" spans="1:71" ht="51" x14ac:dyDescent="0.2">
      <c r="A776" s="696">
        <v>774</v>
      </c>
      <c r="B776" s="286" t="s">
        <v>5722</v>
      </c>
      <c r="C776" s="286" t="s">
        <v>2374</v>
      </c>
      <c r="D776" s="258" t="s">
        <v>5497</v>
      </c>
      <c r="E776" s="736">
        <v>8</v>
      </c>
      <c r="F776" s="736">
        <v>10</v>
      </c>
      <c r="G776" s="737">
        <v>100</v>
      </c>
      <c r="H776" s="305" t="s">
        <v>9118</v>
      </c>
      <c r="I776" s="207" t="s">
        <v>635</v>
      </c>
      <c r="J776" s="279" t="s">
        <v>1765</v>
      </c>
      <c r="K776" s="179" t="s">
        <v>3491</v>
      </c>
      <c r="L776" s="427" t="s">
        <v>3491</v>
      </c>
      <c r="M776" s="684">
        <v>6</v>
      </c>
      <c r="N776" s="684" t="s">
        <v>15715</v>
      </c>
      <c r="O776" s="684">
        <v>175</v>
      </c>
      <c r="P776" s="179"/>
      <c r="Q776" s="179">
        <v>2</v>
      </c>
      <c r="R776" s="180"/>
      <c r="S776" s="190">
        <v>8</v>
      </c>
      <c r="T776" s="190">
        <v>12</v>
      </c>
      <c r="U776" s="190">
        <v>3</v>
      </c>
      <c r="V776" s="190">
        <v>16</v>
      </c>
      <c r="W776" s="742">
        <v>12</v>
      </c>
      <c r="X776" s="184"/>
      <c r="Y776" s="184"/>
      <c r="Z776" s="184"/>
      <c r="AA776" s="184"/>
      <c r="AB776" s="220"/>
      <c r="AC776" s="186" t="s">
        <v>5709</v>
      </c>
      <c r="AD776" s="179" t="s">
        <v>5039</v>
      </c>
      <c r="AE776" s="191" t="s">
        <v>4250</v>
      </c>
      <c r="AF776" s="177">
        <v>0</v>
      </c>
      <c r="AG776" s="177">
        <v>0</v>
      </c>
      <c r="AH776" s="177">
        <v>0</v>
      </c>
      <c r="AI776" s="177">
        <v>0</v>
      </c>
      <c r="AJ776" s="177">
        <v>0</v>
      </c>
      <c r="AK776" s="177">
        <v>0</v>
      </c>
      <c r="AL776" s="386">
        <v>3</v>
      </c>
      <c r="AM776" s="177">
        <v>0</v>
      </c>
      <c r="AN776" s="177">
        <v>0</v>
      </c>
      <c r="AO776" s="195">
        <v>0</v>
      </c>
      <c r="AP776" s="187"/>
      <c r="AQ776" s="187"/>
      <c r="AR776" s="187"/>
      <c r="AS776" s="187"/>
      <c r="AT776" s="187"/>
      <c r="AU776" s="187"/>
      <c r="AV776" s="187"/>
      <c r="AW776" s="187">
        <v>3</v>
      </c>
      <c r="AX776" s="187"/>
      <c r="AY776" s="187"/>
      <c r="AZ776" s="187"/>
      <c r="BA776" s="187"/>
      <c r="BB776" s="187"/>
      <c r="BC776" s="187"/>
      <c r="BD776" s="187"/>
      <c r="BE776" s="187"/>
      <c r="BF776" s="187"/>
      <c r="BG776" s="187"/>
      <c r="BH776" s="176" t="str">
        <f t="shared" si="99"/>
        <v>class level</v>
      </c>
      <c r="BI776" s="176">
        <f t="shared" si="94"/>
        <v>20</v>
      </c>
      <c r="BJ776" s="182" t="str">
        <f t="shared" si="95"/>
        <v>3 - 24</v>
      </c>
      <c r="BK776" s="176">
        <f t="shared" si="96"/>
        <v>14</v>
      </c>
      <c r="BL776" s="176">
        <f t="shared" si="100"/>
        <v>3</v>
      </c>
      <c r="BM776" s="535"/>
      <c r="BN776" s="185">
        <v>125</v>
      </c>
      <c r="BO776" s="180">
        <v>3</v>
      </c>
      <c r="BP776" s="178">
        <f t="shared" si="97"/>
        <v>167</v>
      </c>
      <c r="BQ776" s="420" t="str">
        <f t="shared" si="98"/>
        <v>III</v>
      </c>
      <c r="BR776" s="185"/>
      <c r="BS776" s="212" t="s">
        <v>9583</v>
      </c>
    </row>
    <row r="777" spans="1:71" ht="51" x14ac:dyDescent="0.2">
      <c r="A777" s="697">
        <v>775</v>
      </c>
      <c r="B777" s="286" t="s">
        <v>5722</v>
      </c>
      <c r="C777" s="286" t="s">
        <v>2375</v>
      </c>
      <c r="D777" s="258" t="s">
        <v>5497</v>
      </c>
      <c r="E777" s="736">
        <v>20</v>
      </c>
      <c r="F777" s="736">
        <v>10</v>
      </c>
      <c r="G777" s="737">
        <v>100</v>
      </c>
      <c r="H777" s="305" t="s">
        <v>9118</v>
      </c>
      <c r="I777" s="207" t="s">
        <v>635</v>
      </c>
      <c r="J777" s="279" t="s">
        <v>1765</v>
      </c>
      <c r="K777" s="179" t="s">
        <v>3491</v>
      </c>
      <c r="L777" s="427" t="s">
        <v>3491</v>
      </c>
      <c r="M777" s="684">
        <v>6</v>
      </c>
      <c r="N777" s="684" t="s">
        <v>15715</v>
      </c>
      <c r="O777" s="684">
        <v>175</v>
      </c>
      <c r="P777" s="179"/>
      <c r="Q777" s="179">
        <v>2</v>
      </c>
      <c r="R777" s="180"/>
      <c r="S777" s="190">
        <v>8</v>
      </c>
      <c r="T777" s="190">
        <v>12</v>
      </c>
      <c r="U777" s="190">
        <v>3</v>
      </c>
      <c r="V777" s="190">
        <v>16</v>
      </c>
      <c r="W777" s="742">
        <v>12</v>
      </c>
      <c r="X777" s="184"/>
      <c r="Y777" s="184"/>
      <c r="Z777" s="184"/>
      <c r="AA777" s="184"/>
      <c r="AB777" s="220"/>
      <c r="AC777" s="186" t="s">
        <v>5710</v>
      </c>
      <c r="AD777" s="179" t="s">
        <v>5039</v>
      </c>
      <c r="AE777" s="191" t="s">
        <v>4250</v>
      </c>
      <c r="AF777" s="177">
        <v>0</v>
      </c>
      <c r="AG777" s="177">
        <v>0</v>
      </c>
      <c r="AH777" s="177">
        <v>0</v>
      </c>
      <c r="AI777" s="177">
        <v>0</v>
      </c>
      <c r="AJ777" s="177">
        <v>0</v>
      </c>
      <c r="AK777" s="177">
        <v>0</v>
      </c>
      <c r="AL777" s="386">
        <v>4</v>
      </c>
      <c r="AM777" s="177">
        <v>0</v>
      </c>
      <c r="AN777" s="177">
        <v>0</v>
      </c>
      <c r="AO777" s="195">
        <v>0</v>
      </c>
      <c r="AP777" s="187"/>
      <c r="AQ777" s="187"/>
      <c r="AR777" s="187"/>
      <c r="AS777" s="187"/>
      <c r="AT777" s="187"/>
      <c r="AU777" s="187"/>
      <c r="AV777" s="187"/>
      <c r="AW777" s="187">
        <v>4</v>
      </c>
      <c r="AX777" s="187"/>
      <c r="AY777" s="187"/>
      <c r="AZ777" s="187"/>
      <c r="BA777" s="187"/>
      <c r="BB777" s="187"/>
      <c r="BC777" s="187"/>
      <c r="BD777" s="187"/>
      <c r="BE777" s="187"/>
      <c r="BF777" s="187"/>
      <c r="BG777" s="187"/>
      <c r="BH777" s="176" t="str">
        <f t="shared" si="99"/>
        <v>class level</v>
      </c>
      <c r="BI777" s="176">
        <f t="shared" si="94"/>
        <v>18</v>
      </c>
      <c r="BJ777" s="182" t="str">
        <f t="shared" si="95"/>
        <v>4 - 32</v>
      </c>
      <c r="BK777" s="176">
        <f t="shared" si="96"/>
        <v>18</v>
      </c>
      <c r="BL777" s="176">
        <f t="shared" si="100"/>
        <v>4</v>
      </c>
      <c r="BM777" s="535"/>
      <c r="BN777" s="187">
        <v>210</v>
      </c>
      <c r="BO777" s="187">
        <v>4</v>
      </c>
      <c r="BP777" s="178">
        <f t="shared" si="97"/>
        <v>282</v>
      </c>
      <c r="BQ777" s="420" t="str">
        <f t="shared" si="98"/>
        <v>IV</v>
      </c>
      <c r="BR777" s="187"/>
      <c r="BS777" s="464" t="s">
        <v>9583</v>
      </c>
    </row>
    <row r="778" spans="1:71" ht="51" x14ac:dyDescent="0.2">
      <c r="A778" s="696">
        <v>776</v>
      </c>
      <c r="B778" s="286" t="s">
        <v>5722</v>
      </c>
      <c r="C778" s="286" t="s">
        <v>2376</v>
      </c>
      <c r="D778" s="258" t="s">
        <v>5497</v>
      </c>
      <c r="E778" s="736">
        <v>8</v>
      </c>
      <c r="F778" s="736">
        <v>10</v>
      </c>
      <c r="G778" s="737">
        <v>100</v>
      </c>
      <c r="H778" s="305" t="s">
        <v>9118</v>
      </c>
      <c r="I778" s="207" t="s">
        <v>635</v>
      </c>
      <c r="J778" s="279" t="s">
        <v>1765</v>
      </c>
      <c r="K778" s="179" t="s">
        <v>3491</v>
      </c>
      <c r="L778" s="427" t="s">
        <v>3491</v>
      </c>
      <c r="M778" s="684">
        <v>6</v>
      </c>
      <c r="N778" s="684" t="s">
        <v>15715</v>
      </c>
      <c r="O778" s="684">
        <v>175</v>
      </c>
      <c r="P778" s="179"/>
      <c r="Q778" s="179">
        <v>2</v>
      </c>
      <c r="R778" s="180"/>
      <c r="S778" s="190">
        <v>8</v>
      </c>
      <c r="T778" s="190">
        <v>12</v>
      </c>
      <c r="U778" s="190">
        <v>3</v>
      </c>
      <c r="V778" s="190">
        <v>16</v>
      </c>
      <c r="W778" s="742">
        <v>12</v>
      </c>
      <c r="X778" s="184"/>
      <c r="Y778" s="184"/>
      <c r="Z778" s="184"/>
      <c r="AA778" s="184"/>
      <c r="AB778" s="220"/>
      <c r="AC778" s="186" t="s">
        <v>5711</v>
      </c>
      <c r="AD778" s="179" t="s">
        <v>5039</v>
      </c>
      <c r="AE778" s="191" t="s">
        <v>4250</v>
      </c>
      <c r="AF778" s="177">
        <v>0</v>
      </c>
      <c r="AG778" s="177">
        <v>0</v>
      </c>
      <c r="AH778" s="177">
        <v>0</v>
      </c>
      <c r="AI778" s="177">
        <v>0</v>
      </c>
      <c r="AJ778" s="177">
        <v>0</v>
      </c>
      <c r="AK778" s="177">
        <v>0</v>
      </c>
      <c r="AL778" s="386">
        <v>5</v>
      </c>
      <c r="AM778" s="177">
        <v>0</v>
      </c>
      <c r="AN778" s="177">
        <v>0</v>
      </c>
      <c r="AO778" s="195">
        <v>0</v>
      </c>
      <c r="AP778" s="187"/>
      <c r="AQ778" s="187"/>
      <c r="AR778" s="187"/>
      <c r="AS778" s="187"/>
      <c r="AT778" s="187"/>
      <c r="AU778" s="187"/>
      <c r="AV778" s="187"/>
      <c r="AW778" s="187">
        <v>5</v>
      </c>
      <c r="AX778" s="187"/>
      <c r="AY778" s="187"/>
      <c r="AZ778" s="187"/>
      <c r="BA778" s="187"/>
      <c r="BB778" s="187"/>
      <c r="BC778" s="187"/>
      <c r="BD778" s="187"/>
      <c r="BE778" s="187"/>
      <c r="BF778" s="187"/>
      <c r="BG778" s="187"/>
      <c r="BH778" s="176" t="str">
        <f t="shared" si="99"/>
        <v>class level</v>
      </c>
      <c r="BI778" s="176">
        <f t="shared" si="94"/>
        <v>18</v>
      </c>
      <c r="BJ778" s="182" t="str">
        <f t="shared" si="95"/>
        <v>5 - 40</v>
      </c>
      <c r="BK778" s="176">
        <f t="shared" si="96"/>
        <v>23</v>
      </c>
      <c r="BL778" s="176">
        <f t="shared" si="100"/>
        <v>5</v>
      </c>
      <c r="BM778" s="535"/>
      <c r="BN778" s="187">
        <v>330</v>
      </c>
      <c r="BO778" s="187">
        <v>5</v>
      </c>
      <c r="BP778" s="178">
        <f t="shared" si="97"/>
        <v>445</v>
      </c>
      <c r="BQ778" s="420" t="str">
        <f t="shared" si="98"/>
        <v>V</v>
      </c>
      <c r="BR778" s="187"/>
      <c r="BS778" s="464" t="s">
        <v>9583</v>
      </c>
    </row>
    <row r="779" spans="1:71" ht="51" x14ac:dyDescent="0.2">
      <c r="A779" s="697">
        <v>777</v>
      </c>
      <c r="B779" s="286" t="s">
        <v>5722</v>
      </c>
      <c r="C779" s="286" t="s">
        <v>2383</v>
      </c>
      <c r="D779" s="258" t="s">
        <v>5497</v>
      </c>
      <c r="E779" s="736">
        <v>12</v>
      </c>
      <c r="F779" s="736">
        <v>10</v>
      </c>
      <c r="G779" s="737">
        <v>100</v>
      </c>
      <c r="H779" s="305" t="s">
        <v>9118</v>
      </c>
      <c r="I779" s="207" t="s">
        <v>635</v>
      </c>
      <c r="J779" s="279" t="s">
        <v>1765</v>
      </c>
      <c r="K779" s="179" t="s">
        <v>3491</v>
      </c>
      <c r="L779" s="427" t="s">
        <v>3491</v>
      </c>
      <c r="M779" s="684">
        <v>6</v>
      </c>
      <c r="N779" s="684" t="s">
        <v>15715</v>
      </c>
      <c r="O779" s="684">
        <v>175</v>
      </c>
      <c r="P779" s="179"/>
      <c r="Q779" s="179">
        <v>2</v>
      </c>
      <c r="R779" s="180"/>
      <c r="S779" s="190">
        <v>8</v>
      </c>
      <c r="T779" s="190">
        <v>12</v>
      </c>
      <c r="U779" s="190">
        <v>3</v>
      </c>
      <c r="V779" s="190">
        <v>16</v>
      </c>
      <c r="W779" s="742">
        <v>12</v>
      </c>
      <c r="X779" s="184"/>
      <c r="Y779" s="184"/>
      <c r="Z779" s="184"/>
      <c r="AA779" s="184"/>
      <c r="AB779" s="220"/>
      <c r="AC779" s="186" t="s">
        <v>5712</v>
      </c>
      <c r="AD779" s="179" t="s">
        <v>5039</v>
      </c>
      <c r="AE779" s="191" t="s">
        <v>4250</v>
      </c>
      <c r="AF779" s="177">
        <v>0</v>
      </c>
      <c r="AG779" s="177">
        <v>0</v>
      </c>
      <c r="AH779" s="177">
        <v>0</v>
      </c>
      <c r="AI779" s="177">
        <v>0</v>
      </c>
      <c r="AJ779" s="177">
        <v>0</v>
      </c>
      <c r="AK779" s="177">
        <v>0</v>
      </c>
      <c r="AL779" s="386">
        <v>6</v>
      </c>
      <c r="AM779" s="177">
        <v>0</v>
      </c>
      <c r="AN779" s="177">
        <v>0</v>
      </c>
      <c r="AO779" s="195">
        <v>0</v>
      </c>
      <c r="AP779" s="187"/>
      <c r="AQ779" s="187"/>
      <c r="AR779" s="187"/>
      <c r="AS779" s="187"/>
      <c r="AT779" s="187"/>
      <c r="AU779" s="187"/>
      <c r="AV779" s="187"/>
      <c r="AW779" s="187">
        <v>6</v>
      </c>
      <c r="AX779" s="187"/>
      <c r="AY779" s="187"/>
      <c r="AZ779" s="187"/>
      <c r="BA779" s="187"/>
      <c r="BB779" s="187"/>
      <c r="BC779" s="187"/>
      <c r="BD779" s="187"/>
      <c r="BE779" s="187"/>
      <c r="BF779" s="187"/>
      <c r="BG779" s="187"/>
      <c r="BH779" s="176" t="str">
        <f t="shared" si="99"/>
        <v>class level</v>
      </c>
      <c r="BI779" s="176">
        <f t="shared" si="94"/>
        <v>18</v>
      </c>
      <c r="BJ779" s="182" t="str">
        <f t="shared" si="95"/>
        <v>6 - 48</v>
      </c>
      <c r="BK779" s="176">
        <f t="shared" si="96"/>
        <v>27</v>
      </c>
      <c r="BL779" s="176">
        <f t="shared" si="100"/>
        <v>6</v>
      </c>
      <c r="BM779" s="535"/>
      <c r="BN779" s="187">
        <v>600</v>
      </c>
      <c r="BO779" s="187">
        <v>6</v>
      </c>
      <c r="BP779" s="178">
        <f t="shared" si="97"/>
        <v>762</v>
      </c>
      <c r="BQ779" s="420" t="str">
        <f t="shared" si="98"/>
        <v>VI</v>
      </c>
      <c r="BR779" s="187"/>
      <c r="BS779" s="464" t="s">
        <v>9583</v>
      </c>
    </row>
    <row r="780" spans="1:71" ht="51" x14ac:dyDescent="0.2">
      <c r="A780" s="696">
        <v>778</v>
      </c>
      <c r="B780" s="286" t="s">
        <v>5722</v>
      </c>
      <c r="C780" s="286" t="s">
        <v>2384</v>
      </c>
      <c r="D780" s="258" t="s">
        <v>5497</v>
      </c>
      <c r="E780" s="736">
        <v>8</v>
      </c>
      <c r="F780" s="736">
        <v>10</v>
      </c>
      <c r="G780" s="737">
        <v>100</v>
      </c>
      <c r="H780" s="305" t="s">
        <v>9118</v>
      </c>
      <c r="I780" s="207" t="s">
        <v>635</v>
      </c>
      <c r="J780" s="279" t="s">
        <v>1765</v>
      </c>
      <c r="K780" s="179" t="s">
        <v>3491</v>
      </c>
      <c r="L780" s="427" t="s">
        <v>3491</v>
      </c>
      <c r="M780" s="684">
        <v>6</v>
      </c>
      <c r="N780" s="684" t="s">
        <v>15715</v>
      </c>
      <c r="O780" s="684">
        <v>175</v>
      </c>
      <c r="P780" s="179"/>
      <c r="Q780" s="179">
        <v>2</v>
      </c>
      <c r="R780" s="180"/>
      <c r="S780" s="190">
        <v>8</v>
      </c>
      <c r="T780" s="190">
        <v>12</v>
      </c>
      <c r="U780" s="190">
        <v>3</v>
      </c>
      <c r="V780" s="190">
        <v>16</v>
      </c>
      <c r="W780" s="742">
        <v>12</v>
      </c>
      <c r="X780" s="184"/>
      <c r="Y780" s="184"/>
      <c r="Z780" s="184"/>
      <c r="AA780" s="184"/>
      <c r="AB780" s="220"/>
      <c r="AC780" s="186" t="s">
        <v>5713</v>
      </c>
      <c r="AD780" s="179" t="s">
        <v>5039</v>
      </c>
      <c r="AE780" s="191" t="s">
        <v>4250</v>
      </c>
      <c r="AF780" s="177">
        <v>0</v>
      </c>
      <c r="AG780" s="177">
        <v>0</v>
      </c>
      <c r="AH780" s="177">
        <v>0</v>
      </c>
      <c r="AI780" s="177">
        <v>0</v>
      </c>
      <c r="AJ780" s="177">
        <v>0</v>
      </c>
      <c r="AK780" s="177">
        <v>0</v>
      </c>
      <c r="AL780" s="386">
        <v>8</v>
      </c>
      <c r="AM780" s="177">
        <v>0</v>
      </c>
      <c r="AN780" s="177">
        <v>0</v>
      </c>
      <c r="AO780" s="195">
        <v>0</v>
      </c>
      <c r="AP780" s="187"/>
      <c r="AQ780" s="187"/>
      <c r="AR780" s="187"/>
      <c r="AS780" s="187"/>
      <c r="AT780" s="187"/>
      <c r="AU780" s="187"/>
      <c r="AV780" s="187"/>
      <c r="AW780" s="187">
        <v>8</v>
      </c>
      <c r="AX780" s="187"/>
      <c r="AY780" s="187"/>
      <c r="AZ780" s="187"/>
      <c r="BA780" s="187"/>
      <c r="BB780" s="187"/>
      <c r="BC780" s="187"/>
      <c r="BD780" s="187"/>
      <c r="BE780" s="187"/>
      <c r="BF780" s="187"/>
      <c r="BG780" s="187"/>
      <c r="BH780" s="176" t="str">
        <f t="shared" si="99"/>
        <v>class level</v>
      </c>
      <c r="BI780" s="176">
        <f t="shared" si="94"/>
        <v>16</v>
      </c>
      <c r="BJ780" s="182" t="str">
        <f t="shared" si="95"/>
        <v>8 - 64</v>
      </c>
      <c r="BK780" s="176">
        <f t="shared" si="96"/>
        <v>36</v>
      </c>
      <c r="BL780" s="176">
        <f t="shared" si="100"/>
        <v>8</v>
      </c>
      <c r="BM780" s="535"/>
      <c r="BN780" s="187">
        <v>1425</v>
      </c>
      <c r="BO780" s="187">
        <v>10</v>
      </c>
      <c r="BP780" s="178">
        <f t="shared" si="97"/>
        <v>1785</v>
      </c>
      <c r="BQ780" s="420" t="str">
        <f t="shared" si="98"/>
        <v>VII</v>
      </c>
      <c r="BR780" s="185">
        <v>15</v>
      </c>
      <c r="BS780" s="464" t="s">
        <v>9583</v>
      </c>
    </row>
    <row r="781" spans="1:71" ht="51" x14ac:dyDescent="0.2">
      <c r="A781" s="696">
        <v>779</v>
      </c>
      <c r="B781" s="286" t="s">
        <v>5722</v>
      </c>
      <c r="C781" s="286" t="s">
        <v>8646</v>
      </c>
      <c r="D781" s="258" t="s">
        <v>5497</v>
      </c>
      <c r="E781" s="736">
        <v>1</v>
      </c>
      <c r="F781" s="736">
        <v>10</v>
      </c>
      <c r="G781" s="737">
        <v>100</v>
      </c>
      <c r="H781" s="305" t="s">
        <v>9118</v>
      </c>
      <c r="I781" s="207" t="s">
        <v>635</v>
      </c>
      <c r="J781" s="279" t="s">
        <v>6554</v>
      </c>
      <c r="K781" s="179" t="s">
        <v>3491</v>
      </c>
      <c r="L781" s="427" t="s">
        <v>3491</v>
      </c>
      <c r="M781" s="684">
        <v>6</v>
      </c>
      <c r="N781" s="684" t="s">
        <v>15715</v>
      </c>
      <c r="O781" s="684">
        <v>175</v>
      </c>
      <c r="P781" s="179"/>
      <c r="Q781" s="179">
        <v>10</v>
      </c>
      <c r="R781" s="180"/>
      <c r="S781" s="190">
        <v>8</v>
      </c>
      <c r="T781" s="190">
        <v>12</v>
      </c>
      <c r="U781" s="190">
        <v>3</v>
      </c>
      <c r="V781" s="190">
        <v>16</v>
      </c>
      <c r="W781" s="742">
        <v>12</v>
      </c>
      <c r="X781" s="184"/>
      <c r="Y781" s="184"/>
      <c r="Z781" s="184"/>
      <c r="AA781" s="184"/>
      <c r="AB781" s="220"/>
      <c r="AC781" s="186" t="s">
        <v>8526</v>
      </c>
      <c r="AD781" s="179" t="s">
        <v>5039</v>
      </c>
      <c r="AE781" s="191" t="s">
        <v>4250</v>
      </c>
      <c r="AF781" s="177">
        <v>0</v>
      </c>
      <c r="AG781" s="177">
        <v>0</v>
      </c>
      <c r="AH781" s="177">
        <v>6</v>
      </c>
      <c r="AI781" s="177">
        <v>0</v>
      </c>
      <c r="AJ781" s="177">
        <v>0</v>
      </c>
      <c r="AK781" s="177">
        <v>0</v>
      </c>
      <c r="AL781" s="386">
        <v>0</v>
      </c>
      <c r="AM781" s="177">
        <v>0</v>
      </c>
      <c r="AN781" s="177">
        <v>0</v>
      </c>
      <c r="AO781" s="195">
        <v>0</v>
      </c>
      <c r="AP781" s="187"/>
      <c r="AQ781" s="187"/>
      <c r="AR781" s="187"/>
      <c r="AS781" s="187"/>
      <c r="AT781" s="187"/>
      <c r="AU781" s="187"/>
      <c r="AV781" s="187"/>
      <c r="AW781" s="187"/>
      <c r="AX781" s="187"/>
      <c r="AY781" s="187"/>
      <c r="AZ781" s="187"/>
      <c r="BA781" s="187"/>
      <c r="BB781" s="187"/>
      <c r="BC781" s="187"/>
      <c r="BD781" s="187">
        <v>6</v>
      </c>
      <c r="BE781" s="187"/>
      <c r="BF781" s="187"/>
      <c r="BG781" s="187"/>
      <c r="BH781" s="176" t="str">
        <f t="shared" si="99"/>
        <v>class level</v>
      </c>
      <c r="BI781" s="176">
        <f t="shared" si="94"/>
        <v>19</v>
      </c>
      <c r="BJ781" s="182" t="str">
        <f t="shared" si="95"/>
        <v>6 - 24</v>
      </c>
      <c r="BK781" s="176">
        <f t="shared" si="96"/>
        <v>15</v>
      </c>
      <c r="BL781" s="176">
        <f t="shared" si="100"/>
        <v>6</v>
      </c>
      <c r="BM781" s="535"/>
      <c r="BN781" s="187">
        <v>810</v>
      </c>
      <c r="BO781" s="187">
        <v>4</v>
      </c>
      <c r="BP781" s="178">
        <f t="shared" si="97"/>
        <v>870</v>
      </c>
      <c r="BQ781" s="420" t="str">
        <f t="shared" si="98"/>
        <v>VI</v>
      </c>
      <c r="BR781" s="185"/>
      <c r="BS781" s="464" t="s">
        <v>9567</v>
      </c>
    </row>
    <row r="782" spans="1:71" ht="51" x14ac:dyDescent="0.2">
      <c r="A782" s="697">
        <v>780</v>
      </c>
      <c r="B782" s="286" t="s">
        <v>5722</v>
      </c>
      <c r="C782" s="286" t="s">
        <v>8647</v>
      </c>
      <c r="D782" s="258" t="s">
        <v>5497</v>
      </c>
      <c r="E782" s="736">
        <v>1</v>
      </c>
      <c r="F782" s="736">
        <v>10</v>
      </c>
      <c r="G782" s="737">
        <v>100</v>
      </c>
      <c r="H782" s="305" t="s">
        <v>9118</v>
      </c>
      <c r="I782" s="207" t="s">
        <v>635</v>
      </c>
      <c r="J782" s="279" t="s">
        <v>6554</v>
      </c>
      <c r="K782" s="179" t="s">
        <v>3491</v>
      </c>
      <c r="L782" s="427" t="s">
        <v>3491</v>
      </c>
      <c r="M782" s="684">
        <v>6</v>
      </c>
      <c r="N782" s="684" t="s">
        <v>15715</v>
      </c>
      <c r="O782" s="684">
        <v>175</v>
      </c>
      <c r="P782" s="179"/>
      <c r="Q782" s="179">
        <v>10</v>
      </c>
      <c r="R782" s="180"/>
      <c r="S782" s="190">
        <v>8</v>
      </c>
      <c r="T782" s="190">
        <v>12</v>
      </c>
      <c r="U782" s="190">
        <v>3</v>
      </c>
      <c r="V782" s="190">
        <v>16</v>
      </c>
      <c r="W782" s="742">
        <v>12</v>
      </c>
      <c r="X782" s="184"/>
      <c r="Y782" s="184"/>
      <c r="Z782" s="184"/>
      <c r="AA782" s="184"/>
      <c r="AB782" s="220"/>
      <c r="AC782" s="186" t="s">
        <v>8477</v>
      </c>
      <c r="AD782" s="179" t="s">
        <v>5039</v>
      </c>
      <c r="AE782" s="191" t="s">
        <v>4250</v>
      </c>
      <c r="AF782" s="177">
        <v>0</v>
      </c>
      <c r="AG782" s="177">
        <v>0</v>
      </c>
      <c r="AH782" s="177">
        <v>7</v>
      </c>
      <c r="AI782" s="177">
        <v>0</v>
      </c>
      <c r="AJ782" s="177">
        <v>0</v>
      </c>
      <c r="AK782" s="177">
        <v>0</v>
      </c>
      <c r="AL782" s="386">
        <v>0</v>
      </c>
      <c r="AM782" s="177">
        <v>0</v>
      </c>
      <c r="AN782" s="177">
        <v>0</v>
      </c>
      <c r="AO782" s="195">
        <v>0</v>
      </c>
      <c r="AP782" s="187"/>
      <c r="AQ782" s="187"/>
      <c r="AR782" s="187"/>
      <c r="AS782" s="187"/>
      <c r="AT782" s="187"/>
      <c r="AU782" s="187"/>
      <c r="AV782" s="187"/>
      <c r="AW782" s="187"/>
      <c r="AX782" s="187"/>
      <c r="AY782" s="187"/>
      <c r="AZ782" s="187"/>
      <c r="BA782" s="187"/>
      <c r="BB782" s="187"/>
      <c r="BC782" s="187"/>
      <c r="BD782" s="187">
        <v>7</v>
      </c>
      <c r="BE782" s="187"/>
      <c r="BF782" s="187"/>
      <c r="BG782" s="187"/>
      <c r="BH782" s="176" t="str">
        <f t="shared" si="99"/>
        <v>class level</v>
      </c>
      <c r="BI782" s="176">
        <f t="shared" si="94"/>
        <v>19</v>
      </c>
      <c r="BJ782" s="182" t="str">
        <f t="shared" si="95"/>
        <v>7 - 28</v>
      </c>
      <c r="BK782" s="176">
        <f t="shared" si="96"/>
        <v>18</v>
      </c>
      <c r="BL782" s="176">
        <f t="shared" si="100"/>
        <v>7</v>
      </c>
      <c r="BM782" s="535"/>
      <c r="BN782" s="187">
        <v>810</v>
      </c>
      <c r="BO782" s="187">
        <v>4</v>
      </c>
      <c r="BP782" s="178">
        <f t="shared" si="97"/>
        <v>882</v>
      </c>
      <c r="BQ782" s="420" t="str">
        <f t="shared" si="98"/>
        <v>VI</v>
      </c>
      <c r="BR782" s="185">
        <v>15</v>
      </c>
      <c r="BS782" s="212" t="s">
        <v>9594</v>
      </c>
    </row>
    <row r="783" spans="1:71" ht="51" x14ac:dyDescent="0.2">
      <c r="A783" s="696">
        <v>781</v>
      </c>
      <c r="B783" s="286" t="s">
        <v>5722</v>
      </c>
      <c r="C783" s="286" t="s">
        <v>8720</v>
      </c>
      <c r="D783" s="258" t="s">
        <v>5497</v>
      </c>
      <c r="E783" s="736">
        <v>1</v>
      </c>
      <c r="F783" s="736">
        <v>10</v>
      </c>
      <c r="G783" s="737">
        <v>100</v>
      </c>
      <c r="H783" s="305" t="s">
        <v>9118</v>
      </c>
      <c r="I783" s="207" t="s">
        <v>635</v>
      </c>
      <c r="J783" s="279" t="s">
        <v>6554</v>
      </c>
      <c r="K783" s="179" t="s">
        <v>3491</v>
      </c>
      <c r="L783" s="427" t="s">
        <v>3491</v>
      </c>
      <c r="M783" s="684">
        <v>6</v>
      </c>
      <c r="N783" s="684" t="s">
        <v>15715</v>
      </c>
      <c r="O783" s="684">
        <v>175</v>
      </c>
      <c r="P783" s="179"/>
      <c r="Q783" s="179">
        <v>10</v>
      </c>
      <c r="R783" s="180"/>
      <c r="S783" s="190">
        <v>8</v>
      </c>
      <c r="T783" s="190">
        <v>12</v>
      </c>
      <c r="U783" s="190">
        <v>3</v>
      </c>
      <c r="V783" s="190">
        <v>16</v>
      </c>
      <c r="W783" s="742">
        <v>12</v>
      </c>
      <c r="X783" s="184"/>
      <c r="Y783" s="184"/>
      <c r="Z783" s="184"/>
      <c r="AA783" s="184"/>
      <c r="AB783" s="220"/>
      <c r="AC783" s="186" t="s">
        <v>8478</v>
      </c>
      <c r="AD783" s="179" t="s">
        <v>5039</v>
      </c>
      <c r="AE783" s="191" t="s">
        <v>4250</v>
      </c>
      <c r="AF783" s="177">
        <v>0</v>
      </c>
      <c r="AG783" s="177">
        <v>0</v>
      </c>
      <c r="AH783" s="177">
        <v>8</v>
      </c>
      <c r="AI783" s="177">
        <v>0</v>
      </c>
      <c r="AJ783" s="177">
        <v>0</v>
      </c>
      <c r="AK783" s="177">
        <v>0</v>
      </c>
      <c r="AL783" s="386">
        <v>0</v>
      </c>
      <c r="AM783" s="177">
        <v>0</v>
      </c>
      <c r="AN783" s="177">
        <v>0</v>
      </c>
      <c r="AO783" s="195">
        <v>0</v>
      </c>
      <c r="AP783" s="187"/>
      <c r="AQ783" s="187"/>
      <c r="AR783" s="187"/>
      <c r="AS783" s="187"/>
      <c r="AT783" s="187"/>
      <c r="AU783" s="187"/>
      <c r="AV783" s="187"/>
      <c r="AW783" s="187"/>
      <c r="AX783" s="187"/>
      <c r="AY783" s="187"/>
      <c r="AZ783" s="187"/>
      <c r="BA783" s="187"/>
      <c r="BB783" s="187"/>
      <c r="BC783" s="187"/>
      <c r="BD783" s="187">
        <v>8</v>
      </c>
      <c r="BE783" s="187"/>
      <c r="BF783" s="187"/>
      <c r="BG783" s="187"/>
      <c r="BH783" s="176" t="str">
        <f t="shared" si="99"/>
        <v>class level</v>
      </c>
      <c r="BI783" s="176">
        <f t="shared" si="94"/>
        <v>19</v>
      </c>
      <c r="BJ783" s="182" t="str">
        <f t="shared" si="95"/>
        <v>8 - 32</v>
      </c>
      <c r="BK783" s="176">
        <f t="shared" si="96"/>
        <v>20</v>
      </c>
      <c r="BL783" s="176">
        <f t="shared" si="100"/>
        <v>8</v>
      </c>
      <c r="BM783" s="535"/>
      <c r="BN783" s="187">
        <v>1290</v>
      </c>
      <c r="BO783" s="187">
        <v>5</v>
      </c>
      <c r="BP783" s="178">
        <f t="shared" si="97"/>
        <v>1390</v>
      </c>
      <c r="BQ783" s="420" t="str">
        <f t="shared" si="98"/>
        <v>VII</v>
      </c>
      <c r="BR783" s="185">
        <v>15</v>
      </c>
      <c r="BS783" s="212" t="s">
        <v>9594</v>
      </c>
    </row>
    <row r="784" spans="1:71" ht="51" x14ac:dyDescent="0.2">
      <c r="A784" s="697">
        <v>782</v>
      </c>
      <c r="B784" s="286" t="s">
        <v>5722</v>
      </c>
      <c r="C784" s="286" t="s">
        <v>8721</v>
      </c>
      <c r="D784" s="258" t="s">
        <v>5497</v>
      </c>
      <c r="E784" s="736">
        <v>1</v>
      </c>
      <c r="F784" s="736">
        <v>10</v>
      </c>
      <c r="G784" s="737">
        <v>100</v>
      </c>
      <c r="H784" s="305" t="s">
        <v>9118</v>
      </c>
      <c r="I784" s="207" t="s">
        <v>635</v>
      </c>
      <c r="J784" s="279" t="s">
        <v>6554</v>
      </c>
      <c r="K784" s="179" t="s">
        <v>3491</v>
      </c>
      <c r="L784" s="427" t="s">
        <v>3491</v>
      </c>
      <c r="M784" s="684">
        <v>6</v>
      </c>
      <c r="N784" s="684" t="s">
        <v>15715</v>
      </c>
      <c r="O784" s="684">
        <v>175</v>
      </c>
      <c r="P784" s="179"/>
      <c r="Q784" s="179">
        <v>10</v>
      </c>
      <c r="R784" s="180"/>
      <c r="S784" s="190">
        <v>8</v>
      </c>
      <c r="T784" s="190">
        <v>12</v>
      </c>
      <c r="U784" s="190">
        <v>3</v>
      </c>
      <c r="V784" s="190">
        <v>16</v>
      </c>
      <c r="W784" s="742">
        <v>12</v>
      </c>
      <c r="X784" s="184"/>
      <c r="Y784" s="184"/>
      <c r="Z784" s="184"/>
      <c r="AA784" s="184"/>
      <c r="AB784" s="220"/>
      <c r="AC784" s="186" t="s">
        <v>8479</v>
      </c>
      <c r="AD784" s="179" t="s">
        <v>5039</v>
      </c>
      <c r="AE784" s="191" t="s">
        <v>4250</v>
      </c>
      <c r="AF784" s="177">
        <v>0</v>
      </c>
      <c r="AG784" s="177">
        <v>0</v>
      </c>
      <c r="AH784" s="177">
        <v>9</v>
      </c>
      <c r="AI784" s="177">
        <v>0</v>
      </c>
      <c r="AJ784" s="177">
        <v>0</v>
      </c>
      <c r="AK784" s="177">
        <v>0</v>
      </c>
      <c r="AL784" s="386">
        <v>0</v>
      </c>
      <c r="AM784" s="177">
        <v>0</v>
      </c>
      <c r="AN784" s="177">
        <v>0</v>
      </c>
      <c r="AO784" s="195">
        <v>0</v>
      </c>
      <c r="AP784" s="187"/>
      <c r="AQ784" s="187"/>
      <c r="AR784" s="187"/>
      <c r="AS784" s="187"/>
      <c r="AT784" s="187"/>
      <c r="AU784" s="187"/>
      <c r="AV784" s="187"/>
      <c r="AW784" s="187"/>
      <c r="AX784" s="187"/>
      <c r="AY784" s="187"/>
      <c r="AZ784" s="187"/>
      <c r="BA784" s="187"/>
      <c r="BB784" s="187"/>
      <c r="BC784" s="187"/>
      <c r="BD784" s="187">
        <v>9</v>
      </c>
      <c r="BE784" s="187"/>
      <c r="BF784" s="187"/>
      <c r="BG784" s="187"/>
      <c r="BH784" s="176" t="str">
        <f t="shared" si="99"/>
        <v>class level</v>
      </c>
      <c r="BI784" s="176">
        <f t="shared" si="94"/>
        <v>19</v>
      </c>
      <c r="BJ784" s="182" t="str">
        <f t="shared" si="95"/>
        <v>9 - 36</v>
      </c>
      <c r="BK784" s="176">
        <f t="shared" si="96"/>
        <v>23</v>
      </c>
      <c r="BL784" s="176">
        <f t="shared" si="100"/>
        <v>9</v>
      </c>
      <c r="BM784" s="535"/>
      <c r="BN784" s="187">
        <v>1290</v>
      </c>
      <c r="BO784" s="187">
        <v>5</v>
      </c>
      <c r="BP784" s="178">
        <f t="shared" si="97"/>
        <v>1405</v>
      </c>
      <c r="BQ784" s="420" t="str">
        <f t="shared" si="98"/>
        <v>VII</v>
      </c>
      <c r="BR784" s="185">
        <v>15</v>
      </c>
      <c r="BS784" s="212" t="s">
        <v>9594</v>
      </c>
    </row>
    <row r="785" spans="1:71" ht="51" x14ac:dyDescent="0.2">
      <c r="A785" s="696">
        <v>783</v>
      </c>
      <c r="B785" s="286" t="s">
        <v>5722</v>
      </c>
      <c r="C785" s="286" t="s">
        <v>5164</v>
      </c>
      <c r="D785" s="258" t="s">
        <v>5497</v>
      </c>
      <c r="E785" s="736">
        <v>5</v>
      </c>
      <c r="F785" s="736">
        <v>10</v>
      </c>
      <c r="G785" s="737">
        <v>100</v>
      </c>
      <c r="H785" s="305" t="s">
        <v>9118</v>
      </c>
      <c r="I785" s="207" t="s">
        <v>635</v>
      </c>
      <c r="J785" s="280" t="s">
        <v>6551</v>
      </c>
      <c r="K785" s="179" t="s">
        <v>3491</v>
      </c>
      <c r="L785" s="427" t="s">
        <v>3491</v>
      </c>
      <c r="M785" s="684">
        <v>6</v>
      </c>
      <c r="N785" s="684" t="s">
        <v>15715</v>
      </c>
      <c r="O785" s="684">
        <v>175</v>
      </c>
      <c r="P785" s="179"/>
      <c r="Q785" s="179">
        <v>7</v>
      </c>
      <c r="R785" s="180"/>
      <c r="S785" s="190">
        <v>8</v>
      </c>
      <c r="T785" s="190">
        <v>12</v>
      </c>
      <c r="U785" s="190">
        <v>3</v>
      </c>
      <c r="V785" s="190">
        <v>16</v>
      </c>
      <c r="W785" s="742">
        <v>12</v>
      </c>
      <c r="X785" s="184"/>
      <c r="Y785" s="184"/>
      <c r="Z785" s="184"/>
      <c r="AA785" s="184"/>
      <c r="AB785" s="220"/>
      <c r="AC785" s="183" t="s">
        <v>5170</v>
      </c>
      <c r="AD785" s="179" t="s">
        <v>5039</v>
      </c>
      <c r="AE785" s="191" t="s">
        <v>4250</v>
      </c>
      <c r="AF785" s="177">
        <v>0</v>
      </c>
      <c r="AG785" s="177">
        <v>0</v>
      </c>
      <c r="AH785" s="177">
        <v>0</v>
      </c>
      <c r="AI785" s="177">
        <v>0</v>
      </c>
      <c r="AJ785" s="177">
        <v>2</v>
      </c>
      <c r="AK785" s="177">
        <v>0</v>
      </c>
      <c r="AL785" s="386">
        <v>0</v>
      </c>
      <c r="AM785" s="177">
        <v>0</v>
      </c>
      <c r="AN785" s="177">
        <v>0</v>
      </c>
      <c r="AO785" s="195">
        <v>0</v>
      </c>
      <c r="AP785" s="187"/>
      <c r="AQ785" s="187"/>
      <c r="AR785" s="187"/>
      <c r="AS785" s="187"/>
      <c r="AT785" s="187"/>
      <c r="AU785" s="187"/>
      <c r="AV785" s="187"/>
      <c r="AW785" s="187"/>
      <c r="AX785" s="187"/>
      <c r="AY785" s="187"/>
      <c r="AZ785" s="187"/>
      <c r="BA785" s="187"/>
      <c r="BB785" s="187"/>
      <c r="BC785" s="187">
        <v>2</v>
      </c>
      <c r="BD785" s="187"/>
      <c r="BE785" s="187"/>
      <c r="BF785" s="187"/>
      <c r="BG785" s="187"/>
      <c r="BH785" s="176" t="str">
        <f t="shared" si="99"/>
        <v>class level</v>
      </c>
      <c r="BI785" s="176">
        <f t="shared" si="94"/>
        <v>21</v>
      </c>
      <c r="BJ785" s="182" t="str">
        <f t="shared" si="95"/>
        <v>2 - 12</v>
      </c>
      <c r="BK785" s="176">
        <f t="shared" si="96"/>
        <v>7</v>
      </c>
      <c r="BL785" s="176">
        <f t="shared" si="100"/>
        <v>2</v>
      </c>
      <c r="BM785" s="535"/>
      <c r="BN785" s="187">
        <v>73</v>
      </c>
      <c r="BO785" s="187">
        <v>2</v>
      </c>
      <c r="BP785" s="178">
        <f t="shared" si="97"/>
        <v>87</v>
      </c>
      <c r="BQ785" s="420" t="str">
        <f t="shared" si="98"/>
        <v>III</v>
      </c>
      <c r="BR785" s="185"/>
      <c r="BS785" s="464" t="s">
        <v>9593</v>
      </c>
    </row>
    <row r="786" spans="1:71" ht="51" x14ac:dyDescent="0.2">
      <c r="A786" s="696">
        <v>784</v>
      </c>
      <c r="B786" s="286" t="s">
        <v>5722</v>
      </c>
      <c r="C786" s="286" t="s">
        <v>5165</v>
      </c>
      <c r="D786" s="258" t="s">
        <v>5497</v>
      </c>
      <c r="E786" s="736">
        <v>5</v>
      </c>
      <c r="F786" s="736">
        <v>10</v>
      </c>
      <c r="G786" s="737">
        <v>100</v>
      </c>
      <c r="H786" s="305" t="s">
        <v>9118</v>
      </c>
      <c r="I786" s="207" t="s">
        <v>635</v>
      </c>
      <c r="J786" s="280" t="s">
        <v>6551</v>
      </c>
      <c r="K786" s="179" t="s">
        <v>3491</v>
      </c>
      <c r="L786" s="427" t="s">
        <v>3491</v>
      </c>
      <c r="M786" s="684">
        <v>6</v>
      </c>
      <c r="N786" s="684" t="s">
        <v>15715</v>
      </c>
      <c r="O786" s="684">
        <v>175</v>
      </c>
      <c r="P786" s="179"/>
      <c r="Q786" s="179">
        <v>7</v>
      </c>
      <c r="R786" s="180"/>
      <c r="S786" s="190">
        <v>8</v>
      </c>
      <c r="T786" s="190">
        <v>12</v>
      </c>
      <c r="U786" s="190">
        <v>3</v>
      </c>
      <c r="V786" s="190">
        <v>16</v>
      </c>
      <c r="W786" s="742">
        <v>12</v>
      </c>
      <c r="X786" s="184"/>
      <c r="Y786" s="184"/>
      <c r="Z786" s="184"/>
      <c r="AA786" s="184"/>
      <c r="AB786" s="220"/>
      <c r="AC786" s="183" t="s">
        <v>5171</v>
      </c>
      <c r="AD786" s="179" t="s">
        <v>5039</v>
      </c>
      <c r="AE786" s="191" t="s">
        <v>4250</v>
      </c>
      <c r="AF786" s="177">
        <v>0</v>
      </c>
      <c r="AG786" s="177">
        <v>0</v>
      </c>
      <c r="AH786" s="177">
        <v>0</v>
      </c>
      <c r="AI786" s="177">
        <v>0</v>
      </c>
      <c r="AJ786" s="177">
        <v>3</v>
      </c>
      <c r="AK786" s="177">
        <v>0</v>
      </c>
      <c r="AL786" s="386">
        <v>0</v>
      </c>
      <c r="AM786" s="177">
        <v>0</v>
      </c>
      <c r="AN786" s="177">
        <v>0</v>
      </c>
      <c r="AO786" s="195">
        <v>0</v>
      </c>
      <c r="AP786" s="187"/>
      <c r="AQ786" s="187"/>
      <c r="AR786" s="187"/>
      <c r="AS786" s="187"/>
      <c r="AT786" s="187"/>
      <c r="AU786" s="187"/>
      <c r="AV786" s="187"/>
      <c r="AW786" s="187"/>
      <c r="AX786" s="187"/>
      <c r="AY786" s="187"/>
      <c r="AZ786" s="187"/>
      <c r="BA786" s="187"/>
      <c r="BB786" s="187"/>
      <c r="BC786" s="187">
        <v>3</v>
      </c>
      <c r="BD786" s="187"/>
      <c r="BE786" s="187"/>
      <c r="BF786" s="187"/>
      <c r="BG786" s="187"/>
      <c r="BH786" s="176" t="str">
        <f t="shared" si="99"/>
        <v>class level</v>
      </c>
      <c r="BI786" s="176">
        <f t="shared" si="94"/>
        <v>21</v>
      </c>
      <c r="BJ786" s="182" t="str">
        <f t="shared" si="95"/>
        <v>3 - 18</v>
      </c>
      <c r="BK786" s="176">
        <f t="shared" si="96"/>
        <v>11</v>
      </c>
      <c r="BL786" s="176">
        <f t="shared" si="100"/>
        <v>3</v>
      </c>
      <c r="BM786" s="535"/>
      <c r="BN786" s="187">
        <v>105</v>
      </c>
      <c r="BO786" s="187">
        <v>3</v>
      </c>
      <c r="BP786" s="178">
        <f t="shared" si="97"/>
        <v>138</v>
      </c>
      <c r="BQ786" s="420" t="str">
        <f t="shared" si="98"/>
        <v>III</v>
      </c>
      <c r="BR786" s="185"/>
      <c r="BS786" s="464" t="s">
        <v>9593</v>
      </c>
    </row>
    <row r="787" spans="1:71" ht="51" x14ac:dyDescent="0.2">
      <c r="A787" s="697">
        <v>785</v>
      </c>
      <c r="B787" s="286" t="s">
        <v>5722</v>
      </c>
      <c r="C787" s="286" t="s">
        <v>5166</v>
      </c>
      <c r="D787" s="258" t="s">
        <v>5497</v>
      </c>
      <c r="E787" s="736">
        <v>5</v>
      </c>
      <c r="F787" s="736">
        <v>10</v>
      </c>
      <c r="G787" s="737">
        <v>100</v>
      </c>
      <c r="H787" s="305" t="s">
        <v>9118</v>
      </c>
      <c r="I787" s="207" t="s">
        <v>635</v>
      </c>
      <c r="J787" s="280" t="s">
        <v>6551</v>
      </c>
      <c r="K787" s="179" t="s">
        <v>3491</v>
      </c>
      <c r="L787" s="427" t="s">
        <v>3491</v>
      </c>
      <c r="M787" s="684">
        <v>6</v>
      </c>
      <c r="N787" s="684" t="s">
        <v>15715</v>
      </c>
      <c r="O787" s="684">
        <v>175</v>
      </c>
      <c r="P787" s="179"/>
      <c r="Q787" s="179">
        <v>7</v>
      </c>
      <c r="R787" s="180"/>
      <c r="S787" s="190">
        <v>8</v>
      </c>
      <c r="T787" s="190">
        <v>12</v>
      </c>
      <c r="U787" s="190">
        <v>3</v>
      </c>
      <c r="V787" s="190">
        <v>16</v>
      </c>
      <c r="W787" s="742">
        <v>12</v>
      </c>
      <c r="X787" s="184"/>
      <c r="Y787" s="184"/>
      <c r="Z787" s="184"/>
      <c r="AA787" s="184"/>
      <c r="AB787" s="220"/>
      <c r="AC787" s="183" t="s">
        <v>5172</v>
      </c>
      <c r="AD787" s="179" t="s">
        <v>5039</v>
      </c>
      <c r="AE787" s="191" t="s">
        <v>4250</v>
      </c>
      <c r="AF787" s="177">
        <v>0</v>
      </c>
      <c r="AG787" s="177">
        <v>0</v>
      </c>
      <c r="AH787" s="177">
        <v>0</v>
      </c>
      <c r="AI787" s="177">
        <v>0</v>
      </c>
      <c r="AJ787" s="177">
        <v>4</v>
      </c>
      <c r="AK787" s="177">
        <v>0</v>
      </c>
      <c r="AL787" s="386">
        <v>0</v>
      </c>
      <c r="AM787" s="177">
        <v>0</v>
      </c>
      <c r="AN787" s="177">
        <v>0</v>
      </c>
      <c r="AO787" s="195">
        <v>0</v>
      </c>
      <c r="AP787" s="187"/>
      <c r="AQ787" s="187"/>
      <c r="AR787" s="187"/>
      <c r="AS787" s="187"/>
      <c r="AT787" s="187"/>
      <c r="AU787" s="187"/>
      <c r="AV787" s="187"/>
      <c r="AW787" s="187"/>
      <c r="AX787" s="187"/>
      <c r="AY787" s="187"/>
      <c r="AZ787" s="187"/>
      <c r="BA787" s="187"/>
      <c r="BB787" s="187"/>
      <c r="BC787" s="187">
        <v>4</v>
      </c>
      <c r="BD787" s="187"/>
      <c r="BE787" s="187"/>
      <c r="BF787" s="187"/>
      <c r="BG787" s="187"/>
      <c r="BH787" s="176" t="str">
        <f t="shared" si="99"/>
        <v>class level</v>
      </c>
      <c r="BI787" s="176">
        <f t="shared" si="94"/>
        <v>21</v>
      </c>
      <c r="BJ787" s="182" t="str">
        <f t="shared" si="95"/>
        <v>4 - 24</v>
      </c>
      <c r="BK787" s="176">
        <f t="shared" si="96"/>
        <v>14</v>
      </c>
      <c r="BL787" s="176">
        <f t="shared" si="100"/>
        <v>4</v>
      </c>
      <c r="BM787" s="535"/>
      <c r="BN787" s="187">
        <v>150</v>
      </c>
      <c r="BO787" s="187">
        <v>4</v>
      </c>
      <c r="BP787" s="178">
        <f t="shared" si="97"/>
        <v>206</v>
      </c>
      <c r="BQ787" s="420" t="str">
        <f t="shared" si="98"/>
        <v>III</v>
      </c>
      <c r="BR787" s="185"/>
      <c r="BS787" s="464" t="s">
        <v>9593</v>
      </c>
    </row>
    <row r="788" spans="1:71" ht="51" x14ac:dyDescent="0.2">
      <c r="A788" s="696">
        <v>786</v>
      </c>
      <c r="B788" s="286" t="s">
        <v>5722</v>
      </c>
      <c r="C788" s="286" t="s">
        <v>5167</v>
      </c>
      <c r="D788" s="258" t="s">
        <v>5497</v>
      </c>
      <c r="E788" s="736">
        <v>5</v>
      </c>
      <c r="F788" s="736">
        <v>10</v>
      </c>
      <c r="G788" s="737">
        <v>100</v>
      </c>
      <c r="H788" s="305" t="s">
        <v>9118</v>
      </c>
      <c r="I788" s="207" t="s">
        <v>635</v>
      </c>
      <c r="J788" s="280" t="s">
        <v>6551</v>
      </c>
      <c r="K788" s="179" t="s">
        <v>3491</v>
      </c>
      <c r="L788" s="427" t="s">
        <v>3491</v>
      </c>
      <c r="M788" s="684">
        <v>6</v>
      </c>
      <c r="N788" s="684" t="s">
        <v>15715</v>
      </c>
      <c r="O788" s="684">
        <v>175</v>
      </c>
      <c r="P788" s="179"/>
      <c r="Q788" s="179">
        <v>7</v>
      </c>
      <c r="R788" s="180"/>
      <c r="S788" s="190">
        <v>8</v>
      </c>
      <c r="T788" s="190">
        <v>12</v>
      </c>
      <c r="U788" s="190">
        <v>3</v>
      </c>
      <c r="V788" s="190">
        <v>16</v>
      </c>
      <c r="W788" s="742">
        <v>12</v>
      </c>
      <c r="X788" s="184"/>
      <c r="Y788" s="184"/>
      <c r="Z788" s="184"/>
      <c r="AA788" s="184"/>
      <c r="AB788" s="220"/>
      <c r="AC788" s="183" t="s">
        <v>5173</v>
      </c>
      <c r="AD788" s="179" t="s">
        <v>5039</v>
      </c>
      <c r="AE788" s="191" t="s">
        <v>4250</v>
      </c>
      <c r="AF788" s="177">
        <v>0</v>
      </c>
      <c r="AG788" s="177">
        <v>0</v>
      </c>
      <c r="AH788" s="177">
        <v>0</v>
      </c>
      <c r="AI788" s="177">
        <v>0</v>
      </c>
      <c r="AJ788" s="177">
        <v>5</v>
      </c>
      <c r="AK788" s="177">
        <v>0</v>
      </c>
      <c r="AL788" s="386">
        <v>0</v>
      </c>
      <c r="AM788" s="177">
        <v>0</v>
      </c>
      <c r="AN788" s="177">
        <v>0</v>
      </c>
      <c r="AO788" s="195">
        <v>0</v>
      </c>
      <c r="AP788" s="187"/>
      <c r="AQ788" s="187"/>
      <c r="AR788" s="187"/>
      <c r="AS788" s="187"/>
      <c r="AT788" s="187"/>
      <c r="AU788" s="187"/>
      <c r="AV788" s="187"/>
      <c r="AW788" s="187"/>
      <c r="AX788" s="187"/>
      <c r="AY788" s="187"/>
      <c r="AZ788" s="187"/>
      <c r="BA788" s="187"/>
      <c r="BB788" s="187"/>
      <c r="BC788" s="187">
        <v>5</v>
      </c>
      <c r="BD788" s="187"/>
      <c r="BE788" s="187"/>
      <c r="BF788" s="187"/>
      <c r="BG788" s="187"/>
      <c r="BH788" s="176" t="str">
        <f t="shared" si="99"/>
        <v>class level</v>
      </c>
      <c r="BI788" s="176">
        <f t="shared" si="94"/>
        <v>19</v>
      </c>
      <c r="BJ788" s="182" t="str">
        <f t="shared" si="95"/>
        <v>5 - 30</v>
      </c>
      <c r="BK788" s="176">
        <f t="shared" si="96"/>
        <v>18</v>
      </c>
      <c r="BL788" s="176">
        <f t="shared" si="100"/>
        <v>5</v>
      </c>
      <c r="BM788" s="535"/>
      <c r="BN788" s="187">
        <v>150</v>
      </c>
      <c r="BO788" s="187">
        <v>4</v>
      </c>
      <c r="BP788" s="178">
        <f t="shared" si="97"/>
        <v>222</v>
      </c>
      <c r="BQ788" s="420" t="str">
        <f t="shared" si="98"/>
        <v>III</v>
      </c>
      <c r="BR788" s="185"/>
      <c r="BS788" s="464" t="s">
        <v>9593</v>
      </c>
    </row>
    <row r="789" spans="1:71" ht="51" x14ac:dyDescent="0.2">
      <c r="A789" s="697">
        <v>787</v>
      </c>
      <c r="B789" s="286" t="s">
        <v>5722</v>
      </c>
      <c r="C789" s="286" t="s">
        <v>5168</v>
      </c>
      <c r="D789" s="258" t="s">
        <v>5497</v>
      </c>
      <c r="E789" s="736">
        <v>4</v>
      </c>
      <c r="F789" s="736">
        <v>10</v>
      </c>
      <c r="G789" s="737">
        <v>100</v>
      </c>
      <c r="H789" s="305" t="s">
        <v>9118</v>
      </c>
      <c r="I789" s="207" t="s">
        <v>635</v>
      </c>
      <c r="J789" s="280" t="s">
        <v>6551</v>
      </c>
      <c r="K789" s="179" t="s">
        <v>3491</v>
      </c>
      <c r="L789" s="427" t="s">
        <v>3491</v>
      </c>
      <c r="M789" s="684">
        <v>6</v>
      </c>
      <c r="N789" s="684" t="s">
        <v>15715</v>
      </c>
      <c r="O789" s="684">
        <v>175</v>
      </c>
      <c r="P789" s="179"/>
      <c r="Q789" s="179">
        <v>7</v>
      </c>
      <c r="R789" s="180"/>
      <c r="S789" s="190">
        <v>8</v>
      </c>
      <c r="T789" s="190">
        <v>12</v>
      </c>
      <c r="U789" s="190">
        <v>3</v>
      </c>
      <c r="V789" s="190">
        <v>16</v>
      </c>
      <c r="W789" s="742">
        <v>12</v>
      </c>
      <c r="X789" s="184"/>
      <c r="Y789" s="184"/>
      <c r="Z789" s="184"/>
      <c r="AA789" s="184"/>
      <c r="AB789" s="220"/>
      <c r="AC789" s="183" t="s">
        <v>5174</v>
      </c>
      <c r="AD789" s="179" t="s">
        <v>5039</v>
      </c>
      <c r="AE789" s="191" t="s">
        <v>4250</v>
      </c>
      <c r="AF789" s="177">
        <v>0</v>
      </c>
      <c r="AG789" s="177">
        <v>0</v>
      </c>
      <c r="AH789" s="177">
        <v>0</v>
      </c>
      <c r="AI789" s="177">
        <v>0</v>
      </c>
      <c r="AJ789" s="177">
        <v>6</v>
      </c>
      <c r="AK789" s="177">
        <v>0</v>
      </c>
      <c r="AL789" s="386">
        <v>0</v>
      </c>
      <c r="AM789" s="177">
        <v>0</v>
      </c>
      <c r="AN789" s="177">
        <v>0</v>
      </c>
      <c r="AO789" s="195">
        <v>0</v>
      </c>
      <c r="AP789" s="187"/>
      <c r="AQ789" s="187"/>
      <c r="AR789" s="187"/>
      <c r="AS789" s="187"/>
      <c r="AT789" s="187"/>
      <c r="AU789" s="187"/>
      <c r="AV789" s="187"/>
      <c r="AW789" s="187"/>
      <c r="AX789" s="187"/>
      <c r="AY789" s="187"/>
      <c r="AZ789" s="187"/>
      <c r="BA789" s="187"/>
      <c r="BB789" s="187"/>
      <c r="BC789" s="187">
        <v>6</v>
      </c>
      <c r="BD789" s="187"/>
      <c r="BE789" s="187"/>
      <c r="BF789" s="187"/>
      <c r="BG789" s="187"/>
      <c r="BH789" s="176" t="str">
        <f t="shared" si="99"/>
        <v>class level</v>
      </c>
      <c r="BI789" s="176">
        <f t="shared" si="94"/>
        <v>19</v>
      </c>
      <c r="BJ789" s="182" t="str">
        <f t="shared" si="95"/>
        <v>6 - 36</v>
      </c>
      <c r="BK789" s="176">
        <f t="shared" si="96"/>
        <v>21</v>
      </c>
      <c r="BL789" s="176">
        <f t="shared" si="100"/>
        <v>6</v>
      </c>
      <c r="BM789" s="535"/>
      <c r="BN789" s="187">
        <v>205</v>
      </c>
      <c r="BO789" s="187">
        <v>5</v>
      </c>
      <c r="BP789" s="178">
        <f t="shared" si="97"/>
        <v>310</v>
      </c>
      <c r="BQ789" s="420" t="str">
        <f t="shared" si="98"/>
        <v>IV</v>
      </c>
      <c r="BR789" s="185"/>
      <c r="BS789" s="464" t="s">
        <v>9593</v>
      </c>
    </row>
    <row r="790" spans="1:71" ht="51" x14ac:dyDescent="0.2">
      <c r="A790" s="696">
        <v>788</v>
      </c>
      <c r="B790" s="286" t="s">
        <v>5722</v>
      </c>
      <c r="C790" s="286" t="s">
        <v>5169</v>
      </c>
      <c r="D790" s="258" t="s">
        <v>5497</v>
      </c>
      <c r="E790" s="736">
        <v>4</v>
      </c>
      <c r="F790" s="736">
        <v>10</v>
      </c>
      <c r="G790" s="737">
        <v>100</v>
      </c>
      <c r="H790" s="305" t="s">
        <v>9118</v>
      </c>
      <c r="I790" s="207" t="s">
        <v>635</v>
      </c>
      <c r="J790" s="280" t="s">
        <v>6551</v>
      </c>
      <c r="K790" s="179" t="s">
        <v>3491</v>
      </c>
      <c r="L790" s="427" t="s">
        <v>3491</v>
      </c>
      <c r="M790" s="684">
        <v>6</v>
      </c>
      <c r="N790" s="684" t="s">
        <v>15715</v>
      </c>
      <c r="O790" s="684">
        <v>175</v>
      </c>
      <c r="P790" s="179"/>
      <c r="Q790" s="179">
        <v>7</v>
      </c>
      <c r="R790" s="180"/>
      <c r="S790" s="190">
        <v>8</v>
      </c>
      <c r="T790" s="190">
        <v>12</v>
      </c>
      <c r="U790" s="190">
        <v>3</v>
      </c>
      <c r="V790" s="190">
        <v>16</v>
      </c>
      <c r="W790" s="742">
        <v>12</v>
      </c>
      <c r="X790" s="184"/>
      <c r="Y790" s="184"/>
      <c r="Z790" s="184"/>
      <c r="AA790" s="184"/>
      <c r="AB790" s="220"/>
      <c r="AC790" s="183" t="s">
        <v>5175</v>
      </c>
      <c r="AD790" s="179" t="s">
        <v>5039</v>
      </c>
      <c r="AE790" s="191" t="s">
        <v>4250</v>
      </c>
      <c r="AF790" s="177">
        <v>0</v>
      </c>
      <c r="AG790" s="177">
        <v>0</v>
      </c>
      <c r="AH790" s="177">
        <v>0</v>
      </c>
      <c r="AI790" s="177">
        <v>0</v>
      </c>
      <c r="AJ790" s="177">
        <v>7</v>
      </c>
      <c r="AK790" s="177">
        <v>0</v>
      </c>
      <c r="AL790" s="386">
        <v>0</v>
      </c>
      <c r="AM790" s="177">
        <v>0</v>
      </c>
      <c r="AN790" s="177">
        <v>0</v>
      </c>
      <c r="AO790" s="195">
        <v>0</v>
      </c>
      <c r="AP790" s="187"/>
      <c r="AQ790" s="187"/>
      <c r="AR790" s="187"/>
      <c r="AS790" s="187"/>
      <c r="AT790" s="187"/>
      <c r="AU790" s="187"/>
      <c r="AV790" s="187"/>
      <c r="AW790" s="187"/>
      <c r="AX790" s="187"/>
      <c r="AY790" s="187"/>
      <c r="AZ790" s="187"/>
      <c r="BA790" s="187"/>
      <c r="BB790" s="187"/>
      <c r="BC790" s="187">
        <v>7</v>
      </c>
      <c r="BD790" s="187"/>
      <c r="BE790" s="187"/>
      <c r="BF790" s="187"/>
      <c r="BG790" s="187"/>
      <c r="BH790" s="176" t="str">
        <f t="shared" si="99"/>
        <v>class level</v>
      </c>
      <c r="BI790" s="176">
        <f t="shared" si="94"/>
        <v>19</v>
      </c>
      <c r="BJ790" s="182" t="str">
        <f t="shared" si="95"/>
        <v>7 - 42</v>
      </c>
      <c r="BK790" s="176">
        <f t="shared" si="96"/>
        <v>25</v>
      </c>
      <c r="BL790" s="176">
        <f t="shared" si="100"/>
        <v>7</v>
      </c>
      <c r="BM790" s="535"/>
      <c r="BN790" s="187">
        <v>350</v>
      </c>
      <c r="BO790" s="187">
        <v>6</v>
      </c>
      <c r="BP790" s="178">
        <f t="shared" si="97"/>
        <v>500</v>
      </c>
      <c r="BQ790" s="420" t="str">
        <f t="shared" si="98"/>
        <v>V</v>
      </c>
      <c r="BR790" s="185"/>
      <c r="BS790" s="464" t="s">
        <v>9593</v>
      </c>
    </row>
    <row r="791" spans="1:71" x14ac:dyDescent="0.2">
      <c r="A791" s="696">
        <v>789</v>
      </c>
      <c r="B791" s="286" t="s">
        <v>5715</v>
      </c>
      <c r="C791" s="286" t="s">
        <v>5985</v>
      </c>
      <c r="D791" s="258" t="s">
        <v>5497</v>
      </c>
      <c r="E791" s="736">
        <v>252</v>
      </c>
      <c r="F791" s="736">
        <v>1</v>
      </c>
      <c r="G791" s="737">
        <v>1</v>
      </c>
      <c r="H791" s="305" t="s">
        <v>3486</v>
      </c>
      <c r="I791" s="207" t="s">
        <v>5990</v>
      </c>
      <c r="J791" s="279" t="s">
        <v>3409</v>
      </c>
      <c r="K791" s="179" t="s">
        <v>5490</v>
      </c>
      <c r="L791" s="427" t="s">
        <v>5490</v>
      </c>
      <c r="M791" s="686">
        <v>8.5</v>
      </c>
      <c r="N791" s="685" t="s">
        <v>15710</v>
      </c>
      <c r="O791" s="686">
        <v>900</v>
      </c>
      <c r="P791" s="427" t="s">
        <v>15869</v>
      </c>
      <c r="Q791" s="179">
        <v>7</v>
      </c>
      <c r="R791" s="180"/>
      <c r="S791" s="190">
        <v>1</v>
      </c>
      <c r="T791" s="190">
        <v>1</v>
      </c>
      <c r="U791" s="190">
        <v>1</v>
      </c>
      <c r="V791" s="190">
        <v>1</v>
      </c>
      <c r="W791" s="742">
        <v>24</v>
      </c>
      <c r="X791" s="184"/>
      <c r="Y791" s="184"/>
      <c r="Z791" s="184"/>
      <c r="AA791" s="184"/>
      <c r="AB791" s="220"/>
      <c r="AC791" s="186"/>
      <c r="AD791" s="179" t="s">
        <v>7471</v>
      </c>
      <c r="AE791" s="179" t="s">
        <v>4247</v>
      </c>
      <c r="AF791" s="177">
        <v>0</v>
      </c>
      <c r="AG791" s="177">
        <v>0</v>
      </c>
      <c r="AH791" s="177">
        <v>0</v>
      </c>
      <c r="AI791" s="177">
        <v>0</v>
      </c>
      <c r="AJ791" s="177">
        <v>0</v>
      </c>
      <c r="AK791" s="177">
        <v>0</v>
      </c>
      <c r="AL791" s="468">
        <v>2</v>
      </c>
      <c r="AM791" s="177">
        <v>0</v>
      </c>
      <c r="AN791" s="177">
        <v>0</v>
      </c>
      <c r="AO791" s="195">
        <v>0</v>
      </c>
      <c r="AP791" s="187"/>
      <c r="AQ791" s="187"/>
      <c r="AR791" s="187"/>
      <c r="AS791" s="187"/>
      <c r="AT791" s="187"/>
      <c r="AU791" s="187"/>
      <c r="AV791" s="187"/>
      <c r="AW791" s="187"/>
      <c r="AX791" s="187"/>
      <c r="AY791" s="187"/>
      <c r="AZ791" s="187"/>
      <c r="BA791" s="187"/>
      <c r="BB791" s="187"/>
      <c r="BC791" s="187"/>
      <c r="BD791" s="187"/>
      <c r="BE791" s="187"/>
      <c r="BF791" s="187"/>
      <c r="BG791" s="187"/>
      <c r="BH791" s="176">
        <f t="shared" si="99"/>
        <v>2</v>
      </c>
      <c r="BI791" s="176">
        <f t="shared" si="94"/>
        <v>16</v>
      </c>
      <c r="BJ791" s="182" t="str">
        <f t="shared" si="95"/>
        <v>2 - 16</v>
      </c>
      <c r="BK791" s="176">
        <f t="shared" si="96"/>
        <v>9</v>
      </c>
      <c r="BL791" s="176">
        <f t="shared" si="100"/>
        <v>2</v>
      </c>
      <c r="BM791" s="535"/>
      <c r="BN791" s="187">
        <v>10</v>
      </c>
      <c r="BO791" s="187">
        <v>1</v>
      </c>
      <c r="BP791" s="178">
        <f t="shared" si="97"/>
        <v>19</v>
      </c>
      <c r="BQ791" s="420" t="str">
        <f t="shared" si="98"/>
        <v>I</v>
      </c>
      <c r="BR791" s="185"/>
      <c r="BS791" s="212" t="s">
        <v>5069</v>
      </c>
    </row>
    <row r="792" spans="1:71" ht="51" x14ac:dyDescent="0.2">
      <c r="A792" s="697">
        <v>790</v>
      </c>
      <c r="B792" s="286" t="s">
        <v>5723</v>
      </c>
      <c r="C792" s="286" t="s">
        <v>2513</v>
      </c>
      <c r="D792" s="258" t="s">
        <v>5497</v>
      </c>
      <c r="E792" s="736">
        <v>1089</v>
      </c>
      <c r="F792" s="736">
        <v>10</v>
      </c>
      <c r="G792" s="737">
        <v>100</v>
      </c>
      <c r="H792" s="305" t="s">
        <v>9118</v>
      </c>
      <c r="I792" s="207" t="s">
        <v>635</v>
      </c>
      <c r="J792" s="279" t="s">
        <v>6554</v>
      </c>
      <c r="K792" s="179" t="s">
        <v>3491</v>
      </c>
      <c r="L792" s="427" t="s">
        <v>3491</v>
      </c>
      <c r="M792" s="684">
        <v>6</v>
      </c>
      <c r="N792" s="684" t="s">
        <v>15715</v>
      </c>
      <c r="O792" s="684">
        <v>175</v>
      </c>
      <c r="P792" s="179"/>
      <c r="Q792" s="179">
        <v>10</v>
      </c>
      <c r="R792" s="180"/>
      <c r="S792" s="190">
        <v>8</v>
      </c>
      <c r="T792" s="190">
        <v>12</v>
      </c>
      <c r="U792" s="190">
        <v>3</v>
      </c>
      <c r="V792" s="190">
        <v>16</v>
      </c>
      <c r="W792" s="742">
        <v>12</v>
      </c>
      <c r="X792" s="184"/>
      <c r="Y792" s="184"/>
      <c r="Z792" s="184"/>
      <c r="AA792" s="184"/>
      <c r="AB792" s="220"/>
      <c r="AC792" s="183" t="s">
        <v>5724</v>
      </c>
      <c r="AD792" s="179" t="s">
        <v>5039</v>
      </c>
      <c r="AE792" s="191" t="s">
        <v>4248</v>
      </c>
      <c r="AF792" s="177">
        <v>0</v>
      </c>
      <c r="AG792" s="177">
        <v>0</v>
      </c>
      <c r="AH792" s="177">
        <v>0</v>
      </c>
      <c r="AI792" s="177">
        <v>0</v>
      </c>
      <c r="AJ792" s="177">
        <v>1</v>
      </c>
      <c r="AK792" s="177">
        <v>0</v>
      </c>
      <c r="AL792" s="383">
        <v>0</v>
      </c>
      <c r="AM792" s="177">
        <v>0</v>
      </c>
      <c r="AN792" s="177">
        <v>0</v>
      </c>
      <c r="AO792" s="195">
        <v>0</v>
      </c>
      <c r="AP792" s="187"/>
      <c r="AQ792" s="187">
        <v>0</v>
      </c>
      <c r="AR792" s="187"/>
      <c r="AS792" s="187"/>
      <c r="AT792" s="187"/>
      <c r="AU792" s="187"/>
      <c r="AV792" s="187"/>
      <c r="AW792" s="187"/>
      <c r="AX792" s="187"/>
      <c r="AY792" s="187"/>
      <c r="AZ792" s="187"/>
      <c r="BA792" s="187"/>
      <c r="BB792" s="187"/>
      <c r="BC792" s="187"/>
      <c r="BD792" s="187"/>
      <c r="BE792" s="187"/>
      <c r="BF792" s="187"/>
      <c r="BG792" s="187"/>
      <c r="BH792" s="176" t="str">
        <f t="shared" si="99"/>
        <v>class level</v>
      </c>
      <c r="BI792" s="176">
        <f t="shared" si="94"/>
        <v>21</v>
      </c>
      <c r="BJ792" s="182" t="str">
        <f t="shared" si="95"/>
        <v>1 - 6</v>
      </c>
      <c r="BK792" s="176">
        <f t="shared" si="96"/>
        <v>4</v>
      </c>
      <c r="BL792" s="176">
        <f t="shared" si="100"/>
        <v>1</v>
      </c>
      <c r="BM792" s="535"/>
      <c r="BN792" s="187">
        <v>45</v>
      </c>
      <c r="BO792" s="187">
        <v>1</v>
      </c>
      <c r="BP792" s="178">
        <f t="shared" si="97"/>
        <v>49</v>
      </c>
      <c r="BQ792" s="420" t="str">
        <f t="shared" si="98"/>
        <v>II</v>
      </c>
      <c r="BR792" s="185"/>
      <c r="BS792" s="212" t="s">
        <v>9559</v>
      </c>
    </row>
    <row r="793" spans="1:71" ht="51" x14ac:dyDescent="0.2">
      <c r="A793" s="696">
        <v>791</v>
      </c>
      <c r="B793" s="286" t="s">
        <v>5723</v>
      </c>
      <c r="C793" s="286" t="s">
        <v>8722</v>
      </c>
      <c r="D793" s="258" t="s">
        <v>5497</v>
      </c>
      <c r="E793" s="736">
        <v>9</v>
      </c>
      <c r="F793" s="736">
        <v>10</v>
      </c>
      <c r="G793" s="737">
        <v>100</v>
      </c>
      <c r="H793" s="305" t="s">
        <v>9118</v>
      </c>
      <c r="I793" s="207" t="s">
        <v>635</v>
      </c>
      <c r="J793" s="279" t="s">
        <v>4282</v>
      </c>
      <c r="K793" s="179" t="s">
        <v>3491</v>
      </c>
      <c r="L793" s="427" t="s">
        <v>3491</v>
      </c>
      <c r="M793" s="684">
        <v>6</v>
      </c>
      <c r="N793" s="684" t="s">
        <v>15715</v>
      </c>
      <c r="O793" s="684">
        <v>175</v>
      </c>
      <c r="P793" s="179"/>
      <c r="Q793" s="179">
        <v>2</v>
      </c>
      <c r="R793" s="180"/>
      <c r="S793" s="190">
        <v>8</v>
      </c>
      <c r="T793" s="190">
        <v>12</v>
      </c>
      <c r="U793" s="190">
        <v>3</v>
      </c>
      <c r="V793" s="190">
        <v>16</v>
      </c>
      <c r="W793" s="742">
        <v>12</v>
      </c>
      <c r="X793" s="184"/>
      <c r="Y793" s="184"/>
      <c r="Z793" s="184"/>
      <c r="AA793" s="184"/>
      <c r="AB793" s="220"/>
      <c r="AC793" s="186" t="s">
        <v>5176</v>
      </c>
      <c r="AD793" s="179" t="s">
        <v>5039</v>
      </c>
      <c r="AE793" s="191" t="s">
        <v>4248</v>
      </c>
      <c r="AF793" s="177">
        <v>0</v>
      </c>
      <c r="AG793" s="177">
        <v>0</v>
      </c>
      <c r="AH793" s="177">
        <v>0</v>
      </c>
      <c r="AI793" s="177">
        <v>0</v>
      </c>
      <c r="AJ793" s="177">
        <v>0</v>
      </c>
      <c r="AK793" s="177">
        <v>0</v>
      </c>
      <c r="AL793" s="383">
        <v>0</v>
      </c>
      <c r="AM793" s="177">
        <v>1</v>
      </c>
      <c r="AN793" s="177">
        <v>0</v>
      </c>
      <c r="AO793" s="195">
        <v>0</v>
      </c>
      <c r="AP793" s="187"/>
      <c r="AQ793" s="187">
        <v>1</v>
      </c>
      <c r="AR793" s="187"/>
      <c r="AS793" s="187"/>
      <c r="AT793" s="187"/>
      <c r="AU793" s="187"/>
      <c r="AV793" s="187"/>
      <c r="AW793" s="187"/>
      <c r="AX793" s="187"/>
      <c r="AY793" s="187"/>
      <c r="AZ793" s="187"/>
      <c r="BA793" s="187"/>
      <c r="BB793" s="187"/>
      <c r="BC793" s="187"/>
      <c r="BD793" s="187"/>
      <c r="BE793" s="187"/>
      <c r="BF793" s="187"/>
      <c r="BG793" s="187"/>
      <c r="BH793" s="176" t="str">
        <f t="shared" si="99"/>
        <v>class level</v>
      </c>
      <c r="BI793" s="176">
        <f t="shared" si="94"/>
        <v>20</v>
      </c>
      <c r="BJ793" s="182" t="str">
        <f t="shared" si="95"/>
        <v>1 - 10</v>
      </c>
      <c r="BK793" s="176">
        <f t="shared" si="96"/>
        <v>6</v>
      </c>
      <c r="BL793" s="176">
        <f t="shared" si="100"/>
        <v>1</v>
      </c>
      <c r="BM793" s="535"/>
      <c r="BN793" s="187">
        <v>73</v>
      </c>
      <c r="BO793" s="187">
        <v>2</v>
      </c>
      <c r="BP793" s="178">
        <f t="shared" si="97"/>
        <v>85</v>
      </c>
      <c r="BQ793" s="420" t="str">
        <f t="shared" si="98"/>
        <v>III</v>
      </c>
      <c r="BR793" s="185"/>
      <c r="BS793" s="464" t="s">
        <v>9560</v>
      </c>
    </row>
    <row r="794" spans="1:71" ht="51" x14ac:dyDescent="0.2">
      <c r="A794" s="697">
        <v>792</v>
      </c>
      <c r="B794" s="286" t="s">
        <v>5723</v>
      </c>
      <c r="C794" s="286" t="s">
        <v>8723</v>
      </c>
      <c r="D794" s="258" t="s">
        <v>5497</v>
      </c>
      <c r="E794" s="736">
        <v>8</v>
      </c>
      <c r="F794" s="736">
        <v>10</v>
      </c>
      <c r="G794" s="737">
        <v>100</v>
      </c>
      <c r="H794" s="305" t="s">
        <v>9118</v>
      </c>
      <c r="I794" s="207" t="s">
        <v>635</v>
      </c>
      <c r="J794" s="279" t="s">
        <v>4282</v>
      </c>
      <c r="K794" s="179" t="s">
        <v>3491</v>
      </c>
      <c r="L794" s="427" t="s">
        <v>3491</v>
      </c>
      <c r="M794" s="684">
        <v>6</v>
      </c>
      <c r="N794" s="684" t="s">
        <v>15715</v>
      </c>
      <c r="O794" s="684">
        <v>175</v>
      </c>
      <c r="P794" s="179"/>
      <c r="Q794" s="179">
        <v>2</v>
      </c>
      <c r="R794" s="180"/>
      <c r="S794" s="190">
        <v>8</v>
      </c>
      <c r="T794" s="190">
        <v>12</v>
      </c>
      <c r="U794" s="190">
        <v>3</v>
      </c>
      <c r="V794" s="190">
        <v>16</v>
      </c>
      <c r="W794" s="742">
        <v>12</v>
      </c>
      <c r="X794" s="184"/>
      <c r="Y794" s="184"/>
      <c r="Z794" s="184"/>
      <c r="AA794" s="184"/>
      <c r="AB794" s="220"/>
      <c r="AC794" s="186" t="s">
        <v>5177</v>
      </c>
      <c r="AD794" s="179" t="s">
        <v>5039</v>
      </c>
      <c r="AE794" s="191" t="s">
        <v>4248</v>
      </c>
      <c r="AF794" s="177">
        <v>0</v>
      </c>
      <c r="AG794" s="177">
        <v>0</v>
      </c>
      <c r="AH794" s="177">
        <v>0</v>
      </c>
      <c r="AI794" s="177">
        <v>0</v>
      </c>
      <c r="AJ794" s="177">
        <v>0</v>
      </c>
      <c r="AK794" s="177">
        <v>0</v>
      </c>
      <c r="AL794" s="383">
        <v>0</v>
      </c>
      <c r="AM794" s="177">
        <v>2</v>
      </c>
      <c r="AN794" s="177">
        <v>0</v>
      </c>
      <c r="AO794" s="195">
        <v>0</v>
      </c>
      <c r="AP794" s="187"/>
      <c r="AQ794" s="187">
        <v>2</v>
      </c>
      <c r="AR794" s="187"/>
      <c r="AS794" s="187"/>
      <c r="AT794" s="187"/>
      <c r="AU794" s="187"/>
      <c r="AV794" s="187"/>
      <c r="AW794" s="187"/>
      <c r="AX794" s="187"/>
      <c r="AY794" s="187"/>
      <c r="AZ794" s="187"/>
      <c r="BA794" s="187"/>
      <c r="BB794" s="187"/>
      <c r="BC794" s="187"/>
      <c r="BD794" s="187"/>
      <c r="BE794" s="187"/>
      <c r="BF794" s="187"/>
      <c r="BG794" s="187"/>
      <c r="BH794" s="176" t="str">
        <f t="shared" si="99"/>
        <v>class level</v>
      </c>
      <c r="BI794" s="176">
        <f t="shared" si="94"/>
        <v>20</v>
      </c>
      <c r="BJ794" s="182" t="str">
        <f t="shared" si="95"/>
        <v>2 - 20</v>
      </c>
      <c r="BK794" s="176">
        <f t="shared" si="96"/>
        <v>11</v>
      </c>
      <c r="BL794" s="176">
        <f t="shared" si="100"/>
        <v>2</v>
      </c>
      <c r="BM794" s="535"/>
      <c r="BN794" s="187">
        <v>105</v>
      </c>
      <c r="BO794" s="187">
        <v>3</v>
      </c>
      <c r="BP794" s="178">
        <f t="shared" si="97"/>
        <v>138</v>
      </c>
      <c r="BQ794" s="420" t="str">
        <f t="shared" si="98"/>
        <v>III</v>
      </c>
      <c r="BR794" s="185"/>
      <c r="BS794" s="464" t="s">
        <v>9560</v>
      </c>
    </row>
    <row r="795" spans="1:71" ht="51" x14ac:dyDescent="0.2">
      <c r="A795" s="696">
        <v>793</v>
      </c>
      <c r="B795" s="286" t="s">
        <v>5723</v>
      </c>
      <c r="C795" s="286" t="s">
        <v>8724</v>
      </c>
      <c r="D795" s="258" t="s">
        <v>5497</v>
      </c>
      <c r="E795" s="736">
        <v>8</v>
      </c>
      <c r="F795" s="736">
        <v>10</v>
      </c>
      <c r="G795" s="737">
        <v>100</v>
      </c>
      <c r="H795" s="305" t="s">
        <v>9118</v>
      </c>
      <c r="I795" s="207" t="s">
        <v>635</v>
      </c>
      <c r="J795" s="279" t="s">
        <v>4282</v>
      </c>
      <c r="K795" s="179" t="s">
        <v>3491</v>
      </c>
      <c r="L795" s="427" t="s">
        <v>3491</v>
      </c>
      <c r="M795" s="684">
        <v>6</v>
      </c>
      <c r="N795" s="684" t="s">
        <v>15715</v>
      </c>
      <c r="O795" s="684">
        <v>175</v>
      </c>
      <c r="P795" s="179"/>
      <c r="Q795" s="179">
        <v>2</v>
      </c>
      <c r="R795" s="180"/>
      <c r="S795" s="190">
        <v>8</v>
      </c>
      <c r="T795" s="190">
        <v>12</v>
      </c>
      <c r="U795" s="190">
        <v>3</v>
      </c>
      <c r="V795" s="190">
        <v>16</v>
      </c>
      <c r="W795" s="742">
        <v>12</v>
      </c>
      <c r="X795" s="184"/>
      <c r="Y795" s="184"/>
      <c r="Z795" s="184"/>
      <c r="AA795" s="184"/>
      <c r="AB795" s="220"/>
      <c r="AC795" s="186" t="s">
        <v>5178</v>
      </c>
      <c r="AD795" s="179" t="s">
        <v>5039</v>
      </c>
      <c r="AE795" s="191" t="s">
        <v>4248</v>
      </c>
      <c r="AF795" s="177">
        <v>0</v>
      </c>
      <c r="AG795" s="177">
        <v>0</v>
      </c>
      <c r="AH795" s="177">
        <v>0</v>
      </c>
      <c r="AI795" s="177">
        <v>0</v>
      </c>
      <c r="AJ795" s="177">
        <v>0</v>
      </c>
      <c r="AK795" s="177">
        <v>0</v>
      </c>
      <c r="AL795" s="383">
        <v>0</v>
      </c>
      <c r="AM795" s="177">
        <v>3</v>
      </c>
      <c r="AN795" s="177">
        <v>0</v>
      </c>
      <c r="AO795" s="195">
        <v>0</v>
      </c>
      <c r="AP795" s="187"/>
      <c r="AQ795" s="187">
        <v>3</v>
      </c>
      <c r="AR795" s="187"/>
      <c r="AS795" s="187"/>
      <c r="AT795" s="187"/>
      <c r="AU795" s="187"/>
      <c r="AV795" s="187"/>
      <c r="AW795" s="187"/>
      <c r="AX795" s="187"/>
      <c r="AY795" s="187"/>
      <c r="AZ795" s="187"/>
      <c r="BA795" s="187"/>
      <c r="BB795" s="187"/>
      <c r="BC795" s="187"/>
      <c r="BD795" s="187"/>
      <c r="BE795" s="187"/>
      <c r="BF795" s="187"/>
      <c r="BG795" s="187"/>
      <c r="BH795" s="176" t="str">
        <f t="shared" si="99"/>
        <v>class level</v>
      </c>
      <c r="BI795" s="176">
        <f t="shared" si="94"/>
        <v>18</v>
      </c>
      <c r="BJ795" s="182" t="str">
        <f t="shared" si="95"/>
        <v>3 - 30</v>
      </c>
      <c r="BK795" s="176">
        <f t="shared" si="96"/>
        <v>17</v>
      </c>
      <c r="BL795" s="176">
        <f t="shared" si="100"/>
        <v>3</v>
      </c>
      <c r="BM795" s="535"/>
      <c r="BN795" s="187">
        <v>150</v>
      </c>
      <c r="BO795" s="187">
        <v>4</v>
      </c>
      <c r="BP795" s="178">
        <f t="shared" si="97"/>
        <v>218</v>
      </c>
      <c r="BQ795" s="420" t="str">
        <f t="shared" si="98"/>
        <v>III</v>
      </c>
      <c r="BR795" s="185"/>
      <c r="BS795" s="464" t="s">
        <v>9560</v>
      </c>
    </row>
    <row r="796" spans="1:71" ht="51" x14ac:dyDescent="0.2">
      <c r="A796" s="696">
        <v>794</v>
      </c>
      <c r="B796" s="286" t="s">
        <v>5723</v>
      </c>
      <c r="C796" s="286" t="s">
        <v>8725</v>
      </c>
      <c r="D796" s="258" t="s">
        <v>5497</v>
      </c>
      <c r="E796" s="736">
        <v>8</v>
      </c>
      <c r="F796" s="736">
        <v>10</v>
      </c>
      <c r="G796" s="737">
        <v>100</v>
      </c>
      <c r="H796" s="305" t="s">
        <v>9118</v>
      </c>
      <c r="I796" s="207" t="s">
        <v>635</v>
      </c>
      <c r="J796" s="279" t="s">
        <v>4282</v>
      </c>
      <c r="K796" s="179" t="s">
        <v>3491</v>
      </c>
      <c r="L796" s="427" t="s">
        <v>3491</v>
      </c>
      <c r="M796" s="684">
        <v>6</v>
      </c>
      <c r="N796" s="684" t="s">
        <v>15715</v>
      </c>
      <c r="O796" s="684">
        <v>175</v>
      </c>
      <c r="P796" s="179"/>
      <c r="Q796" s="179">
        <v>2</v>
      </c>
      <c r="R796" s="180"/>
      <c r="S796" s="190">
        <v>8</v>
      </c>
      <c r="T796" s="190">
        <v>12</v>
      </c>
      <c r="U796" s="190">
        <v>3</v>
      </c>
      <c r="V796" s="190">
        <v>16</v>
      </c>
      <c r="W796" s="742">
        <v>12</v>
      </c>
      <c r="X796" s="184"/>
      <c r="Y796" s="184"/>
      <c r="Z796" s="184"/>
      <c r="AA796" s="184"/>
      <c r="AB796" s="220"/>
      <c r="AC796" s="186" t="s">
        <v>5179</v>
      </c>
      <c r="AD796" s="179" t="s">
        <v>5039</v>
      </c>
      <c r="AE796" s="191" t="s">
        <v>4248</v>
      </c>
      <c r="AF796" s="177">
        <v>0</v>
      </c>
      <c r="AG796" s="177">
        <v>0</v>
      </c>
      <c r="AH796" s="177">
        <v>0</v>
      </c>
      <c r="AI796" s="177">
        <v>0</v>
      </c>
      <c r="AJ796" s="177">
        <v>0</v>
      </c>
      <c r="AK796" s="177">
        <v>0</v>
      </c>
      <c r="AL796" s="383">
        <v>0</v>
      </c>
      <c r="AM796" s="177">
        <v>4</v>
      </c>
      <c r="AN796" s="177">
        <v>0</v>
      </c>
      <c r="AO796" s="195">
        <v>0</v>
      </c>
      <c r="AP796" s="187"/>
      <c r="AQ796" s="187">
        <v>4</v>
      </c>
      <c r="AR796" s="187"/>
      <c r="AS796" s="187"/>
      <c r="AT796" s="187"/>
      <c r="AU796" s="187"/>
      <c r="AV796" s="187"/>
      <c r="AW796" s="187"/>
      <c r="AX796" s="187"/>
      <c r="AY796" s="187"/>
      <c r="AZ796" s="187"/>
      <c r="BA796" s="187"/>
      <c r="BB796" s="187"/>
      <c r="BC796" s="187"/>
      <c r="BD796" s="187"/>
      <c r="BE796" s="187"/>
      <c r="BF796" s="187"/>
      <c r="BG796" s="187"/>
      <c r="BH796" s="176" t="str">
        <f t="shared" si="99"/>
        <v>class level</v>
      </c>
      <c r="BI796" s="176">
        <f t="shared" si="94"/>
        <v>18</v>
      </c>
      <c r="BJ796" s="182" t="str">
        <f t="shared" si="95"/>
        <v>4 - 40</v>
      </c>
      <c r="BK796" s="176">
        <f t="shared" si="96"/>
        <v>22</v>
      </c>
      <c r="BL796" s="176">
        <f t="shared" si="100"/>
        <v>4</v>
      </c>
      <c r="BM796" s="535"/>
      <c r="BN796" s="187">
        <v>280</v>
      </c>
      <c r="BO796" s="187">
        <v>5</v>
      </c>
      <c r="BP796" s="178">
        <f t="shared" si="97"/>
        <v>390</v>
      </c>
      <c r="BQ796" s="420" t="str">
        <f t="shared" si="98"/>
        <v>V</v>
      </c>
      <c r="BR796" s="187"/>
      <c r="BS796" s="464" t="s">
        <v>9560</v>
      </c>
    </row>
    <row r="797" spans="1:71" ht="51" x14ac:dyDescent="0.2">
      <c r="A797" s="697">
        <v>795</v>
      </c>
      <c r="B797" s="286" t="s">
        <v>5723</v>
      </c>
      <c r="C797" s="286" t="s">
        <v>8726</v>
      </c>
      <c r="D797" s="258" t="s">
        <v>5497</v>
      </c>
      <c r="E797" s="736">
        <v>8</v>
      </c>
      <c r="F797" s="736">
        <v>10</v>
      </c>
      <c r="G797" s="737">
        <v>100</v>
      </c>
      <c r="H797" s="305" t="s">
        <v>9118</v>
      </c>
      <c r="I797" s="207" t="s">
        <v>635</v>
      </c>
      <c r="J797" s="279" t="s">
        <v>4282</v>
      </c>
      <c r="K797" s="179" t="s">
        <v>3491</v>
      </c>
      <c r="L797" s="427" t="s">
        <v>3491</v>
      </c>
      <c r="M797" s="684">
        <v>6</v>
      </c>
      <c r="N797" s="684" t="s">
        <v>15715</v>
      </c>
      <c r="O797" s="684">
        <v>175</v>
      </c>
      <c r="P797" s="179"/>
      <c r="Q797" s="179">
        <v>2</v>
      </c>
      <c r="R797" s="180"/>
      <c r="S797" s="190">
        <v>8</v>
      </c>
      <c r="T797" s="190">
        <v>12</v>
      </c>
      <c r="U797" s="190">
        <v>3</v>
      </c>
      <c r="V797" s="190">
        <v>16</v>
      </c>
      <c r="W797" s="742">
        <v>12</v>
      </c>
      <c r="X797" s="184"/>
      <c r="Y797" s="184"/>
      <c r="Z797" s="184"/>
      <c r="AA797" s="184"/>
      <c r="AB797" s="220"/>
      <c r="AC797" s="186" t="s">
        <v>5180</v>
      </c>
      <c r="AD797" s="179" t="s">
        <v>5039</v>
      </c>
      <c r="AE797" s="191" t="s">
        <v>4248</v>
      </c>
      <c r="AF797" s="177">
        <v>0</v>
      </c>
      <c r="AG797" s="177">
        <v>0</v>
      </c>
      <c r="AH797" s="177">
        <v>0</v>
      </c>
      <c r="AI797" s="177">
        <v>0</v>
      </c>
      <c r="AJ797" s="177">
        <v>0</v>
      </c>
      <c r="AK797" s="177">
        <v>0</v>
      </c>
      <c r="AL797" s="383">
        <v>0</v>
      </c>
      <c r="AM797" s="177">
        <v>5</v>
      </c>
      <c r="AN797" s="177">
        <v>0</v>
      </c>
      <c r="AO797" s="195">
        <v>0</v>
      </c>
      <c r="AP797" s="187"/>
      <c r="AQ797" s="187">
        <v>5</v>
      </c>
      <c r="AR797" s="187"/>
      <c r="AS797" s="187"/>
      <c r="AT797" s="187"/>
      <c r="AU797" s="187"/>
      <c r="AV797" s="187"/>
      <c r="AW797" s="187"/>
      <c r="AX797" s="187"/>
      <c r="AY797" s="187"/>
      <c r="AZ797" s="187"/>
      <c r="BA797" s="187"/>
      <c r="BB797" s="187"/>
      <c r="BC797" s="187"/>
      <c r="BD797" s="187"/>
      <c r="BE797" s="187"/>
      <c r="BF797" s="187"/>
      <c r="BG797" s="187"/>
      <c r="BH797" s="176" t="str">
        <f t="shared" si="99"/>
        <v>class level</v>
      </c>
      <c r="BI797" s="176">
        <f t="shared" si="94"/>
        <v>16</v>
      </c>
      <c r="BJ797" s="182" t="str">
        <f t="shared" si="95"/>
        <v>5 - 50</v>
      </c>
      <c r="BK797" s="176">
        <f t="shared" si="96"/>
        <v>28</v>
      </c>
      <c r="BL797" s="176">
        <f t="shared" si="100"/>
        <v>5</v>
      </c>
      <c r="BM797" s="535"/>
      <c r="BN797" s="187">
        <v>350</v>
      </c>
      <c r="BO797" s="187">
        <v>6</v>
      </c>
      <c r="BP797" s="178">
        <f t="shared" si="97"/>
        <v>518</v>
      </c>
      <c r="BQ797" s="420" t="str">
        <f t="shared" si="98"/>
        <v>V</v>
      </c>
      <c r="BR797" s="185"/>
      <c r="BS797" s="464" t="s">
        <v>9560</v>
      </c>
    </row>
    <row r="798" spans="1:71" ht="51" x14ac:dyDescent="0.2">
      <c r="A798" s="696">
        <v>796</v>
      </c>
      <c r="B798" s="286" t="s">
        <v>5723</v>
      </c>
      <c r="C798" s="286" t="s">
        <v>8727</v>
      </c>
      <c r="D798" s="258" t="s">
        <v>5497</v>
      </c>
      <c r="E798" s="736">
        <v>8</v>
      </c>
      <c r="F798" s="736">
        <v>10</v>
      </c>
      <c r="G798" s="737">
        <v>100</v>
      </c>
      <c r="H798" s="305" t="s">
        <v>9118</v>
      </c>
      <c r="I798" s="207" t="s">
        <v>635</v>
      </c>
      <c r="J798" s="279" t="s">
        <v>4282</v>
      </c>
      <c r="K798" s="179" t="s">
        <v>3491</v>
      </c>
      <c r="L798" s="427" t="s">
        <v>3491</v>
      </c>
      <c r="M798" s="684">
        <v>6</v>
      </c>
      <c r="N798" s="684" t="s">
        <v>15715</v>
      </c>
      <c r="O798" s="684">
        <v>175</v>
      </c>
      <c r="P798" s="179"/>
      <c r="Q798" s="179">
        <v>2</v>
      </c>
      <c r="R798" s="180"/>
      <c r="S798" s="190">
        <v>8</v>
      </c>
      <c r="T798" s="190">
        <v>12</v>
      </c>
      <c r="U798" s="190">
        <v>3</v>
      </c>
      <c r="V798" s="190">
        <v>16</v>
      </c>
      <c r="W798" s="742">
        <v>12</v>
      </c>
      <c r="X798" s="184"/>
      <c r="Y798" s="184"/>
      <c r="Z798" s="184"/>
      <c r="AA798" s="184"/>
      <c r="AB798" s="220"/>
      <c r="AC798" s="186" t="s">
        <v>5181</v>
      </c>
      <c r="AD798" s="179" t="s">
        <v>5039</v>
      </c>
      <c r="AE798" s="191" t="s">
        <v>4248</v>
      </c>
      <c r="AF798" s="177">
        <v>0</v>
      </c>
      <c r="AG798" s="177">
        <v>0</v>
      </c>
      <c r="AH798" s="177">
        <v>0</v>
      </c>
      <c r="AI798" s="177">
        <v>0</v>
      </c>
      <c r="AJ798" s="177">
        <v>0</v>
      </c>
      <c r="AK798" s="177">
        <v>0</v>
      </c>
      <c r="AL798" s="383">
        <v>0</v>
      </c>
      <c r="AM798" s="177">
        <v>6</v>
      </c>
      <c r="AN798" s="177">
        <v>0</v>
      </c>
      <c r="AO798" s="195">
        <v>0</v>
      </c>
      <c r="AP798" s="187"/>
      <c r="AQ798" s="187">
        <v>6</v>
      </c>
      <c r="AR798" s="187"/>
      <c r="AS798" s="187"/>
      <c r="AT798" s="187"/>
      <c r="AU798" s="187"/>
      <c r="AV798" s="187"/>
      <c r="AW798" s="187"/>
      <c r="AX798" s="187"/>
      <c r="AY798" s="187"/>
      <c r="AZ798" s="187"/>
      <c r="BA798" s="187"/>
      <c r="BB798" s="187"/>
      <c r="BC798" s="187"/>
      <c r="BD798" s="187"/>
      <c r="BE798" s="187"/>
      <c r="BF798" s="187"/>
      <c r="BG798" s="187"/>
      <c r="BH798" s="176" t="str">
        <f t="shared" si="99"/>
        <v>class level</v>
      </c>
      <c r="BI798" s="176">
        <f t="shared" si="94"/>
        <v>16</v>
      </c>
      <c r="BJ798" s="182" t="str">
        <f t="shared" si="95"/>
        <v>6 - 60</v>
      </c>
      <c r="BK798" s="176">
        <f t="shared" si="96"/>
        <v>33</v>
      </c>
      <c r="BL798" s="176">
        <f t="shared" si="100"/>
        <v>6</v>
      </c>
      <c r="BM798" s="535"/>
      <c r="BN798" s="187">
        <v>525</v>
      </c>
      <c r="BO798" s="187">
        <v>8</v>
      </c>
      <c r="BP798" s="178">
        <f t="shared" si="97"/>
        <v>789</v>
      </c>
      <c r="BQ798" s="420" t="str">
        <f t="shared" si="98"/>
        <v>VI</v>
      </c>
      <c r="BR798" s="185"/>
      <c r="BS798" s="464" t="s">
        <v>9560</v>
      </c>
    </row>
    <row r="799" spans="1:71" ht="51" x14ac:dyDescent="0.2">
      <c r="A799" s="697">
        <v>797</v>
      </c>
      <c r="B799" s="286" t="s">
        <v>5723</v>
      </c>
      <c r="C799" s="286" t="s">
        <v>8728</v>
      </c>
      <c r="D799" s="258" t="s">
        <v>5497</v>
      </c>
      <c r="E799" s="736">
        <v>8</v>
      </c>
      <c r="F799" s="736">
        <v>10</v>
      </c>
      <c r="G799" s="737">
        <v>100</v>
      </c>
      <c r="H799" s="305" t="s">
        <v>9118</v>
      </c>
      <c r="I799" s="207" t="s">
        <v>635</v>
      </c>
      <c r="J799" s="279" t="s">
        <v>4282</v>
      </c>
      <c r="K799" s="179" t="s">
        <v>3491</v>
      </c>
      <c r="L799" s="427" t="s">
        <v>3491</v>
      </c>
      <c r="M799" s="684">
        <v>6</v>
      </c>
      <c r="N799" s="684" t="s">
        <v>15715</v>
      </c>
      <c r="O799" s="684">
        <v>175</v>
      </c>
      <c r="P799" s="179"/>
      <c r="Q799" s="179">
        <v>2</v>
      </c>
      <c r="R799" s="180"/>
      <c r="S799" s="190">
        <v>8</v>
      </c>
      <c r="T799" s="190">
        <v>12</v>
      </c>
      <c r="U799" s="190">
        <v>3</v>
      </c>
      <c r="V799" s="190">
        <v>16</v>
      </c>
      <c r="W799" s="742">
        <v>12</v>
      </c>
      <c r="X799" s="184"/>
      <c r="Y799" s="184"/>
      <c r="Z799" s="184"/>
      <c r="AA799" s="184"/>
      <c r="AB799" s="220"/>
      <c r="AC799" s="186" t="s">
        <v>5182</v>
      </c>
      <c r="AD799" s="179" t="s">
        <v>5039</v>
      </c>
      <c r="AE799" s="191" t="s">
        <v>4248</v>
      </c>
      <c r="AF799" s="177">
        <v>0</v>
      </c>
      <c r="AG799" s="177">
        <v>0</v>
      </c>
      <c r="AH799" s="177">
        <v>0</v>
      </c>
      <c r="AI799" s="177">
        <v>0</v>
      </c>
      <c r="AJ799" s="177">
        <v>0</v>
      </c>
      <c r="AK799" s="177">
        <v>0</v>
      </c>
      <c r="AL799" s="383">
        <v>0</v>
      </c>
      <c r="AM799" s="177">
        <v>7</v>
      </c>
      <c r="AN799" s="177">
        <v>0</v>
      </c>
      <c r="AO799" s="195">
        <v>0</v>
      </c>
      <c r="AP799" s="187"/>
      <c r="AQ799" s="187">
        <v>7</v>
      </c>
      <c r="AR799" s="187"/>
      <c r="AS799" s="187"/>
      <c r="AT799" s="187"/>
      <c r="AU799" s="187"/>
      <c r="AV799" s="187"/>
      <c r="AW799" s="187"/>
      <c r="AX799" s="187"/>
      <c r="AY799" s="187"/>
      <c r="AZ799" s="187"/>
      <c r="BA799" s="187"/>
      <c r="BB799" s="187"/>
      <c r="BC799" s="187"/>
      <c r="BD799" s="187"/>
      <c r="BE799" s="187"/>
      <c r="BF799" s="187"/>
      <c r="BG799" s="187"/>
      <c r="BH799" s="176" t="str">
        <f t="shared" si="99"/>
        <v>class level</v>
      </c>
      <c r="BI799" s="176">
        <f t="shared" si="94"/>
        <v>14</v>
      </c>
      <c r="BJ799" s="182" t="str">
        <f t="shared" si="95"/>
        <v>7 - 70</v>
      </c>
      <c r="BK799" s="176">
        <f t="shared" si="96"/>
        <v>39</v>
      </c>
      <c r="BL799" s="176">
        <f t="shared" si="100"/>
        <v>7</v>
      </c>
      <c r="BM799" s="535"/>
      <c r="BN799" s="187">
        <v>825</v>
      </c>
      <c r="BO799" s="187">
        <v>10</v>
      </c>
      <c r="BP799" s="178">
        <f t="shared" si="97"/>
        <v>1215</v>
      </c>
      <c r="BQ799" s="420" t="str">
        <f t="shared" si="98"/>
        <v>VI</v>
      </c>
      <c r="BR799" s="185"/>
      <c r="BS799" s="464" t="s">
        <v>9560</v>
      </c>
    </row>
    <row r="800" spans="1:71" ht="51" x14ac:dyDescent="0.2">
      <c r="A800" s="696">
        <v>798</v>
      </c>
      <c r="B800" s="286" t="s">
        <v>5723</v>
      </c>
      <c r="C800" s="286" t="s">
        <v>8729</v>
      </c>
      <c r="D800" s="258" t="s">
        <v>5497</v>
      </c>
      <c r="E800" s="736">
        <v>8</v>
      </c>
      <c r="F800" s="736">
        <v>10</v>
      </c>
      <c r="G800" s="737">
        <v>100</v>
      </c>
      <c r="H800" s="305" t="s">
        <v>9118</v>
      </c>
      <c r="I800" s="207" t="s">
        <v>635</v>
      </c>
      <c r="J800" s="279" t="s">
        <v>4282</v>
      </c>
      <c r="K800" s="179" t="s">
        <v>3491</v>
      </c>
      <c r="L800" s="427" t="s">
        <v>3491</v>
      </c>
      <c r="M800" s="684">
        <v>6</v>
      </c>
      <c r="N800" s="684" t="s">
        <v>15715</v>
      </c>
      <c r="O800" s="684">
        <v>175</v>
      </c>
      <c r="P800" s="179"/>
      <c r="Q800" s="179">
        <v>2</v>
      </c>
      <c r="R800" s="180"/>
      <c r="S800" s="190">
        <v>8</v>
      </c>
      <c r="T800" s="190">
        <v>12</v>
      </c>
      <c r="U800" s="190">
        <v>3</v>
      </c>
      <c r="V800" s="190">
        <v>16</v>
      </c>
      <c r="W800" s="742">
        <v>12</v>
      </c>
      <c r="X800" s="184"/>
      <c r="Y800" s="184"/>
      <c r="Z800" s="184"/>
      <c r="AA800" s="184"/>
      <c r="AB800" s="220"/>
      <c r="AC800" s="186" t="s">
        <v>5183</v>
      </c>
      <c r="AD800" s="179" t="s">
        <v>5039</v>
      </c>
      <c r="AE800" s="191" t="s">
        <v>4248</v>
      </c>
      <c r="AF800" s="177">
        <v>0</v>
      </c>
      <c r="AG800" s="177">
        <v>0</v>
      </c>
      <c r="AH800" s="177">
        <v>0</v>
      </c>
      <c r="AI800" s="177">
        <v>0</v>
      </c>
      <c r="AJ800" s="177">
        <v>0</v>
      </c>
      <c r="AK800" s="177">
        <v>0</v>
      </c>
      <c r="AL800" s="383">
        <v>0</v>
      </c>
      <c r="AM800" s="177">
        <v>8</v>
      </c>
      <c r="AN800" s="177">
        <v>0</v>
      </c>
      <c r="AO800" s="195">
        <v>0</v>
      </c>
      <c r="AP800" s="187"/>
      <c r="AQ800" s="187">
        <v>8</v>
      </c>
      <c r="AR800" s="187"/>
      <c r="AS800" s="187"/>
      <c r="AT800" s="187"/>
      <c r="AU800" s="187"/>
      <c r="AV800" s="187"/>
      <c r="AW800" s="187"/>
      <c r="AX800" s="187"/>
      <c r="AY800" s="187"/>
      <c r="AZ800" s="187"/>
      <c r="BA800" s="187"/>
      <c r="BB800" s="187"/>
      <c r="BC800" s="187"/>
      <c r="BD800" s="187"/>
      <c r="BE800" s="187"/>
      <c r="BF800" s="187"/>
      <c r="BG800" s="187"/>
      <c r="BH800" s="176" t="str">
        <f t="shared" si="99"/>
        <v>class level</v>
      </c>
      <c r="BI800" s="176">
        <f t="shared" si="94"/>
        <v>14</v>
      </c>
      <c r="BJ800" s="182" t="str">
        <f t="shared" si="95"/>
        <v>8 - 80</v>
      </c>
      <c r="BK800" s="176">
        <f t="shared" si="96"/>
        <v>44</v>
      </c>
      <c r="BL800" s="176">
        <f t="shared" si="100"/>
        <v>8</v>
      </c>
      <c r="BM800" s="535"/>
      <c r="BN800" s="187">
        <v>1300</v>
      </c>
      <c r="BO800" s="187">
        <v>12</v>
      </c>
      <c r="BP800" s="178">
        <f t="shared" si="97"/>
        <v>1828</v>
      </c>
      <c r="BQ800" s="420" t="str">
        <f t="shared" si="98"/>
        <v>VII</v>
      </c>
      <c r="BR800" s="185"/>
      <c r="BS800" s="464" t="s">
        <v>9560</v>
      </c>
    </row>
    <row r="801" spans="1:71" ht="51" x14ac:dyDescent="0.2">
      <c r="A801" s="696">
        <v>799</v>
      </c>
      <c r="B801" s="286" t="s">
        <v>5723</v>
      </c>
      <c r="C801" s="286" t="s">
        <v>2372</v>
      </c>
      <c r="D801" s="258" t="s">
        <v>5497</v>
      </c>
      <c r="E801" s="736">
        <v>35</v>
      </c>
      <c r="F801" s="736">
        <v>10</v>
      </c>
      <c r="G801" s="737">
        <v>100</v>
      </c>
      <c r="H801" s="305" t="s">
        <v>9118</v>
      </c>
      <c r="I801" s="207" t="s">
        <v>635</v>
      </c>
      <c r="J801" s="279" t="s">
        <v>1765</v>
      </c>
      <c r="K801" s="179" t="s">
        <v>3491</v>
      </c>
      <c r="L801" s="427" t="s">
        <v>3491</v>
      </c>
      <c r="M801" s="684">
        <v>6</v>
      </c>
      <c r="N801" s="684" t="s">
        <v>15715</v>
      </c>
      <c r="O801" s="684">
        <v>175</v>
      </c>
      <c r="P801" s="179"/>
      <c r="Q801" s="179">
        <v>2</v>
      </c>
      <c r="R801" s="180"/>
      <c r="S801" s="190">
        <v>8</v>
      </c>
      <c r="T801" s="190">
        <v>12</v>
      </c>
      <c r="U801" s="190">
        <v>3</v>
      </c>
      <c r="V801" s="190">
        <v>16</v>
      </c>
      <c r="W801" s="742">
        <v>12</v>
      </c>
      <c r="X801" s="184"/>
      <c r="Y801" s="184"/>
      <c r="Z801" s="184"/>
      <c r="AA801" s="184"/>
      <c r="AB801" s="220"/>
      <c r="AC801" s="183" t="s">
        <v>5725</v>
      </c>
      <c r="AD801" s="179" t="s">
        <v>5039</v>
      </c>
      <c r="AE801" s="191" t="s">
        <v>4248</v>
      </c>
      <c r="AF801" s="177">
        <v>0</v>
      </c>
      <c r="AG801" s="177">
        <v>0</v>
      </c>
      <c r="AH801" s="177">
        <v>0</v>
      </c>
      <c r="AI801" s="177">
        <v>0</v>
      </c>
      <c r="AJ801" s="177">
        <v>0</v>
      </c>
      <c r="AK801" s="177">
        <v>0</v>
      </c>
      <c r="AL801" s="386">
        <v>2</v>
      </c>
      <c r="AM801" s="177">
        <v>0</v>
      </c>
      <c r="AN801" s="177">
        <v>0</v>
      </c>
      <c r="AO801" s="195">
        <v>0</v>
      </c>
      <c r="AP801" s="187"/>
      <c r="AQ801" s="187"/>
      <c r="AR801" s="187"/>
      <c r="AS801" s="187"/>
      <c r="AT801" s="187"/>
      <c r="AU801" s="187"/>
      <c r="AV801" s="187"/>
      <c r="AW801" s="187">
        <v>2</v>
      </c>
      <c r="AX801" s="187"/>
      <c r="AY801" s="187"/>
      <c r="AZ801" s="187"/>
      <c r="BA801" s="187"/>
      <c r="BB801" s="187"/>
      <c r="BC801" s="187"/>
      <c r="BD801" s="187"/>
      <c r="BE801" s="187"/>
      <c r="BF801" s="187"/>
      <c r="BG801" s="187"/>
      <c r="BH801" s="176" t="str">
        <f t="shared" si="99"/>
        <v>class level</v>
      </c>
      <c r="BI801" s="176">
        <f t="shared" si="94"/>
        <v>20</v>
      </c>
      <c r="BJ801" s="182" t="str">
        <f t="shared" si="95"/>
        <v>2 - 16</v>
      </c>
      <c r="BK801" s="176">
        <f t="shared" si="96"/>
        <v>9</v>
      </c>
      <c r="BL801" s="176">
        <f t="shared" si="100"/>
        <v>2</v>
      </c>
      <c r="BM801" s="535"/>
      <c r="BN801" s="187">
        <v>76</v>
      </c>
      <c r="BO801" s="187">
        <v>2</v>
      </c>
      <c r="BP801" s="178">
        <f t="shared" si="97"/>
        <v>94</v>
      </c>
      <c r="BQ801" s="420" t="str">
        <f t="shared" si="98"/>
        <v>III</v>
      </c>
      <c r="BR801" s="187"/>
      <c r="BS801" s="212" t="s">
        <v>9585</v>
      </c>
    </row>
    <row r="802" spans="1:71" ht="51" x14ac:dyDescent="0.2">
      <c r="A802" s="697">
        <v>800</v>
      </c>
      <c r="B802" s="286" t="s">
        <v>5723</v>
      </c>
      <c r="C802" s="286" t="s">
        <v>2374</v>
      </c>
      <c r="D802" s="258" t="s">
        <v>5497</v>
      </c>
      <c r="E802" s="736">
        <v>10</v>
      </c>
      <c r="F802" s="736">
        <v>10</v>
      </c>
      <c r="G802" s="737">
        <v>100</v>
      </c>
      <c r="H802" s="305" t="s">
        <v>9118</v>
      </c>
      <c r="I802" s="207" t="s">
        <v>635</v>
      </c>
      <c r="J802" s="279" t="s">
        <v>1765</v>
      </c>
      <c r="K802" s="179" t="s">
        <v>3491</v>
      </c>
      <c r="L802" s="427" t="s">
        <v>3491</v>
      </c>
      <c r="M802" s="684">
        <v>6</v>
      </c>
      <c r="N802" s="684" t="s">
        <v>15715</v>
      </c>
      <c r="O802" s="684">
        <v>175</v>
      </c>
      <c r="P802" s="179"/>
      <c r="Q802" s="179">
        <v>2</v>
      </c>
      <c r="R802" s="180"/>
      <c r="S802" s="190">
        <v>8</v>
      </c>
      <c r="T802" s="190">
        <v>12</v>
      </c>
      <c r="U802" s="190">
        <v>3</v>
      </c>
      <c r="V802" s="190">
        <v>16</v>
      </c>
      <c r="W802" s="742">
        <v>12</v>
      </c>
      <c r="X802" s="184"/>
      <c r="Y802" s="184"/>
      <c r="Z802" s="184"/>
      <c r="AA802" s="184"/>
      <c r="AB802" s="220"/>
      <c r="AC802" s="183" t="s">
        <v>5726</v>
      </c>
      <c r="AD802" s="179" t="s">
        <v>5039</v>
      </c>
      <c r="AE802" s="191" t="s">
        <v>4248</v>
      </c>
      <c r="AF802" s="177">
        <v>0</v>
      </c>
      <c r="AG802" s="177">
        <v>0</v>
      </c>
      <c r="AH802" s="177">
        <v>0</v>
      </c>
      <c r="AI802" s="177">
        <v>0</v>
      </c>
      <c r="AJ802" s="177">
        <v>0</v>
      </c>
      <c r="AK802" s="177">
        <v>0</v>
      </c>
      <c r="AL802" s="386">
        <v>3</v>
      </c>
      <c r="AM802" s="177">
        <v>0</v>
      </c>
      <c r="AN802" s="177">
        <v>0</v>
      </c>
      <c r="AO802" s="195">
        <v>0</v>
      </c>
      <c r="AP802" s="187"/>
      <c r="AQ802" s="187"/>
      <c r="AR802" s="187"/>
      <c r="AS802" s="187"/>
      <c r="AT802" s="187"/>
      <c r="AU802" s="187"/>
      <c r="AV802" s="187"/>
      <c r="AW802" s="187">
        <v>3</v>
      </c>
      <c r="AX802" s="187"/>
      <c r="AY802" s="187"/>
      <c r="AZ802" s="187"/>
      <c r="BA802" s="187"/>
      <c r="BB802" s="187"/>
      <c r="BC802" s="187"/>
      <c r="BD802" s="187"/>
      <c r="BE802" s="187"/>
      <c r="BF802" s="187"/>
      <c r="BG802" s="187"/>
      <c r="BH802" s="176" t="str">
        <f t="shared" si="99"/>
        <v>class level</v>
      </c>
      <c r="BI802" s="176">
        <f t="shared" si="94"/>
        <v>20</v>
      </c>
      <c r="BJ802" s="182" t="str">
        <f t="shared" si="95"/>
        <v>3 - 24</v>
      </c>
      <c r="BK802" s="176">
        <f t="shared" si="96"/>
        <v>14</v>
      </c>
      <c r="BL802" s="176">
        <f t="shared" si="100"/>
        <v>3</v>
      </c>
      <c r="BM802" s="535"/>
      <c r="BN802" s="185">
        <v>140</v>
      </c>
      <c r="BO802" s="180">
        <v>3</v>
      </c>
      <c r="BP802" s="178">
        <f t="shared" si="97"/>
        <v>182</v>
      </c>
      <c r="BQ802" s="420" t="str">
        <f t="shared" si="98"/>
        <v>III</v>
      </c>
      <c r="BR802" s="185"/>
      <c r="BS802" s="212" t="s">
        <v>9585</v>
      </c>
    </row>
    <row r="803" spans="1:71" ht="51" x14ac:dyDescent="0.2">
      <c r="A803" s="696">
        <v>801</v>
      </c>
      <c r="B803" s="286" t="s">
        <v>5723</v>
      </c>
      <c r="C803" s="286" t="s">
        <v>2375</v>
      </c>
      <c r="D803" s="258" t="s">
        <v>5497</v>
      </c>
      <c r="E803" s="736">
        <v>25</v>
      </c>
      <c r="F803" s="736">
        <v>10</v>
      </c>
      <c r="G803" s="737">
        <v>100</v>
      </c>
      <c r="H803" s="305" t="s">
        <v>9118</v>
      </c>
      <c r="I803" s="207" t="s">
        <v>635</v>
      </c>
      <c r="J803" s="279" t="s">
        <v>1765</v>
      </c>
      <c r="K803" s="179" t="s">
        <v>3491</v>
      </c>
      <c r="L803" s="427" t="s">
        <v>3491</v>
      </c>
      <c r="M803" s="684">
        <v>6</v>
      </c>
      <c r="N803" s="684" t="s">
        <v>15715</v>
      </c>
      <c r="O803" s="684">
        <v>175</v>
      </c>
      <c r="P803" s="179"/>
      <c r="Q803" s="179">
        <v>2</v>
      </c>
      <c r="R803" s="180"/>
      <c r="S803" s="190">
        <v>8</v>
      </c>
      <c r="T803" s="190">
        <v>12</v>
      </c>
      <c r="U803" s="190">
        <v>3</v>
      </c>
      <c r="V803" s="190">
        <v>16</v>
      </c>
      <c r="W803" s="742">
        <v>12</v>
      </c>
      <c r="X803" s="184"/>
      <c r="Y803" s="184"/>
      <c r="Z803" s="184"/>
      <c r="AA803" s="184"/>
      <c r="AB803" s="220"/>
      <c r="AC803" s="183" t="s">
        <v>5727</v>
      </c>
      <c r="AD803" s="179" t="s">
        <v>5039</v>
      </c>
      <c r="AE803" s="191" t="s">
        <v>4248</v>
      </c>
      <c r="AF803" s="177">
        <v>0</v>
      </c>
      <c r="AG803" s="177">
        <v>0</v>
      </c>
      <c r="AH803" s="177">
        <v>0</v>
      </c>
      <c r="AI803" s="177">
        <v>0</v>
      </c>
      <c r="AJ803" s="177">
        <v>0</v>
      </c>
      <c r="AK803" s="177">
        <v>0</v>
      </c>
      <c r="AL803" s="386">
        <v>4</v>
      </c>
      <c r="AM803" s="177">
        <v>0</v>
      </c>
      <c r="AN803" s="177">
        <v>0</v>
      </c>
      <c r="AO803" s="195">
        <v>0</v>
      </c>
      <c r="AP803" s="187"/>
      <c r="AQ803" s="187"/>
      <c r="AR803" s="187"/>
      <c r="AS803" s="187"/>
      <c r="AT803" s="187"/>
      <c r="AU803" s="187"/>
      <c r="AV803" s="187"/>
      <c r="AW803" s="187">
        <v>4</v>
      </c>
      <c r="AX803" s="187"/>
      <c r="AY803" s="187"/>
      <c r="AZ803" s="187"/>
      <c r="BA803" s="187"/>
      <c r="BB803" s="187"/>
      <c r="BC803" s="187"/>
      <c r="BD803" s="187"/>
      <c r="BE803" s="187"/>
      <c r="BF803" s="187"/>
      <c r="BG803" s="187"/>
      <c r="BH803" s="176" t="str">
        <f t="shared" si="99"/>
        <v>class level</v>
      </c>
      <c r="BI803" s="176">
        <f t="shared" si="94"/>
        <v>18</v>
      </c>
      <c r="BJ803" s="182" t="str">
        <f t="shared" si="95"/>
        <v>4 - 32</v>
      </c>
      <c r="BK803" s="176">
        <f t="shared" si="96"/>
        <v>18</v>
      </c>
      <c r="BL803" s="176">
        <f t="shared" si="100"/>
        <v>4</v>
      </c>
      <c r="BM803" s="535"/>
      <c r="BN803" s="187">
        <v>235</v>
      </c>
      <c r="BO803" s="187">
        <v>4</v>
      </c>
      <c r="BP803" s="178">
        <f t="shared" si="97"/>
        <v>307</v>
      </c>
      <c r="BQ803" s="420" t="str">
        <f t="shared" si="98"/>
        <v>IV</v>
      </c>
      <c r="BR803" s="187"/>
      <c r="BS803" s="464" t="s">
        <v>9585</v>
      </c>
    </row>
    <row r="804" spans="1:71" ht="51" x14ac:dyDescent="0.2">
      <c r="A804" s="697">
        <v>802</v>
      </c>
      <c r="B804" s="286" t="s">
        <v>5723</v>
      </c>
      <c r="C804" s="286" t="s">
        <v>2376</v>
      </c>
      <c r="D804" s="258" t="s">
        <v>5497</v>
      </c>
      <c r="E804" s="736">
        <v>10</v>
      </c>
      <c r="F804" s="736">
        <v>10</v>
      </c>
      <c r="G804" s="737">
        <v>100</v>
      </c>
      <c r="H804" s="305" t="s">
        <v>9118</v>
      </c>
      <c r="I804" s="207" t="s">
        <v>635</v>
      </c>
      <c r="J804" s="279" t="s">
        <v>1765</v>
      </c>
      <c r="K804" s="179" t="s">
        <v>3491</v>
      </c>
      <c r="L804" s="427" t="s">
        <v>3491</v>
      </c>
      <c r="M804" s="684">
        <v>6</v>
      </c>
      <c r="N804" s="684" t="s">
        <v>15715</v>
      </c>
      <c r="O804" s="684">
        <v>175</v>
      </c>
      <c r="P804" s="179"/>
      <c r="Q804" s="179">
        <v>2</v>
      </c>
      <c r="R804" s="180"/>
      <c r="S804" s="190">
        <v>8</v>
      </c>
      <c r="T804" s="190">
        <v>12</v>
      </c>
      <c r="U804" s="190">
        <v>3</v>
      </c>
      <c r="V804" s="190">
        <v>16</v>
      </c>
      <c r="W804" s="742">
        <v>12</v>
      </c>
      <c r="X804" s="184"/>
      <c r="Y804" s="184"/>
      <c r="Z804" s="184"/>
      <c r="AA804" s="184"/>
      <c r="AB804" s="220"/>
      <c r="AC804" s="183" t="s">
        <v>5728</v>
      </c>
      <c r="AD804" s="179" t="s">
        <v>5039</v>
      </c>
      <c r="AE804" s="191" t="s">
        <v>4248</v>
      </c>
      <c r="AF804" s="177">
        <v>0</v>
      </c>
      <c r="AG804" s="177">
        <v>0</v>
      </c>
      <c r="AH804" s="177">
        <v>0</v>
      </c>
      <c r="AI804" s="177">
        <v>0</v>
      </c>
      <c r="AJ804" s="177">
        <v>0</v>
      </c>
      <c r="AK804" s="177">
        <v>0</v>
      </c>
      <c r="AL804" s="386">
        <v>5</v>
      </c>
      <c r="AM804" s="177">
        <v>0</v>
      </c>
      <c r="AN804" s="177">
        <v>0</v>
      </c>
      <c r="AO804" s="195">
        <v>0</v>
      </c>
      <c r="AP804" s="187"/>
      <c r="AQ804" s="187"/>
      <c r="AR804" s="187"/>
      <c r="AS804" s="187"/>
      <c r="AT804" s="187"/>
      <c r="AU804" s="187"/>
      <c r="AV804" s="187"/>
      <c r="AW804" s="187">
        <v>5</v>
      </c>
      <c r="AX804" s="187"/>
      <c r="AY804" s="187"/>
      <c r="AZ804" s="187"/>
      <c r="BA804" s="187"/>
      <c r="BB804" s="187"/>
      <c r="BC804" s="187"/>
      <c r="BD804" s="187"/>
      <c r="BE804" s="187"/>
      <c r="BF804" s="187"/>
      <c r="BG804" s="187"/>
      <c r="BH804" s="176" t="str">
        <f t="shared" si="99"/>
        <v>class level</v>
      </c>
      <c r="BI804" s="176">
        <f t="shared" si="94"/>
        <v>18</v>
      </c>
      <c r="BJ804" s="182" t="str">
        <f t="shared" si="95"/>
        <v>5 - 40</v>
      </c>
      <c r="BK804" s="176">
        <f t="shared" si="96"/>
        <v>23</v>
      </c>
      <c r="BL804" s="176">
        <f t="shared" si="100"/>
        <v>5</v>
      </c>
      <c r="BM804" s="535"/>
      <c r="BN804" s="187">
        <v>370</v>
      </c>
      <c r="BO804" s="187">
        <v>5</v>
      </c>
      <c r="BP804" s="178">
        <f t="shared" si="97"/>
        <v>485</v>
      </c>
      <c r="BQ804" s="420" t="str">
        <f t="shared" si="98"/>
        <v>V</v>
      </c>
      <c r="BR804" s="187"/>
      <c r="BS804" s="464" t="s">
        <v>9585</v>
      </c>
    </row>
    <row r="805" spans="1:71" ht="51" x14ac:dyDescent="0.2">
      <c r="A805" s="696">
        <v>803</v>
      </c>
      <c r="B805" s="286" t="s">
        <v>5723</v>
      </c>
      <c r="C805" s="286" t="s">
        <v>2383</v>
      </c>
      <c r="D805" s="258" t="s">
        <v>5497</v>
      </c>
      <c r="E805" s="736">
        <v>15</v>
      </c>
      <c r="F805" s="736">
        <v>10</v>
      </c>
      <c r="G805" s="737">
        <v>100</v>
      </c>
      <c r="H805" s="305" t="s">
        <v>9118</v>
      </c>
      <c r="I805" s="207" t="s">
        <v>635</v>
      </c>
      <c r="J805" s="279" t="s">
        <v>1765</v>
      </c>
      <c r="K805" s="179" t="s">
        <v>3491</v>
      </c>
      <c r="L805" s="427" t="s">
        <v>3491</v>
      </c>
      <c r="M805" s="684">
        <v>6</v>
      </c>
      <c r="N805" s="684" t="s">
        <v>15715</v>
      </c>
      <c r="O805" s="684">
        <v>175</v>
      </c>
      <c r="P805" s="179"/>
      <c r="Q805" s="179">
        <v>2</v>
      </c>
      <c r="R805" s="180"/>
      <c r="S805" s="190">
        <v>8</v>
      </c>
      <c r="T805" s="190">
        <v>12</v>
      </c>
      <c r="U805" s="190">
        <v>3</v>
      </c>
      <c r="V805" s="190">
        <v>16</v>
      </c>
      <c r="W805" s="742">
        <v>12</v>
      </c>
      <c r="X805" s="184"/>
      <c r="Y805" s="184"/>
      <c r="Z805" s="184"/>
      <c r="AA805" s="184"/>
      <c r="AB805" s="220"/>
      <c r="AC805" s="183" t="s">
        <v>5729</v>
      </c>
      <c r="AD805" s="179" t="s">
        <v>5039</v>
      </c>
      <c r="AE805" s="191" t="s">
        <v>4248</v>
      </c>
      <c r="AF805" s="177">
        <v>0</v>
      </c>
      <c r="AG805" s="177">
        <v>0</v>
      </c>
      <c r="AH805" s="177">
        <v>0</v>
      </c>
      <c r="AI805" s="177">
        <v>0</v>
      </c>
      <c r="AJ805" s="177">
        <v>0</v>
      </c>
      <c r="AK805" s="177">
        <v>0</v>
      </c>
      <c r="AL805" s="386">
        <v>6</v>
      </c>
      <c r="AM805" s="177">
        <v>0</v>
      </c>
      <c r="AN805" s="177">
        <v>0</v>
      </c>
      <c r="AO805" s="195">
        <v>0</v>
      </c>
      <c r="AP805" s="187"/>
      <c r="AQ805" s="187"/>
      <c r="AR805" s="187"/>
      <c r="AS805" s="187"/>
      <c r="AT805" s="187"/>
      <c r="AU805" s="187"/>
      <c r="AV805" s="187"/>
      <c r="AW805" s="187">
        <v>6</v>
      </c>
      <c r="AX805" s="187"/>
      <c r="AY805" s="187"/>
      <c r="AZ805" s="187"/>
      <c r="BA805" s="187"/>
      <c r="BB805" s="187"/>
      <c r="BC805" s="187"/>
      <c r="BD805" s="187"/>
      <c r="BE805" s="187"/>
      <c r="BF805" s="187"/>
      <c r="BG805" s="187"/>
      <c r="BH805" s="176" t="str">
        <f t="shared" si="99"/>
        <v>class level</v>
      </c>
      <c r="BI805" s="176">
        <f t="shared" si="94"/>
        <v>18</v>
      </c>
      <c r="BJ805" s="182" t="str">
        <f t="shared" si="95"/>
        <v>6 - 48</v>
      </c>
      <c r="BK805" s="176">
        <f t="shared" si="96"/>
        <v>27</v>
      </c>
      <c r="BL805" s="176">
        <f t="shared" si="100"/>
        <v>6</v>
      </c>
      <c r="BM805" s="535"/>
      <c r="BN805" s="187">
        <v>675</v>
      </c>
      <c r="BO805" s="187">
        <v>6</v>
      </c>
      <c r="BP805" s="178">
        <f t="shared" si="97"/>
        <v>837</v>
      </c>
      <c r="BQ805" s="420" t="str">
        <f t="shared" si="98"/>
        <v>VI</v>
      </c>
      <c r="BR805" s="187"/>
      <c r="BS805" s="464" t="s">
        <v>9585</v>
      </c>
    </row>
    <row r="806" spans="1:71" ht="51" x14ac:dyDescent="0.2">
      <c r="A806" s="696">
        <v>804</v>
      </c>
      <c r="B806" s="286" t="s">
        <v>5723</v>
      </c>
      <c r="C806" s="286" t="s">
        <v>2384</v>
      </c>
      <c r="D806" s="258" t="s">
        <v>5497</v>
      </c>
      <c r="E806" s="736">
        <v>10</v>
      </c>
      <c r="F806" s="736">
        <v>10</v>
      </c>
      <c r="G806" s="737">
        <v>100</v>
      </c>
      <c r="H806" s="305" t="s">
        <v>9118</v>
      </c>
      <c r="I806" s="207" t="s">
        <v>635</v>
      </c>
      <c r="J806" s="279" t="s">
        <v>1765</v>
      </c>
      <c r="K806" s="179" t="s">
        <v>3491</v>
      </c>
      <c r="L806" s="427" t="s">
        <v>3491</v>
      </c>
      <c r="M806" s="684">
        <v>6</v>
      </c>
      <c r="N806" s="684" t="s">
        <v>15715</v>
      </c>
      <c r="O806" s="684">
        <v>175</v>
      </c>
      <c r="P806" s="179"/>
      <c r="Q806" s="179">
        <v>2</v>
      </c>
      <c r="R806" s="180"/>
      <c r="S806" s="190">
        <v>8</v>
      </c>
      <c r="T806" s="190">
        <v>12</v>
      </c>
      <c r="U806" s="190">
        <v>3</v>
      </c>
      <c r="V806" s="190">
        <v>16</v>
      </c>
      <c r="W806" s="742">
        <v>12</v>
      </c>
      <c r="X806" s="184"/>
      <c r="Y806" s="184"/>
      <c r="Z806" s="184"/>
      <c r="AA806" s="184"/>
      <c r="AB806" s="220"/>
      <c r="AC806" s="183" t="s">
        <v>6921</v>
      </c>
      <c r="AD806" s="179" t="s">
        <v>5039</v>
      </c>
      <c r="AE806" s="191" t="s">
        <v>4248</v>
      </c>
      <c r="AF806" s="177">
        <v>0</v>
      </c>
      <c r="AG806" s="177">
        <v>0</v>
      </c>
      <c r="AH806" s="177">
        <v>0</v>
      </c>
      <c r="AI806" s="177">
        <v>0</v>
      </c>
      <c r="AJ806" s="177">
        <v>0</v>
      </c>
      <c r="AK806" s="177">
        <v>0</v>
      </c>
      <c r="AL806" s="386">
        <v>8</v>
      </c>
      <c r="AM806" s="177">
        <v>0</v>
      </c>
      <c r="AN806" s="177">
        <v>0</v>
      </c>
      <c r="AO806" s="195">
        <v>0</v>
      </c>
      <c r="AP806" s="187"/>
      <c r="AQ806" s="187"/>
      <c r="AR806" s="187"/>
      <c r="AS806" s="187"/>
      <c r="AT806" s="187"/>
      <c r="AU806" s="187"/>
      <c r="AV806" s="187"/>
      <c r="AW806" s="187">
        <v>8</v>
      </c>
      <c r="AX806" s="187"/>
      <c r="AY806" s="187"/>
      <c r="AZ806" s="187"/>
      <c r="BA806" s="187"/>
      <c r="BB806" s="187"/>
      <c r="BC806" s="187"/>
      <c r="BD806" s="187"/>
      <c r="BE806" s="187"/>
      <c r="BF806" s="187"/>
      <c r="BG806" s="187"/>
      <c r="BH806" s="176" t="str">
        <f t="shared" si="99"/>
        <v>class level</v>
      </c>
      <c r="BI806" s="176">
        <f t="shared" si="94"/>
        <v>16</v>
      </c>
      <c r="BJ806" s="182" t="str">
        <f t="shared" si="95"/>
        <v>8 - 64</v>
      </c>
      <c r="BK806" s="176">
        <f t="shared" si="96"/>
        <v>36</v>
      </c>
      <c r="BL806" s="176">
        <f t="shared" si="100"/>
        <v>8</v>
      </c>
      <c r="BM806" s="535"/>
      <c r="BN806" s="187">
        <v>1600</v>
      </c>
      <c r="BO806" s="187">
        <v>10</v>
      </c>
      <c r="BP806" s="178">
        <f t="shared" si="97"/>
        <v>1960</v>
      </c>
      <c r="BQ806" s="420" t="str">
        <f t="shared" si="98"/>
        <v>VII</v>
      </c>
      <c r="BR806" s="185">
        <v>15</v>
      </c>
      <c r="BS806" s="464" t="s">
        <v>9585</v>
      </c>
    </row>
    <row r="807" spans="1:71" ht="51" x14ac:dyDescent="0.2">
      <c r="A807" s="697">
        <v>805</v>
      </c>
      <c r="B807" s="286" t="s">
        <v>5723</v>
      </c>
      <c r="C807" s="286" t="s">
        <v>8623</v>
      </c>
      <c r="D807" s="258" t="s">
        <v>5497</v>
      </c>
      <c r="E807" s="736">
        <v>5</v>
      </c>
      <c r="F807" s="736">
        <v>10</v>
      </c>
      <c r="G807" s="737">
        <v>100</v>
      </c>
      <c r="H807" s="305" t="s">
        <v>9118</v>
      </c>
      <c r="I807" s="207" t="s">
        <v>635</v>
      </c>
      <c r="J807" s="279" t="s">
        <v>1765</v>
      </c>
      <c r="K807" s="179" t="s">
        <v>3491</v>
      </c>
      <c r="L807" s="427" t="s">
        <v>3491</v>
      </c>
      <c r="M807" s="684">
        <v>6</v>
      </c>
      <c r="N807" s="684" t="s">
        <v>15715</v>
      </c>
      <c r="O807" s="684">
        <v>175</v>
      </c>
      <c r="P807" s="179"/>
      <c r="Q807" s="179">
        <v>7</v>
      </c>
      <c r="R807" s="180"/>
      <c r="S807" s="190">
        <v>8</v>
      </c>
      <c r="T807" s="190">
        <v>12</v>
      </c>
      <c r="U807" s="190">
        <v>3</v>
      </c>
      <c r="V807" s="190">
        <v>16</v>
      </c>
      <c r="W807" s="742">
        <v>19</v>
      </c>
      <c r="X807" s="184"/>
      <c r="Y807" s="184"/>
      <c r="Z807" s="184"/>
      <c r="AA807" s="184"/>
      <c r="AB807" s="220"/>
      <c r="AC807" s="186" t="s">
        <v>5184</v>
      </c>
      <c r="AD807" s="179" t="s">
        <v>5039</v>
      </c>
      <c r="AE807" s="191" t="s">
        <v>4249</v>
      </c>
      <c r="AF807" s="177">
        <v>0</v>
      </c>
      <c r="AG807" s="177">
        <v>0</v>
      </c>
      <c r="AH807" s="177">
        <v>6</v>
      </c>
      <c r="AI807" s="177">
        <v>0</v>
      </c>
      <c r="AJ807" s="177">
        <v>0</v>
      </c>
      <c r="AK807" s="177">
        <v>0</v>
      </c>
      <c r="AL807" s="386">
        <v>0</v>
      </c>
      <c r="AM807" s="177">
        <v>0</v>
      </c>
      <c r="AN807" s="177">
        <v>0</v>
      </c>
      <c r="AO807" s="195">
        <v>0</v>
      </c>
      <c r="AP807" s="187"/>
      <c r="AQ807" s="187"/>
      <c r="AR807" s="187"/>
      <c r="AS807" s="187"/>
      <c r="AT807" s="187"/>
      <c r="AU807" s="187"/>
      <c r="AV807" s="187"/>
      <c r="AW807" s="187"/>
      <c r="AX807" s="187"/>
      <c r="AY807" s="187"/>
      <c r="AZ807" s="187"/>
      <c r="BA807" s="187">
        <v>5</v>
      </c>
      <c r="BB807" s="187"/>
      <c r="BC807" s="187"/>
      <c r="BD807" s="187"/>
      <c r="BE807" s="187"/>
      <c r="BF807" s="187"/>
      <c r="BG807" s="187"/>
      <c r="BH807" s="176" t="str">
        <f t="shared" si="99"/>
        <v>class level</v>
      </c>
      <c r="BI807" s="176">
        <f t="shared" si="94"/>
        <v>18</v>
      </c>
      <c r="BJ807" s="182" t="str">
        <f t="shared" si="95"/>
        <v>6 - 24</v>
      </c>
      <c r="BK807" s="176">
        <f t="shared" si="96"/>
        <v>15</v>
      </c>
      <c r="BL807" s="176">
        <f t="shared" si="100"/>
        <v>5</v>
      </c>
      <c r="BM807" s="533"/>
      <c r="BN807" s="187">
        <v>755</v>
      </c>
      <c r="BO807" s="187">
        <v>4</v>
      </c>
      <c r="BP807" s="178">
        <f t="shared" si="97"/>
        <v>815</v>
      </c>
      <c r="BQ807" s="420" t="str">
        <f t="shared" si="98"/>
        <v>VI</v>
      </c>
      <c r="BR807" s="185"/>
      <c r="BS807" s="464" t="s">
        <v>9574</v>
      </c>
    </row>
    <row r="808" spans="1:71" ht="51" x14ac:dyDescent="0.2">
      <c r="A808" s="696">
        <v>806</v>
      </c>
      <c r="B808" s="286" t="s">
        <v>5723</v>
      </c>
      <c r="C808" s="286" t="s">
        <v>8624</v>
      </c>
      <c r="D808" s="258" t="s">
        <v>5497</v>
      </c>
      <c r="E808" s="736">
        <v>4</v>
      </c>
      <c r="F808" s="736">
        <v>10</v>
      </c>
      <c r="G808" s="737">
        <v>100</v>
      </c>
      <c r="H808" s="305" t="s">
        <v>9118</v>
      </c>
      <c r="I808" s="207" t="s">
        <v>635</v>
      </c>
      <c r="J808" s="700" t="s">
        <v>6558</v>
      </c>
      <c r="K808" s="179" t="s">
        <v>3491</v>
      </c>
      <c r="L808" s="427" t="s">
        <v>3491</v>
      </c>
      <c r="M808" s="684">
        <v>6</v>
      </c>
      <c r="N808" s="684" t="s">
        <v>15715</v>
      </c>
      <c r="O808" s="684">
        <v>175</v>
      </c>
      <c r="P808" s="179"/>
      <c r="Q808" s="179">
        <v>6</v>
      </c>
      <c r="R808" s="180"/>
      <c r="S808" s="190">
        <v>8</v>
      </c>
      <c r="T808" s="190">
        <v>12</v>
      </c>
      <c r="U808" s="190">
        <v>3</v>
      </c>
      <c r="V808" s="190">
        <v>16</v>
      </c>
      <c r="W808" s="742">
        <v>20</v>
      </c>
      <c r="X808" s="184"/>
      <c r="Y808" s="184"/>
      <c r="Z808" s="184"/>
      <c r="AA808" s="184"/>
      <c r="AB808" s="220"/>
      <c r="AC808" s="186" t="s">
        <v>5185</v>
      </c>
      <c r="AD808" s="179" t="s">
        <v>5039</v>
      </c>
      <c r="AE808" s="191" t="s">
        <v>4249</v>
      </c>
      <c r="AF808" s="177">
        <v>0</v>
      </c>
      <c r="AG808" s="177">
        <v>0</v>
      </c>
      <c r="AH808" s="177">
        <v>7</v>
      </c>
      <c r="AI808" s="177">
        <v>0</v>
      </c>
      <c r="AJ808" s="177">
        <v>0</v>
      </c>
      <c r="AK808" s="177">
        <v>0</v>
      </c>
      <c r="AL808" s="386">
        <v>0</v>
      </c>
      <c r="AM808" s="177">
        <v>0</v>
      </c>
      <c r="AN808" s="177">
        <v>0</v>
      </c>
      <c r="AO808" s="195">
        <v>0</v>
      </c>
      <c r="AP808" s="187"/>
      <c r="AQ808" s="187"/>
      <c r="AR808" s="187"/>
      <c r="AS808" s="187"/>
      <c r="AT808" s="187"/>
      <c r="AU808" s="187"/>
      <c r="AV808" s="187"/>
      <c r="AW808" s="187"/>
      <c r="AX808" s="187"/>
      <c r="AY808" s="187"/>
      <c r="AZ808" s="187"/>
      <c r="BA808" s="187">
        <v>6</v>
      </c>
      <c r="BB808" s="187"/>
      <c r="BC808" s="187"/>
      <c r="BD808" s="187"/>
      <c r="BE808" s="187"/>
      <c r="BF808" s="187"/>
      <c r="BG808" s="187"/>
      <c r="BH808" s="176" t="str">
        <f t="shared" si="99"/>
        <v>class level</v>
      </c>
      <c r="BI808" s="176">
        <f t="shared" si="94"/>
        <v>18</v>
      </c>
      <c r="BJ808" s="182" t="str">
        <f t="shared" si="95"/>
        <v>7 - 28</v>
      </c>
      <c r="BK808" s="176">
        <f t="shared" si="96"/>
        <v>18</v>
      </c>
      <c r="BL808" s="176">
        <f t="shared" si="100"/>
        <v>6</v>
      </c>
      <c r="BM808" s="533"/>
      <c r="BN808" s="187">
        <v>755</v>
      </c>
      <c r="BO808" s="187">
        <v>4</v>
      </c>
      <c r="BP808" s="178">
        <f t="shared" si="97"/>
        <v>827</v>
      </c>
      <c r="BQ808" s="420" t="str">
        <f t="shared" si="98"/>
        <v>VI</v>
      </c>
      <c r="BR808" s="185"/>
      <c r="BS808" s="464" t="s">
        <v>9574</v>
      </c>
    </row>
    <row r="809" spans="1:71" ht="51" x14ac:dyDescent="0.2">
      <c r="A809" s="697">
        <v>807</v>
      </c>
      <c r="B809" s="286" t="s">
        <v>5723</v>
      </c>
      <c r="C809" s="286" t="s">
        <v>8646</v>
      </c>
      <c r="D809" s="258" t="s">
        <v>5497</v>
      </c>
      <c r="E809" s="736">
        <v>2</v>
      </c>
      <c r="F809" s="736">
        <v>10</v>
      </c>
      <c r="G809" s="737">
        <v>100</v>
      </c>
      <c r="H809" s="305" t="s">
        <v>9118</v>
      </c>
      <c r="I809" s="207" t="s">
        <v>635</v>
      </c>
      <c r="J809" s="279" t="s">
        <v>6554</v>
      </c>
      <c r="K809" s="179" t="s">
        <v>3491</v>
      </c>
      <c r="L809" s="427" t="s">
        <v>3491</v>
      </c>
      <c r="M809" s="684">
        <v>6</v>
      </c>
      <c r="N809" s="684" t="s">
        <v>15715</v>
      </c>
      <c r="O809" s="684">
        <v>175</v>
      </c>
      <c r="P809" s="179"/>
      <c r="Q809" s="179">
        <v>10</v>
      </c>
      <c r="R809" s="180"/>
      <c r="S809" s="190">
        <v>8</v>
      </c>
      <c r="T809" s="190">
        <v>12</v>
      </c>
      <c r="U809" s="190">
        <v>3</v>
      </c>
      <c r="V809" s="190">
        <v>16</v>
      </c>
      <c r="W809" s="742">
        <v>12</v>
      </c>
      <c r="X809" s="184"/>
      <c r="Y809" s="184"/>
      <c r="Z809" s="184"/>
      <c r="AA809" s="184"/>
      <c r="AB809" s="220"/>
      <c r="AC809" s="186" t="s">
        <v>5186</v>
      </c>
      <c r="AD809" s="179" t="s">
        <v>5039</v>
      </c>
      <c r="AE809" s="191" t="s">
        <v>4248</v>
      </c>
      <c r="AF809" s="177">
        <v>0</v>
      </c>
      <c r="AG809" s="177">
        <v>0</v>
      </c>
      <c r="AH809" s="177">
        <v>6</v>
      </c>
      <c r="AI809" s="177">
        <v>0</v>
      </c>
      <c r="AJ809" s="177">
        <v>0</v>
      </c>
      <c r="AK809" s="177">
        <v>0</v>
      </c>
      <c r="AL809" s="386">
        <v>0</v>
      </c>
      <c r="AM809" s="177">
        <v>0</v>
      </c>
      <c r="AN809" s="177">
        <v>0</v>
      </c>
      <c r="AO809" s="195">
        <v>0</v>
      </c>
      <c r="AP809" s="187"/>
      <c r="AQ809" s="187"/>
      <c r="AR809" s="187"/>
      <c r="AS809" s="187"/>
      <c r="AT809" s="187"/>
      <c r="AU809" s="187"/>
      <c r="AV809" s="187"/>
      <c r="AW809" s="187"/>
      <c r="AX809" s="187"/>
      <c r="AY809" s="187"/>
      <c r="AZ809" s="187"/>
      <c r="BA809" s="187"/>
      <c r="BB809" s="187"/>
      <c r="BC809" s="187"/>
      <c r="BD809" s="187">
        <v>6</v>
      </c>
      <c r="BE809" s="187"/>
      <c r="BF809" s="187"/>
      <c r="BG809" s="187"/>
      <c r="BH809" s="176" t="str">
        <f t="shared" si="99"/>
        <v>class level</v>
      </c>
      <c r="BI809" s="176">
        <f t="shared" si="94"/>
        <v>19</v>
      </c>
      <c r="BJ809" s="182" t="str">
        <f t="shared" si="95"/>
        <v>6 - 24</v>
      </c>
      <c r="BK809" s="176">
        <f t="shared" si="96"/>
        <v>15</v>
      </c>
      <c r="BL809" s="176">
        <f t="shared" si="100"/>
        <v>6</v>
      </c>
      <c r="BM809" s="535"/>
      <c r="BN809" s="187">
        <v>835</v>
      </c>
      <c r="BO809" s="187">
        <v>4</v>
      </c>
      <c r="BP809" s="178">
        <f t="shared" si="97"/>
        <v>895</v>
      </c>
      <c r="BQ809" s="420" t="str">
        <f t="shared" si="98"/>
        <v>VI</v>
      </c>
      <c r="BR809" s="185"/>
      <c r="BS809" s="464" t="s">
        <v>9595</v>
      </c>
    </row>
    <row r="810" spans="1:71" ht="51" x14ac:dyDescent="0.2">
      <c r="A810" s="696">
        <v>808</v>
      </c>
      <c r="B810" s="286" t="s">
        <v>5723</v>
      </c>
      <c r="C810" s="286" t="s">
        <v>8647</v>
      </c>
      <c r="D810" s="258" t="s">
        <v>5497</v>
      </c>
      <c r="E810" s="736">
        <v>1</v>
      </c>
      <c r="F810" s="736">
        <v>10</v>
      </c>
      <c r="G810" s="737">
        <v>100</v>
      </c>
      <c r="H810" s="305" t="s">
        <v>9118</v>
      </c>
      <c r="I810" s="207" t="s">
        <v>635</v>
      </c>
      <c r="J810" s="279" t="s">
        <v>6554</v>
      </c>
      <c r="K810" s="179" t="s">
        <v>3491</v>
      </c>
      <c r="L810" s="427" t="s">
        <v>3491</v>
      </c>
      <c r="M810" s="684">
        <v>6</v>
      </c>
      <c r="N810" s="684" t="s">
        <v>15715</v>
      </c>
      <c r="O810" s="684">
        <v>175</v>
      </c>
      <c r="P810" s="179"/>
      <c r="Q810" s="179">
        <v>10</v>
      </c>
      <c r="R810" s="180"/>
      <c r="S810" s="190">
        <v>8</v>
      </c>
      <c r="T810" s="190">
        <v>12</v>
      </c>
      <c r="U810" s="190">
        <v>3</v>
      </c>
      <c r="V810" s="190">
        <v>16</v>
      </c>
      <c r="W810" s="742">
        <v>12</v>
      </c>
      <c r="X810" s="184"/>
      <c r="Y810" s="184"/>
      <c r="Z810" s="184"/>
      <c r="AA810" s="184"/>
      <c r="AB810" s="220"/>
      <c r="AC810" s="186" t="s">
        <v>5187</v>
      </c>
      <c r="AD810" s="179" t="s">
        <v>5039</v>
      </c>
      <c r="AE810" s="191" t="s">
        <v>4248</v>
      </c>
      <c r="AF810" s="177">
        <v>0</v>
      </c>
      <c r="AG810" s="177">
        <v>0</v>
      </c>
      <c r="AH810" s="177">
        <v>7</v>
      </c>
      <c r="AI810" s="177">
        <v>0</v>
      </c>
      <c r="AJ810" s="177">
        <v>0</v>
      </c>
      <c r="AK810" s="177">
        <v>0</v>
      </c>
      <c r="AL810" s="386">
        <v>0</v>
      </c>
      <c r="AM810" s="177">
        <v>0</v>
      </c>
      <c r="AN810" s="177">
        <v>0</v>
      </c>
      <c r="AO810" s="195">
        <v>0</v>
      </c>
      <c r="AP810" s="187"/>
      <c r="AQ810" s="187"/>
      <c r="AR810" s="187"/>
      <c r="AS810" s="187"/>
      <c r="AT810" s="187"/>
      <c r="AU810" s="187"/>
      <c r="AV810" s="187"/>
      <c r="AW810" s="187"/>
      <c r="AX810" s="187"/>
      <c r="AY810" s="187"/>
      <c r="AZ810" s="187"/>
      <c r="BA810" s="187"/>
      <c r="BB810" s="187"/>
      <c r="BC810" s="187"/>
      <c r="BD810" s="187">
        <v>7</v>
      </c>
      <c r="BE810" s="187"/>
      <c r="BF810" s="187"/>
      <c r="BG810" s="187"/>
      <c r="BH810" s="176" t="str">
        <f t="shared" si="99"/>
        <v>class level</v>
      </c>
      <c r="BI810" s="176">
        <f t="shared" si="94"/>
        <v>19</v>
      </c>
      <c r="BJ810" s="182" t="str">
        <f t="shared" si="95"/>
        <v>7 - 28</v>
      </c>
      <c r="BK810" s="176">
        <f t="shared" si="96"/>
        <v>18</v>
      </c>
      <c r="BL810" s="176">
        <f t="shared" si="100"/>
        <v>7</v>
      </c>
      <c r="BM810" s="535"/>
      <c r="BN810" s="187">
        <v>835</v>
      </c>
      <c r="BO810" s="187">
        <v>4</v>
      </c>
      <c r="BP810" s="178">
        <f t="shared" si="97"/>
        <v>907</v>
      </c>
      <c r="BQ810" s="420" t="str">
        <f t="shared" si="98"/>
        <v>VI</v>
      </c>
      <c r="BR810" s="185">
        <v>15</v>
      </c>
      <c r="BS810" s="212" t="s">
        <v>9594</v>
      </c>
    </row>
    <row r="811" spans="1:71" ht="51" x14ac:dyDescent="0.2">
      <c r="A811" s="696">
        <v>809</v>
      </c>
      <c r="B811" s="286" t="s">
        <v>5723</v>
      </c>
      <c r="C811" s="286" t="s">
        <v>8720</v>
      </c>
      <c r="D811" s="258" t="s">
        <v>5497</v>
      </c>
      <c r="E811" s="736">
        <v>1</v>
      </c>
      <c r="F811" s="736">
        <v>10</v>
      </c>
      <c r="G811" s="737">
        <v>100</v>
      </c>
      <c r="H811" s="305" t="s">
        <v>9118</v>
      </c>
      <c r="I811" s="207" t="s">
        <v>635</v>
      </c>
      <c r="J811" s="279" t="s">
        <v>6554</v>
      </c>
      <c r="K811" s="179" t="s">
        <v>3491</v>
      </c>
      <c r="L811" s="427" t="s">
        <v>3491</v>
      </c>
      <c r="M811" s="684">
        <v>6</v>
      </c>
      <c r="N811" s="684" t="s">
        <v>15715</v>
      </c>
      <c r="O811" s="684">
        <v>175</v>
      </c>
      <c r="P811" s="179"/>
      <c r="Q811" s="179">
        <v>10</v>
      </c>
      <c r="R811" s="180"/>
      <c r="S811" s="190">
        <v>8</v>
      </c>
      <c r="T811" s="190">
        <v>12</v>
      </c>
      <c r="U811" s="190">
        <v>3</v>
      </c>
      <c r="V811" s="190">
        <v>16</v>
      </c>
      <c r="W811" s="742">
        <v>12</v>
      </c>
      <c r="X811" s="184"/>
      <c r="Y811" s="184"/>
      <c r="Z811" s="184"/>
      <c r="AA811" s="184"/>
      <c r="AB811" s="220"/>
      <c r="AC811" s="186" t="s">
        <v>5188</v>
      </c>
      <c r="AD811" s="179" t="s">
        <v>5039</v>
      </c>
      <c r="AE811" s="191" t="s">
        <v>4248</v>
      </c>
      <c r="AF811" s="177">
        <v>0</v>
      </c>
      <c r="AG811" s="177">
        <v>0</v>
      </c>
      <c r="AH811" s="177">
        <v>8</v>
      </c>
      <c r="AI811" s="177">
        <v>0</v>
      </c>
      <c r="AJ811" s="177">
        <v>0</v>
      </c>
      <c r="AK811" s="177">
        <v>0</v>
      </c>
      <c r="AL811" s="386">
        <v>0</v>
      </c>
      <c r="AM811" s="177">
        <v>0</v>
      </c>
      <c r="AN811" s="177">
        <v>0</v>
      </c>
      <c r="AO811" s="195">
        <v>0</v>
      </c>
      <c r="AP811" s="187"/>
      <c r="AQ811" s="187"/>
      <c r="AR811" s="187"/>
      <c r="AS811" s="187"/>
      <c r="AT811" s="187"/>
      <c r="AU811" s="187"/>
      <c r="AV811" s="187"/>
      <c r="AW811" s="187"/>
      <c r="AX811" s="187"/>
      <c r="AY811" s="187"/>
      <c r="AZ811" s="187"/>
      <c r="BA811" s="187"/>
      <c r="BB811" s="187"/>
      <c r="BC811" s="187"/>
      <c r="BD811" s="187">
        <v>8</v>
      </c>
      <c r="BE811" s="187"/>
      <c r="BF811" s="187"/>
      <c r="BG811" s="187"/>
      <c r="BH811" s="176" t="str">
        <f t="shared" si="99"/>
        <v>class level</v>
      </c>
      <c r="BI811" s="176">
        <f t="shared" si="94"/>
        <v>19</v>
      </c>
      <c r="BJ811" s="182" t="str">
        <f t="shared" si="95"/>
        <v>8 - 32</v>
      </c>
      <c r="BK811" s="176">
        <f t="shared" si="96"/>
        <v>20</v>
      </c>
      <c r="BL811" s="176">
        <f t="shared" si="100"/>
        <v>8</v>
      </c>
      <c r="BM811" s="535"/>
      <c r="BN811" s="187">
        <v>1330</v>
      </c>
      <c r="BO811" s="187">
        <v>5</v>
      </c>
      <c r="BP811" s="178">
        <f t="shared" si="97"/>
        <v>1430</v>
      </c>
      <c r="BQ811" s="420" t="str">
        <f t="shared" si="98"/>
        <v>VII</v>
      </c>
      <c r="BR811" s="185">
        <v>15</v>
      </c>
      <c r="BS811" s="212" t="s">
        <v>9596</v>
      </c>
    </row>
    <row r="812" spans="1:71" ht="51" x14ac:dyDescent="0.2">
      <c r="A812" s="697">
        <v>810</v>
      </c>
      <c r="B812" s="286" t="s">
        <v>5723</v>
      </c>
      <c r="C812" s="286" t="s">
        <v>8721</v>
      </c>
      <c r="D812" s="258" t="s">
        <v>5497</v>
      </c>
      <c r="E812" s="736">
        <v>1</v>
      </c>
      <c r="F812" s="736">
        <v>10</v>
      </c>
      <c r="G812" s="737">
        <v>100</v>
      </c>
      <c r="H812" s="305" t="s">
        <v>9118</v>
      </c>
      <c r="I812" s="207" t="s">
        <v>635</v>
      </c>
      <c r="J812" s="279" t="s">
        <v>6554</v>
      </c>
      <c r="K812" s="179" t="s">
        <v>3491</v>
      </c>
      <c r="L812" s="427" t="s">
        <v>3491</v>
      </c>
      <c r="M812" s="684">
        <v>6</v>
      </c>
      <c r="N812" s="684" t="s">
        <v>15715</v>
      </c>
      <c r="O812" s="684">
        <v>175</v>
      </c>
      <c r="P812" s="179"/>
      <c r="Q812" s="179">
        <v>10</v>
      </c>
      <c r="R812" s="180"/>
      <c r="S812" s="190">
        <v>8</v>
      </c>
      <c r="T812" s="190">
        <v>12</v>
      </c>
      <c r="U812" s="190">
        <v>3</v>
      </c>
      <c r="V812" s="190">
        <v>16</v>
      </c>
      <c r="W812" s="742">
        <v>12</v>
      </c>
      <c r="X812" s="184"/>
      <c r="Y812" s="184"/>
      <c r="Z812" s="184"/>
      <c r="AA812" s="184"/>
      <c r="AB812" s="220"/>
      <c r="AC812" s="186" t="s">
        <v>5189</v>
      </c>
      <c r="AD812" s="179" t="s">
        <v>5039</v>
      </c>
      <c r="AE812" s="191" t="s">
        <v>4248</v>
      </c>
      <c r="AF812" s="177">
        <v>0</v>
      </c>
      <c r="AG812" s="177">
        <v>0</v>
      </c>
      <c r="AH812" s="177">
        <v>9</v>
      </c>
      <c r="AI812" s="177">
        <v>0</v>
      </c>
      <c r="AJ812" s="177">
        <v>0</v>
      </c>
      <c r="AK812" s="177">
        <v>0</v>
      </c>
      <c r="AL812" s="386">
        <v>0</v>
      </c>
      <c r="AM812" s="177">
        <v>0</v>
      </c>
      <c r="AN812" s="177">
        <v>0</v>
      </c>
      <c r="AO812" s="195">
        <v>0</v>
      </c>
      <c r="AP812" s="187"/>
      <c r="AQ812" s="187"/>
      <c r="AR812" s="187"/>
      <c r="AS812" s="187"/>
      <c r="AT812" s="187"/>
      <c r="AU812" s="187"/>
      <c r="AV812" s="187"/>
      <c r="AW812" s="187"/>
      <c r="AX812" s="187"/>
      <c r="AY812" s="187"/>
      <c r="AZ812" s="187"/>
      <c r="BA812" s="187"/>
      <c r="BB812" s="187"/>
      <c r="BC812" s="187"/>
      <c r="BD812" s="187">
        <v>9</v>
      </c>
      <c r="BE812" s="187"/>
      <c r="BF812" s="187"/>
      <c r="BG812" s="187"/>
      <c r="BH812" s="176" t="str">
        <f t="shared" si="99"/>
        <v>class level</v>
      </c>
      <c r="BI812" s="176">
        <f t="shared" si="94"/>
        <v>19</v>
      </c>
      <c r="BJ812" s="182" t="str">
        <f t="shared" si="95"/>
        <v>9 - 36</v>
      </c>
      <c r="BK812" s="176">
        <f t="shared" si="96"/>
        <v>23</v>
      </c>
      <c r="BL812" s="176">
        <f t="shared" si="100"/>
        <v>9</v>
      </c>
      <c r="BM812" s="535"/>
      <c r="BN812" s="187">
        <v>1330</v>
      </c>
      <c r="BO812" s="187">
        <v>5</v>
      </c>
      <c r="BP812" s="178">
        <f t="shared" si="97"/>
        <v>1445</v>
      </c>
      <c r="BQ812" s="420" t="str">
        <f t="shared" si="98"/>
        <v>VII</v>
      </c>
      <c r="BR812" s="185">
        <v>15</v>
      </c>
      <c r="BS812" s="212" t="s">
        <v>9594</v>
      </c>
    </row>
    <row r="813" spans="1:71" ht="51" x14ac:dyDescent="0.2">
      <c r="A813" s="696">
        <v>811</v>
      </c>
      <c r="B813" s="286" t="s">
        <v>5723</v>
      </c>
      <c r="C813" s="286" t="s">
        <v>8730</v>
      </c>
      <c r="D813" s="258" t="s">
        <v>5497</v>
      </c>
      <c r="E813" s="736">
        <v>6</v>
      </c>
      <c r="F813" s="736">
        <v>10</v>
      </c>
      <c r="G813" s="737">
        <v>100</v>
      </c>
      <c r="H813" s="305" t="s">
        <v>9118</v>
      </c>
      <c r="I813" s="207" t="s">
        <v>635</v>
      </c>
      <c r="J813" s="497" t="s">
        <v>6551</v>
      </c>
      <c r="K813" s="179" t="s">
        <v>3491</v>
      </c>
      <c r="L813" s="427" t="s">
        <v>3491</v>
      </c>
      <c r="M813" s="684">
        <v>6</v>
      </c>
      <c r="N813" s="684" t="s">
        <v>15715</v>
      </c>
      <c r="O813" s="684">
        <v>175</v>
      </c>
      <c r="P813" s="179"/>
      <c r="Q813" s="179">
        <v>8</v>
      </c>
      <c r="R813" s="180"/>
      <c r="S813" s="190">
        <v>8</v>
      </c>
      <c r="T813" s="190">
        <v>12</v>
      </c>
      <c r="U813" s="190">
        <v>3</v>
      </c>
      <c r="V813" s="190">
        <v>16</v>
      </c>
      <c r="W813" s="742">
        <v>12</v>
      </c>
      <c r="X813" s="184"/>
      <c r="Y813" s="184"/>
      <c r="Z813" s="184"/>
      <c r="AA813" s="184"/>
      <c r="AB813" s="220"/>
      <c r="AC813" s="183" t="s">
        <v>5190</v>
      </c>
      <c r="AD813" s="179" t="s">
        <v>5039</v>
      </c>
      <c r="AE813" s="191" t="s">
        <v>4248</v>
      </c>
      <c r="AF813" s="177">
        <v>0</v>
      </c>
      <c r="AG813" s="177">
        <v>0</v>
      </c>
      <c r="AH813" s="177">
        <v>0</v>
      </c>
      <c r="AI813" s="177">
        <v>0</v>
      </c>
      <c r="AJ813" s="177">
        <v>2</v>
      </c>
      <c r="AK813" s="177">
        <v>0</v>
      </c>
      <c r="AL813" s="386">
        <v>0</v>
      </c>
      <c r="AM813" s="177">
        <v>0</v>
      </c>
      <c r="AN813" s="177">
        <v>0</v>
      </c>
      <c r="AO813" s="195">
        <v>0</v>
      </c>
      <c r="AP813" s="187"/>
      <c r="AQ813" s="187"/>
      <c r="AR813" s="187"/>
      <c r="AS813" s="187"/>
      <c r="AT813" s="187"/>
      <c r="AU813" s="187"/>
      <c r="AV813" s="187"/>
      <c r="AW813" s="187"/>
      <c r="AX813" s="187"/>
      <c r="AY813" s="187"/>
      <c r="AZ813" s="187"/>
      <c r="BA813" s="187"/>
      <c r="BB813" s="187">
        <v>2</v>
      </c>
      <c r="BC813" s="187"/>
      <c r="BD813" s="187"/>
      <c r="BE813" s="187"/>
      <c r="BF813" s="187"/>
      <c r="BG813" s="187"/>
      <c r="BH813" s="176" t="str">
        <f t="shared" si="99"/>
        <v>class level</v>
      </c>
      <c r="BI813" s="176">
        <f t="shared" si="94"/>
        <v>21</v>
      </c>
      <c r="BJ813" s="182" t="str">
        <f t="shared" si="95"/>
        <v>2 - 12</v>
      </c>
      <c r="BK813" s="176">
        <f t="shared" si="96"/>
        <v>7</v>
      </c>
      <c r="BL813" s="176">
        <f t="shared" si="100"/>
        <v>2</v>
      </c>
      <c r="BM813" s="535"/>
      <c r="BN813" s="187">
        <v>97</v>
      </c>
      <c r="BO813" s="187">
        <v>2</v>
      </c>
      <c r="BP813" s="178">
        <f t="shared" si="97"/>
        <v>111</v>
      </c>
      <c r="BQ813" s="420" t="str">
        <f t="shared" si="98"/>
        <v>III</v>
      </c>
      <c r="BR813" s="185"/>
      <c r="BS813" s="464" t="s">
        <v>9592</v>
      </c>
    </row>
    <row r="814" spans="1:71" ht="51" x14ac:dyDescent="0.2">
      <c r="A814" s="697">
        <v>812</v>
      </c>
      <c r="B814" s="286" t="s">
        <v>5723</v>
      </c>
      <c r="C814" s="286" t="s">
        <v>8731</v>
      </c>
      <c r="D814" s="258" t="s">
        <v>5497</v>
      </c>
      <c r="E814" s="736">
        <v>6</v>
      </c>
      <c r="F814" s="736">
        <v>10</v>
      </c>
      <c r="G814" s="737">
        <v>100</v>
      </c>
      <c r="H814" s="305" t="s">
        <v>9118</v>
      </c>
      <c r="I814" s="207" t="s">
        <v>635</v>
      </c>
      <c r="J814" s="497" t="s">
        <v>6551</v>
      </c>
      <c r="K814" s="179" t="s">
        <v>3491</v>
      </c>
      <c r="L814" s="427" t="s">
        <v>3491</v>
      </c>
      <c r="M814" s="684">
        <v>6</v>
      </c>
      <c r="N814" s="684" t="s">
        <v>15715</v>
      </c>
      <c r="O814" s="684">
        <v>175</v>
      </c>
      <c r="P814" s="179"/>
      <c r="Q814" s="179">
        <v>8</v>
      </c>
      <c r="R814" s="180"/>
      <c r="S814" s="190">
        <v>8</v>
      </c>
      <c r="T814" s="190">
        <v>12</v>
      </c>
      <c r="U814" s="190">
        <v>3</v>
      </c>
      <c r="V814" s="190">
        <v>16</v>
      </c>
      <c r="W814" s="742">
        <v>12</v>
      </c>
      <c r="X814" s="184"/>
      <c r="Y814" s="184"/>
      <c r="Z814" s="184"/>
      <c r="AA814" s="184"/>
      <c r="AB814" s="220"/>
      <c r="AC814" s="183" t="s">
        <v>5191</v>
      </c>
      <c r="AD814" s="179" t="s">
        <v>5039</v>
      </c>
      <c r="AE814" s="191" t="s">
        <v>4248</v>
      </c>
      <c r="AF814" s="177">
        <v>0</v>
      </c>
      <c r="AG814" s="177">
        <v>0</v>
      </c>
      <c r="AH814" s="177">
        <v>0</v>
      </c>
      <c r="AI814" s="177">
        <v>0</v>
      </c>
      <c r="AJ814" s="177">
        <v>3</v>
      </c>
      <c r="AK814" s="177">
        <v>0</v>
      </c>
      <c r="AL814" s="386">
        <v>0</v>
      </c>
      <c r="AM814" s="177">
        <v>0</v>
      </c>
      <c r="AN814" s="177">
        <v>0</v>
      </c>
      <c r="AO814" s="195">
        <v>0</v>
      </c>
      <c r="AP814" s="187"/>
      <c r="AQ814" s="187"/>
      <c r="AR814" s="187"/>
      <c r="AS814" s="187"/>
      <c r="AT814" s="187"/>
      <c r="AU814" s="187"/>
      <c r="AV814" s="187"/>
      <c r="AW814" s="187"/>
      <c r="AX814" s="187"/>
      <c r="AY814" s="187"/>
      <c r="AZ814" s="187"/>
      <c r="BA814" s="187"/>
      <c r="BB814" s="187">
        <v>3</v>
      </c>
      <c r="BC814" s="187"/>
      <c r="BD814" s="187"/>
      <c r="BE814" s="187"/>
      <c r="BF814" s="187"/>
      <c r="BG814" s="187"/>
      <c r="BH814" s="176" t="str">
        <f t="shared" si="99"/>
        <v>class level</v>
      </c>
      <c r="BI814" s="176">
        <f t="shared" si="94"/>
        <v>21</v>
      </c>
      <c r="BJ814" s="182" t="str">
        <f t="shared" si="95"/>
        <v>3 - 18</v>
      </c>
      <c r="BK814" s="176">
        <f t="shared" si="96"/>
        <v>11</v>
      </c>
      <c r="BL814" s="176">
        <f t="shared" si="100"/>
        <v>3</v>
      </c>
      <c r="BM814" s="535"/>
      <c r="BN814" s="187">
        <v>150</v>
      </c>
      <c r="BO814" s="187">
        <v>3</v>
      </c>
      <c r="BP814" s="178">
        <f t="shared" si="97"/>
        <v>183</v>
      </c>
      <c r="BQ814" s="420" t="str">
        <f t="shared" si="98"/>
        <v>III</v>
      </c>
      <c r="BR814" s="185"/>
      <c r="BS814" s="464" t="s">
        <v>9592</v>
      </c>
    </row>
    <row r="815" spans="1:71" ht="51" x14ac:dyDescent="0.2">
      <c r="A815" s="696">
        <v>813</v>
      </c>
      <c r="B815" s="286" t="s">
        <v>5723</v>
      </c>
      <c r="C815" s="286" t="s">
        <v>8732</v>
      </c>
      <c r="D815" s="258" t="s">
        <v>5497</v>
      </c>
      <c r="E815" s="736">
        <v>6</v>
      </c>
      <c r="F815" s="736">
        <v>10</v>
      </c>
      <c r="G815" s="737">
        <v>100</v>
      </c>
      <c r="H815" s="305" t="s">
        <v>9118</v>
      </c>
      <c r="I815" s="207" t="s">
        <v>635</v>
      </c>
      <c r="J815" s="497" t="s">
        <v>6551</v>
      </c>
      <c r="K815" s="179" t="s">
        <v>3491</v>
      </c>
      <c r="L815" s="427" t="s">
        <v>3491</v>
      </c>
      <c r="M815" s="684">
        <v>6</v>
      </c>
      <c r="N815" s="684" t="s">
        <v>15715</v>
      </c>
      <c r="O815" s="684">
        <v>175</v>
      </c>
      <c r="P815" s="179"/>
      <c r="Q815" s="179">
        <v>8</v>
      </c>
      <c r="R815" s="180"/>
      <c r="S815" s="190">
        <v>8</v>
      </c>
      <c r="T815" s="190">
        <v>12</v>
      </c>
      <c r="U815" s="190">
        <v>3</v>
      </c>
      <c r="V815" s="190">
        <v>16</v>
      </c>
      <c r="W815" s="742">
        <v>12</v>
      </c>
      <c r="X815" s="184"/>
      <c r="Y815" s="184"/>
      <c r="Z815" s="184"/>
      <c r="AA815" s="184"/>
      <c r="AB815" s="220"/>
      <c r="AC815" s="183" t="s">
        <v>5192</v>
      </c>
      <c r="AD815" s="179" t="s">
        <v>5039</v>
      </c>
      <c r="AE815" s="191" t="s">
        <v>4248</v>
      </c>
      <c r="AF815" s="177">
        <v>0</v>
      </c>
      <c r="AG815" s="177">
        <v>0</v>
      </c>
      <c r="AH815" s="177">
        <v>0</v>
      </c>
      <c r="AI815" s="177">
        <v>0</v>
      </c>
      <c r="AJ815" s="177">
        <v>4</v>
      </c>
      <c r="AK815" s="177">
        <v>0</v>
      </c>
      <c r="AL815" s="386">
        <v>0</v>
      </c>
      <c r="AM815" s="177">
        <v>0</v>
      </c>
      <c r="AN815" s="177">
        <v>0</v>
      </c>
      <c r="AO815" s="195">
        <v>0</v>
      </c>
      <c r="AP815" s="187"/>
      <c r="AQ815" s="187"/>
      <c r="AR815" s="187"/>
      <c r="AS815" s="187"/>
      <c r="AT815" s="187"/>
      <c r="AU815" s="187"/>
      <c r="AV815" s="187"/>
      <c r="AW815" s="187"/>
      <c r="AX815" s="187"/>
      <c r="AY815" s="187"/>
      <c r="AZ815" s="187"/>
      <c r="BA815" s="187"/>
      <c r="BB815" s="187">
        <v>4</v>
      </c>
      <c r="BC815" s="187"/>
      <c r="BD815" s="187"/>
      <c r="BE815" s="187"/>
      <c r="BF815" s="187"/>
      <c r="BG815" s="187"/>
      <c r="BH815" s="176" t="str">
        <f t="shared" si="99"/>
        <v>class level</v>
      </c>
      <c r="BI815" s="176">
        <f t="shared" si="94"/>
        <v>21</v>
      </c>
      <c r="BJ815" s="182" t="str">
        <f t="shared" si="95"/>
        <v>4 - 24</v>
      </c>
      <c r="BK815" s="176">
        <f t="shared" si="96"/>
        <v>14</v>
      </c>
      <c r="BL815" s="176">
        <f t="shared" si="100"/>
        <v>4</v>
      </c>
      <c r="BM815" s="535"/>
      <c r="BN815" s="187">
        <v>225</v>
      </c>
      <c r="BO815" s="187">
        <v>4</v>
      </c>
      <c r="BP815" s="178">
        <f t="shared" si="97"/>
        <v>281</v>
      </c>
      <c r="BQ815" s="420" t="str">
        <f t="shared" si="98"/>
        <v>IV</v>
      </c>
      <c r="BR815" s="185"/>
      <c r="BS815" s="464" t="s">
        <v>9592</v>
      </c>
    </row>
    <row r="816" spans="1:71" ht="51" x14ac:dyDescent="0.2">
      <c r="A816" s="696">
        <v>814</v>
      </c>
      <c r="B816" s="286" t="s">
        <v>5723</v>
      </c>
      <c r="C816" s="286" t="s">
        <v>8733</v>
      </c>
      <c r="D816" s="258" t="s">
        <v>5497</v>
      </c>
      <c r="E816" s="736">
        <v>6</v>
      </c>
      <c r="F816" s="736">
        <v>10</v>
      </c>
      <c r="G816" s="737">
        <v>100</v>
      </c>
      <c r="H816" s="305" t="s">
        <v>9118</v>
      </c>
      <c r="I816" s="207" t="s">
        <v>635</v>
      </c>
      <c r="J816" s="497" t="s">
        <v>6551</v>
      </c>
      <c r="K816" s="179" t="s">
        <v>3491</v>
      </c>
      <c r="L816" s="427" t="s">
        <v>3491</v>
      </c>
      <c r="M816" s="684">
        <v>6</v>
      </c>
      <c r="N816" s="684" t="s">
        <v>15715</v>
      </c>
      <c r="O816" s="684">
        <v>175</v>
      </c>
      <c r="P816" s="179"/>
      <c r="Q816" s="179">
        <v>8</v>
      </c>
      <c r="R816" s="180"/>
      <c r="S816" s="190">
        <v>8</v>
      </c>
      <c r="T816" s="190">
        <v>12</v>
      </c>
      <c r="U816" s="190">
        <v>3</v>
      </c>
      <c r="V816" s="190">
        <v>16</v>
      </c>
      <c r="W816" s="742">
        <v>12</v>
      </c>
      <c r="X816" s="184"/>
      <c r="Y816" s="184"/>
      <c r="Z816" s="184"/>
      <c r="AA816" s="184"/>
      <c r="AB816" s="220"/>
      <c r="AC816" s="183" t="s">
        <v>5193</v>
      </c>
      <c r="AD816" s="179" t="s">
        <v>5039</v>
      </c>
      <c r="AE816" s="191" t="s">
        <v>4248</v>
      </c>
      <c r="AF816" s="177">
        <v>0</v>
      </c>
      <c r="AG816" s="177">
        <v>0</v>
      </c>
      <c r="AH816" s="177">
        <v>0</v>
      </c>
      <c r="AI816" s="177">
        <v>0</v>
      </c>
      <c r="AJ816" s="177">
        <v>5</v>
      </c>
      <c r="AK816" s="177">
        <v>0</v>
      </c>
      <c r="AL816" s="386">
        <v>0</v>
      </c>
      <c r="AM816" s="177">
        <v>0</v>
      </c>
      <c r="AN816" s="177">
        <v>0</v>
      </c>
      <c r="AO816" s="195">
        <v>0</v>
      </c>
      <c r="AP816" s="187"/>
      <c r="AQ816" s="187"/>
      <c r="AR816" s="187"/>
      <c r="AS816" s="187"/>
      <c r="AT816" s="187"/>
      <c r="AU816" s="187"/>
      <c r="AV816" s="187"/>
      <c r="AW816" s="187"/>
      <c r="AX816" s="187"/>
      <c r="AY816" s="187"/>
      <c r="AZ816" s="187"/>
      <c r="BA816" s="187"/>
      <c r="BB816" s="187">
        <v>5</v>
      </c>
      <c r="BC816" s="187"/>
      <c r="BD816" s="187"/>
      <c r="BE816" s="187"/>
      <c r="BF816" s="187"/>
      <c r="BG816" s="187"/>
      <c r="BH816" s="176" t="str">
        <f t="shared" si="99"/>
        <v>class level</v>
      </c>
      <c r="BI816" s="176">
        <f t="shared" si="94"/>
        <v>19</v>
      </c>
      <c r="BJ816" s="182" t="str">
        <f t="shared" si="95"/>
        <v>5 - 30</v>
      </c>
      <c r="BK816" s="176">
        <f t="shared" si="96"/>
        <v>18</v>
      </c>
      <c r="BL816" s="176">
        <f t="shared" si="100"/>
        <v>5</v>
      </c>
      <c r="BM816" s="535"/>
      <c r="BN816" s="187">
        <v>225</v>
      </c>
      <c r="BO816" s="187">
        <v>4</v>
      </c>
      <c r="BP816" s="178">
        <f t="shared" si="97"/>
        <v>297</v>
      </c>
      <c r="BQ816" s="420" t="str">
        <f t="shared" si="98"/>
        <v>IV</v>
      </c>
      <c r="BR816" s="185"/>
      <c r="BS816" s="464" t="s">
        <v>9592</v>
      </c>
    </row>
    <row r="817" spans="1:71" ht="51" x14ac:dyDescent="0.2">
      <c r="A817" s="697">
        <v>815</v>
      </c>
      <c r="B817" s="286" t="s">
        <v>5723</v>
      </c>
      <c r="C817" s="286" t="s">
        <v>8734</v>
      </c>
      <c r="D817" s="258" t="s">
        <v>5497</v>
      </c>
      <c r="E817" s="736">
        <v>6</v>
      </c>
      <c r="F817" s="736">
        <v>10</v>
      </c>
      <c r="G817" s="737">
        <v>100</v>
      </c>
      <c r="H817" s="305" t="s">
        <v>9118</v>
      </c>
      <c r="I817" s="207" t="s">
        <v>635</v>
      </c>
      <c r="J817" s="497" t="s">
        <v>6551</v>
      </c>
      <c r="K817" s="179" t="s">
        <v>3491</v>
      </c>
      <c r="L817" s="427" t="s">
        <v>3491</v>
      </c>
      <c r="M817" s="684">
        <v>6</v>
      </c>
      <c r="N817" s="684" t="s">
        <v>15715</v>
      </c>
      <c r="O817" s="684">
        <v>175</v>
      </c>
      <c r="P817" s="179"/>
      <c r="Q817" s="179">
        <v>8</v>
      </c>
      <c r="R817" s="180"/>
      <c r="S817" s="190">
        <v>8</v>
      </c>
      <c r="T817" s="190">
        <v>12</v>
      </c>
      <c r="U817" s="190">
        <v>3</v>
      </c>
      <c r="V817" s="190">
        <v>16</v>
      </c>
      <c r="W817" s="742">
        <v>12</v>
      </c>
      <c r="X817" s="184"/>
      <c r="Y817" s="184"/>
      <c r="Z817" s="184"/>
      <c r="AA817" s="184"/>
      <c r="AB817" s="220"/>
      <c r="AC817" s="183" t="s">
        <v>5194</v>
      </c>
      <c r="AD817" s="179" t="s">
        <v>5039</v>
      </c>
      <c r="AE817" s="191" t="s">
        <v>4248</v>
      </c>
      <c r="AF817" s="177">
        <v>0</v>
      </c>
      <c r="AG817" s="177">
        <v>0</v>
      </c>
      <c r="AH817" s="177">
        <v>0</v>
      </c>
      <c r="AI817" s="177">
        <v>0</v>
      </c>
      <c r="AJ817" s="177">
        <v>6</v>
      </c>
      <c r="AK817" s="177">
        <v>0</v>
      </c>
      <c r="AL817" s="386">
        <v>0</v>
      </c>
      <c r="AM817" s="177">
        <v>0</v>
      </c>
      <c r="AN817" s="177">
        <v>0</v>
      </c>
      <c r="AO817" s="195">
        <v>0</v>
      </c>
      <c r="AP817" s="187"/>
      <c r="AQ817" s="187"/>
      <c r="AR817" s="187"/>
      <c r="AS817" s="187"/>
      <c r="AT817" s="187"/>
      <c r="AU817" s="187"/>
      <c r="AV817" s="187"/>
      <c r="AW817" s="187"/>
      <c r="AX817" s="187"/>
      <c r="AY817" s="187"/>
      <c r="AZ817" s="187"/>
      <c r="BA817" s="187"/>
      <c r="BB817" s="187">
        <v>6</v>
      </c>
      <c r="BC817" s="187"/>
      <c r="BD817" s="187"/>
      <c r="BE817" s="187"/>
      <c r="BF817" s="187"/>
      <c r="BG817" s="187"/>
      <c r="BH817" s="176" t="str">
        <f t="shared" si="99"/>
        <v>class level</v>
      </c>
      <c r="BI817" s="176">
        <f t="shared" si="94"/>
        <v>19</v>
      </c>
      <c r="BJ817" s="182" t="str">
        <f t="shared" si="95"/>
        <v>6 - 36</v>
      </c>
      <c r="BK817" s="176">
        <f t="shared" si="96"/>
        <v>21</v>
      </c>
      <c r="BL817" s="176">
        <f t="shared" si="100"/>
        <v>6</v>
      </c>
      <c r="BM817" s="535"/>
      <c r="BN817" s="187">
        <v>325</v>
      </c>
      <c r="BO817" s="187">
        <v>5</v>
      </c>
      <c r="BP817" s="178">
        <f t="shared" si="97"/>
        <v>430</v>
      </c>
      <c r="BQ817" s="420" t="str">
        <f t="shared" si="98"/>
        <v>V</v>
      </c>
      <c r="BR817" s="185"/>
      <c r="BS817" s="464" t="s">
        <v>9592</v>
      </c>
    </row>
    <row r="818" spans="1:71" ht="51" x14ac:dyDescent="0.2">
      <c r="A818" s="696">
        <v>816</v>
      </c>
      <c r="B818" s="286" t="s">
        <v>5723</v>
      </c>
      <c r="C818" s="286" t="s">
        <v>8735</v>
      </c>
      <c r="D818" s="258" t="s">
        <v>5497</v>
      </c>
      <c r="E818" s="736">
        <v>5</v>
      </c>
      <c r="F818" s="736">
        <v>10</v>
      </c>
      <c r="G818" s="737">
        <v>100</v>
      </c>
      <c r="H818" s="305" t="s">
        <v>9118</v>
      </c>
      <c r="I818" s="207" t="s">
        <v>635</v>
      </c>
      <c r="J818" s="497" t="s">
        <v>6551</v>
      </c>
      <c r="K818" s="179" t="s">
        <v>3491</v>
      </c>
      <c r="L818" s="427" t="s">
        <v>3491</v>
      </c>
      <c r="M818" s="684">
        <v>6</v>
      </c>
      <c r="N818" s="684" t="s">
        <v>15715</v>
      </c>
      <c r="O818" s="684">
        <v>175</v>
      </c>
      <c r="P818" s="179"/>
      <c r="Q818" s="179">
        <v>8</v>
      </c>
      <c r="R818" s="180"/>
      <c r="S818" s="190">
        <v>8</v>
      </c>
      <c r="T818" s="190">
        <v>12</v>
      </c>
      <c r="U818" s="190">
        <v>3</v>
      </c>
      <c r="V818" s="190">
        <v>16</v>
      </c>
      <c r="W818" s="742">
        <v>12</v>
      </c>
      <c r="X818" s="184"/>
      <c r="Y818" s="184"/>
      <c r="Z818" s="184"/>
      <c r="AA818" s="184"/>
      <c r="AB818" s="220"/>
      <c r="AC818" s="183" t="s">
        <v>5195</v>
      </c>
      <c r="AD818" s="179" t="s">
        <v>5039</v>
      </c>
      <c r="AE818" s="191" t="s">
        <v>4248</v>
      </c>
      <c r="AF818" s="177">
        <v>0</v>
      </c>
      <c r="AG818" s="177">
        <v>0</v>
      </c>
      <c r="AH818" s="177">
        <v>0</v>
      </c>
      <c r="AI818" s="177">
        <v>0</v>
      </c>
      <c r="AJ818" s="177">
        <v>7</v>
      </c>
      <c r="AK818" s="177">
        <v>0</v>
      </c>
      <c r="AL818" s="386">
        <v>0</v>
      </c>
      <c r="AM818" s="177">
        <v>0</v>
      </c>
      <c r="AN818" s="177">
        <v>0</v>
      </c>
      <c r="AO818" s="195">
        <v>0</v>
      </c>
      <c r="AP818" s="187"/>
      <c r="AQ818" s="187"/>
      <c r="AR818" s="187"/>
      <c r="AS818" s="187"/>
      <c r="AT818" s="187"/>
      <c r="AU818" s="187"/>
      <c r="AV818" s="187"/>
      <c r="AW818" s="187"/>
      <c r="AX818" s="187"/>
      <c r="AY818" s="187"/>
      <c r="AZ818" s="187"/>
      <c r="BA818" s="187"/>
      <c r="BB818" s="187">
        <v>7</v>
      </c>
      <c r="BC818" s="187"/>
      <c r="BD818" s="187"/>
      <c r="BE818" s="187"/>
      <c r="BF818" s="187"/>
      <c r="BG818" s="187"/>
      <c r="BH818" s="176" t="str">
        <f t="shared" si="99"/>
        <v>class level</v>
      </c>
      <c r="BI818" s="176">
        <f t="shared" ref="BI818:BI881" si="101">IF(manualHD="",IF(COUNTIF(AP818:BG818,"")=18,IFERROR(INDEX(thac0array,MATCH(IF(manualHD="",IF(SUM($AG818:$AL818)/(0.01+fixedhp)&lt;1/40,ROUND(fixedhp/4.5,0),IF(eightsider=1,IF((AND(fixedhp&gt;0,fixedhp&lt;4)),1.125,1),IF(eightsider&gt;1,eightsider+IF(twosider*1.5+threesider*2+foursider*2.5+fivesider*3+sixsider*3.5+sevensider*4+fixedhp&gt;3,1,0),IF(sevensider=1,0.875,0.5)))),manualHD),hitDiceThac0,0)),21),MIN(IFERROR(INDEX(thac0array,MATCH(IF(AZ818="",AP818,ROUND(AP818+AZ818/2,0)),hitDiceThac0,0)),21),IFERROR(INDEX(thac0array,MATCH(MAX(AQ818:AS818),fighterThac0,0)),21),IFERROR(INDEX(thac0array,MATCH(MAX(AW818:BA818),clericThac0,0)),21),IFERROR(INDEX(thac0array,MATCH(MAX(BB818:BC818),thiefThac0,0)),21),IFERROR(INDEX(thac0array,MATCH(MAX(BD818:BG818),magicUserThac0,0)),21))),IFERROR(INDEX(thac0array,MATCH(BM818,hitDiceThac0),0),BM818))</f>
        <v>19</v>
      </c>
      <c r="BJ818" s="182" t="str">
        <f t="shared" ref="BJ818:BJ881" si="102">IF(SUM(AF818:AN818)=0,AO818,IF(AZ818="",SUM(AF818:AO818)&amp;" - "&amp;IF(OR(COUNTIF(AP818:BG818,"")=18,AP818&gt;0),ROUND(AF818*2+AG818*3+AH818*4+AI818*5+AJ818*6+AK818*7+AL818*8+AM818*10+AN818*12+AO818,0),ROUND((AF818*2+AG818*3+AH818*4+AI818*5+AJ818*6+AK818*7+AL818*8+AM818*10+AN818*12+AO818)/COUNTA(AQ818:BG818),0)),IF(BM818="",(AZ818-1)*1+SUM(AF818:AO818)&amp;" - "&amp;(AZ818-1)*4+ROUND(AF818*2+AG818*3+AH818*4+AI818*5+AJ818*6+AK818*7+AL818*8+AM818*10+AN818*12+AO818,0),SUM(AF818:AO818)&amp;" - "&amp;ROUND(AF818*2+AG818*3+AH818*4+AI818*5+AJ818*6+AK818*7+AL818*8+AM818*10+AN818*12+AO818,0))))</f>
        <v>7 - 42</v>
      </c>
      <c r="BK818" s="176">
        <f t="shared" ref="BK818:BK881" si="103">IF(SUM(AF818:AN818)=0,AO818,IF(AZ818="",ROUND(AVERAGE(SUM(AF818:AO818),IF(OR(COUNTIF(AP818:BG818,"")=18,AP818&gt;0),ROUND(AF818*2+AG818*3+AH818*4+AI818*5+AJ818*6+AK818*7+AL818*8+AM818*10+AN818*12+AO818,0),ROUND((AF818*2+AG818*3+AH818*4+AI818*5+AJ818*6+AK818*7+AL818*8+AM818*10+AN818*12+AO818)/COUNTA(AQ818:BG818),0))),0),IF(BM818="",ROUND(AVERAGE((AZ818-1)*1+SUM(AF818:AO818),(AZ818-1)*4+ROUND(AF818*2+AG818*3+AH818*4+AI818*5+AJ818*6+AK818*7+AL818*8+AM818*10+AN818*12+AO818,0)),0),ROUND(AVERAGE(SUM(AF818:AO818),ROUND(AF818*2+AG818*3+AH818*4+AI818*5+AJ818*6+AK818*7+AL818*8+AM818*10+AN818*12+AO818,0)),0))))</f>
        <v>25</v>
      </c>
      <c r="BL818" s="176">
        <f t="shared" si="100"/>
        <v>7</v>
      </c>
      <c r="BM818" s="535"/>
      <c r="BN818" s="187">
        <v>575</v>
      </c>
      <c r="BO818" s="187">
        <v>6</v>
      </c>
      <c r="BP818" s="178">
        <f t="shared" ref="BP818:BP881" si="104">BN818+BK818*BO818</f>
        <v>725</v>
      </c>
      <c r="BQ818" s="420" t="str">
        <f t="shared" ref="BQ818:BQ881" si="105">IFERROR(INDEX(xpLevel,MATCH($BN818,xpThresholds,1)), "XI")</f>
        <v>VI</v>
      </c>
      <c r="BR818" s="185"/>
      <c r="BS818" s="464" t="s">
        <v>9592</v>
      </c>
    </row>
    <row r="819" spans="1:71" x14ac:dyDescent="0.2">
      <c r="A819" s="697">
        <v>817</v>
      </c>
      <c r="B819" s="286" t="s">
        <v>5723</v>
      </c>
      <c r="C819" s="286" t="s">
        <v>5985</v>
      </c>
      <c r="D819" s="258" t="s">
        <v>5497</v>
      </c>
      <c r="E819" s="736">
        <v>327</v>
      </c>
      <c r="F819" s="736">
        <v>1</v>
      </c>
      <c r="G819" s="737">
        <v>1</v>
      </c>
      <c r="H819" s="305" t="s">
        <v>3486</v>
      </c>
      <c r="I819" s="208" t="s">
        <v>5990</v>
      </c>
      <c r="J819" s="280" t="s">
        <v>3409</v>
      </c>
      <c r="K819" s="191" t="s">
        <v>5490</v>
      </c>
      <c r="L819" s="427" t="s">
        <v>5490</v>
      </c>
      <c r="M819" s="686">
        <v>8.5</v>
      </c>
      <c r="N819" s="685" t="s">
        <v>15710</v>
      </c>
      <c r="O819" s="686">
        <v>900</v>
      </c>
      <c r="P819" s="427" t="s">
        <v>15869</v>
      </c>
      <c r="Q819" s="191">
        <v>7</v>
      </c>
      <c r="R819" s="180"/>
      <c r="S819" s="191">
        <v>1</v>
      </c>
      <c r="T819" s="191">
        <v>1</v>
      </c>
      <c r="U819" s="179">
        <v>1</v>
      </c>
      <c r="V819" s="179">
        <v>1</v>
      </c>
      <c r="W819" s="742">
        <v>24</v>
      </c>
      <c r="X819" s="184"/>
      <c r="Y819" s="184"/>
      <c r="Z819" s="184"/>
      <c r="AA819" s="184"/>
      <c r="AB819" s="220"/>
      <c r="AC819" s="186"/>
      <c r="AD819" s="191" t="s">
        <v>7471</v>
      </c>
      <c r="AE819" s="191" t="s">
        <v>4247</v>
      </c>
      <c r="AF819" s="177">
        <v>0</v>
      </c>
      <c r="AG819" s="177">
        <v>0</v>
      </c>
      <c r="AH819" s="177">
        <v>0</v>
      </c>
      <c r="AI819" s="177">
        <v>0</v>
      </c>
      <c r="AJ819" s="177">
        <v>0</v>
      </c>
      <c r="AK819" s="177">
        <v>0</v>
      </c>
      <c r="AL819" s="385">
        <v>2</v>
      </c>
      <c r="AM819" s="177">
        <v>0</v>
      </c>
      <c r="AN819" s="177">
        <v>0</v>
      </c>
      <c r="AO819" s="195">
        <v>0</v>
      </c>
      <c r="AP819" s="187"/>
      <c r="AQ819" s="187"/>
      <c r="AR819" s="187"/>
      <c r="AS819" s="187"/>
      <c r="AT819" s="187"/>
      <c r="AU819" s="187"/>
      <c r="AV819" s="187"/>
      <c r="AW819" s="187"/>
      <c r="AX819" s="187"/>
      <c r="AY819" s="187"/>
      <c r="AZ819" s="187"/>
      <c r="BA819" s="187"/>
      <c r="BB819" s="187"/>
      <c r="BC819" s="187"/>
      <c r="BD819" s="187"/>
      <c r="BE819" s="187"/>
      <c r="BF819" s="187"/>
      <c r="BG819" s="187"/>
      <c r="BH819" s="176">
        <f t="shared" si="99"/>
        <v>2</v>
      </c>
      <c r="BI819" s="176">
        <f t="shared" si="101"/>
        <v>16</v>
      </c>
      <c r="BJ819" s="182" t="str">
        <f t="shared" si="102"/>
        <v>2 - 16</v>
      </c>
      <c r="BK819" s="176">
        <f t="shared" si="103"/>
        <v>9</v>
      </c>
      <c r="BL819" s="176">
        <f t="shared" si="100"/>
        <v>2</v>
      </c>
      <c r="BM819" s="533"/>
      <c r="BN819" s="187">
        <v>10</v>
      </c>
      <c r="BO819" s="187">
        <v>1</v>
      </c>
      <c r="BP819" s="178">
        <f t="shared" si="104"/>
        <v>19</v>
      </c>
      <c r="BQ819" s="420" t="str">
        <f t="shared" si="105"/>
        <v>I</v>
      </c>
      <c r="BR819" s="185"/>
      <c r="BS819" s="212" t="s">
        <v>5069</v>
      </c>
    </row>
    <row r="820" spans="1:71" ht="25.5" x14ac:dyDescent="0.2">
      <c r="A820" s="696">
        <v>818</v>
      </c>
      <c r="B820" s="286" t="s">
        <v>7520</v>
      </c>
      <c r="C820" s="286" t="s">
        <v>7520</v>
      </c>
      <c r="D820" s="258" t="s">
        <v>5497</v>
      </c>
      <c r="E820" s="736">
        <v>1</v>
      </c>
      <c r="F820" s="736">
        <v>20</v>
      </c>
      <c r="G820" s="737">
        <v>200</v>
      </c>
      <c r="H820" s="305" t="s">
        <v>3257</v>
      </c>
      <c r="I820" s="207" t="s">
        <v>635</v>
      </c>
      <c r="J820" s="279" t="s">
        <v>1765</v>
      </c>
      <c r="K820" s="179" t="s">
        <v>3491</v>
      </c>
      <c r="L820" s="427" t="s">
        <v>3491</v>
      </c>
      <c r="M820" s="684">
        <v>5.5</v>
      </c>
      <c r="N820" s="684" t="s">
        <v>15710</v>
      </c>
      <c r="O820" s="684">
        <v>183</v>
      </c>
      <c r="P820" s="179" t="s">
        <v>15822</v>
      </c>
      <c r="Q820" s="179">
        <v>7</v>
      </c>
      <c r="R820" s="180"/>
      <c r="S820" s="190">
        <v>8</v>
      </c>
      <c r="T820" s="190">
        <v>12</v>
      </c>
      <c r="U820" s="190">
        <v>3</v>
      </c>
      <c r="V820" s="190">
        <v>16</v>
      </c>
      <c r="W820" s="742">
        <v>1</v>
      </c>
      <c r="X820" s="194"/>
      <c r="Y820" s="184">
        <v>18</v>
      </c>
      <c r="Z820" s="184"/>
      <c r="AA820" s="184"/>
      <c r="AB820" s="220"/>
      <c r="AC820" s="186" t="s">
        <v>1878</v>
      </c>
      <c r="AD820" s="179" t="s">
        <v>1949</v>
      </c>
      <c r="AE820" s="191" t="s">
        <v>4247</v>
      </c>
      <c r="AF820" s="177">
        <v>0</v>
      </c>
      <c r="AG820" s="177">
        <v>0</v>
      </c>
      <c r="AH820" s="177">
        <v>0</v>
      </c>
      <c r="AI820" s="177">
        <v>0</v>
      </c>
      <c r="AJ820" s="177">
        <v>0</v>
      </c>
      <c r="AK820" s="177">
        <v>0</v>
      </c>
      <c r="AL820" s="383">
        <v>1</v>
      </c>
      <c r="AM820" s="177">
        <v>0</v>
      </c>
      <c r="AN820" s="177">
        <v>0</v>
      </c>
      <c r="AO820" s="182">
        <v>1</v>
      </c>
      <c r="AP820" s="180"/>
      <c r="AQ820" s="180"/>
      <c r="AR820" s="180"/>
      <c r="AS820" s="180"/>
      <c r="AT820" s="180"/>
      <c r="AU820" s="180"/>
      <c r="AV820" s="180"/>
      <c r="AW820" s="180"/>
      <c r="AX820" s="180"/>
      <c r="AY820" s="180"/>
      <c r="AZ820" s="180"/>
      <c r="BA820" s="180"/>
      <c r="BB820" s="180"/>
      <c r="BC820" s="180"/>
      <c r="BD820" s="180"/>
      <c r="BE820" s="180"/>
      <c r="BF820" s="180"/>
      <c r="BG820" s="180"/>
      <c r="BH820" s="176">
        <f t="shared" si="99"/>
        <v>1.125</v>
      </c>
      <c r="BI820" s="176">
        <f t="shared" si="101"/>
        <v>18</v>
      </c>
      <c r="BJ820" s="182" t="str">
        <f t="shared" si="102"/>
        <v>2 - 9</v>
      </c>
      <c r="BK820" s="176">
        <f t="shared" si="103"/>
        <v>6</v>
      </c>
      <c r="BL820" s="176">
        <f t="shared" si="100"/>
        <v>1</v>
      </c>
      <c r="BM820" s="533"/>
      <c r="BN820" s="185">
        <v>20</v>
      </c>
      <c r="BO820" s="180">
        <v>2</v>
      </c>
      <c r="BP820" s="178">
        <f t="shared" si="104"/>
        <v>32</v>
      </c>
      <c r="BQ820" s="420" t="str">
        <f t="shared" si="105"/>
        <v>I</v>
      </c>
      <c r="BR820" s="185"/>
      <c r="BS820" s="212" t="s">
        <v>3967</v>
      </c>
    </row>
    <row r="821" spans="1:71" x14ac:dyDescent="0.2">
      <c r="A821" s="696">
        <v>819</v>
      </c>
      <c r="B821" s="286" t="s">
        <v>7520</v>
      </c>
      <c r="C821" s="286" t="s">
        <v>3546</v>
      </c>
      <c r="D821" s="258" t="s">
        <v>5497</v>
      </c>
      <c r="E821" s="736">
        <v>1</v>
      </c>
      <c r="F821" s="736">
        <v>2</v>
      </c>
      <c r="G821" s="737">
        <v>12</v>
      </c>
      <c r="H821" s="305" t="s">
        <v>3486</v>
      </c>
      <c r="I821" s="207" t="s">
        <v>3485</v>
      </c>
      <c r="J821" s="279" t="s">
        <v>6558</v>
      </c>
      <c r="K821" s="179" t="s">
        <v>5490</v>
      </c>
      <c r="L821" s="427" t="s">
        <v>5490</v>
      </c>
      <c r="M821" s="684">
        <v>10</v>
      </c>
      <c r="N821" s="684" t="s">
        <v>15710</v>
      </c>
      <c r="O821" s="684">
        <v>350</v>
      </c>
      <c r="P821" s="179"/>
      <c r="Q821" s="179">
        <v>6</v>
      </c>
      <c r="R821" s="180"/>
      <c r="S821" s="179">
        <v>0</v>
      </c>
      <c r="T821" s="179">
        <v>0</v>
      </c>
      <c r="U821" s="179">
        <v>0</v>
      </c>
      <c r="V821" s="179">
        <v>0</v>
      </c>
      <c r="W821" s="742">
        <v>0</v>
      </c>
      <c r="X821" s="184"/>
      <c r="Y821" s="184">
        <v>30</v>
      </c>
      <c r="Z821" s="184"/>
      <c r="AA821" s="184"/>
      <c r="AB821" s="220"/>
      <c r="AC821" s="186"/>
      <c r="AD821" s="179" t="s">
        <v>3627</v>
      </c>
      <c r="AE821" s="179" t="s">
        <v>4247</v>
      </c>
      <c r="AF821" s="177">
        <v>0</v>
      </c>
      <c r="AG821" s="177">
        <v>0</v>
      </c>
      <c r="AH821" s="177">
        <v>0</v>
      </c>
      <c r="AI821" s="177">
        <v>0</v>
      </c>
      <c r="AJ821" s="177">
        <v>0</v>
      </c>
      <c r="AK821" s="177">
        <v>0</v>
      </c>
      <c r="AL821" s="383">
        <v>3</v>
      </c>
      <c r="AM821" s="177">
        <v>0</v>
      </c>
      <c r="AN821" s="177">
        <v>0</v>
      </c>
      <c r="AO821" s="182">
        <v>0</v>
      </c>
      <c r="AP821" s="180"/>
      <c r="AQ821" s="180"/>
      <c r="AR821" s="180"/>
      <c r="AS821" s="180"/>
      <c r="AT821" s="180"/>
      <c r="AU821" s="180"/>
      <c r="AV821" s="180"/>
      <c r="AW821" s="180"/>
      <c r="AX821" s="180"/>
      <c r="AY821" s="180"/>
      <c r="AZ821" s="180"/>
      <c r="BA821" s="180"/>
      <c r="BB821" s="180"/>
      <c r="BC821" s="180"/>
      <c r="BD821" s="180"/>
      <c r="BE821" s="180"/>
      <c r="BF821" s="180"/>
      <c r="BG821" s="180"/>
      <c r="BH821" s="176">
        <f t="shared" si="99"/>
        <v>3</v>
      </c>
      <c r="BI821" s="176">
        <f t="shared" si="101"/>
        <v>16</v>
      </c>
      <c r="BJ821" s="182" t="str">
        <f t="shared" si="102"/>
        <v>3 - 24</v>
      </c>
      <c r="BK821" s="176">
        <f t="shared" si="103"/>
        <v>14</v>
      </c>
      <c r="BL821" s="176">
        <f t="shared" si="100"/>
        <v>3</v>
      </c>
      <c r="BM821" s="533"/>
      <c r="BN821" s="185">
        <v>20</v>
      </c>
      <c r="BO821" s="180">
        <v>2</v>
      </c>
      <c r="BP821" s="178">
        <f t="shared" si="104"/>
        <v>48</v>
      </c>
      <c r="BQ821" s="420" t="str">
        <f t="shared" si="105"/>
        <v>I</v>
      </c>
      <c r="BR821" s="185"/>
      <c r="BS821" s="212" t="s">
        <v>3967</v>
      </c>
    </row>
    <row r="822" spans="1:71" x14ac:dyDescent="0.2">
      <c r="A822" s="697">
        <v>820</v>
      </c>
      <c r="B822" s="286" t="s">
        <v>1324</v>
      </c>
      <c r="C822" s="286" t="s">
        <v>6045</v>
      </c>
      <c r="D822" s="258" t="s">
        <v>5497</v>
      </c>
      <c r="E822" s="736">
        <v>1</v>
      </c>
      <c r="F822" s="736">
        <v>1</v>
      </c>
      <c r="G822" s="737">
        <v>1</v>
      </c>
      <c r="H822" s="305" t="s">
        <v>3486</v>
      </c>
      <c r="I822" s="207" t="s">
        <v>3487</v>
      </c>
      <c r="J822" s="279" t="s">
        <v>5550</v>
      </c>
      <c r="K822" s="179" t="s">
        <v>5490</v>
      </c>
      <c r="L822" s="427" t="s">
        <v>5490</v>
      </c>
      <c r="M822" s="684">
        <v>4.5</v>
      </c>
      <c r="N822" s="684" t="s">
        <v>15741</v>
      </c>
      <c r="O822" s="684">
        <v>3500</v>
      </c>
      <c r="P822" s="179" t="s">
        <v>15822</v>
      </c>
      <c r="Q822" s="179">
        <v>7</v>
      </c>
      <c r="R822" s="180"/>
      <c r="S822" s="190">
        <v>8</v>
      </c>
      <c r="T822" s="190">
        <v>10</v>
      </c>
      <c r="U822" s="189">
        <v>3</v>
      </c>
      <c r="V822" s="189">
        <v>12</v>
      </c>
      <c r="W822" s="742">
        <v>3</v>
      </c>
      <c r="X822" s="184"/>
      <c r="Y822" s="184"/>
      <c r="Z822" s="184"/>
      <c r="AA822" s="184"/>
      <c r="AB822" s="220"/>
      <c r="AC822" s="183" t="s">
        <v>9387</v>
      </c>
      <c r="AD822" s="179" t="s">
        <v>640</v>
      </c>
      <c r="AE822" s="179" t="s">
        <v>4247</v>
      </c>
      <c r="AF822" s="177">
        <v>0</v>
      </c>
      <c r="AG822" s="177">
        <v>0</v>
      </c>
      <c r="AH822" s="177">
        <v>0</v>
      </c>
      <c r="AI822" s="177">
        <v>0</v>
      </c>
      <c r="AJ822" s="177">
        <v>0</v>
      </c>
      <c r="AK822" s="177">
        <v>0</v>
      </c>
      <c r="AL822" s="385">
        <v>7</v>
      </c>
      <c r="AM822" s="177">
        <v>0</v>
      </c>
      <c r="AN822" s="177">
        <v>0</v>
      </c>
      <c r="AO822" s="182">
        <v>0</v>
      </c>
      <c r="AP822" s="180"/>
      <c r="AQ822" s="180"/>
      <c r="AR822" s="180"/>
      <c r="AS822" s="180"/>
      <c r="AT822" s="180"/>
      <c r="AU822" s="180"/>
      <c r="AV822" s="180"/>
      <c r="AW822" s="180"/>
      <c r="AX822" s="180"/>
      <c r="AY822" s="180"/>
      <c r="AZ822" s="180"/>
      <c r="BA822" s="180"/>
      <c r="BB822" s="180"/>
      <c r="BC822" s="180"/>
      <c r="BD822" s="180"/>
      <c r="BE822" s="180"/>
      <c r="BF822" s="180"/>
      <c r="BG822" s="180"/>
      <c r="BH822" s="176">
        <f t="shared" si="99"/>
        <v>7</v>
      </c>
      <c r="BI822" s="176">
        <f t="shared" si="101"/>
        <v>13</v>
      </c>
      <c r="BJ822" s="182" t="str">
        <f t="shared" si="102"/>
        <v>7 - 56</v>
      </c>
      <c r="BK822" s="176">
        <f t="shared" si="103"/>
        <v>32</v>
      </c>
      <c r="BL822" s="176">
        <f t="shared" si="100"/>
        <v>7</v>
      </c>
      <c r="BM822" s="533"/>
      <c r="BN822" s="196">
        <v>1300</v>
      </c>
      <c r="BO822" s="191">
        <v>12</v>
      </c>
      <c r="BP822" s="178">
        <f t="shared" si="104"/>
        <v>1684</v>
      </c>
      <c r="BQ822" s="420" t="str">
        <f t="shared" si="105"/>
        <v>VII</v>
      </c>
      <c r="BR822" s="185"/>
      <c r="BS822" s="212" t="s">
        <v>3967</v>
      </c>
    </row>
    <row r="823" spans="1:71" x14ac:dyDescent="0.2">
      <c r="A823" s="696">
        <v>821</v>
      </c>
      <c r="B823" s="286" t="s">
        <v>1324</v>
      </c>
      <c r="C823" s="286" t="s">
        <v>6046</v>
      </c>
      <c r="D823" s="258" t="s">
        <v>5497</v>
      </c>
      <c r="E823" s="736">
        <v>1</v>
      </c>
      <c r="F823" s="736">
        <v>1</v>
      </c>
      <c r="G823" s="737">
        <v>1</v>
      </c>
      <c r="H823" s="305" t="s">
        <v>3486</v>
      </c>
      <c r="I823" s="207" t="s">
        <v>3487</v>
      </c>
      <c r="J823" s="279" t="s">
        <v>5550</v>
      </c>
      <c r="K823" s="179" t="s">
        <v>5490</v>
      </c>
      <c r="L823" s="427" t="s">
        <v>5490</v>
      </c>
      <c r="M823" s="684">
        <v>4.5</v>
      </c>
      <c r="N823" s="684" t="s">
        <v>15741</v>
      </c>
      <c r="O823" s="684">
        <v>4000</v>
      </c>
      <c r="P823" s="179" t="s">
        <v>15822</v>
      </c>
      <c r="Q823" s="179">
        <v>7</v>
      </c>
      <c r="R823" s="180"/>
      <c r="S823" s="190">
        <v>8</v>
      </c>
      <c r="T823" s="190">
        <v>10</v>
      </c>
      <c r="U823" s="189">
        <v>3</v>
      </c>
      <c r="V823" s="189">
        <v>12</v>
      </c>
      <c r="W823" s="742">
        <v>3</v>
      </c>
      <c r="X823" s="184"/>
      <c r="Y823" s="184"/>
      <c r="Z823" s="184"/>
      <c r="AA823" s="184"/>
      <c r="AB823" s="220"/>
      <c r="AC823" s="183" t="s">
        <v>9387</v>
      </c>
      <c r="AD823" s="179" t="s">
        <v>640</v>
      </c>
      <c r="AE823" s="179" t="s">
        <v>4247</v>
      </c>
      <c r="AF823" s="177">
        <v>0</v>
      </c>
      <c r="AG823" s="177">
        <v>0</v>
      </c>
      <c r="AH823" s="177">
        <v>0</v>
      </c>
      <c r="AI823" s="177">
        <v>0</v>
      </c>
      <c r="AJ823" s="177">
        <v>0</v>
      </c>
      <c r="AK823" s="177">
        <v>0</v>
      </c>
      <c r="AL823" s="385">
        <v>8</v>
      </c>
      <c r="AM823" s="177">
        <v>0</v>
      </c>
      <c r="AN823" s="177">
        <v>0</v>
      </c>
      <c r="AO823" s="182">
        <v>0</v>
      </c>
      <c r="AP823" s="180"/>
      <c r="AQ823" s="180"/>
      <c r="AR823" s="180"/>
      <c r="AS823" s="180"/>
      <c r="AT823" s="180"/>
      <c r="AU823" s="180"/>
      <c r="AV823" s="180"/>
      <c r="AW823" s="180"/>
      <c r="AX823" s="180"/>
      <c r="AY823" s="180"/>
      <c r="AZ823" s="180"/>
      <c r="BA823" s="180"/>
      <c r="BB823" s="180"/>
      <c r="BC823" s="180"/>
      <c r="BD823" s="180"/>
      <c r="BE823" s="180"/>
      <c r="BF823" s="180"/>
      <c r="BG823" s="180"/>
      <c r="BH823" s="176">
        <f t="shared" si="99"/>
        <v>8</v>
      </c>
      <c r="BI823" s="176">
        <f t="shared" si="101"/>
        <v>12</v>
      </c>
      <c r="BJ823" s="182" t="str">
        <f t="shared" si="102"/>
        <v>8 - 64</v>
      </c>
      <c r="BK823" s="176">
        <f t="shared" si="103"/>
        <v>36</v>
      </c>
      <c r="BL823" s="176">
        <f t="shared" si="100"/>
        <v>8</v>
      </c>
      <c r="BM823" s="533"/>
      <c r="BN823" s="196">
        <v>1300</v>
      </c>
      <c r="BO823" s="191">
        <v>12</v>
      </c>
      <c r="BP823" s="178">
        <f t="shared" si="104"/>
        <v>1732</v>
      </c>
      <c r="BQ823" s="420" t="str">
        <f t="shared" si="105"/>
        <v>VII</v>
      </c>
      <c r="BR823" s="185"/>
      <c r="BS823" s="212" t="s">
        <v>3967</v>
      </c>
    </row>
    <row r="824" spans="1:71" x14ac:dyDescent="0.2">
      <c r="A824" s="697">
        <v>822</v>
      </c>
      <c r="B824" s="286" t="s">
        <v>1324</v>
      </c>
      <c r="C824" s="286" t="s">
        <v>6043</v>
      </c>
      <c r="D824" s="258" t="s">
        <v>5497</v>
      </c>
      <c r="E824" s="736">
        <v>1</v>
      </c>
      <c r="F824" s="736">
        <v>1</v>
      </c>
      <c r="G824" s="737">
        <v>1</v>
      </c>
      <c r="H824" s="305" t="s">
        <v>3486</v>
      </c>
      <c r="I824" s="207" t="s">
        <v>3487</v>
      </c>
      <c r="J824" s="279" t="s">
        <v>5550</v>
      </c>
      <c r="K824" s="179" t="s">
        <v>5490</v>
      </c>
      <c r="L824" s="427" t="s">
        <v>5490</v>
      </c>
      <c r="M824" s="684">
        <v>5</v>
      </c>
      <c r="N824" s="684" t="s">
        <v>15741</v>
      </c>
      <c r="O824" s="684">
        <v>4500</v>
      </c>
      <c r="P824" s="179" t="s">
        <v>15822</v>
      </c>
      <c r="Q824" s="179">
        <v>7</v>
      </c>
      <c r="R824" s="180"/>
      <c r="S824" s="190">
        <v>2</v>
      </c>
      <c r="T824" s="190">
        <v>4</v>
      </c>
      <c r="U824" s="179">
        <v>1</v>
      </c>
      <c r="V824" s="179">
        <v>1</v>
      </c>
      <c r="W824" s="742">
        <v>3</v>
      </c>
      <c r="X824" s="184"/>
      <c r="Y824" s="184"/>
      <c r="Z824" s="184"/>
      <c r="AA824" s="184"/>
      <c r="AB824" s="220"/>
      <c r="AC824" s="183" t="s">
        <v>9387</v>
      </c>
      <c r="AD824" s="179" t="s">
        <v>640</v>
      </c>
      <c r="AE824" s="179" t="s">
        <v>4247</v>
      </c>
      <c r="AF824" s="177">
        <v>0</v>
      </c>
      <c r="AG824" s="177">
        <v>0</v>
      </c>
      <c r="AH824" s="177">
        <v>0</v>
      </c>
      <c r="AI824" s="177">
        <v>0</v>
      </c>
      <c r="AJ824" s="177">
        <v>0</v>
      </c>
      <c r="AK824" s="177">
        <v>0</v>
      </c>
      <c r="AL824" s="385">
        <v>9</v>
      </c>
      <c r="AM824" s="177">
        <v>0</v>
      </c>
      <c r="AN824" s="177">
        <v>0</v>
      </c>
      <c r="AO824" s="182">
        <v>0</v>
      </c>
      <c r="AP824" s="180"/>
      <c r="AQ824" s="180"/>
      <c r="AR824" s="180"/>
      <c r="AS824" s="180"/>
      <c r="AT824" s="180"/>
      <c r="AU824" s="180"/>
      <c r="AV824" s="180"/>
      <c r="AW824" s="180"/>
      <c r="AX824" s="180"/>
      <c r="AY824" s="180"/>
      <c r="AZ824" s="180"/>
      <c r="BA824" s="180"/>
      <c r="BB824" s="180"/>
      <c r="BC824" s="180"/>
      <c r="BD824" s="180"/>
      <c r="BE824" s="180"/>
      <c r="BF824" s="180"/>
      <c r="BG824" s="180"/>
      <c r="BH824" s="176">
        <f t="shared" si="99"/>
        <v>9</v>
      </c>
      <c r="BI824" s="176">
        <f t="shared" si="101"/>
        <v>12</v>
      </c>
      <c r="BJ824" s="182" t="str">
        <f t="shared" si="102"/>
        <v>9 - 72</v>
      </c>
      <c r="BK824" s="176">
        <f t="shared" si="103"/>
        <v>41</v>
      </c>
      <c r="BL824" s="176">
        <f t="shared" si="100"/>
        <v>9</v>
      </c>
      <c r="BM824" s="533"/>
      <c r="BN824" s="196">
        <v>1000</v>
      </c>
      <c r="BO824" s="191">
        <v>10</v>
      </c>
      <c r="BP824" s="178">
        <f t="shared" si="104"/>
        <v>1410</v>
      </c>
      <c r="BQ824" s="420" t="str">
        <f t="shared" si="105"/>
        <v>VI</v>
      </c>
      <c r="BR824" s="185"/>
      <c r="BS824" s="212" t="s">
        <v>3967</v>
      </c>
    </row>
    <row r="825" spans="1:71" x14ac:dyDescent="0.2">
      <c r="A825" s="696">
        <v>823</v>
      </c>
      <c r="B825" s="286" t="s">
        <v>1324</v>
      </c>
      <c r="C825" s="286" t="s">
        <v>6044</v>
      </c>
      <c r="D825" s="258" t="s">
        <v>5497</v>
      </c>
      <c r="E825" s="736">
        <v>1</v>
      </c>
      <c r="F825" s="736">
        <v>1</v>
      </c>
      <c r="G825" s="737">
        <v>1</v>
      </c>
      <c r="H825" s="305" t="s">
        <v>3486</v>
      </c>
      <c r="I825" s="207" t="s">
        <v>3487</v>
      </c>
      <c r="J825" s="279" t="s">
        <v>5550</v>
      </c>
      <c r="K825" s="179" t="s">
        <v>5490</v>
      </c>
      <c r="L825" s="427" t="s">
        <v>5490</v>
      </c>
      <c r="M825" s="684">
        <v>5</v>
      </c>
      <c r="N825" s="684" t="s">
        <v>15741</v>
      </c>
      <c r="O825" s="684">
        <v>5000</v>
      </c>
      <c r="P825" s="179" t="s">
        <v>15822</v>
      </c>
      <c r="Q825" s="179">
        <v>7</v>
      </c>
      <c r="R825" s="180"/>
      <c r="S825" s="190">
        <v>2</v>
      </c>
      <c r="T825" s="190">
        <v>4</v>
      </c>
      <c r="U825" s="179">
        <v>1</v>
      </c>
      <c r="V825" s="179">
        <v>1</v>
      </c>
      <c r="W825" s="742">
        <v>3</v>
      </c>
      <c r="X825" s="184"/>
      <c r="Y825" s="184"/>
      <c r="Z825" s="184"/>
      <c r="AA825" s="184"/>
      <c r="AB825" s="220"/>
      <c r="AC825" s="183" t="s">
        <v>9387</v>
      </c>
      <c r="AD825" s="179" t="s">
        <v>640</v>
      </c>
      <c r="AE825" s="179" t="s">
        <v>4247</v>
      </c>
      <c r="AF825" s="177">
        <v>0</v>
      </c>
      <c r="AG825" s="177">
        <v>0</v>
      </c>
      <c r="AH825" s="177">
        <v>0</v>
      </c>
      <c r="AI825" s="177">
        <v>0</v>
      </c>
      <c r="AJ825" s="177">
        <v>0</v>
      </c>
      <c r="AK825" s="177">
        <v>0</v>
      </c>
      <c r="AL825" s="385">
        <v>10</v>
      </c>
      <c r="AM825" s="177">
        <v>0</v>
      </c>
      <c r="AN825" s="177">
        <v>0</v>
      </c>
      <c r="AO825" s="182">
        <v>0</v>
      </c>
      <c r="AP825" s="180"/>
      <c r="AQ825" s="180"/>
      <c r="AR825" s="180"/>
      <c r="AS825" s="180"/>
      <c r="AT825" s="180"/>
      <c r="AU825" s="180"/>
      <c r="AV825" s="180"/>
      <c r="AW825" s="180"/>
      <c r="AX825" s="180"/>
      <c r="AY825" s="180"/>
      <c r="AZ825" s="180"/>
      <c r="BA825" s="180"/>
      <c r="BB825" s="180"/>
      <c r="BC825" s="180"/>
      <c r="BD825" s="180"/>
      <c r="BE825" s="180"/>
      <c r="BF825" s="180"/>
      <c r="BG825" s="180"/>
      <c r="BH825" s="176">
        <f t="shared" si="99"/>
        <v>10</v>
      </c>
      <c r="BI825" s="176">
        <f t="shared" si="101"/>
        <v>10</v>
      </c>
      <c r="BJ825" s="182" t="str">
        <f t="shared" si="102"/>
        <v>10 - 80</v>
      </c>
      <c r="BK825" s="176">
        <f t="shared" si="103"/>
        <v>45</v>
      </c>
      <c r="BL825" s="176">
        <f t="shared" si="100"/>
        <v>10</v>
      </c>
      <c r="BM825" s="533"/>
      <c r="BN825" s="196">
        <v>1000</v>
      </c>
      <c r="BO825" s="191">
        <v>10</v>
      </c>
      <c r="BP825" s="178">
        <f t="shared" si="104"/>
        <v>1450</v>
      </c>
      <c r="BQ825" s="420" t="str">
        <f t="shared" si="105"/>
        <v>VI</v>
      </c>
      <c r="BR825" s="185"/>
      <c r="BS825" s="212" t="s">
        <v>3967</v>
      </c>
    </row>
    <row r="826" spans="1:71" ht="51" x14ac:dyDescent="0.2">
      <c r="A826" s="696">
        <v>824</v>
      </c>
      <c r="B826" s="286" t="s">
        <v>7528</v>
      </c>
      <c r="C826" s="286" t="s">
        <v>7528</v>
      </c>
      <c r="D826" s="258" t="s">
        <v>5497</v>
      </c>
      <c r="E826" s="736">
        <v>1</v>
      </c>
      <c r="F826" s="736">
        <v>1</v>
      </c>
      <c r="G826" s="737">
        <v>4</v>
      </c>
      <c r="H826" s="305" t="s">
        <v>3258</v>
      </c>
      <c r="I826" s="207" t="s">
        <v>7531</v>
      </c>
      <c r="J826" s="279" t="s">
        <v>7119</v>
      </c>
      <c r="K826" s="179" t="s">
        <v>1146</v>
      </c>
      <c r="L826" s="427" t="s">
        <v>3491</v>
      </c>
      <c r="M826" s="684">
        <v>5.5</v>
      </c>
      <c r="N826" s="684" t="s">
        <v>15715</v>
      </c>
      <c r="O826" s="684">
        <v>130</v>
      </c>
      <c r="P826" s="179" t="s">
        <v>15822</v>
      </c>
      <c r="Q826" s="179">
        <v>5</v>
      </c>
      <c r="R826" s="180"/>
      <c r="S826" s="179">
        <v>17</v>
      </c>
      <c r="T826" s="179">
        <v>18</v>
      </c>
      <c r="U826" s="191">
        <v>8</v>
      </c>
      <c r="V826" s="191">
        <v>18</v>
      </c>
      <c r="W826" s="742">
        <v>12</v>
      </c>
      <c r="X826" s="184"/>
      <c r="Y826" s="184"/>
      <c r="Z826" s="184"/>
      <c r="AA826" s="184"/>
      <c r="AB826" s="220"/>
      <c r="AC826" s="186" t="s">
        <v>12095</v>
      </c>
      <c r="AD826" s="179" t="s">
        <v>4784</v>
      </c>
      <c r="AE826" s="179" t="s">
        <v>4248</v>
      </c>
      <c r="AF826" s="177">
        <v>0</v>
      </c>
      <c r="AG826" s="177">
        <v>0</v>
      </c>
      <c r="AH826" s="177">
        <v>0</v>
      </c>
      <c r="AI826" s="177">
        <v>0</v>
      </c>
      <c r="AJ826" s="177">
        <v>0</v>
      </c>
      <c r="AK826" s="177">
        <v>0</v>
      </c>
      <c r="AL826" s="383">
        <v>8</v>
      </c>
      <c r="AM826" s="177">
        <v>0</v>
      </c>
      <c r="AN826" s="177">
        <v>0</v>
      </c>
      <c r="AO826" s="182">
        <v>4</v>
      </c>
      <c r="AP826" s="180"/>
      <c r="AQ826" s="180"/>
      <c r="AR826" s="180"/>
      <c r="AS826" s="180"/>
      <c r="AT826" s="180"/>
      <c r="AU826" s="180"/>
      <c r="AV826" s="180"/>
      <c r="AW826" s="180"/>
      <c r="AX826" s="180"/>
      <c r="AY826" s="180"/>
      <c r="AZ826" s="180"/>
      <c r="BA826" s="180"/>
      <c r="BB826" s="180"/>
      <c r="BC826" s="180"/>
      <c r="BD826" s="180"/>
      <c r="BE826" s="180"/>
      <c r="BF826" s="180"/>
      <c r="BG826" s="180"/>
      <c r="BH826" s="176">
        <f t="shared" si="99"/>
        <v>9</v>
      </c>
      <c r="BI826" s="176">
        <f t="shared" si="101"/>
        <v>12</v>
      </c>
      <c r="BJ826" s="182" t="str">
        <f t="shared" si="102"/>
        <v>12 - 68</v>
      </c>
      <c r="BK826" s="176">
        <f t="shared" si="103"/>
        <v>40</v>
      </c>
      <c r="BL826" s="176">
        <f t="shared" si="100"/>
        <v>9</v>
      </c>
      <c r="BM826" s="533"/>
      <c r="BN826" s="185">
        <v>1800</v>
      </c>
      <c r="BO826" s="180">
        <v>12</v>
      </c>
      <c r="BP826" s="178">
        <f t="shared" si="104"/>
        <v>2280</v>
      </c>
      <c r="BQ826" s="420" t="str">
        <f t="shared" si="105"/>
        <v>VII</v>
      </c>
      <c r="BR826" s="185">
        <v>8000</v>
      </c>
      <c r="BS826" s="212" t="s">
        <v>3967</v>
      </c>
    </row>
    <row r="827" spans="1:71" ht="25.5" x14ac:dyDescent="0.2">
      <c r="A827" s="697">
        <v>825</v>
      </c>
      <c r="B827" s="286" t="s">
        <v>2957</v>
      </c>
      <c r="C827" s="286" t="s">
        <v>2957</v>
      </c>
      <c r="D827" s="258" t="s">
        <v>5497</v>
      </c>
      <c r="E827" s="736">
        <v>1</v>
      </c>
      <c r="F827" s="736">
        <v>1</v>
      </c>
      <c r="G827" s="737">
        <v>8</v>
      </c>
      <c r="H827" s="305" t="s">
        <v>795</v>
      </c>
      <c r="I827" s="207" t="s">
        <v>7120</v>
      </c>
      <c r="J827" s="279" t="s">
        <v>7121</v>
      </c>
      <c r="K827" s="179" t="s">
        <v>2070</v>
      </c>
      <c r="L827" s="427" t="s">
        <v>5490</v>
      </c>
      <c r="M827" s="684">
        <v>7.5</v>
      </c>
      <c r="N827" s="684" t="s">
        <v>15715</v>
      </c>
      <c r="O827" s="684">
        <v>400</v>
      </c>
      <c r="P827" s="179" t="s">
        <v>15907</v>
      </c>
      <c r="Q827" s="179">
        <v>6</v>
      </c>
      <c r="R827" s="180"/>
      <c r="S827" s="189">
        <v>5</v>
      </c>
      <c r="T827" s="189">
        <v>7</v>
      </c>
      <c r="U827" s="189">
        <v>2</v>
      </c>
      <c r="V827" s="189">
        <v>8</v>
      </c>
      <c r="W827" s="742">
        <v>12</v>
      </c>
      <c r="X827" s="184"/>
      <c r="Y827" s="184"/>
      <c r="Z827" s="184"/>
      <c r="AA827" s="184"/>
      <c r="AB827" s="220"/>
      <c r="AC827" s="186" t="s">
        <v>7064</v>
      </c>
      <c r="AD827" s="179" t="s">
        <v>5758</v>
      </c>
      <c r="AE827" s="179" t="s">
        <v>4250</v>
      </c>
      <c r="AF827" s="177">
        <v>0</v>
      </c>
      <c r="AG827" s="177">
        <v>0</v>
      </c>
      <c r="AH827" s="177">
        <v>0</v>
      </c>
      <c r="AI827" s="177">
        <v>0</v>
      </c>
      <c r="AJ827" s="177">
        <v>0</v>
      </c>
      <c r="AK827" s="177">
        <v>0</v>
      </c>
      <c r="AL827" s="383">
        <v>6</v>
      </c>
      <c r="AM827" s="177">
        <v>0</v>
      </c>
      <c r="AN827" s="177">
        <v>0</v>
      </c>
      <c r="AO827" s="182">
        <v>3</v>
      </c>
      <c r="AP827" s="180"/>
      <c r="AQ827" s="180"/>
      <c r="AR827" s="180"/>
      <c r="AS827" s="180"/>
      <c r="AT827" s="180"/>
      <c r="AU827" s="180"/>
      <c r="AV827" s="180"/>
      <c r="AW827" s="180"/>
      <c r="AX827" s="180"/>
      <c r="AY827" s="180"/>
      <c r="AZ827" s="180"/>
      <c r="BA827" s="180"/>
      <c r="BB827" s="180"/>
      <c r="BC827" s="180"/>
      <c r="BD827" s="180"/>
      <c r="BE827" s="180"/>
      <c r="BF827" s="180"/>
      <c r="BG827" s="180"/>
      <c r="BH827" s="176">
        <f t="shared" si="99"/>
        <v>6</v>
      </c>
      <c r="BI827" s="176">
        <f t="shared" si="101"/>
        <v>13</v>
      </c>
      <c r="BJ827" s="182" t="str">
        <f t="shared" si="102"/>
        <v>9 - 51</v>
      </c>
      <c r="BK827" s="176">
        <f t="shared" si="103"/>
        <v>30</v>
      </c>
      <c r="BL827" s="176">
        <f t="shared" si="100"/>
        <v>6</v>
      </c>
      <c r="BM827" s="533"/>
      <c r="BN827" s="185">
        <v>400</v>
      </c>
      <c r="BO827" s="180">
        <v>8</v>
      </c>
      <c r="BP827" s="178">
        <f t="shared" si="104"/>
        <v>640</v>
      </c>
      <c r="BQ827" s="420" t="str">
        <f t="shared" si="105"/>
        <v>V</v>
      </c>
      <c r="BR827" s="185">
        <v>1400</v>
      </c>
      <c r="BS827" s="212" t="s">
        <v>3967</v>
      </c>
    </row>
    <row r="828" spans="1:71" ht="25.5" x14ac:dyDescent="0.2">
      <c r="A828" s="696">
        <v>826</v>
      </c>
      <c r="B828" s="286" t="s">
        <v>2963</v>
      </c>
      <c r="C828" s="286" t="s">
        <v>2963</v>
      </c>
      <c r="D828" s="258" t="s">
        <v>5497</v>
      </c>
      <c r="E828" s="736">
        <v>1</v>
      </c>
      <c r="F828" s="736">
        <v>1</v>
      </c>
      <c r="G828" s="737">
        <v>1</v>
      </c>
      <c r="H828" s="305" t="s">
        <v>3486</v>
      </c>
      <c r="I828" s="207" t="s">
        <v>3486</v>
      </c>
      <c r="J828" s="279" t="s">
        <v>3486</v>
      </c>
      <c r="K828" s="179" t="s">
        <v>4526</v>
      </c>
      <c r="L828" s="427" t="s">
        <v>3491</v>
      </c>
      <c r="M828" s="684">
        <v>5</v>
      </c>
      <c r="N828" s="684" t="s">
        <v>16458</v>
      </c>
      <c r="O828" s="684">
        <v>1</v>
      </c>
      <c r="P828" s="427" t="s">
        <v>15823</v>
      </c>
      <c r="Q828" s="179">
        <v>9</v>
      </c>
      <c r="R828" s="180"/>
      <c r="S828" s="179">
        <v>0</v>
      </c>
      <c r="T828" s="179">
        <v>0</v>
      </c>
      <c r="U828" s="179">
        <v>0</v>
      </c>
      <c r="V828" s="179">
        <v>0</v>
      </c>
      <c r="W828" s="742">
        <v>0</v>
      </c>
      <c r="X828" s="184"/>
      <c r="Y828" s="184"/>
      <c r="Z828" s="184"/>
      <c r="AA828" s="184"/>
      <c r="AB828" s="220"/>
      <c r="AC828" s="186" t="s">
        <v>2282</v>
      </c>
      <c r="AD828" s="179" t="s">
        <v>7475</v>
      </c>
      <c r="AE828" s="179" t="s">
        <v>4247</v>
      </c>
      <c r="AF828" s="177">
        <v>0</v>
      </c>
      <c r="AG828" s="177">
        <v>0</v>
      </c>
      <c r="AH828" s="177">
        <v>0</v>
      </c>
      <c r="AI828" s="177">
        <v>0</v>
      </c>
      <c r="AJ828" s="177">
        <v>0</v>
      </c>
      <c r="AK828" s="177">
        <v>0</v>
      </c>
      <c r="AL828" s="385">
        <v>0</v>
      </c>
      <c r="AM828" s="177">
        <v>0</v>
      </c>
      <c r="AN828" s="177">
        <v>0</v>
      </c>
      <c r="AO828" s="195">
        <v>0</v>
      </c>
      <c r="AP828" s="187"/>
      <c r="AQ828" s="187"/>
      <c r="AR828" s="187"/>
      <c r="AS828" s="187"/>
      <c r="AT828" s="187"/>
      <c r="AU828" s="187"/>
      <c r="AV828" s="187"/>
      <c r="AW828" s="187"/>
      <c r="AX828" s="187"/>
      <c r="AY828" s="187"/>
      <c r="AZ828" s="187"/>
      <c r="BA828" s="187"/>
      <c r="BB828" s="187"/>
      <c r="BC828" s="187"/>
      <c r="BD828" s="187"/>
      <c r="BE828" s="187"/>
      <c r="BF828" s="187"/>
      <c r="BG828" s="187"/>
      <c r="BH828" s="176">
        <f t="shared" si="99"/>
        <v>0.5</v>
      </c>
      <c r="BI828" s="176">
        <f t="shared" si="101"/>
        <v>21</v>
      </c>
      <c r="BJ828" s="182">
        <f t="shared" si="102"/>
        <v>0</v>
      </c>
      <c r="BK828" s="176">
        <f t="shared" si="103"/>
        <v>0</v>
      </c>
      <c r="BL828" s="176">
        <f t="shared" si="100"/>
        <v>0</v>
      </c>
      <c r="BM828" s="533"/>
      <c r="BN828" s="187">
        <v>1</v>
      </c>
      <c r="BO828" s="187">
        <v>0</v>
      </c>
      <c r="BP828" s="178">
        <f t="shared" si="104"/>
        <v>1</v>
      </c>
      <c r="BQ828" s="420" t="str">
        <f t="shared" si="105"/>
        <v>I</v>
      </c>
      <c r="BR828" s="185"/>
      <c r="BS828" s="464" t="s">
        <v>9618</v>
      </c>
    </row>
    <row r="829" spans="1:71" ht="38.25" x14ac:dyDescent="0.2">
      <c r="A829" s="697">
        <v>827</v>
      </c>
      <c r="B829" s="286" t="s">
        <v>2964</v>
      </c>
      <c r="C829" s="286" t="s">
        <v>2964</v>
      </c>
      <c r="D829" s="258" t="s">
        <v>5497</v>
      </c>
      <c r="E829" s="736">
        <v>1</v>
      </c>
      <c r="F829" s="736">
        <v>1</v>
      </c>
      <c r="G829" s="737">
        <v>1</v>
      </c>
      <c r="H829" s="305" t="s">
        <v>3486</v>
      </c>
      <c r="I829" s="207" t="s">
        <v>3486</v>
      </c>
      <c r="J829" s="279" t="s">
        <v>3486</v>
      </c>
      <c r="K829" s="179" t="s">
        <v>4526</v>
      </c>
      <c r="L829" s="427" t="s">
        <v>3491</v>
      </c>
      <c r="M829" s="684">
        <v>5</v>
      </c>
      <c r="N829" s="684" t="s">
        <v>16458</v>
      </c>
      <c r="O829" s="684">
        <v>1</v>
      </c>
      <c r="P829" s="427" t="s">
        <v>15823</v>
      </c>
      <c r="Q829" s="179">
        <v>9</v>
      </c>
      <c r="R829" s="180"/>
      <c r="S829" s="179">
        <v>0</v>
      </c>
      <c r="T829" s="179">
        <v>0</v>
      </c>
      <c r="U829" s="174">
        <v>0</v>
      </c>
      <c r="V829" s="174">
        <v>0</v>
      </c>
      <c r="W829" s="742">
        <v>0</v>
      </c>
      <c r="X829" s="184"/>
      <c r="Y829" s="184"/>
      <c r="Z829" s="184"/>
      <c r="AA829" s="184"/>
      <c r="AB829" s="220"/>
      <c r="AC829" s="186" t="s">
        <v>11095</v>
      </c>
      <c r="AD829" s="179" t="s">
        <v>7475</v>
      </c>
      <c r="AE829" s="179" t="s">
        <v>4247</v>
      </c>
      <c r="AF829" s="177">
        <v>0</v>
      </c>
      <c r="AG829" s="177">
        <v>0</v>
      </c>
      <c r="AH829" s="177">
        <v>0</v>
      </c>
      <c r="AI829" s="177">
        <v>0</v>
      </c>
      <c r="AJ829" s="177">
        <v>0</v>
      </c>
      <c r="AK829" s="177">
        <v>0</v>
      </c>
      <c r="AL829" s="385">
        <v>0</v>
      </c>
      <c r="AM829" s="177">
        <v>0</v>
      </c>
      <c r="AN829" s="177">
        <v>0</v>
      </c>
      <c r="AO829" s="195">
        <v>0</v>
      </c>
      <c r="AP829" s="187"/>
      <c r="AQ829" s="187"/>
      <c r="AR829" s="187"/>
      <c r="AS829" s="187"/>
      <c r="AT829" s="187"/>
      <c r="AU829" s="187"/>
      <c r="AV829" s="187"/>
      <c r="AW829" s="187"/>
      <c r="AX829" s="187"/>
      <c r="AY829" s="187"/>
      <c r="AZ829" s="187"/>
      <c r="BA829" s="187"/>
      <c r="BB829" s="187"/>
      <c r="BC829" s="187"/>
      <c r="BD829" s="187"/>
      <c r="BE829" s="187"/>
      <c r="BF829" s="187"/>
      <c r="BG829" s="187"/>
      <c r="BH829" s="176">
        <f t="shared" si="99"/>
        <v>0.5</v>
      </c>
      <c r="BI829" s="176">
        <f t="shared" si="101"/>
        <v>21</v>
      </c>
      <c r="BJ829" s="182">
        <f t="shared" si="102"/>
        <v>0</v>
      </c>
      <c r="BK829" s="176">
        <f t="shared" si="103"/>
        <v>0</v>
      </c>
      <c r="BL829" s="176">
        <f t="shared" si="100"/>
        <v>0</v>
      </c>
      <c r="BM829" s="533"/>
      <c r="BN829" s="187">
        <v>1</v>
      </c>
      <c r="BO829" s="187">
        <v>0</v>
      </c>
      <c r="BP829" s="178">
        <f t="shared" si="104"/>
        <v>1</v>
      </c>
      <c r="BQ829" s="420" t="str">
        <f t="shared" si="105"/>
        <v>I</v>
      </c>
      <c r="BR829" s="185"/>
      <c r="BS829" s="464" t="s">
        <v>9618</v>
      </c>
    </row>
    <row r="830" spans="1:71" x14ac:dyDescent="0.2">
      <c r="A830" s="696">
        <v>828</v>
      </c>
      <c r="B830" s="286" t="s">
        <v>1229</v>
      </c>
      <c r="C830" s="286" t="s">
        <v>1229</v>
      </c>
      <c r="D830" s="258" t="s">
        <v>5497</v>
      </c>
      <c r="E830" s="736">
        <v>1</v>
      </c>
      <c r="F830" s="736">
        <v>1</v>
      </c>
      <c r="G830" s="736">
        <v>1</v>
      </c>
      <c r="H830" s="305" t="s">
        <v>3223</v>
      </c>
      <c r="I830" s="207" t="s">
        <v>3485</v>
      </c>
      <c r="J830" s="279" t="s">
        <v>5253</v>
      </c>
      <c r="K830" s="179" t="s">
        <v>3491</v>
      </c>
      <c r="L830" s="427" t="s">
        <v>3491</v>
      </c>
      <c r="M830" s="684">
        <v>6</v>
      </c>
      <c r="N830" s="684" t="s">
        <v>15715</v>
      </c>
      <c r="O830" s="684">
        <v>150</v>
      </c>
      <c r="P830" s="179" t="s">
        <v>15908</v>
      </c>
      <c r="Q830" s="179">
        <v>3</v>
      </c>
      <c r="R830" s="180"/>
      <c r="S830" s="191">
        <v>15</v>
      </c>
      <c r="T830" s="191">
        <v>16</v>
      </c>
      <c r="U830" s="191">
        <v>8</v>
      </c>
      <c r="V830" s="191">
        <v>18</v>
      </c>
      <c r="W830" s="742">
        <v>0</v>
      </c>
      <c r="X830" s="184"/>
      <c r="Y830" s="184">
        <v>18</v>
      </c>
      <c r="Z830" s="184"/>
      <c r="AA830" s="184"/>
      <c r="AB830" s="220"/>
      <c r="AC830" s="183" t="s">
        <v>7218</v>
      </c>
      <c r="AD830" s="179" t="s">
        <v>4784</v>
      </c>
      <c r="AE830" s="179" t="s">
        <v>4250</v>
      </c>
      <c r="AF830" s="177">
        <v>0</v>
      </c>
      <c r="AG830" s="177">
        <v>0</v>
      </c>
      <c r="AH830" s="177">
        <v>0</v>
      </c>
      <c r="AI830" s="177">
        <v>0</v>
      </c>
      <c r="AJ830" s="177">
        <v>0</v>
      </c>
      <c r="AK830" s="177">
        <v>0</v>
      </c>
      <c r="AL830" s="385">
        <v>7</v>
      </c>
      <c r="AM830" s="177">
        <v>0</v>
      </c>
      <c r="AN830" s="177">
        <v>0</v>
      </c>
      <c r="AO830" s="181">
        <v>0</v>
      </c>
      <c r="AP830" s="188"/>
      <c r="AQ830" s="188"/>
      <c r="AR830" s="188"/>
      <c r="AS830" s="188"/>
      <c r="AT830" s="188"/>
      <c r="AU830" s="188"/>
      <c r="AV830" s="188"/>
      <c r="AW830" s="188"/>
      <c r="AX830" s="188"/>
      <c r="AY830" s="188"/>
      <c r="AZ830" s="188"/>
      <c r="BA830" s="188"/>
      <c r="BB830" s="188"/>
      <c r="BC830" s="188"/>
      <c r="BD830" s="188"/>
      <c r="BE830" s="188"/>
      <c r="BF830" s="188"/>
      <c r="BG830" s="188"/>
      <c r="BH830" s="176">
        <f t="shared" si="99"/>
        <v>7</v>
      </c>
      <c r="BI830" s="176">
        <f t="shared" si="101"/>
        <v>13</v>
      </c>
      <c r="BJ830" s="182" t="str">
        <f t="shared" si="102"/>
        <v>7 - 56</v>
      </c>
      <c r="BK830" s="176">
        <f t="shared" si="103"/>
        <v>32</v>
      </c>
      <c r="BL830" s="176">
        <f t="shared" si="100"/>
        <v>7</v>
      </c>
      <c r="BM830" s="533"/>
      <c r="BN830" s="185">
        <v>1050</v>
      </c>
      <c r="BO830" s="180">
        <v>8</v>
      </c>
      <c r="BP830" s="178">
        <f t="shared" si="104"/>
        <v>1306</v>
      </c>
      <c r="BQ830" s="420" t="str">
        <f t="shared" si="105"/>
        <v>VII</v>
      </c>
      <c r="BR830" s="185"/>
      <c r="BS830" s="212" t="s">
        <v>3967</v>
      </c>
    </row>
    <row r="831" spans="1:71" x14ac:dyDescent="0.2">
      <c r="A831" s="696">
        <v>829</v>
      </c>
      <c r="B831" s="286" t="s">
        <v>6651</v>
      </c>
      <c r="C831" s="286" t="s">
        <v>6651</v>
      </c>
      <c r="D831" s="258" t="s">
        <v>5497</v>
      </c>
      <c r="E831" s="736">
        <v>1</v>
      </c>
      <c r="F831" s="736">
        <v>1</v>
      </c>
      <c r="G831" s="736">
        <v>1</v>
      </c>
      <c r="H831" s="305" t="s">
        <v>3486</v>
      </c>
      <c r="I831" s="207" t="s">
        <v>3485</v>
      </c>
      <c r="J831" s="279" t="s">
        <v>6553</v>
      </c>
      <c r="K831" s="179" t="s">
        <v>5490</v>
      </c>
      <c r="L831" s="427" t="s">
        <v>5490</v>
      </c>
      <c r="M831" s="684">
        <v>6.5</v>
      </c>
      <c r="N831" s="684" t="s">
        <v>15710</v>
      </c>
      <c r="O831" s="684">
        <v>910</v>
      </c>
      <c r="P831" s="179"/>
      <c r="Q831" s="179">
        <v>7</v>
      </c>
      <c r="R831" s="180"/>
      <c r="S831" s="189">
        <v>2</v>
      </c>
      <c r="T831" s="189">
        <v>4</v>
      </c>
      <c r="U831" s="179">
        <v>1</v>
      </c>
      <c r="V831" s="179">
        <v>1</v>
      </c>
      <c r="W831" s="742">
        <v>12</v>
      </c>
      <c r="X831" s="184"/>
      <c r="Y831" s="184"/>
      <c r="Z831" s="184"/>
      <c r="AA831" s="184"/>
      <c r="AB831" s="220"/>
      <c r="AC831" s="186" t="s">
        <v>1001</v>
      </c>
      <c r="AD831" s="179" t="s">
        <v>7471</v>
      </c>
      <c r="AE831" s="179" t="s">
        <v>4247</v>
      </c>
      <c r="AF831" s="177">
        <v>0</v>
      </c>
      <c r="AG831" s="177">
        <v>0</v>
      </c>
      <c r="AH831" s="177">
        <v>0</v>
      </c>
      <c r="AI831" s="177">
        <v>0</v>
      </c>
      <c r="AJ831" s="177">
        <v>0</v>
      </c>
      <c r="AK831" s="177">
        <v>0</v>
      </c>
      <c r="AL831" s="385">
        <v>3</v>
      </c>
      <c r="AM831" s="177">
        <v>0</v>
      </c>
      <c r="AN831" s="177">
        <v>0</v>
      </c>
      <c r="AO831" s="195">
        <v>0</v>
      </c>
      <c r="AP831" s="187"/>
      <c r="AQ831" s="187"/>
      <c r="AR831" s="187"/>
      <c r="AS831" s="187"/>
      <c r="AT831" s="187"/>
      <c r="AU831" s="187"/>
      <c r="AV831" s="187"/>
      <c r="AW831" s="187"/>
      <c r="AX831" s="187"/>
      <c r="AY831" s="187"/>
      <c r="AZ831" s="187"/>
      <c r="BA831" s="187"/>
      <c r="BB831" s="187"/>
      <c r="BC831" s="187"/>
      <c r="BD831" s="187"/>
      <c r="BE831" s="187"/>
      <c r="BF831" s="187"/>
      <c r="BG831" s="187"/>
      <c r="BH831" s="176">
        <f t="shared" si="99"/>
        <v>3</v>
      </c>
      <c r="BI831" s="176">
        <f t="shared" si="101"/>
        <v>16</v>
      </c>
      <c r="BJ831" s="182" t="str">
        <f t="shared" si="102"/>
        <v>3 - 24</v>
      </c>
      <c r="BK831" s="176">
        <f t="shared" si="103"/>
        <v>14</v>
      </c>
      <c r="BL831" s="176">
        <f t="shared" si="100"/>
        <v>3</v>
      </c>
      <c r="BM831" s="533"/>
      <c r="BN831" s="187">
        <v>20</v>
      </c>
      <c r="BO831" s="187">
        <v>2</v>
      </c>
      <c r="BP831" s="178">
        <f t="shared" si="104"/>
        <v>48</v>
      </c>
      <c r="BQ831" s="420" t="str">
        <f t="shared" si="105"/>
        <v>I</v>
      </c>
      <c r="BR831" s="185"/>
      <c r="BS831" s="212" t="s">
        <v>9607</v>
      </c>
    </row>
    <row r="832" spans="1:71" ht="38.25" x14ac:dyDescent="0.2">
      <c r="A832" s="697">
        <v>830</v>
      </c>
      <c r="B832" s="286" t="s">
        <v>6653</v>
      </c>
      <c r="C832" s="286" t="s">
        <v>6653</v>
      </c>
      <c r="D832" s="258" t="s">
        <v>5497</v>
      </c>
      <c r="E832" s="736">
        <v>1</v>
      </c>
      <c r="F832" s="736">
        <v>2</v>
      </c>
      <c r="G832" s="736">
        <v>8</v>
      </c>
      <c r="H832" s="305" t="s">
        <v>3879</v>
      </c>
      <c r="I832" s="207" t="s">
        <v>3487</v>
      </c>
      <c r="J832" s="279" t="s">
        <v>5434</v>
      </c>
      <c r="K832" s="179" t="s">
        <v>1146</v>
      </c>
      <c r="L832" s="427" t="s">
        <v>3491</v>
      </c>
      <c r="M832" s="684">
        <v>6</v>
      </c>
      <c r="N832" s="684" t="s">
        <v>15715</v>
      </c>
      <c r="O832" s="684">
        <v>120</v>
      </c>
      <c r="P832" s="179" t="s">
        <v>15913</v>
      </c>
      <c r="Q832" s="179">
        <v>3</v>
      </c>
      <c r="R832" s="180"/>
      <c r="S832" s="189">
        <v>5</v>
      </c>
      <c r="T832" s="189">
        <v>7</v>
      </c>
      <c r="U832" s="189">
        <v>2</v>
      </c>
      <c r="V832" s="189">
        <v>8</v>
      </c>
      <c r="W832" s="742">
        <v>6</v>
      </c>
      <c r="X832" s="184"/>
      <c r="Y832" s="184"/>
      <c r="Z832" s="184"/>
      <c r="AA832" s="184"/>
      <c r="AB832" s="220"/>
      <c r="AC832" s="183" t="s">
        <v>7325</v>
      </c>
      <c r="AD832" s="179" t="s">
        <v>650</v>
      </c>
      <c r="AE832" s="179" t="s">
        <v>4248</v>
      </c>
      <c r="AF832" s="177">
        <v>0</v>
      </c>
      <c r="AG832" s="177">
        <v>0</v>
      </c>
      <c r="AH832" s="177">
        <v>0</v>
      </c>
      <c r="AI832" s="177">
        <v>0</v>
      </c>
      <c r="AJ832" s="177">
        <v>0</v>
      </c>
      <c r="AK832" s="177">
        <v>0</v>
      </c>
      <c r="AL832" s="383">
        <v>6</v>
      </c>
      <c r="AM832" s="177">
        <v>0</v>
      </c>
      <c r="AN832" s="177">
        <v>0</v>
      </c>
      <c r="AO832" s="182">
        <v>3</v>
      </c>
      <c r="AP832" s="180"/>
      <c r="AQ832" s="180"/>
      <c r="AR832" s="180"/>
      <c r="AS832" s="180"/>
      <c r="AT832" s="180"/>
      <c r="AU832" s="180"/>
      <c r="AV832" s="180"/>
      <c r="AW832" s="180"/>
      <c r="AX832" s="180"/>
      <c r="AY832" s="180"/>
      <c r="AZ832" s="180"/>
      <c r="BA832" s="180"/>
      <c r="BB832" s="180"/>
      <c r="BC832" s="180"/>
      <c r="BD832" s="180"/>
      <c r="BE832" s="180"/>
      <c r="BF832" s="180"/>
      <c r="BG832" s="180"/>
      <c r="BH832" s="176">
        <f t="shared" si="99"/>
        <v>6</v>
      </c>
      <c r="BI832" s="176">
        <f t="shared" si="101"/>
        <v>13</v>
      </c>
      <c r="BJ832" s="182" t="str">
        <f t="shared" si="102"/>
        <v>9 - 51</v>
      </c>
      <c r="BK832" s="176">
        <f t="shared" si="103"/>
        <v>30</v>
      </c>
      <c r="BL832" s="176">
        <f t="shared" si="100"/>
        <v>6</v>
      </c>
      <c r="BM832" s="533"/>
      <c r="BN832" s="185">
        <v>1150</v>
      </c>
      <c r="BO832" s="180">
        <v>8</v>
      </c>
      <c r="BP832" s="178">
        <f t="shared" si="104"/>
        <v>1390</v>
      </c>
      <c r="BQ832" s="420" t="str">
        <f t="shared" si="105"/>
        <v>VII</v>
      </c>
      <c r="BR832" s="185">
        <v>3000</v>
      </c>
      <c r="BS832" s="212" t="s">
        <v>3967</v>
      </c>
    </row>
    <row r="833" spans="1:71" ht="25.5" x14ac:dyDescent="0.2">
      <c r="A833" s="696">
        <v>831</v>
      </c>
      <c r="B833" s="286" t="s">
        <v>1325</v>
      </c>
      <c r="C833" s="286" t="s">
        <v>6047</v>
      </c>
      <c r="D833" s="258" t="s">
        <v>5497</v>
      </c>
      <c r="E833" s="736">
        <v>1</v>
      </c>
      <c r="F833" s="736">
        <v>1</v>
      </c>
      <c r="G833" s="736">
        <v>2</v>
      </c>
      <c r="H833" s="305" t="s">
        <v>3234</v>
      </c>
      <c r="I833" s="207" t="s">
        <v>2654</v>
      </c>
      <c r="J833" s="279" t="s">
        <v>7124</v>
      </c>
      <c r="K833" s="179" t="s">
        <v>6754</v>
      </c>
      <c r="L833" s="427" t="s">
        <v>5490</v>
      </c>
      <c r="M833" s="684">
        <v>20</v>
      </c>
      <c r="N833" s="684" t="s">
        <v>15710</v>
      </c>
      <c r="O833" s="684">
        <v>500</v>
      </c>
      <c r="P833" s="179" t="s">
        <v>15909</v>
      </c>
      <c r="Q833" s="179">
        <v>3</v>
      </c>
      <c r="R833" s="180"/>
      <c r="S833" s="191">
        <v>15</v>
      </c>
      <c r="T833" s="191">
        <v>16</v>
      </c>
      <c r="U833" s="191">
        <v>8</v>
      </c>
      <c r="V833" s="191">
        <v>18</v>
      </c>
      <c r="W833" s="742">
        <v>15</v>
      </c>
      <c r="X833" s="184"/>
      <c r="Y833" s="184"/>
      <c r="Z833" s="184"/>
      <c r="AA833" s="184"/>
      <c r="AB833" s="220"/>
      <c r="AC833" s="183" t="s">
        <v>11227</v>
      </c>
      <c r="AD833" s="179" t="s">
        <v>6414</v>
      </c>
      <c r="AE833" s="179" t="s">
        <v>4249</v>
      </c>
      <c r="AF833" s="177">
        <v>0</v>
      </c>
      <c r="AG833" s="177">
        <v>0</v>
      </c>
      <c r="AH833" s="177">
        <v>0</v>
      </c>
      <c r="AI833" s="177">
        <v>0</v>
      </c>
      <c r="AJ833" s="177">
        <v>0</v>
      </c>
      <c r="AK833" s="177">
        <v>0</v>
      </c>
      <c r="AL833" s="551">
        <v>11</v>
      </c>
      <c r="AM833" s="177">
        <v>0</v>
      </c>
      <c r="AN833" s="177">
        <v>0</v>
      </c>
      <c r="AO833" s="182">
        <v>0</v>
      </c>
      <c r="AP833" s="180">
        <v>11</v>
      </c>
      <c r="AQ833" s="180"/>
      <c r="AR833" s="180"/>
      <c r="AS833" s="180"/>
      <c r="AT833" s="180"/>
      <c r="AU833" s="180"/>
      <c r="AV833" s="180"/>
      <c r="AW833" s="180">
        <v>6</v>
      </c>
      <c r="AX833" s="180"/>
      <c r="AY833" s="180"/>
      <c r="AZ833" s="180"/>
      <c r="BA833" s="180"/>
      <c r="BB833" s="180"/>
      <c r="BC833" s="180"/>
      <c r="BD833" s="180"/>
      <c r="BE833" s="180"/>
      <c r="BF833" s="180"/>
      <c r="BG833" s="180"/>
      <c r="BH833" s="176" t="str">
        <f t="shared" si="99"/>
        <v>class level</v>
      </c>
      <c r="BI833" s="176">
        <f t="shared" si="101"/>
        <v>10</v>
      </c>
      <c r="BJ833" s="182" t="str">
        <f t="shared" si="102"/>
        <v>11 - 88</v>
      </c>
      <c r="BK833" s="176">
        <f t="shared" si="103"/>
        <v>50</v>
      </c>
      <c r="BL833" s="176">
        <f t="shared" si="100"/>
        <v>11</v>
      </c>
      <c r="BM833" s="533"/>
      <c r="BN833" s="185">
        <v>3550</v>
      </c>
      <c r="BO833" s="180">
        <v>16</v>
      </c>
      <c r="BP833" s="178">
        <f t="shared" si="104"/>
        <v>4350</v>
      </c>
      <c r="BQ833" s="420" t="str">
        <f t="shared" si="105"/>
        <v>VIII</v>
      </c>
      <c r="BR833" s="185"/>
      <c r="BS833" s="212" t="s">
        <v>3967</v>
      </c>
    </row>
    <row r="834" spans="1:71" ht="25.5" x14ac:dyDescent="0.2">
      <c r="A834" s="697">
        <v>832</v>
      </c>
      <c r="B834" s="286" t="s">
        <v>1325</v>
      </c>
      <c r="C834" s="286" t="s">
        <v>6048</v>
      </c>
      <c r="D834" s="258" t="s">
        <v>5497</v>
      </c>
      <c r="E834" s="736">
        <v>1</v>
      </c>
      <c r="F834" s="736">
        <v>1</v>
      </c>
      <c r="G834" s="737">
        <v>2</v>
      </c>
      <c r="H834" s="305" t="s">
        <v>3234</v>
      </c>
      <c r="I834" s="207" t="s">
        <v>2654</v>
      </c>
      <c r="J834" s="279" t="s">
        <v>7124</v>
      </c>
      <c r="K834" s="179" t="s">
        <v>6754</v>
      </c>
      <c r="L834" s="427" t="s">
        <v>5490</v>
      </c>
      <c r="M834" s="684">
        <v>18</v>
      </c>
      <c r="N834" s="684" t="s">
        <v>15710</v>
      </c>
      <c r="O834" s="684">
        <v>440</v>
      </c>
      <c r="P834" s="179" t="s">
        <v>15909</v>
      </c>
      <c r="Q834" s="179">
        <v>3</v>
      </c>
      <c r="R834" s="180"/>
      <c r="S834" s="191">
        <v>15</v>
      </c>
      <c r="T834" s="191">
        <v>16</v>
      </c>
      <c r="U834" s="191">
        <v>8</v>
      </c>
      <c r="V834" s="191">
        <v>18</v>
      </c>
      <c r="W834" s="742">
        <v>15</v>
      </c>
      <c r="X834" s="184"/>
      <c r="Y834" s="184"/>
      <c r="Z834" s="184"/>
      <c r="AA834" s="184"/>
      <c r="AB834" s="220"/>
      <c r="AC834" s="183" t="s">
        <v>11227</v>
      </c>
      <c r="AD834" s="179" t="s">
        <v>6414</v>
      </c>
      <c r="AE834" s="179" t="s">
        <v>4249</v>
      </c>
      <c r="AF834" s="177">
        <v>0</v>
      </c>
      <c r="AG834" s="177">
        <v>0</v>
      </c>
      <c r="AH834" s="177">
        <v>0</v>
      </c>
      <c r="AI834" s="177">
        <v>0</v>
      </c>
      <c r="AJ834" s="177">
        <v>0</v>
      </c>
      <c r="AK834" s="177">
        <v>0</v>
      </c>
      <c r="AL834" s="551">
        <v>12</v>
      </c>
      <c r="AM834" s="177">
        <v>0</v>
      </c>
      <c r="AN834" s="177">
        <v>0</v>
      </c>
      <c r="AO834" s="182">
        <v>0</v>
      </c>
      <c r="AP834" s="180">
        <v>12</v>
      </c>
      <c r="AQ834" s="180"/>
      <c r="AR834" s="180"/>
      <c r="AS834" s="180"/>
      <c r="AT834" s="180"/>
      <c r="AU834" s="180"/>
      <c r="AV834" s="180"/>
      <c r="AW834" s="180">
        <v>6</v>
      </c>
      <c r="AX834" s="180"/>
      <c r="AY834" s="180"/>
      <c r="AZ834" s="180"/>
      <c r="BA834" s="180"/>
      <c r="BB834" s="180"/>
      <c r="BC834" s="180"/>
      <c r="BD834" s="180"/>
      <c r="BE834" s="180"/>
      <c r="BF834" s="180"/>
      <c r="BG834" s="180"/>
      <c r="BH834" s="176" t="str">
        <f t="shared" si="99"/>
        <v>class level</v>
      </c>
      <c r="BI834" s="176">
        <f t="shared" si="101"/>
        <v>9</v>
      </c>
      <c r="BJ834" s="182" t="str">
        <f t="shared" si="102"/>
        <v>12 - 96</v>
      </c>
      <c r="BK834" s="176">
        <f t="shared" si="103"/>
        <v>54</v>
      </c>
      <c r="BL834" s="176">
        <f t="shared" si="100"/>
        <v>12</v>
      </c>
      <c r="BM834" s="533"/>
      <c r="BN834" s="185">
        <v>3550</v>
      </c>
      <c r="BO834" s="180">
        <v>16</v>
      </c>
      <c r="BP834" s="178">
        <f t="shared" si="104"/>
        <v>4414</v>
      </c>
      <c r="BQ834" s="420" t="str">
        <f t="shared" si="105"/>
        <v>VIII</v>
      </c>
      <c r="BR834" s="185"/>
      <c r="BS834" s="212" t="s">
        <v>3967</v>
      </c>
    </row>
    <row r="835" spans="1:71" ht="25.5" x14ac:dyDescent="0.2">
      <c r="A835" s="696">
        <v>833</v>
      </c>
      <c r="B835" s="286" t="s">
        <v>1326</v>
      </c>
      <c r="C835" s="286" t="s">
        <v>6049</v>
      </c>
      <c r="D835" s="258" t="s">
        <v>5497</v>
      </c>
      <c r="E835" s="736">
        <v>1</v>
      </c>
      <c r="F835" s="736">
        <v>1</v>
      </c>
      <c r="G835" s="737">
        <v>3</v>
      </c>
      <c r="H835" s="305" t="s">
        <v>3259</v>
      </c>
      <c r="I835" s="207" t="s">
        <v>3485</v>
      </c>
      <c r="J835" s="279" t="s">
        <v>8713</v>
      </c>
      <c r="K835" s="179" t="s">
        <v>4057</v>
      </c>
      <c r="L835" s="427" t="s">
        <v>5490</v>
      </c>
      <c r="M835" s="684">
        <v>16</v>
      </c>
      <c r="N835" s="684" t="s">
        <v>15710</v>
      </c>
      <c r="O835" s="684">
        <v>380</v>
      </c>
      <c r="P835" s="179" t="s">
        <v>15909</v>
      </c>
      <c r="Q835" s="179">
        <v>4</v>
      </c>
      <c r="R835" s="180"/>
      <c r="S835" s="191">
        <v>13</v>
      </c>
      <c r="T835" s="191">
        <v>14</v>
      </c>
      <c r="U835" s="190">
        <v>4</v>
      </c>
      <c r="V835" s="190">
        <v>16</v>
      </c>
      <c r="W835" s="742">
        <v>12</v>
      </c>
      <c r="X835" s="184"/>
      <c r="Y835" s="184"/>
      <c r="Z835" s="184"/>
      <c r="AA835" s="184"/>
      <c r="AB835" s="220"/>
      <c r="AC835" s="419" t="s">
        <v>11289</v>
      </c>
      <c r="AD835" s="179" t="s">
        <v>5991</v>
      </c>
      <c r="AE835" s="179" t="s">
        <v>4250</v>
      </c>
      <c r="AF835" s="177">
        <v>0</v>
      </c>
      <c r="AG835" s="177">
        <v>0</v>
      </c>
      <c r="AH835" s="177">
        <v>0</v>
      </c>
      <c r="AI835" s="177">
        <v>0</v>
      </c>
      <c r="AJ835" s="177">
        <v>0</v>
      </c>
      <c r="AK835" s="177">
        <v>0</v>
      </c>
      <c r="AL835" s="551">
        <v>9</v>
      </c>
      <c r="AM835" s="177">
        <v>0</v>
      </c>
      <c r="AN835" s="177">
        <v>0</v>
      </c>
      <c r="AO835" s="182">
        <v>0</v>
      </c>
      <c r="AP835" s="180">
        <v>9</v>
      </c>
      <c r="AQ835" s="180"/>
      <c r="AR835" s="180"/>
      <c r="AS835" s="180"/>
      <c r="AT835" s="180"/>
      <c r="AU835" s="180"/>
      <c r="AV835" s="180"/>
      <c r="AW835" s="180">
        <v>4</v>
      </c>
      <c r="AX835" s="180"/>
      <c r="AY835" s="180"/>
      <c r="AZ835" s="180"/>
      <c r="BA835" s="180"/>
      <c r="BB835" s="180"/>
      <c r="BC835" s="180"/>
      <c r="BD835" s="180">
        <v>5</v>
      </c>
      <c r="BE835" s="180"/>
      <c r="BF835" s="180"/>
      <c r="BG835" s="180"/>
      <c r="BH835" s="176" t="str">
        <f t="shared" ref="BH835:BH898" si="106">IF(manualHD="",IF(COUNTA($AP835:$BG835)=0,IF(SUM($AG835:$AL835)/(0.01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class level</v>
      </c>
      <c r="BI835" s="176">
        <f t="shared" si="101"/>
        <v>12</v>
      </c>
      <c r="BJ835" s="182" t="str">
        <f t="shared" si="102"/>
        <v>9 - 72</v>
      </c>
      <c r="BK835" s="176">
        <f t="shared" si="103"/>
        <v>41</v>
      </c>
      <c r="BL835" s="176">
        <f t="shared" si="100"/>
        <v>9</v>
      </c>
      <c r="BM835" s="533"/>
      <c r="BN835" s="185">
        <v>2700</v>
      </c>
      <c r="BO835" s="180">
        <v>14</v>
      </c>
      <c r="BP835" s="178">
        <f t="shared" si="104"/>
        <v>3274</v>
      </c>
      <c r="BQ835" s="420" t="str">
        <f t="shared" si="105"/>
        <v>VII</v>
      </c>
      <c r="BR835" s="185"/>
      <c r="BS835" s="212" t="s">
        <v>3967</v>
      </c>
    </row>
    <row r="836" spans="1:71" ht="25.5" x14ac:dyDescent="0.2">
      <c r="A836" s="696">
        <v>834</v>
      </c>
      <c r="B836" s="286" t="s">
        <v>1326</v>
      </c>
      <c r="C836" s="286" t="s">
        <v>6050</v>
      </c>
      <c r="D836" s="258" t="s">
        <v>5497</v>
      </c>
      <c r="E836" s="736">
        <v>1</v>
      </c>
      <c r="F836" s="736">
        <v>1</v>
      </c>
      <c r="G836" s="737">
        <v>3</v>
      </c>
      <c r="H836" s="305" t="s">
        <v>3259</v>
      </c>
      <c r="I836" s="207" t="s">
        <v>3485</v>
      </c>
      <c r="J836" s="279" t="s">
        <v>8713</v>
      </c>
      <c r="K836" s="179" t="s">
        <v>4057</v>
      </c>
      <c r="L836" s="427" t="s">
        <v>5490</v>
      </c>
      <c r="M836" s="684">
        <v>14</v>
      </c>
      <c r="N836" s="684" t="s">
        <v>15710</v>
      </c>
      <c r="O836" s="684">
        <v>320</v>
      </c>
      <c r="P836" s="179" t="s">
        <v>15909</v>
      </c>
      <c r="Q836" s="179">
        <v>4</v>
      </c>
      <c r="R836" s="180"/>
      <c r="S836" s="191">
        <v>13</v>
      </c>
      <c r="T836" s="191">
        <v>14</v>
      </c>
      <c r="U836" s="190">
        <v>4</v>
      </c>
      <c r="V836" s="190">
        <v>16</v>
      </c>
      <c r="W836" s="742">
        <v>12</v>
      </c>
      <c r="X836" s="184"/>
      <c r="Y836" s="184"/>
      <c r="Z836" s="184"/>
      <c r="AA836" s="184"/>
      <c r="AB836" s="220"/>
      <c r="AC836" s="419" t="s">
        <v>11289</v>
      </c>
      <c r="AD836" s="179" t="s">
        <v>5991</v>
      </c>
      <c r="AE836" s="179" t="s">
        <v>4250</v>
      </c>
      <c r="AF836" s="177">
        <v>0</v>
      </c>
      <c r="AG836" s="177">
        <v>0</v>
      </c>
      <c r="AH836" s="177">
        <v>0</v>
      </c>
      <c r="AI836" s="177">
        <v>0</v>
      </c>
      <c r="AJ836" s="177">
        <v>0</v>
      </c>
      <c r="AK836" s="177">
        <v>0</v>
      </c>
      <c r="AL836" s="551">
        <v>10</v>
      </c>
      <c r="AM836" s="177">
        <v>0</v>
      </c>
      <c r="AN836" s="177">
        <v>0</v>
      </c>
      <c r="AO836" s="182">
        <v>0</v>
      </c>
      <c r="AP836" s="180">
        <v>10</v>
      </c>
      <c r="AQ836" s="180"/>
      <c r="AR836" s="180"/>
      <c r="AS836" s="180"/>
      <c r="AT836" s="180"/>
      <c r="AU836" s="180"/>
      <c r="AV836" s="180"/>
      <c r="AW836" s="180">
        <v>4</v>
      </c>
      <c r="AX836" s="180"/>
      <c r="AY836" s="180"/>
      <c r="AZ836" s="180"/>
      <c r="BA836" s="180"/>
      <c r="BB836" s="180"/>
      <c r="BC836" s="180"/>
      <c r="BD836" s="180">
        <v>5</v>
      </c>
      <c r="BE836" s="180"/>
      <c r="BF836" s="180"/>
      <c r="BG836" s="180"/>
      <c r="BH836" s="176" t="str">
        <f t="shared" si="106"/>
        <v>class level</v>
      </c>
      <c r="BI836" s="176">
        <f t="shared" si="101"/>
        <v>10</v>
      </c>
      <c r="BJ836" s="182" t="str">
        <f t="shared" si="102"/>
        <v>10 - 80</v>
      </c>
      <c r="BK836" s="176">
        <f t="shared" si="103"/>
        <v>45</v>
      </c>
      <c r="BL836" s="176">
        <f t="shared" ref="BL836:BL899" si="107">IF(SUM(AP836:BG836)=0,AL836+ROUNDDOWN(AO836/4.5,0)+IF(AF836*1.5+AG836*2+AH836*2.5+AI836*3+AJ836*3.5+AK836*4+AO836&gt;3,1,0),MAX(AP836:BG836))</f>
        <v>10</v>
      </c>
      <c r="BM836" s="533"/>
      <c r="BN836" s="185">
        <v>2700</v>
      </c>
      <c r="BO836" s="180">
        <v>14</v>
      </c>
      <c r="BP836" s="178">
        <f t="shared" si="104"/>
        <v>3330</v>
      </c>
      <c r="BQ836" s="420" t="str">
        <f t="shared" si="105"/>
        <v>VII</v>
      </c>
      <c r="BR836" s="185"/>
      <c r="BS836" s="212" t="s">
        <v>3967</v>
      </c>
    </row>
    <row r="837" spans="1:71" x14ac:dyDescent="0.2">
      <c r="A837" s="697">
        <v>835</v>
      </c>
      <c r="B837" s="286" t="s">
        <v>1327</v>
      </c>
      <c r="C837" s="286" t="s">
        <v>6051</v>
      </c>
      <c r="D837" s="258" t="s">
        <v>5497</v>
      </c>
      <c r="E837" s="736">
        <v>1</v>
      </c>
      <c r="F837" s="736">
        <v>1</v>
      </c>
      <c r="G837" s="737">
        <v>4</v>
      </c>
      <c r="H837" s="305" t="s">
        <v>3879</v>
      </c>
      <c r="I837" s="207" t="s">
        <v>3485</v>
      </c>
      <c r="J837" s="279" t="s">
        <v>6554</v>
      </c>
      <c r="K837" s="179" t="s">
        <v>2356</v>
      </c>
      <c r="L837" s="427" t="s">
        <v>3491</v>
      </c>
      <c r="M837" s="684">
        <v>12</v>
      </c>
      <c r="N837" s="684" t="s">
        <v>15710</v>
      </c>
      <c r="O837" s="684">
        <v>260</v>
      </c>
      <c r="P837" s="179" t="s">
        <v>15910</v>
      </c>
      <c r="Q837" s="179">
        <v>5</v>
      </c>
      <c r="R837" s="180"/>
      <c r="S837" s="190">
        <v>11</v>
      </c>
      <c r="T837" s="190">
        <v>12</v>
      </c>
      <c r="U837" s="190">
        <v>4</v>
      </c>
      <c r="V837" s="190">
        <v>16</v>
      </c>
      <c r="W837" s="742">
        <v>9</v>
      </c>
      <c r="X837" s="184"/>
      <c r="Y837" s="184">
        <v>18</v>
      </c>
      <c r="Z837" s="184"/>
      <c r="AA837" s="184"/>
      <c r="AB837" s="220"/>
      <c r="AC837" s="186" t="s">
        <v>8711</v>
      </c>
      <c r="AD837" s="179" t="s">
        <v>5991</v>
      </c>
      <c r="AE837" s="179" t="s">
        <v>4247</v>
      </c>
      <c r="AF837" s="177">
        <v>0</v>
      </c>
      <c r="AG837" s="177">
        <v>0</v>
      </c>
      <c r="AH837" s="177">
        <v>0</v>
      </c>
      <c r="AI837" s="177">
        <v>0</v>
      </c>
      <c r="AJ837" s="177">
        <v>0</v>
      </c>
      <c r="AK837" s="177">
        <v>0</v>
      </c>
      <c r="AL837" s="551">
        <v>7</v>
      </c>
      <c r="AM837" s="177">
        <v>0</v>
      </c>
      <c r="AN837" s="177">
        <v>0</v>
      </c>
      <c r="AO837" s="182">
        <v>0</v>
      </c>
      <c r="AP837" s="180">
        <v>7</v>
      </c>
      <c r="AQ837" s="180"/>
      <c r="AR837" s="180"/>
      <c r="AS837" s="180"/>
      <c r="AT837" s="180"/>
      <c r="AU837" s="180"/>
      <c r="AV837" s="180"/>
      <c r="AW837" s="180"/>
      <c r="AX837" s="180"/>
      <c r="AY837" s="180"/>
      <c r="AZ837" s="180"/>
      <c r="BA837" s="180"/>
      <c r="BB837" s="180"/>
      <c r="BC837" s="180"/>
      <c r="BD837" s="180">
        <v>5</v>
      </c>
      <c r="BE837" s="180"/>
      <c r="BF837" s="180"/>
      <c r="BG837" s="180"/>
      <c r="BH837" s="176" t="str">
        <f t="shared" si="106"/>
        <v>class level</v>
      </c>
      <c r="BI837" s="176">
        <f t="shared" si="101"/>
        <v>13</v>
      </c>
      <c r="BJ837" s="182" t="str">
        <f t="shared" si="102"/>
        <v>7 - 56</v>
      </c>
      <c r="BK837" s="176">
        <f t="shared" si="103"/>
        <v>32</v>
      </c>
      <c r="BL837" s="176">
        <f t="shared" si="107"/>
        <v>7</v>
      </c>
      <c r="BM837" s="533"/>
      <c r="BN837" s="185">
        <v>1325</v>
      </c>
      <c r="BO837" s="180">
        <v>10</v>
      </c>
      <c r="BP837" s="178">
        <f t="shared" si="104"/>
        <v>1645</v>
      </c>
      <c r="BQ837" s="420" t="str">
        <f t="shared" si="105"/>
        <v>VII</v>
      </c>
      <c r="BR837" s="185"/>
      <c r="BS837" s="212" t="s">
        <v>3967</v>
      </c>
    </row>
    <row r="838" spans="1:71" x14ac:dyDescent="0.2">
      <c r="A838" s="696">
        <v>836</v>
      </c>
      <c r="B838" s="286" t="s">
        <v>1327</v>
      </c>
      <c r="C838" s="286" t="s">
        <v>6052</v>
      </c>
      <c r="D838" s="258" t="s">
        <v>5497</v>
      </c>
      <c r="E838" s="736">
        <v>1</v>
      </c>
      <c r="F838" s="736">
        <v>1</v>
      </c>
      <c r="G838" s="737">
        <v>4</v>
      </c>
      <c r="H838" s="305" t="s">
        <v>3879</v>
      </c>
      <c r="I838" s="207" t="s">
        <v>3485</v>
      </c>
      <c r="J838" s="279" t="s">
        <v>6554</v>
      </c>
      <c r="K838" s="179" t="s">
        <v>2356</v>
      </c>
      <c r="L838" s="427" t="s">
        <v>3491</v>
      </c>
      <c r="M838" s="684">
        <v>10</v>
      </c>
      <c r="N838" s="684" t="s">
        <v>15710</v>
      </c>
      <c r="O838" s="684">
        <v>200</v>
      </c>
      <c r="P838" s="179" t="s">
        <v>15910</v>
      </c>
      <c r="Q838" s="179">
        <v>5</v>
      </c>
      <c r="R838" s="180"/>
      <c r="S838" s="190">
        <v>11</v>
      </c>
      <c r="T838" s="190">
        <v>12</v>
      </c>
      <c r="U838" s="190">
        <v>4</v>
      </c>
      <c r="V838" s="190">
        <v>16</v>
      </c>
      <c r="W838" s="742">
        <v>9</v>
      </c>
      <c r="X838" s="184"/>
      <c r="Y838" s="184">
        <v>18</v>
      </c>
      <c r="Z838" s="184"/>
      <c r="AA838" s="184"/>
      <c r="AB838" s="220"/>
      <c r="AC838" s="186" t="s">
        <v>8711</v>
      </c>
      <c r="AD838" s="179" t="s">
        <v>5991</v>
      </c>
      <c r="AE838" s="179" t="s">
        <v>4247</v>
      </c>
      <c r="AF838" s="177">
        <v>0</v>
      </c>
      <c r="AG838" s="177">
        <v>0</v>
      </c>
      <c r="AH838" s="177">
        <v>0</v>
      </c>
      <c r="AI838" s="177">
        <v>0</v>
      </c>
      <c r="AJ838" s="177">
        <v>0</v>
      </c>
      <c r="AK838" s="177">
        <v>0</v>
      </c>
      <c r="AL838" s="551">
        <v>8</v>
      </c>
      <c r="AM838" s="177">
        <v>0</v>
      </c>
      <c r="AN838" s="177">
        <v>0</v>
      </c>
      <c r="AO838" s="182">
        <v>0</v>
      </c>
      <c r="AP838" s="180">
        <v>8</v>
      </c>
      <c r="AQ838" s="180"/>
      <c r="AR838" s="180"/>
      <c r="AS838" s="180"/>
      <c r="AT838" s="180"/>
      <c r="AU838" s="180"/>
      <c r="AV838" s="180"/>
      <c r="AW838" s="180"/>
      <c r="AX838" s="180"/>
      <c r="AY838" s="180"/>
      <c r="AZ838" s="180"/>
      <c r="BA838" s="180"/>
      <c r="BB838" s="180"/>
      <c r="BC838" s="180"/>
      <c r="BD838" s="180">
        <v>5</v>
      </c>
      <c r="BE838" s="180"/>
      <c r="BF838" s="180"/>
      <c r="BG838" s="180"/>
      <c r="BH838" s="176" t="str">
        <f t="shared" si="106"/>
        <v>class level</v>
      </c>
      <c r="BI838" s="176">
        <f t="shared" si="101"/>
        <v>12</v>
      </c>
      <c r="BJ838" s="182" t="str">
        <f t="shared" si="102"/>
        <v>8 - 64</v>
      </c>
      <c r="BK838" s="176">
        <f t="shared" si="103"/>
        <v>36</v>
      </c>
      <c r="BL838" s="176">
        <f t="shared" si="107"/>
        <v>8</v>
      </c>
      <c r="BM838" s="533"/>
      <c r="BN838" s="185">
        <v>1325</v>
      </c>
      <c r="BO838" s="180">
        <v>10</v>
      </c>
      <c r="BP838" s="178">
        <f t="shared" si="104"/>
        <v>1685</v>
      </c>
      <c r="BQ838" s="420" t="str">
        <f t="shared" si="105"/>
        <v>VII</v>
      </c>
      <c r="BR838" s="185"/>
      <c r="BS838" s="212" t="s">
        <v>3967</v>
      </c>
    </row>
    <row r="839" spans="1:71" ht="25.5" x14ac:dyDescent="0.2">
      <c r="A839" s="697">
        <v>837</v>
      </c>
      <c r="B839" s="286" t="s">
        <v>1328</v>
      </c>
      <c r="C839" s="286" t="s">
        <v>6053</v>
      </c>
      <c r="D839" s="258" t="s">
        <v>5497</v>
      </c>
      <c r="E839" s="736">
        <v>1</v>
      </c>
      <c r="F839" s="736">
        <v>1</v>
      </c>
      <c r="G839" s="737">
        <v>1</v>
      </c>
      <c r="H839" s="305" t="s">
        <v>3486</v>
      </c>
      <c r="I839" s="207" t="s">
        <v>8712</v>
      </c>
      <c r="J839" s="279" t="s">
        <v>7125</v>
      </c>
      <c r="K839" s="179" t="s">
        <v>5490</v>
      </c>
      <c r="L839" s="427" t="s">
        <v>5490</v>
      </c>
      <c r="M839" s="684">
        <v>6.3</v>
      </c>
      <c r="N839" s="685" t="s">
        <v>16458</v>
      </c>
      <c r="O839" s="684">
        <v>1000</v>
      </c>
      <c r="P839" s="179" t="s">
        <v>15911</v>
      </c>
      <c r="Q839" s="179">
        <v>0</v>
      </c>
      <c r="R839" s="180"/>
      <c r="S839" s="190">
        <v>8</v>
      </c>
      <c r="T839" s="190">
        <v>12</v>
      </c>
      <c r="U839" s="190">
        <v>3</v>
      </c>
      <c r="V839" s="190">
        <v>16</v>
      </c>
      <c r="W839" s="742">
        <v>6</v>
      </c>
      <c r="X839" s="184"/>
      <c r="Y839" s="184"/>
      <c r="Z839" s="184"/>
      <c r="AA839" s="184"/>
      <c r="AB839" s="220"/>
      <c r="AC839" s="183" t="s">
        <v>5855</v>
      </c>
      <c r="AD839" s="179" t="s">
        <v>640</v>
      </c>
      <c r="AE839" s="179" t="s">
        <v>4247</v>
      </c>
      <c r="AF839" s="177">
        <v>0</v>
      </c>
      <c r="AG839" s="177">
        <v>0</v>
      </c>
      <c r="AH839" s="177">
        <v>0</v>
      </c>
      <c r="AI839" s="177">
        <v>0</v>
      </c>
      <c r="AJ839" s="177">
        <v>0</v>
      </c>
      <c r="AK839" s="177">
        <v>0</v>
      </c>
      <c r="AL839" s="551">
        <v>9</v>
      </c>
      <c r="AM839" s="177">
        <v>0</v>
      </c>
      <c r="AN839" s="177">
        <v>0</v>
      </c>
      <c r="AO839" s="182">
        <v>0</v>
      </c>
      <c r="AP839" s="180"/>
      <c r="AQ839" s="180"/>
      <c r="AR839" s="180"/>
      <c r="AS839" s="180"/>
      <c r="AT839" s="180"/>
      <c r="AU839" s="180"/>
      <c r="AV839" s="180"/>
      <c r="AW839" s="180"/>
      <c r="AX839" s="180"/>
      <c r="AY839" s="180"/>
      <c r="AZ839" s="180"/>
      <c r="BA839" s="180"/>
      <c r="BB839" s="180"/>
      <c r="BC839" s="180"/>
      <c r="BD839" s="180"/>
      <c r="BE839" s="180"/>
      <c r="BF839" s="180"/>
      <c r="BG839" s="180"/>
      <c r="BH839" s="176">
        <f t="shared" si="106"/>
        <v>9</v>
      </c>
      <c r="BI839" s="176">
        <f t="shared" si="101"/>
        <v>12</v>
      </c>
      <c r="BJ839" s="182" t="str">
        <f t="shared" si="102"/>
        <v>9 - 72</v>
      </c>
      <c r="BK839" s="176">
        <f t="shared" si="103"/>
        <v>41</v>
      </c>
      <c r="BL839" s="176">
        <f t="shared" si="107"/>
        <v>9</v>
      </c>
      <c r="BM839" s="533"/>
      <c r="BN839" s="185">
        <v>1500</v>
      </c>
      <c r="BO839" s="180">
        <v>15</v>
      </c>
      <c r="BP839" s="178">
        <f t="shared" si="104"/>
        <v>2115</v>
      </c>
      <c r="BQ839" s="420" t="str">
        <f t="shared" si="105"/>
        <v>VII</v>
      </c>
      <c r="BR839" s="185"/>
      <c r="BS839" s="212" t="s">
        <v>3967</v>
      </c>
    </row>
    <row r="840" spans="1:71" ht="25.5" x14ac:dyDescent="0.2">
      <c r="A840" s="696">
        <v>838</v>
      </c>
      <c r="B840" s="286" t="s">
        <v>1328</v>
      </c>
      <c r="C840" s="286" t="s">
        <v>6054</v>
      </c>
      <c r="D840" s="258" t="s">
        <v>5497</v>
      </c>
      <c r="E840" s="736">
        <v>1</v>
      </c>
      <c r="F840" s="736">
        <v>1</v>
      </c>
      <c r="G840" s="737">
        <v>1</v>
      </c>
      <c r="H840" s="305" t="s">
        <v>3486</v>
      </c>
      <c r="I840" s="207" t="s">
        <v>8712</v>
      </c>
      <c r="J840" s="279" t="s">
        <v>7125</v>
      </c>
      <c r="K840" s="179" t="s">
        <v>5490</v>
      </c>
      <c r="L840" s="427" t="s">
        <v>5490</v>
      </c>
      <c r="M840" s="684">
        <v>6.8</v>
      </c>
      <c r="N840" s="685" t="s">
        <v>16458</v>
      </c>
      <c r="O840" s="684">
        <v>1250</v>
      </c>
      <c r="P840" s="179" t="s">
        <v>15911</v>
      </c>
      <c r="Q840" s="179">
        <v>0</v>
      </c>
      <c r="R840" s="180"/>
      <c r="S840" s="190">
        <v>8</v>
      </c>
      <c r="T840" s="190">
        <v>12</v>
      </c>
      <c r="U840" s="190">
        <v>3</v>
      </c>
      <c r="V840" s="190">
        <v>16</v>
      </c>
      <c r="W840" s="742">
        <v>6</v>
      </c>
      <c r="X840" s="184"/>
      <c r="Y840" s="184"/>
      <c r="Z840" s="184"/>
      <c r="AA840" s="184"/>
      <c r="AB840" s="220"/>
      <c r="AC840" s="183" t="s">
        <v>5855</v>
      </c>
      <c r="AD840" s="179" t="s">
        <v>640</v>
      </c>
      <c r="AE840" s="179" t="s">
        <v>4247</v>
      </c>
      <c r="AF840" s="177">
        <v>0</v>
      </c>
      <c r="AG840" s="177">
        <v>0</v>
      </c>
      <c r="AH840" s="177">
        <v>0</v>
      </c>
      <c r="AI840" s="177">
        <v>0</v>
      </c>
      <c r="AJ840" s="177">
        <v>0</v>
      </c>
      <c r="AK840" s="177">
        <v>0</v>
      </c>
      <c r="AL840" s="551">
        <v>10</v>
      </c>
      <c r="AM840" s="177">
        <v>0</v>
      </c>
      <c r="AN840" s="177">
        <v>0</v>
      </c>
      <c r="AO840" s="182">
        <v>0</v>
      </c>
      <c r="AP840" s="180"/>
      <c r="AQ840" s="180"/>
      <c r="AR840" s="180"/>
      <c r="AS840" s="180"/>
      <c r="AT840" s="180"/>
      <c r="AU840" s="180"/>
      <c r="AV840" s="180"/>
      <c r="AW840" s="180"/>
      <c r="AX840" s="180"/>
      <c r="AY840" s="180"/>
      <c r="AZ840" s="180"/>
      <c r="BA840" s="180"/>
      <c r="BB840" s="180"/>
      <c r="BC840" s="180"/>
      <c r="BD840" s="180"/>
      <c r="BE840" s="180"/>
      <c r="BF840" s="180"/>
      <c r="BG840" s="180"/>
      <c r="BH840" s="176">
        <f t="shared" si="106"/>
        <v>10</v>
      </c>
      <c r="BI840" s="176">
        <f t="shared" si="101"/>
        <v>10</v>
      </c>
      <c r="BJ840" s="182" t="str">
        <f t="shared" si="102"/>
        <v>10 - 80</v>
      </c>
      <c r="BK840" s="176">
        <f t="shared" si="103"/>
        <v>45</v>
      </c>
      <c r="BL840" s="176">
        <f t="shared" si="107"/>
        <v>10</v>
      </c>
      <c r="BM840" s="533"/>
      <c r="BN840" s="185">
        <v>1500</v>
      </c>
      <c r="BO840" s="180">
        <v>15</v>
      </c>
      <c r="BP840" s="178">
        <f t="shared" si="104"/>
        <v>2175</v>
      </c>
      <c r="BQ840" s="420" t="str">
        <f t="shared" si="105"/>
        <v>VII</v>
      </c>
      <c r="BR840" s="185"/>
      <c r="BS840" s="212" t="s">
        <v>3967</v>
      </c>
    </row>
    <row r="841" spans="1:71" ht="25.5" x14ac:dyDescent="0.2">
      <c r="A841" s="696">
        <v>839</v>
      </c>
      <c r="B841" s="286" t="s">
        <v>1328</v>
      </c>
      <c r="C841" s="286" t="s">
        <v>6055</v>
      </c>
      <c r="D841" s="258" t="s">
        <v>5497</v>
      </c>
      <c r="E841" s="736">
        <v>1</v>
      </c>
      <c r="F841" s="736">
        <v>1</v>
      </c>
      <c r="G841" s="737">
        <v>1</v>
      </c>
      <c r="H841" s="305" t="s">
        <v>3486</v>
      </c>
      <c r="I841" s="207" t="s">
        <v>8712</v>
      </c>
      <c r="J841" s="279" t="s">
        <v>7125</v>
      </c>
      <c r="K841" s="179" t="s">
        <v>5490</v>
      </c>
      <c r="L841" s="427" t="s">
        <v>5490</v>
      </c>
      <c r="M841" s="684">
        <v>7.4</v>
      </c>
      <c r="N841" s="685" t="s">
        <v>16458</v>
      </c>
      <c r="O841" s="684">
        <v>1600</v>
      </c>
      <c r="P841" s="179" t="s">
        <v>15911</v>
      </c>
      <c r="Q841" s="179">
        <v>0</v>
      </c>
      <c r="R841" s="180"/>
      <c r="S841" s="190">
        <v>8</v>
      </c>
      <c r="T841" s="190">
        <v>12</v>
      </c>
      <c r="U841" s="190">
        <v>3</v>
      </c>
      <c r="V841" s="190">
        <v>16</v>
      </c>
      <c r="W841" s="742">
        <v>6</v>
      </c>
      <c r="X841" s="184"/>
      <c r="Y841" s="184"/>
      <c r="Z841" s="184"/>
      <c r="AA841" s="184"/>
      <c r="AB841" s="220"/>
      <c r="AC841" s="183" t="s">
        <v>5855</v>
      </c>
      <c r="AD841" s="179" t="s">
        <v>640</v>
      </c>
      <c r="AE841" s="179" t="s">
        <v>4247</v>
      </c>
      <c r="AF841" s="177">
        <v>0</v>
      </c>
      <c r="AG841" s="177">
        <v>0</v>
      </c>
      <c r="AH841" s="177">
        <v>0</v>
      </c>
      <c r="AI841" s="177">
        <v>0</v>
      </c>
      <c r="AJ841" s="177">
        <v>0</v>
      </c>
      <c r="AK841" s="177">
        <v>0</v>
      </c>
      <c r="AL841" s="551">
        <v>11</v>
      </c>
      <c r="AM841" s="177">
        <v>0</v>
      </c>
      <c r="AN841" s="177">
        <v>0</v>
      </c>
      <c r="AO841" s="182">
        <v>0</v>
      </c>
      <c r="AP841" s="180"/>
      <c r="AQ841" s="180"/>
      <c r="AR841" s="180"/>
      <c r="AS841" s="180"/>
      <c r="AT841" s="180"/>
      <c r="AU841" s="180"/>
      <c r="AV841" s="180"/>
      <c r="AW841" s="180"/>
      <c r="AX841" s="180"/>
      <c r="AY841" s="180"/>
      <c r="AZ841" s="180"/>
      <c r="BA841" s="180"/>
      <c r="BB841" s="180"/>
      <c r="BC841" s="180"/>
      <c r="BD841" s="180"/>
      <c r="BE841" s="180"/>
      <c r="BF841" s="180"/>
      <c r="BG841" s="180"/>
      <c r="BH841" s="176">
        <f t="shared" si="106"/>
        <v>11</v>
      </c>
      <c r="BI841" s="176">
        <f t="shared" si="101"/>
        <v>10</v>
      </c>
      <c r="BJ841" s="182" t="str">
        <f t="shared" si="102"/>
        <v>11 - 88</v>
      </c>
      <c r="BK841" s="176">
        <f t="shared" si="103"/>
        <v>50</v>
      </c>
      <c r="BL841" s="176">
        <f t="shared" si="107"/>
        <v>11</v>
      </c>
      <c r="BM841" s="533"/>
      <c r="BN841" s="185">
        <v>1500</v>
      </c>
      <c r="BO841" s="180">
        <v>15</v>
      </c>
      <c r="BP841" s="178">
        <f t="shared" si="104"/>
        <v>2250</v>
      </c>
      <c r="BQ841" s="420" t="str">
        <f t="shared" si="105"/>
        <v>VII</v>
      </c>
      <c r="BR841" s="185"/>
      <c r="BS841" s="212" t="s">
        <v>3967</v>
      </c>
    </row>
    <row r="842" spans="1:71" ht="25.5" x14ac:dyDescent="0.2">
      <c r="A842" s="697">
        <v>840</v>
      </c>
      <c r="B842" s="286" t="s">
        <v>1328</v>
      </c>
      <c r="C842" s="286" t="s">
        <v>6056</v>
      </c>
      <c r="D842" s="258" t="s">
        <v>5497</v>
      </c>
      <c r="E842" s="736">
        <v>1</v>
      </c>
      <c r="F842" s="736">
        <v>1</v>
      </c>
      <c r="G842" s="737">
        <v>1</v>
      </c>
      <c r="H842" s="305" t="s">
        <v>3486</v>
      </c>
      <c r="I842" s="207" t="s">
        <v>8712</v>
      </c>
      <c r="J842" s="279" t="s">
        <v>7125</v>
      </c>
      <c r="K842" s="179" t="s">
        <v>5490</v>
      </c>
      <c r="L842" s="427" t="s">
        <v>5490</v>
      </c>
      <c r="M842" s="684">
        <v>8</v>
      </c>
      <c r="N842" s="685" t="s">
        <v>16458</v>
      </c>
      <c r="O842" s="684">
        <v>2100</v>
      </c>
      <c r="P842" s="179" t="s">
        <v>15911</v>
      </c>
      <c r="Q842" s="179">
        <v>0</v>
      </c>
      <c r="R842" s="180"/>
      <c r="S842" s="190">
        <v>8</v>
      </c>
      <c r="T842" s="190">
        <v>12</v>
      </c>
      <c r="U842" s="190">
        <v>3</v>
      </c>
      <c r="V842" s="190">
        <v>16</v>
      </c>
      <c r="W842" s="742">
        <v>6</v>
      </c>
      <c r="X842" s="184"/>
      <c r="Y842" s="184"/>
      <c r="Z842" s="184"/>
      <c r="AA842" s="184"/>
      <c r="AB842" s="220"/>
      <c r="AC842" s="183" t="s">
        <v>5855</v>
      </c>
      <c r="AD842" s="179" t="s">
        <v>640</v>
      </c>
      <c r="AE842" s="179" t="s">
        <v>4247</v>
      </c>
      <c r="AF842" s="177">
        <v>0</v>
      </c>
      <c r="AG842" s="177">
        <v>0</v>
      </c>
      <c r="AH842" s="177">
        <v>0</v>
      </c>
      <c r="AI842" s="177">
        <v>0</v>
      </c>
      <c r="AJ842" s="177">
        <v>0</v>
      </c>
      <c r="AK842" s="177">
        <v>0</v>
      </c>
      <c r="AL842" s="551">
        <v>12</v>
      </c>
      <c r="AM842" s="177">
        <v>0</v>
      </c>
      <c r="AN842" s="177">
        <v>0</v>
      </c>
      <c r="AO842" s="182">
        <v>0</v>
      </c>
      <c r="AP842" s="180"/>
      <c r="AQ842" s="180"/>
      <c r="AR842" s="180"/>
      <c r="AS842" s="180"/>
      <c r="AT842" s="180"/>
      <c r="AU842" s="180"/>
      <c r="AV842" s="180"/>
      <c r="AW842" s="180"/>
      <c r="AX842" s="180"/>
      <c r="AY842" s="180"/>
      <c r="AZ842" s="180"/>
      <c r="BA842" s="180"/>
      <c r="BB842" s="180"/>
      <c r="BC842" s="180"/>
      <c r="BD842" s="180"/>
      <c r="BE842" s="180"/>
      <c r="BF842" s="180"/>
      <c r="BG842" s="180"/>
      <c r="BH842" s="176">
        <f t="shared" si="106"/>
        <v>12</v>
      </c>
      <c r="BI842" s="176">
        <f t="shared" si="101"/>
        <v>9</v>
      </c>
      <c r="BJ842" s="182" t="str">
        <f t="shared" si="102"/>
        <v>12 - 96</v>
      </c>
      <c r="BK842" s="176">
        <f t="shared" si="103"/>
        <v>54</v>
      </c>
      <c r="BL842" s="176">
        <f t="shared" si="107"/>
        <v>12</v>
      </c>
      <c r="BM842" s="533"/>
      <c r="BN842" s="185">
        <v>1500</v>
      </c>
      <c r="BO842" s="180">
        <v>15</v>
      </c>
      <c r="BP842" s="178">
        <f t="shared" si="104"/>
        <v>2310</v>
      </c>
      <c r="BQ842" s="420" t="str">
        <f t="shared" si="105"/>
        <v>VII</v>
      </c>
      <c r="BR842" s="185"/>
      <c r="BS842" s="212" t="s">
        <v>3967</v>
      </c>
    </row>
    <row r="843" spans="1:71" ht="102" x14ac:dyDescent="0.2">
      <c r="A843" s="696">
        <v>841</v>
      </c>
      <c r="B843" s="286" t="s">
        <v>6070</v>
      </c>
      <c r="C843" s="286" t="s">
        <v>6070</v>
      </c>
      <c r="D843" s="258" t="s">
        <v>5497</v>
      </c>
      <c r="E843" s="736">
        <v>1</v>
      </c>
      <c r="F843" s="736">
        <v>1</v>
      </c>
      <c r="G843" s="737">
        <v>1</v>
      </c>
      <c r="H843" s="305" t="s">
        <v>3486</v>
      </c>
      <c r="I843" s="207" t="s">
        <v>3487</v>
      </c>
      <c r="J843" s="279" t="s">
        <v>4288</v>
      </c>
      <c r="K843" s="179" t="s">
        <v>3491</v>
      </c>
      <c r="L843" s="427" t="s">
        <v>3491</v>
      </c>
      <c r="M843" s="684">
        <v>5</v>
      </c>
      <c r="N843" s="684" t="s">
        <v>15715</v>
      </c>
      <c r="O843" s="684">
        <v>85</v>
      </c>
      <c r="P843" s="179" t="s">
        <v>15912</v>
      </c>
      <c r="Q843" s="179">
        <v>9</v>
      </c>
      <c r="R843" s="180"/>
      <c r="S843" s="191">
        <v>15</v>
      </c>
      <c r="T843" s="191">
        <v>16</v>
      </c>
      <c r="U843" s="191">
        <v>8</v>
      </c>
      <c r="V843" s="191">
        <v>18</v>
      </c>
      <c r="W843" s="742">
        <v>9</v>
      </c>
      <c r="X843" s="184"/>
      <c r="Y843" s="184"/>
      <c r="Z843" s="184"/>
      <c r="AA843" s="184"/>
      <c r="AB843" s="220"/>
      <c r="AC843" s="419" t="s">
        <v>10756</v>
      </c>
      <c r="AD843" s="179" t="s">
        <v>1946</v>
      </c>
      <c r="AE843" s="179" t="s">
        <v>4255</v>
      </c>
      <c r="AF843" s="177">
        <v>0</v>
      </c>
      <c r="AG843" s="177">
        <v>0</v>
      </c>
      <c r="AH843" s="177">
        <v>0</v>
      </c>
      <c r="AI843" s="177">
        <v>0</v>
      </c>
      <c r="AJ843" s="177">
        <v>0</v>
      </c>
      <c r="AK843" s="177">
        <v>0</v>
      </c>
      <c r="AL843" s="383">
        <v>8</v>
      </c>
      <c r="AM843" s="177">
        <v>0</v>
      </c>
      <c r="AN843" s="177">
        <v>0</v>
      </c>
      <c r="AO843" s="182">
        <v>0</v>
      </c>
      <c r="AP843" s="180"/>
      <c r="AQ843" s="180"/>
      <c r="AR843" s="180"/>
      <c r="AS843" s="180"/>
      <c r="AT843" s="180"/>
      <c r="AU843" s="180"/>
      <c r="AV843" s="180"/>
      <c r="AW843" s="180"/>
      <c r="AX843" s="180"/>
      <c r="AY843" s="180"/>
      <c r="AZ843" s="180"/>
      <c r="BA843" s="180"/>
      <c r="BB843" s="180"/>
      <c r="BC843" s="180"/>
      <c r="BD843" s="180"/>
      <c r="BE843" s="180"/>
      <c r="BF843" s="180"/>
      <c r="BG843" s="180"/>
      <c r="BH843" s="176">
        <f t="shared" si="106"/>
        <v>8</v>
      </c>
      <c r="BI843" s="176">
        <f t="shared" si="101"/>
        <v>12</v>
      </c>
      <c r="BJ843" s="182" t="str">
        <f t="shared" si="102"/>
        <v>8 - 64</v>
      </c>
      <c r="BK843" s="176">
        <f t="shared" si="103"/>
        <v>36</v>
      </c>
      <c r="BL843" s="176">
        <f t="shared" si="107"/>
        <v>8</v>
      </c>
      <c r="BM843" s="533"/>
      <c r="BN843" s="185">
        <v>1750</v>
      </c>
      <c r="BO843" s="180">
        <v>10</v>
      </c>
      <c r="BP843" s="178">
        <f t="shared" si="104"/>
        <v>2110</v>
      </c>
      <c r="BQ843" s="420" t="str">
        <f t="shared" si="105"/>
        <v>VII</v>
      </c>
      <c r="BR843" s="185"/>
      <c r="BS843" s="212" t="s">
        <v>3967</v>
      </c>
    </row>
    <row r="844" spans="1:71" x14ac:dyDescent="0.2">
      <c r="A844" s="697">
        <v>842</v>
      </c>
      <c r="B844" s="286" t="s">
        <v>4992</v>
      </c>
      <c r="C844" s="286" t="s">
        <v>4992</v>
      </c>
      <c r="D844" s="258" t="s">
        <v>5497</v>
      </c>
      <c r="E844" s="736">
        <v>1</v>
      </c>
      <c r="F844" s="736">
        <v>1</v>
      </c>
      <c r="G844" s="737">
        <v>1</v>
      </c>
      <c r="H844" s="305" t="s">
        <v>3486</v>
      </c>
      <c r="I844" s="207" t="s">
        <v>5989</v>
      </c>
      <c r="J844" s="279" t="s">
        <v>7126</v>
      </c>
      <c r="K844" s="179" t="s">
        <v>5490</v>
      </c>
      <c r="L844" s="427" t="s">
        <v>5490</v>
      </c>
      <c r="M844" s="684">
        <v>10</v>
      </c>
      <c r="N844" s="684" t="s">
        <v>15710</v>
      </c>
      <c r="O844" s="684">
        <v>1860</v>
      </c>
      <c r="P844" s="179" t="s">
        <v>15868</v>
      </c>
      <c r="Q844" s="179">
        <v>-4</v>
      </c>
      <c r="R844" s="180"/>
      <c r="S844" s="191">
        <v>13</v>
      </c>
      <c r="T844" s="191">
        <v>14</v>
      </c>
      <c r="U844" s="190">
        <v>4</v>
      </c>
      <c r="V844" s="190">
        <v>16</v>
      </c>
      <c r="W844" s="742">
        <v>15</v>
      </c>
      <c r="X844" s="184">
        <v>36</v>
      </c>
      <c r="Y844" s="184"/>
      <c r="Z844" s="184"/>
      <c r="AA844" s="184"/>
      <c r="AB844" s="219" t="s">
        <v>795</v>
      </c>
      <c r="AC844" s="186" t="s">
        <v>4995</v>
      </c>
      <c r="AD844" s="179" t="s">
        <v>1946</v>
      </c>
      <c r="AE844" s="179" t="s">
        <v>4255</v>
      </c>
      <c r="AF844" s="177">
        <v>0</v>
      </c>
      <c r="AG844" s="177">
        <v>0</v>
      </c>
      <c r="AH844" s="177">
        <v>0</v>
      </c>
      <c r="AI844" s="177">
        <v>0</v>
      </c>
      <c r="AJ844" s="177">
        <v>0</v>
      </c>
      <c r="AK844" s="177">
        <v>0</v>
      </c>
      <c r="AL844" s="383">
        <v>6</v>
      </c>
      <c r="AM844" s="177">
        <v>0</v>
      </c>
      <c r="AN844" s="177">
        <v>0</v>
      </c>
      <c r="AO844" s="182">
        <v>6</v>
      </c>
      <c r="AP844" s="180"/>
      <c r="AQ844" s="180"/>
      <c r="AR844" s="180"/>
      <c r="AS844" s="180"/>
      <c r="AT844" s="180"/>
      <c r="AU844" s="180"/>
      <c r="AV844" s="180"/>
      <c r="AW844" s="180"/>
      <c r="AX844" s="180"/>
      <c r="AY844" s="180"/>
      <c r="AZ844" s="180"/>
      <c r="BA844" s="180"/>
      <c r="BB844" s="180"/>
      <c r="BC844" s="180"/>
      <c r="BD844" s="180"/>
      <c r="BE844" s="180"/>
      <c r="BF844" s="180"/>
      <c r="BG844" s="180"/>
      <c r="BH844" s="176">
        <f t="shared" si="106"/>
        <v>7</v>
      </c>
      <c r="BI844" s="176">
        <f t="shared" si="101"/>
        <v>13</v>
      </c>
      <c r="BJ844" s="182" t="str">
        <f t="shared" si="102"/>
        <v>12 - 54</v>
      </c>
      <c r="BK844" s="176">
        <f t="shared" si="103"/>
        <v>33</v>
      </c>
      <c r="BL844" s="176">
        <f t="shared" si="107"/>
        <v>8</v>
      </c>
      <c r="BM844" s="533"/>
      <c r="BN844" s="185">
        <v>600</v>
      </c>
      <c r="BO844" s="180">
        <v>8</v>
      </c>
      <c r="BP844" s="178">
        <f t="shared" si="104"/>
        <v>864</v>
      </c>
      <c r="BQ844" s="420" t="str">
        <f t="shared" si="105"/>
        <v>VI</v>
      </c>
      <c r="BR844" s="185"/>
      <c r="BS844" s="212" t="s">
        <v>3967</v>
      </c>
    </row>
    <row r="845" spans="1:71" ht="51" x14ac:dyDescent="0.2">
      <c r="A845" s="696">
        <v>843</v>
      </c>
      <c r="B845" s="286" t="s">
        <v>4996</v>
      </c>
      <c r="C845" s="286" t="s">
        <v>4996</v>
      </c>
      <c r="D845" s="258" t="s">
        <v>5497</v>
      </c>
      <c r="E845" s="736">
        <v>1</v>
      </c>
      <c r="F845" s="736">
        <v>20</v>
      </c>
      <c r="G845" s="737">
        <v>80</v>
      </c>
      <c r="H845" s="305" t="s">
        <v>3260</v>
      </c>
      <c r="I845" s="207" t="s">
        <v>635</v>
      </c>
      <c r="J845" s="279" t="s">
        <v>6554</v>
      </c>
      <c r="K845" s="179" t="s">
        <v>3189</v>
      </c>
      <c r="L845" s="427" t="s">
        <v>3489</v>
      </c>
      <c r="M845" s="684">
        <v>4</v>
      </c>
      <c r="N845" s="684" t="s">
        <v>15715</v>
      </c>
      <c r="O845" s="684">
        <v>45</v>
      </c>
      <c r="P845" s="179" t="s">
        <v>15914</v>
      </c>
      <c r="Q845" s="179">
        <v>7</v>
      </c>
      <c r="R845" s="180"/>
      <c r="S845" s="190">
        <v>11</v>
      </c>
      <c r="T845" s="190">
        <v>12</v>
      </c>
      <c r="U845" s="190">
        <v>4</v>
      </c>
      <c r="V845" s="190">
        <v>16</v>
      </c>
      <c r="W845" s="742">
        <v>6</v>
      </c>
      <c r="X845" s="184"/>
      <c r="Y845" s="184">
        <v>12</v>
      </c>
      <c r="Z845" s="184"/>
      <c r="AA845" s="184"/>
      <c r="AB845" s="220"/>
      <c r="AC845" s="183" t="s">
        <v>10717</v>
      </c>
      <c r="AD845" s="179" t="s">
        <v>1951</v>
      </c>
      <c r="AE845" s="191" t="s">
        <v>4247</v>
      </c>
      <c r="AF845" s="177">
        <v>0</v>
      </c>
      <c r="AG845" s="177">
        <v>0</v>
      </c>
      <c r="AH845" s="177">
        <v>1</v>
      </c>
      <c r="AI845" s="177">
        <v>0</v>
      </c>
      <c r="AJ845" s="177">
        <v>0</v>
      </c>
      <c r="AK845" s="177">
        <v>0</v>
      </c>
      <c r="AL845" s="383">
        <v>0</v>
      </c>
      <c r="AM845" s="177">
        <v>0</v>
      </c>
      <c r="AN845" s="177">
        <v>0</v>
      </c>
      <c r="AO845" s="182">
        <v>0</v>
      </c>
      <c r="AP845" s="180"/>
      <c r="AQ845" s="180"/>
      <c r="AR845" s="180"/>
      <c r="AS845" s="180"/>
      <c r="AT845" s="180"/>
      <c r="AU845" s="180"/>
      <c r="AV845" s="180"/>
      <c r="AW845" s="180"/>
      <c r="AX845" s="180"/>
      <c r="AY845" s="180"/>
      <c r="AZ845" s="180"/>
      <c r="BA845" s="180"/>
      <c r="BB845" s="180"/>
      <c r="BC845" s="180"/>
      <c r="BD845" s="180"/>
      <c r="BE845" s="180"/>
      <c r="BF845" s="180"/>
      <c r="BG845" s="180"/>
      <c r="BH845" s="176">
        <f t="shared" si="106"/>
        <v>0.5</v>
      </c>
      <c r="BI845" s="176">
        <f t="shared" si="101"/>
        <v>21</v>
      </c>
      <c r="BJ845" s="182" t="str">
        <f t="shared" si="102"/>
        <v>1 - 4</v>
      </c>
      <c r="BK845" s="176">
        <f t="shared" si="103"/>
        <v>3</v>
      </c>
      <c r="BL845" s="176">
        <f t="shared" si="107"/>
        <v>0</v>
      </c>
      <c r="BM845" s="535"/>
      <c r="BN845" s="185">
        <v>32</v>
      </c>
      <c r="BO845" s="180">
        <v>1</v>
      </c>
      <c r="BP845" s="178">
        <f t="shared" si="104"/>
        <v>35</v>
      </c>
      <c r="BQ845" s="420" t="str">
        <f t="shared" si="105"/>
        <v>II</v>
      </c>
      <c r="BR845" s="185">
        <v>120</v>
      </c>
      <c r="BS845" s="212" t="s">
        <v>3967</v>
      </c>
    </row>
    <row r="846" spans="1:71" ht="38.25" x14ac:dyDescent="0.2">
      <c r="A846" s="696">
        <v>844</v>
      </c>
      <c r="B846" s="286" t="s">
        <v>8651</v>
      </c>
      <c r="C846" s="286" t="s">
        <v>8651</v>
      </c>
      <c r="D846" s="258" t="s">
        <v>5497</v>
      </c>
      <c r="E846" s="736">
        <v>1</v>
      </c>
      <c r="F846" s="736">
        <v>1</v>
      </c>
      <c r="G846" s="737">
        <v>4</v>
      </c>
      <c r="H846" s="305" t="s">
        <v>3261</v>
      </c>
      <c r="I846" s="208" t="s">
        <v>3486</v>
      </c>
      <c r="J846" s="280" t="s">
        <v>3486</v>
      </c>
      <c r="K846" s="191" t="s">
        <v>2614</v>
      </c>
      <c r="L846" s="427" t="s">
        <v>3491</v>
      </c>
      <c r="M846" s="686">
        <v>5</v>
      </c>
      <c r="N846" s="685" t="s">
        <v>15715</v>
      </c>
      <c r="O846" s="686">
        <v>105</v>
      </c>
      <c r="P846" s="427" t="s">
        <v>15773</v>
      </c>
      <c r="Q846" s="191">
        <v>9</v>
      </c>
      <c r="R846" s="180"/>
      <c r="S846" s="191">
        <v>15</v>
      </c>
      <c r="T846" s="191">
        <v>16</v>
      </c>
      <c r="U846" s="191">
        <v>8</v>
      </c>
      <c r="V846" s="191">
        <v>18</v>
      </c>
      <c r="W846" s="742">
        <v>12</v>
      </c>
      <c r="X846" s="184"/>
      <c r="Y846" s="184"/>
      <c r="Z846" s="184"/>
      <c r="AA846" s="184"/>
      <c r="AB846" s="220"/>
      <c r="AC846" s="183" t="s">
        <v>9887</v>
      </c>
      <c r="AD846" s="191" t="s">
        <v>1948</v>
      </c>
      <c r="AE846" s="191" t="s">
        <v>4258</v>
      </c>
      <c r="AF846" s="177">
        <v>0</v>
      </c>
      <c r="AG846" s="177">
        <v>0</v>
      </c>
      <c r="AH846" s="177">
        <v>0</v>
      </c>
      <c r="AI846" s="177">
        <v>0</v>
      </c>
      <c r="AJ846" s="177">
        <v>0</v>
      </c>
      <c r="AK846" s="177">
        <v>0</v>
      </c>
      <c r="AL846" s="383">
        <v>3</v>
      </c>
      <c r="AM846" s="177">
        <v>0</v>
      </c>
      <c r="AN846" s="177">
        <v>0</v>
      </c>
      <c r="AO846" s="181">
        <v>0</v>
      </c>
      <c r="AP846" s="188">
        <v>3</v>
      </c>
      <c r="AQ846" s="188"/>
      <c r="AR846" s="188"/>
      <c r="AS846" s="188"/>
      <c r="AT846" s="188"/>
      <c r="AU846" s="188"/>
      <c r="AV846" s="188"/>
      <c r="AW846" s="188"/>
      <c r="AX846" s="188">
        <v>7</v>
      </c>
      <c r="AY846" s="188"/>
      <c r="AZ846" s="188"/>
      <c r="BA846" s="188"/>
      <c r="BB846" s="188"/>
      <c r="BC846" s="188"/>
      <c r="BD846" s="188"/>
      <c r="BE846" s="188"/>
      <c r="BF846" s="188"/>
      <c r="BG846" s="188"/>
      <c r="BH846" s="176" t="str">
        <f t="shared" si="106"/>
        <v>class level</v>
      </c>
      <c r="BI846" s="176">
        <f t="shared" si="101"/>
        <v>16</v>
      </c>
      <c r="BJ846" s="182" t="str">
        <f t="shared" si="102"/>
        <v>3 - 24</v>
      </c>
      <c r="BK846" s="176">
        <f t="shared" si="103"/>
        <v>14</v>
      </c>
      <c r="BL846" s="176">
        <f t="shared" si="107"/>
        <v>7</v>
      </c>
      <c r="BM846" s="533"/>
      <c r="BN846" s="185">
        <v>350</v>
      </c>
      <c r="BO846" s="180">
        <v>3</v>
      </c>
      <c r="BP846" s="178">
        <f t="shared" si="104"/>
        <v>392</v>
      </c>
      <c r="BQ846" s="420" t="str">
        <f t="shared" si="105"/>
        <v>V</v>
      </c>
      <c r="BR846" s="185">
        <v>1400</v>
      </c>
      <c r="BS846" s="212" t="s">
        <v>3967</v>
      </c>
    </row>
    <row r="847" spans="1:71" x14ac:dyDescent="0.2">
      <c r="A847" s="697">
        <v>845</v>
      </c>
      <c r="B847" s="286" t="s">
        <v>8654</v>
      </c>
      <c r="C847" s="286" t="s">
        <v>8654</v>
      </c>
      <c r="D847" s="258" t="s">
        <v>5497</v>
      </c>
      <c r="E847" s="736">
        <v>1</v>
      </c>
      <c r="F847" s="736">
        <v>1</v>
      </c>
      <c r="G847" s="736">
        <v>3</v>
      </c>
      <c r="H847" s="305" t="s">
        <v>3486</v>
      </c>
      <c r="I847" s="208" t="s">
        <v>7154</v>
      </c>
      <c r="J847" s="280" t="s">
        <v>5550</v>
      </c>
      <c r="K847" s="191" t="s">
        <v>3491</v>
      </c>
      <c r="L847" s="427" t="s">
        <v>3491</v>
      </c>
      <c r="M847" s="686">
        <v>15</v>
      </c>
      <c r="N847" s="685" t="s">
        <v>16458</v>
      </c>
      <c r="O847" s="686">
        <v>5600</v>
      </c>
      <c r="P847" s="427" t="s">
        <v>15822</v>
      </c>
      <c r="Q847" s="191">
        <v>8</v>
      </c>
      <c r="R847" s="180"/>
      <c r="S847" s="191">
        <v>0</v>
      </c>
      <c r="T847" s="191">
        <v>0</v>
      </c>
      <c r="U847" s="179">
        <v>0</v>
      </c>
      <c r="V847" s="179">
        <v>0</v>
      </c>
      <c r="W847" s="742">
        <v>6</v>
      </c>
      <c r="X847" s="184"/>
      <c r="Y847" s="184"/>
      <c r="Z847" s="184"/>
      <c r="AA847" s="184"/>
      <c r="AB847" s="220"/>
      <c r="AC847" s="183" t="s">
        <v>6697</v>
      </c>
      <c r="AD847" s="191" t="s">
        <v>7475</v>
      </c>
      <c r="AE847" s="191" t="s">
        <v>4247</v>
      </c>
      <c r="AF847" s="177">
        <v>0</v>
      </c>
      <c r="AG847" s="177">
        <v>0</v>
      </c>
      <c r="AH847" s="177">
        <v>0</v>
      </c>
      <c r="AI847" s="177">
        <v>0</v>
      </c>
      <c r="AJ847" s="177">
        <v>0</v>
      </c>
      <c r="AK847" s="177">
        <v>0</v>
      </c>
      <c r="AL847" s="383">
        <v>6</v>
      </c>
      <c r="AM847" s="177">
        <v>0</v>
      </c>
      <c r="AN847" s="177">
        <v>0</v>
      </c>
      <c r="AO847" s="181">
        <v>0</v>
      </c>
      <c r="AP847" s="188"/>
      <c r="AQ847" s="188"/>
      <c r="AR847" s="188"/>
      <c r="AS847" s="188"/>
      <c r="AT847" s="188"/>
      <c r="AU847" s="188"/>
      <c r="AV847" s="188"/>
      <c r="AW847" s="188"/>
      <c r="AX847" s="188"/>
      <c r="AY847" s="188"/>
      <c r="AZ847" s="188"/>
      <c r="BA847" s="188"/>
      <c r="BB847" s="188"/>
      <c r="BC847" s="188"/>
      <c r="BD847" s="188"/>
      <c r="BE847" s="188"/>
      <c r="BF847" s="188"/>
      <c r="BG847" s="188"/>
      <c r="BH847" s="176">
        <f t="shared" si="106"/>
        <v>6</v>
      </c>
      <c r="BI847" s="176">
        <f t="shared" si="101"/>
        <v>13</v>
      </c>
      <c r="BJ847" s="182" t="str">
        <f t="shared" si="102"/>
        <v>6 - 48</v>
      </c>
      <c r="BK847" s="176">
        <f t="shared" si="103"/>
        <v>27</v>
      </c>
      <c r="BL847" s="176">
        <f t="shared" si="107"/>
        <v>6</v>
      </c>
      <c r="BM847" s="533"/>
      <c r="BN847" s="185">
        <v>150</v>
      </c>
      <c r="BO847" s="180">
        <v>6</v>
      </c>
      <c r="BP847" s="178">
        <f t="shared" si="104"/>
        <v>312</v>
      </c>
      <c r="BQ847" s="420" t="str">
        <f t="shared" si="105"/>
        <v>III</v>
      </c>
      <c r="BR847" s="185">
        <v>420</v>
      </c>
      <c r="BS847" s="212" t="s">
        <v>3967</v>
      </c>
    </row>
    <row r="848" spans="1:71" ht="38.25" x14ac:dyDescent="0.2">
      <c r="A848" s="696">
        <v>846</v>
      </c>
      <c r="B848" s="286" t="s">
        <v>4818</v>
      </c>
      <c r="C848" s="286" t="s">
        <v>4818</v>
      </c>
      <c r="D848" s="258" t="s">
        <v>5497</v>
      </c>
      <c r="E848" s="736">
        <v>1</v>
      </c>
      <c r="F848" s="736">
        <v>1</v>
      </c>
      <c r="G848" s="736">
        <v>3</v>
      </c>
      <c r="H848" s="305" t="s">
        <v>3230</v>
      </c>
      <c r="I848" s="496" t="s">
        <v>16016</v>
      </c>
      <c r="J848" s="497" t="s">
        <v>16014</v>
      </c>
      <c r="K848" s="191" t="s">
        <v>5490</v>
      </c>
      <c r="L848" s="427" t="s">
        <v>5490</v>
      </c>
      <c r="M848" s="686">
        <v>10.5</v>
      </c>
      <c r="N848" s="685" t="s">
        <v>16458</v>
      </c>
      <c r="O848" s="686">
        <v>600</v>
      </c>
      <c r="P848" s="427" t="s">
        <v>15822</v>
      </c>
      <c r="Q848" s="191">
        <v>7</v>
      </c>
      <c r="R848" s="188" t="s">
        <v>3760</v>
      </c>
      <c r="S848" s="191">
        <v>1</v>
      </c>
      <c r="T848" s="191">
        <v>1</v>
      </c>
      <c r="U848" s="179">
        <v>1</v>
      </c>
      <c r="V848" s="179">
        <v>1</v>
      </c>
      <c r="W848" s="742">
        <v>3</v>
      </c>
      <c r="X848" s="184"/>
      <c r="Y848" s="184">
        <v>12</v>
      </c>
      <c r="Z848" s="184"/>
      <c r="AA848" s="184"/>
      <c r="AB848" s="220"/>
      <c r="AC848" s="183" t="s">
        <v>9026</v>
      </c>
      <c r="AD848" s="191" t="s">
        <v>2668</v>
      </c>
      <c r="AE848" s="191" t="s">
        <v>4247</v>
      </c>
      <c r="AF848" s="177">
        <v>0</v>
      </c>
      <c r="AG848" s="177">
        <v>0</v>
      </c>
      <c r="AH848" s="177">
        <v>0</v>
      </c>
      <c r="AI848" s="177">
        <v>0</v>
      </c>
      <c r="AJ848" s="177">
        <v>0</v>
      </c>
      <c r="AK848" s="177">
        <v>0</v>
      </c>
      <c r="AL848" s="383">
        <v>8</v>
      </c>
      <c r="AM848" s="177">
        <v>0</v>
      </c>
      <c r="AN848" s="177">
        <v>0</v>
      </c>
      <c r="AO848" s="182">
        <v>0</v>
      </c>
      <c r="AP848" s="180"/>
      <c r="AQ848" s="180"/>
      <c r="AR848" s="180"/>
      <c r="AS848" s="180"/>
      <c r="AT848" s="180"/>
      <c r="AU848" s="180"/>
      <c r="AV848" s="180"/>
      <c r="AW848" s="180"/>
      <c r="AX848" s="180"/>
      <c r="AY848" s="180"/>
      <c r="AZ848" s="180"/>
      <c r="BA848" s="180"/>
      <c r="BB848" s="180"/>
      <c r="BC848" s="180"/>
      <c r="BD848" s="180"/>
      <c r="BE848" s="180"/>
      <c r="BF848" s="180"/>
      <c r="BG848" s="180"/>
      <c r="BH848" s="176">
        <f t="shared" si="106"/>
        <v>8</v>
      </c>
      <c r="BI848" s="176">
        <f t="shared" si="101"/>
        <v>12</v>
      </c>
      <c r="BJ848" s="182" t="str">
        <f t="shared" si="102"/>
        <v>8 - 64</v>
      </c>
      <c r="BK848" s="176">
        <f t="shared" si="103"/>
        <v>36</v>
      </c>
      <c r="BL848" s="176">
        <f t="shared" si="107"/>
        <v>8</v>
      </c>
      <c r="BM848" s="533"/>
      <c r="BN848" s="185">
        <v>550</v>
      </c>
      <c r="BO848" s="180">
        <v>10</v>
      </c>
      <c r="BP848" s="178">
        <f t="shared" si="104"/>
        <v>910</v>
      </c>
      <c r="BQ848" s="420" t="str">
        <f t="shared" si="105"/>
        <v>VI</v>
      </c>
      <c r="BR848" s="185"/>
      <c r="BS848" s="212" t="s">
        <v>3967</v>
      </c>
    </row>
    <row r="849" spans="1:71" x14ac:dyDescent="0.2">
      <c r="A849" s="697">
        <v>847</v>
      </c>
      <c r="B849" s="286" t="s">
        <v>8128</v>
      </c>
      <c r="C849" s="286" t="s">
        <v>8128</v>
      </c>
      <c r="D849" s="258" t="s">
        <v>5497</v>
      </c>
      <c r="E849" s="736">
        <v>988</v>
      </c>
      <c r="F849" s="736">
        <v>2</v>
      </c>
      <c r="G849" s="736">
        <v>20</v>
      </c>
      <c r="H849" s="305" t="s">
        <v>1286</v>
      </c>
      <c r="I849" s="208" t="s">
        <v>8138</v>
      </c>
      <c r="J849" s="280" t="s">
        <v>7132</v>
      </c>
      <c r="K849" s="191" t="s">
        <v>6796</v>
      </c>
      <c r="L849" s="427" t="s">
        <v>5490</v>
      </c>
      <c r="M849" s="686">
        <v>9</v>
      </c>
      <c r="N849" s="685" t="s">
        <v>15715</v>
      </c>
      <c r="O849" s="686">
        <v>650</v>
      </c>
      <c r="P849" s="427" t="s">
        <v>15816</v>
      </c>
      <c r="Q849" s="191">
        <v>5</v>
      </c>
      <c r="R849" s="188" t="s">
        <v>4273</v>
      </c>
      <c r="S849" s="189">
        <v>5</v>
      </c>
      <c r="T849" s="189">
        <v>7</v>
      </c>
      <c r="U849" s="189">
        <v>2</v>
      </c>
      <c r="V849" s="189">
        <v>8</v>
      </c>
      <c r="W849" s="742">
        <v>9</v>
      </c>
      <c r="X849" s="184"/>
      <c r="Y849" s="184"/>
      <c r="Z849" s="184"/>
      <c r="AA849" s="184"/>
      <c r="AB849" s="220"/>
      <c r="AC849" s="183" t="s">
        <v>8132</v>
      </c>
      <c r="AD849" s="191" t="s">
        <v>5758</v>
      </c>
      <c r="AE849" s="191" t="s">
        <v>4250</v>
      </c>
      <c r="AF849" s="177">
        <v>0</v>
      </c>
      <c r="AG849" s="177">
        <v>0</v>
      </c>
      <c r="AH849" s="177">
        <v>0</v>
      </c>
      <c r="AI849" s="177">
        <v>0</v>
      </c>
      <c r="AJ849" s="177">
        <v>0</v>
      </c>
      <c r="AK849" s="177">
        <v>0</v>
      </c>
      <c r="AL849" s="383">
        <v>4</v>
      </c>
      <c r="AM849" s="177">
        <v>0</v>
      </c>
      <c r="AN849" s="177">
        <v>0</v>
      </c>
      <c r="AO849" s="182">
        <v>1</v>
      </c>
      <c r="AP849" s="180"/>
      <c r="AQ849" s="180"/>
      <c r="AR849" s="180"/>
      <c r="AS849" s="180"/>
      <c r="AT849" s="180"/>
      <c r="AU849" s="180"/>
      <c r="AV849" s="180"/>
      <c r="AW849" s="180"/>
      <c r="AX849" s="180"/>
      <c r="AY849" s="180"/>
      <c r="AZ849" s="180"/>
      <c r="BA849" s="180"/>
      <c r="BB849" s="180"/>
      <c r="BC849" s="180"/>
      <c r="BD849" s="180"/>
      <c r="BE849" s="180"/>
      <c r="BF849" s="180"/>
      <c r="BG849" s="180"/>
      <c r="BH849" s="176">
        <f t="shared" si="106"/>
        <v>4</v>
      </c>
      <c r="BI849" s="176">
        <f t="shared" si="101"/>
        <v>15</v>
      </c>
      <c r="BJ849" s="182" t="str">
        <f t="shared" si="102"/>
        <v>5 - 33</v>
      </c>
      <c r="BK849" s="176">
        <f t="shared" si="103"/>
        <v>19</v>
      </c>
      <c r="BL849" s="176">
        <f t="shared" si="107"/>
        <v>4</v>
      </c>
      <c r="BM849" s="533"/>
      <c r="BN849" s="185">
        <v>90</v>
      </c>
      <c r="BO849" s="180">
        <v>5</v>
      </c>
      <c r="BP849" s="178">
        <f t="shared" si="104"/>
        <v>185</v>
      </c>
      <c r="BQ849" s="420" t="str">
        <f t="shared" si="105"/>
        <v>III</v>
      </c>
      <c r="BR849" s="185">
        <v>175</v>
      </c>
      <c r="BS849" s="212" t="s">
        <v>3967</v>
      </c>
    </row>
    <row r="850" spans="1:71" x14ac:dyDescent="0.2">
      <c r="A850" s="696">
        <v>848</v>
      </c>
      <c r="B850" s="286" t="s">
        <v>8128</v>
      </c>
      <c r="C850" s="286" t="s">
        <v>8129</v>
      </c>
      <c r="D850" s="258" t="s">
        <v>5497</v>
      </c>
      <c r="E850" s="736">
        <v>58</v>
      </c>
      <c r="F850" s="736">
        <v>2</v>
      </c>
      <c r="G850" s="736">
        <v>20</v>
      </c>
      <c r="H850" s="305" t="s">
        <v>1286</v>
      </c>
      <c r="I850" s="208" t="s">
        <v>8138</v>
      </c>
      <c r="J850" s="280" t="s">
        <v>7133</v>
      </c>
      <c r="K850" s="191" t="s">
        <v>6796</v>
      </c>
      <c r="L850" s="427" t="s">
        <v>5490</v>
      </c>
      <c r="M850" s="686">
        <v>9.5</v>
      </c>
      <c r="N850" s="685" t="s">
        <v>15715</v>
      </c>
      <c r="O850" s="686">
        <v>765</v>
      </c>
      <c r="P850" s="427" t="s">
        <v>15816</v>
      </c>
      <c r="Q850" s="191">
        <v>5</v>
      </c>
      <c r="R850" s="188" t="s">
        <v>4273</v>
      </c>
      <c r="S850" s="189">
        <v>5</v>
      </c>
      <c r="T850" s="189">
        <v>7</v>
      </c>
      <c r="U850" s="189">
        <v>2</v>
      </c>
      <c r="V850" s="189">
        <v>8</v>
      </c>
      <c r="W850" s="742">
        <v>9</v>
      </c>
      <c r="X850" s="184"/>
      <c r="Y850" s="184"/>
      <c r="Z850" s="184"/>
      <c r="AA850" s="184"/>
      <c r="AB850" s="220"/>
      <c r="AC850" s="183" t="s">
        <v>8132</v>
      </c>
      <c r="AD850" s="191" t="s">
        <v>5758</v>
      </c>
      <c r="AE850" s="191" t="s">
        <v>4250</v>
      </c>
      <c r="AF850" s="177">
        <v>0</v>
      </c>
      <c r="AG850" s="177">
        <v>0</v>
      </c>
      <c r="AH850" s="177">
        <v>1</v>
      </c>
      <c r="AI850" s="177">
        <v>0</v>
      </c>
      <c r="AJ850" s="177">
        <v>0</v>
      </c>
      <c r="AK850" s="177">
        <v>0</v>
      </c>
      <c r="AL850" s="552">
        <v>0</v>
      </c>
      <c r="AM850" s="177">
        <v>0</v>
      </c>
      <c r="AN850" s="177">
        <v>0</v>
      </c>
      <c r="AO850" s="182">
        <v>29</v>
      </c>
      <c r="AP850" s="180"/>
      <c r="AQ850" s="180"/>
      <c r="AR850" s="180"/>
      <c r="AS850" s="180"/>
      <c r="AT850" s="180"/>
      <c r="AU850" s="180"/>
      <c r="AV850" s="180"/>
      <c r="AW850" s="180"/>
      <c r="AX850" s="180"/>
      <c r="AY850" s="180"/>
      <c r="AZ850" s="180"/>
      <c r="BA850" s="180"/>
      <c r="BB850" s="180"/>
      <c r="BC850" s="180"/>
      <c r="BD850" s="180"/>
      <c r="BE850" s="180"/>
      <c r="BF850" s="180"/>
      <c r="BG850" s="180"/>
      <c r="BH850" s="176">
        <f t="shared" si="106"/>
        <v>7</v>
      </c>
      <c r="BI850" s="176">
        <f t="shared" si="101"/>
        <v>13</v>
      </c>
      <c r="BJ850" s="182" t="str">
        <f t="shared" si="102"/>
        <v>30 - 33</v>
      </c>
      <c r="BK850" s="176">
        <f t="shared" si="103"/>
        <v>32</v>
      </c>
      <c r="BL850" s="176">
        <f t="shared" si="107"/>
        <v>7</v>
      </c>
      <c r="BM850" s="533">
        <v>7</v>
      </c>
      <c r="BN850" s="185">
        <v>225</v>
      </c>
      <c r="BO850" s="180">
        <v>8</v>
      </c>
      <c r="BP850" s="178">
        <f t="shared" si="104"/>
        <v>481</v>
      </c>
      <c r="BQ850" s="420" t="str">
        <f t="shared" si="105"/>
        <v>IV</v>
      </c>
      <c r="BR850" s="185">
        <v>420</v>
      </c>
      <c r="BS850" s="212" t="s">
        <v>3967</v>
      </c>
    </row>
    <row r="851" spans="1:71" x14ac:dyDescent="0.2">
      <c r="A851" s="696">
        <v>849</v>
      </c>
      <c r="B851" s="286" t="s">
        <v>8128</v>
      </c>
      <c r="C851" s="286" t="s">
        <v>8130</v>
      </c>
      <c r="D851" s="258" t="s">
        <v>5497</v>
      </c>
      <c r="E851" s="736">
        <v>9</v>
      </c>
      <c r="F851" s="736">
        <v>2</v>
      </c>
      <c r="G851" s="737">
        <v>20</v>
      </c>
      <c r="H851" s="305" t="s">
        <v>1286</v>
      </c>
      <c r="I851" s="208" t="s">
        <v>8138</v>
      </c>
      <c r="J851" s="280" t="s">
        <v>7134</v>
      </c>
      <c r="K851" s="191" t="s">
        <v>6796</v>
      </c>
      <c r="L851" s="427" t="s">
        <v>5490</v>
      </c>
      <c r="M851" s="686">
        <v>10</v>
      </c>
      <c r="N851" s="685" t="s">
        <v>15715</v>
      </c>
      <c r="O851" s="686">
        <v>890</v>
      </c>
      <c r="P851" s="427" t="s">
        <v>15816</v>
      </c>
      <c r="Q851" s="191">
        <v>4</v>
      </c>
      <c r="R851" s="188" t="s">
        <v>4273</v>
      </c>
      <c r="S851" s="189">
        <v>5</v>
      </c>
      <c r="T851" s="189">
        <v>7</v>
      </c>
      <c r="U851" s="189">
        <v>2</v>
      </c>
      <c r="V851" s="189">
        <v>8</v>
      </c>
      <c r="W851" s="742">
        <v>9</v>
      </c>
      <c r="X851" s="184"/>
      <c r="Y851" s="184"/>
      <c r="Z851" s="184"/>
      <c r="AA851" s="184"/>
      <c r="AB851" s="220"/>
      <c r="AC851" s="183" t="s">
        <v>8132</v>
      </c>
      <c r="AD851" s="191" t="s">
        <v>5758</v>
      </c>
      <c r="AE851" s="191" t="s">
        <v>4250</v>
      </c>
      <c r="AF851" s="177">
        <v>0</v>
      </c>
      <c r="AG851" s="177">
        <v>0</v>
      </c>
      <c r="AH851" s="177">
        <v>1</v>
      </c>
      <c r="AI851" s="177">
        <v>0</v>
      </c>
      <c r="AJ851" s="177">
        <v>0</v>
      </c>
      <c r="AK851" s="177">
        <v>0</v>
      </c>
      <c r="AL851" s="552">
        <v>0</v>
      </c>
      <c r="AM851" s="177">
        <v>0</v>
      </c>
      <c r="AN851" s="177">
        <v>0</v>
      </c>
      <c r="AO851" s="182">
        <v>33</v>
      </c>
      <c r="AP851" s="180"/>
      <c r="AQ851" s="180"/>
      <c r="AR851" s="180"/>
      <c r="AS851" s="180"/>
      <c r="AT851" s="180"/>
      <c r="AU851" s="180"/>
      <c r="AV851" s="180"/>
      <c r="AW851" s="180"/>
      <c r="AX851" s="180"/>
      <c r="AY851" s="180"/>
      <c r="AZ851" s="180"/>
      <c r="BA851" s="180"/>
      <c r="BB851" s="180"/>
      <c r="BC851" s="180"/>
      <c r="BD851" s="180"/>
      <c r="BE851" s="180"/>
      <c r="BF851" s="180"/>
      <c r="BG851" s="180"/>
      <c r="BH851" s="176">
        <f t="shared" si="106"/>
        <v>8</v>
      </c>
      <c r="BI851" s="176">
        <f t="shared" si="101"/>
        <v>12</v>
      </c>
      <c r="BJ851" s="182" t="str">
        <f t="shared" si="102"/>
        <v>34 - 37</v>
      </c>
      <c r="BK851" s="176">
        <f t="shared" si="103"/>
        <v>36</v>
      </c>
      <c r="BL851" s="176">
        <f t="shared" si="107"/>
        <v>8</v>
      </c>
      <c r="BM851" s="533">
        <v>8</v>
      </c>
      <c r="BN851" s="185">
        <v>225</v>
      </c>
      <c r="BO851" s="180">
        <v>8</v>
      </c>
      <c r="BP851" s="178">
        <f t="shared" si="104"/>
        <v>513</v>
      </c>
      <c r="BQ851" s="420" t="str">
        <f t="shared" si="105"/>
        <v>IV</v>
      </c>
      <c r="BR851" s="185">
        <v>650</v>
      </c>
      <c r="BS851" s="212" t="s">
        <v>3967</v>
      </c>
    </row>
    <row r="852" spans="1:71" x14ac:dyDescent="0.2">
      <c r="A852" s="697">
        <v>850</v>
      </c>
      <c r="B852" s="286" t="s">
        <v>8128</v>
      </c>
      <c r="C852" s="286" t="s">
        <v>1346</v>
      </c>
      <c r="D852" s="258" t="s">
        <v>5497</v>
      </c>
      <c r="E852" s="736">
        <v>47</v>
      </c>
      <c r="F852" s="736">
        <v>2</v>
      </c>
      <c r="G852" s="737">
        <v>20</v>
      </c>
      <c r="H852" s="305" t="s">
        <v>1286</v>
      </c>
      <c r="I852" s="208" t="s">
        <v>8138</v>
      </c>
      <c r="J852" s="280" t="s">
        <v>7132</v>
      </c>
      <c r="K852" s="191" t="s">
        <v>6796</v>
      </c>
      <c r="L852" s="427" t="s">
        <v>5490</v>
      </c>
      <c r="M852" s="686">
        <v>9</v>
      </c>
      <c r="N852" s="685" t="s">
        <v>15715</v>
      </c>
      <c r="O852" s="686">
        <v>650</v>
      </c>
      <c r="P852" s="427" t="s">
        <v>15816</v>
      </c>
      <c r="Q852" s="191">
        <v>5</v>
      </c>
      <c r="R852" s="188" t="s">
        <v>4273</v>
      </c>
      <c r="S852" s="189">
        <v>5</v>
      </c>
      <c r="T852" s="189">
        <v>7</v>
      </c>
      <c r="U852" s="189">
        <v>2</v>
      </c>
      <c r="V852" s="189">
        <v>8</v>
      </c>
      <c r="W852" s="742">
        <v>9</v>
      </c>
      <c r="X852" s="184"/>
      <c r="Y852" s="184"/>
      <c r="Z852" s="184"/>
      <c r="AA852" s="184"/>
      <c r="AB852" s="220"/>
      <c r="AC852" s="183" t="s">
        <v>5649</v>
      </c>
      <c r="AD852" s="191" t="s">
        <v>5758</v>
      </c>
      <c r="AE852" s="191" t="s">
        <v>4250</v>
      </c>
      <c r="AF852" s="177">
        <v>0</v>
      </c>
      <c r="AG852" s="177">
        <v>0</v>
      </c>
      <c r="AH852" s="177">
        <v>0</v>
      </c>
      <c r="AI852" s="177">
        <v>0</v>
      </c>
      <c r="AJ852" s="177">
        <v>0</v>
      </c>
      <c r="AK852" s="177">
        <v>0</v>
      </c>
      <c r="AL852" s="383">
        <v>4</v>
      </c>
      <c r="AM852" s="177">
        <v>0</v>
      </c>
      <c r="AN852" s="177">
        <v>0</v>
      </c>
      <c r="AO852" s="182">
        <v>1</v>
      </c>
      <c r="AP852" s="180">
        <v>4</v>
      </c>
      <c r="AQ852" s="180"/>
      <c r="AR852" s="180"/>
      <c r="AS852" s="180"/>
      <c r="AT852" s="180"/>
      <c r="AU852" s="180"/>
      <c r="AV852" s="180"/>
      <c r="AW852" s="180"/>
      <c r="AX852" s="180"/>
      <c r="AY852" s="180"/>
      <c r="AZ852" s="180">
        <v>3</v>
      </c>
      <c r="BA852" s="180"/>
      <c r="BB852" s="180"/>
      <c r="BC852" s="180"/>
      <c r="BD852" s="180"/>
      <c r="BE852" s="180"/>
      <c r="BF852" s="180"/>
      <c r="BG852" s="180"/>
      <c r="BH852" s="176" t="str">
        <f t="shared" si="106"/>
        <v>class level</v>
      </c>
      <c r="BI852" s="176">
        <f t="shared" si="101"/>
        <v>13</v>
      </c>
      <c r="BJ852" s="182" t="str">
        <f t="shared" si="102"/>
        <v>7 - 41</v>
      </c>
      <c r="BK852" s="176">
        <f t="shared" si="103"/>
        <v>24</v>
      </c>
      <c r="BL852" s="176">
        <f t="shared" si="107"/>
        <v>4</v>
      </c>
      <c r="BM852" s="533"/>
      <c r="BN852" s="185">
        <v>225</v>
      </c>
      <c r="BO852" s="180">
        <v>6</v>
      </c>
      <c r="BP852" s="178">
        <f t="shared" si="104"/>
        <v>369</v>
      </c>
      <c r="BQ852" s="420" t="str">
        <f t="shared" si="105"/>
        <v>IV</v>
      </c>
      <c r="BR852" s="185">
        <v>175</v>
      </c>
      <c r="BS852" s="464" t="s">
        <v>9612</v>
      </c>
    </row>
    <row r="853" spans="1:71" ht="25.5" x14ac:dyDescent="0.2">
      <c r="A853" s="696">
        <v>851</v>
      </c>
      <c r="B853" s="286" t="s">
        <v>8128</v>
      </c>
      <c r="C853" s="286" t="s">
        <v>6419</v>
      </c>
      <c r="D853" s="258" t="s">
        <v>5497</v>
      </c>
      <c r="E853" s="736">
        <v>45</v>
      </c>
      <c r="F853" s="736">
        <v>1</v>
      </c>
      <c r="G853" s="737">
        <v>12</v>
      </c>
      <c r="H853" s="305" t="s">
        <v>3879</v>
      </c>
      <c r="I853" s="207" t="s">
        <v>2342</v>
      </c>
      <c r="J853" s="279" t="s">
        <v>6992</v>
      </c>
      <c r="K853" s="179" t="s">
        <v>3862</v>
      </c>
      <c r="L853" s="427" t="s">
        <v>5490</v>
      </c>
      <c r="M853" s="684">
        <v>9.5</v>
      </c>
      <c r="N853" s="685" t="s">
        <v>15715</v>
      </c>
      <c r="O853" s="684">
        <v>500</v>
      </c>
      <c r="P853" s="427" t="s">
        <v>15919</v>
      </c>
      <c r="Q853" s="179">
        <v>4</v>
      </c>
      <c r="R853" s="180"/>
      <c r="S853" s="189">
        <v>5</v>
      </c>
      <c r="T853" s="189">
        <v>7</v>
      </c>
      <c r="U853" s="189">
        <v>2</v>
      </c>
      <c r="V853" s="189">
        <v>8</v>
      </c>
      <c r="W853" s="742">
        <v>12</v>
      </c>
      <c r="X853" s="184"/>
      <c r="Y853" s="184"/>
      <c r="Z853" s="184"/>
      <c r="AA853" s="184"/>
      <c r="AB853" s="220"/>
      <c r="AC853" s="183" t="s">
        <v>9027</v>
      </c>
      <c r="AD853" s="179" t="s">
        <v>5758</v>
      </c>
      <c r="AE853" s="179" t="s">
        <v>4250</v>
      </c>
      <c r="AF853" s="177">
        <v>0</v>
      </c>
      <c r="AG853" s="177">
        <v>0</v>
      </c>
      <c r="AH853" s="177">
        <v>0</v>
      </c>
      <c r="AI853" s="177">
        <v>0</v>
      </c>
      <c r="AJ853" s="177">
        <v>0</v>
      </c>
      <c r="AK853" s="177">
        <v>0</v>
      </c>
      <c r="AL853" s="383">
        <v>6</v>
      </c>
      <c r="AM853" s="177">
        <v>0</v>
      </c>
      <c r="AN853" s="177">
        <v>0</v>
      </c>
      <c r="AO853" s="182">
        <v>6</v>
      </c>
      <c r="AP853" s="180"/>
      <c r="AQ853" s="180"/>
      <c r="AR853" s="180"/>
      <c r="AS853" s="180"/>
      <c r="AT853" s="180"/>
      <c r="AU853" s="180"/>
      <c r="AV853" s="180"/>
      <c r="AW853" s="180"/>
      <c r="AX853" s="180"/>
      <c r="AY853" s="180"/>
      <c r="AZ853" s="180"/>
      <c r="BA853" s="180"/>
      <c r="BB853" s="180"/>
      <c r="BC853" s="180"/>
      <c r="BD853" s="180"/>
      <c r="BE853" s="180"/>
      <c r="BF853" s="180"/>
      <c r="BG853" s="180"/>
      <c r="BH853" s="176">
        <f t="shared" si="106"/>
        <v>7</v>
      </c>
      <c r="BI853" s="176">
        <f t="shared" si="101"/>
        <v>13</v>
      </c>
      <c r="BJ853" s="182" t="str">
        <f t="shared" si="102"/>
        <v>12 - 54</v>
      </c>
      <c r="BK853" s="176">
        <f t="shared" si="103"/>
        <v>33</v>
      </c>
      <c r="BL853" s="176">
        <f t="shared" si="107"/>
        <v>8</v>
      </c>
      <c r="BM853" s="533"/>
      <c r="BN853" s="185">
        <v>525</v>
      </c>
      <c r="BO853" s="180">
        <v>8</v>
      </c>
      <c r="BP853" s="178">
        <f t="shared" si="104"/>
        <v>789</v>
      </c>
      <c r="BQ853" s="420" t="str">
        <f t="shared" si="105"/>
        <v>VI</v>
      </c>
      <c r="BR853" s="185"/>
      <c r="BS853" s="212" t="s">
        <v>3967</v>
      </c>
    </row>
    <row r="854" spans="1:71" ht="38.25" x14ac:dyDescent="0.2">
      <c r="A854" s="697">
        <v>852</v>
      </c>
      <c r="B854" s="286" t="s">
        <v>8136</v>
      </c>
      <c r="C854" s="286" t="s">
        <v>8136</v>
      </c>
      <c r="D854" s="258" t="s">
        <v>5497</v>
      </c>
      <c r="E854" s="736">
        <v>7</v>
      </c>
      <c r="F854" s="736">
        <v>1</v>
      </c>
      <c r="G854" s="737">
        <v>6</v>
      </c>
      <c r="H854" s="305" t="s">
        <v>3262</v>
      </c>
      <c r="I854" s="208" t="s">
        <v>3487</v>
      </c>
      <c r="J854" s="280" t="s">
        <v>5434</v>
      </c>
      <c r="K854" s="191" t="s">
        <v>2324</v>
      </c>
      <c r="L854" s="427" t="s">
        <v>5490</v>
      </c>
      <c r="M854" s="686">
        <v>10.5</v>
      </c>
      <c r="N854" s="685" t="s">
        <v>15715</v>
      </c>
      <c r="O854" s="686">
        <v>700</v>
      </c>
      <c r="P854" s="427" t="s">
        <v>15923</v>
      </c>
      <c r="Q854" s="191">
        <v>4</v>
      </c>
      <c r="R854" s="180"/>
      <c r="S854" s="189">
        <v>8</v>
      </c>
      <c r="T854" s="189">
        <v>16</v>
      </c>
      <c r="U854" s="189">
        <v>3</v>
      </c>
      <c r="V854" s="189">
        <v>18</v>
      </c>
      <c r="W854" s="742">
        <v>9</v>
      </c>
      <c r="X854" s="184">
        <v>15</v>
      </c>
      <c r="Y854" s="184"/>
      <c r="Z854" s="184"/>
      <c r="AA854" s="184"/>
      <c r="AB854" s="219" t="s">
        <v>794</v>
      </c>
      <c r="AC854" s="183" t="s">
        <v>382</v>
      </c>
      <c r="AD854" s="191" t="s">
        <v>5758</v>
      </c>
      <c r="AE854" s="191" t="s">
        <v>4248</v>
      </c>
      <c r="AF854" s="177">
        <v>0</v>
      </c>
      <c r="AG854" s="177">
        <v>0</v>
      </c>
      <c r="AH854" s="177">
        <v>0</v>
      </c>
      <c r="AI854" s="177">
        <v>0</v>
      </c>
      <c r="AJ854" s="177">
        <v>0</v>
      </c>
      <c r="AK854" s="177">
        <v>0</v>
      </c>
      <c r="AL854" s="383">
        <v>5</v>
      </c>
      <c r="AM854" s="177">
        <v>0</v>
      </c>
      <c r="AN854" s="177">
        <v>0</v>
      </c>
      <c r="AO854" s="182">
        <v>2</v>
      </c>
      <c r="AP854" s="180"/>
      <c r="AQ854" s="180"/>
      <c r="AR854" s="180"/>
      <c r="AS854" s="180"/>
      <c r="AT854" s="180"/>
      <c r="AU854" s="180"/>
      <c r="AV854" s="180"/>
      <c r="AW854" s="180"/>
      <c r="AX854" s="180"/>
      <c r="AY854" s="180"/>
      <c r="AZ854" s="180"/>
      <c r="BA854" s="180"/>
      <c r="BB854" s="180"/>
      <c r="BC854" s="180"/>
      <c r="BD854" s="180"/>
      <c r="BE854" s="180"/>
      <c r="BF854" s="180"/>
      <c r="BG854" s="180"/>
      <c r="BH854" s="176">
        <f t="shared" si="106"/>
        <v>5</v>
      </c>
      <c r="BI854" s="176">
        <f t="shared" si="101"/>
        <v>15</v>
      </c>
      <c r="BJ854" s="182" t="str">
        <f t="shared" si="102"/>
        <v>7 - 42</v>
      </c>
      <c r="BK854" s="176">
        <f t="shared" si="103"/>
        <v>25</v>
      </c>
      <c r="BL854" s="176">
        <f t="shared" si="107"/>
        <v>5</v>
      </c>
      <c r="BM854" s="533"/>
      <c r="BN854" s="185">
        <v>900</v>
      </c>
      <c r="BO854" s="180">
        <v>6</v>
      </c>
      <c r="BP854" s="178">
        <f t="shared" si="104"/>
        <v>1050</v>
      </c>
      <c r="BQ854" s="420" t="str">
        <f t="shared" si="105"/>
        <v>VI</v>
      </c>
      <c r="BR854" s="185">
        <v>420</v>
      </c>
      <c r="BS854" s="212" t="s">
        <v>3967</v>
      </c>
    </row>
    <row r="855" spans="1:71" ht="38.25" x14ac:dyDescent="0.2">
      <c r="A855" s="696">
        <v>853</v>
      </c>
      <c r="B855" s="286" t="s">
        <v>8136</v>
      </c>
      <c r="C855" s="286" t="s">
        <v>8137</v>
      </c>
      <c r="D855" s="258" t="s">
        <v>5497</v>
      </c>
      <c r="E855" s="736">
        <v>1</v>
      </c>
      <c r="F855" s="736">
        <v>1</v>
      </c>
      <c r="G855" s="737">
        <v>6</v>
      </c>
      <c r="H855" s="305" t="s">
        <v>3262</v>
      </c>
      <c r="I855" s="208" t="s">
        <v>3487</v>
      </c>
      <c r="J855" s="280" t="s">
        <v>5434</v>
      </c>
      <c r="K855" s="191" t="s">
        <v>2324</v>
      </c>
      <c r="L855" s="427" t="s">
        <v>5490</v>
      </c>
      <c r="M855" s="686">
        <v>10.5</v>
      </c>
      <c r="N855" s="685" t="s">
        <v>15715</v>
      </c>
      <c r="O855" s="686">
        <v>700</v>
      </c>
      <c r="P855" s="427" t="s">
        <v>15923</v>
      </c>
      <c r="Q855" s="191">
        <v>4</v>
      </c>
      <c r="R855" s="180"/>
      <c r="S855" s="191">
        <v>15</v>
      </c>
      <c r="T855" s="191">
        <v>16</v>
      </c>
      <c r="U855" s="191">
        <v>8</v>
      </c>
      <c r="V855" s="191">
        <v>18</v>
      </c>
      <c r="W855" s="742">
        <v>9</v>
      </c>
      <c r="X855" s="184">
        <v>15</v>
      </c>
      <c r="Y855" s="184"/>
      <c r="Z855" s="184"/>
      <c r="AA855" s="184"/>
      <c r="AB855" s="219" t="s">
        <v>794</v>
      </c>
      <c r="AC855" s="183" t="s">
        <v>382</v>
      </c>
      <c r="AD855" s="191" t="s">
        <v>5758</v>
      </c>
      <c r="AE855" s="191" t="s">
        <v>4248</v>
      </c>
      <c r="AF855" s="177">
        <v>0</v>
      </c>
      <c r="AG855" s="177">
        <v>0</v>
      </c>
      <c r="AH855" s="177">
        <v>0</v>
      </c>
      <c r="AI855" s="177">
        <v>0</v>
      </c>
      <c r="AJ855" s="177">
        <v>0</v>
      </c>
      <c r="AK855" s="177">
        <v>0</v>
      </c>
      <c r="AL855" s="552">
        <v>5</v>
      </c>
      <c r="AM855" s="177">
        <v>0</v>
      </c>
      <c r="AN855" s="177">
        <v>0</v>
      </c>
      <c r="AO855" s="182">
        <v>12</v>
      </c>
      <c r="AP855" s="180"/>
      <c r="AQ855" s="180"/>
      <c r="AR855" s="180"/>
      <c r="AS855" s="180"/>
      <c r="AT855" s="180"/>
      <c r="AU855" s="180"/>
      <c r="AV855" s="180"/>
      <c r="AW855" s="180"/>
      <c r="AX855" s="180"/>
      <c r="AY855" s="180"/>
      <c r="AZ855" s="180"/>
      <c r="BA855" s="180"/>
      <c r="BB855" s="180"/>
      <c r="BC855" s="180"/>
      <c r="BD855" s="180"/>
      <c r="BE855" s="180"/>
      <c r="BF855" s="180"/>
      <c r="BG855" s="180"/>
      <c r="BH855" s="176">
        <f t="shared" si="106"/>
        <v>8</v>
      </c>
      <c r="BI855" s="176">
        <f t="shared" si="101"/>
        <v>12</v>
      </c>
      <c r="BJ855" s="182" t="str">
        <f t="shared" si="102"/>
        <v>17 - 52</v>
      </c>
      <c r="BK855" s="176">
        <f t="shared" si="103"/>
        <v>35</v>
      </c>
      <c r="BL855" s="176">
        <f t="shared" si="107"/>
        <v>8</v>
      </c>
      <c r="BM855" s="533">
        <v>8</v>
      </c>
      <c r="BN855" s="185">
        <v>1300</v>
      </c>
      <c r="BO855" s="180">
        <v>10</v>
      </c>
      <c r="BP855" s="178">
        <f t="shared" si="104"/>
        <v>1650</v>
      </c>
      <c r="BQ855" s="420" t="str">
        <f t="shared" si="105"/>
        <v>VII</v>
      </c>
      <c r="BR855" s="185">
        <v>650</v>
      </c>
      <c r="BS855" s="212" t="s">
        <v>3967</v>
      </c>
    </row>
    <row r="856" spans="1:71" x14ac:dyDescent="0.2">
      <c r="A856" s="696">
        <v>854</v>
      </c>
      <c r="B856" s="286" t="s">
        <v>6365</v>
      </c>
      <c r="C856" s="286" t="s">
        <v>6365</v>
      </c>
      <c r="D856" s="258" t="s">
        <v>5497</v>
      </c>
      <c r="E856" s="736">
        <v>1980.0000000000009</v>
      </c>
      <c r="F856" s="736">
        <v>30</v>
      </c>
      <c r="G856" s="737">
        <v>300</v>
      </c>
      <c r="H856" s="305" t="s">
        <v>11255</v>
      </c>
      <c r="I856" s="208" t="s">
        <v>635</v>
      </c>
      <c r="J856" s="280" t="s">
        <v>4282</v>
      </c>
      <c r="K856" s="191" t="s">
        <v>5605</v>
      </c>
      <c r="L856" s="427" t="s">
        <v>3491</v>
      </c>
      <c r="M856" s="686">
        <v>5.5</v>
      </c>
      <c r="N856" s="685" t="s">
        <v>15715</v>
      </c>
      <c r="O856" s="686">
        <v>150</v>
      </c>
      <c r="P856" s="427" t="s">
        <v>15924</v>
      </c>
      <c r="Q856" s="191">
        <v>6</v>
      </c>
      <c r="R856" s="180"/>
      <c r="S856" s="189">
        <v>5</v>
      </c>
      <c r="T856" s="189">
        <v>10</v>
      </c>
      <c r="U856" s="190">
        <v>2</v>
      </c>
      <c r="V856" s="190">
        <v>12</v>
      </c>
      <c r="W856" s="742">
        <v>9</v>
      </c>
      <c r="X856" s="184"/>
      <c r="Y856" s="184"/>
      <c r="Z856" s="184"/>
      <c r="AA856" s="184"/>
      <c r="AB856" s="220"/>
      <c r="AC856" s="183" t="s">
        <v>2576</v>
      </c>
      <c r="AD856" s="191" t="s">
        <v>5476</v>
      </c>
      <c r="AE856" s="191" t="s">
        <v>4248</v>
      </c>
      <c r="AF856" s="177">
        <v>0</v>
      </c>
      <c r="AG856" s="177">
        <v>0</v>
      </c>
      <c r="AH856" s="177">
        <v>0</v>
      </c>
      <c r="AI856" s="177">
        <v>0</v>
      </c>
      <c r="AJ856" s="177">
        <v>0</v>
      </c>
      <c r="AK856" s="177">
        <v>0</v>
      </c>
      <c r="AL856" s="383">
        <v>1</v>
      </c>
      <c r="AM856" s="177">
        <v>0</v>
      </c>
      <c r="AN856" s="177">
        <v>0</v>
      </c>
      <c r="AO856" s="182">
        <v>0</v>
      </c>
      <c r="AP856" s="180"/>
      <c r="AQ856" s="180"/>
      <c r="AR856" s="180"/>
      <c r="AS856" s="180"/>
      <c r="AT856" s="180"/>
      <c r="AU856" s="180"/>
      <c r="AV856" s="180"/>
      <c r="AW856" s="180"/>
      <c r="AX856" s="180"/>
      <c r="AY856" s="180"/>
      <c r="AZ856" s="180"/>
      <c r="BA856" s="180"/>
      <c r="BB856" s="180"/>
      <c r="BC856" s="180"/>
      <c r="BD856" s="180"/>
      <c r="BE856" s="180"/>
      <c r="BF856" s="180"/>
      <c r="BG856" s="180"/>
      <c r="BH856" s="176">
        <f t="shared" si="106"/>
        <v>1</v>
      </c>
      <c r="BI856" s="176">
        <f t="shared" si="101"/>
        <v>19</v>
      </c>
      <c r="BJ856" s="182" t="str">
        <f t="shared" si="102"/>
        <v>1 - 8</v>
      </c>
      <c r="BK856" s="176">
        <f t="shared" si="103"/>
        <v>5</v>
      </c>
      <c r="BL856" s="176">
        <f t="shared" si="107"/>
        <v>1</v>
      </c>
      <c r="BM856" s="533"/>
      <c r="BN856" s="185">
        <v>10</v>
      </c>
      <c r="BO856" s="180">
        <v>1</v>
      </c>
      <c r="BP856" s="178">
        <f t="shared" si="104"/>
        <v>15</v>
      </c>
      <c r="BQ856" s="420" t="str">
        <f t="shared" si="105"/>
        <v>I</v>
      </c>
      <c r="BR856" s="185">
        <v>15</v>
      </c>
      <c r="BS856" s="212" t="s">
        <v>3967</v>
      </c>
    </row>
    <row r="857" spans="1:71" x14ac:dyDescent="0.2">
      <c r="A857" s="697">
        <v>855</v>
      </c>
      <c r="B857" s="286" t="s">
        <v>6365</v>
      </c>
      <c r="C857" s="286" t="s">
        <v>1345</v>
      </c>
      <c r="D857" s="258" t="s">
        <v>5497</v>
      </c>
      <c r="E857" s="736">
        <v>181</v>
      </c>
      <c r="F857" s="736">
        <v>30</v>
      </c>
      <c r="G857" s="737">
        <v>300</v>
      </c>
      <c r="H857" s="305" t="s">
        <v>11255</v>
      </c>
      <c r="I857" s="208" t="s">
        <v>635</v>
      </c>
      <c r="J857" s="280" t="s">
        <v>4282</v>
      </c>
      <c r="K857" s="191" t="s">
        <v>5605</v>
      </c>
      <c r="L857" s="427" t="s">
        <v>3491</v>
      </c>
      <c r="M857" s="686">
        <v>6</v>
      </c>
      <c r="N857" s="685" t="s">
        <v>15715</v>
      </c>
      <c r="O857" s="686">
        <v>195</v>
      </c>
      <c r="P857" s="427" t="s">
        <v>15925</v>
      </c>
      <c r="Q857" s="191">
        <v>6</v>
      </c>
      <c r="R857" s="180"/>
      <c r="S857" s="189">
        <v>5</v>
      </c>
      <c r="T857" s="189">
        <v>10</v>
      </c>
      <c r="U857" s="190">
        <v>2</v>
      </c>
      <c r="V857" s="190">
        <v>12</v>
      </c>
      <c r="W857" s="742">
        <v>9</v>
      </c>
      <c r="X857" s="184"/>
      <c r="Y857" s="184"/>
      <c r="Z857" s="184"/>
      <c r="AA857" s="184"/>
      <c r="AB857" s="220"/>
      <c r="AC857" s="183" t="s">
        <v>2576</v>
      </c>
      <c r="AD857" s="191" t="s">
        <v>5476</v>
      </c>
      <c r="AE857" s="191" t="s">
        <v>4248</v>
      </c>
      <c r="AF857" s="177">
        <v>0</v>
      </c>
      <c r="AG857" s="177">
        <v>0</v>
      </c>
      <c r="AH857" s="177">
        <v>0</v>
      </c>
      <c r="AI857" s="177">
        <v>0</v>
      </c>
      <c r="AJ857" s="177">
        <v>0</v>
      </c>
      <c r="AK857" s="177">
        <v>0</v>
      </c>
      <c r="AL857" s="552">
        <v>0</v>
      </c>
      <c r="AM857" s="177">
        <v>0</v>
      </c>
      <c r="AN857" s="177">
        <v>0</v>
      </c>
      <c r="AO857" s="195">
        <v>8</v>
      </c>
      <c r="AP857" s="187"/>
      <c r="AQ857" s="187"/>
      <c r="AR857" s="187"/>
      <c r="AS857" s="187"/>
      <c r="AT857" s="187"/>
      <c r="AU857" s="187"/>
      <c r="AV857" s="187"/>
      <c r="AW857" s="187"/>
      <c r="AX857" s="187"/>
      <c r="AY857" s="187"/>
      <c r="AZ857" s="187"/>
      <c r="BA857" s="187"/>
      <c r="BB857" s="187"/>
      <c r="BC857" s="187"/>
      <c r="BD857" s="187"/>
      <c r="BE857" s="187"/>
      <c r="BF857" s="187"/>
      <c r="BG857" s="187"/>
      <c r="BH857" s="176">
        <f t="shared" si="106"/>
        <v>1</v>
      </c>
      <c r="BI857" s="176">
        <f t="shared" si="101"/>
        <v>19</v>
      </c>
      <c r="BJ857" s="182">
        <f t="shared" si="102"/>
        <v>8</v>
      </c>
      <c r="BK857" s="176">
        <f t="shared" si="103"/>
        <v>8</v>
      </c>
      <c r="BL857" s="176">
        <f t="shared" si="107"/>
        <v>2</v>
      </c>
      <c r="BM857" s="533">
        <v>1</v>
      </c>
      <c r="BN857" s="187">
        <v>20</v>
      </c>
      <c r="BO857" s="187">
        <v>2</v>
      </c>
      <c r="BP857" s="178">
        <f t="shared" si="104"/>
        <v>36</v>
      </c>
      <c r="BQ857" s="420" t="str">
        <f t="shared" si="105"/>
        <v>I</v>
      </c>
      <c r="BR857" s="185">
        <v>35</v>
      </c>
      <c r="BS857" s="464" t="s">
        <v>9605</v>
      </c>
    </row>
    <row r="858" spans="1:71" x14ac:dyDescent="0.2">
      <c r="A858" s="696">
        <v>856</v>
      </c>
      <c r="B858" s="286" t="s">
        <v>6365</v>
      </c>
      <c r="C858" s="286" t="s">
        <v>2575</v>
      </c>
      <c r="D858" s="258" t="s">
        <v>5497</v>
      </c>
      <c r="E858" s="736">
        <v>60</v>
      </c>
      <c r="F858" s="736">
        <v>30</v>
      </c>
      <c r="G858" s="737">
        <v>300</v>
      </c>
      <c r="H858" s="305" t="s">
        <v>11255</v>
      </c>
      <c r="I858" s="208" t="s">
        <v>635</v>
      </c>
      <c r="J858" s="280" t="s">
        <v>4282</v>
      </c>
      <c r="K858" s="191" t="s">
        <v>5605</v>
      </c>
      <c r="L858" s="427" t="s">
        <v>3491</v>
      </c>
      <c r="M858" s="686">
        <v>6</v>
      </c>
      <c r="N858" s="685" t="s">
        <v>15715</v>
      </c>
      <c r="O858" s="686">
        <v>195</v>
      </c>
      <c r="P858" s="427" t="s">
        <v>15925</v>
      </c>
      <c r="Q858" s="191">
        <v>6</v>
      </c>
      <c r="R858" s="180"/>
      <c r="S858" s="189">
        <v>5</v>
      </c>
      <c r="T858" s="189">
        <v>10</v>
      </c>
      <c r="U858" s="190">
        <v>2</v>
      </c>
      <c r="V858" s="190">
        <v>12</v>
      </c>
      <c r="W858" s="742">
        <v>9</v>
      </c>
      <c r="X858" s="184"/>
      <c r="Y858" s="184"/>
      <c r="Z858" s="184"/>
      <c r="AA858" s="184"/>
      <c r="AB858" s="220"/>
      <c r="AC858" s="183" t="s">
        <v>2576</v>
      </c>
      <c r="AD858" s="191" t="s">
        <v>5476</v>
      </c>
      <c r="AE858" s="191" t="s">
        <v>4248</v>
      </c>
      <c r="AF858" s="177">
        <v>0</v>
      </c>
      <c r="AG858" s="177">
        <v>0</v>
      </c>
      <c r="AH858" s="177">
        <v>0</v>
      </c>
      <c r="AI858" s="177">
        <v>0</v>
      </c>
      <c r="AJ858" s="177">
        <v>0</v>
      </c>
      <c r="AK858" s="177">
        <v>0</v>
      </c>
      <c r="AL858" s="552">
        <v>0</v>
      </c>
      <c r="AM858" s="177">
        <v>0</v>
      </c>
      <c r="AN858" s="177">
        <v>0</v>
      </c>
      <c r="AO858" s="195">
        <v>8</v>
      </c>
      <c r="AP858" s="187"/>
      <c r="AQ858" s="187"/>
      <c r="AR858" s="187"/>
      <c r="AS858" s="187"/>
      <c r="AT858" s="187"/>
      <c r="AU858" s="187"/>
      <c r="AV858" s="187"/>
      <c r="AW858" s="187"/>
      <c r="AX858" s="187"/>
      <c r="AY858" s="187"/>
      <c r="AZ858" s="187"/>
      <c r="BA858" s="187"/>
      <c r="BB858" s="187"/>
      <c r="BC858" s="187"/>
      <c r="BD858" s="187"/>
      <c r="BE858" s="187"/>
      <c r="BF858" s="187"/>
      <c r="BG858" s="187"/>
      <c r="BH858" s="176">
        <f t="shared" si="106"/>
        <v>1</v>
      </c>
      <c r="BI858" s="176">
        <f t="shared" si="101"/>
        <v>19</v>
      </c>
      <c r="BJ858" s="182">
        <f t="shared" si="102"/>
        <v>8</v>
      </c>
      <c r="BK858" s="176">
        <f t="shared" si="103"/>
        <v>8</v>
      </c>
      <c r="BL858" s="176">
        <f t="shared" si="107"/>
        <v>2</v>
      </c>
      <c r="BM858" s="533">
        <v>1</v>
      </c>
      <c r="BN858" s="187">
        <v>20</v>
      </c>
      <c r="BO858" s="187">
        <v>2</v>
      </c>
      <c r="BP858" s="178">
        <f t="shared" si="104"/>
        <v>36</v>
      </c>
      <c r="BQ858" s="420" t="str">
        <f t="shared" si="105"/>
        <v>I</v>
      </c>
      <c r="BR858" s="185">
        <v>35</v>
      </c>
      <c r="BS858" s="464" t="s">
        <v>9605</v>
      </c>
    </row>
    <row r="859" spans="1:71" ht="25.5" x14ac:dyDescent="0.2">
      <c r="A859" s="697">
        <v>857</v>
      </c>
      <c r="B859" s="286" t="s">
        <v>6365</v>
      </c>
      <c r="C859" s="286" t="s">
        <v>1349</v>
      </c>
      <c r="D859" s="258" t="s">
        <v>5497</v>
      </c>
      <c r="E859" s="736">
        <v>105</v>
      </c>
      <c r="F859" s="736">
        <v>30</v>
      </c>
      <c r="G859" s="737">
        <v>300</v>
      </c>
      <c r="H859" s="305" t="s">
        <v>11255</v>
      </c>
      <c r="I859" s="208" t="s">
        <v>635</v>
      </c>
      <c r="J859" s="280" t="s">
        <v>1765</v>
      </c>
      <c r="K859" s="191" t="s">
        <v>5605</v>
      </c>
      <c r="L859" s="427" t="s">
        <v>3491</v>
      </c>
      <c r="M859" s="686">
        <v>6</v>
      </c>
      <c r="N859" s="685" t="s">
        <v>15715</v>
      </c>
      <c r="O859" s="686">
        <v>195</v>
      </c>
      <c r="P859" s="427" t="s">
        <v>15925</v>
      </c>
      <c r="Q859" s="191">
        <v>4</v>
      </c>
      <c r="R859" s="180"/>
      <c r="S859" s="189">
        <v>5</v>
      </c>
      <c r="T859" s="189">
        <v>10</v>
      </c>
      <c r="U859" s="190">
        <v>2</v>
      </c>
      <c r="V859" s="190">
        <v>12</v>
      </c>
      <c r="W859" s="742">
        <v>9</v>
      </c>
      <c r="X859" s="184"/>
      <c r="Y859" s="184"/>
      <c r="Z859" s="184"/>
      <c r="AA859" s="184"/>
      <c r="AB859" s="220"/>
      <c r="AC859" s="419" t="s">
        <v>9748</v>
      </c>
      <c r="AD859" s="191" t="s">
        <v>5476</v>
      </c>
      <c r="AE859" s="191" t="s">
        <v>4248</v>
      </c>
      <c r="AF859" s="177">
        <v>0</v>
      </c>
      <c r="AG859" s="177">
        <v>0</v>
      </c>
      <c r="AH859" s="177">
        <v>0</v>
      </c>
      <c r="AI859" s="177">
        <v>0</v>
      </c>
      <c r="AJ859" s="177">
        <v>0</v>
      </c>
      <c r="AK859" s="177">
        <v>0</v>
      </c>
      <c r="AL859" s="552">
        <v>0</v>
      </c>
      <c r="AM859" s="177">
        <v>0</v>
      </c>
      <c r="AN859" s="177">
        <v>0</v>
      </c>
      <c r="AO859" s="181">
        <v>11</v>
      </c>
      <c r="AP859" s="188"/>
      <c r="AQ859" s="188"/>
      <c r="AR859" s="188"/>
      <c r="AS859" s="188"/>
      <c r="AT859" s="188"/>
      <c r="AU859" s="188"/>
      <c r="AV859" s="188"/>
      <c r="AW859" s="188"/>
      <c r="AX859" s="188"/>
      <c r="AY859" s="188"/>
      <c r="AZ859" s="188"/>
      <c r="BA859" s="188"/>
      <c r="BB859" s="188"/>
      <c r="BC859" s="188"/>
      <c r="BD859" s="188"/>
      <c r="BE859" s="188"/>
      <c r="BF859" s="188"/>
      <c r="BG859" s="188"/>
      <c r="BH859" s="176">
        <f t="shared" si="106"/>
        <v>2</v>
      </c>
      <c r="BI859" s="176">
        <f t="shared" si="101"/>
        <v>16</v>
      </c>
      <c r="BJ859" s="182">
        <f t="shared" si="102"/>
        <v>11</v>
      </c>
      <c r="BK859" s="176">
        <f t="shared" si="103"/>
        <v>11</v>
      </c>
      <c r="BL859" s="176">
        <f t="shared" si="107"/>
        <v>3</v>
      </c>
      <c r="BM859" s="533">
        <v>2</v>
      </c>
      <c r="BN859" s="185">
        <v>20</v>
      </c>
      <c r="BO859" s="180">
        <v>2</v>
      </c>
      <c r="BP859" s="178">
        <f t="shared" si="104"/>
        <v>42</v>
      </c>
      <c r="BQ859" s="420" t="str">
        <f t="shared" si="105"/>
        <v>I</v>
      </c>
      <c r="BR859" s="185">
        <v>35</v>
      </c>
      <c r="BS859" s="212" t="s">
        <v>3967</v>
      </c>
    </row>
    <row r="860" spans="1:71" ht="25.5" x14ac:dyDescent="0.2">
      <c r="A860" s="696">
        <v>858</v>
      </c>
      <c r="B860" s="286" t="s">
        <v>6365</v>
      </c>
      <c r="C860" s="286" t="s">
        <v>1350</v>
      </c>
      <c r="D860" s="258" t="s">
        <v>5497</v>
      </c>
      <c r="E860" s="736">
        <v>10</v>
      </c>
      <c r="F860" s="736">
        <v>30</v>
      </c>
      <c r="G860" s="737">
        <v>300</v>
      </c>
      <c r="H860" s="305" t="s">
        <v>11255</v>
      </c>
      <c r="I860" s="208" t="s">
        <v>635</v>
      </c>
      <c r="J860" s="280" t="s">
        <v>1765</v>
      </c>
      <c r="K860" s="191" t="s">
        <v>5605</v>
      </c>
      <c r="L860" s="427" t="s">
        <v>3491</v>
      </c>
      <c r="M860" s="686">
        <v>6</v>
      </c>
      <c r="N860" s="685" t="s">
        <v>15715</v>
      </c>
      <c r="O860" s="686">
        <v>195</v>
      </c>
      <c r="P860" s="427" t="s">
        <v>15925</v>
      </c>
      <c r="Q860" s="191">
        <v>4</v>
      </c>
      <c r="R860" s="180"/>
      <c r="S860" s="189">
        <v>5</v>
      </c>
      <c r="T860" s="189">
        <v>10</v>
      </c>
      <c r="U860" s="190">
        <v>2</v>
      </c>
      <c r="V860" s="190">
        <v>12</v>
      </c>
      <c r="W860" s="742">
        <v>9</v>
      </c>
      <c r="X860" s="184"/>
      <c r="Y860" s="184"/>
      <c r="Z860" s="184"/>
      <c r="AA860" s="184"/>
      <c r="AB860" s="220"/>
      <c r="AC860" s="419" t="s">
        <v>9748</v>
      </c>
      <c r="AD860" s="191" t="s">
        <v>5476</v>
      </c>
      <c r="AE860" s="191" t="s">
        <v>4248</v>
      </c>
      <c r="AF860" s="177">
        <v>0</v>
      </c>
      <c r="AG860" s="177">
        <v>0</v>
      </c>
      <c r="AH860" s="177">
        <v>0</v>
      </c>
      <c r="AI860" s="177">
        <v>0</v>
      </c>
      <c r="AJ860" s="177">
        <v>0</v>
      </c>
      <c r="AK860" s="177">
        <v>0</v>
      </c>
      <c r="AL860" s="552">
        <v>0</v>
      </c>
      <c r="AM860" s="177">
        <v>0</v>
      </c>
      <c r="AN860" s="177">
        <v>0</v>
      </c>
      <c r="AO860" s="181">
        <v>11</v>
      </c>
      <c r="AP860" s="188"/>
      <c r="AQ860" s="188"/>
      <c r="AR860" s="188"/>
      <c r="AS860" s="188"/>
      <c r="AT860" s="188"/>
      <c r="AU860" s="188"/>
      <c r="AV860" s="188"/>
      <c r="AW860" s="188"/>
      <c r="AX860" s="188"/>
      <c r="AY860" s="188"/>
      <c r="AZ860" s="188"/>
      <c r="BA860" s="188"/>
      <c r="BB860" s="188"/>
      <c r="BC860" s="188"/>
      <c r="BD860" s="188"/>
      <c r="BE860" s="188"/>
      <c r="BF860" s="188"/>
      <c r="BG860" s="188"/>
      <c r="BH860" s="176">
        <f t="shared" si="106"/>
        <v>2</v>
      </c>
      <c r="BI860" s="176">
        <f t="shared" si="101"/>
        <v>16</v>
      </c>
      <c r="BJ860" s="182">
        <f t="shared" si="102"/>
        <v>11</v>
      </c>
      <c r="BK860" s="176">
        <f t="shared" si="103"/>
        <v>11</v>
      </c>
      <c r="BL860" s="176">
        <f t="shared" si="107"/>
        <v>3</v>
      </c>
      <c r="BM860" s="533">
        <v>2</v>
      </c>
      <c r="BN860" s="185">
        <v>20</v>
      </c>
      <c r="BO860" s="180">
        <v>2</v>
      </c>
      <c r="BP860" s="178">
        <f t="shared" si="104"/>
        <v>42</v>
      </c>
      <c r="BQ860" s="420" t="str">
        <f t="shared" si="105"/>
        <v>I</v>
      </c>
      <c r="BR860" s="185">
        <v>35</v>
      </c>
      <c r="BS860" s="212" t="s">
        <v>3967</v>
      </c>
    </row>
    <row r="861" spans="1:71" ht="25.5" x14ac:dyDescent="0.2">
      <c r="A861" s="696">
        <v>859</v>
      </c>
      <c r="B861" s="286" t="s">
        <v>6365</v>
      </c>
      <c r="C861" s="286" t="s">
        <v>1352</v>
      </c>
      <c r="D861" s="258" t="s">
        <v>5497</v>
      </c>
      <c r="E861" s="736">
        <v>105</v>
      </c>
      <c r="F861" s="736">
        <v>30</v>
      </c>
      <c r="G861" s="737">
        <v>300</v>
      </c>
      <c r="H861" s="305" t="s">
        <v>11255</v>
      </c>
      <c r="I861" s="208" t="s">
        <v>635</v>
      </c>
      <c r="J861" s="280" t="s">
        <v>6558</v>
      </c>
      <c r="K861" s="191" t="s">
        <v>5605</v>
      </c>
      <c r="L861" s="427" t="s">
        <v>3491</v>
      </c>
      <c r="M861" s="686">
        <v>6.5</v>
      </c>
      <c r="N861" s="685" t="s">
        <v>15715</v>
      </c>
      <c r="O861" s="686">
        <v>245</v>
      </c>
      <c r="P861" s="427" t="s">
        <v>15925</v>
      </c>
      <c r="Q861" s="191">
        <v>4</v>
      </c>
      <c r="R861" s="180"/>
      <c r="S861" s="189">
        <v>5</v>
      </c>
      <c r="T861" s="189">
        <v>10</v>
      </c>
      <c r="U861" s="190">
        <v>2</v>
      </c>
      <c r="V861" s="190">
        <v>12</v>
      </c>
      <c r="W861" s="742">
        <v>9</v>
      </c>
      <c r="X861" s="184"/>
      <c r="Y861" s="184"/>
      <c r="Z861" s="184"/>
      <c r="AA861" s="184"/>
      <c r="AB861" s="220"/>
      <c r="AC861" s="419" t="s">
        <v>9749</v>
      </c>
      <c r="AD861" s="191" t="s">
        <v>5476</v>
      </c>
      <c r="AE861" s="191" t="s">
        <v>4248</v>
      </c>
      <c r="AF861" s="177">
        <v>0</v>
      </c>
      <c r="AG861" s="177">
        <v>0</v>
      </c>
      <c r="AH861" s="177">
        <v>1</v>
      </c>
      <c r="AI861" s="177">
        <v>0</v>
      </c>
      <c r="AJ861" s="177">
        <v>0</v>
      </c>
      <c r="AK861" s="177">
        <v>0</v>
      </c>
      <c r="AL861" s="552">
        <v>0</v>
      </c>
      <c r="AM861" s="177">
        <v>0</v>
      </c>
      <c r="AN861" s="177">
        <v>0</v>
      </c>
      <c r="AO861" s="181">
        <v>12</v>
      </c>
      <c r="AP861" s="188"/>
      <c r="AQ861" s="188"/>
      <c r="AR861" s="188"/>
      <c r="AS861" s="188"/>
      <c r="AT861" s="188"/>
      <c r="AU861" s="188"/>
      <c r="AV861" s="188"/>
      <c r="AW861" s="188"/>
      <c r="AX861" s="188"/>
      <c r="AY861" s="188"/>
      <c r="AZ861" s="188"/>
      <c r="BA861" s="188"/>
      <c r="BB861" s="188"/>
      <c r="BC861" s="188"/>
      <c r="BD861" s="188"/>
      <c r="BE861" s="188"/>
      <c r="BF861" s="188"/>
      <c r="BG861" s="188"/>
      <c r="BH861" s="176">
        <f t="shared" si="106"/>
        <v>3</v>
      </c>
      <c r="BI861" s="176">
        <f t="shared" si="101"/>
        <v>16</v>
      </c>
      <c r="BJ861" s="182" t="str">
        <f t="shared" si="102"/>
        <v>13 - 16</v>
      </c>
      <c r="BK861" s="176">
        <f t="shared" si="103"/>
        <v>15</v>
      </c>
      <c r="BL861" s="176">
        <f t="shared" si="107"/>
        <v>3</v>
      </c>
      <c r="BM861" s="533">
        <v>3</v>
      </c>
      <c r="BN861" s="185">
        <v>20</v>
      </c>
      <c r="BO861" s="180">
        <v>2</v>
      </c>
      <c r="BP861" s="178">
        <f t="shared" si="104"/>
        <v>50</v>
      </c>
      <c r="BQ861" s="420" t="str">
        <f t="shared" si="105"/>
        <v>I</v>
      </c>
      <c r="BR861" s="185">
        <v>65</v>
      </c>
      <c r="BS861" s="212" t="s">
        <v>3967</v>
      </c>
    </row>
    <row r="862" spans="1:71" ht="25.5" x14ac:dyDescent="0.2">
      <c r="A862" s="697">
        <v>860</v>
      </c>
      <c r="B862" s="286" t="s">
        <v>6365</v>
      </c>
      <c r="C862" s="286" t="s">
        <v>1353</v>
      </c>
      <c r="D862" s="258" t="s">
        <v>5497</v>
      </c>
      <c r="E862" s="736">
        <v>6</v>
      </c>
      <c r="F862" s="736">
        <v>30</v>
      </c>
      <c r="G862" s="737">
        <v>300</v>
      </c>
      <c r="H862" s="305" t="s">
        <v>11255</v>
      </c>
      <c r="I862" s="208" t="s">
        <v>635</v>
      </c>
      <c r="J862" s="280" t="s">
        <v>6558</v>
      </c>
      <c r="K862" s="191" t="s">
        <v>5605</v>
      </c>
      <c r="L862" s="427" t="s">
        <v>3491</v>
      </c>
      <c r="M862" s="686">
        <v>6.5</v>
      </c>
      <c r="N862" s="685" t="s">
        <v>15715</v>
      </c>
      <c r="O862" s="686">
        <v>245</v>
      </c>
      <c r="P862" s="427" t="s">
        <v>15925</v>
      </c>
      <c r="Q862" s="191">
        <v>4</v>
      </c>
      <c r="R862" s="180"/>
      <c r="S862" s="189">
        <v>5</v>
      </c>
      <c r="T862" s="189">
        <v>10</v>
      </c>
      <c r="U862" s="190">
        <v>2</v>
      </c>
      <c r="V862" s="190">
        <v>12</v>
      </c>
      <c r="W862" s="742">
        <v>9</v>
      </c>
      <c r="X862" s="184"/>
      <c r="Y862" s="184"/>
      <c r="Z862" s="184"/>
      <c r="AA862" s="184"/>
      <c r="AB862" s="220"/>
      <c r="AC862" s="419" t="s">
        <v>9749</v>
      </c>
      <c r="AD862" s="191" t="s">
        <v>5476</v>
      </c>
      <c r="AE862" s="191" t="s">
        <v>4248</v>
      </c>
      <c r="AF862" s="177">
        <v>0</v>
      </c>
      <c r="AG862" s="177">
        <v>0</v>
      </c>
      <c r="AH862" s="177">
        <v>1</v>
      </c>
      <c r="AI862" s="177">
        <v>0</v>
      </c>
      <c r="AJ862" s="177">
        <v>0</v>
      </c>
      <c r="AK862" s="177">
        <v>0</v>
      </c>
      <c r="AL862" s="552">
        <v>0</v>
      </c>
      <c r="AM862" s="177">
        <v>0</v>
      </c>
      <c r="AN862" s="177">
        <v>0</v>
      </c>
      <c r="AO862" s="181">
        <v>12</v>
      </c>
      <c r="AP862" s="188"/>
      <c r="AQ862" s="188"/>
      <c r="AR862" s="188"/>
      <c r="AS862" s="188"/>
      <c r="AT862" s="188"/>
      <c r="AU862" s="188"/>
      <c r="AV862" s="188"/>
      <c r="AW862" s="188"/>
      <c r="AX862" s="188"/>
      <c r="AY862" s="188"/>
      <c r="AZ862" s="188"/>
      <c r="BA862" s="188"/>
      <c r="BB862" s="188"/>
      <c r="BC862" s="188"/>
      <c r="BD862" s="188"/>
      <c r="BE862" s="188"/>
      <c r="BF862" s="188"/>
      <c r="BG862" s="188"/>
      <c r="BH862" s="176">
        <f t="shared" si="106"/>
        <v>3</v>
      </c>
      <c r="BI862" s="176">
        <f t="shared" si="101"/>
        <v>16</v>
      </c>
      <c r="BJ862" s="182" t="str">
        <f t="shared" si="102"/>
        <v>13 - 16</v>
      </c>
      <c r="BK862" s="176">
        <f t="shared" si="103"/>
        <v>15</v>
      </c>
      <c r="BL862" s="176">
        <f t="shared" si="107"/>
        <v>3</v>
      </c>
      <c r="BM862" s="533">
        <v>3</v>
      </c>
      <c r="BN862" s="185">
        <v>20</v>
      </c>
      <c r="BO862" s="180">
        <v>2</v>
      </c>
      <c r="BP862" s="178">
        <f t="shared" si="104"/>
        <v>50</v>
      </c>
      <c r="BQ862" s="420" t="str">
        <f t="shared" si="105"/>
        <v>I</v>
      </c>
      <c r="BR862" s="185">
        <v>65</v>
      </c>
      <c r="BS862" s="212" t="s">
        <v>3967</v>
      </c>
    </row>
    <row r="863" spans="1:71" ht="25.5" x14ac:dyDescent="0.2">
      <c r="A863" s="696">
        <v>861</v>
      </c>
      <c r="B863" s="286" t="s">
        <v>6365</v>
      </c>
      <c r="C863" s="286" t="s">
        <v>1359</v>
      </c>
      <c r="D863" s="258" t="s">
        <v>5497</v>
      </c>
      <c r="E863" s="736">
        <v>45.000000000000007</v>
      </c>
      <c r="F863" s="736">
        <v>30</v>
      </c>
      <c r="G863" s="737">
        <v>300</v>
      </c>
      <c r="H863" s="305" t="s">
        <v>11255</v>
      </c>
      <c r="I863" s="208" t="s">
        <v>635</v>
      </c>
      <c r="J863" s="280" t="s">
        <v>4282</v>
      </c>
      <c r="K863" s="191" t="s">
        <v>5605</v>
      </c>
      <c r="L863" s="427" t="s">
        <v>3491</v>
      </c>
      <c r="M863" s="686">
        <v>5.5</v>
      </c>
      <c r="N863" s="685" t="s">
        <v>15715</v>
      </c>
      <c r="O863" s="686">
        <v>150</v>
      </c>
      <c r="P863" s="427" t="s">
        <v>15924</v>
      </c>
      <c r="Q863" s="191">
        <v>6</v>
      </c>
      <c r="R863" s="180"/>
      <c r="S863" s="189">
        <v>5</v>
      </c>
      <c r="T863" s="189">
        <v>10</v>
      </c>
      <c r="U863" s="190">
        <v>2</v>
      </c>
      <c r="V863" s="190">
        <v>12</v>
      </c>
      <c r="W863" s="742">
        <v>9</v>
      </c>
      <c r="X863" s="184"/>
      <c r="Y863" s="184"/>
      <c r="Z863" s="184"/>
      <c r="AA863" s="184"/>
      <c r="AB863" s="220"/>
      <c r="AC863" s="183" t="s">
        <v>5148</v>
      </c>
      <c r="AD863" s="191" t="s">
        <v>5476</v>
      </c>
      <c r="AE863" s="191" t="s">
        <v>4248</v>
      </c>
      <c r="AF863" s="177">
        <v>0</v>
      </c>
      <c r="AG863" s="177">
        <v>0</v>
      </c>
      <c r="AH863" s="177">
        <v>0</v>
      </c>
      <c r="AI863" s="177">
        <v>0</v>
      </c>
      <c r="AJ863" s="177">
        <v>0</v>
      </c>
      <c r="AK863" s="177">
        <v>0</v>
      </c>
      <c r="AL863" s="383">
        <v>1</v>
      </c>
      <c r="AM863" s="177">
        <v>0</v>
      </c>
      <c r="AN863" s="177">
        <v>0</v>
      </c>
      <c r="AO863" s="182">
        <v>0</v>
      </c>
      <c r="AP863" s="180">
        <v>1</v>
      </c>
      <c r="AQ863" s="180"/>
      <c r="AR863" s="180"/>
      <c r="AS863" s="180"/>
      <c r="AT863" s="180"/>
      <c r="AU863" s="180"/>
      <c r="AV863" s="180"/>
      <c r="AW863" s="180"/>
      <c r="AX863" s="180"/>
      <c r="AY863" s="180"/>
      <c r="AZ863" s="180">
        <v>5</v>
      </c>
      <c r="BA863" s="180"/>
      <c r="BB863" s="180"/>
      <c r="BC863" s="180"/>
      <c r="BD863" s="180"/>
      <c r="BE863" s="180"/>
      <c r="BF863" s="180"/>
      <c r="BG863" s="180"/>
      <c r="BH863" s="176" t="str">
        <f t="shared" si="106"/>
        <v>class level</v>
      </c>
      <c r="BI863" s="176">
        <f t="shared" si="101"/>
        <v>15</v>
      </c>
      <c r="BJ863" s="182" t="str">
        <f t="shared" si="102"/>
        <v>5 - 24</v>
      </c>
      <c r="BK863" s="176">
        <f t="shared" si="103"/>
        <v>15</v>
      </c>
      <c r="BL863" s="176">
        <f t="shared" si="107"/>
        <v>5</v>
      </c>
      <c r="BM863" s="533"/>
      <c r="BN863" s="185">
        <v>50</v>
      </c>
      <c r="BO863" s="180">
        <v>3</v>
      </c>
      <c r="BP863" s="178">
        <f t="shared" si="104"/>
        <v>95</v>
      </c>
      <c r="BQ863" s="420" t="str">
        <f t="shared" si="105"/>
        <v>II</v>
      </c>
      <c r="BR863" s="185">
        <v>15</v>
      </c>
      <c r="BS863" s="464" t="s">
        <v>9609</v>
      </c>
    </row>
    <row r="864" spans="1:71" ht="25.5" x14ac:dyDescent="0.2">
      <c r="A864" s="697">
        <v>862</v>
      </c>
      <c r="B864" s="286" t="s">
        <v>6365</v>
      </c>
      <c r="C864" s="286" t="s">
        <v>1360</v>
      </c>
      <c r="D864" s="258" t="s">
        <v>5497</v>
      </c>
      <c r="E864" s="736">
        <v>45.000000000000007</v>
      </c>
      <c r="F864" s="736">
        <v>30</v>
      </c>
      <c r="G864" s="737">
        <v>300</v>
      </c>
      <c r="H864" s="305" t="s">
        <v>11255</v>
      </c>
      <c r="I864" s="208" t="s">
        <v>635</v>
      </c>
      <c r="J864" s="280" t="s">
        <v>4282</v>
      </c>
      <c r="K864" s="191" t="s">
        <v>5605</v>
      </c>
      <c r="L864" s="427" t="s">
        <v>3491</v>
      </c>
      <c r="M864" s="686">
        <v>5.5</v>
      </c>
      <c r="N864" s="685" t="s">
        <v>15715</v>
      </c>
      <c r="O864" s="686">
        <v>150</v>
      </c>
      <c r="P864" s="427" t="s">
        <v>15924</v>
      </c>
      <c r="Q864" s="191">
        <v>6</v>
      </c>
      <c r="R864" s="180"/>
      <c r="S864" s="189">
        <v>5</v>
      </c>
      <c r="T864" s="189">
        <v>10</v>
      </c>
      <c r="U864" s="190">
        <v>2</v>
      </c>
      <c r="V864" s="190">
        <v>12</v>
      </c>
      <c r="W864" s="742">
        <v>9</v>
      </c>
      <c r="X864" s="184"/>
      <c r="Y864" s="184"/>
      <c r="Z864" s="184"/>
      <c r="AA864" s="184"/>
      <c r="AB864" s="220"/>
      <c r="AC864" s="183" t="s">
        <v>5149</v>
      </c>
      <c r="AD864" s="191" t="s">
        <v>5476</v>
      </c>
      <c r="AE864" s="191" t="s">
        <v>4248</v>
      </c>
      <c r="AF864" s="177">
        <v>0</v>
      </c>
      <c r="AG864" s="177">
        <v>0</v>
      </c>
      <c r="AH864" s="177">
        <v>0</v>
      </c>
      <c r="AI864" s="177">
        <v>0</v>
      </c>
      <c r="AJ864" s="177">
        <v>0</v>
      </c>
      <c r="AK864" s="177">
        <v>0</v>
      </c>
      <c r="AL864" s="383">
        <v>1</v>
      </c>
      <c r="AM864" s="177">
        <v>0</v>
      </c>
      <c r="AN864" s="177">
        <v>0</v>
      </c>
      <c r="AO864" s="182">
        <v>0</v>
      </c>
      <c r="AP864" s="180">
        <v>1</v>
      </c>
      <c r="AQ864" s="180"/>
      <c r="AR864" s="180"/>
      <c r="AS864" s="180"/>
      <c r="AT864" s="180"/>
      <c r="AU864" s="180"/>
      <c r="AV864" s="180"/>
      <c r="AW864" s="180"/>
      <c r="AX864" s="180"/>
      <c r="AY864" s="180"/>
      <c r="AZ864" s="180">
        <v>5</v>
      </c>
      <c r="BA864" s="180"/>
      <c r="BB864" s="180"/>
      <c r="BC864" s="180"/>
      <c r="BD864" s="180"/>
      <c r="BE864" s="180"/>
      <c r="BF864" s="180"/>
      <c r="BG864" s="180">
        <v>4</v>
      </c>
      <c r="BH864" s="176" t="str">
        <f t="shared" si="106"/>
        <v>class level</v>
      </c>
      <c r="BI864" s="176">
        <f t="shared" si="101"/>
        <v>15</v>
      </c>
      <c r="BJ864" s="182" t="str">
        <f t="shared" si="102"/>
        <v>5 - 24</v>
      </c>
      <c r="BK864" s="176">
        <f t="shared" si="103"/>
        <v>15</v>
      </c>
      <c r="BL864" s="176">
        <f t="shared" si="107"/>
        <v>5</v>
      </c>
      <c r="BM864" s="533"/>
      <c r="BN864" s="185">
        <v>50</v>
      </c>
      <c r="BO864" s="180">
        <v>3</v>
      </c>
      <c r="BP864" s="178">
        <f t="shared" si="104"/>
        <v>95</v>
      </c>
      <c r="BQ864" s="420" t="str">
        <f t="shared" si="105"/>
        <v>II</v>
      </c>
      <c r="BR864" s="185">
        <v>15</v>
      </c>
      <c r="BS864" s="464" t="s">
        <v>9609</v>
      </c>
    </row>
    <row r="865" spans="1:71" x14ac:dyDescent="0.2">
      <c r="A865" s="696">
        <v>863</v>
      </c>
      <c r="B865" s="286" t="s">
        <v>6365</v>
      </c>
      <c r="C865" s="286" t="s">
        <v>8128</v>
      </c>
      <c r="D865" s="258" t="s">
        <v>5497</v>
      </c>
      <c r="E865" s="736">
        <v>79</v>
      </c>
      <c r="F865" s="736">
        <v>2</v>
      </c>
      <c r="G865" s="737">
        <v>20</v>
      </c>
      <c r="H865" s="305" t="s">
        <v>11254</v>
      </c>
      <c r="I865" s="208" t="s">
        <v>8138</v>
      </c>
      <c r="J865" s="280" t="s">
        <v>7132</v>
      </c>
      <c r="K865" s="427" t="s">
        <v>3862</v>
      </c>
      <c r="L865" s="427" t="s">
        <v>5490</v>
      </c>
      <c r="M865" s="686">
        <v>9</v>
      </c>
      <c r="N865" s="685" t="s">
        <v>15715</v>
      </c>
      <c r="O865" s="686">
        <v>650</v>
      </c>
      <c r="P865" s="427" t="s">
        <v>15816</v>
      </c>
      <c r="Q865" s="191">
        <v>5</v>
      </c>
      <c r="R865" s="188" t="s">
        <v>4273</v>
      </c>
      <c r="S865" s="189">
        <v>5</v>
      </c>
      <c r="T865" s="189">
        <v>7</v>
      </c>
      <c r="U865" s="189">
        <v>2</v>
      </c>
      <c r="V865" s="189">
        <v>8</v>
      </c>
      <c r="W865" s="742">
        <v>9</v>
      </c>
      <c r="X865" s="184"/>
      <c r="Y865" s="184"/>
      <c r="Z865" s="184"/>
      <c r="AA865" s="184"/>
      <c r="AB865" s="220"/>
      <c r="AC865" s="183" t="s">
        <v>8132</v>
      </c>
      <c r="AD865" s="191" t="s">
        <v>5758</v>
      </c>
      <c r="AE865" s="191" t="s">
        <v>4250</v>
      </c>
      <c r="AF865" s="177">
        <v>0</v>
      </c>
      <c r="AG865" s="177">
        <v>0</v>
      </c>
      <c r="AH865" s="177">
        <v>0</v>
      </c>
      <c r="AI865" s="177">
        <v>0</v>
      </c>
      <c r="AJ865" s="177">
        <v>0</v>
      </c>
      <c r="AK865" s="177">
        <v>0</v>
      </c>
      <c r="AL865" s="383">
        <v>4</v>
      </c>
      <c r="AM865" s="177">
        <v>0</v>
      </c>
      <c r="AN865" s="177">
        <v>0</v>
      </c>
      <c r="AO865" s="182">
        <v>1</v>
      </c>
      <c r="AP865" s="180"/>
      <c r="AQ865" s="180"/>
      <c r="AR865" s="180"/>
      <c r="AS865" s="180"/>
      <c r="AT865" s="180"/>
      <c r="AU865" s="180"/>
      <c r="AV865" s="180"/>
      <c r="AW865" s="180"/>
      <c r="AX865" s="180"/>
      <c r="AY865" s="180"/>
      <c r="AZ865" s="180"/>
      <c r="BA865" s="180"/>
      <c r="BB865" s="180"/>
      <c r="BC865" s="180"/>
      <c r="BD865" s="180"/>
      <c r="BE865" s="180"/>
      <c r="BF865" s="180"/>
      <c r="BG865" s="180"/>
      <c r="BH865" s="176">
        <f t="shared" si="106"/>
        <v>4</v>
      </c>
      <c r="BI865" s="176">
        <f t="shared" si="101"/>
        <v>15</v>
      </c>
      <c r="BJ865" s="182" t="str">
        <f t="shared" si="102"/>
        <v>5 - 33</v>
      </c>
      <c r="BK865" s="176">
        <f t="shared" si="103"/>
        <v>19</v>
      </c>
      <c r="BL865" s="176">
        <f t="shared" si="107"/>
        <v>4</v>
      </c>
      <c r="BM865" s="533"/>
      <c r="BN865" s="185">
        <v>90</v>
      </c>
      <c r="BO865" s="180">
        <v>5</v>
      </c>
      <c r="BP865" s="178">
        <f t="shared" si="104"/>
        <v>185</v>
      </c>
      <c r="BQ865" s="420" t="str">
        <f t="shared" si="105"/>
        <v>III</v>
      </c>
      <c r="BR865" s="185">
        <v>175</v>
      </c>
      <c r="BS865" s="212" t="s">
        <v>3967</v>
      </c>
    </row>
    <row r="866" spans="1:71" x14ac:dyDescent="0.2">
      <c r="A866" s="696">
        <v>864</v>
      </c>
      <c r="B866" s="286" t="s">
        <v>6365</v>
      </c>
      <c r="C866" s="286" t="s">
        <v>5053</v>
      </c>
      <c r="D866" s="258" t="s">
        <v>3865</v>
      </c>
      <c r="E866" s="736">
        <v>39</v>
      </c>
      <c r="F866" s="736">
        <v>5</v>
      </c>
      <c r="G866" s="737">
        <v>30</v>
      </c>
      <c r="H866" s="305" t="s">
        <v>1297</v>
      </c>
      <c r="I866" s="208" t="s">
        <v>5757</v>
      </c>
      <c r="J866" s="280" t="s">
        <v>5054</v>
      </c>
      <c r="K866" s="191" t="s">
        <v>3491</v>
      </c>
      <c r="L866" s="427" t="s">
        <v>3491</v>
      </c>
      <c r="M866" s="686">
        <v>6.1</v>
      </c>
      <c r="N866" s="685" t="s">
        <v>15715</v>
      </c>
      <c r="O866" s="686">
        <v>190</v>
      </c>
      <c r="P866" s="427" t="s">
        <v>15822</v>
      </c>
      <c r="Q866" s="191">
        <v>6</v>
      </c>
      <c r="R866" s="188" t="s">
        <v>4275</v>
      </c>
      <c r="S866" s="191">
        <v>5</v>
      </c>
      <c r="T866" s="179">
        <v>7</v>
      </c>
      <c r="U866" s="189">
        <v>2</v>
      </c>
      <c r="V866" s="189">
        <v>8</v>
      </c>
      <c r="W866" s="742">
        <v>12</v>
      </c>
      <c r="X866" s="194"/>
      <c r="Y866" s="194"/>
      <c r="Z866" s="194"/>
      <c r="AA866" s="194"/>
      <c r="AB866" s="220"/>
      <c r="AC866" s="183"/>
      <c r="AD866" s="191" t="s">
        <v>5476</v>
      </c>
      <c r="AE866" s="191" t="s">
        <v>4250</v>
      </c>
      <c r="AF866" s="177">
        <v>0</v>
      </c>
      <c r="AG866" s="177">
        <v>0</v>
      </c>
      <c r="AH866" s="177">
        <v>0</v>
      </c>
      <c r="AI866" s="177">
        <v>0</v>
      </c>
      <c r="AJ866" s="177">
        <v>0</v>
      </c>
      <c r="AK866" s="177">
        <v>0</v>
      </c>
      <c r="AL866" s="551">
        <v>2</v>
      </c>
      <c r="AM866" s="177">
        <v>0</v>
      </c>
      <c r="AN866" s="177">
        <v>0</v>
      </c>
      <c r="AO866" s="182">
        <v>0</v>
      </c>
      <c r="AP866" s="180"/>
      <c r="AQ866" s="180"/>
      <c r="AR866" s="180"/>
      <c r="AS866" s="180"/>
      <c r="AT866" s="180"/>
      <c r="AU866" s="180"/>
      <c r="AV866" s="180"/>
      <c r="AW866" s="180"/>
      <c r="AX866" s="180"/>
      <c r="AY866" s="180"/>
      <c r="AZ866" s="180"/>
      <c r="BA866" s="180"/>
      <c r="BB866" s="180"/>
      <c r="BC866" s="180"/>
      <c r="BD866" s="180"/>
      <c r="BE866" s="180"/>
      <c r="BF866" s="180"/>
      <c r="BG866" s="180"/>
      <c r="BH866" s="176">
        <f t="shared" si="106"/>
        <v>2</v>
      </c>
      <c r="BI866" s="176">
        <f t="shared" si="101"/>
        <v>16</v>
      </c>
      <c r="BJ866" s="182" t="str">
        <f t="shared" si="102"/>
        <v>2 - 16</v>
      </c>
      <c r="BK866" s="176">
        <f t="shared" si="103"/>
        <v>9</v>
      </c>
      <c r="BL866" s="176">
        <f t="shared" si="107"/>
        <v>2</v>
      </c>
      <c r="BM866" s="533"/>
      <c r="BN866" s="187">
        <v>28</v>
      </c>
      <c r="BO866" s="187">
        <v>2</v>
      </c>
      <c r="BP866" s="178">
        <f t="shared" si="104"/>
        <v>46</v>
      </c>
      <c r="BQ866" s="420" t="str">
        <f t="shared" si="105"/>
        <v>II</v>
      </c>
      <c r="BR866" s="185"/>
      <c r="BS866" s="213" t="s">
        <v>5882</v>
      </c>
    </row>
    <row r="867" spans="1:71" x14ac:dyDescent="0.2">
      <c r="A867" s="697">
        <v>865</v>
      </c>
      <c r="B867" s="286" t="s">
        <v>1220</v>
      </c>
      <c r="C867" s="286" t="s">
        <v>1220</v>
      </c>
      <c r="D867" s="258" t="s">
        <v>5497</v>
      </c>
      <c r="E867" s="736">
        <v>1</v>
      </c>
      <c r="F867" s="736">
        <v>2</v>
      </c>
      <c r="G867" s="737">
        <v>5</v>
      </c>
      <c r="H867" s="305" t="s">
        <v>3486</v>
      </c>
      <c r="I867" s="208" t="s">
        <v>3485</v>
      </c>
      <c r="J867" s="280" t="s">
        <v>5393</v>
      </c>
      <c r="K867" s="191" t="s">
        <v>5490</v>
      </c>
      <c r="L867" s="427" t="s">
        <v>5490</v>
      </c>
      <c r="M867" s="686">
        <v>8</v>
      </c>
      <c r="N867" s="685" t="s">
        <v>15710</v>
      </c>
      <c r="O867" s="686">
        <v>820</v>
      </c>
      <c r="P867" s="427" t="s">
        <v>15926</v>
      </c>
      <c r="Q867" s="191">
        <v>5</v>
      </c>
      <c r="R867" s="180"/>
      <c r="S867" s="189">
        <v>2</v>
      </c>
      <c r="T867" s="189">
        <v>4</v>
      </c>
      <c r="U867" s="179">
        <v>1</v>
      </c>
      <c r="V867" s="179">
        <v>1</v>
      </c>
      <c r="W867" s="742">
        <v>9</v>
      </c>
      <c r="X867" s="194"/>
      <c r="Y867" s="184">
        <v>18</v>
      </c>
      <c r="Z867" s="184"/>
      <c r="AA867" s="184"/>
      <c r="AB867" s="220"/>
      <c r="AC867" s="186"/>
      <c r="AD867" s="191" t="s">
        <v>7474</v>
      </c>
      <c r="AE867" s="191" t="s">
        <v>4247</v>
      </c>
      <c r="AF867" s="177">
        <v>0</v>
      </c>
      <c r="AG867" s="177">
        <v>0</v>
      </c>
      <c r="AH867" s="177">
        <v>0</v>
      </c>
      <c r="AI867" s="177">
        <v>0</v>
      </c>
      <c r="AJ867" s="177">
        <v>0</v>
      </c>
      <c r="AK867" s="177">
        <v>0</v>
      </c>
      <c r="AL867" s="383">
        <v>5</v>
      </c>
      <c r="AM867" s="177">
        <v>0</v>
      </c>
      <c r="AN867" s="177">
        <v>0</v>
      </c>
      <c r="AO867" s="181">
        <v>0</v>
      </c>
      <c r="AP867" s="188"/>
      <c r="AQ867" s="188"/>
      <c r="AR867" s="188"/>
      <c r="AS867" s="188"/>
      <c r="AT867" s="188"/>
      <c r="AU867" s="188"/>
      <c r="AV867" s="188"/>
      <c r="AW867" s="188"/>
      <c r="AX867" s="188"/>
      <c r="AY867" s="188"/>
      <c r="AZ867" s="188"/>
      <c r="BA867" s="188"/>
      <c r="BB867" s="188"/>
      <c r="BC867" s="188"/>
      <c r="BD867" s="188"/>
      <c r="BE867" s="188"/>
      <c r="BF867" s="188"/>
      <c r="BG867" s="188"/>
      <c r="BH867" s="176">
        <f t="shared" si="106"/>
        <v>5</v>
      </c>
      <c r="BI867" s="176">
        <f t="shared" si="101"/>
        <v>15</v>
      </c>
      <c r="BJ867" s="182" t="str">
        <f t="shared" si="102"/>
        <v>5 - 40</v>
      </c>
      <c r="BK867" s="176">
        <f t="shared" si="103"/>
        <v>23</v>
      </c>
      <c r="BL867" s="176">
        <f t="shared" si="107"/>
        <v>5</v>
      </c>
      <c r="BM867" s="533"/>
      <c r="BN867" s="185">
        <v>90</v>
      </c>
      <c r="BO867" s="180">
        <v>5</v>
      </c>
      <c r="BP867" s="178">
        <f t="shared" si="104"/>
        <v>205</v>
      </c>
      <c r="BQ867" s="420" t="str">
        <f t="shared" si="105"/>
        <v>III</v>
      </c>
      <c r="BR867" s="185"/>
      <c r="BS867" s="212" t="s">
        <v>3967</v>
      </c>
    </row>
    <row r="868" spans="1:71" ht="25.5" x14ac:dyDescent="0.2">
      <c r="A868" s="696">
        <v>866</v>
      </c>
      <c r="B868" s="286" t="s">
        <v>1328</v>
      </c>
      <c r="C868" s="286" t="s">
        <v>1766</v>
      </c>
      <c r="D868" s="258" t="s">
        <v>5497</v>
      </c>
      <c r="E868" s="736">
        <v>1</v>
      </c>
      <c r="F868" s="736">
        <v>1</v>
      </c>
      <c r="G868" s="737">
        <v>2</v>
      </c>
      <c r="H868" s="305" t="s">
        <v>3486</v>
      </c>
      <c r="I868" s="207" t="s">
        <v>8712</v>
      </c>
      <c r="J868" s="279" t="s">
        <v>7135</v>
      </c>
      <c r="K868" s="191" t="s">
        <v>1070</v>
      </c>
      <c r="L868" s="427" t="s">
        <v>3491</v>
      </c>
      <c r="M868" s="686">
        <v>5</v>
      </c>
      <c r="N868" s="685" t="s">
        <v>16458</v>
      </c>
      <c r="O868" s="686">
        <v>500</v>
      </c>
      <c r="P868" s="179" t="s">
        <v>15911</v>
      </c>
      <c r="Q868" s="191">
        <v>3</v>
      </c>
      <c r="R868" s="180"/>
      <c r="S868" s="189">
        <v>5</v>
      </c>
      <c r="T868" s="189">
        <v>10</v>
      </c>
      <c r="U868" s="190">
        <v>2</v>
      </c>
      <c r="V868" s="190">
        <v>12</v>
      </c>
      <c r="W868" s="742">
        <v>6</v>
      </c>
      <c r="X868" s="184"/>
      <c r="Y868" s="184"/>
      <c r="Z868" s="184"/>
      <c r="AA868" s="184"/>
      <c r="AB868" s="220"/>
      <c r="AC868" s="183" t="s">
        <v>5855</v>
      </c>
      <c r="AD868" s="179" t="s">
        <v>640</v>
      </c>
      <c r="AE868" s="179" t="s">
        <v>4247</v>
      </c>
      <c r="AF868" s="177">
        <v>0</v>
      </c>
      <c r="AG868" s="177">
        <v>0</v>
      </c>
      <c r="AH868" s="177">
        <v>0</v>
      </c>
      <c r="AI868" s="177">
        <v>0</v>
      </c>
      <c r="AJ868" s="177">
        <v>0</v>
      </c>
      <c r="AK868" s="177">
        <v>0</v>
      </c>
      <c r="AL868" s="551">
        <v>6</v>
      </c>
      <c r="AM868" s="177">
        <v>0</v>
      </c>
      <c r="AN868" s="177">
        <v>0</v>
      </c>
      <c r="AO868" s="181">
        <v>0</v>
      </c>
      <c r="AP868" s="188"/>
      <c r="AQ868" s="188"/>
      <c r="AR868" s="188"/>
      <c r="AS868" s="188"/>
      <c r="AT868" s="188"/>
      <c r="AU868" s="188"/>
      <c r="AV868" s="188"/>
      <c r="AW868" s="188"/>
      <c r="AX868" s="188"/>
      <c r="AY868" s="188"/>
      <c r="AZ868" s="188"/>
      <c r="BA868" s="188"/>
      <c r="BB868" s="188"/>
      <c r="BC868" s="188"/>
      <c r="BD868" s="188"/>
      <c r="BE868" s="188"/>
      <c r="BF868" s="188"/>
      <c r="BG868" s="188"/>
      <c r="BH868" s="176">
        <f t="shared" si="106"/>
        <v>6</v>
      </c>
      <c r="BI868" s="176">
        <f t="shared" si="101"/>
        <v>13</v>
      </c>
      <c r="BJ868" s="182" t="str">
        <f t="shared" si="102"/>
        <v>6 - 48</v>
      </c>
      <c r="BK868" s="176">
        <f t="shared" si="103"/>
        <v>27</v>
      </c>
      <c r="BL868" s="176">
        <f t="shared" si="107"/>
        <v>6</v>
      </c>
      <c r="BM868" s="533"/>
      <c r="BN868" s="185">
        <v>700</v>
      </c>
      <c r="BO868" s="180">
        <v>8</v>
      </c>
      <c r="BP868" s="178">
        <f t="shared" si="104"/>
        <v>916</v>
      </c>
      <c r="BQ868" s="420" t="str">
        <f t="shared" si="105"/>
        <v>VI</v>
      </c>
      <c r="BR868" s="185"/>
      <c r="BS868" s="212" t="s">
        <v>3967</v>
      </c>
    </row>
    <row r="869" spans="1:71" ht="25.5" x14ac:dyDescent="0.2">
      <c r="A869" s="697">
        <v>867</v>
      </c>
      <c r="B869" s="286" t="s">
        <v>1328</v>
      </c>
      <c r="C869" s="286" t="s">
        <v>1767</v>
      </c>
      <c r="D869" s="258" t="s">
        <v>5497</v>
      </c>
      <c r="E869" s="736">
        <v>1</v>
      </c>
      <c r="F869" s="736">
        <v>1</v>
      </c>
      <c r="G869" s="737">
        <v>2</v>
      </c>
      <c r="H869" s="305" t="s">
        <v>3486</v>
      </c>
      <c r="I869" s="207" t="s">
        <v>8712</v>
      </c>
      <c r="J869" s="279" t="s">
        <v>7135</v>
      </c>
      <c r="K869" s="191" t="s">
        <v>1070</v>
      </c>
      <c r="L869" s="427" t="s">
        <v>5490</v>
      </c>
      <c r="M869" s="686">
        <v>5.4</v>
      </c>
      <c r="N869" s="685" t="s">
        <v>16458</v>
      </c>
      <c r="O869" s="686">
        <v>630</v>
      </c>
      <c r="P869" s="179" t="s">
        <v>15911</v>
      </c>
      <c r="Q869" s="191">
        <v>3</v>
      </c>
      <c r="R869" s="180"/>
      <c r="S869" s="189">
        <v>5</v>
      </c>
      <c r="T869" s="189">
        <v>10</v>
      </c>
      <c r="U869" s="190">
        <v>2</v>
      </c>
      <c r="V869" s="190">
        <v>12</v>
      </c>
      <c r="W869" s="742">
        <v>6</v>
      </c>
      <c r="X869" s="184"/>
      <c r="Y869" s="184"/>
      <c r="Z869" s="184"/>
      <c r="AA869" s="184"/>
      <c r="AB869" s="220"/>
      <c r="AC869" s="183" t="s">
        <v>5855</v>
      </c>
      <c r="AD869" s="179" t="s">
        <v>640</v>
      </c>
      <c r="AE869" s="179" t="s">
        <v>4247</v>
      </c>
      <c r="AF869" s="177">
        <v>0</v>
      </c>
      <c r="AG869" s="177">
        <v>0</v>
      </c>
      <c r="AH869" s="177">
        <v>0</v>
      </c>
      <c r="AI869" s="177">
        <v>0</v>
      </c>
      <c r="AJ869" s="177">
        <v>0</v>
      </c>
      <c r="AK869" s="177">
        <v>0</v>
      </c>
      <c r="AL869" s="551">
        <v>7</v>
      </c>
      <c r="AM869" s="177">
        <v>0</v>
      </c>
      <c r="AN869" s="177">
        <v>0</v>
      </c>
      <c r="AO869" s="181">
        <v>0</v>
      </c>
      <c r="AP869" s="188"/>
      <c r="AQ869" s="188"/>
      <c r="AR869" s="188"/>
      <c r="AS869" s="188"/>
      <c r="AT869" s="188"/>
      <c r="AU869" s="188"/>
      <c r="AV869" s="188"/>
      <c r="AW869" s="188"/>
      <c r="AX869" s="188"/>
      <c r="AY869" s="188"/>
      <c r="AZ869" s="188"/>
      <c r="BA869" s="188"/>
      <c r="BB869" s="188"/>
      <c r="BC869" s="188"/>
      <c r="BD869" s="188"/>
      <c r="BE869" s="188"/>
      <c r="BF869" s="188"/>
      <c r="BG869" s="188"/>
      <c r="BH869" s="176">
        <f t="shared" si="106"/>
        <v>7</v>
      </c>
      <c r="BI869" s="176">
        <f t="shared" si="101"/>
        <v>13</v>
      </c>
      <c r="BJ869" s="182" t="str">
        <f t="shared" si="102"/>
        <v>7 - 56</v>
      </c>
      <c r="BK869" s="176">
        <f t="shared" si="103"/>
        <v>32</v>
      </c>
      <c r="BL869" s="176">
        <f t="shared" si="107"/>
        <v>7</v>
      </c>
      <c r="BM869" s="533"/>
      <c r="BN869" s="185">
        <v>700</v>
      </c>
      <c r="BO869" s="180">
        <v>8</v>
      </c>
      <c r="BP869" s="178">
        <f t="shared" si="104"/>
        <v>956</v>
      </c>
      <c r="BQ869" s="420" t="str">
        <f t="shared" si="105"/>
        <v>VI</v>
      </c>
      <c r="BR869" s="185"/>
      <c r="BS869" s="212" t="s">
        <v>3967</v>
      </c>
    </row>
    <row r="870" spans="1:71" ht="25.5" x14ac:dyDescent="0.2">
      <c r="A870" s="696">
        <v>868</v>
      </c>
      <c r="B870" s="286" t="s">
        <v>1328</v>
      </c>
      <c r="C870" s="286" t="s">
        <v>1768</v>
      </c>
      <c r="D870" s="258" t="s">
        <v>5497</v>
      </c>
      <c r="E870" s="736">
        <v>1</v>
      </c>
      <c r="F870" s="736">
        <v>1</v>
      </c>
      <c r="G870" s="737">
        <v>2</v>
      </c>
      <c r="H870" s="305" t="s">
        <v>3486</v>
      </c>
      <c r="I870" s="207" t="s">
        <v>8712</v>
      </c>
      <c r="J870" s="279" t="s">
        <v>7135</v>
      </c>
      <c r="K870" s="191" t="s">
        <v>1070</v>
      </c>
      <c r="L870" s="427" t="s">
        <v>5490</v>
      </c>
      <c r="M870" s="686">
        <v>5.8</v>
      </c>
      <c r="N870" s="685" t="s">
        <v>16458</v>
      </c>
      <c r="O870" s="686">
        <v>780</v>
      </c>
      <c r="P870" s="179" t="s">
        <v>15911</v>
      </c>
      <c r="Q870" s="191">
        <v>3</v>
      </c>
      <c r="R870" s="180"/>
      <c r="S870" s="189">
        <v>5</v>
      </c>
      <c r="T870" s="189">
        <v>10</v>
      </c>
      <c r="U870" s="190">
        <v>2</v>
      </c>
      <c r="V870" s="190">
        <v>12</v>
      </c>
      <c r="W870" s="742">
        <v>6</v>
      </c>
      <c r="X870" s="184"/>
      <c r="Y870" s="184"/>
      <c r="Z870" s="184"/>
      <c r="AA870" s="184"/>
      <c r="AB870" s="220"/>
      <c r="AC870" s="183" t="s">
        <v>5855</v>
      </c>
      <c r="AD870" s="179" t="s">
        <v>640</v>
      </c>
      <c r="AE870" s="179" t="s">
        <v>4247</v>
      </c>
      <c r="AF870" s="177">
        <v>0</v>
      </c>
      <c r="AG870" s="177">
        <v>0</v>
      </c>
      <c r="AH870" s="177">
        <v>0</v>
      </c>
      <c r="AI870" s="177">
        <v>0</v>
      </c>
      <c r="AJ870" s="177">
        <v>0</v>
      </c>
      <c r="AK870" s="177">
        <v>0</v>
      </c>
      <c r="AL870" s="551">
        <v>8</v>
      </c>
      <c r="AM870" s="177">
        <v>0</v>
      </c>
      <c r="AN870" s="177">
        <v>0</v>
      </c>
      <c r="AO870" s="181">
        <v>0</v>
      </c>
      <c r="AP870" s="188"/>
      <c r="AQ870" s="188"/>
      <c r="AR870" s="188"/>
      <c r="AS870" s="188"/>
      <c r="AT870" s="188"/>
      <c r="AU870" s="188"/>
      <c r="AV870" s="188"/>
      <c r="AW870" s="188"/>
      <c r="AX870" s="188"/>
      <c r="AY870" s="188"/>
      <c r="AZ870" s="188"/>
      <c r="BA870" s="188"/>
      <c r="BB870" s="188"/>
      <c r="BC870" s="188"/>
      <c r="BD870" s="188"/>
      <c r="BE870" s="188"/>
      <c r="BF870" s="188"/>
      <c r="BG870" s="188"/>
      <c r="BH870" s="176">
        <f t="shared" si="106"/>
        <v>8</v>
      </c>
      <c r="BI870" s="176">
        <f t="shared" si="101"/>
        <v>12</v>
      </c>
      <c r="BJ870" s="182" t="str">
        <f t="shared" si="102"/>
        <v>8 - 64</v>
      </c>
      <c r="BK870" s="176">
        <f t="shared" si="103"/>
        <v>36</v>
      </c>
      <c r="BL870" s="176">
        <f t="shared" si="107"/>
        <v>8</v>
      </c>
      <c r="BM870" s="533"/>
      <c r="BN870" s="185">
        <v>700</v>
      </c>
      <c r="BO870" s="180">
        <v>8</v>
      </c>
      <c r="BP870" s="178">
        <f t="shared" si="104"/>
        <v>988</v>
      </c>
      <c r="BQ870" s="420" t="str">
        <f t="shared" si="105"/>
        <v>VI</v>
      </c>
      <c r="BR870" s="185"/>
      <c r="BS870" s="212" t="s">
        <v>3967</v>
      </c>
    </row>
    <row r="871" spans="1:71" ht="25.5" x14ac:dyDescent="0.2">
      <c r="A871" s="696">
        <v>869</v>
      </c>
      <c r="B871" s="286" t="s">
        <v>1222</v>
      </c>
      <c r="C871" s="286" t="s">
        <v>1222</v>
      </c>
      <c r="D871" s="258" t="s">
        <v>5497</v>
      </c>
      <c r="E871" s="736">
        <v>1</v>
      </c>
      <c r="F871" s="736">
        <v>2</v>
      </c>
      <c r="G871" s="737">
        <v>5</v>
      </c>
      <c r="H871" s="305" t="s">
        <v>3263</v>
      </c>
      <c r="I871" s="208" t="s">
        <v>2342</v>
      </c>
      <c r="J871" s="280" t="s">
        <v>7136</v>
      </c>
      <c r="K871" s="191" t="s">
        <v>2334</v>
      </c>
      <c r="L871" s="427" t="s">
        <v>3491</v>
      </c>
      <c r="M871" s="686">
        <v>20</v>
      </c>
      <c r="N871" s="685" t="s">
        <v>15766</v>
      </c>
      <c r="O871" s="686">
        <v>246</v>
      </c>
      <c r="P871" s="427" t="s">
        <v>15784</v>
      </c>
      <c r="Q871" s="191">
        <v>6</v>
      </c>
      <c r="R871" s="180"/>
      <c r="S871" s="190">
        <v>11</v>
      </c>
      <c r="T871" s="190">
        <v>12</v>
      </c>
      <c r="U871" s="190">
        <v>4</v>
      </c>
      <c r="V871" s="190">
        <v>16</v>
      </c>
      <c r="W871" s="742">
        <v>3</v>
      </c>
      <c r="X871" s="184">
        <v>18</v>
      </c>
      <c r="Y871" s="184"/>
      <c r="Z871" s="184"/>
      <c r="AA871" s="184"/>
      <c r="AB871" s="219" t="s">
        <v>795</v>
      </c>
      <c r="AC871" s="183" t="s">
        <v>5744</v>
      </c>
      <c r="AD871" s="191" t="s">
        <v>6182</v>
      </c>
      <c r="AE871" s="191" t="s">
        <v>4247</v>
      </c>
      <c r="AF871" s="177">
        <v>0</v>
      </c>
      <c r="AG871" s="177">
        <v>0</v>
      </c>
      <c r="AH871" s="177">
        <v>0</v>
      </c>
      <c r="AI871" s="177">
        <v>0</v>
      </c>
      <c r="AJ871" s="177">
        <v>0</v>
      </c>
      <c r="AK871" s="177">
        <v>0</v>
      </c>
      <c r="AL871" s="383">
        <v>4</v>
      </c>
      <c r="AM871" s="177">
        <v>0</v>
      </c>
      <c r="AN871" s="177">
        <v>0</v>
      </c>
      <c r="AO871" s="181">
        <v>0</v>
      </c>
      <c r="AP871" s="188"/>
      <c r="AQ871" s="188"/>
      <c r="AR871" s="188"/>
      <c r="AS871" s="188"/>
      <c r="AT871" s="188"/>
      <c r="AU871" s="188"/>
      <c r="AV871" s="188"/>
      <c r="AW871" s="188"/>
      <c r="AX871" s="188"/>
      <c r="AY871" s="188"/>
      <c r="AZ871" s="188"/>
      <c r="BA871" s="188"/>
      <c r="BB871" s="188"/>
      <c r="BC871" s="188"/>
      <c r="BD871" s="188"/>
      <c r="BE871" s="188"/>
      <c r="BF871" s="188"/>
      <c r="BG871" s="188"/>
      <c r="BH871" s="176">
        <f t="shared" si="106"/>
        <v>4</v>
      </c>
      <c r="BI871" s="176">
        <f t="shared" si="101"/>
        <v>15</v>
      </c>
      <c r="BJ871" s="182" t="str">
        <f t="shared" si="102"/>
        <v>4 - 32</v>
      </c>
      <c r="BK871" s="176">
        <f t="shared" si="103"/>
        <v>18</v>
      </c>
      <c r="BL871" s="176">
        <f t="shared" si="107"/>
        <v>4</v>
      </c>
      <c r="BM871" s="533"/>
      <c r="BN871" s="185">
        <v>150</v>
      </c>
      <c r="BO871" s="180">
        <v>4</v>
      </c>
      <c r="BP871" s="178">
        <f t="shared" si="104"/>
        <v>222</v>
      </c>
      <c r="BQ871" s="420" t="str">
        <f t="shared" si="105"/>
        <v>III</v>
      </c>
      <c r="BR871" s="185">
        <v>270</v>
      </c>
      <c r="BS871" s="212" t="s">
        <v>3967</v>
      </c>
    </row>
    <row r="872" spans="1:71" x14ac:dyDescent="0.2">
      <c r="A872" s="697">
        <v>870</v>
      </c>
      <c r="B872" s="286" t="s">
        <v>1224</v>
      </c>
      <c r="C872" s="286" t="s">
        <v>1224</v>
      </c>
      <c r="D872" s="258" t="s">
        <v>5497</v>
      </c>
      <c r="E872" s="736">
        <v>1</v>
      </c>
      <c r="F872" s="736">
        <v>2</v>
      </c>
      <c r="G872" s="737">
        <v>5</v>
      </c>
      <c r="H872" s="305" t="s">
        <v>795</v>
      </c>
      <c r="I872" s="208" t="s">
        <v>2342</v>
      </c>
      <c r="J872" s="280" t="s">
        <v>3392</v>
      </c>
      <c r="K872" s="191" t="s">
        <v>5227</v>
      </c>
      <c r="L872" s="427" t="s">
        <v>5490</v>
      </c>
      <c r="M872" s="686">
        <v>8</v>
      </c>
      <c r="N872" s="685" t="s">
        <v>15710</v>
      </c>
      <c r="O872" s="686">
        <v>1400</v>
      </c>
      <c r="P872" s="427" t="s">
        <v>15822</v>
      </c>
      <c r="Q872" s="191">
        <v>5</v>
      </c>
      <c r="R872" s="180"/>
      <c r="S872" s="189">
        <v>5</v>
      </c>
      <c r="T872" s="189">
        <v>7</v>
      </c>
      <c r="U872" s="189">
        <v>2</v>
      </c>
      <c r="V872" s="189">
        <v>8</v>
      </c>
      <c r="W872" s="742">
        <v>12</v>
      </c>
      <c r="X872" s="184"/>
      <c r="Y872" s="184"/>
      <c r="Z872" s="184"/>
      <c r="AA872" s="184"/>
      <c r="AB872" s="220"/>
      <c r="AC872" s="183" t="s">
        <v>1225</v>
      </c>
      <c r="AD872" s="179" t="s">
        <v>640</v>
      </c>
      <c r="AE872" s="179" t="s">
        <v>4247</v>
      </c>
      <c r="AF872" s="177">
        <v>0</v>
      </c>
      <c r="AG872" s="177">
        <v>0</v>
      </c>
      <c r="AH872" s="177">
        <v>0</v>
      </c>
      <c r="AI872" s="177">
        <v>0</v>
      </c>
      <c r="AJ872" s="177">
        <v>0</v>
      </c>
      <c r="AK872" s="177">
        <v>0</v>
      </c>
      <c r="AL872" s="383">
        <v>5</v>
      </c>
      <c r="AM872" s="177">
        <v>0</v>
      </c>
      <c r="AN872" s="177">
        <v>0</v>
      </c>
      <c r="AO872" s="182">
        <v>2</v>
      </c>
      <c r="AP872" s="180"/>
      <c r="AQ872" s="180"/>
      <c r="AR872" s="180"/>
      <c r="AS872" s="180"/>
      <c r="AT872" s="180"/>
      <c r="AU872" s="180"/>
      <c r="AV872" s="180"/>
      <c r="AW872" s="180"/>
      <c r="AX872" s="180"/>
      <c r="AY872" s="180"/>
      <c r="AZ872" s="180"/>
      <c r="BA872" s="180"/>
      <c r="BB872" s="180"/>
      <c r="BC872" s="180"/>
      <c r="BD872" s="180"/>
      <c r="BE872" s="180"/>
      <c r="BF872" s="180"/>
      <c r="BG872" s="180"/>
      <c r="BH872" s="176">
        <f t="shared" si="106"/>
        <v>5</v>
      </c>
      <c r="BI872" s="176">
        <f t="shared" si="101"/>
        <v>15</v>
      </c>
      <c r="BJ872" s="182" t="str">
        <f t="shared" si="102"/>
        <v>7 - 42</v>
      </c>
      <c r="BK872" s="176">
        <f t="shared" si="103"/>
        <v>25</v>
      </c>
      <c r="BL872" s="176">
        <f t="shared" si="107"/>
        <v>5</v>
      </c>
      <c r="BM872" s="533"/>
      <c r="BN872" s="185">
        <v>225</v>
      </c>
      <c r="BO872" s="180">
        <v>8</v>
      </c>
      <c r="BP872" s="178">
        <f t="shared" si="104"/>
        <v>425</v>
      </c>
      <c r="BQ872" s="420" t="str">
        <f t="shared" si="105"/>
        <v>IV</v>
      </c>
      <c r="BR872" s="185">
        <v>420</v>
      </c>
      <c r="BS872" s="212" t="s">
        <v>3967</v>
      </c>
    </row>
    <row r="873" spans="1:71" x14ac:dyDescent="0.2">
      <c r="A873" s="696">
        <v>871</v>
      </c>
      <c r="B873" s="286" t="s">
        <v>1226</v>
      </c>
      <c r="C873" s="286" t="s">
        <v>1226</v>
      </c>
      <c r="D873" s="258" t="s">
        <v>5497</v>
      </c>
      <c r="E873" s="736">
        <v>1</v>
      </c>
      <c r="F873" s="736">
        <v>1</v>
      </c>
      <c r="G873" s="737">
        <v>10</v>
      </c>
      <c r="H873" s="305" t="s">
        <v>3486</v>
      </c>
      <c r="I873" s="208" t="s">
        <v>5989</v>
      </c>
      <c r="J873" s="280" t="s">
        <v>3408</v>
      </c>
      <c r="K873" s="191" t="s">
        <v>2335</v>
      </c>
      <c r="L873" s="427" t="s">
        <v>5490</v>
      </c>
      <c r="M873" s="686">
        <v>8.5</v>
      </c>
      <c r="N873" s="685" t="s">
        <v>15710</v>
      </c>
      <c r="O873" s="686">
        <v>1050</v>
      </c>
      <c r="P873" s="427" t="s">
        <v>15927</v>
      </c>
      <c r="Q873" s="191">
        <v>6</v>
      </c>
      <c r="R873" s="180"/>
      <c r="S873" s="189">
        <v>8</v>
      </c>
      <c r="T873" s="189">
        <v>10</v>
      </c>
      <c r="U873" s="189">
        <v>3</v>
      </c>
      <c r="V873" s="189">
        <v>12</v>
      </c>
      <c r="W873" s="742">
        <v>24</v>
      </c>
      <c r="X873" s="184">
        <v>48</v>
      </c>
      <c r="Y873" s="184"/>
      <c r="Z873" s="184"/>
      <c r="AA873" s="184"/>
      <c r="AB873" s="219" t="s">
        <v>795</v>
      </c>
      <c r="AC873" s="186"/>
      <c r="AD873" s="179" t="s">
        <v>640</v>
      </c>
      <c r="AE873" s="179" t="s">
        <v>4252</v>
      </c>
      <c r="AF873" s="177">
        <v>0</v>
      </c>
      <c r="AG873" s="177">
        <v>0</v>
      </c>
      <c r="AH873" s="177">
        <v>0</v>
      </c>
      <c r="AI873" s="177">
        <v>0</v>
      </c>
      <c r="AJ873" s="177">
        <v>0</v>
      </c>
      <c r="AK873" s="177">
        <v>0</v>
      </c>
      <c r="AL873" s="383">
        <v>4</v>
      </c>
      <c r="AM873" s="177">
        <v>0</v>
      </c>
      <c r="AN873" s="177">
        <v>0</v>
      </c>
      <c r="AO873" s="181">
        <v>0</v>
      </c>
      <c r="AP873" s="188"/>
      <c r="AQ873" s="188"/>
      <c r="AR873" s="188"/>
      <c r="AS873" s="188"/>
      <c r="AT873" s="188"/>
      <c r="AU873" s="188"/>
      <c r="AV873" s="188"/>
      <c r="AW873" s="188"/>
      <c r="AX873" s="188"/>
      <c r="AY873" s="188"/>
      <c r="AZ873" s="188"/>
      <c r="BA873" s="188"/>
      <c r="BB873" s="188"/>
      <c r="BC873" s="188"/>
      <c r="BD873" s="188"/>
      <c r="BE873" s="188"/>
      <c r="BF873" s="188"/>
      <c r="BG873" s="188"/>
      <c r="BH873" s="176">
        <f t="shared" si="106"/>
        <v>4</v>
      </c>
      <c r="BI873" s="176">
        <f t="shared" si="101"/>
        <v>15</v>
      </c>
      <c r="BJ873" s="182" t="str">
        <f t="shared" si="102"/>
        <v>4 - 32</v>
      </c>
      <c r="BK873" s="176">
        <f t="shared" si="103"/>
        <v>18</v>
      </c>
      <c r="BL873" s="176">
        <f t="shared" si="107"/>
        <v>4</v>
      </c>
      <c r="BM873" s="533"/>
      <c r="BN873" s="185">
        <v>60</v>
      </c>
      <c r="BO873" s="180">
        <v>4</v>
      </c>
      <c r="BP873" s="178">
        <f t="shared" si="104"/>
        <v>132</v>
      </c>
      <c r="BQ873" s="420" t="str">
        <f t="shared" si="105"/>
        <v>III</v>
      </c>
      <c r="BR873" s="185">
        <v>175</v>
      </c>
      <c r="BS873" s="212" t="s">
        <v>3967</v>
      </c>
    </row>
    <row r="874" spans="1:71" x14ac:dyDescent="0.2">
      <c r="A874" s="697">
        <v>872</v>
      </c>
      <c r="B874" s="286" t="s">
        <v>1227</v>
      </c>
      <c r="C874" s="286" t="s">
        <v>1227</v>
      </c>
      <c r="D874" s="258" t="s">
        <v>5497</v>
      </c>
      <c r="E874" s="736">
        <v>1</v>
      </c>
      <c r="F874" s="736">
        <v>2</v>
      </c>
      <c r="G874" s="737">
        <v>8</v>
      </c>
      <c r="H874" s="305" t="s">
        <v>794</v>
      </c>
      <c r="I874" s="208" t="s">
        <v>3560</v>
      </c>
      <c r="J874" s="280" t="s">
        <v>5401</v>
      </c>
      <c r="K874" s="191" t="s">
        <v>3491</v>
      </c>
      <c r="L874" s="427" t="s">
        <v>3491</v>
      </c>
      <c r="M874" s="686">
        <v>25</v>
      </c>
      <c r="N874" s="685" t="s">
        <v>15766</v>
      </c>
      <c r="O874" s="686">
        <v>250</v>
      </c>
      <c r="P874" s="427" t="s">
        <v>15822</v>
      </c>
      <c r="Q874" s="191">
        <v>7</v>
      </c>
      <c r="R874" s="180"/>
      <c r="S874" s="189">
        <v>8</v>
      </c>
      <c r="T874" s="189">
        <v>10</v>
      </c>
      <c r="U874" s="189">
        <v>3</v>
      </c>
      <c r="V874" s="189">
        <v>12</v>
      </c>
      <c r="W874" s="742">
        <v>12</v>
      </c>
      <c r="X874" s="184">
        <v>21</v>
      </c>
      <c r="Y874" s="184"/>
      <c r="Z874" s="184"/>
      <c r="AA874" s="184"/>
      <c r="AB874" s="219" t="s">
        <v>795</v>
      </c>
      <c r="AC874" s="183" t="s">
        <v>7324</v>
      </c>
      <c r="AD874" s="179" t="s">
        <v>640</v>
      </c>
      <c r="AE874" s="179" t="s">
        <v>4250</v>
      </c>
      <c r="AF874" s="177">
        <v>0</v>
      </c>
      <c r="AG874" s="177">
        <v>0</v>
      </c>
      <c r="AH874" s="177">
        <v>0</v>
      </c>
      <c r="AI874" s="177">
        <v>0</v>
      </c>
      <c r="AJ874" s="177">
        <v>0</v>
      </c>
      <c r="AK874" s="177">
        <v>0</v>
      </c>
      <c r="AL874" s="383">
        <v>4</v>
      </c>
      <c r="AM874" s="177">
        <v>0</v>
      </c>
      <c r="AN874" s="177">
        <v>0</v>
      </c>
      <c r="AO874" s="181">
        <v>0</v>
      </c>
      <c r="AP874" s="188"/>
      <c r="AQ874" s="188"/>
      <c r="AR874" s="188"/>
      <c r="AS874" s="188"/>
      <c r="AT874" s="188"/>
      <c r="AU874" s="188"/>
      <c r="AV874" s="188"/>
      <c r="AW874" s="188"/>
      <c r="AX874" s="188"/>
      <c r="AY874" s="188"/>
      <c r="AZ874" s="188"/>
      <c r="BA874" s="188"/>
      <c r="BB874" s="188"/>
      <c r="BC874" s="188"/>
      <c r="BD874" s="188"/>
      <c r="BE874" s="188"/>
      <c r="BF874" s="188"/>
      <c r="BG874" s="188"/>
      <c r="BH874" s="176">
        <f t="shared" si="106"/>
        <v>4</v>
      </c>
      <c r="BI874" s="176">
        <f t="shared" si="101"/>
        <v>15</v>
      </c>
      <c r="BJ874" s="182" t="str">
        <f t="shared" si="102"/>
        <v>4 - 32</v>
      </c>
      <c r="BK874" s="176">
        <f t="shared" si="103"/>
        <v>18</v>
      </c>
      <c r="BL874" s="176">
        <f t="shared" si="107"/>
        <v>4</v>
      </c>
      <c r="BM874" s="533"/>
      <c r="BN874" s="185">
        <v>150</v>
      </c>
      <c r="BO874" s="180">
        <v>4</v>
      </c>
      <c r="BP874" s="178">
        <f t="shared" si="104"/>
        <v>222</v>
      </c>
      <c r="BQ874" s="420" t="str">
        <f t="shared" si="105"/>
        <v>III</v>
      </c>
      <c r="BR874" s="185"/>
      <c r="BS874" s="212" t="s">
        <v>3967</v>
      </c>
    </row>
    <row r="875" spans="1:71" ht="25.5" x14ac:dyDescent="0.2">
      <c r="A875" s="696">
        <v>873</v>
      </c>
      <c r="B875" s="286" t="s">
        <v>1329</v>
      </c>
      <c r="C875" s="286" t="s">
        <v>2974</v>
      </c>
      <c r="D875" s="258" t="s">
        <v>5497</v>
      </c>
      <c r="E875" s="736">
        <v>1</v>
      </c>
      <c r="F875" s="736">
        <v>3</v>
      </c>
      <c r="G875" s="737">
        <v>18</v>
      </c>
      <c r="H875" s="305" t="s">
        <v>3486</v>
      </c>
      <c r="I875" s="208" t="s">
        <v>3560</v>
      </c>
      <c r="J875" s="280" t="s">
        <v>6551</v>
      </c>
      <c r="K875" s="191" t="s">
        <v>2336</v>
      </c>
      <c r="L875" s="427" t="s">
        <v>3489</v>
      </c>
      <c r="M875" s="686">
        <v>3.8</v>
      </c>
      <c r="N875" s="685" t="s">
        <v>15710</v>
      </c>
      <c r="O875" s="686">
        <v>127</v>
      </c>
      <c r="P875" s="427" t="s">
        <v>15928</v>
      </c>
      <c r="Q875" s="191">
        <v>3</v>
      </c>
      <c r="R875" s="180"/>
      <c r="S875" s="191">
        <v>0</v>
      </c>
      <c r="T875" s="191">
        <v>0</v>
      </c>
      <c r="U875" s="179">
        <v>0</v>
      </c>
      <c r="V875" s="179">
        <v>0</v>
      </c>
      <c r="W875" s="742">
        <v>1</v>
      </c>
      <c r="X875" s="184"/>
      <c r="Y875" s="184"/>
      <c r="Z875" s="184"/>
      <c r="AA875" s="184"/>
      <c r="AB875" s="220"/>
      <c r="AC875" s="183" t="s">
        <v>9376</v>
      </c>
      <c r="AD875" s="179" t="s">
        <v>640</v>
      </c>
      <c r="AE875" s="179" t="s">
        <v>4247</v>
      </c>
      <c r="AF875" s="177">
        <v>0</v>
      </c>
      <c r="AG875" s="177">
        <v>0</v>
      </c>
      <c r="AH875" s="177">
        <v>0</v>
      </c>
      <c r="AI875" s="177">
        <v>0</v>
      </c>
      <c r="AJ875" s="177">
        <v>0</v>
      </c>
      <c r="AK875" s="177">
        <v>0</v>
      </c>
      <c r="AL875" s="551">
        <v>1</v>
      </c>
      <c r="AM875" s="177">
        <v>0</v>
      </c>
      <c r="AN875" s="177">
        <v>0</v>
      </c>
      <c r="AO875" s="181">
        <v>0</v>
      </c>
      <c r="AP875" s="188"/>
      <c r="AQ875" s="188"/>
      <c r="AR875" s="188"/>
      <c r="AS875" s="188"/>
      <c r="AT875" s="188"/>
      <c r="AU875" s="188"/>
      <c r="AV875" s="188"/>
      <c r="AW875" s="188"/>
      <c r="AX875" s="188"/>
      <c r="AY875" s="188"/>
      <c r="AZ875" s="188"/>
      <c r="BA875" s="188"/>
      <c r="BB875" s="188"/>
      <c r="BC875" s="188"/>
      <c r="BD875" s="188"/>
      <c r="BE875" s="188"/>
      <c r="BF875" s="188"/>
      <c r="BG875" s="188"/>
      <c r="BH875" s="176">
        <f t="shared" si="106"/>
        <v>1</v>
      </c>
      <c r="BI875" s="176">
        <f t="shared" si="101"/>
        <v>19</v>
      </c>
      <c r="BJ875" s="182" t="str">
        <f t="shared" si="102"/>
        <v>1 - 8</v>
      </c>
      <c r="BK875" s="176">
        <f t="shared" si="103"/>
        <v>5</v>
      </c>
      <c r="BL875" s="176">
        <f t="shared" si="107"/>
        <v>1</v>
      </c>
      <c r="BM875" s="533"/>
      <c r="BN875" s="187">
        <v>10</v>
      </c>
      <c r="BO875" s="188">
        <v>1</v>
      </c>
      <c r="BP875" s="178">
        <f t="shared" si="104"/>
        <v>15</v>
      </c>
      <c r="BQ875" s="420" t="str">
        <f t="shared" si="105"/>
        <v>I</v>
      </c>
      <c r="BR875" s="185">
        <v>35</v>
      </c>
      <c r="BS875" s="212" t="s">
        <v>3967</v>
      </c>
    </row>
    <row r="876" spans="1:71" ht="25.5" x14ac:dyDescent="0.2">
      <c r="A876" s="696">
        <v>874</v>
      </c>
      <c r="B876" s="286" t="s">
        <v>1329</v>
      </c>
      <c r="C876" s="286" t="s">
        <v>2975</v>
      </c>
      <c r="D876" s="258" t="s">
        <v>5497</v>
      </c>
      <c r="E876" s="736">
        <v>1</v>
      </c>
      <c r="F876" s="736">
        <v>3</v>
      </c>
      <c r="G876" s="737">
        <v>18</v>
      </c>
      <c r="H876" s="305" t="s">
        <v>3486</v>
      </c>
      <c r="I876" s="208" t="s">
        <v>3560</v>
      </c>
      <c r="J876" s="280" t="s">
        <v>4288</v>
      </c>
      <c r="K876" s="191" t="s">
        <v>1144</v>
      </c>
      <c r="L876" s="427" t="s">
        <v>3491</v>
      </c>
      <c r="M876" s="686">
        <v>4.8</v>
      </c>
      <c r="N876" s="685" t="s">
        <v>15710</v>
      </c>
      <c r="O876" s="686">
        <v>256</v>
      </c>
      <c r="P876" s="427" t="s">
        <v>15928</v>
      </c>
      <c r="Q876" s="191">
        <v>3</v>
      </c>
      <c r="R876" s="180"/>
      <c r="S876" s="191">
        <v>0</v>
      </c>
      <c r="T876" s="191">
        <v>0</v>
      </c>
      <c r="U876" s="179">
        <v>0</v>
      </c>
      <c r="V876" s="179">
        <v>0</v>
      </c>
      <c r="W876" s="742">
        <v>1</v>
      </c>
      <c r="X876" s="184"/>
      <c r="Y876" s="184"/>
      <c r="Z876" s="184"/>
      <c r="AA876" s="184"/>
      <c r="AB876" s="220"/>
      <c r="AC876" s="183" t="s">
        <v>9376</v>
      </c>
      <c r="AD876" s="179" t="s">
        <v>640</v>
      </c>
      <c r="AE876" s="179" t="s">
        <v>4247</v>
      </c>
      <c r="AF876" s="177">
        <v>0</v>
      </c>
      <c r="AG876" s="177">
        <v>0</v>
      </c>
      <c r="AH876" s="177">
        <v>0</v>
      </c>
      <c r="AI876" s="177">
        <v>0</v>
      </c>
      <c r="AJ876" s="177">
        <v>0</v>
      </c>
      <c r="AK876" s="177">
        <v>0</v>
      </c>
      <c r="AL876" s="551">
        <v>2</v>
      </c>
      <c r="AM876" s="177">
        <v>0</v>
      </c>
      <c r="AN876" s="177">
        <v>0</v>
      </c>
      <c r="AO876" s="181">
        <v>0</v>
      </c>
      <c r="AP876" s="188"/>
      <c r="AQ876" s="188"/>
      <c r="AR876" s="188"/>
      <c r="AS876" s="188"/>
      <c r="AT876" s="188"/>
      <c r="AU876" s="188"/>
      <c r="AV876" s="188"/>
      <c r="AW876" s="188"/>
      <c r="AX876" s="188"/>
      <c r="AY876" s="188"/>
      <c r="AZ876" s="188"/>
      <c r="BA876" s="188"/>
      <c r="BB876" s="188"/>
      <c r="BC876" s="188"/>
      <c r="BD876" s="188"/>
      <c r="BE876" s="188"/>
      <c r="BF876" s="188"/>
      <c r="BG876" s="188"/>
      <c r="BH876" s="176">
        <f t="shared" si="106"/>
        <v>2</v>
      </c>
      <c r="BI876" s="176">
        <f t="shared" si="101"/>
        <v>16</v>
      </c>
      <c r="BJ876" s="182" t="str">
        <f t="shared" si="102"/>
        <v>2 - 16</v>
      </c>
      <c r="BK876" s="176">
        <f t="shared" si="103"/>
        <v>9</v>
      </c>
      <c r="BL876" s="176">
        <f t="shared" si="107"/>
        <v>2</v>
      </c>
      <c r="BM876" s="533"/>
      <c r="BN876" s="187">
        <v>20</v>
      </c>
      <c r="BO876" s="188">
        <v>2</v>
      </c>
      <c r="BP876" s="178">
        <f t="shared" si="104"/>
        <v>38</v>
      </c>
      <c r="BQ876" s="420" t="str">
        <f t="shared" si="105"/>
        <v>I</v>
      </c>
      <c r="BR876" s="185">
        <v>65</v>
      </c>
      <c r="BS876" s="212" t="s">
        <v>3967</v>
      </c>
    </row>
    <row r="877" spans="1:71" ht="25.5" x14ac:dyDescent="0.2">
      <c r="A877" s="697">
        <v>875</v>
      </c>
      <c r="B877" s="286" t="s">
        <v>1329</v>
      </c>
      <c r="C877" s="286" t="s">
        <v>2976</v>
      </c>
      <c r="D877" s="258" t="s">
        <v>5497</v>
      </c>
      <c r="E877" s="736">
        <v>1</v>
      </c>
      <c r="F877" s="736">
        <v>3</v>
      </c>
      <c r="G877" s="737">
        <v>18</v>
      </c>
      <c r="H877" s="305" t="s">
        <v>3486</v>
      </c>
      <c r="I877" s="208" t="s">
        <v>3560</v>
      </c>
      <c r="J877" s="280" t="s">
        <v>5393</v>
      </c>
      <c r="K877" s="191" t="s">
        <v>2337</v>
      </c>
      <c r="L877" s="427" t="s">
        <v>3491</v>
      </c>
      <c r="M877" s="686">
        <v>5.5</v>
      </c>
      <c r="N877" s="685" t="s">
        <v>15710</v>
      </c>
      <c r="O877" s="686">
        <v>385</v>
      </c>
      <c r="P877" s="427" t="s">
        <v>15928</v>
      </c>
      <c r="Q877" s="191">
        <v>3</v>
      </c>
      <c r="R877" s="180"/>
      <c r="S877" s="191">
        <v>0</v>
      </c>
      <c r="T877" s="191">
        <v>0</v>
      </c>
      <c r="U877" s="179">
        <v>0</v>
      </c>
      <c r="V877" s="179">
        <v>0</v>
      </c>
      <c r="W877" s="742">
        <v>1</v>
      </c>
      <c r="X877" s="184"/>
      <c r="Y877" s="184"/>
      <c r="Z877" s="184"/>
      <c r="AA877" s="184"/>
      <c r="AB877" s="220"/>
      <c r="AC877" s="183" t="s">
        <v>9376</v>
      </c>
      <c r="AD877" s="179" t="s">
        <v>640</v>
      </c>
      <c r="AE877" s="179" t="s">
        <v>4247</v>
      </c>
      <c r="AF877" s="177">
        <v>0</v>
      </c>
      <c r="AG877" s="177">
        <v>0</v>
      </c>
      <c r="AH877" s="177">
        <v>0</v>
      </c>
      <c r="AI877" s="177">
        <v>0</v>
      </c>
      <c r="AJ877" s="177">
        <v>0</v>
      </c>
      <c r="AK877" s="177">
        <v>0</v>
      </c>
      <c r="AL877" s="551">
        <v>3</v>
      </c>
      <c r="AM877" s="177">
        <v>0</v>
      </c>
      <c r="AN877" s="177">
        <v>0</v>
      </c>
      <c r="AO877" s="181">
        <v>0</v>
      </c>
      <c r="AP877" s="188"/>
      <c r="AQ877" s="188"/>
      <c r="AR877" s="188"/>
      <c r="AS877" s="188"/>
      <c r="AT877" s="188"/>
      <c r="AU877" s="188"/>
      <c r="AV877" s="188"/>
      <c r="AW877" s="188"/>
      <c r="AX877" s="188"/>
      <c r="AY877" s="188"/>
      <c r="AZ877" s="188"/>
      <c r="BA877" s="188"/>
      <c r="BB877" s="188"/>
      <c r="BC877" s="188"/>
      <c r="BD877" s="188"/>
      <c r="BE877" s="188"/>
      <c r="BF877" s="188"/>
      <c r="BG877" s="188"/>
      <c r="BH877" s="176">
        <f t="shared" si="106"/>
        <v>3</v>
      </c>
      <c r="BI877" s="176">
        <f t="shared" si="101"/>
        <v>16</v>
      </c>
      <c r="BJ877" s="182" t="str">
        <f t="shared" si="102"/>
        <v>3 - 24</v>
      </c>
      <c r="BK877" s="176">
        <f t="shared" si="103"/>
        <v>14</v>
      </c>
      <c r="BL877" s="176">
        <f t="shared" si="107"/>
        <v>3</v>
      </c>
      <c r="BM877" s="533"/>
      <c r="BN877" s="187">
        <v>35</v>
      </c>
      <c r="BO877" s="188">
        <v>3</v>
      </c>
      <c r="BP877" s="178">
        <f t="shared" si="104"/>
        <v>77</v>
      </c>
      <c r="BQ877" s="420" t="str">
        <f t="shared" si="105"/>
        <v>II</v>
      </c>
      <c r="BR877" s="185">
        <v>120</v>
      </c>
      <c r="BS877" s="212" t="s">
        <v>3967</v>
      </c>
    </row>
    <row r="878" spans="1:71" ht="25.5" x14ac:dyDescent="0.2">
      <c r="A878" s="696">
        <v>876</v>
      </c>
      <c r="B878" s="286" t="s">
        <v>1329</v>
      </c>
      <c r="C878" s="286" t="s">
        <v>2977</v>
      </c>
      <c r="D878" s="258" t="s">
        <v>5497</v>
      </c>
      <c r="E878" s="736">
        <v>1</v>
      </c>
      <c r="F878" s="736">
        <v>3</v>
      </c>
      <c r="G878" s="737">
        <v>18</v>
      </c>
      <c r="H878" s="305" t="s">
        <v>3486</v>
      </c>
      <c r="I878" s="208" t="s">
        <v>3560</v>
      </c>
      <c r="J878" s="280" t="s">
        <v>5449</v>
      </c>
      <c r="K878" s="191" t="s">
        <v>6122</v>
      </c>
      <c r="L878" s="427" t="s">
        <v>5490</v>
      </c>
      <c r="M878" s="686">
        <v>6</v>
      </c>
      <c r="N878" s="685" t="s">
        <v>15710</v>
      </c>
      <c r="O878" s="686">
        <v>500</v>
      </c>
      <c r="P878" s="427" t="s">
        <v>15822</v>
      </c>
      <c r="Q878" s="191">
        <v>3</v>
      </c>
      <c r="R878" s="180"/>
      <c r="S878" s="191">
        <v>0</v>
      </c>
      <c r="T878" s="191">
        <v>0</v>
      </c>
      <c r="U878" s="179">
        <v>0</v>
      </c>
      <c r="V878" s="179">
        <v>0</v>
      </c>
      <c r="W878" s="742">
        <v>1</v>
      </c>
      <c r="X878" s="184"/>
      <c r="Y878" s="184"/>
      <c r="Z878" s="184"/>
      <c r="AA878" s="184"/>
      <c r="AB878" s="220"/>
      <c r="AC878" s="183" t="s">
        <v>9376</v>
      </c>
      <c r="AD878" s="179" t="s">
        <v>640</v>
      </c>
      <c r="AE878" s="179" t="s">
        <v>4247</v>
      </c>
      <c r="AF878" s="177">
        <v>0</v>
      </c>
      <c r="AG878" s="177">
        <v>0</v>
      </c>
      <c r="AH878" s="177">
        <v>0</v>
      </c>
      <c r="AI878" s="177">
        <v>0</v>
      </c>
      <c r="AJ878" s="177">
        <v>0</v>
      </c>
      <c r="AK878" s="177">
        <v>0</v>
      </c>
      <c r="AL878" s="551">
        <v>4</v>
      </c>
      <c r="AM878" s="177">
        <v>0</v>
      </c>
      <c r="AN878" s="177">
        <v>0</v>
      </c>
      <c r="AO878" s="181">
        <v>0</v>
      </c>
      <c r="AP878" s="188"/>
      <c r="AQ878" s="188"/>
      <c r="AR878" s="188"/>
      <c r="AS878" s="188"/>
      <c r="AT878" s="188"/>
      <c r="AU878" s="188"/>
      <c r="AV878" s="188"/>
      <c r="AW878" s="188"/>
      <c r="AX878" s="188"/>
      <c r="AY878" s="188"/>
      <c r="AZ878" s="188"/>
      <c r="BA878" s="188"/>
      <c r="BB878" s="188"/>
      <c r="BC878" s="188"/>
      <c r="BD878" s="188"/>
      <c r="BE878" s="188"/>
      <c r="BF878" s="188"/>
      <c r="BG878" s="188"/>
      <c r="BH878" s="176">
        <f t="shared" si="106"/>
        <v>4</v>
      </c>
      <c r="BI878" s="176">
        <f t="shared" si="101"/>
        <v>15</v>
      </c>
      <c r="BJ878" s="182" t="str">
        <f t="shared" si="102"/>
        <v>4 - 32</v>
      </c>
      <c r="BK878" s="176">
        <f t="shared" si="103"/>
        <v>18</v>
      </c>
      <c r="BL878" s="176">
        <f t="shared" si="107"/>
        <v>4</v>
      </c>
      <c r="BM878" s="533"/>
      <c r="BN878" s="187">
        <v>60</v>
      </c>
      <c r="BO878" s="188">
        <v>4</v>
      </c>
      <c r="BP878" s="178">
        <f t="shared" si="104"/>
        <v>132</v>
      </c>
      <c r="BQ878" s="420" t="str">
        <f t="shared" si="105"/>
        <v>III</v>
      </c>
      <c r="BR878" s="185">
        <v>420</v>
      </c>
      <c r="BS878" s="212" t="s">
        <v>3967</v>
      </c>
    </row>
    <row r="879" spans="1:71" x14ac:dyDescent="0.2">
      <c r="A879" s="697">
        <v>877</v>
      </c>
      <c r="B879" s="286" t="s">
        <v>1125</v>
      </c>
      <c r="C879" s="286" t="s">
        <v>1125</v>
      </c>
      <c r="D879" s="258" t="s">
        <v>5497</v>
      </c>
      <c r="E879" s="736">
        <v>1</v>
      </c>
      <c r="F879" s="736">
        <v>1</v>
      </c>
      <c r="G879" s="737">
        <v>8</v>
      </c>
      <c r="H879" s="305" t="s">
        <v>3486</v>
      </c>
      <c r="I879" s="208" t="s">
        <v>3485</v>
      </c>
      <c r="J879" s="280" t="s">
        <v>5401</v>
      </c>
      <c r="K879" s="191" t="s">
        <v>1126</v>
      </c>
      <c r="L879" s="427" t="s">
        <v>5490</v>
      </c>
      <c r="M879" s="686">
        <v>15</v>
      </c>
      <c r="N879" s="685" t="s">
        <v>15710</v>
      </c>
      <c r="O879" s="686">
        <v>250</v>
      </c>
      <c r="P879" s="427" t="s">
        <v>15929</v>
      </c>
      <c r="Q879" s="191">
        <v>5</v>
      </c>
      <c r="R879" s="180"/>
      <c r="S879" s="191">
        <v>0</v>
      </c>
      <c r="T879" s="191">
        <v>0</v>
      </c>
      <c r="U879" s="179">
        <v>0</v>
      </c>
      <c r="V879" s="179">
        <v>0</v>
      </c>
      <c r="W879" s="742">
        <v>0</v>
      </c>
      <c r="X879" s="184"/>
      <c r="Y879" s="184">
        <v>36</v>
      </c>
      <c r="Z879" s="184"/>
      <c r="AA879" s="184"/>
      <c r="AB879" s="220"/>
      <c r="AC879" s="183" t="s">
        <v>1266</v>
      </c>
      <c r="AD879" s="191" t="s">
        <v>3856</v>
      </c>
      <c r="AE879" s="191" t="s">
        <v>4247</v>
      </c>
      <c r="AF879" s="177">
        <v>0</v>
      </c>
      <c r="AG879" s="177">
        <v>0</v>
      </c>
      <c r="AH879" s="177">
        <v>0</v>
      </c>
      <c r="AI879" s="177">
        <v>0</v>
      </c>
      <c r="AJ879" s="177">
        <v>0</v>
      </c>
      <c r="AK879" s="177">
        <v>0</v>
      </c>
      <c r="AL879" s="383">
        <v>4</v>
      </c>
      <c r="AM879" s="177">
        <v>0</v>
      </c>
      <c r="AN879" s="177">
        <v>0</v>
      </c>
      <c r="AO879" s="181">
        <v>0</v>
      </c>
      <c r="AP879" s="188"/>
      <c r="AQ879" s="188"/>
      <c r="AR879" s="188"/>
      <c r="AS879" s="188"/>
      <c r="AT879" s="188"/>
      <c r="AU879" s="188"/>
      <c r="AV879" s="188"/>
      <c r="AW879" s="188"/>
      <c r="AX879" s="188"/>
      <c r="AY879" s="188"/>
      <c r="AZ879" s="188"/>
      <c r="BA879" s="188"/>
      <c r="BB879" s="188"/>
      <c r="BC879" s="188"/>
      <c r="BD879" s="188"/>
      <c r="BE879" s="188"/>
      <c r="BF879" s="188"/>
      <c r="BG879" s="188"/>
      <c r="BH879" s="176">
        <f t="shared" si="106"/>
        <v>4</v>
      </c>
      <c r="BI879" s="176">
        <f t="shared" si="101"/>
        <v>15</v>
      </c>
      <c r="BJ879" s="182" t="str">
        <f t="shared" si="102"/>
        <v>4 - 32</v>
      </c>
      <c r="BK879" s="176">
        <f t="shared" si="103"/>
        <v>18</v>
      </c>
      <c r="BL879" s="176">
        <f t="shared" si="107"/>
        <v>4</v>
      </c>
      <c r="BM879" s="533"/>
      <c r="BN879" s="185">
        <v>85</v>
      </c>
      <c r="BO879" s="180">
        <v>4</v>
      </c>
      <c r="BP879" s="178">
        <f t="shared" si="104"/>
        <v>157</v>
      </c>
      <c r="BQ879" s="420" t="str">
        <f t="shared" si="105"/>
        <v>III</v>
      </c>
      <c r="BR879" s="185"/>
      <c r="BS879" s="212" t="s">
        <v>3967</v>
      </c>
    </row>
    <row r="880" spans="1:71" ht="76.5" x14ac:dyDescent="0.2">
      <c r="A880" s="696">
        <v>878</v>
      </c>
      <c r="B880" s="286" t="s">
        <v>1127</v>
      </c>
      <c r="C880" s="286" t="s">
        <v>1127</v>
      </c>
      <c r="D880" s="258" t="s">
        <v>5497</v>
      </c>
      <c r="E880" s="736">
        <v>1</v>
      </c>
      <c r="F880" s="736">
        <v>5</v>
      </c>
      <c r="G880" s="737">
        <v>20</v>
      </c>
      <c r="H880" s="305" t="s">
        <v>3264</v>
      </c>
      <c r="I880" s="208" t="s">
        <v>7832</v>
      </c>
      <c r="J880" s="280" t="s">
        <v>7137</v>
      </c>
      <c r="K880" s="191" t="s">
        <v>1128</v>
      </c>
      <c r="L880" s="427" t="s">
        <v>3489</v>
      </c>
      <c r="M880" s="686">
        <v>2.5</v>
      </c>
      <c r="N880" s="685" t="s">
        <v>15715</v>
      </c>
      <c r="O880" s="686">
        <v>15</v>
      </c>
      <c r="P880" s="427" t="s">
        <v>15930</v>
      </c>
      <c r="Q880" s="191">
        <v>5</v>
      </c>
      <c r="R880" s="180"/>
      <c r="S880" s="191">
        <v>15</v>
      </c>
      <c r="T880" s="191">
        <v>16</v>
      </c>
      <c r="U880" s="191">
        <v>8</v>
      </c>
      <c r="V880" s="191">
        <v>18</v>
      </c>
      <c r="W880" s="742">
        <v>6</v>
      </c>
      <c r="X880" s="184">
        <v>12</v>
      </c>
      <c r="Y880" s="184"/>
      <c r="Z880" s="184"/>
      <c r="AA880" s="184"/>
      <c r="AB880" s="219" t="s">
        <v>794</v>
      </c>
      <c r="AC880" s="419" t="s">
        <v>14067</v>
      </c>
      <c r="AD880" s="191" t="s">
        <v>5759</v>
      </c>
      <c r="AE880" s="191" t="s">
        <v>4247</v>
      </c>
      <c r="AF880" s="177">
        <v>0</v>
      </c>
      <c r="AG880" s="177">
        <v>0</v>
      </c>
      <c r="AH880" s="177">
        <v>1</v>
      </c>
      <c r="AI880" s="177">
        <v>0</v>
      </c>
      <c r="AJ880" s="177">
        <v>0</v>
      </c>
      <c r="AK880" s="177">
        <v>0</v>
      </c>
      <c r="AL880" s="383">
        <v>0</v>
      </c>
      <c r="AM880" s="177">
        <v>0</v>
      </c>
      <c r="AN880" s="177">
        <v>0</v>
      </c>
      <c r="AO880" s="181">
        <v>0</v>
      </c>
      <c r="AP880" s="188"/>
      <c r="AQ880" s="188"/>
      <c r="AR880" s="188"/>
      <c r="AS880" s="188"/>
      <c r="AT880" s="188"/>
      <c r="AU880" s="188"/>
      <c r="AV880" s="188"/>
      <c r="AW880" s="188"/>
      <c r="AX880" s="188"/>
      <c r="AY880" s="188"/>
      <c r="AZ880" s="188"/>
      <c r="BA880" s="188"/>
      <c r="BB880" s="188"/>
      <c r="BC880" s="188"/>
      <c r="BD880" s="188"/>
      <c r="BE880" s="188"/>
      <c r="BF880" s="188"/>
      <c r="BG880" s="188"/>
      <c r="BH880" s="176">
        <f t="shared" si="106"/>
        <v>0.5</v>
      </c>
      <c r="BI880" s="176">
        <f t="shared" si="101"/>
        <v>21</v>
      </c>
      <c r="BJ880" s="182" t="str">
        <f t="shared" si="102"/>
        <v>1 - 4</v>
      </c>
      <c r="BK880" s="176">
        <f t="shared" si="103"/>
        <v>3</v>
      </c>
      <c r="BL880" s="176">
        <f t="shared" si="107"/>
        <v>0</v>
      </c>
      <c r="BM880" s="535"/>
      <c r="BN880" s="185">
        <v>105</v>
      </c>
      <c r="BO880" s="180">
        <v>1</v>
      </c>
      <c r="BP880" s="178">
        <f t="shared" si="104"/>
        <v>108</v>
      </c>
      <c r="BQ880" s="420" t="str">
        <f t="shared" si="105"/>
        <v>III</v>
      </c>
      <c r="BR880" s="185"/>
      <c r="BS880" s="212" t="s">
        <v>3967</v>
      </c>
    </row>
    <row r="881" spans="1:71" x14ac:dyDescent="0.2">
      <c r="A881" s="696">
        <v>879</v>
      </c>
      <c r="B881" s="286" t="s">
        <v>4599</v>
      </c>
      <c r="C881" s="286" t="s">
        <v>4599</v>
      </c>
      <c r="D881" s="258" t="s">
        <v>5497</v>
      </c>
      <c r="E881" s="736">
        <v>1</v>
      </c>
      <c r="F881" s="736">
        <v>1</v>
      </c>
      <c r="G881" s="737">
        <v>2</v>
      </c>
      <c r="H881" s="305" t="s">
        <v>3486</v>
      </c>
      <c r="I881" s="208" t="s">
        <v>3485</v>
      </c>
      <c r="J881" s="280" t="s">
        <v>6558</v>
      </c>
      <c r="K881" s="191" t="s">
        <v>5490</v>
      </c>
      <c r="L881" s="427" t="s">
        <v>5490</v>
      </c>
      <c r="M881" s="686">
        <v>7</v>
      </c>
      <c r="N881" s="685" t="s">
        <v>15710</v>
      </c>
      <c r="O881" s="686">
        <v>2400</v>
      </c>
      <c r="P881" s="427" t="s">
        <v>15931</v>
      </c>
      <c r="Q881" s="191">
        <v>5</v>
      </c>
      <c r="R881" s="180"/>
      <c r="S881" s="191">
        <v>1</v>
      </c>
      <c r="T881" s="191">
        <v>1</v>
      </c>
      <c r="U881" s="179">
        <v>1</v>
      </c>
      <c r="V881" s="179">
        <v>1</v>
      </c>
      <c r="W881" s="742">
        <v>6</v>
      </c>
      <c r="X881" s="184"/>
      <c r="Y881" s="184"/>
      <c r="Z881" s="184"/>
      <c r="AA881" s="184"/>
      <c r="AB881" s="220"/>
      <c r="AC881" s="183" t="s">
        <v>6836</v>
      </c>
      <c r="AD881" s="191" t="s">
        <v>7474</v>
      </c>
      <c r="AE881" s="191" t="s">
        <v>4247</v>
      </c>
      <c r="AF881" s="177">
        <v>0</v>
      </c>
      <c r="AG881" s="177">
        <v>0</v>
      </c>
      <c r="AH881" s="177">
        <v>0</v>
      </c>
      <c r="AI881" s="177">
        <v>0</v>
      </c>
      <c r="AJ881" s="177">
        <v>0</v>
      </c>
      <c r="AK881" s="177">
        <v>0</v>
      </c>
      <c r="AL881" s="383">
        <v>6</v>
      </c>
      <c r="AM881" s="177">
        <v>0</v>
      </c>
      <c r="AN881" s="177">
        <v>0</v>
      </c>
      <c r="AO881" s="182">
        <v>0</v>
      </c>
      <c r="AP881" s="180"/>
      <c r="AQ881" s="180"/>
      <c r="AR881" s="180"/>
      <c r="AS881" s="180"/>
      <c r="AT881" s="180"/>
      <c r="AU881" s="180"/>
      <c r="AV881" s="180"/>
      <c r="AW881" s="180"/>
      <c r="AX881" s="180"/>
      <c r="AY881" s="180"/>
      <c r="AZ881" s="180"/>
      <c r="BA881" s="180"/>
      <c r="BB881" s="180"/>
      <c r="BC881" s="180"/>
      <c r="BD881" s="180"/>
      <c r="BE881" s="180"/>
      <c r="BF881" s="180"/>
      <c r="BG881" s="180"/>
      <c r="BH881" s="176">
        <f t="shared" si="106"/>
        <v>6</v>
      </c>
      <c r="BI881" s="176">
        <f t="shared" si="101"/>
        <v>13</v>
      </c>
      <c r="BJ881" s="182" t="str">
        <f t="shared" si="102"/>
        <v>6 - 48</v>
      </c>
      <c r="BK881" s="176">
        <f t="shared" si="103"/>
        <v>27</v>
      </c>
      <c r="BL881" s="176">
        <f t="shared" si="107"/>
        <v>6</v>
      </c>
      <c r="BM881" s="533"/>
      <c r="BN881" s="185">
        <v>350</v>
      </c>
      <c r="BO881" s="180">
        <v>6</v>
      </c>
      <c r="BP881" s="178">
        <f t="shared" si="104"/>
        <v>512</v>
      </c>
      <c r="BQ881" s="420" t="str">
        <f t="shared" si="105"/>
        <v>V</v>
      </c>
      <c r="BR881" s="185"/>
      <c r="BS881" s="212" t="s">
        <v>3967</v>
      </c>
    </row>
    <row r="882" spans="1:71" ht="25.5" x14ac:dyDescent="0.2">
      <c r="A882" s="697">
        <v>880</v>
      </c>
      <c r="B882" s="286" t="s">
        <v>1330</v>
      </c>
      <c r="C882" s="286" t="s">
        <v>7138</v>
      </c>
      <c r="D882" s="258" t="s">
        <v>5497</v>
      </c>
      <c r="E882" s="736">
        <v>1</v>
      </c>
      <c r="F882" s="736">
        <v>1</v>
      </c>
      <c r="G882" s="737">
        <v>10</v>
      </c>
      <c r="H882" s="305" t="s">
        <v>3486</v>
      </c>
      <c r="I882" s="208" t="s">
        <v>3486</v>
      </c>
      <c r="J882" s="280" t="s">
        <v>3486</v>
      </c>
      <c r="K882" s="191" t="s">
        <v>6057</v>
      </c>
      <c r="L882" s="427" t="s">
        <v>3491</v>
      </c>
      <c r="M882" s="686">
        <v>10</v>
      </c>
      <c r="N882" s="685" t="s">
        <v>15710</v>
      </c>
      <c r="O882" s="686">
        <v>280</v>
      </c>
      <c r="P882" s="427" t="s">
        <v>15895</v>
      </c>
      <c r="Q882" s="191">
        <v>9</v>
      </c>
      <c r="R882" s="180"/>
      <c r="S882" s="191">
        <v>0</v>
      </c>
      <c r="T882" s="191">
        <v>0</v>
      </c>
      <c r="U882" s="179">
        <v>0</v>
      </c>
      <c r="V882" s="179">
        <v>0</v>
      </c>
      <c r="W882" s="742">
        <v>0</v>
      </c>
      <c r="X882" s="184"/>
      <c r="Y882" s="194">
        <v>1</v>
      </c>
      <c r="Z882" s="184"/>
      <c r="AA882" s="184"/>
      <c r="AB882" s="220"/>
      <c r="AC882" s="183" t="s">
        <v>10287</v>
      </c>
      <c r="AD882" s="191" t="s">
        <v>2669</v>
      </c>
      <c r="AE882" s="191" t="s">
        <v>4247</v>
      </c>
      <c r="AF882" s="177">
        <v>0</v>
      </c>
      <c r="AG882" s="177">
        <v>0</v>
      </c>
      <c r="AH882" s="177">
        <v>0</v>
      </c>
      <c r="AI882" s="177">
        <v>0</v>
      </c>
      <c r="AJ882" s="177">
        <v>0</v>
      </c>
      <c r="AK882" s="177">
        <v>0</v>
      </c>
      <c r="AL882" s="551">
        <v>1</v>
      </c>
      <c r="AM882" s="177">
        <v>0</v>
      </c>
      <c r="AN882" s="177">
        <v>0</v>
      </c>
      <c r="AO882" s="182">
        <v>0</v>
      </c>
      <c r="AP882" s="180"/>
      <c r="AQ882" s="180"/>
      <c r="AR882" s="180"/>
      <c r="AS882" s="180"/>
      <c r="AT882" s="180"/>
      <c r="AU882" s="180"/>
      <c r="AV882" s="180"/>
      <c r="AW882" s="180"/>
      <c r="AX882" s="180"/>
      <c r="AY882" s="180"/>
      <c r="AZ882" s="180"/>
      <c r="BA882" s="180"/>
      <c r="BB882" s="180"/>
      <c r="BC882" s="180"/>
      <c r="BD882" s="180"/>
      <c r="BE882" s="180"/>
      <c r="BF882" s="180"/>
      <c r="BG882" s="180"/>
      <c r="BH882" s="176">
        <f t="shared" si="106"/>
        <v>1</v>
      </c>
      <c r="BI882" s="176">
        <f t="shared" ref="BI882:BI945" si="108">IF(manualHD="",IF(COUNTIF(AP882:BG882,"")=18,IFERROR(INDEX(thac0array,MATCH(IF(manualHD="",IF(SUM($AG882:$AL882)/(0.01+fixedhp)&lt;1/40,ROUND(fixedhp/4.5,0),IF(eightsider=1,IF((AND(fixedhp&gt;0,fixedhp&lt;4)),1.125,1),IF(eightsider&gt;1,eightsider+IF(twosider*1.5+threesider*2+foursider*2.5+fivesider*3+sixsider*3.5+sevensider*4+fixedhp&gt;3,1,0),IF(sevensider=1,0.875,0.5)))),manualHD),hitDiceThac0,0)),21),MIN(IFERROR(INDEX(thac0array,MATCH(IF(AZ882="",AP882,ROUND(AP882+AZ882/2,0)),hitDiceThac0,0)),21),IFERROR(INDEX(thac0array,MATCH(MAX(AQ882:AS882),fighterThac0,0)),21),IFERROR(INDEX(thac0array,MATCH(MAX(AW882:BA882),clericThac0,0)),21),IFERROR(INDEX(thac0array,MATCH(MAX(BB882:BC882),thiefThac0,0)),21),IFERROR(INDEX(thac0array,MATCH(MAX(BD882:BG882),magicUserThac0,0)),21))),IFERROR(INDEX(thac0array,MATCH(BM882,hitDiceThac0),0),BM882))</f>
        <v>19</v>
      </c>
      <c r="BJ882" s="182" t="str">
        <f t="shared" ref="BJ882:BJ945" si="109">IF(SUM(AF882:AN882)=0,AO882,IF(AZ882="",SUM(AF882:AO882)&amp;" - "&amp;IF(OR(COUNTIF(AP882:BG882,"")=18,AP882&gt;0),ROUND(AF882*2+AG882*3+AH882*4+AI882*5+AJ882*6+AK882*7+AL882*8+AM882*10+AN882*12+AO882,0),ROUND((AF882*2+AG882*3+AH882*4+AI882*5+AJ882*6+AK882*7+AL882*8+AM882*10+AN882*12+AO882)/COUNTA(AQ882:BG882),0)),IF(BM882="",(AZ882-1)*1+SUM(AF882:AO882)&amp;" - "&amp;(AZ882-1)*4+ROUND(AF882*2+AG882*3+AH882*4+AI882*5+AJ882*6+AK882*7+AL882*8+AM882*10+AN882*12+AO882,0),SUM(AF882:AO882)&amp;" - "&amp;ROUND(AF882*2+AG882*3+AH882*4+AI882*5+AJ882*6+AK882*7+AL882*8+AM882*10+AN882*12+AO882,0))))</f>
        <v>1 - 8</v>
      </c>
      <c r="BK882" s="176">
        <f t="shared" ref="BK882:BK945" si="110">IF(SUM(AF882:AN882)=0,AO882,IF(AZ882="",ROUND(AVERAGE(SUM(AF882:AO882),IF(OR(COUNTIF(AP882:BG882,"")=18,AP882&gt;0),ROUND(AF882*2+AG882*3+AH882*4+AI882*5+AJ882*6+AK882*7+AL882*8+AM882*10+AN882*12+AO882,0),ROUND((AF882*2+AG882*3+AH882*4+AI882*5+AJ882*6+AK882*7+AL882*8+AM882*10+AN882*12+AO882)/COUNTA(AQ882:BG882),0))),0),IF(BM882="",ROUND(AVERAGE((AZ882-1)*1+SUM(AF882:AO882),(AZ882-1)*4+ROUND(AF882*2+AG882*3+AH882*4+AI882*5+AJ882*6+AK882*7+AL882*8+AM882*10+AN882*12+AO882,0)),0),ROUND(AVERAGE(SUM(AF882:AO882),ROUND(AF882*2+AG882*3+AH882*4+AI882*5+AJ882*6+AK882*7+AL882*8+AM882*10+AN882*12+AO882,0)),0))))</f>
        <v>5</v>
      </c>
      <c r="BL882" s="176">
        <f t="shared" si="107"/>
        <v>1</v>
      </c>
      <c r="BM882" s="533"/>
      <c r="BN882" s="185">
        <v>185</v>
      </c>
      <c r="BO882" s="180">
        <v>4</v>
      </c>
      <c r="BP882" s="178">
        <f t="shared" ref="BP882:BP945" si="111">BN882+BK882*BO882</f>
        <v>205</v>
      </c>
      <c r="BQ882" s="420" t="str">
        <f t="shared" ref="BQ882:BQ945" si="112">IFERROR(INDEX(xpLevel,MATCH($BN882,xpThresholds,1)), "XI")</f>
        <v>IV</v>
      </c>
      <c r="BR882" s="185"/>
      <c r="BS882" s="212" t="s">
        <v>3967</v>
      </c>
    </row>
    <row r="883" spans="1:71" ht="25.5" x14ac:dyDescent="0.2">
      <c r="A883" s="696">
        <v>881</v>
      </c>
      <c r="B883" s="286" t="s">
        <v>1330</v>
      </c>
      <c r="C883" s="286" t="s">
        <v>7139</v>
      </c>
      <c r="D883" s="258" t="s">
        <v>5497</v>
      </c>
      <c r="E883" s="736">
        <v>1</v>
      </c>
      <c r="F883" s="736">
        <v>1</v>
      </c>
      <c r="G883" s="737">
        <v>10</v>
      </c>
      <c r="H883" s="305" t="s">
        <v>3486</v>
      </c>
      <c r="I883" s="208" t="s">
        <v>3486</v>
      </c>
      <c r="J883" s="280" t="s">
        <v>3486</v>
      </c>
      <c r="K883" s="191" t="s">
        <v>6744</v>
      </c>
      <c r="L883" s="427" t="s">
        <v>5490</v>
      </c>
      <c r="M883" s="686">
        <v>12.8</v>
      </c>
      <c r="N883" s="685" t="s">
        <v>15710</v>
      </c>
      <c r="O883" s="686">
        <v>590</v>
      </c>
      <c r="P883" s="427" t="s">
        <v>15895</v>
      </c>
      <c r="Q883" s="191">
        <v>9</v>
      </c>
      <c r="R883" s="180"/>
      <c r="S883" s="191">
        <v>0</v>
      </c>
      <c r="T883" s="191">
        <v>0</v>
      </c>
      <c r="U883" s="179">
        <v>0</v>
      </c>
      <c r="V883" s="179">
        <v>0</v>
      </c>
      <c r="W883" s="742">
        <v>0</v>
      </c>
      <c r="X883" s="184"/>
      <c r="Y883" s="194">
        <v>1</v>
      </c>
      <c r="Z883" s="184"/>
      <c r="AA883" s="184"/>
      <c r="AB883" s="220"/>
      <c r="AC883" s="183" t="s">
        <v>10287</v>
      </c>
      <c r="AD883" s="191" t="s">
        <v>2669</v>
      </c>
      <c r="AE883" s="191" t="s">
        <v>4247</v>
      </c>
      <c r="AF883" s="177">
        <v>0</v>
      </c>
      <c r="AG883" s="177">
        <v>0</v>
      </c>
      <c r="AH883" s="177">
        <v>0</v>
      </c>
      <c r="AI883" s="177">
        <v>0</v>
      </c>
      <c r="AJ883" s="177">
        <v>0</v>
      </c>
      <c r="AK883" s="177">
        <v>0</v>
      </c>
      <c r="AL883" s="551">
        <v>2</v>
      </c>
      <c r="AM883" s="177">
        <v>0</v>
      </c>
      <c r="AN883" s="177">
        <v>0</v>
      </c>
      <c r="AO883" s="182">
        <v>0</v>
      </c>
      <c r="AP883" s="180"/>
      <c r="AQ883" s="180"/>
      <c r="AR883" s="180"/>
      <c r="AS883" s="180"/>
      <c r="AT883" s="180"/>
      <c r="AU883" s="180"/>
      <c r="AV883" s="180"/>
      <c r="AW883" s="180"/>
      <c r="AX883" s="180"/>
      <c r="AY883" s="180"/>
      <c r="AZ883" s="180"/>
      <c r="BA883" s="180"/>
      <c r="BB883" s="180"/>
      <c r="BC883" s="180"/>
      <c r="BD883" s="180"/>
      <c r="BE883" s="180"/>
      <c r="BF883" s="180"/>
      <c r="BG883" s="180"/>
      <c r="BH883" s="176">
        <f t="shared" si="106"/>
        <v>2</v>
      </c>
      <c r="BI883" s="176">
        <f t="shared" si="108"/>
        <v>16</v>
      </c>
      <c r="BJ883" s="182" t="str">
        <f t="shared" si="109"/>
        <v>2 - 16</v>
      </c>
      <c r="BK883" s="176">
        <f t="shared" si="110"/>
        <v>9</v>
      </c>
      <c r="BL883" s="176">
        <f t="shared" si="107"/>
        <v>2</v>
      </c>
      <c r="BM883" s="533"/>
      <c r="BN883" s="185">
        <v>185</v>
      </c>
      <c r="BO883" s="180">
        <v>4</v>
      </c>
      <c r="BP883" s="178">
        <f t="shared" si="111"/>
        <v>221</v>
      </c>
      <c r="BQ883" s="420" t="str">
        <f t="shared" si="112"/>
        <v>IV</v>
      </c>
      <c r="BR883" s="185"/>
      <c r="BS883" s="212" t="s">
        <v>3967</v>
      </c>
    </row>
    <row r="884" spans="1:71" ht="25.5" x14ac:dyDescent="0.2">
      <c r="A884" s="697">
        <v>882</v>
      </c>
      <c r="B884" s="286" t="s">
        <v>1330</v>
      </c>
      <c r="C884" s="286" t="s">
        <v>7140</v>
      </c>
      <c r="D884" s="258" t="s">
        <v>5497</v>
      </c>
      <c r="E884" s="736">
        <v>1</v>
      </c>
      <c r="F884" s="736">
        <v>1</v>
      </c>
      <c r="G884" s="737">
        <v>10</v>
      </c>
      <c r="H884" s="305" t="s">
        <v>3486</v>
      </c>
      <c r="I884" s="208" t="s">
        <v>3486</v>
      </c>
      <c r="J884" s="280" t="s">
        <v>3486</v>
      </c>
      <c r="K884" s="191" t="s">
        <v>6058</v>
      </c>
      <c r="L884" s="427" t="s">
        <v>5490</v>
      </c>
      <c r="M884" s="686">
        <v>14.8</v>
      </c>
      <c r="N884" s="685" t="s">
        <v>15710</v>
      </c>
      <c r="O884" s="686">
        <v>915</v>
      </c>
      <c r="P884" s="427" t="s">
        <v>15895</v>
      </c>
      <c r="Q884" s="191">
        <v>9</v>
      </c>
      <c r="R884" s="180"/>
      <c r="S884" s="191">
        <v>0</v>
      </c>
      <c r="T884" s="191">
        <v>0</v>
      </c>
      <c r="U884" s="179">
        <v>0</v>
      </c>
      <c r="V884" s="179">
        <v>0</v>
      </c>
      <c r="W884" s="742">
        <v>0</v>
      </c>
      <c r="X884" s="184"/>
      <c r="Y884" s="194">
        <v>1</v>
      </c>
      <c r="Z884" s="184"/>
      <c r="AA884" s="184"/>
      <c r="AB884" s="220"/>
      <c r="AC884" s="183" t="s">
        <v>10287</v>
      </c>
      <c r="AD884" s="191" t="s">
        <v>2669</v>
      </c>
      <c r="AE884" s="191" t="s">
        <v>4247</v>
      </c>
      <c r="AF884" s="177">
        <v>0</v>
      </c>
      <c r="AG884" s="177">
        <v>0</v>
      </c>
      <c r="AH884" s="177">
        <v>0</v>
      </c>
      <c r="AI884" s="177">
        <v>0</v>
      </c>
      <c r="AJ884" s="177">
        <v>0</v>
      </c>
      <c r="AK884" s="177">
        <v>0</v>
      </c>
      <c r="AL884" s="551">
        <v>3</v>
      </c>
      <c r="AM884" s="177">
        <v>0</v>
      </c>
      <c r="AN884" s="177">
        <v>0</v>
      </c>
      <c r="AO884" s="182">
        <v>0</v>
      </c>
      <c r="AP884" s="180"/>
      <c r="AQ884" s="180"/>
      <c r="AR884" s="180"/>
      <c r="AS884" s="180"/>
      <c r="AT884" s="180"/>
      <c r="AU884" s="180"/>
      <c r="AV884" s="180"/>
      <c r="AW884" s="180"/>
      <c r="AX884" s="180"/>
      <c r="AY884" s="180"/>
      <c r="AZ884" s="180"/>
      <c r="BA884" s="180"/>
      <c r="BB884" s="180"/>
      <c r="BC884" s="180"/>
      <c r="BD884" s="180"/>
      <c r="BE884" s="180"/>
      <c r="BF884" s="180"/>
      <c r="BG884" s="180"/>
      <c r="BH884" s="176">
        <f t="shared" si="106"/>
        <v>3</v>
      </c>
      <c r="BI884" s="176">
        <f t="shared" si="108"/>
        <v>16</v>
      </c>
      <c r="BJ884" s="182" t="str">
        <f t="shared" si="109"/>
        <v>3 - 24</v>
      </c>
      <c r="BK884" s="176">
        <f t="shared" si="110"/>
        <v>14</v>
      </c>
      <c r="BL884" s="176">
        <f t="shared" si="107"/>
        <v>3</v>
      </c>
      <c r="BM884" s="533"/>
      <c r="BN884" s="185">
        <v>185</v>
      </c>
      <c r="BO884" s="180">
        <v>4</v>
      </c>
      <c r="BP884" s="178">
        <f t="shared" si="111"/>
        <v>241</v>
      </c>
      <c r="BQ884" s="420" t="str">
        <f t="shared" si="112"/>
        <v>IV</v>
      </c>
      <c r="BR884" s="185"/>
      <c r="BS884" s="212" t="s">
        <v>3967</v>
      </c>
    </row>
    <row r="885" spans="1:71" ht="25.5" x14ac:dyDescent="0.2">
      <c r="A885" s="696">
        <v>883</v>
      </c>
      <c r="B885" s="286" t="s">
        <v>1330</v>
      </c>
      <c r="C885" s="286" t="s">
        <v>7141</v>
      </c>
      <c r="D885" s="258" t="s">
        <v>5497</v>
      </c>
      <c r="E885" s="736">
        <v>1</v>
      </c>
      <c r="F885" s="736">
        <v>1</v>
      </c>
      <c r="G885" s="737">
        <v>10</v>
      </c>
      <c r="H885" s="305" t="s">
        <v>3486</v>
      </c>
      <c r="I885" s="208" t="s">
        <v>3486</v>
      </c>
      <c r="J885" s="280" t="s">
        <v>3486</v>
      </c>
      <c r="K885" s="191" t="s">
        <v>4058</v>
      </c>
      <c r="L885" s="427" t="s">
        <v>5490</v>
      </c>
      <c r="M885" s="686">
        <v>16</v>
      </c>
      <c r="N885" s="685" t="s">
        <v>15710</v>
      </c>
      <c r="O885" s="686">
        <v>1150</v>
      </c>
      <c r="P885" s="427" t="s">
        <v>15895</v>
      </c>
      <c r="Q885" s="191">
        <v>9</v>
      </c>
      <c r="R885" s="180"/>
      <c r="S885" s="191">
        <v>0</v>
      </c>
      <c r="T885" s="191">
        <v>0</v>
      </c>
      <c r="U885" s="179">
        <v>0</v>
      </c>
      <c r="V885" s="179">
        <v>0</v>
      </c>
      <c r="W885" s="742">
        <v>0</v>
      </c>
      <c r="X885" s="184"/>
      <c r="Y885" s="194">
        <v>1</v>
      </c>
      <c r="Z885" s="184"/>
      <c r="AA885" s="184"/>
      <c r="AB885" s="220"/>
      <c r="AC885" s="183" t="s">
        <v>10287</v>
      </c>
      <c r="AD885" s="191" t="s">
        <v>2669</v>
      </c>
      <c r="AE885" s="191" t="s">
        <v>4247</v>
      </c>
      <c r="AF885" s="177">
        <v>0</v>
      </c>
      <c r="AG885" s="177">
        <v>0</v>
      </c>
      <c r="AH885" s="177">
        <v>0</v>
      </c>
      <c r="AI885" s="177">
        <v>0</v>
      </c>
      <c r="AJ885" s="177">
        <v>0</v>
      </c>
      <c r="AK885" s="177">
        <v>0</v>
      </c>
      <c r="AL885" s="551">
        <v>4</v>
      </c>
      <c r="AM885" s="177">
        <v>0</v>
      </c>
      <c r="AN885" s="177">
        <v>0</v>
      </c>
      <c r="AO885" s="182">
        <v>0</v>
      </c>
      <c r="AP885" s="180"/>
      <c r="AQ885" s="180"/>
      <c r="AR885" s="180"/>
      <c r="AS885" s="180"/>
      <c r="AT885" s="180"/>
      <c r="AU885" s="180"/>
      <c r="AV885" s="180"/>
      <c r="AW885" s="180"/>
      <c r="AX885" s="180"/>
      <c r="AY885" s="180"/>
      <c r="AZ885" s="180"/>
      <c r="BA885" s="180"/>
      <c r="BB885" s="180"/>
      <c r="BC885" s="180"/>
      <c r="BD885" s="180"/>
      <c r="BE885" s="180"/>
      <c r="BF885" s="180"/>
      <c r="BG885" s="180"/>
      <c r="BH885" s="176">
        <f t="shared" si="106"/>
        <v>4</v>
      </c>
      <c r="BI885" s="176">
        <f t="shared" si="108"/>
        <v>15</v>
      </c>
      <c r="BJ885" s="182" t="str">
        <f t="shared" si="109"/>
        <v>4 - 32</v>
      </c>
      <c r="BK885" s="176">
        <f t="shared" si="110"/>
        <v>18</v>
      </c>
      <c r="BL885" s="176">
        <f t="shared" si="107"/>
        <v>4</v>
      </c>
      <c r="BM885" s="533"/>
      <c r="BN885" s="185">
        <v>185</v>
      </c>
      <c r="BO885" s="180">
        <v>4</v>
      </c>
      <c r="BP885" s="178">
        <f t="shared" si="111"/>
        <v>257</v>
      </c>
      <c r="BQ885" s="420" t="str">
        <f t="shared" si="112"/>
        <v>IV</v>
      </c>
      <c r="BR885" s="185"/>
      <c r="BS885" s="212" t="s">
        <v>3967</v>
      </c>
    </row>
    <row r="886" spans="1:71" ht="38.25" x14ac:dyDescent="0.2">
      <c r="A886" s="696">
        <v>884</v>
      </c>
      <c r="B886" s="286" t="s">
        <v>895</v>
      </c>
      <c r="C886" s="286" t="s">
        <v>895</v>
      </c>
      <c r="D886" s="258" t="s">
        <v>5497</v>
      </c>
      <c r="E886" s="736">
        <v>1</v>
      </c>
      <c r="F886" s="736">
        <v>1</v>
      </c>
      <c r="G886" s="737">
        <v>1</v>
      </c>
      <c r="H886" s="305" t="s">
        <v>3265</v>
      </c>
      <c r="I886" s="208" t="s">
        <v>2680</v>
      </c>
      <c r="J886" s="280" t="s">
        <v>7142</v>
      </c>
      <c r="K886" s="191" t="s">
        <v>896</v>
      </c>
      <c r="L886" s="427" t="s">
        <v>3489</v>
      </c>
      <c r="M886" s="686">
        <v>1.5</v>
      </c>
      <c r="N886" s="685" t="s">
        <v>15710</v>
      </c>
      <c r="O886" s="686">
        <v>7</v>
      </c>
      <c r="P886" s="427" t="s">
        <v>15932</v>
      </c>
      <c r="Q886" s="191">
        <v>2</v>
      </c>
      <c r="R886" s="180"/>
      <c r="S886" s="189">
        <v>8</v>
      </c>
      <c r="T886" s="189">
        <v>10</v>
      </c>
      <c r="U886" s="189">
        <v>3</v>
      </c>
      <c r="V886" s="189">
        <v>12</v>
      </c>
      <c r="W886" s="742">
        <v>6</v>
      </c>
      <c r="X886" s="184">
        <v>24</v>
      </c>
      <c r="Y886" s="184"/>
      <c r="Z886" s="184"/>
      <c r="AA886" s="184"/>
      <c r="AB886" s="499" t="s">
        <v>794</v>
      </c>
      <c r="AC886" s="419" t="s">
        <v>14036</v>
      </c>
      <c r="AD886" s="191" t="s">
        <v>2673</v>
      </c>
      <c r="AE886" s="191" t="s">
        <v>4258</v>
      </c>
      <c r="AF886" s="177">
        <v>0</v>
      </c>
      <c r="AG886" s="177">
        <v>0</v>
      </c>
      <c r="AH886" s="177">
        <v>0</v>
      </c>
      <c r="AI886" s="177">
        <v>0</v>
      </c>
      <c r="AJ886" s="177">
        <v>0</v>
      </c>
      <c r="AK886" s="177">
        <v>0</v>
      </c>
      <c r="AL886" s="383">
        <v>2</v>
      </c>
      <c r="AM886" s="177">
        <v>0</v>
      </c>
      <c r="AN886" s="177">
        <v>0</v>
      </c>
      <c r="AO886" s="182">
        <v>0</v>
      </c>
      <c r="AP886" s="180"/>
      <c r="AQ886" s="180"/>
      <c r="AR886" s="180"/>
      <c r="AS886" s="180"/>
      <c r="AT886" s="180"/>
      <c r="AU886" s="180"/>
      <c r="AV886" s="180"/>
      <c r="AW886" s="180"/>
      <c r="AX886" s="180"/>
      <c r="AY886" s="180"/>
      <c r="AZ886" s="180"/>
      <c r="BA886" s="180"/>
      <c r="BB886" s="180"/>
      <c r="BC886" s="180"/>
      <c r="BD886" s="180"/>
      <c r="BE886" s="180"/>
      <c r="BF886" s="180"/>
      <c r="BG886" s="180"/>
      <c r="BH886" s="176">
        <f t="shared" si="106"/>
        <v>2</v>
      </c>
      <c r="BI886" s="176">
        <f t="shared" si="108"/>
        <v>16</v>
      </c>
      <c r="BJ886" s="182" t="str">
        <f t="shared" si="109"/>
        <v>2 - 16</v>
      </c>
      <c r="BK886" s="176">
        <f t="shared" si="110"/>
        <v>9</v>
      </c>
      <c r="BL886" s="176">
        <f t="shared" si="107"/>
        <v>2</v>
      </c>
      <c r="BM886" s="533"/>
      <c r="BN886" s="185">
        <v>200</v>
      </c>
      <c r="BO886" s="180">
        <v>2</v>
      </c>
      <c r="BP886" s="178">
        <f t="shared" si="111"/>
        <v>218</v>
      </c>
      <c r="BQ886" s="420" t="str">
        <f t="shared" si="112"/>
        <v>IV</v>
      </c>
      <c r="BR886" s="185">
        <v>975</v>
      </c>
      <c r="BS886" s="212" t="s">
        <v>3967</v>
      </c>
    </row>
    <row r="887" spans="1:71" ht="25.5" x14ac:dyDescent="0.2">
      <c r="A887" s="697">
        <v>885</v>
      </c>
      <c r="B887" s="286" t="s">
        <v>2679</v>
      </c>
      <c r="C887" s="286" t="s">
        <v>2679</v>
      </c>
      <c r="D887" s="258" t="s">
        <v>5497</v>
      </c>
      <c r="E887" s="736">
        <v>1</v>
      </c>
      <c r="F887" s="736">
        <v>1</v>
      </c>
      <c r="G887" s="737">
        <v>2</v>
      </c>
      <c r="H887" s="305" t="s">
        <v>3266</v>
      </c>
      <c r="I887" s="208" t="s">
        <v>2680</v>
      </c>
      <c r="J887" s="280" t="s">
        <v>7143</v>
      </c>
      <c r="K887" s="191" t="s">
        <v>5371</v>
      </c>
      <c r="L887" s="427" t="s">
        <v>5490</v>
      </c>
      <c r="M887" s="686">
        <v>50</v>
      </c>
      <c r="N887" s="685" t="s">
        <v>15710</v>
      </c>
      <c r="O887" s="686">
        <v>9800</v>
      </c>
      <c r="P887" s="427" t="s">
        <v>15934</v>
      </c>
      <c r="Q887" s="191">
        <v>6</v>
      </c>
      <c r="R887" s="180"/>
      <c r="S887" s="191">
        <v>0</v>
      </c>
      <c r="T887" s="191">
        <v>0</v>
      </c>
      <c r="U887" s="179">
        <v>0</v>
      </c>
      <c r="V887" s="179">
        <v>0</v>
      </c>
      <c r="W887" s="742">
        <v>9</v>
      </c>
      <c r="X887" s="184"/>
      <c r="Y887" s="184"/>
      <c r="Z887" s="184">
        <v>9</v>
      </c>
      <c r="AA887" s="184"/>
      <c r="AB887" s="220"/>
      <c r="AC887" s="183" t="s">
        <v>12358</v>
      </c>
      <c r="AD887" s="191" t="s">
        <v>2668</v>
      </c>
      <c r="AE887" s="191" t="s">
        <v>4247</v>
      </c>
      <c r="AF887" s="177">
        <v>0</v>
      </c>
      <c r="AG887" s="177">
        <v>0</v>
      </c>
      <c r="AH887" s="177">
        <v>0</v>
      </c>
      <c r="AI887" s="177">
        <v>0</v>
      </c>
      <c r="AJ887" s="177">
        <v>0</v>
      </c>
      <c r="AK887" s="177">
        <v>0</v>
      </c>
      <c r="AL887" s="383">
        <v>15</v>
      </c>
      <c r="AM887" s="177">
        <v>0</v>
      </c>
      <c r="AN887" s="177">
        <v>0</v>
      </c>
      <c r="AO887" s="182">
        <v>0</v>
      </c>
      <c r="AP887" s="180"/>
      <c r="AQ887" s="180"/>
      <c r="AR887" s="180"/>
      <c r="AS887" s="180"/>
      <c r="AT887" s="180"/>
      <c r="AU887" s="180"/>
      <c r="AV887" s="180"/>
      <c r="AW887" s="180"/>
      <c r="AX887" s="180"/>
      <c r="AY887" s="180"/>
      <c r="AZ887" s="180"/>
      <c r="BA887" s="180"/>
      <c r="BB887" s="180"/>
      <c r="BC887" s="180"/>
      <c r="BD887" s="180"/>
      <c r="BE887" s="180"/>
      <c r="BF887" s="180"/>
      <c r="BG887" s="180"/>
      <c r="BH887" s="176">
        <f t="shared" si="106"/>
        <v>15</v>
      </c>
      <c r="BI887" s="176">
        <f t="shared" si="108"/>
        <v>8</v>
      </c>
      <c r="BJ887" s="182" t="str">
        <f t="shared" si="109"/>
        <v>15 - 120</v>
      </c>
      <c r="BK887" s="176">
        <f t="shared" si="110"/>
        <v>68</v>
      </c>
      <c r="BL887" s="176">
        <f t="shared" si="107"/>
        <v>15</v>
      </c>
      <c r="BM887" s="533"/>
      <c r="BN887" s="185">
        <v>4900</v>
      </c>
      <c r="BO887" s="180">
        <v>20</v>
      </c>
      <c r="BP887" s="178">
        <f t="shared" si="111"/>
        <v>6260</v>
      </c>
      <c r="BQ887" s="420" t="str">
        <f t="shared" si="112"/>
        <v>VIII</v>
      </c>
      <c r="BR887" s="185"/>
      <c r="BS887" s="212" t="s">
        <v>3967</v>
      </c>
    </row>
    <row r="888" spans="1:71" ht="25.5" x14ac:dyDescent="0.2">
      <c r="A888" s="696">
        <v>886</v>
      </c>
      <c r="B888" s="286" t="s">
        <v>2681</v>
      </c>
      <c r="C888" s="286" t="s">
        <v>2681</v>
      </c>
      <c r="D888" s="258" t="s">
        <v>5497</v>
      </c>
      <c r="E888" s="736">
        <v>1</v>
      </c>
      <c r="F888" s="736">
        <v>1</v>
      </c>
      <c r="G888" s="737">
        <v>2</v>
      </c>
      <c r="H888" s="305" t="s">
        <v>3266</v>
      </c>
      <c r="I888" s="208" t="s">
        <v>2680</v>
      </c>
      <c r="J888" s="280" t="s">
        <v>7143</v>
      </c>
      <c r="K888" s="191" t="s">
        <v>5371</v>
      </c>
      <c r="L888" s="427" t="s">
        <v>5490</v>
      </c>
      <c r="M888" s="686">
        <v>50</v>
      </c>
      <c r="N888" s="685" t="s">
        <v>15710</v>
      </c>
      <c r="O888" s="686">
        <v>15000</v>
      </c>
      <c r="P888" s="427" t="s">
        <v>15935</v>
      </c>
      <c r="Q888" s="191">
        <v>6</v>
      </c>
      <c r="R888" s="180"/>
      <c r="S888" s="191">
        <v>0</v>
      </c>
      <c r="T888" s="191">
        <v>0</v>
      </c>
      <c r="U888" s="179">
        <v>0</v>
      </c>
      <c r="V888" s="179">
        <v>0</v>
      </c>
      <c r="W888" s="742">
        <v>9</v>
      </c>
      <c r="X888" s="184"/>
      <c r="Y888" s="184">
        <v>9</v>
      </c>
      <c r="Z888" s="184"/>
      <c r="AA888" s="184"/>
      <c r="AB888" s="220"/>
      <c r="AC888" s="183" t="s">
        <v>12359</v>
      </c>
      <c r="AD888" s="191" t="s">
        <v>2668</v>
      </c>
      <c r="AE888" s="191" t="s">
        <v>4247</v>
      </c>
      <c r="AF888" s="177">
        <v>0</v>
      </c>
      <c r="AG888" s="177">
        <v>0</v>
      </c>
      <c r="AH888" s="177">
        <v>0</v>
      </c>
      <c r="AI888" s="177">
        <v>0</v>
      </c>
      <c r="AJ888" s="177">
        <v>0</v>
      </c>
      <c r="AK888" s="177">
        <v>0</v>
      </c>
      <c r="AL888" s="551">
        <v>15</v>
      </c>
      <c r="AM888" s="177">
        <v>0</v>
      </c>
      <c r="AN888" s="177">
        <v>0</v>
      </c>
      <c r="AO888" s="195">
        <v>0</v>
      </c>
      <c r="AP888" s="187"/>
      <c r="AQ888" s="187"/>
      <c r="AR888" s="187"/>
      <c r="AS888" s="187"/>
      <c r="AT888" s="187"/>
      <c r="AU888" s="187"/>
      <c r="AV888" s="187"/>
      <c r="AW888" s="187"/>
      <c r="AX888" s="187"/>
      <c r="AY888" s="187"/>
      <c r="AZ888" s="187"/>
      <c r="BA888" s="187"/>
      <c r="BB888" s="187"/>
      <c r="BC888" s="187"/>
      <c r="BD888" s="187"/>
      <c r="BE888" s="187"/>
      <c r="BF888" s="187"/>
      <c r="BG888" s="187"/>
      <c r="BH888" s="176">
        <f t="shared" si="106"/>
        <v>15</v>
      </c>
      <c r="BI888" s="176">
        <f t="shared" si="108"/>
        <v>8</v>
      </c>
      <c r="BJ888" s="182" t="str">
        <f t="shared" si="109"/>
        <v>15 - 120</v>
      </c>
      <c r="BK888" s="176">
        <f t="shared" si="110"/>
        <v>68</v>
      </c>
      <c r="BL888" s="176">
        <f t="shared" si="107"/>
        <v>15</v>
      </c>
      <c r="BM888" s="533"/>
      <c r="BN888" s="187">
        <v>4900</v>
      </c>
      <c r="BO888" s="187">
        <v>20</v>
      </c>
      <c r="BP888" s="178">
        <f t="shared" si="111"/>
        <v>6260</v>
      </c>
      <c r="BQ888" s="420" t="str">
        <f t="shared" si="112"/>
        <v>VIII</v>
      </c>
      <c r="BR888" s="185"/>
      <c r="BS888" s="212" t="s">
        <v>4108</v>
      </c>
    </row>
    <row r="889" spans="1:71" ht="76.5" x14ac:dyDescent="0.2">
      <c r="A889" s="697">
        <v>887</v>
      </c>
      <c r="B889" s="286" t="s">
        <v>5615</v>
      </c>
      <c r="C889" s="286" t="s">
        <v>5615</v>
      </c>
      <c r="D889" s="258" t="s">
        <v>5497</v>
      </c>
      <c r="E889" s="736">
        <v>1</v>
      </c>
      <c r="F889" s="736">
        <v>1</v>
      </c>
      <c r="G889" s="737">
        <v>1</v>
      </c>
      <c r="H889" s="305" t="s">
        <v>3244</v>
      </c>
      <c r="I889" s="208" t="s">
        <v>2342</v>
      </c>
      <c r="J889" s="280" t="s">
        <v>3292</v>
      </c>
      <c r="K889" s="191" t="s">
        <v>3489</v>
      </c>
      <c r="L889" s="427" t="s">
        <v>3489</v>
      </c>
      <c r="M889" s="686">
        <v>1.5</v>
      </c>
      <c r="N889" s="685" t="s">
        <v>15715</v>
      </c>
      <c r="O889" s="686">
        <v>8</v>
      </c>
      <c r="P889" s="427" t="s">
        <v>15936</v>
      </c>
      <c r="Q889" s="191">
        <v>2</v>
      </c>
      <c r="R889" s="180"/>
      <c r="S889" s="189">
        <v>5</v>
      </c>
      <c r="T889" s="189">
        <v>7</v>
      </c>
      <c r="U889" s="189">
        <v>2</v>
      </c>
      <c r="V889" s="189">
        <v>8</v>
      </c>
      <c r="W889" s="742">
        <v>15</v>
      </c>
      <c r="X889" s="184"/>
      <c r="Y889" s="184"/>
      <c r="Z889" s="184"/>
      <c r="AA889" s="184"/>
      <c r="AB889" s="220"/>
      <c r="AC889" s="183" t="s">
        <v>10757</v>
      </c>
      <c r="AD889" s="191" t="s">
        <v>1945</v>
      </c>
      <c r="AE889" s="191" t="s">
        <v>4250</v>
      </c>
      <c r="AF889" s="177">
        <v>0</v>
      </c>
      <c r="AG889" s="177">
        <v>0</v>
      </c>
      <c r="AH889" s="177">
        <v>0</v>
      </c>
      <c r="AI889" s="177">
        <v>0</v>
      </c>
      <c r="AJ889" s="177">
        <v>0</v>
      </c>
      <c r="AK889" s="177">
        <v>0</v>
      </c>
      <c r="AL889" s="383">
        <v>3</v>
      </c>
      <c r="AM889" s="177">
        <v>0</v>
      </c>
      <c r="AN889" s="177">
        <v>0</v>
      </c>
      <c r="AO889" s="182">
        <v>0</v>
      </c>
      <c r="AP889" s="180"/>
      <c r="AQ889" s="180"/>
      <c r="AR889" s="180"/>
      <c r="AS889" s="180"/>
      <c r="AT889" s="180"/>
      <c r="AU889" s="180"/>
      <c r="AV889" s="180"/>
      <c r="AW889" s="180"/>
      <c r="AX889" s="180"/>
      <c r="AY889" s="180"/>
      <c r="AZ889" s="180"/>
      <c r="BA889" s="180"/>
      <c r="BB889" s="180"/>
      <c r="BC889" s="180"/>
      <c r="BD889" s="180"/>
      <c r="BE889" s="180"/>
      <c r="BF889" s="180"/>
      <c r="BG889" s="180"/>
      <c r="BH889" s="176">
        <f t="shared" si="106"/>
        <v>3</v>
      </c>
      <c r="BI889" s="176">
        <f t="shared" si="108"/>
        <v>16</v>
      </c>
      <c r="BJ889" s="182" t="str">
        <f t="shared" si="109"/>
        <v>3 - 24</v>
      </c>
      <c r="BK889" s="176">
        <f t="shared" si="110"/>
        <v>14</v>
      </c>
      <c r="BL889" s="176">
        <f t="shared" si="107"/>
        <v>3</v>
      </c>
      <c r="BM889" s="533"/>
      <c r="BN889" s="185">
        <v>325</v>
      </c>
      <c r="BO889" s="180">
        <v>3</v>
      </c>
      <c r="BP889" s="178">
        <f t="shared" si="111"/>
        <v>367</v>
      </c>
      <c r="BQ889" s="420" t="str">
        <f t="shared" si="112"/>
        <v>V</v>
      </c>
      <c r="BR889" s="185">
        <v>650</v>
      </c>
      <c r="BS889" s="212" t="s">
        <v>3967</v>
      </c>
    </row>
    <row r="890" spans="1:71" ht="38.25" x14ac:dyDescent="0.2">
      <c r="A890" s="696">
        <v>888</v>
      </c>
      <c r="B890" s="286" t="s">
        <v>887</v>
      </c>
      <c r="C890" s="286" t="s">
        <v>887</v>
      </c>
      <c r="D890" s="258" t="s">
        <v>5497</v>
      </c>
      <c r="E890" s="736">
        <v>1</v>
      </c>
      <c r="F890" s="736">
        <v>1</v>
      </c>
      <c r="G890" s="737">
        <v>4</v>
      </c>
      <c r="H890" s="305" t="s">
        <v>3224</v>
      </c>
      <c r="I890" s="208" t="s">
        <v>2342</v>
      </c>
      <c r="J890" s="280" t="s">
        <v>7144</v>
      </c>
      <c r="K890" s="191" t="s">
        <v>1146</v>
      </c>
      <c r="L890" s="427" t="s">
        <v>3491</v>
      </c>
      <c r="M890" s="686">
        <v>6</v>
      </c>
      <c r="N890" s="685" t="s">
        <v>15715</v>
      </c>
      <c r="O890" s="686">
        <v>215</v>
      </c>
      <c r="P890" s="427" t="s">
        <v>15933</v>
      </c>
      <c r="Q890" s="191">
        <v>-4</v>
      </c>
      <c r="R890" s="180"/>
      <c r="S890" s="190">
        <v>11</v>
      </c>
      <c r="T890" s="190">
        <v>12</v>
      </c>
      <c r="U890" s="190">
        <v>4</v>
      </c>
      <c r="V890" s="190">
        <v>16</v>
      </c>
      <c r="W890" s="742">
        <v>15</v>
      </c>
      <c r="X890" s="184"/>
      <c r="Y890" s="184"/>
      <c r="Z890" s="184"/>
      <c r="AA890" s="184"/>
      <c r="AB890" s="220"/>
      <c r="AC890" s="419" t="s">
        <v>2118</v>
      </c>
      <c r="AD890" s="179" t="s">
        <v>4784</v>
      </c>
      <c r="AE890" s="179" t="s">
        <v>4248</v>
      </c>
      <c r="AF890" s="177">
        <v>0</v>
      </c>
      <c r="AG890" s="177">
        <v>0</v>
      </c>
      <c r="AH890" s="177">
        <v>0</v>
      </c>
      <c r="AI890" s="177">
        <v>0</v>
      </c>
      <c r="AJ890" s="177">
        <v>0</v>
      </c>
      <c r="AK890" s="177">
        <v>0</v>
      </c>
      <c r="AL890" s="383">
        <v>7</v>
      </c>
      <c r="AM890" s="177">
        <v>0</v>
      </c>
      <c r="AN890" s="177">
        <v>0</v>
      </c>
      <c r="AO890" s="182">
        <v>0</v>
      </c>
      <c r="AP890" s="180">
        <v>7</v>
      </c>
      <c r="AQ890" s="180"/>
      <c r="AR890" s="180"/>
      <c r="AS890" s="180"/>
      <c r="AT890" s="180"/>
      <c r="AU890" s="180"/>
      <c r="AV890" s="180"/>
      <c r="AW890" s="180">
        <v>2</v>
      </c>
      <c r="AX890" s="180"/>
      <c r="AY890" s="180"/>
      <c r="AZ890" s="180"/>
      <c r="BA890" s="180"/>
      <c r="BB890" s="180"/>
      <c r="BC890" s="180"/>
      <c r="BD890" s="180">
        <v>6</v>
      </c>
      <c r="BE890" s="180"/>
      <c r="BF890" s="180"/>
      <c r="BG890" s="180"/>
      <c r="BH890" s="176" t="str">
        <f t="shared" si="106"/>
        <v>class level</v>
      </c>
      <c r="BI890" s="176">
        <f t="shared" si="108"/>
        <v>13</v>
      </c>
      <c r="BJ890" s="182" t="str">
        <f t="shared" si="109"/>
        <v>7 - 56</v>
      </c>
      <c r="BK890" s="176">
        <f t="shared" si="110"/>
        <v>32</v>
      </c>
      <c r="BL890" s="176">
        <f t="shared" si="107"/>
        <v>7</v>
      </c>
      <c r="BM890" s="533"/>
      <c r="BN890" s="185">
        <v>925</v>
      </c>
      <c r="BO890" s="180">
        <v>8</v>
      </c>
      <c r="BP890" s="178">
        <f t="shared" si="111"/>
        <v>1181</v>
      </c>
      <c r="BQ890" s="420" t="str">
        <f t="shared" si="112"/>
        <v>VI</v>
      </c>
      <c r="BR890" s="185"/>
      <c r="BS890" s="212" t="s">
        <v>3967</v>
      </c>
    </row>
    <row r="891" spans="1:71" x14ac:dyDescent="0.2">
      <c r="A891" s="696">
        <v>889</v>
      </c>
      <c r="B891" s="286" t="s">
        <v>4082</v>
      </c>
      <c r="C891" s="286" t="s">
        <v>4082</v>
      </c>
      <c r="D891" s="258" t="s">
        <v>5497</v>
      </c>
      <c r="E891" s="736">
        <v>1</v>
      </c>
      <c r="F891" s="736">
        <v>2</v>
      </c>
      <c r="G891" s="737">
        <v>8</v>
      </c>
      <c r="H891" s="305" t="s">
        <v>3486</v>
      </c>
      <c r="I891" s="208" t="s">
        <v>3487</v>
      </c>
      <c r="J891" s="280" t="s">
        <v>4288</v>
      </c>
      <c r="K891" s="191" t="s">
        <v>4083</v>
      </c>
      <c r="L891" s="427" t="s">
        <v>5490</v>
      </c>
      <c r="M891" s="686">
        <v>8</v>
      </c>
      <c r="N891" s="685" t="s">
        <v>15710</v>
      </c>
      <c r="O891" s="686">
        <v>1400</v>
      </c>
      <c r="P891" s="191"/>
      <c r="Q891" s="191">
        <v>6</v>
      </c>
      <c r="R891" s="180"/>
      <c r="S891" s="191">
        <v>1</v>
      </c>
      <c r="T891" s="191">
        <v>1</v>
      </c>
      <c r="U891" s="179">
        <v>1</v>
      </c>
      <c r="V891" s="179">
        <v>1</v>
      </c>
      <c r="W891" s="742">
        <v>15</v>
      </c>
      <c r="X891" s="184"/>
      <c r="Y891" s="184"/>
      <c r="Z891" s="184"/>
      <c r="AA891" s="184"/>
      <c r="AB891" s="220"/>
      <c r="AC891" s="183" t="s">
        <v>7828</v>
      </c>
      <c r="AD891" s="191" t="s">
        <v>7474</v>
      </c>
      <c r="AE891" s="191" t="s">
        <v>4247</v>
      </c>
      <c r="AF891" s="177">
        <v>0</v>
      </c>
      <c r="AG891" s="177">
        <v>0</v>
      </c>
      <c r="AH891" s="177">
        <v>0</v>
      </c>
      <c r="AI891" s="177">
        <v>0</v>
      </c>
      <c r="AJ891" s="177">
        <v>0</v>
      </c>
      <c r="AK891" s="177">
        <v>0</v>
      </c>
      <c r="AL891" s="383">
        <v>4</v>
      </c>
      <c r="AM891" s="177">
        <v>0</v>
      </c>
      <c r="AN891" s="177">
        <v>0</v>
      </c>
      <c r="AO891" s="182">
        <v>0</v>
      </c>
      <c r="AP891" s="180"/>
      <c r="AQ891" s="180"/>
      <c r="AR891" s="180"/>
      <c r="AS891" s="180"/>
      <c r="AT891" s="180"/>
      <c r="AU891" s="180"/>
      <c r="AV891" s="180"/>
      <c r="AW891" s="180"/>
      <c r="AX891" s="180"/>
      <c r="AY891" s="180"/>
      <c r="AZ891" s="180"/>
      <c r="BA891" s="180"/>
      <c r="BB891" s="180"/>
      <c r="BC891" s="180"/>
      <c r="BD891" s="180"/>
      <c r="BE891" s="180"/>
      <c r="BF891" s="180"/>
      <c r="BG891" s="180"/>
      <c r="BH891" s="176">
        <f t="shared" si="106"/>
        <v>4</v>
      </c>
      <c r="BI891" s="176">
        <f t="shared" si="108"/>
        <v>15</v>
      </c>
      <c r="BJ891" s="182" t="str">
        <f t="shared" si="109"/>
        <v>4 - 32</v>
      </c>
      <c r="BK891" s="176">
        <f t="shared" si="110"/>
        <v>18</v>
      </c>
      <c r="BL891" s="176">
        <f t="shared" si="107"/>
        <v>4</v>
      </c>
      <c r="BM891" s="533"/>
      <c r="BN891" s="185">
        <v>85</v>
      </c>
      <c r="BO891" s="180">
        <v>4</v>
      </c>
      <c r="BP891" s="178">
        <f t="shared" si="111"/>
        <v>157</v>
      </c>
      <c r="BQ891" s="420" t="str">
        <f t="shared" si="112"/>
        <v>III</v>
      </c>
      <c r="BR891" s="185"/>
      <c r="BS891" s="212" t="s">
        <v>3967</v>
      </c>
    </row>
    <row r="892" spans="1:71" x14ac:dyDescent="0.2">
      <c r="A892" s="697">
        <v>890</v>
      </c>
      <c r="B892" s="286" t="s">
        <v>7829</v>
      </c>
      <c r="C892" s="286" t="s">
        <v>7829</v>
      </c>
      <c r="D892" s="258" t="s">
        <v>5497</v>
      </c>
      <c r="E892" s="736">
        <v>1</v>
      </c>
      <c r="F892" s="736">
        <v>5</v>
      </c>
      <c r="G892" s="737">
        <v>50</v>
      </c>
      <c r="H892" s="305" t="s">
        <v>795</v>
      </c>
      <c r="I892" s="208" t="s">
        <v>3485</v>
      </c>
      <c r="J892" s="280" t="s">
        <v>8713</v>
      </c>
      <c r="K892" s="191" t="s">
        <v>5226</v>
      </c>
      <c r="L892" s="427" t="s">
        <v>3489</v>
      </c>
      <c r="M892" s="686">
        <v>2</v>
      </c>
      <c r="N892" s="685" t="s">
        <v>15710</v>
      </c>
      <c r="O892" s="686">
        <v>25</v>
      </c>
      <c r="P892" s="427" t="s">
        <v>15937</v>
      </c>
      <c r="Q892" s="191">
        <v>7</v>
      </c>
      <c r="R892" s="180"/>
      <c r="S892" s="189">
        <v>2</v>
      </c>
      <c r="T892" s="189">
        <v>4</v>
      </c>
      <c r="U892" s="179">
        <v>1</v>
      </c>
      <c r="V892" s="179">
        <v>1</v>
      </c>
      <c r="W892" s="742">
        <v>12</v>
      </c>
      <c r="X892" s="184"/>
      <c r="Y892" s="184">
        <v>6</v>
      </c>
      <c r="Z892" s="184"/>
      <c r="AA892" s="184"/>
      <c r="AB892" s="220"/>
      <c r="AC892" s="183" t="s">
        <v>6191</v>
      </c>
      <c r="AD892" s="191" t="s">
        <v>7474</v>
      </c>
      <c r="AE892" s="191" t="s">
        <v>4255</v>
      </c>
      <c r="AF892" s="177">
        <v>0</v>
      </c>
      <c r="AG892" s="177">
        <v>0</v>
      </c>
      <c r="AH892" s="177">
        <v>1</v>
      </c>
      <c r="AI892" s="177">
        <v>0</v>
      </c>
      <c r="AJ892" s="177">
        <v>0</v>
      </c>
      <c r="AK892" s="177">
        <v>0</v>
      </c>
      <c r="AL892" s="383">
        <v>0</v>
      </c>
      <c r="AM892" s="177">
        <v>0</v>
      </c>
      <c r="AN892" s="177">
        <v>0</v>
      </c>
      <c r="AO892" s="182">
        <v>0</v>
      </c>
      <c r="AP892" s="180"/>
      <c r="AQ892" s="180"/>
      <c r="AR892" s="180"/>
      <c r="AS892" s="180"/>
      <c r="AT892" s="180"/>
      <c r="AU892" s="180"/>
      <c r="AV892" s="180"/>
      <c r="AW892" s="180"/>
      <c r="AX892" s="180"/>
      <c r="AY892" s="180"/>
      <c r="AZ892" s="180"/>
      <c r="BA892" s="180"/>
      <c r="BB892" s="180"/>
      <c r="BC892" s="180"/>
      <c r="BD892" s="180"/>
      <c r="BE892" s="180"/>
      <c r="BF892" s="180"/>
      <c r="BG892" s="180"/>
      <c r="BH892" s="176">
        <f t="shared" si="106"/>
        <v>0.5</v>
      </c>
      <c r="BI892" s="176">
        <f t="shared" si="108"/>
        <v>21</v>
      </c>
      <c r="BJ892" s="182" t="str">
        <f t="shared" si="109"/>
        <v>1 - 4</v>
      </c>
      <c r="BK892" s="176">
        <f t="shared" si="110"/>
        <v>3</v>
      </c>
      <c r="BL892" s="176">
        <f t="shared" si="107"/>
        <v>0</v>
      </c>
      <c r="BM892" s="535"/>
      <c r="BN892" s="185">
        <v>7</v>
      </c>
      <c r="BO892" s="180">
        <v>1</v>
      </c>
      <c r="BP892" s="178">
        <f t="shared" si="111"/>
        <v>10</v>
      </c>
      <c r="BQ892" s="420" t="str">
        <f t="shared" si="112"/>
        <v>I</v>
      </c>
      <c r="BR892" s="185"/>
      <c r="BS892" s="212" t="s">
        <v>3967</v>
      </c>
    </row>
    <row r="893" spans="1:71" x14ac:dyDescent="0.2">
      <c r="A893" s="696">
        <v>891</v>
      </c>
      <c r="B893" s="286" t="s">
        <v>1331</v>
      </c>
      <c r="C893" s="286" t="s">
        <v>2978</v>
      </c>
      <c r="D893" s="258" t="s">
        <v>5497</v>
      </c>
      <c r="E893" s="736">
        <v>1</v>
      </c>
      <c r="F893" s="736">
        <v>1</v>
      </c>
      <c r="G893" s="737">
        <v>1</v>
      </c>
      <c r="H893" s="305" t="s">
        <v>3267</v>
      </c>
      <c r="I893" s="208" t="s">
        <v>2680</v>
      </c>
      <c r="J893" s="280" t="s">
        <v>7145</v>
      </c>
      <c r="K893" s="191" t="s">
        <v>3776</v>
      </c>
      <c r="L893" s="427" t="s">
        <v>5490</v>
      </c>
      <c r="M893" s="686">
        <v>32</v>
      </c>
      <c r="N893" s="685" t="s">
        <v>15766</v>
      </c>
      <c r="O893" s="686">
        <v>6800</v>
      </c>
      <c r="P893" s="427" t="s">
        <v>15938</v>
      </c>
      <c r="Q893" s="191">
        <v>6</v>
      </c>
      <c r="R893" s="180"/>
      <c r="S893" s="191">
        <v>0</v>
      </c>
      <c r="T893" s="191">
        <v>0</v>
      </c>
      <c r="U893" s="179">
        <v>0</v>
      </c>
      <c r="V893" s="179">
        <v>0</v>
      </c>
      <c r="W893" s="742">
        <v>0</v>
      </c>
      <c r="X893" s="184"/>
      <c r="Y893" s="184">
        <v>18</v>
      </c>
      <c r="Z893" s="184"/>
      <c r="AA893" s="184"/>
      <c r="AB893" s="220"/>
      <c r="AC893" s="183" t="s">
        <v>8040</v>
      </c>
      <c r="AD893" s="191" t="s">
        <v>3856</v>
      </c>
      <c r="AE893" s="191" t="s">
        <v>4247</v>
      </c>
      <c r="AF893" s="177">
        <v>0</v>
      </c>
      <c r="AG893" s="177">
        <v>0</v>
      </c>
      <c r="AH893" s="177">
        <v>0</v>
      </c>
      <c r="AI893" s="177">
        <v>0</v>
      </c>
      <c r="AJ893" s="177">
        <v>0</v>
      </c>
      <c r="AK893" s="177">
        <v>0</v>
      </c>
      <c r="AL893" s="551">
        <v>8</v>
      </c>
      <c r="AM893" s="177">
        <v>0</v>
      </c>
      <c r="AN893" s="177">
        <v>0</v>
      </c>
      <c r="AO893" s="182">
        <v>0</v>
      </c>
      <c r="AP893" s="180"/>
      <c r="AQ893" s="180"/>
      <c r="AR893" s="180"/>
      <c r="AS893" s="180"/>
      <c r="AT893" s="180"/>
      <c r="AU893" s="180"/>
      <c r="AV893" s="180"/>
      <c r="AW893" s="180"/>
      <c r="AX893" s="180"/>
      <c r="AY893" s="180"/>
      <c r="AZ893" s="180"/>
      <c r="BA893" s="180"/>
      <c r="BB893" s="180"/>
      <c r="BC893" s="180"/>
      <c r="BD893" s="180"/>
      <c r="BE893" s="180"/>
      <c r="BF893" s="180"/>
      <c r="BG893" s="180"/>
      <c r="BH893" s="176">
        <f t="shared" si="106"/>
        <v>8</v>
      </c>
      <c r="BI893" s="176">
        <f t="shared" si="108"/>
        <v>12</v>
      </c>
      <c r="BJ893" s="182" t="str">
        <f t="shared" si="109"/>
        <v>8 - 64</v>
      </c>
      <c r="BK893" s="176">
        <f t="shared" si="110"/>
        <v>36</v>
      </c>
      <c r="BL893" s="176">
        <f t="shared" si="107"/>
        <v>8</v>
      </c>
      <c r="BM893" s="533"/>
      <c r="BN893" s="185">
        <v>1200</v>
      </c>
      <c r="BO893" s="180">
        <v>16</v>
      </c>
      <c r="BP893" s="178">
        <f t="shared" si="111"/>
        <v>1776</v>
      </c>
      <c r="BQ893" s="420" t="str">
        <f t="shared" si="112"/>
        <v>VII</v>
      </c>
      <c r="BR893" s="185"/>
      <c r="BS893" s="212" t="s">
        <v>3967</v>
      </c>
    </row>
    <row r="894" spans="1:71" x14ac:dyDescent="0.2">
      <c r="A894" s="697">
        <v>892</v>
      </c>
      <c r="B894" s="286" t="s">
        <v>1331</v>
      </c>
      <c r="C894" s="286" t="s">
        <v>2979</v>
      </c>
      <c r="D894" s="258" t="s">
        <v>5497</v>
      </c>
      <c r="E894" s="736">
        <v>1</v>
      </c>
      <c r="F894" s="736">
        <v>1</v>
      </c>
      <c r="G894" s="737">
        <v>1</v>
      </c>
      <c r="H894" s="305" t="s">
        <v>3267</v>
      </c>
      <c r="I894" s="208" t="s">
        <v>2680</v>
      </c>
      <c r="J894" s="280" t="s">
        <v>7145</v>
      </c>
      <c r="K894" s="191" t="s">
        <v>3778</v>
      </c>
      <c r="L894" s="427" t="s">
        <v>5490</v>
      </c>
      <c r="M894" s="686">
        <v>34</v>
      </c>
      <c r="N894" s="685" t="s">
        <v>15766</v>
      </c>
      <c r="O894" s="686">
        <v>8100</v>
      </c>
      <c r="P894" s="427" t="s">
        <v>15938</v>
      </c>
      <c r="Q894" s="191">
        <v>6</v>
      </c>
      <c r="R894" s="180"/>
      <c r="S894" s="191">
        <v>0</v>
      </c>
      <c r="T894" s="191">
        <v>0</v>
      </c>
      <c r="U894" s="179">
        <v>0</v>
      </c>
      <c r="V894" s="179">
        <v>0</v>
      </c>
      <c r="W894" s="742">
        <v>0</v>
      </c>
      <c r="X894" s="184"/>
      <c r="Y894" s="184">
        <v>18</v>
      </c>
      <c r="Z894" s="184"/>
      <c r="AA894" s="184"/>
      <c r="AB894" s="220"/>
      <c r="AC894" s="183" t="s">
        <v>8040</v>
      </c>
      <c r="AD894" s="191" t="s">
        <v>3856</v>
      </c>
      <c r="AE894" s="191" t="s">
        <v>4247</v>
      </c>
      <c r="AF894" s="177">
        <v>0</v>
      </c>
      <c r="AG894" s="177">
        <v>0</v>
      </c>
      <c r="AH894" s="177">
        <v>0</v>
      </c>
      <c r="AI894" s="177">
        <v>0</v>
      </c>
      <c r="AJ894" s="177">
        <v>0</v>
      </c>
      <c r="AK894" s="177">
        <v>0</v>
      </c>
      <c r="AL894" s="551">
        <v>9</v>
      </c>
      <c r="AM894" s="177">
        <v>0</v>
      </c>
      <c r="AN894" s="177">
        <v>0</v>
      </c>
      <c r="AO894" s="182">
        <v>0</v>
      </c>
      <c r="AP894" s="180"/>
      <c r="AQ894" s="180"/>
      <c r="AR894" s="180"/>
      <c r="AS894" s="180"/>
      <c r="AT894" s="180"/>
      <c r="AU894" s="180"/>
      <c r="AV894" s="180"/>
      <c r="AW894" s="180"/>
      <c r="AX894" s="180"/>
      <c r="AY894" s="180"/>
      <c r="AZ894" s="180"/>
      <c r="BA894" s="180"/>
      <c r="BB894" s="180"/>
      <c r="BC894" s="180"/>
      <c r="BD894" s="180"/>
      <c r="BE894" s="180"/>
      <c r="BF894" s="180"/>
      <c r="BG894" s="180"/>
      <c r="BH894" s="176">
        <f t="shared" si="106"/>
        <v>9</v>
      </c>
      <c r="BI894" s="176">
        <f t="shared" si="108"/>
        <v>12</v>
      </c>
      <c r="BJ894" s="182" t="str">
        <f t="shared" si="109"/>
        <v>9 - 72</v>
      </c>
      <c r="BK894" s="176">
        <f t="shared" si="110"/>
        <v>41</v>
      </c>
      <c r="BL894" s="176">
        <f t="shared" si="107"/>
        <v>9</v>
      </c>
      <c r="BM894" s="533"/>
      <c r="BN894" s="185">
        <v>1200</v>
      </c>
      <c r="BO894" s="180">
        <v>16</v>
      </c>
      <c r="BP894" s="178">
        <f t="shared" si="111"/>
        <v>1856</v>
      </c>
      <c r="BQ894" s="420" t="str">
        <f t="shared" si="112"/>
        <v>VII</v>
      </c>
      <c r="BR894" s="185"/>
      <c r="BS894" s="212" t="s">
        <v>3967</v>
      </c>
    </row>
    <row r="895" spans="1:71" x14ac:dyDescent="0.2">
      <c r="A895" s="696">
        <v>893</v>
      </c>
      <c r="B895" s="286" t="s">
        <v>1331</v>
      </c>
      <c r="C895" s="286" t="s">
        <v>2980</v>
      </c>
      <c r="D895" s="258" t="s">
        <v>5497</v>
      </c>
      <c r="E895" s="736">
        <v>1</v>
      </c>
      <c r="F895" s="736">
        <v>1</v>
      </c>
      <c r="G895" s="737">
        <v>1</v>
      </c>
      <c r="H895" s="305" t="s">
        <v>3267</v>
      </c>
      <c r="I895" s="208" t="s">
        <v>2680</v>
      </c>
      <c r="J895" s="280" t="s">
        <v>7145</v>
      </c>
      <c r="K895" s="191" t="s">
        <v>3779</v>
      </c>
      <c r="L895" s="427" t="s">
        <v>5490</v>
      </c>
      <c r="M895" s="686">
        <v>36</v>
      </c>
      <c r="N895" s="685" t="s">
        <v>15766</v>
      </c>
      <c r="O895" s="686">
        <v>9600</v>
      </c>
      <c r="P895" s="427" t="s">
        <v>15938</v>
      </c>
      <c r="Q895" s="191">
        <v>6</v>
      </c>
      <c r="R895" s="180"/>
      <c r="S895" s="191">
        <v>0</v>
      </c>
      <c r="T895" s="191">
        <v>0</v>
      </c>
      <c r="U895" s="179">
        <v>0</v>
      </c>
      <c r="V895" s="179">
        <v>0</v>
      </c>
      <c r="W895" s="742">
        <v>0</v>
      </c>
      <c r="X895" s="184"/>
      <c r="Y895" s="184">
        <v>18</v>
      </c>
      <c r="Z895" s="184"/>
      <c r="AA895" s="184"/>
      <c r="AB895" s="220"/>
      <c r="AC895" s="183" t="s">
        <v>8040</v>
      </c>
      <c r="AD895" s="191" t="s">
        <v>3856</v>
      </c>
      <c r="AE895" s="191" t="s">
        <v>4247</v>
      </c>
      <c r="AF895" s="177">
        <v>0</v>
      </c>
      <c r="AG895" s="177">
        <v>0</v>
      </c>
      <c r="AH895" s="177">
        <v>0</v>
      </c>
      <c r="AI895" s="177">
        <v>0</v>
      </c>
      <c r="AJ895" s="177">
        <v>0</v>
      </c>
      <c r="AK895" s="177">
        <v>0</v>
      </c>
      <c r="AL895" s="551">
        <v>10</v>
      </c>
      <c r="AM895" s="177">
        <v>0</v>
      </c>
      <c r="AN895" s="177">
        <v>0</v>
      </c>
      <c r="AO895" s="182">
        <v>0</v>
      </c>
      <c r="AP895" s="180"/>
      <c r="AQ895" s="180"/>
      <c r="AR895" s="180"/>
      <c r="AS895" s="180"/>
      <c r="AT895" s="180"/>
      <c r="AU895" s="180"/>
      <c r="AV895" s="180"/>
      <c r="AW895" s="180"/>
      <c r="AX895" s="180"/>
      <c r="AY895" s="180"/>
      <c r="AZ895" s="180"/>
      <c r="BA895" s="180"/>
      <c r="BB895" s="180"/>
      <c r="BC895" s="180"/>
      <c r="BD895" s="180"/>
      <c r="BE895" s="180"/>
      <c r="BF895" s="180"/>
      <c r="BG895" s="180"/>
      <c r="BH895" s="176">
        <f t="shared" si="106"/>
        <v>10</v>
      </c>
      <c r="BI895" s="176">
        <f t="shared" si="108"/>
        <v>10</v>
      </c>
      <c r="BJ895" s="182" t="str">
        <f t="shared" si="109"/>
        <v>10 - 80</v>
      </c>
      <c r="BK895" s="176">
        <f t="shared" si="110"/>
        <v>45</v>
      </c>
      <c r="BL895" s="176">
        <f t="shared" si="107"/>
        <v>10</v>
      </c>
      <c r="BM895" s="533"/>
      <c r="BN895" s="185">
        <v>1200</v>
      </c>
      <c r="BO895" s="180">
        <v>16</v>
      </c>
      <c r="BP895" s="178">
        <f t="shared" si="111"/>
        <v>1920</v>
      </c>
      <c r="BQ895" s="420" t="str">
        <f t="shared" si="112"/>
        <v>VII</v>
      </c>
      <c r="BR895" s="185"/>
      <c r="BS895" s="212" t="s">
        <v>3967</v>
      </c>
    </row>
    <row r="896" spans="1:71" x14ac:dyDescent="0.2">
      <c r="A896" s="696">
        <v>894</v>
      </c>
      <c r="B896" s="286" t="s">
        <v>1331</v>
      </c>
      <c r="C896" s="286" t="s">
        <v>3775</v>
      </c>
      <c r="D896" s="258" t="s">
        <v>5497</v>
      </c>
      <c r="E896" s="736">
        <v>1</v>
      </c>
      <c r="F896" s="736">
        <v>1</v>
      </c>
      <c r="G896" s="737">
        <v>1</v>
      </c>
      <c r="H896" s="305" t="s">
        <v>3267</v>
      </c>
      <c r="I896" s="208" t="s">
        <v>2680</v>
      </c>
      <c r="J896" s="280" t="s">
        <v>7145</v>
      </c>
      <c r="K896" s="191" t="s">
        <v>3777</v>
      </c>
      <c r="L896" s="427" t="s">
        <v>5490</v>
      </c>
      <c r="M896" s="686">
        <v>38</v>
      </c>
      <c r="N896" s="685" t="s">
        <v>15766</v>
      </c>
      <c r="O896" s="686">
        <v>11000</v>
      </c>
      <c r="P896" s="427" t="s">
        <v>15938</v>
      </c>
      <c r="Q896" s="191">
        <v>6</v>
      </c>
      <c r="R896" s="180"/>
      <c r="S896" s="191">
        <v>0</v>
      </c>
      <c r="T896" s="191">
        <v>0</v>
      </c>
      <c r="U896" s="179">
        <v>0</v>
      </c>
      <c r="V896" s="179">
        <v>0</v>
      </c>
      <c r="W896" s="742">
        <v>0</v>
      </c>
      <c r="X896" s="184"/>
      <c r="Y896" s="184">
        <v>18</v>
      </c>
      <c r="Z896" s="184"/>
      <c r="AA896" s="184"/>
      <c r="AB896" s="220"/>
      <c r="AC896" s="183" t="s">
        <v>8040</v>
      </c>
      <c r="AD896" s="191" t="s">
        <v>3856</v>
      </c>
      <c r="AE896" s="191" t="s">
        <v>4247</v>
      </c>
      <c r="AF896" s="177">
        <v>0</v>
      </c>
      <c r="AG896" s="177">
        <v>0</v>
      </c>
      <c r="AH896" s="177">
        <v>0</v>
      </c>
      <c r="AI896" s="177">
        <v>0</v>
      </c>
      <c r="AJ896" s="177">
        <v>0</v>
      </c>
      <c r="AK896" s="177">
        <v>0</v>
      </c>
      <c r="AL896" s="551">
        <v>11</v>
      </c>
      <c r="AM896" s="177">
        <v>0</v>
      </c>
      <c r="AN896" s="177">
        <v>0</v>
      </c>
      <c r="AO896" s="182">
        <v>0</v>
      </c>
      <c r="AP896" s="180"/>
      <c r="AQ896" s="180"/>
      <c r="AR896" s="180"/>
      <c r="AS896" s="180"/>
      <c r="AT896" s="180"/>
      <c r="AU896" s="180"/>
      <c r="AV896" s="180"/>
      <c r="AW896" s="180"/>
      <c r="AX896" s="180"/>
      <c r="AY896" s="180"/>
      <c r="AZ896" s="180"/>
      <c r="BA896" s="180"/>
      <c r="BB896" s="180"/>
      <c r="BC896" s="180"/>
      <c r="BD896" s="180"/>
      <c r="BE896" s="180"/>
      <c r="BF896" s="180"/>
      <c r="BG896" s="180"/>
      <c r="BH896" s="176">
        <f t="shared" si="106"/>
        <v>11</v>
      </c>
      <c r="BI896" s="176">
        <f t="shared" si="108"/>
        <v>10</v>
      </c>
      <c r="BJ896" s="182" t="str">
        <f t="shared" si="109"/>
        <v>11 - 88</v>
      </c>
      <c r="BK896" s="176">
        <f t="shared" si="110"/>
        <v>50</v>
      </c>
      <c r="BL896" s="176">
        <f t="shared" si="107"/>
        <v>11</v>
      </c>
      <c r="BM896" s="533"/>
      <c r="BN896" s="185">
        <v>1200</v>
      </c>
      <c r="BO896" s="180">
        <v>16</v>
      </c>
      <c r="BP896" s="178">
        <f t="shared" si="111"/>
        <v>2000</v>
      </c>
      <c r="BQ896" s="420" t="str">
        <f t="shared" si="112"/>
        <v>VII</v>
      </c>
      <c r="BR896" s="185"/>
      <c r="BS896" s="212" t="s">
        <v>3967</v>
      </c>
    </row>
    <row r="897" spans="1:71" ht="25.5" x14ac:dyDescent="0.2">
      <c r="A897" s="697">
        <v>895</v>
      </c>
      <c r="B897" s="286" t="s">
        <v>6194</v>
      </c>
      <c r="C897" s="286" t="s">
        <v>6194</v>
      </c>
      <c r="D897" s="258" t="s">
        <v>5497</v>
      </c>
      <c r="E897" s="736">
        <v>1</v>
      </c>
      <c r="F897" s="736">
        <v>1</v>
      </c>
      <c r="G897" s="737">
        <v>3</v>
      </c>
      <c r="H897" s="305" t="s">
        <v>3486</v>
      </c>
      <c r="I897" s="208" t="s">
        <v>3486</v>
      </c>
      <c r="J897" s="280" t="s">
        <v>3486</v>
      </c>
      <c r="K897" s="191" t="s">
        <v>900</v>
      </c>
      <c r="L897" s="427" t="s">
        <v>5490</v>
      </c>
      <c r="M897" s="686">
        <v>15</v>
      </c>
      <c r="N897" s="685" t="s">
        <v>15766</v>
      </c>
      <c r="O897" s="686">
        <v>700</v>
      </c>
      <c r="P897" s="427" t="s">
        <v>15939</v>
      </c>
      <c r="Q897" s="191">
        <v>7</v>
      </c>
      <c r="R897" s="180"/>
      <c r="S897" s="191">
        <v>0</v>
      </c>
      <c r="T897" s="191">
        <v>0</v>
      </c>
      <c r="U897" s="179">
        <v>0</v>
      </c>
      <c r="V897" s="179">
        <v>0</v>
      </c>
      <c r="W897" s="742">
        <v>0</v>
      </c>
      <c r="X897" s="184"/>
      <c r="Y897" s="184">
        <v>12</v>
      </c>
      <c r="Z897" s="184"/>
      <c r="AA897" s="184"/>
      <c r="AB897" s="220"/>
      <c r="AC897" s="183" t="s">
        <v>9367</v>
      </c>
      <c r="AD897" s="191" t="s">
        <v>3856</v>
      </c>
      <c r="AE897" s="191" t="s">
        <v>4247</v>
      </c>
      <c r="AF897" s="177">
        <v>0</v>
      </c>
      <c r="AG897" s="177">
        <v>0</v>
      </c>
      <c r="AH897" s="177">
        <v>0</v>
      </c>
      <c r="AI897" s="177">
        <v>0</v>
      </c>
      <c r="AJ897" s="177">
        <v>0</v>
      </c>
      <c r="AK897" s="177">
        <v>0</v>
      </c>
      <c r="AL897" s="383">
        <v>4</v>
      </c>
      <c r="AM897" s="177">
        <v>0</v>
      </c>
      <c r="AN897" s="177">
        <v>0</v>
      </c>
      <c r="AO897" s="182">
        <v>0</v>
      </c>
      <c r="AP897" s="180"/>
      <c r="AQ897" s="180"/>
      <c r="AR897" s="180"/>
      <c r="AS897" s="180"/>
      <c r="AT897" s="180"/>
      <c r="AU897" s="180"/>
      <c r="AV897" s="180"/>
      <c r="AW897" s="180"/>
      <c r="AX897" s="180"/>
      <c r="AY897" s="180"/>
      <c r="AZ897" s="180"/>
      <c r="BA897" s="180"/>
      <c r="BB897" s="180"/>
      <c r="BC897" s="180"/>
      <c r="BD897" s="180"/>
      <c r="BE897" s="180"/>
      <c r="BF897" s="180"/>
      <c r="BG897" s="180"/>
      <c r="BH897" s="176">
        <f t="shared" si="106"/>
        <v>4</v>
      </c>
      <c r="BI897" s="176">
        <f t="shared" si="108"/>
        <v>15</v>
      </c>
      <c r="BJ897" s="182" t="str">
        <f t="shared" si="109"/>
        <v>4 - 32</v>
      </c>
      <c r="BK897" s="176">
        <f t="shared" si="110"/>
        <v>18</v>
      </c>
      <c r="BL897" s="176">
        <f t="shared" si="107"/>
        <v>4</v>
      </c>
      <c r="BM897" s="533"/>
      <c r="BN897" s="185">
        <v>410</v>
      </c>
      <c r="BO897" s="180">
        <v>4</v>
      </c>
      <c r="BP897" s="178">
        <f t="shared" si="111"/>
        <v>482</v>
      </c>
      <c r="BQ897" s="420" t="str">
        <f t="shared" si="112"/>
        <v>V</v>
      </c>
      <c r="BR897" s="185"/>
      <c r="BS897" s="212" t="s">
        <v>3967</v>
      </c>
    </row>
    <row r="898" spans="1:71" x14ac:dyDescent="0.2">
      <c r="A898" s="696">
        <v>896</v>
      </c>
      <c r="B898" s="286" t="s">
        <v>6195</v>
      </c>
      <c r="C898" s="286" t="s">
        <v>6195</v>
      </c>
      <c r="D898" s="258" t="s">
        <v>5497</v>
      </c>
      <c r="E898" s="736">
        <v>1</v>
      </c>
      <c r="F898" s="736">
        <v>1</v>
      </c>
      <c r="G898" s="737">
        <v>3</v>
      </c>
      <c r="H898" s="305" t="s">
        <v>3486</v>
      </c>
      <c r="I898" s="208" t="s">
        <v>2077</v>
      </c>
      <c r="J898" s="280" t="s">
        <v>8713</v>
      </c>
      <c r="K898" s="191" t="s">
        <v>2338</v>
      </c>
      <c r="L898" s="427" t="s">
        <v>3489</v>
      </c>
      <c r="M898" s="686">
        <v>5</v>
      </c>
      <c r="N898" s="685" t="s">
        <v>15766</v>
      </c>
      <c r="O898" s="686">
        <v>56</v>
      </c>
      <c r="P898" s="191"/>
      <c r="Q898" s="191">
        <v>7</v>
      </c>
      <c r="R898" s="180"/>
      <c r="S898" s="191">
        <v>0</v>
      </c>
      <c r="T898" s="191">
        <v>0</v>
      </c>
      <c r="U898" s="179">
        <v>0</v>
      </c>
      <c r="V898" s="179">
        <v>0</v>
      </c>
      <c r="W898" s="742">
        <v>0</v>
      </c>
      <c r="X898" s="184"/>
      <c r="Y898" s="184">
        <v>9</v>
      </c>
      <c r="Z898" s="184"/>
      <c r="AA898" s="184"/>
      <c r="AB898" s="220"/>
      <c r="AC898" s="183" t="s">
        <v>9368</v>
      </c>
      <c r="AD898" s="191" t="s">
        <v>3627</v>
      </c>
      <c r="AE898" s="191" t="s">
        <v>4247</v>
      </c>
      <c r="AF898" s="177">
        <v>0</v>
      </c>
      <c r="AG898" s="177">
        <v>0</v>
      </c>
      <c r="AH898" s="177">
        <v>0</v>
      </c>
      <c r="AI898" s="177">
        <v>0</v>
      </c>
      <c r="AJ898" s="177">
        <v>0</v>
      </c>
      <c r="AK898" s="177">
        <v>0</v>
      </c>
      <c r="AL898" s="383">
        <v>1</v>
      </c>
      <c r="AM898" s="177">
        <v>0</v>
      </c>
      <c r="AN898" s="177">
        <v>0</v>
      </c>
      <c r="AO898" s="182">
        <v>0</v>
      </c>
      <c r="AP898" s="180"/>
      <c r="AQ898" s="180"/>
      <c r="AR898" s="180"/>
      <c r="AS898" s="180"/>
      <c r="AT898" s="180"/>
      <c r="AU898" s="180"/>
      <c r="AV898" s="180"/>
      <c r="AW898" s="180"/>
      <c r="AX898" s="180"/>
      <c r="AY898" s="180"/>
      <c r="AZ898" s="180"/>
      <c r="BA898" s="180"/>
      <c r="BB898" s="180"/>
      <c r="BC898" s="180"/>
      <c r="BD898" s="180"/>
      <c r="BE898" s="180"/>
      <c r="BF898" s="180"/>
      <c r="BG898" s="180"/>
      <c r="BH898" s="176">
        <f t="shared" si="106"/>
        <v>1</v>
      </c>
      <c r="BI898" s="176">
        <f t="shared" si="108"/>
        <v>19</v>
      </c>
      <c r="BJ898" s="182" t="str">
        <f t="shared" si="109"/>
        <v>1 - 8</v>
      </c>
      <c r="BK898" s="176">
        <f t="shared" si="110"/>
        <v>5</v>
      </c>
      <c r="BL898" s="176">
        <f t="shared" si="107"/>
        <v>1</v>
      </c>
      <c r="BM898" s="533"/>
      <c r="BN898" s="185">
        <v>90</v>
      </c>
      <c r="BO898" s="180">
        <v>1</v>
      </c>
      <c r="BP898" s="178">
        <f t="shared" si="111"/>
        <v>95</v>
      </c>
      <c r="BQ898" s="420" t="str">
        <f t="shared" si="112"/>
        <v>III</v>
      </c>
      <c r="BR898" s="185"/>
      <c r="BS898" s="212" t="s">
        <v>3967</v>
      </c>
    </row>
    <row r="899" spans="1:71" ht="25.5" x14ac:dyDescent="0.2">
      <c r="A899" s="697">
        <v>897</v>
      </c>
      <c r="B899" s="286" t="s">
        <v>2564</v>
      </c>
      <c r="C899" s="286" t="s">
        <v>1769</v>
      </c>
      <c r="D899" s="258" t="s">
        <v>5497</v>
      </c>
      <c r="E899" s="736">
        <v>1</v>
      </c>
      <c r="F899" s="736">
        <v>1</v>
      </c>
      <c r="G899" s="737">
        <v>1</v>
      </c>
      <c r="H899" s="305" t="s">
        <v>3224</v>
      </c>
      <c r="I899" s="208" t="s">
        <v>3485</v>
      </c>
      <c r="J899" s="280" t="s">
        <v>3305</v>
      </c>
      <c r="K899" s="191" t="s">
        <v>4682</v>
      </c>
      <c r="L899" s="427" t="s">
        <v>5490</v>
      </c>
      <c r="M899" s="686">
        <v>21</v>
      </c>
      <c r="N899" s="685" t="s">
        <v>15710</v>
      </c>
      <c r="O899" s="686">
        <v>5000</v>
      </c>
      <c r="P899" s="427" t="s">
        <v>15940</v>
      </c>
      <c r="Q899" s="191">
        <v>0</v>
      </c>
      <c r="R899" s="180"/>
      <c r="S899" s="191">
        <v>1</v>
      </c>
      <c r="T899" s="191">
        <v>1</v>
      </c>
      <c r="U899" s="179">
        <v>1</v>
      </c>
      <c r="V899" s="179">
        <v>1</v>
      </c>
      <c r="W899" s="742">
        <v>12</v>
      </c>
      <c r="X899" s="184"/>
      <c r="Y899" s="184"/>
      <c r="Z899" s="184"/>
      <c r="AA899" s="184"/>
      <c r="AB899" s="220"/>
      <c r="AC899" s="183" t="s">
        <v>10225</v>
      </c>
      <c r="AD899" s="191" t="s">
        <v>2670</v>
      </c>
      <c r="AE899" s="191" t="s">
        <v>4247</v>
      </c>
      <c r="AF899" s="177">
        <v>0</v>
      </c>
      <c r="AG899" s="177">
        <v>0</v>
      </c>
      <c r="AH899" s="177">
        <v>0</v>
      </c>
      <c r="AI899" s="177">
        <v>0</v>
      </c>
      <c r="AJ899" s="177">
        <v>0</v>
      </c>
      <c r="AK899" s="177">
        <v>0</v>
      </c>
      <c r="AL899" s="551">
        <v>7</v>
      </c>
      <c r="AM899" s="177">
        <v>0</v>
      </c>
      <c r="AN899" s="177">
        <v>0</v>
      </c>
      <c r="AO899" s="182">
        <v>0</v>
      </c>
      <c r="AP899" s="180"/>
      <c r="AQ899" s="180"/>
      <c r="AR899" s="180"/>
      <c r="AS899" s="180"/>
      <c r="AT899" s="180"/>
      <c r="AU899" s="180"/>
      <c r="AV899" s="180"/>
      <c r="AW899" s="180"/>
      <c r="AX899" s="180"/>
      <c r="AY899" s="180"/>
      <c r="AZ899" s="180"/>
      <c r="BA899" s="180"/>
      <c r="BB899" s="180"/>
      <c r="BC899" s="180"/>
      <c r="BD899" s="180"/>
      <c r="BE899" s="180"/>
      <c r="BF899" s="180"/>
      <c r="BG899" s="180"/>
      <c r="BH899" s="176">
        <f t="shared" ref="BH899:BH962" si="113">IF(manualHD="",IF(COUNTA($AP899:$BG899)=0,IF(SUM($AG899:$AL899)/(0.01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7</v>
      </c>
      <c r="BI899" s="176">
        <f t="shared" si="108"/>
        <v>13</v>
      </c>
      <c r="BJ899" s="182" t="str">
        <f t="shared" si="109"/>
        <v>7 - 56</v>
      </c>
      <c r="BK899" s="176">
        <f t="shared" si="110"/>
        <v>32</v>
      </c>
      <c r="BL899" s="176">
        <f t="shared" si="107"/>
        <v>7</v>
      </c>
      <c r="BM899" s="533"/>
      <c r="BN899" s="185">
        <v>1700</v>
      </c>
      <c r="BO899" s="180">
        <v>16</v>
      </c>
      <c r="BP899" s="178">
        <f t="shared" si="111"/>
        <v>2212</v>
      </c>
      <c r="BQ899" s="420" t="str">
        <f t="shared" si="112"/>
        <v>VII</v>
      </c>
      <c r="BR899" s="185"/>
      <c r="BS899" s="212" t="s">
        <v>3967</v>
      </c>
    </row>
    <row r="900" spans="1:71" ht="25.5" x14ac:dyDescent="0.2">
      <c r="A900" s="696">
        <v>898</v>
      </c>
      <c r="B900" s="286" t="s">
        <v>2564</v>
      </c>
      <c r="C900" s="286" t="s">
        <v>1770</v>
      </c>
      <c r="D900" s="258" t="s">
        <v>5497</v>
      </c>
      <c r="E900" s="736">
        <v>1</v>
      </c>
      <c r="F900" s="736">
        <v>1</v>
      </c>
      <c r="G900" s="736">
        <v>1</v>
      </c>
      <c r="H900" s="305" t="s">
        <v>3224</v>
      </c>
      <c r="I900" s="208" t="s">
        <v>3485</v>
      </c>
      <c r="J900" s="280" t="s">
        <v>3305</v>
      </c>
      <c r="K900" s="191" t="s">
        <v>7170</v>
      </c>
      <c r="L900" s="427" t="s">
        <v>5490</v>
      </c>
      <c r="M900" s="686">
        <v>24</v>
      </c>
      <c r="N900" s="685" t="s">
        <v>15710</v>
      </c>
      <c r="O900" s="686">
        <v>5700</v>
      </c>
      <c r="P900" s="427" t="s">
        <v>15940</v>
      </c>
      <c r="Q900" s="191">
        <v>0</v>
      </c>
      <c r="R900" s="180"/>
      <c r="S900" s="191">
        <v>1</v>
      </c>
      <c r="T900" s="191">
        <v>1</v>
      </c>
      <c r="U900" s="179">
        <v>1</v>
      </c>
      <c r="V900" s="179">
        <v>1</v>
      </c>
      <c r="W900" s="742">
        <v>12</v>
      </c>
      <c r="X900" s="184"/>
      <c r="Y900" s="184"/>
      <c r="Z900" s="184"/>
      <c r="AA900" s="184"/>
      <c r="AB900" s="220"/>
      <c r="AC900" s="183" t="s">
        <v>10225</v>
      </c>
      <c r="AD900" s="191" t="s">
        <v>2670</v>
      </c>
      <c r="AE900" s="191" t="s">
        <v>4247</v>
      </c>
      <c r="AF900" s="177">
        <v>0</v>
      </c>
      <c r="AG900" s="177">
        <v>0</v>
      </c>
      <c r="AH900" s="177">
        <v>0</v>
      </c>
      <c r="AI900" s="177">
        <v>0</v>
      </c>
      <c r="AJ900" s="177">
        <v>0</v>
      </c>
      <c r="AK900" s="177">
        <v>0</v>
      </c>
      <c r="AL900" s="551">
        <v>8</v>
      </c>
      <c r="AM900" s="177">
        <v>0</v>
      </c>
      <c r="AN900" s="177">
        <v>0</v>
      </c>
      <c r="AO900" s="182">
        <v>0</v>
      </c>
      <c r="AP900" s="180"/>
      <c r="AQ900" s="180"/>
      <c r="AR900" s="180"/>
      <c r="AS900" s="180"/>
      <c r="AT900" s="180"/>
      <c r="AU900" s="180"/>
      <c r="AV900" s="180"/>
      <c r="AW900" s="180"/>
      <c r="AX900" s="180"/>
      <c r="AY900" s="180"/>
      <c r="AZ900" s="180"/>
      <c r="BA900" s="180"/>
      <c r="BB900" s="180"/>
      <c r="BC900" s="180"/>
      <c r="BD900" s="180"/>
      <c r="BE900" s="180"/>
      <c r="BF900" s="180"/>
      <c r="BG900" s="180"/>
      <c r="BH900" s="176">
        <f t="shared" si="113"/>
        <v>8</v>
      </c>
      <c r="BI900" s="176">
        <f t="shared" si="108"/>
        <v>12</v>
      </c>
      <c r="BJ900" s="182" t="str">
        <f t="shared" si="109"/>
        <v>8 - 64</v>
      </c>
      <c r="BK900" s="176">
        <f t="shared" si="110"/>
        <v>36</v>
      </c>
      <c r="BL900" s="176">
        <f t="shared" ref="BL900:BL963" si="114">IF(SUM(AP900:BG900)=0,AL900+ROUNDDOWN(AO900/4.5,0)+IF(AF900*1.5+AG900*2+AH900*2.5+AI900*3+AJ900*3.5+AK900*4+AO900&gt;3,1,0),MAX(AP900:BG900))</f>
        <v>8</v>
      </c>
      <c r="BM900" s="533"/>
      <c r="BN900" s="185">
        <v>1700</v>
      </c>
      <c r="BO900" s="180">
        <v>16</v>
      </c>
      <c r="BP900" s="178">
        <f t="shared" si="111"/>
        <v>2276</v>
      </c>
      <c r="BQ900" s="420" t="str">
        <f t="shared" si="112"/>
        <v>VII</v>
      </c>
      <c r="BR900" s="185"/>
      <c r="BS900" s="212" t="s">
        <v>3967</v>
      </c>
    </row>
    <row r="901" spans="1:71" ht="25.5" x14ac:dyDescent="0.2">
      <c r="A901" s="696">
        <v>899</v>
      </c>
      <c r="B901" s="286" t="s">
        <v>2564</v>
      </c>
      <c r="C901" s="286" t="s">
        <v>1771</v>
      </c>
      <c r="D901" s="258" t="s">
        <v>5497</v>
      </c>
      <c r="E901" s="736">
        <v>1</v>
      </c>
      <c r="F901" s="736">
        <v>1</v>
      </c>
      <c r="G901" s="736">
        <v>1</v>
      </c>
      <c r="H901" s="305" t="s">
        <v>3224</v>
      </c>
      <c r="I901" s="208" t="s">
        <v>3485</v>
      </c>
      <c r="J901" s="280" t="s">
        <v>3305</v>
      </c>
      <c r="K901" s="191" t="s">
        <v>4683</v>
      </c>
      <c r="L901" s="427" t="s">
        <v>5490</v>
      </c>
      <c r="M901" s="686">
        <v>27</v>
      </c>
      <c r="N901" s="685" t="s">
        <v>15710</v>
      </c>
      <c r="O901" s="686">
        <v>6400</v>
      </c>
      <c r="P901" s="427" t="s">
        <v>15940</v>
      </c>
      <c r="Q901" s="191">
        <v>0</v>
      </c>
      <c r="R901" s="180"/>
      <c r="S901" s="191">
        <v>1</v>
      </c>
      <c r="T901" s="191">
        <v>1</v>
      </c>
      <c r="U901" s="179">
        <v>1</v>
      </c>
      <c r="V901" s="179">
        <v>1</v>
      </c>
      <c r="W901" s="742">
        <v>12</v>
      </c>
      <c r="X901" s="184"/>
      <c r="Y901" s="184"/>
      <c r="Z901" s="184"/>
      <c r="AA901" s="184"/>
      <c r="AB901" s="220"/>
      <c r="AC901" s="183" t="s">
        <v>10225</v>
      </c>
      <c r="AD901" s="191" t="s">
        <v>2670</v>
      </c>
      <c r="AE901" s="191" t="s">
        <v>4247</v>
      </c>
      <c r="AF901" s="177">
        <v>0</v>
      </c>
      <c r="AG901" s="177">
        <v>0</v>
      </c>
      <c r="AH901" s="177">
        <v>0</v>
      </c>
      <c r="AI901" s="177">
        <v>0</v>
      </c>
      <c r="AJ901" s="177">
        <v>0</v>
      </c>
      <c r="AK901" s="177">
        <v>0</v>
      </c>
      <c r="AL901" s="551">
        <v>9</v>
      </c>
      <c r="AM901" s="177">
        <v>0</v>
      </c>
      <c r="AN901" s="177">
        <v>0</v>
      </c>
      <c r="AO901" s="182">
        <v>0</v>
      </c>
      <c r="AP901" s="180"/>
      <c r="AQ901" s="180"/>
      <c r="AR901" s="180"/>
      <c r="AS901" s="180"/>
      <c r="AT901" s="180"/>
      <c r="AU901" s="180"/>
      <c r="AV901" s="180"/>
      <c r="AW901" s="180"/>
      <c r="AX901" s="180"/>
      <c r="AY901" s="180"/>
      <c r="AZ901" s="180"/>
      <c r="BA901" s="180"/>
      <c r="BB901" s="180"/>
      <c r="BC901" s="180"/>
      <c r="BD901" s="180"/>
      <c r="BE901" s="180"/>
      <c r="BF901" s="180"/>
      <c r="BG901" s="180"/>
      <c r="BH901" s="176">
        <f t="shared" si="113"/>
        <v>9</v>
      </c>
      <c r="BI901" s="176">
        <f t="shared" si="108"/>
        <v>12</v>
      </c>
      <c r="BJ901" s="182" t="str">
        <f t="shared" si="109"/>
        <v>9 - 72</v>
      </c>
      <c r="BK901" s="176">
        <f t="shared" si="110"/>
        <v>41</v>
      </c>
      <c r="BL901" s="176">
        <f t="shared" si="114"/>
        <v>9</v>
      </c>
      <c r="BM901" s="533"/>
      <c r="BN901" s="185">
        <v>1700</v>
      </c>
      <c r="BO901" s="180">
        <v>16</v>
      </c>
      <c r="BP901" s="178">
        <f t="shared" si="111"/>
        <v>2356</v>
      </c>
      <c r="BQ901" s="420" t="str">
        <f t="shared" si="112"/>
        <v>VII</v>
      </c>
      <c r="BR901" s="185"/>
      <c r="BS901" s="212" t="s">
        <v>3967</v>
      </c>
    </row>
    <row r="902" spans="1:71" ht="25.5" x14ac:dyDescent="0.2">
      <c r="A902" s="697">
        <v>900</v>
      </c>
      <c r="B902" s="286" t="s">
        <v>2564</v>
      </c>
      <c r="C902" s="286" t="s">
        <v>1772</v>
      </c>
      <c r="D902" s="258" t="s">
        <v>5497</v>
      </c>
      <c r="E902" s="736">
        <v>1</v>
      </c>
      <c r="F902" s="736">
        <v>1</v>
      </c>
      <c r="G902" s="736">
        <v>1</v>
      </c>
      <c r="H902" s="305" t="s">
        <v>3224</v>
      </c>
      <c r="I902" s="208" t="s">
        <v>3485</v>
      </c>
      <c r="J902" s="280" t="s">
        <v>3305</v>
      </c>
      <c r="K902" s="191" t="s">
        <v>5359</v>
      </c>
      <c r="L902" s="427" t="s">
        <v>5490</v>
      </c>
      <c r="M902" s="686">
        <v>30</v>
      </c>
      <c r="N902" s="685" t="s">
        <v>15710</v>
      </c>
      <c r="O902" s="686">
        <v>7100</v>
      </c>
      <c r="P902" s="427" t="s">
        <v>15940</v>
      </c>
      <c r="Q902" s="191">
        <v>0</v>
      </c>
      <c r="R902" s="180"/>
      <c r="S902" s="191">
        <v>1</v>
      </c>
      <c r="T902" s="191">
        <v>1</v>
      </c>
      <c r="U902" s="179">
        <v>1</v>
      </c>
      <c r="V902" s="179">
        <v>1</v>
      </c>
      <c r="W902" s="742">
        <v>12</v>
      </c>
      <c r="X902" s="184"/>
      <c r="Y902" s="184"/>
      <c r="Z902" s="184"/>
      <c r="AA902" s="184"/>
      <c r="AB902" s="220"/>
      <c r="AC902" s="183" t="s">
        <v>10225</v>
      </c>
      <c r="AD902" s="191" t="s">
        <v>2670</v>
      </c>
      <c r="AE902" s="191" t="s">
        <v>4247</v>
      </c>
      <c r="AF902" s="177">
        <v>0</v>
      </c>
      <c r="AG902" s="177">
        <v>0</v>
      </c>
      <c r="AH902" s="177">
        <v>0</v>
      </c>
      <c r="AI902" s="177">
        <v>0</v>
      </c>
      <c r="AJ902" s="177">
        <v>0</v>
      </c>
      <c r="AK902" s="177">
        <v>0</v>
      </c>
      <c r="AL902" s="551">
        <v>10</v>
      </c>
      <c r="AM902" s="177">
        <v>0</v>
      </c>
      <c r="AN902" s="177">
        <v>0</v>
      </c>
      <c r="AO902" s="182">
        <v>0</v>
      </c>
      <c r="AP902" s="180"/>
      <c r="AQ902" s="180"/>
      <c r="AR902" s="180"/>
      <c r="AS902" s="180"/>
      <c r="AT902" s="180"/>
      <c r="AU902" s="180"/>
      <c r="AV902" s="180"/>
      <c r="AW902" s="180"/>
      <c r="AX902" s="180"/>
      <c r="AY902" s="180"/>
      <c r="AZ902" s="180"/>
      <c r="BA902" s="180"/>
      <c r="BB902" s="180"/>
      <c r="BC902" s="180"/>
      <c r="BD902" s="180"/>
      <c r="BE902" s="180"/>
      <c r="BF902" s="180"/>
      <c r="BG902" s="180"/>
      <c r="BH902" s="176">
        <f t="shared" si="113"/>
        <v>10</v>
      </c>
      <c r="BI902" s="176">
        <f t="shared" si="108"/>
        <v>10</v>
      </c>
      <c r="BJ902" s="182" t="str">
        <f t="shared" si="109"/>
        <v>10 - 80</v>
      </c>
      <c r="BK902" s="176">
        <f t="shared" si="110"/>
        <v>45</v>
      </c>
      <c r="BL902" s="176">
        <f t="shared" si="114"/>
        <v>10</v>
      </c>
      <c r="BM902" s="533"/>
      <c r="BN902" s="185">
        <v>1700</v>
      </c>
      <c r="BO902" s="180">
        <v>16</v>
      </c>
      <c r="BP902" s="178">
        <f t="shared" si="111"/>
        <v>2420</v>
      </c>
      <c r="BQ902" s="420" t="str">
        <f t="shared" si="112"/>
        <v>VII</v>
      </c>
      <c r="BR902" s="185"/>
      <c r="BS902" s="212" t="s">
        <v>3967</v>
      </c>
    </row>
    <row r="903" spans="1:71" ht="25.5" x14ac:dyDescent="0.2">
      <c r="A903" s="696">
        <v>901</v>
      </c>
      <c r="B903" s="286" t="s">
        <v>2564</v>
      </c>
      <c r="C903" s="286" t="s">
        <v>1773</v>
      </c>
      <c r="D903" s="258" t="s">
        <v>5497</v>
      </c>
      <c r="E903" s="736">
        <v>1</v>
      </c>
      <c r="F903" s="736">
        <v>1</v>
      </c>
      <c r="G903" s="736">
        <v>1</v>
      </c>
      <c r="H903" s="305" t="s">
        <v>3224</v>
      </c>
      <c r="I903" s="208" t="s">
        <v>3485</v>
      </c>
      <c r="J903" s="280" t="s">
        <v>3305</v>
      </c>
      <c r="K903" s="191" t="s">
        <v>4684</v>
      </c>
      <c r="L903" s="427" t="s">
        <v>5490</v>
      </c>
      <c r="M903" s="686">
        <v>33</v>
      </c>
      <c r="N903" s="685" t="s">
        <v>15710</v>
      </c>
      <c r="O903" s="686">
        <v>7900</v>
      </c>
      <c r="P903" s="427" t="s">
        <v>15940</v>
      </c>
      <c r="Q903" s="191">
        <v>0</v>
      </c>
      <c r="R903" s="180"/>
      <c r="S903" s="191">
        <v>1</v>
      </c>
      <c r="T903" s="191">
        <v>1</v>
      </c>
      <c r="U903" s="179">
        <v>1</v>
      </c>
      <c r="V903" s="179">
        <v>1</v>
      </c>
      <c r="W903" s="742">
        <v>12</v>
      </c>
      <c r="X903" s="184"/>
      <c r="Y903" s="184"/>
      <c r="Z903" s="184"/>
      <c r="AA903" s="184"/>
      <c r="AB903" s="220"/>
      <c r="AC903" s="183" t="s">
        <v>10225</v>
      </c>
      <c r="AD903" s="191" t="s">
        <v>2670</v>
      </c>
      <c r="AE903" s="191" t="s">
        <v>4247</v>
      </c>
      <c r="AF903" s="177">
        <v>0</v>
      </c>
      <c r="AG903" s="177">
        <v>0</v>
      </c>
      <c r="AH903" s="177">
        <v>0</v>
      </c>
      <c r="AI903" s="177">
        <v>0</v>
      </c>
      <c r="AJ903" s="177">
        <v>0</v>
      </c>
      <c r="AK903" s="177">
        <v>0</v>
      </c>
      <c r="AL903" s="551">
        <v>11</v>
      </c>
      <c r="AM903" s="177">
        <v>0</v>
      </c>
      <c r="AN903" s="177">
        <v>0</v>
      </c>
      <c r="AO903" s="182">
        <v>0</v>
      </c>
      <c r="AP903" s="180"/>
      <c r="AQ903" s="180"/>
      <c r="AR903" s="180"/>
      <c r="AS903" s="180"/>
      <c r="AT903" s="180"/>
      <c r="AU903" s="180"/>
      <c r="AV903" s="180"/>
      <c r="AW903" s="180"/>
      <c r="AX903" s="180"/>
      <c r="AY903" s="180"/>
      <c r="AZ903" s="180"/>
      <c r="BA903" s="180"/>
      <c r="BB903" s="180"/>
      <c r="BC903" s="180"/>
      <c r="BD903" s="180"/>
      <c r="BE903" s="180"/>
      <c r="BF903" s="180"/>
      <c r="BG903" s="180"/>
      <c r="BH903" s="176">
        <f t="shared" si="113"/>
        <v>11</v>
      </c>
      <c r="BI903" s="176">
        <f t="shared" si="108"/>
        <v>10</v>
      </c>
      <c r="BJ903" s="182" t="str">
        <f t="shared" si="109"/>
        <v>11 - 88</v>
      </c>
      <c r="BK903" s="176">
        <f t="shared" si="110"/>
        <v>50</v>
      </c>
      <c r="BL903" s="176">
        <f t="shared" si="114"/>
        <v>11</v>
      </c>
      <c r="BM903" s="533"/>
      <c r="BN903" s="185">
        <v>1700</v>
      </c>
      <c r="BO903" s="180">
        <v>16</v>
      </c>
      <c r="BP903" s="178">
        <f t="shared" si="111"/>
        <v>2500</v>
      </c>
      <c r="BQ903" s="420" t="str">
        <f t="shared" si="112"/>
        <v>VII</v>
      </c>
      <c r="BR903" s="185"/>
      <c r="BS903" s="212" t="s">
        <v>3967</v>
      </c>
    </row>
    <row r="904" spans="1:71" ht="25.5" x14ac:dyDescent="0.2">
      <c r="A904" s="697">
        <v>902</v>
      </c>
      <c r="B904" s="286" t="s">
        <v>2564</v>
      </c>
      <c r="C904" s="286" t="s">
        <v>1774</v>
      </c>
      <c r="D904" s="258" t="s">
        <v>5497</v>
      </c>
      <c r="E904" s="736">
        <v>1</v>
      </c>
      <c r="F904" s="736">
        <v>1</v>
      </c>
      <c r="G904" s="737">
        <v>1</v>
      </c>
      <c r="H904" s="305" t="s">
        <v>3224</v>
      </c>
      <c r="I904" s="208" t="s">
        <v>3485</v>
      </c>
      <c r="J904" s="280" t="s">
        <v>3305</v>
      </c>
      <c r="K904" s="191" t="s">
        <v>4808</v>
      </c>
      <c r="L904" s="427" t="s">
        <v>5490</v>
      </c>
      <c r="M904" s="686">
        <v>36</v>
      </c>
      <c r="N904" s="685" t="s">
        <v>15710</v>
      </c>
      <c r="O904" s="686">
        <v>8600</v>
      </c>
      <c r="P904" s="427" t="s">
        <v>15940</v>
      </c>
      <c r="Q904" s="191">
        <v>0</v>
      </c>
      <c r="R904" s="180"/>
      <c r="S904" s="191">
        <v>1</v>
      </c>
      <c r="T904" s="191">
        <v>1</v>
      </c>
      <c r="U904" s="179">
        <v>1</v>
      </c>
      <c r="V904" s="179">
        <v>1</v>
      </c>
      <c r="W904" s="742">
        <v>12</v>
      </c>
      <c r="X904" s="184"/>
      <c r="Y904" s="184"/>
      <c r="Z904" s="184"/>
      <c r="AA904" s="184"/>
      <c r="AB904" s="220"/>
      <c r="AC904" s="183" t="s">
        <v>10225</v>
      </c>
      <c r="AD904" s="191" t="s">
        <v>2670</v>
      </c>
      <c r="AE904" s="191" t="s">
        <v>4247</v>
      </c>
      <c r="AF904" s="177">
        <v>0</v>
      </c>
      <c r="AG904" s="177">
        <v>0</v>
      </c>
      <c r="AH904" s="177">
        <v>0</v>
      </c>
      <c r="AI904" s="177">
        <v>0</v>
      </c>
      <c r="AJ904" s="177">
        <v>0</v>
      </c>
      <c r="AK904" s="177">
        <v>0</v>
      </c>
      <c r="AL904" s="551">
        <v>12</v>
      </c>
      <c r="AM904" s="177">
        <v>0</v>
      </c>
      <c r="AN904" s="177">
        <v>0</v>
      </c>
      <c r="AO904" s="182">
        <v>0</v>
      </c>
      <c r="AP904" s="180"/>
      <c r="AQ904" s="180"/>
      <c r="AR904" s="180"/>
      <c r="AS904" s="180"/>
      <c r="AT904" s="180"/>
      <c r="AU904" s="180"/>
      <c r="AV904" s="180"/>
      <c r="AW904" s="180"/>
      <c r="AX904" s="180"/>
      <c r="AY904" s="180"/>
      <c r="AZ904" s="180"/>
      <c r="BA904" s="180"/>
      <c r="BB904" s="180"/>
      <c r="BC904" s="180"/>
      <c r="BD904" s="180"/>
      <c r="BE904" s="180"/>
      <c r="BF904" s="180"/>
      <c r="BG904" s="180"/>
      <c r="BH904" s="176">
        <f t="shared" si="113"/>
        <v>12</v>
      </c>
      <c r="BI904" s="176">
        <f t="shared" si="108"/>
        <v>9</v>
      </c>
      <c r="BJ904" s="182" t="str">
        <f t="shared" si="109"/>
        <v>12 - 96</v>
      </c>
      <c r="BK904" s="176">
        <f t="shared" si="110"/>
        <v>54</v>
      </c>
      <c r="BL904" s="176">
        <f t="shared" si="114"/>
        <v>12</v>
      </c>
      <c r="BM904" s="533"/>
      <c r="BN904" s="185">
        <v>1700</v>
      </c>
      <c r="BO904" s="180">
        <v>16</v>
      </c>
      <c r="BP904" s="178">
        <f t="shared" si="111"/>
        <v>2564</v>
      </c>
      <c r="BQ904" s="420" t="str">
        <f t="shared" si="112"/>
        <v>VII</v>
      </c>
      <c r="BR904" s="185"/>
      <c r="BS904" s="212" t="s">
        <v>3967</v>
      </c>
    </row>
    <row r="905" spans="1:71" ht="25.5" x14ac:dyDescent="0.2">
      <c r="A905" s="696">
        <v>903</v>
      </c>
      <c r="B905" s="286" t="s">
        <v>2564</v>
      </c>
      <c r="C905" s="286" t="s">
        <v>1775</v>
      </c>
      <c r="D905" s="258" t="s">
        <v>5497</v>
      </c>
      <c r="E905" s="736">
        <v>1</v>
      </c>
      <c r="F905" s="736">
        <v>1</v>
      </c>
      <c r="G905" s="737">
        <v>1</v>
      </c>
      <c r="H905" s="305" t="s">
        <v>3224</v>
      </c>
      <c r="I905" s="208" t="s">
        <v>3485</v>
      </c>
      <c r="J905" s="280" t="s">
        <v>3305</v>
      </c>
      <c r="K905" s="191" t="s">
        <v>4685</v>
      </c>
      <c r="L905" s="427" t="s">
        <v>5490</v>
      </c>
      <c r="M905" s="686">
        <v>39</v>
      </c>
      <c r="N905" s="685" t="s">
        <v>15710</v>
      </c>
      <c r="O905" s="686">
        <v>9300</v>
      </c>
      <c r="P905" s="427" t="s">
        <v>15940</v>
      </c>
      <c r="Q905" s="191">
        <v>0</v>
      </c>
      <c r="R905" s="180"/>
      <c r="S905" s="191">
        <v>1</v>
      </c>
      <c r="T905" s="191">
        <v>1</v>
      </c>
      <c r="U905" s="179">
        <v>1</v>
      </c>
      <c r="V905" s="179">
        <v>1</v>
      </c>
      <c r="W905" s="742">
        <v>12</v>
      </c>
      <c r="X905" s="184"/>
      <c r="Y905" s="184"/>
      <c r="Z905" s="184"/>
      <c r="AA905" s="184"/>
      <c r="AB905" s="220"/>
      <c r="AC905" s="183" t="s">
        <v>10225</v>
      </c>
      <c r="AD905" s="191" t="s">
        <v>2670</v>
      </c>
      <c r="AE905" s="191" t="s">
        <v>4247</v>
      </c>
      <c r="AF905" s="177">
        <v>0</v>
      </c>
      <c r="AG905" s="177">
        <v>0</v>
      </c>
      <c r="AH905" s="177">
        <v>0</v>
      </c>
      <c r="AI905" s="177">
        <v>0</v>
      </c>
      <c r="AJ905" s="177">
        <v>0</v>
      </c>
      <c r="AK905" s="177">
        <v>0</v>
      </c>
      <c r="AL905" s="551">
        <v>13</v>
      </c>
      <c r="AM905" s="177">
        <v>0</v>
      </c>
      <c r="AN905" s="177">
        <v>0</v>
      </c>
      <c r="AO905" s="182">
        <v>0</v>
      </c>
      <c r="AP905" s="180"/>
      <c r="AQ905" s="180"/>
      <c r="AR905" s="180"/>
      <c r="AS905" s="180"/>
      <c r="AT905" s="180"/>
      <c r="AU905" s="180"/>
      <c r="AV905" s="180"/>
      <c r="AW905" s="180"/>
      <c r="AX905" s="180"/>
      <c r="AY905" s="180"/>
      <c r="AZ905" s="180"/>
      <c r="BA905" s="180"/>
      <c r="BB905" s="180"/>
      <c r="BC905" s="180"/>
      <c r="BD905" s="180"/>
      <c r="BE905" s="180"/>
      <c r="BF905" s="180"/>
      <c r="BG905" s="180"/>
      <c r="BH905" s="176">
        <f t="shared" si="113"/>
        <v>13</v>
      </c>
      <c r="BI905" s="176">
        <f t="shared" si="108"/>
        <v>9</v>
      </c>
      <c r="BJ905" s="182" t="str">
        <f t="shared" si="109"/>
        <v>13 - 104</v>
      </c>
      <c r="BK905" s="176">
        <f t="shared" si="110"/>
        <v>59</v>
      </c>
      <c r="BL905" s="176">
        <f t="shared" si="114"/>
        <v>13</v>
      </c>
      <c r="BM905" s="533"/>
      <c r="BN905" s="185">
        <v>1700</v>
      </c>
      <c r="BO905" s="180">
        <v>16</v>
      </c>
      <c r="BP905" s="178">
        <f t="shared" si="111"/>
        <v>2644</v>
      </c>
      <c r="BQ905" s="420" t="str">
        <f t="shared" si="112"/>
        <v>VII</v>
      </c>
      <c r="BR905" s="185"/>
      <c r="BS905" s="212" t="s">
        <v>3967</v>
      </c>
    </row>
    <row r="906" spans="1:71" ht="25.5" x14ac:dyDescent="0.2">
      <c r="A906" s="696">
        <v>904</v>
      </c>
      <c r="B906" s="286" t="s">
        <v>2564</v>
      </c>
      <c r="C906" s="286" t="s">
        <v>4681</v>
      </c>
      <c r="D906" s="258" t="s">
        <v>5497</v>
      </c>
      <c r="E906" s="736">
        <v>1</v>
      </c>
      <c r="F906" s="736">
        <v>1</v>
      </c>
      <c r="G906" s="736">
        <v>1</v>
      </c>
      <c r="H906" s="305" t="s">
        <v>3224</v>
      </c>
      <c r="I906" s="208" t="s">
        <v>3485</v>
      </c>
      <c r="J906" s="280" t="s">
        <v>3305</v>
      </c>
      <c r="K906" s="191" t="s">
        <v>4807</v>
      </c>
      <c r="L906" s="427" t="s">
        <v>5490</v>
      </c>
      <c r="M906" s="686">
        <v>42</v>
      </c>
      <c r="N906" s="685" t="s">
        <v>15710</v>
      </c>
      <c r="O906" s="686">
        <v>10000</v>
      </c>
      <c r="P906" s="427" t="s">
        <v>15940</v>
      </c>
      <c r="Q906" s="191">
        <v>0</v>
      </c>
      <c r="R906" s="180"/>
      <c r="S906" s="191">
        <v>1</v>
      </c>
      <c r="T906" s="191">
        <v>1</v>
      </c>
      <c r="U906" s="179">
        <v>1</v>
      </c>
      <c r="V906" s="179">
        <v>1</v>
      </c>
      <c r="W906" s="742">
        <v>12</v>
      </c>
      <c r="X906" s="184"/>
      <c r="Y906" s="184"/>
      <c r="Z906" s="184"/>
      <c r="AA906" s="184"/>
      <c r="AB906" s="220"/>
      <c r="AC906" s="183" t="s">
        <v>10225</v>
      </c>
      <c r="AD906" s="191" t="s">
        <v>2670</v>
      </c>
      <c r="AE906" s="191" t="s">
        <v>4247</v>
      </c>
      <c r="AF906" s="177">
        <v>0</v>
      </c>
      <c r="AG906" s="177">
        <v>0</v>
      </c>
      <c r="AH906" s="177">
        <v>0</v>
      </c>
      <c r="AI906" s="177">
        <v>0</v>
      </c>
      <c r="AJ906" s="177">
        <v>0</v>
      </c>
      <c r="AK906" s="177">
        <v>0</v>
      </c>
      <c r="AL906" s="551">
        <v>14</v>
      </c>
      <c r="AM906" s="177">
        <v>0</v>
      </c>
      <c r="AN906" s="177">
        <v>0</v>
      </c>
      <c r="AO906" s="182">
        <v>0</v>
      </c>
      <c r="AP906" s="180"/>
      <c r="AQ906" s="180"/>
      <c r="AR906" s="180"/>
      <c r="AS906" s="180"/>
      <c r="AT906" s="180"/>
      <c r="AU906" s="180"/>
      <c r="AV906" s="180"/>
      <c r="AW906" s="180"/>
      <c r="AX906" s="180"/>
      <c r="AY906" s="180"/>
      <c r="AZ906" s="180"/>
      <c r="BA906" s="180"/>
      <c r="BB906" s="180"/>
      <c r="BC906" s="180"/>
      <c r="BD906" s="180"/>
      <c r="BE906" s="180"/>
      <c r="BF906" s="180"/>
      <c r="BG906" s="180"/>
      <c r="BH906" s="176">
        <f t="shared" si="113"/>
        <v>14</v>
      </c>
      <c r="BI906" s="176">
        <f t="shared" si="108"/>
        <v>8</v>
      </c>
      <c r="BJ906" s="182" t="str">
        <f t="shared" si="109"/>
        <v>14 - 112</v>
      </c>
      <c r="BK906" s="176">
        <f t="shared" si="110"/>
        <v>63</v>
      </c>
      <c r="BL906" s="176">
        <f t="shared" si="114"/>
        <v>14</v>
      </c>
      <c r="BM906" s="533"/>
      <c r="BN906" s="185">
        <v>1700</v>
      </c>
      <c r="BO906" s="180">
        <v>16</v>
      </c>
      <c r="BP906" s="178">
        <f t="shared" si="111"/>
        <v>2708</v>
      </c>
      <c r="BQ906" s="420" t="str">
        <f t="shared" si="112"/>
        <v>VII</v>
      </c>
      <c r="BR906" s="185"/>
      <c r="BS906" s="212" t="s">
        <v>3967</v>
      </c>
    </row>
    <row r="907" spans="1:71" x14ac:dyDescent="0.2">
      <c r="A907" s="697">
        <v>905</v>
      </c>
      <c r="B907" s="286" t="s">
        <v>2313</v>
      </c>
      <c r="C907" s="286" t="s">
        <v>2313</v>
      </c>
      <c r="D907" s="258" t="s">
        <v>5497</v>
      </c>
      <c r="E907" s="736">
        <v>1</v>
      </c>
      <c r="F907" s="736">
        <v>1</v>
      </c>
      <c r="G907" s="736">
        <v>6</v>
      </c>
      <c r="H907" s="305" t="s">
        <v>3486</v>
      </c>
      <c r="I907" s="208" t="s">
        <v>3560</v>
      </c>
      <c r="J907" s="280" t="s">
        <v>6558</v>
      </c>
      <c r="K907" s="191" t="s">
        <v>5490</v>
      </c>
      <c r="L907" s="427" t="s">
        <v>5490</v>
      </c>
      <c r="M907" s="686">
        <v>12.5</v>
      </c>
      <c r="N907" s="685" t="s">
        <v>15710</v>
      </c>
      <c r="O907" s="686">
        <v>4750</v>
      </c>
      <c r="P907" s="427" t="s">
        <v>15941</v>
      </c>
      <c r="Q907" s="191">
        <v>6</v>
      </c>
      <c r="R907" s="180"/>
      <c r="S907" s="191">
        <v>1</v>
      </c>
      <c r="T907" s="191">
        <v>1</v>
      </c>
      <c r="U907" s="179">
        <v>1</v>
      </c>
      <c r="V907" s="179">
        <v>1</v>
      </c>
      <c r="W907" s="742">
        <v>12</v>
      </c>
      <c r="X907" s="184"/>
      <c r="Y907" s="184"/>
      <c r="Z907" s="184"/>
      <c r="AA907" s="184"/>
      <c r="AB907" s="220"/>
      <c r="AC907" s="183" t="s">
        <v>2317</v>
      </c>
      <c r="AD907" s="191" t="s">
        <v>7471</v>
      </c>
      <c r="AE907" s="191" t="s">
        <v>4247</v>
      </c>
      <c r="AF907" s="177">
        <v>0</v>
      </c>
      <c r="AG907" s="177">
        <v>0</v>
      </c>
      <c r="AH907" s="177">
        <v>0</v>
      </c>
      <c r="AI907" s="177">
        <v>0</v>
      </c>
      <c r="AJ907" s="177">
        <v>0</v>
      </c>
      <c r="AK907" s="177">
        <v>0</v>
      </c>
      <c r="AL907" s="383">
        <v>8</v>
      </c>
      <c r="AM907" s="177">
        <v>0</v>
      </c>
      <c r="AN907" s="177">
        <v>0</v>
      </c>
      <c r="AO907" s="182">
        <v>0</v>
      </c>
      <c r="AP907" s="180"/>
      <c r="AQ907" s="180"/>
      <c r="AR907" s="180"/>
      <c r="AS907" s="180"/>
      <c r="AT907" s="180"/>
      <c r="AU907" s="180"/>
      <c r="AV907" s="180"/>
      <c r="AW907" s="180"/>
      <c r="AX907" s="180"/>
      <c r="AY907" s="180"/>
      <c r="AZ907" s="180"/>
      <c r="BA907" s="180"/>
      <c r="BB907" s="180"/>
      <c r="BC907" s="180"/>
      <c r="BD907" s="180"/>
      <c r="BE907" s="180"/>
      <c r="BF907" s="180"/>
      <c r="BG907" s="180"/>
      <c r="BH907" s="176">
        <f t="shared" si="113"/>
        <v>8</v>
      </c>
      <c r="BI907" s="176">
        <f t="shared" si="108"/>
        <v>12</v>
      </c>
      <c r="BJ907" s="182" t="str">
        <f t="shared" si="109"/>
        <v>8 - 64</v>
      </c>
      <c r="BK907" s="176">
        <f t="shared" si="110"/>
        <v>36</v>
      </c>
      <c r="BL907" s="176">
        <f t="shared" si="114"/>
        <v>8</v>
      </c>
      <c r="BM907" s="533"/>
      <c r="BN907" s="185">
        <v>900</v>
      </c>
      <c r="BO907" s="180">
        <v>12</v>
      </c>
      <c r="BP907" s="178">
        <f t="shared" si="111"/>
        <v>1332</v>
      </c>
      <c r="BQ907" s="420" t="str">
        <f t="shared" si="112"/>
        <v>VI</v>
      </c>
      <c r="BR907" s="185"/>
      <c r="BS907" s="212" t="s">
        <v>3967</v>
      </c>
    </row>
    <row r="908" spans="1:71" x14ac:dyDescent="0.2">
      <c r="A908" s="696">
        <v>906</v>
      </c>
      <c r="B908" s="286" t="s">
        <v>2315</v>
      </c>
      <c r="C908" s="286" t="s">
        <v>2315</v>
      </c>
      <c r="D908" s="258" t="s">
        <v>5497</v>
      </c>
      <c r="E908" s="736">
        <v>1</v>
      </c>
      <c r="F908" s="736">
        <v>1</v>
      </c>
      <c r="G908" s="736">
        <v>6</v>
      </c>
      <c r="H908" s="305" t="s">
        <v>3486</v>
      </c>
      <c r="I908" s="208" t="s">
        <v>2316</v>
      </c>
      <c r="J908" s="280" t="s">
        <v>4288</v>
      </c>
      <c r="K908" s="191" t="s">
        <v>5490</v>
      </c>
      <c r="L908" s="427" t="s">
        <v>5490</v>
      </c>
      <c r="M908" s="686">
        <v>13.5</v>
      </c>
      <c r="N908" s="685" t="s">
        <v>15710</v>
      </c>
      <c r="O908" s="686">
        <v>6000</v>
      </c>
      <c r="P908" s="427" t="s">
        <v>15942</v>
      </c>
      <c r="Q908" s="191">
        <v>6</v>
      </c>
      <c r="R908" s="180"/>
      <c r="S908" s="191">
        <v>1</v>
      </c>
      <c r="T908" s="191">
        <v>1</v>
      </c>
      <c r="U908" s="179">
        <v>1</v>
      </c>
      <c r="V908" s="179">
        <v>1</v>
      </c>
      <c r="W908" s="742">
        <v>12</v>
      </c>
      <c r="X908" s="184"/>
      <c r="Y908" s="184"/>
      <c r="Z908" s="184"/>
      <c r="AA908" s="184"/>
      <c r="AB908" s="220"/>
      <c r="AC908" s="183" t="s">
        <v>2319</v>
      </c>
      <c r="AD908" s="191" t="s">
        <v>7471</v>
      </c>
      <c r="AE908" s="191" t="s">
        <v>4247</v>
      </c>
      <c r="AF908" s="177">
        <v>0</v>
      </c>
      <c r="AG908" s="177">
        <v>0</v>
      </c>
      <c r="AH908" s="177">
        <v>0</v>
      </c>
      <c r="AI908" s="177">
        <v>0</v>
      </c>
      <c r="AJ908" s="177">
        <v>0</v>
      </c>
      <c r="AK908" s="177">
        <v>0</v>
      </c>
      <c r="AL908" s="383">
        <v>9</v>
      </c>
      <c r="AM908" s="177">
        <v>0</v>
      </c>
      <c r="AN908" s="177">
        <v>0</v>
      </c>
      <c r="AO908" s="182">
        <v>0</v>
      </c>
      <c r="AP908" s="180"/>
      <c r="AQ908" s="180"/>
      <c r="AR908" s="180"/>
      <c r="AS908" s="180"/>
      <c r="AT908" s="180"/>
      <c r="AU908" s="180"/>
      <c r="AV908" s="180"/>
      <c r="AW908" s="180"/>
      <c r="AX908" s="180"/>
      <c r="AY908" s="180"/>
      <c r="AZ908" s="180"/>
      <c r="BA908" s="180"/>
      <c r="BB908" s="180"/>
      <c r="BC908" s="180"/>
      <c r="BD908" s="180"/>
      <c r="BE908" s="180"/>
      <c r="BF908" s="180"/>
      <c r="BG908" s="180"/>
      <c r="BH908" s="176">
        <f t="shared" si="113"/>
        <v>9</v>
      </c>
      <c r="BI908" s="176">
        <f t="shared" si="108"/>
        <v>12</v>
      </c>
      <c r="BJ908" s="182" t="str">
        <f t="shared" si="109"/>
        <v>9 - 72</v>
      </c>
      <c r="BK908" s="176">
        <f t="shared" si="110"/>
        <v>41</v>
      </c>
      <c r="BL908" s="176">
        <f t="shared" si="114"/>
        <v>9</v>
      </c>
      <c r="BM908" s="533"/>
      <c r="BN908" s="185">
        <v>900</v>
      </c>
      <c r="BO908" s="180">
        <v>12</v>
      </c>
      <c r="BP908" s="178">
        <f t="shared" si="111"/>
        <v>1392</v>
      </c>
      <c r="BQ908" s="420" t="str">
        <f t="shared" si="112"/>
        <v>VI</v>
      </c>
      <c r="BR908" s="185"/>
      <c r="BS908" s="212" t="s">
        <v>3967</v>
      </c>
    </row>
    <row r="909" spans="1:71" x14ac:dyDescent="0.2">
      <c r="A909" s="697">
        <v>907</v>
      </c>
      <c r="B909" s="286" t="s">
        <v>2314</v>
      </c>
      <c r="C909" s="286" t="s">
        <v>2314</v>
      </c>
      <c r="D909" s="258" t="s">
        <v>5497</v>
      </c>
      <c r="E909" s="736">
        <v>1</v>
      </c>
      <c r="F909" s="736">
        <v>1</v>
      </c>
      <c r="G909" s="736">
        <v>4</v>
      </c>
      <c r="H909" s="305" t="s">
        <v>3486</v>
      </c>
      <c r="I909" s="208" t="s">
        <v>3560</v>
      </c>
      <c r="J909" s="280" t="s">
        <v>4288</v>
      </c>
      <c r="K909" s="191" t="s">
        <v>5490</v>
      </c>
      <c r="L909" s="427" t="s">
        <v>5490</v>
      </c>
      <c r="M909" s="686">
        <v>11</v>
      </c>
      <c r="N909" s="685" t="s">
        <v>15710</v>
      </c>
      <c r="O909" s="686">
        <v>5800</v>
      </c>
      <c r="P909" s="427" t="s">
        <v>15765</v>
      </c>
      <c r="Q909" s="191">
        <v>5</v>
      </c>
      <c r="R909" s="180"/>
      <c r="S909" s="191">
        <v>1</v>
      </c>
      <c r="T909" s="191">
        <v>1</v>
      </c>
      <c r="U909" s="179">
        <v>1</v>
      </c>
      <c r="V909" s="179">
        <v>1</v>
      </c>
      <c r="W909" s="742">
        <v>12</v>
      </c>
      <c r="X909" s="184"/>
      <c r="Y909" s="184"/>
      <c r="Z909" s="184"/>
      <c r="AA909" s="184"/>
      <c r="AB909" s="220"/>
      <c r="AC909" s="183" t="s">
        <v>2319</v>
      </c>
      <c r="AD909" s="191" t="s">
        <v>7471</v>
      </c>
      <c r="AE909" s="191" t="s">
        <v>4247</v>
      </c>
      <c r="AF909" s="177">
        <v>0</v>
      </c>
      <c r="AG909" s="177">
        <v>0</v>
      </c>
      <c r="AH909" s="177">
        <v>0</v>
      </c>
      <c r="AI909" s="177">
        <v>0</v>
      </c>
      <c r="AJ909" s="177">
        <v>0</v>
      </c>
      <c r="AK909" s="177">
        <v>0</v>
      </c>
      <c r="AL909" s="383">
        <v>10</v>
      </c>
      <c r="AM909" s="177">
        <v>0</v>
      </c>
      <c r="AN909" s="177">
        <v>0</v>
      </c>
      <c r="AO909" s="182">
        <v>0</v>
      </c>
      <c r="AP909" s="180"/>
      <c r="AQ909" s="180"/>
      <c r="AR909" s="180"/>
      <c r="AS909" s="180"/>
      <c r="AT909" s="180"/>
      <c r="AU909" s="180"/>
      <c r="AV909" s="180"/>
      <c r="AW909" s="180"/>
      <c r="AX909" s="180"/>
      <c r="AY909" s="180"/>
      <c r="AZ909" s="180"/>
      <c r="BA909" s="180"/>
      <c r="BB909" s="180"/>
      <c r="BC909" s="180"/>
      <c r="BD909" s="180"/>
      <c r="BE909" s="180"/>
      <c r="BF909" s="180"/>
      <c r="BG909" s="180"/>
      <c r="BH909" s="176">
        <f t="shared" si="113"/>
        <v>10</v>
      </c>
      <c r="BI909" s="176">
        <f t="shared" si="108"/>
        <v>10</v>
      </c>
      <c r="BJ909" s="182" t="str">
        <f t="shared" si="109"/>
        <v>10 - 80</v>
      </c>
      <c r="BK909" s="176">
        <f t="shared" si="110"/>
        <v>45</v>
      </c>
      <c r="BL909" s="176">
        <f t="shared" si="114"/>
        <v>10</v>
      </c>
      <c r="BM909" s="533"/>
      <c r="BN909" s="185">
        <v>1350</v>
      </c>
      <c r="BO909" s="180">
        <v>14</v>
      </c>
      <c r="BP909" s="178">
        <f t="shared" si="111"/>
        <v>1980</v>
      </c>
      <c r="BQ909" s="420" t="str">
        <f t="shared" si="112"/>
        <v>VII</v>
      </c>
      <c r="BR909" s="185"/>
      <c r="BS909" s="212" t="s">
        <v>3967</v>
      </c>
    </row>
    <row r="910" spans="1:71" x14ac:dyDescent="0.2">
      <c r="A910" s="696">
        <v>908</v>
      </c>
      <c r="B910" s="286" t="s">
        <v>7188</v>
      </c>
      <c r="C910" s="286" t="s">
        <v>7188</v>
      </c>
      <c r="D910" s="258" t="s">
        <v>5497</v>
      </c>
      <c r="E910" s="736">
        <v>1</v>
      </c>
      <c r="F910" s="736">
        <v>1</v>
      </c>
      <c r="G910" s="736">
        <v>2</v>
      </c>
      <c r="H910" s="305" t="s">
        <v>795</v>
      </c>
      <c r="I910" s="208" t="s">
        <v>6635</v>
      </c>
      <c r="J910" s="280" t="s">
        <v>922</v>
      </c>
      <c r="K910" s="191" t="s">
        <v>8751</v>
      </c>
      <c r="L910" s="427" t="s">
        <v>5490</v>
      </c>
      <c r="M910" s="686">
        <v>60</v>
      </c>
      <c r="N910" s="685" t="s">
        <v>15766</v>
      </c>
      <c r="O910" s="686">
        <v>7000</v>
      </c>
      <c r="P910" s="427" t="s">
        <v>15776</v>
      </c>
      <c r="Q910" s="191">
        <v>4</v>
      </c>
      <c r="R910" s="180"/>
      <c r="S910" s="191">
        <v>1</v>
      </c>
      <c r="T910" s="191">
        <v>1</v>
      </c>
      <c r="U910" s="179">
        <v>1</v>
      </c>
      <c r="V910" s="179">
        <v>1</v>
      </c>
      <c r="W910" s="742">
        <v>3</v>
      </c>
      <c r="X910" s="184">
        <v>30</v>
      </c>
      <c r="Y910" s="184"/>
      <c r="Z910" s="184"/>
      <c r="AA910" s="184"/>
      <c r="AB910" s="219" t="s">
        <v>793</v>
      </c>
      <c r="AC910" s="183" t="s">
        <v>8752</v>
      </c>
      <c r="AD910" s="191" t="s">
        <v>6182</v>
      </c>
      <c r="AE910" s="191" t="s">
        <v>4247</v>
      </c>
      <c r="AF910" s="177">
        <v>0</v>
      </c>
      <c r="AG910" s="177">
        <v>0</v>
      </c>
      <c r="AH910" s="177">
        <v>0</v>
      </c>
      <c r="AI910" s="177">
        <v>0</v>
      </c>
      <c r="AJ910" s="177">
        <v>0</v>
      </c>
      <c r="AK910" s="177">
        <v>0</v>
      </c>
      <c r="AL910" s="383">
        <v>18</v>
      </c>
      <c r="AM910" s="177">
        <v>0</v>
      </c>
      <c r="AN910" s="177">
        <v>0</v>
      </c>
      <c r="AO910" s="182">
        <v>0</v>
      </c>
      <c r="AP910" s="180"/>
      <c r="AQ910" s="180"/>
      <c r="AR910" s="180"/>
      <c r="AS910" s="180"/>
      <c r="AT910" s="180"/>
      <c r="AU910" s="180"/>
      <c r="AV910" s="180"/>
      <c r="AW910" s="180"/>
      <c r="AX910" s="180"/>
      <c r="AY910" s="180"/>
      <c r="AZ910" s="180"/>
      <c r="BA910" s="180"/>
      <c r="BB910" s="180"/>
      <c r="BC910" s="180"/>
      <c r="BD910" s="180"/>
      <c r="BE910" s="180"/>
      <c r="BF910" s="180"/>
      <c r="BG910" s="180"/>
      <c r="BH910" s="176">
        <f t="shared" si="113"/>
        <v>18</v>
      </c>
      <c r="BI910" s="176">
        <f t="shared" si="108"/>
        <v>7</v>
      </c>
      <c r="BJ910" s="182" t="str">
        <f t="shared" si="109"/>
        <v>18 - 144</v>
      </c>
      <c r="BK910" s="176">
        <f t="shared" si="110"/>
        <v>81</v>
      </c>
      <c r="BL910" s="176">
        <f t="shared" si="114"/>
        <v>18</v>
      </c>
      <c r="BM910" s="533"/>
      <c r="BN910" s="185">
        <v>5000</v>
      </c>
      <c r="BO910" s="180">
        <v>25</v>
      </c>
      <c r="BP910" s="178">
        <f t="shared" si="111"/>
        <v>7025</v>
      </c>
      <c r="BQ910" s="420" t="str">
        <f t="shared" si="112"/>
        <v>VIII</v>
      </c>
      <c r="BR910" s="185"/>
      <c r="BS910" s="212" t="s">
        <v>3967</v>
      </c>
    </row>
    <row r="911" spans="1:71" ht="63.75" x14ac:dyDescent="0.2">
      <c r="A911" s="696">
        <v>909</v>
      </c>
      <c r="B911" s="286" t="s">
        <v>2565</v>
      </c>
      <c r="C911" s="286" t="s">
        <v>3513</v>
      </c>
      <c r="D911" s="258" t="s">
        <v>5497</v>
      </c>
      <c r="E911" s="736">
        <v>1</v>
      </c>
      <c r="F911" s="736">
        <v>1</v>
      </c>
      <c r="G911" s="736">
        <v>3</v>
      </c>
      <c r="H911" s="305" t="s">
        <v>3268</v>
      </c>
      <c r="I911" s="208" t="s">
        <v>15943</v>
      </c>
      <c r="J911" s="280" t="s">
        <v>3783</v>
      </c>
      <c r="K911" s="191" t="s">
        <v>4135</v>
      </c>
      <c r="L911" s="427" t="s">
        <v>5490</v>
      </c>
      <c r="M911" s="686">
        <v>8.5</v>
      </c>
      <c r="N911" s="685" t="s">
        <v>15715</v>
      </c>
      <c r="O911" s="686">
        <v>1080</v>
      </c>
      <c r="P911" s="427" t="s">
        <v>15822</v>
      </c>
      <c r="Q911" s="191">
        <v>0</v>
      </c>
      <c r="R911" s="180"/>
      <c r="S911" s="191">
        <v>15</v>
      </c>
      <c r="T911" s="191">
        <v>16</v>
      </c>
      <c r="U911" s="191">
        <v>8</v>
      </c>
      <c r="V911" s="191">
        <v>18</v>
      </c>
      <c r="W911" s="742">
        <v>3</v>
      </c>
      <c r="X911" s="184"/>
      <c r="Y911" s="184"/>
      <c r="Z911" s="184"/>
      <c r="AA911" s="184"/>
      <c r="AB911" s="220"/>
      <c r="AC911" s="183" t="s">
        <v>9377</v>
      </c>
      <c r="AD911" s="179" t="s">
        <v>640</v>
      </c>
      <c r="AE911" s="179" t="s">
        <v>4250</v>
      </c>
      <c r="AF911" s="177">
        <v>0</v>
      </c>
      <c r="AG911" s="177">
        <v>0</v>
      </c>
      <c r="AH911" s="177">
        <v>0</v>
      </c>
      <c r="AI911" s="177">
        <v>0</v>
      </c>
      <c r="AJ911" s="177">
        <v>0</v>
      </c>
      <c r="AK911" s="177">
        <v>0</v>
      </c>
      <c r="AL911" s="551">
        <v>10</v>
      </c>
      <c r="AM911" s="177">
        <v>0</v>
      </c>
      <c r="AN911" s="177">
        <v>0</v>
      </c>
      <c r="AO911" s="182">
        <v>0</v>
      </c>
      <c r="AP911" s="180"/>
      <c r="AQ911" s="180"/>
      <c r="AR911" s="180"/>
      <c r="AS911" s="180"/>
      <c r="AT911" s="180"/>
      <c r="AU911" s="180"/>
      <c r="AV911" s="180"/>
      <c r="AW911" s="180"/>
      <c r="AX911" s="180"/>
      <c r="AY911" s="180"/>
      <c r="AZ911" s="180"/>
      <c r="BA911" s="180"/>
      <c r="BB911" s="180"/>
      <c r="BC911" s="180"/>
      <c r="BD911" s="180"/>
      <c r="BE911" s="180"/>
      <c r="BF911" s="180"/>
      <c r="BG911" s="180"/>
      <c r="BH911" s="176">
        <f t="shared" si="113"/>
        <v>10</v>
      </c>
      <c r="BI911" s="176">
        <f t="shared" si="108"/>
        <v>10</v>
      </c>
      <c r="BJ911" s="182" t="str">
        <f t="shared" si="109"/>
        <v>10 - 80</v>
      </c>
      <c r="BK911" s="176">
        <f t="shared" si="110"/>
        <v>45</v>
      </c>
      <c r="BL911" s="176">
        <f t="shared" si="114"/>
        <v>10</v>
      </c>
      <c r="BM911" s="533"/>
      <c r="BN911" s="185">
        <v>2750</v>
      </c>
      <c r="BO911" s="180">
        <v>16</v>
      </c>
      <c r="BP911" s="178">
        <f t="shared" si="111"/>
        <v>3470</v>
      </c>
      <c r="BQ911" s="420" t="str">
        <f t="shared" si="112"/>
        <v>VII</v>
      </c>
      <c r="BR911" s="185"/>
      <c r="BS911" s="213" t="s">
        <v>3967</v>
      </c>
    </row>
    <row r="912" spans="1:71" ht="63.75" x14ac:dyDescent="0.2">
      <c r="A912" s="697">
        <v>910</v>
      </c>
      <c r="B912" s="286" t="s">
        <v>2565</v>
      </c>
      <c r="C912" s="286" t="s">
        <v>3514</v>
      </c>
      <c r="D912" s="258" t="s">
        <v>5497</v>
      </c>
      <c r="E912" s="736">
        <v>1</v>
      </c>
      <c r="F912" s="736">
        <v>1</v>
      </c>
      <c r="G912" s="736">
        <v>3</v>
      </c>
      <c r="H912" s="305" t="s">
        <v>3268</v>
      </c>
      <c r="I912" s="208" t="s">
        <v>15943</v>
      </c>
      <c r="J912" s="497" t="s">
        <v>3783</v>
      </c>
      <c r="K912" s="191" t="s">
        <v>4135</v>
      </c>
      <c r="L912" s="427" t="s">
        <v>5490</v>
      </c>
      <c r="M912" s="686">
        <v>8.8000000000000007</v>
      </c>
      <c r="N912" s="685" t="s">
        <v>15715</v>
      </c>
      <c r="O912" s="686">
        <v>2020</v>
      </c>
      <c r="P912" s="427" t="s">
        <v>15822</v>
      </c>
      <c r="Q912" s="191">
        <v>0</v>
      </c>
      <c r="R912" s="180"/>
      <c r="S912" s="191">
        <v>15</v>
      </c>
      <c r="T912" s="191">
        <v>16</v>
      </c>
      <c r="U912" s="191">
        <v>8</v>
      </c>
      <c r="V912" s="191">
        <v>18</v>
      </c>
      <c r="W912" s="742">
        <v>3</v>
      </c>
      <c r="X912" s="184"/>
      <c r="Y912" s="184"/>
      <c r="Z912" s="184"/>
      <c r="AA912" s="184"/>
      <c r="AB912" s="220"/>
      <c r="AC912" s="183" t="s">
        <v>9377</v>
      </c>
      <c r="AD912" s="179" t="s">
        <v>640</v>
      </c>
      <c r="AE912" s="179" t="s">
        <v>4250</v>
      </c>
      <c r="AF912" s="177">
        <v>0</v>
      </c>
      <c r="AG912" s="177">
        <v>0</v>
      </c>
      <c r="AH912" s="177">
        <v>0</v>
      </c>
      <c r="AI912" s="177">
        <v>0</v>
      </c>
      <c r="AJ912" s="177">
        <v>0</v>
      </c>
      <c r="AK912" s="177">
        <v>0</v>
      </c>
      <c r="AL912" s="551">
        <v>11</v>
      </c>
      <c r="AM912" s="177">
        <v>0</v>
      </c>
      <c r="AN912" s="177">
        <v>0</v>
      </c>
      <c r="AO912" s="182">
        <v>0</v>
      </c>
      <c r="AP912" s="180"/>
      <c r="AQ912" s="180"/>
      <c r="AR912" s="180"/>
      <c r="AS912" s="180"/>
      <c r="AT912" s="180"/>
      <c r="AU912" s="180"/>
      <c r="AV912" s="180"/>
      <c r="AW912" s="180"/>
      <c r="AX912" s="180"/>
      <c r="AY912" s="180"/>
      <c r="AZ912" s="180"/>
      <c r="BA912" s="180"/>
      <c r="BB912" s="180"/>
      <c r="BC912" s="180"/>
      <c r="BD912" s="180"/>
      <c r="BE912" s="180"/>
      <c r="BF912" s="180"/>
      <c r="BG912" s="180"/>
      <c r="BH912" s="176">
        <f t="shared" si="113"/>
        <v>11</v>
      </c>
      <c r="BI912" s="176">
        <f t="shared" si="108"/>
        <v>10</v>
      </c>
      <c r="BJ912" s="182" t="str">
        <f t="shared" si="109"/>
        <v>11 - 88</v>
      </c>
      <c r="BK912" s="176">
        <f t="shared" si="110"/>
        <v>50</v>
      </c>
      <c r="BL912" s="176">
        <f t="shared" si="114"/>
        <v>11</v>
      </c>
      <c r="BM912" s="533"/>
      <c r="BN912" s="185">
        <v>2750</v>
      </c>
      <c r="BO912" s="180">
        <v>16</v>
      </c>
      <c r="BP912" s="178">
        <f t="shared" si="111"/>
        <v>3550</v>
      </c>
      <c r="BQ912" s="420" t="str">
        <f t="shared" si="112"/>
        <v>VII</v>
      </c>
      <c r="BR912" s="185"/>
      <c r="BS912" s="213" t="s">
        <v>3967</v>
      </c>
    </row>
    <row r="913" spans="1:71" ht="63.75" x14ac:dyDescent="0.2">
      <c r="A913" s="696">
        <v>911</v>
      </c>
      <c r="B913" s="286" t="s">
        <v>2565</v>
      </c>
      <c r="C913" s="286" t="s">
        <v>3515</v>
      </c>
      <c r="D913" s="258" t="s">
        <v>5497</v>
      </c>
      <c r="E913" s="736">
        <v>1</v>
      </c>
      <c r="F913" s="736">
        <v>1</v>
      </c>
      <c r="G913" s="736">
        <v>3</v>
      </c>
      <c r="H913" s="305" t="s">
        <v>3268</v>
      </c>
      <c r="I913" s="208" t="s">
        <v>15943</v>
      </c>
      <c r="J913" s="497" t="s">
        <v>3783</v>
      </c>
      <c r="K913" s="191" t="s">
        <v>4135</v>
      </c>
      <c r="L913" s="427" t="s">
        <v>5490</v>
      </c>
      <c r="M913" s="686">
        <v>9</v>
      </c>
      <c r="N913" s="685" t="s">
        <v>15715</v>
      </c>
      <c r="O913" s="686">
        <v>2200</v>
      </c>
      <c r="P913" s="427" t="s">
        <v>15822</v>
      </c>
      <c r="Q913" s="191">
        <v>0</v>
      </c>
      <c r="R913" s="180"/>
      <c r="S913" s="191">
        <v>15</v>
      </c>
      <c r="T913" s="191">
        <v>16</v>
      </c>
      <c r="U913" s="191">
        <v>8</v>
      </c>
      <c r="V913" s="191">
        <v>18</v>
      </c>
      <c r="W913" s="742">
        <v>3</v>
      </c>
      <c r="X913" s="184"/>
      <c r="Y913" s="184"/>
      <c r="Z913" s="184"/>
      <c r="AA913" s="184"/>
      <c r="AB913" s="220"/>
      <c r="AC913" s="183" t="s">
        <v>9377</v>
      </c>
      <c r="AD913" s="179" t="s">
        <v>640</v>
      </c>
      <c r="AE913" s="179" t="s">
        <v>4250</v>
      </c>
      <c r="AF913" s="177">
        <v>0</v>
      </c>
      <c r="AG913" s="177">
        <v>0</v>
      </c>
      <c r="AH913" s="177">
        <v>0</v>
      </c>
      <c r="AI913" s="177">
        <v>0</v>
      </c>
      <c r="AJ913" s="177">
        <v>0</v>
      </c>
      <c r="AK913" s="177">
        <v>0</v>
      </c>
      <c r="AL913" s="551">
        <v>12</v>
      </c>
      <c r="AM913" s="177">
        <v>0</v>
      </c>
      <c r="AN913" s="177">
        <v>0</v>
      </c>
      <c r="AO913" s="182">
        <v>0</v>
      </c>
      <c r="AP913" s="180"/>
      <c r="AQ913" s="180"/>
      <c r="AR913" s="180"/>
      <c r="AS913" s="180"/>
      <c r="AT913" s="180"/>
      <c r="AU913" s="180"/>
      <c r="AV913" s="180"/>
      <c r="AW913" s="180"/>
      <c r="AX913" s="180"/>
      <c r="AY913" s="180"/>
      <c r="AZ913" s="180"/>
      <c r="BA913" s="180"/>
      <c r="BB913" s="180"/>
      <c r="BC913" s="180"/>
      <c r="BD913" s="180"/>
      <c r="BE913" s="180"/>
      <c r="BF913" s="180"/>
      <c r="BG913" s="180"/>
      <c r="BH913" s="176">
        <f t="shared" si="113"/>
        <v>12</v>
      </c>
      <c r="BI913" s="176">
        <f t="shared" si="108"/>
        <v>9</v>
      </c>
      <c r="BJ913" s="182" t="str">
        <f t="shared" si="109"/>
        <v>12 - 96</v>
      </c>
      <c r="BK913" s="176">
        <f t="shared" si="110"/>
        <v>54</v>
      </c>
      <c r="BL913" s="176">
        <f t="shared" si="114"/>
        <v>12</v>
      </c>
      <c r="BM913" s="533"/>
      <c r="BN913" s="185">
        <v>2750</v>
      </c>
      <c r="BO913" s="180">
        <v>16</v>
      </c>
      <c r="BP913" s="178">
        <f t="shared" si="111"/>
        <v>3614</v>
      </c>
      <c r="BQ913" s="420" t="str">
        <f t="shared" si="112"/>
        <v>VII</v>
      </c>
      <c r="BR913" s="185"/>
      <c r="BS913" s="213" t="s">
        <v>3967</v>
      </c>
    </row>
    <row r="914" spans="1:71" x14ac:dyDescent="0.2">
      <c r="A914" s="697">
        <v>912</v>
      </c>
      <c r="B914" s="286" t="s">
        <v>5891</v>
      </c>
      <c r="C914" s="286" t="s">
        <v>5891</v>
      </c>
      <c r="D914" s="258" t="s">
        <v>5497</v>
      </c>
      <c r="E914" s="736">
        <v>1</v>
      </c>
      <c r="F914" s="736">
        <v>5</v>
      </c>
      <c r="G914" s="737">
        <v>20</v>
      </c>
      <c r="H914" s="305" t="s">
        <v>3486</v>
      </c>
      <c r="I914" s="208" t="s">
        <v>3486</v>
      </c>
      <c r="J914" s="280" t="s">
        <v>3486</v>
      </c>
      <c r="K914" s="191" t="s">
        <v>3489</v>
      </c>
      <c r="L914" s="427" t="s">
        <v>3489</v>
      </c>
      <c r="M914" s="732">
        <v>0.08</v>
      </c>
      <c r="N914" s="685" t="s">
        <v>15710</v>
      </c>
      <c r="O914" s="732">
        <v>0.06</v>
      </c>
      <c r="P914" s="427" t="s">
        <v>15822</v>
      </c>
      <c r="Q914" s="191">
        <v>9</v>
      </c>
      <c r="R914" s="180"/>
      <c r="S914" s="191">
        <v>0</v>
      </c>
      <c r="T914" s="191">
        <v>0</v>
      </c>
      <c r="U914" s="179">
        <v>0</v>
      </c>
      <c r="V914" s="179">
        <v>0</v>
      </c>
      <c r="W914" s="742">
        <v>1</v>
      </c>
      <c r="X914" s="184"/>
      <c r="Y914" s="184"/>
      <c r="Z914" s="184"/>
      <c r="AA914" s="184"/>
      <c r="AB914" s="220"/>
      <c r="AC914" s="183" t="s">
        <v>5892</v>
      </c>
      <c r="AD914" s="191" t="s">
        <v>2670</v>
      </c>
      <c r="AE914" s="191" t="s">
        <v>4247</v>
      </c>
      <c r="AF914" s="177">
        <v>0</v>
      </c>
      <c r="AG914" s="177">
        <v>0</v>
      </c>
      <c r="AH914" s="177">
        <v>0</v>
      </c>
      <c r="AI914" s="177">
        <v>0</v>
      </c>
      <c r="AJ914" s="177">
        <v>0</v>
      </c>
      <c r="AK914" s="177">
        <v>0</v>
      </c>
      <c r="AL914" s="383">
        <v>0</v>
      </c>
      <c r="AM914" s="177">
        <v>0</v>
      </c>
      <c r="AN914" s="177">
        <v>0</v>
      </c>
      <c r="AO914" s="182">
        <v>1</v>
      </c>
      <c r="AP914" s="180"/>
      <c r="AQ914" s="180"/>
      <c r="AR914" s="180"/>
      <c r="AS914" s="180"/>
      <c r="AT914" s="180"/>
      <c r="AU914" s="180"/>
      <c r="AV914" s="180"/>
      <c r="AW914" s="180"/>
      <c r="AX914" s="180"/>
      <c r="AY914" s="180"/>
      <c r="AZ914" s="180"/>
      <c r="BA914" s="180"/>
      <c r="BB914" s="180"/>
      <c r="BC914" s="180"/>
      <c r="BD914" s="180"/>
      <c r="BE914" s="180"/>
      <c r="BF914" s="180"/>
      <c r="BG914" s="180"/>
      <c r="BH914" s="176">
        <f t="shared" si="113"/>
        <v>0.5</v>
      </c>
      <c r="BI914" s="176">
        <f t="shared" si="108"/>
        <v>21</v>
      </c>
      <c r="BJ914" s="182">
        <f t="shared" si="109"/>
        <v>1</v>
      </c>
      <c r="BK914" s="176">
        <f t="shared" si="110"/>
        <v>1</v>
      </c>
      <c r="BL914" s="176">
        <f t="shared" si="114"/>
        <v>0</v>
      </c>
      <c r="BM914" s="533"/>
      <c r="BN914" s="185">
        <v>1</v>
      </c>
      <c r="BO914" s="180">
        <v>0</v>
      </c>
      <c r="BP914" s="178">
        <f t="shared" si="111"/>
        <v>1</v>
      </c>
      <c r="BQ914" s="420" t="str">
        <f t="shared" si="112"/>
        <v>I</v>
      </c>
      <c r="BR914" s="185"/>
      <c r="BS914" s="212" t="s">
        <v>3967</v>
      </c>
    </row>
    <row r="915" spans="1:71" x14ac:dyDescent="0.2">
      <c r="A915" s="696">
        <v>913</v>
      </c>
      <c r="B915" s="286" t="s">
        <v>4501</v>
      </c>
      <c r="C915" s="286" t="s">
        <v>4501</v>
      </c>
      <c r="D915" s="258" t="s">
        <v>5497</v>
      </c>
      <c r="E915" s="736">
        <v>1</v>
      </c>
      <c r="F915" s="736">
        <v>1</v>
      </c>
      <c r="G915" s="737">
        <v>2</v>
      </c>
      <c r="H915" s="305" t="s">
        <v>3265</v>
      </c>
      <c r="I915" s="208" t="s">
        <v>6136</v>
      </c>
      <c r="J915" s="280" t="s">
        <v>3784</v>
      </c>
      <c r="K915" s="191" t="s">
        <v>3491</v>
      </c>
      <c r="L915" s="427" t="s">
        <v>3491</v>
      </c>
      <c r="M915" s="686">
        <v>5</v>
      </c>
      <c r="N915" s="685" t="s">
        <v>15710</v>
      </c>
      <c r="O915" s="686">
        <v>200</v>
      </c>
      <c r="P915" s="427" t="s">
        <v>15822</v>
      </c>
      <c r="Q915" s="191">
        <v>2</v>
      </c>
      <c r="R915" s="180"/>
      <c r="S915" s="191">
        <v>1</v>
      </c>
      <c r="T915" s="191">
        <v>1</v>
      </c>
      <c r="U915" s="179">
        <v>1</v>
      </c>
      <c r="V915" s="179">
        <v>1</v>
      </c>
      <c r="W915" s="742">
        <v>18</v>
      </c>
      <c r="X915" s="184"/>
      <c r="Y915" s="184"/>
      <c r="Z915" s="184"/>
      <c r="AA915" s="184"/>
      <c r="AB915" s="220"/>
      <c r="AC915" s="183" t="s">
        <v>12873</v>
      </c>
      <c r="AD915" s="191" t="s">
        <v>6976</v>
      </c>
      <c r="AE915" s="191" t="s">
        <v>4247</v>
      </c>
      <c r="AF915" s="177">
        <v>0</v>
      </c>
      <c r="AG915" s="177">
        <v>0</v>
      </c>
      <c r="AH915" s="177">
        <v>0</v>
      </c>
      <c r="AI915" s="177">
        <v>0</v>
      </c>
      <c r="AJ915" s="177">
        <v>0</v>
      </c>
      <c r="AK915" s="177">
        <v>0</v>
      </c>
      <c r="AL915" s="383">
        <v>5</v>
      </c>
      <c r="AM915" s="177">
        <v>0</v>
      </c>
      <c r="AN915" s="177">
        <v>0</v>
      </c>
      <c r="AO915" s="182">
        <v>0</v>
      </c>
      <c r="AP915" s="180"/>
      <c r="AQ915" s="180"/>
      <c r="AR915" s="180"/>
      <c r="AS915" s="180"/>
      <c r="AT915" s="180"/>
      <c r="AU915" s="180"/>
      <c r="AV915" s="180"/>
      <c r="AW915" s="180"/>
      <c r="AX915" s="180"/>
      <c r="AY915" s="180"/>
      <c r="AZ915" s="180"/>
      <c r="BA915" s="180"/>
      <c r="BB915" s="180"/>
      <c r="BC915" s="180"/>
      <c r="BD915" s="180"/>
      <c r="BE915" s="180"/>
      <c r="BF915" s="180"/>
      <c r="BG915" s="180"/>
      <c r="BH915" s="176">
        <f t="shared" si="113"/>
        <v>5</v>
      </c>
      <c r="BI915" s="176">
        <f t="shared" si="108"/>
        <v>15</v>
      </c>
      <c r="BJ915" s="182" t="str">
        <f t="shared" si="109"/>
        <v>5 - 40</v>
      </c>
      <c r="BK915" s="176">
        <f t="shared" si="110"/>
        <v>23</v>
      </c>
      <c r="BL915" s="176">
        <f t="shared" si="114"/>
        <v>5</v>
      </c>
      <c r="BM915" s="533"/>
      <c r="BN915" s="185">
        <v>185</v>
      </c>
      <c r="BO915" s="180">
        <v>4</v>
      </c>
      <c r="BP915" s="178">
        <f t="shared" si="111"/>
        <v>277</v>
      </c>
      <c r="BQ915" s="420" t="str">
        <f t="shared" si="112"/>
        <v>IV</v>
      </c>
      <c r="BR915" s="185"/>
      <c r="BS915" s="212" t="s">
        <v>3967</v>
      </c>
    </row>
    <row r="916" spans="1:71" ht="25.5" x14ac:dyDescent="0.2">
      <c r="A916" s="696">
        <v>914</v>
      </c>
      <c r="B916" s="286" t="s">
        <v>8759</v>
      </c>
      <c r="C916" s="286" t="s">
        <v>8759</v>
      </c>
      <c r="D916" s="258" t="s">
        <v>5497</v>
      </c>
      <c r="E916" s="736">
        <v>7963</v>
      </c>
      <c r="F916" s="736">
        <v>20</v>
      </c>
      <c r="G916" s="737">
        <v>80</v>
      </c>
      <c r="H916" s="305" t="s">
        <v>1285</v>
      </c>
      <c r="I916" s="208" t="s">
        <v>4340</v>
      </c>
      <c r="J916" s="280" t="s">
        <v>3785</v>
      </c>
      <c r="K916" s="191" t="s">
        <v>3491</v>
      </c>
      <c r="L916" s="427" t="s">
        <v>3491</v>
      </c>
      <c r="M916" s="686">
        <v>6</v>
      </c>
      <c r="N916" s="685" t="s">
        <v>15715</v>
      </c>
      <c r="O916" s="686">
        <v>200</v>
      </c>
      <c r="P916" s="427" t="s">
        <v>15822</v>
      </c>
      <c r="Q916" s="191">
        <v>5</v>
      </c>
      <c r="R916" s="180"/>
      <c r="S916" s="191">
        <v>13</v>
      </c>
      <c r="T916" s="191">
        <v>14</v>
      </c>
      <c r="U916" s="190">
        <v>4</v>
      </c>
      <c r="V916" s="190">
        <v>16</v>
      </c>
      <c r="W916" s="742">
        <v>12</v>
      </c>
      <c r="X916" s="184"/>
      <c r="Y916" s="184">
        <v>24</v>
      </c>
      <c r="Z916" s="184"/>
      <c r="AA916" s="184"/>
      <c r="AB916" s="220"/>
      <c r="AC916" s="419" t="s">
        <v>9750</v>
      </c>
      <c r="AD916" s="179" t="s">
        <v>1949</v>
      </c>
      <c r="AE916" s="191" t="s">
        <v>4248</v>
      </c>
      <c r="AF916" s="177">
        <v>0</v>
      </c>
      <c r="AG916" s="177">
        <v>0</v>
      </c>
      <c r="AH916" s="177">
        <v>0</v>
      </c>
      <c r="AI916" s="177">
        <v>0</v>
      </c>
      <c r="AJ916" s="177">
        <v>0</v>
      </c>
      <c r="AK916" s="177">
        <v>0</v>
      </c>
      <c r="AL916" s="383">
        <v>2</v>
      </c>
      <c r="AM916" s="177">
        <v>0</v>
      </c>
      <c r="AN916" s="177">
        <v>0</v>
      </c>
      <c r="AO916" s="182">
        <v>2</v>
      </c>
      <c r="AP916" s="180"/>
      <c r="AQ916" s="180"/>
      <c r="AR916" s="180"/>
      <c r="AS916" s="180"/>
      <c r="AT916" s="180"/>
      <c r="AU916" s="180"/>
      <c r="AV916" s="180"/>
      <c r="AW916" s="180"/>
      <c r="AX916" s="180"/>
      <c r="AY916" s="180"/>
      <c r="AZ916" s="180"/>
      <c r="BA916" s="180"/>
      <c r="BB916" s="180"/>
      <c r="BC916" s="180"/>
      <c r="BD916" s="180"/>
      <c r="BE916" s="180"/>
      <c r="BF916" s="180"/>
      <c r="BG916" s="180"/>
      <c r="BH916" s="176">
        <f t="shared" si="113"/>
        <v>2</v>
      </c>
      <c r="BI916" s="176">
        <f t="shared" si="108"/>
        <v>16</v>
      </c>
      <c r="BJ916" s="182" t="str">
        <f t="shared" si="109"/>
        <v>4 - 18</v>
      </c>
      <c r="BK916" s="176">
        <f t="shared" si="110"/>
        <v>11</v>
      </c>
      <c r="BL916" s="176">
        <f t="shared" si="114"/>
        <v>2</v>
      </c>
      <c r="BM916" s="533"/>
      <c r="BN916" s="196">
        <v>35</v>
      </c>
      <c r="BO916" s="180">
        <v>3</v>
      </c>
      <c r="BP916" s="178">
        <f t="shared" si="111"/>
        <v>68</v>
      </c>
      <c r="BQ916" s="420" t="str">
        <f t="shared" si="112"/>
        <v>II</v>
      </c>
      <c r="BR916" s="185"/>
      <c r="BS916" s="212" t="s">
        <v>3967</v>
      </c>
    </row>
    <row r="917" spans="1:71" ht="38.25" x14ac:dyDescent="0.2">
      <c r="A917" s="697">
        <v>915</v>
      </c>
      <c r="B917" s="286" t="s">
        <v>8759</v>
      </c>
      <c r="C917" s="286" t="s">
        <v>3780</v>
      </c>
      <c r="D917" s="258" t="s">
        <v>5497</v>
      </c>
      <c r="E917" s="736">
        <v>37</v>
      </c>
      <c r="F917" s="736">
        <v>20</v>
      </c>
      <c r="G917" s="737">
        <v>80</v>
      </c>
      <c r="H917" s="305" t="s">
        <v>1285</v>
      </c>
      <c r="I917" s="208" t="s">
        <v>3781</v>
      </c>
      <c r="J917" s="280" t="s">
        <v>3786</v>
      </c>
      <c r="K917" s="191" t="s">
        <v>3491</v>
      </c>
      <c r="L917" s="427" t="s">
        <v>3491</v>
      </c>
      <c r="M917" s="686">
        <v>6.5</v>
      </c>
      <c r="N917" s="685" t="s">
        <v>15715</v>
      </c>
      <c r="O917" s="686">
        <v>250</v>
      </c>
      <c r="P917" s="427" t="s">
        <v>15822</v>
      </c>
      <c r="Q917" s="191">
        <v>5</v>
      </c>
      <c r="R917" s="180"/>
      <c r="S917" s="191">
        <v>13</v>
      </c>
      <c r="T917" s="191">
        <v>14</v>
      </c>
      <c r="U917" s="190">
        <v>4</v>
      </c>
      <c r="V917" s="190">
        <v>16</v>
      </c>
      <c r="W917" s="742">
        <v>12</v>
      </c>
      <c r="X917" s="184"/>
      <c r="Y917" s="184">
        <v>24</v>
      </c>
      <c r="Z917" s="184"/>
      <c r="AA917" s="184"/>
      <c r="AB917" s="220"/>
      <c r="AC917" s="419" t="s">
        <v>9751</v>
      </c>
      <c r="AD917" s="179" t="s">
        <v>1949</v>
      </c>
      <c r="AE917" s="191" t="s">
        <v>4248</v>
      </c>
      <c r="AF917" s="177">
        <v>0</v>
      </c>
      <c r="AG917" s="177">
        <v>0</v>
      </c>
      <c r="AH917" s="177">
        <v>0</v>
      </c>
      <c r="AI917" s="177">
        <v>0</v>
      </c>
      <c r="AJ917" s="177">
        <v>0</v>
      </c>
      <c r="AK917" s="177">
        <v>0</v>
      </c>
      <c r="AL917" s="383">
        <v>2</v>
      </c>
      <c r="AM917" s="177">
        <v>0</v>
      </c>
      <c r="AN917" s="177">
        <v>0</v>
      </c>
      <c r="AO917" s="182">
        <v>2</v>
      </c>
      <c r="AP917" s="180"/>
      <c r="AQ917" s="180"/>
      <c r="AR917" s="180"/>
      <c r="AS917" s="180"/>
      <c r="AT917" s="180"/>
      <c r="AU917" s="180"/>
      <c r="AV917" s="180"/>
      <c r="AW917" s="180"/>
      <c r="AX917" s="180"/>
      <c r="AY917" s="180"/>
      <c r="AZ917" s="180"/>
      <c r="BA917" s="180"/>
      <c r="BB917" s="180"/>
      <c r="BC917" s="180"/>
      <c r="BD917" s="180"/>
      <c r="BE917" s="180"/>
      <c r="BF917" s="180"/>
      <c r="BG917" s="180"/>
      <c r="BH917" s="176">
        <f t="shared" si="113"/>
        <v>2</v>
      </c>
      <c r="BI917" s="176">
        <f t="shared" si="108"/>
        <v>16</v>
      </c>
      <c r="BJ917" s="182" t="str">
        <f t="shared" si="109"/>
        <v>4 - 18</v>
      </c>
      <c r="BK917" s="176">
        <f t="shared" si="110"/>
        <v>11</v>
      </c>
      <c r="BL917" s="176">
        <f t="shared" si="114"/>
        <v>2</v>
      </c>
      <c r="BM917" s="533"/>
      <c r="BN917" s="196">
        <v>50</v>
      </c>
      <c r="BO917" s="180">
        <v>3</v>
      </c>
      <c r="BP917" s="178">
        <f t="shared" si="111"/>
        <v>83</v>
      </c>
      <c r="BQ917" s="420" t="str">
        <f t="shared" si="112"/>
        <v>II</v>
      </c>
      <c r="BR917" s="185"/>
      <c r="BS917" s="212" t="s">
        <v>3967</v>
      </c>
    </row>
    <row r="918" spans="1:71" ht="25.5" x14ac:dyDescent="0.2">
      <c r="A918" s="696">
        <v>916</v>
      </c>
      <c r="B918" s="286" t="s">
        <v>8759</v>
      </c>
      <c r="C918" s="286" t="s">
        <v>8761</v>
      </c>
      <c r="D918" s="258" t="s">
        <v>5497</v>
      </c>
      <c r="E918" s="736">
        <v>728</v>
      </c>
      <c r="F918" s="736">
        <v>20</v>
      </c>
      <c r="G918" s="737">
        <v>80</v>
      </c>
      <c r="H918" s="305" t="s">
        <v>1285</v>
      </c>
      <c r="I918" s="208" t="s">
        <v>4340</v>
      </c>
      <c r="J918" s="280" t="s">
        <v>3785</v>
      </c>
      <c r="K918" s="191" t="s">
        <v>3491</v>
      </c>
      <c r="L918" s="427" t="s">
        <v>3491</v>
      </c>
      <c r="M918" s="686">
        <v>6.5</v>
      </c>
      <c r="N918" s="685" t="s">
        <v>15715</v>
      </c>
      <c r="O918" s="686">
        <v>250</v>
      </c>
      <c r="P918" s="427" t="s">
        <v>15822</v>
      </c>
      <c r="Q918" s="191">
        <v>5</v>
      </c>
      <c r="R918" s="180"/>
      <c r="S918" s="191">
        <v>13</v>
      </c>
      <c r="T918" s="191">
        <v>14</v>
      </c>
      <c r="U918" s="190">
        <v>4</v>
      </c>
      <c r="V918" s="190">
        <v>16</v>
      </c>
      <c r="W918" s="742">
        <v>12</v>
      </c>
      <c r="X918" s="184"/>
      <c r="Y918" s="184">
        <v>24</v>
      </c>
      <c r="Z918" s="184"/>
      <c r="AA918" s="184"/>
      <c r="AB918" s="220"/>
      <c r="AC918" s="419" t="s">
        <v>9750</v>
      </c>
      <c r="AD918" s="179" t="s">
        <v>1949</v>
      </c>
      <c r="AE918" s="191" t="s">
        <v>4248</v>
      </c>
      <c r="AF918" s="177">
        <v>0</v>
      </c>
      <c r="AG918" s="177">
        <v>0</v>
      </c>
      <c r="AH918" s="177">
        <v>0</v>
      </c>
      <c r="AI918" s="177">
        <v>0</v>
      </c>
      <c r="AJ918" s="177">
        <v>0</v>
      </c>
      <c r="AK918" s="177">
        <v>0</v>
      </c>
      <c r="AL918" s="383">
        <v>3</v>
      </c>
      <c r="AM918" s="177">
        <v>0</v>
      </c>
      <c r="AN918" s="177">
        <v>0</v>
      </c>
      <c r="AO918" s="182">
        <v>3</v>
      </c>
      <c r="AP918" s="180"/>
      <c r="AQ918" s="180"/>
      <c r="AR918" s="180"/>
      <c r="AS918" s="180"/>
      <c r="AT918" s="180"/>
      <c r="AU918" s="180"/>
      <c r="AV918" s="180"/>
      <c r="AW918" s="180"/>
      <c r="AX918" s="180"/>
      <c r="AY918" s="180"/>
      <c r="AZ918" s="180"/>
      <c r="BA918" s="180"/>
      <c r="BB918" s="180"/>
      <c r="BC918" s="180"/>
      <c r="BD918" s="180"/>
      <c r="BE918" s="180"/>
      <c r="BF918" s="180"/>
      <c r="BG918" s="180"/>
      <c r="BH918" s="176">
        <f t="shared" si="113"/>
        <v>3</v>
      </c>
      <c r="BI918" s="176">
        <f t="shared" si="108"/>
        <v>16</v>
      </c>
      <c r="BJ918" s="182" t="str">
        <f t="shared" si="109"/>
        <v>6 - 27</v>
      </c>
      <c r="BK918" s="176">
        <f t="shared" si="110"/>
        <v>17</v>
      </c>
      <c r="BL918" s="176">
        <f t="shared" si="114"/>
        <v>3</v>
      </c>
      <c r="BM918" s="533"/>
      <c r="BN918" s="185">
        <v>85</v>
      </c>
      <c r="BO918" s="180">
        <v>4</v>
      </c>
      <c r="BP918" s="178">
        <f t="shared" si="111"/>
        <v>153</v>
      </c>
      <c r="BQ918" s="420" t="str">
        <f t="shared" si="112"/>
        <v>III</v>
      </c>
      <c r="BR918" s="185"/>
      <c r="BS918" s="212" t="s">
        <v>3967</v>
      </c>
    </row>
    <row r="919" spans="1:71" ht="25.5" x14ac:dyDescent="0.2">
      <c r="A919" s="697">
        <v>917</v>
      </c>
      <c r="B919" s="286" t="s">
        <v>8759</v>
      </c>
      <c r="C919" s="286" t="s">
        <v>1369</v>
      </c>
      <c r="D919" s="258" t="s">
        <v>5497</v>
      </c>
      <c r="E919" s="736">
        <v>720</v>
      </c>
      <c r="F919" s="736">
        <v>20</v>
      </c>
      <c r="G919" s="737">
        <v>80</v>
      </c>
      <c r="H919" s="305" t="s">
        <v>1285</v>
      </c>
      <c r="I919" s="208" t="s">
        <v>4340</v>
      </c>
      <c r="J919" s="280" t="s">
        <v>3785</v>
      </c>
      <c r="K919" s="191" t="s">
        <v>3491</v>
      </c>
      <c r="L919" s="427" t="s">
        <v>3491</v>
      </c>
      <c r="M919" s="686">
        <v>6.5</v>
      </c>
      <c r="N919" s="685" t="s">
        <v>15715</v>
      </c>
      <c r="O919" s="686">
        <v>250</v>
      </c>
      <c r="P919" s="427" t="s">
        <v>15822</v>
      </c>
      <c r="Q919" s="191">
        <v>5</v>
      </c>
      <c r="R919" s="180"/>
      <c r="S919" s="191">
        <v>13</v>
      </c>
      <c r="T919" s="191">
        <v>14</v>
      </c>
      <c r="U919" s="190">
        <v>4</v>
      </c>
      <c r="V919" s="190">
        <v>16</v>
      </c>
      <c r="W919" s="742">
        <v>12</v>
      </c>
      <c r="X919" s="184"/>
      <c r="Y919" s="184">
        <v>24</v>
      </c>
      <c r="Z919" s="184"/>
      <c r="AA919" s="184"/>
      <c r="AB919" s="220"/>
      <c r="AC919" s="419" t="s">
        <v>9750</v>
      </c>
      <c r="AD919" s="179" t="s">
        <v>1949</v>
      </c>
      <c r="AE919" s="191" t="s">
        <v>4248</v>
      </c>
      <c r="AF919" s="177">
        <v>0</v>
      </c>
      <c r="AG919" s="177">
        <v>0</v>
      </c>
      <c r="AH919" s="177">
        <v>0</v>
      </c>
      <c r="AI919" s="177">
        <v>0</v>
      </c>
      <c r="AJ919" s="177">
        <v>0</v>
      </c>
      <c r="AK919" s="177">
        <v>0</v>
      </c>
      <c r="AL919" s="383">
        <v>3</v>
      </c>
      <c r="AM919" s="177">
        <v>0</v>
      </c>
      <c r="AN919" s="177">
        <v>0</v>
      </c>
      <c r="AO919" s="182">
        <v>3</v>
      </c>
      <c r="AP919" s="180"/>
      <c r="AQ919" s="180"/>
      <c r="AR919" s="180"/>
      <c r="AS919" s="180"/>
      <c r="AT919" s="180"/>
      <c r="AU919" s="180"/>
      <c r="AV919" s="180"/>
      <c r="AW919" s="180"/>
      <c r="AX919" s="180"/>
      <c r="AY919" s="180"/>
      <c r="AZ919" s="180"/>
      <c r="BA919" s="180"/>
      <c r="BB919" s="180"/>
      <c r="BC919" s="180"/>
      <c r="BD919" s="180"/>
      <c r="BE919" s="180"/>
      <c r="BF919" s="180"/>
      <c r="BG919" s="180"/>
      <c r="BH919" s="176">
        <f t="shared" si="113"/>
        <v>3</v>
      </c>
      <c r="BI919" s="176">
        <f t="shared" si="108"/>
        <v>16</v>
      </c>
      <c r="BJ919" s="182" t="str">
        <f t="shared" si="109"/>
        <v>6 - 27</v>
      </c>
      <c r="BK919" s="176">
        <f t="shared" si="110"/>
        <v>17</v>
      </c>
      <c r="BL919" s="176">
        <f t="shared" si="114"/>
        <v>3</v>
      </c>
      <c r="BM919" s="533"/>
      <c r="BN919" s="185">
        <v>85</v>
      </c>
      <c r="BO919" s="180">
        <v>4</v>
      </c>
      <c r="BP919" s="178">
        <f t="shared" si="111"/>
        <v>153</v>
      </c>
      <c r="BQ919" s="420" t="str">
        <f t="shared" si="112"/>
        <v>III</v>
      </c>
      <c r="BR919" s="185"/>
      <c r="BS919" s="212" t="s">
        <v>3967</v>
      </c>
    </row>
    <row r="920" spans="1:71" ht="25.5" x14ac:dyDescent="0.2">
      <c r="A920" s="696">
        <v>918</v>
      </c>
      <c r="B920" s="286" t="s">
        <v>8759</v>
      </c>
      <c r="C920" s="286" t="s">
        <v>8760</v>
      </c>
      <c r="D920" s="258" t="s">
        <v>5497</v>
      </c>
      <c r="E920" s="736">
        <v>196</v>
      </c>
      <c r="F920" s="736">
        <v>20</v>
      </c>
      <c r="G920" s="737">
        <v>80</v>
      </c>
      <c r="H920" s="305" t="s">
        <v>1285</v>
      </c>
      <c r="I920" s="208" t="s">
        <v>4340</v>
      </c>
      <c r="J920" s="280" t="s">
        <v>3785</v>
      </c>
      <c r="K920" s="191" t="s">
        <v>5490</v>
      </c>
      <c r="L920" s="427" t="s">
        <v>5490</v>
      </c>
      <c r="M920" s="686">
        <v>7</v>
      </c>
      <c r="N920" s="685" t="s">
        <v>15715</v>
      </c>
      <c r="O920" s="686">
        <v>315</v>
      </c>
      <c r="P920" s="427" t="s">
        <v>15822</v>
      </c>
      <c r="Q920" s="191">
        <v>5</v>
      </c>
      <c r="R920" s="180"/>
      <c r="S920" s="191">
        <v>13</v>
      </c>
      <c r="T920" s="191">
        <v>14</v>
      </c>
      <c r="U920" s="190">
        <v>4</v>
      </c>
      <c r="V920" s="190">
        <v>16</v>
      </c>
      <c r="W920" s="742">
        <v>12</v>
      </c>
      <c r="X920" s="184"/>
      <c r="Y920" s="184">
        <v>24</v>
      </c>
      <c r="Z920" s="184"/>
      <c r="AA920" s="184"/>
      <c r="AB920" s="220"/>
      <c r="AC920" s="419" t="s">
        <v>9750</v>
      </c>
      <c r="AD920" s="179" t="s">
        <v>1949</v>
      </c>
      <c r="AE920" s="191" t="s">
        <v>4248</v>
      </c>
      <c r="AF920" s="177">
        <v>0</v>
      </c>
      <c r="AG920" s="177">
        <v>0</v>
      </c>
      <c r="AH920" s="177">
        <v>0</v>
      </c>
      <c r="AI920" s="177">
        <v>0</v>
      </c>
      <c r="AJ920" s="177">
        <v>0</v>
      </c>
      <c r="AK920" s="177">
        <v>0</v>
      </c>
      <c r="AL920" s="383">
        <v>4</v>
      </c>
      <c r="AM920" s="177">
        <v>0</v>
      </c>
      <c r="AN920" s="177">
        <v>0</v>
      </c>
      <c r="AO920" s="182">
        <v>4</v>
      </c>
      <c r="AP920" s="180"/>
      <c r="AQ920" s="180"/>
      <c r="AR920" s="180"/>
      <c r="AS920" s="180"/>
      <c r="AT920" s="180"/>
      <c r="AU920" s="180"/>
      <c r="AV920" s="180"/>
      <c r="AW920" s="180"/>
      <c r="AX920" s="180"/>
      <c r="AY920" s="180"/>
      <c r="AZ920" s="180"/>
      <c r="BA920" s="180"/>
      <c r="BB920" s="180"/>
      <c r="BC920" s="180"/>
      <c r="BD920" s="180"/>
      <c r="BE920" s="180"/>
      <c r="BF920" s="180"/>
      <c r="BG920" s="180"/>
      <c r="BH920" s="176">
        <f t="shared" si="113"/>
        <v>5</v>
      </c>
      <c r="BI920" s="176">
        <f t="shared" si="108"/>
        <v>15</v>
      </c>
      <c r="BJ920" s="182" t="str">
        <f t="shared" si="109"/>
        <v>8 - 36</v>
      </c>
      <c r="BK920" s="176">
        <f t="shared" si="110"/>
        <v>22</v>
      </c>
      <c r="BL920" s="176">
        <f t="shared" si="114"/>
        <v>5</v>
      </c>
      <c r="BM920" s="533"/>
      <c r="BN920" s="185">
        <v>130</v>
      </c>
      <c r="BO920" s="180">
        <v>5</v>
      </c>
      <c r="BP920" s="178">
        <f t="shared" si="111"/>
        <v>240</v>
      </c>
      <c r="BQ920" s="420" t="str">
        <f t="shared" si="112"/>
        <v>III</v>
      </c>
      <c r="BR920" s="185"/>
      <c r="BS920" s="212" t="s">
        <v>3967</v>
      </c>
    </row>
    <row r="921" spans="1:71" ht="38.25" x14ac:dyDescent="0.2">
      <c r="A921" s="696">
        <v>919</v>
      </c>
      <c r="B921" s="286" t="s">
        <v>8759</v>
      </c>
      <c r="C921" s="286" t="s">
        <v>8762</v>
      </c>
      <c r="D921" s="258" t="s">
        <v>5497</v>
      </c>
      <c r="E921" s="736">
        <v>76</v>
      </c>
      <c r="F921" s="736">
        <v>20</v>
      </c>
      <c r="G921" s="737">
        <v>80</v>
      </c>
      <c r="H921" s="305" t="s">
        <v>1285</v>
      </c>
      <c r="I921" s="208" t="s">
        <v>4340</v>
      </c>
      <c r="J921" s="280" t="s">
        <v>3785</v>
      </c>
      <c r="K921" s="191" t="s">
        <v>5490</v>
      </c>
      <c r="L921" s="427" t="s">
        <v>5490</v>
      </c>
      <c r="M921" s="686">
        <v>8.5</v>
      </c>
      <c r="N921" s="685" t="s">
        <v>15715</v>
      </c>
      <c r="O921" s="686">
        <v>570</v>
      </c>
      <c r="P921" s="427" t="s">
        <v>15822</v>
      </c>
      <c r="Q921" s="191">
        <v>5</v>
      </c>
      <c r="R921" s="180"/>
      <c r="S921" s="191">
        <v>13</v>
      </c>
      <c r="T921" s="191">
        <v>14</v>
      </c>
      <c r="U921" s="190">
        <v>4</v>
      </c>
      <c r="V921" s="190">
        <v>16</v>
      </c>
      <c r="W921" s="742">
        <v>12</v>
      </c>
      <c r="X921" s="184"/>
      <c r="Y921" s="184">
        <v>24</v>
      </c>
      <c r="Z921" s="184"/>
      <c r="AA921" s="184"/>
      <c r="AB921" s="220"/>
      <c r="AC921" s="419" t="s">
        <v>9751</v>
      </c>
      <c r="AD921" s="179" t="s">
        <v>1949</v>
      </c>
      <c r="AE921" s="191" t="s">
        <v>4248</v>
      </c>
      <c r="AF921" s="177">
        <v>0</v>
      </c>
      <c r="AG921" s="177">
        <v>0</v>
      </c>
      <c r="AH921" s="177">
        <v>0</v>
      </c>
      <c r="AI921" s="177">
        <v>0</v>
      </c>
      <c r="AJ921" s="177">
        <v>0</v>
      </c>
      <c r="AK921" s="177">
        <v>0</v>
      </c>
      <c r="AL921" s="383">
        <v>6</v>
      </c>
      <c r="AM921" s="177">
        <v>0</v>
      </c>
      <c r="AN921" s="177">
        <v>0</v>
      </c>
      <c r="AO921" s="182">
        <v>6</v>
      </c>
      <c r="AP921" s="180"/>
      <c r="AQ921" s="180"/>
      <c r="AR921" s="180"/>
      <c r="AS921" s="180"/>
      <c r="AT921" s="180"/>
      <c r="AU921" s="180"/>
      <c r="AV921" s="180"/>
      <c r="AW921" s="180"/>
      <c r="AX921" s="180"/>
      <c r="AY921" s="180"/>
      <c r="AZ921" s="180"/>
      <c r="BA921" s="180"/>
      <c r="BB921" s="180"/>
      <c r="BC921" s="180"/>
      <c r="BD921" s="180"/>
      <c r="BE921" s="180"/>
      <c r="BF921" s="180"/>
      <c r="BG921" s="180"/>
      <c r="BH921" s="176">
        <f t="shared" si="113"/>
        <v>7</v>
      </c>
      <c r="BI921" s="176">
        <f t="shared" si="108"/>
        <v>13</v>
      </c>
      <c r="BJ921" s="182" t="str">
        <f t="shared" si="109"/>
        <v>12 - 54</v>
      </c>
      <c r="BK921" s="176">
        <f t="shared" si="110"/>
        <v>33</v>
      </c>
      <c r="BL921" s="176">
        <f t="shared" si="114"/>
        <v>8</v>
      </c>
      <c r="BM921" s="533"/>
      <c r="BN921" s="185">
        <v>350</v>
      </c>
      <c r="BO921" s="180">
        <v>8</v>
      </c>
      <c r="BP921" s="178">
        <f t="shared" si="111"/>
        <v>614</v>
      </c>
      <c r="BQ921" s="420" t="str">
        <f t="shared" si="112"/>
        <v>V</v>
      </c>
      <c r="BR921" s="185"/>
      <c r="BS921" s="212" t="s">
        <v>3967</v>
      </c>
    </row>
    <row r="922" spans="1:71" ht="38.25" x14ac:dyDescent="0.2">
      <c r="A922" s="697">
        <v>920</v>
      </c>
      <c r="B922" s="286" t="s">
        <v>8759</v>
      </c>
      <c r="C922" s="286" t="s">
        <v>6597</v>
      </c>
      <c r="D922" s="258" t="s">
        <v>5497</v>
      </c>
      <c r="E922" s="736">
        <v>4</v>
      </c>
      <c r="F922" s="736">
        <v>20</v>
      </c>
      <c r="G922" s="737">
        <v>80</v>
      </c>
      <c r="H922" s="305" t="s">
        <v>1285</v>
      </c>
      <c r="I922" s="208" t="s">
        <v>3781</v>
      </c>
      <c r="J922" s="280" t="s">
        <v>3786</v>
      </c>
      <c r="K922" s="191" t="s">
        <v>5490</v>
      </c>
      <c r="L922" s="427" t="s">
        <v>5490</v>
      </c>
      <c r="M922" s="686">
        <v>9</v>
      </c>
      <c r="N922" s="685" t="s">
        <v>15715</v>
      </c>
      <c r="O922" s="686">
        <v>675</v>
      </c>
      <c r="P922" s="427" t="s">
        <v>15822</v>
      </c>
      <c r="Q922" s="191">
        <v>5</v>
      </c>
      <c r="R922" s="180"/>
      <c r="S922" s="191">
        <v>13</v>
      </c>
      <c r="T922" s="191">
        <v>14</v>
      </c>
      <c r="U922" s="190">
        <v>4</v>
      </c>
      <c r="V922" s="190">
        <v>16</v>
      </c>
      <c r="W922" s="742">
        <v>12</v>
      </c>
      <c r="X922" s="184"/>
      <c r="Y922" s="184">
        <v>24</v>
      </c>
      <c r="Z922" s="184"/>
      <c r="AA922" s="184"/>
      <c r="AB922" s="220"/>
      <c r="AC922" s="419" t="s">
        <v>9751</v>
      </c>
      <c r="AD922" s="179" t="s">
        <v>1949</v>
      </c>
      <c r="AE922" s="191" t="s">
        <v>4248</v>
      </c>
      <c r="AF922" s="177">
        <v>0</v>
      </c>
      <c r="AG922" s="177">
        <v>0</v>
      </c>
      <c r="AH922" s="177">
        <v>0</v>
      </c>
      <c r="AI922" s="177">
        <v>0</v>
      </c>
      <c r="AJ922" s="177">
        <v>0</v>
      </c>
      <c r="AK922" s="177">
        <v>0</v>
      </c>
      <c r="AL922" s="383">
        <v>8</v>
      </c>
      <c r="AM922" s="177">
        <v>0</v>
      </c>
      <c r="AN922" s="177">
        <v>0</v>
      </c>
      <c r="AO922" s="182">
        <v>8</v>
      </c>
      <c r="AP922" s="180"/>
      <c r="AQ922" s="180"/>
      <c r="AR922" s="180"/>
      <c r="AS922" s="180"/>
      <c r="AT922" s="180"/>
      <c r="AU922" s="180"/>
      <c r="AV922" s="180"/>
      <c r="AW922" s="180"/>
      <c r="AX922" s="180"/>
      <c r="AY922" s="180"/>
      <c r="AZ922" s="180"/>
      <c r="BA922" s="180"/>
      <c r="BB922" s="180"/>
      <c r="BC922" s="180"/>
      <c r="BD922" s="180"/>
      <c r="BE922" s="180"/>
      <c r="BF922" s="180"/>
      <c r="BG922" s="180"/>
      <c r="BH922" s="176">
        <f t="shared" si="113"/>
        <v>9</v>
      </c>
      <c r="BI922" s="176">
        <f t="shared" si="108"/>
        <v>12</v>
      </c>
      <c r="BJ922" s="182" t="str">
        <f t="shared" si="109"/>
        <v>16 - 72</v>
      </c>
      <c r="BK922" s="176">
        <f t="shared" si="110"/>
        <v>44</v>
      </c>
      <c r="BL922" s="176">
        <f t="shared" si="114"/>
        <v>10</v>
      </c>
      <c r="BM922" s="533">
        <v>9</v>
      </c>
      <c r="BN922" s="185">
        <v>600</v>
      </c>
      <c r="BO922" s="180">
        <v>12</v>
      </c>
      <c r="BP922" s="178">
        <f t="shared" si="111"/>
        <v>1128</v>
      </c>
      <c r="BQ922" s="420" t="str">
        <f t="shared" si="112"/>
        <v>VI</v>
      </c>
      <c r="BR922" s="185"/>
      <c r="BS922" s="212" t="s">
        <v>3967</v>
      </c>
    </row>
    <row r="923" spans="1:71" ht="38.25" x14ac:dyDescent="0.2">
      <c r="A923" s="696">
        <v>921</v>
      </c>
      <c r="B923" s="286" t="s">
        <v>8759</v>
      </c>
      <c r="C923" s="286" t="s">
        <v>1370</v>
      </c>
      <c r="D923" s="258" t="s">
        <v>5497</v>
      </c>
      <c r="E923" s="736">
        <v>91</v>
      </c>
      <c r="F923" s="736">
        <v>20</v>
      </c>
      <c r="G923" s="737">
        <v>80</v>
      </c>
      <c r="H923" s="305" t="s">
        <v>1285</v>
      </c>
      <c r="I923" s="208" t="s">
        <v>4340</v>
      </c>
      <c r="J923" s="280" t="s">
        <v>3785</v>
      </c>
      <c r="K923" s="191" t="s">
        <v>3491</v>
      </c>
      <c r="L923" s="427" t="s">
        <v>3491</v>
      </c>
      <c r="M923" s="686">
        <v>6</v>
      </c>
      <c r="N923" s="685" t="s">
        <v>15715</v>
      </c>
      <c r="O923" s="686">
        <v>200</v>
      </c>
      <c r="P923" s="427" t="s">
        <v>15822</v>
      </c>
      <c r="Q923" s="191">
        <v>5</v>
      </c>
      <c r="R923" s="180"/>
      <c r="S923" s="191">
        <v>13</v>
      </c>
      <c r="T923" s="191">
        <v>14</v>
      </c>
      <c r="U923" s="190">
        <v>4</v>
      </c>
      <c r="V923" s="190">
        <v>16</v>
      </c>
      <c r="W923" s="742">
        <v>12</v>
      </c>
      <c r="X923" s="184"/>
      <c r="Y923" s="184">
        <v>24</v>
      </c>
      <c r="Z923" s="184"/>
      <c r="AA923" s="184"/>
      <c r="AB923" s="220"/>
      <c r="AC923" s="419" t="s">
        <v>9752</v>
      </c>
      <c r="AD923" s="179" t="s">
        <v>1949</v>
      </c>
      <c r="AE923" s="191" t="s">
        <v>4248</v>
      </c>
      <c r="AF923" s="177">
        <v>0</v>
      </c>
      <c r="AG923" s="177">
        <v>0</v>
      </c>
      <c r="AH923" s="177">
        <v>0</v>
      </c>
      <c r="AI923" s="177">
        <v>0</v>
      </c>
      <c r="AJ923" s="177">
        <v>0</v>
      </c>
      <c r="AK923" s="177">
        <v>0</v>
      </c>
      <c r="AL923" s="383">
        <v>3</v>
      </c>
      <c r="AM923" s="177">
        <v>0</v>
      </c>
      <c r="AN923" s="177">
        <v>0</v>
      </c>
      <c r="AO923" s="182">
        <v>3</v>
      </c>
      <c r="AP923" s="180">
        <v>3</v>
      </c>
      <c r="AQ923" s="180"/>
      <c r="AR923" s="180"/>
      <c r="AS923" s="180"/>
      <c r="AT923" s="180"/>
      <c r="AU923" s="180"/>
      <c r="AV923" s="180"/>
      <c r="AW923" s="180">
        <v>3</v>
      </c>
      <c r="AX923" s="180"/>
      <c r="AY923" s="180"/>
      <c r="AZ923" s="180"/>
      <c r="BA923" s="180"/>
      <c r="BB923" s="180"/>
      <c r="BC923" s="180"/>
      <c r="BD923" s="180"/>
      <c r="BE923" s="180"/>
      <c r="BF923" s="180"/>
      <c r="BG923" s="180"/>
      <c r="BH923" s="176" t="str">
        <f t="shared" si="113"/>
        <v>class level</v>
      </c>
      <c r="BI923" s="176">
        <f t="shared" si="108"/>
        <v>16</v>
      </c>
      <c r="BJ923" s="182" t="str">
        <f t="shared" si="109"/>
        <v>6 - 27</v>
      </c>
      <c r="BK923" s="176">
        <f t="shared" si="110"/>
        <v>17</v>
      </c>
      <c r="BL923" s="176">
        <f t="shared" si="114"/>
        <v>3</v>
      </c>
      <c r="BM923" s="533"/>
      <c r="BN923" s="185">
        <v>285</v>
      </c>
      <c r="BO923" s="180">
        <v>4</v>
      </c>
      <c r="BP923" s="178">
        <f t="shared" si="111"/>
        <v>353</v>
      </c>
      <c r="BQ923" s="420" t="str">
        <f t="shared" si="112"/>
        <v>V</v>
      </c>
      <c r="BR923" s="185"/>
      <c r="BS923" s="464" t="s">
        <v>9587</v>
      </c>
    </row>
    <row r="924" spans="1:71" ht="38.25" x14ac:dyDescent="0.2">
      <c r="A924" s="697">
        <v>922</v>
      </c>
      <c r="B924" s="286" t="s">
        <v>8759</v>
      </c>
      <c r="C924" s="286" t="s">
        <v>1381</v>
      </c>
      <c r="D924" s="258" t="s">
        <v>5497</v>
      </c>
      <c r="E924" s="736">
        <v>107</v>
      </c>
      <c r="F924" s="736">
        <v>20</v>
      </c>
      <c r="G924" s="737">
        <v>80</v>
      </c>
      <c r="H924" s="305" t="s">
        <v>1285</v>
      </c>
      <c r="I924" s="208" t="s">
        <v>4340</v>
      </c>
      <c r="J924" s="280" t="s">
        <v>3785</v>
      </c>
      <c r="K924" s="191" t="s">
        <v>3491</v>
      </c>
      <c r="L924" s="427" t="s">
        <v>3491</v>
      </c>
      <c r="M924" s="686">
        <v>6</v>
      </c>
      <c r="N924" s="685" t="s">
        <v>15715</v>
      </c>
      <c r="O924" s="686">
        <v>200</v>
      </c>
      <c r="P924" s="427" t="s">
        <v>15822</v>
      </c>
      <c r="Q924" s="191">
        <v>5</v>
      </c>
      <c r="R924" s="180"/>
      <c r="S924" s="191">
        <v>13</v>
      </c>
      <c r="T924" s="191">
        <v>14</v>
      </c>
      <c r="U924" s="190">
        <v>4</v>
      </c>
      <c r="V924" s="190">
        <v>16</v>
      </c>
      <c r="W924" s="742">
        <v>12</v>
      </c>
      <c r="X924" s="184"/>
      <c r="Y924" s="184">
        <v>24</v>
      </c>
      <c r="Z924" s="184"/>
      <c r="AA924" s="184"/>
      <c r="AB924" s="220"/>
      <c r="AC924" s="419" t="s">
        <v>9753</v>
      </c>
      <c r="AD924" s="179" t="s">
        <v>1949</v>
      </c>
      <c r="AE924" s="191" t="s">
        <v>4248</v>
      </c>
      <c r="AF924" s="177">
        <v>0</v>
      </c>
      <c r="AG924" s="177">
        <v>0</v>
      </c>
      <c r="AH924" s="177">
        <v>0</v>
      </c>
      <c r="AI924" s="177">
        <v>0</v>
      </c>
      <c r="AJ924" s="177">
        <v>0</v>
      </c>
      <c r="AK924" s="177">
        <v>0</v>
      </c>
      <c r="AL924" s="383">
        <v>4</v>
      </c>
      <c r="AM924" s="177">
        <v>0</v>
      </c>
      <c r="AN924" s="177">
        <v>0</v>
      </c>
      <c r="AO924" s="182">
        <v>4</v>
      </c>
      <c r="AP924" s="180">
        <v>5</v>
      </c>
      <c r="AQ924" s="180"/>
      <c r="AR924" s="180"/>
      <c r="AS924" s="180"/>
      <c r="AT924" s="180"/>
      <c r="AU924" s="180"/>
      <c r="AV924" s="180"/>
      <c r="AW924" s="180">
        <v>4</v>
      </c>
      <c r="AX924" s="180"/>
      <c r="AY924" s="180"/>
      <c r="AZ924" s="180"/>
      <c r="BA924" s="180"/>
      <c r="BB924" s="180"/>
      <c r="BC924" s="180"/>
      <c r="BD924" s="180"/>
      <c r="BE924" s="180"/>
      <c r="BF924" s="180"/>
      <c r="BG924" s="180"/>
      <c r="BH924" s="176" t="str">
        <f t="shared" si="113"/>
        <v>class level</v>
      </c>
      <c r="BI924" s="176">
        <f t="shared" si="108"/>
        <v>15</v>
      </c>
      <c r="BJ924" s="182" t="str">
        <f t="shared" si="109"/>
        <v>8 - 36</v>
      </c>
      <c r="BK924" s="176">
        <f t="shared" si="110"/>
        <v>22</v>
      </c>
      <c r="BL924" s="176">
        <f t="shared" si="114"/>
        <v>5</v>
      </c>
      <c r="BM924" s="533"/>
      <c r="BN924" s="185">
        <v>450</v>
      </c>
      <c r="BO924" s="180">
        <v>5</v>
      </c>
      <c r="BP924" s="178">
        <f t="shared" si="111"/>
        <v>560</v>
      </c>
      <c r="BQ924" s="420" t="str">
        <f t="shared" si="112"/>
        <v>V</v>
      </c>
      <c r="BR924" s="185"/>
      <c r="BS924" s="464" t="s">
        <v>9587</v>
      </c>
    </row>
    <row r="925" spans="1:71" ht="38.25" x14ac:dyDescent="0.2">
      <c r="A925" s="696">
        <v>923</v>
      </c>
      <c r="B925" s="286" t="s">
        <v>8759</v>
      </c>
      <c r="C925" s="286" t="s">
        <v>1371</v>
      </c>
      <c r="D925" s="258" t="s">
        <v>5497</v>
      </c>
      <c r="E925" s="736">
        <v>56</v>
      </c>
      <c r="F925" s="736">
        <v>20</v>
      </c>
      <c r="G925" s="737">
        <v>80</v>
      </c>
      <c r="H925" s="305" t="s">
        <v>1285</v>
      </c>
      <c r="I925" s="208" t="s">
        <v>4340</v>
      </c>
      <c r="J925" s="280" t="s">
        <v>3785</v>
      </c>
      <c r="K925" s="191" t="s">
        <v>3491</v>
      </c>
      <c r="L925" s="427" t="s">
        <v>3491</v>
      </c>
      <c r="M925" s="686">
        <v>6</v>
      </c>
      <c r="N925" s="685" t="s">
        <v>15715</v>
      </c>
      <c r="O925" s="686">
        <v>200</v>
      </c>
      <c r="P925" s="427" t="s">
        <v>15822</v>
      </c>
      <c r="Q925" s="191">
        <v>5</v>
      </c>
      <c r="R925" s="180"/>
      <c r="S925" s="191">
        <v>13</v>
      </c>
      <c r="T925" s="191">
        <v>14</v>
      </c>
      <c r="U925" s="190">
        <v>4</v>
      </c>
      <c r="V925" s="190">
        <v>16</v>
      </c>
      <c r="W925" s="742">
        <v>12</v>
      </c>
      <c r="X925" s="184"/>
      <c r="Y925" s="184">
        <v>24</v>
      </c>
      <c r="Z925" s="184"/>
      <c r="AA925" s="184"/>
      <c r="AB925" s="220"/>
      <c r="AC925" s="419" t="s">
        <v>9754</v>
      </c>
      <c r="AD925" s="179" t="s">
        <v>1949</v>
      </c>
      <c r="AE925" s="191" t="s">
        <v>4248</v>
      </c>
      <c r="AF925" s="177">
        <v>0</v>
      </c>
      <c r="AG925" s="177">
        <v>0</v>
      </c>
      <c r="AH925" s="177">
        <v>0</v>
      </c>
      <c r="AI925" s="177">
        <v>0</v>
      </c>
      <c r="AJ925" s="177">
        <v>0</v>
      </c>
      <c r="AK925" s="177">
        <v>0</v>
      </c>
      <c r="AL925" s="383">
        <v>6</v>
      </c>
      <c r="AM925" s="177">
        <v>0</v>
      </c>
      <c r="AN925" s="177">
        <v>0</v>
      </c>
      <c r="AO925" s="182">
        <v>6</v>
      </c>
      <c r="AP925" s="180">
        <v>7</v>
      </c>
      <c r="AQ925" s="180"/>
      <c r="AR925" s="180"/>
      <c r="AS925" s="180"/>
      <c r="AT925" s="180"/>
      <c r="AU925" s="180"/>
      <c r="AV925" s="180"/>
      <c r="AW925" s="180">
        <v>6</v>
      </c>
      <c r="AX925" s="180"/>
      <c r="AY925" s="180"/>
      <c r="AZ925" s="180"/>
      <c r="BA925" s="180"/>
      <c r="BB925" s="180"/>
      <c r="BC925" s="180"/>
      <c r="BD925" s="180"/>
      <c r="BE925" s="180"/>
      <c r="BF925" s="180"/>
      <c r="BG925" s="180"/>
      <c r="BH925" s="176" t="str">
        <f t="shared" si="113"/>
        <v>class level</v>
      </c>
      <c r="BI925" s="176">
        <f t="shared" si="108"/>
        <v>13</v>
      </c>
      <c r="BJ925" s="182" t="str">
        <f t="shared" si="109"/>
        <v>12 - 54</v>
      </c>
      <c r="BK925" s="176">
        <f t="shared" si="110"/>
        <v>33</v>
      </c>
      <c r="BL925" s="176">
        <f t="shared" si="114"/>
        <v>7</v>
      </c>
      <c r="BM925" s="533"/>
      <c r="BN925" s="185">
        <v>1350</v>
      </c>
      <c r="BO925" s="180">
        <v>8</v>
      </c>
      <c r="BP925" s="178">
        <f t="shared" si="111"/>
        <v>1614</v>
      </c>
      <c r="BQ925" s="420" t="str">
        <f t="shared" si="112"/>
        <v>VII</v>
      </c>
      <c r="BR925" s="185"/>
      <c r="BS925" s="464" t="s">
        <v>9587</v>
      </c>
    </row>
    <row r="926" spans="1:71" ht="38.25" x14ac:dyDescent="0.2">
      <c r="A926" s="696">
        <v>924</v>
      </c>
      <c r="B926" s="286" t="s">
        <v>8759</v>
      </c>
      <c r="C926" s="286" t="s">
        <v>1378</v>
      </c>
      <c r="D926" s="258" t="s">
        <v>5497</v>
      </c>
      <c r="E926" s="736">
        <v>22</v>
      </c>
      <c r="F926" s="736">
        <v>20</v>
      </c>
      <c r="G926" s="737">
        <v>80</v>
      </c>
      <c r="H926" s="305" t="s">
        <v>1285</v>
      </c>
      <c r="I926" s="208" t="s">
        <v>4340</v>
      </c>
      <c r="J926" s="280" t="s">
        <v>3785</v>
      </c>
      <c r="K926" s="191" t="s">
        <v>3491</v>
      </c>
      <c r="L926" s="427" t="s">
        <v>3491</v>
      </c>
      <c r="M926" s="686">
        <v>6</v>
      </c>
      <c r="N926" s="685" t="s">
        <v>15715</v>
      </c>
      <c r="O926" s="686">
        <v>200</v>
      </c>
      <c r="P926" s="427" t="s">
        <v>15822</v>
      </c>
      <c r="Q926" s="191">
        <v>5</v>
      </c>
      <c r="R926" s="180"/>
      <c r="S926" s="191">
        <v>13</v>
      </c>
      <c r="T926" s="191">
        <v>14</v>
      </c>
      <c r="U926" s="190">
        <v>4</v>
      </c>
      <c r="V926" s="190">
        <v>16</v>
      </c>
      <c r="W926" s="742">
        <v>12</v>
      </c>
      <c r="X926" s="184"/>
      <c r="Y926" s="184">
        <v>24</v>
      </c>
      <c r="Z926" s="184"/>
      <c r="AA926" s="184"/>
      <c r="AB926" s="220"/>
      <c r="AC926" s="419" t="s">
        <v>9755</v>
      </c>
      <c r="AD926" s="179" t="s">
        <v>1949</v>
      </c>
      <c r="AE926" s="191" t="s">
        <v>4248</v>
      </c>
      <c r="AF926" s="177">
        <v>0</v>
      </c>
      <c r="AG926" s="177">
        <v>0</v>
      </c>
      <c r="AH926" s="177">
        <v>0</v>
      </c>
      <c r="AI926" s="177">
        <v>0</v>
      </c>
      <c r="AJ926" s="177">
        <v>0</v>
      </c>
      <c r="AK926" s="177">
        <v>0</v>
      </c>
      <c r="AL926" s="383">
        <v>8</v>
      </c>
      <c r="AM926" s="177">
        <v>0</v>
      </c>
      <c r="AN926" s="177">
        <v>0</v>
      </c>
      <c r="AO926" s="182">
        <v>8</v>
      </c>
      <c r="AP926" s="180">
        <v>9</v>
      </c>
      <c r="AQ926" s="180"/>
      <c r="AR926" s="180"/>
      <c r="AS926" s="180"/>
      <c r="AT926" s="180"/>
      <c r="AU926" s="180"/>
      <c r="AV926" s="180"/>
      <c r="AW926" s="180">
        <v>8</v>
      </c>
      <c r="AX926" s="180"/>
      <c r="AY926" s="180"/>
      <c r="AZ926" s="180"/>
      <c r="BA926" s="180"/>
      <c r="BB926" s="180"/>
      <c r="BC926" s="180"/>
      <c r="BD926" s="180"/>
      <c r="BE926" s="180"/>
      <c r="BF926" s="180"/>
      <c r="BG926" s="180"/>
      <c r="BH926" s="176" t="str">
        <f t="shared" si="113"/>
        <v>class level</v>
      </c>
      <c r="BI926" s="176">
        <f t="shared" si="108"/>
        <v>12</v>
      </c>
      <c r="BJ926" s="182" t="str">
        <f t="shared" si="109"/>
        <v>16 - 72</v>
      </c>
      <c r="BK926" s="176">
        <f t="shared" si="110"/>
        <v>44</v>
      </c>
      <c r="BL926" s="176">
        <f t="shared" si="114"/>
        <v>9</v>
      </c>
      <c r="BM926" s="533"/>
      <c r="BN926" s="185">
        <v>3300</v>
      </c>
      <c r="BO926" s="180">
        <v>12</v>
      </c>
      <c r="BP926" s="178">
        <f t="shared" si="111"/>
        <v>3828</v>
      </c>
      <c r="BQ926" s="420" t="str">
        <f t="shared" si="112"/>
        <v>VIII</v>
      </c>
      <c r="BR926" s="185"/>
      <c r="BS926" s="464" t="s">
        <v>9587</v>
      </c>
    </row>
    <row r="927" spans="1:71" x14ac:dyDescent="0.2">
      <c r="A927" s="697">
        <v>925</v>
      </c>
      <c r="B927" s="286" t="s">
        <v>8759</v>
      </c>
      <c r="C927" s="286" t="s">
        <v>5816</v>
      </c>
      <c r="D927" s="258" t="s">
        <v>5497</v>
      </c>
      <c r="E927" s="736">
        <v>400</v>
      </c>
      <c r="F927" s="736">
        <v>3</v>
      </c>
      <c r="G927" s="737">
        <v>12</v>
      </c>
      <c r="H927" s="305" t="s">
        <v>3486</v>
      </c>
      <c r="I927" s="208" t="s">
        <v>3485</v>
      </c>
      <c r="J927" s="280" t="s">
        <v>5550</v>
      </c>
      <c r="K927" s="191" t="s">
        <v>6751</v>
      </c>
      <c r="L927" s="427" t="s">
        <v>5490</v>
      </c>
      <c r="M927" s="686">
        <v>18</v>
      </c>
      <c r="N927" s="685" t="s">
        <v>15710</v>
      </c>
      <c r="O927" s="685">
        <v>1950</v>
      </c>
      <c r="P927" s="427" t="s">
        <v>15946</v>
      </c>
      <c r="Q927" s="191">
        <v>6</v>
      </c>
      <c r="R927" s="180"/>
      <c r="S927" s="191">
        <v>0</v>
      </c>
      <c r="T927" s="191">
        <v>0</v>
      </c>
      <c r="U927" s="179">
        <v>0</v>
      </c>
      <c r="V927" s="179">
        <v>0</v>
      </c>
      <c r="W927" s="742">
        <v>0</v>
      </c>
      <c r="X927" s="184"/>
      <c r="Y927" s="184">
        <v>24</v>
      </c>
      <c r="Z927" s="184"/>
      <c r="AA927" s="184"/>
      <c r="AB927" s="220"/>
      <c r="AC927" s="183" t="s">
        <v>4761</v>
      </c>
      <c r="AD927" s="191" t="s">
        <v>3627</v>
      </c>
      <c r="AE927" s="191" t="s">
        <v>4247</v>
      </c>
      <c r="AF927" s="177">
        <v>0</v>
      </c>
      <c r="AG927" s="177">
        <v>0</v>
      </c>
      <c r="AH927" s="177">
        <v>0</v>
      </c>
      <c r="AI927" s="177">
        <v>0</v>
      </c>
      <c r="AJ927" s="177">
        <v>0</v>
      </c>
      <c r="AK927" s="177">
        <v>0</v>
      </c>
      <c r="AL927" s="551">
        <v>8</v>
      </c>
      <c r="AM927" s="177">
        <v>0</v>
      </c>
      <c r="AN927" s="177">
        <v>0</v>
      </c>
      <c r="AO927" s="182">
        <v>0</v>
      </c>
      <c r="AP927" s="180"/>
      <c r="AQ927" s="180"/>
      <c r="AR927" s="180"/>
      <c r="AS927" s="180"/>
      <c r="AT927" s="180"/>
      <c r="AU927" s="180"/>
      <c r="AV927" s="180"/>
      <c r="AW927" s="180"/>
      <c r="AX927" s="180"/>
      <c r="AY927" s="180"/>
      <c r="AZ927" s="180"/>
      <c r="BA927" s="180"/>
      <c r="BB927" s="180"/>
      <c r="BC927" s="180"/>
      <c r="BD927" s="180"/>
      <c r="BE927" s="180"/>
      <c r="BF927" s="180"/>
      <c r="BG927" s="180"/>
      <c r="BH927" s="176">
        <f t="shared" si="113"/>
        <v>8</v>
      </c>
      <c r="BI927" s="176">
        <f t="shared" si="108"/>
        <v>12</v>
      </c>
      <c r="BJ927" s="182" t="str">
        <f t="shared" si="109"/>
        <v>8 - 64</v>
      </c>
      <c r="BK927" s="176">
        <f t="shared" si="110"/>
        <v>36</v>
      </c>
      <c r="BL927" s="176">
        <f t="shared" si="114"/>
        <v>8</v>
      </c>
      <c r="BM927" s="533"/>
      <c r="BN927" s="187">
        <v>375</v>
      </c>
      <c r="BO927" s="187">
        <v>10</v>
      </c>
      <c r="BP927" s="178">
        <f t="shared" si="111"/>
        <v>735</v>
      </c>
      <c r="BQ927" s="420" t="str">
        <f t="shared" si="112"/>
        <v>V</v>
      </c>
      <c r="BR927" s="185"/>
      <c r="BS927" s="212" t="s">
        <v>9598</v>
      </c>
    </row>
    <row r="928" spans="1:71" ht="38.25" x14ac:dyDescent="0.2">
      <c r="A928" s="696">
        <v>926</v>
      </c>
      <c r="B928" s="286" t="s">
        <v>2129</v>
      </c>
      <c r="C928" s="286" t="s">
        <v>2129</v>
      </c>
      <c r="D928" s="258" t="s">
        <v>5497</v>
      </c>
      <c r="E928" s="736">
        <v>1</v>
      </c>
      <c r="F928" s="736">
        <v>2</v>
      </c>
      <c r="G928" s="737">
        <v>5</v>
      </c>
      <c r="H928" s="305" t="s">
        <v>3224</v>
      </c>
      <c r="I928" s="208" t="s">
        <v>2130</v>
      </c>
      <c r="J928" s="280" t="s">
        <v>3791</v>
      </c>
      <c r="K928" s="191" t="s">
        <v>3491</v>
      </c>
      <c r="L928" s="427" t="s">
        <v>3491</v>
      </c>
      <c r="M928" s="686">
        <v>6.5</v>
      </c>
      <c r="N928" s="685" t="s">
        <v>15715</v>
      </c>
      <c r="O928" s="685">
        <v>350</v>
      </c>
      <c r="P928" s="427" t="s">
        <v>15951</v>
      </c>
      <c r="Q928" s="191">
        <v>5</v>
      </c>
      <c r="R928" s="180"/>
      <c r="S928" s="191">
        <v>13</v>
      </c>
      <c r="T928" s="191">
        <v>14</v>
      </c>
      <c r="U928" s="190">
        <v>4</v>
      </c>
      <c r="V928" s="190">
        <v>16</v>
      </c>
      <c r="W928" s="742">
        <v>9</v>
      </c>
      <c r="X928" s="184"/>
      <c r="Y928" s="184"/>
      <c r="Z928" s="184"/>
      <c r="AA928" s="184"/>
      <c r="AB928" s="220"/>
      <c r="AC928" s="183" t="s">
        <v>10450</v>
      </c>
      <c r="AD928" s="191" t="s">
        <v>7470</v>
      </c>
      <c r="AE928" s="191" t="s">
        <v>4250</v>
      </c>
      <c r="AF928" s="177">
        <v>0</v>
      </c>
      <c r="AG928" s="177">
        <v>0</v>
      </c>
      <c r="AH928" s="177">
        <v>0</v>
      </c>
      <c r="AI928" s="177">
        <v>0</v>
      </c>
      <c r="AJ928" s="177">
        <v>0</v>
      </c>
      <c r="AK928" s="177">
        <v>0</v>
      </c>
      <c r="AL928" s="383">
        <v>7</v>
      </c>
      <c r="AM928" s="177">
        <v>0</v>
      </c>
      <c r="AN928" s="177">
        <v>0</v>
      </c>
      <c r="AO928" s="182">
        <v>7</v>
      </c>
      <c r="AP928" s="180"/>
      <c r="AQ928" s="180"/>
      <c r="AR928" s="180"/>
      <c r="AS928" s="180"/>
      <c r="AT928" s="180"/>
      <c r="AU928" s="180"/>
      <c r="AV928" s="180"/>
      <c r="AW928" s="180"/>
      <c r="AX928" s="180"/>
      <c r="AY928" s="180"/>
      <c r="AZ928" s="180"/>
      <c r="BA928" s="180"/>
      <c r="BB928" s="180"/>
      <c r="BC928" s="180"/>
      <c r="BD928" s="180"/>
      <c r="BE928" s="180"/>
      <c r="BF928" s="180"/>
      <c r="BG928" s="180"/>
      <c r="BH928" s="176">
        <f t="shared" si="113"/>
        <v>8</v>
      </c>
      <c r="BI928" s="176">
        <f t="shared" si="108"/>
        <v>12</v>
      </c>
      <c r="BJ928" s="182" t="str">
        <f t="shared" si="109"/>
        <v>14 - 63</v>
      </c>
      <c r="BK928" s="176">
        <f t="shared" si="110"/>
        <v>39</v>
      </c>
      <c r="BL928" s="176">
        <f t="shared" si="114"/>
        <v>9</v>
      </c>
      <c r="BM928" s="533"/>
      <c r="BN928" s="185">
        <v>825</v>
      </c>
      <c r="BO928" s="180">
        <v>10</v>
      </c>
      <c r="BP928" s="178">
        <f t="shared" si="111"/>
        <v>1215</v>
      </c>
      <c r="BQ928" s="420" t="str">
        <f t="shared" si="112"/>
        <v>VI</v>
      </c>
      <c r="BR928" s="185"/>
      <c r="BS928" s="212" t="s">
        <v>3967</v>
      </c>
    </row>
    <row r="929" spans="1:71" ht="25.5" x14ac:dyDescent="0.2">
      <c r="A929" s="697">
        <v>927</v>
      </c>
      <c r="B929" s="286" t="s">
        <v>5384</v>
      </c>
      <c r="C929" s="286" t="s">
        <v>5384</v>
      </c>
      <c r="D929" s="258" t="s">
        <v>5497</v>
      </c>
      <c r="E929" s="736">
        <v>21</v>
      </c>
      <c r="F929" s="736">
        <v>2</v>
      </c>
      <c r="G929" s="737">
        <v>8</v>
      </c>
      <c r="H929" s="305" t="s">
        <v>3269</v>
      </c>
      <c r="I929" s="208" t="s">
        <v>3560</v>
      </c>
      <c r="J929" s="280" t="s">
        <v>6558</v>
      </c>
      <c r="K929" s="191" t="s">
        <v>2614</v>
      </c>
      <c r="L929" s="427" t="s">
        <v>3491</v>
      </c>
      <c r="M929" s="686">
        <v>5</v>
      </c>
      <c r="N929" s="685" t="s">
        <v>15715</v>
      </c>
      <c r="O929" s="686">
        <v>100</v>
      </c>
      <c r="P929" s="427" t="s">
        <v>15952</v>
      </c>
      <c r="Q929" s="191">
        <v>5</v>
      </c>
      <c r="R929" s="180"/>
      <c r="S929" s="190">
        <v>11</v>
      </c>
      <c r="T929" s="190">
        <v>12</v>
      </c>
      <c r="U929" s="190">
        <v>4</v>
      </c>
      <c r="V929" s="190">
        <v>16</v>
      </c>
      <c r="W929" s="742">
        <v>18</v>
      </c>
      <c r="X929" s="184"/>
      <c r="Y929" s="184"/>
      <c r="Z929" s="184"/>
      <c r="AA929" s="184"/>
      <c r="AB929" s="220"/>
      <c r="AC929" s="183" t="s">
        <v>9369</v>
      </c>
      <c r="AD929" s="191" t="s">
        <v>1948</v>
      </c>
      <c r="AE929" s="191" t="s">
        <v>4247</v>
      </c>
      <c r="AF929" s="177">
        <v>0</v>
      </c>
      <c r="AG929" s="177">
        <v>0</v>
      </c>
      <c r="AH929" s="177">
        <v>0</v>
      </c>
      <c r="AI929" s="177">
        <v>0</v>
      </c>
      <c r="AJ929" s="177">
        <v>0</v>
      </c>
      <c r="AK929" s="177">
        <v>0</v>
      </c>
      <c r="AL929" s="383">
        <v>5</v>
      </c>
      <c r="AM929" s="177">
        <v>0</v>
      </c>
      <c r="AN929" s="177">
        <v>0</v>
      </c>
      <c r="AO929" s="182">
        <v>0</v>
      </c>
      <c r="AP929" s="180"/>
      <c r="AQ929" s="180"/>
      <c r="AR929" s="180"/>
      <c r="AS929" s="180"/>
      <c r="AT929" s="180"/>
      <c r="AU929" s="180"/>
      <c r="AV929" s="180"/>
      <c r="AW929" s="180"/>
      <c r="AX929" s="180"/>
      <c r="AY929" s="180"/>
      <c r="AZ929" s="180"/>
      <c r="BA929" s="180"/>
      <c r="BB929" s="180"/>
      <c r="BC929" s="180"/>
      <c r="BD929" s="180"/>
      <c r="BE929" s="180"/>
      <c r="BF929" s="180"/>
      <c r="BG929" s="180"/>
      <c r="BH929" s="176">
        <f t="shared" si="113"/>
        <v>5</v>
      </c>
      <c r="BI929" s="176">
        <f t="shared" si="108"/>
        <v>15</v>
      </c>
      <c r="BJ929" s="182" t="str">
        <f t="shared" si="109"/>
        <v>5 - 40</v>
      </c>
      <c r="BK929" s="176">
        <f t="shared" si="110"/>
        <v>23</v>
      </c>
      <c r="BL929" s="176">
        <f t="shared" si="114"/>
        <v>5</v>
      </c>
      <c r="BM929" s="533"/>
      <c r="BN929" s="196">
        <v>280</v>
      </c>
      <c r="BO929" s="180">
        <v>5</v>
      </c>
      <c r="BP929" s="178">
        <f t="shared" si="111"/>
        <v>395</v>
      </c>
      <c r="BQ929" s="420" t="str">
        <f t="shared" si="112"/>
        <v>V</v>
      </c>
      <c r="BR929" s="185"/>
      <c r="BS929" s="212" t="s">
        <v>3967</v>
      </c>
    </row>
    <row r="930" spans="1:71" ht="25.5" x14ac:dyDescent="0.2">
      <c r="A930" s="696">
        <v>928</v>
      </c>
      <c r="B930" s="286" t="s">
        <v>5384</v>
      </c>
      <c r="C930" s="286" t="s">
        <v>4308</v>
      </c>
      <c r="D930" s="258" t="s">
        <v>5497</v>
      </c>
      <c r="E930" s="736">
        <v>1</v>
      </c>
      <c r="F930" s="736">
        <v>4</v>
      </c>
      <c r="G930" s="737">
        <v>24</v>
      </c>
      <c r="H930" s="305" t="s">
        <v>1295</v>
      </c>
      <c r="I930" s="208" t="s">
        <v>4311</v>
      </c>
      <c r="J930" s="280" t="s">
        <v>4361</v>
      </c>
      <c r="K930" s="191" t="s">
        <v>1143</v>
      </c>
      <c r="L930" s="427" t="s">
        <v>5490</v>
      </c>
      <c r="M930" s="686">
        <v>9</v>
      </c>
      <c r="N930" s="685" t="s">
        <v>15715</v>
      </c>
      <c r="O930" s="686">
        <v>1300</v>
      </c>
      <c r="P930" s="427" t="s">
        <v>15735</v>
      </c>
      <c r="Q930" s="191">
        <v>5</v>
      </c>
      <c r="R930" s="180"/>
      <c r="S930" s="189">
        <v>5</v>
      </c>
      <c r="T930" s="189">
        <v>10</v>
      </c>
      <c r="U930" s="190">
        <v>2</v>
      </c>
      <c r="V930" s="190">
        <v>12</v>
      </c>
      <c r="W930" s="742">
        <v>18</v>
      </c>
      <c r="X930" s="184"/>
      <c r="Y930" s="184"/>
      <c r="Z930" s="184"/>
      <c r="AA930" s="184"/>
      <c r="AB930" s="220"/>
      <c r="AC930" s="183" t="s">
        <v>5478</v>
      </c>
      <c r="AD930" s="191" t="s">
        <v>5065</v>
      </c>
      <c r="AE930" s="191" t="s">
        <v>4251</v>
      </c>
      <c r="AF930" s="177">
        <v>0</v>
      </c>
      <c r="AG930" s="177">
        <v>0</v>
      </c>
      <c r="AH930" s="177">
        <v>0</v>
      </c>
      <c r="AI930" s="177">
        <v>0</v>
      </c>
      <c r="AJ930" s="177">
        <v>0</v>
      </c>
      <c r="AK930" s="177">
        <v>0</v>
      </c>
      <c r="AL930" s="383">
        <v>4</v>
      </c>
      <c r="AM930" s="177">
        <v>0</v>
      </c>
      <c r="AN930" s="177">
        <v>0</v>
      </c>
      <c r="AO930" s="182">
        <v>0</v>
      </c>
      <c r="AP930" s="180"/>
      <c r="AQ930" s="180"/>
      <c r="AR930" s="180"/>
      <c r="AS930" s="180"/>
      <c r="AT930" s="180"/>
      <c r="AU930" s="180"/>
      <c r="AV930" s="180"/>
      <c r="AW930" s="180"/>
      <c r="AX930" s="180"/>
      <c r="AY930" s="180"/>
      <c r="AZ930" s="180"/>
      <c r="BA930" s="180"/>
      <c r="BB930" s="180"/>
      <c r="BC930" s="180"/>
      <c r="BD930" s="180"/>
      <c r="BE930" s="180"/>
      <c r="BF930" s="180"/>
      <c r="BG930" s="180"/>
      <c r="BH930" s="176">
        <f t="shared" si="113"/>
        <v>4</v>
      </c>
      <c r="BI930" s="176">
        <f t="shared" si="108"/>
        <v>15</v>
      </c>
      <c r="BJ930" s="182" t="str">
        <f t="shared" si="109"/>
        <v>4 - 32</v>
      </c>
      <c r="BK930" s="176">
        <f t="shared" si="110"/>
        <v>18</v>
      </c>
      <c r="BL930" s="176">
        <f t="shared" si="114"/>
        <v>4</v>
      </c>
      <c r="BM930" s="533"/>
      <c r="BN930" s="185">
        <v>85</v>
      </c>
      <c r="BO930" s="180">
        <v>4</v>
      </c>
      <c r="BP930" s="178">
        <f t="shared" si="111"/>
        <v>157</v>
      </c>
      <c r="BQ930" s="420" t="str">
        <f t="shared" si="112"/>
        <v>III</v>
      </c>
      <c r="BR930" s="185"/>
      <c r="BS930" s="212" t="s">
        <v>3967</v>
      </c>
    </row>
    <row r="931" spans="1:71" x14ac:dyDescent="0.2">
      <c r="A931" s="696">
        <v>929</v>
      </c>
      <c r="B931" s="286" t="s">
        <v>5327</v>
      </c>
      <c r="C931" s="286" t="s">
        <v>5327</v>
      </c>
      <c r="D931" s="258" t="s">
        <v>5497</v>
      </c>
      <c r="E931" s="736">
        <v>1</v>
      </c>
      <c r="F931" s="736">
        <v>1</v>
      </c>
      <c r="G931" s="737">
        <v>4</v>
      </c>
      <c r="H931" s="305" t="s">
        <v>3879</v>
      </c>
      <c r="I931" s="208" t="s">
        <v>5328</v>
      </c>
      <c r="J931" s="280" t="s">
        <v>3792</v>
      </c>
      <c r="K931" s="191" t="s">
        <v>2339</v>
      </c>
      <c r="L931" s="427" t="s">
        <v>3491</v>
      </c>
      <c r="M931" s="686">
        <v>5.5</v>
      </c>
      <c r="N931" s="685" t="s">
        <v>15710</v>
      </c>
      <c r="O931" s="686">
        <v>242</v>
      </c>
      <c r="P931" s="427" t="s">
        <v>16357</v>
      </c>
      <c r="Q931" s="191">
        <v>3</v>
      </c>
      <c r="R931" s="180"/>
      <c r="S931" s="191">
        <v>0</v>
      </c>
      <c r="T931" s="191">
        <v>0</v>
      </c>
      <c r="U931" s="179">
        <v>0</v>
      </c>
      <c r="V931" s="179">
        <v>0</v>
      </c>
      <c r="W931" s="742">
        <v>15</v>
      </c>
      <c r="X931" s="184"/>
      <c r="Y931" s="184"/>
      <c r="Z931" s="184"/>
      <c r="AA931" s="184"/>
      <c r="AB931" s="220"/>
      <c r="AC931" s="183" t="s">
        <v>3684</v>
      </c>
      <c r="AD931" s="191" t="s">
        <v>7473</v>
      </c>
      <c r="AE931" s="191" t="s">
        <v>4247</v>
      </c>
      <c r="AF931" s="177">
        <v>0</v>
      </c>
      <c r="AG931" s="177">
        <v>0</v>
      </c>
      <c r="AH931" s="177">
        <v>0</v>
      </c>
      <c r="AI931" s="177">
        <v>0</v>
      </c>
      <c r="AJ931" s="177">
        <v>0</v>
      </c>
      <c r="AK931" s="177">
        <v>0</v>
      </c>
      <c r="AL931" s="383">
        <v>5</v>
      </c>
      <c r="AM931" s="177">
        <v>0</v>
      </c>
      <c r="AN931" s="177">
        <v>0</v>
      </c>
      <c r="AO931" s="182">
        <v>5</v>
      </c>
      <c r="AP931" s="180"/>
      <c r="AQ931" s="180"/>
      <c r="AR931" s="180"/>
      <c r="AS931" s="180"/>
      <c r="AT931" s="180"/>
      <c r="AU931" s="180"/>
      <c r="AV931" s="180"/>
      <c r="AW931" s="180"/>
      <c r="AX931" s="180"/>
      <c r="AY931" s="180"/>
      <c r="AZ931" s="180"/>
      <c r="BA931" s="180"/>
      <c r="BB931" s="180"/>
      <c r="BC931" s="180"/>
      <c r="BD931" s="180"/>
      <c r="BE931" s="180"/>
      <c r="BF931" s="180"/>
      <c r="BG931" s="180"/>
      <c r="BH931" s="176">
        <f t="shared" si="113"/>
        <v>6</v>
      </c>
      <c r="BI931" s="176">
        <f t="shared" si="108"/>
        <v>13</v>
      </c>
      <c r="BJ931" s="182" t="str">
        <f t="shared" si="109"/>
        <v>10 - 45</v>
      </c>
      <c r="BK931" s="176">
        <f t="shared" si="110"/>
        <v>28</v>
      </c>
      <c r="BL931" s="176">
        <f t="shared" si="114"/>
        <v>7</v>
      </c>
      <c r="BM931" s="533"/>
      <c r="BN931" s="185">
        <v>650</v>
      </c>
      <c r="BO931" s="180">
        <v>6</v>
      </c>
      <c r="BP931" s="178">
        <f t="shared" si="111"/>
        <v>818</v>
      </c>
      <c r="BQ931" s="420" t="str">
        <f t="shared" si="112"/>
        <v>VI</v>
      </c>
      <c r="BR931" s="185"/>
      <c r="BS931" s="212" t="s">
        <v>3967</v>
      </c>
    </row>
    <row r="932" spans="1:71" ht="25.5" x14ac:dyDescent="0.2">
      <c r="A932" s="697">
        <v>930</v>
      </c>
      <c r="B932" s="286" t="s">
        <v>5329</v>
      </c>
      <c r="C932" s="286" t="s">
        <v>5329</v>
      </c>
      <c r="D932" s="258" t="s">
        <v>5497</v>
      </c>
      <c r="E932" s="736">
        <v>1</v>
      </c>
      <c r="F932" s="736">
        <v>1</v>
      </c>
      <c r="G932" s="737">
        <v>4</v>
      </c>
      <c r="H932" s="305" t="s">
        <v>3250</v>
      </c>
      <c r="I932" s="208" t="s">
        <v>635</v>
      </c>
      <c r="J932" s="280" t="s">
        <v>6554</v>
      </c>
      <c r="K932" s="191" t="s">
        <v>3491</v>
      </c>
      <c r="L932" s="427" t="s">
        <v>3491</v>
      </c>
      <c r="M932" s="686">
        <v>5.5</v>
      </c>
      <c r="N932" s="685" t="s">
        <v>15715</v>
      </c>
      <c r="O932" s="686">
        <v>160</v>
      </c>
      <c r="P932" s="427" t="s">
        <v>15953</v>
      </c>
      <c r="Q932" s="191">
        <v>7</v>
      </c>
      <c r="R932" s="180"/>
      <c r="S932" s="189">
        <v>8</v>
      </c>
      <c r="T932" s="189">
        <v>10</v>
      </c>
      <c r="U932" s="189">
        <v>3</v>
      </c>
      <c r="V932" s="189">
        <v>12</v>
      </c>
      <c r="W932" s="742">
        <v>15</v>
      </c>
      <c r="X932" s="184"/>
      <c r="Y932" s="184">
        <v>15</v>
      </c>
      <c r="Z932" s="184"/>
      <c r="AA932" s="184"/>
      <c r="AB932" s="220"/>
      <c r="AC932" s="419" t="s">
        <v>10371</v>
      </c>
      <c r="AD932" s="179" t="s">
        <v>4784</v>
      </c>
      <c r="AE932" s="191" t="s">
        <v>4250</v>
      </c>
      <c r="AF932" s="177">
        <v>0</v>
      </c>
      <c r="AG932" s="177">
        <v>0</v>
      </c>
      <c r="AH932" s="177">
        <v>0</v>
      </c>
      <c r="AI932" s="177">
        <v>0</v>
      </c>
      <c r="AJ932" s="177">
        <v>0</v>
      </c>
      <c r="AK932" s="177">
        <v>0</v>
      </c>
      <c r="AL932" s="383">
        <v>3</v>
      </c>
      <c r="AM932" s="177">
        <v>0</v>
      </c>
      <c r="AN932" s="177">
        <v>0</v>
      </c>
      <c r="AO932" s="182">
        <v>0</v>
      </c>
      <c r="AP932" s="180"/>
      <c r="AQ932" s="180"/>
      <c r="AR932" s="180"/>
      <c r="AS932" s="180"/>
      <c r="AT932" s="180"/>
      <c r="AU932" s="180"/>
      <c r="AV932" s="180"/>
      <c r="AW932" s="180"/>
      <c r="AX932" s="180"/>
      <c r="AY932" s="180"/>
      <c r="AZ932" s="180"/>
      <c r="BA932" s="180"/>
      <c r="BB932" s="180"/>
      <c r="BC932" s="180"/>
      <c r="BD932" s="180"/>
      <c r="BE932" s="180"/>
      <c r="BF932" s="180"/>
      <c r="BG932" s="180"/>
      <c r="BH932" s="176">
        <f t="shared" si="113"/>
        <v>3</v>
      </c>
      <c r="BI932" s="176">
        <f t="shared" si="108"/>
        <v>16</v>
      </c>
      <c r="BJ932" s="182" t="str">
        <f t="shared" si="109"/>
        <v>3 - 24</v>
      </c>
      <c r="BK932" s="176">
        <f t="shared" si="110"/>
        <v>14</v>
      </c>
      <c r="BL932" s="176">
        <f t="shared" si="114"/>
        <v>3</v>
      </c>
      <c r="BM932" s="533"/>
      <c r="BN932" s="185">
        <v>600</v>
      </c>
      <c r="BO932" s="180">
        <v>3</v>
      </c>
      <c r="BP932" s="178">
        <f t="shared" si="111"/>
        <v>642</v>
      </c>
      <c r="BQ932" s="420" t="str">
        <f t="shared" si="112"/>
        <v>VI</v>
      </c>
      <c r="BR932" s="185"/>
      <c r="BS932" s="212" t="s">
        <v>3967</v>
      </c>
    </row>
    <row r="933" spans="1:71" x14ac:dyDescent="0.2">
      <c r="A933" s="696">
        <v>931</v>
      </c>
      <c r="B933" s="286" t="s">
        <v>2566</v>
      </c>
      <c r="C933" s="286" t="s">
        <v>4686</v>
      </c>
      <c r="D933" s="258" t="s">
        <v>5497</v>
      </c>
      <c r="E933" s="736">
        <v>6</v>
      </c>
      <c r="F933" s="736">
        <v>1</v>
      </c>
      <c r="G933" s="737">
        <v>20</v>
      </c>
      <c r="H933" s="305" t="s">
        <v>3486</v>
      </c>
      <c r="I933" s="208" t="s">
        <v>3487</v>
      </c>
      <c r="J933" s="280" t="s">
        <v>6554</v>
      </c>
      <c r="K933" s="191" t="s">
        <v>5490</v>
      </c>
      <c r="L933" s="427" t="s">
        <v>5490</v>
      </c>
      <c r="M933" s="686">
        <v>10</v>
      </c>
      <c r="N933" s="685" t="s">
        <v>15710</v>
      </c>
      <c r="O933" s="686">
        <v>145</v>
      </c>
      <c r="P933" s="427" t="s">
        <v>15954</v>
      </c>
      <c r="Q933" s="191">
        <v>7</v>
      </c>
      <c r="R933" s="180"/>
      <c r="S933" s="189">
        <v>2</v>
      </c>
      <c r="T933" s="189">
        <v>4</v>
      </c>
      <c r="U933" s="179">
        <v>1</v>
      </c>
      <c r="V933" s="179">
        <v>1</v>
      </c>
      <c r="W933" s="742">
        <v>0</v>
      </c>
      <c r="X933" s="184"/>
      <c r="Y933" s="184">
        <v>21</v>
      </c>
      <c r="Z933" s="184"/>
      <c r="AA933" s="184"/>
      <c r="AB933" s="220"/>
      <c r="AC933" s="186"/>
      <c r="AD933" s="191" t="s">
        <v>3856</v>
      </c>
      <c r="AE933" s="191" t="s">
        <v>4247</v>
      </c>
      <c r="AF933" s="177">
        <v>0</v>
      </c>
      <c r="AG933" s="177">
        <v>0</v>
      </c>
      <c r="AH933" s="177">
        <v>0</v>
      </c>
      <c r="AI933" s="177">
        <v>0</v>
      </c>
      <c r="AJ933" s="177">
        <v>0</v>
      </c>
      <c r="AK933" s="177">
        <v>0</v>
      </c>
      <c r="AL933" s="551">
        <v>2</v>
      </c>
      <c r="AM933" s="177">
        <v>0</v>
      </c>
      <c r="AN933" s="177">
        <v>0</v>
      </c>
      <c r="AO933" s="182">
        <v>0</v>
      </c>
      <c r="AP933" s="180"/>
      <c r="AQ933" s="180"/>
      <c r="AR933" s="180"/>
      <c r="AS933" s="180"/>
      <c r="AT933" s="180"/>
      <c r="AU933" s="180"/>
      <c r="AV933" s="180"/>
      <c r="AW933" s="180"/>
      <c r="AX933" s="180"/>
      <c r="AY933" s="180"/>
      <c r="AZ933" s="180"/>
      <c r="BA933" s="180"/>
      <c r="BB933" s="180"/>
      <c r="BC933" s="180"/>
      <c r="BD933" s="180"/>
      <c r="BE933" s="180"/>
      <c r="BF933" s="180"/>
      <c r="BG933" s="180"/>
      <c r="BH933" s="176">
        <f t="shared" si="113"/>
        <v>2</v>
      </c>
      <c r="BI933" s="176">
        <f t="shared" si="108"/>
        <v>16</v>
      </c>
      <c r="BJ933" s="182" t="str">
        <f t="shared" si="109"/>
        <v>2 - 16</v>
      </c>
      <c r="BK933" s="176">
        <f t="shared" si="110"/>
        <v>9</v>
      </c>
      <c r="BL933" s="176">
        <f t="shared" si="114"/>
        <v>2</v>
      </c>
      <c r="BM933" s="533"/>
      <c r="BN933" s="185">
        <v>20</v>
      </c>
      <c r="BO933" s="180">
        <v>4</v>
      </c>
      <c r="BP933" s="178">
        <f t="shared" si="111"/>
        <v>56</v>
      </c>
      <c r="BQ933" s="420" t="str">
        <f t="shared" si="112"/>
        <v>I</v>
      </c>
      <c r="BR933" s="185"/>
      <c r="BS933" s="212" t="s">
        <v>3967</v>
      </c>
    </row>
    <row r="934" spans="1:71" x14ac:dyDescent="0.2">
      <c r="A934" s="697">
        <v>932</v>
      </c>
      <c r="B934" s="286" t="s">
        <v>2566</v>
      </c>
      <c r="C934" s="286" t="s">
        <v>5808</v>
      </c>
      <c r="D934" s="258" t="s">
        <v>5497</v>
      </c>
      <c r="E934" s="736">
        <v>3</v>
      </c>
      <c r="F934" s="736">
        <v>1</v>
      </c>
      <c r="G934" s="737">
        <v>20</v>
      </c>
      <c r="H934" s="305" t="s">
        <v>3486</v>
      </c>
      <c r="I934" s="208" t="s">
        <v>3487</v>
      </c>
      <c r="J934" s="280" t="s">
        <v>5446</v>
      </c>
      <c r="K934" s="191" t="s">
        <v>5490</v>
      </c>
      <c r="L934" s="427" t="s">
        <v>5490</v>
      </c>
      <c r="M934" s="686">
        <v>11</v>
      </c>
      <c r="N934" s="685" t="s">
        <v>15710</v>
      </c>
      <c r="O934" s="686">
        <v>195</v>
      </c>
      <c r="P934" s="427" t="s">
        <v>15954</v>
      </c>
      <c r="Q934" s="191">
        <v>7</v>
      </c>
      <c r="R934" s="180"/>
      <c r="S934" s="189">
        <v>2</v>
      </c>
      <c r="T934" s="189">
        <v>4</v>
      </c>
      <c r="U934" s="179">
        <v>1</v>
      </c>
      <c r="V934" s="179">
        <v>1</v>
      </c>
      <c r="W934" s="742">
        <v>0</v>
      </c>
      <c r="X934" s="184"/>
      <c r="Y934" s="184">
        <v>21</v>
      </c>
      <c r="Z934" s="184"/>
      <c r="AA934" s="184"/>
      <c r="AB934" s="220"/>
      <c r="AC934" s="186"/>
      <c r="AD934" s="191" t="s">
        <v>3856</v>
      </c>
      <c r="AE934" s="191" t="s">
        <v>4247</v>
      </c>
      <c r="AF934" s="177">
        <v>0</v>
      </c>
      <c r="AG934" s="177">
        <v>0</v>
      </c>
      <c r="AH934" s="177">
        <v>0</v>
      </c>
      <c r="AI934" s="177">
        <v>0</v>
      </c>
      <c r="AJ934" s="177">
        <v>0</v>
      </c>
      <c r="AK934" s="177">
        <v>0</v>
      </c>
      <c r="AL934" s="551">
        <v>3</v>
      </c>
      <c r="AM934" s="177">
        <v>0</v>
      </c>
      <c r="AN934" s="177">
        <v>0</v>
      </c>
      <c r="AO934" s="182">
        <v>0</v>
      </c>
      <c r="AP934" s="180"/>
      <c r="AQ934" s="180"/>
      <c r="AR934" s="180"/>
      <c r="AS934" s="180"/>
      <c r="AT934" s="180"/>
      <c r="AU934" s="180"/>
      <c r="AV934" s="180"/>
      <c r="AW934" s="180"/>
      <c r="AX934" s="180"/>
      <c r="AY934" s="180"/>
      <c r="AZ934" s="180"/>
      <c r="BA934" s="180"/>
      <c r="BB934" s="180"/>
      <c r="BC934" s="180"/>
      <c r="BD934" s="180"/>
      <c r="BE934" s="180"/>
      <c r="BF934" s="180"/>
      <c r="BG934" s="180"/>
      <c r="BH934" s="176">
        <f t="shared" si="113"/>
        <v>3</v>
      </c>
      <c r="BI934" s="176">
        <f t="shared" si="108"/>
        <v>16</v>
      </c>
      <c r="BJ934" s="182" t="str">
        <f t="shared" si="109"/>
        <v>3 - 24</v>
      </c>
      <c r="BK934" s="176">
        <f t="shared" si="110"/>
        <v>14</v>
      </c>
      <c r="BL934" s="176">
        <f t="shared" si="114"/>
        <v>3</v>
      </c>
      <c r="BM934" s="533"/>
      <c r="BN934" s="185">
        <v>20</v>
      </c>
      <c r="BO934" s="180">
        <v>4</v>
      </c>
      <c r="BP934" s="178">
        <f t="shared" si="111"/>
        <v>76</v>
      </c>
      <c r="BQ934" s="420" t="str">
        <f t="shared" si="112"/>
        <v>I</v>
      </c>
      <c r="BR934" s="185"/>
      <c r="BS934" s="212" t="s">
        <v>3967</v>
      </c>
    </row>
    <row r="935" spans="1:71" x14ac:dyDescent="0.2">
      <c r="A935" s="696">
        <v>933</v>
      </c>
      <c r="B935" s="286" t="s">
        <v>2566</v>
      </c>
      <c r="C935" s="286" t="s">
        <v>5809</v>
      </c>
      <c r="D935" s="258" t="s">
        <v>5497</v>
      </c>
      <c r="E935" s="736">
        <v>1</v>
      </c>
      <c r="F935" s="736">
        <v>1</v>
      </c>
      <c r="G935" s="737">
        <v>20</v>
      </c>
      <c r="H935" s="305" t="s">
        <v>3486</v>
      </c>
      <c r="I935" s="208" t="s">
        <v>3487</v>
      </c>
      <c r="J935" s="280" t="s">
        <v>6558</v>
      </c>
      <c r="K935" s="191" t="s">
        <v>5490</v>
      </c>
      <c r="L935" s="427" t="s">
        <v>5490</v>
      </c>
      <c r="M935" s="686">
        <v>12</v>
      </c>
      <c r="N935" s="685" t="s">
        <v>15710</v>
      </c>
      <c r="O935" s="686">
        <v>250</v>
      </c>
      <c r="P935" s="427" t="s">
        <v>15954</v>
      </c>
      <c r="Q935" s="191">
        <v>7</v>
      </c>
      <c r="R935" s="180"/>
      <c r="S935" s="189">
        <v>2</v>
      </c>
      <c r="T935" s="189">
        <v>4</v>
      </c>
      <c r="U935" s="179">
        <v>1</v>
      </c>
      <c r="V935" s="179">
        <v>1</v>
      </c>
      <c r="W935" s="742">
        <v>0</v>
      </c>
      <c r="X935" s="184"/>
      <c r="Y935" s="184">
        <v>21</v>
      </c>
      <c r="Z935" s="184"/>
      <c r="AA935" s="184"/>
      <c r="AB935" s="220"/>
      <c r="AC935" s="186"/>
      <c r="AD935" s="191" t="s">
        <v>3856</v>
      </c>
      <c r="AE935" s="191" t="s">
        <v>4247</v>
      </c>
      <c r="AF935" s="177">
        <v>0</v>
      </c>
      <c r="AG935" s="177">
        <v>0</v>
      </c>
      <c r="AH935" s="177">
        <v>0</v>
      </c>
      <c r="AI935" s="177">
        <v>0</v>
      </c>
      <c r="AJ935" s="177">
        <v>0</v>
      </c>
      <c r="AK935" s="177">
        <v>0</v>
      </c>
      <c r="AL935" s="551">
        <v>4</v>
      </c>
      <c r="AM935" s="177">
        <v>0</v>
      </c>
      <c r="AN935" s="177">
        <v>0</v>
      </c>
      <c r="AO935" s="182">
        <v>0</v>
      </c>
      <c r="AP935" s="180"/>
      <c r="AQ935" s="180"/>
      <c r="AR935" s="180"/>
      <c r="AS935" s="180"/>
      <c r="AT935" s="180"/>
      <c r="AU935" s="180"/>
      <c r="AV935" s="180"/>
      <c r="AW935" s="180"/>
      <c r="AX935" s="180"/>
      <c r="AY935" s="180"/>
      <c r="AZ935" s="180"/>
      <c r="BA935" s="180"/>
      <c r="BB935" s="180"/>
      <c r="BC935" s="180"/>
      <c r="BD935" s="180"/>
      <c r="BE935" s="180"/>
      <c r="BF935" s="180"/>
      <c r="BG935" s="180"/>
      <c r="BH935" s="176">
        <f t="shared" si="113"/>
        <v>4</v>
      </c>
      <c r="BI935" s="176">
        <f t="shared" si="108"/>
        <v>15</v>
      </c>
      <c r="BJ935" s="182" t="str">
        <f t="shared" si="109"/>
        <v>4 - 32</v>
      </c>
      <c r="BK935" s="176">
        <f t="shared" si="110"/>
        <v>18</v>
      </c>
      <c r="BL935" s="176">
        <f t="shared" si="114"/>
        <v>4</v>
      </c>
      <c r="BM935" s="533"/>
      <c r="BN935" s="185">
        <v>20</v>
      </c>
      <c r="BO935" s="180">
        <v>4</v>
      </c>
      <c r="BP935" s="178">
        <f t="shared" si="111"/>
        <v>92</v>
      </c>
      <c r="BQ935" s="420" t="str">
        <f t="shared" si="112"/>
        <v>I</v>
      </c>
      <c r="BR935" s="185"/>
      <c r="BS935" s="212" t="s">
        <v>3967</v>
      </c>
    </row>
    <row r="936" spans="1:71" x14ac:dyDescent="0.2">
      <c r="A936" s="696">
        <v>934</v>
      </c>
      <c r="B936" s="286" t="s">
        <v>2082</v>
      </c>
      <c r="C936" s="286" t="s">
        <v>2082</v>
      </c>
      <c r="D936" s="258" t="s">
        <v>5497</v>
      </c>
      <c r="E936" s="736">
        <v>1</v>
      </c>
      <c r="F936" s="736">
        <v>3</v>
      </c>
      <c r="G936" s="737">
        <v>12</v>
      </c>
      <c r="H936" s="305" t="s">
        <v>794</v>
      </c>
      <c r="I936" s="208" t="s">
        <v>2342</v>
      </c>
      <c r="J936" s="280" t="s">
        <v>3392</v>
      </c>
      <c r="K936" s="191" t="s">
        <v>5490</v>
      </c>
      <c r="L936" s="427" t="s">
        <v>5490</v>
      </c>
      <c r="M936" s="686">
        <v>15</v>
      </c>
      <c r="N936" s="685" t="s">
        <v>15710</v>
      </c>
      <c r="O936" s="686">
        <v>2500</v>
      </c>
      <c r="P936" s="427" t="s">
        <v>15822</v>
      </c>
      <c r="Q936" s="191">
        <v>5</v>
      </c>
      <c r="R936" s="180"/>
      <c r="S936" s="189">
        <v>2</v>
      </c>
      <c r="T936" s="189">
        <v>4</v>
      </c>
      <c r="U936" s="174">
        <v>1</v>
      </c>
      <c r="V936" s="174">
        <v>1</v>
      </c>
      <c r="W936" s="742">
        <v>0</v>
      </c>
      <c r="X936" s="184"/>
      <c r="Y936" s="184">
        <v>18</v>
      </c>
      <c r="Z936" s="184"/>
      <c r="AA936" s="184"/>
      <c r="AB936" s="220"/>
      <c r="AC936" s="183" t="s">
        <v>3528</v>
      </c>
      <c r="AD936" s="179" t="s">
        <v>640</v>
      </c>
      <c r="AE936" s="179" t="s">
        <v>4247</v>
      </c>
      <c r="AF936" s="177">
        <v>0</v>
      </c>
      <c r="AG936" s="177">
        <v>0</v>
      </c>
      <c r="AH936" s="177">
        <v>0</v>
      </c>
      <c r="AI936" s="177">
        <v>0</v>
      </c>
      <c r="AJ936" s="177">
        <v>0</v>
      </c>
      <c r="AK936" s="177">
        <v>0</v>
      </c>
      <c r="AL936" s="383">
        <v>6</v>
      </c>
      <c r="AM936" s="177">
        <v>0</v>
      </c>
      <c r="AN936" s="177">
        <v>0</v>
      </c>
      <c r="AO936" s="182">
        <v>0</v>
      </c>
      <c r="AP936" s="180"/>
      <c r="AQ936" s="180"/>
      <c r="AR936" s="180"/>
      <c r="AS936" s="180"/>
      <c r="AT936" s="180"/>
      <c r="AU936" s="180"/>
      <c r="AV936" s="180"/>
      <c r="AW936" s="180"/>
      <c r="AX936" s="180"/>
      <c r="AY936" s="180"/>
      <c r="AZ936" s="180"/>
      <c r="BA936" s="180"/>
      <c r="BB936" s="180"/>
      <c r="BC936" s="180"/>
      <c r="BD936" s="180"/>
      <c r="BE936" s="180"/>
      <c r="BF936" s="180"/>
      <c r="BG936" s="180"/>
      <c r="BH936" s="176">
        <f t="shared" si="113"/>
        <v>6</v>
      </c>
      <c r="BI936" s="176">
        <f t="shared" si="108"/>
        <v>13</v>
      </c>
      <c r="BJ936" s="182" t="str">
        <f t="shared" si="109"/>
        <v>6 - 48</v>
      </c>
      <c r="BK936" s="176">
        <f t="shared" si="110"/>
        <v>27</v>
      </c>
      <c r="BL936" s="176">
        <f t="shared" si="114"/>
        <v>6</v>
      </c>
      <c r="BM936" s="533"/>
      <c r="BN936" s="185">
        <v>150</v>
      </c>
      <c r="BO936" s="180">
        <v>6</v>
      </c>
      <c r="BP936" s="178">
        <f t="shared" si="111"/>
        <v>312</v>
      </c>
      <c r="BQ936" s="420" t="str">
        <f t="shared" si="112"/>
        <v>III</v>
      </c>
      <c r="BR936" s="185"/>
      <c r="BS936" s="212" t="s">
        <v>3967</v>
      </c>
    </row>
    <row r="937" spans="1:71" ht="51" x14ac:dyDescent="0.2">
      <c r="A937" s="697">
        <v>935</v>
      </c>
      <c r="B937" s="286" t="s">
        <v>2083</v>
      </c>
      <c r="C937" s="286" t="s">
        <v>2083</v>
      </c>
      <c r="D937" s="258" t="s">
        <v>5497</v>
      </c>
      <c r="E937" s="736">
        <v>1</v>
      </c>
      <c r="F937" s="736">
        <v>2</v>
      </c>
      <c r="G937" s="737">
        <v>20</v>
      </c>
      <c r="H937" s="305" t="s">
        <v>3224</v>
      </c>
      <c r="I937" s="208" t="s">
        <v>7154</v>
      </c>
      <c r="J937" s="280" t="s">
        <v>4362</v>
      </c>
      <c r="K937" s="191" t="s">
        <v>1146</v>
      </c>
      <c r="L937" s="427" t="s">
        <v>3491</v>
      </c>
      <c r="M937" s="686">
        <v>6</v>
      </c>
      <c r="N937" s="685" t="s">
        <v>15715</v>
      </c>
      <c r="O937" s="686">
        <v>5</v>
      </c>
      <c r="P937" s="427" t="s">
        <v>15806</v>
      </c>
      <c r="Q937" s="191">
        <v>7</v>
      </c>
      <c r="R937" s="180"/>
      <c r="S937" s="189">
        <v>5</v>
      </c>
      <c r="T937" s="189">
        <v>7</v>
      </c>
      <c r="U937" s="189">
        <v>2</v>
      </c>
      <c r="V937" s="189">
        <v>8</v>
      </c>
      <c r="W937" s="742">
        <v>12</v>
      </c>
      <c r="X937" s="184"/>
      <c r="Y937" s="184"/>
      <c r="Z937" s="184"/>
      <c r="AA937" s="184"/>
      <c r="AB937" s="220"/>
      <c r="AC937" s="183" t="s">
        <v>14020</v>
      </c>
      <c r="AD937" s="191" t="s">
        <v>650</v>
      </c>
      <c r="AE937" s="191" t="s">
        <v>4250</v>
      </c>
      <c r="AF937" s="177">
        <v>0</v>
      </c>
      <c r="AG937" s="177">
        <v>0</v>
      </c>
      <c r="AH937" s="177">
        <v>0</v>
      </c>
      <c r="AI937" s="177">
        <v>0</v>
      </c>
      <c r="AJ937" s="177">
        <v>0</v>
      </c>
      <c r="AK937" s="177">
        <v>0</v>
      </c>
      <c r="AL937" s="383">
        <v>3</v>
      </c>
      <c r="AM937" s="177">
        <v>0</v>
      </c>
      <c r="AN937" s="177">
        <v>0</v>
      </c>
      <c r="AO937" s="182">
        <v>3</v>
      </c>
      <c r="AP937" s="180"/>
      <c r="AQ937" s="180"/>
      <c r="AR937" s="180"/>
      <c r="AS937" s="180"/>
      <c r="AT937" s="180"/>
      <c r="AU937" s="180"/>
      <c r="AV937" s="180"/>
      <c r="AW937" s="180"/>
      <c r="AX937" s="180"/>
      <c r="AY937" s="180"/>
      <c r="AZ937" s="180"/>
      <c r="BA937" s="180"/>
      <c r="BB937" s="180"/>
      <c r="BC937" s="180"/>
      <c r="BD937" s="180"/>
      <c r="BE937" s="180"/>
      <c r="BF937" s="180"/>
      <c r="BG937" s="180"/>
      <c r="BH937" s="176">
        <f t="shared" si="113"/>
        <v>3</v>
      </c>
      <c r="BI937" s="176">
        <f t="shared" si="108"/>
        <v>16</v>
      </c>
      <c r="BJ937" s="182" t="str">
        <f t="shared" si="109"/>
        <v>6 - 27</v>
      </c>
      <c r="BK937" s="176">
        <f t="shared" si="110"/>
        <v>17</v>
      </c>
      <c r="BL937" s="176">
        <f t="shared" si="114"/>
        <v>3</v>
      </c>
      <c r="BM937" s="533"/>
      <c r="BN937" s="185">
        <v>255</v>
      </c>
      <c r="BO937" s="180">
        <v>4</v>
      </c>
      <c r="BP937" s="178">
        <f t="shared" si="111"/>
        <v>323</v>
      </c>
      <c r="BQ937" s="420" t="str">
        <f t="shared" si="112"/>
        <v>V</v>
      </c>
      <c r="BR937" s="185"/>
      <c r="BS937" s="212" t="s">
        <v>3967</v>
      </c>
    </row>
    <row r="938" spans="1:71" ht="25.5" x14ac:dyDescent="0.2">
      <c r="A938" s="696">
        <v>936</v>
      </c>
      <c r="B938" s="286" t="s">
        <v>2567</v>
      </c>
      <c r="C938" s="286" t="s">
        <v>5810</v>
      </c>
      <c r="D938" s="258" t="s">
        <v>5497</v>
      </c>
      <c r="E938" s="736">
        <v>1</v>
      </c>
      <c r="F938" s="736">
        <v>1</v>
      </c>
      <c r="G938" s="737">
        <v>3</v>
      </c>
      <c r="H938" s="305" t="s">
        <v>3259</v>
      </c>
      <c r="I938" s="208" t="s">
        <v>5757</v>
      </c>
      <c r="J938" s="280" t="s">
        <v>3404</v>
      </c>
      <c r="K938" s="191" t="s">
        <v>3927</v>
      </c>
      <c r="L938" s="427" t="s">
        <v>5490</v>
      </c>
      <c r="M938" s="686">
        <v>6</v>
      </c>
      <c r="N938" s="685" t="s">
        <v>15715</v>
      </c>
      <c r="O938" s="686">
        <v>1125</v>
      </c>
      <c r="P938" s="427" t="s">
        <v>15822</v>
      </c>
      <c r="Q938" s="191">
        <v>0</v>
      </c>
      <c r="R938" s="180"/>
      <c r="S938" s="189">
        <v>5</v>
      </c>
      <c r="T938" s="189">
        <v>7</v>
      </c>
      <c r="U938" s="189">
        <v>2</v>
      </c>
      <c r="V938" s="189">
        <v>8</v>
      </c>
      <c r="W938" s="742">
        <v>6</v>
      </c>
      <c r="X938" s="184"/>
      <c r="Y938" s="184"/>
      <c r="Z938" s="184"/>
      <c r="AA938" s="184"/>
      <c r="AB938" s="220"/>
      <c r="AC938" s="183" t="s">
        <v>10451</v>
      </c>
      <c r="AD938" s="191" t="s">
        <v>7155</v>
      </c>
      <c r="AE938" s="191" t="s">
        <v>4247</v>
      </c>
      <c r="AF938" s="177">
        <v>0</v>
      </c>
      <c r="AG938" s="177">
        <v>0</v>
      </c>
      <c r="AH938" s="177">
        <v>0</v>
      </c>
      <c r="AI938" s="177">
        <v>0</v>
      </c>
      <c r="AJ938" s="177">
        <v>0</v>
      </c>
      <c r="AK938" s="177">
        <v>0</v>
      </c>
      <c r="AL938" s="551">
        <v>8</v>
      </c>
      <c r="AM938" s="177">
        <v>0</v>
      </c>
      <c r="AN938" s="177">
        <v>0</v>
      </c>
      <c r="AO938" s="182">
        <v>0</v>
      </c>
      <c r="AP938" s="180"/>
      <c r="AQ938" s="180"/>
      <c r="AR938" s="180"/>
      <c r="AS938" s="180"/>
      <c r="AT938" s="180"/>
      <c r="AU938" s="180"/>
      <c r="AV938" s="180"/>
      <c r="AW938" s="180"/>
      <c r="AX938" s="180"/>
      <c r="AY938" s="180"/>
      <c r="AZ938" s="180"/>
      <c r="BA938" s="180"/>
      <c r="BB938" s="180"/>
      <c r="BC938" s="180"/>
      <c r="BD938" s="180"/>
      <c r="BE938" s="180"/>
      <c r="BF938" s="180"/>
      <c r="BG938" s="180"/>
      <c r="BH938" s="176">
        <f t="shared" si="113"/>
        <v>8</v>
      </c>
      <c r="BI938" s="176">
        <f t="shared" si="108"/>
        <v>12</v>
      </c>
      <c r="BJ938" s="182" t="str">
        <f t="shared" si="109"/>
        <v>8 - 64</v>
      </c>
      <c r="BK938" s="176">
        <f t="shared" si="110"/>
        <v>36</v>
      </c>
      <c r="BL938" s="176">
        <f t="shared" si="114"/>
        <v>8</v>
      </c>
      <c r="BM938" s="533"/>
      <c r="BN938" s="185">
        <v>1800</v>
      </c>
      <c r="BO938" s="180">
        <v>10</v>
      </c>
      <c r="BP938" s="178">
        <f t="shared" si="111"/>
        <v>2160</v>
      </c>
      <c r="BQ938" s="420" t="str">
        <f t="shared" si="112"/>
        <v>VII</v>
      </c>
      <c r="BR938" s="185"/>
      <c r="BS938" s="212" t="s">
        <v>3967</v>
      </c>
    </row>
    <row r="939" spans="1:71" ht="25.5" x14ac:dyDescent="0.2">
      <c r="A939" s="697">
        <v>937</v>
      </c>
      <c r="B939" s="286" t="s">
        <v>2567</v>
      </c>
      <c r="C939" s="286" t="s">
        <v>3924</v>
      </c>
      <c r="D939" s="258" t="s">
        <v>5497</v>
      </c>
      <c r="E939" s="736">
        <v>1</v>
      </c>
      <c r="F939" s="736">
        <v>1</v>
      </c>
      <c r="G939" s="737">
        <v>3</v>
      </c>
      <c r="H939" s="305" t="s">
        <v>3259</v>
      </c>
      <c r="I939" s="208" t="s">
        <v>5757</v>
      </c>
      <c r="J939" s="280" t="s">
        <v>3404</v>
      </c>
      <c r="K939" s="191" t="s">
        <v>4944</v>
      </c>
      <c r="L939" s="427" t="s">
        <v>5490</v>
      </c>
      <c r="M939" s="686">
        <v>7</v>
      </c>
      <c r="N939" s="685" t="s">
        <v>15715</v>
      </c>
      <c r="O939" s="686">
        <v>1790</v>
      </c>
      <c r="P939" s="427" t="s">
        <v>15822</v>
      </c>
      <c r="Q939" s="191">
        <v>0</v>
      </c>
      <c r="R939" s="180"/>
      <c r="S939" s="189">
        <v>5</v>
      </c>
      <c r="T939" s="189">
        <v>7</v>
      </c>
      <c r="U939" s="189">
        <v>2</v>
      </c>
      <c r="V939" s="189">
        <v>8</v>
      </c>
      <c r="W939" s="742">
        <v>6</v>
      </c>
      <c r="X939" s="184"/>
      <c r="Y939" s="184"/>
      <c r="Z939" s="184"/>
      <c r="AA939" s="184"/>
      <c r="AB939" s="220"/>
      <c r="AC939" s="183" t="s">
        <v>10451</v>
      </c>
      <c r="AD939" s="191" t="s">
        <v>7155</v>
      </c>
      <c r="AE939" s="191" t="s">
        <v>4247</v>
      </c>
      <c r="AF939" s="177">
        <v>0</v>
      </c>
      <c r="AG939" s="177">
        <v>0</v>
      </c>
      <c r="AH939" s="177">
        <v>0</v>
      </c>
      <c r="AI939" s="177">
        <v>0</v>
      </c>
      <c r="AJ939" s="177">
        <v>0</v>
      </c>
      <c r="AK939" s="177">
        <v>0</v>
      </c>
      <c r="AL939" s="551">
        <v>9</v>
      </c>
      <c r="AM939" s="177">
        <v>0</v>
      </c>
      <c r="AN939" s="177">
        <v>0</v>
      </c>
      <c r="AO939" s="182">
        <v>0</v>
      </c>
      <c r="AP939" s="180"/>
      <c r="AQ939" s="180"/>
      <c r="AR939" s="180"/>
      <c r="AS939" s="180"/>
      <c r="AT939" s="180"/>
      <c r="AU939" s="180"/>
      <c r="AV939" s="180"/>
      <c r="AW939" s="180"/>
      <c r="AX939" s="180"/>
      <c r="AY939" s="180"/>
      <c r="AZ939" s="180"/>
      <c r="BA939" s="180"/>
      <c r="BB939" s="180"/>
      <c r="BC939" s="180"/>
      <c r="BD939" s="180"/>
      <c r="BE939" s="180"/>
      <c r="BF939" s="180"/>
      <c r="BG939" s="180"/>
      <c r="BH939" s="176">
        <f t="shared" si="113"/>
        <v>9</v>
      </c>
      <c r="BI939" s="176">
        <f t="shared" si="108"/>
        <v>12</v>
      </c>
      <c r="BJ939" s="182" t="str">
        <f t="shared" si="109"/>
        <v>9 - 72</v>
      </c>
      <c r="BK939" s="176">
        <f t="shared" si="110"/>
        <v>41</v>
      </c>
      <c r="BL939" s="176">
        <f t="shared" si="114"/>
        <v>9</v>
      </c>
      <c r="BM939" s="533"/>
      <c r="BN939" s="185">
        <v>1800</v>
      </c>
      <c r="BO939" s="180">
        <v>10</v>
      </c>
      <c r="BP939" s="178">
        <f t="shared" si="111"/>
        <v>2210</v>
      </c>
      <c r="BQ939" s="420" t="str">
        <f t="shared" si="112"/>
        <v>VII</v>
      </c>
      <c r="BR939" s="185"/>
      <c r="BS939" s="212" t="s">
        <v>3967</v>
      </c>
    </row>
    <row r="940" spans="1:71" ht="25.5" x14ac:dyDescent="0.2">
      <c r="A940" s="696">
        <v>938</v>
      </c>
      <c r="B940" s="286" t="s">
        <v>2567</v>
      </c>
      <c r="C940" s="286" t="s">
        <v>3925</v>
      </c>
      <c r="D940" s="258" t="s">
        <v>5497</v>
      </c>
      <c r="E940" s="736">
        <v>1</v>
      </c>
      <c r="F940" s="736">
        <v>1</v>
      </c>
      <c r="G940" s="737">
        <v>3</v>
      </c>
      <c r="H940" s="305" t="s">
        <v>3259</v>
      </c>
      <c r="I940" s="208" t="s">
        <v>5757</v>
      </c>
      <c r="J940" s="280" t="s">
        <v>3404</v>
      </c>
      <c r="K940" s="191" t="s">
        <v>5227</v>
      </c>
      <c r="L940" s="427" t="s">
        <v>5490</v>
      </c>
      <c r="M940" s="686">
        <v>8</v>
      </c>
      <c r="N940" s="685" t="s">
        <v>15715</v>
      </c>
      <c r="O940" s="686">
        <v>2675</v>
      </c>
      <c r="P940" s="427" t="s">
        <v>15822</v>
      </c>
      <c r="Q940" s="191">
        <v>0</v>
      </c>
      <c r="R940" s="180"/>
      <c r="S940" s="189">
        <v>5</v>
      </c>
      <c r="T940" s="189">
        <v>7</v>
      </c>
      <c r="U940" s="189">
        <v>2</v>
      </c>
      <c r="V940" s="189">
        <v>8</v>
      </c>
      <c r="W940" s="742">
        <v>6</v>
      </c>
      <c r="X940" s="184"/>
      <c r="Y940" s="184"/>
      <c r="Z940" s="184"/>
      <c r="AA940" s="184"/>
      <c r="AB940" s="220"/>
      <c r="AC940" s="183" t="s">
        <v>10451</v>
      </c>
      <c r="AD940" s="191" t="s">
        <v>7155</v>
      </c>
      <c r="AE940" s="191" t="s">
        <v>4247</v>
      </c>
      <c r="AF940" s="177">
        <v>0</v>
      </c>
      <c r="AG940" s="177">
        <v>0</v>
      </c>
      <c r="AH940" s="177">
        <v>0</v>
      </c>
      <c r="AI940" s="177">
        <v>0</v>
      </c>
      <c r="AJ940" s="177">
        <v>0</v>
      </c>
      <c r="AK940" s="177">
        <v>0</v>
      </c>
      <c r="AL940" s="551">
        <v>10</v>
      </c>
      <c r="AM940" s="177">
        <v>0</v>
      </c>
      <c r="AN940" s="177">
        <v>0</v>
      </c>
      <c r="AO940" s="182">
        <v>0</v>
      </c>
      <c r="AP940" s="180"/>
      <c r="AQ940" s="180"/>
      <c r="AR940" s="180"/>
      <c r="AS940" s="180"/>
      <c r="AT940" s="180"/>
      <c r="AU940" s="180"/>
      <c r="AV940" s="180"/>
      <c r="AW940" s="180"/>
      <c r="AX940" s="180"/>
      <c r="AY940" s="180"/>
      <c r="AZ940" s="180"/>
      <c r="BA940" s="180"/>
      <c r="BB940" s="180"/>
      <c r="BC940" s="180"/>
      <c r="BD940" s="180"/>
      <c r="BE940" s="180"/>
      <c r="BF940" s="180"/>
      <c r="BG940" s="180"/>
      <c r="BH940" s="176">
        <f t="shared" si="113"/>
        <v>10</v>
      </c>
      <c r="BI940" s="176">
        <f t="shared" si="108"/>
        <v>10</v>
      </c>
      <c r="BJ940" s="182" t="str">
        <f t="shared" si="109"/>
        <v>10 - 80</v>
      </c>
      <c r="BK940" s="176">
        <f t="shared" si="110"/>
        <v>45</v>
      </c>
      <c r="BL940" s="176">
        <f t="shared" si="114"/>
        <v>10</v>
      </c>
      <c r="BM940" s="533"/>
      <c r="BN940" s="185">
        <v>1800</v>
      </c>
      <c r="BO940" s="180">
        <v>10</v>
      </c>
      <c r="BP940" s="178">
        <f t="shared" si="111"/>
        <v>2250</v>
      </c>
      <c r="BQ940" s="420" t="str">
        <f t="shared" si="112"/>
        <v>VII</v>
      </c>
      <c r="BR940" s="185"/>
      <c r="BS940" s="212" t="s">
        <v>3967</v>
      </c>
    </row>
    <row r="941" spans="1:71" ht="25.5" x14ac:dyDescent="0.2">
      <c r="A941" s="696">
        <v>939</v>
      </c>
      <c r="B941" s="286" t="s">
        <v>2567</v>
      </c>
      <c r="C941" s="286" t="s">
        <v>3926</v>
      </c>
      <c r="D941" s="258" t="s">
        <v>5497</v>
      </c>
      <c r="E941" s="736">
        <v>1</v>
      </c>
      <c r="F941" s="736">
        <v>1</v>
      </c>
      <c r="G941" s="737">
        <v>3</v>
      </c>
      <c r="H941" s="305" t="s">
        <v>3259</v>
      </c>
      <c r="I941" s="208" t="s">
        <v>5757</v>
      </c>
      <c r="J941" s="280" t="s">
        <v>3404</v>
      </c>
      <c r="K941" s="191" t="s">
        <v>4135</v>
      </c>
      <c r="L941" s="427" t="s">
        <v>5490</v>
      </c>
      <c r="M941" s="686">
        <v>9</v>
      </c>
      <c r="N941" s="685" t="s">
        <v>15715</v>
      </c>
      <c r="O941" s="686">
        <v>3800</v>
      </c>
      <c r="P941" s="427" t="s">
        <v>15822</v>
      </c>
      <c r="Q941" s="191">
        <v>0</v>
      </c>
      <c r="R941" s="180"/>
      <c r="S941" s="189">
        <v>5</v>
      </c>
      <c r="T941" s="189">
        <v>7</v>
      </c>
      <c r="U941" s="189">
        <v>2</v>
      </c>
      <c r="V941" s="189">
        <v>8</v>
      </c>
      <c r="W941" s="742">
        <v>6</v>
      </c>
      <c r="X941" s="184"/>
      <c r="Y941" s="184"/>
      <c r="Z941" s="184"/>
      <c r="AA941" s="184"/>
      <c r="AB941" s="220"/>
      <c r="AC941" s="183" t="s">
        <v>10451</v>
      </c>
      <c r="AD941" s="191" t="s">
        <v>7155</v>
      </c>
      <c r="AE941" s="191" t="s">
        <v>4247</v>
      </c>
      <c r="AF941" s="177">
        <v>0</v>
      </c>
      <c r="AG941" s="177">
        <v>0</v>
      </c>
      <c r="AH941" s="177">
        <v>0</v>
      </c>
      <c r="AI941" s="177">
        <v>0</v>
      </c>
      <c r="AJ941" s="177">
        <v>0</v>
      </c>
      <c r="AK941" s="177">
        <v>0</v>
      </c>
      <c r="AL941" s="551">
        <v>11</v>
      </c>
      <c r="AM941" s="177">
        <v>0</v>
      </c>
      <c r="AN941" s="177">
        <v>0</v>
      </c>
      <c r="AO941" s="182">
        <v>0</v>
      </c>
      <c r="AP941" s="180"/>
      <c r="AQ941" s="180"/>
      <c r="AR941" s="180"/>
      <c r="AS941" s="180"/>
      <c r="AT941" s="180"/>
      <c r="AU941" s="180"/>
      <c r="AV941" s="180"/>
      <c r="AW941" s="180"/>
      <c r="AX941" s="180"/>
      <c r="AY941" s="180"/>
      <c r="AZ941" s="180"/>
      <c r="BA941" s="180"/>
      <c r="BB941" s="180"/>
      <c r="BC941" s="180"/>
      <c r="BD941" s="180"/>
      <c r="BE941" s="180"/>
      <c r="BF941" s="180"/>
      <c r="BG941" s="180"/>
      <c r="BH941" s="176">
        <f t="shared" si="113"/>
        <v>11</v>
      </c>
      <c r="BI941" s="176">
        <f t="shared" si="108"/>
        <v>10</v>
      </c>
      <c r="BJ941" s="182" t="str">
        <f t="shared" si="109"/>
        <v>11 - 88</v>
      </c>
      <c r="BK941" s="176">
        <f t="shared" si="110"/>
        <v>50</v>
      </c>
      <c r="BL941" s="176">
        <f t="shared" si="114"/>
        <v>11</v>
      </c>
      <c r="BM941" s="533"/>
      <c r="BN941" s="185">
        <v>1800</v>
      </c>
      <c r="BO941" s="180">
        <v>10</v>
      </c>
      <c r="BP941" s="178">
        <f t="shared" si="111"/>
        <v>2300</v>
      </c>
      <c r="BQ941" s="420" t="str">
        <f t="shared" si="112"/>
        <v>VII</v>
      </c>
      <c r="BR941" s="185"/>
      <c r="BS941" s="212" t="s">
        <v>3967</v>
      </c>
    </row>
    <row r="942" spans="1:71" x14ac:dyDescent="0.2">
      <c r="A942" s="697">
        <v>940</v>
      </c>
      <c r="B942" s="286" t="s">
        <v>2568</v>
      </c>
      <c r="C942" s="286" t="s">
        <v>5811</v>
      </c>
      <c r="D942" s="258" t="s">
        <v>5497</v>
      </c>
      <c r="E942" s="736">
        <v>1</v>
      </c>
      <c r="F942" s="736">
        <v>3</v>
      </c>
      <c r="G942" s="737">
        <v>12</v>
      </c>
      <c r="H942" s="305" t="s">
        <v>3486</v>
      </c>
      <c r="I942" s="208" t="s">
        <v>3485</v>
      </c>
      <c r="J942" s="280" t="s">
        <v>5446</v>
      </c>
      <c r="K942" s="191" t="s">
        <v>4558</v>
      </c>
      <c r="L942" s="427" t="s">
        <v>3491</v>
      </c>
      <c r="M942" s="686">
        <v>4</v>
      </c>
      <c r="N942" s="685" t="s">
        <v>15710</v>
      </c>
      <c r="O942" s="686">
        <v>150</v>
      </c>
      <c r="P942" s="427" t="s">
        <v>15949</v>
      </c>
      <c r="Q942" s="191">
        <v>6</v>
      </c>
      <c r="R942" s="180"/>
      <c r="S942" s="191">
        <v>0</v>
      </c>
      <c r="T942" s="191">
        <v>0</v>
      </c>
      <c r="U942" s="179">
        <v>0</v>
      </c>
      <c r="V942" s="179">
        <v>0</v>
      </c>
      <c r="W942" s="742">
        <v>0</v>
      </c>
      <c r="X942" s="184"/>
      <c r="Y942" s="184">
        <v>24</v>
      </c>
      <c r="Z942" s="184"/>
      <c r="AA942" s="184"/>
      <c r="AB942" s="220"/>
      <c r="AC942" s="183" t="s">
        <v>4761</v>
      </c>
      <c r="AD942" s="191" t="s">
        <v>3627</v>
      </c>
      <c r="AE942" s="191" t="s">
        <v>4247</v>
      </c>
      <c r="AF942" s="177">
        <v>0</v>
      </c>
      <c r="AG942" s="177">
        <v>0</v>
      </c>
      <c r="AH942" s="177">
        <v>0</v>
      </c>
      <c r="AI942" s="177">
        <v>0</v>
      </c>
      <c r="AJ942" s="177">
        <v>0</v>
      </c>
      <c r="AK942" s="177">
        <v>0</v>
      </c>
      <c r="AL942" s="551">
        <v>3</v>
      </c>
      <c r="AM942" s="177">
        <v>0</v>
      </c>
      <c r="AN942" s="177">
        <v>0</v>
      </c>
      <c r="AO942" s="182">
        <v>0</v>
      </c>
      <c r="AP942" s="180"/>
      <c r="AQ942" s="180"/>
      <c r="AR942" s="180"/>
      <c r="AS942" s="180"/>
      <c r="AT942" s="180"/>
      <c r="AU942" s="180"/>
      <c r="AV942" s="180"/>
      <c r="AW942" s="180"/>
      <c r="AX942" s="180"/>
      <c r="AY942" s="180"/>
      <c r="AZ942" s="180"/>
      <c r="BA942" s="180"/>
      <c r="BB942" s="180"/>
      <c r="BC942" s="180"/>
      <c r="BD942" s="180"/>
      <c r="BE942" s="180"/>
      <c r="BF942" s="180"/>
      <c r="BG942" s="180"/>
      <c r="BH942" s="176">
        <f t="shared" si="113"/>
        <v>3</v>
      </c>
      <c r="BI942" s="176">
        <f t="shared" si="108"/>
        <v>16</v>
      </c>
      <c r="BJ942" s="182" t="str">
        <f t="shared" si="109"/>
        <v>3 - 24</v>
      </c>
      <c r="BK942" s="176">
        <f t="shared" si="110"/>
        <v>14</v>
      </c>
      <c r="BL942" s="176">
        <f t="shared" si="114"/>
        <v>3</v>
      </c>
      <c r="BM942" s="533"/>
      <c r="BN942" s="187">
        <v>35</v>
      </c>
      <c r="BO942" s="187">
        <v>3</v>
      </c>
      <c r="BP942" s="178">
        <f t="shared" si="111"/>
        <v>77</v>
      </c>
      <c r="BQ942" s="420" t="str">
        <f t="shared" si="112"/>
        <v>II</v>
      </c>
      <c r="BR942" s="185"/>
      <c r="BS942" s="212" t="s">
        <v>9598</v>
      </c>
    </row>
    <row r="943" spans="1:71" x14ac:dyDescent="0.2">
      <c r="A943" s="696">
        <v>941</v>
      </c>
      <c r="B943" s="286" t="s">
        <v>2568</v>
      </c>
      <c r="C943" s="286" t="s">
        <v>5812</v>
      </c>
      <c r="D943" s="258" t="s">
        <v>5497</v>
      </c>
      <c r="E943" s="736">
        <v>1</v>
      </c>
      <c r="F943" s="736">
        <v>3</v>
      </c>
      <c r="G943" s="737">
        <v>12</v>
      </c>
      <c r="H943" s="305" t="s">
        <v>3486</v>
      </c>
      <c r="I943" s="208" t="s">
        <v>3485</v>
      </c>
      <c r="J943" s="280" t="s">
        <v>5446</v>
      </c>
      <c r="K943" s="191" t="s">
        <v>6122</v>
      </c>
      <c r="L943" s="427" t="s">
        <v>3491</v>
      </c>
      <c r="M943" s="686">
        <v>6</v>
      </c>
      <c r="N943" s="685" t="s">
        <v>15710</v>
      </c>
      <c r="O943" s="686">
        <v>330</v>
      </c>
      <c r="P943" s="427" t="s">
        <v>15948</v>
      </c>
      <c r="Q943" s="191">
        <v>6</v>
      </c>
      <c r="R943" s="180"/>
      <c r="S943" s="191">
        <v>0</v>
      </c>
      <c r="T943" s="191">
        <v>0</v>
      </c>
      <c r="U943" s="179">
        <v>0</v>
      </c>
      <c r="V943" s="179">
        <v>0</v>
      </c>
      <c r="W943" s="742">
        <v>0</v>
      </c>
      <c r="X943" s="184"/>
      <c r="Y943" s="184">
        <v>24</v>
      </c>
      <c r="Z943" s="184"/>
      <c r="AA943" s="184"/>
      <c r="AB943" s="220"/>
      <c r="AC943" s="183" t="s">
        <v>4761</v>
      </c>
      <c r="AD943" s="191" t="s">
        <v>3627</v>
      </c>
      <c r="AE943" s="191" t="s">
        <v>4247</v>
      </c>
      <c r="AF943" s="177">
        <v>0</v>
      </c>
      <c r="AG943" s="177">
        <v>0</v>
      </c>
      <c r="AH943" s="177">
        <v>0</v>
      </c>
      <c r="AI943" s="177">
        <v>0</v>
      </c>
      <c r="AJ943" s="177">
        <v>0</v>
      </c>
      <c r="AK943" s="177">
        <v>0</v>
      </c>
      <c r="AL943" s="551">
        <v>4</v>
      </c>
      <c r="AM943" s="177">
        <v>0</v>
      </c>
      <c r="AN943" s="177">
        <v>0</v>
      </c>
      <c r="AO943" s="182">
        <v>0</v>
      </c>
      <c r="AP943" s="180"/>
      <c r="AQ943" s="180"/>
      <c r="AR943" s="180"/>
      <c r="AS943" s="180"/>
      <c r="AT943" s="180"/>
      <c r="AU943" s="180"/>
      <c r="AV943" s="180"/>
      <c r="AW943" s="180"/>
      <c r="AX943" s="180"/>
      <c r="AY943" s="180"/>
      <c r="AZ943" s="180"/>
      <c r="BA943" s="180"/>
      <c r="BB943" s="180"/>
      <c r="BC943" s="180"/>
      <c r="BD943" s="180"/>
      <c r="BE943" s="180"/>
      <c r="BF943" s="180"/>
      <c r="BG943" s="180"/>
      <c r="BH943" s="176">
        <f t="shared" si="113"/>
        <v>4</v>
      </c>
      <c r="BI943" s="176">
        <f t="shared" si="108"/>
        <v>15</v>
      </c>
      <c r="BJ943" s="182" t="str">
        <f t="shared" si="109"/>
        <v>4 - 32</v>
      </c>
      <c r="BK943" s="176">
        <f t="shared" si="110"/>
        <v>18</v>
      </c>
      <c r="BL943" s="176">
        <f t="shared" si="114"/>
        <v>4</v>
      </c>
      <c r="BM943" s="533"/>
      <c r="BN943" s="187">
        <v>60</v>
      </c>
      <c r="BO943" s="187">
        <v>4</v>
      </c>
      <c r="BP943" s="178">
        <f t="shared" si="111"/>
        <v>132</v>
      </c>
      <c r="BQ943" s="420" t="str">
        <f t="shared" si="112"/>
        <v>III</v>
      </c>
      <c r="BR943" s="185"/>
      <c r="BS943" s="212" t="s">
        <v>9598</v>
      </c>
    </row>
    <row r="944" spans="1:71" x14ac:dyDescent="0.2">
      <c r="A944" s="697">
        <v>942</v>
      </c>
      <c r="B944" s="286" t="s">
        <v>2568</v>
      </c>
      <c r="C944" s="286" t="s">
        <v>5813</v>
      </c>
      <c r="D944" s="258" t="s">
        <v>5497</v>
      </c>
      <c r="E944" s="736">
        <v>1</v>
      </c>
      <c r="F944" s="736">
        <v>3</v>
      </c>
      <c r="G944" s="737">
        <v>12</v>
      </c>
      <c r="H944" s="305" t="s">
        <v>3486</v>
      </c>
      <c r="I944" s="208" t="s">
        <v>3485</v>
      </c>
      <c r="J944" s="280" t="s">
        <v>6558</v>
      </c>
      <c r="K944" s="191" t="s">
        <v>5492</v>
      </c>
      <c r="L944" s="427" t="s">
        <v>5490</v>
      </c>
      <c r="M944" s="686">
        <v>9</v>
      </c>
      <c r="N944" s="685" t="s">
        <v>15710</v>
      </c>
      <c r="O944" s="686">
        <v>550</v>
      </c>
      <c r="P944" s="427" t="s">
        <v>15944</v>
      </c>
      <c r="Q944" s="191">
        <v>6</v>
      </c>
      <c r="R944" s="180"/>
      <c r="S944" s="191">
        <v>0</v>
      </c>
      <c r="T944" s="191">
        <v>0</v>
      </c>
      <c r="U944" s="179">
        <v>0</v>
      </c>
      <c r="V944" s="179">
        <v>0</v>
      </c>
      <c r="W944" s="742">
        <v>0</v>
      </c>
      <c r="X944" s="184"/>
      <c r="Y944" s="184">
        <v>24</v>
      </c>
      <c r="Z944" s="184"/>
      <c r="AA944" s="184"/>
      <c r="AB944" s="220"/>
      <c r="AC944" s="183" t="s">
        <v>4761</v>
      </c>
      <c r="AD944" s="191" t="s">
        <v>3627</v>
      </c>
      <c r="AE944" s="191" t="s">
        <v>4247</v>
      </c>
      <c r="AF944" s="177">
        <v>0</v>
      </c>
      <c r="AG944" s="177">
        <v>0</v>
      </c>
      <c r="AH944" s="177">
        <v>0</v>
      </c>
      <c r="AI944" s="177">
        <v>0</v>
      </c>
      <c r="AJ944" s="177">
        <v>0</v>
      </c>
      <c r="AK944" s="177">
        <v>0</v>
      </c>
      <c r="AL944" s="551">
        <v>5</v>
      </c>
      <c r="AM944" s="177">
        <v>0</v>
      </c>
      <c r="AN944" s="177">
        <v>0</v>
      </c>
      <c r="AO944" s="182">
        <v>0</v>
      </c>
      <c r="AP944" s="180"/>
      <c r="AQ944" s="180"/>
      <c r="AR944" s="180"/>
      <c r="AS944" s="180"/>
      <c r="AT944" s="180"/>
      <c r="AU944" s="180"/>
      <c r="AV944" s="180"/>
      <c r="AW944" s="180"/>
      <c r="AX944" s="180"/>
      <c r="AY944" s="180"/>
      <c r="AZ944" s="180"/>
      <c r="BA944" s="180"/>
      <c r="BB944" s="180"/>
      <c r="BC944" s="180"/>
      <c r="BD944" s="180"/>
      <c r="BE944" s="180"/>
      <c r="BF944" s="180"/>
      <c r="BG944" s="180"/>
      <c r="BH944" s="176">
        <f t="shared" si="113"/>
        <v>5</v>
      </c>
      <c r="BI944" s="176">
        <f t="shared" si="108"/>
        <v>15</v>
      </c>
      <c r="BJ944" s="182" t="str">
        <f t="shared" si="109"/>
        <v>5 - 40</v>
      </c>
      <c r="BK944" s="176">
        <f t="shared" si="110"/>
        <v>23</v>
      </c>
      <c r="BL944" s="176">
        <f t="shared" si="114"/>
        <v>5</v>
      </c>
      <c r="BM944" s="533"/>
      <c r="BN944" s="187">
        <v>90</v>
      </c>
      <c r="BO944" s="187">
        <v>5</v>
      </c>
      <c r="BP944" s="178">
        <f t="shared" si="111"/>
        <v>205</v>
      </c>
      <c r="BQ944" s="420" t="str">
        <f t="shared" si="112"/>
        <v>III</v>
      </c>
      <c r="BR944" s="185"/>
      <c r="BS944" s="212" t="s">
        <v>9598</v>
      </c>
    </row>
    <row r="945" spans="1:71" x14ac:dyDescent="0.2">
      <c r="A945" s="696">
        <v>943</v>
      </c>
      <c r="B945" s="286" t="s">
        <v>2568</v>
      </c>
      <c r="C945" s="286" t="s">
        <v>5814</v>
      </c>
      <c r="D945" s="258" t="s">
        <v>5497</v>
      </c>
      <c r="E945" s="736">
        <v>1</v>
      </c>
      <c r="F945" s="736">
        <v>3</v>
      </c>
      <c r="G945" s="737">
        <v>12</v>
      </c>
      <c r="H945" s="305" t="s">
        <v>3486</v>
      </c>
      <c r="I945" s="208" t="s">
        <v>3485</v>
      </c>
      <c r="J945" s="280" t="s">
        <v>6558</v>
      </c>
      <c r="K945" s="191" t="s">
        <v>4557</v>
      </c>
      <c r="L945" s="427" t="s">
        <v>5490</v>
      </c>
      <c r="M945" s="686">
        <v>12</v>
      </c>
      <c r="N945" s="685" t="s">
        <v>15710</v>
      </c>
      <c r="O945" s="686">
        <v>755</v>
      </c>
      <c r="P945" s="427" t="s">
        <v>15947</v>
      </c>
      <c r="Q945" s="191">
        <v>6</v>
      </c>
      <c r="R945" s="180"/>
      <c r="S945" s="191">
        <v>0</v>
      </c>
      <c r="T945" s="191">
        <v>0</v>
      </c>
      <c r="U945" s="179">
        <v>0</v>
      </c>
      <c r="V945" s="179">
        <v>0</v>
      </c>
      <c r="W945" s="742">
        <v>0</v>
      </c>
      <c r="X945" s="184"/>
      <c r="Y945" s="184">
        <v>24</v>
      </c>
      <c r="Z945" s="184"/>
      <c r="AA945" s="184"/>
      <c r="AB945" s="220"/>
      <c r="AC945" s="183" t="s">
        <v>4761</v>
      </c>
      <c r="AD945" s="191" t="s">
        <v>3627</v>
      </c>
      <c r="AE945" s="191" t="s">
        <v>4247</v>
      </c>
      <c r="AF945" s="177">
        <v>0</v>
      </c>
      <c r="AG945" s="177">
        <v>0</v>
      </c>
      <c r="AH945" s="177">
        <v>0</v>
      </c>
      <c r="AI945" s="177">
        <v>0</v>
      </c>
      <c r="AJ945" s="177">
        <v>0</v>
      </c>
      <c r="AK945" s="177">
        <v>0</v>
      </c>
      <c r="AL945" s="551">
        <v>6</v>
      </c>
      <c r="AM945" s="177">
        <v>0</v>
      </c>
      <c r="AN945" s="177">
        <v>0</v>
      </c>
      <c r="AO945" s="182">
        <v>0</v>
      </c>
      <c r="AP945" s="180"/>
      <c r="AQ945" s="180"/>
      <c r="AR945" s="180"/>
      <c r="AS945" s="180"/>
      <c r="AT945" s="180"/>
      <c r="AU945" s="180"/>
      <c r="AV945" s="180"/>
      <c r="AW945" s="180"/>
      <c r="AX945" s="180"/>
      <c r="AY945" s="180"/>
      <c r="AZ945" s="180"/>
      <c r="BA945" s="180"/>
      <c r="BB945" s="180"/>
      <c r="BC945" s="180"/>
      <c r="BD945" s="180"/>
      <c r="BE945" s="180"/>
      <c r="BF945" s="180"/>
      <c r="BG945" s="180"/>
      <c r="BH945" s="176">
        <f t="shared" si="113"/>
        <v>6</v>
      </c>
      <c r="BI945" s="176">
        <f t="shared" si="108"/>
        <v>13</v>
      </c>
      <c r="BJ945" s="182" t="str">
        <f t="shared" si="109"/>
        <v>6 - 48</v>
      </c>
      <c r="BK945" s="176">
        <f t="shared" si="110"/>
        <v>27</v>
      </c>
      <c r="BL945" s="176">
        <f t="shared" si="114"/>
        <v>6</v>
      </c>
      <c r="BM945" s="533"/>
      <c r="BN945" s="187">
        <v>150</v>
      </c>
      <c r="BO945" s="187">
        <v>6</v>
      </c>
      <c r="BP945" s="178">
        <f t="shared" si="111"/>
        <v>312</v>
      </c>
      <c r="BQ945" s="420" t="str">
        <f t="shared" si="112"/>
        <v>III</v>
      </c>
      <c r="BR945" s="185"/>
      <c r="BS945" s="212" t="s">
        <v>9598</v>
      </c>
    </row>
    <row r="946" spans="1:71" x14ac:dyDescent="0.2">
      <c r="A946" s="696">
        <v>944</v>
      </c>
      <c r="B946" s="286" t="s">
        <v>2568</v>
      </c>
      <c r="C946" s="286" t="s">
        <v>5815</v>
      </c>
      <c r="D946" s="258" t="s">
        <v>5497</v>
      </c>
      <c r="E946" s="736">
        <v>1</v>
      </c>
      <c r="F946" s="736">
        <v>3</v>
      </c>
      <c r="G946" s="737">
        <v>12</v>
      </c>
      <c r="H946" s="305" t="s">
        <v>3486</v>
      </c>
      <c r="I946" s="208" t="s">
        <v>3485</v>
      </c>
      <c r="J946" s="280" t="s">
        <v>5550</v>
      </c>
      <c r="K946" s="191" t="s">
        <v>4057</v>
      </c>
      <c r="L946" s="427" t="s">
        <v>5490</v>
      </c>
      <c r="M946" s="686">
        <v>15</v>
      </c>
      <c r="N946" s="685" t="s">
        <v>15710</v>
      </c>
      <c r="O946" s="686">
        <v>1425</v>
      </c>
      <c r="P946" s="427" t="s">
        <v>15945</v>
      </c>
      <c r="Q946" s="191">
        <v>6</v>
      </c>
      <c r="R946" s="180"/>
      <c r="S946" s="191">
        <v>0</v>
      </c>
      <c r="T946" s="191">
        <v>0</v>
      </c>
      <c r="U946" s="179">
        <v>0</v>
      </c>
      <c r="V946" s="179">
        <v>0</v>
      </c>
      <c r="W946" s="742">
        <v>0</v>
      </c>
      <c r="X946" s="184"/>
      <c r="Y946" s="184">
        <v>24</v>
      </c>
      <c r="Z946" s="184"/>
      <c r="AA946" s="184"/>
      <c r="AB946" s="220"/>
      <c r="AC946" s="183" t="s">
        <v>4761</v>
      </c>
      <c r="AD946" s="191" t="s">
        <v>3627</v>
      </c>
      <c r="AE946" s="191" t="s">
        <v>4247</v>
      </c>
      <c r="AF946" s="177">
        <v>0</v>
      </c>
      <c r="AG946" s="177">
        <v>0</v>
      </c>
      <c r="AH946" s="177">
        <v>0</v>
      </c>
      <c r="AI946" s="177">
        <v>0</v>
      </c>
      <c r="AJ946" s="177">
        <v>0</v>
      </c>
      <c r="AK946" s="177">
        <v>0</v>
      </c>
      <c r="AL946" s="551">
        <v>7</v>
      </c>
      <c r="AM946" s="177">
        <v>0</v>
      </c>
      <c r="AN946" s="177">
        <v>0</v>
      </c>
      <c r="AO946" s="182">
        <v>0</v>
      </c>
      <c r="AP946" s="180"/>
      <c r="AQ946" s="180"/>
      <c r="AR946" s="180"/>
      <c r="AS946" s="180"/>
      <c r="AT946" s="180"/>
      <c r="AU946" s="180"/>
      <c r="AV946" s="180"/>
      <c r="AW946" s="180"/>
      <c r="AX946" s="180"/>
      <c r="AY946" s="180"/>
      <c r="AZ946" s="180"/>
      <c r="BA946" s="180"/>
      <c r="BB946" s="180"/>
      <c r="BC946" s="180"/>
      <c r="BD946" s="180"/>
      <c r="BE946" s="180"/>
      <c r="BF946" s="180"/>
      <c r="BG946" s="180"/>
      <c r="BH946" s="176">
        <f t="shared" si="113"/>
        <v>7</v>
      </c>
      <c r="BI946" s="176">
        <f t="shared" ref="BI946:BI1009" si="115">IF(manualHD="",IF(COUNTIF(AP946:BG946,"")=18,IFERROR(INDEX(thac0array,MATCH(IF(manualHD="",IF(SUM($AG946:$AL946)/(0.01+fixedhp)&lt;1/40,ROUND(fixedhp/4.5,0),IF(eightsider=1,IF((AND(fixedhp&gt;0,fixedhp&lt;4)),1.125,1),IF(eightsider&gt;1,eightsider+IF(twosider*1.5+threesider*2+foursider*2.5+fivesider*3+sixsider*3.5+sevensider*4+fixedhp&gt;3,1,0),IF(sevensider=1,0.875,0.5)))),manualHD),hitDiceThac0,0)),21),MIN(IFERROR(INDEX(thac0array,MATCH(IF(AZ946="",AP946,ROUND(AP946+AZ946/2,0)),hitDiceThac0,0)),21),IFERROR(INDEX(thac0array,MATCH(MAX(AQ946:AS946),fighterThac0,0)),21),IFERROR(INDEX(thac0array,MATCH(MAX(AW946:BA946),clericThac0,0)),21),IFERROR(INDEX(thac0array,MATCH(MAX(BB946:BC946),thiefThac0,0)),21),IFERROR(INDEX(thac0array,MATCH(MAX(BD946:BG946),magicUserThac0,0)),21))),IFERROR(INDEX(thac0array,MATCH(BM946,hitDiceThac0),0),BM946))</f>
        <v>13</v>
      </c>
      <c r="BJ946" s="182" t="str">
        <f t="shared" ref="BJ946:BJ1009" si="116">IF(SUM(AF946:AN946)=0,AO946,IF(AZ946="",SUM(AF946:AO946)&amp;" - "&amp;IF(OR(COUNTIF(AP946:BG946,"")=18,AP946&gt;0),ROUND(AF946*2+AG946*3+AH946*4+AI946*5+AJ946*6+AK946*7+AL946*8+AM946*10+AN946*12+AO946,0),ROUND((AF946*2+AG946*3+AH946*4+AI946*5+AJ946*6+AK946*7+AL946*8+AM946*10+AN946*12+AO946)/COUNTA(AQ946:BG946),0)),IF(BM946="",(AZ946-1)*1+SUM(AF946:AO946)&amp;" - "&amp;(AZ946-1)*4+ROUND(AF946*2+AG946*3+AH946*4+AI946*5+AJ946*6+AK946*7+AL946*8+AM946*10+AN946*12+AO946,0),SUM(AF946:AO946)&amp;" - "&amp;ROUND(AF946*2+AG946*3+AH946*4+AI946*5+AJ946*6+AK946*7+AL946*8+AM946*10+AN946*12+AO946,0))))</f>
        <v>7 - 56</v>
      </c>
      <c r="BK946" s="176">
        <f t="shared" ref="BK946:BK1009" si="117">IF(SUM(AF946:AN946)=0,AO946,IF(AZ946="",ROUND(AVERAGE(SUM(AF946:AO946),IF(OR(COUNTIF(AP946:BG946,"")=18,AP946&gt;0),ROUND(AF946*2+AG946*3+AH946*4+AI946*5+AJ946*6+AK946*7+AL946*8+AM946*10+AN946*12+AO946,0),ROUND((AF946*2+AG946*3+AH946*4+AI946*5+AJ946*6+AK946*7+AL946*8+AM946*10+AN946*12+AO946)/COUNTA(AQ946:BG946),0))),0),IF(BM946="",ROUND(AVERAGE((AZ946-1)*1+SUM(AF946:AO946),(AZ946-1)*4+ROUND(AF946*2+AG946*3+AH946*4+AI946*5+AJ946*6+AK946*7+AL946*8+AM946*10+AN946*12+AO946,0)),0),ROUND(AVERAGE(SUM(AF946:AO946),ROUND(AF946*2+AG946*3+AH946*4+AI946*5+AJ946*6+AK946*7+AL946*8+AM946*10+AN946*12+AO946,0)),0))))</f>
        <v>32</v>
      </c>
      <c r="BL946" s="176">
        <f t="shared" si="114"/>
        <v>7</v>
      </c>
      <c r="BM946" s="533"/>
      <c r="BN946" s="187">
        <v>225</v>
      </c>
      <c r="BO946" s="187">
        <v>8</v>
      </c>
      <c r="BP946" s="178">
        <f t="shared" ref="BP946:BP1009" si="118">BN946+BK946*BO946</f>
        <v>481</v>
      </c>
      <c r="BQ946" s="420" t="str">
        <f t="shared" ref="BQ946:BQ1009" si="119">IFERROR(INDEX(xpLevel,MATCH($BN946,xpThresholds,1)), "XI")</f>
        <v>IV</v>
      </c>
      <c r="BR946" s="185"/>
      <c r="BS946" s="212" t="s">
        <v>9598</v>
      </c>
    </row>
    <row r="947" spans="1:71" x14ac:dyDescent="0.2">
      <c r="A947" s="697">
        <v>945</v>
      </c>
      <c r="B947" s="286" t="s">
        <v>2568</v>
      </c>
      <c r="C947" s="286" t="s">
        <v>5816</v>
      </c>
      <c r="D947" s="258" t="s">
        <v>5497</v>
      </c>
      <c r="E947" s="736">
        <v>1</v>
      </c>
      <c r="F947" s="736">
        <v>3</v>
      </c>
      <c r="G947" s="737">
        <v>12</v>
      </c>
      <c r="H947" s="305" t="s">
        <v>3486</v>
      </c>
      <c r="I947" s="208" t="s">
        <v>3485</v>
      </c>
      <c r="J947" s="280" t="s">
        <v>5550</v>
      </c>
      <c r="K947" s="191" t="s">
        <v>6751</v>
      </c>
      <c r="L947" s="427" t="s">
        <v>5490</v>
      </c>
      <c r="M947" s="686">
        <v>18</v>
      </c>
      <c r="N947" s="685" t="s">
        <v>15710</v>
      </c>
      <c r="O947" s="686">
        <v>1950</v>
      </c>
      <c r="P947" s="427" t="s">
        <v>15946</v>
      </c>
      <c r="Q947" s="191">
        <v>6</v>
      </c>
      <c r="R947" s="180"/>
      <c r="S947" s="191">
        <v>0</v>
      </c>
      <c r="T947" s="191">
        <v>0</v>
      </c>
      <c r="U947" s="179">
        <v>0</v>
      </c>
      <c r="V947" s="179">
        <v>0</v>
      </c>
      <c r="W947" s="742">
        <v>0</v>
      </c>
      <c r="X947" s="184"/>
      <c r="Y947" s="184">
        <v>24</v>
      </c>
      <c r="Z947" s="184"/>
      <c r="AA947" s="184"/>
      <c r="AB947" s="220"/>
      <c r="AC947" s="183" t="s">
        <v>4761</v>
      </c>
      <c r="AD947" s="191" t="s">
        <v>3627</v>
      </c>
      <c r="AE947" s="191" t="s">
        <v>4247</v>
      </c>
      <c r="AF947" s="177">
        <v>0</v>
      </c>
      <c r="AG947" s="177">
        <v>0</v>
      </c>
      <c r="AH947" s="177">
        <v>0</v>
      </c>
      <c r="AI947" s="177">
        <v>0</v>
      </c>
      <c r="AJ947" s="177">
        <v>0</v>
      </c>
      <c r="AK947" s="177">
        <v>0</v>
      </c>
      <c r="AL947" s="551">
        <v>8</v>
      </c>
      <c r="AM947" s="177">
        <v>0</v>
      </c>
      <c r="AN947" s="177">
        <v>0</v>
      </c>
      <c r="AO947" s="182">
        <v>0</v>
      </c>
      <c r="AP947" s="180"/>
      <c r="AQ947" s="180"/>
      <c r="AR947" s="180"/>
      <c r="AS947" s="180"/>
      <c r="AT947" s="180"/>
      <c r="AU947" s="180"/>
      <c r="AV947" s="180"/>
      <c r="AW947" s="180"/>
      <c r="AX947" s="180"/>
      <c r="AY947" s="180"/>
      <c r="AZ947" s="180"/>
      <c r="BA947" s="180"/>
      <c r="BB947" s="180"/>
      <c r="BC947" s="180"/>
      <c r="BD947" s="180"/>
      <c r="BE947" s="180"/>
      <c r="BF947" s="180"/>
      <c r="BG947" s="180"/>
      <c r="BH947" s="176">
        <f t="shared" si="113"/>
        <v>8</v>
      </c>
      <c r="BI947" s="176">
        <f t="shared" si="115"/>
        <v>12</v>
      </c>
      <c r="BJ947" s="182" t="str">
        <f t="shared" si="116"/>
        <v>8 - 64</v>
      </c>
      <c r="BK947" s="176">
        <f t="shared" si="117"/>
        <v>36</v>
      </c>
      <c r="BL947" s="176">
        <f t="shared" si="114"/>
        <v>8</v>
      </c>
      <c r="BM947" s="533"/>
      <c r="BN947" s="187">
        <v>375</v>
      </c>
      <c r="BO947" s="187">
        <v>10</v>
      </c>
      <c r="BP947" s="178">
        <f t="shared" si="118"/>
        <v>735</v>
      </c>
      <c r="BQ947" s="420" t="str">
        <f t="shared" si="119"/>
        <v>V</v>
      </c>
      <c r="BR947" s="185"/>
      <c r="BS947" s="212" t="s">
        <v>9598</v>
      </c>
    </row>
    <row r="948" spans="1:71" ht="25.5" x14ac:dyDescent="0.2">
      <c r="A948" s="696">
        <v>946</v>
      </c>
      <c r="B948" s="286" t="s">
        <v>2569</v>
      </c>
      <c r="C948" s="286" t="s">
        <v>5817</v>
      </c>
      <c r="D948" s="258" t="s">
        <v>5497</v>
      </c>
      <c r="E948" s="736">
        <v>1</v>
      </c>
      <c r="F948" s="736">
        <v>1</v>
      </c>
      <c r="G948" s="737">
        <v>3</v>
      </c>
      <c r="H948" s="305" t="s">
        <v>3486</v>
      </c>
      <c r="I948" s="208" t="s">
        <v>3485</v>
      </c>
      <c r="J948" s="280" t="s">
        <v>5401</v>
      </c>
      <c r="K948" s="191" t="s">
        <v>6754</v>
      </c>
      <c r="L948" s="427" t="s">
        <v>5490</v>
      </c>
      <c r="M948" s="686">
        <v>20</v>
      </c>
      <c r="N948" s="685" t="s">
        <v>15710</v>
      </c>
      <c r="O948" s="686">
        <v>3700</v>
      </c>
      <c r="P948" s="427" t="s">
        <v>15955</v>
      </c>
      <c r="Q948" s="191">
        <v>5</v>
      </c>
      <c r="R948" s="180"/>
      <c r="S948" s="191">
        <v>0</v>
      </c>
      <c r="T948" s="191">
        <v>0</v>
      </c>
      <c r="U948" s="179">
        <v>0</v>
      </c>
      <c r="V948" s="179">
        <v>0</v>
      </c>
      <c r="W948" s="742">
        <v>0</v>
      </c>
      <c r="X948" s="184"/>
      <c r="Y948" s="184">
        <v>18</v>
      </c>
      <c r="Z948" s="184"/>
      <c r="AA948" s="184"/>
      <c r="AB948" s="220"/>
      <c r="AC948" s="183" t="s">
        <v>8709</v>
      </c>
      <c r="AD948" s="191" t="s">
        <v>3627</v>
      </c>
      <c r="AE948" s="191" t="s">
        <v>4247</v>
      </c>
      <c r="AF948" s="177">
        <v>0</v>
      </c>
      <c r="AG948" s="177">
        <v>0</v>
      </c>
      <c r="AH948" s="177">
        <v>0</v>
      </c>
      <c r="AI948" s="177">
        <v>0</v>
      </c>
      <c r="AJ948" s="177">
        <v>0</v>
      </c>
      <c r="AK948" s="177">
        <v>0</v>
      </c>
      <c r="AL948" s="551">
        <v>10</v>
      </c>
      <c r="AM948" s="177">
        <v>0</v>
      </c>
      <c r="AN948" s="177">
        <v>0</v>
      </c>
      <c r="AO948" s="182">
        <v>0</v>
      </c>
      <c r="AP948" s="180"/>
      <c r="AQ948" s="180"/>
      <c r="AR948" s="180"/>
      <c r="AS948" s="180"/>
      <c r="AT948" s="180"/>
      <c r="AU948" s="180"/>
      <c r="AV948" s="180"/>
      <c r="AW948" s="180"/>
      <c r="AX948" s="180"/>
      <c r="AY948" s="180"/>
      <c r="AZ948" s="180"/>
      <c r="BA948" s="180"/>
      <c r="BB948" s="180"/>
      <c r="BC948" s="180"/>
      <c r="BD948" s="180"/>
      <c r="BE948" s="180"/>
      <c r="BF948" s="180"/>
      <c r="BG948" s="180"/>
      <c r="BH948" s="176">
        <f t="shared" si="113"/>
        <v>10</v>
      </c>
      <c r="BI948" s="176">
        <f t="shared" si="115"/>
        <v>10</v>
      </c>
      <c r="BJ948" s="182" t="str">
        <f t="shared" si="116"/>
        <v>10 - 80</v>
      </c>
      <c r="BK948" s="176">
        <f t="shared" si="117"/>
        <v>45</v>
      </c>
      <c r="BL948" s="176">
        <f t="shared" si="114"/>
        <v>10</v>
      </c>
      <c r="BM948" s="533"/>
      <c r="BN948" s="185">
        <v>1500</v>
      </c>
      <c r="BO948" s="180">
        <v>14</v>
      </c>
      <c r="BP948" s="178">
        <f t="shared" si="118"/>
        <v>2130</v>
      </c>
      <c r="BQ948" s="420" t="str">
        <f t="shared" si="119"/>
        <v>VII</v>
      </c>
      <c r="BR948" s="185"/>
      <c r="BS948" s="212" t="s">
        <v>9606</v>
      </c>
    </row>
    <row r="949" spans="1:71" ht="25.5" x14ac:dyDescent="0.2">
      <c r="A949" s="697">
        <v>947</v>
      </c>
      <c r="B949" s="286" t="s">
        <v>2569</v>
      </c>
      <c r="C949" s="286" t="s">
        <v>5818</v>
      </c>
      <c r="D949" s="258" t="s">
        <v>5497</v>
      </c>
      <c r="E949" s="736">
        <v>1</v>
      </c>
      <c r="F949" s="736">
        <v>1</v>
      </c>
      <c r="G949" s="737">
        <v>3</v>
      </c>
      <c r="H949" s="305" t="s">
        <v>3486</v>
      </c>
      <c r="I949" s="208" t="s">
        <v>3485</v>
      </c>
      <c r="J949" s="280" t="s">
        <v>5401</v>
      </c>
      <c r="K949" s="191" t="s">
        <v>4553</v>
      </c>
      <c r="L949" s="427" t="s">
        <v>5490</v>
      </c>
      <c r="M949" s="686">
        <v>26</v>
      </c>
      <c r="N949" s="685" t="s">
        <v>15710</v>
      </c>
      <c r="O949" s="686">
        <v>8100</v>
      </c>
      <c r="P949" s="427" t="s">
        <v>15955</v>
      </c>
      <c r="Q949" s="191">
        <v>5</v>
      </c>
      <c r="R949" s="180"/>
      <c r="S949" s="191">
        <v>0</v>
      </c>
      <c r="T949" s="191">
        <v>0</v>
      </c>
      <c r="U949" s="179">
        <v>0</v>
      </c>
      <c r="V949" s="179">
        <v>0</v>
      </c>
      <c r="W949" s="742">
        <v>0</v>
      </c>
      <c r="X949" s="184"/>
      <c r="Y949" s="184">
        <v>18</v>
      </c>
      <c r="Z949" s="184"/>
      <c r="AA949" s="184"/>
      <c r="AB949" s="220"/>
      <c r="AC949" s="183" t="s">
        <v>8709</v>
      </c>
      <c r="AD949" s="191" t="s">
        <v>3627</v>
      </c>
      <c r="AE949" s="191" t="s">
        <v>4247</v>
      </c>
      <c r="AF949" s="177">
        <v>0</v>
      </c>
      <c r="AG949" s="177">
        <v>0</v>
      </c>
      <c r="AH949" s="177">
        <v>0</v>
      </c>
      <c r="AI949" s="177">
        <v>0</v>
      </c>
      <c r="AJ949" s="177">
        <v>0</v>
      </c>
      <c r="AK949" s="177">
        <v>0</v>
      </c>
      <c r="AL949" s="551">
        <v>11</v>
      </c>
      <c r="AM949" s="177">
        <v>0</v>
      </c>
      <c r="AN949" s="177">
        <v>0</v>
      </c>
      <c r="AO949" s="182">
        <v>0</v>
      </c>
      <c r="AP949" s="180"/>
      <c r="AQ949" s="180"/>
      <c r="AR949" s="180"/>
      <c r="AS949" s="180"/>
      <c r="AT949" s="180"/>
      <c r="AU949" s="180"/>
      <c r="AV949" s="180"/>
      <c r="AW949" s="180"/>
      <c r="AX949" s="180"/>
      <c r="AY949" s="180"/>
      <c r="AZ949" s="180"/>
      <c r="BA949" s="180"/>
      <c r="BB949" s="180"/>
      <c r="BC949" s="180"/>
      <c r="BD949" s="180"/>
      <c r="BE949" s="180"/>
      <c r="BF949" s="180"/>
      <c r="BG949" s="180"/>
      <c r="BH949" s="176">
        <f t="shared" si="113"/>
        <v>11</v>
      </c>
      <c r="BI949" s="176">
        <f t="shared" si="115"/>
        <v>10</v>
      </c>
      <c r="BJ949" s="182" t="str">
        <f t="shared" si="116"/>
        <v>11 - 88</v>
      </c>
      <c r="BK949" s="176">
        <f t="shared" si="117"/>
        <v>50</v>
      </c>
      <c r="BL949" s="176">
        <f t="shared" si="114"/>
        <v>11</v>
      </c>
      <c r="BM949" s="533"/>
      <c r="BN949" s="187">
        <v>2150</v>
      </c>
      <c r="BO949" s="187">
        <v>16</v>
      </c>
      <c r="BP949" s="178">
        <f t="shared" si="118"/>
        <v>2950</v>
      </c>
      <c r="BQ949" s="420" t="str">
        <f t="shared" si="119"/>
        <v>VII</v>
      </c>
      <c r="BR949" s="187"/>
      <c r="BS949" s="212" t="s">
        <v>9606</v>
      </c>
    </row>
    <row r="950" spans="1:71" ht="25.5" x14ac:dyDescent="0.2">
      <c r="A950" s="696">
        <v>948</v>
      </c>
      <c r="B950" s="286" t="s">
        <v>2569</v>
      </c>
      <c r="C950" s="286" t="s">
        <v>5819</v>
      </c>
      <c r="D950" s="258" t="s">
        <v>5497</v>
      </c>
      <c r="E950" s="736">
        <v>1</v>
      </c>
      <c r="F950" s="736">
        <v>1</v>
      </c>
      <c r="G950" s="737">
        <v>3</v>
      </c>
      <c r="H950" s="305" t="s">
        <v>3486</v>
      </c>
      <c r="I950" s="208" t="s">
        <v>3485</v>
      </c>
      <c r="J950" s="280" t="s">
        <v>5553</v>
      </c>
      <c r="K950" s="191" t="s">
        <v>4554</v>
      </c>
      <c r="L950" s="427" t="s">
        <v>5490</v>
      </c>
      <c r="M950" s="686">
        <v>32</v>
      </c>
      <c r="N950" s="685" t="s">
        <v>15710</v>
      </c>
      <c r="O950" s="686">
        <v>15000</v>
      </c>
      <c r="P950" s="427" t="s">
        <v>15955</v>
      </c>
      <c r="Q950" s="191">
        <v>5</v>
      </c>
      <c r="R950" s="180"/>
      <c r="S950" s="191">
        <v>0</v>
      </c>
      <c r="T950" s="191">
        <v>0</v>
      </c>
      <c r="U950" s="179">
        <v>0</v>
      </c>
      <c r="V950" s="179">
        <v>0</v>
      </c>
      <c r="W950" s="742">
        <v>0</v>
      </c>
      <c r="X950" s="184"/>
      <c r="Y950" s="184">
        <v>18</v>
      </c>
      <c r="Z950" s="184"/>
      <c r="AA950" s="184"/>
      <c r="AB950" s="220"/>
      <c r="AC950" s="183" t="s">
        <v>8709</v>
      </c>
      <c r="AD950" s="191" t="s">
        <v>3627</v>
      </c>
      <c r="AE950" s="191" t="s">
        <v>4247</v>
      </c>
      <c r="AF950" s="177">
        <v>0</v>
      </c>
      <c r="AG950" s="177">
        <v>0</v>
      </c>
      <c r="AH950" s="177">
        <v>0</v>
      </c>
      <c r="AI950" s="177">
        <v>0</v>
      </c>
      <c r="AJ950" s="177">
        <v>0</v>
      </c>
      <c r="AK950" s="177">
        <v>0</v>
      </c>
      <c r="AL950" s="551">
        <v>12</v>
      </c>
      <c r="AM950" s="177">
        <v>0</v>
      </c>
      <c r="AN950" s="177">
        <v>0</v>
      </c>
      <c r="AO950" s="182">
        <v>0</v>
      </c>
      <c r="AP950" s="180"/>
      <c r="AQ950" s="180"/>
      <c r="AR950" s="180"/>
      <c r="AS950" s="180"/>
      <c r="AT950" s="180"/>
      <c r="AU950" s="180"/>
      <c r="AV950" s="180"/>
      <c r="AW950" s="180"/>
      <c r="AX950" s="180"/>
      <c r="AY950" s="180"/>
      <c r="AZ950" s="180"/>
      <c r="BA950" s="180"/>
      <c r="BB950" s="180"/>
      <c r="BC950" s="180"/>
      <c r="BD950" s="180"/>
      <c r="BE950" s="180"/>
      <c r="BF950" s="180"/>
      <c r="BG950" s="180"/>
      <c r="BH950" s="176">
        <f t="shared" si="113"/>
        <v>12</v>
      </c>
      <c r="BI950" s="176">
        <f t="shared" si="115"/>
        <v>9</v>
      </c>
      <c r="BJ950" s="182" t="str">
        <f t="shared" si="116"/>
        <v>12 - 96</v>
      </c>
      <c r="BK950" s="176">
        <f t="shared" si="117"/>
        <v>54</v>
      </c>
      <c r="BL950" s="176">
        <f t="shared" si="114"/>
        <v>12</v>
      </c>
      <c r="BM950" s="533"/>
      <c r="BN950" s="187">
        <v>2150</v>
      </c>
      <c r="BO950" s="187">
        <v>16</v>
      </c>
      <c r="BP950" s="178">
        <f t="shared" si="118"/>
        <v>3014</v>
      </c>
      <c r="BQ950" s="420" t="str">
        <f t="shared" si="119"/>
        <v>VII</v>
      </c>
      <c r="BR950" s="187"/>
      <c r="BS950" s="212" t="s">
        <v>9606</v>
      </c>
    </row>
    <row r="951" spans="1:71" ht="25.5" x14ac:dyDescent="0.2">
      <c r="A951" s="696">
        <v>949</v>
      </c>
      <c r="B951" s="286" t="s">
        <v>2569</v>
      </c>
      <c r="C951" s="286" t="s">
        <v>5820</v>
      </c>
      <c r="D951" s="258" t="s">
        <v>5497</v>
      </c>
      <c r="E951" s="736">
        <v>1</v>
      </c>
      <c r="F951" s="736">
        <v>1</v>
      </c>
      <c r="G951" s="737">
        <v>3</v>
      </c>
      <c r="H951" s="305" t="s">
        <v>3486</v>
      </c>
      <c r="I951" s="208" t="s">
        <v>3485</v>
      </c>
      <c r="J951" s="280" t="s">
        <v>5553</v>
      </c>
      <c r="K951" s="191" t="s">
        <v>4555</v>
      </c>
      <c r="L951" s="427" t="s">
        <v>5490</v>
      </c>
      <c r="M951" s="686">
        <v>38</v>
      </c>
      <c r="N951" s="685" t="s">
        <v>15710</v>
      </c>
      <c r="O951" s="686">
        <v>25000</v>
      </c>
      <c r="P951" s="427" t="s">
        <v>15955</v>
      </c>
      <c r="Q951" s="191">
        <v>5</v>
      </c>
      <c r="R951" s="180"/>
      <c r="S951" s="191">
        <v>0</v>
      </c>
      <c r="T951" s="191">
        <v>0</v>
      </c>
      <c r="U951" s="179">
        <v>0</v>
      </c>
      <c r="V951" s="179">
        <v>0</v>
      </c>
      <c r="W951" s="742">
        <v>0</v>
      </c>
      <c r="X951" s="184"/>
      <c r="Y951" s="184">
        <v>18</v>
      </c>
      <c r="Z951" s="184"/>
      <c r="AA951" s="184"/>
      <c r="AB951" s="220"/>
      <c r="AC951" s="183" t="s">
        <v>8709</v>
      </c>
      <c r="AD951" s="191" t="s">
        <v>3627</v>
      </c>
      <c r="AE951" s="191" t="s">
        <v>4247</v>
      </c>
      <c r="AF951" s="177">
        <v>0</v>
      </c>
      <c r="AG951" s="177">
        <v>0</v>
      </c>
      <c r="AH951" s="177">
        <v>0</v>
      </c>
      <c r="AI951" s="177">
        <v>0</v>
      </c>
      <c r="AJ951" s="177">
        <v>0</v>
      </c>
      <c r="AK951" s="177">
        <v>0</v>
      </c>
      <c r="AL951" s="551">
        <v>13</v>
      </c>
      <c r="AM951" s="177">
        <v>0</v>
      </c>
      <c r="AN951" s="177">
        <v>0</v>
      </c>
      <c r="AO951" s="182">
        <v>0</v>
      </c>
      <c r="AP951" s="180"/>
      <c r="AQ951" s="180"/>
      <c r="AR951" s="180"/>
      <c r="AS951" s="180"/>
      <c r="AT951" s="180"/>
      <c r="AU951" s="180"/>
      <c r="AV951" s="180"/>
      <c r="AW951" s="180"/>
      <c r="AX951" s="180"/>
      <c r="AY951" s="180"/>
      <c r="AZ951" s="180"/>
      <c r="BA951" s="180"/>
      <c r="BB951" s="180"/>
      <c r="BC951" s="180"/>
      <c r="BD951" s="180"/>
      <c r="BE951" s="180"/>
      <c r="BF951" s="180"/>
      <c r="BG951" s="180"/>
      <c r="BH951" s="176">
        <f t="shared" si="113"/>
        <v>13</v>
      </c>
      <c r="BI951" s="176">
        <f t="shared" si="115"/>
        <v>9</v>
      </c>
      <c r="BJ951" s="182" t="str">
        <f t="shared" si="116"/>
        <v>13 - 104</v>
      </c>
      <c r="BK951" s="176">
        <f t="shared" si="117"/>
        <v>59</v>
      </c>
      <c r="BL951" s="176">
        <f t="shared" si="114"/>
        <v>13</v>
      </c>
      <c r="BM951" s="533"/>
      <c r="BN951" s="185">
        <v>3000</v>
      </c>
      <c r="BO951" s="180">
        <v>18</v>
      </c>
      <c r="BP951" s="178">
        <f t="shared" si="118"/>
        <v>4062</v>
      </c>
      <c r="BQ951" s="420" t="str">
        <f t="shared" si="119"/>
        <v>VII</v>
      </c>
      <c r="BR951" s="185"/>
      <c r="BS951" s="212" t="s">
        <v>9606</v>
      </c>
    </row>
    <row r="952" spans="1:71" ht="25.5" x14ac:dyDescent="0.2">
      <c r="A952" s="697">
        <v>950</v>
      </c>
      <c r="B952" s="286" t="s">
        <v>2569</v>
      </c>
      <c r="C952" s="286" t="s">
        <v>5821</v>
      </c>
      <c r="D952" s="258" t="s">
        <v>5497</v>
      </c>
      <c r="E952" s="736">
        <v>1</v>
      </c>
      <c r="F952" s="736">
        <v>1</v>
      </c>
      <c r="G952" s="737">
        <v>3</v>
      </c>
      <c r="H952" s="305" t="s">
        <v>3486</v>
      </c>
      <c r="I952" s="208" t="s">
        <v>3485</v>
      </c>
      <c r="J952" s="280" t="s">
        <v>5395</v>
      </c>
      <c r="K952" s="191" t="s">
        <v>4556</v>
      </c>
      <c r="L952" s="427" t="s">
        <v>5490</v>
      </c>
      <c r="M952" s="686">
        <v>44</v>
      </c>
      <c r="N952" s="685" t="s">
        <v>15710</v>
      </c>
      <c r="O952" s="686">
        <v>39000</v>
      </c>
      <c r="P952" s="427" t="s">
        <v>15955</v>
      </c>
      <c r="Q952" s="191">
        <v>5</v>
      </c>
      <c r="R952" s="180"/>
      <c r="S952" s="191">
        <v>0</v>
      </c>
      <c r="T952" s="191">
        <v>0</v>
      </c>
      <c r="U952" s="179">
        <v>0</v>
      </c>
      <c r="V952" s="179">
        <v>0</v>
      </c>
      <c r="W952" s="742">
        <v>0</v>
      </c>
      <c r="X952" s="184"/>
      <c r="Y952" s="184">
        <v>18</v>
      </c>
      <c r="Z952" s="184"/>
      <c r="AA952" s="184"/>
      <c r="AB952" s="220"/>
      <c r="AC952" s="183" t="s">
        <v>8709</v>
      </c>
      <c r="AD952" s="191" t="s">
        <v>3627</v>
      </c>
      <c r="AE952" s="191" t="s">
        <v>4247</v>
      </c>
      <c r="AF952" s="177">
        <v>0</v>
      </c>
      <c r="AG952" s="177">
        <v>0</v>
      </c>
      <c r="AH952" s="177">
        <v>0</v>
      </c>
      <c r="AI952" s="177">
        <v>0</v>
      </c>
      <c r="AJ952" s="177">
        <v>0</v>
      </c>
      <c r="AK952" s="177">
        <v>0</v>
      </c>
      <c r="AL952" s="551">
        <v>14</v>
      </c>
      <c r="AM952" s="177">
        <v>0</v>
      </c>
      <c r="AN952" s="177">
        <v>0</v>
      </c>
      <c r="AO952" s="182">
        <v>0</v>
      </c>
      <c r="AP952" s="180"/>
      <c r="AQ952" s="180"/>
      <c r="AR952" s="180"/>
      <c r="AS952" s="180"/>
      <c r="AT952" s="180"/>
      <c r="AU952" s="180"/>
      <c r="AV952" s="180"/>
      <c r="AW952" s="180"/>
      <c r="AX952" s="180"/>
      <c r="AY952" s="180"/>
      <c r="AZ952" s="180"/>
      <c r="BA952" s="180"/>
      <c r="BB952" s="180"/>
      <c r="BC952" s="180"/>
      <c r="BD952" s="180"/>
      <c r="BE952" s="180"/>
      <c r="BF952" s="180"/>
      <c r="BG952" s="180"/>
      <c r="BH952" s="176">
        <f t="shared" si="113"/>
        <v>14</v>
      </c>
      <c r="BI952" s="176">
        <f t="shared" si="115"/>
        <v>8</v>
      </c>
      <c r="BJ952" s="182" t="str">
        <f t="shared" si="116"/>
        <v>14 - 112</v>
      </c>
      <c r="BK952" s="176">
        <f t="shared" si="117"/>
        <v>63</v>
      </c>
      <c r="BL952" s="176">
        <f t="shared" si="114"/>
        <v>14</v>
      </c>
      <c r="BM952" s="533"/>
      <c r="BN952" s="185">
        <v>3000</v>
      </c>
      <c r="BO952" s="180">
        <v>18</v>
      </c>
      <c r="BP952" s="178">
        <f t="shared" si="118"/>
        <v>4134</v>
      </c>
      <c r="BQ952" s="420" t="str">
        <f t="shared" si="119"/>
        <v>VII</v>
      </c>
      <c r="BR952" s="185"/>
      <c r="BS952" s="212" t="s">
        <v>9606</v>
      </c>
    </row>
    <row r="953" spans="1:71" ht="25.5" x14ac:dyDescent="0.2">
      <c r="A953" s="696">
        <v>951</v>
      </c>
      <c r="B953" s="286" t="s">
        <v>2569</v>
      </c>
      <c r="C953" s="286" t="s">
        <v>4552</v>
      </c>
      <c r="D953" s="258" t="s">
        <v>5497</v>
      </c>
      <c r="E953" s="736">
        <v>1</v>
      </c>
      <c r="F953" s="736">
        <v>1</v>
      </c>
      <c r="G953" s="737">
        <v>3</v>
      </c>
      <c r="H953" s="305" t="s">
        <v>3486</v>
      </c>
      <c r="I953" s="208" t="s">
        <v>3485</v>
      </c>
      <c r="J953" s="280" t="s">
        <v>5395</v>
      </c>
      <c r="K953" s="191" t="s">
        <v>5371</v>
      </c>
      <c r="L953" s="427" t="s">
        <v>5490</v>
      </c>
      <c r="M953" s="686">
        <v>50</v>
      </c>
      <c r="N953" s="685" t="s">
        <v>15710</v>
      </c>
      <c r="O953" s="686">
        <v>58000</v>
      </c>
      <c r="P953" s="427" t="s">
        <v>15955</v>
      </c>
      <c r="Q953" s="191">
        <v>5</v>
      </c>
      <c r="R953" s="180"/>
      <c r="S953" s="191">
        <v>0</v>
      </c>
      <c r="T953" s="191">
        <v>0</v>
      </c>
      <c r="U953" s="179">
        <v>0</v>
      </c>
      <c r="V953" s="179">
        <v>0</v>
      </c>
      <c r="W953" s="742">
        <v>0</v>
      </c>
      <c r="X953" s="184"/>
      <c r="Y953" s="184">
        <v>18</v>
      </c>
      <c r="Z953" s="184"/>
      <c r="AA953" s="184"/>
      <c r="AB953" s="220"/>
      <c r="AC953" s="183" t="s">
        <v>8709</v>
      </c>
      <c r="AD953" s="191" t="s">
        <v>3627</v>
      </c>
      <c r="AE953" s="191" t="s">
        <v>4247</v>
      </c>
      <c r="AF953" s="177">
        <v>0</v>
      </c>
      <c r="AG953" s="177">
        <v>0</v>
      </c>
      <c r="AH953" s="177">
        <v>0</v>
      </c>
      <c r="AI953" s="177">
        <v>0</v>
      </c>
      <c r="AJ953" s="177">
        <v>0</v>
      </c>
      <c r="AK953" s="177">
        <v>0</v>
      </c>
      <c r="AL953" s="551">
        <v>15</v>
      </c>
      <c r="AM953" s="177">
        <v>0</v>
      </c>
      <c r="AN953" s="177">
        <v>0</v>
      </c>
      <c r="AO953" s="182">
        <v>0</v>
      </c>
      <c r="AP953" s="180"/>
      <c r="AQ953" s="180"/>
      <c r="AR953" s="180"/>
      <c r="AS953" s="180"/>
      <c r="AT953" s="180"/>
      <c r="AU953" s="180"/>
      <c r="AV953" s="180"/>
      <c r="AW953" s="180"/>
      <c r="AX953" s="180"/>
      <c r="AY953" s="180"/>
      <c r="AZ953" s="180"/>
      <c r="BA953" s="180"/>
      <c r="BB953" s="180"/>
      <c r="BC953" s="180"/>
      <c r="BD953" s="180"/>
      <c r="BE953" s="180"/>
      <c r="BF953" s="180"/>
      <c r="BG953" s="180"/>
      <c r="BH953" s="176">
        <f t="shared" si="113"/>
        <v>15</v>
      </c>
      <c r="BI953" s="176">
        <f t="shared" si="115"/>
        <v>8</v>
      </c>
      <c r="BJ953" s="182" t="str">
        <f t="shared" si="116"/>
        <v>15 - 120</v>
      </c>
      <c r="BK953" s="176">
        <f t="shared" si="117"/>
        <v>68</v>
      </c>
      <c r="BL953" s="176">
        <f t="shared" si="114"/>
        <v>15</v>
      </c>
      <c r="BM953" s="533"/>
      <c r="BN953" s="185">
        <v>4000</v>
      </c>
      <c r="BO953" s="180">
        <v>20</v>
      </c>
      <c r="BP953" s="178">
        <f t="shared" si="118"/>
        <v>5360</v>
      </c>
      <c r="BQ953" s="420" t="str">
        <f t="shared" si="119"/>
        <v>VIII</v>
      </c>
      <c r="BR953" s="185"/>
      <c r="BS953" s="212" t="s">
        <v>9606</v>
      </c>
    </row>
    <row r="954" spans="1:71" ht="25.5" x14ac:dyDescent="0.2">
      <c r="A954" s="697">
        <v>952</v>
      </c>
      <c r="B954" s="286" t="s">
        <v>8710</v>
      </c>
      <c r="C954" s="286" t="s">
        <v>8710</v>
      </c>
      <c r="D954" s="258" t="s">
        <v>5497</v>
      </c>
      <c r="E954" s="736">
        <v>6</v>
      </c>
      <c r="F954" s="736">
        <v>2</v>
      </c>
      <c r="G954" s="737">
        <v>8</v>
      </c>
      <c r="H954" s="305" t="s">
        <v>3223</v>
      </c>
      <c r="I954" s="208" t="s">
        <v>5990</v>
      </c>
      <c r="J954" s="280" t="s">
        <v>5938</v>
      </c>
      <c r="K954" s="191" t="s">
        <v>5490</v>
      </c>
      <c r="L954" s="427" t="s">
        <v>5490</v>
      </c>
      <c r="M954" s="684">
        <v>6.5</v>
      </c>
      <c r="N954" s="684" t="s">
        <v>15710</v>
      </c>
      <c r="O954" s="684">
        <v>910</v>
      </c>
      <c r="P954" s="179" t="s">
        <v>15956</v>
      </c>
      <c r="Q954" s="191">
        <v>4</v>
      </c>
      <c r="R954" s="180"/>
      <c r="S954" s="191">
        <v>15</v>
      </c>
      <c r="T954" s="191">
        <v>16</v>
      </c>
      <c r="U954" s="191">
        <v>8</v>
      </c>
      <c r="V954" s="191">
        <v>18</v>
      </c>
      <c r="W954" s="742">
        <v>12</v>
      </c>
      <c r="X954" s="184">
        <v>24</v>
      </c>
      <c r="Y954" s="184"/>
      <c r="Z954" s="184"/>
      <c r="AA954" s="184"/>
      <c r="AB954" s="219" t="s">
        <v>795</v>
      </c>
      <c r="AC954" s="419" t="s">
        <v>8829</v>
      </c>
      <c r="AD954" s="191" t="s">
        <v>6416</v>
      </c>
      <c r="AE954" s="191" t="s">
        <v>4249</v>
      </c>
      <c r="AF954" s="177">
        <v>0</v>
      </c>
      <c r="AG954" s="177">
        <v>0</v>
      </c>
      <c r="AH954" s="177">
        <v>0</v>
      </c>
      <c r="AI954" s="177">
        <v>0</v>
      </c>
      <c r="AJ954" s="177">
        <v>0</v>
      </c>
      <c r="AK954" s="177">
        <v>0</v>
      </c>
      <c r="AL954" s="383">
        <v>9</v>
      </c>
      <c r="AM954" s="177">
        <v>0</v>
      </c>
      <c r="AN954" s="177">
        <v>0</v>
      </c>
      <c r="AO954" s="182">
        <v>9</v>
      </c>
      <c r="AP954" s="180"/>
      <c r="AQ954" s="180"/>
      <c r="AR954" s="180"/>
      <c r="AS954" s="180"/>
      <c r="AT954" s="180"/>
      <c r="AU954" s="180"/>
      <c r="AV954" s="180"/>
      <c r="AW954" s="180"/>
      <c r="AX954" s="180"/>
      <c r="AY954" s="180"/>
      <c r="AZ954" s="180"/>
      <c r="BA954" s="180"/>
      <c r="BB954" s="180"/>
      <c r="BC954" s="180"/>
      <c r="BD954" s="180"/>
      <c r="BE954" s="180"/>
      <c r="BF954" s="180"/>
      <c r="BG954" s="180"/>
      <c r="BH954" s="176">
        <f t="shared" si="113"/>
        <v>10</v>
      </c>
      <c r="BI954" s="176">
        <f t="shared" si="115"/>
        <v>10</v>
      </c>
      <c r="BJ954" s="182" t="str">
        <f t="shared" si="116"/>
        <v>18 - 81</v>
      </c>
      <c r="BK954" s="176">
        <f t="shared" si="117"/>
        <v>50</v>
      </c>
      <c r="BL954" s="176">
        <f t="shared" si="114"/>
        <v>12</v>
      </c>
      <c r="BM954" s="533"/>
      <c r="BN954" s="185">
        <v>1950</v>
      </c>
      <c r="BO954" s="180">
        <v>14</v>
      </c>
      <c r="BP954" s="178">
        <f t="shared" si="118"/>
        <v>2650</v>
      </c>
      <c r="BQ954" s="420" t="str">
        <f t="shared" si="119"/>
        <v>VII</v>
      </c>
      <c r="BR954" s="185"/>
      <c r="BS954" s="212" t="s">
        <v>3967</v>
      </c>
    </row>
    <row r="955" spans="1:71" x14ac:dyDescent="0.2">
      <c r="A955" s="696">
        <v>953</v>
      </c>
      <c r="B955" s="286" t="s">
        <v>6206</v>
      </c>
      <c r="C955" s="286" t="s">
        <v>6206</v>
      </c>
      <c r="D955" s="258" t="s">
        <v>5497</v>
      </c>
      <c r="E955" s="736">
        <v>1</v>
      </c>
      <c r="F955" s="736">
        <v>2</v>
      </c>
      <c r="G955" s="737">
        <v>8</v>
      </c>
      <c r="H955" s="305" t="s">
        <v>3486</v>
      </c>
      <c r="I955" s="208" t="s">
        <v>3486</v>
      </c>
      <c r="J955" s="280" t="s">
        <v>3486</v>
      </c>
      <c r="K955" s="191" t="s">
        <v>4526</v>
      </c>
      <c r="L955" s="427" t="s">
        <v>3489</v>
      </c>
      <c r="M955" s="685">
        <v>3</v>
      </c>
      <c r="N955" s="685" t="s">
        <v>15715</v>
      </c>
      <c r="O955" s="686">
        <v>35</v>
      </c>
      <c r="P955" s="427" t="s">
        <v>15822</v>
      </c>
      <c r="Q955" s="191">
        <v>7</v>
      </c>
      <c r="R955" s="180"/>
      <c r="S955" s="191">
        <v>0</v>
      </c>
      <c r="T955" s="191">
        <v>0</v>
      </c>
      <c r="U955" s="179">
        <v>0</v>
      </c>
      <c r="V955" s="179">
        <v>0</v>
      </c>
      <c r="W955" s="742">
        <v>1</v>
      </c>
      <c r="X955" s="184"/>
      <c r="Y955" s="184"/>
      <c r="Z955" s="184"/>
      <c r="AA955" s="184"/>
      <c r="AB955" s="220"/>
      <c r="AC955" s="183" t="s">
        <v>5622</v>
      </c>
      <c r="AD955" s="191" t="s">
        <v>7155</v>
      </c>
      <c r="AE955" s="191" t="s">
        <v>4247</v>
      </c>
      <c r="AF955" s="177">
        <v>0</v>
      </c>
      <c r="AG955" s="177">
        <v>0</v>
      </c>
      <c r="AH955" s="177">
        <v>0</v>
      </c>
      <c r="AI955" s="177">
        <v>0</v>
      </c>
      <c r="AJ955" s="177">
        <v>0</v>
      </c>
      <c r="AK955" s="177">
        <v>0</v>
      </c>
      <c r="AL955" s="383">
        <v>3</v>
      </c>
      <c r="AM955" s="177">
        <v>0</v>
      </c>
      <c r="AN955" s="177">
        <v>0</v>
      </c>
      <c r="AO955" s="182">
        <v>0</v>
      </c>
      <c r="AP955" s="180"/>
      <c r="AQ955" s="180"/>
      <c r="AR955" s="180"/>
      <c r="AS955" s="180"/>
      <c r="AT955" s="180"/>
      <c r="AU955" s="180"/>
      <c r="AV955" s="180"/>
      <c r="AW955" s="180"/>
      <c r="AX955" s="180"/>
      <c r="AY955" s="180"/>
      <c r="AZ955" s="180"/>
      <c r="BA955" s="180"/>
      <c r="BB955" s="180"/>
      <c r="BC955" s="180"/>
      <c r="BD955" s="180"/>
      <c r="BE955" s="180"/>
      <c r="BF955" s="180"/>
      <c r="BG955" s="180"/>
      <c r="BH955" s="176">
        <f t="shared" si="113"/>
        <v>3</v>
      </c>
      <c r="BI955" s="176">
        <f t="shared" si="115"/>
        <v>16</v>
      </c>
      <c r="BJ955" s="182" t="str">
        <f t="shared" si="116"/>
        <v>3 - 24</v>
      </c>
      <c r="BK955" s="176">
        <f t="shared" si="117"/>
        <v>14</v>
      </c>
      <c r="BL955" s="176">
        <f t="shared" si="114"/>
        <v>3</v>
      </c>
      <c r="BM955" s="533"/>
      <c r="BN955" s="185">
        <v>5</v>
      </c>
      <c r="BO955" s="180">
        <v>1</v>
      </c>
      <c r="BP955" s="178">
        <f t="shared" si="118"/>
        <v>19</v>
      </c>
      <c r="BQ955" s="420" t="str">
        <f t="shared" si="119"/>
        <v>I</v>
      </c>
      <c r="BR955" s="185"/>
      <c r="BS955" s="212" t="s">
        <v>3967</v>
      </c>
    </row>
    <row r="956" spans="1:71" ht="25.5" x14ac:dyDescent="0.2">
      <c r="A956" s="696">
        <v>954</v>
      </c>
      <c r="B956" s="286" t="s">
        <v>6208</v>
      </c>
      <c r="C956" s="286" t="s">
        <v>6208</v>
      </c>
      <c r="D956" s="258" t="s">
        <v>5497</v>
      </c>
      <c r="E956" s="736">
        <v>1</v>
      </c>
      <c r="F956" s="736">
        <v>3</v>
      </c>
      <c r="G956" s="737">
        <v>30</v>
      </c>
      <c r="H956" s="305" t="s">
        <v>3486</v>
      </c>
      <c r="I956" s="208" t="s">
        <v>635</v>
      </c>
      <c r="J956" s="280" t="s">
        <v>6551</v>
      </c>
      <c r="K956" s="191" t="s">
        <v>1146</v>
      </c>
      <c r="L956" s="427" t="s">
        <v>3491</v>
      </c>
      <c r="M956" s="686">
        <v>6</v>
      </c>
      <c r="N956" s="685" t="s">
        <v>15715</v>
      </c>
      <c r="O956" s="686">
        <v>34</v>
      </c>
      <c r="P956" s="427" t="s">
        <v>15957</v>
      </c>
      <c r="Q956" s="191">
        <v>7</v>
      </c>
      <c r="R956" s="180"/>
      <c r="S956" s="191">
        <v>0</v>
      </c>
      <c r="T956" s="191">
        <v>0</v>
      </c>
      <c r="U956" s="179">
        <v>0</v>
      </c>
      <c r="V956" s="179">
        <v>0</v>
      </c>
      <c r="W956" s="742">
        <v>12</v>
      </c>
      <c r="X956" s="184"/>
      <c r="Y956" s="184"/>
      <c r="Z956" s="184"/>
      <c r="AA956" s="184"/>
      <c r="AB956" s="220"/>
      <c r="AC956" s="419" t="s">
        <v>10758</v>
      </c>
      <c r="AD956" s="191" t="s">
        <v>650</v>
      </c>
      <c r="AE956" s="191" t="s">
        <v>4247</v>
      </c>
      <c r="AF956" s="177">
        <v>0</v>
      </c>
      <c r="AG956" s="177">
        <v>0</v>
      </c>
      <c r="AH956" s="177">
        <v>0</v>
      </c>
      <c r="AI956" s="177">
        <v>0</v>
      </c>
      <c r="AJ956" s="177">
        <v>0</v>
      </c>
      <c r="AK956" s="177">
        <v>0</v>
      </c>
      <c r="AL956" s="383">
        <v>1</v>
      </c>
      <c r="AM956" s="177">
        <v>0</v>
      </c>
      <c r="AN956" s="177">
        <v>0</v>
      </c>
      <c r="AO956" s="182">
        <v>0</v>
      </c>
      <c r="AP956" s="180"/>
      <c r="AQ956" s="180"/>
      <c r="AR956" s="180"/>
      <c r="AS956" s="180"/>
      <c r="AT956" s="180"/>
      <c r="AU956" s="180"/>
      <c r="AV956" s="180"/>
      <c r="AW956" s="180"/>
      <c r="AX956" s="180"/>
      <c r="AY956" s="180"/>
      <c r="AZ956" s="180"/>
      <c r="BA956" s="180"/>
      <c r="BB956" s="180"/>
      <c r="BC956" s="180"/>
      <c r="BD956" s="180"/>
      <c r="BE956" s="180"/>
      <c r="BF956" s="180"/>
      <c r="BG956" s="180"/>
      <c r="BH956" s="176">
        <f t="shared" si="113"/>
        <v>1</v>
      </c>
      <c r="BI956" s="176">
        <f t="shared" si="115"/>
        <v>19</v>
      </c>
      <c r="BJ956" s="182" t="str">
        <f t="shared" si="116"/>
        <v>1 - 8</v>
      </c>
      <c r="BK956" s="176">
        <f t="shared" si="117"/>
        <v>5</v>
      </c>
      <c r="BL956" s="176">
        <f t="shared" si="114"/>
        <v>1</v>
      </c>
      <c r="BM956" s="533"/>
      <c r="BN956" s="185">
        <v>14</v>
      </c>
      <c r="BO956" s="180">
        <v>1</v>
      </c>
      <c r="BP956" s="178">
        <f t="shared" si="118"/>
        <v>19</v>
      </c>
      <c r="BQ956" s="420" t="str">
        <f t="shared" si="119"/>
        <v>I</v>
      </c>
      <c r="BR956" s="185"/>
      <c r="BS956" s="212" t="s">
        <v>3967</v>
      </c>
    </row>
    <row r="957" spans="1:71" x14ac:dyDescent="0.2">
      <c r="A957" s="697">
        <v>955</v>
      </c>
      <c r="B957" s="286" t="s">
        <v>6211</v>
      </c>
      <c r="C957" s="286" t="s">
        <v>6211</v>
      </c>
      <c r="D957" s="258" t="s">
        <v>5497</v>
      </c>
      <c r="E957" s="736">
        <v>1</v>
      </c>
      <c r="F957" s="736">
        <v>1</v>
      </c>
      <c r="G957" s="737">
        <v>1</v>
      </c>
      <c r="H957" s="305" t="s">
        <v>3486</v>
      </c>
      <c r="I957" s="208" t="s">
        <v>3485</v>
      </c>
      <c r="J957" s="280" t="s">
        <v>6551</v>
      </c>
      <c r="K957" s="191" t="s">
        <v>6122</v>
      </c>
      <c r="L957" s="427" t="s">
        <v>3491</v>
      </c>
      <c r="M957" s="686">
        <v>5</v>
      </c>
      <c r="N957" s="685" t="s">
        <v>15710</v>
      </c>
      <c r="O957" s="686">
        <v>465</v>
      </c>
      <c r="P957" s="427" t="s">
        <v>15958</v>
      </c>
      <c r="Q957" s="191">
        <v>7</v>
      </c>
      <c r="R957" s="180"/>
      <c r="S957" s="191">
        <v>1</v>
      </c>
      <c r="T957" s="191">
        <v>1</v>
      </c>
      <c r="U957" s="179">
        <v>1</v>
      </c>
      <c r="V957" s="179">
        <v>1</v>
      </c>
      <c r="W957" s="742">
        <v>9</v>
      </c>
      <c r="X957" s="184"/>
      <c r="Y957" s="184"/>
      <c r="Z957" s="184"/>
      <c r="AA957" s="184"/>
      <c r="AB957" s="220"/>
      <c r="AC957" s="183" t="s">
        <v>3718</v>
      </c>
      <c r="AD957" s="191" t="s">
        <v>7474</v>
      </c>
      <c r="AE957" s="191" t="s">
        <v>4247</v>
      </c>
      <c r="AF957" s="177">
        <v>0</v>
      </c>
      <c r="AG957" s="177">
        <v>0</v>
      </c>
      <c r="AH957" s="177">
        <v>0</v>
      </c>
      <c r="AI957" s="177">
        <v>0</v>
      </c>
      <c r="AJ957" s="177">
        <v>0</v>
      </c>
      <c r="AK957" s="177">
        <v>0</v>
      </c>
      <c r="AL957" s="383">
        <v>5</v>
      </c>
      <c r="AM957" s="177">
        <v>0</v>
      </c>
      <c r="AN957" s="177">
        <v>0</v>
      </c>
      <c r="AO957" s="182">
        <v>0</v>
      </c>
      <c r="AP957" s="180"/>
      <c r="AQ957" s="180"/>
      <c r="AR957" s="180"/>
      <c r="AS957" s="180"/>
      <c r="AT957" s="180"/>
      <c r="AU957" s="180"/>
      <c r="AV957" s="180"/>
      <c r="AW957" s="180"/>
      <c r="AX957" s="180"/>
      <c r="AY957" s="180"/>
      <c r="AZ957" s="180"/>
      <c r="BA957" s="180"/>
      <c r="BB957" s="180"/>
      <c r="BC957" s="180"/>
      <c r="BD957" s="180"/>
      <c r="BE957" s="180"/>
      <c r="BF957" s="180"/>
      <c r="BG957" s="180"/>
      <c r="BH957" s="176">
        <f t="shared" si="113"/>
        <v>5</v>
      </c>
      <c r="BI957" s="176">
        <f t="shared" si="115"/>
        <v>15</v>
      </c>
      <c r="BJ957" s="182" t="str">
        <f t="shared" si="116"/>
        <v>5 - 40</v>
      </c>
      <c r="BK957" s="176">
        <f t="shared" si="117"/>
        <v>23</v>
      </c>
      <c r="BL957" s="176">
        <f t="shared" si="114"/>
        <v>5</v>
      </c>
      <c r="BM957" s="533"/>
      <c r="BN957" s="185">
        <v>165</v>
      </c>
      <c r="BO957" s="180">
        <v>5</v>
      </c>
      <c r="BP957" s="178">
        <f t="shared" si="118"/>
        <v>280</v>
      </c>
      <c r="BQ957" s="420" t="str">
        <f t="shared" si="119"/>
        <v>IV</v>
      </c>
      <c r="BR957" s="185"/>
      <c r="BS957" s="212" t="s">
        <v>3967</v>
      </c>
    </row>
    <row r="958" spans="1:71" x14ac:dyDescent="0.2">
      <c r="A958" s="696">
        <v>956</v>
      </c>
      <c r="B958" s="286" t="s">
        <v>6213</v>
      </c>
      <c r="C958" s="286" t="s">
        <v>6213</v>
      </c>
      <c r="D958" s="258" t="s">
        <v>5497</v>
      </c>
      <c r="E958" s="736">
        <v>1</v>
      </c>
      <c r="F958" s="736">
        <v>1</v>
      </c>
      <c r="G958" s="737">
        <v>1</v>
      </c>
      <c r="H958" s="305" t="s">
        <v>795</v>
      </c>
      <c r="I958" s="208" t="s">
        <v>3486</v>
      </c>
      <c r="J958" s="280" t="s">
        <v>3486</v>
      </c>
      <c r="K958" s="191" t="s">
        <v>6214</v>
      </c>
      <c r="L958" s="427" t="s">
        <v>3489</v>
      </c>
      <c r="M958" s="686">
        <v>2.5</v>
      </c>
      <c r="N958" s="685" t="s">
        <v>16458</v>
      </c>
      <c r="O958" s="686">
        <v>22</v>
      </c>
      <c r="P958" s="427" t="s">
        <v>15822</v>
      </c>
      <c r="Q958" s="191">
        <v>5</v>
      </c>
      <c r="R958" s="180"/>
      <c r="S958" s="189">
        <v>8</v>
      </c>
      <c r="T958" s="189">
        <v>10</v>
      </c>
      <c r="U958" s="189">
        <v>3</v>
      </c>
      <c r="V958" s="189">
        <v>12</v>
      </c>
      <c r="W958" s="742">
        <v>12</v>
      </c>
      <c r="X958" s="184"/>
      <c r="Y958" s="184"/>
      <c r="Z958" s="184"/>
      <c r="AA958" s="184"/>
      <c r="AB958" s="220"/>
      <c r="AC958" s="183" t="s">
        <v>9378</v>
      </c>
      <c r="AD958" s="191" t="s">
        <v>7475</v>
      </c>
      <c r="AE958" s="191" t="s">
        <v>4247</v>
      </c>
      <c r="AF958" s="177">
        <v>0</v>
      </c>
      <c r="AG958" s="177">
        <v>0</v>
      </c>
      <c r="AH958" s="177">
        <v>0</v>
      </c>
      <c r="AI958" s="177">
        <v>0</v>
      </c>
      <c r="AJ958" s="177">
        <v>0</v>
      </c>
      <c r="AK958" s="177">
        <v>0</v>
      </c>
      <c r="AL958" s="383">
        <v>5</v>
      </c>
      <c r="AM958" s="177">
        <v>0</v>
      </c>
      <c r="AN958" s="177">
        <v>0</v>
      </c>
      <c r="AO958" s="182">
        <v>0</v>
      </c>
      <c r="AP958" s="180"/>
      <c r="AQ958" s="180"/>
      <c r="AR958" s="180"/>
      <c r="AS958" s="180"/>
      <c r="AT958" s="180"/>
      <c r="AU958" s="180"/>
      <c r="AV958" s="180"/>
      <c r="AW958" s="180"/>
      <c r="AX958" s="180"/>
      <c r="AY958" s="180"/>
      <c r="AZ958" s="180"/>
      <c r="BA958" s="180"/>
      <c r="BB958" s="180"/>
      <c r="BC958" s="180"/>
      <c r="BD958" s="180"/>
      <c r="BE958" s="180"/>
      <c r="BF958" s="180"/>
      <c r="BG958" s="180"/>
      <c r="BH958" s="176">
        <f t="shared" si="113"/>
        <v>5</v>
      </c>
      <c r="BI958" s="176">
        <f t="shared" si="115"/>
        <v>15</v>
      </c>
      <c r="BJ958" s="182" t="str">
        <f t="shared" si="116"/>
        <v>5 - 40</v>
      </c>
      <c r="BK958" s="176">
        <f t="shared" si="117"/>
        <v>23</v>
      </c>
      <c r="BL958" s="176">
        <f t="shared" si="114"/>
        <v>5</v>
      </c>
      <c r="BM958" s="533"/>
      <c r="BN958" s="185">
        <v>280</v>
      </c>
      <c r="BO958" s="180">
        <v>5</v>
      </c>
      <c r="BP958" s="178">
        <f t="shared" si="118"/>
        <v>395</v>
      </c>
      <c r="BQ958" s="420" t="str">
        <f t="shared" si="119"/>
        <v>V</v>
      </c>
      <c r="BR958" s="185"/>
      <c r="BS958" s="212" t="s">
        <v>3967</v>
      </c>
    </row>
    <row r="959" spans="1:71" ht="25.5" x14ac:dyDescent="0.2">
      <c r="A959" s="697">
        <v>957</v>
      </c>
      <c r="B959" s="286" t="s">
        <v>6217</v>
      </c>
      <c r="C959" s="286" t="s">
        <v>6217</v>
      </c>
      <c r="D959" s="258" t="s">
        <v>5497</v>
      </c>
      <c r="E959" s="736">
        <v>1</v>
      </c>
      <c r="F959" s="736">
        <v>1</v>
      </c>
      <c r="G959" s="737">
        <v>1</v>
      </c>
      <c r="H959" s="305" t="s">
        <v>3486</v>
      </c>
      <c r="I959" s="208" t="s">
        <v>3485</v>
      </c>
      <c r="J959" s="280" t="s">
        <v>5434</v>
      </c>
      <c r="K959" s="191" t="s">
        <v>5490</v>
      </c>
      <c r="L959" s="427" t="s">
        <v>5490</v>
      </c>
      <c r="M959" s="686">
        <v>37.5</v>
      </c>
      <c r="N959" s="685" t="s">
        <v>15710</v>
      </c>
      <c r="O959" s="686">
        <v>5800</v>
      </c>
      <c r="P959" s="427" t="s">
        <v>15959</v>
      </c>
      <c r="Q959" s="191">
        <v>8</v>
      </c>
      <c r="R959" s="180"/>
      <c r="S959" s="191">
        <v>0</v>
      </c>
      <c r="T959" s="191">
        <v>0</v>
      </c>
      <c r="U959" s="179">
        <v>0</v>
      </c>
      <c r="V959" s="179">
        <v>0</v>
      </c>
      <c r="W959" s="742">
        <v>6</v>
      </c>
      <c r="X959" s="184"/>
      <c r="Y959" s="184"/>
      <c r="Z959" s="184"/>
      <c r="AA959" s="184"/>
      <c r="AB959" s="220"/>
      <c r="AC959" s="419" t="s">
        <v>14091</v>
      </c>
      <c r="AD959" s="191" t="s">
        <v>2668</v>
      </c>
      <c r="AE959" s="191" t="s">
        <v>4247</v>
      </c>
      <c r="AF959" s="177">
        <v>0</v>
      </c>
      <c r="AG959" s="177">
        <v>0</v>
      </c>
      <c r="AH959" s="177">
        <v>0</v>
      </c>
      <c r="AI959" s="177">
        <v>0</v>
      </c>
      <c r="AJ959" s="177">
        <v>0</v>
      </c>
      <c r="AK959" s="177">
        <v>0</v>
      </c>
      <c r="AL959" s="383">
        <v>12</v>
      </c>
      <c r="AM959" s="177">
        <v>0</v>
      </c>
      <c r="AN959" s="177">
        <v>0</v>
      </c>
      <c r="AO959" s="182">
        <v>0</v>
      </c>
      <c r="AP959" s="180"/>
      <c r="AQ959" s="180"/>
      <c r="AR959" s="180"/>
      <c r="AS959" s="180"/>
      <c r="AT959" s="180"/>
      <c r="AU959" s="180"/>
      <c r="AV959" s="180"/>
      <c r="AW959" s="180"/>
      <c r="AX959" s="180"/>
      <c r="AY959" s="180"/>
      <c r="AZ959" s="180"/>
      <c r="BA959" s="180"/>
      <c r="BB959" s="180"/>
      <c r="BC959" s="180"/>
      <c r="BD959" s="180"/>
      <c r="BE959" s="180"/>
      <c r="BF959" s="180"/>
      <c r="BG959" s="180"/>
      <c r="BH959" s="176">
        <f t="shared" si="113"/>
        <v>12</v>
      </c>
      <c r="BI959" s="176">
        <f t="shared" si="115"/>
        <v>9</v>
      </c>
      <c r="BJ959" s="182" t="str">
        <f t="shared" si="116"/>
        <v>12 - 96</v>
      </c>
      <c r="BK959" s="176">
        <f t="shared" si="117"/>
        <v>54</v>
      </c>
      <c r="BL959" s="176">
        <f t="shared" si="114"/>
        <v>12</v>
      </c>
      <c r="BM959" s="533"/>
      <c r="BN959" s="185">
        <v>2000</v>
      </c>
      <c r="BO959" s="180">
        <v>16</v>
      </c>
      <c r="BP959" s="178">
        <f t="shared" si="118"/>
        <v>2864</v>
      </c>
      <c r="BQ959" s="420" t="str">
        <f t="shared" si="119"/>
        <v>VII</v>
      </c>
      <c r="BR959" s="185"/>
      <c r="BS959" s="212" t="s">
        <v>3967</v>
      </c>
    </row>
    <row r="960" spans="1:71" x14ac:dyDescent="0.2">
      <c r="A960" s="696">
        <v>958</v>
      </c>
      <c r="B960" s="286" t="s">
        <v>6221</v>
      </c>
      <c r="C960" s="286" t="s">
        <v>6221</v>
      </c>
      <c r="D960" s="258" t="s">
        <v>5497</v>
      </c>
      <c r="E960" s="736">
        <v>1</v>
      </c>
      <c r="F960" s="736">
        <v>1</v>
      </c>
      <c r="G960" s="737">
        <v>3</v>
      </c>
      <c r="H960" s="305" t="s">
        <v>3486</v>
      </c>
      <c r="I960" s="208" t="s">
        <v>9097</v>
      </c>
      <c r="J960" s="280" t="s">
        <v>3293</v>
      </c>
      <c r="K960" s="191" t="s">
        <v>3491</v>
      </c>
      <c r="L960" s="427" t="s">
        <v>3491</v>
      </c>
      <c r="M960" s="686">
        <v>14</v>
      </c>
      <c r="N960" s="685" t="s">
        <v>15710</v>
      </c>
      <c r="O960" s="686">
        <v>250</v>
      </c>
      <c r="P960" s="427" t="s">
        <v>15960</v>
      </c>
      <c r="Q960" s="191">
        <v>3</v>
      </c>
      <c r="R960" s="180"/>
      <c r="S960" s="191">
        <v>1</v>
      </c>
      <c r="T960" s="191">
        <v>1</v>
      </c>
      <c r="U960" s="179">
        <v>1</v>
      </c>
      <c r="V960" s="179">
        <v>1</v>
      </c>
      <c r="W960" s="742">
        <v>12</v>
      </c>
      <c r="X960" s="184"/>
      <c r="Y960" s="184"/>
      <c r="Z960" s="184"/>
      <c r="AA960" s="184"/>
      <c r="AB960" s="220"/>
      <c r="AC960" s="183" t="s">
        <v>10759</v>
      </c>
      <c r="AD960" s="191" t="s">
        <v>5991</v>
      </c>
      <c r="AE960" s="191" t="s">
        <v>4247</v>
      </c>
      <c r="AF960" s="177">
        <v>0</v>
      </c>
      <c r="AG960" s="177">
        <v>0</v>
      </c>
      <c r="AH960" s="177">
        <v>0</v>
      </c>
      <c r="AI960" s="177">
        <v>0</v>
      </c>
      <c r="AJ960" s="177">
        <v>0</v>
      </c>
      <c r="AK960" s="177">
        <v>0</v>
      </c>
      <c r="AL960" s="383">
        <v>6</v>
      </c>
      <c r="AM960" s="177">
        <v>0</v>
      </c>
      <c r="AN960" s="177">
        <v>0</v>
      </c>
      <c r="AO960" s="182">
        <v>0</v>
      </c>
      <c r="AP960" s="180"/>
      <c r="AQ960" s="180"/>
      <c r="AR960" s="180"/>
      <c r="AS960" s="180"/>
      <c r="AT960" s="180"/>
      <c r="AU960" s="180"/>
      <c r="AV960" s="180"/>
      <c r="AW960" s="180"/>
      <c r="AX960" s="180"/>
      <c r="AY960" s="180"/>
      <c r="AZ960" s="180"/>
      <c r="BA960" s="180"/>
      <c r="BB960" s="180"/>
      <c r="BC960" s="180"/>
      <c r="BD960" s="180"/>
      <c r="BE960" s="180"/>
      <c r="BF960" s="180"/>
      <c r="BG960" s="180"/>
      <c r="BH960" s="176">
        <f t="shared" si="113"/>
        <v>6</v>
      </c>
      <c r="BI960" s="176">
        <f t="shared" si="115"/>
        <v>13</v>
      </c>
      <c r="BJ960" s="182" t="str">
        <f t="shared" si="116"/>
        <v>6 - 48</v>
      </c>
      <c r="BK960" s="176">
        <f t="shared" si="117"/>
        <v>27</v>
      </c>
      <c r="BL960" s="176">
        <f t="shared" si="114"/>
        <v>6</v>
      </c>
      <c r="BM960" s="533"/>
      <c r="BN960" s="185">
        <v>475</v>
      </c>
      <c r="BO960" s="180">
        <v>6</v>
      </c>
      <c r="BP960" s="178">
        <f t="shared" si="118"/>
        <v>637</v>
      </c>
      <c r="BQ960" s="420" t="str">
        <f t="shared" si="119"/>
        <v>V</v>
      </c>
      <c r="BR960" s="185"/>
      <c r="BS960" s="212" t="s">
        <v>3967</v>
      </c>
    </row>
    <row r="961" spans="1:71" x14ac:dyDescent="0.2">
      <c r="A961" s="696">
        <v>959</v>
      </c>
      <c r="B961" s="286" t="s">
        <v>6134</v>
      </c>
      <c r="C961" s="286" t="s">
        <v>6134</v>
      </c>
      <c r="D961" s="258" t="s">
        <v>5497</v>
      </c>
      <c r="E961" s="736">
        <v>1</v>
      </c>
      <c r="F961" s="736">
        <v>1</v>
      </c>
      <c r="G961" s="737">
        <v>2</v>
      </c>
      <c r="H961" s="305" t="s">
        <v>3486</v>
      </c>
      <c r="I961" s="208" t="s">
        <v>2654</v>
      </c>
      <c r="J961" s="280" t="s">
        <v>3794</v>
      </c>
      <c r="K961" s="191" t="s">
        <v>6754</v>
      </c>
      <c r="L961" s="427" t="s">
        <v>5490</v>
      </c>
      <c r="M961" s="686">
        <v>20</v>
      </c>
      <c r="N961" s="685" t="s">
        <v>15710</v>
      </c>
      <c r="O961" s="686">
        <v>800</v>
      </c>
      <c r="P961" s="427" t="s">
        <v>15962</v>
      </c>
      <c r="Q961" s="191">
        <v>5</v>
      </c>
      <c r="R961" s="180"/>
      <c r="S961" s="191">
        <v>1</v>
      </c>
      <c r="T961" s="191">
        <v>1</v>
      </c>
      <c r="U961" s="179">
        <v>1</v>
      </c>
      <c r="V961" s="179">
        <v>1</v>
      </c>
      <c r="W961" s="742">
        <v>9</v>
      </c>
      <c r="X961" s="184"/>
      <c r="Y961" s="184"/>
      <c r="Z961" s="184"/>
      <c r="AA961" s="184"/>
      <c r="AB961" s="220"/>
      <c r="AC961" s="183" t="s">
        <v>3685</v>
      </c>
      <c r="AD961" s="191" t="s">
        <v>400</v>
      </c>
      <c r="AE961" s="191" t="s">
        <v>4247</v>
      </c>
      <c r="AF961" s="177">
        <v>0</v>
      </c>
      <c r="AG961" s="177">
        <v>0</v>
      </c>
      <c r="AH961" s="177">
        <v>0</v>
      </c>
      <c r="AI961" s="177">
        <v>0</v>
      </c>
      <c r="AJ961" s="177">
        <v>0</v>
      </c>
      <c r="AK961" s="177">
        <v>0</v>
      </c>
      <c r="AL961" s="383">
        <v>6</v>
      </c>
      <c r="AM961" s="177">
        <v>0</v>
      </c>
      <c r="AN961" s="177">
        <v>0</v>
      </c>
      <c r="AO961" s="182">
        <v>1</v>
      </c>
      <c r="AP961" s="180"/>
      <c r="AQ961" s="180"/>
      <c r="AR961" s="180"/>
      <c r="AS961" s="180"/>
      <c r="AT961" s="180"/>
      <c r="AU961" s="180"/>
      <c r="AV961" s="180"/>
      <c r="AW961" s="180"/>
      <c r="AX961" s="180"/>
      <c r="AY961" s="180"/>
      <c r="AZ961" s="180"/>
      <c r="BA961" s="180"/>
      <c r="BB961" s="180"/>
      <c r="BC961" s="180"/>
      <c r="BD961" s="180"/>
      <c r="BE961" s="180"/>
      <c r="BF961" s="180"/>
      <c r="BG961" s="180"/>
      <c r="BH961" s="176">
        <f t="shared" si="113"/>
        <v>6</v>
      </c>
      <c r="BI961" s="176">
        <f t="shared" si="115"/>
        <v>13</v>
      </c>
      <c r="BJ961" s="182" t="str">
        <f t="shared" si="116"/>
        <v>7 - 49</v>
      </c>
      <c r="BK961" s="176">
        <f t="shared" si="117"/>
        <v>28</v>
      </c>
      <c r="BL961" s="176">
        <f t="shared" si="114"/>
        <v>6</v>
      </c>
      <c r="BM961" s="533"/>
      <c r="BN961" s="185">
        <v>225</v>
      </c>
      <c r="BO961" s="180">
        <v>8</v>
      </c>
      <c r="BP961" s="178">
        <f t="shared" si="118"/>
        <v>449</v>
      </c>
      <c r="BQ961" s="420" t="str">
        <f t="shared" si="119"/>
        <v>IV</v>
      </c>
      <c r="BR961" s="185"/>
      <c r="BS961" s="212" t="s">
        <v>3967</v>
      </c>
    </row>
    <row r="962" spans="1:71" x14ac:dyDescent="0.2">
      <c r="A962" s="697">
        <v>960</v>
      </c>
      <c r="B962" s="286" t="s">
        <v>9095</v>
      </c>
      <c r="C962" s="286" t="s">
        <v>9095</v>
      </c>
      <c r="D962" s="258" t="s">
        <v>5497</v>
      </c>
      <c r="E962" s="736">
        <v>1</v>
      </c>
      <c r="F962" s="736">
        <v>1</v>
      </c>
      <c r="G962" s="737">
        <v>6</v>
      </c>
      <c r="H962" s="305" t="s">
        <v>3486</v>
      </c>
      <c r="I962" s="208" t="s">
        <v>3485</v>
      </c>
      <c r="J962" s="280" t="s">
        <v>8713</v>
      </c>
      <c r="K962" s="191" t="s">
        <v>4557</v>
      </c>
      <c r="L962" s="427" t="s">
        <v>5490</v>
      </c>
      <c r="M962" s="686">
        <v>12</v>
      </c>
      <c r="N962" s="685" t="s">
        <v>15710</v>
      </c>
      <c r="O962" s="686">
        <v>440</v>
      </c>
      <c r="P962" s="427" t="s">
        <v>15961</v>
      </c>
      <c r="Q962" s="191">
        <v>5</v>
      </c>
      <c r="R962" s="180"/>
      <c r="S962" s="191">
        <v>1</v>
      </c>
      <c r="T962" s="191">
        <v>1</v>
      </c>
      <c r="U962" s="179">
        <v>1</v>
      </c>
      <c r="V962" s="179">
        <v>1</v>
      </c>
      <c r="W962" s="742">
        <v>15</v>
      </c>
      <c r="X962" s="184"/>
      <c r="Y962" s="184"/>
      <c r="Z962" s="184"/>
      <c r="AA962" s="184"/>
      <c r="AB962" s="220"/>
      <c r="AC962" s="183" t="s">
        <v>9099</v>
      </c>
      <c r="AD962" s="191" t="s">
        <v>3739</v>
      </c>
      <c r="AE962" s="191" t="s">
        <v>4247</v>
      </c>
      <c r="AF962" s="177">
        <v>0</v>
      </c>
      <c r="AG962" s="177">
        <v>0</v>
      </c>
      <c r="AH962" s="177">
        <v>0</v>
      </c>
      <c r="AI962" s="177">
        <v>0</v>
      </c>
      <c r="AJ962" s="177">
        <v>0</v>
      </c>
      <c r="AK962" s="177">
        <v>0</v>
      </c>
      <c r="AL962" s="383">
        <v>4</v>
      </c>
      <c r="AM962" s="177">
        <v>0</v>
      </c>
      <c r="AN962" s="177">
        <v>0</v>
      </c>
      <c r="AO962" s="182">
        <v>2</v>
      </c>
      <c r="AP962" s="180"/>
      <c r="AQ962" s="180"/>
      <c r="AR962" s="180"/>
      <c r="AS962" s="180"/>
      <c r="AT962" s="180"/>
      <c r="AU962" s="180"/>
      <c r="AV962" s="180"/>
      <c r="AW962" s="180"/>
      <c r="AX962" s="180"/>
      <c r="AY962" s="180"/>
      <c r="AZ962" s="180"/>
      <c r="BA962" s="180"/>
      <c r="BB962" s="180"/>
      <c r="BC962" s="180"/>
      <c r="BD962" s="180"/>
      <c r="BE962" s="180"/>
      <c r="BF962" s="180"/>
      <c r="BG962" s="180"/>
      <c r="BH962" s="176">
        <f t="shared" si="113"/>
        <v>4</v>
      </c>
      <c r="BI962" s="176">
        <f t="shared" si="115"/>
        <v>15</v>
      </c>
      <c r="BJ962" s="182" t="str">
        <f t="shared" si="116"/>
        <v>6 - 34</v>
      </c>
      <c r="BK962" s="176">
        <f t="shared" si="117"/>
        <v>20</v>
      </c>
      <c r="BL962" s="176">
        <f t="shared" si="114"/>
        <v>4</v>
      </c>
      <c r="BM962" s="533"/>
      <c r="BN962" s="185">
        <v>390</v>
      </c>
      <c r="BO962" s="180">
        <v>5</v>
      </c>
      <c r="BP962" s="178">
        <f t="shared" si="118"/>
        <v>490</v>
      </c>
      <c r="BQ962" s="420" t="str">
        <f t="shared" si="119"/>
        <v>V</v>
      </c>
      <c r="BR962" s="185"/>
      <c r="BS962" s="212" t="s">
        <v>3967</v>
      </c>
    </row>
    <row r="963" spans="1:71" x14ac:dyDescent="0.2">
      <c r="A963" s="696">
        <v>961</v>
      </c>
      <c r="B963" s="286" t="s">
        <v>2570</v>
      </c>
      <c r="C963" s="286" t="s">
        <v>4559</v>
      </c>
      <c r="D963" s="258" t="s">
        <v>5497</v>
      </c>
      <c r="E963" s="736">
        <v>1</v>
      </c>
      <c r="F963" s="736">
        <v>1</v>
      </c>
      <c r="G963" s="737">
        <v>8</v>
      </c>
      <c r="H963" s="305" t="s">
        <v>3486</v>
      </c>
      <c r="I963" s="208" t="s">
        <v>2654</v>
      </c>
      <c r="J963" s="280" t="s">
        <v>3793</v>
      </c>
      <c r="K963" s="191" t="s">
        <v>5371</v>
      </c>
      <c r="L963" s="427" t="s">
        <v>5490</v>
      </c>
      <c r="M963" s="686">
        <v>50</v>
      </c>
      <c r="N963" s="685" t="s">
        <v>15710</v>
      </c>
      <c r="O963" s="686">
        <v>1150</v>
      </c>
      <c r="P963" s="427" t="s">
        <v>15822</v>
      </c>
      <c r="Q963" s="191">
        <v>5</v>
      </c>
      <c r="R963" s="180"/>
      <c r="S963" s="191">
        <v>1</v>
      </c>
      <c r="T963" s="191">
        <v>1</v>
      </c>
      <c r="U963" s="179">
        <v>1</v>
      </c>
      <c r="V963" s="179">
        <v>1</v>
      </c>
      <c r="W963" s="742">
        <v>0</v>
      </c>
      <c r="X963" s="184"/>
      <c r="Y963" s="184">
        <v>12</v>
      </c>
      <c r="Z963" s="184"/>
      <c r="AA963" s="184"/>
      <c r="AB963" s="220"/>
      <c r="AC963" s="183" t="s">
        <v>9106</v>
      </c>
      <c r="AD963" s="191" t="s">
        <v>3739</v>
      </c>
      <c r="AE963" s="191" t="s">
        <v>4247</v>
      </c>
      <c r="AF963" s="177">
        <v>0</v>
      </c>
      <c r="AG963" s="177">
        <v>0</v>
      </c>
      <c r="AH963" s="177">
        <v>0</v>
      </c>
      <c r="AI963" s="177">
        <v>0</v>
      </c>
      <c r="AJ963" s="177">
        <v>0</v>
      </c>
      <c r="AK963" s="177">
        <v>0</v>
      </c>
      <c r="AL963" s="551">
        <v>8</v>
      </c>
      <c r="AM963" s="177">
        <v>0</v>
      </c>
      <c r="AN963" s="177">
        <v>0</v>
      </c>
      <c r="AO963" s="182">
        <v>0</v>
      </c>
      <c r="AP963" s="180"/>
      <c r="AQ963" s="180"/>
      <c r="AR963" s="180"/>
      <c r="AS963" s="180"/>
      <c r="AT963" s="180"/>
      <c r="AU963" s="180"/>
      <c r="AV963" s="180"/>
      <c r="AW963" s="180"/>
      <c r="AX963" s="180"/>
      <c r="AY963" s="180"/>
      <c r="AZ963" s="180"/>
      <c r="BA963" s="180"/>
      <c r="BB963" s="180"/>
      <c r="BC963" s="180"/>
      <c r="BD963" s="180"/>
      <c r="BE963" s="180"/>
      <c r="BF963" s="180"/>
      <c r="BG963" s="180"/>
      <c r="BH963" s="176">
        <f t="shared" ref="BH963:BH1026" si="120">IF(manualHD="",IF(COUNTA($AP963:$BG963)=0,IF(SUM($AG963:$AL963)/(0.01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8</v>
      </c>
      <c r="BI963" s="176">
        <f t="shared" si="115"/>
        <v>12</v>
      </c>
      <c r="BJ963" s="182" t="str">
        <f t="shared" si="116"/>
        <v>8 - 64</v>
      </c>
      <c r="BK963" s="176">
        <f t="shared" si="117"/>
        <v>36</v>
      </c>
      <c r="BL963" s="176">
        <f t="shared" si="114"/>
        <v>8</v>
      </c>
      <c r="BM963" s="533"/>
      <c r="BN963" s="185">
        <v>1000</v>
      </c>
      <c r="BO963" s="180">
        <v>12</v>
      </c>
      <c r="BP963" s="178">
        <f t="shared" si="118"/>
        <v>1432</v>
      </c>
      <c r="BQ963" s="420" t="str">
        <f t="shared" si="119"/>
        <v>VI</v>
      </c>
      <c r="BR963" s="185"/>
      <c r="BS963" s="212" t="s">
        <v>3967</v>
      </c>
    </row>
    <row r="964" spans="1:71" x14ac:dyDescent="0.2">
      <c r="A964" s="697">
        <v>962</v>
      </c>
      <c r="B964" s="286" t="s">
        <v>2570</v>
      </c>
      <c r="C964" s="286" t="s">
        <v>4560</v>
      </c>
      <c r="D964" s="258" t="s">
        <v>5497</v>
      </c>
      <c r="E964" s="736">
        <v>1</v>
      </c>
      <c r="F964" s="736">
        <v>1</v>
      </c>
      <c r="G964" s="737">
        <v>8</v>
      </c>
      <c r="H964" s="305" t="s">
        <v>3486</v>
      </c>
      <c r="I964" s="208" t="s">
        <v>2654</v>
      </c>
      <c r="J964" s="280" t="s">
        <v>3793</v>
      </c>
      <c r="K964" s="191" t="s">
        <v>2340</v>
      </c>
      <c r="L964" s="427" t="s">
        <v>5490</v>
      </c>
      <c r="M964" s="686">
        <v>55</v>
      </c>
      <c r="N964" s="685" t="s">
        <v>15710</v>
      </c>
      <c r="O964" s="686">
        <v>1550</v>
      </c>
      <c r="P964" s="427" t="s">
        <v>15822</v>
      </c>
      <c r="Q964" s="191">
        <v>5</v>
      </c>
      <c r="R964" s="180"/>
      <c r="S964" s="191">
        <v>1</v>
      </c>
      <c r="T964" s="191">
        <v>1</v>
      </c>
      <c r="U964" s="179">
        <v>1</v>
      </c>
      <c r="V964" s="179">
        <v>1</v>
      </c>
      <c r="W964" s="742">
        <v>0</v>
      </c>
      <c r="X964" s="184"/>
      <c r="Y964" s="184">
        <v>12</v>
      </c>
      <c r="Z964" s="184"/>
      <c r="AA964" s="184"/>
      <c r="AB964" s="220"/>
      <c r="AC964" s="183" t="s">
        <v>9106</v>
      </c>
      <c r="AD964" s="191" t="s">
        <v>3739</v>
      </c>
      <c r="AE964" s="191" t="s">
        <v>4247</v>
      </c>
      <c r="AF964" s="177">
        <v>0</v>
      </c>
      <c r="AG964" s="177">
        <v>0</v>
      </c>
      <c r="AH964" s="177">
        <v>0</v>
      </c>
      <c r="AI964" s="177">
        <v>0</v>
      </c>
      <c r="AJ964" s="177">
        <v>0</v>
      </c>
      <c r="AK964" s="177">
        <v>0</v>
      </c>
      <c r="AL964" s="551">
        <v>9</v>
      </c>
      <c r="AM964" s="177">
        <v>0</v>
      </c>
      <c r="AN964" s="177">
        <v>0</v>
      </c>
      <c r="AO964" s="182">
        <v>0</v>
      </c>
      <c r="AP964" s="180"/>
      <c r="AQ964" s="180"/>
      <c r="AR964" s="180"/>
      <c r="AS964" s="180"/>
      <c r="AT964" s="180"/>
      <c r="AU964" s="180"/>
      <c r="AV964" s="180"/>
      <c r="AW964" s="180"/>
      <c r="AX964" s="180"/>
      <c r="AY964" s="180"/>
      <c r="AZ964" s="180"/>
      <c r="BA964" s="180"/>
      <c r="BB964" s="180"/>
      <c r="BC964" s="180"/>
      <c r="BD964" s="180"/>
      <c r="BE964" s="180"/>
      <c r="BF964" s="180"/>
      <c r="BG964" s="180"/>
      <c r="BH964" s="176">
        <f t="shared" si="120"/>
        <v>9</v>
      </c>
      <c r="BI964" s="176">
        <f t="shared" si="115"/>
        <v>12</v>
      </c>
      <c r="BJ964" s="182" t="str">
        <f t="shared" si="116"/>
        <v>9 - 72</v>
      </c>
      <c r="BK964" s="176">
        <f t="shared" si="117"/>
        <v>41</v>
      </c>
      <c r="BL964" s="176">
        <f t="shared" ref="BL964:BL1027" si="121">IF(SUM(AP964:BG964)=0,AL964+ROUNDDOWN(AO964/4.5,0)+IF(AF964*1.5+AG964*2+AH964*2.5+AI964*3+AJ964*3.5+AK964*4+AO964&gt;3,1,0),MAX(AP964:BG964))</f>
        <v>9</v>
      </c>
      <c r="BM964" s="533"/>
      <c r="BN964" s="185">
        <v>1000</v>
      </c>
      <c r="BO964" s="180">
        <v>12</v>
      </c>
      <c r="BP964" s="178">
        <f t="shared" si="118"/>
        <v>1492</v>
      </c>
      <c r="BQ964" s="420" t="str">
        <f t="shared" si="119"/>
        <v>VI</v>
      </c>
      <c r="BR964" s="185"/>
      <c r="BS964" s="212" t="s">
        <v>3967</v>
      </c>
    </row>
    <row r="965" spans="1:71" x14ac:dyDescent="0.2">
      <c r="A965" s="696">
        <v>963</v>
      </c>
      <c r="B965" s="286" t="s">
        <v>2570</v>
      </c>
      <c r="C965" s="286" t="s">
        <v>4561</v>
      </c>
      <c r="D965" s="258" t="s">
        <v>5497</v>
      </c>
      <c r="E965" s="736">
        <v>1</v>
      </c>
      <c r="F965" s="736">
        <v>1</v>
      </c>
      <c r="G965" s="737">
        <v>8</v>
      </c>
      <c r="H965" s="305" t="s">
        <v>3486</v>
      </c>
      <c r="I965" s="208" t="s">
        <v>2654</v>
      </c>
      <c r="J965" s="280" t="s">
        <v>3793</v>
      </c>
      <c r="K965" s="191" t="s">
        <v>5366</v>
      </c>
      <c r="L965" s="427" t="s">
        <v>5490</v>
      </c>
      <c r="M965" s="686">
        <v>60</v>
      </c>
      <c r="N965" s="685" t="s">
        <v>15710</v>
      </c>
      <c r="O965" s="686">
        <v>2000</v>
      </c>
      <c r="P965" s="427" t="s">
        <v>15822</v>
      </c>
      <c r="Q965" s="191">
        <v>5</v>
      </c>
      <c r="R965" s="180"/>
      <c r="S965" s="191">
        <v>1</v>
      </c>
      <c r="T965" s="191">
        <v>1</v>
      </c>
      <c r="U965" s="179">
        <v>1</v>
      </c>
      <c r="V965" s="179">
        <v>1</v>
      </c>
      <c r="W965" s="742">
        <v>0</v>
      </c>
      <c r="X965" s="184"/>
      <c r="Y965" s="184">
        <v>12</v>
      </c>
      <c r="Z965" s="184"/>
      <c r="AA965" s="184"/>
      <c r="AB965" s="220"/>
      <c r="AC965" s="183" t="s">
        <v>9106</v>
      </c>
      <c r="AD965" s="191" t="s">
        <v>3739</v>
      </c>
      <c r="AE965" s="191" t="s">
        <v>4247</v>
      </c>
      <c r="AF965" s="177">
        <v>0</v>
      </c>
      <c r="AG965" s="177">
        <v>0</v>
      </c>
      <c r="AH965" s="177">
        <v>0</v>
      </c>
      <c r="AI965" s="177">
        <v>0</v>
      </c>
      <c r="AJ965" s="177">
        <v>0</v>
      </c>
      <c r="AK965" s="177">
        <v>0</v>
      </c>
      <c r="AL965" s="551">
        <v>10</v>
      </c>
      <c r="AM965" s="177">
        <v>0</v>
      </c>
      <c r="AN965" s="177">
        <v>0</v>
      </c>
      <c r="AO965" s="182">
        <v>0</v>
      </c>
      <c r="AP965" s="180"/>
      <c r="AQ965" s="180"/>
      <c r="AR965" s="180"/>
      <c r="AS965" s="180"/>
      <c r="AT965" s="180"/>
      <c r="AU965" s="180"/>
      <c r="AV965" s="180"/>
      <c r="AW965" s="180"/>
      <c r="AX965" s="180"/>
      <c r="AY965" s="180"/>
      <c r="AZ965" s="180"/>
      <c r="BA965" s="180"/>
      <c r="BB965" s="180"/>
      <c r="BC965" s="180"/>
      <c r="BD965" s="180"/>
      <c r="BE965" s="180"/>
      <c r="BF965" s="180"/>
      <c r="BG965" s="180"/>
      <c r="BH965" s="176">
        <f t="shared" si="120"/>
        <v>10</v>
      </c>
      <c r="BI965" s="176">
        <f t="shared" si="115"/>
        <v>10</v>
      </c>
      <c r="BJ965" s="182" t="str">
        <f t="shared" si="116"/>
        <v>10 - 80</v>
      </c>
      <c r="BK965" s="176">
        <f t="shared" si="117"/>
        <v>45</v>
      </c>
      <c r="BL965" s="176">
        <f t="shared" si="121"/>
        <v>10</v>
      </c>
      <c r="BM965" s="533"/>
      <c r="BN965" s="185">
        <v>1000</v>
      </c>
      <c r="BO965" s="180">
        <v>12</v>
      </c>
      <c r="BP965" s="178">
        <f t="shared" si="118"/>
        <v>1540</v>
      </c>
      <c r="BQ965" s="420" t="str">
        <f t="shared" si="119"/>
        <v>VI</v>
      </c>
      <c r="BR965" s="185"/>
      <c r="BS965" s="212" t="s">
        <v>3967</v>
      </c>
    </row>
    <row r="966" spans="1:71" x14ac:dyDescent="0.2">
      <c r="A966" s="696">
        <v>964</v>
      </c>
      <c r="B966" s="286" t="s">
        <v>9096</v>
      </c>
      <c r="C966" s="286" t="s">
        <v>9096</v>
      </c>
      <c r="D966" s="258" t="s">
        <v>5497</v>
      </c>
      <c r="E966" s="736">
        <v>1</v>
      </c>
      <c r="F966" s="736">
        <v>1</v>
      </c>
      <c r="G966" s="737">
        <v>4</v>
      </c>
      <c r="H966" s="305" t="s">
        <v>3486</v>
      </c>
      <c r="I966" s="208" t="s">
        <v>3485</v>
      </c>
      <c r="J966" s="280" t="s">
        <v>8713</v>
      </c>
      <c r="K966" s="191" t="s">
        <v>3428</v>
      </c>
      <c r="L966" s="427" t="s">
        <v>3491</v>
      </c>
      <c r="M966" s="686">
        <v>8</v>
      </c>
      <c r="N966" s="685" t="s">
        <v>15710</v>
      </c>
      <c r="O966" s="686">
        <v>180</v>
      </c>
      <c r="P966" s="427" t="s">
        <v>15963</v>
      </c>
      <c r="Q966" s="191">
        <v>5</v>
      </c>
      <c r="R966" s="180"/>
      <c r="S966" s="191">
        <v>1</v>
      </c>
      <c r="T966" s="191">
        <v>1</v>
      </c>
      <c r="U966" s="179">
        <v>1</v>
      </c>
      <c r="V966" s="179">
        <v>1</v>
      </c>
      <c r="W966" s="742">
        <v>12</v>
      </c>
      <c r="X966" s="184"/>
      <c r="Y966" s="184"/>
      <c r="Z966" s="184"/>
      <c r="AA966" s="184"/>
      <c r="AB966" s="220"/>
      <c r="AC966" s="183" t="s">
        <v>11228</v>
      </c>
      <c r="AD966" s="191" t="s">
        <v>400</v>
      </c>
      <c r="AE966" s="191" t="s">
        <v>4247</v>
      </c>
      <c r="AF966" s="177">
        <v>0</v>
      </c>
      <c r="AG966" s="177">
        <v>0</v>
      </c>
      <c r="AH966" s="177">
        <v>0</v>
      </c>
      <c r="AI966" s="177">
        <v>0</v>
      </c>
      <c r="AJ966" s="177">
        <v>0</v>
      </c>
      <c r="AK966" s="177">
        <v>0</v>
      </c>
      <c r="AL966" s="383">
        <v>4</v>
      </c>
      <c r="AM966" s="177">
        <v>0</v>
      </c>
      <c r="AN966" s="177">
        <v>0</v>
      </c>
      <c r="AO966" s="182">
        <v>2</v>
      </c>
      <c r="AP966" s="180"/>
      <c r="AQ966" s="180"/>
      <c r="AR966" s="180"/>
      <c r="AS966" s="180"/>
      <c r="AT966" s="180"/>
      <c r="AU966" s="180"/>
      <c r="AV966" s="180"/>
      <c r="AW966" s="180"/>
      <c r="AX966" s="180"/>
      <c r="AY966" s="180"/>
      <c r="AZ966" s="180"/>
      <c r="BA966" s="180"/>
      <c r="BB966" s="180"/>
      <c r="BC966" s="180"/>
      <c r="BD966" s="180"/>
      <c r="BE966" s="180"/>
      <c r="BF966" s="180"/>
      <c r="BG966" s="180"/>
      <c r="BH966" s="176">
        <f t="shared" si="120"/>
        <v>4</v>
      </c>
      <c r="BI966" s="176">
        <f t="shared" si="115"/>
        <v>15</v>
      </c>
      <c r="BJ966" s="182" t="str">
        <f t="shared" si="116"/>
        <v>6 - 34</v>
      </c>
      <c r="BK966" s="176">
        <f t="shared" si="117"/>
        <v>20</v>
      </c>
      <c r="BL966" s="176">
        <f t="shared" si="121"/>
        <v>4</v>
      </c>
      <c r="BM966" s="533"/>
      <c r="BN966" s="185">
        <v>390</v>
      </c>
      <c r="BO966" s="180">
        <v>5</v>
      </c>
      <c r="BP966" s="178">
        <f t="shared" si="118"/>
        <v>490</v>
      </c>
      <c r="BQ966" s="420" t="str">
        <f t="shared" si="119"/>
        <v>V</v>
      </c>
      <c r="BR966" s="185"/>
      <c r="BS966" s="212" t="s">
        <v>3967</v>
      </c>
    </row>
    <row r="967" spans="1:71" ht="63.75" x14ac:dyDescent="0.2">
      <c r="A967" s="697">
        <v>965</v>
      </c>
      <c r="B967" s="286" t="s">
        <v>9108</v>
      </c>
      <c r="C967" s="286" t="s">
        <v>9108</v>
      </c>
      <c r="D967" s="258" t="s">
        <v>5497</v>
      </c>
      <c r="E967" s="736">
        <v>1</v>
      </c>
      <c r="F967" s="736">
        <v>1</v>
      </c>
      <c r="G967" s="737">
        <v>6</v>
      </c>
      <c r="H967" s="305" t="s">
        <v>3270</v>
      </c>
      <c r="I967" s="208" t="s">
        <v>7154</v>
      </c>
      <c r="J967" s="280" t="s">
        <v>4282</v>
      </c>
      <c r="K967" s="191" t="s">
        <v>1146</v>
      </c>
      <c r="L967" s="427" t="s">
        <v>3491</v>
      </c>
      <c r="M967" s="686">
        <v>6</v>
      </c>
      <c r="N967" s="685" t="s">
        <v>15715</v>
      </c>
      <c r="O967" s="686">
        <v>0.1</v>
      </c>
      <c r="P967" s="427" t="s">
        <v>15806</v>
      </c>
      <c r="Q967" s="191">
        <v>2</v>
      </c>
      <c r="R967" s="180"/>
      <c r="S967" s="191">
        <v>13</v>
      </c>
      <c r="T967" s="191">
        <v>14</v>
      </c>
      <c r="U967" s="190">
        <v>4</v>
      </c>
      <c r="V967" s="190">
        <v>16</v>
      </c>
      <c r="W967" s="742">
        <v>15</v>
      </c>
      <c r="X967" s="184">
        <v>30</v>
      </c>
      <c r="Y967" s="184"/>
      <c r="Z967" s="184"/>
      <c r="AA967" s="184"/>
      <c r="AB967" s="219" t="s">
        <v>794</v>
      </c>
      <c r="AC967" s="186" t="s">
        <v>10760</v>
      </c>
      <c r="AD967" s="191" t="s">
        <v>650</v>
      </c>
      <c r="AE967" s="191" t="s">
        <v>4248</v>
      </c>
      <c r="AF967" s="177">
        <v>0</v>
      </c>
      <c r="AG967" s="177">
        <v>0</v>
      </c>
      <c r="AH967" s="177">
        <v>0</v>
      </c>
      <c r="AI967" s="177">
        <v>0</v>
      </c>
      <c r="AJ967" s="177">
        <v>0</v>
      </c>
      <c r="AK967" s="177">
        <v>0</v>
      </c>
      <c r="AL967" s="383">
        <v>7</v>
      </c>
      <c r="AM967" s="177">
        <v>0</v>
      </c>
      <c r="AN967" s="177">
        <v>0</v>
      </c>
      <c r="AO967" s="182">
        <v>3</v>
      </c>
      <c r="AP967" s="180"/>
      <c r="AQ967" s="180"/>
      <c r="AR967" s="180"/>
      <c r="AS967" s="180"/>
      <c r="AT967" s="180"/>
      <c r="AU967" s="180"/>
      <c r="AV967" s="180"/>
      <c r="AW967" s="180"/>
      <c r="AX967" s="180"/>
      <c r="AY967" s="180"/>
      <c r="AZ967" s="180"/>
      <c r="BA967" s="180"/>
      <c r="BB967" s="180"/>
      <c r="BC967" s="180"/>
      <c r="BD967" s="180"/>
      <c r="BE967" s="180"/>
      <c r="BF967" s="180"/>
      <c r="BG967" s="180"/>
      <c r="BH967" s="176">
        <f t="shared" si="120"/>
        <v>7</v>
      </c>
      <c r="BI967" s="176">
        <f t="shared" si="115"/>
        <v>13</v>
      </c>
      <c r="BJ967" s="182" t="str">
        <f t="shared" si="116"/>
        <v>10 - 59</v>
      </c>
      <c r="BK967" s="176">
        <f t="shared" si="117"/>
        <v>35</v>
      </c>
      <c r="BL967" s="176">
        <f t="shared" si="121"/>
        <v>7</v>
      </c>
      <c r="BM967" s="533"/>
      <c r="BN967" s="185">
        <v>1650</v>
      </c>
      <c r="BO967" s="180">
        <v>5</v>
      </c>
      <c r="BP967" s="178">
        <f t="shared" si="118"/>
        <v>1825</v>
      </c>
      <c r="BQ967" s="420" t="str">
        <f t="shared" si="119"/>
        <v>VII</v>
      </c>
      <c r="BR967" s="185"/>
      <c r="BS967" s="212" t="s">
        <v>3967</v>
      </c>
    </row>
    <row r="968" spans="1:71" ht="25.5" x14ac:dyDescent="0.2">
      <c r="A968" s="696">
        <v>966</v>
      </c>
      <c r="B968" s="286" t="s">
        <v>5421</v>
      </c>
      <c r="C968" s="286" t="s">
        <v>5421</v>
      </c>
      <c r="D968" s="258" t="s">
        <v>5497</v>
      </c>
      <c r="E968" s="736">
        <v>1</v>
      </c>
      <c r="F968" s="736">
        <v>1</v>
      </c>
      <c r="G968" s="737">
        <v>1</v>
      </c>
      <c r="H968" s="305" t="s">
        <v>3271</v>
      </c>
      <c r="I968" s="208" t="s">
        <v>6635</v>
      </c>
      <c r="J968" s="280" t="s">
        <v>4364</v>
      </c>
      <c r="K968" s="179" t="s">
        <v>5227</v>
      </c>
      <c r="L968" s="427" t="s">
        <v>5490</v>
      </c>
      <c r="M968" s="684">
        <v>11.2</v>
      </c>
      <c r="N968" s="684" t="s">
        <v>15710</v>
      </c>
      <c r="O968" s="684">
        <v>2760</v>
      </c>
      <c r="P968" s="179" t="s">
        <v>15888</v>
      </c>
      <c r="Q968" s="179">
        <v>-2</v>
      </c>
      <c r="R968" s="180"/>
      <c r="S968" s="191">
        <v>15</v>
      </c>
      <c r="T968" s="191">
        <v>16</v>
      </c>
      <c r="U968" s="191">
        <v>8</v>
      </c>
      <c r="V968" s="191">
        <v>18</v>
      </c>
      <c r="W968" s="742">
        <v>18</v>
      </c>
      <c r="X968" s="184">
        <v>30</v>
      </c>
      <c r="Y968" s="184"/>
      <c r="Z968" s="184"/>
      <c r="AA968" s="184"/>
      <c r="AB968" s="219" t="s">
        <v>3879</v>
      </c>
      <c r="AC968" s="186" t="s">
        <v>3165</v>
      </c>
      <c r="AD968" s="179" t="s">
        <v>640</v>
      </c>
      <c r="AE968" s="179" t="s">
        <v>4252</v>
      </c>
      <c r="AF968" s="177">
        <v>0</v>
      </c>
      <c r="AG968" s="177">
        <v>0</v>
      </c>
      <c r="AH968" s="177">
        <v>0</v>
      </c>
      <c r="AI968" s="177">
        <v>0</v>
      </c>
      <c r="AJ968" s="177">
        <v>0</v>
      </c>
      <c r="AK968" s="177">
        <v>0</v>
      </c>
      <c r="AL968" s="383">
        <v>12</v>
      </c>
      <c r="AM968" s="177">
        <v>0</v>
      </c>
      <c r="AN968" s="177">
        <v>0</v>
      </c>
      <c r="AO968" s="182">
        <v>0</v>
      </c>
      <c r="AP968" s="180">
        <v>12</v>
      </c>
      <c r="AQ968" s="180"/>
      <c r="AR968" s="180"/>
      <c r="AS968" s="180"/>
      <c r="AT968" s="180"/>
      <c r="AU968" s="180"/>
      <c r="AV968" s="180"/>
      <c r="AW968" s="180">
        <v>6</v>
      </c>
      <c r="AX968" s="180"/>
      <c r="AY968" s="180"/>
      <c r="AZ968" s="180"/>
      <c r="BA968" s="180"/>
      <c r="BB968" s="180"/>
      <c r="BC968" s="180"/>
      <c r="BD968" s="180"/>
      <c r="BE968" s="180"/>
      <c r="BF968" s="180"/>
      <c r="BG968" s="180"/>
      <c r="BH968" s="176" t="str">
        <f t="shared" si="120"/>
        <v>class level</v>
      </c>
      <c r="BI968" s="176">
        <f t="shared" si="115"/>
        <v>9</v>
      </c>
      <c r="BJ968" s="182" t="str">
        <f t="shared" si="116"/>
        <v>12 - 96</v>
      </c>
      <c r="BK968" s="176">
        <f t="shared" si="117"/>
        <v>54</v>
      </c>
      <c r="BL968" s="176">
        <f t="shared" si="121"/>
        <v>12</v>
      </c>
      <c r="BM968" s="533"/>
      <c r="BN968" s="185">
        <v>2850</v>
      </c>
      <c r="BO968" s="180">
        <v>16</v>
      </c>
      <c r="BP968" s="178">
        <f t="shared" si="118"/>
        <v>3714</v>
      </c>
      <c r="BQ968" s="420" t="str">
        <f t="shared" si="119"/>
        <v>VII</v>
      </c>
      <c r="BR968" s="185"/>
      <c r="BS968" s="212" t="s">
        <v>3967</v>
      </c>
    </row>
    <row r="969" spans="1:71" x14ac:dyDescent="0.2">
      <c r="A969" s="697">
        <v>967</v>
      </c>
      <c r="B969" s="286" t="s">
        <v>5422</v>
      </c>
      <c r="C969" s="286" t="s">
        <v>5422</v>
      </c>
      <c r="D969" s="258" t="s">
        <v>5497</v>
      </c>
      <c r="E969" s="736">
        <v>1</v>
      </c>
      <c r="F969" s="736">
        <v>1</v>
      </c>
      <c r="G969" s="737">
        <v>4</v>
      </c>
      <c r="H969" s="305" t="s">
        <v>3224</v>
      </c>
      <c r="I969" s="207" t="s">
        <v>3168</v>
      </c>
      <c r="J969" s="279" t="s">
        <v>2171</v>
      </c>
      <c r="K969" s="179" t="s">
        <v>2070</v>
      </c>
      <c r="L969" s="427" t="s">
        <v>5490</v>
      </c>
      <c r="M969" s="684">
        <v>10.5</v>
      </c>
      <c r="N969" s="684" t="s">
        <v>15710</v>
      </c>
      <c r="O969" s="684">
        <v>2000</v>
      </c>
      <c r="P969" s="179" t="s">
        <v>15964</v>
      </c>
      <c r="Q969" s="179">
        <v>0</v>
      </c>
      <c r="R969" s="180"/>
      <c r="S969" s="189">
        <v>8</v>
      </c>
      <c r="T969" s="189">
        <v>10</v>
      </c>
      <c r="U969" s="189">
        <v>3</v>
      </c>
      <c r="V969" s="189">
        <v>12</v>
      </c>
      <c r="W969" s="742">
        <v>12</v>
      </c>
      <c r="X969" s="184">
        <v>24</v>
      </c>
      <c r="Y969" s="184"/>
      <c r="Z969" s="184"/>
      <c r="AA969" s="184"/>
      <c r="AB969" s="219" t="s">
        <v>3879</v>
      </c>
      <c r="AC969" s="186"/>
      <c r="AD969" s="179" t="s">
        <v>640</v>
      </c>
      <c r="AE969" s="179" t="s">
        <v>4247</v>
      </c>
      <c r="AF969" s="177">
        <v>0</v>
      </c>
      <c r="AG969" s="177">
        <v>0</v>
      </c>
      <c r="AH969" s="177">
        <v>0</v>
      </c>
      <c r="AI969" s="177">
        <v>0</v>
      </c>
      <c r="AJ969" s="177">
        <v>0</v>
      </c>
      <c r="AK969" s="177">
        <v>0</v>
      </c>
      <c r="AL969" s="383">
        <v>10</v>
      </c>
      <c r="AM969" s="177">
        <v>0</v>
      </c>
      <c r="AN969" s="177">
        <v>0</v>
      </c>
      <c r="AO969" s="182">
        <v>0</v>
      </c>
      <c r="AP969" s="180"/>
      <c r="AQ969" s="180"/>
      <c r="AR969" s="180"/>
      <c r="AS969" s="180"/>
      <c r="AT969" s="180"/>
      <c r="AU969" s="180"/>
      <c r="AV969" s="180"/>
      <c r="AW969" s="180"/>
      <c r="AX969" s="180"/>
      <c r="AY969" s="180"/>
      <c r="AZ969" s="180"/>
      <c r="BA969" s="180"/>
      <c r="BB969" s="180"/>
      <c r="BC969" s="180"/>
      <c r="BD969" s="180"/>
      <c r="BE969" s="180"/>
      <c r="BF969" s="180"/>
      <c r="BG969" s="180"/>
      <c r="BH969" s="176">
        <f t="shared" si="120"/>
        <v>10</v>
      </c>
      <c r="BI969" s="176">
        <f t="shared" si="115"/>
        <v>10</v>
      </c>
      <c r="BJ969" s="182" t="str">
        <f t="shared" si="116"/>
        <v>10 - 80</v>
      </c>
      <c r="BK969" s="176">
        <f t="shared" si="117"/>
        <v>45</v>
      </c>
      <c r="BL969" s="176">
        <f t="shared" si="121"/>
        <v>10</v>
      </c>
      <c r="BM969" s="533"/>
      <c r="BN969" s="185">
        <v>1350</v>
      </c>
      <c r="BO969" s="180">
        <v>14</v>
      </c>
      <c r="BP969" s="178">
        <f t="shared" si="118"/>
        <v>1980</v>
      </c>
      <c r="BQ969" s="420" t="str">
        <f t="shared" si="119"/>
        <v>VII</v>
      </c>
      <c r="BR969" s="185"/>
      <c r="BS969" s="212" t="s">
        <v>3967</v>
      </c>
    </row>
    <row r="970" spans="1:71" ht="89.25" x14ac:dyDescent="0.2">
      <c r="A970" s="696">
        <v>968</v>
      </c>
      <c r="B970" s="286" t="s">
        <v>5423</v>
      </c>
      <c r="C970" s="286" t="s">
        <v>5423</v>
      </c>
      <c r="D970" s="258" t="s">
        <v>5497</v>
      </c>
      <c r="E970" s="736">
        <v>1</v>
      </c>
      <c r="F970" s="736">
        <v>1</v>
      </c>
      <c r="G970" s="737">
        <v>1</v>
      </c>
      <c r="H970" s="305" t="s">
        <v>3272</v>
      </c>
      <c r="I970" s="207" t="s">
        <v>6635</v>
      </c>
      <c r="J970" s="279" t="s">
        <v>4730</v>
      </c>
      <c r="K970" s="179" t="s">
        <v>4944</v>
      </c>
      <c r="L970" s="427" t="s">
        <v>5490</v>
      </c>
      <c r="M970" s="684">
        <v>10</v>
      </c>
      <c r="N970" s="684" t="s">
        <v>15710</v>
      </c>
      <c r="O970" s="684">
        <v>1800</v>
      </c>
      <c r="P970" s="179" t="s">
        <v>15888</v>
      </c>
      <c r="Q970" s="179">
        <v>-1</v>
      </c>
      <c r="R970" s="180"/>
      <c r="S970" s="179">
        <v>17</v>
      </c>
      <c r="T970" s="179">
        <v>18</v>
      </c>
      <c r="U970" s="191">
        <v>8</v>
      </c>
      <c r="V970" s="191">
        <v>18</v>
      </c>
      <c r="W970" s="742">
        <v>15</v>
      </c>
      <c r="X970" s="184">
        <v>24</v>
      </c>
      <c r="Y970" s="184"/>
      <c r="Z970" s="184"/>
      <c r="AA970" s="184"/>
      <c r="AB970" s="219" t="s">
        <v>3879</v>
      </c>
      <c r="AC970" s="183" t="s">
        <v>2733</v>
      </c>
      <c r="AD970" s="179" t="s">
        <v>640</v>
      </c>
      <c r="AE970" s="179" t="s">
        <v>4247</v>
      </c>
      <c r="AF970" s="177">
        <v>0</v>
      </c>
      <c r="AG970" s="177">
        <v>0</v>
      </c>
      <c r="AH970" s="177">
        <v>0</v>
      </c>
      <c r="AI970" s="177">
        <v>0</v>
      </c>
      <c r="AJ970" s="177">
        <v>0</v>
      </c>
      <c r="AK970" s="177">
        <v>0</v>
      </c>
      <c r="AL970" s="383">
        <v>8</v>
      </c>
      <c r="AM970" s="177">
        <v>0</v>
      </c>
      <c r="AN970" s="177">
        <v>0</v>
      </c>
      <c r="AO970" s="182">
        <v>0</v>
      </c>
      <c r="AP970" s="180"/>
      <c r="AQ970" s="180"/>
      <c r="AR970" s="180"/>
      <c r="AS970" s="180"/>
      <c r="AT970" s="180"/>
      <c r="AU970" s="180"/>
      <c r="AV970" s="180"/>
      <c r="AW970" s="180"/>
      <c r="AX970" s="180"/>
      <c r="AY970" s="180"/>
      <c r="AZ970" s="180"/>
      <c r="BA970" s="180"/>
      <c r="BB970" s="180"/>
      <c r="BC970" s="180"/>
      <c r="BD970" s="180"/>
      <c r="BE970" s="180"/>
      <c r="BF970" s="180"/>
      <c r="BG970" s="180"/>
      <c r="BH970" s="176">
        <f t="shared" si="120"/>
        <v>8</v>
      </c>
      <c r="BI970" s="176">
        <f t="shared" si="115"/>
        <v>12</v>
      </c>
      <c r="BJ970" s="182" t="str">
        <f t="shared" si="116"/>
        <v>8 - 64</v>
      </c>
      <c r="BK970" s="176">
        <f t="shared" si="117"/>
        <v>36</v>
      </c>
      <c r="BL970" s="176">
        <f t="shared" si="121"/>
        <v>8</v>
      </c>
      <c r="BM970" s="533"/>
      <c r="BN970" s="185">
        <v>1550</v>
      </c>
      <c r="BO970" s="180">
        <v>10</v>
      </c>
      <c r="BP970" s="178">
        <f t="shared" si="118"/>
        <v>1910</v>
      </c>
      <c r="BQ970" s="420" t="str">
        <f t="shared" si="119"/>
        <v>VII</v>
      </c>
      <c r="BR970" s="185"/>
      <c r="BS970" s="212" t="s">
        <v>3967</v>
      </c>
    </row>
    <row r="971" spans="1:71" x14ac:dyDescent="0.2">
      <c r="A971" s="696">
        <v>969</v>
      </c>
      <c r="B971" s="286" t="s">
        <v>5424</v>
      </c>
      <c r="C971" s="286" t="s">
        <v>5424</v>
      </c>
      <c r="D971" s="258" t="s">
        <v>5497</v>
      </c>
      <c r="E971" s="736">
        <v>1</v>
      </c>
      <c r="F971" s="736">
        <v>1</v>
      </c>
      <c r="G971" s="737">
        <v>1</v>
      </c>
      <c r="H971" s="305" t="s">
        <v>793</v>
      </c>
      <c r="I971" s="207" t="s">
        <v>2342</v>
      </c>
      <c r="J971" s="279" t="s">
        <v>3795</v>
      </c>
      <c r="K971" s="179" t="s">
        <v>4944</v>
      </c>
      <c r="L971" s="427" t="s">
        <v>5490</v>
      </c>
      <c r="M971" s="684">
        <v>10</v>
      </c>
      <c r="N971" s="684" t="s">
        <v>15710</v>
      </c>
      <c r="O971" s="684">
        <v>1550</v>
      </c>
      <c r="P971" s="179" t="s">
        <v>15965</v>
      </c>
      <c r="Q971" s="179">
        <v>1</v>
      </c>
      <c r="R971" s="180"/>
      <c r="S971" s="189">
        <v>5</v>
      </c>
      <c r="T971" s="189">
        <v>7</v>
      </c>
      <c r="U971" s="189">
        <v>2</v>
      </c>
      <c r="V971" s="189">
        <v>8</v>
      </c>
      <c r="W971" s="742">
        <v>9</v>
      </c>
      <c r="X971" s="184">
        <v>36</v>
      </c>
      <c r="Y971" s="184"/>
      <c r="Z971" s="184"/>
      <c r="AA971" s="184"/>
      <c r="AB971" s="219" t="s">
        <v>3879</v>
      </c>
      <c r="AC971" s="186"/>
      <c r="AD971" s="179" t="s">
        <v>640</v>
      </c>
      <c r="AE971" s="179" t="s">
        <v>4250</v>
      </c>
      <c r="AF971" s="177">
        <v>0</v>
      </c>
      <c r="AG971" s="177">
        <v>0</v>
      </c>
      <c r="AH971" s="177">
        <v>0</v>
      </c>
      <c r="AI971" s="177">
        <v>0</v>
      </c>
      <c r="AJ971" s="177">
        <v>0</v>
      </c>
      <c r="AK971" s="177">
        <v>0</v>
      </c>
      <c r="AL971" s="383">
        <v>9</v>
      </c>
      <c r="AM971" s="177">
        <v>0</v>
      </c>
      <c r="AN971" s="177">
        <v>0</v>
      </c>
      <c r="AO971" s="182">
        <v>0</v>
      </c>
      <c r="AP971" s="180"/>
      <c r="AQ971" s="180"/>
      <c r="AR971" s="180"/>
      <c r="AS971" s="180"/>
      <c r="AT971" s="180"/>
      <c r="AU971" s="180"/>
      <c r="AV971" s="180"/>
      <c r="AW971" s="180"/>
      <c r="AX971" s="180"/>
      <c r="AY971" s="180"/>
      <c r="AZ971" s="180"/>
      <c r="BA971" s="180"/>
      <c r="BB971" s="180"/>
      <c r="BC971" s="180"/>
      <c r="BD971" s="180"/>
      <c r="BE971" s="180"/>
      <c r="BF971" s="180"/>
      <c r="BG971" s="180"/>
      <c r="BH971" s="176">
        <f t="shared" si="120"/>
        <v>9</v>
      </c>
      <c r="BI971" s="176">
        <f t="shared" si="115"/>
        <v>12</v>
      </c>
      <c r="BJ971" s="182" t="str">
        <f t="shared" si="116"/>
        <v>9 - 72</v>
      </c>
      <c r="BK971" s="176">
        <f t="shared" si="117"/>
        <v>41</v>
      </c>
      <c r="BL971" s="176">
        <f t="shared" si="121"/>
        <v>9</v>
      </c>
      <c r="BM971" s="533"/>
      <c r="BN971" s="185">
        <v>600</v>
      </c>
      <c r="BO971" s="180">
        <v>12</v>
      </c>
      <c r="BP971" s="178">
        <f t="shared" si="118"/>
        <v>1092</v>
      </c>
      <c r="BQ971" s="420" t="str">
        <f t="shared" si="119"/>
        <v>VI</v>
      </c>
      <c r="BR971" s="185"/>
      <c r="BS971" s="212" t="s">
        <v>3967</v>
      </c>
    </row>
    <row r="972" spans="1:71" ht="25.5" x14ac:dyDescent="0.2">
      <c r="A972" s="697">
        <v>970</v>
      </c>
      <c r="B972" s="286" t="s">
        <v>4624</v>
      </c>
      <c r="C972" s="286" t="s">
        <v>4624</v>
      </c>
      <c r="D972" s="258" t="s">
        <v>5497</v>
      </c>
      <c r="E972" s="736">
        <v>1</v>
      </c>
      <c r="F972" s="736">
        <v>1</v>
      </c>
      <c r="G972" s="737">
        <v>8</v>
      </c>
      <c r="H972" s="305" t="s">
        <v>795</v>
      </c>
      <c r="I972" s="207" t="s">
        <v>3485</v>
      </c>
      <c r="J972" s="279" t="s">
        <v>6558</v>
      </c>
      <c r="K972" s="179" t="s">
        <v>3429</v>
      </c>
      <c r="L972" s="427" t="s">
        <v>5490</v>
      </c>
      <c r="M972" s="684">
        <v>12</v>
      </c>
      <c r="N972" s="684" t="s">
        <v>15741</v>
      </c>
      <c r="O972" s="684">
        <v>324</v>
      </c>
      <c r="P972" s="179" t="s">
        <v>15966</v>
      </c>
      <c r="Q972" s="179">
        <v>4</v>
      </c>
      <c r="R972" s="180"/>
      <c r="S972" s="189">
        <v>5</v>
      </c>
      <c r="T972" s="189">
        <v>7</v>
      </c>
      <c r="U972" s="189">
        <v>2</v>
      </c>
      <c r="V972" s="189">
        <v>8</v>
      </c>
      <c r="W972" s="742">
        <v>3</v>
      </c>
      <c r="X972" s="184"/>
      <c r="Y972" s="194"/>
      <c r="Z972" s="184"/>
      <c r="AA972" s="184">
        <v>12</v>
      </c>
      <c r="AB972" s="220"/>
      <c r="AC972" s="186" t="s">
        <v>4864</v>
      </c>
      <c r="AD972" s="179" t="s">
        <v>7473</v>
      </c>
      <c r="AE972" s="179" t="s">
        <v>4250</v>
      </c>
      <c r="AF972" s="177">
        <v>0</v>
      </c>
      <c r="AG972" s="177">
        <v>0</v>
      </c>
      <c r="AH972" s="177">
        <v>0</v>
      </c>
      <c r="AI972" s="177">
        <v>0</v>
      </c>
      <c r="AJ972" s="177">
        <v>0</v>
      </c>
      <c r="AK972" s="177">
        <v>0</v>
      </c>
      <c r="AL972" s="383">
        <v>4</v>
      </c>
      <c r="AM972" s="177">
        <v>0</v>
      </c>
      <c r="AN972" s="177">
        <v>0</v>
      </c>
      <c r="AO972" s="182">
        <v>4</v>
      </c>
      <c r="AP972" s="180"/>
      <c r="AQ972" s="180"/>
      <c r="AR972" s="180"/>
      <c r="AS972" s="180"/>
      <c r="AT972" s="180"/>
      <c r="AU972" s="180"/>
      <c r="AV972" s="180"/>
      <c r="AW972" s="180"/>
      <c r="AX972" s="180"/>
      <c r="AY972" s="180"/>
      <c r="AZ972" s="180"/>
      <c r="BA972" s="180"/>
      <c r="BB972" s="180"/>
      <c r="BC972" s="180"/>
      <c r="BD972" s="180"/>
      <c r="BE972" s="180"/>
      <c r="BF972" s="180"/>
      <c r="BG972" s="180"/>
      <c r="BH972" s="176">
        <f t="shared" si="120"/>
        <v>5</v>
      </c>
      <c r="BI972" s="176">
        <f t="shared" si="115"/>
        <v>15</v>
      </c>
      <c r="BJ972" s="182" t="str">
        <f t="shared" si="116"/>
        <v>8 - 36</v>
      </c>
      <c r="BK972" s="176">
        <f t="shared" si="117"/>
        <v>22</v>
      </c>
      <c r="BL972" s="176">
        <f t="shared" si="121"/>
        <v>5</v>
      </c>
      <c r="BM972" s="533"/>
      <c r="BN972" s="185">
        <v>315</v>
      </c>
      <c r="BO972" s="180">
        <v>5</v>
      </c>
      <c r="BP972" s="178">
        <f t="shared" si="118"/>
        <v>425</v>
      </c>
      <c r="BQ972" s="420" t="str">
        <f t="shared" si="119"/>
        <v>V</v>
      </c>
      <c r="BR972" s="185"/>
      <c r="BS972" s="212" t="s">
        <v>3967</v>
      </c>
    </row>
    <row r="973" spans="1:71" x14ac:dyDescent="0.2">
      <c r="A973" s="696">
        <v>971</v>
      </c>
      <c r="B973" s="286" t="s">
        <v>4625</v>
      </c>
      <c r="C973" s="286" t="s">
        <v>4625</v>
      </c>
      <c r="D973" s="258" t="s">
        <v>5497</v>
      </c>
      <c r="E973" s="736">
        <v>1</v>
      </c>
      <c r="F973" s="736">
        <v>1</v>
      </c>
      <c r="G973" s="737">
        <v>12</v>
      </c>
      <c r="H973" s="305" t="s">
        <v>3256</v>
      </c>
      <c r="I973" s="207" t="s">
        <v>3485</v>
      </c>
      <c r="J973" s="279" t="s">
        <v>6551</v>
      </c>
      <c r="K973" s="179" t="s">
        <v>3430</v>
      </c>
      <c r="L973" s="427" t="s">
        <v>3491</v>
      </c>
      <c r="M973" s="684">
        <v>6</v>
      </c>
      <c r="N973" s="684" t="s">
        <v>15741</v>
      </c>
      <c r="O973" s="684">
        <v>90</v>
      </c>
      <c r="P973" s="179" t="s">
        <v>15967</v>
      </c>
      <c r="Q973" s="179">
        <v>6</v>
      </c>
      <c r="R973" s="180"/>
      <c r="S973" s="179">
        <v>1</v>
      </c>
      <c r="T973" s="179">
        <v>1</v>
      </c>
      <c r="U973" s="179">
        <v>1</v>
      </c>
      <c r="V973" s="179">
        <v>1</v>
      </c>
      <c r="W973" s="742">
        <v>18</v>
      </c>
      <c r="X973" s="184"/>
      <c r="Y973" s="184"/>
      <c r="Z973" s="184"/>
      <c r="AA973" s="184"/>
      <c r="AB973" s="220"/>
      <c r="AC973" s="186" t="s">
        <v>1710</v>
      </c>
      <c r="AD973" s="179" t="s">
        <v>7473</v>
      </c>
      <c r="AE973" s="179" t="s">
        <v>4247</v>
      </c>
      <c r="AF973" s="177">
        <v>0</v>
      </c>
      <c r="AG973" s="177">
        <v>0</v>
      </c>
      <c r="AH973" s="177">
        <v>0</v>
      </c>
      <c r="AI973" s="177">
        <v>0</v>
      </c>
      <c r="AJ973" s="177">
        <v>0</v>
      </c>
      <c r="AK973" s="177">
        <v>0</v>
      </c>
      <c r="AL973" s="383">
        <v>2</v>
      </c>
      <c r="AM973" s="177">
        <v>0</v>
      </c>
      <c r="AN973" s="177">
        <v>0</v>
      </c>
      <c r="AO973" s="182">
        <v>2</v>
      </c>
      <c r="AP973" s="180"/>
      <c r="AQ973" s="180"/>
      <c r="AR973" s="180"/>
      <c r="AS973" s="180"/>
      <c r="AT973" s="180"/>
      <c r="AU973" s="180"/>
      <c r="AV973" s="180"/>
      <c r="AW973" s="180"/>
      <c r="AX973" s="180"/>
      <c r="AY973" s="180"/>
      <c r="AZ973" s="180"/>
      <c r="BA973" s="180"/>
      <c r="BB973" s="180"/>
      <c r="BC973" s="180"/>
      <c r="BD973" s="180"/>
      <c r="BE973" s="180"/>
      <c r="BF973" s="180"/>
      <c r="BG973" s="180"/>
      <c r="BH973" s="176">
        <f t="shared" si="120"/>
        <v>2</v>
      </c>
      <c r="BI973" s="176">
        <f t="shared" si="115"/>
        <v>16</v>
      </c>
      <c r="BJ973" s="182" t="str">
        <f t="shared" si="116"/>
        <v>4 - 18</v>
      </c>
      <c r="BK973" s="176">
        <f t="shared" si="117"/>
        <v>11</v>
      </c>
      <c r="BL973" s="176">
        <f t="shared" si="121"/>
        <v>2</v>
      </c>
      <c r="BM973" s="533"/>
      <c r="BN973" s="185">
        <v>145</v>
      </c>
      <c r="BO973" s="180">
        <v>3</v>
      </c>
      <c r="BP973" s="178">
        <f t="shared" si="118"/>
        <v>178</v>
      </c>
      <c r="BQ973" s="420" t="str">
        <f t="shared" si="119"/>
        <v>III</v>
      </c>
      <c r="BR973" s="185"/>
      <c r="BS973" s="212" t="s">
        <v>3967</v>
      </c>
    </row>
    <row r="974" spans="1:71" x14ac:dyDescent="0.2">
      <c r="A974" s="697">
        <v>972</v>
      </c>
      <c r="B974" s="286" t="s">
        <v>4626</v>
      </c>
      <c r="C974" s="286" t="s">
        <v>4626</v>
      </c>
      <c r="D974" s="258" t="s">
        <v>5497</v>
      </c>
      <c r="E974" s="736">
        <v>1</v>
      </c>
      <c r="F974" s="736">
        <v>2</v>
      </c>
      <c r="G974" s="737">
        <v>20</v>
      </c>
      <c r="H974" s="305" t="s">
        <v>3273</v>
      </c>
      <c r="I974" s="207" t="s">
        <v>3485</v>
      </c>
      <c r="J974" s="279" t="s">
        <v>3395</v>
      </c>
      <c r="K974" s="179" t="s">
        <v>3431</v>
      </c>
      <c r="L974" s="427" t="s">
        <v>3489</v>
      </c>
      <c r="M974" s="684">
        <v>2</v>
      </c>
      <c r="N974" s="684" t="s">
        <v>15741</v>
      </c>
      <c r="O974" s="684">
        <v>2.2999999999999998</v>
      </c>
      <c r="P974" s="179" t="s">
        <v>15968</v>
      </c>
      <c r="Q974" s="179">
        <v>8</v>
      </c>
      <c r="R974" s="180"/>
      <c r="S974" s="179">
        <v>0</v>
      </c>
      <c r="T974" s="179">
        <v>0</v>
      </c>
      <c r="U974" s="179">
        <v>0</v>
      </c>
      <c r="V974" s="179">
        <v>0</v>
      </c>
      <c r="W974" s="742">
        <v>6</v>
      </c>
      <c r="X974" s="184"/>
      <c r="Y974" s="194"/>
      <c r="Z974" s="184"/>
      <c r="AA974" s="184">
        <v>15</v>
      </c>
      <c r="AB974" s="220"/>
      <c r="AC974" s="186" t="s">
        <v>5217</v>
      </c>
      <c r="AD974" s="179" t="s">
        <v>7473</v>
      </c>
      <c r="AE974" s="179" t="s">
        <v>4247</v>
      </c>
      <c r="AF974" s="177">
        <v>0</v>
      </c>
      <c r="AG974" s="177">
        <v>0</v>
      </c>
      <c r="AH974" s="177">
        <v>0</v>
      </c>
      <c r="AI974" s="177">
        <v>0</v>
      </c>
      <c r="AJ974" s="177">
        <v>0</v>
      </c>
      <c r="AK974" s="177">
        <v>0</v>
      </c>
      <c r="AL974" s="383">
        <v>1</v>
      </c>
      <c r="AM974" s="177">
        <v>0</v>
      </c>
      <c r="AN974" s="177">
        <v>0</v>
      </c>
      <c r="AO974" s="182">
        <v>1</v>
      </c>
      <c r="AP974" s="180"/>
      <c r="AQ974" s="180"/>
      <c r="AR974" s="180"/>
      <c r="AS974" s="180"/>
      <c r="AT974" s="180"/>
      <c r="AU974" s="180"/>
      <c r="AV974" s="180"/>
      <c r="AW974" s="180"/>
      <c r="AX974" s="180"/>
      <c r="AY974" s="180"/>
      <c r="AZ974" s="180"/>
      <c r="BA974" s="180"/>
      <c r="BB974" s="180"/>
      <c r="BC974" s="180"/>
      <c r="BD974" s="180"/>
      <c r="BE974" s="180"/>
      <c r="BF974" s="180"/>
      <c r="BG974" s="180"/>
      <c r="BH974" s="176">
        <f t="shared" si="120"/>
        <v>1.125</v>
      </c>
      <c r="BI974" s="176">
        <f t="shared" si="115"/>
        <v>18</v>
      </c>
      <c r="BJ974" s="182" t="str">
        <f t="shared" si="116"/>
        <v>2 - 9</v>
      </c>
      <c r="BK974" s="176">
        <f t="shared" si="117"/>
        <v>6</v>
      </c>
      <c r="BL974" s="176">
        <f t="shared" si="121"/>
        <v>1</v>
      </c>
      <c r="BM974" s="533"/>
      <c r="BN974" s="185">
        <v>65</v>
      </c>
      <c r="BO974" s="180">
        <v>2</v>
      </c>
      <c r="BP974" s="178">
        <f t="shared" si="118"/>
        <v>77</v>
      </c>
      <c r="BQ974" s="420" t="str">
        <f t="shared" si="119"/>
        <v>III</v>
      </c>
      <c r="BR974" s="185"/>
      <c r="BS974" s="212" t="s">
        <v>3967</v>
      </c>
    </row>
    <row r="975" spans="1:71" ht="25.5" x14ac:dyDescent="0.2">
      <c r="A975" s="696">
        <v>973</v>
      </c>
      <c r="B975" s="286" t="s">
        <v>4627</v>
      </c>
      <c r="C975" s="286" t="s">
        <v>4627</v>
      </c>
      <c r="D975" s="258" t="s">
        <v>5497</v>
      </c>
      <c r="E975" s="736">
        <v>1</v>
      </c>
      <c r="F975" s="736">
        <v>1</v>
      </c>
      <c r="G975" s="737">
        <v>4</v>
      </c>
      <c r="H975" s="305" t="s">
        <v>793</v>
      </c>
      <c r="I975" s="207" t="s">
        <v>3485</v>
      </c>
      <c r="J975" s="279" t="s">
        <v>6551</v>
      </c>
      <c r="K975" s="179" t="s">
        <v>3656</v>
      </c>
      <c r="L975" s="427" t="s">
        <v>5490</v>
      </c>
      <c r="M975" s="684">
        <v>14</v>
      </c>
      <c r="N975" s="684" t="s">
        <v>15741</v>
      </c>
      <c r="O975" s="684">
        <v>1100</v>
      </c>
      <c r="P975" s="179" t="s">
        <v>15967</v>
      </c>
      <c r="Q975" s="179">
        <v>7</v>
      </c>
      <c r="R975" s="180"/>
      <c r="S975" s="189">
        <v>5</v>
      </c>
      <c r="T975" s="189">
        <v>7</v>
      </c>
      <c r="U975" s="189">
        <v>2</v>
      </c>
      <c r="V975" s="189">
        <v>8</v>
      </c>
      <c r="W975" s="742">
        <v>6</v>
      </c>
      <c r="X975" s="184"/>
      <c r="Y975" s="194"/>
      <c r="Z975" s="184"/>
      <c r="AA975" s="184">
        <v>15</v>
      </c>
      <c r="AB975" s="220"/>
      <c r="AC975" s="186" t="s">
        <v>14558</v>
      </c>
      <c r="AD975" s="191" t="s">
        <v>6976</v>
      </c>
      <c r="AE975" s="191" t="s">
        <v>4247</v>
      </c>
      <c r="AF975" s="177">
        <v>0</v>
      </c>
      <c r="AG975" s="177">
        <v>0</v>
      </c>
      <c r="AH975" s="177">
        <v>0</v>
      </c>
      <c r="AI975" s="177">
        <v>0</v>
      </c>
      <c r="AJ975" s="177">
        <v>0</v>
      </c>
      <c r="AK975" s="177">
        <v>0</v>
      </c>
      <c r="AL975" s="383">
        <v>5</v>
      </c>
      <c r="AM975" s="177">
        <v>0</v>
      </c>
      <c r="AN975" s="177">
        <v>0</v>
      </c>
      <c r="AO975" s="182">
        <v>5</v>
      </c>
      <c r="AP975" s="180"/>
      <c r="AQ975" s="180"/>
      <c r="AR975" s="180"/>
      <c r="AS975" s="180"/>
      <c r="AT975" s="180"/>
      <c r="AU975" s="180"/>
      <c r="AV975" s="180"/>
      <c r="AW975" s="180"/>
      <c r="AX975" s="180"/>
      <c r="AY975" s="180"/>
      <c r="AZ975" s="180"/>
      <c r="BA975" s="180"/>
      <c r="BB975" s="180"/>
      <c r="BC975" s="180"/>
      <c r="BD975" s="180"/>
      <c r="BE975" s="180"/>
      <c r="BF975" s="180"/>
      <c r="BG975" s="180"/>
      <c r="BH975" s="176">
        <f t="shared" si="120"/>
        <v>6</v>
      </c>
      <c r="BI975" s="176">
        <f t="shared" si="115"/>
        <v>13</v>
      </c>
      <c r="BJ975" s="182" t="str">
        <f t="shared" si="116"/>
        <v>10 - 45</v>
      </c>
      <c r="BK975" s="176">
        <f t="shared" si="117"/>
        <v>28</v>
      </c>
      <c r="BL975" s="176">
        <f t="shared" si="121"/>
        <v>7</v>
      </c>
      <c r="BM975" s="533"/>
      <c r="BN975" s="185">
        <v>700</v>
      </c>
      <c r="BO975" s="180">
        <v>6</v>
      </c>
      <c r="BP975" s="178">
        <f t="shared" si="118"/>
        <v>868</v>
      </c>
      <c r="BQ975" s="420" t="str">
        <f t="shared" si="119"/>
        <v>VI</v>
      </c>
      <c r="BR975" s="185"/>
      <c r="BS975" s="212" t="s">
        <v>3967</v>
      </c>
    </row>
    <row r="976" spans="1:71" x14ac:dyDescent="0.2">
      <c r="A976" s="696">
        <v>974</v>
      </c>
      <c r="B976" s="286" t="s">
        <v>4628</v>
      </c>
      <c r="C976" s="286" t="s">
        <v>4628</v>
      </c>
      <c r="D976" s="258" t="s">
        <v>5497</v>
      </c>
      <c r="E976" s="736">
        <v>1</v>
      </c>
      <c r="F976" s="736">
        <v>1</v>
      </c>
      <c r="G976" s="737">
        <v>10</v>
      </c>
      <c r="H976" s="305" t="s">
        <v>3256</v>
      </c>
      <c r="I976" s="207" t="s">
        <v>3485</v>
      </c>
      <c r="J976" s="279" t="s">
        <v>6554</v>
      </c>
      <c r="K976" s="179" t="s">
        <v>3657</v>
      </c>
      <c r="L976" s="427" t="s">
        <v>3491</v>
      </c>
      <c r="M976" s="684">
        <v>8</v>
      </c>
      <c r="N976" s="684" t="s">
        <v>15741</v>
      </c>
      <c r="O976" s="684">
        <v>145</v>
      </c>
      <c r="P976" s="179" t="s">
        <v>15969</v>
      </c>
      <c r="Q976" s="179">
        <v>5</v>
      </c>
      <c r="R976" s="180"/>
      <c r="S976" s="189">
        <v>2</v>
      </c>
      <c r="T976" s="189">
        <v>4</v>
      </c>
      <c r="U976" s="179">
        <v>1</v>
      </c>
      <c r="V976" s="179">
        <v>1</v>
      </c>
      <c r="W976" s="742">
        <v>6</v>
      </c>
      <c r="X976" s="184"/>
      <c r="Y976" s="184">
        <v>15</v>
      </c>
      <c r="Z976" s="184"/>
      <c r="AA976" s="184"/>
      <c r="AB976" s="220"/>
      <c r="AC976" s="186" t="s">
        <v>3684</v>
      </c>
      <c r="AD976" s="179" t="s">
        <v>7473</v>
      </c>
      <c r="AE976" s="179" t="s">
        <v>4247</v>
      </c>
      <c r="AF976" s="177">
        <v>0</v>
      </c>
      <c r="AG976" s="177">
        <v>0</v>
      </c>
      <c r="AH976" s="177">
        <v>0</v>
      </c>
      <c r="AI976" s="177">
        <v>0</v>
      </c>
      <c r="AJ976" s="177">
        <v>0</v>
      </c>
      <c r="AK976" s="177">
        <v>0</v>
      </c>
      <c r="AL976" s="383">
        <v>3</v>
      </c>
      <c r="AM976" s="177">
        <v>0</v>
      </c>
      <c r="AN976" s="177">
        <v>0</v>
      </c>
      <c r="AO976" s="182">
        <v>3</v>
      </c>
      <c r="AP976" s="180"/>
      <c r="AQ976" s="180"/>
      <c r="AR976" s="180"/>
      <c r="AS976" s="180"/>
      <c r="AT976" s="180"/>
      <c r="AU976" s="180"/>
      <c r="AV976" s="180"/>
      <c r="AW976" s="180"/>
      <c r="AX976" s="180"/>
      <c r="AY976" s="180"/>
      <c r="AZ976" s="180"/>
      <c r="BA976" s="180"/>
      <c r="BB976" s="180"/>
      <c r="BC976" s="180"/>
      <c r="BD976" s="180"/>
      <c r="BE976" s="180"/>
      <c r="BF976" s="180"/>
      <c r="BG976" s="180"/>
      <c r="BH976" s="176">
        <f t="shared" si="120"/>
        <v>3</v>
      </c>
      <c r="BI976" s="176">
        <f t="shared" si="115"/>
        <v>16</v>
      </c>
      <c r="BJ976" s="182" t="str">
        <f t="shared" si="116"/>
        <v>6 - 27</v>
      </c>
      <c r="BK976" s="176">
        <f t="shared" si="117"/>
        <v>17</v>
      </c>
      <c r="BL976" s="176">
        <f t="shared" si="121"/>
        <v>3</v>
      </c>
      <c r="BM976" s="533"/>
      <c r="BN976" s="185">
        <v>190</v>
      </c>
      <c r="BO976" s="180">
        <v>4</v>
      </c>
      <c r="BP976" s="178">
        <f t="shared" si="118"/>
        <v>258</v>
      </c>
      <c r="BQ976" s="420" t="str">
        <f t="shared" si="119"/>
        <v>IV</v>
      </c>
      <c r="BR976" s="185"/>
      <c r="BS976" s="212" t="s">
        <v>3967</v>
      </c>
    </row>
    <row r="977" spans="1:71" ht="25.5" x14ac:dyDescent="0.2">
      <c r="A977" s="697">
        <v>975</v>
      </c>
      <c r="B977" s="286" t="s">
        <v>2690</v>
      </c>
      <c r="C977" s="286" t="s">
        <v>2690</v>
      </c>
      <c r="D977" s="258" t="s">
        <v>5497</v>
      </c>
      <c r="E977" s="736">
        <v>1</v>
      </c>
      <c r="F977" s="736">
        <v>10</v>
      </c>
      <c r="G977" s="737">
        <v>100</v>
      </c>
      <c r="H977" s="305" t="s">
        <v>795</v>
      </c>
      <c r="I977" s="207" t="s">
        <v>635</v>
      </c>
      <c r="J977" s="279" t="s">
        <v>6554</v>
      </c>
      <c r="K977" s="179" t="s">
        <v>2078</v>
      </c>
      <c r="L977" s="427" t="s">
        <v>3489</v>
      </c>
      <c r="M977" s="684">
        <v>2</v>
      </c>
      <c r="N977" s="684" t="s">
        <v>15715</v>
      </c>
      <c r="O977" s="684">
        <v>10</v>
      </c>
      <c r="P977" s="179" t="s">
        <v>15970</v>
      </c>
      <c r="Q977" s="179">
        <v>6</v>
      </c>
      <c r="R977" s="180"/>
      <c r="S977" s="190">
        <v>11</v>
      </c>
      <c r="T977" s="190">
        <v>12</v>
      </c>
      <c r="U977" s="190">
        <v>4</v>
      </c>
      <c r="V977" s="190">
        <v>16</v>
      </c>
      <c r="W977" s="742">
        <v>9</v>
      </c>
      <c r="X977" s="184">
        <v>18</v>
      </c>
      <c r="Y977" s="184"/>
      <c r="Z977" s="184"/>
      <c r="AA977" s="184"/>
      <c r="AB977" s="219" t="s">
        <v>794</v>
      </c>
      <c r="AC977" s="186" t="s">
        <v>10280</v>
      </c>
      <c r="AD977" s="191" t="s">
        <v>1948</v>
      </c>
      <c r="AE977" s="191" t="s">
        <v>4258</v>
      </c>
      <c r="AF977" s="177">
        <v>0</v>
      </c>
      <c r="AG977" s="177">
        <v>0</v>
      </c>
      <c r="AH977" s="177">
        <v>0</v>
      </c>
      <c r="AI977" s="177">
        <v>0</v>
      </c>
      <c r="AJ977" s="177">
        <v>0</v>
      </c>
      <c r="AK977" s="177">
        <v>0</v>
      </c>
      <c r="AL977" s="383">
        <v>1</v>
      </c>
      <c r="AM977" s="177">
        <v>0</v>
      </c>
      <c r="AN977" s="177">
        <v>0</v>
      </c>
      <c r="AO977" s="182">
        <v>0</v>
      </c>
      <c r="AP977" s="180"/>
      <c r="AQ977" s="180"/>
      <c r="AR977" s="180"/>
      <c r="AS977" s="180"/>
      <c r="AT977" s="180"/>
      <c r="AU977" s="180"/>
      <c r="AV977" s="180"/>
      <c r="AW977" s="180"/>
      <c r="AX977" s="180"/>
      <c r="AY977" s="180"/>
      <c r="AZ977" s="180"/>
      <c r="BA977" s="180"/>
      <c r="BB977" s="180"/>
      <c r="BC977" s="180"/>
      <c r="BD977" s="180"/>
      <c r="BE977" s="180"/>
      <c r="BF977" s="180"/>
      <c r="BG977" s="180"/>
      <c r="BH977" s="176">
        <f t="shared" si="120"/>
        <v>1</v>
      </c>
      <c r="BI977" s="176">
        <f t="shared" si="115"/>
        <v>19</v>
      </c>
      <c r="BJ977" s="182" t="str">
        <f t="shared" si="116"/>
        <v>1 - 8</v>
      </c>
      <c r="BK977" s="176">
        <f t="shared" si="117"/>
        <v>5</v>
      </c>
      <c r="BL977" s="176">
        <f t="shared" si="121"/>
        <v>1</v>
      </c>
      <c r="BM977" s="533"/>
      <c r="BN977" s="185">
        <v>80</v>
      </c>
      <c r="BO977" s="180">
        <v>1</v>
      </c>
      <c r="BP977" s="178">
        <f t="shared" si="118"/>
        <v>85</v>
      </c>
      <c r="BQ977" s="420" t="str">
        <f t="shared" si="119"/>
        <v>III</v>
      </c>
      <c r="BR977" s="185"/>
      <c r="BS977" s="212" t="s">
        <v>3967</v>
      </c>
    </row>
    <row r="978" spans="1:71" ht="51" x14ac:dyDescent="0.2">
      <c r="A978" s="696">
        <v>976</v>
      </c>
      <c r="B978" s="286" t="s">
        <v>4622</v>
      </c>
      <c r="C978" s="286" t="s">
        <v>4622</v>
      </c>
      <c r="D978" s="258" t="s">
        <v>5497</v>
      </c>
      <c r="E978" s="736">
        <v>1</v>
      </c>
      <c r="F978" s="736">
        <v>1</v>
      </c>
      <c r="G978" s="737">
        <v>1</v>
      </c>
      <c r="H978" s="305" t="s">
        <v>3878</v>
      </c>
      <c r="I978" s="207" t="s">
        <v>4623</v>
      </c>
      <c r="J978" s="497" t="s">
        <v>10559</v>
      </c>
      <c r="K978" s="179" t="s">
        <v>5490</v>
      </c>
      <c r="L978" s="427" t="s">
        <v>5490</v>
      </c>
      <c r="M978" s="684">
        <v>60</v>
      </c>
      <c r="N978" s="684" t="s">
        <v>15710</v>
      </c>
      <c r="O978" s="684">
        <v>2975</v>
      </c>
      <c r="P978" s="179" t="s">
        <v>15971</v>
      </c>
      <c r="Q978" s="179">
        <v>7</v>
      </c>
      <c r="R978" s="180"/>
      <c r="S978" s="179">
        <v>0</v>
      </c>
      <c r="T978" s="179">
        <v>0</v>
      </c>
      <c r="U978" s="179">
        <v>0</v>
      </c>
      <c r="V978" s="179">
        <v>0</v>
      </c>
      <c r="W978" s="742">
        <v>3</v>
      </c>
      <c r="X978" s="184"/>
      <c r="Y978" s="184">
        <v>18</v>
      </c>
      <c r="Z978" s="184"/>
      <c r="AA978" s="184"/>
      <c r="AB978" s="220"/>
      <c r="AC978" s="186" t="s">
        <v>9028</v>
      </c>
      <c r="AD978" s="179" t="s">
        <v>2668</v>
      </c>
      <c r="AE978" s="179" t="s">
        <v>4247</v>
      </c>
      <c r="AF978" s="177">
        <v>0</v>
      </c>
      <c r="AG978" s="177">
        <v>0</v>
      </c>
      <c r="AH978" s="177">
        <v>0</v>
      </c>
      <c r="AI978" s="177">
        <v>0</v>
      </c>
      <c r="AJ978" s="177">
        <v>0</v>
      </c>
      <c r="AK978" s="177">
        <v>0</v>
      </c>
      <c r="AL978" s="383">
        <v>12</v>
      </c>
      <c r="AM978" s="177">
        <v>0</v>
      </c>
      <c r="AN978" s="177">
        <v>0</v>
      </c>
      <c r="AO978" s="182">
        <v>0</v>
      </c>
      <c r="AP978" s="180"/>
      <c r="AQ978" s="180"/>
      <c r="AR978" s="180"/>
      <c r="AS978" s="180"/>
      <c r="AT978" s="180"/>
      <c r="AU978" s="180"/>
      <c r="AV978" s="180"/>
      <c r="AW978" s="180"/>
      <c r="AX978" s="180"/>
      <c r="AY978" s="180"/>
      <c r="AZ978" s="180"/>
      <c r="BA978" s="180"/>
      <c r="BB978" s="180"/>
      <c r="BC978" s="180"/>
      <c r="BD978" s="180"/>
      <c r="BE978" s="180"/>
      <c r="BF978" s="180"/>
      <c r="BG978" s="180"/>
      <c r="BH978" s="176">
        <f t="shared" si="120"/>
        <v>12</v>
      </c>
      <c r="BI978" s="176">
        <f t="shared" si="115"/>
        <v>9</v>
      </c>
      <c r="BJ978" s="182" t="str">
        <f t="shared" si="116"/>
        <v>12 - 96</v>
      </c>
      <c r="BK978" s="176">
        <f t="shared" si="117"/>
        <v>54</v>
      </c>
      <c r="BL978" s="176">
        <f t="shared" si="121"/>
        <v>12</v>
      </c>
      <c r="BM978" s="533"/>
      <c r="BN978" s="185">
        <v>2000</v>
      </c>
      <c r="BO978" s="180">
        <v>16</v>
      </c>
      <c r="BP978" s="178">
        <f t="shared" si="118"/>
        <v>2864</v>
      </c>
      <c r="BQ978" s="420" t="str">
        <f t="shared" si="119"/>
        <v>VII</v>
      </c>
      <c r="BR978" s="185"/>
      <c r="BS978" s="212" t="s">
        <v>3967</v>
      </c>
    </row>
    <row r="979" spans="1:71" x14ac:dyDescent="0.2">
      <c r="A979" s="697">
        <v>977</v>
      </c>
      <c r="B979" s="286" t="s">
        <v>5208</v>
      </c>
      <c r="C979" s="286" t="s">
        <v>5208</v>
      </c>
      <c r="D979" s="258" t="s">
        <v>5497</v>
      </c>
      <c r="E979" s="736">
        <v>1</v>
      </c>
      <c r="F979" s="736">
        <v>1</v>
      </c>
      <c r="G979" s="737">
        <v>4</v>
      </c>
      <c r="H979" s="305" t="s">
        <v>3486</v>
      </c>
      <c r="I979" s="207" t="s">
        <v>5210</v>
      </c>
      <c r="J979" s="279" t="s">
        <v>3796</v>
      </c>
      <c r="K979" s="179" t="s">
        <v>5490</v>
      </c>
      <c r="L979" s="427" t="s">
        <v>5490</v>
      </c>
      <c r="M979" s="684">
        <v>7.2</v>
      </c>
      <c r="N979" s="684" t="s">
        <v>15710</v>
      </c>
      <c r="O979" s="684">
        <v>440</v>
      </c>
      <c r="P979" s="179" t="s">
        <v>15972</v>
      </c>
      <c r="Q979" s="179">
        <v>7</v>
      </c>
      <c r="R979" s="180"/>
      <c r="S979" s="179">
        <v>1</v>
      </c>
      <c r="T979" s="179">
        <v>1</v>
      </c>
      <c r="U979" s="179">
        <v>1</v>
      </c>
      <c r="V979" s="179">
        <v>1</v>
      </c>
      <c r="W979" s="742">
        <v>24</v>
      </c>
      <c r="X979" s="184"/>
      <c r="Y979" s="184"/>
      <c r="Z979" s="184"/>
      <c r="AA979" s="184"/>
      <c r="AB979" s="220"/>
      <c r="AC979" s="186"/>
      <c r="AD979" s="179" t="s">
        <v>7471</v>
      </c>
      <c r="AE979" s="179" t="s">
        <v>4247</v>
      </c>
      <c r="AF979" s="177">
        <v>0</v>
      </c>
      <c r="AG979" s="177">
        <v>0</v>
      </c>
      <c r="AH979" s="177">
        <v>0</v>
      </c>
      <c r="AI979" s="177">
        <v>0</v>
      </c>
      <c r="AJ979" s="177">
        <v>0</v>
      </c>
      <c r="AK979" s="177">
        <v>0</v>
      </c>
      <c r="AL979" s="383">
        <v>3</v>
      </c>
      <c r="AM979" s="177">
        <v>0</v>
      </c>
      <c r="AN979" s="177">
        <v>0</v>
      </c>
      <c r="AO979" s="182">
        <v>0</v>
      </c>
      <c r="AP979" s="180"/>
      <c r="AQ979" s="180"/>
      <c r="AR979" s="180"/>
      <c r="AS979" s="180"/>
      <c r="AT979" s="180"/>
      <c r="AU979" s="180"/>
      <c r="AV979" s="180"/>
      <c r="AW979" s="180"/>
      <c r="AX979" s="180"/>
      <c r="AY979" s="180"/>
      <c r="AZ979" s="180"/>
      <c r="BA979" s="180"/>
      <c r="BB979" s="180"/>
      <c r="BC979" s="180"/>
      <c r="BD979" s="180"/>
      <c r="BE979" s="180"/>
      <c r="BF979" s="180"/>
      <c r="BG979" s="180"/>
      <c r="BH979" s="176">
        <f t="shared" si="120"/>
        <v>3</v>
      </c>
      <c r="BI979" s="176">
        <f t="shared" si="115"/>
        <v>16</v>
      </c>
      <c r="BJ979" s="182" t="str">
        <f t="shared" si="116"/>
        <v>3 - 24</v>
      </c>
      <c r="BK979" s="176">
        <f t="shared" si="117"/>
        <v>14</v>
      </c>
      <c r="BL979" s="176">
        <f t="shared" si="121"/>
        <v>3</v>
      </c>
      <c r="BM979" s="533"/>
      <c r="BN979" s="185">
        <v>35</v>
      </c>
      <c r="BO979" s="180">
        <v>3</v>
      </c>
      <c r="BP979" s="178">
        <f t="shared" si="118"/>
        <v>77</v>
      </c>
      <c r="BQ979" s="420" t="str">
        <f t="shared" si="119"/>
        <v>II</v>
      </c>
      <c r="BR979" s="185"/>
      <c r="BS979" s="212" t="s">
        <v>3967</v>
      </c>
    </row>
    <row r="980" spans="1:71" x14ac:dyDescent="0.2">
      <c r="A980" s="696">
        <v>978</v>
      </c>
      <c r="B980" s="286" t="s">
        <v>5209</v>
      </c>
      <c r="C980" s="286" t="s">
        <v>5209</v>
      </c>
      <c r="D980" s="258" t="s">
        <v>5497</v>
      </c>
      <c r="E980" s="736">
        <v>1</v>
      </c>
      <c r="F980" s="736">
        <v>1</v>
      </c>
      <c r="G980" s="737">
        <v>2</v>
      </c>
      <c r="H980" s="305" t="s">
        <v>3486</v>
      </c>
      <c r="I980" s="207" t="s">
        <v>5210</v>
      </c>
      <c r="J980" s="279" t="s">
        <v>3797</v>
      </c>
      <c r="K980" s="179" t="s">
        <v>4944</v>
      </c>
      <c r="L980" s="427" t="s">
        <v>5490</v>
      </c>
      <c r="M980" s="684">
        <v>12.6</v>
      </c>
      <c r="N980" s="684" t="s">
        <v>15710</v>
      </c>
      <c r="O980" s="684">
        <v>2358</v>
      </c>
      <c r="P980" s="179" t="s">
        <v>15973</v>
      </c>
      <c r="Q980" s="179">
        <v>7</v>
      </c>
      <c r="R980" s="180"/>
      <c r="S980" s="179">
        <v>1</v>
      </c>
      <c r="T980" s="179">
        <v>1</v>
      </c>
      <c r="U980" s="179">
        <v>1</v>
      </c>
      <c r="V980" s="179">
        <v>1</v>
      </c>
      <c r="W980" s="742">
        <v>21</v>
      </c>
      <c r="X980" s="184"/>
      <c r="Y980" s="184"/>
      <c r="Z980" s="184"/>
      <c r="AA980" s="184"/>
      <c r="AB980" s="220"/>
      <c r="AC980" s="186"/>
      <c r="AD980" s="179" t="s">
        <v>7474</v>
      </c>
      <c r="AE980" s="179" t="s">
        <v>4247</v>
      </c>
      <c r="AF980" s="177">
        <v>0</v>
      </c>
      <c r="AG980" s="177">
        <v>0</v>
      </c>
      <c r="AH980" s="177">
        <v>0</v>
      </c>
      <c r="AI980" s="177">
        <v>0</v>
      </c>
      <c r="AJ980" s="177">
        <v>0</v>
      </c>
      <c r="AK980" s="177">
        <v>0</v>
      </c>
      <c r="AL980" s="383">
        <v>5</v>
      </c>
      <c r="AM980" s="177">
        <v>0</v>
      </c>
      <c r="AN980" s="177">
        <v>0</v>
      </c>
      <c r="AO980" s="182">
        <v>0</v>
      </c>
      <c r="AP980" s="180"/>
      <c r="AQ980" s="180"/>
      <c r="AR980" s="180"/>
      <c r="AS980" s="180"/>
      <c r="AT980" s="180"/>
      <c r="AU980" s="180"/>
      <c r="AV980" s="180"/>
      <c r="AW980" s="180"/>
      <c r="AX980" s="180"/>
      <c r="AY980" s="180"/>
      <c r="AZ980" s="180"/>
      <c r="BA980" s="180"/>
      <c r="BB980" s="180"/>
      <c r="BC980" s="180"/>
      <c r="BD980" s="180"/>
      <c r="BE980" s="180"/>
      <c r="BF980" s="180"/>
      <c r="BG980" s="180"/>
      <c r="BH980" s="176">
        <f t="shared" si="120"/>
        <v>5</v>
      </c>
      <c r="BI980" s="176">
        <f t="shared" si="115"/>
        <v>15</v>
      </c>
      <c r="BJ980" s="182" t="str">
        <f t="shared" si="116"/>
        <v>5 - 40</v>
      </c>
      <c r="BK980" s="176">
        <f t="shared" si="117"/>
        <v>23</v>
      </c>
      <c r="BL980" s="176">
        <f t="shared" si="121"/>
        <v>5</v>
      </c>
      <c r="BM980" s="533"/>
      <c r="BN980" s="185">
        <v>90</v>
      </c>
      <c r="BO980" s="180">
        <v>5</v>
      </c>
      <c r="BP980" s="178">
        <f t="shared" si="118"/>
        <v>205</v>
      </c>
      <c r="BQ980" s="420" t="str">
        <f t="shared" si="119"/>
        <v>III</v>
      </c>
      <c r="BR980" s="185"/>
      <c r="BS980" s="212" t="s">
        <v>3967</v>
      </c>
    </row>
    <row r="981" spans="1:71" x14ac:dyDescent="0.2">
      <c r="A981" s="696">
        <v>979</v>
      </c>
      <c r="B981" s="286" t="s">
        <v>5211</v>
      </c>
      <c r="C981" s="286" t="s">
        <v>5211</v>
      </c>
      <c r="D981" s="258" t="s">
        <v>5497</v>
      </c>
      <c r="E981" s="736">
        <v>1</v>
      </c>
      <c r="F981" s="736">
        <v>3</v>
      </c>
      <c r="G981" s="737">
        <v>30</v>
      </c>
      <c r="H981" s="305" t="s">
        <v>3879</v>
      </c>
      <c r="I981" s="207" t="s">
        <v>3485</v>
      </c>
      <c r="J981" s="279" t="s">
        <v>8713</v>
      </c>
      <c r="K981" s="179" t="s">
        <v>3489</v>
      </c>
      <c r="L981" s="427" t="s">
        <v>3489</v>
      </c>
      <c r="M981" s="684">
        <v>2</v>
      </c>
      <c r="N981" s="684" t="s">
        <v>15766</v>
      </c>
      <c r="O981" s="684">
        <v>1</v>
      </c>
      <c r="P981" s="427" t="s">
        <v>15822</v>
      </c>
      <c r="Q981" s="179">
        <v>8</v>
      </c>
      <c r="R981" s="180"/>
      <c r="S981" s="179">
        <v>1</v>
      </c>
      <c r="T981" s="179">
        <v>1</v>
      </c>
      <c r="U981" s="179">
        <v>1</v>
      </c>
      <c r="V981" s="179">
        <v>1</v>
      </c>
      <c r="W981" s="742">
        <v>3</v>
      </c>
      <c r="X981" s="184">
        <v>18</v>
      </c>
      <c r="Y981" s="184"/>
      <c r="Z981" s="184"/>
      <c r="AA981" s="184"/>
      <c r="AB981" s="219" t="s">
        <v>794</v>
      </c>
      <c r="AC981" s="183" t="s">
        <v>4859</v>
      </c>
      <c r="AD981" s="191" t="s">
        <v>6976</v>
      </c>
      <c r="AE981" s="191" t="s">
        <v>4247</v>
      </c>
      <c r="AF981" s="177">
        <v>0</v>
      </c>
      <c r="AG981" s="177">
        <v>0</v>
      </c>
      <c r="AH981" s="177">
        <v>0</v>
      </c>
      <c r="AI981" s="177">
        <v>0</v>
      </c>
      <c r="AJ981" s="177">
        <v>0</v>
      </c>
      <c r="AK981" s="177">
        <v>0</v>
      </c>
      <c r="AL981" s="383">
        <v>1</v>
      </c>
      <c r="AM981" s="177">
        <v>0</v>
      </c>
      <c r="AN981" s="177">
        <v>0</v>
      </c>
      <c r="AO981" s="182">
        <v>1</v>
      </c>
      <c r="AP981" s="180"/>
      <c r="AQ981" s="180"/>
      <c r="AR981" s="180"/>
      <c r="AS981" s="180"/>
      <c r="AT981" s="180"/>
      <c r="AU981" s="180"/>
      <c r="AV981" s="180"/>
      <c r="AW981" s="180"/>
      <c r="AX981" s="180"/>
      <c r="AY981" s="180"/>
      <c r="AZ981" s="180"/>
      <c r="BA981" s="180"/>
      <c r="BB981" s="180"/>
      <c r="BC981" s="180"/>
      <c r="BD981" s="180"/>
      <c r="BE981" s="180"/>
      <c r="BF981" s="180"/>
      <c r="BG981" s="180"/>
      <c r="BH981" s="176">
        <f t="shared" si="120"/>
        <v>1.125</v>
      </c>
      <c r="BI981" s="176">
        <f t="shared" si="115"/>
        <v>18</v>
      </c>
      <c r="BJ981" s="182" t="str">
        <f t="shared" si="116"/>
        <v>2 - 9</v>
      </c>
      <c r="BK981" s="176">
        <f t="shared" si="117"/>
        <v>6</v>
      </c>
      <c r="BL981" s="176">
        <f t="shared" si="121"/>
        <v>1</v>
      </c>
      <c r="BM981" s="533"/>
      <c r="BN981" s="185">
        <v>36</v>
      </c>
      <c r="BO981" s="180">
        <v>2</v>
      </c>
      <c r="BP981" s="178">
        <f t="shared" si="118"/>
        <v>48</v>
      </c>
      <c r="BQ981" s="420" t="str">
        <f t="shared" si="119"/>
        <v>II</v>
      </c>
      <c r="BR981" s="185"/>
      <c r="BS981" s="212" t="s">
        <v>3967</v>
      </c>
    </row>
    <row r="982" spans="1:71" ht="25.5" x14ac:dyDescent="0.2">
      <c r="A982" s="697">
        <v>980</v>
      </c>
      <c r="B982" s="286" t="s">
        <v>3815</v>
      </c>
      <c r="C982" s="286" t="s">
        <v>4562</v>
      </c>
      <c r="D982" s="258" t="s">
        <v>5497</v>
      </c>
      <c r="E982" s="736">
        <v>1</v>
      </c>
      <c r="F982" s="736">
        <v>3</v>
      </c>
      <c r="G982" s="737">
        <v>12</v>
      </c>
      <c r="H982" s="305" t="s">
        <v>1284</v>
      </c>
      <c r="I982" s="207" t="s">
        <v>15978</v>
      </c>
      <c r="J982" s="497" t="s">
        <v>15975</v>
      </c>
      <c r="K982" s="191" t="s">
        <v>4566</v>
      </c>
      <c r="L982" s="427" t="s">
        <v>3489</v>
      </c>
      <c r="M982" s="686">
        <v>2.2000000000000002</v>
      </c>
      <c r="N982" s="685" t="s">
        <v>16458</v>
      </c>
      <c r="O982" s="686">
        <v>20</v>
      </c>
      <c r="P982" s="427" t="s">
        <v>15977</v>
      </c>
      <c r="Q982" s="191">
        <v>6</v>
      </c>
      <c r="R982" s="180"/>
      <c r="S982" s="179">
        <v>1</v>
      </c>
      <c r="T982" s="179">
        <v>1</v>
      </c>
      <c r="U982" s="179">
        <v>1</v>
      </c>
      <c r="V982" s="179">
        <v>1</v>
      </c>
      <c r="W982" s="742">
        <v>0</v>
      </c>
      <c r="X982" s="184"/>
      <c r="Y982" s="184">
        <v>0</v>
      </c>
      <c r="Z982" s="184"/>
      <c r="AA982" s="184"/>
      <c r="AB982" s="220"/>
      <c r="AC982" s="186" t="s">
        <v>1038</v>
      </c>
      <c r="AD982" s="179" t="s">
        <v>7155</v>
      </c>
      <c r="AE982" s="179" t="s">
        <v>4247</v>
      </c>
      <c r="AF982" s="177">
        <v>0</v>
      </c>
      <c r="AG982" s="177">
        <v>0</v>
      </c>
      <c r="AH982" s="177">
        <v>0</v>
      </c>
      <c r="AI982" s="177">
        <v>0</v>
      </c>
      <c r="AJ982" s="177">
        <v>0</v>
      </c>
      <c r="AK982" s="177">
        <v>0</v>
      </c>
      <c r="AL982" s="551">
        <v>2</v>
      </c>
      <c r="AM982" s="177">
        <v>0</v>
      </c>
      <c r="AN982" s="177">
        <v>0</v>
      </c>
      <c r="AO982" s="182">
        <v>0</v>
      </c>
      <c r="AP982" s="180"/>
      <c r="AQ982" s="180"/>
      <c r="AR982" s="180"/>
      <c r="AS982" s="180"/>
      <c r="AT982" s="180"/>
      <c r="AU982" s="180"/>
      <c r="AV982" s="180"/>
      <c r="AW982" s="180"/>
      <c r="AX982" s="180"/>
      <c r="AY982" s="180"/>
      <c r="AZ982" s="180"/>
      <c r="BA982" s="180"/>
      <c r="BB982" s="180"/>
      <c r="BC982" s="180"/>
      <c r="BD982" s="180"/>
      <c r="BE982" s="180"/>
      <c r="BF982" s="180"/>
      <c r="BG982" s="180"/>
      <c r="BH982" s="176">
        <f t="shared" si="120"/>
        <v>2</v>
      </c>
      <c r="BI982" s="176">
        <f t="shared" si="115"/>
        <v>16</v>
      </c>
      <c r="BJ982" s="182" t="str">
        <f t="shared" si="116"/>
        <v>2 - 16</v>
      </c>
      <c r="BK982" s="176">
        <f t="shared" si="117"/>
        <v>9</v>
      </c>
      <c r="BL982" s="176">
        <f t="shared" si="121"/>
        <v>2</v>
      </c>
      <c r="BM982" s="533"/>
      <c r="BN982" s="185">
        <v>35</v>
      </c>
      <c r="BO982" s="180">
        <v>3</v>
      </c>
      <c r="BP982" s="178">
        <f t="shared" si="118"/>
        <v>62</v>
      </c>
      <c r="BQ982" s="420" t="str">
        <f t="shared" si="119"/>
        <v>II</v>
      </c>
      <c r="BR982" s="185"/>
      <c r="BS982" s="212" t="s">
        <v>3967</v>
      </c>
    </row>
    <row r="983" spans="1:71" ht="38.25" x14ac:dyDescent="0.2">
      <c r="A983" s="696">
        <v>981</v>
      </c>
      <c r="B983" s="286" t="s">
        <v>3815</v>
      </c>
      <c r="C983" s="286" t="s">
        <v>4563</v>
      </c>
      <c r="D983" s="258" t="s">
        <v>5497</v>
      </c>
      <c r="E983" s="736">
        <v>1</v>
      </c>
      <c r="F983" s="736">
        <v>3</v>
      </c>
      <c r="G983" s="737">
        <v>12</v>
      </c>
      <c r="H983" s="305" t="s">
        <v>1284</v>
      </c>
      <c r="I983" s="207" t="s">
        <v>15979</v>
      </c>
      <c r="J983" s="497" t="s">
        <v>8412</v>
      </c>
      <c r="K983" s="191" t="s">
        <v>4567</v>
      </c>
      <c r="L983" s="427" t="s">
        <v>3489</v>
      </c>
      <c r="M983" s="686">
        <v>3.2</v>
      </c>
      <c r="N983" s="685" t="s">
        <v>16458</v>
      </c>
      <c r="O983" s="686">
        <v>50</v>
      </c>
      <c r="P983" s="427" t="s">
        <v>15977</v>
      </c>
      <c r="Q983" s="191">
        <v>6</v>
      </c>
      <c r="R983" s="180"/>
      <c r="S983" s="179">
        <v>1</v>
      </c>
      <c r="T983" s="179">
        <v>1</v>
      </c>
      <c r="U983" s="179">
        <v>1</v>
      </c>
      <c r="V983" s="179">
        <v>1</v>
      </c>
      <c r="W983" s="742">
        <v>0</v>
      </c>
      <c r="X983" s="184"/>
      <c r="Y983" s="184">
        <v>0</v>
      </c>
      <c r="Z983" s="184"/>
      <c r="AA983" s="184"/>
      <c r="AB983" s="220"/>
      <c r="AC983" s="186" t="s">
        <v>1038</v>
      </c>
      <c r="AD983" s="179" t="s">
        <v>7155</v>
      </c>
      <c r="AE983" s="179" t="s">
        <v>4247</v>
      </c>
      <c r="AF983" s="177">
        <v>0</v>
      </c>
      <c r="AG983" s="177">
        <v>0</v>
      </c>
      <c r="AH983" s="177">
        <v>0</v>
      </c>
      <c r="AI983" s="177">
        <v>0</v>
      </c>
      <c r="AJ983" s="177">
        <v>0</v>
      </c>
      <c r="AK983" s="177">
        <v>0</v>
      </c>
      <c r="AL983" s="551">
        <v>3</v>
      </c>
      <c r="AM983" s="177">
        <v>0</v>
      </c>
      <c r="AN983" s="177">
        <v>0</v>
      </c>
      <c r="AO983" s="182">
        <v>0</v>
      </c>
      <c r="AP983" s="180"/>
      <c r="AQ983" s="180"/>
      <c r="AR983" s="180"/>
      <c r="AS983" s="180"/>
      <c r="AT983" s="180"/>
      <c r="AU983" s="180"/>
      <c r="AV983" s="180"/>
      <c r="AW983" s="180"/>
      <c r="AX983" s="180"/>
      <c r="AY983" s="180"/>
      <c r="AZ983" s="180"/>
      <c r="BA983" s="180"/>
      <c r="BB983" s="180"/>
      <c r="BC983" s="180"/>
      <c r="BD983" s="180"/>
      <c r="BE983" s="180"/>
      <c r="BF983" s="180"/>
      <c r="BG983" s="180"/>
      <c r="BH983" s="176">
        <f t="shared" si="120"/>
        <v>3</v>
      </c>
      <c r="BI983" s="176">
        <f t="shared" si="115"/>
        <v>16</v>
      </c>
      <c r="BJ983" s="182" t="str">
        <f t="shared" si="116"/>
        <v>3 - 24</v>
      </c>
      <c r="BK983" s="176">
        <f t="shared" si="117"/>
        <v>14</v>
      </c>
      <c r="BL983" s="176">
        <f t="shared" si="121"/>
        <v>3</v>
      </c>
      <c r="BM983" s="533"/>
      <c r="BN983" s="185">
        <v>35</v>
      </c>
      <c r="BO983" s="180">
        <v>3</v>
      </c>
      <c r="BP983" s="178">
        <f t="shared" si="118"/>
        <v>77</v>
      </c>
      <c r="BQ983" s="420" t="str">
        <f t="shared" si="119"/>
        <v>II</v>
      </c>
      <c r="BR983" s="185"/>
      <c r="BS983" s="212" t="s">
        <v>3967</v>
      </c>
    </row>
    <row r="984" spans="1:71" ht="51" x14ac:dyDescent="0.2">
      <c r="A984" s="697">
        <v>982</v>
      </c>
      <c r="B984" s="286" t="s">
        <v>3815</v>
      </c>
      <c r="C984" s="286" t="s">
        <v>4564</v>
      </c>
      <c r="D984" s="258" t="s">
        <v>5497</v>
      </c>
      <c r="E984" s="736">
        <v>1</v>
      </c>
      <c r="F984" s="736">
        <v>3</v>
      </c>
      <c r="G984" s="737">
        <v>12</v>
      </c>
      <c r="H984" s="305" t="s">
        <v>1284</v>
      </c>
      <c r="I984" s="207" t="s">
        <v>15980</v>
      </c>
      <c r="J984" s="497" t="s">
        <v>15981</v>
      </c>
      <c r="K984" s="191" t="s">
        <v>4565</v>
      </c>
      <c r="L984" s="427" t="s">
        <v>3489</v>
      </c>
      <c r="M984" s="686">
        <v>4</v>
      </c>
      <c r="N984" s="685" t="s">
        <v>16458</v>
      </c>
      <c r="O984" s="686">
        <v>90</v>
      </c>
      <c r="P984" s="427" t="s">
        <v>15977</v>
      </c>
      <c r="Q984" s="191">
        <v>6</v>
      </c>
      <c r="R984" s="180"/>
      <c r="S984" s="179">
        <v>1</v>
      </c>
      <c r="T984" s="179">
        <v>1</v>
      </c>
      <c r="U984" s="179">
        <v>1</v>
      </c>
      <c r="V984" s="179">
        <v>1</v>
      </c>
      <c r="W984" s="742">
        <v>0</v>
      </c>
      <c r="X984" s="184"/>
      <c r="Y984" s="184">
        <v>0</v>
      </c>
      <c r="Z984" s="184"/>
      <c r="AA984" s="184"/>
      <c r="AB984" s="220"/>
      <c r="AC984" s="186" t="s">
        <v>1038</v>
      </c>
      <c r="AD984" s="179" t="s">
        <v>7155</v>
      </c>
      <c r="AE984" s="179" t="s">
        <v>4247</v>
      </c>
      <c r="AF984" s="177">
        <v>0</v>
      </c>
      <c r="AG984" s="177">
        <v>0</v>
      </c>
      <c r="AH984" s="177">
        <v>0</v>
      </c>
      <c r="AI984" s="177">
        <v>0</v>
      </c>
      <c r="AJ984" s="177">
        <v>0</v>
      </c>
      <c r="AK984" s="177">
        <v>0</v>
      </c>
      <c r="AL984" s="551">
        <v>4</v>
      </c>
      <c r="AM984" s="177">
        <v>0</v>
      </c>
      <c r="AN984" s="177">
        <v>0</v>
      </c>
      <c r="AO984" s="182">
        <v>0</v>
      </c>
      <c r="AP984" s="180"/>
      <c r="AQ984" s="180"/>
      <c r="AR984" s="180"/>
      <c r="AS984" s="180"/>
      <c r="AT984" s="180"/>
      <c r="AU984" s="180"/>
      <c r="AV984" s="180"/>
      <c r="AW984" s="180"/>
      <c r="AX984" s="180"/>
      <c r="AY984" s="180"/>
      <c r="AZ984" s="180"/>
      <c r="BA984" s="180"/>
      <c r="BB984" s="180"/>
      <c r="BC984" s="180"/>
      <c r="BD984" s="180"/>
      <c r="BE984" s="180"/>
      <c r="BF984" s="180"/>
      <c r="BG984" s="180"/>
      <c r="BH984" s="176">
        <f t="shared" si="120"/>
        <v>4</v>
      </c>
      <c r="BI984" s="176">
        <f t="shared" si="115"/>
        <v>15</v>
      </c>
      <c r="BJ984" s="182" t="str">
        <f t="shared" si="116"/>
        <v>4 - 32</v>
      </c>
      <c r="BK984" s="176">
        <f t="shared" si="117"/>
        <v>18</v>
      </c>
      <c r="BL984" s="176">
        <f t="shared" si="121"/>
        <v>4</v>
      </c>
      <c r="BM984" s="533"/>
      <c r="BN984" s="185">
        <v>35</v>
      </c>
      <c r="BO984" s="180">
        <v>3</v>
      </c>
      <c r="BP984" s="178">
        <f t="shared" si="118"/>
        <v>89</v>
      </c>
      <c r="BQ984" s="420" t="str">
        <f t="shared" si="119"/>
        <v>II</v>
      </c>
      <c r="BR984" s="185"/>
      <c r="BS984" s="212" t="s">
        <v>3967</v>
      </c>
    </row>
    <row r="985" spans="1:71" ht="25.5" x14ac:dyDescent="0.2">
      <c r="A985" s="696">
        <v>983</v>
      </c>
      <c r="B985" s="286" t="s">
        <v>7513</v>
      </c>
      <c r="C985" s="286" t="s">
        <v>7513</v>
      </c>
      <c r="D985" s="258" t="s">
        <v>5497</v>
      </c>
      <c r="E985" s="736">
        <v>1</v>
      </c>
      <c r="F985" s="736">
        <v>1</v>
      </c>
      <c r="G985" s="737">
        <v>12</v>
      </c>
      <c r="H985" s="305" t="s">
        <v>3250</v>
      </c>
      <c r="I985" s="207" t="s">
        <v>7514</v>
      </c>
      <c r="J985" s="279" t="s">
        <v>3798</v>
      </c>
      <c r="K985" s="179" t="s">
        <v>3491</v>
      </c>
      <c r="L985" s="427" t="s">
        <v>3491</v>
      </c>
      <c r="M985" s="684">
        <v>4.5</v>
      </c>
      <c r="N985" s="684" t="s">
        <v>15715</v>
      </c>
      <c r="O985" s="684">
        <v>150</v>
      </c>
      <c r="P985" s="179" t="s">
        <v>15990</v>
      </c>
      <c r="Q985" s="179">
        <v>6</v>
      </c>
      <c r="R985" s="180"/>
      <c r="S985" s="189">
        <v>8</v>
      </c>
      <c r="T985" s="189">
        <v>10</v>
      </c>
      <c r="U985" s="189">
        <v>3</v>
      </c>
      <c r="V985" s="189">
        <v>12</v>
      </c>
      <c r="W985" s="742">
        <v>9</v>
      </c>
      <c r="X985" s="184"/>
      <c r="Y985" s="184"/>
      <c r="Z985" s="184"/>
      <c r="AA985" s="184"/>
      <c r="AB985" s="220"/>
      <c r="AC985" s="183" t="s">
        <v>3638</v>
      </c>
      <c r="AD985" s="179" t="s">
        <v>640</v>
      </c>
      <c r="AE985" s="191" t="s">
        <v>788</v>
      </c>
      <c r="AF985" s="177">
        <v>0</v>
      </c>
      <c r="AG985" s="177">
        <v>0</v>
      </c>
      <c r="AH985" s="177">
        <v>0</v>
      </c>
      <c r="AI985" s="177">
        <v>0</v>
      </c>
      <c r="AJ985" s="177">
        <v>0</v>
      </c>
      <c r="AK985" s="177">
        <v>0</v>
      </c>
      <c r="AL985" s="383">
        <v>5</v>
      </c>
      <c r="AM985" s="177">
        <v>0</v>
      </c>
      <c r="AN985" s="177">
        <v>0</v>
      </c>
      <c r="AO985" s="182">
        <v>5</v>
      </c>
      <c r="AP985" s="180"/>
      <c r="AQ985" s="180"/>
      <c r="AR985" s="180"/>
      <c r="AS985" s="180"/>
      <c r="AT985" s="180"/>
      <c r="AU985" s="180"/>
      <c r="AV985" s="180"/>
      <c r="AW985" s="180"/>
      <c r="AX985" s="180"/>
      <c r="AY985" s="180"/>
      <c r="AZ985" s="180"/>
      <c r="BA985" s="180"/>
      <c r="BB985" s="180"/>
      <c r="BC985" s="180"/>
      <c r="BD985" s="180"/>
      <c r="BE985" s="180"/>
      <c r="BF985" s="180"/>
      <c r="BG985" s="180"/>
      <c r="BH985" s="176">
        <f t="shared" si="120"/>
        <v>6</v>
      </c>
      <c r="BI985" s="176">
        <f t="shared" si="115"/>
        <v>13</v>
      </c>
      <c r="BJ985" s="182" t="str">
        <f t="shared" si="116"/>
        <v>10 - 45</v>
      </c>
      <c r="BK985" s="176">
        <f t="shared" si="117"/>
        <v>28</v>
      </c>
      <c r="BL985" s="176">
        <f t="shared" si="121"/>
        <v>7</v>
      </c>
      <c r="BM985" s="533"/>
      <c r="BN985" s="185">
        <v>225</v>
      </c>
      <c r="BO985" s="180">
        <v>6</v>
      </c>
      <c r="BP985" s="178">
        <f t="shared" si="118"/>
        <v>393</v>
      </c>
      <c r="BQ985" s="420" t="str">
        <f t="shared" si="119"/>
        <v>IV</v>
      </c>
      <c r="BR985" s="185"/>
      <c r="BS985" s="212" t="s">
        <v>3967</v>
      </c>
    </row>
    <row r="986" spans="1:71" ht="38.25" x14ac:dyDescent="0.2">
      <c r="A986" s="696">
        <v>984</v>
      </c>
      <c r="B986" s="286" t="s">
        <v>3639</v>
      </c>
      <c r="C986" s="286" t="s">
        <v>3639</v>
      </c>
      <c r="D986" s="258" t="s">
        <v>5497</v>
      </c>
      <c r="E986" s="736">
        <v>1</v>
      </c>
      <c r="F986" s="736">
        <v>1</v>
      </c>
      <c r="G986" s="737">
        <v>1</v>
      </c>
      <c r="H986" s="305" t="s">
        <v>3261</v>
      </c>
      <c r="I986" s="207" t="s">
        <v>3486</v>
      </c>
      <c r="J986" s="279" t="s">
        <v>3486</v>
      </c>
      <c r="K986" s="179" t="s">
        <v>3491</v>
      </c>
      <c r="L986" s="427" t="s">
        <v>3491</v>
      </c>
      <c r="M986" s="684">
        <v>4.5</v>
      </c>
      <c r="N986" s="684" t="s">
        <v>15715</v>
      </c>
      <c r="O986" s="684">
        <v>50</v>
      </c>
      <c r="P986" s="179" t="s">
        <v>15991</v>
      </c>
      <c r="Q986" s="179">
        <v>9</v>
      </c>
      <c r="R986" s="180"/>
      <c r="S986" s="191">
        <v>15</v>
      </c>
      <c r="T986" s="191">
        <v>16</v>
      </c>
      <c r="U986" s="191">
        <v>8</v>
      </c>
      <c r="V986" s="191">
        <v>18</v>
      </c>
      <c r="W986" s="742">
        <v>12</v>
      </c>
      <c r="X986" s="184">
        <v>36</v>
      </c>
      <c r="Y986" s="184"/>
      <c r="Z986" s="184"/>
      <c r="AA986" s="184"/>
      <c r="AB986" s="219" t="s">
        <v>794</v>
      </c>
      <c r="AC986" s="186" t="s">
        <v>9888</v>
      </c>
      <c r="AD986" s="191" t="s">
        <v>1948</v>
      </c>
      <c r="AE986" s="191" t="s">
        <v>4258</v>
      </c>
      <c r="AF986" s="177">
        <v>0</v>
      </c>
      <c r="AG986" s="177">
        <v>0</v>
      </c>
      <c r="AH986" s="177">
        <v>0</v>
      </c>
      <c r="AI986" s="177">
        <v>0</v>
      </c>
      <c r="AJ986" s="177">
        <v>0</v>
      </c>
      <c r="AK986" s="177">
        <v>0</v>
      </c>
      <c r="AL986" s="383">
        <v>3</v>
      </c>
      <c r="AM986" s="177">
        <v>0</v>
      </c>
      <c r="AN986" s="177">
        <v>0</v>
      </c>
      <c r="AO986" s="182">
        <v>0</v>
      </c>
      <c r="AP986" s="180">
        <v>3</v>
      </c>
      <c r="AQ986" s="180"/>
      <c r="AR986" s="180"/>
      <c r="AS986" s="180"/>
      <c r="AT986" s="180"/>
      <c r="AU986" s="180"/>
      <c r="AV986" s="180"/>
      <c r="AW986" s="180"/>
      <c r="AX986" s="180"/>
      <c r="AY986" s="180"/>
      <c r="AZ986" s="180"/>
      <c r="BA986" s="180"/>
      <c r="BB986" s="180"/>
      <c r="BC986" s="180"/>
      <c r="BD986" s="180">
        <v>7</v>
      </c>
      <c r="BE986" s="180"/>
      <c r="BF986" s="180"/>
      <c r="BG986" s="180"/>
      <c r="BH986" s="176" t="str">
        <f t="shared" si="120"/>
        <v>class level</v>
      </c>
      <c r="BI986" s="176">
        <f t="shared" si="115"/>
        <v>16</v>
      </c>
      <c r="BJ986" s="182" t="str">
        <f t="shared" si="116"/>
        <v>3 - 24</v>
      </c>
      <c r="BK986" s="176">
        <f t="shared" si="117"/>
        <v>14</v>
      </c>
      <c r="BL986" s="176">
        <f t="shared" si="121"/>
        <v>7</v>
      </c>
      <c r="BM986" s="533"/>
      <c r="BN986" s="185">
        <v>325</v>
      </c>
      <c r="BO986" s="180">
        <v>3</v>
      </c>
      <c r="BP986" s="178">
        <f t="shared" si="118"/>
        <v>367</v>
      </c>
      <c r="BQ986" s="420" t="str">
        <f t="shared" si="119"/>
        <v>V</v>
      </c>
      <c r="BR986" s="185"/>
      <c r="BS986" s="212" t="s">
        <v>3967</v>
      </c>
    </row>
    <row r="987" spans="1:71" x14ac:dyDescent="0.2">
      <c r="A987" s="697">
        <v>985</v>
      </c>
      <c r="B987" s="286" t="s">
        <v>3644</v>
      </c>
      <c r="C987" s="286" t="s">
        <v>3644</v>
      </c>
      <c r="D987" s="258" t="s">
        <v>5497</v>
      </c>
      <c r="E987" s="736">
        <v>1</v>
      </c>
      <c r="F987" s="736">
        <v>1</v>
      </c>
      <c r="G987" s="737">
        <v>3</v>
      </c>
      <c r="H987" s="305" t="s">
        <v>3486</v>
      </c>
      <c r="I987" s="207" t="s">
        <v>3486</v>
      </c>
      <c r="J987" s="279" t="s">
        <v>3486</v>
      </c>
      <c r="K987" s="179" t="s">
        <v>3489</v>
      </c>
      <c r="L987" s="427" t="s">
        <v>3489</v>
      </c>
      <c r="M987" s="684">
        <v>2</v>
      </c>
      <c r="N987" s="684" t="s">
        <v>15710</v>
      </c>
      <c r="O987" s="684">
        <v>1</v>
      </c>
      <c r="P987" s="179" t="s">
        <v>15992</v>
      </c>
      <c r="Q987" s="179">
        <v>9</v>
      </c>
      <c r="R987" s="180"/>
      <c r="S987" s="179">
        <v>0</v>
      </c>
      <c r="T987" s="179">
        <v>0</v>
      </c>
      <c r="U987" s="179">
        <v>0</v>
      </c>
      <c r="V987" s="179">
        <v>0</v>
      </c>
      <c r="W987" s="742">
        <v>6</v>
      </c>
      <c r="X987" s="184"/>
      <c r="Y987" s="184"/>
      <c r="Z987" s="184"/>
      <c r="AA987" s="184"/>
      <c r="AB987" s="220"/>
      <c r="AC987" s="186" t="s">
        <v>95</v>
      </c>
      <c r="AD987" s="179" t="s">
        <v>640</v>
      </c>
      <c r="AE987" s="179" t="s">
        <v>4247</v>
      </c>
      <c r="AF987" s="177">
        <v>0</v>
      </c>
      <c r="AG987" s="177">
        <v>0</v>
      </c>
      <c r="AH987" s="177">
        <v>0</v>
      </c>
      <c r="AI987" s="177">
        <v>0</v>
      </c>
      <c r="AJ987" s="177">
        <v>0</v>
      </c>
      <c r="AK987" s="177">
        <v>0</v>
      </c>
      <c r="AL987" s="383">
        <v>3</v>
      </c>
      <c r="AM987" s="177">
        <v>0</v>
      </c>
      <c r="AN987" s="177">
        <v>0</v>
      </c>
      <c r="AO987" s="182">
        <v>0</v>
      </c>
      <c r="AP987" s="180"/>
      <c r="AQ987" s="180"/>
      <c r="AR987" s="180"/>
      <c r="AS987" s="180"/>
      <c r="AT987" s="180"/>
      <c r="AU987" s="180"/>
      <c r="AV987" s="180"/>
      <c r="AW987" s="180"/>
      <c r="AX987" s="180"/>
      <c r="AY987" s="180"/>
      <c r="AZ987" s="180"/>
      <c r="BA987" s="180"/>
      <c r="BB987" s="180"/>
      <c r="BC987" s="180"/>
      <c r="BD987" s="180"/>
      <c r="BE987" s="180"/>
      <c r="BF987" s="180"/>
      <c r="BG987" s="180"/>
      <c r="BH987" s="176">
        <f t="shared" si="120"/>
        <v>3</v>
      </c>
      <c r="BI987" s="176">
        <f t="shared" si="115"/>
        <v>16</v>
      </c>
      <c r="BJ987" s="182" t="str">
        <f t="shared" si="116"/>
        <v>3 - 24</v>
      </c>
      <c r="BK987" s="176">
        <f t="shared" si="117"/>
        <v>14</v>
      </c>
      <c r="BL987" s="176">
        <f t="shared" si="121"/>
        <v>3</v>
      </c>
      <c r="BM987" s="533"/>
      <c r="BN987" s="185">
        <v>255</v>
      </c>
      <c r="BO987" s="180">
        <v>3</v>
      </c>
      <c r="BP987" s="178">
        <f t="shared" si="118"/>
        <v>297</v>
      </c>
      <c r="BQ987" s="420" t="str">
        <f t="shared" si="119"/>
        <v>V</v>
      </c>
      <c r="BR987" s="185"/>
      <c r="BS987" s="212" t="s">
        <v>3967</v>
      </c>
    </row>
    <row r="988" spans="1:71" x14ac:dyDescent="0.2">
      <c r="A988" s="696">
        <v>986</v>
      </c>
      <c r="B988" s="286" t="s">
        <v>3816</v>
      </c>
      <c r="C988" s="286" t="s">
        <v>4568</v>
      </c>
      <c r="D988" s="258" t="s">
        <v>5497</v>
      </c>
      <c r="E988" s="736">
        <v>1</v>
      </c>
      <c r="F988" s="736">
        <v>3</v>
      </c>
      <c r="G988" s="737">
        <v>12</v>
      </c>
      <c r="H988" s="305" t="s">
        <v>3486</v>
      </c>
      <c r="I988" s="207" t="s">
        <v>3485</v>
      </c>
      <c r="J988" s="279" t="s">
        <v>6554</v>
      </c>
      <c r="K988" s="179" t="s">
        <v>3489</v>
      </c>
      <c r="L988" s="427" t="s">
        <v>3489</v>
      </c>
      <c r="M988" s="684">
        <v>2.5</v>
      </c>
      <c r="N988" s="684" t="s">
        <v>15741</v>
      </c>
      <c r="O988" s="684">
        <v>15</v>
      </c>
      <c r="P988" s="179" t="s">
        <v>15994</v>
      </c>
      <c r="Q988" s="179">
        <v>3</v>
      </c>
      <c r="R988" s="180"/>
      <c r="S988" s="179">
        <v>0</v>
      </c>
      <c r="T988" s="179">
        <v>0</v>
      </c>
      <c r="U988" s="179">
        <v>0</v>
      </c>
      <c r="V988" s="179">
        <v>0</v>
      </c>
      <c r="W988" s="742">
        <v>3</v>
      </c>
      <c r="X988" s="184"/>
      <c r="Y988" s="184"/>
      <c r="Z988" s="184"/>
      <c r="AA988" s="184"/>
      <c r="AB988" s="220"/>
      <c r="AC988" s="186" t="s">
        <v>4860</v>
      </c>
      <c r="AD988" s="179" t="s">
        <v>7473</v>
      </c>
      <c r="AE988" s="179" t="s">
        <v>4247</v>
      </c>
      <c r="AF988" s="177">
        <v>0</v>
      </c>
      <c r="AG988" s="177">
        <v>0</v>
      </c>
      <c r="AH988" s="177">
        <v>0</v>
      </c>
      <c r="AI988" s="177">
        <v>0</v>
      </c>
      <c r="AJ988" s="177">
        <v>0</v>
      </c>
      <c r="AK988" s="177">
        <v>0</v>
      </c>
      <c r="AL988" s="551">
        <v>2</v>
      </c>
      <c r="AM988" s="177">
        <v>0</v>
      </c>
      <c r="AN988" s="177">
        <v>0</v>
      </c>
      <c r="AO988" s="182">
        <v>0</v>
      </c>
      <c r="AP988" s="180"/>
      <c r="AQ988" s="180"/>
      <c r="AR988" s="180"/>
      <c r="AS988" s="180"/>
      <c r="AT988" s="180"/>
      <c r="AU988" s="180"/>
      <c r="AV988" s="180"/>
      <c r="AW988" s="180"/>
      <c r="AX988" s="180"/>
      <c r="AY988" s="180"/>
      <c r="AZ988" s="180"/>
      <c r="BA988" s="180"/>
      <c r="BB988" s="180"/>
      <c r="BC988" s="180"/>
      <c r="BD988" s="180"/>
      <c r="BE988" s="180"/>
      <c r="BF988" s="180"/>
      <c r="BG988" s="180"/>
      <c r="BH988" s="176">
        <f t="shared" si="120"/>
        <v>2</v>
      </c>
      <c r="BI988" s="176">
        <f t="shared" si="115"/>
        <v>16</v>
      </c>
      <c r="BJ988" s="182" t="str">
        <f t="shared" si="116"/>
        <v>2 - 16</v>
      </c>
      <c r="BK988" s="176">
        <f t="shared" si="117"/>
        <v>9</v>
      </c>
      <c r="BL988" s="176">
        <f t="shared" si="121"/>
        <v>2</v>
      </c>
      <c r="BM988" s="533"/>
      <c r="BN988" s="185">
        <v>105</v>
      </c>
      <c r="BO988" s="180">
        <v>2</v>
      </c>
      <c r="BP988" s="178">
        <f t="shared" si="118"/>
        <v>123</v>
      </c>
      <c r="BQ988" s="420" t="str">
        <f t="shared" si="119"/>
        <v>III</v>
      </c>
      <c r="BR988" s="185"/>
      <c r="BS988" s="212" t="s">
        <v>3967</v>
      </c>
    </row>
    <row r="989" spans="1:71" x14ac:dyDescent="0.2">
      <c r="A989" s="697">
        <v>987</v>
      </c>
      <c r="B989" s="286" t="s">
        <v>3816</v>
      </c>
      <c r="C989" s="286" t="s">
        <v>4569</v>
      </c>
      <c r="D989" s="258" t="s">
        <v>5497</v>
      </c>
      <c r="E989" s="736">
        <v>1</v>
      </c>
      <c r="F989" s="736">
        <v>3</v>
      </c>
      <c r="G989" s="737">
        <v>12</v>
      </c>
      <c r="H989" s="305" t="s">
        <v>3486</v>
      </c>
      <c r="I989" s="207" t="s">
        <v>3485</v>
      </c>
      <c r="J989" s="279" t="s">
        <v>6554</v>
      </c>
      <c r="K989" s="179" t="s">
        <v>3489</v>
      </c>
      <c r="L989" s="427" t="s">
        <v>3489</v>
      </c>
      <c r="M989" s="684">
        <v>3</v>
      </c>
      <c r="N989" s="684" t="s">
        <v>15741</v>
      </c>
      <c r="O989" s="684">
        <v>27</v>
      </c>
      <c r="P989" s="179" t="s">
        <v>15994</v>
      </c>
      <c r="Q989" s="179">
        <v>3</v>
      </c>
      <c r="R989" s="180"/>
      <c r="S989" s="179">
        <v>0</v>
      </c>
      <c r="T989" s="179">
        <v>0</v>
      </c>
      <c r="U989" s="179">
        <v>0</v>
      </c>
      <c r="V989" s="179">
        <v>0</v>
      </c>
      <c r="W989" s="742">
        <v>3</v>
      </c>
      <c r="X989" s="184"/>
      <c r="Y989" s="184"/>
      <c r="Z989" s="184"/>
      <c r="AA989" s="184"/>
      <c r="AB989" s="220"/>
      <c r="AC989" s="186" t="s">
        <v>4860</v>
      </c>
      <c r="AD989" s="179" t="s">
        <v>7473</v>
      </c>
      <c r="AE989" s="179" t="s">
        <v>4247</v>
      </c>
      <c r="AF989" s="177">
        <v>0</v>
      </c>
      <c r="AG989" s="177">
        <v>0</v>
      </c>
      <c r="AH989" s="177">
        <v>0</v>
      </c>
      <c r="AI989" s="177">
        <v>0</v>
      </c>
      <c r="AJ989" s="177">
        <v>0</v>
      </c>
      <c r="AK989" s="177">
        <v>0</v>
      </c>
      <c r="AL989" s="551">
        <v>3</v>
      </c>
      <c r="AM989" s="177">
        <v>0</v>
      </c>
      <c r="AN989" s="177">
        <v>0</v>
      </c>
      <c r="AO989" s="182">
        <v>0</v>
      </c>
      <c r="AP989" s="180"/>
      <c r="AQ989" s="180"/>
      <c r="AR989" s="180"/>
      <c r="AS989" s="180"/>
      <c r="AT989" s="180"/>
      <c r="AU989" s="180"/>
      <c r="AV989" s="180"/>
      <c r="AW989" s="180"/>
      <c r="AX989" s="180"/>
      <c r="AY989" s="180"/>
      <c r="AZ989" s="180"/>
      <c r="BA989" s="180"/>
      <c r="BB989" s="180"/>
      <c r="BC989" s="180"/>
      <c r="BD989" s="180"/>
      <c r="BE989" s="180"/>
      <c r="BF989" s="180"/>
      <c r="BG989" s="180"/>
      <c r="BH989" s="176">
        <f t="shared" si="120"/>
        <v>3</v>
      </c>
      <c r="BI989" s="176">
        <f t="shared" si="115"/>
        <v>16</v>
      </c>
      <c r="BJ989" s="182" t="str">
        <f t="shared" si="116"/>
        <v>3 - 24</v>
      </c>
      <c r="BK989" s="176">
        <f t="shared" si="117"/>
        <v>14</v>
      </c>
      <c r="BL989" s="176">
        <f t="shared" si="121"/>
        <v>3</v>
      </c>
      <c r="BM989" s="533"/>
      <c r="BN989" s="185">
        <v>105</v>
      </c>
      <c r="BO989" s="180">
        <v>2</v>
      </c>
      <c r="BP989" s="178">
        <f t="shared" si="118"/>
        <v>133</v>
      </c>
      <c r="BQ989" s="420" t="str">
        <f t="shared" si="119"/>
        <v>III</v>
      </c>
      <c r="BR989" s="185"/>
      <c r="BS989" s="212" t="s">
        <v>3967</v>
      </c>
    </row>
    <row r="990" spans="1:71" x14ac:dyDescent="0.2">
      <c r="A990" s="696">
        <v>988</v>
      </c>
      <c r="B990" s="286" t="s">
        <v>3816</v>
      </c>
      <c r="C990" s="286" t="s">
        <v>4570</v>
      </c>
      <c r="D990" s="258" t="s">
        <v>5497</v>
      </c>
      <c r="E990" s="736">
        <v>1</v>
      </c>
      <c r="F990" s="736">
        <v>3</v>
      </c>
      <c r="G990" s="737">
        <v>12</v>
      </c>
      <c r="H990" s="305" t="s">
        <v>3486</v>
      </c>
      <c r="I990" s="207" t="s">
        <v>3485</v>
      </c>
      <c r="J990" s="279" t="s">
        <v>6554</v>
      </c>
      <c r="K990" s="179" t="s">
        <v>3489</v>
      </c>
      <c r="L990" s="427" t="s">
        <v>3489</v>
      </c>
      <c r="M990" s="684">
        <v>3.5</v>
      </c>
      <c r="N990" s="684" t="s">
        <v>15741</v>
      </c>
      <c r="O990" s="684">
        <v>42</v>
      </c>
      <c r="P990" s="179" t="s">
        <v>15994</v>
      </c>
      <c r="Q990" s="179">
        <v>3</v>
      </c>
      <c r="R990" s="180"/>
      <c r="S990" s="179">
        <v>0</v>
      </c>
      <c r="T990" s="179">
        <v>0</v>
      </c>
      <c r="U990" s="179">
        <v>0</v>
      </c>
      <c r="V990" s="179">
        <v>0</v>
      </c>
      <c r="W990" s="742">
        <v>3</v>
      </c>
      <c r="X990" s="184"/>
      <c r="Y990" s="184"/>
      <c r="Z990" s="184"/>
      <c r="AA990" s="184"/>
      <c r="AB990" s="220"/>
      <c r="AC990" s="186" t="s">
        <v>4860</v>
      </c>
      <c r="AD990" s="179" t="s">
        <v>7473</v>
      </c>
      <c r="AE990" s="179" t="s">
        <v>4247</v>
      </c>
      <c r="AF990" s="177">
        <v>0</v>
      </c>
      <c r="AG990" s="177">
        <v>0</v>
      </c>
      <c r="AH990" s="177">
        <v>0</v>
      </c>
      <c r="AI990" s="177">
        <v>0</v>
      </c>
      <c r="AJ990" s="177">
        <v>0</v>
      </c>
      <c r="AK990" s="177">
        <v>0</v>
      </c>
      <c r="AL990" s="551">
        <v>4</v>
      </c>
      <c r="AM990" s="177">
        <v>0</v>
      </c>
      <c r="AN990" s="177">
        <v>0</v>
      </c>
      <c r="AO990" s="182">
        <v>0</v>
      </c>
      <c r="AP990" s="180"/>
      <c r="AQ990" s="180"/>
      <c r="AR990" s="180"/>
      <c r="AS990" s="180"/>
      <c r="AT990" s="180"/>
      <c r="AU990" s="180"/>
      <c r="AV990" s="180"/>
      <c r="AW990" s="180"/>
      <c r="AX990" s="180"/>
      <c r="AY990" s="180"/>
      <c r="AZ990" s="180"/>
      <c r="BA990" s="180"/>
      <c r="BB990" s="180"/>
      <c r="BC990" s="180"/>
      <c r="BD990" s="180"/>
      <c r="BE990" s="180"/>
      <c r="BF990" s="180"/>
      <c r="BG990" s="180"/>
      <c r="BH990" s="176">
        <f t="shared" si="120"/>
        <v>4</v>
      </c>
      <c r="BI990" s="176">
        <f t="shared" si="115"/>
        <v>15</v>
      </c>
      <c r="BJ990" s="182" t="str">
        <f t="shared" si="116"/>
        <v>4 - 32</v>
      </c>
      <c r="BK990" s="176">
        <f t="shared" si="117"/>
        <v>18</v>
      </c>
      <c r="BL990" s="176">
        <f t="shared" si="121"/>
        <v>4</v>
      </c>
      <c r="BM990" s="533"/>
      <c r="BN990" s="185">
        <v>105</v>
      </c>
      <c r="BO990" s="180">
        <v>2</v>
      </c>
      <c r="BP990" s="178">
        <f t="shared" si="118"/>
        <v>141</v>
      </c>
      <c r="BQ990" s="420" t="str">
        <f t="shared" si="119"/>
        <v>III</v>
      </c>
      <c r="BR990" s="185"/>
      <c r="BS990" s="212" t="s">
        <v>3967</v>
      </c>
    </row>
    <row r="991" spans="1:71" x14ac:dyDescent="0.2">
      <c r="A991" s="696">
        <v>989</v>
      </c>
      <c r="B991" s="286" t="s">
        <v>867</v>
      </c>
      <c r="C991" s="286" t="s">
        <v>867</v>
      </c>
      <c r="D991" s="258" t="s">
        <v>5497</v>
      </c>
      <c r="E991" s="736">
        <v>1</v>
      </c>
      <c r="F991" s="736">
        <v>1</v>
      </c>
      <c r="G991" s="737">
        <v>4</v>
      </c>
      <c r="H991" s="305" t="s">
        <v>3486</v>
      </c>
      <c r="I991" s="207" t="s">
        <v>2342</v>
      </c>
      <c r="J991" s="279" t="s">
        <v>3799</v>
      </c>
      <c r="K991" s="179" t="s">
        <v>1141</v>
      </c>
      <c r="L991" s="427" t="s">
        <v>5490</v>
      </c>
      <c r="M991" s="684">
        <v>9.5</v>
      </c>
      <c r="N991" s="684" t="s">
        <v>15710</v>
      </c>
      <c r="O991" s="684">
        <v>480</v>
      </c>
      <c r="P991" s="179" t="s">
        <v>15901</v>
      </c>
      <c r="Q991" s="179">
        <v>6</v>
      </c>
      <c r="R991" s="180"/>
      <c r="S991" s="189">
        <v>2</v>
      </c>
      <c r="T991" s="189">
        <v>4</v>
      </c>
      <c r="U991" s="179">
        <v>1</v>
      </c>
      <c r="V991" s="179">
        <v>1</v>
      </c>
      <c r="W991" s="742">
        <v>12</v>
      </c>
      <c r="X991" s="184"/>
      <c r="Y991" s="184"/>
      <c r="Z991" s="184"/>
      <c r="AA991" s="184"/>
      <c r="AB991" s="220"/>
      <c r="AC991" s="186" t="s">
        <v>6199</v>
      </c>
      <c r="AD991" s="179" t="s">
        <v>7471</v>
      </c>
      <c r="AE991" s="179" t="s">
        <v>4247</v>
      </c>
      <c r="AF991" s="177">
        <v>0</v>
      </c>
      <c r="AG991" s="177">
        <v>0</v>
      </c>
      <c r="AH991" s="177">
        <v>0</v>
      </c>
      <c r="AI991" s="177">
        <v>0</v>
      </c>
      <c r="AJ991" s="177">
        <v>0</v>
      </c>
      <c r="AK991" s="177">
        <v>0</v>
      </c>
      <c r="AL991" s="383">
        <v>5</v>
      </c>
      <c r="AM991" s="177">
        <v>0</v>
      </c>
      <c r="AN991" s="177">
        <v>0</v>
      </c>
      <c r="AO991" s="182">
        <v>5</v>
      </c>
      <c r="AP991" s="180"/>
      <c r="AQ991" s="180"/>
      <c r="AR991" s="180"/>
      <c r="AS991" s="180"/>
      <c r="AT991" s="180"/>
      <c r="AU991" s="180"/>
      <c r="AV991" s="180"/>
      <c r="AW991" s="180"/>
      <c r="AX991" s="180"/>
      <c r="AY991" s="180"/>
      <c r="AZ991" s="180"/>
      <c r="BA991" s="180"/>
      <c r="BB991" s="180"/>
      <c r="BC991" s="180"/>
      <c r="BD991" s="180"/>
      <c r="BE991" s="180"/>
      <c r="BF991" s="180"/>
      <c r="BG991" s="180"/>
      <c r="BH991" s="176">
        <f t="shared" si="120"/>
        <v>6</v>
      </c>
      <c r="BI991" s="176">
        <f t="shared" si="115"/>
        <v>13</v>
      </c>
      <c r="BJ991" s="182" t="str">
        <f t="shared" si="116"/>
        <v>10 - 45</v>
      </c>
      <c r="BK991" s="176">
        <f t="shared" si="117"/>
        <v>28</v>
      </c>
      <c r="BL991" s="176">
        <f t="shared" si="121"/>
        <v>7</v>
      </c>
      <c r="BM991" s="533"/>
      <c r="BN991" s="185">
        <v>225</v>
      </c>
      <c r="BO991" s="180">
        <v>6</v>
      </c>
      <c r="BP991" s="178">
        <f t="shared" si="118"/>
        <v>393</v>
      </c>
      <c r="BQ991" s="420" t="str">
        <f t="shared" si="119"/>
        <v>IV</v>
      </c>
      <c r="BR991" s="185">
        <v>650</v>
      </c>
      <c r="BS991" s="212" t="s">
        <v>3967</v>
      </c>
    </row>
    <row r="992" spans="1:71" x14ac:dyDescent="0.2">
      <c r="A992" s="697">
        <v>990</v>
      </c>
      <c r="B992" s="286" t="s">
        <v>868</v>
      </c>
      <c r="C992" s="286" t="s">
        <v>868</v>
      </c>
      <c r="D992" s="258" t="s">
        <v>5497</v>
      </c>
      <c r="E992" s="736">
        <v>1</v>
      </c>
      <c r="F992" s="736">
        <v>1</v>
      </c>
      <c r="G992" s="737">
        <v>2</v>
      </c>
      <c r="H992" s="305" t="s">
        <v>3486</v>
      </c>
      <c r="I992" s="207" t="s">
        <v>2342</v>
      </c>
      <c r="J992" s="279" t="s">
        <v>3800</v>
      </c>
      <c r="K992" s="179" t="s">
        <v>1142</v>
      </c>
      <c r="L992" s="427" t="s">
        <v>5490</v>
      </c>
      <c r="M992" s="684">
        <v>6</v>
      </c>
      <c r="N992" s="684" t="s">
        <v>15710</v>
      </c>
      <c r="O992" s="684">
        <v>525</v>
      </c>
      <c r="P992" s="179" t="s">
        <v>15765</v>
      </c>
      <c r="Q992" s="179">
        <v>6</v>
      </c>
      <c r="R992" s="180"/>
      <c r="S992" s="179">
        <v>1</v>
      </c>
      <c r="T992" s="179">
        <v>1</v>
      </c>
      <c r="U992" s="179">
        <v>1</v>
      </c>
      <c r="V992" s="179">
        <v>1</v>
      </c>
      <c r="W992" s="742">
        <v>12</v>
      </c>
      <c r="X992" s="184"/>
      <c r="Y992" s="184"/>
      <c r="Z992" s="184"/>
      <c r="AA992" s="184"/>
      <c r="AB992" s="220"/>
      <c r="AC992" s="186" t="s">
        <v>3949</v>
      </c>
      <c r="AD992" s="179" t="s">
        <v>7471</v>
      </c>
      <c r="AE992" s="179" t="s">
        <v>4247</v>
      </c>
      <c r="AF992" s="177">
        <v>0</v>
      </c>
      <c r="AG992" s="177">
        <v>0</v>
      </c>
      <c r="AH992" s="177">
        <v>0</v>
      </c>
      <c r="AI992" s="177">
        <v>0</v>
      </c>
      <c r="AJ992" s="177">
        <v>0</v>
      </c>
      <c r="AK992" s="177">
        <v>0</v>
      </c>
      <c r="AL992" s="383">
        <v>7</v>
      </c>
      <c r="AM992" s="177">
        <v>0</v>
      </c>
      <c r="AN992" s="177">
        <v>0</v>
      </c>
      <c r="AO992" s="182">
        <v>2</v>
      </c>
      <c r="AP992" s="180"/>
      <c r="AQ992" s="180"/>
      <c r="AR992" s="180"/>
      <c r="AS992" s="180"/>
      <c r="AT992" s="180"/>
      <c r="AU992" s="180"/>
      <c r="AV992" s="180"/>
      <c r="AW992" s="180"/>
      <c r="AX992" s="180"/>
      <c r="AY992" s="180"/>
      <c r="AZ992" s="180"/>
      <c r="BA992" s="180"/>
      <c r="BB992" s="180"/>
      <c r="BC992" s="180"/>
      <c r="BD992" s="180"/>
      <c r="BE992" s="180"/>
      <c r="BF992" s="180"/>
      <c r="BG992" s="180"/>
      <c r="BH992" s="176">
        <f t="shared" si="120"/>
        <v>7</v>
      </c>
      <c r="BI992" s="176">
        <f t="shared" si="115"/>
        <v>13</v>
      </c>
      <c r="BJ992" s="182" t="str">
        <f t="shared" si="116"/>
        <v>9 - 58</v>
      </c>
      <c r="BK992" s="176">
        <f t="shared" si="117"/>
        <v>34</v>
      </c>
      <c r="BL992" s="176">
        <f t="shared" si="121"/>
        <v>7</v>
      </c>
      <c r="BM992" s="533"/>
      <c r="BN992" s="185">
        <v>550</v>
      </c>
      <c r="BO992" s="180">
        <v>10</v>
      </c>
      <c r="BP992" s="178">
        <f t="shared" si="118"/>
        <v>890</v>
      </c>
      <c r="BQ992" s="420" t="str">
        <f t="shared" si="119"/>
        <v>VI</v>
      </c>
      <c r="BR992" s="185">
        <v>650</v>
      </c>
      <c r="BS992" s="212" t="s">
        <v>3967</v>
      </c>
    </row>
    <row r="993" spans="1:71" ht="51" x14ac:dyDescent="0.2">
      <c r="A993" s="696">
        <v>991</v>
      </c>
      <c r="B993" s="286" t="s">
        <v>3817</v>
      </c>
      <c r="C993" s="286" t="s">
        <v>4571</v>
      </c>
      <c r="D993" s="258" t="s">
        <v>5497</v>
      </c>
      <c r="E993" s="736">
        <v>5</v>
      </c>
      <c r="F993" s="736">
        <v>1</v>
      </c>
      <c r="G993" s="737">
        <v>2</v>
      </c>
      <c r="H993" s="305" t="s">
        <v>3274</v>
      </c>
      <c r="I993" s="207" t="s">
        <v>3487</v>
      </c>
      <c r="J993" s="279" t="s">
        <v>5499</v>
      </c>
      <c r="K993" s="179" t="s">
        <v>4299</v>
      </c>
      <c r="L993" s="427" t="s">
        <v>5490</v>
      </c>
      <c r="M993" s="684">
        <v>19</v>
      </c>
      <c r="N993" s="684" t="s">
        <v>15715</v>
      </c>
      <c r="O993" s="684">
        <v>5550</v>
      </c>
      <c r="P993" s="179" t="s">
        <v>15752</v>
      </c>
      <c r="Q993" s="179">
        <v>2</v>
      </c>
      <c r="R993" s="180">
        <v>25</v>
      </c>
      <c r="S993" s="179">
        <v>17</v>
      </c>
      <c r="T993" s="179">
        <v>20</v>
      </c>
      <c r="U993" s="179">
        <v>8</v>
      </c>
      <c r="V993" s="179">
        <v>20</v>
      </c>
      <c r="W993" s="742">
        <v>21</v>
      </c>
      <c r="X993" s="184"/>
      <c r="Y993" s="184"/>
      <c r="Z993" s="184"/>
      <c r="AA993" s="184"/>
      <c r="AB993" s="220"/>
      <c r="AC993" s="419" t="s">
        <v>9883</v>
      </c>
      <c r="AD993" s="179" t="s">
        <v>5758</v>
      </c>
      <c r="AE993" s="179" t="s">
        <v>4252</v>
      </c>
      <c r="AF993" s="177">
        <v>0</v>
      </c>
      <c r="AG993" s="177">
        <v>0</v>
      </c>
      <c r="AH993" s="177">
        <v>0</v>
      </c>
      <c r="AI993" s="177">
        <v>0</v>
      </c>
      <c r="AJ993" s="177">
        <v>0</v>
      </c>
      <c r="AK993" s="177">
        <v>0</v>
      </c>
      <c r="AL993" s="551">
        <v>17</v>
      </c>
      <c r="AM993" s="177">
        <v>0</v>
      </c>
      <c r="AN993" s="177">
        <v>0</v>
      </c>
      <c r="AO993" s="182">
        <v>0</v>
      </c>
      <c r="AP993" s="180"/>
      <c r="AQ993" s="180"/>
      <c r="AR993" s="180"/>
      <c r="AS993" s="180"/>
      <c r="AT993" s="180"/>
      <c r="AU993" s="180"/>
      <c r="AV993" s="180"/>
      <c r="AW993" s="180"/>
      <c r="AX993" s="180"/>
      <c r="AY993" s="180"/>
      <c r="AZ993" s="180"/>
      <c r="BA993" s="180"/>
      <c r="BB993" s="180"/>
      <c r="BC993" s="180"/>
      <c r="BD993" s="180"/>
      <c r="BE993" s="180"/>
      <c r="BF993" s="180"/>
      <c r="BG993" s="180"/>
      <c r="BH993" s="176">
        <f t="shared" si="120"/>
        <v>17</v>
      </c>
      <c r="BI993" s="176">
        <f t="shared" si="115"/>
        <v>7</v>
      </c>
      <c r="BJ993" s="182" t="str">
        <f t="shared" si="116"/>
        <v>17 - 136</v>
      </c>
      <c r="BK993" s="176">
        <f t="shared" si="117"/>
        <v>77</v>
      </c>
      <c r="BL993" s="176">
        <f t="shared" si="121"/>
        <v>17</v>
      </c>
      <c r="BM993" s="533"/>
      <c r="BN993" s="196">
        <v>7000</v>
      </c>
      <c r="BO993" s="188">
        <v>25</v>
      </c>
      <c r="BP993" s="178">
        <f t="shared" si="118"/>
        <v>8925</v>
      </c>
      <c r="BQ993" s="420" t="str">
        <f t="shared" si="119"/>
        <v>IX</v>
      </c>
      <c r="BR993" s="185"/>
      <c r="BS993" s="212" t="s">
        <v>3967</v>
      </c>
    </row>
    <row r="994" spans="1:71" ht="51" x14ac:dyDescent="0.2">
      <c r="A994" s="697">
        <v>992</v>
      </c>
      <c r="B994" s="286" t="s">
        <v>3817</v>
      </c>
      <c r="C994" s="286" t="s">
        <v>4572</v>
      </c>
      <c r="D994" s="258" t="s">
        <v>5497</v>
      </c>
      <c r="E994" s="736">
        <v>5</v>
      </c>
      <c r="F994" s="736">
        <v>1</v>
      </c>
      <c r="G994" s="737">
        <v>2</v>
      </c>
      <c r="H994" s="305" t="s">
        <v>3274</v>
      </c>
      <c r="I994" s="207" t="s">
        <v>3487</v>
      </c>
      <c r="J994" s="279" t="s">
        <v>5499</v>
      </c>
      <c r="K994" s="427" t="s">
        <v>2144</v>
      </c>
      <c r="L994" s="427" t="s">
        <v>5490</v>
      </c>
      <c r="M994" s="685">
        <v>20</v>
      </c>
      <c r="N994" s="684" t="s">
        <v>15715</v>
      </c>
      <c r="O994" s="685">
        <v>6500</v>
      </c>
      <c r="P994" s="179" t="s">
        <v>15752</v>
      </c>
      <c r="Q994" s="179">
        <v>1</v>
      </c>
      <c r="R994" s="180">
        <v>25</v>
      </c>
      <c r="S994" s="179">
        <v>17</v>
      </c>
      <c r="T994" s="179">
        <v>20</v>
      </c>
      <c r="U994" s="179">
        <v>8</v>
      </c>
      <c r="V994" s="179">
        <v>20</v>
      </c>
      <c r="W994" s="742">
        <v>21</v>
      </c>
      <c r="X994" s="184"/>
      <c r="Y994" s="184"/>
      <c r="Z994" s="184"/>
      <c r="AA994" s="184"/>
      <c r="AB994" s="220"/>
      <c r="AC994" s="419" t="s">
        <v>9883</v>
      </c>
      <c r="AD994" s="179" t="s">
        <v>5758</v>
      </c>
      <c r="AE994" s="179" t="s">
        <v>4252</v>
      </c>
      <c r="AF994" s="177">
        <v>0</v>
      </c>
      <c r="AG994" s="177">
        <v>0</v>
      </c>
      <c r="AH994" s="177">
        <v>0</v>
      </c>
      <c r="AI994" s="177">
        <v>0</v>
      </c>
      <c r="AJ994" s="177">
        <v>0</v>
      </c>
      <c r="AK994" s="177">
        <v>0</v>
      </c>
      <c r="AL994" s="551">
        <v>18</v>
      </c>
      <c r="AM994" s="177">
        <v>0</v>
      </c>
      <c r="AN994" s="177">
        <v>0</v>
      </c>
      <c r="AO994" s="182">
        <v>0</v>
      </c>
      <c r="AP994" s="180"/>
      <c r="AQ994" s="180"/>
      <c r="AR994" s="180"/>
      <c r="AS994" s="180"/>
      <c r="AT994" s="180"/>
      <c r="AU994" s="180"/>
      <c r="AV994" s="180"/>
      <c r="AW994" s="180"/>
      <c r="AX994" s="180"/>
      <c r="AY994" s="180"/>
      <c r="AZ994" s="180"/>
      <c r="BA994" s="180"/>
      <c r="BB994" s="180"/>
      <c r="BC994" s="180"/>
      <c r="BD994" s="180"/>
      <c r="BE994" s="180"/>
      <c r="BF994" s="180"/>
      <c r="BG994" s="180"/>
      <c r="BH994" s="176">
        <f t="shared" si="120"/>
        <v>18</v>
      </c>
      <c r="BI994" s="176">
        <f t="shared" si="115"/>
        <v>7</v>
      </c>
      <c r="BJ994" s="182" t="str">
        <f t="shared" si="116"/>
        <v>18 - 144</v>
      </c>
      <c r="BK994" s="176">
        <f t="shared" si="117"/>
        <v>81</v>
      </c>
      <c r="BL994" s="176">
        <f t="shared" si="121"/>
        <v>18</v>
      </c>
      <c r="BM994" s="533"/>
      <c r="BN994" s="196">
        <v>7000</v>
      </c>
      <c r="BO994" s="188">
        <v>25</v>
      </c>
      <c r="BP994" s="178">
        <f t="shared" si="118"/>
        <v>9025</v>
      </c>
      <c r="BQ994" s="420" t="str">
        <f t="shared" si="119"/>
        <v>IX</v>
      </c>
      <c r="BR994" s="185"/>
      <c r="BS994" s="212" t="s">
        <v>3967</v>
      </c>
    </row>
    <row r="995" spans="1:71" ht="51" x14ac:dyDescent="0.2">
      <c r="A995" s="696">
        <v>993</v>
      </c>
      <c r="B995" s="286" t="s">
        <v>3817</v>
      </c>
      <c r="C995" s="286" t="s">
        <v>4573</v>
      </c>
      <c r="D995" s="258" t="s">
        <v>5497</v>
      </c>
      <c r="E995" s="736">
        <v>5</v>
      </c>
      <c r="F995" s="736">
        <v>1</v>
      </c>
      <c r="G995" s="737">
        <v>2</v>
      </c>
      <c r="H995" s="305" t="s">
        <v>3274</v>
      </c>
      <c r="I995" s="207" t="s">
        <v>3487</v>
      </c>
      <c r="J995" s="279" t="s">
        <v>5499</v>
      </c>
      <c r="K995" s="427" t="s">
        <v>2145</v>
      </c>
      <c r="L995" s="427" t="s">
        <v>5490</v>
      </c>
      <c r="M995" s="685">
        <v>21</v>
      </c>
      <c r="N995" s="684" t="s">
        <v>15715</v>
      </c>
      <c r="O995" s="685">
        <v>7500</v>
      </c>
      <c r="P995" s="179" t="s">
        <v>15752</v>
      </c>
      <c r="Q995" s="179">
        <v>0</v>
      </c>
      <c r="R995" s="180">
        <v>25</v>
      </c>
      <c r="S995" s="179">
        <v>17</v>
      </c>
      <c r="T995" s="179">
        <v>20</v>
      </c>
      <c r="U995" s="179">
        <v>8</v>
      </c>
      <c r="V995" s="179">
        <v>20</v>
      </c>
      <c r="W995" s="742">
        <v>15</v>
      </c>
      <c r="X995" s="184"/>
      <c r="Y995" s="184"/>
      <c r="Z995" s="184"/>
      <c r="AA995" s="184"/>
      <c r="AB995" s="220"/>
      <c r="AC995" s="419" t="s">
        <v>9883</v>
      </c>
      <c r="AD995" s="179" t="s">
        <v>5758</v>
      </c>
      <c r="AE995" s="179" t="s">
        <v>4252</v>
      </c>
      <c r="AF995" s="177">
        <v>0</v>
      </c>
      <c r="AG995" s="177">
        <v>0</v>
      </c>
      <c r="AH995" s="177">
        <v>0</v>
      </c>
      <c r="AI995" s="177">
        <v>0</v>
      </c>
      <c r="AJ995" s="177">
        <v>0</v>
      </c>
      <c r="AK995" s="177">
        <v>0</v>
      </c>
      <c r="AL995" s="551">
        <v>19</v>
      </c>
      <c r="AM995" s="177">
        <v>0</v>
      </c>
      <c r="AN995" s="177">
        <v>0</v>
      </c>
      <c r="AO995" s="182">
        <v>0</v>
      </c>
      <c r="AP995" s="180"/>
      <c r="AQ995" s="180"/>
      <c r="AR995" s="180"/>
      <c r="AS995" s="180"/>
      <c r="AT995" s="180"/>
      <c r="AU995" s="180"/>
      <c r="AV995" s="180"/>
      <c r="AW995" s="180"/>
      <c r="AX995" s="180"/>
      <c r="AY995" s="180"/>
      <c r="AZ995" s="180"/>
      <c r="BA995" s="180"/>
      <c r="BB995" s="180"/>
      <c r="BC995" s="180"/>
      <c r="BD995" s="180"/>
      <c r="BE995" s="180"/>
      <c r="BF995" s="180"/>
      <c r="BG995" s="180"/>
      <c r="BH995" s="176">
        <f t="shared" si="120"/>
        <v>19</v>
      </c>
      <c r="BI995" s="176">
        <f t="shared" si="115"/>
        <v>7</v>
      </c>
      <c r="BJ995" s="182" t="str">
        <f t="shared" si="116"/>
        <v>19 - 152</v>
      </c>
      <c r="BK995" s="176">
        <f t="shared" si="117"/>
        <v>86</v>
      </c>
      <c r="BL995" s="176">
        <f t="shared" si="121"/>
        <v>19</v>
      </c>
      <c r="BM995" s="533"/>
      <c r="BN995" s="196">
        <v>8950</v>
      </c>
      <c r="BO995" s="188">
        <v>30</v>
      </c>
      <c r="BP995" s="178">
        <f t="shared" si="118"/>
        <v>11530</v>
      </c>
      <c r="BQ995" s="420" t="str">
        <f t="shared" si="119"/>
        <v>IX</v>
      </c>
      <c r="BR995" s="185"/>
      <c r="BS995" s="212" t="s">
        <v>3967</v>
      </c>
    </row>
    <row r="996" spans="1:71" ht="51" x14ac:dyDescent="0.2">
      <c r="A996" s="696">
        <v>994</v>
      </c>
      <c r="B996" s="286" t="s">
        <v>3817</v>
      </c>
      <c r="C996" s="286" t="s">
        <v>4574</v>
      </c>
      <c r="D996" s="258" t="s">
        <v>5497</v>
      </c>
      <c r="E996" s="736">
        <v>5</v>
      </c>
      <c r="F996" s="736">
        <v>1</v>
      </c>
      <c r="G996" s="737">
        <v>2</v>
      </c>
      <c r="H996" s="305" t="s">
        <v>3274</v>
      </c>
      <c r="I996" s="207" t="s">
        <v>3487</v>
      </c>
      <c r="J996" s="279" t="s">
        <v>5499</v>
      </c>
      <c r="K996" s="427" t="s">
        <v>2146</v>
      </c>
      <c r="L996" s="427" t="s">
        <v>5490</v>
      </c>
      <c r="M996" s="685">
        <v>22</v>
      </c>
      <c r="N996" s="684" t="s">
        <v>15715</v>
      </c>
      <c r="O996" s="685">
        <v>8600</v>
      </c>
      <c r="P996" s="179" t="s">
        <v>15752</v>
      </c>
      <c r="Q996" s="179">
        <v>-1</v>
      </c>
      <c r="R996" s="180">
        <v>25</v>
      </c>
      <c r="S996" s="179">
        <v>17</v>
      </c>
      <c r="T996" s="179">
        <v>20</v>
      </c>
      <c r="U996" s="179">
        <v>8</v>
      </c>
      <c r="V996" s="179">
        <v>20</v>
      </c>
      <c r="W996" s="742">
        <v>15</v>
      </c>
      <c r="X996" s="184"/>
      <c r="Y996" s="184"/>
      <c r="Z996" s="184"/>
      <c r="AA996" s="184"/>
      <c r="AB996" s="220"/>
      <c r="AC996" s="419" t="s">
        <v>9883</v>
      </c>
      <c r="AD996" s="179" t="s">
        <v>5758</v>
      </c>
      <c r="AE996" s="179" t="s">
        <v>4252</v>
      </c>
      <c r="AF996" s="177">
        <v>0</v>
      </c>
      <c r="AG996" s="177">
        <v>0</v>
      </c>
      <c r="AH996" s="177">
        <v>0</v>
      </c>
      <c r="AI996" s="177">
        <v>0</v>
      </c>
      <c r="AJ996" s="177">
        <v>0</v>
      </c>
      <c r="AK996" s="177">
        <v>0</v>
      </c>
      <c r="AL996" s="551">
        <v>20</v>
      </c>
      <c r="AM996" s="177">
        <v>0</v>
      </c>
      <c r="AN996" s="177">
        <v>0</v>
      </c>
      <c r="AO996" s="182">
        <v>0</v>
      </c>
      <c r="AP996" s="180"/>
      <c r="AQ996" s="180"/>
      <c r="AR996" s="180"/>
      <c r="AS996" s="180"/>
      <c r="AT996" s="180"/>
      <c r="AU996" s="180"/>
      <c r="AV996" s="180"/>
      <c r="AW996" s="180"/>
      <c r="AX996" s="180"/>
      <c r="AY996" s="180"/>
      <c r="AZ996" s="180"/>
      <c r="BA996" s="180"/>
      <c r="BB996" s="180"/>
      <c r="BC996" s="180"/>
      <c r="BD996" s="180"/>
      <c r="BE996" s="180"/>
      <c r="BF996" s="180"/>
      <c r="BG996" s="180"/>
      <c r="BH996" s="176">
        <f t="shared" si="120"/>
        <v>20</v>
      </c>
      <c r="BI996" s="176">
        <f t="shared" si="115"/>
        <v>7</v>
      </c>
      <c r="BJ996" s="182" t="str">
        <f t="shared" si="116"/>
        <v>20 - 160</v>
      </c>
      <c r="BK996" s="176">
        <f t="shared" si="117"/>
        <v>90</v>
      </c>
      <c r="BL996" s="176">
        <f t="shared" si="121"/>
        <v>20</v>
      </c>
      <c r="BM996" s="533"/>
      <c r="BN996" s="196">
        <v>8950</v>
      </c>
      <c r="BO996" s="188">
        <v>30</v>
      </c>
      <c r="BP996" s="178">
        <f t="shared" si="118"/>
        <v>11650</v>
      </c>
      <c r="BQ996" s="420" t="str">
        <f t="shared" si="119"/>
        <v>IX</v>
      </c>
      <c r="BR996" s="185"/>
      <c r="BS996" s="212" t="s">
        <v>3967</v>
      </c>
    </row>
    <row r="997" spans="1:71" ht="51" x14ac:dyDescent="0.2">
      <c r="A997" s="697">
        <v>995</v>
      </c>
      <c r="B997" s="286" t="s">
        <v>3817</v>
      </c>
      <c r="C997" s="286" t="s">
        <v>4575</v>
      </c>
      <c r="D997" s="258" t="s">
        <v>5497</v>
      </c>
      <c r="E997" s="736">
        <v>5</v>
      </c>
      <c r="F997" s="736">
        <v>1</v>
      </c>
      <c r="G997" s="737">
        <v>2</v>
      </c>
      <c r="H997" s="305" t="s">
        <v>3274</v>
      </c>
      <c r="I997" s="207" t="s">
        <v>3487</v>
      </c>
      <c r="J997" s="279" t="s">
        <v>3317</v>
      </c>
      <c r="K997" s="427" t="s">
        <v>2147</v>
      </c>
      <c r="L997" s="427" t="s">
        <v>5490</v>
      </c>
      <c r="M997" s="684">
        <v>23</v>
      </c>
      <c r="N997" s="684" t="s">
        <v>15715</v>
      </c>
      <c r="O997" s="685">
        <v>9900</v>
      </c>
      <c r="P997" s="179" t="s">
        <v>15752</v>
      </c>
      <c r="Q997" s="179">
        <v>-2</v>
      </c>
      <c r="R997" s="180">
        <v>25</v>
      </c>
      <c r="S997" s="179">
        <v>17</v>
      </c>
      <c r="T997" s="179">
        <v>20</v>
      </c>
      <c r="U997" s="179">
        <v>8</v>
      </c>
      <c r="V997" s="179">
        <v>20</v>
      </c>
      <c r="W997" s="742">
        <v>15</v>
      </c>
      <c r="X997" s="184"/>
      <c r="Y997" s="184"/>
      <c r="Z997" s="184"/>
      <c r="AA997" s="184"/>
      <c r="AB997" s="220"/>
      <c r="AC997" s="419" t="s">
        <v>9883</v>
      </c>
      <c r="AD997" s="179" t="s">
        <v>5758</v>
      </c>
      <c r="AE997" s="179" t="s">
        <v>4252</v>
      </c>
      <c r="AF997" s="177">
        <v>0</v>
      </c>
      <c r="AG997" s="177">
        <v>0</v>
      </c>
      <c r="AH997" s="177">
        <v>0</v>
      </c>
      <c r="AI997" s="177">
        <v>0</v>
      </c>
      <c r="AJ997" s="177">
        <v>0</v>
      </c>
      <c r="AK997" s="177">
        <v>0</v>
      </c>
      <c r="AL997" s="551">
        <v>21</v>
      </c>
      <c r="AM997" s="177">
        <v>0</v>
      </c>
      <c r="AN997" s="177">
        <v>0</v>
      </c>
      <c r="AO997" s="182">
        <v>0</v>
      </c>
      <c r="AP997" s="180"/>
      <c r="AQ997" s="180"/>
      <c r="AR997" s="180"/>
      <c r="AS997" s="180"/>
      <c r="AT997" s="180"/>
      <c r="AU997" s="180"/>
      <c r="AV997" s="180"/>
      <c r="AW997" s="180"/>
      <c r="AX997" s="180"/>
      <c r="AY997" s="180"/>
      <c r="AZ997" s="180"/>
      <c r="BA997" s="180"/>
      <c r="BB997" s="180"/>
      <c r="BC997" s="180"/>
      <c r="BD997" s="180"/>
      <c r="BE997" s="180"/>
      <c r="BF997" s="180"/>
      <c r="BG997" s="180"/>
      <c r="BH997" s="176">
        <f t="shared" si="120"/>
        <v>21</v>
      </c>
      <c r="BI997" s="176">
        <f t="shared" si="115"/>
        <v>7</v>
      </c>
      <c r="BJ997" s="182" t="str">
        <f t="shared" si="116"/>
        <v>21 - 168</v>
      </c>
      <c r="BK997" s="176">
        <f t="shared" si="117"/>
        <v>95</v>
      </c>
      <c r="BL997" s="176">
        <f t="shared" si="121"/>
        <v>21</v>
      </c>
      <c r="BM997" s="533"/>
      <c r="BN997" s="196">
        <v>11000</v>
      </c>
      <c r="BO997" s="188">
        <v>35</v>
      </c>
      <c r="BP997" s="178">
        <f t="shared" si="118"/>
        <v>14325</v>
      </c>
      <c r="BQ997" s="420" t="str">
        <f t="shared" si="119"/>
        <v>X</v>
      </c>
      <c r="BR997" s="185"/>
      <c r="BS997" s="212" t="s">
        <v>3967</v>
      </c>
    </row>
    <row r="998" spans="1:71" ht="51" x14ac:dyDescent="0.2">
      <c r="A998" s="696">
        <v>996</v>
      </c>
      <c r="B998" s="286" t="s">
        <v>3817</v>
      </c>
      <c r="C998" s="286" t="s">
        <v>4576</v>
      </c>
      <c r="D998" s="258" t="s">
        <v>5497</v>
      </c>
      <c r="E998" s="736">
        <v>5</v>
      </c>
      <c r="F998" s="736">
        <v>1</v>
      </c>
      <c r="G998" s="737">
        <v>2</v>
      </c>
      <c r="H998" s="305" t="s">
        <v>3274</v>
      </c>
      <c r="I998" s="207" t="s">
        <v>3487</v>
      </c>
      <c r="J998" s="279" t="s">
        <v>3317</v>
      </c>
      <c r="K998" s="427" t="s">
        <v>2148</v>
      </c>
      <c r="L998" s="427" t="s">
        <v>5490</v>
      </c>
      <c r="M998" s="685">
        <v>24</v>
      </c>
      <c r="N998" s="684" t="s">
        <v>15715</v>
      </c>
      <c r="O998" s="685">
        <v>11200</v>
      </c>
      <c r="P998" s="179" t="s">
        <v>15752</v>
      </c>
      <c r="Q998" s="179">
        <v>-3</v>
      </c>
      <c r="R998" s="180">
        <v>25</v>
      </c>
      <c r="S998" s="179">
        <v>17</v>
      </c>
      <c r="T998" s="179">
        <v>20</v>
      </c>
      <c r="U998" s="179">
        <v>8</v>
      </c>
      <c r="V998" s="179">
        <v>20</v>
      </c>
      <c r="W998" s="742">
        <v>15</v>
      </c>
      <c r="X998" s="184"/>
      <c r="Y998" s="184"/>
      <c r="Z998" s="184"/>
      <c r="AA998" s="184"/>
      <c r="AB998" s="220"/>
      <c r="AC998" s="419" t="s">
        <v>9883</v>
      </c>
      <c r="AD998" s="179" t="s">
        <v>5758</v>
      </c>
      <c r="AE998" s="179" t="s">
        <v>4252</v>
      </c>
      <c r="AF998" s="177">
        <v>0</v>
      </c>
      <c r="AG998" s="177">
        <v>0</v>
      </c>
      <c r="AH998" s="177">
        <v>0</v>
      </c>
      <c r="AI998" s="177">
        <v>0</v>
      </c>
      <c r="AJ998" s="177">
        <v>0</v>
      </c>
      <c r="AK998" s="177">
        <v>0</v>
      </c>
      <c r="AL998" s="551">
        <v>22</v>
      </c>
      <c r="AM998" s="177">
        <v>0</v>
      </c>
      <c r="AN998" s="177">
        <v>0</v>
      </c>
      <c r="AO998" s="182">
        <v>0</v>
      </c>
      <c r="AP998" s="180"/>
      <c r="AQ998" s="180"/>
      <c r="AR998" s="180"/>
      <c r="AS998" s="180"/>
      <c r="AT998" s="180"/>
      <c r="AU998" s="180"/>
      <c r="AV998" s="180"/>
      <c r="AW998" s="180"/>
      <c r="AX998" s="180"/>
      <c r="AY998" s="180"/>
      <c r="AZ998" s="180"/>
      <c r="BA998" s="180"/>
      <c r="BB998" s="180"/>
      <c r="BC998" s="180"/>
      <c r="BD998" s="180"/>
      <c r="BE998" s="180"/>
      <c r="BF998" s="180"/>
      <c r="BG998" s="180"/>
      <c r="BH998" s="176">
        <f t="shared" si="120"/>
        <v>22</v>
      </c>
      <c r="BI998" s="176">
        <f t="shared" si="115"/>
        <v>7</v>
      </c>
      <c r="BJ998" s="182" t="str">
        <f t="shared" si="116"/>
        <v>22 - 176</v>
      </c>
      <c r="BK998" s="176">
        <f t="shared" si="117"/>
        <v>99</v>
      </c>
      <c r="BL998" s="176">
        <f t="shared" si="121"/>
        <v>22</v>
      </c>
      <c r="BM998" s="533"/>
      <c r="BN998" s="196">
        <v>11000</v>
      </c>
      <c r="BO998" s="188">
        <v>35</v>
      </c>
      <c r="BP998" s="178">
        <f t="shared" si="118"/>
        <v>14465</v>
      </c>
      <c r="BQ998" s="420" t="str">
        <f t="shared" si="119"/>
        <v>X</v>
      </c>
      <c r="BR998" s="185"/>
      <c r="BS998" s="212" t="s">
        <v>3967</v>
      </c>
    </row>
    <row r="999" spans="1:71" ht="51" x14ac:dyDescent="0.2">
      <c r="A999" s="697">
        <v>997</v>
      </c>
      <c r="B999" s="286" t="s">
        <v>3817</v>
      </c>
      <c r="C999" s="286" t="s">
        <v>4666</v>
      </c>
      <c r="D999" s="258" t="s">
        <v>5497</v>
      </c>
      <c r="E999" s="736">
        <v>6</v>
      </c>
      <c r="F999" s="736">
        <v>1</v>
      </c>
      <c r="G999" s="737">
        <v>4</v>
      </c>
      <c r="H999" s="305" t="s">
        <v>3241</v>
      </c>
      <c r="I999" s="208" t="s">
        <v>3487</v>
      </c>
      <c r="J999" s="280" t="s">
        <v>5499</v>
      </c>
      <c r="K999" s="191" t="s">
        <v>4667</v>
      </c>
      <c r="L999" s="427" t="s">
        <v>5490</v>
      </c>
      <c r="M999" s="686">
        <v>21</v>
      </c>
      <c r="N999" s="684" t="s">
        <v>15715</v>
      </c>
      <c r="O999" s="686">
        <v>8600</v>
      </c>
      <c r="P999" s="427" t="s">
        <v>15812</v>
      </c>
      <c r="Q999" s="191">
        <v>1</v>
      </c>
      <c r="R999" s="180">
        <v>24</v>
      </c>
      <c r="S999" s="191">
        <v>15</v>
      </c>
      <c r="T999" s="191">
        <v>16</v>
      </c>
      <c r="U999" s="191">
        <v>8</v>
      </c>
      <c r="V999" s="191">
        <v>18</v>
      </c>
      <c r="W999" s="742">
        <v>15</v>
      </c>
      <c r="X999" s="184"/>
      <c r="Y999" s="184">
        <v>15</v>
      </c>
      <c r="Z999" s="184"/>
      <c r="AA999" s="184"/>
      <c r="AB999" s="220"/>
      <c r="AC999" s="419" t="s">
        <v>9456</v>
      </c>
      <c r="AD999" s="191" t="s">
        <v>5758</v>
      </c>
      <c r="AE999" s="191" t="s">
        <v>4252</v>
      </c>
      <c r="AF999" s="177">
        <v>0</v>
      </c>
      <c r="AG999" s="177">
        <v>0</v>
      </c>
      <c r="AH999" s="177">
        <v>0</v>
      </c>
      <c r="AI999" s="177">
        <v>0</v>
      </c>
      <c r="AJ999" s="177">
        <v>1</v>
      </c>
      <c r="AK999" s="177">
        <v>0</v>
      </c>
      <c r="AL999" s="383">
        <v>15</v>
      </c>
      <c r="AM999" s="177">
        <v>0</v>
      </c>
      <c r="AN999" s="177">
        <v>0</v>
      </c>
      <c r="AO999" s="181">
        <v>1</v>
      </c>
      <c r="AP999" s="188"/>
      <c r="AQ999" s="188"/>
      <c r="AR999" s="188"/>
      <c r="AS999" s="188"/>
      <c r="AT999" s="188"/>
      <c r="AU999" s="188"/>
      <c r="AV999" s="188"/>
      <c r="AW999" s="188"/>
      <c r="AX999" s="188"/>
      <c r="AY999" s="188"/>
      <c r="AZ999" s="188"/>
      <c r="BA999" s="188"/>
      <c r="BB999" s="188"/>
      <c r="BC999" s="188"/>
      <c r="BD999" s="188"/>
      <c r="BE999" s="188"/>
      <c r="BF999" s="188"/>
      <c r="BG999" s="188"/>
      <c r="BH999" s="176">
        <f t="shared" si="120"/>
        <v>16</v>
      </c>
      <c r="BI999" s="176">
        <f t="shared" si="115"/>
        <v>7</v>
      </c>
      <c r="BJ999" s="182" t="str">
        <f t="shared" si="116"/>
        <v>17 - 127</v>
      </c>
      <c r="BK999" s="176">
        <f t="shared" si="117"/>
        <v>72</v>
      </c>
      <c r="BL999" s="176">
        <f t="shared" si="121"/>
        <v>16</v>
      </c>
      <c r="BM999" s="533"/>
      <c r="BN999" s="185">
        <v>5850</v>
      </c>
      <c r="BO999" s="180">
        <v>20</v>
      </c>
      <c r="BP999" s="178">
        <f t="shared" si="118"/>
        <v>7290</v>
      </c>
      <c r="BQ999" s="420" t="str">
        <f t="shared" si="119"/>
        <v>IX</v>
      </c>
      <c r="BR999" s="185"/>
      <c r="BS999" s="212" t="s">
        <v>3967</v>
      </c>
    </row>
    <row r="1000" spans="1:71" ht="25.5" x14ac:dyDescent="0.2">
      <c r="A1000" s="696">
        <v>998</v>
      </c>
      <c r="B1000" s="286" t="s">
        <v>2268</v>
      </c>
      <c r="C1000" s="286" t="s">
        <v>2268</v>
      </c>
      <c r="D1000" s="258" t="s">
        <v>5497</v>
      </c>
      <c r="E1000" s="736">
        <v>1</v>
      </c>
      <c r="F1000" s="736">
        <v>1</v>
      </c>
      <c r="G1000" s="737">
        <v>12</v>
      </c>
      <c r="H1000" s="305" t="s">
        <v>3486</v>
      </c>
      <c r="I1000" s="207" t="s">
        <v>3560</v>
      </c>
      <c r="J1000" s="279" t="s">
        <v>4290</v>
      </c>
      <c r="K1000" s="179" t="s">
        <v>5227</v>
      </c>
      <c r="L1000" s="427" t="s">
        <v>5490</v>
      </c>
      <c r="M1000" s="684">
        <v>16</v>
      </c>
      <c r="N1000" s="684" t="s">
        <v>15710</v>
      </c>
      <c r="O1000" s="684">
        <v>7500</v>
      </c>
      <c r="P1000" s="179" t="s">
        <v>15995</v>
      </c>
      <c r="Q1000" s="179">
        <v>6</v>
      </c>
      <c r="R1000" s="180"/>
      <c r="S1000" s="179">
        <v>1</v>
      </c>
      <c r="T1000" s="179">
        <v>1</v>
      </c>
      <c r="U1000" s="179">
        <v>1</v>
      </c>
      <c r="V1000" s="179">
        <v>1</v>
      </c>
      <c r="W1000" s="742">
        <v>12</v>
      </c>
      <c r="X1000" s="184"/>
      <c r="Y1000" s="184"/>
      <c r="Z1000" s="184"/>
      <c r="AA1000" s="184"/>
      <c r="AB1000" s="220"/>
      <c r="AC1000" s="186" t="s">
        <v>2269</v>
      </c>
      <c r="AD1000" s="179" t="s">
        <v>7471</v>
      </c>
      <c r="AE1000" s="179" t="s">
        <v>4247</v>
      </c>
      <c r="AF1000" s="177">
        <v>0</v>
      </c>
      <c r="AG1000" s="177">
        <v>0</v>
      </c>
      <c r="AH1000" s="177">
        <v>0</v>
      </c>
      <c r="AI1000" s="177">
        <v>0</v>
      </c>
      <c r="AJ1000" s="177">
        <v>0</v>
      </c>
      <c r="AK1000" s="177">
        <v>0</v>
      </c>
      <c r="AL1000" s="383">
        <v>12</v>
      </c>
      <c r="AM1000" s="177">
        <v>0</v>
      </c>
      <c r="AN1000" s="177">
        <v>0</v>
      </c>
      <c r="AO1000" s="182">
        <v>0</v>
      </c>
      <c r="AP1000" s="180"/>
      <c r="AQ1000" s="180"/>
      <c r="AR1000" s="180"/>
      <c r="AS1000" s="180"/>
      <c r="AT1000" s="180"/>
      <c r="AU1000" s="180"/>
      <c r="AV1000" s="180"/>
      <c r="AW1000" s="180"/>
      <c r="AX1000" s="180"/>
      <c r="AY1000" s="180"/>
      <c r="AZ1000" s="180"/>
      <c r="BA1000" s="180"/>
      <c r="BB1000" s="180"/>
      <c r="BC1000" s="180"/>
      <c r="BD1000" s="180"/>
      <c r="BE1000" s="180"/>
      <c r="BF1000" s="180"/>
      <c r="BG1000" s="180"/>
      <c r="BH1000" s="176">
        <f t="shared" si="120"/>
        <v>12</v>
      </c>
      <c r="BI1000" s="176">
        <f t="shared" si="115"/>
        <v>9</v>
      </c>
      <c r="BJ1000" s="182" t="str">
        <f t="shared" si="116"/>
        <v>12 - 96</v>
      </c>
      <c r="BK1000" s="176">
        <f t="shared" si="117"/>
        <v>54</v>
      </c>
      <c r="BL1000" s="176">
        <f t="shared" si="121"/>
        <v>12</v>
      </c>
      <c r="BM1000" s="533"/>
      <c r="BN1000" s="185">
        <v>2000</v>
      </c>
      <c r="BO1000" s="180">
        <v>16</v>
      </c>
      <c r="BP1000" s="178">
        <f t="shared" si="118"/>
        <v>2864</v>
      </c>
      <c r="BQ1000" s="420" t="str">
        <f t="shared" si="119"/>
        <v>VII</v>
      </c>
      <c r="BR1000" s="185"/>
      <c r="BS1000" s="212" t="s">
        <v>3967</v>
      </c>
    </row>
    <row r="1001" spans="1:71" x14ac:dyDescent="0.2">
      <c r="A1001" s="696">
        <v>999</v>
      </c>
      <c r="B1001" s="286" t="s">
        <v>2272</v>
      </c>
      <c r="C1001" s="286" t="s">
        <v>2272</v>
      </c>
      <c r="D1001" s="258" t="s">
        <v>5497</v>
      </c>
      <c r="E1001" s="736">
        <v>1</v>
      </c>
      <c r="F1001" s="736">
        <v>1</v>
      </c>
      <c r="G1001" s="737">
        <v>12</v>
      </c>
      <c r="H1001" s="305" t="s">
        <v>3486</v>
      </c>
      <c r="I1001" s="207" t="s">
        <v>3485</v>
      </c>
      <c r="J1001" s="279" t="s">
        <v>6558</v>
      </c>
      <c r="K1001" s="179" t="s">
        <v>2337</v>
      </c>
      <c r="L1001" s="427" t="s">
        <v>3491</v>
      </c>
      <c r="M1001" s="684">
        <v>3</v>
      </c>
      <c r="N1001" s="684" t="s">
        <v>15741</v>
      </c>
      <c r="O1001" s="684">
        <v>275</v>
      </c>
      <c r="P1001" s="179" t="s">
        <v>15996</v>
      </c>
      <c r="Q1001" s="179">
        <v>6</v>
      </c>
      <c r="R1001" s="180"/>
      <c r="S1001" s="179">
        <v>1</v>
      </c>
      <c r="T1001" s="179">
        <v>1</v>
      </c>
      <c r="U1001" s="179">
        <v>1</v>
      </c>
      <c r="V1001" s="179">
        <v>1</v>
      </c>
      <c r="W1001" s="742">
        <v>6</v>
      </c>
      <c r="X1001" s="184"/>
      <c r="Y1001" s="184"/>
      <c r="Z1001" s="184"/>
      <c r="AA1001" s="184"/>
      <c r="AB1001" s="220"/>
      <c r="AC1001" s="186" t="s">
        <v>918</v>
      </c>
      <c r="AD1001" s="179" t="s">
        <v>4928</v>
      </c>
      <c r="AE1001" s="179" t="s">
        <v>4247</v>
      </c>
      <c r="AF1001" s="177">
        <v>0</v>
      </c>
      <c r="AG1001" s="177">
        <v>0</v>
      </c>
      <c r="AH1001" s="177">
        <v>0</v>
      </c>
      <c r="AI1001" s="177">
        <v>0</v>
      </c>
      <c r="AJ1001" s="177">
        <v>0</v>
      </c>
      <c r="AK1001" s="177">
        <v>0</v>
      </c>
      <c r="AL1001" s="383">
        <v>2</v>
      </c>
      <c r="AM1001" s="177">
        <v>0</v>
      </c>
      <c r="AN1001" s="177">
        <v>0</v>
      </c>
      <c r="AO1001" s="182">
        <v>4</v>
      </c>
      <c r="AP1001" s="180"/>
      <c r="AQ1001" s="180"/>
      <c r="AR1001" s="180"/>
      <c r="AS1001" s="180"/>
      <c r="AT1001" s="180"/>
      <c r="AU1001" s="180"/>
      <c r="AV1001" s="180"/>
      <c r="AW1001" s="180"/>
      <c r="AX1001" s="180"/>
      <c r="AY1001" s="180"/>
      <c r="AZ1001" s="180"/>
      <c r="BA1001" s="180"/>
      <c r="BB1001" s="180"/>
      <c r="BC1001" s="180"/>
      <c r="BD1001" s="180"/>
      <c r="BE1001" s="180"/>
      <c r="BF1001" s="180"/>
      <c r="BG1001" s="180"/>
      <c r="BH1001" s="176">
        <f t="shared" si="120"/>
        <v>3</v>
      </c>
      <c r="BI1001" s="176">
        <f t="shared" si="115"/>
        <v>16</v>
      </c>
      <c r="BJ1001" s="182" t="str">
        <f t="shared" si="116"/>
        <v>6 - 20</v>
      </c>
      <c r="BK1001" s="176">
        <f t="shared" si="117"/>
        <v>13</v>
      </c>
      <c r="BL1001" s="176">
        <f t="shared" si="121"/>
        <v>3</v>
      </c>
      <c r="BM1001" s="533"/>
      <c r="BN1001" s="185">
        <v>50</v>
      </c>
      <c r="BO1001" s="180">
        <v>3</v>
      </c>
      <c r="BP1001" s="178">
        <f t="shared" si="118"/>
        <v>89</v>
      </c>
      <c r="BQ1001" s="420" t="str">
        <f t="shared" si="119"/>
        <v>II</v>
      </c>
      <c r="BR1001" s="185"/>
      <c r="BS1001" s="212" t="s">
        <v>3967</v>
      </c>
    </row>
    <row r="1002" spans="1:71" x14ac:dyDescent="0.2">
      <c r="A1002" s="697">
        <v>1000</v>
      </c>
      <c r="B1002" s="286" t="s">
        <v>2273</v>
      </c>
      <c r="C1002" s="286" t="s">
        <v>2273</v>
      </c>
      <c r="D1002" s="258" t="s">
        <v>5497</v>
      </c>
      <c r="E1002" s="736">
        <v>1</v>
      </c>
      <c r="F1002" s="736">
        <v>1</v>
      </c>
      <c r="G1002" s="737">
        <v>4</v>
      </c>
      <c r="H1002" s="305" t="s">
        <v>795</v>
      </c>
      <c r="I1002" s="207" t="s">
        <v>3485</v>
      </c>
      <c r="J1002" s="279" t="s">
        <v>5550</v>
      </c>
      <c r="K1002" s="179" t="s">
        <v>1147</v>
      </c>
      <c r="L1002" s="427" t="s">
        <v>5490</v>
      </c>
      <c r="M1002" s="684">
        <v>6</v>
      </c>
      <c r="N1002" s="684" t="s">
        <v>15741</v>
      </c>
      <c r="O1002" s="684">
        <v>635</v>
      </c>
      <c r="P1002" s="179" t="s">
        <v>15997</v>
      </c>
      <c r="Q1002" s="179">
        <v>4</v>
      </c>
      <c r="R1002" s="180"/>
      <c r="S1002" s="189">
        <v>8</v>
      </c>
      <c r="T1002" s="189">
        <v>10</v>
      </c>
      <c r="U1002" s="189">
        <v>3</v>
      </c>
      <c r="V1002" s="189">
        <v>12</v>
      </c>
      <c r="W1002" s="742">
        <v>9</v>
      </c>
      <c r="X1002" s="184"/>
      <c r="Y1002" s="184"/>
      <c r="Z1002" s="184"/>
      <c r="AA1002" s="184"/>
      <c r="AB1002" s="220"/>
      <c r="AC1002" s="186" t="s">
        <v>2284</v>
      </c>
      <c r="AD1002" s="179" t="s">
        <v>2275</v>
      </c>
      <c r="AE1002" s="179" t="s">
        <v>4247</v>
      </c>
      <c r="AF1002" s="177">
        <v>0</v>
      </c>
      <c r="AG1002" s="177">
        <v>0</v>
      </c>
      <c r="AH1002" s="177">
        <v>0</v>
      </c>
      <c r="AI1002" s="177">
        <v>0</v>
      </c>
      <c r="AJ1002" s="177">
        <v>0</v>
      </c>
      <c r="AK1002" s="177">
        <v>0</v>
      </c>
      <c r="AL1002" s="383">
        <v>5</v>
      </c>
      <c r="AM1002" s="177">
        <v>0</v>
      </c>
      <c r="AN1002" s="177">
        <v>0</v>
      </c>
      <c r="AO1002" s="182">
        <v>0</v>
      </c>
      <c r="AP1002" s="180"/>
      <c r="AQ1002" s="180"/>
      <c r="AR1002" s="180"/>
      <c r="AS1002" s="180"/>
      <c r="AT1002" s="180"/>
      <c r="AU1002" s="180"/>
      <c r="AV1002" s="180"/>
      <c r="AW1002" s="180"/>
      <c r="AX1002" s="180"/>
      <c r="AY1002" s="180"/>
      <c r="AZ1002" s="180"/>
      <c r="BA1002" s="180"/>
      <c r="BB1002" s="180"/>
      <c r="BC1002" s="180"/>
      <c r="BD1002" s="180"/>
      <c r="BE1002" s="180"/>
      <c r="BF1002" s="180"/>
      <c r="BG1002" s="180"/>
      <c r="BH1002" s="176">
        <f t="shared" si="120"/>
        <v>5</v>
      </c>
      <c r="BI1002" s="176">
        <f t="shared" si="115"/>
        <v>15</v>
      </c>
      <c r="BJ1002" s="182" t="str">
        <f t="shared" si="116"/>
        <v>5 - 40</v>
      </c>
      <c r="BK1002" s="176">
        <f t="shared" si="117"/>
        <v>23</v>
      </c>
      <c r="BL1002" s="176">
        <f t="shared" si="121"/>
        <v>5</v>
      </c>
      <c r="BM1002" s="533"/>
      <c r="BN1002" s="185">
        <v>205</v>
      </c>
      <c r="BO1002" s="180">
        <v>5</v>
      </c>
      <c r="BP1002" s="178">
        <f t="shared" si="118"/>
        <v>320</v>
      </c>
      <c r="BQ1002" s="420" t="str">
        <f t="shared" si="119"/>
        <v>IV</v>
      </c>
      <c r="BR1002" s="185"/>
      <c r="BS1002" s="212" t="s">
        <v>3967</v>
      </c>
    </row>
    <row r="1003" spans="1:71" x14ac:dyDescent="0.2">
      <c r="A1003" s="696">
        <v>1001</v>
      </c>
      <c r="B1003" s="286" t="s">
        <v>2274</v>
      </c>
      <c r="C1003" s="286" t="s">
        <v>2274</v>
      </c>
      <c r="D1003" s="258" t="s">
        <v>5497</v>
      </c>
      <c r="E1003" s="736">
        <v>1</v>
      </c>
      <c r="F1003" s="736">
        <v>1</v>
      </c>
      <c r="G1003" s="737">
        <v>8</v>
      </c>
      <c r="H1003" s="305" t="s">
        <v>3486</v>
      </c>
      <c r="I1003" s="207" t="s">
        <v>3485</v>
      </c>
      <c r="J1003" s="279" t="s">
        <v>5446</v>
      </c>
      <c r="K1003" s="179" t="s">
        <v>2337</v>
      </c>
      <c r="L1003" s="427" t="s">
        <v>3491</v>
      </c>
      <c r="M1003" s="684">
        <v>3.5</v>
      </c>
      <c r="N1003" s="684" t="s">
        <v>15741</v>
      </c>
      <c r="O1003" s="684">
        <v>275</v>
      </c>
      <c r="P1003" s="179" t="s">
        <v>15996</v>
      </c>
      <c r="Q1003" s="179">
        <v>7</v>
      </c>
      <c r="R1003" s="180"/>
      <c r="S1003" s="179">
        <v>1</v>
      </c>
      <c r="T1003" s="179">
        <v>1</v>
      </c>
      <c r="U1003" s="179">
        <v>1</v>
      </c>
      <c r="V1003" s="179">
        <v>1</v>
      </c>
      <c r="W1003" s="742">
        <v>6</v>
      </c>
      <c r="X1003" s="184"/>
      <c r="Y1003" s="184"/>
      <c r="Z1003" s="184"/>
      <c r="AA1003" s="184"/>
      <c r="AB1003" s="220"/>
      <c r="AC1003" s="186" t="s">
        <v>6200</v>
      </c>
      <c r="AD1003" s="179" t="s">
        <v>4928</v>
      </c>
      <c r="AE1003" s="179" t="s">
        <v>4247</v>
      </c>
      <c r="AF1003" s="177">
        <v>0</v>
      </c>
      <c r="AG1003" s="177">
        <v>0</v>
      </c>
      <c r="AH1003" s="177">
        <v>0</v>
      </c>
      <c r="AI1003" s="177">
        <v>0</v>
      </c>
      <c r="AJ1003" s="177">
        <v>0</v>
      </c>
      <c r="AK1003" s="177">
        <v>0</v>
      </c>
      <c r="AL1003" s="383">
        <v>2</v>
      </c>
      <c r="AM1003" s="177">
        <v>0</v>
      </c>
      <c r="AN1003" s="177">
        <v>0</v>
      </c>
      <c r="AO1003" s="182">
        <v>0</v>
      </c>
      <c r="AP1003" s="180"/>
      <c r="AQ1003" s="180"/>
      <c r="AR1003" s="180"/>
      <c r="AS1003" s="180"/>
      <c r="AT1003" s="180"/>
      <c r="AU1003" s="180"/>
      <c r="AV1003" s="180"/>
      <c r="AW1003" s="180"/>
      <c r="AX1003" s="180"/>
      <c r="AY1003" s="180"/>
      <c r="AZ1003" s="180"/>
      <c r="BA1003" s="180"/>
      <c r="BB1003" s="180"/>
      <c r="BC1003" s="180"/>
      <c r="BD1003" s="180"/>
      <c r="BE1003" s="180"/>
      <c r="BF1003" s="180"/>
      <c r="BG1003" s="180"/>
      <c r="BH1003" s="176">
        <f t="shared" si="120"/>
        <v>2</v>
      </c>
      <c r="BI1003" s="176">
        <f t="shared" si="115"/>
        <v>16</v>
      </c>
      <c r="BJ1003" s="182" t="str">
        <f t="shared" si="116"/>
        <v>2 - 16</v>
      </c>
      <c r="BK1003" s="176">
        <f t="shared" si="117"/>
        <v>9</v>
      </c>
      <c r="BL1003" s="176">
        <f t="shared" si="121"/>
        <v>2</v>
      </c>
      <c r="BM1003" s="533"/>
      <c r="BN1003" s="185">
        <v>155</v>
      </c>
      <c r="BO1003" s="180">
        <v>2</v>
      </c>
      <c r="BP1003" s="178">
        <f t="shared" si="118"/>
        <v>173</v>
      </c>
      <c r="BQ1003" s="420" t="str">
        <f t="shared" si="119"/>
        <v>IV</v>
      </c>
      <c r="BR1003" s="185"/>
      <c r="BS1003" s="212" t="s">
        <v>3967</v>
      </c>
    </row>
    <row r="1004" spans="1:71" ht="25.5" x14ac:dyDescent="0.2">
      <c r="A1004" s="697">
        <v>1002</v>
      </c>
      <c r="B1004" s="286" t="s">
        <v>2285</v>
      </c>
      <c r="C1004" s="286" t="s">
        <v>2285</v>
      </c>
      <c r="D1004" s="258" t="s">
        <v>5497</v>
      </c>
      <c r="E1004" s="736">
        <v>1</v>
      </c>
      <c r="F1004" s="736">
        <v>1</v>
      </c>
      <c r="G1004" s="737">
        <v>1</v>
      </c>
      <c r="H1004" s="305" t="s">
        <v>3223</v>
      </c>
      <c r="I1004" s="207" t="s">
        <v>4342</v>
      </c>
      <c r="J1004" s="497" t="s">
        <v>4362</v>
      </c>
      <c r="K1004" s="179" t="s">
        <v>5490</v>
      </c>
      <c r="L1004" s="427" t="s">
        <v>5490</v>
      </c>
      <c r="M1004" s="684">
        <v>22</v>
      </c>
      <c r="N1004" s="684" t="s">
        <v>16458</v>
      </c>
      <c r="O1004" s="684">
        <v>7000</v>
      </c>
      <c r="P1004" s="179" t="s">
        <v>15998</v>
      </c>
      <c r="Q1004" s="179">
        <v>3</v>
      </c>
      <c r="R1004" s="180"/>
      <c r="S1004" s="191">
        <v>13</v>
      </c>
      <c r="T1004" s="191">
        <v>14</v>
      </c>
      <c r="U1004" s="190">
        <v>4</v>
      </c>
      <c r="V1004" s="190">
        <v>16</v>
      </c>
      <c r="W1004" s="742">
        <v>3</v>
      </c>
      <c r="X1004" s="184"/>
      <c r="Y1004" s="184"/>
      <c r="Z1004" s="184"/>
      <c r="AA1004" s="184"/>
      <c r="AB1004" s="220"/>
      <c r="AC1004" s="186" t="s">
        <v>9379</v>
      </c>
      <c r="AD1004" s="179" t="s">
        <v>640</v>
      </c>
      <c r="AE1004" s="179" t="s">
        <v>4247</v>
      </c>
      <c r="AF1004" s="177">
        <v>0</v>
      </c>
      <c r="AG1004" s="177">
        <v>0</v>
      </c>
      <c r="AH1004" s="177">
        <v>0</v>
      </c>
      <c r="AI1004" s="177">
        <v>0</v>
      </c>
      <c r="AJ1004" s="177">
        <v>0</v>
      </c>
      <c r="AK1004" s="177">
        <v>0</v>
      </c>
      <c r="AL1004" s="383">
        <v>12</v>
      </c>
      <c r="AM1004" s="177">
        <v>0</v>
      </c>
      <c r="AN1004" s="177">
        <v>0</v>
      </c>
      <c r="AO1004" s="182">
        <v>0</v>
      </c>
      <c r="AP1004" s="180"/>
      <c r="AQ1004" s="180"/>
      <c r="AR1004" s="180"/>
      <c r="AS1004" s="180"/>
      <c r="AT1004" s="180"/>
      <c r="AU1004" s="180"/>
      <c r="AV1004" s="180"/>
      <c r="AW1004" s="180"/>
      <c r="AX1004" s="180"/>
      <c r="AY1004" s="180"/>
      <c r="AZ1004" s="180"/>
      <c r="BA1004" s="180"/>
      <c r="BB1004" s="180"/>
      <c r="BC1004" s="180"/>
      <c r="BD1004" s="180"/>
      <c r="BE1004" s="180"/>
      <c r="BF1004" s="180"/>
      <c r="BG1004" s="180"/>
      <c r="BH1004" s="176">
        <f t="shared" si="120"/>
        <v>12</v>
      </c>
      <c r="BI1004" s="176">
        <f t="shared" si="115"/>
        <v>9</v>
      </c>
      <c r="BJ1004" s="182" t="str">
        <f t="shared" si="116"/>
        <v>12 - 96</v>
      </c>
      <c r="BK1004" s="176">
        <f t="shared" si="117"/>
        <v>54</v>
      </c>
      <c r="BL1004" s="176">
        <f t="shared" si="121"/>
        <v>12</v>
      </c>
      <c r="BM1004" s="533"/>
      <c r="BN1004" s="185">
        <v>2850</v>
      </c>
      <c r="BO1004" s="180">
        <v>16</v>
      </c>
      <c r="BP1004" s="178">
        <f t="shared" si="118"/>
        <v>3714</v>
      </c>
      <c r="BQ1004" s="420" t="str">
        <f t="shared" si="119"/>
        <v>VII</v>
      </c>
      <c r="BR1004" s="185"/>
      <c r="BS1004" s="212" t="s">
        <v>3967</v>
      </c>
    </row>
    <row r="1005" spans="1:71" ht="25.5" x14ac:dyDescent="0.2">
      <c r="A1005" s="696">
        <v>1003</v>
      </c>
      <c r="B1005" s="286" t="s">
        <v>3818</v>
      </c>
      <c r="C1005" s="286" t="s">
        <v>4577</v>
      </c>
      <c r="D1005" s="258" t="s">
        <v>5497</v>
      </c>
      <c r="E1005" s="736">
        <v>1</v>
      </c>
      <c r="F1005" s="736">
        <v>1</v>
      </c>
      <c r="G1005" s="737">
        <v>20</v>
      </c>
      <c r="H1005" s="305" t="s">
        <v>3275</v>
      </c>
      <c r="I1005" s="207" t="s">
        <v>5757</v>
      </c>
      <c r="J1005" s="279" t="s">
        <v>3404</v>
      </c>
      <c r="K1005" s="179" t="s">
        <v>8168</v>
      </c>
      <c r="L1005" s="427" t="s">
        <v>5490</v>
      </c>
      <c r="M1005" s="684">
        <v>20</v>
      </c>
      <c r="N1005" s="684" t="s">
        <v>15715</v>
      </c>
      <c r="O1005" s="684">
        <v>2600</v>
      </c>
      <c r="P1005" s="179" t="s">
        <v>15999</v>
      </c>
      <c r="Q1005" s="179">
        <v>0</v>
      </c>
      <c r="R1005" s="180"/>
      <c r="S1005" s="190">
        <v>11</v>
      </c>
      <c r="T1005" s="190">
        <v>12</v>
      </c>
      <c r="U1005" s="190">
        <v>4</v>
      </c>
      <c r="V1005" s="190">
        <v>16</v>
      </c>
      <c r="W1005" s="742">
        <v>12</v>
      </c>
      <c r="X1005" s="184"/>
      <c r="Y1005" s="184"/>
      <c r="Z1005" s="184"/>
      <c r="AA1005" s="184"/>
      <c r="AB1005" s="220"/>
      <c r="AC1005" s="186" t="s">
        <v>4968</v>
      </c>
      <c r="AD1005" s="179" t="s">
        <v>405</v>
      </c>
      <c r="AE1005" s="179" t="s">
        <v>4252</v>
      </c>
      <c r="AF1005" s="177">
        <v>0</v>
      </c>
      <c r="AG1005" s="177">
        <v>0</v>
      </c>
      <c r="AH1005" s="177">
        <v>0</v>
      </c>
      <c r="AI1005" s="177">
        <v>0</v>
      </c>
      <c r="AJ1005" s="177">
        <v>0</v>
      </c>
      <c r="AK1005" s="177">
        <v>0</v>
      </c>
      <c r="AL1005" s="551">
        <v>7</v>
      </c>
      <c r="AM1005" s="177">
        <v>0</v>
      </c>
      <c r="AN1005" s="177">
        <v>0</v>
      </c>
      <c r="AO1005" s="182">
        <v>0</v>
      </c>
      <c r="AP1005" s="180"/>
      <c r="AQ1005" s="180"/>
      <c r="AR1005" s="180"/>
      <c r="AS1005" s="180"/>
      <c r="AT1005" s="180"/>
      <c r="AU1005" s="180"/>
      <c r="AV1005" s="180"/>
      <c r="AW1005" s="180"/>
      <c r="AX1005" s="180"/>
      <c r="AY1005" s="180"/>
      <c r="AZ1005" s="180"/>
      <c r="BA1005" s="180"/>
      <c r="BB1005" s="180"/>
      <c r="BC1005" s="180"/>
      <c r="BD1005" s="180"/>
      <c r="BE1005" s="180"/>
      <c r="BF1005" s="180"/>
      <c r="BG1005" s="180"/>
      <c r="BH1005" s="176">
        <f t="shared" si="120"/>
        <v>7</v>
      </c>
      <c r="BI1005" s="176">
        <f t="shared" si="115"/>
        <v>13</v>
      </c>
      <c r="BJ1005" s="182" t="str">
        <f t="shared" si="116"/>
        <v>7 - 56</v>
      </c>
      <c r="BK1005" s="176">
        <f t="shared" si="117"/>
        <v>32</v>
      </c>
      <c r="BL1005" s="176">
        <f t="shared" si="121"/>
        <v>7</v>
      </c>
      <c r="BM1005" s="533"/>
      <c r="BN1005" s="196">
        <v>1200</v>
      </c>
      <c r="BO1005" s="188">
        <v>10</v>
      </c>
      <c r="BP1005" s="178">
        <f t="shared" si="118"/>
        <v>1520</v>
      </c>
      <c r="BQ1005" s="420" t="str">
        <f t="shared" si="119"/>
        <v>VII</v>
      </c>
      <c r="BR1005" s="185"/>
      <c r="BS1005" s="212" t="s">
        <v>3967</v>
      </c>
    </row>
    <row r="1006" spans="1:71" ht="25.5" x14ac:dyDescent="0.2">
      <c r="A1006" s="696">
        <v>1004</v>
      </c>
      <c r="B1006" s="286" t="s">
        <v>3818</v>
      </c>
      <c r="C1006" s="286" t="s">
        <v>4578</v>
      </c>
      <c r="D1006" s="258" t="s">
        <v>5497</v>
      </c>
      <c r="E1006" s="736">
        <v>1</v>
      </c>
      <c r="F1006" s="736">
        <v>1</v>
      </c>
      <c r="G1006" s="737">
        <v>20</v>
      </c>
      <c r="H1006" s="305" t="s">
        <v>3275</v>
      </c>
      <c r="I1006" s="207" t="s">
        <v>5757</v>
      </c>
      <c r="J1006" s="279" t="s">
        <v>3404</v>
      </c>
      <c r="K1006" s="179" t="s">
        <v>6029</v>
      </c>
      <c r="L1006" s="427" t="s">
        <v>5490</v>
      </c>
      <c r="M1006" s="684">
        <v>21</v>
      </c>
      <c r="N1006" s="684" t="s">
        <v>15715</v>
      </c>
      <c r="O1006" s="684">
        <v>3000</v>
      </c>
      <c r="P1006" s="179" t="s">
        <v>15999</v>
      </c>
      <c r="Q1006" s="179">
        <v>0</v>
      </c>
      <c r="R1006" s="180"/>
      <c r="S1006" s="190">
        <v>11</v>
      </c>
      <c r="T1006" s="190">
        <v>12</v>
      </c>
      <c r="U1006" s="190">
        <v>4</v>
      </c>
      <c r="V1006" s="190">
        <v>16</v>
      </c>
      <c r="W1006" s="742">
        <v>12</v>
      </c>
      <c r="X1006" s="184"/>
      <c r="Y1006" s="184"/>
      <c r="Z1006" s="184"/>
      <c r="AA1006" s="184"/>
      <c r="AB1006" s="220"/>
      <c r="AC1006" s="186" t="s">
        <v>4968</v>
      </c>
      <c r="AD1006" s="179" t="s">
        <v>405</v>
      </c>
      <c r="AE1006" s="179" t="s">
        <v>4252</v>
      </c>
      <c r="AF1006" s="177">
        <v>0</v>
      </c>
      <c r="AG1006" s="177">
        <v>0</v>
      </c>
      <c r="AH1006" s="177">
        <v>0</v>
      </c>
      <c r="AI1006" s="177">
        <v>0</v>
      </c>
      <c r="AJ1006" s="177">
        <v>0</v>
      </c>
      <c r="AK1006" s="177">
        <v>0</v>
      </c>
      <c r="AL1006" s="551">
        <v>8</v>
      </c>
      <c r="AM1006" s="177">
        <v>0</v>
      </c>
      <c r="AN1006" s="177">
        <v>0</v>
      </c>
      <c r="AO1006" s="182">
        <v>0</v>
      </c>
      <c r="AP1006" s="180"/>
      <c r="AQ1006" s="180"/>
      <c r="AR1006" s="180"/>
      <c r="AS1006" s="180"/>
      <c r="AT1006" s="180"/>
      <c r="AU1006" s="180"/>
      <c r="AV1006" s="180"/>
      <c r="AW1006" s="180"/>
      <c r="AX1006" s="180"/>
      <c r="AY1006" s="180"/>
      <c r="AZ1006" s="180"/>
      <c r="BA1006" s="180"/>
      <c r="BB1006" s="180"/>
      <c r="BC1006" s="180"/>
      <c r="BD1006" s="180"/>
      <c r="BE1006" s="180"/>
      <c r="BF1006" s="180"/>
      <c r="BG1006" s="180"/>
      <c r="BH1006" s="176">
        <f t="shared" si="120"/>
        <v>8</v>
      </c>
      <c r="BI1006" s="176">
        <f t="shared" si="115"/>
        <v>12</v>
      </c>
      <c r="BJ1006" s="182" t="str">
        <f t="shared" si="116"/>
        <v>8 - 64</v>
      </c>
      <c r="BK1006" s="176">
        <f t="shared" si="117"/>
        <v>36</v>
      </c>
      <c r="BL1006" s="176">
        <f t="shared" si="121"/>
        <v>8</v>
      </c>
      <c r="BM1006" s="533"/>
      <c r="BN1006" s="196">
        <v>1200</v>
      </c>
      <c r="BO1006" s="188">
        <v>10</v>
      </c>
      <c r="BP1006" s="178">
        <f t="shared" si="118"/>
        <v>1560</v>
      </c>
      <c r="BQ1006" s="420" t="str">
        <f t="shared" si="119"/>
        <v>VII</v>
      </c>
      <c r="BR1006" s="185"/>
      <c r="BS1006" s="212" t="s">
        <v>3967</v>
      </c>
    </row>
    <row r="1007" spans="1:71" ht="25.5" x14ac:dyDescent="0.2">
      <c r="A1007" s="697">
        <v>1005</v>
      </c>
      <c r="B1007" s="286" t="s">
        <v>3818</v>
      </c>
      <c r="C1007" s="286" t="s">
        <v>4579</v>
      </c>
      <c r="D1007" s="258" t="s">
        <v>5497</v>
      </c>
      <c r="E1007" s="736">
        <v>1</v>
      </c>
      <c r="F1007" s="736">
        <v>1</v>
      </c>
      <c r="G1007" s="737">
        <v>20</v>
      </c>
      <c r="H1007" s="305" t="s">
        <v>3275</v>
      </c>
      <c r="I1007" s="207" t="s">
        <v>5757</v>
      </c>
      <c r="J1007" s="279" t="s">
        <v>922</v>
      </c>
      <c r="K1007" s="179" t="s">
        <v>4584</v>
      </c>
      <c r="L1007" s="427" t="s">
        <v>5490</v>
      </c>
      <c r="M1007" s="684">
        <v>22</v>
      </c>
      <c r="N1007" s="684" t="s">
        <v>15715</v>
      </c>
      <c r="O1007" s="684">
        <v>3400</v>
      </c>
      <c r="P1007" s="179" t="s">
        <v>15999</v>
      </c>
      <c r="Q1007" s="179">
        <v>0</v>
      </c>
      <c r="R1007" s="180"/>
      <c r="S1007" s="190">
        <v>11</v>
      </c>
      <c r="T1007" s="190">
        <v>12</v>
      </c>
      <c r="U1007" s="190">
        <v>4</v>
      </c>
      <c r="V1007" s="190">
        <v>16</v>
      </c>
      <c r="W1007" s="742">
        <v>12</v>
      </c>
      <c r="X1007" s="184"/>
      <c r="Y1007" s="184"/>
      <c r="Z1007" s="184"/>
      <c r="AA1007" s="184"/>
      <c r="AB1007" s="220"/>
      <c r="AC1007" s="186" t="s">
        <v>4968</v>
      </c>
      <c r="AD1007" s="179" t="s">
        <v>405</v>
      </c>
      <c r="AE1007" s="179" t="s">
        <v>4252</v>
      </c>
      <c r="AF1007" s="177">
        <v>0</v>
      </c>
      <c r="AG1007" s="177">
        <v>0</v>
      </c>
      <c r="AH1007" s="177">
        <v>0</v>
      </c>
      <c r="AI1007" s="177">
        <v>0</v>
      </c>
      <c r="AJ1007" s="177">
        <v>0</v>
      </c>
      <c r="AK1007" s="177">
        <v>0</v>
      </c>
      <c r="AL1007" s="551">
        <v>9</v>
      </c>
      <c r="AM1007" s="177">
        <v>0</v>
      </c>
      <c r="AN1007" s="177">
        <v>0</v>
      </c>
      <c r="AO1007" s="182">
        <v>0</v>
      </c>
      <c r="AP1007" s="180"/>
      <c r="AQ1007" s="180"/>
      <c r="AR1007" s="180"/>
      <c r="AS1007" s="180"/>
      <c r="AT1007" s="180"/>
      <c r="AU1007" s="180"/>
      <c r="AV1007" s="180"/>
      <c r="AW1007" s="180"/>
      <c r="AX1007" s="180"/>
      <c r="AY1007" s="180"/>
      <c r="AZ1007" s="180"/>
      <c r="BA1007" s="180"/>
      <c r="BB1007" s="180"/>
      <c r="BC1007" s="180"/>
      <c r="BD1007" s="180"/>
      <c r="BE1007" s="180"/>
      <c r="BF1007" s="180"/>
      <c r="BG1007" s="180"/>
      <c r="BH1007" s="176">
        <f t="shared" si="120"/>
        <v>9</v>
      </c>
      <c r="BI1007" s="176">
        <f t="shared" si="115"/>
        <v>12</v>
      </c>
      <c r="BJ1007" s="182" t="str">
        <f t="shared" si="116"/>
        <v>9 - 72</v>
      </c>
      <c r="BK1007" s="176">
        <f t="shared" si="117"/>
        <v>41</v>
      </c>
      <c r="BL1007" s="176">
        <f t="shared" si="121"/>
        <v>9</v>
      </c>
      <c r="BM1007" s="533"/>
      <c r="BN1007" s="196">
        <v>1950</v>
      </c>
      <c r="BO1007" s="188">
        <v>14</v>
      </c>
      <c r="BP1007" s="178">
        <f t="shared" si="118"/>
        <v>2524</v>
      </c>
      <c r="BQ1007" s="420" t="str">
        <f t="shared" si="119"/>
        <v>VII</v>
      </c>
      <c r="BR1007" s="185"/>
      <c r="BS1007" s="212" t="s">
        <v>3967</v>
      </c>
    </row>
    <row r="1008" spans="1:71" ht="25.5" x14ac:dyDescent="0.2">
      <c r="A1008" s="696">
        <v>1006</v>
      </c>
      <c r="B1008" s="286" t="s">
        <v>3818</v>
      </c>
      <c r="C1008" s="286" t="s">
        <v>4580</v>
      </c>
      <c r="D1008" s="258" t="s">
        <v>5497</v>
      </c>
      <c r="E1008" s="736">
        <v>1</v>
      </c>
      <c r="F1008" s="736">
        <v>1</v>
      </c>
      <c r="G1008" s="737">
        <v>20</v>
      </c>
      <c r="H1008" s="305" t="s">
        <v>3275</v>
      </c>
      <c r="I1008" s="207" t="s">
        <v>5757</v>
      </c>
      <c r="J1008" s="279" t="s">
        <v>6987</v>
      </c>
      <c r="K1008" s="179" t="s">
        <v>4585</v>
      </c>
      <c r="L1008" s="427" t="s">
        <v>5490</v>
      </c>
      <c r="M1008" s="684">
        <v>22.5</v>
      </c>
      <c r="N1008" s="684" t="s">
        <v>15715</v>
      </c>
      <c r="O1008" s="684">
        <v>3700</v>
      </c>
      <c r="P1008" s="179" t="s">
        <v>15999</v>
      </c>
      <c r="Q1008" s="179">
        <v>0</v>
      </c>
      <c r="R1008" s="180"/>
      <c r="S1008" s="190">
        <v>11</v>
      </c>
      <c r="T1008" s="190">
        <v>12</v>
      </c>
      <c r="U1008" s="190">
        <v>4</v>
      </c>
      <c r="V1008" s="190">
        <v>16</v>
      </c>
      <c r="W1008" s="742">
        <v>12</v>
      </c>
      <c r="X1008" s="184"/>
      <c r="Y1008" s="184"/>
      <c r="Z1008" s="184"/>
      <c r="AA1008" s="184"/>
      <c r="AB1008" s="220"/>
      <c r="AC1008" s="186" t="s">
        <v>4968</v>
      </c>
      <c r="AD1008" s="179" t="s">
        <v>405</v>
      </c>
      <c r="AE1008" s="179" t="s">
        <v>4252</v>
      </c>
      <c r="AF1008" s="177">
        <v>0</v>
      </c>
      <c r="AG1008" s="177">
        <v>0</v>
      </c>
      <c r="AH1008" s="177">
        <v>0</v>
      </c>
      <c r="AI1008" s="177">
        <v>0</v>
      </c>
      <c r="AJ1008" s="177">
        <v>0</v>
      </c>
      <c r="AK1008" s="177">
        <v>0</v>
      </c>
      <c r="AL1008" s="551">
        <v>10</v>
      </c>
      <c r="AM1008" s="177">
        <v>0</v>
      </c>
      <c r="AN1008" s="177">
        <v>0</v>
      </c>
      <c r="AO1008" s="182">
        <v>0</v>
      </c>
      <c r="AP1008" s="180"/>
      <c r="AQ1008" s="180"/>
      <c r="AR1008" s="180"/>
      <c r="AS1008" s="180"/>
      <c r="AT1008" s="180"/>
      <c r="AU1008" s="180"/>
      <c r="AV1008" s="180"/>
      <c r="AW1008" s="180"/>
      <c r="AX1008" s="180"/>
      <c r="AY1008" s="180"/>
      <c r="AZ1008" s="180"/>
      <c r="BA1008" s="180"/>
      <c r="BB1008" s="180"/>
      <c r="BC1008" s="180"/>
      <c r="BD1008" s="180"/>
      <c r="BE1008" s="180"/>
      <c r="BF1008" s="180"/>
      <c r="BG1008" s="180"/>
      <c r="BH1008" s="176">
        <f t="shared" si="120"/>
        <v>10</v>
      </c>
      <c r="BI1008" s="176">
        <f t="shared" si="115"/>
        <v>10</v>
      </c>
      <c r="BJ1008" s="182" t="str">
        <f t="shared" si="116"/>
        <v>10 - 80</v>
      </c>
      <c r="BK1008" s="176">
        <f t="shared" si="117"/>
        <v>45</v>
      </c>
      <c r="BL1008" s="176">
        <f t="shared" si="121"/>
        <v>10</v>
      </c>
      <c r="BM1008" s="533"/>
      <c r="BN1008" s="196">
        <v>1950</v>
      </c>
      <c r="BO1008" s="188">
        <v>14</v>
      </c>
      <c r="BP1008" s="178">
        <f t="shared" si="118"/>
        <v>2580</v>
      </c>
      <c r="BQ1008" s="420" t="str">
        <f t="shared" si="119"/>
        <v>VII</v>
      </c>
      <c r="BR1008" s="185"/>
      <c r="BS1008" s="212" t="s">
        <v>3967</v>
      </c>
    </row>
    <row r="1009" spans="1:71" ht="25.5" x14ac:dyDescent="0.2">
      <c r="A1009" s="697">
        <v>1007</v>
      </c>
      <c r="B1009" s="286" t="s">
        <v>3818</v>
      </c>
      <c r="C1009" s="286" t="s">
        <v>4581</v>
      </c>
      <c r="D1009" s="258" t="s">
        <v>5497</v>
      </c>
      <c r="E1009" s="736">
        <v>1</v>
      </c>
      <c r="F1009" s="736">
        <v>1</v>
      </c>
      <c r="G1009" s="737">
        <v>20</v>
      </c>
      <c r="H1009" s="305" t="s">
        <v>3275</v>
      </c>
      <c r="I1009" s="207" t="s">
        <v>5757</v>
      </c>
      <c r="J1009" s="279" t="s">
        <v>6988</v>
      </c>
      <c r="K1009" s="179" t="s">
        <v>4667</v>
      </c>
      <c r="L1009" s="427" t="s">
        <v>5490</v>
      </c>
      <c r="M1009" s="684">
        <v>23.5</v>
      </c>
      <c r="N1009" s="684" t="s">
        <v>15715</v>
      </c>
      <c r="O1009" s="684">
        <v>4200</v>
      </c>
      <c r="P1009" s="179" t="s">
        <v>15999</v>
      </c>
      <c r="Q1009" s="179">
        <v>0</v>
      </c>
      <c r="R1009" s="180"/>
      <c r="S1009" s="190">
        <v>11</v>
      </c>
      <c r="T1009" s="190">
        <v>12</v>
      </c>
      <c r="U1009" s="190">
        <v>4</v>
      </c>
      <c r="V1009" s="190">
        <v>16</v>
      </c>
      <c r="W1009" s="742">
        <v>12</v>
      </c>
      <c r="X1009" s="184"/>
      <c r="Y1009" s="184"/>
      <c r="Z1009" s="184"/>
      <c r="AA1009" s="184"/>
      <c r="AB1009" s="220"/>
      <c r="AC1009" s="186" t="s">
        <v>4968</v>
      </c>
      <c r="AD1009" s="179" t="s">
        <v>405</v>
      </c>
      <c r="AE1009" s="179" t="s">
        <v>4252</v>
      </c>
      <c r="AF1009" s="177">
        <v>0</v>
      </c>
      <c r="AG1009" s="177">
        <v>0</v>
      </c>
      <c r="AH1009" s="177">
        <v>0</v>
      </c>
      <c r="AI1009" s="177">
        <v>0</v>
      </c>
      <c r="AJ1009" s="177">
        <v>0</v>
      </c>
      <c r="AK1009" s="177">
        <v>0</v>
      </c>
      <c r="AL1009" s="551">
        <v>11</v>
      </c>
      <c r="AM1009" s="177">
        <v>0</v>
      </c>
      <c r="AN1009" s="177">
        <v>0</v>
      </c>
      <c r="AO1009" s="182">
        <v>0</v>
      </c>
      <c r="AP1009" s="180"/>
      <c r="AQ1009" s="180"/>
      <c r="AR1009" s="180"/>
      <c r="AS1009" s="180"/>
      <c r="AT1009" s="180"/>
      <c r="AU1009" s="180"/>
      <c r="AV1009" s="180"/>
      <c r="AW1009" s="180"/>
      <c r="AX1009" s="180"/>
      <c r="AY1009" s="180"/>
      <c r="AZ1009" s="180"/>
      <c r="BA1009" s="180"/>
      <c r="BB1009" s="180"/>
      <c r="BC1009" s="180"/>
      <c r="BD1009" s="180"/>
      <c r="BE1009" s="180"/>
      <c r="BF1009" s="180"/>
      <c r="BG1009" s="180"/>
      <c r="BH1009" s="176">
        <f t="shared" si="120"/>
        <v>11</v>
      </c>
      <c r="BI1009" s="176">
        <f t="shared" si="115"/>
        <v>10</v>
      </c>
      <c r="BJ1009" s="182" t="str">
        <f t="shared" si="116"/>
        <v>11 - 88</v>
      </c>
      <c r="BK1009" s="176">
        <f t="shared" si="117"/>
        <v>50</v>
      </c>
      <c r="BL1009" s="176">
        <f t="shared" si="121"/>
        <v>11</v>
      </c>
      <c r="BM1009" s="533"/>
      <c r="BN1009" s="196">
        <v>2850</v>
      </c>
      <c r="BO1009" s="188">
        <v>16</v>
      </c>
      <c r="BP1009" s="178">
        <f t="shared" si="118"/>
        <v>3650</v>
      </c>
      <c r="BQ1009" s="420" t="str">
        <f t="shared" si="119"/>
        <v>VII</v>
      </c>
      <c r="BR1009" s="185"/>
      <c r="BS1009" s="212" t="s">
        <v>3967</v>
      </c>
    </row>
    <row r="1010" spans="1:71" ht="25.5" x14ac:dyDescent="0.2">
      <c r="A1010" s="696">
        <v>1008</v>
      </c>
      <c r="B1010" s="286" t="s">
        <v>3818</v>
      </c>
      <c r="C1010" s="286" t="s">
        <v>4582</v>
      </c>
      <c r="D1010" s="258" t="s">
        <v>5497</v>
      </c>
      <c r="E1010" s="736">
        <v>1</v>
      </c>
      <c r="F1010" s="736">
        <v>1</v>
      </c>
      <c r="G1010" s="737">
        <v>20</v>
      </c>
      <c r="H1010" s="305" t="s">
        <v>3275</v>
      </c>
      <c r="I1010" s="207" t="s">
        <v>5757</v>
      </c>
      <c r="J1010" s="279" t="s">
        <v>6989</v>
      </c>
      <c r="K1010" s="179" t="s">
        <v>4583</v>
      </c>
      <c r="L1010" s="427" t="s">
        <v>5490</v>
      </c>
      <c r="M1010" s="684">
        <v>24</v>
      </c>
      <c r="N1010" s="684" t="s">
        <v>15715</v>
      </c>
      <c r="O1010" s="684">
        <v>4500</v>
      </c>
      <c r="P1010" s="179" t="s">
        <v>15999</v>
      </c>
      <c r="Q1010" s="179">
        <v>0</v>
      </c>
      <c r="R1010" s="180"/>
      <c r="S1010" s="190">
        <v>11</v>
      </c>
      <c r="T1010" s="190">
        <v>12</v>
      </c>
      <c r="U1010" s="190">
        <v>4</v>
      </c>
      <c r="V1010" s="190">
        <v>16</v>
      </c>
      <c r="W1010" s="742">
        <v>12</v>
      </c>
      <c r="X1010" s="184"/>
      <c r="Y1010" s="184"/>
      <c r="Z1010" s="184"/>
      <c r="AA1010" s="184"/>
      <c r="AB1010" s="220"/>
      <c r="AC1010" s="186" t="s">
        <v>4968</v>
      </c>
      <c r="AD1010" s="179" t="s">
        <v>405</v>
      </c>
      <c r="AE1010" s="179" t="s">
        <v>4252</v>
      </c>
      <c r="AF1010" s="177">
        <v>0</v>
      </c>
      <c r="AG1010" s="177">
        <v>0</v>
      </c>
      <c r="AH1010" s="177">
        <v>0</v>
      </c>
      <c r="AI1010" s="177">
        <v>0</v>
      </c>
      <c r="AJ1010" s="177">
        <v>0</v>
      </c>
      <c r="AK1010" s="177">
        <v>0</v>
      </c>
      <c r="AL1010" s="551">
        <v>12</v>
      </c>
      <c r="AM1010" s="177">
        <v>0</v>
      </c>
      <c r="AN1010" s="177">
        <v>0</v>
      </c>
      <c r="AO1010" s="182">
        <v>0</v>
      </c>
      <c r="AP1010" s="180"/>
      <c r="AQ1010" s="180"/>
      <c r="AR1010" s="180"/>
      <c r="AS1010" s="180"/>
      <c r="AT1010" s="180"/>
      <c r="AU1010" s="180"/>
      <c r="AV1010" s="180"/>
      <c r="AW1010" s="180"/>
      <c r="AX1010" s="180"/>
      <c r="AY1010" s="180"/>
      <c r="AZ1010" s="180"/>
      <c r="BA1010" s="180"/>
      <c r="BB1010" s="180"/>
      <c r="BC1010" s="180"/>
      <c r="BD1010" s="180"/>
      <c r="BE1010" s="180"/>
      <c r="BF1010" s="180"/>
      <c r="BG1010" s="180"/>
      <c r="BH1010" s="176">
        <f t="shared" si="120"/>
        <v>12</v>
      </c>
      <c r="BI1010" s="176">
        <f t="shared" ref="BI1010:BI1073" si="122">IF(manualHD="",IF(COUNTIF(AP1010:BG1010,"")=18,IFERROR(INDEX(thac0array,MATCH(IF(manualHD="",IF(SUM($AG1010:$AL1010)/(0.01+fixedhp)&lt;1/40,ROUND(fixedhp/4.5,0),IF(eightsider=1,IF((AND(fixedhp&gt;0,fixedhp&lt;4)),1.125,1),IF(eightsider&gt;1,eightsider+IF(twosider*1.5+threesider*2+foursider*2.5+fivesider*3+sixsider*3.5+sevensider*4+fixedhp&gt;3,1,0),IF(sevensider=1,0.875,0.5)))),manualHD),hitDiceThac0,0)),21),MIN(IFERROR(INDEX(thac0array,MATCH(IF(AZ1010="",AP1010,ROUND(AP1010+AZ1010/2,0)),hitDiceThac0,0)),21),IFERROR(INDEX(thac0array,MATCH(MAX(AQ1010:AS1010),fighterThac0,0)),21),IFERROR(INDEX(thac0array,MATCH(MAX(AW1010:BA1010),clericThac0,0)),21),IFERROR(INDEX(thac0array,MATCH(MAX(BB1010:BC1010),thiefThac0,0)),21),IFERROR(INDEX(thac0array,MATCH(MAX(BD1010:BG1010),magicUserThac0,0)),21))),IFERROR(INDEX(thac0array,MATCH(BM1010,hitDiceThac0),0),BM1010))</f>
        <v>9</v>
      </c>
      <c r="BJ1010" s="182" t="str">
        <f t="shared" ref="BJ1010:BJ1073" si="123">IF(SUM(AF1010:AN1010)=0,AO1010,IF(AZ1010="",SUM(AF1010:AO1010)&amp;" - "&amp;IF(OR(COUNTIF(AP1010:BG1010,"")=18,AP1010&gt;0),ROUND(AF1010*2+AG1010*3+AH1010*4+AI1010*5+AJ1010*6+AK1010*7+AL1010*8+AM1010*10+AN1010*12+AO1010,0),ROUND((AF1010*2+AG1010*3+AH1010*4+AI1010*5+AJ1010*6+AK1010*7+AL1010*8+AM1010*10+AN1010*12+AO1010)/COUNTA(AQ1010:BG1010),0)),IF(BM1010="",(AZ1010-1)*1+SUM(AF1010:AO1010)&amp;" - "&amp;(AZ1010-1)*4+ROUND(AF1010*2+AG1010*3+AH1010*4+AI1010*5+AJ1010*6+AK1010*7+AL1010*8+AM1010*10+AN1010*12+AO1010,0),SUM(AF1010:AO1010)&amp;" - "&amp;ROUND(AF1010*2+AG1010*3+AH1010*4+AI1010*5+AJ1010*6+AK1010*7+AL1010*8+AM1010*10+AN1010*12+AO1010,0))))</f>
        <v>12 - 96</v>
      </c>
      <c r="BK1010" s="176">
        <f t="shared" ref="BK1010:BK1073" si="124">IF(SUM(AF1010:AN1010)=0,AO1010,IF(AZ1010="",ROUND(AVERAGE(SUM(AF1010:AO1010),IF(OR(COUNTIF(AP1010:BG1010,"")=18,AP1010&gt;0),ROUND(AF1010*2+AG1010*3+AH1010*4+AI1010*5+AJ1010*6+AK1010*7+AL1010*8+AM1010*10+AN1010*12+AO1010,0),ROUND((AF1010*2+AG1010*3+AH1010*4+AI1010*5+AJ1010*6+AK1010*7+AL1010*8+AM1010*10+AN1010*12+AO1010)/COUNTA(AQ1010:BG1010),0))),0),IF(BM1010="",ROUND(AVERAGE((AZ1010-1)*1+SUM(AF1010:AO1010),(AZ1010-1)*4+ROUND(AF1010*2+AG1010*3+AH1010*4+AI1010*5+AJ1010*6+AK1010*7+AL1010*8+AM1010*10+AN1010*12+AO1010,0)),0),ROUND(AVERAGE(SUM(AF1010:AO1010),ROUND(AF1010*2+AG1010*3+AH1010*4+AI1010*5+AJ1010*6+AK1010*7+AL1010*8+AM1010*10+AN1010*12+AO1010,0)),0))))</f>
        <v>54</v>
      </c>
      <c r="BL1010" s="176">
        <f t="shared" si="121"/>
        <v>12</v>
      </c>
      <c r="BM1010" s="533"/>
      <c r="BN1010" s="196">
        <v>2850</v>
      </c>
      <c r="BO1010" s="188">
        <v>16</v>
      </c>
      <c r="BP1010" s="178">
        <f t="shared" ref="BP1010:BP1073" si="125">BN1010+BK1010*BO1010</f>
        <v>3714</v>
      </c>
      <c r="BQ1010" s="420" t="str">
        <f t="shared" ref="BQ1010:BQ1073" si="126">IFERROR(INDEX(xpLevel,MATCH($BN1010,xpThresholds,1)), "XI")</f>
        <v>VII</v>
      </c>
      <c r="BR1010" s="185"/>
      <c r="BS1010" s="212" t="s">
        <v>3967</v>
      </c>
    </row>
    <row r="1011" spans="1:71" ht="25.5" x14ac:dyDescent="0.2">
      <c r="A1011" s="696">
        <v>1009</v>
      </c>
      <c r="B1011" s="286" t="s">
        <v>3818</v>
      </c>
      <c r="C1011" s="286" t="s">
        <v>2293</v>
      </c>
      <c r="D1011" s="258" t="s">
        <v>5497</v>
      </c>
      <c r="E1011" s="736">
        <v>1</v>
      </c>
      <c r="F1011" s="736">
        <v>1</v>
      </c>
      <c r="G1011" s="737">
        <v>20</v>
      </c>
      <c r="H1011" s="305" t="s">
        <v>3486</v>
      </c>
      <c r="I1011" s="207" t="s">
        <v>5757</v>
      </c>
      <c r="J1011" s="279" t="s">
        <v>6990</v>
      </c>
      <c r="K1011" s="179" t="s">
        <v>4583</v>
      </c>
      <c r="L1011" s="427" t="s">
        <v>5490</v>
      </c>
      <c r="M1011" s="684">
        <v>24</v>
      </c>
      <c r="N1011" s="684" t="s">
        <v>15715</v>
      </c>
      <c r="O1011" s="684">
        <v>4500</v>
      </c>
      <c r="P1011" s="179" t="s">
        <v>15999</v>
      </c>
      <c r="Q1011" s="179">
        <v>0</v>
      </c>
      <c r="R1011" s="180"/>
      <c r="S1011" s="189">
        <v>2</v>
      </c>
      <c r="T1011" s="189">
        <v>4</v>
      </c>
      <c r="U1011" s="179">
        <v>1</v>
      </c>
      <c r="V1011" s="179">
        <v>1</v>
      </c>
      <c r="W1011" s="742">
        <v>3</v>
      </c>
      <c r="X1011" s="184"/>
      <c r="Y1011" s="184"/>
      <c r="Z1011" s="184"/>
      <c r="AA1011" s="184"/>
      <c r="AB1011" s="220"/>
      <c r="AC1011" s="186" t="s">
        <v>4241</v>
      </c>
      <c r="AD1011" s="179" t="s">
        <v>7155</v>
      </c>
      <c r="AE1011" s="179" t="s">
        <v>4247</v>
      </c>
      <c r="AF1011" s="177">
        <v>0</v>
      </c>
      <c r="AG1011" s="177">
        <v>0</v>
      </c>
      <c r="AH1011" s="177">
        <v>0</v>
      </c>
      <c r="AI1011" s="177">
        <v>0</v>
      </c>
      <c r="AJ1011" s="177">
        <v>0</v>
      </c>
      <c r="AK1011" s="177">
        <v>0</v>
      </c>
      <c r="AL1011" s="551">
        <v>12</v>
      </c>
      <c r="AM1011" s="177">
        <v>0</v>
      </c>
      <c r="AN1011" s="177">
        <v>0</v>
      </c>
      <c r="AO1011" s="195">
        <v>0</v>
      </c>
      <c r="AP1011" s="187"/>
      <c r="AQ1011" s="187"/>
      <c r="AR1011" s="187"/>
      <c r="AS1011" s="187"/>
      <c r="AT1011" s="187"/>
      <c r="AU1011" s="187"/>
      <c r="AV1011" s="187"/>
      <c r="AW1011" s="187"/>
      <c r="AX1011" s="187"/>
      <c r="AY1011" s="187"/>
      <c r="AZ1011" s="187"/>
      <c r="BA1011" s="187"/>
      <c r="BB1011" s="187"/>
      <c r="BC1011" s="187"/>
      <c r="BD1011" s="187"/>
      <c r="BE1011" s="187"/>
      <c r="BF1011" s="187"/>
      <c r="BG1011" s="187"/>
      <c r="BH1011" s="176">
        <f t="shared" si="120"/>
        <v>12</v>
      </c>
      <c r="BI1011" s="176">
        <f t="shared" si="122"/>
        <v>9</v>
      </c>
      <c r="BJ1011" s="182" t="str">
        <f t="shared" si="123"/>
        <v>12 - 96</v>
      </c>
      <c r="BK1011" s="176">
        <f t="shared" si="124"/>
        <v>54</v>
      </c>
      <c r="BL1011" s="176">
        <f t="shared" si="121"/>
        <v>12</v>
      </c>
      <c r="BM1011" s="533"/>
      <c r="BN1011" s="187">
        <v>1500</v>
      </c>
      <c r="BO1011" s="187">
        <v>15</v>
      </c>
      <c r="BP1011" s="178">
        <f t="shared" si="125"/>
        <v>2310</v>
      </c>
      <c r="BQ1011" s="420" t="str">
        <f t="shared" si="126"/>
        <v>VII</v>
      </c>
      <c r="BR1011" s="187"/>
      <c r="BS1011" s="212" t="s">
        <v>5999</v>
      </c>
    </row>
    <row r="1012" spans="1:71" ht="25.5" x14ac:dyDescent="0.2">
      <c r="A1012" s="697">
        <v>1010</v>
      </c>
      <c r="B1012" s="286" t="s">
        <v>2300</v>
      </c>
      <c r="C1012" s="286" t="s">
        <v>2300</v>
      </c>
      <c r="D1012" s="258" t="s">
        <v>5497</v>
      </c>
      <c r="E1012" s="736">
        <v>12110</v>
      </c>
      <c r="F1012" s="736">
        <v>10</v>
      </c>
      <c r="G1012" s="737">
        <v>60</v>
      </c>
      <c r="H1012" s="305" t="s">
        <v>3276</v>
      </c>
      <c r="I1012" s="207" t="s">
        <v>635</v>
      </c>
      <c r="J1012" s="279" t="s">
        <v>1765</v>
      </c>
      <c r="K1012" s="179" t="s">
        <v>3491</v>
      </c>
      <c r="L1012" s="427" t="s">
        <v>3491</v>
      </c>
      <c r="M1012" s="684">
        <v>4.5</v>
      </c>
      <c r="N1012" s="684" t="s">
        <v>15715</v>
      </c>
      <c r="O1012" s="684">
        <v>90</v>
      </c>
      <c r="P1012" s="427" t="s">
        <v>15822</v>
      </c>
      <c r="Q1012" s="179">
        <v>5</v>
      </c>
      <c r="R1012" s="180"/>
      <c r="S1012" s="179">
        <v>13</v>
      </c>
      <c r="T1012" s="179">
        <v>16</v>
      </c>
      <c r="U1012" s="179">
        <v>4</v>
      </c>
      <c r="V1012" s="179">
        <v>18</v>
      </c>
      <c r="W1012" s="742">
        <v>0</v>
      </c>
      <c r="X1012" s="184"/>
      <c r="Y1012" s="184">
        <v>15</v>
      </c>
      <c r="Z1012" s="184"/>
      <c r="AA1012" s="184"/>
      <c r="AB1012" s="220"/>
      <c r="AC1012" s="183" t="s">
        <v>10196</v>
      </c>
      <c r="AD1012" s="179" t="s">
        <v>1950</v>
      </c>
      <c r="AE1012" s="179" t="s">
        <v>4258</v>
      </c>
      <c r="AF1012" s="177">
        <v>0</v>
      </c>
      <c r="AG1012" s="177">
        <v>0</v>
      </c>
      <c r="AH1012" s="177">
        <v>0</v>
      </c>
      <c r="AI1012" s="177">
        <v>0</v>
      </c>
      <c r="AJ1012" s="177">
        <v>0</v>
      </c>
      <c r="AK1012" s="177">
        <v>0</v>
      </c>
      <c r="AL1012" s="383">
        <v>3</v>
      </c>
      <c r="AM1012" s="177">
        <v>0</v>
      </c>
      <c r="AN1012" s="177">
        <v>0</v>
      </c>
      <c r="AO1012" s="182">
        <v>0</v>
      </c>
      <c r="AP1012" s="180"/>
      <c r="AQ1012" s="180"/>
      <c r="AR1012" s="180"/>
      <c r="AS1012" s="180"/>
      <c r="AT1012" s="180"/>
      <c r="AU1012" s="180"/>
      <c r="AV1012" s="180"/>
      <c r="AW1012" s="180"/>
      <c r="AX1012" s="180"/>
      <c r="AY1012" s="180"/>
      <c r="AZ1012" s="180"/>
      <c r="BA1012" s="180"/>
      <c r="BB1012" s="180"/>
      <c r="BC1012" s="180"/>
      <c r="BD1012" s="180"/>
      <c r="BE1012" s="180"/>
      <c r="BF1012" s="180"/>
      <c r="BG1012" s="180"/>
      <c r="BH1012" s="176">
        <f t="shared" si="120"/>
        <v>3</v>
      </c>
      <c r="BI1012" s="176">
        <f t="shared" si="122"/>
        <v>16</v>
      </c>
      <c r="BJ1012" s="182" t="str">
        <f t="shared" si="123"/>
        <v>3 - 24</v>
      </c>
      <c r="BK1012" s="176">
        <f t="shared" si="124"/>
        <v>14</v>
      </c>
      <c r="BL1012" s="176">
        <f t="shared" si="121"/>
        <v>3</v>
      </c>
      <c r="BM1012" s="533"/>
      <c r="BN1012" s="185">
        <v>105</v>
      </c>
      <c r="BO1012" s="180">
        <v>3</v>
      </c>
      <c r="BP1012" s="178">
        <f t="shared" si="125"/>
        <v>147</v>
      </c>
      <c r="BQ1012" s="420" t="str">
        <f t="shared" si="126"/>
        <v>III</v>
      </c>
      <c r="BR1012" s="185"/>
      <c r="BS1012" s="212" t="s">
        <v>3967</v>
      </c>
    </row>
    <row r="1013" spans="1:71" ht="25.5" x14ac:dyDescent="0.2">
      <c r="A1013" s="696">
        <v>1011</v>
      </c>
      <c r="B1013" s="286" t="s">
        <v>2300</v>
      </c>
      <c r="C1013" s="286" t="s">
        <v>5198</v>
      </c>
      <c r="D1013" s="258" t="s">
        <v>5497</v>
      </c>
      <c r="E1013" s="736">
        <v>698</v>
      </c>
      <c r="F1013" s="736">
        <v>10</v>
      </c>
      <c r="G1013" s="737">
        <v>60</v>
      </c>
      <c r="H1013" s="305" t="s">
        <v>3276</v>
      </c>
      <c r="I1013" s="208" t="s">
        <v>635</v>
      </c>
      <c r="J1013" s="279" t="s">
        <v>1765</v>
      </c>
      <c r="K1013" s="191" t="s">
        <v>3491</v>
      </c>
      <c r="L1013" s="427" t="s">
        <v>3491</v>
      </c>
      <c r="M1013" s="684">
        <v>5</v>
      </c>
      <c r="N1013" s="684" t="s">
        <v>15715</v>
      </c>
      <c r="O1013" s="684">
        <v>125</v>
      </c>
      <c r="P1013" s="427" t="s">
        <v>15822</v>
      </c>
      <c r="Q1013" s="191">
        <v>5</v>
      </c>
      <c r="R1013" s="180"/>
      <c r="S1013" s="191">
        <v>13</v>
      </c>
      <c r="T1013" s="191">
        <v>16</v>
      </c>
      <c r="U1013" s="179">
        <v>4</v>
      </c>
      <c r="V1013" s="179">
        <v>18</v>
      </c>
      <c r="W1013" s="742">
        <v>0</v>
      </c>
      <c r="X1013" s="184"/>
      <c r="Y1013" s="184">
        <v>15</v>
      </c>
      <c r="Z1013" s="184"/>
      <c r="AA1013" s="184"/>
      <c r="AB1013" s="220"/>
      <c r="AC1013" s="183" t="s">
        <v>10197</v>
      </c>
      <c r="AD1013" s="179" t="s">
        <v>1950</v>
      </c>
      <c r="AE1013" s="179" t="s">
        <v>4258</v>
      </c>
      <c r="AF1013" s="177">
        <v>0</v>
      </c>
      <c r="AG1013" s="177">
        <v>0</v>
      </c>
      <c r="AH1013" s="177">
        <v>0</v>
      </c>
      <c r="AI1013" s="177">
        <v>0</v>
      </c>
      <c r="AJ1013" s="177">
        <v>0</v>
      </c>
      <c r="AK1013" s="177">
        <v>0</v>
      </c>
      <c r="AL1013" s="551">
        <v>4</v>
      </c>
      <c r="AM1013" s="177">
        <v>0</v>
      </c>
      <c r="AN1013" s="177">
        <v>0</v>
      </c>
      <c r="AO1013" s="182">
        <v>0</v>
      </c>
      <c r="AP1013" s="180"/>
      <c r="AQ1013" s="180"/>
      <c r="AR1013" s="180"/>
      <c r="AS1013" s="180"/>
      <c r="AT1013" s="180"/>
      <c r="AU1013" s="180"/>
      <c r="AV1013" s="180"/>
      <c r="AW1013" s="180"/>
      <c r="AX1013" s="180"/>
      <c r="AY1013" s="180"/>
      <c r="AZ1013" s="180"/>
      <c r="BA1013" s="180"/>
      <c r="BB1013" s="180"/>
      <c r="BC1013" s="180"/>
      <c r="BD1013" s="180"/>
      <c r="BE1013" s="180"/>
      <c r="BF1013" s="180"/>
      <c r="BG1013" s="180"/>
      <c r="BH1013" s="176">
        <f t="shared" si="120"/>
        <v>4</v>
      </c>
      <c r="BI1013" s="176">
        <f t="shared" si="122"/>
        <v>15</v>
      </c>
      <c r="BJ1013" s="182" t="str">
        <f t="shared" si="123"/>
        <v>4 - 32</v>
      </c>
      <c r="BK1013" s="176">
        <f t="shared" si="124"/>
        <v>18</v>
      </c>
      <c r="BL1013" s="176">
        <f t="shared" si="121"/>
        <v>4</v>
      </c>
      <c r="BM1013" s="533"/>
      <c r="BN1013" s="187">
        <v>140</v>
      </c>
      <c r="BO1013" s="187">
        <v>4</v>
      </c>
      <c r="BP1013" s="178">
        <f t="shared" si="125"/>
        <v>212</v>
      </c>
      <c r="BQ1013" s="420" t="str">
        <f t="shared" si="126"/>
        <v>III</v>
      </c>
      <c r="BR1013" s="185"/>
      <c r="BS1013" s="212" t="s">
        <v>9578</v>
      </c>
    </row>
    <row r="1014" spans="1:71" ht="25.5" x14ac:dyDescent="0.2">
      <c r="A1014" s="697">
        <v>1012</v>
      </c>
      <c r="B1014" s="286" t="s">
        <v>2300</v>
      </c>
      <c r="C1014" s="286" t="s">
        <v>5199</v>
      </c>
      <c r="D1014" s="258" t="s">
        <v>5497</v>
      </c>
      <c r="E1014" s="736">
        <v>698</v>
      </c>
      <c r="F1014" s="736">
        <v>10</v>
      </c>
      <c r="G1014" s="737">
        <v>60</v>
      </c>
      <c r="H1014" s="305" t="s">
        <v>3276</v>
      </c>
      <c r="I1014" s="208" t="s">
        <v>635</v>
      </c>
      <c r="J1014" s="279" t="s">
        <v>1765</v>
      </c>
      <c r="K1014" s="191" t="s">
        <v>3491</v>
      </c>
      <c r="L1014" s="427" t="s">
        <v>3491</v>
      </c>
      <c r="M1014" s="684">
        <v>5</v>
      </c>
      <c r="N1014" s="684" t="s">
        <v>15715</v>
      </c>
      <c r="O1014" s="684">
        <v>125</v>
      </c>
      <c r="P1014" s="427" t="s">
        <v>15822</v>
      </c>
      <c r="Q1014" s="191">
        <v>5</v>
      </c>
      <c r="R1014" s="180"/>
      <c r="S1014" s="191">
        <v>13</v>
      </c>
      <c r="T1014" s="191">
        <v>16</v>
      </c>
      <c r="U1014" s="179">
        <v>4</v>
      </c>
      <c r="V1014" s="179">
        <v>18</v>
      </c>
      <c r="W1014" s="742">
        <v>0</v>
      </c>
      <c r="X1014" s="184"/>
      <c r="Y1014" s="184">
        <v>15</v>
      </c>
      <c r="Z1014" s="184"/>
      <c r="AA1014" s="184"/>
      <c r="AB1014" s="220"/>
      <c r="AC1014" s="183" t="s">
        <v>10197</v>
      </c>
      <c r="AD1014" s="179" t="s">
        <v>1950</v>
      </c>
      <c r="AE1014" s="179" t="s">
        <v>4258</v>
      </c>
      <c r="AF1014" s="177">
        <v>0</v>
      </c>
      <c r="AG1014" s="177">
        <v>0</v>
      </c>
      <c r="AH1014" s="177">
        <v>0</v>
      </c>
      <c r="AI1014" s="177">
        <v>0</v>
      </c>
      <c r="AJ1014" s="177">
        <v>0</v>
      </c>
      <c r="AK1014" s="177">
        <v>0</v>
      </c>
      <c r="AL1014" s="551">
        <v>5</v>
      </c>
      <c r="AM1014" s="177">
        <v>0</v>
      </c>
      <c r="AN1014" s="177">
        <v>0</v>
      </c>
      <c r="AO1014" s="182">
        <v>0</v>
      </c>
      <c r="AP1014" s="180"/>
      <c r="AQ1014" s="180"/>
      <c r="AR1014" s="180"/>
      <c r="AS1014" s="180"/>
      <c r="AT1014" s="180"/>
      <c r="AU1014" s="180"/>
      <c r="AV1014" s="180"/>
      <c r="AW1014" s="180"/>
      <c r="AX1014" s="180"/>
      <c r="AY1014" s="180"/>
      <c r="AZ1014" s="180"/>
      <c r="BA1014" s="180"/>
      <c r="BB1014" s="180"/>
      <c r="BC1014" s="180"/>
      <c r="BD1014" s="180"/>
      <c r="BE1014" s="180"/>
      <c r="BF1014" s="180"/>
      <c r="BG1014" s="180"/>
      <c r="BH1014" s="176">
        <f t="shared" si="120"/>
        <v>5</v>
      </c>
      <c r="BI1014" s="176">
        <f t="shared" si="122"/>
        <v>15</v>
      </c>
      <c r="BJ1014" s="182" t="str">
        <f t="shared" si="123"/>
        <v>5 - 40</v>
      </c>
      <c r="BK1014" s="176">
        <f t="shared" si="124"/>
        <v>23</v>
      </c>
      <c r="BL1014" s="176">
        <f t="shared" si="121"/>
        <v>5</v>
      </c>
      <c r="BM1014" s="533"/>
      <c r="BN1014" s="187">
        <v>205</v>
      </c>
      <c r="BO1014" s="187">
        <v>5</v>
      </c>
      <c r="BP1014" s="178">
        <f t="shared" si="125"/>
        <v>320</v>
      </c>
      <c r="BQ1014" s="420" t="str">
        <f t="shared" si="126"/>
        <v>IV</v>
      </c>
      <c r="BR1014" s="185"/>
      <c r="BS1014" s="212" t="s">
        <v>9578</v>
      </c>
    </row>
    <row r="1015" spans="1:71" ht="25.5" x14ac:dyDescent="0.2">
      <c r="A1015" s="696">
        <v>1013</v>
      </c>
      <c r="B1015" s="286" t="s">
        <v>2300</v>
      </c>
      <c r="C1015" s="286" t="s">
        <v>5200</v>
      </c>
      <c r="D1015" s="258" t="s">
        <v>5497</v>
      </c>
      <c r="E1015" s="736">
        <v>697</v>
      </c>
      <c r="F1015" s="736">
        <v>10</v>
      </c>
      <c r="G1015" s="737">
        <v>60</v>
      </c>
      <c r="H1015" s="305" t="s">
        <v>3276</v>
      </c>
      <c r="I1015" s="208" t="s">
        <v>635</v>
      </c>
      <c r="J1015" s="279" t="s">
        <v>1765</v>
      </c>
      <c r="K1015" s="191" t="s">
        <v>3491</v>
      </c>
      <c r="L1015" s="427" t="s">
        <v>3491</v>
      </c>
      <c r="M1015" s="684">
        <v>5</v>
      </c>
      <c r="N1015" s="684" t="s">
        <v>15715</v>
      </c>
      <c r="O1015" s="684">
        <v>125</v>
      </c>
      <c r="P1015" s="427" t="s">
        <v>15822</v>
      </c>
      <c r="Q1015" s="191">
        <v>5</v>
      </c>
      <c r="R1015" s="180"/>
      <c r="S1015" s="191">
        <v>13</v>
      </c>
      <c r="T1015" s="191">
        <v>16</v>
      </c>
      <c r="U1015" s="179">
        <v>4</v>
      </c>
      <c r="V1015" s="179">
        <v>18</v>
      </c>
      <c r="W1015" s="742">
        <v>0</v>
      </c>
      <c r="X1015" s="184"/>
      <c r="Y1015" s="184">
        <v>15</v>
      </c>
      <c r="Z1015" s="184"/>
      <c r="AA1015" s="184"/>
      <c r="AB1015" s="220"/>
      <c r="AC1015" s="183" t="s">
        <v>10197</v>
      </c>
      <c r="AD1015" s="179" t="s">
        <v>1950</v>
      </c>
      <c r="AE1015" s="179" t="s">
        <v>4258</v>
      </c>
      <c r="AF1015" s="177">
        <v>0</v>
      </c>
      <c r="AG1015" s="177">
        <v>0</v>
      </c>
      <c r="AH1015" s="177">
        <v>0</v>
      </c>
      <c r="AI1015" s="177">
        <v>0</v>
      </c>
      <c r="AJ1015" s="177">
        <v>0</v>
      </c>
      <c r="AK1015" s="177">
        <v>0</v>
      </c>
      <c r="AL1015" s="551">
        <v>6</v>
      </c>
      <c r="AM1015" s="177">
        <v>0</v>
      </c>
      <c r="AN1015" s="177">
        <v>0</v>
      </c>
      <c r="AO1015" s="182">
        <v>0</v>
      </c>
      <c r="AP1015" s="180"/>
      <c r="AQ1015" s="180"/>
      <c r="AR1015" s="180"/>
      <c r="AS1015" s="180"/>
      <c r="AT1015" s="180"/>
      <c r="AU1015" s="180"/>
      <c r="AV1015" s="180"/>
      <c r="AW1015" s="180"/>
      <c r="AX1015" s="180"/>
      <c r="AY1015" s="180"/>
      <c r="AZ1015" s="180"/>
      <c r="BA1015" s="180"/>
      <c r="BB1015" s="180"/>
      <c r="BC1015" s="180"/>
      <c r="BD1015" s="180"/>
      <c r="BE1015" s="180"/>
      <c r="BF1015" s="180"/>
      <c r="BG1015" s="180"/>
      <c r="BH1015" s="176">
        <f t="shared" si="120"/>
        <v>6</v>
      </c>
      <c r="BI1015" s="176">
        <f t="shared" si="122"/>
        <v>13</v>
      </c>
      <c r="BJ1015" s="182" t="str">
        <f t="shared" si="123"/>
        <v>6 - 48</v>
      </c>
      <c r="BK1015" s="176">
        <f t="shared" si="124"/>
        <v>27</v>
      </c>
      <c r="BL1015" s="176">
        <f t="shared" si="121"/>
        <v>6</v>
      </c>
      <c r="BM1015" s="533"/>
      <c r="BN1015" s="187">
        <v>350</v>
      </c>
      <c r="BO1015" s="187">
        <v>6</v>
      </c>
      <c r="BP1015" s="178">
        <f t="shared" si="125"/>
        <v>512</v>
      </c>
      <c r="BQ1015" s="420" t="str">
        <f t="shared" si="126"/>
        <v>V</v>
      </c>
      <c r="BR1015" s="185"/>
      <c r="BS1015" s="212" t="s">
        <v>9578</v>
      </c>
    </row>
    <row r="1016" spans="1:71" ht="25.5" x14ac:dyDescent="0.2">
      <c r="A1016" s="696">
        <v>1014</v>
      </c>
      <c r="B1016" s="286" t="s">
        <v>2300</v>
      </c>
      <c r="C1016" s="286" t="s">
        <v>5196</v>
      </c>
      <c r="D1016" s="258" t="s">
        <v>5497</v>
      </c>
      <c r="E1016" s="736">
        <v>468</v>
      </c>
      <c r="F1016" s="736">
        <v>10</v>
      </c>
      <c r="G1016" s="737">
        <v>60</v>
      </c>
      <c r="H1016" s="305" t="s">
        <v>3276</v>
      </c>
      <c r="I1016" s="208" t="s">
        <v>635</v>
      </c>
      <c r="J1016" s="279" t="s">
        <v>1765</v>
      </c>
      <c r="K1016" s="191" t="s">
        <v>3491</v>
      </c>
      <c r="L1016" s="427" t="s">
        <v>3491</v>
      </c>
      <c r="M1016" s="684">
        <v>5.5</v>
      </c>
      <c r="N1016" s="684" t="s">
        <v>15715</v>
      </c>
      <c r="O1016" s="684">
        <v>165</v>
      </c>
      <c r="P1016" s="427" t="s">
        <v>15822</v>
      </c>
      <c r="Q1016" s="191">
        <v>5</v>
      </c>
      <c r="R1016" s="180"/>
      <c r="S1016" s="191">
        <v>13</v>
      </c>
      <c r="T1016" s="191">
        <v>16</v>
      </c>
      <c r="U1016" s="179">
        <v>4</v>
      </c>
      <c r="V1016" s="179">
        <v>18</v>
      </c>
      <c r="W1016" s="742">
        <v>0</v>
      </c>
      <c r="X1016" s="184"/>
      <c r="Y1016" s="184">
        <v>15</v>
      </c>
      <c r="Z1016" s="184"/>
      <c r="AA1016" s="184"/>
      <c r="AB1016" s="220"/>
      <c r="AC1016" s="183" t="s">
        <v>10197</v>
      </c>
      <c r="AD1016" s="179" t="s">
        <v>1950</v>
      </c>
      <c r="AE1016" s="179" t="s">
        <v>4258</v>
      </c>
      <c r="AF1016" s="177">
        <v>0</v>
      </c>
      <c r="AG1016" s="177">
        <v>0</v>
      </c>
      <c r="AH1016" s="177">
        <v>0</v>
      </c>
      <c r="AI1016" s="177">
        <v>0</v>
      </c>
      <c r="AJ1016" s="177">
        <v>0</v>
      </c>
      <c r="AK1016" s="177">
        <v>0</v>
      </c>
      <c r="AL1016" s="551">
        <v>7</v>
      </c>
      <c r="AM1016" s="177">
        <v>0</v>
      </c>
      <c r="AN1016" s="177">
        <v>0</v>
      </c>
      <c r="AO1016" s="182">
        <v>0</v>
      </c>
      <c r="AP1016" s="180"/>
      <c r="AQ1016" s="180"/>
      <c r="AR1016" s="180"/>
      <c r="AS1016" s="180"/>
      <c r="AT1016" s="180"/>
      <c r="AU1016" s="180"/>
      <c r="AV1016" s="180"/>
      <c r="AW1016" s="180"/>
      <c r="AX1016" s="180"/>
      <c r="AY1016" s="180"/>
      <c r="AZ1016" s="180"/>
      <c r="BA1016" s="180"/>
      <c r="BB1016" s="180"/>
      <c r="BC1016" s="180"/>
      <c r="BD1016" s="180"/>
      <c r="BE1016" s="180"/>
      <c r="BF1016" s="180"/>
      <c r="BG1016" s="180"/>
      <c r="BH1016" s="176">
        <f t="shared" si="120"/>
        <v>7</v>
      </c>
      <c r="BI1016" s="176">
        <f t="shared" si="122"/>
        <v>13</v>
      </c>
      <c r="BJ1016" s="182" t="str">
        <f t="shared" si="123"/>
        <v>7 - 56</v>
      </c>
      <c r="BK1016" s="176">
        <f t="shared" si="124"/>
        <v>32</v>
      </c>
      <c r="BL1016" s="176">
        <f t="shared" si="121"/>
        <v>7</v>
      </c>
      <c r="BM1016" s="533"/>
      <c r="BN1016" s="187">
        <v>525</v>
      </c>
      <c r="BO1016" s="187">
        <v>8</v>
      </c>
      <c r="BP1016" s="178">
        <f t="shared" si="125"/>
        <v>781</v>
      </c>
      <c r="BQ1016" s="420" t="str">
        <f t="shared" si="126"/>
        <v>VI</v>
      </c>
      <c r="BR1016" s="185"/>
      <c r="BS1016" s="212" t="s">
        <v>9578</v>
      </c>
    </row>
    <row r="1017" spans="1:71" ht="25.5" x14ac:dyDescent="0.2">
      <c r="A1017" s="697">
        <v>1015</v>
      </c>
      <c r="B1017" s="286" t="s">
        <v>2300</v>
      </c>
      <c r="C1017" s="286" t="s">
        <v>5197</v>
      </c>
      <c r="D1017" s="258" t="s">
        <v>5497</v>
      </c>
      <c r="E1017" s="736">
        <v>467</v>
      </c>
      <c r="F1017" s="736">
        <v>10</v>
      </c>
      <c r="G1017" s="737">
        <v>60</v>
      </c>
      <c r="H1017" s="305" t="s">
        <v>3276</v>
      </c>
      <c r="I1017" s="208" t="s">
        <v>635</v>
      </c>
      <c r="J1017" s="279" t="s">
        <v>1765</v>
      </c>
      <c r="K1017" s="191" t="s">
        <v>3491</v>
      </c>
      <c r="L1017" s="427" t="s">
        <v>3491</v>
      </c>
      <c r="M1017" s="684">
        <v>5.5</v>
      </c>
      <c r="N1017" s="684" t="s">
        <v>15715</v>
      </c>
      <c r="O1017" s="684">
        <v>165</v>
      </c>
      <c r="P1017" s="427" t="s">
        <v>15822</v>
      </c>
      <c r="Q1017" s="191">
        <v>5</v>
      </c>
      <c r="R1017" s="180"/>
      <c r="S1017" s="191">
        <v>13</v>
      </c>
      <c r="T1017" s="191">
        <v>16</v>
      </c>
      <c r="U1017" s="179">
        <v>4</v>
      </c>
      <c r="V1017" s="179">
        <v>18</v>
      </c>
      <c r="W1017" s="742">
        <v>0</v>
      </c>
      <c r="X1017" s="184"/>
      <c r="Y1017" s="184">
        <v>15</v>
      </c>
      <c r="Z1017" s="184"/>
      <c r="AA1017" s="184"/>
      <c r="AB1017" s="220"/>
      <c r="AC1017" s="183" t="s">
        <v>10197</v>
      </c>
      <c r="AD1017" s="179" t="s">
        <v>1950</v>
      </c>
      <c r="AE1017" s="179" t="s">
        <v>4258</v>
      </c>
      <c r="AF1017" s="177">
        <v>0</v>
      </c>
      <c r="AG1017" s="177">
        <v>0</v>
      </c>
      <c r="AH1017" s="177">
        <v>0</v>
      </c>
      <c r="AI1017" s="177">
        <v>0</v>
      </c>
      <c r="AJ1017" s="177">
        <v>0</v>
      </c>
      <c r="AK1017" s="177">
        <v>0</v>
      </c>
      <c r="AL1017" s="551">
        <v>8</v>
      </c>
      <c r="AM1017" s="177">
        <v>0</v>
      </c>
      <c r="AN1017" s="177">
        <v>0</v>
      </c>
      <c r="AO1017" s="182">
        <v>0</v>
      </c>
      <c r="AP1017" s="180"/>
      <c r="AQ1017" s="180"/>
      <c r="AR1017" s="180"/>
      <c r="AS1017" s="180"/>
      <c r="AT1017" s="180"/>
      <c r="AU1017" s="180"/>
      <c r="AV1017" s="180"/>
      <c r="AW1017" s="180"/>
      <c r="AX1017" s="180"/>
      <c r="AY1017" s="180"/>
      <c r="AZ1017" s="180"/>
      <c r="BA1017" s="180"/>
      <c r="BB1017" s="180"/>
      <c r="BC1017" s="180"/>
      <c r="BD1017" s="180"/>
      <c r="BE1017" s="180"/>
      <c r="BF1017" s="180"/>
      <c r="BG1017" s="180"/>
      <c r="BH1017" s="176">
        <f t="shared" si="120"/>
        <v>8</v>
      </c>
      <c r="BI1017" s="176">
        <f t="shared" si="122"/>
        <v>12</v>
      </c>
      <c r="BJ1017" s="182" t="str">
        <f t="shared" si="123"/>
        <v>8 - 64</v>
      </c>
      <c r="BK1017" s="176">
        <f t="shared" si="124"/>
        <v>36</v>
      </c>
      <c r="BL1017" s="176">
        <f t="shared" si="121"/>
        <v>8</v>
      </c>
      <c r="BM1017" s="533"/>
      <c r="BN1017" s="187">
        <v>825</v>
      </c>
      <c r="BO1017" s="187">
        <v>10</v>
      </c>
      <c r="BP1017" s="178">
        <f t="shared" si="125"/>
        <v>1185</v>
      </c>
      <c r="BQ1017" s="420" t="str">
        <f t="shared" si="126"/>
        <v>VI</v>
      </c>
      <c r="BR1017" s="185"/>
      <c r="BS1017" s="212" t="s">
        <v>9578</v>
      </c>
    </row>
    <row r="1018" spans="1:71" ht="25.5" x14ac:dyDescent="0.2">
      <c r="A1018" s="696">
        <v>1016</v>
      </c>
      <c r="B1018" s="286" t="s">
        <v>2300</v>
      </c>
      <c r="C1018" s="286" t="s">
        <v>3284</v>
      </c>
      <c r="D1018" s="258" t="s">
        <v>5497</v>
      </c>
      <c r="E1018" s="736">
        <v>53</v>
      </c>
      <c r="F1018" s="736">
        <v>10</v>
      </c>
      <c r="G1018" s="737">
        <v>60</v>
      </c>
      <c r="H1018" s="305" t="s">
        <v>3276</v>
      </c>
      <c r="I1018" s="207" t="s">
        <v>635</v>
      </c>
      <c r="J1018" s="279" t="s">
        <v>1765</v>
      </c>
      <c r="K1018" s="179" t="s">
        <v>3491</v>
      </c>
      <c r="L1018" s="427" t="s">
        <v>3491</v>
      </c>
      <c r="M1018" s="684">
        <v>4.5</v>
      </c>
      <c r="N1018" s="684" t="s">
        <v>15715</v>
      </c>
      <c r="O1018" s="684">
        <v>90</v>
      </c>
      <c r="P1018" s="427" t="s">
        <v>15822</v>
      </c>
      <c r="Q1018" s="179">
        <v>5</v>
      </c>
      <c r="R1018" s="180"/>
      <c r="S1018" s="179">
        <v>13</v>
      </c>
      <c r="T1018" s="179">
        <v>16</v>
      </c>
      <c r="U1018" s="179">
        <v>4</v>
      </c>
      <c r="V1018" s="179">
        <v>18</v>
      </c>
      <c r="W1018" s="742">
        <v>0</v>
      </c>
      <c r="X1018" s="184"/>
      <c r="Y1018" s="184">
        <v>15</v>
      </c>
      <c r="Z1018" s="184"/>
      <c r="AA1018" s="184"/>
      <c r="AB1018" s="220"/>
      <c r="AC1018" s="183" t="s">
        <v>10198</v>
      </c>
      <c r="AD1018" s="179" t="s">
        <v>1950</v>
      </c>
      <c r="AE1018" s="179" t="s">
        <v>4258</v>
      </c>
      <c r="AF1018" s="177">
        <v>0</v>
      </c>
      <c r="AG1018" s="177">
        <v>0</v>
      </c>
      <c r="AH1018" s="177">
        <v>0</v>
      </c>
      <c r="AI1018" s="177">
        <v>0</v>
      </c>
      <c r="AJ1018" s="177">
        <v>0</v>
      </c>
      <c r="AK1018" s="177">
        <v>0</v>
      </c>
      <c r="AL1018" s="383">
        <v>3</v>
      </c>
      <c r="AM1018" s="177">
        <v>0</v>
      </c>
      <c r="AN1018" s="177">
        <v>0</v>
      </c>
      <c r="AO1018" s="182">
        <v>0</v>
      </c>
      <c r="AP1018" s="180"/>
      <c r="AQ1018" s="180"/>
      <c r="AR1018" s="180"/>
      <c r="AS1018" s="180"/>
      <c r="AT1018" s="180"/>
      <c r="AU1018" s="180"/>
      <c r="AV1018" s="180"/>
      <c r="AW1018" s="180"/>
      <c r="AX1018" s="180"/>
      <c r="AY1018" s="180"/>
      <c r="AZ1018" s="180"/>
      <c r="BA1018" s="180"/>
      <c r="BB1018" s="180"/>
      <c r="BC1018" s="180"/>
      <c r="BD1018" s="180"/>
      <c r="BE1018" s="180"/>
      <c r="BF1018" s="180"/>
      <c r="BG1018" s="180"/>
      <c r="BH1018" s="176">
        <f t="shared" si="120"/>
        <v>3</v>
      </c>
      <c r="BI1018" s="176">
        <f t="shared" si="122"/>
        <v>16</v>
      </c>
      <c r="BJ1018" s="182" t="str">
        <f t="shared" si="123"/>
        <v>3 - 24</v>
      </c>
      <c r="BK1018" s="176">
        <f t="shared" si="124"/>
        <v>14</v>
      </c>
      <c r="BL1018" s="176">
        <f t="shared" si="121"/>
        <v>3</v>
      </c>
      <c r="BM1018" s="533"/>
      <c r="BN1018" s="187">
        <v>160</v>
      </c>
      <c r="BO1018" s="187">
        <v>3</v>
      </c>
      <c r="BP1018" s="178">
        <f t="shared" si="125"/>
        <v>202</v>
      </c>
      <c r="BQ1018" s="420" t="str">
        <f t="shared" si="126"/>
        <v>IV</v>
      </c>
      <c r="BR1018" s="185"/>
      <c r="BS1018" s="212" t="s">
        <v>9579</v>
      </c>
    </row>
    <row r="1019" spans="1:71" ht="25.5" x14ac:dyDescent="0.2">
      <c r="A1019" s="697">
        <v>1017</v>
      </c>
      <c r="B1019" s="286" t="s">
        <v>2300</v>
      </c>
      <c r="C1019" s="286" t="s">
        <v>1392</v>
      </c>
      <c r="D1019" s="258" t="s">
        <v>5497</v>
      </c>
      <c r="E1019" s="736">
        <v>1</v>
      </c>
      <c r="F1019" s="736">
        <v>10</v>
      </c>
      <c r="G1019" s="737">
        <v>60</v>
      </c>
      <c r="H1019" s="305" t="s">
        <v>3276</v>
      </c>
      <c r="I1019" s="208" t="s">
        <v>635</v>
      </c>
      <c r="J1019" s="279" t="s">
        <v>1765</v>
      </c>
      <c r="K1019" s="191" t="s">
        <v>3491</v>
      </c>
      <c r="L1019" s="427" t="s">
        <v>3491</v>
      </c>
      <c r="M1019" s="684">
        <v>5.5</v>
      </c>
      <c r="N1019" s="684" t="s">
        <v>15715</v>
      </c>
      <c r="O1019" s="684">
        <v>165</v>
      </c>
      <c r="P1019" s="427" t="s">
        <v>15822</v>
      </c>
      <c r="Q1019" s="191">
        <v>5</v>
      </c>
      <c r="R1019" s="180"/>
      <c r="S1019" s="191">
        <v>13</v>
      </c>
      <c r="T1019" s="191">
        <v>16</v>
      </c>
      <c r="U1019" s="179">
        <v>4</v>
      </c>
      <c r="V1019" s="179">
        <v>18</v>
      </c>
      <c r="W1019" s="742">
        <v>0</v>
      </c>
      <c r="X1019" s="184"/>
      <c r="Y1019" s="184">
        <v>15</v>
      </c>
      <c r="Z1019" s="184"/>
      <c r="AA1019" s="184"/>
      <c r="AB1019" s="220"/>
      <c r="AC1019" s="183" t="s">
        <v>10197</v>
      </c>
      <c r="AD1019" s="179" t="s">
        <v>1950</v>
      </c>
      <c r="AE1019" s="179" t="s">
        <v>4258</v>
      </c>
      <c r="AF1019" s="177">
        <v>0</v>
      </c>
      <c r="AG1019" s="177">
        <v>0</v>
      </c>
      <c r="AH1019" s="177">
        <v>0</v>
      </c>
      <c r="AI1019" s="177">
        <v>0</v>
      </c>
      <c r="AJ1019" s="177">
        <v>0</v>
      </c>
      <c r="AK1019" s="177">
        <v>0</v>
      </c>
      <c r="AL1019" s="551">
        <v>9</v>
      </c>
      <c r="AM1019" s="177">
        <v>0</v>
      </c>
      <c r="AN1019" s="177">
        <v>0</v>
      </c>
      <c r="AO1019" s="182">
        <v>0</v>
      </c>
      <c r="AP1019" s="180"/>
      <c r="AQ1019" s="180"/>
      <c r="AR1019" s="180"/>
      <c r="AS1019" s="180"/>
      <c r="AT1019" s="180"/>
      <c r="AU1019" s="180"/>
      <c r="AV1019" s="180"/>
      <c r="AW1019" s="180"/>
      <c r="AX1019" s="180"/>
      <c r="AY1019" s="180"/>
      <c r="AZ1019" s="180"/>
      <c r="BA1019" s="180"/>
      <c r="BB1019" s="180"/>
      <c r="BC1019" s="180"/>
      <c r="BD1019" s="180"/>
      <c r="BE1019" s="180"/>
      <c r="BF1019" s="180"/>
      <c r="BG1019" s="180"/>
      <c r="BH1019" s="176">
        <f t="shared" si="120"/>
        <v>9</v>
      </c>
      <c r="BI1019" s="176">
        <f t="shared" si="122"/>
        <v>12</v>
      </c>
      <c r="BJ1019" s="182" t="str">
        <f t="shared" si="123"/>
        <v>9 - 72</v>
      </c>
      <c r="BK1019" s="176">
        <f t="shared" si="124"/>
        <v>41</v>
      </c>
      <c r="BL1019" s="176">
        <f t="shared" si="121"/>
        <v>9</v>
      </c>
      <c r="BM1019" s="533"/>
      <c r="BN1019" s="187">
        <v>1300</v>
      </c>
      <c r="BO1019" s="187">
        <v>12</v>
      </c>
      <c r="BP1019" s="178">
        <f t="shared" si="125"/>
        <v>1792</v>
      </c>
      <c r="BQ1019" s="420" t="str">
        <f t="shared" si="126"/>
        <v>VII</v>
      </c>
      <c r="BR1019" s="185"/>
      <c r="BS1019" s="212" t="s">
        <v>9578</v>
      </c>
    </row>
    <row r="1020" spans="1:71" ht="25.5" x14ac:dyDescent="0.2">
      <c r="A1020" s="696">
        <v>1018</v>
      </c>
      <c r="B1020" s="286" t="s">
        <v>2300</v>
      </c>
      <c r="C1020" s="286" t="s">
        <v>1401</v>
      </c>
      <c r="D1020" s="258" t="s">
        <v>5497</v>
      </c>
      <c r="E1020" s="736">
        <v>173</v>
      </c>
      <c r="F1020" s="736">
        <v>10</v>
      </c>
      <c r="G1020" s="737">
        <v>60</v>
      </c>
      <c r="H1020" s="305" t="s">
        <v>3276</v>
      </c>
      <c r="I1020" s="208" t="s">
        <v>635</v>
      </c>
      <c r="J1020" s="279" t="s">
        <v>1765</v>
      </c>
      <c r="K1020" s="191" t="s">
        <v>3491</v>
      </c>
      <c r="L1020" s="427" t="s">
        <v>3491</v>
      </c>
      <c r="M1020" s="684">
        <v>4.5</v>
      </c>
      <c r="N1020" s="684" t="s">
        <v>15715</v>
      </c>
      <c r="O1020" s="684">
        <v>90</v>
      </c>
      <c r="P1020" s="427" t="s">
        <v>15822</v>
      </c>
      <c r="Q1020" s="191">
        <v>5</v>
      </c>
      <c r="R1020" s="180"/>
      <c r="S1020" s="191">
        <v>13</v>
      </c>
      <c r="T1020" s="191">
        <v>16</v>
      </c>
      <c r="U1020" s="179">
        <v>4</v>
      </c>
      <c r="V1020" s="179">
        <v>18</v>
      </c>
      <c r="W1020" s="742">
        <v>0</v>
      </c>
      <c r="X1020" s="184"/>
      <c r="Y1020" s="184">
        <v>15</v>
      </c>
      <c r="Z1020" s="184"/>
      <c r="AA1020" s="184"/>
      <c r="AB1020" s="220"/>
      <c r="AC1020" s="183" t="s">
        <v>10199</v>
      </c>
      <c r="AD1020" s="179" t="s">
        <v>1950</v>
      </c>
      <c r="AE1020" s="179" t="s">
        <v>4258</v>
      </c>
      <c r="AF1020" s="177">
        <v>0</v>
      </c>
      <c r="AG1020" s="177">
        <v>0</v>
      </c>
      <c r="AH1020" s="177">
        <v>0</v>
      </c>
      <c r="AI1020" s="177">
        <v>0</v>
      </c>
      <c r="AJ1020" s="177">
        <v>0</v>
      </c>
      <c r="AK1020" s="177">
        <v>0</v>
      </c>
      <c r="AL1020" s="551">
        <v>3</v>
      </c>
      <c r="AM1020" s="177">
        <v>0</v>
      </c>
      <c r="AN1020" s="177">
        <v>0</v>
      </c>
      <c r="AO1020" s="182">
        <v>0</v>
      </c>
      <c r="AP1020" s="180">
        <v>3</v>
      </c>
      <c r="AQ1020" s="180"/>
      <c r="AR1020" s="180"/>
      <c r="AS1020" s="180"/>
      <c r="AT1020" s="180"/>
      <c r="AU1020" s="180"/>
      <c r="AV1020" s="180"/>
      <c r="AW1020" s="180">
        <v>2</v>
      </c>
      <c r="AX1020" s="180"/>
      <c r="AY1020" s="180"/>
      <c r="AZ1020" s="180"/>
      <c r="BA1020" s="180"/>
      <c r="BB1020" s="180"/>
      <c r="BC1020" s="180"/>
      <c r="BD1020" s="180"/>
      <c r="BE1020" s="180"/>
      <c r="BF1020" s="180"/>
      <c r="BG1020" s="180"/>
      <c r="BH1020" s="176" t="str">
        <f t="shared" si="120"/>
        <v>class level</v>
      </c>
      <c r="BI1020" s="176">
        <f t="shared" si="122"/>
        <v>16</v>
      </c>
      <c r="BJ1020" s="182" t="str">
        <f t="shared" si="123"/>
        <v>3 - 24</v>
      </c>
      <c r="BK1020" s="176">
        <f t="shared" si="124"/>
        <v>14</v>
      </c>
      <c r="BL1020" s="176">
        <f t="shared" si="121"/>
        <v>3</v>
      </c>
      <c r="BM1020" s="533"/>
      <c r="BN1020" s="187">
        <v>113</v>
      </c>
      <c r="BO1020" s="187">
        <v>2</v>
      </c>
      <c r="BP1020" s="178">
        <f t="shared" si="125"/>
        <v>141</v>
      </c>
      <c r="BQ1020" s="420" t="str">
        <f t="shared" si="126"/>
        <v>III</v>
      </c>
      <c r="BR1020" s="185"/>
      <c r="BS1020" s="212" t="s">
        <v>9580</v>
      </c>
    </row>
    <row r="1021" spans="1:71" ht="25.5" x14ac:dyDescent="0.2">
      <c r="A1021" s="696">
        <v>1019</v>
      </c>
      <c r="B1021" s="286" t="s">
        <v>2300</v>
      </c>
      <c r="C1021" s="286" t="s">
        <v>1402</v>
      </c>
      <c r="D1021" s="258" t="s">
        <v>5497</v>
      </c>
      <c r="E1021" s="736">
        <v>173</v>
      </c>
      <c r="F1021" s="736">
        <v>10</v>
      </c>
      <c r="G1021" s="737">
        <v>60</v>
      </c>
      <c r="H1021" s="305" t="s">
        <v>3276</v>
      </c>
      <c r="I1021" s="208" t="s">
        <v>635</v>
      </c>
      <c r="J1021" s="279" t="s">
        <v>1765</v>
      </c>
      <c r="K1021" s="191" t="s">
        <v>3491</v>
      </c>
      <c r="L1021" s="427" t="s">
        <v>3491</v>
      </c>
      <c r="M1021" s="684">
        <v>4.5</v>
      </c>
      <c r="N1021" s="684" t="s">
        <v>15715</v>
      </c>
      <c r="O1021" s="684">
        <v>90</v>
      </c>
      <c r="P1021" s="427" t="s">
        <v>15822</v>
      </c>
      <c r="Q1021" s="191">
        <v>5</v>
      </c>
      <c r="R1021" s="180"/>
      <c r="S1021" s="191">
        <v>13</v>
      </c>
      <c r="T1021" s="191">
        <v>16</v>
      </c>
      <c r="U1021" s="179">
        <v>4</v>
      </c>
      <c r="V1021" s="179">
        <v>18</v>
      </c>
      <c r="W1021" s="742">
        <v>0</v>
      </c>
      <c r="X1021" s="184"/>
      <c r="Y1021" s="184">
        <v>15</v>
      </c>
      <c r="Z1021" s="184"/>
      <c r="AA1021" s="184"/>
      <c r="AB1021" s="220"/>
      <c r="AC1021" s="183" t="s">
        <v>10200</v>
      </c>
      <c r="AD1021" s="179" t="s">
        <v>1950</v>
      </c>
      <c r="AE1021" s="179" t="s">
        <v>4258</v>
      </c>
      <c r="AF1021" s="177">
        <v>0</v>
      </c>
      <c r="AG1021" s="177">
        <v>0</v>
      </c>
      <c r="AH1021" s="177">
        <v>0</v>
      </c>
      <c r="AI1021" s="177">
        <v>0</v>
      </c>
      <c r="AJ1021" s="177">
        <v>0</v>
      </c>
      <c r="AK1021" s="177">
        <v>0</v>
      </c>
      <c r="AL1021" s="551">
        <v>3</v>
      </c>
      <c r="AM1021" s="177">
        <v>0</v>
      </c>
      <c r="AN1021" s="177">
        <v>0</v>
      </c>
      <c r="AO1021" s="182">
        <v>0</v>
      </c>
      <c r="AP1021" s="180">
        <v>3</v>
      </c>
      <c r="AQ1021" s="180"/>
      <c r="AR1021" s="180"/>
      <c r="AS1021" s="180"/>
      <c r="AT1021" s="180"/>
      <c r="AU1021" s="180"/>
      <c r="AV1021" s="180"/>
      <c r="AW1021" s="180">
        <v>3</v>
      </c>
      <c r="AX1021" s="180"/>
      <c r="AY1021" s="180"/>
      <c r="AZ1021" s="180"/>
      <c r="BA1021" s="180"/>
      <c r="BB1021" s="180"/>
      <c r="BC1021" s="180"/>
      <c r="BD1021" s="180"/>
      <c r="BE1021" s="180"/>
      <c r="BF1021" s="180"/>
      <c r="BG1021" s="180"/>
      <c r="BH1021" s="176" t="str">
        <f t="shared" si="120"/>
        <v>class level</v>
      </c>
      <c r="BI1021" s="176">
        <f t="shared" si="122"/>
        <v>16</v>
      </c>
      <c r="BJ1021" s="182" t="str">
        <f t="shared" si="123"/>
        <v>3 - 24</v>
      </c>
      <c r="BK1021" s="176">
        <f t="shared" si="124"/>
        <v>14</v>
      </c>
      <c r="BL1021" s="176">
        <f t="shared" si="121"/>
        <v>3</v>
      </c>
      <c r="BM1021" s="533"/>
      <c r="BN1021" s="187">
        <v>180</v>
      </c>
      <c r="BO1021" s="187">
        <v>3</v>
      </c>
      <c r="BP1021" s="178">
        <f t="shared" si="125"/>
        <v>222</v>
      </c>
      <c r="BQ1021" s="420" t="str">
        <f t="shared" si="126"/>
        <v>IV</v>
      </c>
      <c r="BR1021" s="185"/>
      <c r="BS1021" s="212" t="s">
        <v>9580</v>
      </c>
    </row>
    <row r="1022" spans="1:71" ht="25.5" x14ac:dyDescent="0.2">
      <c r="A1022" s="697">
        <v>1020</v>
      </c>
      <c r="B1022" s="286" t="s">
        <v>2300</v>
      </c>
      <c r="C1022" s="286" t="s">
        <v>5201</v>
      </c>
      <c r="D1022" s="258" t="s">
        <v>5497</v>
      </c>
      <c r="E1022" s="736">
        <v>173</v>
      </c>
      <c r="F1022" s="736">
        <v>10</v>
      </c>
      <c r="G1022" s="737">
        <v>60</v>
      </c>
      <c r="H1022" s="305" t="s">
        <v>3276</v>
      </c>
      <c r="I1022" s="208" t="s">
        <v>635</v>
      </c>
      <c r="J1022" s="279" t="s">
        <v>1765</v>
      </c>
      <c r="K1022" s="191" t="s">
        <v>3491</v>
      </c>
      <c r="L1022" s="427" t="s">
        <v>3491</v>
      </c>
      <c r="M1022" s="684">
        <v>4.5</v>
      </c>
      <c r="N1022" s="684" t="s">
        <v>15715</v>
      </c>
      <c r="O1022" s="684">
        <v>90</v>
      </c>
      <c r="P1022" s="427" t="s">
        <v>15822</v>
      </c>
      <c r="Q1022" s="191">
        <v>5</v>
      </c>
      <c r="R1022" s="180"/>
      <c r="S1022" s="191">
        <v>13</v>
      </c>
      <c r="T1022" s="191">
        <v>16</v>
      </c>
      <c r="U1022" s="179">
        <v>4</v>
      </c>
      <c r="V1022" s="179">
        <v>18</v>
      </c>
      <c r="W1022" s="742">
        <v>0</v>
      </c>
      <c r="X1022" s="184"/>
      <c r="Y1022" s="184">
        <v>15</v>
      </c>
      <c r="Z1022" s="184"/>
      <c r="AA1022" s="184"/>
      <c r="AB1022" s="220"/>
      <c r="AC1022" s="183" t="s">
        <v>10201</v>
      </c>
      <c r="AD1022" s="179" t="s">
        <v>1950</v>
      </c>
      <c r="AE1022" s="179" t="s">
        <v>4258</v>
      </c>
      <c r="AF1022" s="177">
        <v>0</v>
      </c>
      <c r="AG1022" s="177">
        <v>0</v>
      </c>
      <c r="AH1022" s="177">
        <v>0</v>
      </c>
      <c r="AI1022" s="177">
        <v>0</v>
      </c>
      <c r="AJ1022" s="177">
        <v>0</v>
      </c>
      <c r="AK1022" s="177">
        <v>0</v>
      </c>
      <c r="AL1022" s="551">
        <v>4</v>
      </c>
      <c r="AM1022" s="177">
        <v>0</v>
      </c>
      <c r="AN1022" s="177">
        <v>0</v>
      </c>
      <c r="AO1022" s="182">
        <v>0</v>
      </c>
      <c r="AP1022" s="180">
        <v>4</v>
      </c>
      <c r="AQ1022" s="180"/>
      <c r="AR1022" s="180"/>
      <c r="AS1022" s="180"/>
      <c r="AT1022" s="180"/>
      <c r="AU1022" s="180"/>
      <c r="AV1022" s="180"/>
      <c r="AW1022" s="180">
        <v>4</v>
      </c>
      <c r="AX1022" s="180"/>
      <c r="AY1022" s="180"/>
      <c r="AZ1022" s="180"/>
      <c r="BA1022" s="180"/>
      <c r="BB1022" s="180"/>
      <c r="BC1022" s="180"/>
      <c r="BD1022" s="180"/>
      <c r="BE1022" s="180"/>
      <c r="BF1022" s="180"/>
      <c r="BG1022" s="180"/>
      <c r="BH1022" s="176" t="str">
        <f t="shared" si="120"/>
        <v>class level</v>
      </c>
      <c r="BI1022" s="176">
        <f t="shared" si="122"/>
        <v>15</v>
      </c>
      <c r="BJ1022" s="182" t="str">
        <f t="shared" si="123"/>
        <v>4 - 32</v>
      </c>
      <c r="BK1022" s="176">
        <f t="shared" si="124"/>
        <v>18</v>
      </c>
      <c r="BL1022" s="176">
        <f t="shared" si="121"/>
        <v>4</v>
      </c>
      <c r="BM1022" s="533"/>
      <c r="BN1022" s="187">
        <v>275</v>
      </c>
      <c r="BO1022" s="187">
        <v>4</v>
      </c>
      <c r="BP1022" s="178">
        <f t="shared" si="125"/>
        <v>347</v>
      </c>
      <c r="BQ1022" s="420" t="str">
        <f t="shared" si="126"/>
        <v>V</v>
      </c>
      <c r="BR1022" s="185"/>
      <c r="BS1022" s="212" t="s">
        <v>9580</v>
      </c>
    </row>
    <row r="1023" spans="1:71" ht="25.5" x14ac:dyDescent="0.2">
      <c r="A1023" s="696">
        <v>1021</v>
      </c>
      <c r="B1023" s="286" t="s">
        <v>2300</v>
      </c>
      <c r="C1023" s="286" t="s">
        <v>5202</v>
      </c>
      <c r="D1023" s="258" t="s">
        <v>5497</v>
      </c>
      <c r="E1023" s="736">
        <v>173</v>
      </c>
      <c r="F1023" s="736">
        <v>10</v>
      </c>
      <c r="G1023" s="737">
        <v>60</v>
      </c>
      <c r="H1023" s="305" t="s">
        <v>3276</v>
      </c>
      <c r="I1023" s="208" t="s">
        <v>635</v>
      </c>
      <c r="J1023" s="279" t="s">
        <v>1765</v>
      </c>
      <c r="K1023" s="191" t="s">
        <v>3491</v>
      </c>
      <c r="L1023" s="427" t="s">
        <v>3491</v>
      </c>
      <c r="M1023" s="684">
        <v>4.5</v>
      </c>
      <c r="N1023" s="684" t="s">
        <v>15715</v>
      </c>
      <c r="O1023" s="684">
        <v>90</v>
      </c>
      <c r="P1023" s="427" t="s">
        <v>15822</v>
      </c>
      <c r="Q1023" s="191">
        <v>5</v>
      </c>
      <c r="R1023" s="180"/>
      <c r="S1023" s="191">
        <v>13</v>
      </c>
      <c r="T1023" s="191">
        <v>16</v>
      </c>
      <c r="U1023" s="179">
        <v>4</v>
      </c>
      <c r="V1023" s="179">
        <v>18</v>
      </c>
      <c r="W1023" s="742">
        <v>0</v>
      </c>
      <c r="X1023" s="184"/>
      <c r="Y1023" s="184">
        <v>15</v>
      </c>
      <c r="Z1023" s="184"/>
      <c r="AA1023" s="184"/>
      <c r="AB1023" s="220"/>
      <c r="AC1023" s="183" t="s">
        <v>10202</v>
      </c>
      <c r="AD1023" s="179" t="s">
        <v>1950</v>
      </c>
      <c r="AE1023" s="179" t="s">
        <v>4258</v>
      </c>
      <c r="AF1023" s="177">
        <v>0</v>
      </c>
      <c r="AG1023" s="177">
        <v>0</v>
      </c>
      <c r="AH1023" s="177">
        <v>0</v>
      </c>
      <c r="AI1023" s="177">
        <v>0</v>
      </c>
      <c r="AJ1023" s="177">
        <v>0</v>
      </c>
      <c r="AK1023" s="177">
        <v>0</v>
      </c>
      <c r="AL1023" s="551">
        <v>5</v>
      </c>
      <c r="AM1023" s="177">
        <v>0</v>
      </c>
      <c r="AN1023" s="177">
        <v>0</v>
      </c>
      <c r="AO1023" s="182">
        <v>0</v>
      </c>
      <c r="AP1023" s="180">
        <v>5</v>
      </c>
      <c r="AQ1023" s="180"/>
      <c r="AR1023" s="180"/>
      <c r="AS1023" s="180"/>
      <c r="AT1023" s="180"/>
      <c r="AU1023" s="180"/>
      <c r="AV1023" s="180"/>
      <c r="AW1023" s="180">
        <v>5</v>
      </c>
      <c r="AX1023" s="180"/>
      <c r="AY1023" s="180"/>
      <c r="AZ1023" s="180"/>
      <c r="BA1023" s="180"/>
      <c r="BB1023" s="180"/>
      <c r="BC1023" s="180"/>
      <c r="BD1023" s="180"/>
      <c r="BE1023" s="180"/>
      <c r="BF1023" s="180"/>
      <c r="BG1023" s="180"/>
      <c r="BH1023" s="176" t="str">
        <f t="shared" si="120"/>
        <v>class level</v>
      </c>
      <c r="BI1023" s="176">
        <f t="shared" si="122"/>
        <v>15</v>
      </c>
      <c r="BJ1023" s="182" t="str">
        <f t="shared" si="123"/>
        <v>5 - 40</v>
      </c>
      <c r="BK1023" s="176">
        <f t="shared" si="124"/>
        <v>23</v>
      </c>
      <c r="BL1023" s="176">
        <f t="shared" si="121"/>
        <v>5</v>
      </c>
      <c r="BM1023" s="533"/>
      <c r="BN1023" s="187">
        <v>405</v>
      </c>
      <c r="BO1023" s="187">
        <v>5</v>
      </c>
      <c r="BP1023" s="178">
        <f t="shared" si="125"/>
        <v>520</v>
      </c>
      <c r="BQ1023" s="420" t="str">
        <f t="shared" si="126"/>
        <v>V</v>
      </c>
      <c r="BR1023" s="185"/>
      <c r="BS1023" s="212" t="s">
        <v>9580</v>
      </c>
    </row>
    <row r="1024" spans="1:71" ht="25.5" x14ac:dyDescent="0.2">
      <c r="A1024" s="697">
        <v>1022</v>
      </c>
      <c r="B1024" s="286" t="s">
        <v>2300</v>
      </c>
      <c r="C1024" s="286" t="s">
        <v>5203</v>
      </c>
      <c r="D1024" s="258" t="s">
        <v>5497</v>
      </c>
      <c r="E1024" s="736">
        <v>44</v>
      </c>
      <c r="F1024" s="736">
        <v>10</v>
      </c>
      <c r="G1024" s="737">
        <v>60</v>
      </c>
      <c r="H1024" s="305" t="s">
        <v>3276</v>
      </c>
      <c r="I1024" s="208" t="s">
        <v>635</v>
      </c>
      <c r="J1024" s="279" t="s">
        <v>1765</v>
      </c>
      <c r="K1024" s="191" t="s">
        <v>3491</v>
      </c>
      <c r="L1024" s="427" t="s">
        <v>3491</v>
      </c>
      <c r="M1024" s="684">
        <v>5</v>
      </c>
      <c r="N1024" s="684" t="s">
        <v>15715</v>
      </c>
      <c r="O1024" s="684">
        <v>125</v>
      </c>
      <c r="P1024" s="427" t="s">
        <v>15822</v>
      </c>
      <c r="Q1024" s="191">
        <v>5</v>
      </c>
      <c r="R1024" s="180"/>
      <c r="S1024" s="191">
        <v>13</v>
      </c>
      <c r="T1024" s="191">
        <v>16</v>
      </c>
      <c r="U1024" s="179">
        <v>4</v>
      </c>
      <c r="V1024" s="179">
        <v>18</v>
      </c>
      <c r="W1024" s="742">
        <v>0</v>
      </c>
      <c r="X1024" s="184"/>
      <c r="Y1024" s="184">
        <v>15</v>
      </c>
      <c r="Z1024" s="184"/>
      <c r="AA1024" s="184"/>
      <c r="AB1024" s="220"/>
      <c r="AC1024" s="183" t="s">
        <v>10203</v>
      </c>
      <c r="AD1024" s="179" t="s">
        <v>1950</v>
      </c>
      <c r="AE1024" s="179" t="s">
        <v>4258</v>
      </c>
      <c r="AF1024" s="177">
        <v>0</v>
      </c>
      <c r="AG1024" s="177">
        <v>0</v>
      </c>
      <c r="AH1024" s="177">
        <v>0</v>
      </c>
      <c r="AI1024" s="177">
        <v>0</v>
      </c>
      <c r="AJ1024" s="177">
        <v>0</v>
      </c>
      <c r="AK1024" s="177">
        <v>0</v>
      </c>
      <c r="AL1024" s="551">
        <v>8</v>
      </c>
      <c r="AM1024" s="177">
        <v>0</v>
      </c>
      <c r="AN1024" s="177">
        <v>0</v>
      </c>
      <c r="AO1024" s="182">
        <v>0</v>
      </c>
      <c r="AP1024" s="180">
        <v>8</v>
      </c>
      <c r="AQ1024" s="180"/>
      <c r="AR1024" s="180"/>
      <c r="AS1024" s="180"/>
      <c r="AT1024" s="180"/>
      <c r="AU1024" s="180"/>
      <c r="AV1024" s="180"/>
      <c r="AW1024" s="180">
        <v>8</v>
      </c>
      <c r="AX1024" s="180"/>
      <c r="AY1024" s="180"/>
      <c r="AZ1024" s="180"/>
      <c r="BA1024" s="180"/>
      <c r="BB1024" s="180"/>
      <c r="BC1024" s="180"/>
      <c r="BD1024" s="180"/>
      <c r="BE1024" s="180"/>
      <c r="BF1024" s="180"/>
      <c r="BG1024" s="180"/>
      <c r="BH1024" s="176" t="str">
        <f t="shared" si="120"/>
        <v>class level</v>
      </c>
      <c r="BI1024" s="176">
        <f t="shared" si="122"/>
        <v>12</v>
      </c>
      <c r="BJ1024" s="182" t="str">
        <f t="shared" si="123"/>
        <v>8 - 64</v>
      </c>
      <c r="BK1024" s="176">
        <f t="shared" si="124"/>
        <v>36</v>
      </c>
      <c r="BL1024" s="176">
        <f t="shared" si="121"/>
        <v>8</v>
      </c>
      <c r="BM1024" s="533"/>
      <c r="BN1024" s="185">
        <v>1700</v>
      </c>
      <c r="BO1024" s="180">
        <v>10</v>
      </c>
      <c r="BP1024" s="178">
        <f t="shared" si="125"/>
        <v>2060</v>
      </c>
      <c r="BQ1024" s="420" t="str">
        <f t="shared" si="126"/>
        <v>VII</v>
      </c>
      <c r="BR1024" s="185"/>
      <c r="BS1024" s="212" t="s">
        <v>9580</v>
      </c>
    </row>
    <row r="1025" spans="1:71" ht="25.5" x14ac:dyDescent="0.2">
      <c r="A1025" s="696">
        <v>1023</v>
      </c>
      <c r="B1025" s="286" t="s">
        <v>2300</v>
      </c>
      <c r="C1025" s="286" t="s">
        <v>5204</v>
      </c>
      <c r="D1025" s="258" t="s">
        <v>5497</v>
      </c>
      <c r="E1025" s="736">
        <v>43</v>
      </c>
      <c r="F1025" s="736">
        <v>10</v>
      </c>
      <c r="G1025" s="737">
        <v>60</v>
      </c>
      <c r="H1025" s="305" t="s">
        <v>3276</v>
      </c>
      <c r="I1025" s="208" t="s">
        <v>635</v>
      </c>
      <c r="J1025" s="279" t="s">
        <v>1765</v>
      </c>
      <c r="K1025" s="191" t="s">
        <v>3491</v>
      </c>
      <c r="L1025" s="427" t="s">
        <v>3491</v>
      </c>
      <c r="M1025" s="684">
        <v>5</v>
      </c>
      <c r="N1025" s="684" t="s">
        <v>15715</v>
      </c>
      <c r="O1025" s="684">
        <v>125</v>
      </c>
      <c r="P1025" s="427" t="s">
        <v>15822</v>
      </c>
      <c r="Q1025" s="191">
        <v>5</v>
      </c>
      <c r="R1025" s="180"/>
      <c r="S1025" s="191">
        <v>13</v>
      </c>
      <c r="T1025" s="191">
        <v>16</v>
      </c>
      <c r="U1025" s="179">
        <v>4</v>
      </c>
      <c r="V1025" s="179">
        <v>18</v>
      </c>
      <c r="W1025" s="742">
        <v>0</v>
      </c>
      <c r="X1025" s="184"/>
      <c r="Y1025" s="184">
        <v>15</v>
      </c>
      <c r="Z1025" s="184"/>
      <c r="AA1025" s="184"/>
      <c r="AB1025" s="220"/>
      <c r="AC1025" s="183" t="s">
        <v>10204</v>
      </c>
      <c r="AD1025" s="179" t="s">
        <v>1950</v>
      </c>
      <c r="AE1025" s="179" t="s">
        <v>4258</v>
      </c>
      <c r="AF1025" s="177">
        <v>0</v>
      </c>
      <c r="AG1025" s="177">
        <v>0</v>
      </c>
      <c r="AH1025" s="177">
        <v>0</v>
      </c>
      <c r="AI1025" s="177">
        <v>0</v>
      </c>
      <c r="AJ1025" s="177">
        <v>0</v>
      </c>
      <c r="AK1025" s="177">
        <v>0</v>
      </c>
      <c r="AL1025" s="551">
        <v>9</v>
      </c>
      <c r="AM1025" s="177">
        <v>0</v>
      </c>
      <c r="AN1025" s="177">
        <v>0</v>
      </c>
      <c r="AO1025" s="182">
        <v>0</v>
      </c>
      <c r="AP1025" s="180">
        <v>9</v>
      </c>
      <c r="AQ1025" s="180"/>
      <c r="AR1025" s="180"/>
      <c r="AS1025" s="180"/>
      <c r="AT1025" s="180"/>
      <c r="AU1025" s="180"/>
      <c r="AV1025" s="180"/>
      <c r="AW1025" s="180">
        <v>9</v>
      </c>
      <c r="AX1025" s="180"/>
      <c r="AY1025" s="180"/>
      <c r="AZ1025" s="180"/>
      <c r="BA1025" s="180"/>
      <c r="BB1025" s="180"/>
      <c r="BC1025" s="180"/>
      <c r="BD1025" s="180"/>
      <c r="BE1025" s="180"/>
      <c r="BF1025" s="180"/>
      <c r="BG1025" s="180"/>
      <c r="BH1025" s="176" t="str">
        <f t="shared" si="120"/>
        <v>class level</v>
      </c>
      <c r="BI1025" s="176">
        <f t="shared" si="122"/>
        <v>12</v>
      </c>
      <c r="BJ1025" s="182" t="str">
        <f t="shared" si="123"/>
        <v>9 - 72</v>
      </c>
      <c r="BK1025" s="176">
        <f t="shared" si="124"/>
        <v>41</v>
      </c>
      <c r="BL1025" s="176">
        <f t="shared" si="121"/>
        <v>9</v>
      </c>
      <c r="BM1025" s="533"/>
      <c r="BN1025" s="185">
        <v>2800</v>
      </c>
      <c r="BO1025" s="180">
        <v>12</v>
      </c>
      <c r="BP1025" s="178">
        <f t="shared" si="125"/>
        <v>3292</v>
      </c>
      <c r="BQ1025" s="420" t="str">
        <f t="shared" si="126"/>
        <v>VII</v>
      </c>
      <c r="BR1025" s="185"/>
      <c r="BS1025" s="212" t="s">
        <v>9580</v>
      </c>
    </row>
    <row r="1026" spans="1:71" ht="25.5" x14ac:dyDescent="0.2">
      <c r="A1026" s="696">
        <v>1024</v>
      </c>
      <c r="B1026" s="286" t="s">
        <v>2300</v>
      </c>
      <c r="C1026" s="286" t="s">
        <v>5205</v>
      </c>
      <c r="D1026" s="258" t="s">
        <v>5497</v>
      </c>
      <c r="E1026" s="736">
        <v>43</v>
      </c>
      <c r="F1026" s="736">
        <v>10</v>
      </c>
      <c r="G1026" s="737">
        <v>60</v>
      </c>
      <c r="H1026" s="305" t="s">
        <v>3276</v>
      </c>
      <c r="I1026" s="208" t="s">
        <v>635</v>
      </c>
      <c r="J1026" s="279" t="s">
        <v>1765</v>
      </c>
      <c r="K1026" s="191" t="s">
        <v>3491</v>
      </c>
      <c r="L1026" s="427" t="s">
        <v>3491</v>
      </c>
      <c r="M1026" s="684">
        <v>5</v>
      </c>
      <c r="N1026" s="684" t="s">
        <v>15715</v>
      </c>
      <c r="O1026" s="684">
        <v>125</v>
      </c>
      <c r="P1026" s="427" t="s">
        <v>15822</v>
      </c>
      <c r="Q1026" s="191">
        <v>5</v>
      </c>
      <c r="R1026" s="180"/>
      <c r="S1026" s="191">
        <v>13</v>
      </c>
      <c r="T1026" s="191">
        <v>16</v>
      </c>
      <c r="U1026" s="179">
        <v>4</v>
      </c>
      <c r="V1026" s="179">
        <v>18</v>
      </c>
      <c r="W1026" s="742">
        <v>0</v>
      </c>
      <c r="X1026" s="184"/>
      <c r="Y1026" s="184">
        <v>15</v>
      </c>
      <c r="Z1026" s="184"/>
      <c r="AA1026" s="184"/>
      <c r="AB1026" s="220"/>
      <c r="AC1026" s="183" t="s">
        <v>10205</v>
      </c>
      <c r="AD1026" s="179" t="s">
        <v>1950</v>
      </c>
      <c r="AE1026" s="179" t="s">
        <v>4258</v>
      </c>
      <c r="AF1026" s="177">
        <v>0</v>
      </c>
      <c r="AG1026" s="177">
        <v>0</v>
      </c>
      <c r="AH1026" s="177">
        <v>0</v>
      </c>
      <c r="AI1026" s="177">
        <v>0</v>
      </c>
      <c r="AJ1026" s="177">
        <v>0</v>
      </c>
      <c r="AK1026" s="177">
        <v>0</v>
      </c>
      <c r="AL1026" s="551">
        <v>10</v>
      </c>
      <c r="AM1026" s="177">
        <v>0</v>
      </c>
      <c r="AN1026" s="177">
        <v>0</v>
      </c>
      <c r="AO1026" s="182">
        <v>0</v>
      </c>
      <c r="AP1026" s="180">
        <v>10</v>
      </c>
      <c r="AQ1026" s="180"/>
      <c r="AR1026" s="180"/>
      <c r="AS1026" s="180"/>
      <c r="AT1026" s="180"/>
      <c r="AU1026" s="180"/>
      <c r="AV1026" s="180"/>
      <c r="AW1026" s="180">
        <v>10</v>
      </c>
      <c r="AX1026" s="180"/>
      <c r="AY1026" s="180"/>
      <c r="AZ1026" s="180"/>
      <c r="BA1026" s="180"/>
      <c r="BB1026" s="180"/>
      <c r="BC1026" s="180"/>
      <c r="BD1026" s="180"/>
      <c r="BE1026" s="180"/>
      <c r="BF1026" s="180"/>
      <c r="BG1026" s="180"/>
      <c r="BH1026" s="176" t="str">
        <f t="shared" si="120"/>
        <v>class level</v>
      </c>
      <c r="BI1026" s="176">
        <f t="shared" si="122"/>
        <v>10</v>
      </c>
      <c r="BJ1026" s="182" t="str">
        <f t="shared" si="123"/>
        <v>10 - 80</v>
      </c>
      <c r="BK1026" s="176">
        <f t="shared" si="124"/>
        <v>45</v>
      </c>
      <c r="BL1026" s="176">
        <f t="shared" si="121"/>
        <v>10</v>
      </c>
      <c r="BM1026" s="533"/>
      <c r="BN1026" s="185">
        <v>4200</v>
      </c>
      <c r="BO1026" s="180">
        <v>14</v>
      </c>
      <c r="BP1026" s="178">
        <f t="shared" si="125"/>
        <v>4830</v>
      </c>
      <c r="BQ1026" s="420" t="str">
        <f t="shared" si="126"/>
        <v>VIII</v>
      </c>
      <c r="BR1026" s="185"/>
      <c r="BS1026" s="212" t="s">
        <v>9580</v>
      </c>
    </row>
    <row r="1027" spans="1:71" ht="25.5" x14ac:dyDescent="0.2">
      <c r="A1027" s="697">
        <v>1025</v>
      </c>
      <c r="B1027" s="286" t="s">
        <v>2300</v>
      </c>
      <c r="C1027" s="286" t="s">
        <v>8308</v>
      </c>
      <c r="D1027" s="258" t="s">
        <v>5497</v>
      </c>
      <c r="E1027" s="736">
        <v>43</v>
      </c>
      <c r="F1027" s="736">
        <v>10</v>
      </c>
      <c r="G1027" s="737">
        <v>60</v>
      </c>
      <c r="H1027" s="305" t="s">
        <v>3276</v>
      </c>
      <c r="I1027" s="208" t="s">
        <v>635</v>
      </c>
      <c r="J1027" s="279" t="s">
        <v>1765</v>
      </c>
      <c r="K1027" s="191" t="s">
        <v>3491</v>
      </c>
      <c r="L1027" s="427" t="s">
        <v>3491</v>
      </c>
      <c r="M1027" s="684">
        <v>5</v>
      </c>
      <c r="N1027" s="684" t="s">
        <v>15715</v>
      </c>
      <c r="O1027" s="684">
        <v>125</v>
      </c>
      <c r="P1027" s="427" t="s">
        <v>15822</v>
      </c>
      <c r="Q1027" s="191">
        <v>5</v>
      </c>
      <c r="R1027" s="180"/>
      <c r="S1027" s="191">
        <v>13</v>
      </c>
      <c r="T1027" s="191">
        <v>16</v>
      </c>
      <c r="U1027" s="179">
        <v>4</v>
      </c>
      <c r="V1027" s="179">
        <v>18</v>
      </c>
      <c r="W1027" s="742">
        <v>0</v>
      </c>
      <c r="X1027" s="184"/>
      <c r="Y1027" s="184">
        <v>15</v>
      </c>
      <c r="Z1027" s="184"/>
      <c r="AA1027" s="184"/>
      <c r="AB1027" s="220"/>
      <c r="AC1027" s="183" t="s">
        <v>10206</v>
      </c>
      <c r="AD1027" s="179" t="s">
        <v>1950</v>
      </c>
      <c r="AE1027" s="179" t="s">
        <v>4258</v>
      </c>
      <c r="AF1027" s="177">
        <v>0</v>
      </c>
      <c r="AG1027" s="177">
        <v>0</v>
      </c>
      <c r="AH1027" s="177">
        <v>0</v>
      </c>
      <c r="AI1027" s="177">
        <v>0</v>
      </c>
      <c r="AJ1027" s="177">
        <v>0</v>
      </c>
      <c r="AK1027" s="177">
        <v>0</v>
      </c>
      <c r="AL1027" s="551">
        <v>11</v>
      </c>
      <c r="AM1027" s="177">
        <v>0</v>
      </c>
      <c r="AN1027" s="177">
        <v>0</v>
      </c>
      <c r="AO1027" s="182">
        <v>0</v>
      </c>
      <c r="AP1027" s="180">
        <v>11</v>
      </c>
      <c r="AQ1027" s="180"/>
      <c r="AR1027" s="180"/>
      <c r="AS1027" s="180"/>
      <c r="AT1027" s="180"/>
      <c r="AU1027" s="180"/>
      <c r="AV1027" s="180"/>
      <c r="AW1027" s="180">
        <v>11</v>
      </c>
      <c r="AX1027" s="180"/>
      <c r="AY1027" s="180"/>
      <c r="AZ1027" s="180"/>
      <c r="BA1027" s="180"/>
      <c r="BB1027" s="180"/>
      <c r="BC1027" s="180"/>
      <c r="BD1027" s="180"/>
      <c r="BE1027" s="180"/>
      <c r="BF1027" s="180"/>
      <c r="BG1027" s="180"/>
      <c r="BH1027" s="176" t="str">
        <f t="shared" ref="BH1027:BH1090" si="127">IF(manualHD="",IF(COUNTA($AP1027:$BG1027)=0,IF(SUM($AG1027:$AL1027)/(0.01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class level</v>
      </c>
      <c r="BI1027" s="176">
        <f t="shared" si="122"/>
        <v>10</v>
      </c>
      <c r="BJ1027" s="182" t="str">
        <f t="shared" si="123"/>
        <v>11 - 88</v>
      </c>
      <c r="BK1027" s="176">
        <f t="shared" si="124"/>
        <v>50</v>
      </c>
      <c r="BL1027" s="176">
        <f t="shared" si="121"/>
        <v>11</v>
      </c>
      <c r="BM1027" s="533"/>
      <c r="BN1027" s="185">
        <v>4200</v>
      </c>
      <c r="BO1027" s="180">
        <v>14</v>
      </c>
      <c r="BP1027" s="178">
        <f t="shared" si="125"/>
        <v>4900</v>
      </c>
      <c r="BQ1027" s="420" t="str">
        <f t="shared" si="126"/>
        <v>VIII</v>
      </c>
      <c r="BR1027" s="185"/>
      <c r="BS1027" s="212" t="s">
        <v>9580</v>
      </c>
    </row>
    <row r="1028" spans="1:71" ht="25.5" x14ac:dyDescent="0.2">
      <c r="A1028" s="696">
        <v>1026</v>
      </c>
      <c r="B1028" s="286" t="s">
        <v>2300</v>
      </c>
      <c r="C1028" s="286" t="s">
        <v>1393</v>
      </c>
      <c r="D1028" s="258" t="s">
        <v>5497</v>
      </c>
      <c r="E1028" s="736">
        <v>18</v>
      </c>
      <c r="F1028" s="736">
        <v>10</v>
      </c>
      <c r="G1028" s="737">
        <v>60</v>
      </c>
      <c r="H1028" s="305" t="s">
        <v>3276</v>
      </c>
      <c r="I1028" s="208" t="s">
        <v>635</v>
      </c>
      <c r="J1028" s="279" t="s">
        <v>1765</v>
      </c>
      <c r="K1028" s="191" t="s">
        <v>3491</v>
      </c>
      <c r="L1028" s="427" t="s">
        <v>3491</v>
      </c>
      <c r="M1028" s="684">
        <v>4.5</v>
      </c>
      <c r="N1028" s="684" t="s">
        <v>15715</v>
      </c>
      <c r="O1028" s="684">
        <v>90</v>
      </c>
      <c r="P1028" s="427" t="s">
        <v>15822</v>
      </c>
      <c r="Q1028" s="191">
        <v>5</v>
      </c>
      <c r="R1028" s="180"/>
      <c r="S1028" s="191">
        <v>13</v>
      </c>
      <c r="T1028" s="191">
        <v>16</v>
      </c>
      <c r="U1028" s="179">
        <v>4</v>
      </c>
      <c r="V1028" s="179">
        <v>18</v>
      </c>
      <c r="W1028" s="742">
        <v>0</v>
      </c>
      <c r="X1028" s="184"/>
      <c r="Y1028" s="184">
        <v>15</v>
      </c>
      <c r="Z1028" s="184"/>
      <c r="AA1028" s="184"/>
      <c r="AB1028" s="220"/>
      <c r="AC1028" s="183" t="s">
        <v>10207</v>
      </c>
      <c r="AD1028" s="179" t="s">
        <v>1950</v>
      </c>
      <c r="AE1028" s="179" t="s">
        <v>4258</v>
      </c>
      <c r="AF1028" s="177">
        <v>0</v>
      </c>
      <c r="AG1028" s="177">
        <v>0</v>
      </c>
      <c r="AH1028" s="177">
        <v>0</v>
      </c>
      <c r="AI1028" s="177">
        <v>0</v>
      </c>
      <c r="AJ1028" s="177">
        <v>0</v>
      </c>
      <c r="AK1028" s="177">
        <v>0</v>
      </c>
      <c r="AL1028" s="551">
        <v>3</v>
      </c>
      <c r="AM1028" s="177">
        <v>0</v>
      </c>
      <c r="AN1028" s="177">
        <v>0</v>
      </c>
      <c r="AO1028" s="182">
        <v>0</v>
      </c>
      <c r="AP1028" s="180">
        <v>3</v>
      </c>
      <c r="AQ1028" s="180"/>
      <c r="AR1028" s="180"/>
      <c r="AS1028" s="180"/>
      <c r="AT1028" s="180"/>
      <c r="AU1028" s="180"/>
      <c r="AV1028" s="180"/>
      <c r="AW1028" s="180"/>
      <c r="AX1028" s="180"/>
      <c r="AY1028" s="180"/>
      <c r="AZ1028" s="180"/>
      <c r="BA1028" s="180"/>
      <c r="BB1028" s="180"/>
      <c r="BC1028" s="180"/>
      <c r="BD1028" s="180">
        <v>1</v>
      </c>
      <c r="BE1028" s="180"/>
      <c r="BF1028" s="180"/>
      <c r="BG1028" s="180"/>
      <c r="BH1028" s="176" t="str">
        <f t="shared" si="127"/>
        <v>class level</v>
      </c>
      <c r="BI1028" s="176">
        <f t="shared" si="122"/>
        <v>16</v>
      </c>
      <c r="BJ1028" s="182" t="str">
        <f t="shared" si="123"/>
        <v>3 - 24</v>
      </c>
      <c r="BK1028" s="176">
        <f t="shared" si="124"/>
        <v>14</v>
      </c>
      <c r="BL1028" s="176">
        <f t="shared" ref="BL1028:BL1091" si="128">IF(SUM(AP1028:BG1028)=0,AL1028+ROUNDDOWN(AO1028/4.5,0)+IF(AF1028*1.5+AG1028*2+AH1028*2.5+AI1028*3+AJ1028*3.5+AK1028*4+AO1028&gt;3,1,0),MAX(AP1028:BG1028))</f>
        <v>3</v>
      </c>
      <c r="BM1028" s="533"/>
      <c r="BN1028" s="187">
        <v>110</v>
      </c>
      <c r="BO1028" s="187">
        <v>2</v>
      </c>
      <c r="BP1028" s="178">
        <f t="shared" si="125"/>
        <v>138</v>
      </c>
      <c r="BQ1028" s="420" t="str">
        <f t="shared" si="126"/>
        <v>III</v>
      </c>
      <c r="BR1028" s="185"/>
      <c r="BS1028" s="212" t="s">
        <v>9581</v>
      </c>
    </row>
    <row r="1029" spans="1:71" ht="25.5" x14ac:dyDescent="0.2">
      <c r="A1029" s="697">
        <v>1027</v>
      </c>
      <c r="B1029" s="286" t="s">
        <v>2300</v>
      </c>
      <c r="C1029" s="286" t="s">
        <v>1397</v>
      </c>
      <c r="D1029" s="258" t="s">
        <v>5497</v>
      </c>
      <c r="E1029" s="736">
        <v>18</v>
      </c>
      <c r="F1029" s="736">
        <v>10</v>
      </c>
      <c r="G1029" s="737">
        <v>60</v>
      </c>
      <c r="H1029" s="305" t="s">
        <v>3276</v>
      </c>
      <c r="I1029" s="208" t="s">
        <v>635</v>
      </c>
      <c r="J1029" s="279" t="s">
        <v>1765</v>
      </c>
      <c r="K1029" s="191" t="s">
        <v>3491</v>
      </c>
      <c r="L1029" s="427" t="s">
        <v>3491</v>
      </c>
      <c r="M1029" s="684">
        <v>4.5</v>
      </c>
      <c r="N1029" s="684" t="s">
        <v>15715</v>
      </c>
      <c r="O1029" s="684">
        <v>90</v>
      </c>
      <c r="P1029" s="427" t="s">
        <v>15822</v>
      </c>
      <c r="Q1029" s="191">
        <v>5</v>
      </c>
      <c r="R1029" s="180"/>
      <c r="S1029" s="191">
        <v>13</v>
      </c>
      <c r="T1029" s="191">
        <v>16</v>
      </c>
      <c r="U1029" s="179">
        <v>4</v>
      </c>
      <c r="V1029" s="179">
        <v>18</v>
      </c>
      <c r="W1029" s="742">
        <v>0</v>
      </c>
      <c r="X1029" s="184"/>
      <c r="Y1029" s="184">
        <v>15</v>
      </c>
      <c r="Z1029" s="184"/>
      <c r="AA1029" s="184"/>
      <c r="AB1029" s="220"/>
      <c r="AC1029" s="183" t="s">
        <v>10208</v>
      </c>
      <c r="AD1029" s="179" t="s">
        <v>1950</v>
      </c>
      <c r="AE1029" s="179" t="s">
        <v>4258</v>
      </c>
      <c r="AF1029" s="177">
        <v>0</v>
      </c>
      <c r="AG1029" s="177">
        <v>0</v>
      </c>
      <c r="AH1029" s="177">
        <v>0</v>
      </c>
      <c r="AI1029" s="177">
        <v>0</v>
      </c>
      <c r="AJ1029" s="177">
        <v>0</v>
      </c>
      <c r="AK1029" s="177">
        <v>0</v>
      </c>
      <c r="AL1029" s="551">
        <v>3</v>
      </c>
      <c r="AM1029" s="177">
        <v>0</v>
      </c>
      <c r="AN1029" s="177">
        <v>0</v>
      </c>
      <c r="AO1029" s="182">
        <v>0</v>
      </c>
      <c r="AP1029" s="180">
        <v>3</v>
      </c>
      <c r="AQ1029" s="180"/>
      <c r="AR1029" s="180"/>
      <c r="AS1029" s="180"/>
      <c r="AT1029" s="180"/>
      <c r="AU1029" s="180"/>
      <c r="AV1029" s="180"/>
      <c r="AW1029" s="180"/>
      <c r="AX1029" s="180"/>
      <c r="AY1029" s="180"/>
      <c r="AZ1029" s="180"/>
      <c r="BA1029" s="180"/>
      <c r="BB1029" s="180"/>
      <c r="BC1029" s="180"/>
      <c r="BD1029" s="180">
        <v>2</v>
      </c>
      <c r="BE1029" s="180"/>
      <c r="BF1029" s="180"/>
      <c r="BG1029" s="180"/>
      <c r="BH1029" s="176" t="str">
        <f t="shared" si="127"/>
        <v>class level</v>
      </c>
      <c r="BI1029" s="176">
        <f t="shared" si="122"/>
        <v>16</v>
      </c>
      <c r="BJ1029" s="182" t="str">
        <f t="shared" si="123"/>
        <v>3 - 24</v>
      </c>
      <c r="BK1029" s="176">
        <f t="shared" si="124"/>
        <v>14</v>
      </c>
      <c r="BL1029" s="176">
        <f t="shared" si="128"/>
        <v>3</v>
      </c>
      <c r="BM1029" s="533"/>
      <c r="BN1029" s="187">
        <v>175</v>
      </c>
      <c r="BO1029" s="187">
        <v>2</v>
      </c>
      <c r="BP1029" s="178">
        <f t="shared" si="125"/>
        <v>203</v>
      </c>
      <c r="BQ1029" s="420" t="str">
        <f t="shared" si="126"/>
        <v>IV</v>
      </c>
      <c r="BR1029" s="185"/>
      <c r="BS1029" s="212" t="s">
        <v>9581</v>
      </c>
    </row>
    <row r="1030" spans="1:71" ht="25.5" x14ac:dyDescent="0.2">
      <c r="A1030" s="696">
        <v>1028</v>
      </c>
      <c r="B1030" s="286" t="s">
        <v>2300</v>
      </c>
      <c r="C1030" s="286" t="s">
        <v>5156</v>
      </c>
      <c r="D1030" s="258" t="s">
        <v>5497</v>
      </c>
      <c r="E1030" s="736">
        <v>18</v>
      </c>
      <c r="F1030" s="736">
        <v>10</v>
      </c>
      <c r="G1030" s="737">
        <v>60</v>
      </c>
      <c r="H1030" s="305" t="s">
        <v>3276</v>
      </c>
      <c r="I1030" s="208" t="s">
        <v>635</v>
      </c>
      <c r="J1030" s="279" t="s">
        <v>1765</v>
      </c>
      <c r="K1030" s="191" t="s">
        <v>3491</v>
      </c>
      <c r="L1030" s="427" t="s">
        <v>3491</v>
      </c>
      <c r="M1030" s="684">
        <v>4.5</v>
      </c>
      <c r="N1030" s="684" t="s">
        <v>15715</v>
      </c>
      <c r="O1030" s="684">
        <v>90</v>
      </c>
      <c r="P1030" s="427" t="s">
        <v>15822</v>
      </c>
      <c r="Q1030" s="191">
        <v>5</v>
      </c>
      <c r="R1030" s="180"/>
      <c r="S1030" s="191">
        <v>13</v>
      </c>
      <c r="T1030" s="191">
        <v>16</v>
      </c>
      <c r="U1030" s="179">
        <v>4</v>
      </c>
      <c r="V1030" s="179">
        <v>18</v>
      </c>
      <c r="W1030" s="742">
        <v>0</v>
      </c>
      <c r="X1030" s="184"/>
      <c r="Y1030" s="184">
        <v>15</v>
      </c>
      <c r="Z1030" s="184"/>
      <c r="AA1030" s="184"/>
      <c r="AB1030" s="220"/>
      <c r="AC1030" s="183" t="s">
        <v>10209</v>
      </c>
      <c r="AD1030" s="179" t="s">
        <v>1950</v>
      </c>
      <c r="AE1030" s="179" t="s">
        <v>4258</v>
      </c>
      <c r="AF1030" s="177">
        <v>0</v>
      </c>
      <c r="AG1030" s="177">
        <v>0</v>
      </c>
      <c r="AH1030" s="177">
        <v>0</v>
      </c>
      <c r="AI1030" s="177">
        <v>0</v>
      </c>
      <c r="AJ1030" s="177">
        <v>0</v>
      </c>
      <c r="AK1030" s="177">
        <v>0</v>
      </c>
      <c r="AL1030" s="551">
        <v>3</v>
      </c>
      <c r="AM1030" s="177">
        <v>0</v>
      </c>
      <c r="AN1030" s="177">
        <v>0</v>
      </c>
      <c r="AO1030" s="182">
        <v>0</v>
      </c>
      <c r="AP1030" s="180">
        <v>3</v>
      </c>
      <c r="AQ1030" s="180"/>
      <c r="AR1030" s="180"/>
      <c r="AS1030" s="180"/>
      <c r="AT1030" s="180"/>
      <c r="AU1030" s="180"/>
      <c r="AV1030" s="180"/>
      <c r="AW1030" s="180"/>
      <c r="AX1030" s="180"/>
      <c r="AY1030" s="180"/>
      <c r="AZ1030" s="180"/>
      <c r="BA1030" s="180"/>
      <c r="BB1030" s="180"/>
      <c r="BC1030" s="180"/>
      <c r="BD1030" s="180">
        <v>3</v>
      </c>
      <c r="BE1030" s="180"/>
      <c r="BF1030" s="180"/>
      <c r="BG1030" s="180"/>
      <c r="BH1030" s="176" t="str">
        <f t="shared" si="127"/>
        <v>class level</v>
      </c>
      <c r="BI1030" s="176">
        <f t="shared" si="122"/>
        <v>16</v>
      </c>
      <c r="BJ1030" s="182" t="str">
        <f t="shared" si="123"/>
        <v>3 - 24</v>
      </c>
      <c r="BK1030" s="176">
        <f t="shared" si="124"/>
        <v>14</v>
      </c>
      <c r="BL1030" s="176">
        <f t="shared" si="128"/>
        <v>3</v>
      </c>
      <c r="BM1030" s="533"/>
      <c r="BN1030" s="187">
        <v>305</v>
      </c>
      <c r="BO1030" s="187">
        <v>2</v>
      </c>
      <c r="BP1030" s="178">
        <f t="shared" si="125"/>
        <v>333</v>
      </c>
      <c r="BQ1030" s="420" t="str">
        <f t="shared" si="126"/>
        <v>V</v>
      </c>
      <c r="BR1030" s="185"/>
      <c r="BS1030" s="212" t="s">
        <v>9581</v>
      </c>
    </row>
    <row r="1031" spans="1:71" ht="25.5" x14ac:dyDescent="0.2">
      <c r="A1031" s="696">
        <v>1029</v>
      </c>
      <c r="B1031" s="286" t="s">
        <v>2300</v>
      </c>
      <c r="C1031" s="286" t="s">
        <v>5157</v>
      </c>
      <c r="D1031" s="258" t="s">
        <v>5497</v>
      </c>
      <c r="E1031" s="736">
        <v>18</v>
      </c>
      <c r="F1031" s="736">
        <v>10</v>
      </c>
      <c r="G1031" s="737">
        <v>60</v>
      </c>
      <c r="H1031" s="305" t="s">
        <v>3276</v>
      </c>
      <c r="I1031" s="208" t="s">
        <v>635</v>
      </c>
      <c r="J1031" s="279" t="s">
        <v>1765</v>
      </c>
      <c r="K1031" s="191" t="s">
        <v>3491</v>
      </c>
      <c r="L1031" s="427" t="s">
        <v>3491</v>
      </c>
      <c r="M1031" s="684">
        <v>4.5</v>
      </c>
      <c r="N1031" s="684" t="s">
        <v>15715</v>
      </c>
      <c r="O1031" s="684">
        <v>90</v>
      </c>
      <c r="P1031" s="427" t="s">
        <v>15822</v>
      </c>
      <c r="Q1031" s="191">
        <v>5</v>
      </c>
      <c r="R1031" s="180"/>
      <c r="S1031" s="191">
        <v>13</v>
      </c>
      <c r="T1031" s="191">
        <v>16</v>
      </c>
      <c r="U1031" s="179">
        <v>4</v>
      </c>
      <c r="V1031" s="179">
        <v>18</v>
      </c>
      <c r="W1031" s="742">
        <v>0</v>
      </c>
      <c r="X1031" s="184"/>
      <c r="Y1031" s="184">
        <v>15</v>
      </c>
      <c r="Z1031" s="184"/>
      <c r="AA1031" s="184"/>
      <c r="AB1031" s="220"/>
      <c r="AC1031" s="183" t="s">
        <v>10210</v>
      </c>
      <c r="AD1031" s="179" t="s">
        <v>1950</v>
      </c>
      <c r="AE1031" s="179" t="s">
        <v>4258</v>
      </c>
      <c r="AF1031" s="177">
        <v>0</v>
      </c>
      <c r="AG1031" s="177">
        <v>0</v>
      </c>
      <c r="AH1031" s="177">
        <v>0</v>
      </c>
      <c r="AI1031" s="177">
        <v>0</v>
      </c>
      <c r="AJ1031" s="177">
        <v>0</v>
      </c>
      <c r="AK1031" s="177">
        <v>0</v>
      </c>
      <c r="AL1031" s="551">
        <v>4</v>
      </c>
      <c r="AM1031" s="177">
        <v>0</v>
      </c>
      <c r="AN1031" s="177">
        <v>0</v>
      </c>
      <c r="AO1031" s="182">
        <v>0</v>
      </c>
      <c r="AP1031" s="180">
        <v>4</v>
      </c>
      <c r="AQ1031" s="180"/>
      <c r="AR1031" s="180"/>
      <c r="AS1031" s="180"/>
      <c r="AT1031" s="180"/>
      <c r="AU1031" s="180"/>
      <c r="AV1031" s="180"/>
      <c r="AW1031" s="180"/>
      <c r="AX1031" s="180"/>
      <c r="AY1031" s="180"/>
      <c r="AZ1031" s="180"/>
      <c r="BA1031" s="180"/>
      <c r="BB1031" s="180"/>
      <c r="BC1031" s="180"/>
      <c r="BD1031" s="180">
        <v>4</v>
      </c>
      <c r="BE1031" s="180"/>
      <c r="BF1031" s="180"/>
      <c r="BG1031" s="180"/>
      <c r="BH1031" s="176" t="str">
        <f t="shared" si="127"/>
        <v>class level</v>
      </c>
      <c r="BI1031" s="176">
        <f t="shared" si="122"/>
        <v>15</v>
      </c>
      <c r="BJ1031" s="182" t="str">
        <f t="shared" si="123"/>
        <v>4 - 32</v>
      </c>
      <c r="BK1031" s="176">
        <f t="shared" si="124"/>
        <v>18</v>
      </c>
      <c r="BL1031" s="176">
        <f t="shared" si="128"/>
        <v>4</v>
      </c>
      <c r="BM1031" s="533"/>
      <c r="BN1031" s="187">
        <v>540</v>
      </c>
      <c r="BO1031" s="187">
        <v>3</v>
      </c>
      <c r="BP1031" s="178">
        <f t="shared" si="125"/>
        <v>594</v>
      </c>
      <c r="BQ1031" s="420" t="str">
        <f t="shared" si="126"/>
        <v>VI</v>
      </c>
      <c r="BR1031" s="185"/>
      <c r="BS1031" s="212" t="s">
        <v>9581</v>
      </c>
    </row>
    <row r="1032" spans="1:71" ht="25.5" x14ac:dyDescent="0.2">
      <c r="A1032" s="697">
        <v>1030</v>
      </c>
      <c r="B1032" s="286" t="s">
        <v>2300</v>
      </c>
      <c r="C1032" s="286" t="s">
        <v>5158</v>
      </c>
      <c r="D1032" s="258" t="s">
        <v>5497</v>
      </c>
      <c r="E1032" s="736">
        <v>17</v>
      </c>
      <c r="F1032" s="736">
        <v>10</v>
      </c>
      <c r="G1032" s="737">
        <v>60</v>
      </c>
      <c r="H1032" s="305" t="s">
        <v>3276</v>
      </c>
      <c r="I1032" s="208" t="s">
        <v>635</v>
      </c>
      <c r="J1032" s="279" t="s">
        <v>1765</v>
      </c>
      <c r="K1032" s="191" t="s">
        <v>3491</v>
      </c>
      <c r="L1032" s="427" t="s">
        <v>3491</v>
      </c>
      <c r="M1032" s="684">
        <v>4.5</v>
      </c>
      <c r="N1032" s="684" t="s">
        <v>15715</v>
      </c>
      <c r="O1032" s="684">
        <v>90</v>
      </c>
      <c r="P1032" s="427" t="s">
        <v>15822</v>
      </c>
      <c r="Q1032" s="191">
        <v>5</v>
      </c>
      <c r="R1032" s="180"/>
      <c r="S1032" s="191">
        <v>13</v>
      </c>
      <c r="T1032" s="191">
        <v>16</v>
      </c>
      <c r="U1032" s="179">
        <v>4</v>
      </c>
      <c r="V1032" s="179">
        <v>18</v>
      </c>
      <c r="W1032" s="742">
        <v>0</v>
      </c>
      <c r="X1032" s="184"/>
      <c r="Y1032" s="184">
        <v>15</v>
      </c>
      <c r="Z1032" s="184"/>
      <c r="AA1032" s="184"/>
      <c r="AB1032" s="220"/>
      <c r="AC1032" s="183" t="s">
        <v>10211</v>
      </c>
      <c r="AD1032" s="179" t="s">
        <v>1950</v>
      </c>
      <c r="AE1032" s="179" t="s">
        <v>4258</v>
      </c>
      <c r="AF1032" s="177">
        <v>0</v>
      </c>
      <c r="AG1032" s="177">
        <v>0</v>
      </c>
      <c r="AH1032" s="177">
        <v>0</v>
      </c>
      <c r="AI1032" s="177">
        <v>0</v>
      </c>
      <c r="AJ1032" s="177">
        <v>0</v>
      </c>
      <c r="AK1032" s="177">
        <v>0</v>
      </c>
      <c r="AL1032" s="551">
        <v>5</v>
      </c>
      <c r="AM1032" s="177">
        <v>0</v>
      </c>
      <c r="AN1032" s="177">
        <v>0</v>
      </c>
      <c r="AO1032" s="182">
        <v>0</v>
      </c>
      <c r="AP1032" s="180">
        <v>5</v>
      </c>
      <c r="AQ1032" s="180"/>
      <c r="AR1032" s="180"/>
      <c r="AS1032" s="180"/>
      <c r="AT1032" s="180"/>
      <c r="AU1032" s="180"/>
      <c r="AV1032" s="180"/>
      <c r="AW1032" s="180"/>
      <c r="AX1032" s="180"/>
      <c r="AY1032" s="180"/>
      <c r="AZ1032" s="180"/>
      <c r="BA1032" s="180"/>
      <c r="BB1032" s="180"/>
      <c r="BC1032" s="180"/>
      <c r="BD1032" s="180">
        <v>5</v>
      </c>
      <c r="BE1032" s="180"/>
      <c r="BF1032" s="180"/>
      <c r="BG1032" s="180"/>
      <c r="BH1032" s="176" t="str">
        <f t="shared" si="127"/>
        <v>class level</v>
      </c>
      <c r="BI1032" s="176">
        <f t="shared" si="122"/>
        <v>15</v>
      </c>
      <c r="BJ1032" s="182" t="str">
        <f t="shared" si="123"/>
        <v>5 - 40</v>
      </c>
      <c r="BK1032" s="176">
        <f t="shared" si="124"/>
        <v>23</v>
      </c>
      <c r="BL1032" s="176">
        <f t="shared" si="128"/>
        <v>5</v>
      </c>
      <c r="BM1032" s="533"/>
      <c r="BN1032" s="187">
        <v>875</v>
      </c>
      <c r="BO1032" s="187">
        <v>4</v>
      </c>
      <c r="BP1032" s="178">
        <f t="shared" si="125"/>
        <v>967</v>
      </c>
      <c r="BQ1032" s="420" t="str">
        <f t="shared" si="126"/>
        <v>VI</v>
      </c>
      <c r="BR1032" s="185"/>
      <c r="BS1032" s="212" t="s">
        <v>9581</v>
      </c>
    </row>
    <row r="1033" spans="1:71" ht="25.5" x14ac:dyDescent="0.2">
      <c r="A1033" s="696">
        <v>1031</v>
      </c>
      <c r="B1033" s="286" t="s">
        <v>2300</v>
      </c>
      <c r="C1033" s="286" t="s">
        <v>5159</v>
      </c>
      <c r="D1033" s="258" t="s">
        <v>5497</v>
      </c>
      <c r="E1033" s="736">
        <v>17</v>
      </c>
      <c r="F1033" s="736">
        <v>10</v>
      </c>
      <c r="G1033" s="737">
        <v>60</v>
      </c>
      <c r="H1033" s="305" t="s">
        <v>3276</v>
      </c>
      <c r="I1033" s="208" t="s">
        <v>635</v>
      </c>
      <c r="J1033" s="279" t="s">
        <v>1765</v>
      </c>
      <c r="K1033" s="191" t="s">
        <v>3491</v>
      </c>
      <c r="L1033" s="427" t="s">
        <v>3491</v>
      </c>
      <c r="M1033" s="684">
        <v>4.5</v>
      </c>
      <c r="N1033" s="684" t="s">
        <v>15715</v>
      </c>
      <c r="O1033" s="684">
        <v>90</v>
      </c>
      <c r="P1033" s="427" t="s">
        <v>15822</v>
      </c>
      <c r="Q1033" s="191">
        <v>5</v>
      </c>
      <c r="R1033" s="180"/>
      <c r="S1033" s="191">
        <v>13</v>
      </c>
      <c r="T1033" s="191">
        <v>16</v>
      </c>
      <c r="U1033" s="179">
        <v>4</v>
      </c>
      <c r="V1033" s="179">
        <v>18</v>
      </c>
      <c r="W1033" s="742">
        <v>0</v>
      </c>
      <c r="X1033" s="184"/>
      <c r="Y1033" s="184">
        <v>15</v>
      </c>
      <c r="Z1033" s="184"/>
      <c r="AA1033" s="184"/>
      <c r="AB1033" s="220"/>
      <c r="AC1033" s="183" t="s">
        <v>10212</v>
      </c>
      <c r="AD1033" s="179" t="s">
        <v>1950</v>
      </c>
      <c r="AE1033" s="179" t="s">
        <v>4258</v>
      </c>
      <c r="AF1033" s="177">
        <v>0</v>
      </c>
      <c r="AG1033" s="177">
        <v>0</v>
      </c>
      <c r="AH1033" s="177">
        <v>0</v>
      </c>
      <c r="AI1033" s="177">
        <v>0</v>
      </c>
      <c r="AJ1033" s="177">
        <v>0</v>
      </c>
      <c r="AK1033" s="177">
        <v>0</v>
      </c>
      <c r="AL1033" s="551">
        <v>6</v>
      </c>
      <c r="AM1033" s="177">
        <v>0</v>
      </c>
      <c r="AN1033" s="177">
        <v>0</v>
      </c>
      <c r="AO1033" s="182">
        <v>0</v>
      </c>
      <c r="AP1033" s="180">
        <v>6</v>
      </c>
      <c r="AQ1033" s="180"/>
      <c r="AR1033" s="180"/>
      <c r="AS1033" s="180"/>
      <c r="AT1033" s="180"/>
      <c r="AU1033" s="180"/>
      <c r="AV1033" s="180"/>
      <c r="AW1033" s="180"/>
      <c r="AX1033" s="180"/>
      <c r="AY1033" s="180"/>
      <c r="AZ1033" s="180"/>
      <c r="BA1033" s="180"/>
      <c r="BB1033" s="180"/>
      <c r="BC1033" s="180"/>
      <c r="BD1033" s="180">
        <v>6</v>
      </c>
      <c r="BE1033" s="180"/>
      <c r="BF1033" s="180"/>
      <c r="BG1033" s="180"/>
      <c r="BH1033" s="176" t="str">
        <f t="shared" si="127"/>
        <v>class level</v>
      </c>
      <c r="BI1033" s="176">
        <f t="shared" si="122"/>
        <v>13</v>
      </c>
      <c r="BJ1033" s="182" t="str">
        <f t="shared" si="123"/>
        <v>6 - 48</v>
      </c>
      <c r="BK1033" s="176">
        <f t="shared" si="124"/>
        <v>27</v>
      </c>
      <c r="BL1033" s="176">
        <f t="shared" si="128"/>
        <v>6</v>
      </c>
      <c r="BM1033" s="533"/>
      <c r="BN1033" s="187">
        <v>875</v>
      </c>
      <c r="BO1033" s="187">
        <v>4</v>
      </c>
      <c r="BP1033" s="178">
        <f t="shared" si="125"/>
        <v>983</v>
      </c>
      <c r="BQ1033" s="420" t="str">
        <f t="shared" si="126"/>
        <v>VI</v>
      </c>
      <c r="BR1033" s="185"/>
      <c r="BS1033" s="212" t="s">
        <v>9581</v>
      </c>
    </row>
    <row r="1034" spans="1:71" ht="25.5" x14ac:dyDescent="0.2">
      <c r="A1034" s="697">
        <v>1032</v>
      </c>
      <c r="B1034" s="286" t="s">
        <v>2300</v>
      </c>
      <c r="C1034" s="286" t="s">
        <v>5160</v>
      </c>
      <c r="D1034" s="258" t="s">
        <v>5497</v>
      </c>
      <c r="E1034" s="736">
        <v>44</v>
      </c>
      <c r="F1034" s="736">
        <v>10</v>
      </c>
      <c r="G1034" s="737">
        <v>60</v>
      </c>
      <c r="H1034" s="305" t="s">
        <v>3276</v>
      </c>
      <c r="I1034" s="208" t="s">
        <v>635</v>
      </c>
      <c r="J1034" s="279" t="s">
        <v>1765</v>
      </c>
      <c r="K1034" s="191" t="s">
        <v>3491</v>
      </c>
      <c r="L1034" s="427" t="s">
        <v>3491</v>
      </c>
      <c r="M1034" s="684">
        <v>4.5</v>
      </c>
      <c r="N1034" s="684" t="s">
        <v>15715</v>
      </c>
      <c r="O1034" s="684">
        <v>90</v>
      </c>
      <c r="P1034" s="427" t="s">
        <v>15822</v>
      </c>
      <c r="Q1034" s="191">
        <v>5</v>
      </c>
      <c r="R1034" s="180"/>
      <c r="S1034" s="191">
        <v>13</v>
      </c>
      <c r="T1034" s="191">
        <v>16</v>
      </c>
      <c r="U1034" s="179">
        <v>4</v>
      </c>
      <c r="V1034" s="179">
        <v>18</v>
      </c>
      <c r="W1034" s="742">
        <v>0</v>
      </c>
      <c r="X1034" s="184"/>
      <c r="Y1034" s="184">
        <v>15</v>
      </c>
      <c r="Z1034" s="184"/>
      <c r="AA1034" s="184"/>
      <c r="AB1034" s="220"/>
      <c r="AC1034" s="183" t="s">
        <v>10213</v>
      </c>
      <c r="AD1034" s="179" t="s">
        <v>1950</v>
      </c>
      <c r="AE1034" s="179" t="s">
        <v>4258</v>
      </c>
      <c r="AF1034" s="177">
        <v>0</v>
      </c>
      <c r="AG1034" s="177">
        <v>0</v>
      </c>
      <c r="AH1034" s="177">
        <v>0</v>
      </c>
      <c r="AI1034" s="177">
        <v>0</v>
      </c>
      <c r="AJ1034" s="177">
        <v>0</v>
      </c>
      <c r="AK1034" s="177">
        <v>0</v>
      </c>
      <c r="AL1034" s="551">
        <v>7</v>
      </c>
      <c r="AM1034" s="177">
        <v>0</v>
      </c>
      <c r="AN1034" s="177">
        <v>0</v>
      </c>
      <c r="AO1034" s="182">
        <v>0</v>
      </c>
      <c r="AP1034" s="180">
        <v>7</v>
      </c>
      <c r="AQ1034" s="180"/>
      <c r="AR1034" s="180"/>
      <c r="AS1034" s="180"/>
      <c r="AT1034" s="180"/>
      <c r="AU1034" s="180"/>
      <c r="AV1034" s="180"/>
      <c r="AW1034" s="180"/>
      <c r="AX1034" s="180"/>
      <c r="AY1034" s="180"/>
      <c r="AZ1034" s="180"/>
      <c r="BA1034" s="180"/>
      <c r="BB1034" s="180"/>
      <c r="BC1034" s="180"/>
      <c r="BD1034" s="180">
        <v>7</v>
      </c>
      <c r="BE1034" s="180"/>
      <c r="BF1034" s="180"/>
      <c r="BG1034" s="180"/>
      <c r="BH1034" s="176" t="str">
        <f t="shared" si="127"/>
        <v>class level</v>
      </c>
      <c r="BI1034" s="176">
        <f t="shared" si="122"/>
        <v>13</v>
      </c>
      <c r="BJ1034" s="182" t="str">
        <f t="shared" si="123"/>
        <v>7 - 56</v>
      </c>
      <c r="BK1034" s="176">
        <f t="shared" si="124"/>
        <v>32</v>
      </c>
      <c r="BL1034" s="176">
        <f t="shared" si="128"/>
        <v>7</v>
      </c>
      <c r="BM1034" s="533"/>
      <c r="BN1034" s="187">
        <v>1365</v>
      </c>
      <c r="BO1034" s="187">
        <v>5</v>
      </c>
      <c r="BP1034" s="178">
        <f t="shared" si="125"/>
        <v>1525</v>
      </c>
      <c r="BQ1034" s="420" t="str">
        <f t="shared" si="126"/>
        <v>VII</v>
      </c>
      <c r="BR1034" s="185"/>
      <c r="BS1034" s="212" t="s">
        <v>9581</v>
      </c>
    </row>
    <row r="1035" spans="1:71" ht="25.5" x14ac:dyDescent="0.2">
      <c r="A1035" s="696">
        <v>1033</v>
      </c>
      <c r="B1035" s="286" t="s">
        <v>2300</v>
      </c>
      <c r="C1035" s="286" t="s">
        <v>5161</v>
      </c>
      <c r="D1035" s="258" t="s">
        <v>5497</v>
      </c>
      <c r="E1035" s="736">
        <v>43</v>
      </c>
      <c r="F1035" s="736">
        <v>10</v>
      </c>
      <c r="G1035" s="737">
        <v>60</v>
      </c>
      <c r="H1035" s="305" t="s">
        <v>3276</v>
      </c>
      <c r="I1035" s="208" t="s">
        <v>635</v>
      </c>
      <c r="J1035" s="279" t="s">
        <v>1765</v>
      </c>
      <c r="K1035" s="191" t="s">
        <v>3491</v>
      </c>
      <c r="L1035" s="427" t="s">
        <v>3491</v>
      </c>
      <c r="M1035" s="684">
        <v>5</v>
      </c>
      <c r="N1035" s="684" t="s">
        <v>15715</v>
      </c>
      <c r="O1035" s="684">
        <v>125</v>
      </c>
      <c r="P1035" s="427" t="s">
        <v>15822</v>
      </c>
      <c r="Q1035" s="191">
        <v>5</v>
      </c>
      <c r="R1035" s="180"/>
      <c r="S1035" s="191">
        <v>13</v>
      </c>
      <c r="T1035" s="191">
        <v>16</v>
      </c>
      <c r="U1035" s="179">
        <v>4</v>
      </c>
      <c r="V1035" s="179">
        <v>18</v>
      </c>
      <c r="W1035" s="742">
        <v>0</v>
      </c>
      <c r="X1035" s="184"/>
      <c r="Y1035" s="184">
        <v>15</v>
      </c>
      <c r="Z1035" s="184"/>
      <c r="AA1035" s="184"/>
      <c r="AB1035" s="220"/>
      <c r="AC1035" s="183" t="s">
        <v>10214</v>
      </c>
      <c r="AD1035" s="179" t="s">
        <v>1950</v>
      </c>
      <c r="AE1035" s="179" t="s">
        <v>4258</v>
      </c>
      <c r="AF1035" s="177">
        <v>0</v>
      </c>
      <c r="AG1035" s="177">
        <v>0</v>
      </c>
      <c r="AH1035" s="177">
        <v>0</v>
      </c>
      <c r="AI1035" s="177">
        <v>0</v>
      </c>
      <c r="AJ1035" s="177">
        <v>0</v>
      </c>
      <c r="AK1035" s="177">
        <v>0</v>
      </c>
      <c r="AL1035" s="551">
        <v>8</v>
      </c>
      <c r="AM1035" s="177">
        <v>0</v>
      </c>
      <c r="AN1035" s="177">
        <v>0</v>
      </c>
      <c r="AO1035" s="182">
        <v>0</v>
      </c>
      <c r="AP1035" s="180">
        <v>8</v>
      </c>
      <c r="AQ1035" s="180"/>
      <c r="AR1035" s="180"/>
      <c r="AS1035" s="180"/>
      <c r="AT1035" s="180"/>
      <c r="AU1035" s="180"/>
      <c r="AV1035" s="180"/>
      <c r="AW1035" s="180"/>
      <c r="AX1035" s="180"/>
      <c r="AY1035" s="180"/>
      <c r="AZ1035" s="180"/>
      <c r="BA1035" s="180"/>
      <c r="BB1035" s="180"/>
      <c r="BC1035" s="180"/>
      <c r="BD1035" s="180">
        <v>8</v>
      </c>
      <c r="BE1035" s="180"/>
      <c r="BF1035" s="180"/>
      <c r="BG1035" s="180"/>
      <c r="BH1035" s="176" t="str">
        <f t="shared" si="127"/>
        <v>class level</v>
      </c>
      <c r="BI1035" s="176">
        <f t="shared" si="122"/>
        <v>12</v>
      </c>
      <c r="BJ1035" s="182" t="str">
        <f t="shared" si="123"/>
        <v>8 - 64</v>
      </c>
      <c r="BK1035" s="176">
        <f t="shared" si="124"/>
        <v>36</v>
      </c>
      <c r="BL1035" s="176">
        <f t="shared" si="128"/>
        <v>8</v>
      </c>
      <c r="BM1035" s="533"/>
      <c r="BN1035" s="187">
        <v>1365</v>
      </c>
      <c r="BO1035" s="187">
        <v>5</v>
      </c>
      <c r="BP1035" s="178">
        <f t="shared" si="125"/>
        <v>1545</v>
      </c>
      <c r="BQ1035" s="420" t="str">
        <f t="shared" si="126"/>
        <v>VII</v>
      </c>
      <c r="BR1035" s="185"/>
      <c r="BS1035" s="212" t="s">
        <v>9581</v>
      </c>
    </row>
    <row r="1036" spans="1:71" ht="25.5" x14ac:dyDescent="0.2">
      <c r="A1036" s="696">
        <v>1034</v>
      </c>
      <c r="B1036" s="286" t="s">
        <v>2300</v>
      </c>
      <c r="C1036" s="286" t="s">
        <v>5162</v>
      </c>
      <c r="D1036" s="258" t="s">
        <v>5497</v>
      </c>
      <c r="E1036" s="736">
        <v>43</v>
      </c>
      <c r="F1036" s="736">
        <v>10</v>
      </c>
      <c r="G1036" s="737">
        <v>60</v>
      </c>
      <c r="H1036" s="305" t="s">
        <v>3276</v>
      </c>
      <c r="I1036" s="208" t="s">
        <v>635</v>
      </c>
      <c r="J1036" s="279" t="s">
        <v>1765</v>
      </c>
      <c r="K1036" s="191" t="s">
        <v>3491</v>
      </c>
      <c r="L1036" s="427" t="s">
        <v>3491</v>
      </c>
      <c r="M1036" s="684">
        <v>5</v>
      </c>
      <c r="N1036" s="684" t="s">
        <v>15715</v>
      </c>
      <c r="O1036" s="684">
        <v>125</v>
      </c>
      <c r="P1036" s="427" t="s">
        <v>15822</v>
      </c>
      <c r="Q1036" s="191">
        <v>5</v>
      </c>
      <c r="R1036" s="180"/>
      <c r="S1036" s="191">
        <v>13</v>
      </c>
      <c r="T1036" s="191">
        <v>16</v>
      </c>
      <c r="U1036" s="179">
        <v>4</v>
      </c>
      <c r="V1036" s="179">
        <v>18</v>
      </c>
      <c r="W1036" s="742">
        <v>0</v>
      </c>
      <c r="X1036" s="184"/>
      <c r="Y1036" s="184">
        <v>15</v>
      </c>
      <c r="Z1036" s="184"/>
      <c r="AA1036" s="184"/>
      <c r="AB1036" s="220"/>
      <c r="AC1036" s="183" t="s">
        <v>10215</v>
      </c>
      <c r="AD1036" s="179" t="s">
        <v>1950</v>
      </c>
      <c r="AE1036" s="179" t="s">
        <v>4258</v>
      </c>
      <c r="AF1036" s="177">
        <v>0</v>
      </c>
      <c r="AG1036" s="177">
        <v>0</v>
      </c>
      <c r="AH1036" s="177">
        <v>0</v>
      </c>
      <c r="AI1036" s="177">
        <v>0</v>
      </c>
      <c r="AJ1036" s="177">
        <v>0</v>
      </c>
      <c r="AK1036" s="177">
        <v>0</v>
      </c>
      <c r="AL1036" s="551">
        <v>9</v>
      </c>
      <c r="AM1036" s="177">
        <v>0</v>
      </c>
      <c r="AN1036" s="177">
        <v>0</v>
      </c>
      <c r="AO1036" s="182">
        <v>0</v>
      </c>
      <c r="AP1036" s="180">
        <v>9</v>
      </c>
      <c r="AQ1036" s="180"/>
      <c r="AR1036" s="180"/>
      <c r="AS1036" s="180"/>
      <c r="AT1036" s="180"/>
      <c r="AU1036" s="180"/>
      <c r="AV1036" s="180"/>
      <c r="AW1036" s="180"/>
      <c r="AX1036" s="180"/>
      <c r="AY1036" s="180"/>
      <c r="AZ1036" s="180"/>
      <c r="BA1036" s="180"/>
      <c r="BB1036" s="180"/>
      <c r="BC1036" s="180"/>
      <c r="BD1036" s="180">
        <v>9</v>
      </c>
      <c r="BE1036" s="180"/>
      <c r="BF1036" s="180"/>
      <c r="BG1036" s="180"/>
      <c r="BH1036" s="176" t="str">
        <f t="shared" si="127"/>
        <v>class level</v>
      </c>
      <c r="BI1036" s="176">
        <f t="shared" si="122"/>
        <v>12</v>
      </c>
      <c r="BJ1036" s="182" t="str">
        <f t="shared" si="123"/>
        <v>9 - 72</v>
      </c>
      <c r="BK1036" s="176">
        <f t="shared" si="124"/>
        <v>41</v>
      </c>
      <c r="BL1036" s="176">
        <f t="shared" si="128"/>
        <v>9</v>
      </c>
      <c r="BM1036" s="533"/>
      <c r="BN1036" s="187">
        <v>2525</v>
      </c>
      <c r="BO1036" s="187">
        <v>6</v>
      </c>
      <c r="BP1036" s="178">
        <f t="shared" si="125"/>
        <v>2771</v>
      </c>
      <c r="BQ1036" s="420" t="str">
        <f t="shared" si="126"/>
        <v>VII</v>
      </c>
      <c r="BR1036" s="185"/>
      <c r="BS1036" s="212" t="s">
        <v>9581</v>
      </c>
    </row>
    <row r="1037" spans="1:71" ht="25.5" x14ac:dyDescent="0.2">
      <c r="A1037" s="697">
        <v>1035</v>
      </c>
      <c r="B1037" s="286" t="s">
        <v>2300</v>
      </c>
      <c r="C1037" s="286" t="s">
        <v>5163</v>
      </c>
      <c r="D1037" s="258" t="s">
        <v>5497</v>
      </c>
      <c r="E1037" s="736">
        <v>43</v>
      </c>
      <c r="F1037" s="736">
        <v>10</v>
      </c>
      <c r="G1037" s="737">
        <v>60</v>
      </c>
      <c r="H1037" s="305" t="s">
        <v>3276</v>
      </c>
      <c r="I1037" s="208" t="s">
        <v>635</v>
      </c>
      <c r="J1037" s="279" t="s">
        <v>1765</v>
      </c>
      <c r="K1037" s="191" t="s">
        <v>3491</v>
      </c>
      <c r="L1037" s="427" t="s">
        <v>3491</v>
      </c>
      <c r="M1037" s="684">
        <v>5</v>
      </c>
      <c r="N1037" s="684" t="s">
        <v>15715</v>
      </c>
      <c r="O1037" s="684">
        <v>125</v>
      </c>
      <c r="P1037" s="427" t="s">
        <v>15822</v>
      </c>
      <c r="Q1037" s="191">
        <v>5</v>
      </c>
      <c r="R1037" s="180"/>
      <c r="S1037" s="191">
        <v>13</v>
      </c>
      <c r="T1037" s="191">
        <v>16</v>
      </c>
      <c r="U1037" s="179">
        <v>4</v>
      </c>
      <c r="V1037" s="179">
        <v>18</v>
      </c>
      <c r="W1037" s="742">
        <v>0</v>
      </c>
      <c r="X1037" s="184"/>
      <c r="Y1037" s="184">
        <v>15</v>
      </c>
      <c r="Z1037" s="184"/>
      <c r="AA1037" s="184"/>
      <c r="AB1037" s="220"/>
      <c r="AC1037" s="183" t="s">
        <v>10216</v>
      </c>
      <c r="AD1037" s="179" t="s">
        <v>1950</v>
      </c>
      <c r="AE1037" s="179" t="s">
        <v>4258</v>
      </c>
      <c r="AF1037" s="177">
        <v>0</v>
      </c>
      <c r="AG1037" s="177">
        <v>0</v>
      </c>
      <c r="AH1037" s="177">
        <v>0</v>
      </c>
      <c r="AI1037" s="177">
        <v>0</v>
      </c>
      <c r="AJ1037" s="177">
        <v>0</v>
      </c>
      <c r="AK1037" s="177">
        <v>0</v>
      </c>
      <c r="AL1037" s="551">
        <v>10</v>
      </c>
      <c r="AM1037" s="177">
        <v>0</v>
      </c>
      <c r="AN1037" s="177">
        <v>0</v>
      </c>
      <c r="AO1037" s="182">
        <v>0</v>
      </c>
      <c r="AP1037" s="180">
        <v>10</v>
      </c>
      <c r="AQ1037" s="180"/>
      <c r="AR1037" s="180"/>
      <c r="AS1037" s="180"/>
      <c r="AT1037" s="180"/>
      <c r="AU1037" s="180"/>
      <c r="AV1037" s="180"/>
      <c r="AW1037" s="180"/>
      <c r="AX1037" s="180"/>
      <c r="AY1037" s="180"/>
      <c r="AZ1037" s="180"/>
      <c r="BA1037" s="180"/>
      <c r="BB1037" s="180"/>
      <c r="BC1037" s="180"/>
      <c r="BD1037" s="180">
        <v>10</v>
      </c>
      <c r="BE1037" s="180"/>
      <c r="BF1037" s="180"/>
      <c r="BG1037" s="180"/>
      <c r="BH1037" s="176" t="str">
        <f t="shared" si="127"/>
        <v>class level</v>
      </c>
      <c r="BI1037" s="176">
        <f t="shared" si="122"/>
        <v>10</v>
      </c>
      <c r="BJ1037" s="182" t="str">
        <f t="shared" si="123"/>
        <v>10 - 80</v>
      </c>
      <c r="BK1037" s="176">
        <f t="shared" si="124"/>
        <v>45</v>
      </c>
      <c r="BL1037" s="176">
        <f t="shared" si="128"/>
        <v>10</v>
      </c>
      <c r="BM1037" s="533"/>
      <c r="BN1037" s="187">
        <v>4150</v>
      </c>
      <c r="BO1037" s="187">
        <v>8</v>
      </c>
      <c r="BP1037" s="178">
        <f t="shared" si="125"/>
        <v>4510</v>
      </c>
      <c r="BQ1037" s="420" t="str">
        <f t="shared" si="126"/>
        <v>VIII</v>
      </c>
      <c r="BR1037" s="185"/>
      <c r="BS1037" s="212" t="s">
        <v>9581</v>
      </c>
    </row>
    <row r="1038" spans="1:71" x14ac:dyDescent="0.2">
      <c r="A1038" s="696">
        <v>1036</v>
      </c>
      <c r="B1038" s="286" t="s">
        <v>2300</v>
      </c>
      <c r="C1038" s="286" t="s">
        <v>5809</v>
      </c>
      <c r="D1038" s="258" t="s">
        <v>5497</v>
      </c>
      <c r="E1038" s="736">
        <v>3815</v>
      </c>
      <c r="F1038" s="736">
        <v>1</v>
      </c>
      <c r="G1038" s="737">
        <v>20</v>
      </c>
      <c r="H1038" s="305" t="s">
        <v>3486</v>
      </c>
      <c r="I1038" s="208" t="s">
        <v>3487</v>
      </c>
      <c r="J1038" s="280" t="s">
        <v>6558</v>
      </c>
      <c r="K1038" s="191" t="s">
        <v>5490</v>
      </c>
      <c r="L1038" s="427" t="s">
        <v>5490</v>
      </c>
      <c r="M1038" s="686">
        <v>12</v>
      </c>
      <c r="N1038" s="685" t="s">
        <v>15710</v>
      </c>
      <c r="O1038" s="686">
        <v>250</v>
      </c>
      <c r="P1038" s="427" t="s">
        <v>15954</v>
      </c>
      <c r="Q1038" s="191">
        <v>7</v>
      </c>
      <c r="R1038" s="180"/>
      <c r="S1038" s="189">
        <v>2</v>
      </c>
      <c r="T1038" s="189">
        <v>4</v>
      </c>
      <c r="U1038" s="179">
        <v>1</v>
      </c>
      <c r="V1038" s="179">
        <v>1</v>
      </c>
      <c r="W1038" s="742">
        <v>0</v>
      </c>
      <c r="X1038" s="184"/>
      <c r="Y1038" s="184">
        <v>21</v>
      </c>
      <c r="Z1038" s="184"/>
      <c r="AA1038" s="184"/>
      <c r="AB1038" s="220"/>
      <c r="AC1038" s="186"/>
      <c r="AD1038" s="191" t="s">
        <v>3856</v>
      </c>
      <c r="AE1038" s="191" t="s">
        <v>4247</v>
      </c>
      <c r="AF1038" s="177">
        <v>0</v>
      </c>
      <c r="AG1038" s="177">
        <v>0</v>
      </c>
      <c r="AH1038" s="177">
        <v>0</v>
      </c>
      <c r="AI1038" s="177">
        <v>0</v>
      </c>
      <c r="AJ1038" s="177">
        <v>0</v>
      </c>
      <c r="AK1038" s="177">
        <v>0</v>
      </c>
      <c r="AL1038" s="551">
        <v>4</v>
      </c>
      <c r="AM1038" s="177">
        <v>0</v>
      </c>
      <c r="AN1038" s="177">
        <v>0</v>
      </c>
      <c r="AO1038" s="182">
        <v>0</v>
      </c>
      <c r="AP1038" s="180"/>
      <c r="AQ1038" s="180"/>
      <c r="AR1038" s="180"/>
      <c r="AS1038" s="180"/>
      <c r="AT1038" s="180"/>
      <c r="AU1038" s="180"/>
      <c r="AV1038" s="180"/>
      <c r="AW1038" s="180"/>
      <c r="AX1038" s="180"/>
      <c r="AY1038" s="180"/>
      <c r="AZ1038" s="180"/>
      <c r="BA1038" s="180"/>
      <c r="BB1038" s="180"/>
      <c r="BC1038" s="180"/>
      <c r="BD1038" s="180"/>
      <c r="BE1038" s="180"/>
      <c r="BF1038" s="180"/>
      <c r="BG1038" s="180"/>
      <c r="BH1038" s="176">
        <f t="shared" si="127"/>
        <v>4</v>
      </c>
      <c r="BI1038" s="176">
        <f t="shared" si="122"/>
        <v>15</v>
      </c>
      <c r="BJ1038" s="182" t="str">
        <f t="shared" si="123"/>
        <v>4 - 32</v>
      </c>
      <c r="BK1038" s="176">
        <f t="shared" si="124"/>
        <v>18</v>
      </c>
      <c r="BL1038" s="176">
        <f t="shared" si="128"/>
        <v>4</v>
      </c>
      <c r="BM1038" s="533"/>
      <c r="BN1038" s="185">
        <v>20</v>
      </c>
      <c r="BO1038" s="180">
        <v>4</v>
      </c>
      <c r="BP1038" s="178">
        <f t="shared" si="125"/>
        <v>92</v>
      </c>
      <c r="BQ1038" s="420" t="str">
        <f t="shared" si="126"/>
        <v>I</v>
      </c>
      <c r="BR1038" s="185"/>
      <c r="BS1038" s="212" t="s">
        <v>3967</v>
      </c>
    </row>
    <row r="1039" spans="1:71" x14ac:dyDescent="0.2">
      <c r="A1039" s="697">
        <v>1037</v>
      </c>
      <c r="B1039" s="286" t="s">
        <v>2300</v>
      </c>
      <c r="C1039" s="286" t="s">
        <v>2082</v>
      </c>
      <c r="D1039" s="258" t="s">
        <v>5497</v>
      </c>
      <c r="E1039" s="736">
        <v>908</v>
      </c>
      <c r="F1039" s="736">
        <v>3</v>
      </c>
      <c r="G1039" s="737">
        <v>12</v>
      </c>
      <c r="H1039" s="305" t="s">
        <v>794</v>
      </c>
      <c r="I1039" s="208" t="s">
        <v>2342</v>
      </c>
      <c r="J1039" s="280" t="s">
        <v>3392</v>
      </c>
      <c r="K1039" s="191" t="s">
        <v>5490</v>
      </c>
      <c r="L1039" s="427" t="s">
        <v>5490</v>
      </c>
      <c r="M1039" s="686">
        <v>15</v>
      </c>
      <c r="N1039" s="685" t="s">
        <v>15710</v>
      </c>
      <c r="O1039" s="686">
        <v>2500</v>
      </c>
      <c r="P1039" s="427" t="s">
        <v>15822</v>
      </c>
      <c r="Q1039" s="191">
        <v>5</v>
      </c>
      <c r="R1039" s="180"/>
      <c r="S1039" s="189">
        <v>2</v>
      </c>
      <c r="T1039" s="189">
        <v>4</v>
      </c>
      <c r="U1039" s="179">
        <v>1</v>
      </c>
      <c r="V1039" s="179">
        <v>1</v>
      </c>
      <c r="W1039" s="742">
        <v>0</v>
      </c>
      <c r="X1039" s="184"/>
      <c r="Y1039" s="184">
        <v>18</v>
      </c>
      <c r="Z1039" s="184"/>
      <c r="AA1039" s="184"/>
      <c r="AB1039" s="220"/>
      <c r="AC1039" s="183" t="s">
        <v>3528</v>
      </c>
      <c r="AD1039" s="179" t="s">
        <v>640</v>
      </c>
      <c r="AE1039" s="179" t="s">
        <v>4247</v>
      </c>
      <c r="AF1039" s="177">
        <v>0</v>
      </c>
      <c r="AG1039" s="177">
        <v>0</v>
      </c>
      <c r="AH1039" s="177">
        <v>0</v>
      </c>
      <c r="AI1039" s="177">
        <v>0</v>
      </c>
      <c r="AJ1039" s="177">
        <v>0</v>
      </c>
      <c r="AK1039" s="177">
        <v>0</v>
      </c>
      <c r="AL1039" s="383">
        <v>6</v>
      </c>
      <c r="AM1039" s="177">
        <v>0</v>
      </c>
      <c r="AN1039" s="177">
        <v>0</v>
      </c>
      <c r="AO1039" s="182">
        <v>0</v>
      </c>
      <c r="AP1039" s="180"/>
      <c r="AQ1039" s="180"/>
      <c r="AR1039" s="180"/>
      <c r="AS1039" s="180"/>
      <c r="AT1039" s="180"/>
      <c r="AU1039" s="180"/>
      <c r="AV1039" s="180"/>
      <c r="AW1039" s="180"/>
      <c r="AX1039" s="180"/>
      <c r="AY1039" s="180"/>
      <c r="AZ1039" s="180"/>
      <c r="BA1039" s="180"/>
      <c r="BB1039" s="180"/>
      <c r="BC1039" s="180"/>
      <c r="BD1039" s="180"/>
      <c r="BE1039" s="180"/>
      <c r="BF1039" s="180"/>
      <c r="BG1039" s="180"/>
      <c r="BH1039" s="176">
        <f t="shared" si="127"/>
        <v>6</v>
      </c>
      <c r="BI1039" s="176">
        <f t="shared" si="122"/>
        <v>13</v>
      </c>
      <c r="BJ1039" s="182" t="str">
        <f t="shared" si="123"/>
        <v>6 - 48</v>
      </c>
      <c r="BK1039" s="176">
        <f t="shared" si="124"/>
        <v>27</v>
      </c>
      <c r="BL1039" s="176">
        <f t="shared" si="128"/>
        <v>6</v>
      </c>
      <c r="BM1039" s="533"/>
      <c r="BN1039" s="185">
        <v>150</v>
      </c>
      <c r="BO1039" s="180">
        <v>6</v>
      </c>
      <c r="BP1039" s="178">
        <f t="shared" si="125"/>
        <v>312</v>
      </c>
      <c r="BQ1039" s="420" t="str">
        <f t="shared" si="126"/>
        <v>III</v>
      </c>
      <c r="BR1039" s="185"/>
      <c r="BS1039" s="212" t="s">
        <v>3967</v>
      </c>
    </row>
    <row r="1040" spans="1:71" x14ac:dyDescent="0.2">
      <c r="A1040" s="696">
        <v>1038</v>
      </c>
      <c r="B1040" s="286" t="s">
        <v>2300</v>
      </c>
      <c r="C1040" s="286" t="s">
        <v>3569</v>
      </c>
      <c r="D1040" s="258" t="s">
        <v>5497</v>
      </c>
      <c r="E1040" s="736">
        <v>7085</v>
      </c>
      <c r="F1040" s="736">
        <v>2</v>
      </c>
      <c r="G1040" s="737">
        <v>8</v>
      </c>
      <c r="H1040" s="305" t="s">
        <v>3486</v>
      </c>
      <c r="I1040" s="208" t="s">
        <v>3485</v>
      </c>
      <c r="J1040" s="280" t="s">
        <v>6554</v>
      </c>
      <c r="K1040" s="191" t="s">
        <v>5490</v>
      </c>
      <c r="L1040" s="427" t="s">
        <v>5490</v>
      </c>
      <c r="M1040" s="686">
        <v>18</v>
      </c>
      <c r="N1040" s="685" t="s">
        <v>15710</v>
      </c>
      <c r="O1040" s="686">
        <v>1050</v>
      </c>
      <c r="P1040" s="427" t="s">
        <v>15726</v>
      </c>
      <c r="Q1040" s="191">
        <v>5</v>
      </c>
      <c r="R1040" s="180"/>
      <c r="S1040" s="189">
        <v>8</v>
      </c>
      <c r="T1040" s="189">
        <v>10</v>
      </c>
      <c r="U1040" s="189">
        <v>3</v>
      </c>
      <c r="V1040" s="189">
        <v>12</v>
      </c>
      <c r="W1040" s="742">
        <v>0</v>
      </c>
      <c r="X1040" s="184"/>
      <c r="Y1040" s="184">
        <v>24</v>
      </c>
      <c r="Z1040" s="184"/>
      <c r="AA1040" s="184"/>
      <c r="AB1040" s="220"/>
      <c r="AC1040" s="186"/>
      <c r="AD1040" s="191" t="s">
        <v>3570</v>
      </c>
      <c r="AE1040" s="191" t="s">
        <v>4252</v>
      </c>
      <c r="AF1040" s="177">
        <v>0</v>
      </c>
      <c r="AG1040" s="177">
        <v>0</v>
      </c>
      <c r="AH1040" s="177">
        <v>0</v>
      </c>
      <c r="AI1040" s="177">
        <v>0</v>
      </c>
      <c r="AJ1040" s="177">
        <v>0</v>
      </c>
      <c r="AK1040" s="177">
        <v>0</v>
      </c>
      <c r="AL1040" s="383">
        <v>4</v>
      </c>
      <c r="AM1040" s="177">
        <v>0</v>
      </c>
      <c r="AN1040" s="177">
        <v>0</v>
      </c>
      <c r="AO1040" s="182">
        <v>0</v>
      </c>
      <c r="AP1040" s="180"/>
      <c r="AQ1040" s="180"/>
      <c r="AR1040" s="180"/>
      <c r="AS1040" s="180"/>
      <c r="AT1040" s="180"/>
      <c r="AU1040" s="180"/>
      <c r="AV1040" s="180"/>
      <c r="AW1040" s="180"/>
      <c r="AX1040" s="180"/>
      <c r="AY1040" s="180"/>
      <c r="AZ1040" s="180"/>
      <c r="BA1040" s="180"/>
      <c r="BB1040" s="180"/>
      <c r="BC1040" s="180"/>
      <c r="BD1040" s="180"/>
      <c r="BE1040" s="180"/>
      <c r="BF1040" s="180"/>
      <c r="BG1040" s="180"/>
      <c r="BH1040" s="176">
        <f t="shared" si="127"/>
        <v>4</v>
      </c>
      <c r="BI1040" s="176">
        <f t="shared" si="122"/>
        <v>15</v>
      </c>
      <c r="BJ1040" s="182" t="str">
        <f t="shared" si="123"/>
        <v>4 - 32</v>
      </c>
      <c r="BK1040" s="176">
        <f t="shared" si="124"/>
        <v>18</v>
      </c>
      <c r="BL1040" s="176">
        <f t="shared" si="128"/>
        <v>4</v>
      </c>
      <c r="BM1040" s="533"/>
      <c r="BN1040" s="185">
        <v>60</v>
      </c>
      <c r="BO1040" s="180">
        <v>4</v>
      </c>
      <c r="BP1040" s="178">
        <f t="shared" si="125"/>
        <v>132</v>
      </c>
      <c r="BQ1040" s="420" t="str">
        <f t="shared" si="126"/>
        <v>III</v>
      </c>
      <c r="BR1040" s="185"/>
      <c r="BS1040" s="212" t="s">
        <v>3967</v>
      </c>
    </row>
    <row r="1041" spans="1:71" ht="25.5" x14ac:dyDescent="0.2">
      <c r="A1041" s="696">
        <v>1039</v>
      </c>
      <c r="B1041" s="286" t="s">
        <v>1086</v>
      </c>
      <c r="C1041" s="286" t="s">
        <v>1086</v>
      </c>
      <c r="D1041" s="258" t="s">
        <v>5497</v>
      </c>
      <c r="E1041" s="736">
        <v>1056</v>
      </c>
      <c r="F1041" s="736">
        <v>10</v>
      </c>
      <c r="G1041" s="737">
        <v>100</v>
      </c>
      <c r="H1041" s="305" t="s">
        <v>3878</v>
      </c>
      <c r="I1041" s="207" t="s">
        <v>4340</v>
      </c>
      <c r="J1041" s="279" t="s">
        <v>6991</v>
      </c>
      <c r="K1041" s="179" t="s">
        <v>3491</v>
      </c>
      <c r="L1041" s="427" t="s">
        <v>3491</v>
      </c>
      <c r="M1041" s="684">
        <v>6</v>
      </c>
      <c r="N1041" s="684" t="s">
        <v>15715</v>
      </c>
      <c r="O1041" s="684">
        <v>150</v>
      </c>
      <c r="P1041" s="179" t="s">
        <v>16000</v>
      </c>
      <c r="Q1041" s="179">
        <v>5</v>
      </c>
      <c r="R1041" s="180"/>
      <c r="S1041" s="189">
        <v>5</v>
      </c>
      <c r="T1041" s="189">
        <v>7</v>
      </c>
      <c r="U1041" s="189">
        <v>2</v>
      </c>
      <c r="V1041" s="189">
        <v>8</v>
      </c>
      <c r="W1041" s="742">
        <v>12</v>
      </c>
      <c r="X1041" s="184"/>
      <c r="Y1041" s="184"/>
      <c r="Z1041" s="184"/>
      <c r="AA1041" s="184"/>
      <c r="AB1041" s="220"/>
      <c r="AC1041" s="183" t="s">
        <v>6924</v>
      </c>
      <c r="AD1041" s="179" t="s">
        <v>1952</v>
      </c>
      <c r="AE1041" s="179" t="s">
        <v>4250</v>
      </c>
      <c r="AF1041" s="177">
        <v>0</v>
      </c>
      <c r="AG1041" s="177">
        <v>0</v>
      </c>
      <c r="AH1041" s="177">
        <v>0</v>
      </c>
      <c r="AI1041" s="177">
        <v>0</v>
      </c>
      <c r="AJ1041" s="177">
        <v>0</v>
      </c>
      <c r="AK1041" s="177">
        <v>0</v>
      </c>
      <c r="AL1041" s="383">
        <v>2</v>
      </c>
      <c r="AM1041" s="177">
        <v>0</v>
      </c>
      <c r="AN1041" s="177">
        <v>0</v>
      </c>
      <c r="AO1041" s="182">
        <v>0</v>
      </c>
      <c r="AP1041" s="180"/>
      <c r="AQ1041" s="180"/>
      <c r="AR1041" s="180"/>
      <c r="AS1041" s="180"/>
      <c r="AT1041" s="180"/>
      <c r="AU1041" s="180"/>
      <c r="AV1041" s="180"/>
      <c r="AW1041" s="180"/>
      <c r="AX1041" s="180"/>
      <c r="AY1041" s="180"/>
      <c r="AZ1041" s="180"/>
      <c r="BA1041" s="180"/>
      <c r="BB1041" s="180"/>
      <c r="BC1041" s="180"/>
      <c r="BD1041" s="180"/>
      <c r="BE1041" s="180"/>
      <c r="BF1041" s="180"/>
      <c r="BG1041" s="180"/>
      <c r="BH1041" s="176">
        <f t="shared" si="127"/>
        <v>2</v>
      </c>
      <c r="BI1041" s="176">
        <f t="shared" si="122"/>
        <v>16</v>
      </c>
      <c r="BJ1041" s="182" t="str">
        <f t="shared" si="123"/>
        <v>2 - 16</v>
      </c>
      <c r="BK1041" s="176">
        <f t="shared" si="124"/>
        <v>9</v>
      </c>
      <c r="BL1041" s="176">
        <f t="shared" si="128"/>
        <v>2</v>
      </c>
      <c r="BM1041" s="533"/>
      <c r="BN1041" s="185">
        <v>36</v>
      </c>
      <c r="BO1041" s="180">
        <v>2</v>
      </c>
      <c r="BP1041" s="178">
        <f t="shared" si="125"/>
        <v>54</v>
      </c>
      <c r="BQ1041" s="420" t="str">
        <f t="shared" si="126"/>
        <v>II</v>
      </c>
      <c r="BR1041" s="185"/>
      <c r="BS1041" s="212" t="s">
        <v>3967</v>
      </c>
    </row>
    <row r="1042" spans="1:71" ht="25.5" x14ac:dyDescent="0.2">
      <c r="A1042" s="697">
        <v>1040</v>
      </c>
      <c r="B1042" s="286" t="s">
        <v>1086</v>
      </c>
      <c r="C1042" s="286" t="s">
        <v>6922</v>
      </c>
      <c r="D1042" s="258" t="s">
        <v>5497</v>
      </c>
      <c r="E1042" s="736">
        <v>97</v>
      </c>
      <c r="F1042" s="736">
        <v>10</v>
      </c>
      <c r="G1042" s="737">
        <v>100</v>
      </c>
      <c r="H1042" s="305" t="s">
        <v>3878</v>
      </c>
      <c r="I1042" s="207" t="s">
        <v>4340</v>
      </c>
      <c r="J1042" s="279" t="s">
        <v>6991</v>
      </c>
      <c r="K1042" s="179" t="s">
        <v>3491</v>
      </c>
      <c r="L1042" s="427" t="s">
        <v>3491</v>
      </c>
      <c r="M1042" s="684">
        <v>6</v>
      </c>
      <c r="N1042" s="684" t="s">
        <v>15715</v>
      </c>
      <c r="O1042" s="684">
        <v>150</v>
      </c>
      <c r="P1042" s="179" t="s">
        <v>16000</v>
      </c>
      <c r="Q1042" s="179">
        <v>5</v>
      </c>
      <c r="R1042" s="180"/>
      <c r="S1042" s="189">
        <v>5</v>
      </c>
      <c r="T1042" s="189">
        <v>7</v>
      </c>
      <c r="U1042" s="189">
        <v>2</v>
      </c>
      <c r="V1042" s="189">
        <v>8</v>
      </c>
      <c r="W1042" s="742">
        <v>12</v>
      </c>
      <c r="X1042" s="184"/>
      <c r="Y1042" s="184"/>
      <c r="Z1042" s="184"/>
      <c r="AA1042" s="184"/>
      <c r="AB1042" s="220"/>
      <c r="AC1042" s="183" t="s">
        <v>6924</v>
      </c>
      <c r="AD1042" s="179" t="s">
        <v>1952</v>
      </c>
      <c r="AE1042" s="179" t="s">
        <v>4250</v>
      </c>
      <c r="AF1042" s="177">
        <v>0</v>
      </c>
      <c r="AG1042" s="177">
        <v>0</v>
      </c>
      <c r="AH1042" s="177">
        <v>0</v>
      </c>
      <c r="AI1042" s="177">
        <v>0</v>
      </c>
      <c r="AJ1042" s="177">
        <v>0</v>
      </c>
      <c r="AK1042" s="177">
        <v>0</v>
      </c>
      <c r="AL1042" s="551">
        <v>3</v>
      </c>
      <c r="AM1042" s="177">
        <v>0</v>
      </c>
      <c r="AN1042" s="177">
        <v>0</v>
      </c>
      <c r="AO1042" s="182">
        <v>0</v>
      </c>
      <c r="AP1042" s="180"/>
      <c r="AQ1042" s="180"/>
      <c r="AR1042" s="180"/>
      <c r="AS1042" s="180"/>
      <c r="AT1042" s="180"/>
      <c r="AU1042" s="180"/>
      <c r="AV1042" s="180"/>
      <c r="AW1042" s="180"/>
      <c r="AX1042" s="180"/>
      <c r="AY1042" s="180"/>
      <c r="AZ1042" s="180"/>
      <c r="BA1042" s="180"/>
      <c r="BB1042" s="180"/>
      <c r="BC1042" s="180"/>
      <c r="BD1042" s="180"/>
      <c r="BE1042" s="180"/>
      <c r="BF1042" s="180"/>
      <c r="BG1042" s="180"/>
      <c r="BH1042" s="176">
        <f t="shared" si="127"/>
        <v>3</v>
      </c>
      <c r="BI1042" s="176">
        <f t="shared" si="122"/>
        <v>16</v>
      </c>
      <c r="BJ1042" s="182" t="str">
        <f t="shared" si="123"/>
        <v>3 - 24</v>
      </c>
      <c r="BK1042" s="176">
        <f t="shared" si="124"/>
        <v>14</v>
      </c>
      <c r="BL1042" s="176">
        <f t="shared" si="128"/>
        <v>3</v>
      </c>
      <c r="BM1042" s="533"/>
      <c r="BN1042" s="187">
        <v>65</v>
      </c>
      <c r="BO1042" s="188">
        <v>3</v>
      </c>
      <c r="BP1042" s="178">
        <f t="shared" si="125"/>
        <v>107</v>
      </c>
      <c r="BQ1042" s="420" t="str">
        <f t="shared" si="126"/>
        <v>III</v>
      </c>
      <c r="BR1042" s="185"/>
      <c r="BS1042" s="464" t="s">
        <v>9550</v>
      </c>
    </row>
    <row r="1043" spans="1:71" ht="25.5" x14ac:dyDescent="0.2">
      <c r="A1043" s="696">
        <v>1041</v>
      </c>
      <c r="B1043" s="286" t="s">
        <v>1086</v>
      </c>
      <c r="C1043" s="286" t="s">
        <v>6923</v>
      </c>
      <c r="D1043" s="258" t="s">
        <v>5497</v>
      </c>
      <c r="E1043" s="736">
        <v>87</v>
      </c>
      <c r="F1043" s="736">
        <v>10</v>
      </c>
      <c r="G1043" s="737">
        <v>100</v>
      </c>
      <c r="H1043" s="305" t="s">
        <v>3878</v>
      </c>
      <c r="I1043" s="207" t="s">
        <v>4340</v>
      </c>
      <c r="J1043" s="279" t="s">
        <v>6991</v>
      </c>
      <c r="K1043" s="179" t="s">
        <v>3491</v>
      </c>
      <c r="L1043" s="427" t="s">
        <v>3491</v>
      </c>
      <c r="M1043" s="684">
        <v>6</v>
      </c>
      <c r="N1043" s="684" t="s">
        <v>15715</v>
      </c>
      <c r="O1043" s="684">
        <v>150</v>
      </c>
      <c r="P1043" s="179" t="s">
        <v>16000</v>
      </c>
      <c r="Q1043" s="179">
        <v>5</v>
      </c>
      <c r="R1043" s="180"/>
      <c r="S1043" s="189">
        <v>5</v>
      </c>
      <c r="T1043" s="189">
        <v>7</v>
      </c>
      <c r="U1043" s="189">
        <v>2</v>
      </c>
      <c r="V1043" s="189">
        <v>8</v>
      </c>
      <c r="W1043" s="742">
        <v>12</v>
      </c>
      <c r="X1043" s="184"/>
      <c r="Y1043" s="184"/>
      <c r="Z1043" s="184"/>
      <c r="AA1043" s="184"/>
      <c r="AB1043" s="220"/>
      <c r="AC1043" s="183" t="s">
        <v>6924</v>
      </c>
      <c r="AD1043" s="179" t="s">
        <v>1952</v>
      </c>
      <c r="AE1043" s="179" t="s">
        <v>4250</v>
      </c>
      <c r="AF1043" s="177">
        <v>0</v>
      </c>
      <c r="AG1043" s="177">
        <v>0</v>
      </c>
      <c r="AH1043" s="177">
        <v>0</v>
      </c>
      <c r="AI1043" s="177">
        <v>0</v>
      </c>
      <c r="AJ1043" s="177">
        <v>0</v>
      </c>
      <c r="AK1043" s="177">
        <v>0</v>
      </c>
      <c r="AL1043" s="551">
        <v>4</v>
      </c>
      <c r="AM1043" s="177">
        <v>0</v>
      </c>
      <c r="AN1043" s="177">
        <v>0</v>
      </c>
      <c r="AO1043" s="182">
        <v>0</v>
      </c>
      <c r="AP1043" s="180"/>
      <c r="AQ1043" s="180"/>
      <c r="AR1043" s="180"/>
      <c r="AS1043" s="180"/>
      <c r="AT1043" s="180"/>
      <c r="AU1043" s="180"/>
      <c r="AV1043" s="180"/>
      <c r="AW1043" s="180"/>
      <c r="AX1043" s="180"/>
      <c r="AY1043" s="180"/>
      <c r="AZ1043" s="180"/>
      <c r="BA1043" s="180"/>
      <c r="BB1043" s="180"/>
      <c r="BC1043" s="180"/>
      <c r="BD1043" s="180"/>
      <c r="BE1043" s="180"/>
      <c r="BF1043" s="180"/>
      <c r="BG1043" s="180"/>
      <c r="BH1043" s="176">
        <f t="shared" si="127"/>
        <v>4</v>
      </c>
      <c r="BI1043" s="176">
        <f t="shared" si="122"/>
        <v>15</v>
      </c>
      <c r="BJ1043" s="182" t="str">
        <f t="shared" si="123"/>
        <v>4 - 32</v>
      </c>
      <c r="BK1043" s="176">
        <f t="shared" si="124"/>
        <v>18</v>
      </c>
      <c r="BL1043" s="176">
        <f t="shared" si="128"/>
        <v>4</v>
      </c>
      <c r="BM1043" s="533"/>
      <c r="BN1043" s="187">
        <v>94</v>
      </c>
      <c r="BO1043" s="188">
        <v>4</v>
      </c>
      <c r="BP1043" s="178">
        <f t="shared" si="125"/>
        <v>166</v>
      </c>
      <c r="BQ1043" s="420" t="str">
        <f t="shared" si="126"/>
        <v>III</v>
      </c>
      <c r="BR1043" s="185"/>
      <c r="BS1043" s="464" t="s">
        <v>9550</v>
      </c>
    </row>
    <row r="1044" spans="1:71" ht="25.5" x14ac:dyDescent="0.2">
      <c r="A1044" s="697">
        <v>1042</v>
      </c>
      <c r="B1044" s="286" t="s">
        <v>1086</v>
      </c>
      <c r="C1044" s="286" t="s">
        <v>1409</v>
      </c>
      <c r="D1044" s="258" t="s">
        <v>5497</v>
      </c>
      <c r="E1044" s="736">
        <v>30</v>
      </c>
      <c r="F1044" s="736">
        <v>10</v>
      </c>
      <c r="G1044" s="737">
        <v>100</v>
      </c>
      <c r="H1044" s="305" t="s">
        <v>3878</v>
      </c>
      <c r="I1044" s="207" t="s">
        <v>4340</v>
      </c>
      <c r="J1044" s="279" t="s">
        <v>6991</v>
      </c>
      <c r="K1044" s="179" t="s">
        <v>3491</v>
      </c>
      <c r="L1044" s="427" t="s">
        <v>3491</v>
      </c>
      <c r="M1044" s="684">
        <v>6</v>
      </c>
      <c r="N1044" s="684" t="s">
        <v>15715</v>
      </c>
      <c r="O1044" s="684">
        <v>150</v>
      </c>
      <c r="P1044" s="179" t="s">
        <v>16000</v>
      </c>
      <c r="Q1044" s="179">
        <v>5</v>
      </c>
      <c r="R1044" s="180"/>
      <c r="S1044" s="189">
        <v>5</v>
      </c>
      <c r="T1044" s="189">
        <v>7</v>
      </c>
      <c r="U1044" s="189">
        <v>2</v>
      </c>
      <c r="V1044" s="189">
        <v>8</v>
      </c>
      <c r="W1044" s="742">
        <v>12</v>
      </c>
      <c r="X1044" s="184"/>
      <c r="Y1044" s="184"/>
      <c r="Z1044" s="184"/>
      <c r="AA1044" s="184"/>
      <c r="AB1044" s="220"/>
      <c r="AC1044" s="183" t="s">
        <v>6924</v>
      </c>
      <c r="AD1044" s="179" t="s">
        <v>1952</v>
      </c>
      <c r="AE1044" s="179" t="s">
        <v>4250</v>
      </c>
      <c r="AF1044" s="177">
        <v>0</v>
      </c>
      <c r="AG1044" s="177">
        <v>0</v>
      </c>
      <c r="AH1044" s="177">
        <v>0</v>
      </c>
      <c r="AI1044" s="177">
        <v>0</v>
      </c>
      <c r="AJ1044" s="177">
        <v>0</v>
      </c>
      <c r="AK1044" s="177">
        <v>0</v>
      </c>
      <c r="AL1044" s="551">
        <v>3</v>
      </c>
      <c r="AM1044" s="177">
        <v>0</v>
      </c>
      <c r="AN1044" s="177">
        <v>0</v>
      </c>
      <c r="AO1044" s="182">
        <v>0</v>
      </c>
      <c r="AP1044" s="180"/>
      <c r="AQ1044" s="180"/>
      <c r="AR1044" s="180"/>
      <c r="AS1044" s="180"/>
      <c r="AT1044" s="180"/>
      <c r="AU1044" s="180"/>
      <c r="AV1044" s="180"/>
      <c r="AW1044" s="180"/>
      <c r="AX1044" s="180"/>
      <c r="AY1044" s="180"/>
      <c r="AZ1044" s="180"/>
      <c r="BA1044" s="180"/>
      <c r="BB1044" s="180"/>
      <c r="BC1044" s="180"/>
      <c r="BD1044" s="180"/>
      <c r="BE1044" s="180"/>
      <c r="BF1044" s="180"/>
      <c r="BG1044" s="180"/>
      <c r="BH1044" s="176">
        <f t="shared" si="127"/>
        <v>3</v>
      </c>
      <c r="BI1044" s="176">
        <f t="shared" si="122"/>
        <v>16</v>
      </c>
      <c r="BJ1044" s="182" t="str">
        <f t="shared" si="123"/>
        <v>3 - 24</v>
      </c>
      <c r="BK1044" s="176">
        <f t="shared" si="124"/>
        <v>14</v>
      </c>
      <c r="BL1044" s="176">
        <f t="shared" si="128"/>
        <v>3</v>
      </c>
      <c r="BM1044" s="533"/>
      <c r="BN1044" s="187">
        <v>65</v>
      </c>
      <c r="BO1044" s="188">
        <v>3</v>
      </c>
      <c r="BP1044" s="178">
        <f t="shared" si="125"/>
        <v>107</v>
      </c>
      <c r="BQ1044" s="420" t="str">
        <f t="shared" si="126"/>
        <v>III</v>
      </c>
      <c r="BR1044" s="185"/>
      <c r="BS1044" s="464" t="s">
        <v>9551</v>
      </c>
    </row>
    <row r="1045" spans="1:71" ht="25.5" x14ac:dyDescent="0.2">
      <c r="A1045" s="696">
        <v>1043</v>
      </c>
      <c r="B1045" s="286" t="s">
        <v>1086</v>
      </c>
      <c r="C1045" s="286" t="s">
        <v>1089</v>
      </c>
      <c r="D1045" s="258" t="s">
        <v>5497</v>
      </c>
      <c r="E1045" s="736">
        <v>6</v>
      </c>
      <c r="F1045" s="736">
        <v>10</v>
      </c>
      <c r="G1045" s="737">
        <v>100</v>
      </c>
      <c r="H1045" s="305" t="s">
        <v>3878</v>
      </c>
      <c r="I1045" s="207" t="s">
        <v>4340</v>
      </c>
      <c r="J1045" s="279" t="s">
        <v>6991</v>
      </c>
      <c r="K1045" s="179" t="s">
        <v>3491</v>
      </c>
      <c r="L1045" s="427" t="s">
        <v>3491</v>
      </c>
      <c r="M1045" s="684">
        <v>6.5</v>
      </c>
      <c r="N1045" s="684" t="s">
        <v>15715</v>
      </c>
      <c r="O1045" s="684">
        <v>190</v>
      </c>
      <c r="P1045" s="179" t="s">
        <v>16000</v>
      </c>
      <c r="Q1045" s="179">
        <v>5</v>
      </c>
      <c r="R1045" s="180"/>
      <c r="S1045" s="189">
        <v>5</v>
      </c>
      <c r="T1045" s="189">
        <v>7</v>
      </c>
      <c r="U1045" s="189">
        <v>2</v>
      </c>
      <c r="V1045" s="189">
        <v>8</v>
      </c>
      <c r="W1045" s="742">
        <v>12</v>
      </c>
      <c r="X1045" s="184"/>
      <c r="Y1045" s="184"/>
      <c r="Z1045" s="184"/>
      <c r="AA1045" s="184"/>
      <c r="AB1045" s="220"/>
      <c r="AC1045" s="183" t="s">
        <v>6924</v>
      </c>
      <c r="AD1045" s="179" t="s">
        <v>1952</v>
      </c>
      <c r="AE1045" s="179" t="s">
        <v>4250</v>
      </c>
      <c r="AF1045" s="177">
        <v>0</v>
      </c>
      <c r="AG1045" s="177">
        <v>0</v>
      </c>
      <c r="AH1045" s="177">
        <v>0</v>
      </c>
      <c r="AI1045" s="177">
        <v>0</v>
      </c>
      <c r="AJ1045" s="177">
        <v>0</v>
      </c>
      <c r="AK1045" s="177">
        <v>0</v>
      </c>
      <c r="AL1045" s="383">
        <v>6</v>
      </c>
      <c r="AM1045" s="177">
        <v>0</v>
      </c>
      <c r="AN1045" s="177">
        <v>0</v>
      </c>
      <c r="AO1045" s="182">
        <v>0</v>
      </c>
      <c r="AP1045" s="180"/>
      <c r="AQ1045" s="180"/>
      <c r="AR1045" s="180"/>
      <c r="AS1045" s="180"/>
      <c r="AT1045" s="180"/>
      <c r="AU1045" s="180"/>
      <c r="AV1045" s="180"/>
      <c r="AW1045" s="180"/>
      <c r="AX1045" s="180"/>
      <c r="AY1045" s="180"/>
      <c r="AZ1045" s="180"/>
      <c r="BA1045" s="180"/>
      <c r="BB1045" s="180"/>
      <c r="BC1045" s="180"/>
      <c r="BD1045" s="180"/>
      <c r="BE1045" s="180"/>
      <c r="BF1045" s="180"/>
      <c r="BG1045" s="180"/>
      <c r="BH1045" s="176">
        <f t="shared" si="127"/>
        <v>6</v>
      </c>
      <c r="BI1045" s="176">
        <f t="shared" si="122"/>
        <v>13</v>
      </c>
      <c r="BJ1045" s="182" t="str">
        <f t="shared" si="123"/>
        <v>6 - 48</v>
      </c>
      <c r="BK1045" s="176">
        <f t="shared" si="124"/>
        <v>27</v>
      </c>
      <c r="BL1045" s="176">
        <f t="shared" si="128"/>
        <v>6</v>
      </c>
      <c r="BM1045" s="533"/>
      <c r="BN1045" s="185">
        <v>300</v>
      </c>
      <c r="BO1045" s="180">
        <v>6</v>
      </c>
      <c r="BP1045" s="178">
        <f t="shared" si="125"/>
        <v>462</v>
      </c>
      <c r="BQ1045" s="420" t="str">
        <f t="shared" si="126"/>
        <v>V</v>
      </c>
      <c r="BR1045" s="185"/>
      <c r="BS1045" s="212" t="s">
        <v>3967</v>
      </c>
    </row>
    <row r="1046" spans="1:71" ht="25.5" x14ac:dyDescent="0.2">
      <c r="A1046" s="696">
        <v>1044</v>
      </c>
      <c r="B1046" s="286" t="s">
        <v>1086</v>
      </c>
      <c r="C1046" s="286" t="s">
        <v>1414</v>
      </c>
      <c r="D1046" s="258" t="s">
        <v>5497</v>
      </c>
      <c r="E1046" s="736">
        <v>30</v>
      </c>
      <c r="F1046" s="736">
        <v>10</v>
      </c>
      <c r="G1046" s="737">
        <v>100</v>
      </c>
      <c r="H1046" s="305" t="s">
        <v>3878</v>
      </c>
      <c r="I1046" s="207" t="s">
        <v>4340</v>
      </c>
      <c r="J1046" s="279" t="s">
        <v>6991</v>
      </c>
      <c r="K1046" s="179" t="s">
        <v>3491</v>
      </c>
      <c r="L1046" s="427" t="s">
        <v>3491</v>
      </c>
      <c r="M1046" s="684">
        <v>6</v>
      </c>
      <c r="N1046" s="684" t="s">
        <v>15715</v>
      </c>
      <c r="O1046" s="684">
        <v>150</v>
      </c>
      <c r="P1046" s="179" t="s">
        <v>16000</v>
      </c>
      <c r="Q1046" s="179">
        <v>5</v>
      </c>
      <c r="R1046" s="180"/>
      <c r="S1046" s="189">
        <v>5</v>
      </c>
      <c r="T1046" s="189">
        <v>7</v>
      </c>
      <c r="U1046" s="189">
        <v>2</v>
      </c>
      <c r="V1046" s="189">
        <v>8</v>
      </c>
      <c r="W1046" s="742">
        <v>12</v>
      </c>
      <c r="X1046" s="184"/>
      <c r="Y1046" s="184"/>
      <c r="Z1046" s="184"/>
      <c r="AA1046" s="184"/>
      <c r="AB1046" s="220"/>
      <c r="AC1046" s="183" t="s">
        <v>6925</v>
      </c>
      <c r="AD1046" s="179" t="s">
        <v>1952</v>
      </c>
      <c r="AE1046" s="179" t="s">
        <v>4250</v>
      </c>
      <c r="AF1046" s="177">
        <v>0</v>
      </c>
      <c r="AG1046" s="177">
        <v>0</v>
      </c>
      <c r="AH1046" s="177">
        <v>0</v>
      </c>
      <c r="AI1046" s="177">
        <v>0</v>
      </c>
      <c r="AJ1046" s="177">
        <v>0</v>
      </c>
      <c r="AK1046" s="177">
        <v>0</v>
      </c>
      <c r="AL1046" s="383">
        <v>2</v>
      </c>
      <c r="AM1046" s="177">
        <v>0</v>
      </c>
      <c r="AN1046" s="177">
        <v>0</v>
      </c>
      <c r="AO1046" s="182">
        <v>0</v>
      </c>
      <c r="AP1046" s="180">
        <v>2</v>
      </c>
      <c r="AQ1046" s="180"/>
      <c r="AR1046" s="180"/>
      <c r="AS1046" s="180"/>
      <c r="AT1046" s="180"/>
      <c r="AU1046" s="180"/>
      <c r="AV1046" s="180"/>
      <c r="AW1046" s="180"/>
      <c r="AX1046" s="180"/>
      <c r="AY1046" s="180"/>
      <c r="AZ1046" s="180">
        <v>3</v>
      </c>
      <c r="BA1046" s="180"/>
      <c r="BB1046" s="180"/>
      <c r="BC1046" s="180"/>
      <c r="BD1046" s="180"/>
      <c r="BE1046" s="180"/>
      <c r="BF1046" s="180"/>
      <c r="BG1046" s="180"/>
      <c r="BH1046" s="176" t="str">
        <f t="shared" si="127"/>
        <v>class level</v>
      </c>
      <c r="BI1046" s="176">
        <f t="shared" si="122"/>
        <v>15</v>
      </c>
      <c r="BJ1046" s="182" t="str">
        <f t="shared" si="123"/>
        <v>4 - 24</v>
      </c>
      <c r="BK1046" s="176">
        <f t="shared" si="124"/>
        <v>14</v>
      </c>
      <c r="BL1046" s="176">
        <f t="shared" si="128"/>
        <v>3</v>
      </c>
      <c r="BM1046" s="533"/>
      <c r="BN1046" s="187">
        <v>80</v>
      </c>
      <c r="BO1046" s="188">
        <v>3</v>
      </c>
      <c r="BP1046" s="178">
        <f t="shared" si="125"/>
        <v>122</v>
      </c>
      <c r="BQ1046" s="420" t="str">
        <f t="shared" si="126"/>
        <v>III</v>
      </c>
      <c r="BR1046" s="185"/>
      <c r="BS1046" s="464" t="s">
        <v>9611</v>
      </c>
    </row>
    <row r="1047" spans="1:71" ht="25.5" x14ac:dyDescent="0.2">
      <c r="A1047" s="697">
        <v>1045</v>
      </c>
      <c r="B1047" s="286" t="s">
        <v>6419</v>
      </c>
      <c r="C1047" s="286" t="s">
        <v>6419</v>
      </c>
      <c r="D1047" s="258" t="s">
        <v>5497</v>
      </c>
      <c r="E1047" s="736">
        <v>21</v>
      </c>
      <c r="F1047" s="736">
        <v>1</v>
      </c>
      <c r="G1047" s="737">
        <v>12</v>
      </c>
      <c r="H1047" s="305" t="s">
        <v>3879</v>
      </c>
      <c r="I1047" s="207" t="s">
        <v>2342</v>
      </c>
      <c r="J1047" s="279" t="s">
        <v>6992</v>
      </c>
      <c r="K1047" s="179" t="s">
        <v>3862</v>
      </c>
      <c r="L1047" s="427" t="s">
        <v>5490</v>
      </c>
      <c r="M1047" s="684">
        <v>9.5</v>
      </c>
      <c r="N1047" s="685" t="s">
        <v>15715</v>
      </c>
      <c r="O1047" s="684">
        <v>500</v>
      </c>
      <c r="P1047" s="427" t="s">
        <v>15919</v>
      </c>
      <c r="Q1047" s="179">
        <v>4</v>
      </c>
      <c r="R1047" s="180"/>
      <c r="S1047" s="189">
        <v>5</v>
      </c>
      <c r="T1047" s="189">
        <v>7</v>
      </c>
      <c r="U1047" s="189">
        <v>2</v>
      </c>
      <c r="V1047" s="189">
        <v>8</v>
      </c>
      <c r="W1047" s="742">
        <v>12</v>
      </c>
      <c r="X1047" s="184"/>
      <c r="Y1047" s="184"/>
      <c r="Z1047" s="184"/>
      <c r="AA1047" s="184"/>
      <c r="AB1047" s="220"/>
      <c r="AC1047" s="183" t="s">
        <v>9027</v>
      </c>
      <c r="AD1047" s="179" t="s">
        <v>5758</v>
      </c>
      <c r="AE1047" s="179" t="s">
        <v>4250</v>
      </c>
      <c r="AF1047" s="177">
        <v>0</v>
      </c>
      <c r="AG1047" s="177">
        <v>0</v>
      </c>
      <c r="AH1047" s="177">
        <v>0</v>
      </c>
      <c r="AI1047" s="177">
        <v>0</v>
      </c>
      <c r="AJ1047" s="177">
        <v>0</v>
      </c>
      <c r="AK1047" s="177">
        <v>0</v>
      </c>
      <c r="AL1047" s="383">
        <v>6</v>
      </c>
      <c r="AM1047" s="177">
        <v>0</v>
      </c>
      <c r="AN1047" s="177">
        <v>0</v>
      </c>
      <c r="AO1047" s="182">
        <v>6</v>
      </c>
      <c r="AP1047" s="180"/>
      <c r="AQ1047" s="180"/>
      <c r="AR1047" s="180"/>
      <c r="AS1047" s="180"/>
      <c r="AT1047" s="180"/>
      <c r="AU1047" s="180"/>
      <c r="AV1047" s="180"/>
      <c r="AW1047" s="180"/>
      <c r="AX1047" s="180"/>
      <c r="AY1047" s="180"/>
      <c r="AZ1047" s="180"/>
      <c r="BA1047" s="180"/>
      <c r="BB1047" s="180"/>
      <c r="BC1047" s="180"/>
      <c r="BD1047" s="180"/>
      <c r="BE1047" s="180"/>
      <c r="BF1047" s="180"/>
      <c r="BG1047" s="180"/>
      <c r="BH1047" s="176">
        <f t="shared" si="127"/>
        <v>7</v>
      </c>
      <c r="BI1047" s="176">
        <f t="shared" si="122"/>
        <v>13</v>
      </c>
      <c r="BJ1047" s="182" t="str">
        <f t="shared" si="123"/>
        <v>12 - 54</v>
      </c>
      <c r="BK1047" s="176">
        <f t="shared" si="124"/>
        <v>33</v>
      </c>
      <c r="BL1047" s="176">
        <f t="shared" si="128"/>
        <v>8</v>
      </c>
      <c r="BM1047" s="533"/>
      <c r="BN1047" s="185">
        <v>525</v>
      </c>
      <c r="BO1047" s="180">
        <v>8</v>
      </c>
      <c r="BP1047" s="178">
        <f t="shared" si="125"/>
        <v>789</v>
      </c>
      <c r="BQ1047" s="420" t="str">
        <f t="shared" si="126"/>
        <v>VI</v>
      </c>
      <c r="BR1047" s="185"/>
      <c r="BS1047" s="212" t="s">
        <v>3967</v>
      </c>
    </row>
    <row r="1048" spans="1:71" ht="25.5" x14ac:dyDescent="0.2">
      <c r="A1048" s="696">
        <v>1046</v>
      </c>
      <c r="B1048" s="286" t="s">
        <v>6419</v>
      </c>
      <c r="C1048" s="286" t="s">
        <v>1417</v>
      </c>
      <c r="D1048" s="258" t="s">
        <v>5497</v>
      </c>
      <c r="E1048" s="736">
        <v>1</v>
      </c>
      <c r="F1048" s="736">
        <v>1</v>
      </c>
      <c r="G1048" s="737">
        <v>12</v>
      </c>
      <c r="H1048" s="305" t="s">
        <v>3879</v>
      </c>
      <c r="I1048" s="207" t="s">
        <v>2342</v>
      </c>
      <c r="J1048" s="279" t="s">
        <v>6992</v>
      </c>
      <c r="K1048" s="179" t="s">
        <v>3862</v>
      </c>
      <c r="L1048" s="427" t="s">
        <v>5490</v>
      </c>
      <c r="M1048" s="684">
        <v>9.5</v>
      </c>
      <c r="N1048" s="685" t="s">
        <v>15715</v>
      </c>
      <c r="O1048" s="684">
        <v>500</v>
      </c>
      <c r="P1048" s="427" t="s">
        <v>15919</v>
      </c>
      <c r="Q1048" s="179">
        <v>4</v>
      </c>
      <c r="R1048" s="180"/>
      <c r="S1048" s="189">
        <v>5</v>
      </c>
      <c r="T1048" s="189">
        <v>7</v>
      </c>
      <c r="U1048" s="189">
        <v>2</v>
      </c>
      <c r="V1048" s="189">
        <v>8</v>
      </c>
      <c r="W1048" s="742">
        <v>12</v>
      </c>
      <c r="X1048" s="184"/>
      <c r="Y1048" s="184"/>
      <c r="Z1048" s="184"/>
      <c r="AA1048" s="184"/>
      <c r="AB1048" s="220"/>
      <c r="AC1048" s="183" t="s">
        <v>9029</v>
      </c>
      <c r="AD1048" s="179" t="s">
        <v>5758</v>
      </c>
      <c r="AE1048" s="179" t="s">
        <v>4250</v>
      </c>
      <c r="AF1048" s="177">
        <v>0</v>
      </c>
      <c r="AG1048" s="177">
        <v>0</v>
      </c>
      <c r="AH1048" s="177">
        <v>0</v>
      </c>
      <c r="AI1048" s="177">
        <v>0</v>
      </c>
      <c r="AJ1048" s="177">
        <v>0</v>
      </c>
      <c r="AK1048" s="177">
        <v>0</v>
      </c>
      <c r="AL1048" s="383">
        <v>6</v>
      </c>
      <c r="AM1048" s="177">
        <v>0</v>
      </c>
      <c r="AN1048" s="177">
        <v>0</v>
      </c>
      <c r="AO1048" s="182">
        <v>6</v>
      </c>
      <c r="AP1048" s="180">
        <v>7</v>
      </c>
      <c r="AQ1048" s="180"/>
      <c r="AR1048" s="180"/>
      <c r="AS1048" s="180"/>
      <c r="AT1048" s="180"/>
      <c r="AU1048" s="180"/>
      <c r="AV1048" s="180"/>
      <c r="AW1048" s="180"/>
      <c r="AX1048" s="180"/>
      <c r="AY1048" s="180"/>
      <c r="AZ1048" s="180">
        <v>3</v>
      </c>
      <c r="BA1048" s="180"/>
      <c r="BB1048" s="180"/>
      <c r="BC1048" s="180"/>
      <c r="BD1048" s="180"/>
      <c r="BE1048" s="180"/>
      <c r="BF1048" s="180"/>
      <c r="BG1048" s="180"/>
      <c r="BH1048" s="176" t="str">
        <f t="shared" si="127"/>
        <v>class level</v>
      </c>
      <c r="BI1048" s="176">
        <f t="shared" si="122"/>
        <v>12</v>
      </c>
      <c r="BJ1048" s="182" t="str">
        <f t="shared" si="123"/>
        <v>14 - 62</v>
      </c>
      <c r="BK1048" s="176">
        <f t="shared" si="124"/>
        <v>38</v>
      </c>
      <c r="BL1048" s="176">
        <f t="shared" si="128"/>
        <v>7</v>
      </c>
      <c r="BM1048" s="533"/>
      <c r="BN1048" s="185">
        <v>1000</v>
      </c>
      <c r="BO1048" s="180">
        <v>10</v>
      </c>
      <c r="BP1048" s="178">
        <f t="shared" si="125"/>
        <v>1380</v>
      </c>
      <c r="BQ1048" s="420" t="str">
        <f t="shared" si="126"/>
        <v>VI</v>
      </c>
      <c r="BR1048" s="185"/>
      <c r="BS1048" s="464" t="s">
        <v>9613</v>
      </c>
    </row>
    <row r="1049" spans="1:71" ht="38.25" x14ac:dyDescent="0.2">
      <c r="A1049" s="697">
        <v>1047</v>
      </c>
      <c r="B1049" s="286" t="s">
        <v>6422</v>
      </c>
      <c r="C1049" s="286" t="s">
        <v>6422</v>
      </c>
      <c r="D1049" s="258" t="s">
        <v>5497</v>
      </c>
      <c r="E1049" s="736">
        <v>1</v>
      </c>
      <c r="F1049" s="736">
        <v>1</v>
      </c>
      <c r="G1049" s="737">
        <v>3</v>
      </c>
      <c r="H1049" s="305" t="s">
        <v>3486</v>
      </c>
      <c r="I1049" s="207" t="s">
        <v>3485</v>
      </c>
      <c r="J1049" s="279" t="s">
        <v>5401</v>
      </c>
      <c r="K1049" s="179" t="s">
        <v>5490</v>
      </c>
      <c r="L1049" s="427" t="s">
        <v>5490</v>
      </c>
      <c r="M1049" s="684">
        <v>45</v>
      </c>
      <c r="N1049" s="684" t="s">
        <v>15710</v>
      </c>
      <c r="O1049" s="684">
        <v>70000</v>
      </c>
      <c r="P1049" s="179" t="s">
        <v>16001</v>
      </c>
      <c r="Q1049" s="179">
        <v>5</v>
      </c>
      <c r="R1049" s="180"/>
      <c r="S1049" s="179">
        <v>0</v>
      </c>
      <c r="T1049" s="179">
        <v>0</v>
      </c>
      <c r="U1049" s="179">
        <v>0</v>
      </c>
      <c r="V1049" s="179">
        <v>0</v>
      </c>
      <c r="W1049" s="742">
        <v>1</v>
      </c>
      <c r="X1049" s="194"/>
      <c r="Y1049" s="184">
        <v>15</v>
      </c>
      <c r="Z1049" s="184"/>
      <c r="AA1049" s="184"/>
      <c r="AB1049" s="220"/>
      <c r="AC1049" s="186" t="s">
        <v>7490</v>
      </c>
      <c r="AD1049" s="179" t="s">
        <v>3739</v>
      </c>
      <c r="AE1049" s="179" t="s">
        <v>4247</v>
      </c>
      <c r="AF1049" s="177">
        <v>0</v>
      </c>
      <c r="AG1049" s="177">
        <v>0</v>
      </c>
      <c r="AH1049" s="177">
        <v>0</v>
      </c>
      <c r="AI1049" s="177">
        <v>0</v>
      </c>
      <c r="AJ1049" s="177">
        <v>0</v>
      </c>
      <c r="AK1049" s="177">
        <v>0</v>
      </c>
      <c r="AL1049" s="383">
        <v>15</v>
      </c>
      <c r="AM1049" s="177">
        <v>0</v>
      </c>
      <c r="AN1049" s="177">
        <v>0</v>
      </c>
      <c r="AO1049" s="182">
        <v>0</v>
      </c>
      <c r="AP1049" s="180"/>
      <c r="AQ1049" s="180"/>
      <c r="AR1049" s="180"/>
      <c r="AS1049" s="180"/>
      <c r="AT1049" s="180"/>
      <c r="AU1049" s="180"/>
      <c r="AV1049" s="180"/>
      <c r="AW1049" s="180"/>
      <c r="AX1049" s="180"/>
      <c r="AY1049" s="180"/>
      <c r="AZ1049" s="180"/>
      <c r="BA1049" s="180"/>
      <c r="BB1049" s="180"/>
      <c r="BC1049" s="180"/>
      <c r="BD1049" s="180"/>
      <c r="BE1049" s="180"/>
      <c r="BF1049" s="180"/>
      <c r="BG1049" s="180"/>
      <c r="BH1049" s="176">
        <f t="shared" si="127"/>
        <v>15</v>
      </c>
      <c r="BI1049" s="176">
        <f t="shared" si="122"/>
        <v>8</v>
      </c>
      <c r="BJ1049" s="182" t="str">
        <f t="shared" si="123"/>
        <v>15 - 120</v>
      </c>
      <c r="BK1049" s="176">
        <f t="shared" si="124"/>
        <v>68</v>
      </c>
      <c r="BL1049" s="176">
        <f t="shared" si="128"/>
        <v>15</v>
      </c>
      <c r="BM1049" s="533"/>
      <c r="BN1049" s="185">
        <v>900</v>
      </c>
      <c r="BO1049" s="180">
        <v>10</v>
      </c>
      <c r="BP1049" s="178">
        <f t="shared" si="125"/>
        <v>1580</v>
      </c>
      <c r="BQ1049" s="420" t="str">
        <f t="shared" si="126"/>
        <v>VI</v>
      </c>
      <c r="BR1049" s="185"/>
      <c r="BS1049" s="212" t="s">
        <v>3967</v>
      </c>
    </row>
    <row r="1050" spans="1:71" x14ac:dyDescent="0.2">
      <c r="A1050" s="696">
        <v>1048</v>
      </c>
      <c r="B1050" s="286" t="s">
        <v>6423</v>
      </c>
      <c r="C1050" s="286" t="s">
        <v>6423</v>
      </c>
      <c r="D1050" s="258" t="s">
        <v>5497</v>
      </c>
      <c r="E1050" s="736">
        <v>1</v>
      </c>
      <c r="F1050" s="736">
        <v>1</v>
      </c>
      <c r="G1050" s="737">
        <v>4</v>
      </c>
      <c r="H1050" s="305" t="s">
        <v>3486</v>
      </c>
      <c r="I1050" s="207" t="s">
        <v>3485</v>
      </c>
      <c r="J1050" s="279" t="s">
        <v>5395</v>
      </c>
      <c r="K1050" s="179" t="s">
        <v>5490</v>
      </c>
      <c r="L1050" s="427" t="s">
        <v>5490</v>
      </c>
      <c r="M1050" s="684">
        <v>21</v>
      </c>
      <c r="N1050" s="684" t="s">
        <v>15710</v>
      </c>
      <c r="O1050" s="684">
        <v>20000</v>
      </c>
      <c r="P1050" s="179" t="s">
        <v>16002</v>
      </c>
      <c r="Q1050" s="179">
        <v>5</v>
      </c>
      <c r="R1050" s="180"/>
      <c r="S1050" s="179">
        <v>0</v>
      </c>
      <c r="T1050" s="179">
        <v>0</v>
      </c>
      <c r="U1050" s="179">
        <v>0</v>
      </c>
      <c r="V1050" s="179">
        <v>0</v>
      </c>
      <c r="W1050" s="742">
        <v>3</v>
      </c>
      <c r="X1050" s="184"/>
      <c r="Y1050" s="184">
        <v>2</v>
      </c>
      <c r="Z1050" s="184"/>
      <c r="AA1050" s="184"/>
      <c r="AB1050" s="220"/>
      <c r="AC1050" s="186" t="s">
        <v>7491</v>
      </c>
      <c r="AD1050" s="179" t="s">
        <v>3739</v>
      </c>
      <c r="AE1050" s="179" t="s">
        <v>4247</v>
      </c>
      <c r="AF1050" s="177">
        <v>0</v>
      </c>
      <c r="AG1050" s="177">
        <v>0</v>
      </c>
      <c r="AH1050" s="177">
        <v>0</v>
      </c>
      <c r="AI1050" s="177">
        <v>0</v>
      </c>
      <c r="AJ1050" s="177">
        <v>0</v>
      </c>
      <c r="AK1050" s="177">
        <v>0</v>
      </c>
      <c r="AL1050" s="383">
        <v>10</v>
      </c>
      <c r="AM1050" s="177">
        <v>0</v>
      </c>
      <c r="AN1050" s="177">
        <v>0</v>
      </c>
      <c r="AO1050" s="182">
        <v>0</v>
      </c>
      <c r="AP1050" s="180"/>
      <c r="AQ1050" s="180"/>
      <c r="AR1050" s="180"/>
      <c r="AS1050" s="180"/>
      <c r="AT1050" s="180"/>
      <c r="AU1050" s="180"/>
      <c r="AV1050" s="180"/>
      <c r="AW1050" s="180"/>
      <c r="AX1050" s="180"/>
      <c r="AY1050" s="180"/>
      <c r="AZ1050" s="180"/>
      <c r="BA1050" s="180"/>
      <c r="BB1050" s="180"/>
      <c r="BC1050" s="180"/>
      <c r="BD1050" s="180"/>
      <c r="BE1050" s="180"/>
      <c r="BF1050" s="180"/>
      <c r="BG1050" s="180"/>
      <c r="BH1050" s="176">
        <f t="shared" si="127"/>
        <v>10</v>
      </c>
      <c r="BI1050" s="176">
        <f t="shared" si="122"/>
        <v>10</v>
      </c>
      <c r="BJ1050" s="182" t="str">
        <f t="shared" si="123"/>
        <v>10 - 80</v>
      </c>
      <c r="BK1050" s="176">
        <f t="shared" si="124"/>
        <v>45</v>
      </c>
      <c r="BL1050" s="176">
        <f t="shared" si="128"/>
        <v>10</v>
      </c>
      <c r="BM1050" s="533"/>
      <c r="BN1050" s="185">
        <v>1950</v>
      </c>
      <c r="BO1050" s="180">
        <v>14</v>
      </c>
      <c r="BP1050" s="178">
        <f t="shared" si="125"/>
        <v>2580</v>
      </c>
      <c r="BQ1050" s="420" t="str">
        <f t="shared" si="126"/>
        <v>VII</v>
      </c>
      <c r="BR1050" s="185"/>
      <c r="BS1050" s="212" t="s">
        <v>3967</v>
      </c>
    </row>
    <row r="1051" spans="1:71" ht="25.5" x14ac:dyDescent="0.2">
      <c r="A1051" s="696">
        <v>1049</v>
      </c>
      <c r="B1051" s="286" t="s">
        <v>6433</v>
      </c>
      <c r="C1051" s="286" t="s">
        <v>6433</v>
      </c>
      <c r="D1051" s="258" t="s">
        <v>5497</v>
      </c>
      <c r="E1051" s="736">
        <v>1</v>
      </c>
      <c r="F1051" s="736">
        <v>1</v>
      </c>
      <c r="G1051" s="737">
        <v>4</v>
      </c>
      <c r="H1051" s="305" t="s">
        <v>3223</v>
      </c>
      <c r="I1051" s="207" t="s">
        <v>2342</v>
      </c>
      <c r="J1051" s="279" t="s">
        <v>6993</v>
      </c>
      <c r="K1051" s="179" t="s">
        <v>5607</v>
      </c>
      <c r="L1051" s="427" t="s">
        <v>5490</v>
      </c>
      <c r="M1051" s="684">
        <v>8</v>
      </c>
      <c r="N1051" s="684" t="s">
        <v>15715</v>
      </c>
      <c r="O1051" s="684">
        <v>1625</v>
      </c>
      <c r="P1051" s="427" t="s">
        <v>16003</v>
      </c>
      <c r="Q1051" s="179">
        <v>2</v>
      </c>
      <c r="R1051" s="180"/>
      <c r="S1051" s="189">
        <v>8</v>
      </c>
      <c r="T1051" s="189">
        <v>10</v>
      </c>
      <c r="U1051" s="189">
        <v>3</v>
      </c>
      <c r="V1051" s="189">
        <v>12</v>
      </c>
      <c r="W1051" s="742">
        <v>6</v>
      </c>
      <c r="X1051" s="184"/>
      <c r="Y1051" s="184"/>
      <c r="Z1051" s="184">
        <v>6</v>
      </c>
      <c r="AA1051" s="184"/>
      <c r="AB1051" s="220"/>
      <c r="AC1051" s="186" t="s">
        <v>6434</v>
      </c>
      <c r="AD1051" s="179" t="s">
        <v>4784</v>
      </c>
      <c r="AE1051" s="179" t="s">
        <v>4250</v>
      </c>
      <c r="AF1051" s="177">
        <v>0</v>
      </c>
      <c r="AG1051" s="177">
        <v>0</v>
      </c>
      <c r="AH1051" s="177">
        <v>0</v>
      </c>
      <c r="AI1051" s="177">
        <v>0</v>
      </c>
      <c r="AJ1051" s="177">
        <v>0</v>
      </c>
      <c r="AK1051" s="177">
        <v>0</v>
      </c>
      <c r="AL1051" s="383">
        <v>8</v>
      </c>
      <c r="AM1051" s="177">
        <v>0</v>
      </c>
      <c r="AN1051" s="177">
        <v>0</v>
      </c>
      <c r="AO1051" s="182">
        <v>8</v>
      </c>
      <c r="AP1051" s="180"/>
      <c r="AQ1051" s="180"/>
      <c r="AR1051" s="180"/>
      <c r="AS1051" s="180"/>
      <c r="AT1051" s="180"/>
      <c r="AU1051" s="180"/>
      <c r="AV1051" s="180"/>
      <c r="AW1051" s="180"/>
      <c r="AX1051" s="180"/>
      <c r="AY1051" s="180"/>
      <c r="AZ1051" s="180"/>
      <c r="BA1051" s="180"/>
      <c r="BB1051" s="180"/>
      <c r="BC1051" s="180"/>
      <c r="BD1051" s="180"/>
      <c r="BE1051" s="180"/>
      <c r="BF1051" s="180"/>
      <c r="BG1051" s="180"/>
      <c r="BH1051" s="176">
        <f t="shared" si="127"/>
        <v>9</v>
      </c>
      <c r="BI1051" s="176">
        <f t="shared" si="122"/>
        <v>12</v>
      </c>
      <c r="BJ1051" s="182" t="str">
        <f t="shared" si="123"/>
        <v>16 - 72</v>
      </c>
      <c r="BK1051" s="176">
        <f t="shared" si="124"/>
        <v>44</v>
      </c>
      <c r="BL1051" s="176">
        <f t="shared" si="128"/>
        <v>10</v>
      </c>
      <c r="BM1051" s="533"/>
      <c r="BN1051" s="185">
        <v>1300</v>
      </c>
      <c r="BO1051" s="180">
        <v>12</v>
      </c>
      <c r="BP1051" s="178">
        <f t="shared" si="125"/>
        <v>1828</v>
      </c>
      <c r="BQ1051" s="420" t="str">
        <f t="shared" si="126"/>
        <v>VII</v>
      </c>
      <c r="BR1051" s="185"/>
      <c r="BS1051" s="212" t="s">
        <v>3967</v>
      </c>
    </row>
    <row r="1052" spans="1:71" ht="51" x14ac:dyDescent="0.2">
      <c r="A1052" s="697">
        <v>1050</v>
      </c>
      <c r="B1052" s="286" t="s">
        <v>4142</v>
      </c>
      <c r="C1052" s="286" t="s">
        <v>4142</v>
      </c>
      <c r="D1052" s="258" t="s">
        <v>5497</v>
      </c>
      <c r="E1052" s="736">
        <v>1</v>
      </c>
      <c r="F1052" s="736">
        <v>2</v>
      </c>
      <c r="G1052" s="737">
        <v>5</v>
      </c>
      <c r="H1052" s="305" t="s">
        <v>3962</v>
      </c>
      <c r="I1052" s="207" t="s">
        <v>4143</v>
      </c>
      <c r="J1052" s="279" t="s">
        <v>7177</v>
      </c>
      <c r="K1052" s="179" t="s">
        <v>5490</v>
      </c>
      <c r="L1052" s="427" t="s">
        <v>5490</v>
      </c>
      <c r="M1052" s="684">
        <v>8</v>
      </c>
      <c r="N1052" s="685" t="s">
        <v>15710</v>
      </c>
      <c r="O1052" s="684">
        <v>1200</v>
      </c>
      <c r="P1052" s="427" t="s">
        <v>15822</v>
      </c>
      <c r="Q1052" s="179">
        <v>2</v>
      </c>
      <c r="R1052" s="180"/>
      <c r="S1052" s="189">
        <v>8</v>
      </c>
      <c r="T1052" s="189">
        <v>10</v>
      </c>
      <c r="U1052" s="189">
        <v>3</v>
      </c>
      <c r="V1052" s="189">
        <v>12</v>
      </c>
      <c r="W1052" s="742">
        <v>24</v>
      </c>
      <c r="X1052" s="184"/>
      <c r="Y1052" s="184"/>
      <c r="Z1052" s="184"/>
      <c r="AA1052" s="184"/>
      <c r="AB1052" s="220"/>
      <c r="AC1052" s="186" t="s">
        <v>3951</v>
      </c>
      <c r="AD1052" s="179" t="s">
        <v>640</v>
      </c>
      <c r="AE1052" s="179" t="s">
        <v>4252</v>
      </c>
      <c r="AF1052" s="177">
        <v>0</v>
      </c>
      <c r="AG1052" s="177">
        <v>0</v>
      </c>
      <c r="AH1052" s="177">
        <v>0</v>
      </c>
      <c r="AI1052" s="177">
        <v>0</v>
      </c>
      <c r="AJ1052" s="177">
        <v>0</v>
      </c>
      <c r="AK1052" s="177">
        <v>0</v>
      </c>
      <c r="AL1052" s="383">
        <v>4</v>
      </c>
      <c r="AM1052" s="177">
        <v>0</v>
      </c>
      <c r="AN1052" s="177">
        <v>0</v>
      </c>
      <c r="AO1052" s="182">
        <v>4</v>
      </c>
      <c r="AP1052" s="180"/>
      <c r="AQ1052" s="180"/>
      <c r="AR1052" s="180"/>
      <c r="AS1052" s="180"/>
      <c r="AT1052" s="180"/>
      <c r="AU1052" s="180"/>
      <c r="AV1052" s="180"/>
      <c r="AW1052" s="180"/>
      <c r="AX1052" s="180"/>
      <c r="AY1052" s="180"/>
      <c r="AZ1052" s="180"/>
      <c r="BA1052" s="180"/>
      <c r="BB1052" s="180"/>
      <c r="BC1052" s="180"/>
      <c r="BD1052" s="180"/>
      <c r="BE1052" s="180"/>
      <c r="BF1052" s="180"/>
      <c r="BG1052" s="180"/>
      <c r="BH1052" s="176">
        <f t="shared" si="127"/>
        <v>5</v>
      </c>
      <c r="BI1052" s="176">
        <f t="shared" si="122"/>
        <v>15</v>
      </c>
      <c r="BJ1052" s="182" t="str">
        <f t="shared" si="123"/>
        <v>8 - 36</v>
      </c>
      <c r="BK1052" s="176">
        <f t="shared" si="124"/>
        <v>22</v>
      </c>
      <c r="BL1052" s="176">
        <f t="shared" si="128"/>
        <v>5</v>
      </c>
      <c r="BM1052" s="533"/>
      <c r="BN1052" s="185">
        <v>400</v>
      </c>
      <c r="BO1052" s="180">
        <v>5</v>
      </c>
      <c r="BP1052" s="178">
        <f t="shared" si="125"/>
        <v>510</v>
      </c>
      <c r="BQ1052" s="420" t="str">
        <f t="shared" si="126"/>
        <v>V</v>
      </c>
      <c r="BR1052" s="185"/>
      <c r="BS1052" s="212" t="s">
        <v>3967</v>
      </c>
    </row>
    <row r="1053" spans="1:71" ht="76.5" x14ac:dyDescent="0.2">
      <c r="A1053" s="696">
        <v>1051</v>
      </c>
      <c r="B1053" s="286" t="s">
        <v>1548</v>
      </c>
      <c r="C1053" s="286" t="s">
        <v>1548</v>
      </c>
      <c r="D1053" s="258" t="s">
        <v>5497</v>
      </c>
      <c r="E1053" s="736">
        <v>1</v>
      </c>
      <c r="F1053" s="736">
        <v>1</v>
      </c>
      <c r="G1053" s="737">
        <v>4</v>
      </c>
      <c r="H1053" s="305" t="s">
        <v>3224</v>
      </c>
      <c r="I1053" s="207" t="s">
        <v>3487</v>
      </c>
      <c r="J1053" s="279" t="s">
        <v>3320</v>
      </c>
      <c r="K1053" s="179" t="s">
        <v>1146</v>
      </c>
      <c r="L1053" s="427" t="s">
        <v>3491</v>
      </c>
      <c r="M1053" s="684">
        <v>6</v>
      </c>
      <c r="N1053" s="684" t="s">
        <v>15715</v>
      </c>
      <c r="O1053" s="684">
        <v>175</v>
      </c>
      <c r="P1053" s="179"/>
      <c r="Q1053" s="179">
        <v>1</v>
      </c>
      <c r="R1053" s="180" t="s">
        <v>4274</v>
      </c>
      <c r="S1053" s="191">
        <v>15</v>
      </c>
      <c r="T1053" s="191">
        <v>16</v>
      </c>
      <c r="U1053" s="191">
        <v>8</v>
      </c>
      <c r="V1053" s="191">
        <v>18</v>
      </c>
      <c r="W1053" s="742">
        <v>12</v>
      </c>
      <c r="X1053" s="184">
        <v>18</v>
      </c>
      <c r="Y1053" s="184"/>
      <c r="Z1053" s="184"/>
      <c r="AA1053" s="184"/>
      <c r="AB1053" s="219" t="s">
        <v>794</v>
      </c>
      <c r="AC1053" s="183" t="s">
        <v>8233</v>
      </c>
      <c r="AD1053" s="191" t="s">
        <v>650</v>
      </c>
      <c r="AE1053" s="191" t="s">
        <v>4250</v>
      </c>
      <c r="AF1053" s="177">
        <v>0</v>
      </c>
      <c r="AG1053" s="177">
        <v>0</v>
      </c>
      <c r="AH1053" s="177">
        <v>0</v>
      </c>
      <c r="AI1053" s="177">
        <v>0</v>
      </c>
      <c r="AJ1053" s="177">
        <v>0</v>
      </c>
      <c r="AK1053" s="177">
        <v>0</v>
      </c>
      <c r="AL1053" s="383">
        <v>8</v>
      </c>
      <c r="AM1053" s="177">
        <v>0</v>
      </c>
      <c r="AN1053" s="177">
        <v>0</v>
      </c>
      <c r="AO1053" s="182">
        <v>3</v>
      </c>
      <c r="AP1053" s="180"/>
      <c r="AQ1053" s="180"/>
      <c r="AR1053" s="180"/>
      <c r="AS1053" s="180"/>
      <c r="AT1053" s="180"/>
      <c r="AU1053" s="180"/>
      <c r="AV1053" s="180"/>
      <c r="AW1053" s="180"/>
      <c r="AX1053" s="180"/>
      <c r="AY1053" s="180"/>
      <c r="AZ1053" s="180"/>
      <c r="BA1053" s="180"/>
      <c r="BB1053" s="180"/>
      <c r="BC1053" s="180"/>
      <c r="BD1053" s="180"/>
      <c r="BE1053" s="180"/>
      <c r="BF1053" s="180"/>
      <c r="BG1053" s="180"/>
      <c r="BH1053" s="176">
        <f t="shared" si="127"/>
        <v>8</v>
      </c>
      <c r="BI1053" s="176">
        <f t="shared" si="122"/>
        <v>12</v>
      </c>
      <c r="BJ1053" s="182" t="str">
        <f t="shared" si="123"/>
        <v>11 - 67</v>
      </c>
      <c r="BK1053" s="176">
        <f t="shared" si="124"/>
        <v>39</v>
      </c>
      <c r="BL1053" s="176">
        <f t="shared" si="128"/>
        <v>8</v>
      </c>
      <c r="BM1053" s="533"/>
      <c r="BN1053" s="185">
        <v>3800</v>
      </c>
      <c r="BO1053" s="180">
        <v>12</v>
      </c>
      <c r="BP1053" s="178">
        <f t="shared" si="125"/>
        <v>4268</v>
      </c>
      <c r="BQ1053" s="420" t="str">
        <f t="shared" si="126"/>
        <v>VIII</v>
      </c>
      <c r="BR1053" s="185"/>
      <c r="BS1053" s="212" t="s">
        <v>3967</v>
      </c>
    </row>
    <row r="1054" spans="1:71" ht="51" x14ac:dyDescent="0.2">
      <c r="A1054" s="697">
        <v>1052</v>
      </c>
      <c r="B1054" s="286" t="s">
        <v>4234</v>
      </c>
      <c r="C1054" s="286" t="s">
        <v>4234</v>
      </c>
      <c r="D1054" s="258" t="s">
        <v>5497</v>
      </c>
      <c r="E1054" s="736">
        <v>1</v>
      </c>
      <c r="F1054" s="736">
        <v>1</v>
      </c>
      <c r="G1054" s="737">
        <v>4</v>
      </c>
      <c r="H1054" s="305" t="s">
        <v>3224</v>
      </c>
      <c r="I1054" s="208" t="s">
        <v>3487</v>
      </c>
      <c r="J1054" s="280" t="s">
        <v>3320</v>
      </c>
      <c r="K1054" s="179" t="s">
        <v>3658</v>
      </c>
      <c r="L1054" s="427" t="s">
        <v>3491</v>
      </c>
      <c r="M1054" s="684">
        <v>5.5</v>
      </c>
      <c r="N1054" s="684" t="s">
        <v>15715</v>
      </c>
      <c r="O1054" s="684">
        <v>150</v>
      </c>
      <c r="P1054" s="179" t="s">
        <v>16004</v>
      </c>
      <c r="Q1054" s="179">
        <v>1</v>
      </c>
      <c r="R1054" s="188" t="s">
        <v>4274</v>
      </c>
      <c r="S1054" s="191">
        <v>15</v>
      </c>
      <c r="T1054" s="191">
        <v>16</v>
      </c>
      <c r="U1054" s="191">
        <v>8</v>
      </c>
      <c r="V1054" s="191">
        <v>18</v>
      </c>
      <c r="W1054" s="742">
        <v>12</v>
      </c>
      <c r="X1054" s="184">
        <v>18</v>
      </c>
      <c r="Y1054" s="184"/>
      <c r="Z1054" s="184"/>
      <c r="AA1054" s="184"/>
      <c r="AB1054" s="219" t="s">
        <v>794</v>
      </c>
      <c r="AC1054" s="419" t="s">
        <v>14048</v>
      </c>
      <c r="AD1054" s="191" t="s">
        <v>650</v>
      </c>
      <c r="AE1054" s="191" t="s">
        <v>4250</v>
      </c>
      <c r="AF1054" s="177">
        <v>0</v>
      </c>
      <c r="AG1054" s="177">
        <v>0</v>
      </c>
      <c r="AH1054" s="177">
        <v>0</v>
      </c>
      <c r="AI1054" s="177">
        <v>0</v>
      </c>
      <c r="AJ1054" s="177">
        <v>0</v>
      </c>
      <c r="AK1054" s="177">
        <v>0</v>
      </c>
      <c r="AL1054" s="551">
        <v>8</v>
      </c>
      <c r="AM1054" s="177">
        <v>0</v>
      </c>
      <c r="AN1054" s="177">
        <v>0</v>
      </c>
      <c r="AO1054" s="195">
        <v>3</v>
      </c>
      <c r="AP1054" s="187"/>
      <c r="AQ1054" s="187"/>
      <c r="AR1054" s="187"/>
      <c r="AS1054" s="187"/>
      <c r="AT1054" s="187"/>
      <c r="AU1054" s="187"/>
      <c r="AV1054" s="187"/>
      <c r="AW1054" s="187"/>
      <c r="AX1054" s="187"/>
      <c r="AY1054" s="187"/>
      <c r="AZ1054" s="187"/>
      <c r="BA1054" s="187"/>
      <c r="BB1054" s="187"/>
      <c r="BC1054" s="187"/>
      <c r="BD1054" s="187"/>
      <c r="BE1054" s="187"/>
      <c r="BF1054" s="187"/>
      <c r="BG1054" s="187"/>
      <c r="BH1054" s="176">
        <f t="shared" si="127"/>
        <v>8</v>
      </c>
      <c r="BI1054" s="176">
        <f t="shared" si="122"/>
        <v>12</v>
      </c>
      <c r="BJ1054" s="182" t="str">
        <f t="shared" si="123"/>
        <v>11 - 67</v>
      </c>
      <c r="BK1054" s="176">
        <f t="shared" si="124"/>
        <v>39</v>
      </c>
      <c r="BL1054" s="176">
        <f t="shared" si="128"/>
        <v>8</v>
      </c>
      <c r="BM1054" s="533"/>
      <c r="BN1054" s="187">
        <v>4350</v>
      </c>
      <c r="BO1054" s="187">
        <v>16</v>
      </c>
      <c r="BP1054" s="178">
        <f t="shared" si="125"/>
        <v>4974</v>
      </c>
      <c r="BQ1054" s="420" t="str">
        <f t="shared" si="126"/>
        <v>VIII</v>
      </c>
      <c r="BR1054" s="185"/>
      <c r="BS1054" s="464" t="s">
        <v>9604</v>
      </c>
    </row>
    <row r="1055" spans="1:71" x14ac:dyDescent="0.2">
      <c r="A1055" s="696">
        <v>1053</v>
      </c>
      <c r="B1055" s="286" t="s">
        <v>3842</v>
      </c>
      <c r="C1055" s="286" t="s">
        <v>3842</v>
      </c>
      <c r="D1055" s="258" t="s">
        <v>5497</v>
      </c>
      <c r="E1055" s="736">
        <v>1</v>
      </c>
      <c r="F1055" s="736">
        <v>1</v>
      </c>
      <c r="G1055" s="737">
        <v>20</v>
      </c>
      <c r="H1055" s="305" t="s">
        <v>3277</v>
      </c>
      <c r="I1055" s="208" t="s">
        <v>2680</v>
      </c>
      <c r="J1055" s="280" t="s">
        <v>7178</v>
      </c>
      <c r="K1055" s="191" t="s">
        <v>2337</v>
      </c>
      <c r="L1055" s="427" t="s">
        <v>3491</v>
      </c>
      <c r="M1055" s="686">
        <v>10</v>
      </c>
      <c r="N1055" s="685" t="s">
        <v>15766</v>
      </c>
      <c r="O1055" s="686">
        <v>184</v>
      </c>
      <c r="P1055" s="427" t="s">
        <v>16005</v>
      </c>
      <c r="Q1055" s="191">
        <v>4</v>
      </c>
      <c r="R1055" s="180"/>
      <c r="S1055" s="191">
        <v>0</v>
      </c>
      <c r="T1055" s="191">
        <v>0</v>
      </c>
      <c r="U1055" s="179">
        <v>0</v>
      </c>
      <c r="V1055" s="179">
        <v>0</v>
      </c>
      <c r="W1055" s="742">
        <v>6</v>
      </c>
      <c r="X1055" s="184">
        <v>21</v>
      </c>
      <c r="Y1055" s="184"/>
      <c r="Z1055" s="184"/>
      <c r="AA1055" s="184"/>
      <c r="AB1055" s="219" t="s">
        <v>794</v>
      </c>
      <c r="AC1055" s="183" t="s">
        <v>3969</v>
      </c>
      <c r="AD1055" s="191" t="s">
        <v>7473</v>
      </c>
      <c r="AE1055" s="191" t="s">
        <v>4247</v>
      </c>
      <c r="AF1055" s="177">
        <v>0</v>
      </c>
      <c r="AG1055" s="177">
        <v>0</v>
      </c>
      <c r="AH1055" s="177">
        <v>0</v>
      </c>
      <c r="AI1055" s="177">
        <v>0</v>
      </c>
      <c r="AJ1055" s="177">
        <v>0</v>
      </c>
      <c r="AK1055" s="177">
        <v>0</v>
      </c>
      <c r="AL1055" s="383">
        <v>4</v>
      </c>
      <c r="AM1055" s="177">
        <v>0</v>
      </c>
      <c r="AN1055" s="177">
        <v>0</v>
      </c>
      <c r="AO1055" s="182">
        <v>0</v>
      </c>
      <c r="AP1055" s="180"/>
      <c r="AQ1055" s="180"/>
      <c r="AR1055" s="180"/>
      <c r="AS1055" s="180"/>
      <c r="AT1055" s="180"/>
      <c r="AU1055" s="180"/>
      <c r="AV1055" s="180"/>
      <c r="AW1055" s="180"/>
      <c r="AX1055" s="180"/>
      <c r="AY1055" s="180"/>
      <c r="AZ1055" s="180"/>
      <c r="BA1055" s="180"/>
      <c r="BB1055" s="180"/>
      <c r="BC1055" s="180"/>
      <c r="BD1055" s="180"/>
      <c r="BE1055" s="180"/>
      <c r="BF1055" s="180"/>
      <c r="BG1055" s="180"/>
      <c r="BH1055" s="176">
        <f t="shared" si="127"/>
        <v>4</v>
      </c>
      <c r="BI1055" s="176">
        <f t="shared" si="122"/>
        <v>15</v>
      </c>
      <c r="BJ1055" s="182" t="str">
        <f t="shared" si="123"/>
        <v>4 - 32</v>
      </c>
      <c r="BK1055" s="176">
        <f t="shared" si="124"/>
        <v>18</v>
      </c>
      <c r="BL1055" s="176">
        <f t="shared" si="128"/>
        <v>4</v>
      </c>
      <c r="BM1055" s="533"/>
      <c r="BN1055" s="185">
        <v>320</v>
      </c>
      <c r="BO1055" s="180">
        <v>4</v>
      </c>
      <c r="BP1055" s="178">
        <f t="shared" si="125"/>
        <v>392</v>
      </c>
      <c r="BQ1055" s="420" t="str">
        <f t="shared" si="126"/>
        <v>V</v>
      </c>
      <c r="BR1055" s="185"/>
      <c r="BS1055" s="212" t="s">
        <v>3967</v>
      </c>
    </row>
    <row r="1056" spans="1:71" ht="38.25" x14ac:dyDescent="0.2">
      <c r="A1056" s="696">
        <v>1054</v>
      </c>
      <c r="B1056" s="286" t="s">
        <v>3970</v>
      </c>
      <c r="C1056" s="286" t="s">
        <v>3970</v>
      </c>
      <c r="D1056" s="258" t="s">
        <v>5497</v>
      </c>
      <c r="E1056" s="736">
        <v>1</v>
      </c>
      <c r="F1056" s="736">
        <v>1</v>
      </c>
      <c r="G1056" s="737">
        <v>3</v>
      </c>
      <c r="H1056" s="305" t="s">
        <v>3278</v>
      </c>
      <c r="I1056" s="208" t="s">
        <v>3486</v>
      </c>
      <c r="J1056" s="280" t="s">
        <v>3486</v>
      </c>
      <c r="K1056" s="191" t="s">
        <v>5606</v>
      </c>
      <c r="L1056" s="427" t="s">
        <v>5490</v>
      </c>
      <c r="M1056" s="686">
        <v>10.5</v>
      </c>
      <c r="N1056" s="685" t="s">
        <v>15710</v>
      </c>
      <c r="O1056" s="686">
        <v>575</v>
      </c>
      <c r="P1056" s="427" t="s">
        <v>16006</v>
      </c>
      <c r="Q1056" s="191">
        <v>4</v>
      </c>
      <c r="R1056" s="180"/>
      <c r="S1056" s="190">
        <v>11</v>
      </c>
      <c r="T1056" s="190">
        <v>12</v>
      </c>
      <c r="U1056" s="190">
        <v>4</v>
      </c>
      <c r="V1056" s="190">
        <v>16</v>
      </c>
      <c r="W1056" s="742">
        <v>0</v>
      </c>
      <c r="X1056" s="184"/>
      <c r="Y1056" s="184">
        <v>12</v>
      </c>
      <c r="Z1056" s="184"/>
      <c r="AA1056" s="184"/>
      <c r="AB1056" s="220"/>
      <c r="AC1056" s="183" t="s">
        <v>2254</v>
      </c>
      <c r="AD1056" s="191" t="s">
        <v>7470</v>
      </c>
      <c r="AE1056" s="191" t="s">
        <v>4250</v>
      </c>
      <c r="AF1056" s="177">
        <v>0</v>
      </c>
      <c r="AG1056" s="177">
        <v>0</v>
      </c>
      <c r="AH1056" s="177">
        <v>0</v>
      </c>
      <c r="AI1056" s="177">
        <v>0</v>
      </c>
      <c r="AJ1056" s="177">
        <v>0</v>
      </c>
      <c r="AK1056" s="177">
        <v>0</v>
      </c>
      <c r="AL1056" s="383">
        <v>3</v>
      </c>
      <c r="AM1056" s="177">
        <v>0</v>
      </c>
      <c r="AN1056" s="177">
        <v>0</v>
      </c>
      <c r="AO1056" s="182">
        <v>3</v>
      </c>
      <c r="AP1056" s="180"/>
      <c r="AQ1056" s="180"/>
      <c r="AR1056" s="180"/>
      <c r="AS1056" s="180"/>
      <c r="AT1056" s="180"/>
      <c r="AU1056" s="180"/>
      <c r="AV1056" s="180"/>
      <c r="AW1056" s="180"/>
      <c r="AX1056" s="180"/>
      <c r="AY1056" s="180"/>
      <c r="AZ1056" s="180"/>
      <c r="BA1056" s="180"/>
      <c r="BB1056" s="180"/>
      <c r="BC1056" s="180"/>
      <c r="BD1056" s="180"/>
      <c r="BE1056" s="180"/>
      <c r="BF1056" s="180"/>
      <c r="BG1056" s="180"/>
      <c r="BH1056" s="176">
        <f t="shared" si="127"/>
        <v>3</v>
      </c>
      <c r="BI1056" s="176">
        <f t="shared" si="122"/>
        <v>16</v>
      </c>
      <c r="BJ1056" s="182" t="str">
        <f t="shared" si="123"/>
        <v>6 - 27</v>
      </c>
      <c r="BK1056" s="176">
        <f t="shared" si="124"/>
        <v>17</v>
      </c>
      <c r="BL1056" s="176">
        <f t="shared" si="128"/>
        <v>3</v>
      </c>
      <c r="BM1056" s="533"/>
      <c r="BN1056" s="185">
        <v>370</v>
      </c>
      <c r="BO1056" s="180">
        <v>4</v>
      </c>
      <c r="BP1056" s="178">
        <f t="shared" si="125"/>
        <v>438</v>
      </c>
      <c r="BQ1056" s="420" t="str">
        <f t="shared" si="126"/>
        <v>V</v>
      </c>
      <c r="BR1056" s="185"/>
      <c r="BS1056" s="212" t="s">
        <v>3967</v>
      </c>
    </row>
    <row r="1057" spans="1:71" x14ac:dyDescent="0.2">
      <c r="A1057" s="697">
        <v>1055</v>
      </c>
      <c r="B1057" s="286" t="s">
        <v>774</v>
      </c>
      <c r="C1057" s="286" t="s">
        <v>774</v>
      </c>
      <c r="D1057" s="258" t="s">
        <v>5497</v>
      </c>
      <c r="E1057" s="736">
        <v>1</v>
      </c>
      <c r="F1057" s="736">
        <v>1</v>
      </c>
      <c r="G1057" s="737">
        <v>8</v>
      </c>
      <c r="H1057" s="305" t="s">
        <v>3486</v>
      </c>
      <c r="I1057" s="208" t="s">
        <v>3485</v>
      </c>
      <c r="J1057" s="280" t="s">
        <v>4288</v>
      </c>
      <c r="K1057" s="191" t="s">
        <v>3491</v>
      </c>
      <c r="L1057" s="427" t="s">
        <v>3491</v>
      </c>
      <c r="M1057" s="685">
        <v>5</v>
      </c>
      <c r="N1057" s="685" t="s">
        <v>15710</v>
      </c>
      <c r="O1057" s="686">
        <v>155</v>
      </c>
      <c r="P1057" s="427" t="s">
        <v>15884</v>
      </c>
      <c r="Q1057" s="191">
        <v>6</v>
      </c>
      <c r="R1057" s="180"/>
      <c r="S1057" s="191">
        <v>1</v>
      </c>
      <c r="T1057" s="191">
        <v>1</v>
      </c>
      <c r="U1057" s="179">
        <v>1</v>
      </c>
      <c r="V1057" s="179">
        <v>1</v>
      </c>
      <c r="W1057" s="742">
        <v>15</v>
      </c>
      <c r="X1057" s="184"/>
      <c r="Y1057" s="184"/>
      <c r="Z1057" s="184"/>
      <c r="AA1057" s="184"/>
      <c r="AB1057" s="220"/>
      <c r="AC1057" s="183" t="s">
        <v>3047</v>
      </c>
      <c r="AD1057" s="191" t="s">
        <v>7474</v>
      </c>
      <c r="AE1057" s="191" t="s">
        <v>4247</v>
      </c>
      <c r="AF1057" s="177">
        <v>0</v>
      </c>
      <c r="AG1057" s="177">
        <v>0</v>
      </c>
      <c r="AH1057" s="177">
        <v>0</v>
      </c>
      <c r="AI1057" s="177">
        <v>0</v>
      </c>
      <c r="AJ1057" s="177">
        <v>0</v>
      </c>
      <c r="AK1057" s="177">
        <v>0</v>
      </c>
      <c r="AL1057" s="383">
        <v>3</v>
      </c>
      <c r="AM1057" s="177">
        <v>0</v>
      </c>
      <c r="AN1057" s="177">
        <v>0</v>
      </c>
      <c r="AO1057" s="182">
        <v>3</v>
      </c>
      <c r="AP1057" s="180"/>
      <c r="AQ1057" s="180"/>
      <c r="AR1057" s="180"/>
      <c r="AS1057" s="180"/>
      <c r="AT1057" s="180"/>
      <c r="AU1057" s="180"/>
      <c r="AV1057" s="180"/>
      <c r="AW1057" s="180"/>
      <c r="AX1057" s="180"/>
      <c r="AY1057" s="180"/>
      <c r="AZ1057" s="180"/>
      <c r="BA1057" s="180"/>
      <c r="BB1057" s="180"/>
      <c r="BC1057" s="180"/>
      <c r="BD1057" s="180"/>
      <c r="BE1057" s="180"/>
      <c r="BF1057" s="180"/>
      <c r="BG1057" s="180"/>
      <c r="BH1057" s="176">
        <f t="shared" si="127"/>
        <v>3</v>
      </c>
      <c r="BI1057" s="176">
        <f t="shared" si="122"/>
        <v>16</v>
      </c>
      <c r="BJ1057" s="182" t="str">
        <f t="shared" si="123"/>
        <v>6 - 27</v>
      </c>
      <c r="BK1057" s="176">
        <f t="shared" si="124"/>
        <v>17</v>
      </c>
      <c r="BL1057" s="176">
        <f t="shared" si="128"/>
        <v>3</v>
      </c>
      <c r="BM1057" s="533"/>
      <c r="BN1057" s="185">
        <v>125</v>
      </c>
      <c r="BO1057" s="180">
        <v>4</v>
      </c>
      <c r="BP1057" s="178">
        <f t="shared" si="125"/>
        <v>193</v>
      </c>
      <c r="BQ1057" s="420" t="str">
        <f t="shared" si="126"/>
        <v>III</v>
      </c>
      <c r="BR1057" s="185"/>
      <c r="BS1057" s="212" t="s">
        <v>3967</v>
      </c>
    </row>
    <row r="1058" spans="1:71" ht="63.75" x14ac:dyDescent="0.2">
      <c r="A1058" s="696">
        <v>1056</v>
      </c>
      <c r="B1058" s="286" t="s">
        <v>3819</v>
      </c>
      <c r="C1058" s="286" t="s">
        <v>5951</v>
      </c>
      <c r="D1058" s="258" t="s">
        <v>5497</v>
      </c>
      <c r="E1058" s="736">
        <v>1</v>
      </c>
      <c r="F1058" s="736">
        <v>1</v>
      </c>
      <c r="G1058" s="737">
        <v>8</v>
      </c>
      <c r="H1058" s="305" t="s">
        <v>1282</v>
      </c>
      <c r="I1058" s="496" t="s">
        <v>3487</v>
      </c>
      <c r="J1058" s="497" t="s">
        <v>5436</v>
      </c>
      <c r="K1058" s="191" t="s">
        <v>5490</v>
      </c>
      <c r="L1058" s="427" t="s">
        <v>5490</v>
      </c>
      <c r="M1058" s="686">
        <v>20</v>
      </c>
      <c r="N1058" s="685" t="s">
        <v>15710</v>
      </c>
      <c r="O1058" s="686">
        <v>44000</v>
      </c>
      <c r="P1058" s="427" t="s">
        <v>16007</v>
      </c>
      <c r="Q1058" s="191">
        <v>4</v>
      </c>
      <c r="R1058" s="180"/>
      <c r="S1058" s="189">
        <v>5</v>
      </c>
      <c r="T1058" s="189">
        <v>7</v>
      </c>
      <c r="U1058" s="189">
        <v>2</v>
      </c>
      <c r="V1058" s="189">
        <v>8</v>
      </c>
      <c r="W1058" s="742">
        <v>0</v>
      </c>
      <c r="X1058" s="184"/>
      <c r="Y1058" s="184">
        <v>21</v>
      </c>
      <c r="Z1058" s="184"/>
      <c r="AA1058" s="184"/>
      <c r="AB1058" s="220"/>
      <c r="AC1058" s="183" t="s">
        <v>3182</v>
      </c>
      <c r="AD1058" s="191" t="s">
        <v>7471</v>
      </c>
      <c r="AE1058" s="191" t="s">
        <v>4247</v>
      </c>
      <c r="AF1058" s="177">
        <v>0</v>
      </c>
      <c r="AG1058" s="177">
        <v>0</v>
      </c>
      <c r="AH1058" s="177">
        <v>0</v>
      </c>
      <c r="AI1058" s="177">
        <v>0</v>
      </c>
      <c r="AJ1058" s="177">
        <v>0</v>
      </c>
      <c r="AK1058" s="177">
        <v>0</v>
      </c>
      <c r="AL1058" s="551">
        <v>18</v>
      </c>
      <c r="AM1058" s="177">
        <v>0</v>
      </c>
      <c r="AN1058" s="177">
        <v>0</v>
      </c>
      <c r="AO1058" s="182">
        <v>0</v>
      </c>
      <c r="AP1058" s="180"/>
      <c r="AQ1058" s="180"/>
      <c r="AR1058" s="180"/>
      <c r="AS1058" s="180"/>
      <c r="AT1058" s="180"/>
      <c r="AU1058" s="180"/>
      <c r="AV1058" s="180"/>
      <c r="AW1058" s="180"/>
      <c r="AX1058" s="180"/>
      <c r="AY1058" s="180"/>
      <c r="AZ1058" s="180"/>
      <c r="BA1058" s="180"/>
      <c r="BB1058" s="180"/>
      <c r="BC1058" s="180"/>
      <c r="BD1058" s="180"/>
      <c r="BE1058" s="180"/>
      <c r="BF1058" s="180"/>
      <c r="BG1058" s="180"/>
      <c r="BH1058" s="176">
        <f t="shared" si="127"/>
        <v>18</v>
      </c>
      <c r="BI1058" s="176">
        <f t="shared" si="122"/>
        <v>7</v>
      </c>
      <c r="BJ1058" s="182" t="str">
        <f t="shared" si="123"/>
        <v>18 - 144</v>
      </c>
      <c r="BK1058" s="176">
        <f t="shared" si="124"/>
        <v>81</v>
      </c>
      <c r="BL1058" s="176">
        <f t="shared" si="128"/>
        <v>18</v>
      </c>
      <c r="BM1058" s="533"/>
      <c r="BN1058" s="185">
        <v>3000</v>
      </c>
      <c r="BO1058" s="180">
        <v>25</v>
      </c>
      <c r="BP1058" s="178">
        <f t="shared" si="125"/>
        <v>5025</v>
      </c>
      <c r="BQ1058" s="420" t="str">
        <f t="shared" si="126"/>
        <v>VII</v>
      </c>
      <c r="BR1058" s="185"/>
      <c r="BS1058" s="212" t="s">
        <v>9598</v>
      </c>
    </row>
    <row r="1059" spans="1:71" ht="63.75" x14ac:dyDescent="0.2">
      <c r="A1059" s="697">
        <v>1057</v>
      </c>
      <c r="B1059" s="286" t="s">
        <v>3819</v>
      </c>
      <c r="C1059" s="286" t="s">
        <v>5952</v>
      </c>
      <c r="D1059" s="258" t="s">
        <v>5497</v>
      </c>
      <c r="E1059" s="736">
        <v>1</v>
      </c>
      <c r="F1059" s="736">
        <v>1</v>
      </c>
      <c r="G1059" s="737">
        <v>8</v>
      </c>
      <c r="H1059" s="305" t="s">
        <v>1282</v>
      </c>
      <c r="I1059" s="496" t="s">
        <v>3487</v>
      </c>
      <c r="J1059" s="497" t="s">
        <v>5436</v>
      </c>
      <c r="K1059" s="191" t="s">
        <v>5490</v>
      </c>
      <c r="L1059" s="427" t="s">
        <v>5490</v>
      </c>
      <c r="M1059" s="686">
        <v>20.5</v>
      </c>
      <c r="N1059" s="685" t="s">
        <v>15710</v>
      </c>
      <c r="O1059" s="686">
        <v>46000</v>
      </c>
      <c r="P1059" s="427" t="s">
        <v>16007</v>
      </c>
      <c r="Q1059" s="191">
        <v>4</v>
      </c>
      <c r="R1059" s="180"/>
      <c r="S1059" s="189">
        <v>5</v>
      </c>
      <c r="T1059" s="189">
        <v>7</v>
      </c>
      <c r="U1059" s="189">
        <v>2</v>
      </c>
      <c r="V1059" s="189">
        <v>8</v>
      </c>
      <c r="W1059" s="742">
        <v>0</v>
      </c>
      <c r="X1059" s="184"/>
      <c r="Y1059" s="184">
        <v>21</v>
      </c>
      <c r="Z1059" s="184"/>
      <c r="AA1059" s="184"/>
      <c r="AB1059" s="220"/>
      <c r="AC1059" s="183" t="s">
        <v>3182</v>
      </c>
      <c r="AD1059" s="191" t="s">
        <v>7471</v>
      </c>
      <c r="AE1059" s="191" t="s">
        <v>4247</v>
      </c>
      <c r="AF1059" s="177">
        <v>0</v>
      </c>
      <c r="AG1059" s="177">
        <v>0</v>
      </c>
      <c r="AH1059" s="177">
        <v>0</v>
      </c>
      <c r="AI1059" s="177">
        <v>0</v>
      </c>
      <c r="AJ1059" s="177">
        <v>0</v>
      </c>
      <c r="AK1059" s="177">
        <v>0</v>
      </c>
      <c r="AL1059" s="551">
        <v>19</v>
      </c>
      <c r="AM1059" s="177">
        <v>0</v>
      </c>
      <c r="AN1059" s="177">
        <v>0</v>
      </c>
      <c r="AO1059" s="182">
        <v>0</v>
      </c>
      <c r="AP1059" s="180"/>
      <c r="AQ1059" s="180"/>
      <c r="AR1059" s="180"/>
      <c r="AS1059" s="180"/>
      <c r="AT1059" s="180"/>
      <c r="AU1059" s="180"/>
      <c r="AV1059" s="180"/>
      <c r="AW1059" s="180"/>
      <c r="AX1059" s="180"/>
      <c r="AY1059" s="180"/>
      <c r="AZ1059" s="180"/>
      <c r="BA1059" s="180"/>
      <c r="BB1059" s="180"/>
      <c r="BC1059" s="180"/>
      <c r="BD1059" s="180"/>
      <c r="BE1059" s="180"/>
      <c r="BF1059" s="180"/>
      <c r="BG1059" s="180"/>
      <c r="BH1059" s="176">
        <f t="shared" si="127"/>
        <v>19</v>
      </c>
      <c r="BI1059" s="176">
        <f t="shared" si="122"/>
        <v>7</v>
      </c>
      <c r="BJ1059" s="182" t="str">
        <f t="shared" si="123"/>
        <v>19 - 152</v>
      </c>
      <c r="BK1059" s="176">
        <f t="shared" si="124"/>
        <v>86</v>
      </c>
      <c r="BL1059" s="176">
        <f t="shared" si="128"/>
        <v>19</v>
      </c>
      <c r="BM1059" s="533"/>
      <c r="BN1059" s="185">
        <v>4000</v>
      </c>
      <c r="BO1059" s="180">
        <v>30</v>
      </c>
      <c r="BP1059" s="178">
        <f t="shared" si="125"/>
        <v>6580</v>
      </c>
      <c r="BQ1059" s="420" t="str">
        <f t="shared" si="126"/>
        <v>VIII</v>
      </c>
      <c r="BR1059" s="185"/>
      <c r="BS1059" s="212" t="s">
        <v>9598</v>
      </c>
    </row>
    <row r="1060" spans="1:71" ht="63.75" x14ac:dyDescent="0.2">
      <c r="A1060" s="696">
        <v>1058</v>
      </c>
      <c r="B1060" s="286" t="s">
        <v>3819</v>
      </c>
      <c r="C1060" s="286" t="s">
        <v>5953</v>
      </c>
      <c r="D1060" s="258" t="s">
        <v>5497</v>
      </c>
      <c r="E1060" s="736">
        <v>1</v>
      </c>
      <c r="F1060" s="736">
        <v>1</v>
      </c>
      <c r="G1060" s="737">
        <v>8</v>
      </c>
      <c r="H1060" s="305" t="s">
        <v>1282</v>
      </c>
      <c r="I1060" s="496" t="s">
        <v>3487</v>
      </c>
      <c r="J1060" s="497" t="s">
        <v>5436</v>
      </c>
      <c r="K1060" s="191" t="s">
        <v>5490</v>
      </c>
      <c r="L1060" s="427" t="s">
        <v>5490</v>
      </c>
      <c r="M1060" s="686">
        <v>21</v>
      </c>
      <c r="N1060" s="685" t="s">
        <v>15710</v>
      </c>
      <c r="O1060" s="686">
        <v>49000</v>
      </c>
      <c r="P1060" s="427" t="s">
        <v>16007</v>
      </c>
      <c r="Q1060" s="191">
        <v>4</v>
      </c>
      <c r="R1060" s="180"/>
      <c r="S1060" s="189">
        <v>5</v>
      </c>
      <c r="T1060" s="189">
        <v>7</v>
      </c>
      <c r="U1060" s="189">
        <v>2</v>
      </c>
      <c r="V1060" s="189">
        <v>8</v>
      </c>
      <c r="W1060" s="742">
        <v>0</v>
      </c>
      <c r="X1060" s="184"/>
      <c r="Y1060" s="184">
        <v>21</v>
      </c>
      <c r="Z1060" s="184"/>
      <c r="AA1060" s="184"/>
      <c r="AB1060" s="220"/>
      <c r="AC1060" s="183" t="s">
        <v>3182</v>
      </c>
      <c r="AD1060" s="191" t="s">
        <v>7471</v>
      </c>
      <c r="AE1060" s="191" t="s">
        <v>4247</v>
      </c>
      <c r="AF1060" s="177">
        <v>0</v>
      </c>
      <c r="AG1060" s="177">
        <v>0</v>
      </c>
      <c r="AH1060" s="177">
        <v>0</v>
      </c>
      <c r="AI1060" s="177">
        <v>0</v>
      </c>
      <c r="AJ1060" s="177">
        <v>0</v>
      </c>
      <c r="AK1060" s="177">
        <v>0</v>
      </c>
      <c r="AL1060" s="551">
        <v>20</v>
      </c>
      <c r="AM1060" s="177">
        <v>0</v>
      </c>
      <c r="AN1060" s="177">
        <v>0</v>
      </c>
      <c r="AO1060" s="182">
        <v>0</v>
      </c>
      <c r="AP1060" s="180"/>
      <c r="AQ1060" s="180"/>
      <c r="AR1060" s="180"/>
      <c r="AS1060" s="180"/>
      <c r="AT1060" s="180"/>
      <c r="AU1060" s="180"/>
      <c r="AV1060" s="180"/>
      <c r="AW1060" s="180"/>
      <c r="AX1060" s="180"/>
      <c r="AY1060" s="180"/>
      <c r="AZ1060" s="180"/>
      <c r="BA1060" s="180"/>
      <c r="BB1060" s="180"/>
      <c r="BC1060" s="180"/>
      <c r="BD1060" s="180"/>
      <c r="BE1060" s="180"/>
      <c r="BF1060" s="180"/>
      <c r="BG1060" s="180"/>
      <c r="BH1060" s="176">
        <f t="shared" si="127"/>
        <v>20</v>
      </c>
      <c r="BI1060" s="176">
        <f t="shared" si="122"/>
        <v>7</v>
      </c>
      <c r="BJ1060" s="182" t="str">
        <f t="shared" si="123"/>
        <v>20 - 160</v>
      </c>
      <c r="BK1060" s="176">
        <f t="shared" si="124"/>
        <v>90</v>
      </c>
      <c r="BL1060" s="176">
        <f t="shared" si="128"/>
        <v>20</v>
      </c>
      <c r="BM1060" s="533"/>
      <c r="BN1060" s="185">
        <v>4000</v>
      </c>
      <c r="BO1060" s="180">
        <v>30</v>
      </c>
      <c r="BP1060" s="178">
        <f t="shared" si="125"/>
        <v>6700</v>
      </c>
      <c r="BQ1060" s="420" t="str">
        <f t="shared" si="126"/>
        <v>VIII</v>
      </c>
      <c r="BR1060" s="185"/>
      <c r="BS1060" s="212" t="s">
        <v>9598</v>
      </c>
    </row>
    <row r="1061" spans="1:71" ht="63.75" x14ac:dyDescent="0.2">
      <c r="A1061" s="696">
        <v>1059</v>
      </c>
      <c r="B1061" s="286" t="s">
        <v>3819</v>
      </c>
      <c r="C1061" s="286" t="s">
        <v>5954</v>
      </c>
      <c r="D1061" s="258" t="s">
        <v>5497</v>
      </c>
      <c r="E1061" s="736">
        <v>1</v>
      </c>
      <c r="F1061" s="736">
        <v>1</v>
      </c>
      <c r="G1061" s="737">
        <v>8</v>
      </c>
      <c r="H1061" s="305" t="s">
        <v>1282</v>
      </c>
      <c r="I1061" s="496" t="s">
        <v>3487</v>
      </c>
      <c r="J1061" s="497" t="s">
        <v>5456</v>
      </c>
      <c r="K1061" s="191" t="s">
        <v>5490</v>
      </c>
      <c r="L1061" s="427" t="s">
        <v>5490</v>
      </c>
      <c r="M1061" s="686">
        <v>21.5</v>
      </c>
      <c r="N1061" s="685" t="s">
        <v>15710</v>
      </c>
      <c r="O1061" s="686">
        <v>51000</v>
      </c>
      <c r="P1061" s="427" t="s">
        <v>16007</v>
      </c>
      <c r="Q1061" s="191">
        <v>4</v>
      </c>
      <c r="R1061" s="180"/>
      <c r="S1061" s="189">
        <v>5</v>
      </c>
      <c r="T1061" s="189">
        <v>7</v>
      </c>
      <c r="U1061" s="189">
        <v>2</v>
      </c>
      <c r="V1061" s="189">
        <v>8</v>
      </c>
      <c r="W1061" s="742">
        <v>0</v>
      </c>
      <c r="X1061" s="184"/>
      <c r="Y1061" s="184">
        <v>21</v>
      </c>
      <c r="Z1061" s="184"/>
      <c r="AA1061" s="184"/>
      <c r="AB1061" s="220"/>
      <c r="AC1061" s="183" t="s">
        <v>3182</v>
      </c>
      <c r="AD1061" s="191" t="s">
        <v>7471</v>
      </c>
      <c r="AE1061" s="191" t="s">
        <v>4247</v>
      </c>
      <c r="AF1061" s="177">
        <v>0</v>
      </c>
      <c r="AG1061" s="177">
        <v>0</v>
      </c>
      <c r="AH1061" s="177">
        <v>0</v>
      </c>
      <c r="AI1061" s="177">
        <v>0</v>
      </c>
      <c r="AJ1061" s="177">
        <v>0</v>
      </c>
      <c r="AK1061" s="177">
        <v>0</v>
      </c>
      <c r="AL1061" s="551">
        <v>21</v>
      </c>
      <c r="AM1061" s="177">
        <v>0</v>
      </c>
      <c r="AN1061" s="177">
        <v>0</v>
      </c>
      <c r="AO1061" s="182">
        <v>0</v>
      </c>
      <c r="AP1061" s="180"/>
      <c r="AQ1061" s="180"/>
      <c r="AR1061" s="180"/>
      <c r="AS1061" s="180"/>
      <c r="AT1061" s="180"/>
      <c r="AU1061" s="180"/>
      <c r="AV1061" s="180"/>
      <c r="AW1061" s="180"/>
      <c r="AX1061" s="180"/>
      <c r="AY1061" s="180"/>
      <c r="AZ1061" s="180"/>
      <c r="BA1061" s="180"/>
      <c r="BB1061" s="180"/>
      <c r="BC1061" s="180"/>
      <c r="BD1061" s="180"/>
      <c r="BE1061" s="180"/>
      <c r="BF1061" s="180"/>
      <c r="BG1061" s="180"/>
      <c r="BH1061" s="176">
        <f t="shared" si="127"/>
        <v>21</v>
      </c>
      <c r="BI1061" s="176">
        <f t="shared" si="122"/>
        <v>7</v>
      </c>
      <c r="BJ1061" s="182" t="str">
        <f t="shared" si="123"/>
        <v>21 - 168</v>
      </c>
      <c r="BK1061" s="176">
        <f t="shared" si="124"/>
        <v>95</v>
      </c>
      <c r="BL1061" s="176">
        <f t="shared" si="128"/>
        <v>21</v>
      </c>
      <c r="BM1061" s="533"/>
      <c r="BN1061" s="185">
        <v>5000</v>
      </c>
      <c r="BO1061" s="180">
        <v>35</v>
      </c>
      <c r="BP1061" s="178">
        <f t="shared" si="125"/>
        <v>8325</v>
      </c>
      <c r="BQ1061" s="420" t="str">
        <f t="shared" si="126"/>
        <v>VIII</v>
      </c>
      <c r="BR1061" s="185"/>
      <c r="BS1061" s="212" t="s">
        <v>9598</v>
      </c>
    </row>
    <row r="1062" spans="1:71" ht="63.75" x14ac:dyDescent="0.2">
      <c r="A1062" s="697">
        <v>1060</v>
      </c>
      <c r="B1062" s="286" t="s">
        <v>3819</v>
      </c>
      <c r="C1062" s="286" t="s">
        <v>5955</v>
      </c>
      <c r="D1062" s="258" t="s">
        <v>5497</v>
      </c>
      <c r="E1062" s="736">
        <v>1</v>
      </c>
      <c r="F1062" s="736">
        <v>1</v>
      </c>
      <c r="G1062" s="737">
        <v>8</v>
      </c>
      <c r="H1062" s="305" t="s">
        <v>1282</v>
      </c>
      <c r="I1062" s="496" t="s">
        <v>3487</v>
      </c>
      <c r="J1062" s="497" t="s">
        <v>5456</v>
      </c>
      <c r="K1062" s="191" t="s">
        <v>5490</v>
      </c>
      <c r="L1062" s="427" t="s">
        <v>5490</v>
      </c>
      <c r="M1062" s="686">
        <v>22</v>
      </c>
      <c r="N1062" s="685" t="s">
        <v>15710</v>
      </c>
      <c r="O1062" s="686">
        <v>54000</v>
      </c>
      <c r="P1062" s="427" t="s">
        <v>16007</v>
      </c>
      <c r="Q1062" s="191">
        <v>4</v>
      </c>
      <c r="R1062" s="180"/>
      <c r="S1062" s="189">
        <v>5</v>
      </c>
      <c r="T1062" s="189">
        <v>7</v>
      </c>
      <c r="U1062" s="189">
        <v>2</v>
      </c>
      <c r="V1062" s="189">
        <v>8</v>
      </c>
      <c r="W1062" s="742">
        <v>0</v>
      </c>
      <c r="X1062" s="184"/>
      <c r="Y1062" s="184">
        <v>21</v>
      </c>
      <c r="Z1062" s="184"/>
      <c r="AA1062" s="184"/>
      <c r="AB1062" s="220"/>
      <c r="AC1062" s="183" t="s">
        <v>3182</v>
      </c>
      <c r="AD1062" s="191" t="s">
        <v>7471</v>
      </c>
      <c r="AE1062" s="191" t="s">
        <v>4247</v>
      </c>
      <c r="AF1062" s="177">
        <v>0</v>
      </c>
      <c r="AG1062" s="177">
        <v>0</v>
      </c>
      <c r="AH1062" s="177">
        <v>0</v>
      </c>
      <c r="AI1062" s="177">
        <v>0</v>
      </c>
      <c r="AJ1062" s="177">
        <v>0</v>
      </c>
      <c r="AK1062" s="177">
        <v>0</v>
      </c>
      <c r="AL1062" s="551">
        <v>22</v>
      </c>
      <c r="AM1062" s="177">
        <v>0</v>
      </c>
      <c r="AN1062" s="177">
        <v>0</v>
      </c>
      <c r="AO1062" s="182">
        <v>0</v>
      </c>
      <c r="AP1062" s="180"/>
      <c r="AQ1062" s="180"/>
      <c r="AR1062" s="180"/>
      <c r="AS1062" s="180"/>
      <c r="AT1062" s="180"/>
      <c r="AU1062" s="180"/>
      <c r="AV1062" s="180"/>
      <c r="AW1062" s="180"/>
      <c r="AX1062" s="180"/>
      <c r="AY1062" s="180"/>
      <c r="AZ1062" s="180"/>
      <c r="BA1062" s="180"/>
      <c r="BB1062" s="180"/>
      <c r="BC1062" s="180"/>
      <c r="BD1062" s="180"/>
      <c r="BE1062" s="180"/>
      <c r="BF1062" s="180"/>
      <c r="BG1062" s="180"/>
      <c r="BH1062" s="176">
        <f t="shared" si="127"/>
        <v>22</v>
      </c>
      <c r="BI1062" s="176">
        <f t="shared" si="122"/>
        <v>7</v>
      </c>
      <c r="BJ1062" s="182" t="str">
        <f t="shared" si="123"/>
        <v>22 - 176</v>
      </c>
      <c r="BK1062" s="176">
        <f t="shared" si="124"/>
        <v>99</v>
      </c>
      <c r="BL1062" s="176">
        <f t="shared" si="128"/>
        <v>22</v>
      </c>
      <c r="BM1062" s="533"/>
      <c r="BN1062" s="185">
        <v>5000</v>
      </c>
      <c r="BO1062" s="180">
        <v>35</v>
      </c>
      <c r="BP1062" s="178">
        <f t="shared" si="125"/>
        <v>8465</v>
      </c>
      <c r="BQ1062" s="420" t="str">
        <f t="shared" si="126"/>
        <v>VIII</v>
      </c>
      <c r="BR1062" s="185"/>
      <c r="BS1062" s="212" t="s">
        <v>9598</v>
      </c>
    </row>
    <row r="1063" spans="1:71" ht="63.75" x14ac:dyDescent="0.2">
      <c r="A1063" s="696">
        <v>1061</v>
      </c>
      <c r="B1063" s="286" t="s">
        <v>3819</v>
      </c>
      <c r="C1063" s="286" t="s">
        <v>5956</v>
      </c>
      <c r="D1063" s="258" t="s">
        <v>5497</v>
      </c>
      <c r="E1063" s="736">
        <v>1</v>
      </c>
      <c r="F1063" s="736">
        <v>1</v>
      </c>
      <c r="G1063" s="737">
        <v>8</v>
      </c>
      <c r="H1063" s="305" t="s">
        <v>1282</v>
      </c>
      <c r="I1063" s="496" t="s">
        <v>3487</v>
      </c>
      <c r="J1063" s="497" t="s">
        <v>5456</v>
      </c>
      <c r="K1063" s="191" t="s">
        <v>5490</v>
      </c>
      <c r="L1063" s="427" t="s">
        <v>5490</v>
      </c>
      <c r="M1063" s="686">
        <v>22.5</v>
      </c>
      <c r="N1063" s="685" t="s">
        <v>15710</v>
      </c>
      <c r="O1063" s="686">
        <v>56000</v>
      </c>
      <c r="P1063" s="427" t="s">
        <v>16007</v>
      </c>
      <c r="Q1063" s="191">
        <v>4</v>
      </c>
      <c r="R1063" s="180"/>
      <c r="S1063" s="189">
        <v>5</v>
      </c>
      <c r="T1063" s="189">
        <v>7</v>
      </c>
      <c r="U1063" s="189">
        <v>2</v>
      </c>
      <c r="V1063" s="189">
        <v>8</v>
      </c>
      <c r="W1063" s="742">
        <v>0</v>
      </c>
      <c r="X1063" s="184"/>
      <c r="Y1063" s="184">
        <v>21</v>
      </c>
      <c r="Z1063" s="184"/>
      <c r="AA1063" s="184"/>
      <c r="AB1063" s="220"/>
      <c r="AC1063" s="183" t="s">
        <v>3182</v>
      </c>
      <c r="AD1063" s="191" t="s">
        <v>7471</v>
      </c>
      <c r="AE1063" s="191" t="s">
        <v>4247</v>
      </c>
      <c r="AF1063" s="177">
        <v>0</v>
      </c>
      <c r="AG1063" s="177">
        <v>0</v>
      </c>
      <c r="AH1063" s="177">
        <v>0</v>
      </c>
      <c r="AI1063" s="177">
        <v>0</v>
      </c>
      <c r="AJ1063" s="177">
        <v>0</v>
      </c>
      <c r="AK1063" s="177">
        <v>0</v>
      </c>
      <c r="AL1063" s="551">
        <v>23</v>
      </c>
      <c r="AM1063" s="177">
        <v>0</v>
      </c>
      <c r="AN1063" s="177">
        <v>0</v>
      </c>
      <c r="AO1063" s="182">
        <v>0</v>
      </c>
      <c r="AP1063" s="180"/>
      <c r="AQ1063" s="180"/>
      <c r="AR1063" s="180"/>
      <c r="AS1063" s="180"/>
      <c r="AT1063" s="180"/>
      <c r="AU1063" s="180"/>
      <c r="AV1063" s="180"/>
      <c r="AW1063" s="180"/>
      <c r="AX1063" s="180"/>
      <c r="AY1063" s="180"/>
      <c r="AZ1063" s="180"/>
      <c r="BA1063" s="180"/>
      <c r="BB1063" s="180"/>
      <c r="BC1063" s="180"/>
      <c r="BD1063" s="180"/>
      <c r="BE1063" s="180"/>
      <c r="BF1063" s="180"/>
      <c r="BG1063" s="180"/>
      <c r="BH1063" s="176">
        <f t="shared" si="127"/>
        <v>23</v>
      </c>
      <c r="BI1063" s="176">
        <f t="shared" si="122"/>
        <v>7</v>
      </c>
      <c r="BJ1063" s="182" t="str">
        <f t="shared" si="123"/>
        <v>23 - 184</v>
      </c>
      <c r="BK1063" s="176">
        <f t="shared" si="124"/>
        <v>104</v>
      </c>
      <c r="BL1063" s="176">
        <f t="shared" si="128"/>
        <v>23</v>
      </c>
      <c r="BM1063" s="533"/>
      <c r="BN1063" s="185">
        <v>5000</v>
      </c>
      <c r="BO1063" s="180">
        <v>35</v>
      </c>
      <c r="BP1063" s="178">
        <f t="shared" si="125"/>
        <v>8640</v>
      </c>
      <c r="BQ1063" s="420" t="str">
        <f t="shared" si="126"/>
        <v>VIII</v>
      </c>
      <c r="BR1063" s="185"/>
      <c r="BS1063" s="212" t="s">
        <v>9598</v>
      </c>
    </row>
    <row r="1064" spans="1:71" ht="63.75" x14ac:dyDescent="0.2">
      <c r="A1064" s="697">
        <v>1062</v>
      </c>
      <c r="B1064" s="286" t="s">
        <v>3819</v>
      </c>
      <c r="C1064" s="286" t="s">
        <v>5957</v>
      </c>
      <c r="D1064" s="258" t="s">
        <v>5497</v>
      </c>
      <c r="E1064" s="736">
        <v>1</v>
      </c>
      <c r="F1064" s="736">
        <v>1</v>
      </c>
      <c r="G1064" s="737">
        <v>8</v>
      </c>
      <c r="H1064" s="305" t="s">
        <v>1282</v>
      </c>
      <c r="I1064" s="496" t="s">
        <v>3487</v>
      </c>
      <c r="J1064" s="497" t="s">
        <v>5456</v>
      </c>
      <c r="K1064" s="191" t="s">
        <v>5490</v>
      </c>
      <c r="L1064" s="427" t="s">
        <v>5490</v>
      </c>
      <c r="M1064" s="686">
        <v>46</v>
      </c>
      <c r="N1064" s="685" t="s">
        <v>15710</v>
      </c>
      <c r="O1064" s="686">
        <v>55000</v>
      </c>
      <c r="P1064" s="427" t="s">
        <v>16008</v>
      </c>
      <c r="Q1064" s="191">
        <v>4</v>
      </c>
      <c r="R1064" s="180"/>
      <c r="S1064" s="189">
        <v>5</v>
      </c>
      <c r="T1064" s="189">
        <v>7</v>
      </c>
      <c r="U1064" s="189">
        <v>2</v>
      </c>
      <c r="V1064" s="189">
        <v>8</v>
      </c>
      <c r="W1064" s="742">
        <v>0</v>
      </c>
      <c r="X1064" s="184"/>
      <c r="Y1064" s="184">
        <v>18</v>
      </c>
      <c r="Z1064" s="184"/>
      <c r="AA1064" s="184"/>
      <c r="AB1064" s="220"/>
      <c r="AC1064" s="183" t="s">
        <v>3182</v>
      </c>
      <c r="AD1064" s="191" t="s">
        <v>7471</v>
      </c>
      <c r="AE1064" s="191" t="s">
        <v>4247</v>
      </c>
      <c r="AF1064" s="177">
        <v>0</v>
      </c>
      <c r="AG1064" s="177">
        <v>0</v>
      </c>
      <c r="AH1064" s="177">
        <v>0</v>
      </c>
      <c r="AI1064" s="177">
        <v>0</v>
      </c>
      <c r="AJ1064" s="177">
        <v>0</v>
      </c>
      <c r="AK1064" s="177">
        <v>0</v>
      </c>
      <c r="AL1064" s="551">
        <v>26</v>
      </c>
      <c r="AM1064" s="177">
        <v>0</v>
      </c>
      <c r="AN1064" s="177">
        <v>0</v>
      </c>
      <c r="AO1064" s="182">
        <v>0</v>
      </c>
      <c r="AP1064" s="180"/>
      <c r="AQ1064" s="180"/>
      <c r="AR1064" s="180"/>
      <c r="AS1064" s="180"/>
      <c r="AT1064" s="180"/>
      <c r="AU1064" s="180"/>
      <c r="AV1064" s="180"/>
      <c r="AW1064" s="180"/>
      <c r="AX1064" s="180"/>
      <c r="AY1064" s="180"/>
      <c r="AZ1064" s="180"/>
      <c r="BA1064" s="180"/>
      <c r="BB1064" s="180"/>
      <c r="BC1064" s="180"/>
      <c r="BD1064" s="180"/>
      <c r="BE1064" s="180"/>
      <c r="BF1064" s="180"/>
      <c r="BG1064" s="180"/>
      <c r="BH1064" s="176">
        <f t="shared" si="127"/>
        <v>26</v>
      </c>
      <c r="BI1064" s="176">
        <f t="shared" si="122"/>
        <v>7</v>
      </c>
      <c r="BJ1064" s="182" t="str">
        <f t="shared" si="123"/>
        <v>26 - 208</v>
      </c>
      <c r="BK1064" s="176">
        <f t="shared" si="124"/>
        <v>117</v>
      </c>
      <c r="BL1064" s="176">
        <f t="shared" si="128"/>
        <v>26</v>
      </c>
      <c r="BM1064" s="533"/>
      <c r="BN1064" s="185">
        <v>5000</v>
      </c>
      <c r="BO1064" s="180">
        <v>35</v>
      </c>
      <c r="BP1064" s="178">
        <f t="shared" si="125"/>
        <v>9095</v>
      </c>
      <c r="BQ1064" s="420" t="str">
        <f t="shared" si="126"/>
        <v>VIII</v>
      </c>
      <c r="BR1064" s="185"/>
      <c r="BS1064" s="212" t="s">
        <v>9598</v>
      </c>
    </row>
    <row r="1065" spans="1:71" ht="63.75" x14ac:dyDescent="0.2">
      <c r="A1065" s="696">
        <v>1063</v>
      </c>
      <c r="B1065" s="286" t="s">
        <v>3819</v>
      </c>
      <c r="C1065" s="286" t="s">
        <v>5958</v>
      </c>
      <c r="D1065" s="258" t="s">
        <v>5497</v>
      </c>
      <c r="E1065" s="736">
        <v>1</v>
      </c>
      <c r="F1065" s="736">
        <v>1</v>
      </c>
      <c r="G1065" s="737">
        <v>8</v>
      </c>
      <c r="H1065" s="305" t="s">
        <v>1282</v>
      </c>
      <c r="I1065" s="496" t="s">
        <v>3487</v>
      </c>
      <c r="J1065" s="497" t="s">
        <v>5456</v>
      </c>
      <c r="K1065" s="191" t="s">
        <v>5490</v>
      </c>
      <c r="L1065" s="427" t="s">
        <v>5490</v>
      </c>
      <c r="M1065" s="686">
        <v>46.5</v>
      </c>
      <c r="N1065" s="685" t="s">
        <v>15710</v>
      </c>
      <c r="O1065" s="686">
        <v>56800</v>
      </c>
      <c r="P1065" s="427" t="s">
        <v>16008</v>
      </c>
      <c r="Q1065" s="191">
        <v>4</v>
      </c>
      <c r="R1065" s="180"/>
      <c r="S1065" s="189">
        <v>5</v>
      </c>
      <c r="T1065" s="189">
        <v>7</v>
      </c>
      <c r="U1065" s="189">
        <v>2</v>
      </c>
      <c r="V1065" s="189">
        <v>8</v>
      </c>
      <c r="W1065" s="742">
        <v>0</v>
      </c>
      <c r="X1065" s="184"/>
      <c r="Y1065" s="184">
        <v>18</v>
      </c>
      <c r="Z1065" s="184"/>
      <c r="AA1065" s="184"/>
      <c r="AB1065" s="220"/>
      <c r="AC1065" s="183" t="s">
        <v>3182</v>
      </c>
      <c r="AD1065" s="191" t="s">
        <v>7471</v>
      </c>
      <c r="AE1065" s="191" t="s">
        <v>4247</v>
      </c>
      <c r="AF1065" s="177">
        <v>0</v>
      </c>
      <c r="AG1065" s="177">
        <v>0</v>
      </c>
      <c r="AH1065" s="177">
        <v>0</v>
      </c>
      <c r="AI1065" s="177">
        <v>0</v>
      </c>
      <c r="AJ1065" s="177">
        <v>0</v>
      </c>
      <c r="AK1065" s="177">
        <v>0</v>
      </c>
      <c r="AL1065" s="551">
        <v>27</v>
      </c>
      <c r="AM1065" s="177">
        <v>0</v>
      </c>
      <c r="AN1065" s="177">
        <v>0</v>
      </c>
      <c r="AO1065" s="182">
        <v>0</v>
      </c>
      <c r="AP1065" s="180"/>
      <c r="AQ1065" s="180"/>
      <c r="AR1065" s="180"/>
      <c r="AS1065" s="180"/>
      <c r="AT1065" s="180"/>
      <c r="AU1065" s="180"/>
      <c r="AV1065" s="180"/>
      <c r="AW1065" s="180"/>
      <c r="AX1065" s="180"/>
      <c r="AY1065" s="180"/>
      <c r="AZ1065" s="180"/>
      <c r="BA1065" s="180"/>
      <c r="BB1065" s="180"/>
      <c r="BC1065" s="180"/>
      <c r="BD1065" s="180"/>
      <c r="BE1065" s="180"/>
      <c r="BF1065" s="180"/>
      <c r="BG1065" s="180"/>
      <c r="BH1065" s="176">
        <f t="shared" si="127"/>
        <v>27</v>
      </c>
      <c r="BI1065" s="176">
        <f t="shared" si="122"/>
        <v>7</v>
      </c>
      <c r="BJ1065" s="182" t="str">
        <f t="shared" si="123"/>
        <v>27 - 216</v>
      </c>
      <c r="BK1065" s="176">
        <f t="shared" si="124"/>
        <v>122</v>
      </c>
      <c r="BL1065" s="176">
        <f t="shared" si="128"/>
        <v>27</v>
      </c>
      <c r="BM1065" s="533"/>
      <c r="BN1065" s="185">
        <v>5000</v>
      </c>
      <c r="BO1065" s="180">
        <v>35</v>
      </c>
      <c r="BP1065" s="178">
        <f t="shared" si="125"/>
        <v>9270</v>
      </c>
      <c r="BQ1065" s="420" t="str">
        <f t="shared" si="126"/>
        <v>VIII</v>
      </c>
      <c r="BR1065" s="185"/>
      <c r="BS1065" s="212" t="s">
        <v>9598</v>
      </c>
    </row>
    <row r="1066" spans="1:71" ht="63.75" x14ac:dyDescent="0.2">
      <c r="A1066" s="696">
        <v>1064</v>
      </c>
      <c r="B1066" s="286" t="s">
        <v>3819</v>
      </c>
      <c r="C1066" s="286" t="s">
        <v>5959</v>
      </c>
      <c r="D1066" s="258" t="s">
        <v>5497</v>
      </c>
      <c r="E1066" s="736">
        <v>1</v>
      </c>
      <c r="F1066" s="736">
        <v>1</v>
      </c>
      <c r="G1066" s="737">
        <v>8</v>
      </c>
      <c r="H1066" s="305" t="s">
        <v>1282</v>
      </c>
      <c r="I1066" s="496" t="s">
        <v>3487</v>
      </c>
      <c r="J1066" s="497" t="s">
        <v>5456</v>
      </c>
      <c r="K1066" s="191" t="s">
        <v>5490</v>
      </c>
      <c r="L1066" s="427" t="s">
        <v>5490</v>
      </c>
      <c r="M1066" s="686">
        <v>47</v>
      </c>
      <c r="N1066" s="685" t="s">
        <v>15710</v>
      </c>
      <c r="O1066" s="686">
        <v>58700</v>
      </c>
      <c r="P1066" s="427" t="s">
        <v>16008</v>
      </c>
      <c r="Q1066" s="191">
        <v>4</v>
      </c>
      <c r="R1066" s="180"/>
      <c r="S1066" s="189">
        <v>5</v>
      </c>
      <c r="T1066" s="189">
        <v>7</v>
      </c>
      <c r="U1066" s="189">
        <v>2</v>
      </c>
      <c r="V1066" s="189">
        <v>8</v>
      </c>
      <c r="W1066" s="742">
        <v>0</v>
      </c>
      <c r="X1066" s="184"/>
      <c r="Y1066" s="184">
        <v>18</v>
      </c>
      <c r="Z1066" s="184"/>
      <c r="AA1066" s="184"/>
      <c r="AB1066" s="220"/>
      <c r="AC1066" s="183" t="s">
        <v>3182</v>
      </c>
      <c r="AD1066" s="191" t="s">
        <v>7471</v>
      </c>
      <c r="AE1066" s="191" t="s">
        <v>4247</v>
      </c>
      <c r="AF1066" s="177">
        <v>0</v>
      </c>
      <c r="AG1066" s="177">
        <v>0</v>
      </c>
      <c r="AH1066" s="177">
        <v>0</v>
      </c>
      <c r="AI1066" s="177">
        <v>0</v>
      </c>
      <c r="AJ1066" s="177">
        <v>0</v>
      </c>
      <c r="AK1066" s="177">
        <v>0</v>
      </c>
      <c r="AL1066" s="551">
        <v>28</v>
      </c>
      <c r="AM1066" s="177">
        <v>0</v>
      </c>
      <c r="AN1066" s="177">
        <v>0</v>
      </c>
      <c r="AO1066" s="182">
        <v>0</v>
      </c>
      <c r="AP1066" s="180"/>
      <c r="AQ1066" s="180"/>
      <c r="AR1066" s="180"/>
      <c r="AS1066" s="180"/>
      <c r="AT1066" s="180"/>
      <c r="AU1066" s="180"/>
      <c r="AV1066" s="180"/>
      <c r="AW1066" s="180"/>
      <c r="AX1066" s="180"/>
      <c r="AY1066" s="180"/>
      <c r="AZ1066" s="180"/>
      <c r="BA1066" s="180"/>
      <c r="BB1066" s="180"/>
      <c r="BC1066" s="180"/>
      <c r="BD1066" s="180"/>
      <c r="BE1066" s="180"/>
      <c r="BF1066" s="180"/>
      <c r="BG1066" s="180"/>
      <c r="BH1066" s="176">
        <f t="shared" si="127"/>
        <v>28</v>
      </c>
      <c r="BI1066" s="176">
        <f t="shared" si="122"/>
        <v>7</v>
      </c>
      <c r="BJ1066" s="182" t="str">
        <f t="shared" si="123"/>
        <v>28 - 224</v>
      </c>
      <c r="BK1066" s="176">
        <f t="shared" si="124"/>
        <v>126</v>
      </c>
      <c r="BL1066" s="176">
        <f t="shared" si="128"/>
        <v>28</v>
      </c>
      <c r="BM1066" s="533"/>
      <c r="BN1066" s="185">
        <v>5000</v>
      </c>
      <c r="BO1066" s="180">
        <v>35</v>
      </c>
      <c r="BP1066" s="178">
        <f t="shared" si="125"/>
        <v>9410</v>
      </c>
      <c r="BQ1066" s="420" t="str">
        <f t="shared" si="126"/>
        <v>VIII</v>
      </c>
      <c r="BR1066" s="185"/>
      <c r="BS1066" s="212" t="s">
        <v>9598</v>
      </c>
    </row>
    <row r="1067" spans="1:71" ht="63.75" x14ac:dyDescent="0.2">
      <c r="A1067" s="697">
        <v>1065</v>
      </c>
      <c r="B1067" s="286" t="s">
        <v>3819</v>
      </c>
      <c r="C1067" s="286" t="s">
        <v>5960</v>
      </c>
      <c r="D1067" s="258" t="s">
        <v>5497</v>
      </c>
      <c r="E1067" s="736">
        <v>1</v>
      </c>
      <c r="F1067" s="736">
        <v>1</v>
      </c>
      <c r="G1067" s="737">
        <v>8</v>
      </c>
      <c r="H1067" s="305" t="s">
        <v>1282</v>
      </c>
      <c r="I1067" s="496" t="s">
        <v>3487</v>
      </c>
      <c r="J1067" s="497" t="s">
        <v>5456</v>
      </c>
      <c r="K1067" s="191" t="s">
        <v>5490</v>
      </c>
      <c r="L1067" s="427" t="s">
        <v>5490</v>
      </c>
      <c r="M1067" s="686">
        <v>47.5</v>
      </c>
      <c r="N1067" s="685" t="s">
        <v>15710</v>
      </c>
      <c r="O1067" s="686">
        <v>60500</v>
      </c>
      <c r="P1067" s="427" t="s">
        <v>16008</v>
      </c>
      <c r="Q1067" s="191">
        <v>4</v>
      </c>
      <c r="R1067" s="180"/>
      <c r="S1067" s="189">
        <v>5</v>
      </c>
      <c r="T1067" s="189">
        <v>7</v>
      </c>
      <c r="U1067" s="189">
        <v>2</v>
      </c>
      <c r="V1067" s="189">
        <v>8</v>
      </c>
      <c r="W1067" s="742">
        <v>0</v>
      </c>
      <c r="X1067" s="184"/>
      <c r="Y1067" s="184">
        <v>18</v>
      </c>
      <c r="Z1067" s="184"/>
      <c r="AA1067" s="184"/>
      <c r="AB1067" s="220"/>
      <c r="AC1067" s="183" t="s">
        <v>3182</v>
      </c>
      <c r="AD1067" s="191" t="s">
        <v>7471</v>
      </c>
      <c r="AE1067" s="191" t="s">
        <v>4247</v>
      </c>
      <c r="AF1067" s="177">
        <v>0</v>
      </c>
      <c r="AG1067" s="177">
        <v>0</v>
      </c>
      <c r="AH1067" s="177">
        <v>0</v>
      </c>
      <c r="AI1067" s="177">
        <v>0</v>
      </c>
      <c r="AJ1067" s="177">
        <v>0</v>
      </c>
      <c r="AK1067" s="177">
        <v>0</v>
      </c>
      <c r="AL1067" s="551">
        <v>29</v>
      </c>
      <c r="AM1067" s="177">
        <v>0</v>
      </c>
      <c r="AN1067" s="177">
        <v>0</v>
      </c>
      <c r="AO1067" s="182">
        <v>0</v>
      </c>
      <c r="AP1067" s="180"/>
      <c r="AQ1067" s="180"/>
      <c r="AR1067" s="180"/>
      <c r="AS1067" s="180"/>
      <c r="AT1067" s="180"/>
      <c r="AU1067" s="180"/>
      <c r="AV1067" s="180"/>
      <c r="AW1067" s="180"/>
      <c r="AX1067" s="180"/>
      <c r="AY1067" s="180"/>
      <c r="AZ1067" s="180"/>
      <c r="BA1067" s="180"/>
      <c r="BB1067" s="180"/>
      <c r="BC1067" s="180"/>
      <c r="BD1067" s="180"/>
      <c r="BE1067" s="180"/>
      <c r="BF1067" s="180"/>
      <c r="BG1067" s="180"/>
      <c r="BH1067" s="176">
        <f t="shared" si="127"/>
        <v>29</v>
      </c>
      <c r="BI1067" s="176">
        <f t="shared" si="122"/>
        <v>7</v>
      </c>
      <c r="BJ1067" s="182" t="str">
        <f t="shared" si="123"/>
        <v>29 - 232</v>
      </c>
      <c r="BK1067" s="176">
        <f t="shared" si="124"/>
        <v>131</v>
      </c>
      <c r="BL1067" s="176">
        <f t="shared" si="128"/>
        <v>29</v>
      </c>
      <c r="BM1067" s="533"/>
      <c r="BN1067" s="185">
        <v>5000</v>
      </c>
      <c r="BO1067" s="180">
        <v>35</v>
      </c>
      <c r="BP1067" s="178">
        <f t="shared" si="125"/>
        <v>9585</v>
      </c>
      <c r="BQ1067" s="420" t="str">
        <f t="shared" si="126"/>
        <v>VIII</v>
      </c>
      <c r="BR1067" s="185"/>
      <c r="BS1067" s="212" t="s">
        <v>9598</v>
      </c>
    </row>
    <row r="1068" spans="1:71" ht="63.75" x14ac:dyDescent="0.2">
      <c r="A1068" s="696">
        <v>1066</v>
      </c>
      <c r="B1068" s="286" t="s">
        <v>3819</v>
      </c>
      <c r="C1068" s="286" t="s">
        <v>5961</v>
      </c>
      <c r="D1068" s="258" t="s">
        <v>5497</v>
      </c>
      <c r="E1068" s="736">
        <v>1</v>
      </c>
      <c r="F1068" s="736">
        <v>1</v>
      </c>
      <c r="G1068" s="737">
        <v>8</v>
      </c>
      <c r="H1068" s="305" t="s">
        <v>1282</v>
      </c>
      <c r="I1068" s="496" t="s">
        <v>3487</v>
      </c>
      <c r="J1068" s="497" t="s">
        <v>5443</v>
      </c>
      <c r="K1068" s="191" t="s">
        <v>5490</v>
      </c>
      <c r="L1068" s="427" t="s">
        <v>5490</v>
      </c>
      <c r="M1068" s="686">
        <v>48</v>
      </c>
      <c r="N1068" s="685" t="s">
        <v>15710</v>
      </c>
      <c r="O1068" s="686">
        <v>62400</v>
      </c>
      <c r="P1068" s="427" t="s">
        <v>16008</v>
      </c>
      <c r="Q1068" s="191">
        <v>4</v>
      </c>
      <c r="R1068" s="180"/>
      <c r="S1068" s="189">
        <v>5</v>
      </c>
      <c r="T1068" s="189">
        <v>7</v>
      </c>
      <c r="U1068" s="189">
        <v>2</v>
      </c>
      <c r="V1068" s="189">
        <v>8</v>
      </c>
      <c r="W1068" s="742">
        <v>0</v>
      </c>
      <c r="X1068" s="184"/>
      <c r="Y1068" s="184">
        <v>18</v>
      </c>
      <c r="Z1068" s="184"/>
      <c r="AA1068" s="184"/>
      <c r="AB1068" s="220"/>
      <c r="AC1068" s="183" t="s">
        <v>3182</v>
      </c>
      <c r="AD1068" s="191" t="s">
        <v>7471</v>
      </c>
      <c r="AE1068" s="191" t="s">
        <v>4247</v>
      </c>
      <c r="AF1068" s="177">
        <v>0</v>
      </c>
      <c r="AG1068" s="177">
        <v>0</v>
      </c>
      <c r="AH1068" s="177">
        <v>0</v>
      </c>
      <c r="AI1068" s="177">
        <v>0</v>
      </c>
      <c r="AJ1068" s="177">
        <v>0</v>
      </c>
      <c r="AK1068" s="177">
        <v>0</v>
      </c>
      <c r="AL1068" s="551">
        <v>30</v>
      </c>
      <c r="AM1068" s="177">
        <v>0</v>
      </c>
      <c r="AN1068" s="177">
        <v>0</v>
      </c>
      <c r="AO1068" s="182">
        <v>0</v>
      </c>
      <c r="AP1068" s="180"/>
      <c r="AQ1068" s="180"/>
      <c r="AR1068" s="180"/>
      <c r="AS1068" s="180"/>
      <c r="AT1068" s="180"/>
      <c r="AU1068" s="180"/>
      <c r="AV1068" s="180"/>
      <c r="AW1068" s="180"/>
      <c r="AX1068" s="180"/>
      <c r="AY1068" s="180"/>
      <c r="AZ1068" s="180"/>
      <c r="BA1068" s="180"/>
      <c r="BB1068" s="180"/>
      <c r="BC1068" s="180"/>
      <c r="BD1068" s="180"/>
      <c r="BE1068" s="180"/>
      <c r="BF1068" s="180"/>
      <c r="BG1068" s="180"/>
      <c r="BH1068" s="176">
        <f t="shared" si="127"/>
        <v>30</v>
      </c>
      <c r="BI1068" s="176">
        <f t="shared" si="122"/>
        <v>7</v>
      </c>
      <c r="BJ1068" s="182" t="str">
        <f t="shared" si="123"/>
        <v>30 - 240</v>
      </c>
      <c r="BK1068" s="176">
        <f t="shared" si="124"/>
        <v>135</v>
      </c>
      <c r="BL1068" s="176">
        <f t="shared" si="128"/>
        <v>30</v>
      </c>
      <c r="BM1068" s="533"/>
      <c r="BN1068" s="185">
        <v>5000</v>
      </c>
      <c r="BO1068" s="180">
        <v>35</v>
      </c>
      <c r="BP1068" s="178">
        <f t="shared" si="125"/>
        <v>9725</v>
      </c>
      <c r="BQ1068" s="420" t="str">
        <f t="shared" si="126"/>
        <v>VIII</v>
      </c>
      <c r="BR1068" s="185"/>
      <c r="BS1068" s="212" t="s">
        <v>9598</v>
      </c>
    </row>
    <row r="1069" spans="1:71" ht="63.75" x14ac:dyDescent="0.2">
      <c r="A1069" s="697">
        <v>1067</v>
      </c>
      <c r="B1069" s="286" t="s">
        <v>3819</v>
      </c>
      <c r="C1069" s="286" t="s">
        <v>5962</v>
      </c>
      <c r="D1069" s="258" t="s">
        <v>5497</v>
      </c>
      <c r="E1069" s="736">
        <v>1</v>
      </c>
      <c r="F1069" s="736">
        <v>1</v>
      </c>
      <c r="G1069" s="737">
        <v>8</v>
      </c>
      <c r="H1069" s="305" t="s">
        <v>1282</v>
      </c>
      <c r="I1069" s="496" t="s">
        <v>3487</v>
      </c>
      <c r="J1069" s="497" t="s">
        <v>5443</v>
      </c>
      <c r="K1069" s="191" t="s">
        <v>5490</v>
      </c>
      <c r="L1069" s="427" t="s">
        <v>5490</v>
      </c>
      <c r="M1069" s="686">
        <v>48.5</v>
      </c>
      <c r="N1069" s="685" t="s">
        <v>15710</v>
      </c>
      <c r="O1069" s="686">
        <v>64400</v>
      </c>
      <c r="P1069" s="427" t="s">
        <v>16008</v>
      </c>
      <c r="Q1069" s="191">
        <v>4</v>
      </c>
      <c r="R1069" s="180"/>
      <c r="S1069" s="189">
        <v>5</v>
      </c>
      <c r="T1069" s="189">
        <v>7</v>
      </c>
      <c r="U1069" s="189">
        <v>2</v>
      </c>
      <c r="V1069" s="189">
        <v>8</v>
      </c>
      <c r="W1069" s="742">
        <v>0</v>
      </c>
      <c r="X1069" s="184"/>
      <c r="Y1069" s="184">
        <v>18</v>
      </c>
      <c r="Z1069" s="184"/>
      <c r="AA1069" s="184"/>
      <c r="AB1069" s="220"/>
      <c r="AC1069" s="183" t="s">
        <v>3182</v>
      </c>
      <c r="AD1069" s="191" t="s">
        <v>7471</v>
      </c>
      <c r="AE1069" s="191" t="s">
        <v>4247</v>
      </c>
      <c r="AF1069" s="177">
        <v>0</v>
      </c>
      <c r="AG1069" s="177">
        <v>0</v>
      </c>
      <c r="AH1069" s="177">
        <v>0</v>
      </c>
      <c r="AI1069" s="177">
        <v>0</v>
      </c>
      <c r="AJ1069" s="177">
        <v>0</v>
      </c>
      <c r="AK1069" s="177">
        <v>0</v>
      </c>
      <c r="AL1069" s="551">
        <v>31</v>
      </c>
      <c r="AM1069" s="177">
        <v>0</v>
      </c>
      <c r="AN1069" s="177">
        <v>0</v>
      </c>
      <c r="AO1069" s="182">
        <v>0</v>
      </c>
      <c r="AP1069" s="180"/>
      <c r="AQ1069" s="180"/>
      <c r="AR1069" s="180"/>
      <c r="AS1069" s="180"/>
      <c r="AT1069" s="180"/>
      <c r="AU1069" s="180"/>
      <c r="AV1069" s="180"/>
      <c r="AW1069" s="180"/>
      <c r="AX1069" s="180"/>
      <c r="AY1069" s="180"/>
      <c r="AZ1069" s="180"/>
      <c r="BA1069" s="180"/>
      <c r="BB1069" s="180"/>
      <c r="BC1069" s="180"/>
      <c r="BD1069" s="180"/>
      <c r="BE1069" s="180"/>
      <c r="BF1069" s="180"/>
      <c r="BG1069" s="180"/>
      <c r="BH1069" s="176">
        <f t="shared" si="127"/>
        <v>31</v>
      </c>
      <c r="BI1069" s="176">
        <f t="shared" si="122"/>
        <v>7</v>
      </c>
      <c r="BJ1069" s="182" t="str">
        <f t="shared" si="123"/>
        <v>31 - 248</v>
      </c>
      <c r="BK1069" s="176">
        <f t="shared" si="124"/>
        <v>140</v>
      </c>
      <c r="BL1069" s="176">
        <f t="shared" si="128"/>
        <v>31</v>
      </c>
      <c r="BM1069" s="533"/>
      <c r="BN1069" s="185">
        <v>5000</v>
      </c>
      <c r="BO1069" s="180">
        <v>35</v>
      </c>
      <c r="BP1069" s="178">
        <f t="shared" si="125"/>
        <v>9900</v>
      </c>
      <c r="BQ1069" s="420" t="str">
        <f t="shared" si="126"/>
        <v>VIII</v>
      </c>
      <c r="BR1069" s="185"/>
      <c r="BS1069" s="212" t="s">
        <v>9598</v>
      </c>
    </row>
    <row r="1070" spans="1:71" ht="63.75" x14ac:dyDescent="0.2">
      <c r="A1070" s="696">
        <v>1068</v>
      </c>
      <c r="B1070" s="286" t="s">
        <v>3819</v>
      </c>
      <c r="C1070" s="286" t="s">
        <v>5963</v>
      </c>
      <c r="D1070" s="258" t="s">
        <v>5497</v>
      </c>
      <c r="E1070" s="736">
        <v>1</v>
      </c>
      <c r="F1070" s="736">
        <v>1</v>
      </c>
      <c r="G1070" s="737">
        <v>8</v>
      </c>
      <c r="H1070" s="305" t="s">
        <v>1282</v>
      </c>
      <c r="I1070" s="496" t="s">
        <v>3487</v>
      </c>
      <c r="J1070" s="497" t="s">
        <v>5443</v>
      </c>
      <c r="K1070" s="191" t="s">
        <v>5490</v>
      </c>
      <c r="L1070" s="427" t="s">
        <v>5490</v>
      </c>
      <c r="M1070" s="686">
        <v>49</v>
      </c>
      <c r="N1070" s="685" t="s">
        <v>15710</v>
      </c>
      <c r="O1070" s="686">
        <v>66400</v>
      </c>
      <c r="P1070" s="427" t="s">
        <v>16008</v>
      </c>
      <c r="Q1070" s="191">
        <v>4</v>
      </c>
      <c r="R1070" s="180"/>
      <c r="S1070" s="189">
        <v>5</v>
      </c>
      <c r="T1070" s="189">
        <v>7</v>
      </c>
      <c r="U1070" s="189">
        <v>2</v>
      </c>
      <c r="V1070" s="189">
        <v>8</v>
      </c>
      <c r="W1070" s="742">
        <v>0</v>
      </c>
      <c r="X1070" s="184"/>
      <c r="Y1070" s="184">
        <v>18</v>
      </c>
      <c r="Z1070" s="184"/>
      <c r="AA1070" s="184"/>
      <c r="AB1070" s="220"/>
      <c r="AC1070" s="183" t="s">
        <v>3182</v>
      </c>
      <c r="AD1070" s="191" t="s">
        <v>7471</v>
      </c>
      <c r="AE1070" s="191" t="s">
        <v>4247</v>
      </c>
      <c r="AF1070" s="177">
        <v>0</v>
      </c>
      <c r="AG1070" s="177">
        <v>0</v>
      </c>
      <c r="AH1070" s="177">
        <v>0</v>
      </c>
      <c r="AI1070" s="177">
        <v>0</v>
      </c>
      <c r="AJ1070" s="177">
        <v>0</v>
      </c>
      <c r="AK1070" s="177">
        <v>0</v>
      </c>
      <c r="AL1070" s="551">
        <v>32</v>
      </c>
      <c r="AM1070" s="177">
        <v>0</v>
      </c>
      <c r="AN1070" s="177">
        <v>0</v>
      </c>
      <c r="AO1070" s="182">
        <v>0</v>
      </c>
      <c r="AP1070" s="180"/>
      <c r="AQ1070" s="180"/>
      <c r="AR1070" s="180"/>
      <c r="AS1070" s="180"/>
      <c r="AT1070" s="180"/>
      <c r="AU1070" s="180"/>
      <c r="AV1070" s="180"/>
      <c r="AW1070" s="180"/>
      <c r="AX1070" s="180"/>
      <c r="AY1070" s="180"/>
      <c r="AZ1070" s="180"/>
      <c r="BA1070" s="180"/>
      <c r="BB1070" s="180"/>
      <c r="BC1070" s="180"/>
      <c r="BD1070" s="180"/>
      <c r="BE1070" s="180"/>
      <c r="BF1070" s="180"/>
      <c r="BG1070" s="180"/>
      <c r="BH1070" s="176">
        <f t="shared" si="127"/>
        <v>32</v>
      </c>
      <c r="BI1070" s="176">
        <f t="shared" si="122"/>
        <v>7</v>
      </c>
      <c r="BJ1070" s="182" t="str">
        <f t="shared" si="123"/>
        <v>32 - 256</v>
      </c>
      <c r="BK1070" s="176">
        <f t="shared" si="124"/>
        <v>144</v>
      </c>
      <c r="BL1070" s="176">
        <f t="shared" si="128"/>
        <v>32</v>
      </c>
      <c r="BM1070" s="533"/>
      <c r="BN1070" s="185">
        <v>5000</v>
      </c>
      <c r="BO1070" s="180">
        <v>35</v>
      </c>
      <c r="BP1070" s="178">
        <f t="shared" si="125"/>
        <v>10040</v>
      </c>
      <c r="BQ1070" s="420" t="str">
        <f t="shared" si="126"/>
        <v>VIII</v>
      </c>
      <c r="BR1070" s="185"/>
      <c r="BS1070" s="212" t="s">
        <v>9598</v>
      </c>
    </row>
    <row r="1071" spans="1:71" ht="63.75" x14ac:dyDescent="0.2">
      <c r="A1071" s="696">
        <v>1069</v>
      </c>
      <c r="B1071" s="286" t="s">
        <v>3819</v>
      </c>
      <c r="C1071" s="286" t="s">
        <v>5964</v>
      </c>
      <c r="D1071" s="258" t="s">
        <v>5497</v>
      </c>
      <c r="E1071" s="736">
        <v>1</v>
      </c>
      <c r="F1071" s="736">
        <v>1</v>
      </c>
      <c r="G1071" s="737">
        <v>8</v>
      </c>
      <c r="H1071" s="305" t="s">
        <v>1282</v>
      </c>
      <c r="I1071" s="496" t="s">
        <v>3487</v>
      </c>
      <c r="J1071" s="497" t="s">
        <v>5443</v>
      </c>
      <c r="K1071" s="191" t="s">
        <v>5490</v>
      </c>
      <c r="L1071" s="427" t="s">
        <v>5490</v>
      </c>
      <c r="M1071" s="686">
        <v>49.5</v>
      </c>
      <c r="N1071" s="685" t="s">
        <v>15710</v>
      </c>
      <c r="O1071" s="686">
        <v>68500</v>
      </c>
      <c r="P1071" s="427" t="s">
        <v>16008</v>
      </c>
      <c r="Q1071" s="191">
        <v>4</v>
      </c>
      <c r="R1071" s="180"/>
      <c r="S1071" s="189">
        <v>5</v>
      </c>
      <c r="T1071" s="189">
        <v>7</v>
      </c>
      <c r="U1071" s="189">
        <v>2</v>
      </c>
      <c r="V1071" s="189">
        <v>8</v>
      </c>
      <c r="W1071" s="742">
        <v>0</v>
      </c>
      <c r="X1071" s="184"/>
      <c r="Y1071" s="184">
        <v>18</v>
      </c>
      <c r="Z1071" s="184"/>
      <c r="AA1071" s="184"/>
      <c r="AB1071" s="220"/>
      <c r="AC1071" s="183" t="s">
        <v>3182</v>
      </c>
      <c r="AD1071" s="191" t="s">
        <v>7471</v>
      </c>
      <c r="AE1071" s="191" t="s">
        <v>4247</v>
      </c>
      <c r="AF1071" s="177">
        <v>0</v>
      </c>
      <c r="AG1071" s="177">
        <v>0</v>
      </c>
      <c r="AH1071" s="177">
        <v>0</v>
      </c>
      <c r="AI1071" s="177">
        <v>0</v>
      </c>
      <c r="AJ1071" s="177">
        <v>0</v>
      </c>
      <c r="AK1071" s="177">
        <v>0</v>
      </c>
      <c r="AL1071" s="551">
        <v>33</v>
      </c>
      <c r="AM1071" s="177">
        <v>0</v>
      </c>
      <c r="AN1071" s="177">
        <v>0</v>
      </c>
      <c r="AO1071" s="182">
        <v>0</v>
      </c>
      <c r="AP1071" s="180"/>
      <c r="AQ1071" s="180"/>
      <c r="AR1071" s="180"/>
      <c r="AS1071" s="180"/>
      <c r="AT1071" s="180"/>
      <c r="AU1071" s="180"/>
      <c r="AV1071" s="180"/>
      <c r="AW1071" s="180"/>
      <c r="AX1071" s="180"/>
      <c r="AY1071" s="180"/>
      <c r="AZ1071" s="180"/>
      <c r="BA1071" s="180"/>
      <c r="BB1071" s="180"/>
      <c r="BC1071" s="180"/>
      <c r="BD1071" s="180"/>
      <c r="BE1071" s="180"/>
      <c r="BF1071" s="180"/>
      <c r="BG1071" s="180"/>
      <c r="BH1071" s="176">
        <f t="shared" si="127"/>
        <v>33</v>
      </c>
      <c r="BI1071" s="176">
        <f t="shared" si="122"/>
        <v>7</v>
      </c>
      <c r="BJ1071" s="182" t="str">
        <f t="shared" si="123"/>
        <v>33 - 264</v>
      </c>
      <c r="BK1071" s="176">
        <f t="shared" si="124"/>
        <v>149</v>
      </c>
      <c r="BL1071" s="176">
        <f t="shared" si="128"/>
        <v>33</v>
      </c>
      <c r="BM1071" s="533"/>
      <c r="BN1071" s="185">
        <v>5000</v>
      </c>
      <c r="BO1071" s="180">
        <v>35</v>
      </c>
      <c r="BP1071" s="178">
        <f t="shared" si="125"/>
        <v>10215</v>
      </c>
      <c r="BQ1071" s="420" t="str">
        <f t="shared" si="126"/>
        <v>VIII</v>
      </c>
      <c r="BR1071" s="185"/>
      <c r="BS1071" s="212" t="s">
        <v>9598</v>
      </c>
    </row>
    <row r="1072" spans="1:71" ht="63.75" x14ac:dyDescent="0.2">
      <c r="A1072" s="697">
        <v>1070</v>
      </c>
      <c r="B1072" s="286" t="s">
        <v>3819</v>
      </c>
      <c r="C1072" s="286" t="s">
        <v>5965</v>
      </c>
      <c r="D1072" s="258" t="s">
        <v>5497</v>
      </c>
      <c r="E1072" s="736">
        <v>1</v>
      </c>
      <c r="F1072" s="736">
        <v>1</v>
      </c>
      <c r="G1072" s="737">
        <v>8</v>
      </c>
      <c r="H1072" s="305" t="s">
        <v>1282</v>
      </c>
      <c r="I1072" s="208" t="s">
        <v>3485</v>
      </c>
      <c r="J1072" s="280" t="s">
        <v>5395</v>
      </c>
      <c r="K1072" s="191" t="s">
        <v>5490</v>
      </c>
      <c r="L1072" s="427" t="s">
        <v>5490</v>
      </c>
      <c r="M1072" s="686">
        <v>26.5</v>
      </c>
      <c r="N1072" s="685" t="s">
        <v>15710</v>
      </c>
      <c r="O1072" s="686">
        <v>6700</v>
      </c>
      <c r="P1072" s="427" t="s">
        <v>16008</v>
      </c>
      <c r="Q1072" s="191">
        <v>4</v>
      </c>
      <c r="R1072" s="180"/>
      <c r="S1072" s="189">
        <v>5</v>
      </c>
      <c r="T1072" s="189">
        <v>7</v>
      </c>
      <c r="U1072" s="189">
        <v>2</v>
      </c>
      <c r="V1072" s="189">
        <v>8</v>
      </c>
      <c r="W1072" s="742">
        <v>0</v>
      </c>
      <c r="X1072" s="184"/>
      <c r="Y1072" s="184">
        <v>24</v>
      </c>
      <c r="Z1072" s="184"/>
      <c r="AA1072" s="184"/>
      <c r="AB1072" s="220"/>
      <c r="AC1072" s="183"/>
      <c r="AD1072" s="191" t="s">
        <v>7471</v>
      </c>
      <c r="AE1072" s="191" t="s">
        <v>4247</v>
      </c>
      <c r="AF1072" s="177">
        <v>0</v>
      </c>
      <c r="AG1072" s="177">
        <v>0</v>
      </c>
      <c r="AH1072" s="177">
        <v>0</v>
      </c>
      <c r="AI1072" s="177">
        <v>0</v>
      </c>
      <c r="AJ1072" s="177">
        <v>0</v>
      </c>
      <c r="AK1072" s="177">
        <v>0</v>
      </c>
      <c r="AL1072" s="551">
        <v>12</v>
      </c>
      <c r="AM1072" s="177">
        <v>0</v>
      </c>
      <c r="AN1072" s="177">
        <v>0</v>
      </c>
      <c r="AO1072" s="182">
        <v>0</v>
      </c>
      <c r="AP1072" s="180"/>
      <c r="AQ1072" s="180"/>
      <c r="AR1072" s="180"/>
      <c r="AS1072" s="180"/>
      <c r="AT1072" s="180"/>
      <c r="AU1072" s="180"/>
      <c r="AV1072" s="180"/>
      <c r="AW1072" s="180"/>
      <c r="AX1072" s="180"/>
      <c r="AY1072" s="180"/>
      <c r="AZ1072" s="180"/>
      <c r="BA1072" s="180"/>
      <c r="BB1072" s="180"/>
      <c r="BC1072" s="180"/>
      <c r="BD1072" s="180"/>
      <c r="BE1072" s="180"/>
      <c r="BF1072" s="180"/>
      <c r="BG1072" s="180"/>
      <c r="BH1072" s="176">
        <f t="shared" si="127"/>
        <v>12</v>
      </c>
      <c r="BI1072" s="176">
        <f t="shared" si="122"/>
        <v>9</v>
      </c>
      <c r="BJ1072" s="182" t="str">
        <f t="shared" si="123"/>
        <v>12 - 96</v>
      </c>
      <c r="BK1072" s="176">
        <f t="shared" si="124"/>
        <v>54</v>
      </c>
      <c r="BL1072" s="176">
        <f t="shared" si="128"/>
        <v>12</v>
      </c>
      <c r="BM1072" s="533"/>
      <c r="BN1072" s="185">
        <v>1300</v>
      </c>
      <c r="BO1072" s="180">
        <v>16</v>
      </c>
      <c r="BP1072" s="178">
        <f t="shared" si="125"/>
        <v>2164</v>
      </c>
      <c r="BQ1072" s="420" t="str">
        <f t="shared" si="126"/>
        <v>VII</v>
      </c>
      <c r="BR1072" s="185"/>
      <c r="BS1072" s="212" t="s">
        <v>9598</v>
      </c>
    </row>
    <row r="1073" spans="1:71" ht="63.75" x14ac:dyDescent="0.2">
      <c r="A1073" s="696">
        <v>1071</v>
      </c>
      <c r="B1073" s="286" t="s">
        <v>3819</v>
      </c>
      <c r="C1073" s="286" t="s">
        <v>5966</v>
      </c>
      <c r="D1073" s="258" t="s">
        <v>5497</v>
      </c>
      <c r="E1073" s="736">
        <v>1</v>
      </c>
      <c r="F1073" s="736">
        <v>1</v>
      </c>
      <c r="G1073" s="737">
        <v>8</v>
      </c>
      <c r="H1073" s="305" t="s">
        <v>1282</v>
      </c>
      <c r="I1073" s="208" t="s">
        <v>3485</v>
      </c>
      <c r="J1073" s="280" t="s">
        <v>5398</v>
      </c>
      <c r="K1073" s="191" t="s">
        <v>5490</v>
      </c>
      <c r="L1073" s="427" t="s">
        <v>5490</v>
      </c>
      <c r="M1073" s="686">
        <v>27</v>
      </c>
      <c r="N1073" s="685" t="s">
        <v>15710</v>
      </c>
      <c r="O1073" s="686">
        <v>7200</v>
      </c>
      <c r="P1073" s="427" t="s">
        <v>16008</v>
      </c>
      <c r="Q1073" s="191">
        <v>4</v>
      </c>
      <c r="R1073" s="180"/>
      <c r="S1073" s="189">
        <v>5</v>
      </c>
      <c r="T1073" s="189">
        <v>7</v>
      </c>
      <c r="U1073" s="189">
        <v>2</v>
      </c>
      <c r="V1073" s="189">
        <v>8</v>
      </c>
      <c r="W1073" s="742">
        <v>0</v>
      </c>
      <c r="X1073" s="184"/>
      <c r="Y1073" s="184">
        <v>24</v>
      </c>
      <c r="Z1073" s="184"/>
      <c r="AA1073" s="184"/>
      <c r="AB1073" s="220"/>
      <c r="AC1073" s="183"/>
      <c r="AD1073" s="191" t="s">
        <v>7471</v>
      </c>
      <c r="AE1073" s="191" t="s">
        <v>4247</v>
      </c>
      <c r="AF1073" s="177">
        <v>0</v>
      </c>
      <c r="AG1073" s="177">
        <v>0</v>
      </c>
      <c r="AH1073" s="177">
        <v>0</v>
      </c>
      <c r="AI1073" s="177">
        <v>0</v>
      </c>
      <c r="AJ1073" s="177">
        <v>0</v>
      </c>
      <c r="AK1073" s="177">
        <v>0</v>
      </c>
      <c r="AL1073" s="551">
        <v>13</v>
      </c>
      <c r="AM1073" s="177">
        <v>0</v>
      </c>
      <c r="AN1073" s="177">
        <v>0</v>
      </c>
      <c r="AO1073" s="182">
        <v>0</v>
      </c>
      <c r="AP1073" s="180"/>
      <c r="AQ1073" s="180"/>
      <c r="AR1073" s="180"/>
      <c r="AS1073" s="180"/>
      <c r="AT1073" s="180"/>
      <c r="AU1073" s="180"/>
      <c r="AV1073" s="180"/>
      <c r="AW1073" s="180"/>
      <c r="AX1073" s="180"/>
      <c r="AY1073" s="180"/>
      <c r="AZ1073" s="180"/>
      <c r="BA1073" s="180"/>
      <c r="BB1073" s="180"/>
      <c r="BC1073" s="180"/>
      <c r="BD1073" s="180"/>
      <c r="BE1073" s="180"/>
      <c r="BF1073" s="180"/>
      <c r="BG1073" s="180"/>
      <c r="BH1073" s="176">
        <f t="shared" si="127"/>
        <v>13</v>
      </c>
      <c r="BI1073" s="176">
        <f t="shared" si="122"/>
        <v>9</v>
      </c>
      <c r="BJ1073" s="182" t="str">
        <f t="shared" si="123"/>
        <v>13 - 104</v>
      </c>
      <c r="BK1073" s="176">
        <f t="shared" si="124"/>
        <v>59</v>
      </c>
      <c r="BL1073" s="176">
        <f t="shared" si="128"/>
        <v>13</v>
      </c>
      <c r="BM1073" s="533"/>
      <c r="BN1073" s="185">
        <v>1800</v>
      </c>
      <c r="BO1073" s="180">
        <v>18</v>
      </c>
      <c r="BP1073" s="178">
        <f t="shared" si="125"/>
        <v>2862</v>
      </c>
      <c r="BQ1073" s="420" t="str">
        <f t="shared" si="126"/>
        <v>VII</v>
      </c>
      <c r="BR1073" s="185"/>
      <c r="BS1073" s="212" t="s">
        <v>9598</v>
      </c>
    </row>
    <row r="1074" spans="1:71" ht="63.75" x14ac:dyDescent="0.2">
      <c r="A1074" s="697">
        <v>1072</v>
      </c>
      <c r="B1074" s="286" t="s">
        <v>3819</v>
      </c>
      <c r="C1074" s="286" t="s">
        <v>5967</v>
      </c>
      <c r="D1074" s="258" t="s">
        <v>5497</v>
      </c>
      <c r="E1074" s="736">
        <v>1</v>
      </c>
      <c r="F1074" s="736">
        <v>1</v>
      </c>
      <c r="G1074" s="737">
        <v>8</v>
      </c>
      <c r="H1074" s="305" t="s">
        <v>1282</v>
      </c>
      <c r="I1074" s="208" t="s">
        <v>3485</v>
      </c>
      <c r="J1074" s="280" t="s">
        <v>5547</v>
      </c>
      <c r="K1074" s="191" t="s">
        <v>5490</v>
      </c>
      <c r="L1074" s="427" t="s">
        <v>5490</v>
      </c>
      <c r="M1074" s="686">
        <v>28</v>
      </c>
      <c r="N1074" s="685" t="s">
        <v>15710</v>
      </c>
      <c r="O1074" s="686">
        <v>7800</v>
      </c>
      <c r="P1074" s="427" t="s">
        <v>16008</v>
      </c>
      <c r="Q1074" s="191">
        <v>4</v>
      </c>
      <c r="R1074" s="180"/>
      <c r="S1074" s="189">
        <v>5</v>
      </c>
      <c r="T1074" s="189">
        <v>7</v>
      </c>
      <c r="U1074" s="189">
        <v>2</v>
      </c>
      <c r="V1074" s="189">
        <v>8</v>
      </c>
      <c r="W1074" s="742">
        <v>0</v>
      </c>
      <c r="X1074" s="184"/>
      <c r="Y1074" s="184">
        <v>24</v>
      </c>
      <c r="Z1074" s="184"/>
      <c r="AA1074" s="184"/>
      <c r="AB1074" s="220"/>
      <c r="AC1074" s="183"/>
      <c r="AD1074" s="191" t="s">
        <v>7471</v>
      </c>
      <c r="AE1074" s="191" t="s">
        <v>4247</v>
      </c>
      <c r="AF1074" s="177">
        <v>0</v>
      </c>
      <c r="AG1074" s="177">
        <v>0</v>
      </c>
      <c r="AH1074" s="177">
        <v>0</v>
      </c>
      <c r="AI1074" s="177">
        <v>0</v>
      </c>
      <c r="AJ1074" s="177">
        <v>0</v>
      </c>
      <c r="AK1074" s="177">
        <v>0</v>
      </c>
      <c r="AL1074" s="551">
        <v>14</v>
      </c>
      <c r="AM1074" s="177">
        <v>0</v>
      </c>
      <c r="AN1074" s="177">
        <v>0</v>
      </c>
      <c r="AO1074" s="182">
        <v>0</v>
      </c>
      <c r="AP1074" s="180"/>
      <c r="AQ1074" s="180"/>
      <c r="AR1074" s="180"/>
      <c r="AS1074" s="180"/>
      <c r="AT1074" s="180"/>
      <c r="AU1074" s="180"/>
      <c r="AV1074" s="180"/>
      <c r="AW1074" s="180"/>
      <c r="AX1074" s="180"/>
      <c r="AY1074" s="180"/>
      <c r="AZ1074" s="180"/>
      <c r="BA1074" s="180"/>
      <c r="BB1074" s="180"/>
      <c r="BC1074" s="180"/>
      <c r="BD1074" s="180"/>
      <c r="BE1074" s="180"/>
      <c r="BF1074" s="180"/>
      <c r="BG1074" s="180"/>
      <c r="BH1074" s="176">
        <f t="shared" si="127"/>
        <v>14</v>
      </c>
      <c r="BI1074" s="176">
        <f t="shared" ref="BI1074:BI1137" si="129">IF(manualHD="",IF(COUNTIF(AP1074:BG1074,"")=18,IFERROR(INDEX(thac0array,MATCH(IF(manualHD="",IF(SUM($AG1074:$AL1074)/(0.01+fixedhp)&lt;1/40,ROUND(fixedhp/4.5,0),IF(eightsider=1,IF((AND(fixedhp&gt;0,fixedhp&lt;4)),1.125,1),IF(eightsider&gt;1,eightsider+IF(twosider*1.5+threesider*2+foursider*2.5+fivesider*3+sixsider*3.5+sevensider*4+fixedhp&gt;3,1,0),IF(sevensider=1,0.875,0.5)))),manualHD),hitDiceThac0,0)),21),MIN(IFERROR(INDEX(thac0array,MATCH(IF(AZ1074="",AP1074,ROUND(AP1074+AZ1074/2,0)),hitDiceThac0,0)),21),IFERROR(INDEX(thac0array,MATCH(MAX(AQ1074:AS1074),fighterThac0,0)),21),IFERROR(INDEX(thac0array,MATCH(MAX(AW1074:BA1074),clericThac0,0)),21),IFERROR(INDEX(thac0array,MATCH(MAX(BB1074:BC1074),thiefThac0,0)),21),IFERROR(INDEX(thac0array,MATCH(MAX(BD1074:BG1074),magicUserThac0,0)),21))),IFERROR(INDEX(thac0array,MATCH(BM1074,hitDiceThac0),0),BM1074))</f>
        <v>8</v>
      </c>
      <c r="BJ1074" s="182" t="str">
        <f t="shared" ref="BJ1074:BJ1137" si="130">IF(SUM(AF1074:AN1074)=0,AO1074,IF(AZ1074="",SUM(AF1074:AO1074)&amp;" - "&amp;IF(OR(COUNTIF(AP1074:BG1074,"")=18,AP1074&gt;0),ROUND(AF1074*2+AG1074*3+AH1074*4+AI1074*5+AJ1074*6+AK1074*7+AL1074*8+AM1074*10+AN1074*12+AO1074,0),ROUND((AF1074*2+AG1074*3+AH1074*4+AI1074*5+AJ1074*6+AK1074*7+AL1074*8+AM1074*10+AN1074*12+AO1074)/COUNTA(AQ1074:BG1074),0)),IF(BM1074="",(AZ1074-1)*1+SUM(AF1074:AO1074)&amp;" - "&amp;(AZ1074-1)*4+ROUND(AF1074*2+AG1074*3+AH1074*4+AI1074*5+AJ1074*6+AK1074*7+AL1074*8+AM1074*10+AN1074*12+AO1074,0),SUM(AF1074:AO1074)&amp;" - "&amp;ROUND(AF1074*2+AG1074*3+AH1074*4+AI1074*5+AJ1074*6+AK1074*7+AL1074*8+AM1074*10+AN1074*12+AO1074,0))))</f>
        <v>14 - 112</v>
      </c>
      <c r="BK1074" s="176">
        <f t="shared" ref="BK1074:BK1137" si="131">IF(SUM(AF1074:AN1074)=0,AO1074,IF(AZ1074="",ROUND(AVERAGE(SUM(AF1074:AO1074),IF(OR(COUNTIF(AP1074:BG1074,"")=18,AP1074&gt;0),ROUND(AF1074*2+AG1074*3+AH1074*4+AI1074*5+AJ1074*6+AK1074*7+AL1074*8+AM1074*10+AN1074*12+AO1074,0),ROUND((AF1074*2+AG1074*3+AH1074*4+AI1074*5+AJ1074*6+AK1074*7+AL1074*8+AM1074*10+AN1074*12+AO1074)/COUNTA(AQ1074:BG1074),0))),0),IF(BM1074="",ROUND(AVERAGE((AZ1074-1)*1+SUM(AF1074:AO1074),(AZ1074-1)*4+ROUND(AF1074*2+AG1074*3+AH1074*4+AI1074*5+AJ1074*6+AK1074*7+AL1074*8+AM1074*10+AN1074*12+AO1074,0)),0),ROUND(AVERAGE(SUM(AF1074:AO1074),ROUND(AF1074*2+AG1074*3+AH1074*4+AI1074*5+AJ1074*6+AK1074*7+AL1074*8+AM1074*10+AN1074*12+AO1074,0)),0))))</f>
        <v>63</v>
      </c>
      <c r="BL1074" s="176">
        <f t="shared" si="128"/>
        <v>14</v>
      </c>
      <c r="BM1074" s="533"/>
      <c r="BN1074" s="185">
        <v>1800</v>
      </c>
      <c r="BO1074" s="180">
        <v>18</v>
      </c>
      <c r="BP1074" s="178">
        <f t="shared" ref="BP1074:BP1109" si="132">BN1074+BK1074*BO1074</f>
        <v>2934</v>
      </c>
      <c r="BQ1074" s="420" t="str">
        <f t="shared" ref="BQ1074:BQ1137" si="133">IFERROR(INDEX(xpLevel,MATCH($BN1074,xpThresholds,1)), "XI")</f>
        <v>VII</v>
      </c>
      <c r="BR1074" s="185"/>
      <c r="BS1074" s="212" t="s">
        <v>9598</v>
      </c>
    </row>
    <row r="1075" spans="1:71" ht="63.75" x14ac:dyDescent="0.2">
      <c r="A1075" s="696">
        <v>1073</v>
      </c>
      <c r="B1075" s="286" t="s">
        <v>3819</v>
      </c>
      <c r="C1075" s="286" t="s">
        <v>5968</v>
      </c>
      <c r="D1075" s="258" t="s">
        <v>5497</v>
      </c>
      <c r="E1075" s="736">
        <v>1</v>
      </c>
      <c r="F1075" s="736">
        <v>1</v>
      </c>
      <c r="G1075" s="737">
        <v>8</v>
      </c>
      <c r="H1075" s="305" t="s">
        <v>1282</v>
      </c>
      <c r="I1075" s="208" t="s">
        <v>3485</v>
      </c>
      <c r="J1075" s="280" t="s">
        <v>5502</v>
      </c>
      <c r="K1075" s="191" t="s">
        <v>5490</v>
      </c>
      <c r="L1075" s="427" t="s">
        <v>5490</v>
      </c>
      <c r="M1075" s="686">
        <v>28.5</v>
      </c>
      <c r="N1075" s="685" t="s">
        <v>15710</v>
      </c>
      <c r="O1075" s="686">
        <v>8400</v>
      </c>
      <c r="P1075" s="427" t="s">
        <v>16008</v>
      </c>
      <c r="Q1075" s="191">
        <v>4</v>
      </c>
      <c r="R1075" s="180"/>
      <c r="S1075" s="189">
        <v>5</v>
      </c>
      <c r="T1075" s="189">
        <v>7</v>
      </c>
      <c r="U1075" s="189">
        <v>2</v>
      </c>
      <c r="V1075" s="189">
        <v>8</v>
      </c>
      <c r="W1075" s="742">
        <v>0</v>
      </c>
      <c r="X1075" s="184"/>
      <c r="Y1075" s="184">
        <v>24</v>
      </c>
      <c r="Z1075" s="184"/>
      <c r="AA1075" s="184"/>
      <c r="AB1075" s="220"/>
      <c r="AC1075" s="183"/>
      <c r="AD1075" s="191" t="s">
        <v>7471</v>
      </c>
      <c r="AE1075" s="191" t="s">
        <v>4247</v>
      </c>
      <c r="AF1075" s="177">
        <v>0</v>
      </c>
      <c r="AG1075" s="177">
        <v>0</v>
      </c>
      <c r="AH1075" s="177">
        <v>0</v>
      </c>
      <c r="AI1075" s="177">
        <v>0</v>
      </c>
      <c r="AJ1075" s="177">
        <v>0</v>
      </c>
      <c r="AK1075" s="177">
        <v>0</v>
      </c>
      <c r="AL1075" s="551">
        <v>15</v>
      </c>
      <c r="AM1075" s="177">
        <v>0</v>
      </c>
      <c r="AN1075" s="177">
        <v>0</v>
      </c>
      <c r="AO1075" s="182">
        <v>0</v>
      </c>
      <c r="AP1075" s="180"/>
      <c r="AQ1075" s="180"/>
      <c r="AR1075" s="180"/>
      <c r="AS1075" s="180"/>
      <c r="AT1075" s="180"/>
      <c r="AU1075" s="180"/>
      <c r="AV1075" s="180"/>
      <c r="AW1075" s="180"/>
      <c r="AX1075" s="180"/>
      <c r="AY1075" s="180"/>
      <c r="AZ1075" s="180"/>
      <c r="BA1075" s="180"/>
      <c r="BB1075" s="180"/>
      <c r="BC1075" s="180"/>
      <c r="BD1075" s="180"/>
      <c r="BE1075" s="180"/>
      <c r="BF1075" s="180"/>
      <c r="BG1075" s="180"/>
      <c r="BH1075" s="176">
        <f t="shared" si="127"/>
        <v>15</v>
      </c>
      <c r="BI1075" s="176">
        <f t="shared" si="129"/>
        <v>8</v>
      </c>
      <c r="BJ1075" s="182" t="str">
        <f t="shared" si="130"/>
        <v>15 - 120</v>
      </c>
      <c r="BK1075" s="176">
        <f t="shared" si="131"/>
        <v>68</v>
      </c>
      <c r="BL1075" s="176">
        <f t="shared" si="128"/>
        <v>15</v>
      </c>
      <c r="BM1075" s="533"/>
      <c r="BN1075" s="185">
        <v>2400</v>
      </c>
      <c r="BO1075" s="180">
        <v>20</v>
      </c>
      <c r="BP1075" s="178">
        <f t="shared" si="132"/>
        <v>3760</v>
      </c>
      <c r="BQ1075" s="420" t="str">
        <f t="shared" si="133"/>
        <v>VII</v>
      </c>
      <c r="BR1075" s="185"/>
      <c r="BS1075" s="212" t="s">
        <v>9598</v>
      </c>
    </row>
    <row r="1076" spans="1:71" ht="63.75" x14ac:dyDescent="0.2">
      <c r="A1076" s="696">
        <v>1074</v>
      </c>
      <c r="B1076" s="286" t="s">
        <v>3819</v>
      </c>
      <c r="C1076" s="286" t="s">
        <v>5969</v>
      </c>
      <c r="D1076" s="258" t="s">
        <v>5497</v>
      </c>
      <c r="E1076" s="736">
        <v>1</v>
      </c>
      <c r="F1076" s="736">
        <v>1</v>
      </c>
      <c r="G1076" s="737">
        <v>8</v>
      </c>
      <c r="H1076" s="305" t="s">
        <v>1282</v>
      </c>
      <c r="I1076" s="496" t="s">
        <v>3487</v>
      </c>
      <c r="J1076" s="497" t="s">
        <v>4290</v>
      </c>
      <c r="K1076" s="191" t="s">
        <v>5490</v>
      </c>
      <c r="L1076" s="427" t="s">
        <v>5490</v>
      </c>
      <c r="M1076" s="686">
        <v>52.5</v>
      </c>
      <c r="N1076" s="685" t="s">
        <v>15710</v>
      </c>
      <c r="O1076" s="686">
        <v>119000</v>
      </c>
      <c r="P1076" s="427" t="s">
        <v>16009</v>
      </c>
      <c r="Q1076" s="191">
        <v>4</v>
      </c>
      <c r="R1076" s="180"/>
      <c r="S1076" s="189">
        <v>5</v>
      </c>
      <c r="T1076" s="189">
        <v>7</v>
      </c>
      <c r="U1076" s="189">
        <v>2</v>
      </c>
      <c r="V1076" s="189">
        <v>8</v>
      </c>
      <c r="W1076" s="742">
        <v>0</v>
      </c>
      <c r="X1076" s="184"/>
      <c r="Y1076" s="184">
        <v>18</v>
      </c>
      <c r="Z1076" s="184"/>
      <c r="AA1076" s="184"/>
      <c r="AB1076" s="220"/>
      <c r="AC1076" s="183" t="s">
        <v>3182</v>
      </c>
      <c r="AD1076" s="191" t="s">
        <v>7471</v>
      </c>
      <c r="AE1076" s="191" t="s">
        <v>4247</v>
      </c>
      <c r="AF1076" s="177">
        <v>0</v>
      </c>
      <c r="AG1076" s="177">
        <v>0</v>
      </c>
      <c r="AH1076" s="177">
        <v>0</v>
      </c>
      <c r="AI1076" s="177">
        <v>0</v>
      </c>
      <c r="AJ1076" s="177">
        <v>0</v>
      </c>
      <c r="AK1076" s="177">
        <v>0</v>
      </c>
      <c r="AL1076" s="551">
        <v>20</v>
      </c>
      <c r="AM1076" s="177">
        <v>0</v>
      </c>
      <c r="AN1076" s="177">
        <v>0</v>
      </c>
      <c r="AO1076" s="182">
        <v>0</v>
      </c>
      <c r="AP1076" s="180"/>
      <c r="AQ1076" s="180"/>
      <c r="AR1076" s="180"/>
      <c r="AS1076" s="180"/>
      <c r="AT1076" s="180"/>
      <c r="AU1076" s="180"/>
      <c r="AV1076" s="180"/>
      <c r="AW1076" s="180"/>
      <c r="AX1076" s="180"/>
      <c r="AY1076" s="180"/>
      <c r="AZ1076" s="180"/>
      <c r="BA1076" s="180"/>
      <c r="BB1076" s="180"/>
      <c r="BC1076" s="180"/>
      <c r="BD1076" s="180"/>
      <c r="BE1076" s="180"/>
      <c r="BF1076" s="180"/>
      <c r="BG1076" s="180"/>
      <c r="BH1076" s="176">
        <f t="shared" si="127"/>
        <v>20</v>
      </c>
      <c r="BI1076" s="176">
        <f t="shared" si="129"/>
        <v>7</v>
      </c>
      <c r="BJ1076" s="182" t="str">
        <f t="shared" si="130"/>
        <v>20 - 160</v>
      </c>
      <c r="BK1076" s="176">
        <f t="shared" si="131"/>
        <v>90</v>
      </c>
      <c r="BL1076" s="176">
        <f t="shared" si="128"/>
        <v>20</v>
      </c>
      <c r="BM1076" s="533"/>
      <c r="BN1076" s="185">
        <v>4000</v>
      </c>
      <c r="BO1076" s="180">
        <v>30</v>
      </c>
      <c r="BP1076" s="178">
        <f t="shared" si="132"/>
        <v>6700</v>
      </c>
      <c r="BQ1076" s="420" t="str">
        <f t="shared" si="133"/>
        <v>VIII</v>
      </c>
      <c r="BR1076" s="185"/>
      <c r="BS1076" s="212" t="s">
        <v>9598</v>
      </c>
    </row>
    <row r="1077" spans="1:71" ht="63.75" x14ac:dyDescent="0.2">
      <c r="A1077" s="697">
        <v>1075</v>
      </c>
      <c r="B1077" s="286" t="s">
        <v>3819</v>
      </c>
      <c r="C1077" s="286" t="s">
        <v>5970</v>
      </c>
      <c r="D1077" s="258" t="s">
        <v>5497</v>
      </c>
      <c r="E1077" s="736">
        <v>1</v>
      </c>
      <c r="F1077" s="736">
        <v>1</v>
      </c>
      <c r="G1077" s="737">
        <v>8</v>
      </c>
      <c r="H1077" s="305" t="s">
        <v>1282</v>
      </c>
      <c r="I1077" s="496" t="s">
        <v>3487</v>
      </c>
      <c r="J1077" s="497" t="s">
        <v>4290</v>
      </c>
      <c r="K1077" s="191" t="s">
        <v>5490</v>
      </c>
      <c r="L1077" s="427" t="s">
        <v>5490</v>
      </c>
      <c r="M1077" s="686">
        <v>53.5</v>
      </c>
      <c r="N1077" s="685" t="s">
        <v>15710</v>
      </c>
      <c r="O1077" s="686">
        <v>125000</v>
      </c>
      <c r="P1077" s="427" t="s">
        <v>16009</v>
      </c>
      <c r="Q1077" s="191">
        <v>4</v>
      </c>
      <c r="R1077" s="180"/>
      <c r="S1077" s="189">
        <v>5</v>
      </c>
      <c r="T1077" s="189">
        <v>7</v>
      </c>
      <c r="U1077" s="189">
        <v>2</v>
      </c>
      <c r="V1077" s="189">
        <v>8</v>
      </c>
      <c r="W1077" s="742">
        <v>0</v>
      </c>
      <c r="X1077" s="184"/>
      <c r="Y1077" s="184">
        <v>18</v>
      </c>
      <c r="Z1077" s="184"/>
      <c r="AA1077" s="184"/>
      <c r="AB1077" s="220"/>
      <c r="AC1077" s="183" t="s">
        <v>3182</v>
      </c>
      <c r="AD1077" s="191" t="s">
        <v>7471</v>
      </c>
      <c r="AE1077" s="191" t="s">
        <v>4247</v>
      </c>
      <c r="AF1077" s="177">
        <v>0</v>
      </c>
      <c r="AG1077" s="177">
        <v>0</v>
      </c>
      <c r="AH1077" s="177">
        <v>0</v>
      </c>
      <c r="AI1077" s="177">
        <v>0</v>
      </c>
      <c r="AJ1077" s="177">
        <v>0</v>
      </c>
      <c r="AK1077" s="177">
        <v>0</v>
      </c>
      <c r="AL1077" s="551">
        <v>21</v>
      </c>
      <c r="AM1077" s="177">
        <v>0</v>
      </c>
      <c r="AN1077" s="177">
        <v>0</v>
      </c>
      <c r="AO1077" s="182">
        <v>0</v>
      </c>
      <c r="AP1077" s="180"/>
      <c r="AQ1077" s="180"/>
      <c r="AR1077" s="180"/>
      <c r="AS1077" s="180"/>
      <c r="AT1077" s="180"/>
      <c r="AU1077" s="180"/>
      <c r="AV1077" s="180"/>
      <c r="AW1077" s="180"/>
      <c r="AX1077" s="180"/>
      <c r="AY1077" s="180"/>
      <c r="AZ1077" s="180"/>
      <c r="BA1077" s="180"/>
      <c r="BB1077" s="180"/>
      <c r="BC1077" s="180"/>
      <c r="BD1077" s="180"/>
      <c r="BE1077" s="180"/>
      <c r="BF1077" s="180"/>
      <c r="BG1077" s="180"/>
      <c r="BH1077" s="176">
        <f t="shared" si="127"/>
        <v>21</v>
      </c>
      <c r="BI1077" s="176">
        <f t="shared" si="129"/>
        <v>7</v>
      </c>
      <c r="BJ1077" s="182" t="str">
        <f t="shared" si="130"/>
        <v>21 - 168</v>
      </c>
      <c r="BK1077" s="176">
        <f t="shared" si="131"/>
        <v>95</v>
      </c>
      <c r="BL1077" s="176">
        <f t="shared" si="128"/>
        <v>21</v>
      </c>
      <c r="BM1077" s="533"/>
      <c r="BN1077" s="185">
        <v>5000</v>
      </c>
      <c r="BO1077" s="180">
        <v>35</v>
      </c>
      <c r="BP1077" s="178">
        <f t="shared" si="132"/>
        <v>8325</v>
      </c>
      <c r="BQ1077" s="420" t="str">
        <f t="shared" si="133"/>
        <v>VIII</v>
      </c>
      <c r="BR1077" s="185"/>
      <c r="BS1077" s="212" t="s">
        <v>9598</v>
      </c>
    </row>
    <row r="1078" spans="1:71" ht="63.75" x14ac:dyDescent="0.2">
      <c r="A1078" s="696">
        <v>1076</v>
      </c>
      <c r="B1078" s="286" t="s">
        <v>3819</v>
      </c>
      <c r="C1078" s="286" t="s">
        <v>4861</v>
      </c>
      <c r="D1078" s="258" t="s">
        <v>5497</v>
      </c>
      <c r="E1078" s="736">
        <v>1</v>
      </c>
      <c r="F1078" s="736">
        <v>1</v>
      </c>
      <c r="G1078" s="737">
        <v>8</v>
      </c>
      <c r="H1078" s="305" t="s">
        <v>1282</v>
      </c>
      <c r="I1078" s="496" t="s">
        <v>3487</v>
      </c>
      <c r="J1078" s="497" t="s">
        <v>4290</v>
      </c>
      <c r="K1078" s="191" t="s">
        <v>5490</v>
      </c>
      <c r="L1078" s="427" t="s">
        <v>5490</v>
      </c>
      <c r="M1078" s="686">
        <v>54</v>
      </c>
      <c r="N1078" s="685" t="s">
        <v>15710</v>
      </c>
      <c r="O1078" s="686">
        <v>131000</v>
      </c>
      <c r="P1078" s="427" t="s">
        <v>16009</v>
      </c>
      <c r="Q1078" s="191">
        <v>4</v>
      </c>
      <c r="R1078" s="180"/>
      <c r="S1078" s="189">
        <v>5</v>
      </c>
      <c r="T1078" s="189">
        <v>7</v>
      </c>
      <c r="U1078" s="189">
        <v>2</v>
      </c>
      <c r="V1078" s="189">
        <v>8</v>
      </c>
      <c r="W1078" s="742">
        <v>0</v>
      </c>
      <c r="X1078" s="184"/>
      <c r="Y1078" s="184">
        <v>18</v>
      </c>
      <c r="Z1078" s="184"/>
      <c r="AA1078" s="184"/>
      <c r="AB1078" s="220"/>
      <c r="AC1078" s="183" t="s">
        <v>3182</v>
      </c>
      <c r="AD1078" s="191" t="s">
        <v>7471</v>
      </c>
      <c r="AE1078" s="191" t="s">
        <v>4247</v>
      </c>
      <c r="AF1078" s="177">
        <v>0</v>
      </c>
      <c r="AG1078" s="177">
        <v>0</v>
      </c>
      <c r="AH1078" s="177">
        <v>0</v>
      </c>
      <c r="AI1078" s="177">
        <v>0</v>
      </c>
      <c r="AJ1078" s="177">
        <v>0</v>
      </c>
      <c r="AK1078" s="177">
        <v>0</v>
      </c>
      <c r="AL1078" s="551">
        <v>22</v>
      </c>
      <c r="AM1078" s="177">
        <v>0</v>
      </c>
      <c r="AN1078" s="177">
        <v>0</v>
      </c>
      <c r="AO1078" s="182">
        <v>0</v>
      </c>
      <c r="AP1078" s="180"/>
      <c r="AQ1078" s="180"/>
      <c r="AR1078" s="180"/>
      <c r="AS1078" s="180"/>
      <c r="AT1078" s="180"/>
      <c r="AU1078" s="180"/>
      <c r="AV1078" s="180"/>
      <c r="AW1078" s="180"/>
      <c r="AX1078" s="180"/>
      <c r="AY1078" s="180"/>
      <c r="AZ1078" s="180"/>
      <c r="BA1078" s="180"/>
      <c r="BB1078" s="180"/>
      <c r="BC1078" s="180"/>
      <c r="BD1078" s="180"/>
      <c r="BE1078" s="180"/>
      <c r="BF1078" s="180"/>
      <c r="BG1078" s="180"/>
      <c r="BH1078" s="176">
        <f t="shared" si="127"/>
        <v>22</v>
      </c>
      <c r="BI1078" s="176">
        <f t="shared" si="129"/>
        <v>7</v>
      </c>
      <c r="BJ1078" s="182" t="str">
        <f t="shared" si="130"/>
        <v>22 - 176</v>
      </c>
      <c r="BK1078" s="176">
        <f t="shared" si="131"/>
        <v>99</v>
      </c>
      <c r="BL1078" s="176">
        <f t="shared" si="128"/>
        <v>22</v>
      </c>
      <c r="BM1078" s="533"/>
      <c r="BN1078" s="185">
        <v>5000</v>
      </c>
      <c r="BO1078" s="180">
        <v>35</v>
      </c>
      <c r="BP1078" s="178">
        <f t="shared" si="132"/>
        <v>8465</v>
      </c>
      <c r="BQ1078" s="420" t="str">
        <f t="shared" si="133"/>
        <v>VIII</v>
      </c>
      <c r="BR1078" s="185"/>
      <c r="BS1078" s="212" t="s">
        <v>9598</v>
      </c>
    </row>
    <row r="1079" spans="1:71" ht="63.75" x14ac:dyDescent="0.2">
      <c r="A1079" s="697">
        <v>1077</v>
      </c>
      <c r="B1079" s="286" t="s">
        <v>3819</v>
      </c>
      <c r="C1079" s="286" t="s">
        <v>6093</v>
      </c>
      <c r="D1079" s="258" t="s">
        <v>5497</v>
      </c>
      <c r="E1079" s="736">
        <v>1</v>
      </c>
      <c r="F1079" s="736">
        <v>1</v>
      </c>
      <c r="G1079" s="737">
        <v>8</v>
      </c>
      <c r="H1079" s="305" t="s">
        <v>1282</v>
      </c>
      <c r="I1079" s="496" t="s">
        <v>3487</v>
      </c>
      <c r="J1079" s="497" t="s">
        <v>4290</v>
      </c>
      <c r="K1079" s="191" t="s">
        <v>5490</v>
      </c>
      <c r="L1079" s="427" t="s">
        <v>5490</v>
      </c>
      <c r="M1079" s="686">
        <v>55</v>
      </c>
      <c r="N1079" s="685" t="s">
        <v>15710</v>
      </c>
      <c r="O1079" s="686">
        <v>137000</v>
      </c>
      <c r="P1079" s="427" t="s">
        <v>16009</v>
      </c>
      <c r="Q1079" s="191">
        <v>4</v>
      </c>
      <c r="R1079" s="180"/>
      <c r="S1079" s="189">
        <v>5</v>
      </c>
      <c r="T1079" s="189">
        <v>7</v>
      </c>
      <c r="U1079" s="189">
        <v>2</v>
      </c>
      <c r="V1079" s="189">
        <v>8</v>
      </c>
      <c r="W1079" s="742">
        <v>0</v>
      </c>
      <c r="X1079" s="184"/>
      <c r="Y1079" s="184">
        <v>18</v>
      </c>
      <c r="Z1079" s="184"/>
      <c r="AA1079" s="184"/>
      <c r="AB1079" s="220"/>
      <c r="AC1079" s="183" t="s">
        <v>3182</v>
      </c>
      <c r="AD1079" s="191" t="s">
        <v>7471</v>
      </c>
      <c r="AE1079" s="191" t="s">
        <v>4247</v>
      </c>
      <c r="AF1079" s="177">
        <v>0</v>
      </c>
      <c r="AG1079" s="177">
        <v>0</v>
      </c>
      <c r="AH1079" s="177">
        <v>0</v>
      </c>
      <c r="AI1079" s="177">
        <v>0</v>
      </c>
      <c r="AJ1079" s="177">
        <v>0</v>
      </c>
      <c r="AK1079" s="177">
        <v>0</v>
      </c>
      <c r="AL1079" s="551">
        <v>23</v>
      </c>
      <c r="AM1079" s="177">
        <v>0</v>
      </c>
      <c r="AN1079" s="177">
        <v>0</v>
      </c>
      <c r="AO1079" s="182">
        <v>0</v>
      </c>
      <c r="AP1079" s="180"/>
      <c r="AQ1079" s="180"/>
      <c r="AR1079" s="180"/>
      <c r="AS1079" s="180"/>
      <c r="AT1079" s="180"/>
      <c r="AU1079" s="180"/>
      <c r="AV1079" s="180"/>
      <c r="AW1079" s="180"/>
      <c r="AX1079" s="180"/>
      <c r="AY1079" s="180"/>
      <c r="AZ1079" s="180"/>
      <c r="BA1079" s="180"/>
      <c r="BB1079" s="180"/>
      <c r="BC1079" s="180"/>
      <c r="BD1079" s="180"/>
      <c r="BE1079" s="180"/>
      <c r="BF1079" s="180"/>
      <c r="BG1079" s="180"/>
      <c r="BH1079" s="176">
        <f t="shared" si="127"/>
        <v>23</v>
      </c>
      <c r="BI1079" s="176">
        <f t="shared" si="129"/>
        <v>7</v>
      </c>
      <c r="BJ1079" s="182" t="str">
        <f t="shared" si="130"/>
        <v>23 - 184</v>
      </c>
      <c r="BK1079" s="176">
        <f t="shared" si="131"/>
        <v>104</v>
      </c>
      <c r="BL1079" s="176">
        <f t="shared" si="128"/>
        <v>23</v>
      </c>
      <c r="BM1079" s="533"/>
      <c r="BN1079" s="185">
        <v>5000</v>
      </c>
      <c r="BO1079" s="180">
        <v>35</v>
      </c>
      <c r="BP1079" s="178">
        <f t="shared" si="132"/>
        <v>8640</v>
      </c>
      <c r="BQ1079" s="420" t="str">
        <f t="shared" si="133"/>
        <v>VIII</v>
      </c>
      <c r="BR1079" s="185"/>
      <c r="BS1079" s="212" t="s">
        <v>9598</v>
      </c>
    </row>
    <row r="1080" spans="1:71" ht="63.75" x14ac:dyDescent="0.2">
      <c r="A1080" s="696">
        <v>1078</v>
      </c>
      <c r="B1080" s="286" t="s">
        <v>3819</v>
      </c>
      <c r="C1080" s="286" t="s">
        <v>6094</v>
      </c>
      <c r="D1080" s="258" t="s">
        <v>5497</v>
      </c>
      <c r="E1080" s="736">
        <v>1</v>
      </c>
      <c r="F1080" s="736">
        <v>1</v>
      </c>
      <c r="G1080" s="737">
        <v>8</v>
      </c>
      <c r="H1080" s="305" t="s">
        <v>1282</v>
      </c>
      <c r="I1080" s="496" t="s">
        <v>3487</v>
      </c>
      <c r="J1080" s="497" t="s">
        <v>5436</v>
      </c>
      <c r="K1080" s="191" t="s">
        <v>5490</v>
      </c>
      <c r="L1080" s="427" t="s">
        <v>5490</v>
      </c>
      <c r="M1080" s="686">
        <v>56</v>
      </c>
      <c r="N1080" s="685" t="s">
        <v>15710</v>
      </c>
      <c r="O1080" s="686">
        <v>143000</v>
      </c>
      <c r="P1080" s="427" t="s">
        <v>16009</v>
      </c>
      <c r="Q1080" s="191">
        <v>4</v>
      </c>
      <c r="R1080" s="180"/>
      <c r="S1080" s="189">
        <v>5</v>
      </c>
      <c r="T1080" s="189">
        <v>7</v>
      </c>
      <c r="U1080" s="189">
        <v>2</v>
      </c>
      <c r="V1080" s="189">
        <v>8</v>
      </c>
      <c r="W1080" s="742">
        <v>0</v>
      </c>
      <c r="X1080" s="184"/>
      <c r="Y1080" s="184">
        <v>18</v>
      </c>
      <c r="Z1080" s="184"/>
      <c r="AA1080" s="184"/>
      <c r="AB1080" s="220"/>
      <c r="AC1080" s="183" t="s">
        <v>3182</v>
      </c>
      <c r="AD1080" s="191" t="s">
        <v>7471</v>
      </c>
      <c r="AE1080" s="191" t="s">
        <v>4247</v>
      </c>
      <c r="AF1080" s="177">
        <v>0</v>
      </c>
      <c r="AG1080" s="177">
        <v>0</v>
      </c>
      <c r="AH1080" s="177">
        <v>0</v>
      </c>
      <c r="AI1080" s="177">
        <v>0</v>
      </c>
      <c r="AJ1080" s="177">
        <v>0</v>
      </c>
      <c r="AK1080" s="177">
        <v>0</v>
      </c>
      <c r="AL1080" s="551">
        <v>24</v>
      </c>
      <c r="AM1080" s="177">
        <v>0</v>
      </c>
      <c r="AN1080" s="177">
        <v>0</v>
      </c>
      <c r="AO1080" s="182">
        <v>0</v>
      </c>
      <c r="AP1080" s="180"/>
      <c r="AQ1080" s="180"/>
      <c r="AR1080" s="180"/>
      <c r="AS1080" s="180"/>
      <c r="AT1080" s="180"/>
      <c r="AU1080" s="180"/>
      <c r="AV1080" s="180"/>
      <c r="AW1080" s="180"/>
      <c r="AX1080" s="180"/>
      <c r="AY1080" s="180"/>
      <c r="AZ1080" s="180"/>
      <c r="BA1080" s="180"/>
      <c r="BB1080" s="180"/>
      <c r="BC1080" s="180"/>
      <c r="BD1080" s="180"/>
      <c r="BE1080" s="180"/>
      <c r="BF1080" s="180"/>
      <c r="BG1080" s="180"/>
      <c r="BH1080" s="176">
        <f t="shared" si="127"/>
        <v>24</v>
      </c>
      <c r="BI1080" s="176">
        <f t="shared" si="129"/>
        <v>7</v>
      </c>
      <c r="BJ1080" s="182" t="str">
        <f t="shared" si="130"/>
        <v>24 - 192</v>
      </c>
      <c r="BK1080" s="176">
        <f t="shared" si="131"/>
        <v>108</v>
      </c>
      <c r="BL1080" s="176">
        <f t="shared" si="128"/>
        <v>24</v>
      </c>
      <c r="BM1080" s="533"/>
      <c r="BN1080" s="185">
        <v>5000</v>
      </c>
      <c r="BO1080" s="180">
        <v>35</v>
      </c>
      <c r="BP1080" s="178">
        <f t="shared" si="132"/>
        <v>8780</v>
      </c>
      <c r="BQ1080" s="420" t="str">
        <f t="shared" si="133"/>
        <v>VIII</v>
      </c>
      <c r="BR1080" s="185"/>
      <c r="BS1080" s="212" t="s">
        <v>9598</v>
      </c>
    </row>
    <row r="1081" spans="1:71" ht="63.75" x14ac:dyDescent="0.2">
      <c r="A1081" s="696">
        <v>1079</v>
      </c>
      <c r="B1081" s="286" t="s">
        <v>3819</v>
      </c>
      <c r="C1081" s="286" t="s">
        <v>6095</v>
      </c>
      <c r="D1081" s="258" t="s">
        <v>5497</v>
      </c>
      <c r="E1081" s="736">
        <v>1</v>
      </c>
      <c r="F1081" s="736">
        <v>1</v>
      </c>
      <c r="G1081" s="737">
        <v>8</v>
      </c>
      <c r="H1081" s="305" t="s">
        <v>1282</v>
      </c>
      <c r="I1081" s="496" t="s">
        <v>3487</v>
      </c>
      <c r="J1081" s="497" t="s">
        <v>5436</v>
      </c>
      <c r="K1081" s="191" t="s">
        <v>5490</v>
      </c>
      <c r="L1081" s="427" t="s">
        <v>5490</v>
      </c>
      <c r="M1081" s="686">
        <v>56.5</v>
      </c>
      <c r="N1081" s="685" t="s">
        <v>15710</v>
      </c>
      <c r="O1081" s="686">
        <v>149000</v>
      </c>
      <c r="P1081" s="427" t="s">
        <v>16009</v>
      </c>
      <c r="Q1081" s="191">
        <v>4</v>
      </c>
      <c r="R1081" s="180"/>
      <c r="S1081" s="189">
        <v>5</v>
      </c>
      <c r="T1081" s="189">
        <v>7</v>
      </c>
      <c r="U1081" s="189">
        <v>2</v>
      </c>
      <c r="V1081" s="189">
        <v>8</v>
      </c>
      <c r="W1081" s="742">
        <v>0</v>
      </c>
      <c r="X1081" s="184"/>
      <c r="Y1081" s="184">
        <v>18</v>
      </c>
      <c r="Z1081" s="184"/>
      <c r="AA1081" s="184"/>
      <c r="AB1081" s="220"/>
      <c r="AC1081" s="183" t="s">
        <v>3182</v>
      </c>
      <c r="AD1081" s="191" t="s">
        <v>7471</v>
      </c>
      <c r="AE1081" s="191" t="s">
        <v>4247</v>
      </c>
      <c r="AF1081" s="177">
        <v>0</v>
      </c>
      <c r="AG1081" s="177">
        <v>0</v>
      </c>
      <c r="AH1081" s="177">
        <v>0</v>
      </c>
      <c r="AI1081" s="177">
        <v>0</v>
      </c>
      <c r="AJ1081" s="177">
        <v>0</v>
      </c>
      <c r="AK1081" s="177">
        <v>0</v>
      </c>
      <c r="AL1081" s="551">
        <v>25</v>
      </c>
      <c r="AM1081" s="177">
        <v>0</v>
      </c>
      <c r="AN1081" s="177">
        <v>0</v>
      </c>
      <c r="AO1081" s="182">
        <v>0</v>
      </c>
      <c r="AP1081" s="180"/>
      <c r="AQ1081" s="180"/>
      <c r="AR1081" s="180"/>
      <c r="AS1081" s="180"/>
      <c r="AT1081" s="180"/>
      <c r="AU1081" s="180"/>
      <c r="AV1081" s="180"/>
      <c r="AW1081" s="180"/>
      <c r="AX1081" s="180"/>
      <c r="AY1081" s="180"/>
      <c r="AZ1081" s="180"/>
      <c r="BA1081" s="180"/>
      <c r="BB1081" s="180"/>
      <c r="BC1081" s="180"/>
      <c r="BD1081" s="180"/>
      <c r="BE1081" s="180"/>
      <c r="BF1081" s="180"/>
      <c r="BG1081" s="180"/>
      <c r="BH1081" s="176">
        <f t="shared" si="127"/>
        <v>25</v>
      </c>
      <c r="BI1081" s="176">
        <f t="shared" si="129"/>
        <v>7</v>
      </c>
      <c r="BJ1081" s="182" t="str">
        <f t="shared" si="130"/>
        <v>25 - 200</v>
      </c>
      <c r="BK1081" s="176">
        <f t="shared" si="131"/>
        <v>113</v>
      </c>
      <c r="BL1081" s="176">
        <f t="shared" si="128"/>
        <v>25</v>
      </c>
      <c r="BM1081" s="533"/>
      <c r="BN1081" s="185">
        <v>5000</v>
      </c>
      <c r="BO1081" s="180">
        <v>35</v>
      </c>
      <c r="BP1081" s="178">
        <f t="shared" si="132"/>
        <v>8955</v>
      </c>
      <c r="BQ1081" s="420" t="str">
        <f t="shared" si="133"/>
        <v>VIII</v>
      </c>
      <c r="BR1081" s="185"/>
      <c r="BS1081" s="212" t="s">
        <v>9598</v>
      </c>
    </row>
    <row r="1082" spans="1:71" ht="63.75" x14ac:dyDescent="0.2">
      <c r="A1082" s="697">
        <v>1080</v>
      </c>
      <c r="B1082" s="286" t="s">
        <v>3819</v>
      </c>
      <c r="C1082" s="286" t="s">
        <v>6096</v>
      </c>
      <c r="D1082" s="258" t="s">
        <v>5497</v>
      </c>
      <c r="E1082" s="736">
        <v>1</v>
      </c>
      <c r="F1082" s="736">
        <v>1</v>
      </c>
      <c r="G1082" s="737">
        <v>8</v>
      </c>
      <c r="H1082" s="305" t="s">
        <v>1282</v>
      </c>
      <c r="I1082" s="496" t="s">
        <v>3487</v>
      </c>
      <c r="J1082" s="497" t="s">
        <v>5436</v>
      </c>
      <c r="K1082" s="191" t="s">
        <v>5490</v>
      </c>
      <c r="L1082" s="427" t="s">
        <v>5490</v>
      </c>
      <c r="M1082" s="686">
        <v>57</v>
      </c>
      <c r="N1082" s="685" t="s">
        <v>15710</v>
      </c>
      <c r="O1082" s="686">
        <v>155000</v>
      </c>
      <c r="P1082" s="427" t="s">
        <v>16009</v>
      </c>
      <c r="Q1082" s="191">
        <v>4</v>
      </c>
      <c r="R1082" s="180"/>
      <c r="S1082" s="189">
        <v>5</v>
      </c>
      <c r="T1082" s="189">
        <v>7</v>
      </c>
      <c r="U1082" s="189">
        <v>2</v>
      </c>
      <c r="V1082" s="189">
        <v>8</v>
      </c>
      <c r="W1082" s="742">
        <v>0</v>
      </c>
      <c r="X1082" s="184"/>
      <c r="Y1082" s="184">
        <v>18</v>
      </c>
      <c r="Z1082" s="184"/>
      <c r="AA1082" s="184"/>
      <c r="AB1082" s="220"/>
      <c r="AC1082" s="183" t="s">
        <v>3182</v>
      </c>
      <c r="AD1082" s="191" t="s">
        <v>7471</v>
      </c>
      <c r="AE1082" s="191" t="s">
        <v>4247</v>
      </c>
      <c r="AF1082" s="177">
        <v>0</v>
      </c>
      <c r="AG1082" s="177">
        <v>0</v>
      </c>
      <c r="AH1082" s="177">
        <v>0</v>
      </c>
      <c r="AI1082" s="177">
        <v>0</v>
      </c>
      <c r="AJ1082" s="177">
        <v>0</v>
      </c>
      <c r="AK1082" s="177">
        <v>0</v>
      </c>
      <c r="AL1082" s="551">
        <v>26</v>
      </c>
      <c r="AM1082" s="177">
        <v>0</v>
      </c>
      <c r="AN1082" s="177">
        <v>0</v>
      </c>
      <c r="AO1082" s="182">
        <v>0</v>
      </c>
      <c r="AP1082" s="180"/>
      <c r="AQ1082" s="180"/>
      <c r="AR1082" s="180"/>
      <c r="AS1082" s="180"/>
      <c r="AT1082" s="180"/>
      <c r="AU1082" s="180"/>
      <c r="AV1082" s="180"/>
      <c r="AW1082" s="180"/>
      <c r="AX1082" s="180"/>
      <c r="AY1082" s="180"/>
      <c r="AZ1082" s="180"/>
      <c r="BA1082" s="180"/>
      <c r="BB1082" s="180"/>
      <c r="BC1082" s="180"/>
      <c r="BD1082" s="180"/>
      <c r="BE1082" s="180"/>
      <c r="BF1082" s="180"/>
      <c r="BG1082" s="180"/>
      <c r="BH1082" s="176">
        <f t="shared" si="127"/>
        <v>26</v>
      </c>
      <c r="BI1082" s="176">
        <f t="shared" si="129"/>
        <v>7</v>
      </c>
      <c r="BJ1082" s="182" t="str">
        <f t="shared" si="130"/>
        <v>26 - 208</v>
      </c>
      <c r="BK1082" s="176">
        <f t="shared" si="131"/>
        <v>117</v>
      </c>
      <c r="BL1082" s="176">
        <f t="shared" si="128"/>
        <v>26</v>
      </c>
      <c r="BM1082" s="533"/>
      <c r="BN1082" s="185">
        <v>5000</v>
      </c>
      <c r="BO1082" s="180">
        <v>35</v>
      </c>
      <c r="BP1082" s="178">
        <f t="shared" si="132"/>
        <v>9095</v>
      </c>
      <c r="BQ1082" s="420" t="str">
        <f t="shared" si="133"/>
        <v>VIII</v>
      </c>
      <c r="BR1082" s="185"/>
      <c r="BS1082" s="212" t="s">
        <v>9598</v>
      </c>
    </row>
    <row r="1083" spans="1:71" ht="63.75" x14ac:dyDescent="0.2">
      <c r="A1083" s="696">
        <v>1081</v>
      </c>
      <c r="B1083" s="286" t="s">
        <v>3819</v>
      </c>
      <c r="C1083" s="286" t="s">
        <v>6097</v>
      </c>
      <c r="D1083" s="258" t="s">
        <v>5497</v>
      </c>
      <c r="E1083" s="736">
        <v>1</v>
      </c>
      <c r="F1083" s="736">
        <v>1</v>
      </c>
      <c r="G1083" s="737">
        <v>8</v>
      </c>
      <c r="H1083" s="305" t="s">
        <v>1282</v>
      </c>
      <c r="I1083" s="208" t="s">
        <v>3485</v>
      </c>
      <c r="J1083" s="280" t="s">
        <v>5502</v>
      </c>
      <c r="K1083" s="191" t="s">
        <v>5490</v>
      </c>
      <c r="L1083" s="427" t="s">
        <v>5490</v>
      </c>
      <c r="M1083" s="686">
        <v>48.5</v>
      </c>
      <c r="N1083" s="685" t="s">
        <v>15710</v>
      </c>
      <c r="O1083" s="686">
        <v>92200</v>
      </c>
      <c r="P1083" s="427" t="s">
        <v>16008</v>
      </c>
      <c r="Q1083" s="191">
        <v>4</v>
      </c>
      <c r="R1083" s="180"/>
      <c r="S1083" s="189">
        <v>5</v>
      </c>
      <c r="T1083" s="189">
        <v>7</v>
      </c>
      <c r="U1083" s="189">
        <v>2</v>
      </c>
      <c r="V1083" s="189">
        <v>8</v>
      </c>
      <c r="W1083" s="742">
        <v>0</v>
      </c>
      <c r="X1083" s="184"/>
      <c r="Y1083" s="184">
        <v>18</v>
      </c>
      <c r="Z1083" s="184"/>
      <c r="AA1083" s="184"/>
      <c r="AB1083" s="220"/>
      <c r="AC1083" s="183" t="s">
        <v>779</v>
      </c>
      <c r="AD1083" s="191" t="s">
        <v>7471</v>
      </c>
      <c r="AE1083" s="191" t="s">
        <v>4247</v>
      </c>
      <c r="AF1083" s="177">
        <v>0</v>
      </c>
      <c r="AG1083" s="177">
        <v>0</v>
      </c>
      <c r="AH1083" s="177">
        <v>0</v>
      </c>
      <c r="AI1083" s="177">
        <v>0</v>
      </c>
      <c r="AJ1083" s="177">
        <v>0</v>
      </c>
      <c r="AK1083" s="177">
        <v>0</v>
      </c>
      <c r="AL1083" s="551">
        <v>29</v>
      </c>
      <c r="AM1083" s="177">
        <v>0</v>
      </c>
      <c r="AN1083" s="177">
        <v>0</v>
      </c>
      <c r="AO1083" s="182">
        <v>0</v>
      </c>
      <c r="AP1083" s="180"/>
      <c r="AQ1083" s="180"/>
      <c r="AR1083" s="180"/>
      <c r="AS1083" s="180"/>
      <c r="AT1083" s="180"/>
      <c r="AU1083" s="180"/>
      <c r="AV1083" s="180"/>
      <c r="AW1083" s="180"/>
      <c r="AX1083" s="180"/>
      <c r="AY1083" s="180"/>
      <c r="AZ1083" s="180"/>
      <c r="BA1083" s="180"/>
      <c r="BB1083" s="180"/>
      <c r="BC1083" s="180"/>
      <c r="BD1083" s="180"/>
      <c r="BE1083" s="180"/>
      <c r="BF1083" s="180"/>
      <c r="BG1083" s="180"/>
      <c r="BH1083" s="176">
        <f t="shared" si="127"/>
        <v>29</v>
      </c>
      <c r="BI1083" s="176">
        <f t="shared" si="129"/>
        <v>7</v>
      </c>
      <c r="BJ1083" s="182" t="str">
        <f t="shared" si="130"/>
        <v>29 - 232</v>
      </c>
      <c r="BK1083" s="176">
        <f t="shared" si="131"/>
        <v>131</v>
      </c>
      <c r="BL1083" s="176">
        <f t="shared" si="128"/>
        <v>29</v>
      </c>
      <c r="BM1083" s="533"/>
      <c r="BN1083" s="185">
        <v>8000</v>
      </c>
      <c r="BO1083" s="180">
        <v>35</v>
      </c>
      <c r="BP1083" s="178">
        <f t="shared" si="132"/>
        <v>12585</v>
      </c>
      <c r="BQ1083" s="420" t="str">
        <f t="shared" si="133"/>
        <v>IX</v>
      </c>
      <c r="BR1083" s="185"/>
      <c r="BS1083" s="212" t="s">
        <v>9606</v>
      </c>
    </row>
    <row r="1084" spans="1:71" ht="63.75" x14ac:dyDescent="0.2">
      <c r="A1084" s="697">
        <v>1082</v>
      </c>
      <c r="B1084" s="286" t="s">
        <v>3819</v>
      </c>
      <c r="C1084" s="286" t="s">
        <v>6098</v>
      </c>
      <c r="D1084" s="258" t="s">
        <v>5497</v>
      </c>
      <c r="E1084" s="736">
        <v>1</v>
      </c>
      <c r="F1084" s="736">
        <v>1</v>
      </c>
      <c r="G1084" s="737">
        <v>8</v>
      </c>
      <c r="H1084" s="305" t="s">
        <v>1282</v>
      </c>
      <c r="I1084" s="208" t="s">
        <v>3485</v>
      </c>
      <c r="J1084" s="280" t="s">
        <v>7179</v>
      </c>
      <c r="K1084" s="191" t="s">
        <v>5490</v>
      </c>
      <c r="L1084" s="427" t="s">
        <v>5490</v>
      </c>
      <c r="M1084" s="686">
        <v>49</v>
      </c>
      <c r="N1084" s="685" t="s">
        <v>15710</v>
      </c>
      <c r="O1084" s="686">
        <v>95400</v>
      </c>
      <c r="P1084" s="427" t="s">
        <v>16008</v>
      </c>
      <c r="Q1084" s="191">
        <v>4</v>
      </c>
      <c r="R1084" s="180"/>
      <c r="S1084" s="189">
        <v>5</v>
      </c>
      <c r="T1084" s="189">
        <v>7</v>
      </c>
      <c r="U1084" s="189">
        <v>2</v>
      </c>
      <c r="V1084" s="189">
        <v>8</v>
      </c>
      <c r="W1084" s="742">
        <v>0</v>
      </c>
      <c r="X1084" s="184"/>
      <c r="Y1084" s="184">
        <v>18</v>
      </c>
      <c r="Z1084" s="184"/>
      <c r="AA1084" s="184"/>
      <c r="AB1084" s="220"/>
      <c r="AC1084" s="183" t="s">
        <v>779</v>
      </c>
      <c r="AD1084" s="191" t="s">
        <v>7471</v>
      </c>
      <c r="AE1084" s="191" t="s">
        <v>4247</v>
      </c>
      <c r="AF1084" s="177">
        <v>0</v>
      </c>
      <c r="AG1084" s="177">
        <v>0</v>
      </c>
      <c r="AH1084" s="177">
        <v>0</v>
      </c>
      <c r="AI1084" s="177">
        <v>0</v>
      </c>
      <c r="AJ1084" s="177">
        <v>0</v>
      </c>
      <c r="AK1084" s="177">
        <v>0</v>
      </c>
      <c r="AL1084" s="551">
        <v>30</v>
      </c>
      <c r="AM1084" s="177">
        <v>0</v>
      </c>
      <c r="AN1084" s="177">
        <v>0</v>
      </c>
      <c r="AO1084" s="182">
        <v>0</v>
      </c>
      <c r="AP1084" s="180"/>
      <c r="AQ1084" s="180"/>
      <c r="AR1084" s="180"/>
      <c r="AS1084" s="180"/>
      <c r="AT1084" s="180"/>
      <c r="AU1084" s="180"/>
      <c r="AV1084" s="180"/>
      <c r="AW1084" s="180"/>
      <c r="AX1084" s="180"/>
      <c r="AY1084" s="180"/>
      <c r="AZ1084" s="180"/>
      <c r="BA1084" s="180"/>
      <c r="BB1084" s="180"/>
      <c r="BC1084" s="180"/>
      <c r="BD1084" s="180"/>
      <c r="BE1084" s="180"/>
      <c r="BF1084" s="180"/>
      <c r="BG1084" s="180"/>
      <c r="BH1084" s="176">
        <f t="shared" si="127"/>
        <v>30</v>
      </c>
      <c r="BI1084" s="176">
        <f t="shared" si="129"/>
        <v>7</v>
      </c>
      <c r="BJ1084" s="182" t="str">
        <f t="shared" si="130"/>
        <v>30 - 240</v>
      </c>
      <c r="BK1084" s="176">
        <f t="shared" si="131"/>
        <v>135</v>
      </c>
      <c r="BL1084" s="176">
        <f t="shared" si="128"/>
        <v>30</v>
      </c>
      <c r="BM1084" s="533"/>
      <c r="BN1084" s="185">
        <v>8000</v>
      </c>
      <c r="BO1084" s="180">
        <v>35</v>
      </c>
      <c r="BP1084" s="178">
        <f t="shared" si="132"/>
        <v>12725</v>
      </c>
      <c r="BQ1084" s="420" t="str">
        <f t="shared" si="133"/>
        <v>IX</v>
      </c>
      <c r="BR1084" s="185"/>
      <c r="BS1084" s="212" t="s">
        <v>9606</v>
      </c>
    </row>
    <row r="1085" spans="1:71" ht="63.75" x14ac:dyDescent="0.2">
      <c r="A1085" s="696">
        <v>1083</v>
      </c>
      <c r="B1085" s="286" t="s">
        <v>3819</v>
      </c>
      <c r="C1085" s="286" t="s">
        <v>6099</v>
      </c>
      <c r="D1085" s="258" t="s">
        <v>5497</v>
      </c>
      <c r="E1085" s="736">
        <v>1</v>
      </c>
      <c r="F1085" s="736">
        <v>1</v>
      </c>
      <c r="G1085" s="737">
        <v>8</v>
      </c>
      <c r="H1085" s="305" t="s">
        <v>1282</v>
      </c>
      <c r="I1085" s="208" t="s">
        <v>3485</v>
      </c>
      <c r="J1085" s="280" t="s">
        <v>7179</v>
      </c>
      <c r="K1085" s="191" t="s">
        <v>5490</v>
      </c>
      <c r="L1085" s="427" t="s">
        <v>5490</v>
      </c>
      <c r="M1085" s="686">
        <v>49.5</v>
      </c>
      <c r="N1085" s="685" t="s">
        <v>15710</v>
      </c>
      <c r="O1085" s="686">
        <v>98600</v>
      </c>
      <c r="P1085" s="427" t="s">
        <v>16008</v>
      </c>
      <c r="Q1085" s="191">
        <v>4</v>
      </c>
      <c r="R1085" s="180"/>
      <c r="S1085" s="189">
        <v>5</v>
      </c>
      <c r="T1085" s="189">
        <v>7</v>
      </c>
      <c r="U1085" s="189">
        <v>2</v>
      </c>
      <c r="V1085" s="189">
        <v>8</v>
      </c>
      <c r="W1085" s="742">
        <v>0</v>
      </c>
      <c r="X1085" s="184"/>
      <c r="Y1085" s="184">
        <v>18</v>
      </c>
      <c r="Z1085" s="184"/>
      <c r="AA1085" s="184"/>
      <c r="AB1085" s="220"/>
      <c r="AC1085" s="183" t="s">
        <v>779</v>
      </c>
      <c r="AD1085" s="191" t="s">
        <v>7471</v>
      </c>
      <c r="AE1085" s="191" t="s">
        <v>4247</v>
      </c>
      <c r="AF1085" s="177">
        <v>0</v>
      </c>
      <c r="AG1085" s="177">
        <v>0</v>
      </c>
      <c r="AH1085" s="177">
        <v>0</v>
      </c>
      <c r="AI1085" s="177">
        <v>0</v>
      </c>
      <c r="AJ1085" s="177">
        <v>0</v>
      </c>
      <c r="AK1085" s="177">
        <v>0</v>
      </c>
      <c r="AL1085" s="551">
        <v>31</v>
      </c>
      <c r="AM1085" s="177">
        <v>0</v>
      </c>
      <c r="AN1085" s="177">
        <v>0</v>
      </c>
      <c r="AO1085" s="182">
        <v>0</v>
      </c>
      <c r="AP1085" s="180"/>
      <c r="AQ1085" s="180"/>
      <c r="AR1085" s="180"/>
      <c r="AS1085" s="180"/>
      <c r="AT1085" s="180"/>
      <c r="AU1085" s="180"/>
      <c r="AV1085" s="180"/>
      <c r="AW1085" s="180"/>
      <c r="AX1085" s="180"/>
      <c r="AY1085" s="180"/>
      <c r="AZ1085" s="180"/>
      <c r="BA1085" s="180"/>
      <c r="BB1085" s="180"/>
      <c r="BC1085" s="180"/>
      <c r="BD1085" s="180"/>
      <c r="BE1085" s="180"/>
      <c r="BF1085" s="180"/>
      <c r="BG1085" s="180"/>
      <c r="BH1085" s="176">
        <f t="shared" si="127"/>
        <v>31</v>
      </c>
      <c r="BI1085" s="176">
        <f t="shared" si="129"/>
        <v>7</v>
      </c>
      <c r="BJ1085" s="182" t="str">
        <f t="shared" si="130"/>
        <v>31 - 248</v>
      </c>
      <c r="BK1085" s="176">
        <f t="shared" si="131"/>
        <v>140</v>
      </c>
      <c r="BL1085" s="176">
        <f t="shared" si="128"/>
        <v>31</v>
      </c>
      <c r="BM1085" s="533"/>
      <c r="BN1085" s="185">
        <v>8000</v>
      </c>
      <c r="BO1085" s="180">
        <v>35</v>
      </c>
      <c r="BP1085" s="178">
        <f t="shared" si="132"/>
        <v>12900</v>
      </c>
      <c r="BQ1085" s="420" t="str">
        <f t="shared" si="133"/>
        <v>IX</v>
      </c>
      <c r="BR1085" s="185"/>
      <c r="BS1085" s="212" t="s">
        <v>9606</v>
      </c>
    </row>
    <row r="1086" spans="1:71" ht="63.75" x14ac:dyDescent="0.2">
      <c r="A1086" s="696">
        <v>1084</v>
      </c>
      <c r="B1086" s="286" t="s">
        <v>3819</v>
      </c>
      <c r="C1086" s="286" t="s">
        <v>6100</v>
      </c>
      <c r="D1086" s="258" t="s">
        <v>5497</v>
      </c>
      <c r="E1086" s="736">
        <v>1</v>
      </c>
      <c r="F1086" s="736">
        <v>1</v>
      </c>
      <c r="G1086" s="737">
        <v>8</v>
      </c>
      <c r="H1086" s="305" t="s">
        <v>1282</v>
      </c>
      <c r="I1086" s="208" t="s">
        <v>3485</v>
      </c>
      <c r="J1086" s="280" t="s">
        <v>7180</v>
      </c>
      <c r="K1086" s="191" t="s">
        <v>5490</v>
      </c>
      <c r="L1086" s="427" t="s">
        <v>5490</v>
      </c>
      <c r="M1086" s="686">
        <v>50</v>
      </c>
      <c r="N1086" s="685" t="s">
        <v>15710</v>
      </c>
      <c r="O1086" s="686">
        <v>101000</v>
      </c>
      <c r="P1086" s="427" t="s">
        <v>16008</v>
      </c>
      <c r="Q1086" s="191">
        <v>4</v>
      </c>
      <c r="R1086" s="180"/>
      <c r="S1086" s="189">
        <v>5</v>
      </c>
      <c r="T1086" s="189">
        <v>7</v>
      </c>
      <c r="U1086" s="189">
        <v>2</v>
      </c>
      <c r="V1086" s="189">
        <v>8</v>
      </c>
      <c r="W1086" s="742">
        <v>0</v>
      </c>
      <c r="X1086" s="184"/>
      <c r="Y1086" s="184">
        <v>18</v>
      </c>
      <c r="Z1086" s="184"/>
      <c r="AA1086" s="184"/>
      <c r="AB1086" s="220"/>
      <c r="AC1086" s="183" t="s">
        <v>779</v>
      </c>
      <c r="AD1086" s="191" t="s">
        <v>7471</v>
      </c>
      <c r="AE1086" s="191" t="s">
        <v>4247</v>
      </c>
      <c r="AF1086" s="177">
        <v>0</v>
      </c>
      <c r="AG1086" s="177">
        <v>0</v>
      </c>
      <c r="AH1086" s="177">
        <v>0</v>
      </c>
      <c r="AI1086" s="177">
        <v>0</v>
      </c>
      <c r="AJ1086" s="177">
        <v>0</v>
      </c>
      <c r="AK1086" s="177">
        <v>0</v>
      </c>
      <c r="AL1086" s="551">
        <v>32</v>
      </c>
      <c r="AM1086" s="177">
        <v>0</v>
      </c>
      <c r="AN1086" s="177">
        <v>0</v>
      </c>
      <c r="AO1086" s="182">
        <v>0</v>
      </c>
      <c r="AP1086" s="180"/>
      <c r="AQ1086" s="180"/>
      <c r="AR1086" s="180"/>
      <c r="AS1086" s="180"/>
      <c r="AT1086" s="180"/>
      <c r="AU1086" s="180"/>
      <c r="AV1086" s="180"/>
      <c r="AW1086" s="180"/>
      <c r="AX1086" s="180"/>
      <c r="AY1086" s="180"/>
      <c r="AZ1086" s="180"/>
      <c r="BA1086" s="180"/>
      <c r="BB1086" s="180"/>
      <c r="BC1086" s="180"/>
      <c r="BD1086" s="180"/>
      <c r="BE1086" s="180"/>
      <c r="BF1086" s="180"/>
      <c r="BG1086" s="180"/>
      <c r="BH1086" s="176">
        <f t="shared" si="127"/>
        <v>32</v>
      </c>
      <c r="BI1086" s="176">
        <f t="shared" si="129"/>
        <v>7</v>
      </c>
      <c r="BJ1086" s="182" t="str">
        <f t="shared" si="130"/>
        <v>32 - 256</v>
      </c>
      <c r="BK1086" s="176">
        <f t="shared" si="131"/>
        <v>144</v>
      </c>
      <c r="BL1086" s="176">
        <f t="shared" si="128"/>
        <v>32</v>
      </c>
      <c r="BM1086" s="533"/>
      <c r="BN1086" s="185">
        <v>8000</v>
      </c>
      <c r="BO1086" s="180">
        <v>35</v>
      </c>
      <c r="BP1086" s="178">
        <f t="shared" si="132"/>
        <v>13040</v>
      </c>
      <c r="BQ1086" s="420" t="str">
        <f t="shared" si="133"/>
        <v>IX</v>
      </c>
      <c r="BR1086" s="185"/>
      <c r="BS1086" s="212" t="s">
        <v>9606</v>
      </c>
    </row>
    <row r="1087" spans="1:71" ht="63.75" x14ac:dyDescent="0.2">
      <c r="A1087" s="697">
        <v>1085</v>
      </c>
      <c r="B1087" s="286" t="s">
        <v>3819</v>
      </c>
      <c r="C1087" s="286" t="s">
        <v>4820</v>
      </c>
      <c r="D1087" s="258" t="s">
        <v>5497</v>
      </c>
      <c r="E1087" s="736">
        <v>1</v>
      </c>
      <c r="F1087" s="736">
        <v>1</v>
      </c>
      <c r="G1087" s="737">
        <v>8</v>
      </c>
      <c r="H1087" s="305" t="s">
        <v>1282</v>
      </c>
      <c r="I1087" s="208" t="s">
        <v>3485</v>
      </c>
      <c r="J1087" s="280" t="s">
        <v>7181</v>
      </c>
      <c r="K1087" s="191" t="s">
        <v>5490</v>
      </c>
      <c r="L1087" s="427" t="s">
        <v>5490</v>
      </c>
      <c r="M1087" s="686">
        <v>50.5</v>
      </c>
      <c r="N1087" s="685" t="s">
        <v>15710</v>
      </c>
      <c r="O1087" s="686">
        <v>105000</v>
      </c>
      <c r="P1087" s="427" t="s">
        <v>16008</v>
      </c>
      <c r="Q1087" s="191">
        <v>4</v>
      </c>
      <c r="R1087" s="180"/>
      <c r="S1087" s="189">
        <v>5</v>
      </c>
      <c r="T1087" s="189">
        <v>7</v>
      </c>
      <c r="U1087" s="189">
        <v>2</v>
      </c>
      <c r="V1087" s="189">
        <v>8</v>
      </c>
      <c r="W1087" s="742">
        <v>0</v>
      </c>
      <c r="X1087" s="184"/>
      <c r="Y1087" s="184">
        <v>18</v>
      </c>
      <c r="Z1087" s="184"/>
      <c r="AA1087" s="184"/>
      <c r="AB1087" s="220"/>
      <c r="AC1087" s="183" t="s">
        <v>779</v>
      </c>
      <c r="AD1087" s="191" t="s">
        <v>7471</v>
      </c>
      <c r="AE1087" s="191" t="s">
        <v>4247</v>
      </c>
      <c r="AF1087" s="177">
        <v>0</v>
      </c>
      <c r="AG1087" s="177">
        <v>0</v>
      </c>
      <c r="AH1087" s="177">
        <v>0</v>
      </c>
      <c r="AI1087" s="177">
        <v>0</v>
      </c>
      <c r="AJ1087" s="177">
        <v>0</v>
      </c>
      <c r="AK1087" s="177">
        <v>0</v>
      </c>
      <c r="AL1087" s="551">
        <v>33</v>
      </c>
      <c r="AM1087" s="177">
        <v>0</v>
      </c>
      <c r="AN1087" s="177">
        <v>0</v>
      </c>
      <c r="AO1087" s="182">
        <v>0</v>
      </c>
      <c r="AP1087" s="180"/>
      <c r="AQ1087" s="180"/>
      <c r="AR1087" s="180"/>
      <c r="AS1087" s="180"/>
      <c r="AT1087" s="180"/>
      <c r="AU1087" s="180"/>
      <c r="AV1087" s="180"/>
      <c r="AW1087" s="180"/>
      <c r="AX1087" s="180"/>
      <c r="AY1087" s="180"/>
      <c r="AZ1087" s="180"/>
      <c r="BA1087" s="180"/>
      <c r="BB1087" s="180"/>
      <c r="BC1087" s="180"/>
      <c r="BD1087" s="180"/>
      <c r="BE1087" s="180"/>
      <c r="BF1087" s="180"/>
      <c r="BG1087" s="180"/>
      <c r="BH1087" s="176">
        <f t="shared" si="127"/>
        <v>33</v>
      </c>
      <c r="BI1087" s="176">
        <f t="shared" si="129"/>
        <v>7</v>
      </c>
      <c r="BJ1087" s="182" t="str">
        <f t="shared" si="130"/>
        <v>33 - 264</v>
      </c>
      <c r="BK1087" s="176">
        <f t="shared" si="131"/>
        <v>149</v>
      </c>
      <c r="BL1087" s="176">
        <f t="shared" si="128"/>
        <v>33</v>
      </c>
      <c r="BM1087" s="533"/>
      <c r="BN1087" s="185">
        <v>8000</v>
      </c>
      <c r="BO1087" s="180">
        <v>35</v>
      </c>
      <c r="BP1087" s="178">
        <f t="shared" si="132"/>
        <v>13215</v>
      </c>
      <c r="BQ1087" s="420" t="str">
        <f t="shared" si="133"/>
        <v>IX</v>
      </c>
      <c r="BR1087" s="185"/>
      <c r="BS1087" s="212" t="s">
        <v>9606</v>
      </c>
    </row>
    <row r="1088" spans="1:71" ht="63.75" x14ac:dyDescent="0.2">
      <c r="A1088" s="696">
        <v>1086</v>
      </c>
      <c r="B1088" s="286" t="s">
        <v>3819</v>
      </c>
      <c r="C1088" s="286" t="s">
        <v>4821</v>
      </c>
      <c r="D1088" s="258" t="s">
        <v>5497</v>
      </c>
      <c r="E1088" s="736">
        <v>1</v>
      </c>
      <c r="F1088" s="736">
        <v>1</v>
      </c>
      <c r="G1088" s="737">
        <v>8</v>
      </c>
      <c r="H1088" s="305" t="s">
        <v>1282</v>
      </c>
      <c r="I1088" s="208" t="s">
        <v>3485</v>
      </c>
      <c r="J1088" s="280" t="s">
        <v>7182</v>
      </c>
      <c r="K1088" s="191" t="s">
        <v>5490</v>
      </c>
      <c r="L1088" s="427" t="s">
        <v>5490</v>
      </c>
      <c r="M1088" s="686">
        <v>51</v>
      </c>
      <c r="N1088" s="685" t="s">
        <v>15710</v>
      </c>
      <c r="O1088" s="686">
        <v>108000</v>
      </c>
      <c r="P1088" s="427" t="s">
        <v>16008</v>
      </c>
      <c r="Q1088" s="191">
        <v>4</v>
      </c>
      <c r="R1088" s="180"/>
      <c r="S1088" s="189">
        <v>5</v>
      </c>
      <c r="T1088" s="189">
        <v>7</v>
      </c>
      <c r="U1088" s="189">
        <v>2</v>
      </c>
      <c r="V1088" s="189">
        <v>8</v>
      </c>
      <c r="W1088" s="742">
        <v>0</v>
      </c>
      <c r="X1088" s="184"/>
      <c r="Y1088" s="184">
        <v>18</v>
      </c>
      <c r="Z1088" s="184"/>
      <c r="AA1088" s="184"/>
      <c r="AB1088" s="220"/>
      <c r="AC1088" s="183" t="s">
        <v>779</v>
      </c>
      <c r="AD1088" s="191" t="s">
        <v>7471</v>
      </c>
      <c r="AE1088" s="191" t="s">
        <v>4247</v>
      </c>
      <c r="AF1088" s="177">
        <v>0</v>
      </c>
      <c r="AG1088" s="177">
        <v>0</v>
      </c>
      <c r="AH1088" s="177">
        <v>0</v>
      </c>
      <c r="AI1088" s="177">
        <v>0</v>
      </c>
      <c r="AJ1088" s="177">
        <v>0</v>
      </c>
      <c r="AK1088" s="177">
        <v>0</v>
      </c>
      <c r="AL1088" s="551">
        <v>34</v>
      </c>
      <c r="AM1088" s="177">
        <v>0</v>
      </c>
      <c r="AN1088" s="177">
        <v>0</v>
      </c>
      <c r="AO1088" s="182">
        <v>0</v>
      </c>
      <c r="AP1088" s="180"/>
      <c r="AQ1088" s="180"/>
      <c r="AR1088" s="180"/>
      <c r="AS1088" s="180"/>
      <c r="AT1088" s="180"/>
      <c r="AU1088" s="180"/>
      <c r="AV1088" s="180"/>
      <c r="AW1088" s="180"/>
      <c r="AX1088" s="180"/>
      <c r="AY1088" s="180"/>
      <c r="AZ1088" s="180"/>
      <c r="BA1088" s="180"/>
      <c r="BB1088" s="180"/>
      <c r="BC1088" s="180"/>
      <c r="BD1088" s="180"/>
      <c r="BE1088" s="180"/>
      <c r="BF1088" s="180"/>
      <c r="BG1088" s="180"/>
      <c r="BH1088" s="176">
        <f t="shared" si="127"/>
        <v>34</v>
      </c>
      <c r="BI1088" s="176">
        <f t="shared" si="129"/>
        <v>7</v>
      </c>
      <c r="BJ1088" s="182" t="str">
        <f t="shared" si="130"/>
        <v>34 - 272</v>
      </c>
      <c r="BK1088" s="176">
        <f t="shared" si="131"/>
        <v>153</v>
      </c>
      <c r="BL1088" s="176">
        <f t="shared" si="128"/>
        <v>34</v>
      </c>
      <c r="BM1088" s="533"/>
      <c r="BN1088" s="185">
        <v>8000</v>
      </c>
      <c r="BO1088" s="180">
        <v>35</v>
      </c>
      <c r="BP1088" s="178">
        <f t="shared" si="132"/>
        <v>13355</v>
      </c>
      <c r="BQ1088" s="420" t="str">
        <f t="shared" si="133"/>
        <v>IX</v>
      </c>
      <c r="BR1088" s="185"/>
      <c r="BS1088" s="212" t="s">
        <v>9606</v>
      </c>
    </row>
    <row r="1089" spans="1:71" ht="63.75" x14ac:dyDescent="0.2">
      <c r="A1089" s="697">
        <v>1087</v>
      </c>
      <c r="B1089" s="286" t="s">
        <v>3819</v>
      </c>
      <c r="C1089" s="286" t="s">
        <v>4822</v>
      </c>
      <c r="D1089" s="258" t="s">
        <v>5497</v>
      </c>
      <c r="E1089" s="736">
        <v>1</v>
      </c>
      <c r="F1089" s="736">
        <v>1</v>
      </c>
      <c r="G1089" s="737">
        <v>8</v>
      </c>
      <c r="H1089" s="305" t="s">
        <v>1282</v>
      </c>
      <c r="I1089" s="208" t="s">
        <v>3485</v>
      </c>
      <c r="J1089" s="280" t="s">
        <v>7182</v>
      </c>
      <c r="K1089" s="191" t="s">
        <v>5490</v>
      </c>
      <c r="L1089" s="427" t="s">
        <v>5490</v>
      </c>
      <c r="M1089" s="686">
        <v>51.5</v>
      </c>
      <c r="N1089" s="685" t="s">
        <v>15710</v>
      </c>
      <c r="O1089" s="686">
        <v>111000</v>
      </c>
      <c r="P1089" s="427" t="s">
        <v>16008</v>
      </c>
      <c r="Q1089" s="191">
        <v>4</v>
      </c>
      <c r="R1089" s="180"/>
      <c r="S1089" s="189">
        <v>5</v>
      </c>
      <c r="T1089" s="189">
        <v>7</v>
      </c>
      <c r="U1089" s="189">
        <v>2</v>
      </c>
      <c r="V1089" s="189">
        <v>8</v>
      </c>
      <c r="W1089" s="742">
        <v>0</v>
      </c>
      <c r="X1089" s="184"/>
      <c r="Y1089" s="184">
        <v>18</v>
      </c>
      <c r="Z1089" s="184"/>
      <c r="AA1089" s="184"/>
      <c r="AB1089" s="220"/>
      <c r="AC1089" s="183" t="s">
        <v>779</v>
      </c>
      <c r="AD1089" s="191" t="s">
        <v>7471</v>
      </c>
      <c r="AE1089" s="191" t="s">
        <v>4247</v>
      </c>
      <c r="AF1089" s="177">
        <v>0</v>
      </c>
      <c r="AG1089" s="177">
        <v>0</v>
      </c>
      <c r="AH1089" s="177">
        <v>0</v>
      </c>
      <c r="AI1089" s="177">
        <v>0</v>
      </c>
      <c r="AJ1089" s="177">
        <v>0</v>
      </c>
      <c r="AK1089" s="177">
        <v>0</v>
      </c>
      <c r="AL1089" s="551">
        <v>35</v>
      </c>
      <c r="AM1089" s="177">
        <v>0</v>
      </c>
      <c r="AN1089" s="177">
        <v>0</v>
      </c>
      <c r="AO1089" s="182">
        <v>0</v>
      </c>
      <c r="AP1089" s="180"/>
      <c r="AQ1089" s="180"/>
      <c r="AR1089" s="180"/>
      <c r="AS1089" s="180"/>
      <c r="AT1089" s="180"/>
      <c r="AU1089" s="180"/>
      <c r="AV1089" s="180"/>
      <c r="AW1089" s="180"/>
      <c r="AX1089" s="180"/>
      <c r="AY1089" s="180"/>
      <c r="AZ1089" s="180"/>
      <c r="BA1089" s="180"/>
      <c r="BB1089" s="180"/>
      <c r="BC1089" s="180"/>
      <c r="BD1089" s="180"/>
      <c r="BE1089" s="180"/>
      <c r="BF1089" s="180"/>
      <c r="BG1089" s="180"/>
      <c r="BH1089" s="176">
        <f t="shared" si="127"/>
        <v>35</v>
      </c>
      <c r="BI1089" s="176">
        <f t="shared" si="129"/>
        <v>7</v>
      </c>
      <c r="BJ1089" s="182" t="str">
        <f t="shared" si="130"/>
        <v>35 - 280</v>
      </c>
      <c r="BK1089" s="176">
        <f t="shared" si="131"/>
        <v>158</v>
      </c>
      <c r="BL1089" s="176">
        <f t="shared" si="128"/>
        <v>35</v>
      </c>
      <c r="BM1089" s="533"/>
      <c r="BN1089" s="185">
        <v>8000</v>
      </c>
      <c r="BO1089" s="180">
        <v>35</v>
      </c>
      <c r="BP1089" s="178">
        <f t="shared" si="132"/>
        <v>13530</v>
      </c>
      <c r="BQ1089" s="420" t="str">
        <f t="shared" si="133"/>
        <v>IX</v>
      </c>
      <c r="BR1089" s="185"/>
      <c r="BS1089" s="212" t="s">
        <v>9606</v>
      </c>
    </row>
    <row r="1090" spans="1:71" ht="63.75" x14ac:dyDescent="0.2">
      <c r="A1090" s="696">
        <v>1088</v>
      </c>
      <c r="B1090" s="286" t="s">
        <v>3819</v>
      </c>
      <c r="C1090" s="286" t="s">
        <v>5996</v>
      </c>
      <c r="D1090" s="258" t="s">
        <v>5497</v>
      </c>
      <c r="E1090" s="736">
        <v>1</v>
      </c>
      <c r="F1090" s="736">
        <v>1</v>
      </c>
      <c r="G1090" s="737">
        <v>8</v>
      </c>
      <c r="H1090" s="305" t="s">
        <v>1282</v>
      </c>
      <c r="I1090" s="208" t="s">
        <v>3485</v>
      </c>
      <c r="J1090" s="280" t="s">
        <v>5505</v>
      </c>
      <c r="K1090" s="191" t="s">
        <v>5490</v>
      </c>
      <c r="L1090" s="427" t="s">
        <v>5490</v>
      </c>
      <c r="M1090" s="686">
        <v>52.5</v>
      </c>
      <c r="N1090" s="685" t="s">
        <v>15710</v>
      </c>
      <c r="O1090" s="686">
        <v>115000</v>
      </c>
      <c r="P1090" s="427" t="s">
        <v>16008</v>
      </c>
      <c r="Q1090" s="191">
        <v>4</v>
      </c>
      <c r="R1090" s="180"/>
      <c r="S1090" s="189">
        <v>5</v>
      </c>
      <c r="T1090" s="189">
        <v>7</v>
      </c>
      <c r="U1090" s="189">
        <v>2</v>
      </c>
      <c r="V1090" s="189">
        <v>8</v>
      </c>
      <c r="W1090" s="742">
        <v>0</v>
      </c>
      <c r="X1090" s="184"/>
      <c r="Y1090" s="184">
        <v>18</v>
      </c>
      <c r="Z1090" s="184"/>
      <c r="AA1090" s="184"/>
      <c r="AB1090" s="220"/>
      <c r="AC1090" s="183" t="s">
        <v>779</v>
      </c>
      <c r="AD1090" s="191" t="s">
        <v>7471</v>
      </c>
      <c r="AE1090" s="191" t="s">
        <v>4247</v>
      </c>
      <c r="AF1090" s="177">
        <v>0</v>
      </c>
      <c r="AG1090" s="177">
        <v>0</v>
      </c>
      <c r="AH1090" s="177">
        <v>0</v>
      </c>
      <c r="AI1090" s="177">
        <v>0</v>
      </c>
      <c r="AJ1090" s="177">
        <v>0</v>
      </c>
      <c r="AK1090" s="177">
        <v>0</v>
      </c>
      <c r="AL1090" s="551">
        <v>36</v>
      </c>
      <c r="AM1090" s="177">
        <v>0</v>
      </c>
      <c r="AN1090" s="177">
        <v>0</v>
      </c>
      <c r="AO1090" s="182">
        <v>0</v>
      </c>
      <c r="AP1090" s="180"/>
      <c r="AQ1090" s="180"/>
      <c r="AR1090" s="180"/>
      <c r="AS1090" s="180"/>
      <c r="AT1090" s="180"/>
      <c r="AU1090" s="180"/>
      <c r="AV1090" s="180"/>
      <c r="AW1090" s="180"/>
      <c r="AX1090" s="180"/>
      <c r="AY1090" s="180"/>
      <c r="AZ1090" s="180"/>
      <c r="BA1090" s="180"/>
      <c r="BB1090" s="180"/>
      <c r="BC1090" s="180"/>
      <c r="BD1090" s="180"/>
      <c r="BE1090" s="180"/>
      <c r="BF1090" s="180"/>
      <c r="BG1090" s="180"/>
      <c r="BH1090" s="176">
        <f t="shared" si="127"/>
        <v>36</v>
      </c>
      <c r="BI1090" s="176">
        <f t="shared" si="129"/>
        <v>7</v>
      </c>
      <c r="BJ1090" s="182" t="str">
        <f t="shared" si="130"/>
        <v>36 - 288</v>
      </c>
      <c r="BK1090" s="176">
        <f t="shared" si="131"/>
        <v>162</v>
      </c>
      <c r="BL1090" s="176">
        <f t="shared" si="128"/>
        <v>36</v>
      </c>
      <c r="BM1090" s="533"/>
      <c r="BN1090" s="185">
        <v>8000</v>
      </c>
      <c r="BO1090" s="180">
        <v>35</v>
      </c>
      <c r="BP1090" s="178">
        <f t="shared" si="132"/>
        <v>13670</v>
      </c>
      <c r="BQ1090" s="420" t="str">
        <f t="shared" si="133"/>
        <v>IX</v>
      </c>
      <c r="BR1090" s="185"/>
      <c r="BS1090" s="212" t="s">
        <v>9606</v>
      </c>
    </row>
    <row r="1091" spans="1:71" ht="63.75" x14ac:dyDescent="0.2">
      <c r="A1091" s="696">
        <v>1089</v>
      </c>
      <c r="B1091" s="286" t="s">
        <v>3819</v>
      </c>
      <c r="C1091" s="286" t="s">
        <v>5997</v>
      </c>
      <c r="D1091" s="258" t="s">
        <v>5497</v>
      </c>
      <c r="E1091" s="736">
        <v>1</v>
      </c>
      <c r="F1091" s="736">
        <v>1</v>
      </c>
      <c r="G1091" s="737">
        <v>8</v>
      </c>
      <c r="H1091" s="305" t="s">
        <v>1282</v>
      </c>
      <c r="I1091" s="208" t="s">
        <v>3485</v>
      </c>
      <c r="J1091" s="280" t="s">
        <v>5553</v>
      </c>
      <c r="K1091" s="191" t="s">
        <v>5490</v>
      </c>
      <c r="L1091" s="427" t="s">
        <v>5490</v>
      </c>
      <c r="M1091" s="686">
        <v>17.5</v>
      </c>
      <c r="N1091" s="685" t="s">
        <v>15710</v>
      </c>
      <c r="O1091" s="686">
        <v>2700</v>
      </c>
      <c r="P1091" s="427" t="s">
        <v>16008</v>
      </c>
      <c r="Q1091" s="191">
        <v>4</v>
      </c>
      <c r="R1091" s="180"/>
      <c r="S1091" s="189">
        <v>5</v>
      </c>
      <c r="T1091" s="189">
        <v>7</v>
      </c>
      <c r="U1091" s="189">
        <v>2</v>
      </c>
      <c r="V1091" s="189">
        <v>8</v>
      </c>
      <c r="W1091" s="742">
        <v>0</v>
      </c>
      <c r="X1091" s="184"/>
      <c r="Y1091" s="184">
        <v>21</v>
      </c>
      <c r="Z1091" s="184"/>
      <c r="AA1091" s="184"/>
      <c r="AB1091" s="220"/>
      <c r="AC1091" s="183"/>
      <c r="AD1091" s="191" t="s">
        <v>7471</v>
      </c>
      <c r="AE1091" s="191" t="s">
        <v>4247</v>
      </c>
      <c r="AF1091" s="177">
        <v>0</v>
      </c>
      <c r="AG1091" s="177">
        <v>0</v>
      </c>
      <c r="AH1091" s="177">
        <v>0</v>
      </c>
      <c r="AI1091" s="177">
        <v>0</v>
      </c>
      <c r="AJ1091" s="177">
        <v>0</v>
      </c>
      <c r="AK1091" s="177">
        <v>0</v>
      </c>
      <c r="AL1091" s="551">
        <v>12</v>
      </c>
      <c r="AM1091" s="177">
        <v>0</v>
      </c>
      <c r="AN1091" s="177">
        <v>0</v>
      </c>
      <c r="AO1091" s="182">
        <v>0</v>
      </c>
      <c r="AP1091" s="180"/>
      <c r="AQ1091" s="180"/>
      <c r="AR1091" s="180"/>
      <c r="AS1091" s="180"/>
      <c r="AT1091" s="180"/>
      <c r="AU1091" s="180"/>
      <c r="AV1091" s="180"/>
      <c r="AW1091" s="180"/>
      <c r="AX1091" s="180"/>
      <c r="AY1091" s="180"/>
      <c r="AZ1091" s="180"/>
      <c r="BA1091" s="180"/>
      <c r="BB1091" s="180"/>
      <c r="BC1091" s="180"/>
      <c r="BD1091" s="180"/>
      <c r="BE1091" s="180"/>
      <c r="BF1091" s="180"/>
      <c r="BG1091" s="180"/>
      <c r="BH1091" s="176">
        <f t="shared" ref="BH1091:BH1154" si="134">IF(manualHD="",IF(COUNTA($AP1091:$BG1091)=0,IF(SUM($AG1091:$AL1091)/(0.01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12</v>
      </c>
      <c r="BI1091" s="176">
        <f t="shared" si="129"/>
        <v>9</v>
      </c>
      <c r="BJ1091" s="182" t="str">
        <f t="shared" si="130"/>
        <v>12 - 96</v>
      </c>
      <c r="BK1091" s="176">
        <f t="shared" si="131"/>
        <v>54</v>
      </c>
      <c r="BL1091" s="176">
        <f t="shared" si="128"/>
        <v>12</v>
      </c>
      <c r="BM1091" s="533"/>
      <c r="BN1091" s="185">
        <v>1300</v>
      </c>
      <c r="BO1091" s="180">
        <v>16</v>
      </c>
      <c r="BP1091" s="178">
        <f t="shared" si="132"/>
        <v>2164</v>
      </c>
      <c r="BQ1091" s="420" t="str">
        <f t="shared" si="133"/>
        <v>VII</v>
      </c>
      <c r="BR1091" s="185"/>
      <c r="BS1091" s="212" t="s">
        <v>9598</v>
      </c>
    </row>
    <row r="1092" spans="1:71" ht="63.75" x14ac:dyDescent="0.2">
      <c r="A1092" s="697">
        <v>1090</v>
      </c>
      <c r="B1092" s="286" t="s">
        <v>3819</v>
      </c>
      <c r="C1092" s="286" t="s">
        <v>5998</v>
      </c>
      <c r="D1092" s="258" t="s">
        <v>5497</v>
      </c>
      <c r="E1092" s="736">
        <v>1</v>
      </c>
      <c r="F1092" s="736">
        <v>1</v>
      </c>
      <c r="G1092" s="737">
        <v>8</v>
      </c>
      <c r="H1092" s="305" t="s">
        <v>1282</v>
      </c>
      <c r="I1092" s="208" t="s">
        <v>3485</v>
      </c>
      <c r="J1092" s="280" t="s">
        <v>5553</v>
      </c>
      <c r="K1092" s="191" t="s">
        <v>5490</v>
      </c>
      <c r="L1092" s="427" t="s">
        <v>5490</v>
      </c>
      <c r="M1092" s="686">
        <v>18.5</v>
      </c>
      <c r="N1092" s="685" t="s">
        <v>15710</v>
      </c>
      <c r="O1092" s="686">
        <v>3200</v>
      </c>
      <c r="P1092" s="427" t="s">
        <v>16008</v>
      </c>
      <c r="Q1092" s="191">
        <v>4</v>
      </c>
      <c r="R1092" s="180"/>
      <c r="S1092" s="189">
        <v>5</v>
      </c>
      <c r="T1092" s="189">
        <v>7</v>
      </c>
      <c r="U1092" s="189">
        <v>2</v>
      </c>
      <c r="V1092" s="189">
        <v>8</v>
      </c>
      <c r="W1092" s="742">
        <v>0</v>
      </c>
      <c r="X1092" s="184"/>
      <c r="Y1092" s="184">
        <v>21</v>
      </c>
      <c r="Z1092" s="184"/>
      <c r="AA1092" s="184"/>
      <c r="AB1092" s="220"/>
      <c r="AC1092" s="183"/>
      <c r="AD1092" s="191" t="s">
        <v>7471</v>
      </c>
      <c r="AE1092" s="191" t="s">
        <v>4247</v>
      </c>
      <c r="AF1092" s="177">
        <v>0</v>
      </c>
      <c r="AG1092" s="177">
        <v>0</v>
      </c>
      <c r="AH1092" s="177">
        <v>0</v>
      </c>
      <c r="AI1092" s="177">
        <v>0</v>
      </c>
      <c r="AJ1092" s="177">
        <v>0</v>
      </c>
      <c r="AK1092" s="177">
        <v>0</v>
      </c>
      <c r="AL1092" s="551">
        <v>13</v>
      </c>
      <c r="AM1092" s="177">
        <v>0</v>
      </c>
      <c r="AN1092" s="177">
        <v>0</v>
      </c>
      <c r="AO1092" s="182">
        <v>0</v>
      </c>
      <c r="AP1092" s="180"/>
      <c r="AQ1092" s="180"/>
      <c r="AR1092" s="180"/>
      <c r="AS1092" s="180"/>
      <c r="AT1092" s="180"/>
      <c r="AU1092" s="180"/>
      <c r="AV1092" s="180"/>
      <c r="AW1092" s="180"/>
      <c r="AX1092" s="180"/>
      <c r="AY1092" s="180"/>
      <c r="AZ1092" s="180"/>
      <c r="BA1092" s="180"/>
      <c r="BB1092" s="180"/>
      <c r="BC1092" s="180"/>
      <c r="BD1092" s="180"/>
      <c r="BE1092" s="180"/>
      <c r="BF1092" s="180"/>
      <c r="BG1092" s="180"/>
      <c r="BH1092" s="176">
        <f t="shared" si="134"/>
        <v>13</v>
      </c>
      <c r="BI1092" s="176">
        <f t="shared" si="129"/>
        <v>9</v>
      </c>
      <c r="BJ1092" s="182" t="str">
        <f t="shared" si="130"/>
        <v>13 - 104</v>
      </c>
      <c r="BK1092" s="176">
        <f t="shared" si="131"/>
        <v>59</v>
      </c>
      <c r="BL1092" s="176">
        <f t="shared" ref="BL1092:BL1155" si="135">IF(SUM(AP1092:BG1092)=0,AL1092+ROUNDDOWN(AO1092/4.5,0)+IF(AF1092*1.5+AG1092*2+AH1092*2.5+AI1092*3+AJ1092*3.5+AK1092*4+AO1092&gt;3,1,0),MAX(AP1092:BG1092))</f>
        <v>13</v>
      </c>
      <c r="BM1092" s="533"/>
      <c r="BN1092" s="185">
        <v>1800</v>
      </c>
      <c r="BO1092" s="180">
        <v>18</v>
      </c>
      <c r="BP1092" s="178">
        <f t="shared" si="132"/>
        <v>2862</v>
      </c>
      <c r="BQ1092" s="420" t="str">
        <f t="shared" si="133"/>
        <v>VII</v>
      </c>
      <c r="BR1092" s="185"/>
      <c r="BS1092" s="212" t="s">
        <v>9598</v>
      </c>
    </row>
    <row r="1093" spans="1:71" ht="51" x14ac:dyDescent="0.2">
      <c r="A1093" s="696">
        <v>1091</v>
      </c>
      <c r="B1093" s="286" t="s">
        <v>7276</v>
      </c>
      <c r="C1093" s="286" t="s">
        <v>7276</v>
      </c>
      <c r="D1093" s="258" t="s">
        <v>5497</v>
      </c>
      <c r="E1093" s="736">
        <v>1</v>
      </c>
      <c r="F1093" s="736">
        <v>2</v>
      </c>
      <c r="G1093" s="737">
        <v>16</v>
      </c>
      <c r="H1093" s="305" t="s">
        <v>794</v>
      </c>
      <c r="I1093" s="208" t="s">
        <v>3487</v>
      </c>
      <c r="J1093" s="280" t="s">
        <v>6554</v>
      </c>
      <c r="K1093" s="191" t="s">
        <v>3658</v>
      </c>
      <c r="L1093" s="427" t="s">
        <v>3491</v>
      </c>
      <c r="M1093" s="686">
        <v>5.5</v>
      </c>
      <c r="N1093" s="685" t="s">
        <v>15715</v>
      </c>
      <c r="O1093" s="686">
        <v>123</v>
      </c>
      <c r="P1093" s="427" t="s">
        <v>16010</v>
      </c>
      <c r="Q1093" s="191">
        <v>5</v>
      </c>
      <c r="R1093" s="180"/>
      <c r="S1093" s="189">
        <v>8</v>
      </c>
      <c r="T1093" s="189">
        <v>10</v>
      </c>
      <c r="U1093" s="189">
        <v>3</v>
      </c>
      <c r="V1093" s="189">
        <v>12</v>
      </c>
      <c r="W1093" s="742">
        <v>12</v>
      </c>
      <c r="X1093" s="184"/>
      <c r="Y1093" s="184"/>
      <c r="Z1093" s="184"/>
      <c r="AA1093" s="184"/>
      <c r="AB1093" s="220"/>
      <c r="AC1093" s="183" t="s">
        <v>10761</v>
      </c>
      <c r="AD1093" s="191" t="s">
        <v>650</v>
      </c>
      <c r="AE1093" s="191" t="s">
        <v>4248</v>
      </c>
      <c r="AF1093" s="177">
        <v>0</v>
      </c>
      <c r="AG1093" s="177">
        <v>0</v>
      </c>
      <c r="AH1093" s="177">
        <v>0</v>
      </c>
      <c r="AI1093" s="177">
        <v>0</v>
      </c>
      <c r="AJ1093" s="177">
        <v>0</v>
      </c>
      <c r="AK1093" s="177">
        <v>0</v>
      </c>
      <c r="AL1093" s="383">
        <v>4</v>
      </c>
      <c r="AM1093" s="177">
        <v>0</v>
      </c>
      <c r="AN1093" s="177">
        <v>0</v>
      </c>
      <c r="AO1093" s="182">
        <v>3</v>
      </c>
      <c r="AP1093" s="180"/>
      <c r="AQ1093" s="180"/>
      <c r="AR1093" s="180"/>
      <c r="AS1093" s="180"/>
      <c r="AT1093" s="180"/>
      <c r="AU1093" s="180"/>
      <c r="AV1093" s="180"/>
      <c r="AW1093" s="180"/>
      <c r="AX1093" s="180"/>
      <c r="AY1093" s="180"/>
      <c r="AZ1093" s="180"/>
      <c r="BA1093" s="180"/>
      <c r="BB1093" s="180"/>
      <c r="BC1093" s="180"/>
      <c r="BD1093" s="180"/>
      <c r="BE1093" s="180"/>
      <c r="BF1093" s="180"/>
      <c r="BG1093" s="180"/>
      <c r="BH1093" s="176">
        <f t="shared" si="134"/>
        <v>4</v>
      </c>
      <c r="BI1093" s="176">
        <f t="shared" si="129"/>
        <v>15</v>
      </c>
      <c r="BJ1093" s="182" t="str">
        <f t="shared" si="130"/>
        <v>7 - 35</v>
      </c>
      <c r="BK1093" s="176">
        <f t="shared" si="131"/>
        <v>21</v>
      </c>
      <c r="BL1093" s="176">
        <f t="shared" si="135"/>
        <v>4</v>
      </c>
      <c r="BM1093" s="533"/>
      <c r="BN1093" s="185">
        <v>540</v>
      </c>
      <c r="BO1093" s="180">
        <v>5</v>
      </c>
      <c r="BP1093" s="178">
        <f t="shared" si="132"/>
        <v>645</v>
      </c>
      <c r="BQ1093" s="420" t="str">
        <f t="shared" si="133"/>
        <v>VI</v>
      </c>
      <c r="BR1093" s="185"/>
      <c r="BS1093" s="212" t="s">
        <v>3967</v>
      </c>
    </row>
    <row r="1094" spans="1:71" ht="25.5" x14ac:dyDescent="0.2">
      <c r="A1094" s="697">
        <v>1092</v>
      </c>
      <c r="B1094" s="286" t="s">
        <v>7281</v>
      </c>
      <c r="C1094" s="286" t="s">
        <v>7281</v>
      </c>
      <c r="D1094" s="258" t="s">
        <v>5497</v>
      </c>
      <c r="E1094" s="736">
        <v>1</v>
      </c>
      <c r="F1094" s="736">
        <v>1</v>
      </c>
      <c r="G1094" s="737">
        <v>3</v>
      </c>
      <c r="H1094" s="305" t="s">
        <v>1283</v>
      </c>
      <c r="I1094" s="208" t="s">
        <v>7154</v>
      </c>
      <c r="J1094" s="280" t="s">
        <v>4290</v>
      </c>
      <c r="K1094" s="191" t="s">
        <v>3659</v>
      </c>
      <c r="L1094" s="427" t="s">
        <v>3489</v>
      </c>
      <c r="M1094" s="686">
        <v>1</v>
      </c>
      <c r="N1094" s="685" t="s">
        <v>15741</v>
      </c>
      <c r="O1094" s="686">
        <v>3</v>
      </c>
      <c r="P1094" s="427" t="s">
        <v>15822</v>
      </c>
      <c r="Q1094" s="191">
        <v>-8</v>
      </c>
      <c r="R1094" s="180"/>
      <c r="S1094" s="191">
        <v>15</v>
      </c>
      <c r="T1094" s="191">
        <v>16</v>
      </c>
      <c r="U1094" s="191">
        <v>8</v>
      </c>
      <c r="V1094" s="191">
        <v>18</v>
      </c>
      <c r="W1094" s="742">
        <v>18</v>
      </c>
      <c r="X1094" s="184"/>
      <c r="Y1094" s="184"/>
      <c r="Z1094" s="184"/>
      <c r="AA1094" s="184"/>
      <c r="AB1094" s="220"/>
      <c r="AC1094" s="183" t="s">
        <v>11723</v>
      </c>
      <c r="AD1094" s="191" t="s">
        <v>1129</v>
      </c>
      <c r="AE1094" s="191" t="s">
        <v>4250</v>
      </c>
      <c r="AF1094" s="177">
        <v>0</v>
      </c>
      <c r="AG1094" s="177">
        <v>0</v>
      </c>
      <c r="AH1094" s="177">
        <v>0</v>
      </c>
      <c r="AI1094" s="177">
        <v>0</v>
      </c>
      <c r="AJ1094" s="177">
        <v>0</v>
      </c>
      <c r="AK1094" s="177">
        <v>0</v>
      </c>
      <c r="AL1094" s="383">
        <v>9</v>
      </c>
      <c r="AM1094" s="177">
        <v>0</v>
      </c>
      <c r="AN1094" s="177">
        <v>0</v>
      </c>
      <c r="AO1094" s="182">
        <v>0</v>
      </c>
      <c r="AP1094" s="180"/>
      <c r="AQ1094" s="180"/>
      <c r="AR1094" s="180"/>
      <c r="AS1094" s="180"/>
      <c r="AT1094" s="180"/>
      <c r="AU1094" s="180"/>
      <c r="AV1094" s="180"/>
      <c r="AW1094" s="180"/>
      <c r="AX1094" s="180"/>
      <c r="AY1094" s="180"/>
      <c r="AZ1094" s="180"/>
      <c r="BA1094" s="180"/>
      <c r="BB1094" s="180"/>
      <c r="BC1094" s="180"/>
      <c r="BD1094" s="180"/>
      <c r="BE1094" s="180"/>
      <c r="BF1094" s="180"/>
      <c r="BG1094" s="180"/>
      <c r="BH1094" s="176">
        <f t="shared" si="134"/>
        <v>9</v>
      </c>
      <c r="BI1094" s="176">
        <f t="shared" si="129"/>
        <v>12</v>
      </c>
      <c r="BJ1094" s="182" t="str">
        <f t="shared" si="130"/>
        <v>9 - 72</v>
      </c>
      <c r="BK1094" s="176">
        <f t="shared" si="131"/>
        <v>41</v>
      </c>
      <c r="BL1094" s="176">
        <f t="shared" si="135"/>
        <v>9</v>
      </c>
      <c r="BM1094" s="533"/>
      <c r="BN1094" s="185">
        <v>1200</v>
      </c>
      <c r="BO1094" s="180">
        <v>12</v>
      </c>
      <c r="BP1094" s="178">
        <f t="shared" si="132"/>
        <v>1692</v>
      </c>
      <c r="BQ1094" s="420" t="str">
        <f t="shared" si="133"/>
        <v>VII</v>
      </c>
      <c r="BR1094" s="185"/>
      <c r="BS1094" s="212" t="s">
        <v>3967</v>
      </c>
    </row>
    <row r="1095" spans="1:71" x14ac:dyDescent="0.2">
      <c r="A1095" s="696">
        <v>1093</v>
      </c>
      <c r="B1095" s="286" t="s">
        <v>2927</v>
      </c>
      <c r="C1095" s="286" t="s">
        <v>2927</v>
      </c>
      <c r="D1095" s="258" t="s">
        <v>5497</v>
      </c>
      <c r="E1095" s="736">
        <v>1</v>
      </c>
      <c r="F1095" s="736">
        <v>1</v>
      </c>
      <c r="G1095" s="737">
        <v>3</v>
      </c>
      <c r="H1095" s="305" t="s">
        <v>3257</v>
      </c>
      <c r="I1095" s="208" t="s">
        <v>3486</v>
      </c>
      <c r="J1095" s="280" t="s">
        <v>3486</v>
      </c>
      <c r="K1095" s="191" t="s">
        <v>5490</v>
      </c>
      <c r="L1095" s="427" t="s">
        <v>5490</v>
      </c>
      <c r="M1095" s="686">
        <v>11</v>
      </c>
      <c r="N1095" s="685" t="s">
        <v>15715</v>
      </c>
      <c r="O1095" s="686">
        <v>9</v>
      </c>
      <c r="P1095" s="427" t="s">
        <v>3610</v>
      </c>
      <c r="Q1095" s="191">
        <v>7</v>
      </c>
      <c r="R1095" s="180"/>
      <c r="S1095" s="190">
        <v>11</v>
      </c>
      <c r="T1095" s="190">
        <v>12</v>
      </c>
      <c r="U1095" s="190">
        <v>4</v>
      </c>
      <c r="V1095" s="190">
        <v>16</v>
      </c>
      <c r="W1095" s="742">
        <v>15</v>
      </c>
      <c r="X1095" s="184">
        <v>30</v>
      </c>
      <c r="Y1095" s="184"/>
      <c r="Z1095" s="184"/>
      <c r="AA1095" s="184"/>
      <c r="AB1095" s="219" t="s">
        <v>3878</v>
      </c>
      <c r="AC1095" s="183" t="s">
        <v>2942</v>
      </c>
      <c r="AD1095" s="191" t="s">
        <v>7470</v>
      </c>
      <c r="AE1095" s="191" t="s">
        <v>4247</v>
      </c>
      <c r="AF1095" s="177">
        <v>0</v>
      </c>
      <c r="AG1095" s="177">
        <v>0</v>
      </c>
      <c r="AH1095" s="177">
        <v>0</v>
      </c>
      <c r="AI1095" s="177">
        <v>0</v>
      </c>
      <c r="AJ1095" s="177">
        <v>0</v>
      </c>
      <c r="AK1095" s="177">
        <v>0</v>
      </c>
      <c r="AL1095" s="383">
        <v>6</v>
      </c>
      <c r="AM1095" s="177">
        <v>0</v>
      </c>
      <c r="AN1095" s="177">
        <v>0</v>
      </c>
      <c r="AO1095" s="182">
        <v>3</v>
      </c>
      <c r="AP1095" s="180"/>
      <c r="AQ1095" s="180"/>
      <c r="AR1095" s="180"/>
      <c r="AS1095" s="180"/>
      <c r="AT1095" s="180"/>
      <c r="AU1095" s="180"/>
      <c r="AV1095" s="180"/>
      <c r="AW1095" s="180"/>
      <c r="AX1095" s="180"/>
      <c r="AY1095" s="180"/>
      <c r="AZ1095" s="180"/>
      <c r="BA1095" s="180"/>
      <c r="BB1095" s="180"/>
      <c r="BC1095" s="180"/>
      <c r="BD1095" s="180"/>
      <c r="BE1095" s="180"/>
      <c r="BF1095" s="180"/>
      <c r="BG1095" s="180"/>
      <c r="BH1095" s="176">
        <f t="shared" si="134"/>
        <v>6</v>
      </c>
      <c r="BI1095" s="176">
        <f t="shared" si="129"/>
        <v>13</v>
      </c>
      <c r="BJ1095" s="182" t="str">
        <f t="shared" si="130"/>
        <v>9 - 51</v>
      </c>
      <c r="BK1095" s="176">
        <f t="shared" si="131"/>
        <v>30</v>
      </c>
      <c r="BL1095" s="176">
        <f t="shared" si="135"/>
        <v>6</v>
      </c>
      <c r="BM1095" s="533"/>
      <c r="BN1095" s="185">
        <v>575</v>
      </c>
      <c r="BO1095" s="180">
        <v>8</v>
      </c>
      <c r="BP1095" s="178">
        <f t="shared" si="132"/>
        <v>815</v>
      </c>
      <c r="BQ1095" s="420" t="str">
        <f t="shared" si="133"/>
        <v>VI</v>
      </c>
      <c r="BR1095" s="185"/>
      <c r="BS1095" s="212" t="s">
        <v>3967</v>
      </c>
    </row>
    <row r="1096" spans="1:71" x14ac:dyDescent="0.2">
      <c r="A1096" s="696">
        <v>1094</v>
      </c>
      <c r="B1096" s="286" t="s">
        <v>1900</v>
      </c>
      <c r="C1096" s="286" t="s">
        <v>1900</v>
      </c>
      <c r="D1096" s="258" t="s">
        <v>5497</v>
      </c>
      <c r="E1096" s="736">
        <v>1</v>
      </c>
      <c r="F1096" s="736">
        <v>2</v>
      </c>
      <c r="G1096" s="737">
        <v>20</v>
      </c>
      <c r="H1096" s="305" t="s">
        <v>3486</v>
      </c>
      <c r="I1096" s="208" t="s">
        <v>3485</v>
      </c>
      <c r="J1096" s="280" t="s">
        <v>5446</v>
      </c>
      <c r="K1096" s="191" t="s">
        <v>4558</v>
      </c>
      <c r="L1096" s="427" t="s">
        <v>3491</v>
      </c>
      <c r="M1096" s="686">
        <v>5.5</v>
      </c>
      <c r="N1096" s="685" t="s">
        <v>15710</v>
      </c>
      <c r="O1096" s="686">
        <v>105</v>
      </c>
      <c r="P1096" s="427" t="s">
        <v>15775</v>
      </c>
      <c r="Q1096" s="191">
        <v>7</v>
      </c>
      <c r="R1096" s="180"/>
      <c r="S1096" s="189">
        <v>2</v>
      </c>
      <c r="T1096" s="189">
        <v>4</v>
      </c>
      <c r="U1096" s="179">
        <v>1</v>
      </c>
      <c r="V1096" s="179">
        <v>1</v>
      </c>
      <c r="W1096" s="742">
        <v>18</v>
      </c>
      <c r="X1096" s="184"/>
      <c r="Y1096" s="184"/>
      <c r="Z1096" s="184"/>
      <c r="AA1096" s="184"/>
      <c r="AB1096" s="220"/>
      <c r="AC1096" s="183" t="s">
        <v>1904</v>
      </c>
      <c r="AD1096" s="191" t="s">
        <v>7471</v>
      </c>
      <c r="AE1096" s="191" t="s">
        <v>4247</v>
      </c>
      <c r="AF1096" s="177">
        <v>0</v>
      </c>
      <c r="AG1096" s="177">
        <v>0</v>
      </c>
      <c r="AH1096" s="177">
        <v>0</v>
      </c>
      <c r="AI1096" s="177">
        <v>0</v>
      </c>
      <c r="AJ1096" s="177">
        <v>0</v>
      </c>
      <c r="AK1096" s="177">
        <v>0</v>
      </c>
      <c r="AL1096" s="383">
        <v>2</v>
      </c>
      <c r="AM1096" s="177">
        <v>0</v>
      </c>
      <c r="AN1096" s="177">
        <v>0</v>
      </c>
      <c r="AO1096" s="182">
        <v>2</v>
      </c>
      <c r="AP1096" s="180"/>
      <c r="AQ1096" s="180"/>
      <c r="AR1096" s="180"/>
      <c r="AS1096" s="180"/>
      <c r="AT1096" s="180"/>
      <c r="AU1096" s="180"/>
      <c r="AV1096" s="180"/>
      <c r="AW1096" s="180"/>
      <c r="AX1096" s="180"/>
      <c r="AY1096" s="180"/>
      <c r="AZ1096" s="180"/>
      <c r="BA1096" s="180"/>
      <c r="BB1096" s="180"/>
      <c r="BC1096" s="180"/>
      <c r="BD1096" s="180"/>
      <c r="BE1096" s="180"/>
      <c r="BF1096" s="180"/>
      <c r="BG1096" s="180"/>
      <c r="BH1096" s="176">
        <f t="shared" si="134"/>
        <v>2</v>
      </c>
      <c r="BI1096" s="176">
        <f t="shared" si="129"/>
        <v>16</v>
      </c>
      <c r="BJ1096" s="182" t="str">
        <f t="shared" si="130"/>
        <v>4 - 18</v>
      </c>
      <c r="BK1096" s="176">
        <f t="shared" si="131"/>
        <v>11</v>
      </c>
      <c r="BL1096" s="176">
        <f t="shared" si="135"/>
        <v>2</v>
      </c>
      <c r="BM1096" s="533"/>
      <c r="BN1096" s="185">
        <v>35</v>
      </c>
      <c r="BO1096" s="180">
        <v>3</v>
      </c>
      <c r="BP1096" s="178">
        <f t="shared" si="132"/>
        <v>68</v>
      </c>
      <c r="BQ1096" s="420" t="str">
        <f t="shared" si="133"/>
        <v>II</v>
      </c>
      <c r="BR1096" s="185"/>
      <c r="BS1096" s="212" t="s">
        <v>3967</v>
      </c>
    </row>
    <row r="1097" spans="1:71" x14ac:dyDescent="0.2">
      <c r="A1097" s="697">
        <v>1095</v>
      </c>
      <c r="B1097" s="286" t="s">
        <v>1901</v>
      </c>
      <c r="C1097" s="286" t="s">
        <v>1901</v>
      </c>
      <c r="D1097" s="258" t="s">
        <v>5497</v>
      </c>
      <c r="E1097" s="736">
        <v>1</v>
      </c>
      <c r="F1097" s="736">
        <v>3</v>
      </c>
      <c r="G1097" s="737">
        <v>12</v>
      </c>
      <c r="H1097" s="305" t="s">
        <v>3486</v>
      </c>
      <c r="I1097" s="208" t="s">
        <v>3485</v>
      </c>
      <c r="J1097" s="280" t="s">
        <v>6558</v>
      </c>
      <c r="K1097" s="191" t="s">
        <v>5492</v>
      </c>
      <c r="L1097" s="427" t="s">
        <v>5490</v>
      </c>
      <c r="M1097" s="686">
        <v>6</v>
      </c>
      <c r="N1097" s="685" t="s">
        <v>15710</v>
      </c>
      <c r="O1097" s="686">
        <v>175</v>
      </c>
      <c r="P1097" s="427" t="s">
        <v>15765</v>
      </c>
      <c r="Q1097" s="191">
        <v>6</v>
      </c>
      <c r="R1097" s="180"/>
      <c r="S1097" s="189">
        <v>2</v>
      </c>
      <c r="T1097" s="189">
        <v>4</v>
      </c>
      <c r="U1097" s="179">
        <v>1</v>
      </c>
      <c r="V1097" s="179">
        <v>1</v>
      </c>
      <c r="W1097" s="742">
        <v>18</v>
      </c>
      <c r="X1097" s="184"/>
      <c r="Y1097" s="184"/>
      <c r="Z1097" s="184"/>
      <c r="AA1097" s="184"/>
      <c r="AB1097" s="220"/>
      <c r="AC1097" s="186"/>
      <c r="AD1097" s="191" t="s">
        <v>7471</v>
      </c>
      <c r="AE1097" s="191" t="s">
        <v>4247</v>
      </c>
      <c r="AF1097" s="177">
        <v>0</v>
      </c>
      <c r="AG1097" s="177">
        <v>0</v>
      </c>
      <c r="AH1097" s="177">
        <v>0</v>
      </c>
      <c r="AI1097" s="177">
        <v>0</v>
      </c>
      <c r="AJ1097" s="177">
        <v>0</v>
      </c>
      <c r="AK1097" s="177">
        <v>0</v>
      </c>
      <c r="AL1097" s="383">
        <v>3</v>
      </c>
      <c r="AM1097" s="177">
        <v>0</v>
      </c>
      <c r="AN1097" s="177">
        <v>0</v>
      </c>
      <c r="AO1097" s="182">
        <v>3</v>
      </c>
      <c r="AP1097" s="180"/>
      <c r="AQ1097" s="180"/>
      <c r="AR1097" s="180"/>
      <c r="AS1097" s="180"/>
      <c r="AT1097" s="180"/>
      <c r="AU1097" s="180"/>
      <c r="AV1097" s="180"/>
      <c r="AW1097" s="180"/>
      <c r="AX1097" s="180"/>
      <c r="AY1097" s="180"/>
      <c r="AZ1097" s="180"/>
      <c r="BA1097" s="180"/>
      <c r="BB1097" s="180"/>
      <c r="BC1097" s="180"/>
      <c r="BD1097" s="180"/>
      <c r="BE1097" s="180"/>
      <c r="BF1097" s="180"/>
      <c r="BG1097" s="180"/>
      <c r="BH1097" s="176">
        <f t="shared" si="134"/>
        <v>3</v>
      </c>
      <c r="BI1097" s="176">
        <f t="shared" si="129"/>
        <v>16</v>
      </c>
      <c r="BJ1097" s="182" t="str">
        <f t="shared" si="130"/>
        <v>6 - 27</v>
      </c>
      <c r="BK1097" s="176">
        <f t="shared" si="131"/>
        <v>17</v>
      </c>
      <c r="BL1097" s="176">
        <f t="shared" si="135"/>
        <v>3</v>
      </c>
      <c r="BM1097" s="533"/>
      <c r="BN1097" s="185">
        <v>60</v>
      </c>
      <c r="BO1097" s="180">
        <v>4</v>
      </c>
      <c r="BP1097" s="178">
        <f t="shared" si="132"/>
        <v>128</v>
      </c>
      <c r="BQ1097" s="420" t="str">
        <f t="shared" si="133"/>
        <v>III</v>
      </c>
      <c r="BR1097" s="185"/>
      <c r="BS1097" s="212" t="s">
        <v>3967</v>
      </c>
    </row>
    <row r="1098" spans="1:71" x14ac:dyDescent="0.2">
      <c r="A1098" s="696">
        <v>1096</v>
      </c>
      <c r="B1098" s="286" t="s">
        <v>1902</v>
      </c>
      <c r="C1098" s="286" t="s">
        <v>1902</v>
      </c>
      <c r="D1098" s="258" t="s">
        <v>5497</v>
      </c>
      <c r="E1098" s="736">
        <v>1</v>
      </c>
      <c r="F1098" s="736">
        <v>3</v>
      </c>
      <c r="G1098" s="737">
        <v>12</v>
      </c>
      <c r="H1098" s="305" t="s">
        <v>3486</v>
      </c>
      <c r="I1098" s="208" t="s">
        <v>3485</v>
      </c>
      <c r="J1098" s="280" t="s">
        <v>6558</v>
      </c>
      <c r="K1098" s="191" t="s">
        <v>2339</v>
      </c>
      <c r="L1098" s="427" t="s">
        <v>5490</v>
      </c>
      <c r="M1098" s="686">
        <v>5</v>
      </c>
      <c r="N1098" s="685" t="s">
        <v>15710</v>
      </c>
      <c r="O1098" s="686">
        <v>300</v>
      </c>
      <c r="P1098" s="427" t="s">
        <v>1669</v>
      </c>
      <c r="Q1098" s="191">
        <v>6</v>
      </c>
      <c r="R1098" s="180"/>
      <c r="S1098" s="189">
        <v>5</v>
      </c>
      <c r="T1098" s="189">
        <v>7</v>
      </c>
      <c r="U1098" s="189">
        <v>2</v>
      </c>
      <c r="V1098" s="189">
        <v>8</v>
      </c>
      <c r="W1098" s="742">
        <v>18</v>
      </c>
      <c r="X1098" s="184"/>
      <c r="Y1098" s="184"/>
      <c r="Z1098" s="184"/>
      <c r="AA1098" s="184"/>
      <c r="AB1098" s="220"/>
      <c r="AC1098" s="186"/>
      <c r="AD1098" s="191" t="s">
        <v>3571</v>
      </c>
      <c r="AE1098" s="191" t="s">
        <v>4259</v>
      </c>
      <c r="AF1098" s="177">
        <v>0</v>
      </c>
      <c r="AG1098" s="177">
        <v>0</v>
      </c>
      <c r="AH1098" s="177">
        <v>0</v>
      </c>
      <c r="AI1098" s="177">
        <v>0</v>
      </c>
      <c r="AJ1098" s="177">
        <v>0</v>
      </c>
      <c r="AK1098" s="177">
        <v>0</v>
      </c>
      <c r="AL1098" s="383">
        <v>4</v>
      </c>
      <c r="AM1098" s="177">
        <v>0</v>
      </c>
      <c r="AN1098" s="177">
        <v>0</v>
      </c>
      <c r="AO1098" s="182">
        <v>4</v>
      </c>
      <c r="AP1098" s="180"/>
      <c r="AQ1098" s="180"/>
      <c r="AR1098" s="180"/>
      <c r="AS1098" s="180"/>
      <c r="AT1098" s="180"/>
      <c r="AU1098" s="180"/>
      <c r="AV1098" s="180"/>
      <c r="AW1098" s="180"/>
      <c r="AX1098" s="180"/>
      <c r="AY1098" s="180"/>
      <c r="AZ1098" s="180"/>
      <c r="BA1098" s="180"/>
      <c r="BB1098" s="180"/>
      <c r="BC1098" s="180"/>
      <c r="BD1098" s="180"/>
      <c r="BE1098" s="180"/>
      <c r="BF1098" s="180"/>
      <c r="BG1098" s="180"/>
      <c r="BH1098" s="176">
        <f t="shared" si="134"/>
        <v>5</v>
      </c>
      <c r="BI1098" s="176">
        <f t="shared" si="129"/>
        <v>15</v>
      </c>
      <c r="BJ1098" s="182" t="str">
        <f t="shared" si="130"/>
        <v>8 - 36</v>
      </c>
      <c r="BK1098" s="176">
        <f t="shared" si="131"/>
        <v>22</v>
      </c>
      <c r="BL1098" s="176">
        <f t="shared" si="135"/>
        <v>5</v>
      </c>
      <c r="BM1098" s="533"/>
      <c r="BN1098" s="185">
        <v>90</v>
      </c>
      <c r="BO1098" s="180">
        <v>5</v>
      </c>
      <c r="BP1098" s="178">
        <f t="shared" si="132"/>
        <v>200</v>
      </c>
      <c r="BQ1098" s="420" t="str">
        <f t="shared" si="133"/>
        <v>III</v>
      </c>
      <c r="BR1098" s="185"/>
      <c r="BS1098" s="212" t="s">
        <v>3967</v>
      </c>
    </row>
    <row r="1099" spans="1:71" ht="25.5" x14ac:dyDescent="0.2">
      <c r="A1099" s="697">
        <v>1097</v>
      </c>
      <c r="B1099" s="286" t="s">
        <v>1903</v>
      </c>
      <c r="C1099" s="286" t="s">
        <v>1903</v>
      </c>
      <c r="D1099" s="258" t="s">
        <v>5497</v>
      </c>
      <c r="E1099" s="736">
        <v>1</v>
      </c>
      <c r="F1099" s="736">
        <v>2</v>
      </c>
      <c r="G1099" s="737">
        <v>8</v>
      </c>
      <c r="H1099" s="305" t="s">
        <v>797</v>
      </c>
      <c r="I1099" s="208" t="s">
        <v>3485</v>
      </c>
      <c r="J1099" s="280" t="s">
        <v>6558</v>
      </c>
      <c r="K1099" s="191" t="s">
        <v>5492</v>
      </c>
      <c r="L1099" s="427" t="s">
        <v>5490</v>
      </c>
      <c r="M1099" s="686">
        <v>9</v>
      </c>
      <c r="N1099" s="685" t="s">
        <v>15710</v>
      </c>
      <c r="O1099" s="686">
        <v>450</v>
      </c>
      <c r="P1099" s="427" t="s">
        <v>15775</v>
      </c>
      <c r="Q1099" s="191">
        <v>5</v>
      </c>
      <c r="R1099" s="180"/>
      <c r="S1099" s="189">
        <v>8</v>
      </c>
      <c r="T1099" s="189">
        <v>10</v>
      </c>
      <c r="U1099" s="189">
        <v>3</v>
      </c>
      <c r="V1099" s="189">
        <v>12</v>
      </c>
      <c r="W1099" s="742">
        <v>18</v>
      </c>
      <c r="X1099" s="184"/>
      <c r="Y1099" s="184"/>
      <c r="Z1099" s="184"/>
      <c r="AA1099" s="184"/>
      <c r="AB1099" s="220"/>
      <c r="AC1099" s="419" t="s">
        <v>14088</v>
      </c>
      <c r="AD1099" s="191" t="s">
        <v>3571</v>
      </c>
      <c r="AE1099" s="191" t="s">
        <v>4255</v>
      </c>
      <c r="AF1099" s="177">
        <v>0</v>
      </c>
      <c r="AG1099" s="177">
        <v>0</v>
      </c>
      <c r="AH1099" s="177">
        <v>0</v>
      </c>
      <c r="AI1099" s="177">
        <v>0</v>
      </c>
      <c r="AJ1099" s="177">
        <v>0</v>
      </c>
      <c r="AK1099" s="177">
        <v>0</v>
      </c>
      <c r="AL1099" s="383">
        <v>5</v>
      </c>
      <c r="AM1099" s="177">
        <v>0</v>
      </c>
      <c r="AN1099" s="177">
        <v>0</v>
      </c>
      <c r="AO1099" s="182">
        <v>0</v>
      </c>
      <c r="AP1099" s="180"/>
      <c r="AQ1099" s="180"/>
      <c r="AR1099" s="180"/>
      <c r="AS1099" s="180"/>
      <c r="AT1099" s="180"/>
      <c r="AU1099" s="180"/>
      <c r="AV1099" s="180"/>
      <c r="AW1099" s="180"/>
      <c r="AX1099" s="180"/>
      <c r="AY1099" s="180"/>
      <c r="AZ1099" s="180"/>
      <c r="BA1099" s="180"/>
      <c r="BB1099" s="180"/>
      <c r="BC1099" s="180"/>
      <c r="BD1099" s="180"/>
      <c r="BE1099" s="180"/>
      <c r="BF1099" s="180"/>
      <c r="BG1099" s="180"/>
      <c r="BH1099" s="176">
        <f t="shared" si="134"/>
        <v>5</v>
      </c>
      <c r="BI1099" s="176">
        <f t="shared" si="129"/>
        <v>15</v>
      </c>
      <c r="BJ1099" s="182" t="str">
        <f t="shared" si="130"/>
        <v>5 - 40</v>
      </c>
      <c r="BK1099" s="176">
        <f t="shared" si="131"/>
        <v>23</v>
      </c>
      <c r="BL1099" s="176">
        <f t="shared" si="135"/>
        <v>5</v>
      </c>
      <c r="BM1099" s="533"/>
      <c r="BN1099" s="185">
        <v>245</v>
      </c>
      <c r="BO1099" s="180">
        <v>5</v>
      </c>
      <c r="BP1099" s="178">
        <f t="shared" si="132"/>
        <v>360</v>
      </c>
      <c r="BQ1099" s="420" t="str">
        <f t="shared" si="133"/>
        <v>IV</v>
      </c>
      <c r="BR1099" s="185"/>
      <c r="BS1099" s="212" t="s">
        <v>3967</v>
      </c>
    </row>
    <row r="1100" spans="1:71" x14ac:dyDescent="0.2">
      <c r="A1100" s="696">
        <v>1098</v>
      </c>
      <c r="B1100" s="286" t="s">
        <v>5778</v>
      </c>
      <c r="C1100" s="286" t="s">
        <v>5778</v>
      </c>
      <c r="D1100" s="258" t="s">
        <v>5497</v>
      </c>
      <c r="E1100" s="736">
        <v>1</v>
      </c>
      <c r="F1100" s="736">
        <v>1</v>
      </c>
      <c r="G1100" s="737">
        <v>1</v>
      </c>
      <c r="H1100" s="305" t="s">
        <v>3486</v>
      </c>
      <c r="I1100" s="208" t="s">
        <v>2342</v>
      </c>
      <c r="J1100" s="280" t="s">
        <v>7183</v>
      </c>
      <c r="K1100" s="191" t="s">
        <v>3489</v>
      </c>
      <c r="L1100" s="427" t="s">
        <v>3489</v>
      </c>
      <c r="M1100" s="686">
        <v>3</v>
      </c>
      <c r="N1100" s="685" t="s">
        <v>15710</v>
      </c>
      <c r="O1100" s="686">
        <v>44</v>
      </c>
      <c r="P1100" s="191"/>
      <c r="Q1100" s="191">
        <v>5</v>
      </c>
      <c r="R1100" s="180"/>
      <c r="S1100" s="189">
        <v>2</v>
      </c>
      <c r="T1100" s="189">
        <v>4</v>
      </c>
      <c r="U1100" s="179">
        <v>1</v>
      </c>
      <c r="V1100" s="179">
        <v>1</v>
      </c>
      <c r="W1100" s="742">
        <v>12</v>
      </c>
      <c r="X1100" s="184"/>
      <c r="Y1100" s="184"/>
      <c r="Z1100" s="184"/>
      <c r="AA1100" s="184"/>
      <c r="AB1100" s="220"/>
      <c r="AC1100" s="183" t="s">
        <v>3719</v>
      </c>
      <c r="AD1100" s="191" t="s">
        <v>7471</v>
      </c>
      <c r="AE1100" s="191" t="s">
        <v>4255</v>
      </c>
      <c r="AF1100" s="177">
        <v>0</v>
      </c>
      <c r="AG1100" s="177">
        <v>0</v>
      </c>
      <c r="AH1100" s="177">
        <v>0</v>
      </c>
      <c r="AI1100" s="177">
        <v>0</v>
      </c>
      <c r="AJ1100" s="177">
        <v>0</v>
      </c>
      <c r="AK1100" s="177">
        <v>0</v>
      </c>
      <c r="AL1100" s="383">
        <v>3</v>
      </c>
      <c r="AM1100" s="177">
        <v>0</v>
      </c>
      <c r="AN1100" s="177">
        <v>0</v>
      </c>
      <c r="AO1100" s="182">
        <v>0</v>
      </c>
      <c r="AP1100" s="180"/>
      <c r="AQ1100" s="180"/>
      <c r="AR1100" s="180"/>
      <c r="AS1100" s="180"/>
      <c r="AT1100" s="180"/>
      <c r="AU1100" s="180"/>
      <c r="AV1100" s="180"/>
      <c r="AW1100" s="180"/>
      <c r="AX1100" s="180"/>
      <c r="AY1100" s="180"/>
      <c r="AZ1100" s="180"/>
      <c r="BA1100" s="180"/>
      <c r="BB1100" s="180"/>
      <c r="BC1100" s="180"/>
      <c r="BD1100" s="180"/>
      <c r="BE1100" s="180"/>
      <c r="BF1100" s="180"/>
      <c r="BG1100" s="180"/>
      <c r="BH1100" s="176">
        <f t="shared" si="134"/>
        <v>3</v>
      </c>
      <c r="BI1100" s="176">
        <f t="shared" si="129"/>
        <v>16</v>
      </c>
      <c r="BJ1100" s="182" t="str">
        <f t="shared" si="130"/>
        <v>3 - 24</v>
      </c>
      <c r="BK1100" s="176">
        <f t="shared" si="131"/>
        <v>14</v>
      </c>
      <c r="BL1100" s="176">
        <f t="shared" si="135"/>
        <v>3</v>
      </c>
      <c r="BM1100" s="533"/>
      <c r="BN1100" s="185">
        <v>125</v>
      </c>
      <c r="BO1100" s="180">
        <v>3</v>
      </c>
      <c r="BP1100" s="178">
        <f t="shared" si="132"/>
        <v>167</v>
      </c>
      <c r="BQ1100" s="420" t="str">
        <f t="shared" si="133"/>
        <v>III</v>
      </c>
      <c r="BR1100" s="185"/>
      <c r="BS1100" s="212" t="s">
        <v>3967</v>
      </c>
    </row>
    <row r="1101" spans="1:71" x14ac:dyDescent="0.2">
      <c r="A1101" s="696">
        <v>1099</v>
      </c>
      <c r="B1101" s="286" t="s">
        <v>5779</v>
      </c>
      <c r="C1101" s="286" t="s">
        <v>5779</v>
      </c>
      <c r="D1101" s="258" t="s">
        <v>5497</v>
      </c>
      <c r="E1101" s="736">
        <v>1</v>
      </c>
      <c r="F1101" s="736">
        <v>1</v>
      </c>
      <c r="G1101" s="737">
        <v>1</v>
      </c>
      <c r="H1101" s="305" t="s">
        <v>3486</v>
      </c>
      <c r="I1101" s="208" t="s">
        <v>2342</v>
      </c>
      <c r="J1101" s="280" t="s">
        <v>7184</v>
      </c>
      <c r="K1101" s="191" t="s">
        <v>3491</v>
      </c>
      <c r="L1101" s="427" t="s">
        <v>3491</v>
      </c>
      <c r="M1101" s="685">
        <v>5</v>
      </c>
      <c r="N1101" s="685" t="s">
        <v>15710</v>
      </c>
      <c r="O1101" s="686">
        <v>104</v>
      </c>
      <c r="P1101" s="427" t="s">
        <v>11568</v>
      </c>
      <c r="Q1101" s="191">
        <v>4</v>
      </c>
      <c r="R1101" s="180"/>
      <c r="S1101" s="189">
        <v>2</v>
      </c>
      <c r="T1101" s="189">
        <v>4</v>
      </c>
      <c r="U1101" s="179">
        <v>1</v>
      </c>
      <c r="V1101" s="179">
        <v>1</v>
      </c>
      <c r="W1101" s="742">
        <v>15</v>
      </c>
      <c r="X1101" s="184"/>
      <c r="Y1101" s="184"/>
      <c r="Z1101" s="184"/>
      <c r="AA1101" s="184"/>
      <c r="AB1101" s="220"/>
      <c r="AC1101" s="183" t="s">
        <v>3719</v>
      </c>
      <c r="AD1101" s="191" t="s">
        <v>7474</v>
      </c>
      <c r="AE1101" s="191" t="s">
        <v>4255</v>
      </c>
      <c r="AF1101" s="177">
        <v>0</v>
      </c>
      <c r="AG1101" s="177">
        <v>0</v>
      </c>
      <c r="AH1101" s="177">
        <v>0</v>
      </c>
      <c r="AI1101" s="177">
        <v>0</v>
      </c>
      <c r="AJ1101" s="177">
        <v>0</v>
      </c>
      <c r="AK1101" s="177">
        <v>0</v>
      </c>
      <c r="AL1101" s="383">
        <v>4</v>
      </c>
      <c r="AM1101" s="177">
        <v>0</v>
      </c>
      <c r="AN1101" s="177">
        <v>0</v>
      </c>
      <c r="AO1101" s="182">
        <v>4</v>
      </c>
      <c r="AP1101" s="180"/>
      <c r="AQ1101" s="180"/>
      <c r="AR1101" s="180"/>
      <c r="AS1101" s="180"/>
      <c r="AT1101" s="180"/>
      <c r="AU1101" s="180"/>
      <c r="AV1101" s="180"/>
      <c r="AW1101" s="180"/>
      <c r="AX1101" s="180"/>
      <c r="AY1101" s="180"/>
      <c r="AZ1101" s="180"/>
      <c r="BA1101" s="180"/>
      <c r="BB1101" s="180"/>
      <c r="BC1101" s="180"/>
      <c r="BD1101" s="180"/>
      <c r="BE1101" s="180"/>
      <c r="BF1101" s="180"/>
      <c r="BG1101" s="180"/>
      <c r="BH1101" s="176">
        <f t="shared" si="134"/>
        <v>5</v>
      </c>
      <c r="BI1101" s="176">
        <f t="shared" si="129"/>
        <v>15</v>
      </c>
      <c r="BJ1101" s="182" t="str">
        <f t="shared" si="130"/>
        <v>8 - 36</v>
      </c>
      <c r="BK1101" s="176">
        <f t="shared" si="131"/>
        <v>22</v>
      </c>
      <c r="BL1101" s="176">
        <f t="shared" si="135"/>
        <v>5</v>
      </c>
      <c r="BM1101" s="533"/>
      <c r="BN1101" s="185">
        <v>205</v>
      </c>
      <c r="BO1101" s="180">
        <v>5</v>
      </c>
      <c r="BP1101" s="178">
        <f t="shared" si="132"/>
        <v>315</v>
      </c>
      <c r="BQ1101" s="420" t="str">
        <f t="shared" si="133"/>
        <v>IV</v>
      </c>
      <c r="BR1101" s="185"/>
      <c r="BS1101" s="212" t="s">
        <v>3967</v>
      </c>
    </row>
    <row r="1102" spans="1:71" ht="51" x14ac:dyDescent="0.2">
      <c r="A1102" s="697">
        <v>1100</v>
      </c>
      <c r="B1102" s="286" t="s">
        <v>3724</v>
      </c>
      <c r="C1102" s="286" t="s">
        <v>3724</v>
      </c>
      <c r="D1102" s="258" t="s">
        <v>5497</v>
      </c>
      <c r="E1102" s="736">
        <v>1</v>
      </c>
      <c r="F1102" s="736">
        <v>2</v>
      </c>
      <c r="G1102" s="737">
        <v>12</v>
      </c>
      <c r="H1102" s="305" t="s">
        <v>793</v>
      </c>
      <c r="I1102" s="208" t="s">
        <v>7154</v>
      </c>
      <c r="J1102" s="280" t="s">
        <v>4362</v>
      </c>
      <c r="K1102" s="191" t="s">
        <v>1146</v>
      </c>
      <c r="L1102" s="427" t="s">
        <v>3491</v>
      </c>
      <c r="M1102" s="686">
        <v>6</v>
      </c>
      <c r="N1102" s="685" t="s">
        <v>15715</v>
      </c>
      <c r="O1102" s="686">
        <v>0.1</v>
      </c>
      <c r="P1102" s="427" t="s">
        <v>15806</v>
      </c>
      <c r="Q1102" s="191">
        <v>4</v>
      </c>
      <c r="R1102" s="180"/>
      <c r="S1102" s="190">
        <v>11</v>
      </c>
      <c r="T1102" s="190">
        <v>12</v>
      </c>
      <c r="U1102" s="190">
        <v>4</v>
      </c>
      <c r="V1102" s="190">
        <v>16</v>
      </c>
      <c r="W1102" s="742">
        <v>12</v>
      </c>
      <c r="X1102" s="184">
        <v>24</v>
      </c>
      <c r="Y1102" s="184"/>
      <c r="Z1102" s="184"/>
      <c r="AA1102" s="184"/>
      <c r="AB1102" s="219" t="s">
        <v>794</v>
      </c>
      <c r="AC1102" s="419" t="s">
        <v>10762</v>
      </c>
      <c r="AD1102" s="191" t="s">
        <v>650</v>
      </c>
      <c r="AE1102" s="191" t="s">
        <v>4248</v>
      </c>
      <c r="AF1102" s="177">
        <v>0</v>
      </c>
      <c r="AG1102" s="177">
        <v>0</v>
      </c>
      <c r="AH1102" s="177">
        <v>0</v>
      </c>
      <c r="AI1102" s="177">
        <v>0</v>
      </c>
      <c r="AJ1102" s="177">
        <v>0</v>
      </c>
      <c r="AK1102" s="177">
        <v>0</v>
      </c>
      <c r="AL1102" s="383">
        <v>5</v>
      </c>
      <c r="AM1102" s="177">
        <v>0</v>
      </c>
      <c r="AN1102" s="177">
        <v>0</v>
      </c>
      <c r="AO1102" s="182">
        <v>3</v>
      </c>
      <c r="AP1102" s="180"/>
      <c r="AQ1102" s="180"/>
      <c r="AR1102" s="180"/>
      <c r="AS1102" s="180"/>
      <c r="AT1102" s="180"/>
      <c r="AU1102" s="180"/>
      <c r="AV1102" s="180"/>
      <c r="AW1102" s="180"/>
      <c r="AX1102" s="180"/>
      <c r="AY1102" s="180"/>
      <c r="AZ1102" s="180"/>
      <c r="BA1102" s="180"/>
      <c r="BB1102" s="180"/>
      <c r="BC1102" s="180"/>
      <c r="BD1102" s="180"/>
      <c r="BE1102" s="180"/>
      <c r="BF1102" s="180"/>
      <c r="BG1102" s="180"/>
      <c r="BH1102" s="176">
        <f t="shared" si="134"/>
        <v>5</v>
      </c>
      <c r="BI1102" s="176">
        <f t="shared" si="129"/>
        <v>15</v>
      </c>
      <c r="BJ1102" s="182" t="str">
        <f t="shared" si="130"/>
        <v>8 - 43</v>
      </c>
      <c r="BK1102" s="176">
        <f t="shared" si="131"/>
        <v>26</v>
      </c>
      <c r="BL1102" s="176">
        <f t="shared" si="135"/>
        <v>5</v>
      </c>
      <c r="BM1102" s="533"/>
      <c r="BN1102" s="185">
        <v>575</v>
      </c>
      <c r="BO1102" s="180">
        <v>6</v>
      </c>
      <c r="BP1102" s="178">
        <f t="shared" si="132"/>
        <v>731</v>
      </c>
      <c r="BQ1102" s="420" t="str">
        <f t="shared" si="133"/>
        <v>VI</v>
      </c>
      <c r="BR1102" s="185"/>
      <c r="BS1102" s="212" t="s">
        <v>3967</v>
      </c>
    </row>
    <row r="1103" spans="1:71" x14ac:dyDescent="0.2">
      <c r="A1103" s="696">
        <v>1101</v>
      </c>
      <c r="B1103" s="286" t="s">
        <v>3693</v>
      </c>
      <c r="C1103" s="286" t="s">
        <v>3693</v>
      </c>
      <c r="D1103" s="258" t="s">
        <v>5497</v>
      </c>
      <c r="E1103" s="736">
        <v>1</v>
      </c>
      <c r="F1103" s="736">
        <v>1</v>
      </c>
      <c r="G1103" s="737">
        <v>6</v>
      </c>
      <c r="H1103" s="305" t="s">
        <v>793</v>
      </c>
      <c r="I1103" s="208" t="s">
        <v>2680</v>
      </c>
      <c r="J1103" s="280" t="s">
        <v>7185</v>
      </c>
      <c r="K1103" s="191" t="s">
        <v>3694</v>
      </c>
      <c r="L1103" s="427" t="s">
        <v>5490</v>
      </c>
      <c r="M1103" s="686">
        <v>35</v>
      </c>
      <c r="N1103" s="685" t="s">
        <v>15710</v>
      </c>
      <c r="O1103" s="686">
        <v>3360</v>
      </c>
      <c r="P1103" s="427" t="s">
        <v>15771</v>
      </c>
      <c r="Q1103" s="191">
        <v>3</v>
      </c>
      <c r="R1103" s="180"/>
      <c r="S1103" s="189">
        <v>5</v>
      </c>
      <c r="T1103" s="189">
        <v>7</v>
      </c>
      <c r="U1103" s="189">
        <v>2</v>
      </c>
      <c r="V1103" s="189">
        <v>8</v>
      </c>
      <c r="W1103" s="742">
        <v>6</v>
      </c>
      <c r="X1103" s="184">
        <v>24</v>
      </c>
      <c r="Y1103" s="184"/>
      <c r="Z1103" s="184"/>
      <c r="AA1103" s="184"/>
      <c r="AB1103" s="219" t="s">
        <v>793</v>
      </c>
      <c r="AC1103" s="183" t="s">
        <v>2611</v>
      </c>
      <c r="AD1103" s="179" t="s">
        <v>640</v>
      </c>
      <c r="AE1103" s="179" t="s">
        <v>4255</v>
      </c>
      <c r="AF1103" s="177">
        <v>0</v>
      </c>
      <c r="AG1103" s="177">
        <v>0</v>
      </c>
      <c r="AH1103" s="177">
        <v>0</v>
      </c>
      <c r="AI1103" s="177">
        <v>0</v>
      </c>
      <c r="AJ1103" s="177">
        <v>0</v>
      </c>
      <c r="AK1103" s="177">
        <v>0</v>
      </c>
      <c r="AL1103" s="383">
        <v>7</v>
      </c>
      <c r="AM1103" s="177">
        <v>0</v>
      </c>
      <c r="AN1103" s="177">
        <v>0</v>
      </c>
      <c r="AO1103" s="182">
        <v>7</v>
      </c>
      <c r="AP1103" s="180"/>
      <c r="AQ1103" s="180"/>
      <c r="AR1103" s="180"/>
      <c r="AS1103" s="180"/>
      <c r="AT1103" s="180"/>
      <c r="AU1103" s="180"/>
      <c r="AV1103" s="180"/>
      <c r="AW1103" s="180"/>
      <c r="AX1103" s="180"/>
      <c r="AY1103" s="180"/>
      <c r="AZ1103" s="180"/>
      <c r="BA1103" s="180"/>
      <c r="BB1103" s="180"/>
      <c r="BC1103" s="180"/>
      <c r="BD1103" s="180"/>
      <c r="BE1103" s="180"/>
      <c r="BF1103" s="180"/>
      <c r="BG1103" s="180"/>
      <c r="BH1103" s="176">
        <f t="shared" si="134"/>
        <v>8</v>
      </c>
      <c r="BI1103" s="176">
        <f t="shared" si="129"/>
        <v>12</v>
      </c>
      <c r="BJ1103" s="182" t="str">
        <f t="shared" si="130"/>
        <v>14 - 63</v>
      </c>
      <c r="BK1103" s="176">
        <f t="shared" si="131"/>
        <v>39</v>
      </c>
      <c r="BL1103" s="176">
        <f t="shared" si="135"/>
        <v>9</v>
      </c>
      <c r="BM1103" s="533"/>
      <c r="BN1103" s="185">
        <v>925</v>
      </c>
      <c r="BO1103" s="180">
        <v>10</v>
      </c>
      <c r="BP1103" s="178">
        <f t="shared" si="132"/>
        <v>1315</v>
      </c>
      <c r="BQ1103" s="420" t="str">
        <f t="shared" si="133"/>
        <v>VI</v>
      </c>
      <c r="BR1103" s="185"/>
      <c r="BS1103" s="212" t="s">
        <v>3967</v>
      </c>
    </row>
    <row r="1104" spans="1:71" ht="25.5" x14ac:dyDescent="0.2">
      <c r="A1104" s="697">
        <v>1102</v>
      </c>
      <c r="B1104" s="286" t="s">
        <v>2612</v>
      </c>
      <c r="C1104" s="286" t="s">
        <v>2612</v>
      </c>
      <c r="D1104" s="258" t="s">
        <v>5497</v>
      </c>
      <c r="E1104" s="736">
        <v>1</v>
      </c>
      <c r="F1104" s="736">
        <v>1</v>
      </c>
      <c r="G1104" s="737">
        <v>4</v>
      </c>
      <c r="H1104" s="305" t="s">
        <v>13896</v>
      </c>
      <c r="I1104" s="208" t="s">
        <v>2613</v>
      </c>
      <c r="J1104" s="280" t="s">
        <v>7186</v>
      </c>
      <c r="K1104" s="191" t="s">
        <v>2614</v>
      </c>
      <c r="L1104" s="427" t="s">
        <v>3491</v>
      </c>
      <c r="M1104" s="686">
        <v>5</v>
      </c>
      <c r="N1104" s="685" t="s">
        <v>15715</v>
      </c>
      <c r="O1104" s="686">
        <v>550</v>
      </c>
      <c r="P1104" s="427" t="s">
        <v>16011</v>
      </c>
      <c r="Q1104" s="191">
        <v>-2</v>
      </c>
      <c r="R1104" s="180"/>
      <c r="S1104" s="189">
        <v>8</v>
      </c>
      <c r="T1104" s="189">
        <v>10</v>
      </c>
      <c r="U1104" s="189">
        <v>3</v>
      </c>
      <c r="V1104" s="189">
        <v>12</v>
      </c>
      <c r="W1104" s="742">
        <v>9</v>
      </c>
      <c r="X1104" s="184"/>
      <c r="Y1104" s="184"/>
      <c r="Z1104" s="184">
        <v>9</v>
      </c>
      <c r="AA1104" s="184"/>
      <c r="AB1104" s="220"/>
      <c r="AC1104" s="419" t="s">
        <v>10763</v>
      </c>
      <c r="AD1104" s="191" t="s">
        <v>7470</v>
      </c>
      <c r="AE1104" s="191" t="s">
        <v>4247</v>
      </c>
      <c r="AF1104" s="177">
        <v>0</v>
      </c>
      <c r="AG1104" s="177">
        <v>0</v>
      </c>
      <c r="AH1104" s="177">
        <v>0</v>
      </c>
      <c r="AI1104" s="177">
        <v>0</v>
      </c>
      <c r="AJ1104" s="177">
        <v>0</v>
      </c>
      <c r="AK1104" s="177">
        <v>0</v>
      </c>
      <c r="AL1104" s="383">
        <v>7</v>
      </c>
      <c r="AM1104" s="177">
        <v>0</v>
      </c>
      <c r="AN1104" s="177">
        <v>0</v>
      </c>
      <c r="AO1104" s="182">
        <v>7</v>
      </c>
      <c r="AP1104" s="180"/>
      <c r="AQ1104" s="180"/>
      <c r="AR1104" s="180"/>
      <c r="AS1104" s="180"/>
      <c r="AT1104" s="180"/>
      <c r="AU1104" s="180"/>
      <c r="AV1104" s="180"/>
      <c r="AW1104" s="180"/>
      <c r="AX1104" s="180"/>
      <c r="AY1104" s="180"/>
      <c r="AZ1104" s="180"/>
      <c r="BA1104" s="180"/>
      <c r="BB1104" s="180"/>
      <c r="BC1104" s="180"/>
      <c r="BD1104" s="180"/>
      <c r="BE1104" s="180"/>
      <c r="BF1104" s="180"/>
      <c r="BG1104" s="180"/>
      <c r="BH1104" s="176">
        <f t="shared" si="134"/>
        <v>8</v>
      </c>
      <c r="BI1104" s="176">
        <f t="shared" si="129"/>
        <v>12</v>
      </c>
      <c r="BJ1104" s="182" t="str">
        <f t="shared" si="130"/>
        <v>14 - 63</v>
      </c>
      <c r="BK1104" s="176">
        <f t="shared" si="131"/>
        <v>39</v>
      </c>
      <c r="BL1104" s="176">
        <f t="shared" si="135"/>
        <v>9</v>
      </c>
      <c r="BM1104" s="533"/>
      <c r="BN1104" s="185">
        <v>1275</v>
      </c>
      <c r="BO1104" s="180">
        <v>10</v>
      </c>
      <c r="BP1104" s="178">
        <f t="shared" si="132"/>
        <v>1665</v>
      </c>
      <c r="BQ1104" s="420" t="str">
        <f t="shared" si="133"/>
        <v>VII</v>
      </c>
      <c r="BR1104" s="185"/>
      <c r="BS1104" s="212" t="s">
        <v>3967</v>
      </c>
    </row>
    <row r="1105" spans="1:79" ht="25.5" x14ac:dyDescent="0.2">
      <c r="A1105" s="696">
        <v>1103</v>
      </c>
      <c r="B1105" s="286" t="s">
        <v>2615</v>
      </c>
      <c r="C1105" s="286" t="s">
        <v>2615</v>
      </c>
      <c r="D1105" s="258" t="s">
        <v>5497</v>
      </c>
      <c r="E1105" s="736">
        <v>1</v>
      </c>
      <c r="F1105" s="736">
        <v>1</v>
      </c>
      <c r="G1105" s="737">
        <v>6</v>
      </c>
      <c r="H1105" s="305" t="s">
        <v>3879</v>
      </c>
      <c r="I1105" s="207" t="s">
        <v>6635</v>
      </c>
      <c r="J1105" s="279" t="s">
        <v>5938</v>
      </c>
      <c r="K1105" s="179" t="s">
        <v>5227</v>
      </c>
      <c r="L1105" s="427" t="s">
        <v>5490</v>
      </c>
      <c r="M1105" s="684">
        <v>8</v>
      </c>
      <c r="N1105" s="685" t="s">
        <v>15715</v>
      </c>
      <c r="O1105" s="684">
        <v>350</v>
      </c>
      <c r="P1105" s="427" t="s">
        <v>16012</v>
      </c>
      <c r="Q1105" s="179">
        <v>6</v>
      </c>
      <c r="R1105" s="180"/>
      <c r="S1105" s="189">
        <v>8</v>
      </c>
      <c r="T1105" s="189">
        <v>10</v>
      </c>
      <c r="U1105" s="189">
        <v>3</v>
      </c>
      <c r="V1105" s="189">
        <v>12</v>
      </c>
      <c r="W1105" s="742">
        <v>15</v>
      </c>
      <c r="X1105" s="184"/>
      <c r="Y1105" s="184"/>
      <c r="Z1105" s="184"/>
      <c r="AA1105" s="184"/>
      <c r="AB1105" s="220"/>
      <c r="AC1105" s="186" t="s">
        <v>10764</v>
      </c>
      <c r="AD1105" s="179" t="s">
        <v>4784</v>
      </c>
      <c r="AE1105" s="179" t="s">
        <v>4247</v>
      </c>
      <c r="AF1105" s="177">
        <v>0</v>
      </c>
      <c r="AG1105" s="177">
        <v>0</v>
      </c>
      <c r="AH1105" s="177">
        <v>0</v>
      </c>
      <c r="AI1105" s="177">
        <v>0</v>
      </c>
      <c r="AJ1105" s="177">
        <v>0</v>
      </c>
      <c r="AK1105" s="177">
        <v>0</v>
      </c>
      <c r="AL1105" s="383">
        <v>4</v>
      </c>
      <c r="AM1105" s="177">
        <v>0</v>
      </c>
      <c r="AN1105" s="177">
        <v>0</v>
      </c>
      <c r="AO1105" s="182">
        <v>4</v>
      </c>
      <c r="AP1105" s="180"/>
      <c r="AQ1105" s="180"/>
      <c r="AR1105" s="180"/>
      <c r="AS1105" s="180"/>
      <c r="AT1105" s="180"/>
      <c r="AU1105" s="180"/>
      <c r="AV1105" s="180"/>
      <c r="AW1105" s="180"/>
      <c r="AX1105" s="180"/>
      <c r="AY1105" s="180"/>
      <c r="AZ1105" s="180"/>
      <c r="BA1105" s="180"/>
      <c r="BB1105" s="180"/>
      <c r="BC1105" s="180"/>
      <c r="BD1105" s="180"/>
      <c r="BE1105" s="180"/>
      <c r="BF1105" s="180"/>
      <c r="BG1105" s="180"/>
      <c r="BH1105" s="176">
        <f t="shared" si="134"/>
        <v>5</v>
      </c>
      <c r="BI1105" s="176">
        <f t="shared" si="129"/>
        <v>15</v>
      </c>
      <c r="BJ1105" s="182" t="str">
        <f t="shared" si="130"/>
        <v>8 - 36</v>
      </c>
      <c r="BK1105" s="176">
        <f t="shared" si="131"/>
        <v>22</v>
      </c>
      <c r="BL1105" s="176">
        <f t="shared" si="135"/>
        <v>5</v>
      </c>
      <c r="BM1105" s="533"/>
      <c r="BN1105" s="185">
        <v>435</v>
      </c>
      <c r="BO1105" s="180">
        <v>5</v>
      </c>
      <c r="BP1105" s="178">
        <f t="shared" si="132"/>
        <v>545</v>
      </c>
      <c r="BQ1105" s="420" t="str">
        <f t="shared" si="133"/>
        <v>V</v>
      </c>
      <c r="BR1105" s="185"/>
      <c r="BS1105" s="212" t="s">
        <v>3967</v>
      </c>
    </row>
    <row r="1106" spans="1:79" ht="25.5" x14ac:dyDescent="0.2">
      <c r="A1106" s="696">
        <v>1104</v>
      </c>
      <c r="B1106" s="286" t="s">
        <v>2616</v>
      </c>
      <c r="C1106" s="286" t="s">
        <v>2616</v>
      </c>
      <c r="D1106" s="258" t="s">
        <v>5497</v>
      </c>
      <c r="E1106" s="736">
        <v>1</v>
      </c>
      <c r="F1106" s="736">
        <v>3</v>
      </c>
      <c r="G1106" s="737">
        <v>24</v>
      </c>
      <c r="H1106" s="305" t="s">
        <v>3486</v>
      </c>
      <c r="I1106" s="207" t="s">
        <v>3487</v>
      </c>
      <c r="J1106" s="279" t="s">
        <v>4282</v>
      </c>
      <c r="K1106" s="179" t="s">
        <v>1146</v>
      </c>
      <c r="L1106" s="427" t="s">
        <v>3491</v>
      </c>
      <c r="M1106" s="684">
        <v>6</v>
      </c>
      <c r="N1106" s="685" t="s">
        <v>15715</v>
      </c>
      <c r="O1106" s="684">
        <v>175</v>
      </c>
      <c r="P1106" s="179"/>
      <c r="Q1106" s="179">
        <v>8</v>
      </c>
      <c r="R1106" s="180"/>
      <c r="S1106" s="179">
        <v>0</v>
      </c>
      <c r="T1106" s="179">
        <v>0</v>
      </c>
      <c r="U1106" s="179">
        <v>0</v>
      </c>
      <c r="V1106" s="179">
        <v>0</v>
      </c>
      <c r="W1106" s="742">
        <v>6</v>
      </c>
      <c r="X1106" s="184"/>
      <c r="Y1106" s="184"/>
      <c r="Z1106" s="184"/>
      <c r="AA1106" s="184"/>
      <c r="AB1106" s="220"/>
      <c r="AC1106" s="186" t="s">
        <v>10765</v>
      </c>
      <c r="AD1106" s="179" t="s">
        <v>650</v>
      </c>
      <c r="AE1106" s="179" t="s">
        <v>4247</v>
      </c>
      <c r="AF1106" s="177">
        <v>0</v>
      </c>
      <c r="AG1106" s="177">
        <v>0</v>
      </c>
      <c r="AH1106" s="177">
        <v>0</v>
      </c>
      <c r="AI1106" s="177">
        <v>0</v>
      </c>
      <c r="AJ1106" s="177">
        <v>0</v>
      </c>
      <c r="AK1106" s="177">
        <v>0</v>
      </c>
      <c r="AL1106" s="383">
        <v>2</v>
      </c>
      <c r="AM1106" s="177">
        <v>0</v>
      </c>
      <c r="AN1106" s="177">
        <v>0</v>
      </c>
      <c r="AO1106" s="182">
        <v>0</v>
      </c>
      <c r="AP1106" s="180"/>
      <c r="AQ1106" s="180"/>
      <c r="AR1106" s="180"/>
      <c r="AS1106" s="180"/>
      <c r="AT1106" s="180"/>
      <c r="AU1106" s="180"/>
      <c r="AV1106" s="180"/>
      <c r="AW1106" s="180"/>
      <c r="AX1106" s="180"/>
      <c r="AY1106" s="180"/>
      <c r="AZ1106" s="180"/>
      <c r="BA1106" s="180"/>
      <c r="BB1106" s="180"/>
      <c r="BC1106" s="180"/>
      <c r="BD1106" s="180"/>
      <c r="BE1106" s="180"/>
      <c r="BF1106" s="180"/>
      <c r="BG1106" s="180"/>
      <c r="BH1106" s="176">
        <f t="shared" si="134"/>
        <v>2</v>
      </c>
      <c r="BI1106" s="176">
        <f t="shared" si="129"/>
        <v>16</v>
      </c>
      <c r="BJ1106" s="182" t="str">
        <f t="shared" si="130"/>
        <v>2 - 16</v>
      </c>
      <c r="BK1106" s="176">
        <f t="shared" si="131"/>
        <v>9</v>
      </c>
      <c r="BL1106" s="176">
        <f t="shared" si="135"/>
        <v>2</v>
      </c>
      <c r="BM1106" s="533"/>
      <c r="BN1106" s="185">
        <v>20</v>
      </c>
      <c r="BO1106" s="180">
        <v>2</v>
      </c>
      <c r="BP1106" s="178">
        <f t="shared" si="132"/>
        <v>38</v>
      </c>
      <c r="BQ1106" s="420" t="str">
        <f t="shared" si="133"/>
        <v>I</v>
      </c>
      <c r="BR1106" s="185">
        <v>35</v>
      </c>
      <c r="BS1106" s="212" t="s">
        <v>3967</v>
      </c>
    </row>
    <row r="1107" spans="1:79" ht="38.25" x14ac:dyDescent="0.2">
      <c r="A1107" s="697">
        <v>1105</v>
      </c>
      <c r="B1107" s="286" t="s">
        <v>3864</v>
      </c>
      <c r="C1107" s="286" t="s">
        <v>3864</v>
      </c>
      <c r="D1107" s="258" t="s">
        <v>3865</v>
      </c>
      <c r="E1107" s="736">
        <v>1</v>
      </c>
      <c r="F1107" s="736">
        <v>11</v>
      </c>
      <c r="G1107" s="737">
        <v>30</v>
      </c>
      <c r="H1107" s="305" t="s">
        <v>3879</v>
      </c>
      <c r="I1107" s="208" t="s">
        <v>3866</v>
      </c>
      <c r="J1107" s="280" t="s">
        <v>3867</v>
      </c>
      <c r="K1107" s="191" t="s">
        <v>2334</v>
      </c>
      <c r="L1107" s="427" t="s">
        <v>3491</v>
      </c>
      <c r="M1107" s="686">
        <v>20</v>
      </c>
      <c r="N1107" s="685" t="s">
        <v>15766</v>
      </c>
      <c r="O1107" s="686">
        <v>90</v>
      </c>
      <c r="P1107" s="427" t="s">
        <v>16019</v>
      </c>
      <c r="Q1107" s="179">
        <v>7</v>
      </c>
      <c r="R1107" s="180"/>
      <c r="S1107" s="191">
        <v>8</v>
      </c>
      <c r="T1107" s="179">
        <v>10</v>
      </c>
      <c r="U1107" s="189">
        <v>3</v>
      </c>
      <c r="V1107" s="189">
        <v>12</v>
      </c>
      <c r="W1107" s="742">
        <v>6</v>
      </c>
      <c r="X1107" s="184">
        <v>36</v>
      </c>
      <c r="Y1107" s="194"/>
      <c r="Z1107" s="194"/>
      <c r="AA1107" s="194"/>
      <c r="AB1107" s="219" t="s">
        <v>795</v>
      </c>
      <c r="AC1107" s="419" t="s">
        <v>8680</v>
      </c>
      <c r="AD1107" s="191" t="s">
        <v>5875</v>
      </c>
      <c r="AE1107" s="191" t="s">
        <v>5881</v>
      </c>
      <c r="AF1107" s="177">
        <v>0</v>
      </c>
      <c r="AG1107" s="177">
        <v>0</v>
      </c>
      <c r="AH1107" s="177">
        <v>0</v>
      </c>
      <c r="AI1107" s="177">
        <v>0</v>
      </c>
      <c r="AJ1107" s="177">
        <v>0</v>
      </c>
      <c r="AK1107" s="177">
        <v>0</v>
      </c>
      <c r="AL1107" s="383">
        <v>1</v>
      </c>
      <c r="AM1107" s="177">
        <v>0</v>
      </c>
      <c r="AN1107" s="177">
        <v>0</v>
      </c>
      <c r="AO1107" s="182">
        <v>2</v>
      </c>
      <c r="AP1107" s="180"/>
      <c r="AQ1107" s="180"/>
      <c r="AR1107" s="180"/>
      <c r="AS1107" s="180"/>
      <c r="AT1107" s="180"/>
      <c r="AU1107" s="180"/>
      <c r="AV1107" s="180"/>
      <c r="AW1107" s="180"/>
      <c r="AX1107" s="180"/>
      <c r="AY1107" s="180"/>
      <c r="AZ1107" s="180"/>
      <c r="BA1107" s="180"/>
      <c r="BB1107" s="180"/>
      <c r="BC1107" s="180"/>
      <c r="BD1107" s="180"/>
      <c r="BE1107" s="180"/>
      <c r="BF1107" s="180"/>
      <c r="BG1107" s="180"/>
      <c r="BH1107" s="176">
        <f t="shared" si="134"/>
        <v>1.125</v>
      </c>
      <c r="BI1107" s="176">
        <f t="shared" si="129"/>
        <v>18</v>
      </c>
      <c r="BJ1107" s="182" t="str">
        <f t="shared" si="130"/>
        <v>3 - 10</v>
      </c>
      <c r="BK1107" s="176">
        <f t="shared" si="131"/>
        <v>7</v>
      </c>
      <c r="BL1107" s="176">
        <f t="shared" si="135"/>
        <v>1</v>
      </c>
      <c r="BM1107" s="533"/>
      <c r="BN1107" s="185">
        <v>28</v>
      </c>
      <c r="BO1107" s="180">
        <v>2</v>
      </c>
      <c r="BP1107" s="178">
        <f t="shared" si="132"/>
        <v>42</v>
      </c>
      <c r="BQ1107" s="420" t="str">
        <f t="shared" si="133"/>
        <v>II</v>
      </c>
      <c r="BR1107" s="185"/>
      <c r="BS1107" s="213" t="s">
        <v>5882</v>
      </c>
    </row>
    <row r="1108" spans="1:79" ht="25.5" x14ac:dyDescent="0.2">
      <c r="A1108" s="696">
        <v>1106</v>
      </c>
      <c r="B1108" s="286" t="s">
        <v>5883</v>
      </c>
      <c r="C1108" s="286" t="s">
        <v>5883</v>
      </c>
      <c r="D1108" s="258" t="s">
        <v>3865</v>
      </c>
      <c r="E1108" s="736">
        <v>1</v>
      </c>
      <c r="F1108" s="736">
        <v>1</v>
      </c>
      <c r="G1108" s="737">
        <v>8</v>
      </c>
      <c r="H1108" s="305" t="s">
        <v>3224</v>
      </c>
      <c r="I1108" s="208" t="s">
        <v>2342</v>
      </c>
      <c r="J1108" s="280" t="s">
        <v>5884</v>
      </c>
      <c r="K1108" s="191" t="s">
        <v>6029</v>
      </c>
      <c r="L1108" s="427" t="s">
        <v>5490</v>
      </c>
      <c r="M1108" s="686">
        <v>15</v>
      </c>
      <c r="N1108" s="685" t="s">
        <v>15715</v>
      </c>
      <c r="O1108" s="686">
        <v>750</v>
      </c>
      <c r="P1108" s="191"/>
      <c r="Q1108" s="179">
        <v>-1</v>
      </c>
      <c r="R1108" s="180"/>
      <c r="S1108" s="191">
        <v>8</v>
      </c>
      <c r="T1108" s="179">
        <v>10</v>
      </c>
      <c r="U1108" s="189">
        <v>3</v>
      </c>
      <c r="V1108" s="189">
        <v>12</v>
      </c>
      <c r="W1108" s="742">
        <v>18</v>
      </c>
      <c r="X1108" s="194"/>
      <c r="Y1108" s="194"/>
      <c r="Z1108" s="194"/>
      <c r="AA1108" s="194"/>
      <c r="AB1108" s="220"/>
      <c r="AC1108" s="183" t="s">
        <v>9452</v>
      </c>
      <c r="AD1108" s="191" t="s">
        <v>5885</v>
      </c>
      <c r="AE1108" s="191" t="s">
        <v>4250</v>
      </c>
      <c r="AF1108" s="177">
        <v>0</v>
      </c>
      <c r="AG1108" s="177">
        <v>0</v>
      </c>
      <c r="AH1108" s="177">
        <v>0</v>
      </c>
      <c r="AI1108" s="177">
        <v>0</v>
      </c>
      <c r="AJ1108" s="177">
        <v>0</v>
      </c>
      <c r="AK1108" s="177">
        <v>0</v>
      </c>
      <c r="AL1108" s="383">
        <v>0</v>
      </c>
      <c r="AM1108" s="177">
        <v>0</v>
      </c>
      <c r="AN1108" s="177">
        <v>0</v>
      </c>
      <c r="AO1108" s="182">
        <v>40</v>
      </c>
      <c r="AP1108" s="180"/>
      <c r="AQ1108" s="180"/>
      <c r="AR1108" s="180"/>
      <c r="AS1108" s="180"/>
      <c r="AT1108" s="180"/>
      <c r="AU1108" s="180"/>
      <c r="AV1108" s="180"/>
      <c r="AW1108" s="180"/>
      <c r="AX1108" s="180"/>
      <c r="AY1108" s="180"/>
      <c r="AZ1108" s="180"/>
      <c r="BA1108" s="180"/>
      <c r="BB1108" s="180"/>
      <c r="BC1108" s="180"/>
      <c r="BD1108" s="180"/>
      <c r="BE1108" s="180"/>
      <c r="BF1108" s="180"/>
      <c r="BG1108" s="180"/>
      <c r="BH1108" s="176">
        <f t="shared" si="134"/>
        <v>4</v>
      </c>
      <c r="BI1108" s="176">
        <f t="shared" si="129"/>
        <v>15</v>
      </c>
      <c r="BJ1108" s="182">
        <f t="shared" si="130"/>
        <v>40</v>
      </c>
      <c r="BK1108" s="176">
        <f t="shared" si="131"/>
        <v>40</v>
      </c>
      <c r="BL1108" s="176">
        <f t="shared" si="135"/>
        <v>9</v>
      </c>
      <c r="BM1108" s="533">
        <v>4</v>
      </c>
      <c r="BN1108" s="185">
        <v>1300</v>
      </c>
      <c r="BO1108" s="180">
        <v>14</v>
      </c>
      <c r="BP1108" s="178">
        <f t="shared" si="132"/>
        <v>1860</v>
      </c>
      <c r="BQ1108" s="420" t="str">
        <f t="shared" si="133"/>
        <v>VII</v>
      </c>
      <c r="BR1108" s="185"/>
      <c r="BS1108" s="213" t="s">
        <v>5882</v>
      </c>
    </row>
    <row r="1109" spans="1:79" ht="25.5" x14ac:dyDescent="0.2">
      <c r="A1109" s="697">
        <v>1107</v>
      </c>
      <c r="B1109" s="286" t="s">
        <v>6225</v>
      </c>
      <c r="C1109" s="286" t="s">
        <v>6225</v>
      </c>
      <c r="D1109" s="258" t="s">
        <v>3865</v>
      </c>
      <c r="E1109" s="736">
        <v>1</v>
      </c>
      <c r="F1109" s="736">
        <v>1</v>
      </c>
      <c r="G1109" s="737">
        <v>4</v>
      </c>
      <c r="H1109" s="305" t="s">
        <v>3486</v>
      </c>
      <c r="I1109" s="292" t="s">
        <v>3487</v>
      </c>
      <c r="J1109" s="280" t="s">
        <v>8713</v>
      </c>
      <c r="K1109" s="191" t="s">
        <v>3491</v>
      </c>
      <c r="L1109" s="427" t="s">
        <v>3491</v>
      </c>
      <c r="M1109" s="684">
        <v>5.5</v>
      </c>
      <c r="N1109" s="684" t="s">
        <v>15715</v>
      </c>
      <c r="O1109" s="684">
        <v>200</v>
      </c>
      <c r="P1109" s="427" t="s">
        <v>16020</v>
      </c>
      <c r="Q1109" s="191">
        <v>3</v>
      </c>
      <c r="R1109" s="180"/>
      <c r="S1109" s="191">
        <v>2</v>
      </c>
      <c r="T1109" s="179">
        <v>4</v>
      </c>
      <c r="U1109" s="179">
        <v>1</v>
      </c>
      <c r="V1109" s="179">
        <v>1</v>
      </c>
      <c r="W1109" s="742">
        <v>9</v>
      </c>
      <c r="X1109" s="194"/>
      <c r="Y1109" s="194"/>
      <c r="Z1109" s="194"/>
      <c r="AA1109" s="194"/>
      <c r="AB1109" s="220"/>
      <c r="AC1109" s="183" t="s">
        <v>4962</v>
      </c>
      <c r="AD1109" s="191" t="s">
        <v>5476</v>
      </c>
      <c r="AE1109" s="427" t="s">
        <v>4248</v>
      </c>
      <c r="AF1109" s="177">
        <v>0</v>
      </c>
      <c r="AG1109" s="177">
        <v>0</v>
      </c>
      <c r="AH1109" s="177">
        <v>0</v>
      </c>
      <c r="AI1109" s="177">
        <v>0</v>
      </c>
      <c r="AJ1109" s="177">
        <v>0</v>
      </c>
      <c r="AK1109" s="177">
        <v>0</v>
      </c>
      <c r="AL1109" s="383">
        <v>4</v>
      </c>
      <c r="AM1109" s="177">
        <v>0</v>
      </c>
      <c r="AN1109" s="177">
        <v>0</v>
      </c>
      <c r="AO1109" s="182">
        <v>0</v>
      </c>
      <c r="AP1109" s="180"/>
      <c r="AQ1109" s="180"/>
      <c r="AR1109" s="180"/>
      <c r="AS1109" s="180"/>
      <c r="AT1109" s="180"/>
      <c r="AU1109" s="180"/>
      <c r="AV1109" s="180"/>
      <c r="AW1109" s="180"/>
      <c r="AX1109" s="180"/>
      <c r="AY1109" s="180"/>
      <c r="AZ1109" s="180"/>
      <c r="BA1109" s="180"/>
      <c r="BB1109" s="180"/>
      <c r="BC1109" s="180"/>
      <c r="BD1109" s="180"/>
      <c r="BE1109" s="180"/>
      <c r="BF1109" s="180"/>
      <c r="BG1109" s="180"/>
      <c r="BH1109" s="176">
        <f t="shared" si="134"/>
        <v>4</v>
      </c>
      <c r="BI1109" s="176">
        <f t="shared" si="129"/>
        <v>15</v>
      </c>
      <c r="BJ1109" s="182" t="str">
        <f t="shared" si="130"/>
        <v>4 - 32</v>
      </c>
      <c r="BK1109" s="176">
        <f t="shared" si="131"/>
        <v>18</v>
      </c>
      <c r="BL1109" s="176">
        <f t="shared" si="135"/>
        <v>4</v>
      </c>
      <c r="BM1109" s="533"/>
      <c r="BN1109" s="185">
        <v>150</v>
      </c>
      <c r="BO1109" s="180">
        <v>4</v>
      </c>
      <c r="BP1109" s="178">
        <f t="shared" si="132"/>
        <v>222</v>
      </c>
      <c r="BQ1109" s="420" t="str">
        <f t="shared" si="133"/>
        <v>III</v>
      </c>
      <c r="BR1109" s="185"/>
      <c r="BS1109" s="213" t="s">
        <v>5882</v>
      </c>
    </row>
    <row r="1110" spans="1:79" ht="51" x14ac:dyDescent="0.2">
      <c r="A1110" s="696">
        <v>1108</v>
      </c>
      <c r="B1110" s="286" t="s">
        <v>4963</v>
      </c>
      <c r="C1110" s="286" t="s">
        <v>4963</v>
      </c>
      <c r="D1110" s="258" t="s">
        <v>3865</v>
      </c>
      <c r="E1110" s="736">
        <v>1</v>
      </c>
      <c r="F1110" s="736">
        <v>1</v>
      </c>
      <c r="G1110" s="737">
        <v>1</v>
      </c>
      <c r="H1110" s="305" t="s">
        <v>3486</v>
      </c>
      <c r="I1110" s="208" t="s">
        <v>4460</v>
      </c>
      <c r="J1110" s="280" t="s">
        <v>4460</v>
      </c>
      <c r="K1110" s="191" t="s">
        <v>3491</v>
      </c>
      <c r="L1110" s="427" t="s">
        <v>3491</v>
      </c>
      <c r="M1110" s="686">
        <v>6</v>
      </c>
      <c r="N1110" s="685" t="s">
        <v>15715</v>
      </c>
      <c r="O1110" s="686">
        <v>175</v>
      </c>
      <c r="P1110" s="427" t="s">
        <v>16021</v>
      </c>
      <c r="Q1110" s="191">
        <v>10</v>
      </c>
      <c r="R1110" s="188" t="s">
        <v>4964</v>
      </c>
      <c r="S1110" s="191">
        <v>17</v>
      </c>
      <c r="T1110" s="179">
        <v>18</v>
      </c>
      <c r="U1110" s="191">
        <v>8</v>
      </c>
      <c r="V1110" s="191">
        <v>18</v>
      </c>
      <c r="W1110" s="742">
        <v>12</v>
      </c>
      <c r="X1110" s="194"/>
      <c r="Y1110" s="194"/>
      <c r="Z1110" s="194"/>
      <c r="AA1110" s="194"/>
      <c r="AB1110" s="220"/>
      <c r="AC1110" s="419" t="s">
        <v>9386</v>
      </c>
      <c r="AD1110" s="191" t="s">
        <v>6416</v>
      </c>
      <c r="AE1110" s="191" t="s">
        <v>4460</v>
      </c>
      <c r="AF1110" s="177">
        <v>0</v>
      </c>
      <c r="AG1110" s="177">
        <v>0</v>
      </c>
      <c r="AH1110" s="177">
        <v>0</v>
      </c>
      <c r="AI1110" s="177">
        <v>0</v>
      </c>
      <c r="AJ1110" s="177">
        <v>0</v>
      </c>
      <c r="AK1110" s="177">
        <v>0</v>
      </c>
      <c r="AL1110" s="551">
        <v>0</v>
      </c>
      <c r="AM1110" s="177">
        <v>0</v>
      </c>
      <c r="AN1110" s="177">
        <v>0</v>
      </c>
      <c r="AO1110" s="181">
        <v>0</v>
      </c>
      <c r="AP1110" s="188"/>
      <c r="AQ1110" s="188"/>
      <c r="AR1110" s="188"/>
      <c r="AS1110" s="188"/>
      <c r="AT1110" s="188"/>
      <c r="AU1110" s="188"/>
      <c r="AV1110" s="188"/>
      <c r="AW1110" s="188"/>
      <c r="AX1110" s="188"/>
      <c r="AY1110" s="188"/>
      <c r="AZ1110" s="188"/>
      <c r="BA1110" s="188"/>
      <c r="BB1110" s="188"/>
      <c r="BC1110" s="188"/>
      <c r="BD1110" s="188"/>
      <c r="BE1110" s="188"/>
      <c r="BF1110" s="188"/>
      <c r="BG1110" s="188"/>
      <c r="BH1110" s="176">
        <f t="shared" si="134"/>
        <v>0</v>
      </c>
      <c r="BI1110" s="176">
        <f t="shared" si="129"/>
        <v>0</v>
      </c>
      <c r="BJ1110" s="182">
        <f t="shared" si="130"/>
        <v>0</v>
      </c>
      <c r="BK1110" s="176">
        <f t="shared" si="131"/>
        <v>0</v>
      </c>
      <c r="BL1110" s="176">
        <f t="shared" si="135"/>
        <v>0</v>
      </c>
      <c r="BM1110" s="533">
        <v>0</v>
      </c>
      <c r="BN1110" s="187">
        <v>1</v>
      </c>
      <c r="BO1110" s="188">
        <v>0</v>
      </c>
      <c r="BP1110" s="178">
        <v>0</v>
      </c>
      <c r="BQ1110" s="420" t="str">
        <f t="shared" si="133"/>
        <v>I</v>
      </c>
      <c r="BR1110" s="185"/>
      <c r="BS1110" s="213" t="s">
        <v>5882</v>
      </c>
    </row>
    <row r="1111" spans="1:79" ht="38.25" x14ac:dyDescent="0.2">
      <c r="A1111" s="696">
        <v>1109</v>
      </c>
      <c r="B1111" s="286" t="s">
        <v>7329</v>
      </c>
      <c r="C1111" s="286" t="s">
        <v>7329</v>
      </c>
      <c r="D1111" s="258" t="s">
        <v>3865</v>
      </c>
      <c r="E1111" s="736">
        <v>1</v>
      </c>
      <c r="F1111" s="736">
        <v>1</v>
      </c>
      <c r="G1111" s="737">
        <v>6</v>
      </c>
      <c r="H1111" s="305" t="s">
        <v>13897</v>
      </c>
      <c r="I1111" s="208" t="s">
        <v>5757</v>
      </c>
      <c r="J1111" s="280" t="s">
        <v>7330</v>
      </c>
      <c r="K1111" s="191" t="s">
        <v>3491</v>
      </c>
      <c r="L1111" s="427" t="s">
        <v>3491</v>
      </c>
      <c r="M1111" s="686">
        <v>6</v>
      </c>
      <c r="N1111" s="685" t="s">
        <v>15715</v>
      </c>
      <c r="O1111" s="686">
        <v>180</v>
      </c>
      <c r="P1111" s="427" t="s">
        <v>16022</v>
      </c>
      <c r="Q1111" s="179">
        <v>5</v>
      </c>
      <c r="R1111" s="180"/>
      <c r="S1111" s="191">
        <v>2</v>
      </c>
      <c r="T1111" s="179">
        <v>4</v>
      </c>
      <c r="U1111" s="179">
        <v>1</v>
      </c>
      <c r="V1111" s="179">
        <v>1</v>
      </c>
      <c r="W1111" s="742">
        <v>6</v>
      </c>
      <c r="X1111" s="194"/>
      <c r="Y1111" s="194"/>
      <c r="Z1111" s="194"/>
      <c r="AA1111" s="194"/>
      <c r="AB1111" s="220"/>
      <c r="AC1111" s="183" t="s">
        <v>6256</v>
      </c>
      <c r="AD1111" s="191" t="s">
        <v>7155</v>
      </c>
      <c r="AE1111" s="191" t="s">
        <v>788</v>
      </c>
      <c r="AF1111" s="177">
        <v>0</v>
      </c>
      <c r="AG1111" s="177">
        <v>0</v>
      </c>
      <c r="AH1111" s="177">
        <v>0</v>
      </c>
      <c r="AI1111" s="177">
        <v>0</v>
      </c>
      <c r="AJ1111" s="177">
        <v>0</v>
      </c>
      <c r="AK1111" s="177">
        <v>0</v>
      </c>
      <c r="AL1111" s="383">
        <v>5</v>
      </c>
      <c r="AM1111" s="177">
        <v>0</v>
      </c>
      <c r="AN1111" s="177">
        <v>0</v>
      </c>
      <c r="AO1111" s="182">
        <v>0</v>
      </c>
      <c r="AP1111" s="180"/>
      <c r="AQ1111" s="180"/>
      <c r="AR1111" s="180"/>
      <c r="AS1111" s="180"/>
      <c r="AT1111" s="180"/>
      <c r="AU1111" s="180"/>
      <c r="AV1111" s="180"/>
      <c r="AW1111" s="180"/>
      <c r="AX1111" s="180"/>
      <c r="AY1111" s="180"/>
      <c r="AZ1111" s="180"/>
      <c r="BA1111" s="180"/>
      <c r="BB1111" s="180"/>
      <c r="BC1111" s="180"/>
      <c r="BD1111" s="180"/>
      <c r="BE1111" s="180"/>
      <c r="BF1111" s="180"/>
      <c r="BG1111" s="180"/>
      <c r="BH1111" s="176">
        <f t="shared" si="134"/>
        <v>5</v>
      </c>
      <c r="BI1111" s="176">
        <f t="shared" si="129"/>
        <v>15</v>
      </c>
      <c r="BJ1111" s="182" t="str">
        <f t="shared" si="130"/>
        <v>5 - 40</v>
      </c>
      <c r="BK1111" s="176">
        <f t="shared" si="131"/>
        <v>23</v>
      </c>
      <c r="BL1111" s="176">
        <f t="shared" si="135"/>
        <v>5</v>
      </c>
      <c r="BM1111" s="533"/>
      <c r="BN1111" s="185">
        <v>280</v>
      </c>
      <c r="BO1111" s="180">
        <v>5</v>
      </c>
      <c r="BP1111" s="178">
        <f t="shared" ref="BP1111:BP1142" si="136">BN1111+BK1111*BO1111</f>
        <v>395</v>
      </c>
      <c r="BQ1111" s="420" t="str">
        <f t="shared" si="133"/>
        <v>V</v>
      </c>
      <c r="BR1111" s="185"/>
      <c r="BS1111" s="213" t="s">
        <v>5882</v>
      </c>
    </row>
    <row r="1112" spans="1:79" ht="25.5" x14ac:dyDescent="0.2">
      <c r="A1112" s="697">
        <v>1110</v>
      </c>
      <c r="B1112" s="287" t="s">
        <v>4972</v>
      </c>
      <c r="C1112" s="287" t="s">
        <v>4972</v>
      </c>
      <c r="D1112" s="259" t="s">
        <v>3865</v>
      </c>
      <c r="E1112" s="736">
        <v>1</v>
      </c>
      <c r="F1112" s="736">
        <v>1</v>
      </c>
      <c r="G1112" s="737">
        <v>6</v>
      </c>
      <c r="H1112" s="305" t="s">
        <v>3486</v>
      </c>
      <c r="I1112" s="209" t="s">
        <v>5757</v>
      </c>
      <c r="J1112" s="546" t="s">
        <v>7330</v>
      </c>
      <c r="K1112" s="197" t="s">
        <v>4583</v>
      </c>
      <c r="L1112" s="427" t="s">
        <v>5490</v>
      </c>
      <c r="M1112" s="684">
        <v>24</v>
      </c>
      <c r="N1112" s="684" t="s">
        <v>15715</v>
      </c>
      <c r="O1112" s="684">
        <v>4500</v>
      </c>
      <c r="P1112" s="179" t="s">
        <v>15999</v>
      </c>
      <c r="Q1112" s="197">
        <v>0</v>
      </c>
      <c r="R1112" s="198"/>
      <c r="S1112" s="470">
        <v>2</v>
      </c>
      <c r="T1112" s="470">
        <v>4</v>
      </c>
      <c r="U1112" s="179">
        <v>1</v>
      </c>
      <c r="V1112" s="179">
        <v>1</v>
      </c>
      <c r="W1112" s="742">
        <v>3</v>
      </c>
      <c r="X1112" s="743"/>
      <c r="Y1112" s="743"/>
      <c r="Z1112" s="743"/>
      <c r="AA1112" s="743"/>
      <c r="AB1112" s="221"/>
      <c r="AC1112" s="199" t="s">
        <v>4241</v>
      </c>
      <c r="AD1112" s="197" t="s">
        <v>7155</v>
      </c>
      <c r="AE1112" s="197" t="s">
        <v>4247</v>
      </c>
      <c r="AF1112" s="177">
        <v>0</v>
      </c>
      <c r="AG1112" s="177">
        <v>0</v>
      </c>
      <c r="AH1112" s="177">
        <v>0</v>
      </c>
      <c r="AI1112" s="177">
        <v>0</v>
      </c>
      <c r="AJ1112" s="177">
        <v>0</v>
      </c>
      <c r="AK1112" s="177">
        <v>0</v>
      </c>
      <c r="AL1112" s="554">
        <v>12</v>
      </c>
      <c r="AM1112" s="177">
        <v>0</v>
      </c>
      <c r="AN1112" s="177">
        <v>0</v>
      </c>
      <c r="AO1112" s="548">
        <v>0</v>
      </c>
      <c r="AP1112" s="549"/>
      <c r="AQ1112" s="549"/>
      <c r="AR1112" s="549"/>
      <c r="AS1112" s="549"/>
      <c r="AT1112" s="549"/>
      <c r="AU1112" s="549"/>
      <c r="AV1112" s="549"/>
      <c r="AW1112" s="549"/>
      <c r="AX1112" s="549"/>
      <c r="AY1112" s="549"/>
      <c r="AZ1112" s="549"/>
      <c r="BA1112" s="549"/>
      <c r="BB1112" s="549"/>
      <c r="BC1112" s="549"/>
      <c r="BD1112" s="549"/>
      <c r="BE1112" s="549"/>
      <c r="BF1112" s="549"/>
      <c r="BG1112" s="549"/>
      <c r="BH1112" s="176">
        <f t="shared" si="134"/>
        <v>12</v>
      </c>
      <c r="BI1112" s="176">
        <f t="shared" si="129"/>
        <v>9</v>
      </c>
      <c r="BJ1112" s="182" t="str">
        <f t="shared" si="130"/>
        <v>12 - 96</v>
      </c>
      <c r="BK1112" s="176">
        <f t="shared" si="131"/>
        <v>54</v>
      </c>
      <c r="BL1112" s="176">
        <f t="shared" si="135"/>
        <v>12</v>
      </c>
      <c r="BM1112" s="536"/>
      <c r="BN1112" s="550">
        <v>1500</v>
      </c>
      <c r="BO1112" s="550">
        <v>15</v>
      </c>
      <c r="BP1112" s="178">
        <f t="shared" si="136"/>
        <v>2310</v>
      </c>
      <c r="BQ1112" s="420" t="str">
        <f t="shared" si="133"/>
        <v>VII</v>
      </c>
      <c r="BR1112" s="550"/>
      <c r="BS1112" s="216" t="s">
        <v>5999</v>
      </c>
    </row>
    <row r="1113" spans="1:79" x14ac:dyDescent="0.2">
      <c r="A1113" s="696">
        <v>1111</v>
      </c>
      <c r="B1113" s="286" t="s">
        <v>6257</v>
      </c>
      <c r="C1113" s="286" t="s">
        <v>6257</v>
      </c>
      <c r="D1113" s="258" t="s">
        <v>3865</v>
      </c>
      <c r="E1113" s="736">
        <v>1</v>
      </c>
      <c r="F1113" s="736">
        <v>2</v>
      </c>
      <c r="G1113" s="737">
        <v>20</v>
      </c>
      <c r="H1113" s="305" t="s">
        <v>3486</v>
      </c>
      <c r="I1113" s="208" t="s">
        <v>1751</v>
      </c>
      <c r="J1113" s="280" t="s">
        <v>6554</v>
      </c>
      <c r="K1113" s="191" t="s">
        <v>1109</v>
      </c>
      <c r="L1113" s="427" t="s">
        <v>3489</v>
      </c>
      <c r="M1113" s="686">
        <v>3</v>
      </c>
      <c r="N1113" s="685" t="s">
        <v>15710</v>
      </c>
      <c r="O1113" s="686">
        <v>20</v>
      </c>
      <c r="P1113" s="427" t="s">
        <v>16023</v>
      </c>
      <c r="Q1113" s="179">
        <v>6</v>
      </c>
      <c r="R1113" s="180"/>
      <c r="S1113" s="191">
        <v>1</v>
      </c>
      <c r="T1113" s="179">
        <v>1</v>
      </c>
      <c r="U1113" s="179">
        <v>1</v>
      </c>
      <c r="V1113" s="179">
        <v>1</v>
      </c>
      <c r="W1113" s="742">
        <v>18</v>
      </c>
      <c r="X1113" s="194"/>
      <c r="Y1113" s="194"/>
      <c r="Z1113" s="194"/>
      <c r="AA1113" s="194"/>
      <c r="AB1113" s="220"/>
      <c r="AC1113" s="183"/>
      <c r="AD1113" s="191" t="s">
        <v>6258</v>
      </c>
      <c r="AE1113" s="191" t="s">
        <v>4247</v>
      </c>
      <c r="AF1113" s="177">
        <v>0</v>
      </c>
      <c r="AG1113" s="177">
        <v>0</v>
      </c>
      <c r="AH1113" s="177">
        <v>0</v>
      </c>
      <c r="AI1113" s="177">
        <v>0</v>
      </c>
      <c r="AJ1113" s="177">
        <v>0</v>
      </c>
      <c r="AK1113" s="177">
        <v>0</v>
      </c>
      <c r="AL1113" s="383">
        <v>1</v>
      </c>
      <c r="AM1113" s="177">
        <v>0</v>
      </c>
      <c r="AN1113" s="177">
        <v>0</v>
      </c>
      <c r="AO1113" s="182">
        <v>0</v>
      </c>
      <c r="AP1113" s="180"/>
      <c r="AQ1113" s="180"/>
      <c r="AR1113" s="180"/>
      <c r="AS1113" s="180"/>
      <c r="AT1113" s="180"/>
      <c r="AU1113" s="180"/>
      <c r="AV1113" s="180"/>
      <c r="AW1113" s="180"/>
      <c r="AX1113" s="180"/>
      <c r="AY1113" s="180"/>
      <c r="AZ1113" s="180"/>
      <c r="BA1113" s="180"/>
      <c r="BB1113" s="180"/>
      <c r="BC1113" s="180"/>
      <c r="BD1113" s="180"/>
      <c r="BE1113" s="180"/>
      <c r="BF1113" s="180"/>
      <c r="BG1113" s="180"/>
      <c r="BH1113" s="176">
        <f t="shared" si="134"/>
        <v>1</v>
      </c>
      <c r="BI1113" s="176">
        <f t="shared" si="129"/>
        <v>19</v>
      </c>
      <c r="BJ1113" s="182" t="str">
        <f t="shared" si="130"/>
        <v>1 - 8</v>
      </c>
      <c r="BK1113" s="176">
        <f t="shared" si="131"/>
        <v>5</v>
      </c>
      <c r="BL1113" s="176">
        <f t="shared" si="135"/>
        <v>1</v>
      </c>
      <c r="BM1113" s="533"/>
      <c r="BN1113" s="185">
        <v>10</v>
      </c>
      <c r="BO1113" s="180">
        <v>1</v>
      </c>
      <c r="BP1113" s="178">
        <f t="shared" si="136"/>
        <v>15</v>
      </c>
      <c r="BQ1113" s="420" t="str">
        <f t="shared" si="133"/>
        <v>I</v>
      </c>
      <c r="BR1113" s="185"/>
      <c r="BS1113" s="213" t="s">
        <v>5882</v>
      </c>
      <c r="BU1113" s="10"/>
      <c r="BV1113" s="10"/>
      <c r="BW1113" s="94"/>
      <c r="BY1113" s="94"/>
      <c r="BZ1113" s="94"/>
      <c r="CA1113" s="94"/>
    </row>
    <row r="1114" spans="1:79" ht="25.5" x14ac:dyDescent="0.2">
      <c r="A1114" s="697">
        <v>1112</v>
      </c>
      <c r="B1114" s="286" t="s">
        <v>4953</v>
      </c>
      <c r="C1114" s="286" t="s">
        <v>4953</v>
      </c>
      <c r="D1114" s="258" t="s">
        <v>3865</v>
      </c>
      <c r="E1114" s="736">
        <v>1</v>
      </c>
      <c r="F1114" s="736">
        <v>1</v>
      </c>
      <c r="G1114" s="737">
        <v>4</v>
      </c>
      <c r="H1114" s="305" t="s">
        <v>13898</v>
      </c>
      <c r="I1114" s="208" t="s">
        <v>3486</v>
      </c>
      <c r="J1114" s="280" t="s">
        <v>3486</v>
      </c>
      <c r="K1114" s="191" t="s">
        <v>3491</v>
      </c>
      <c r="L1114" s="427" t="s">
        <v>3491</v>
      </c>
      <c r="M1114" s="684">
        <v>6</v>
      </c>
      <c r="N1114" s="684" t="s">
        <v>15715</v>
      </c>
      <c r="O1114" s="684">
        <v>0.1</v>
      </c>
      <c r="P1114" s="179" t="s">
        <v>15806</v>
      </c>
      <c r="Q1114" s="179">
        <v>0</v>
      </c>
      <c r="R1114" s="180"/>
      <c r="S1114" s="191">
        <v>8</v>
      </c>
      <c r="T1114" s="179">
        <v>10</v>
      </c>
      <c r="U1114" s="189">
        <v>3</v>
      </c>
      <c r="V1114" s="189">
        <v>12</v>
      </c>
      <c r="W1114" s="742">
        <v>24</v>
      </c>
      <c r="X1114" s="194"/>
      <c r="Y1114" s="194"/>
      <c r="Z1114" s="194"/>
      <c r="AA1114" s="194"/>
      <c r="AB1114" s="220"/>
      <c r="AC1114" s="183" t="s">
        <v>1835</v>
      </c>
      <c r="AD1114" s="191" t="s">
        <v>650</v>
      </c>
      <c r="AE1114" s="191" t="s">
        <v>4250</v>
      </c>
      <c r="AF1114" s="177">
        <v>0</v>
      </c>
      <c r="AG1114" s="177">
        <v>0</v>
      </c>
      <c r="AH1114" s="177">
        <v>0</v>
      </c>
      <c r="AI1114" s="177">
        <v>0</v>
      </c>
      <c r="AJ1114" s="177">
        <v>0</v>
      </c>
      <c r="AK1114" s="177">
        <v>0</v>
      </c>
      <c r="AL1114" s="383">
        <v>8</v>
      </c>
      <c r="AM1114" s="177">
        <v>0</v>
      </c>
      <c r="AN1114" s="177">
        <v>0</v>
      </c>
      <c r="AO1114" s="182">
        <v>0</v>
      </c>
      <c r="AP1114" s="180"/>
      <c r="AQ1114" s="180"/>
      <c r="AR1114" s="180"/>
      <c r="AS1114" s="180"/>
      <c r="AT1114" s="180"/>
      <c r="AU1114" s="180"/>
      <c r="AV1114" s="180"/>
      <c r="AW1114" s="180"/>
      <c r="AX1114" s="180"/>
      <c r="AY1114" s="180"/>
      <c r="AZ1114" s="180"/>
      <c r="BA1114" s="180"/>
      <c r="BB1114" s="180"/>
      <c r="BC1114" s="180"/>
      <c r="BD1114" s="180"/>
      <c r="BE1114" s="180"/>
      <c r="BF1114" s="180"/>
      <c r="BG1114" s="180"/>
      <c r="BH1114" s="176">
        <f t="shared" si="134"/>
        <v>8</v>
      </c>
      <c r="BI1114" s="176">
        <f t="shared" si="129"/>
        <v>12</v>
      </c>
      <c r="BJ1114" s="182" t="str">
        <f t="shared" si="130"/>
        <v>8 - 64</v>
      </c>
      <c r="BK1114" s="176">
        <f t="shared" si="131"/>
        <v>36</v>
      </c>
      <c r="BL1114" s="176">
        <f t="shared" si="135"/>
        <v>8</v>
      </c>
      <c r="BM1114" s="533"/>
      <c r="BN1114" s="185">
        <v>1000</v>
      </c>
      <c r="BO1114" s="180">
        <v>10</v>
      </c>
      <c r="BP1114" s="178">
        <f t="shared" si="136"/>
        <v>1360</v>
      </c>
      <c r="BQ1114" s="420" t="str">
        <f t="shared" si="133"/>
        <v>VI</v>
      </c>
      <c r="BR1114" s="185"/>
      <c r="BS1114" s="213" t="s">
        <v>5882</v>
      </c>
      <c r="BU1114" s="10"/>
      <c r="BV1114" s="10"/>
      <c r="BW1114" s="94"/>
      <c r="BY1114" s="94"/>
      <c r="BZ1114" s="94"/>
      <c r="CA1114" s="94"/>
    </row>
    <row r="1115" spans="1:79" x14ac:dyDescent="0.2">
      <c r="A1115" s="696">
        <v>1113</v>
      </c>
      <c r="B1115" s="286" t="s">
        <v>3820</v>
      </c>
      <c r="C1115" s="286" t="s">
        <v>3994</v>
      </c>
      <c r="D1115" s="258" t="s">
        <v>3865</v>
      </c>
      <c r="E1115" s="736">
        <v>1</v>
      </c>
      <c r="F1115" s="736">
        <v>1</v>
      </c>
      <c r="G1115" s="737">
        <v>1</v>
      </c>
      <c r="H1115" s="305" t="s">
        <v>3486</v>
      </c>
      <c r="I1115" s="208" t="s">
        <v>1751</v>
      </c>
      <c r="J1115" s="280" t="s">
        <v>6554</v>
      </c>
      <c r="K1115" s="191" t="s">
        <v>5226</v>
      </c>
      <c r="L1115" s="427" t="s">
        <v>3489</v>
      </c>
      <c r="M1115" s="686">
        <v>2</v>
      </c>
      <c r="N1115" s="685" t="s">
        <v>15715</v>
      </c>
      <c r="O1115" s="686">
        <v>13</v>
      </c>
      <c r="P1115" s="427" t="s">
        <v>16024</v>
      </c>
      <c r="Q1115" s="179">
        <v>5</v>
      </c>
      <c r="R1115" s="180"/>
      <c r="S1115" s="191">
        <v>1</v>
      </c>
      <c r="T1115" s="179">
        <v>1</v>
      </c>
      <c r="U1115" s="179">
        <v>1</v>
      </c>
      <c r="V1115" s="179">
        <v>1</v>
      </c>
      <c r="W1115" s="742">
        <v>6</v>
      </c>
      <c r="X1115" s="184">
        <v>18</v>
      </c>
      <c r="Y1115" s="194"/>
      <c r="Z1115" s="194"/>
      <c r="AA1115" s="194"/>
      <c r="AB1115" s="219" t="s">
        <v>795</v>
      </c>
      <c r="AC1115" s="183" t="s">
        <v>3998</v>
      </c>
      <c r="AD1115" s="191" t="s">
        <v>3996</v>
      </c>
      <c r="AE1115" s="191" t="s">
        <v>4247</v>
      </c>
      <c r="AF1115" s="177">
        <v>0</v>
      </c>
      <c r="AG1115" s="177">
        <v>0</v>
      </c>
      <c r="AH1115" s="177">
        <v>0</v>
      </c>
      <c r="AI1115" s="177">
        <v>0</v>
      </c>
      <c r="AJ1115" s="177">
        <v>0</v>
      </c>
      <c r="AK1115" s="177">
        <v>0</v>
      </c>
      <c r="AL1115" s="383">
        <v>1</v>
      </c>
      <c r="AM1115" s="177">
        <v>0</v>
      </c>
      <c r="AN1115" s="177">
        <v>0</v>
      </c>
      <c r="AO1115" s="182">
        <v>1</v>
      </c>
      <c r="AP1115" s="180"/>
      <c r="AQ1115" s="180"/>
      <c r="AR1115" s="180"/>
      <c r="AS1115" s="180"/>
      <c r="AT1115" s="180"/>
      <c r="AU1115" s="180"/>
      <c r="AV1115" s="180"/>
      <c r="AW1115" s="180"/>
      <c r="AX1115" s="180"/>
      <c r="AY1115" s="180"/>
      <c r="AZ1115" s="180"/>
      <c r="BA1115" s="180"/>
      <c r="BB1115" s="180"/>
      <c r="BC1115" s="180"/>
      <c r="BD1115" s="180"/>
      <c r="BE1115" s="180"/>
      <c r="BF1115" s="180"/>
      <c r="BG1115" s="180"/>
      <c r="BH1115" s="176">
        <f t="shared" si="134"/>
        <v>1.125</v>
      </c>
      <c r="BI1115" s="176">
        <f t="shared" si="129"/>
        <v>18</v>
      </c>
      <c r="BJ1115" s="182" t="str">
        <f t="shared" si="130"/>
        <v>2 - 9</v>
      </c>
      <c r="BK1115" s="176">
        <f t="shared" si="131"/>
        <v>6</v>
      </c>
      <c r="BL1115" s="176">
        <f t="shared" si="135"/>
        <v>1</v>
      </c>
      <c r="BM1115" s="533"/>
      <c r="BN1115" s="185">
        <v>65</v>
      </c>
      <c r="BO1115" s="180">
        <v>2</v>
      </c>
      <c r="BP1115" s="178">
        <f t="shared" si="136"/>
        <v>77</v>
      </c>
      <c r="BQ1115" s="420" t="str">
        <f t="shared" si="133"/>
        <v>III</v>
      </c>
      <c r="BR1115" s="185"/>
      <c r="BS1115" s="213" t="s">
        <v>5882</v>
      </c>
      <c r="BU1115" s="10"/>
      <c r="BV1115" s="10"/>
      <c r="BW1115" s="94"/>
      <c r="BY1115" s="94"/>
      <c r="BZ1115" s="94"/>
      <c r="CA1115" s="94"/>
    </row>
    <row r="1116" spans="1:79" x14ac:dyDescent="0.2">
      <c r="A1116" s="696">
        <v>1114</v>
      </c>
      <c r="B1116" s="286" t="s">
        <v>3820</v>
      </c>
      <c r="C1116" s="286" t="s">
        <v>3995</v>
      </c>
      <c r="D1116" s="258" t="s">
        <v>3865</v>
      </c>
      <c r="E1116" s="736">
        <v>1</v>
      </c>
      <c r="F1116" s="736">
        <v>1</v>
      </c>
      <c r="G1116" s="737">
        <v>1</v>
      </c>
      <c r="H1116" s="305" t="s">
        <v>3486</v>
      </c>
      <c r="I1116" s="208" t="s">
        <v>3486</v>
      </c>
      <c r="J1116" s="280" t="s">
        <v>3486</v>
      </c>
      <c r="K1116" s="191" t="s">
        <v>5226</v>
      </c>
      <c r="L1116" s="427" t="s">
        <v>3489</v>
      </c>
      <c r="M1116" s="686">
        <v>2</v>
      </c>
      <c r="N1116" s="685" t="s">
        <v>15715</v>
      </c>
      <c r="O1116" s="686">
        <v>13</v>
      </c>
      <c r="P1116" s="427" t="s">
        <v>16024</v>
      </c>
      <c r="Q1116" s="179">
        <v>5</v>
      </c>
      <c r="R1116" s="180"/>
      <c r="S1116" s="191">
        <v>1</v>
      </c>
      <c r="T1116" s="179">
        <v>1</v>
      </c>
      <c r="U1116" s="179">
        <v>1</v>
      </c>
      <c r="V1116" s="179">
        <v>1</v>
      </c>
      <c r="W1116" s="742">
        <v>6</v>
      </c>
      <c r="X1116" s="184">
        <v>18</v>
      </c>
      <c r="Y1116" s="194"/>
      <c r="Z1116" s="194"/>
      <c r="AA1116" s="194"/>
      <c r="AB1116" s="219" t="s">
        <v>795</v>
      </c>
      <c r="AC1116" s="183" t="s">
        <v>4001</v>
      </c>
      <c r="AD1116" s="191" t="s">
        <v>3996</v>
      </c>
      <c r="AE1116" s="191" t="s">
        <v>4247</v>
      </c>
      <c r="AF1116" s="177">
        <v>0</v>
      </c>
      <c r="AG1116" s="177">
        <v>0</v>
      </c>
      <c r="AH1116" s="177">
        <v>0</v>
      </c>
      <c r="AI1116" s="177">
        <v>0</v>
      </c>
      <c r="AJ1116" s="177">
        <v>0</v>
      </c>
      <c r="AK1116" s="177">
        <v>0</v>
      </c>
      <c r="AL1116" s="383">
        <v>1</v>
      </c>
      <c r="AM1116" s="177">
        <v>0</v>
      </c>
      <c r="AN1116" s="177">
        <v>0</v>
      </c>
      <c r="AO1116" s="182">
        <v>1</v>
      </c>
      <c r="AP1116" s="180"/>
      <c r="AQ1116" s="180"/>
      <c r="AR1116" s="180"/>
      <c r="AS1116" s="180"/>
      <c r="AT1116" s="180"/>
      <c r="AU1116" s="180"/>
      <c r="AV1116" s="180"/>
      <c r="AW1116" s="180"/>
      <c r="AX1116" s="180"/>
      <c r="AY1116" s="180"/>
      <c r="AZ1116" s="180"/>
      <c r="BA1116" s="180"/>
      <c r="BB1116" s="180"/>
      <c r="BC1116" s="180"/>
      <c r="BD1116" s="180"/>
      <c r="BE1116" s="180"/>
      <c r="BF1116" s="180"/>
      <c r="BG1116" s="180"/>
      <c r="BH1116" s="176">
        <f t="shared" si="134"/>
        <v>1.125</v>
      </c>
      <c r="BI1116" s="176">
        <f t="shared" si="129"/>
        <v>18</v>
      </c>
      <c r="BJ1116" s="182" t="str">
        <f t="shared" si="130"/>
        <v>2 - 9</v>
      </c>
      <c r="BK1116" s="176">
        <f t="shared" si="131"/>
        <v>6</v>
      </c>
      <c r="BL1116" s="176">
        <f t="shared" si="135"/>
        <v>1</v>
      </c>
      <c r="BM1116" s="533"/>
      <c r="BN1116" s="187">
        <v>65</v>
      </c>
      <c r="BO1116" s="188">
        <v>2</v>
      </c>
      <c r="BP1116" s="178">
        <f t="shared" si="136"/>
        <v>77</v>
      </c>
      <c r="BQ1116" s="420" t="str">
        <f t="shared" si="133"/>
        <v>III</v>
      </c>
      <c r="BR1116" s="185"/>
      <c r="BS1116" s="213" t="s">
        <v>5882</v>
      </c>
      <c r="BU1116" s="10"/>
      <c r="BV1116" s="10"/>
      <c r="BW1116" s="94"/>
      <c r="BY1116" s="94"/>
      <c r="BZ1116" s="94"/>
      <c r="CA1116" s="94"/>
    </row>
    <row r="1117" spans="1:79" ht="25.5" x14ac:dyDescent="0.2">
      <c r="A1117" s="697">
        <v>1115</v>
      </c>
      <c r="B1117" s="286" t="s">
        <v>4004</v>
      </c>
      <c r="C1117" s="286" t="s">
        <v>4004</v>
      </c>
      <c r="D1117" s="258" t="s">
        <v>3865</v>
      </c>
      <c r="E1117" s="736">
        <v>1</v>
      </c>
      <c r="F1117" s="736">
        <v>4</v>
      </c>
      <c r="G1117" s="737">
        <v>24</v>
      </c>
      <c r="H1117" s="305" t="s">
        <v>3486</v>
      </c>
      <c r="I1117" s="208" t="s">
        <v>7154</v>
      </c>
      <c r="J1117" s="280" t="s">
        <v>4362</v>
      </c>
      <c r="K1117" s="191" t="s">
        <v>3491</v>
      </c>
      <c r="L1117" s="427" t="s">
        <v>3491</v>
      </c>
      <c r="M1117" s="684">
        <v>6</v>
      </c>
      <c r="N1117" s="684" t="s">
        <v>15715</v>
      </c>
      <c r="O1117" s="684">
        <v>0.1</v>
      </c>
      <c r="P1117" s="179" t="s">
        <v>15806</v>
      </c>
      <c r="Q1117" s="179">
        <v>10</v>
      </c>
      <c r="R1117" s="180"/>
      <c r="S1117" s="189">
        <v>0</v>
      </c>
      <c r="T1117" s="189">
        <v>0</v>
      </c>
      <c r="U1117" s="179">
        <v>0</v>
      </c>
      <c r="V1117" s="179">
        <v>0</v>
      </c>
      <c r="W1117" s="742">
        <v>12</v>
      </c>
      <c r="X1117" s="194"/>
      <c r="Y1117" s="194"/>
      <c r="Z1117" s="194"/>
      <c r="AA1117" s="194"/>
      <c r="AB1117" s="220"/>
      <c r="AC1117" s="183" t="s">
        <v>9889</v>
      </c>
      <c r="AD1117" s="191" t="s">
        <v>6417</v>
      </c>
      <c r="AE1117" s="191" t="s">
        <v>4257</v>
      </c>
      <c r="AF1117" s="177">
        <v>0</v>
      </c>
      <c r="AG1117" s="177">
        <v>0</v>
      </c>
      <c r="AH1117" s="177">
        <v>0</v>
      </c>
      <c r="AI1117" s="177">
        <v>0</v>
      </c>
      <c r="AJ1117" s="177">
        <v>0</v>
      </c>
      <c r="AK1117" s="177">
        <v>0</v>
      </c>
      <c r="AL1117" s="383">
        <v>2</v>
      </c>
      <c r="AM1117" s="177">
        <v>0</v>
      </c>
      <c r="AN1117" s="177">
        <v>0</v>
      </c>
      <c r="AO1117" s="182">
        <v>0</v>
      </c>
      <c r="AP1117" s="180"/>
      <c r="AQ1117" s="180"/>
      <c r="AR1117" s="180"/>
      <c r="AS1117" s="180"/>
      <c r="AT1117" s="180"/>
      <c r="AU1117" s="180"/>
      <c r="AV1117" s="180"/>
      <c r="AW1117" s="180"/>
      <c r="AX1117" s="180"/>
      <c r="AY1117" s="180"/>
      <c r="AZ1117" s="180"/>
      <c r="BA1117" s="180"/>
      <c r="BB1117" s="180"/>
      <c r="BC1117" s="180"/>
      <c r="BD1117" s="180"/>
      <c r="BE1117" s="180"/>
      <c r="BF1117" s="180"/>
      <c r="BG1117" s="180"/>
      <c r="BH1117" s="176">
        <f t="shared" si="134"/>
        <v>2</v>
      </c>
      <c r="BI1117" s="176">
        <f t="shared" si="129"/>
        <v>16</v>
      </c>
      <c r="BJ1117" s="182" t="str">
        <f t="shared" si="130"/>
        <v>2 - 16</v>
      </c>
      <c r="BK1117" s="176">
        <f t="shared" si="131"/>
        <v>9</v>
      </c>
      <c r="BL1117" s="176">
        <f t="shared" si="135"/>
        <v>2</v>
      </c>
      <c r="BM1117" s="533"/>
      <c r="BN1117" s="185">
        <v>73</v>
      </c>
      <c r="BO1117" s="180">
        <v>2</v>
      </c>
      <c r="BP1117" s="178">
        <f t="shared" si="136"/>
        <v>91</v>
      </c>
      <c r="BQ1117" s="420" t="str">
        <f t="shared" si="133"/>
        <v>III</v>
      </c>
      <c r="BR1117" s="185"/>
      <c r="BS1117" s="213" t="s">
        <v>5882</v>
      </c>
      <c r="BU1117" s="10"/>
      <c r="BV1117" s="10"/>
      <c r="BW1117" s="94"/>
      <c r="BY1117" s="94"/>
      <c r="BZ1117" s="94"/>
      <c r="CA1117" s="94"/>
    </row>
    <row r="1118" spans="1:79" x14ac:dyDescent="0.2">
      <c r="A1118" s="696">
        <v>1116</v>
      </c>
      <c r="B1118" s="286" t="s">
        <v>4013</v>
      </c>
      <c r="C1118" s="286" t="s">
        <v>4013</v>
      </c>
      <c r="D1118" s="258" t="s">
        <v>3865</v>
      </c>
      <c r="E1118" s="736">
        <v>1</v>
      </c>
      <c r="F1118" s="736">
        <v>1</v>
      </c>
      <c r="G1118" s="737">
        <v>4</v>
      </c>
      <c r="H1118" s="305" t="s">
        <v>794</v>
      </c>
      <c r="I1118" s="208" t="s">
        <v>2342</v>
      </c>
      <c r="J1118" s="280" t="s">
        <v>4726</v>
      </c>
      <c r="K1118" s="191" t="s">
        <v>5227</v>
      </c>
      <c r="L1118" s="427" t="s">
        <v>5490</v>
      </c>
      <c r="M1118" s="686">
        <v>8</v>
      </c>
      <c r="N1118" s="685" t="s">
        <v>15715</v>
      </c>
      <c r="O1118" s="686">
        <v>700</v>
      </c>
      <c r="P1118" s="427" t="s">
        <v>15891</v>
      </c>
      <c r="Q1118" s="179">
        <v>6</v>
      </c>
      <c r="R1118" s="180"/>
      <c r="S1118" s="191">
        <v>8</v>
      </c>
      <c r="T1118" s="179">
        <v>10</v>
      </c>
      <c r="U1118" s="189">
        <v>3</v>
      </c>
      <c r="V1118" s="189">
        <v>12</v>
      </c>
      <c r="W1118" s="742">
        <v>6</v>
      </c>
      <c r="X1118" s="194"/>
      <c r="Y1118" s="194"/>
      <c r="Z1118" s="194"/>
      <c r="AA1118" s="194"/>
      <c r="AB1118" s="220"/>
      <c r="AC1118" s="419" t="s">
        <v>10279</v>
      </c>
      <c r="AD1118" s="191" t="s">
        <v>5991</v>
      </c>
      <c r="AE1118" s="191" t="s">
        <v>4250</v>
      </c>
      <c r="AF1118" s="177">
        <v>0</v>
      </c>
      <c r="AG1118" s="177">
        <v>0</v>
      </c>
      <c r="AH1118" s="177">
        <v>0</v>
      </c>
      <c r="AI1118" s="177">
        <v>0</v>
      </c>
      <c r="AJ1118" s="177">
        <v>0</v>
      </c>
      <c r="AK1118" s="177">
        <v>0</v>
      </c>
      <c r="AL1118" s="383">
        <v>5</v>
      </c>
      <c r="AM1118" s="177">
        <v>0</v>
      </c>
      <c r="AN1118" s="177">
        <v>0</v>
      </c>
      <c r="AO1118" s="182">
        <v>0</v>
      </c>
      <c r="AP1118" s="180"/>
      <c r="AQ1118" s="180"/>
      <c r="AR1118" s="180"/>
      <c r="AS1118" s="180"/>
      <c r="AT1118" s="180"/>
      <c r="AU1118" s="180"/>
      <c r="AV1118" s="180"/>
      <c r="AW1118" s="180"/>
      <c r="AX1118" s="180"/>
      <c r="AY1118" s="180"/>
      <c r="AZ1118" s="180"/>
      <c r="BA1118" s="180"/>
      <c r="BB1118" s="180"/>
      <c r="BC1118" s="180"/>
      <c r="BD1118" s="180"/>
      <c r="BE1118" s="180"/>
      <c r="BF1118" s="180"/>
      <c r="BG1118" s="180"/>
      <c r="BH1118" s="176">
        <f t="shared" si="134"/>
        <v>5</v>
      </c>
      <c r="BI1118" s="176">
        <f t="shared" si="129"/>
        <v>15</v>
      </c>
      <c r="BJ1118" s="182" t="str">
        <f t="shared" si="130"/>
        <v>5 - 40</v>
      </c>
      <c r="BK1118" s="176">
        <f t="shared" si="131"/>
        <v>23</v>
      </c>
      <c r="BL1118" s="176">
        <f t="shared" si="135"/>
        <v>5</v>
      </c>
      <c r="BM1118" s="533"/>
      <c r="BN1118" s="185">
        <v>130</v>
      </c>
      <c r="BO1118" s="180">
        <v>5</v>
      </c>
      <c r="BP1118" s="178">
        <f t="shared" si="136"/>
        <v>245</v>
      </c>
      <c r="BQ1118" s="420" t="str">
        <f t="shared" si="133"/>
        <v>III</v>
      </c>
      <c r="BR1118" s="185"/>
      <c r="BS1118" s="213" t="s">
        <v>5882</v>
      </c>
    </row>
    <row r="1119" spans="1:79" ht="25.5" x14ac:dyDescent="0.2">
      <c r="A1119" s="697">
        <v>1117</v>
      </c>
      <c r="B1119" s="286" t="s">
        <v>3821</v>
      </c>
      <c r="C1119" s="286" t="s">
        <v>4019</v>
      </c>
      <c r="D1119" s="258" t="s">
        <v>3865</v>
      </c>
      <c r="E1119" s="736">
        <v>9</v>
      </c>
      <c r="F1119" s="736">
        <v>3</v>
      </c>
      <c r="G1119" s="737">
        <v>18</v>
      </c>
      <c r="H1119" s="305" t="s">
        <v>3486</v>
      </c>
      <c r="I1119" s="208" t="s">
        <v>3485</v>
      </c>
      <c r="J1119" s="280" t="s">
        <v>6553</v>
      </c>
      <c r="K1119" s="191" t="s">
        <v>4021</v>
      </c>
      <c r="L1119" s="427" t="s">
        <v>3489</v>
      </c>
      <c r="M1119" s="686">
        <v>5</v>
      </c>
      <c r="N1119" s="685" t="s">
        <v>15766</v>
      </c>
      <c r="O1119" s="686">
        <v>5</v>
      </c>
      <c r="P1119" s="427" t="s">
        <v>16025</v>
      </c>
      <c r="Q1119" s="179">
        <v>8</v>
      </c>
      <c r="R1119" s="180"/>
      <c r="S1119" s="189">
        <v>0</v>
      </c>
      <c r="T1119" s="189">
        <v>0</v>
      </c>
      <c r="U1119" s="179">
        <v>0</v>
      </c>
      <c r="V1119" s="179">
        <v>0</v>
      </c>
      <c r="W1119" s="742">
        <v>3</v>
      </c>
      <c r="X1119" s="184">
        <v>18</v>
      </c>
      <c r="Y1119" s="194"/>
      <c r="Z1119" s="194"/>
      <c r="AA1119" s="194"/>
      <c r="AB1119" s="219" t="s">
        <v>795</v>
      </c>
      <c r="AC1119" s="183" t="s">
        <v>765</v>
      </c>
      <c r="AD1119" s="191" t="s">
        <v>7474</v>
      </c>
      <c r="AE1119" s="191" t="s">
        <v>4247</v>
      </c>
      <c r="AF1119" s="177">
        <v>0</v>
      </c>
      <c r="AG1119" s="177">
        <v>0</v>
      </c>
      <c r="AH1119" s="177">
        <v>1</v>
      </c>
      <c r="AI1119" s="177">
        <v>0</v>
      </c>
      <c r="AJ1119" s="177">
        <v>0</v>
      </c>
      <c r="AK1119" s="177">
        <v>0</v>
      </c>
      <c r="AL1119" s="383">
        <v>0</v>
      </c>
      <c r="AM1119" s="177">
        <v>0</v>
      </c>
      <c r="AN1119" s="177">
        <v>0</v>
      </c>
      <c r="AO1119" s="182">
        <v>0</v>
      </c>
      <c r="AP1119" s="180"/>
      <c r="AQ1119" s="180"/>
      <c r="AR1119" s="180"/>
      <c r="AS1119" s="180"/>
      <c r="AT1119" s="180"/>
      <c r="AU1119" s="180"/>
      <c r="AV1119" s="180"/>
      <c r="AW1119" s="180"/>
      <c r="AX1119" s="180"/>
      <c r="AY1119" s="180"/>
      <c r="AZ1119" s="180"/>
      <c r="BA1119" s="180"/>
      <c r="BB1119" s="180"/>
      <c r="BC1119" s="180"/>
      <c r="BD1119" s="180"/>
      <c r="BE1119" s="180"/>
      <c r="BF1119" s="180"/>
      <c r="BG1119" s="180"/>
      <c r="BH1119" s="176">
        <f t="shared" si="134"/>
        <v>0.5</v>
      </c>
      <c r="BI1119" s="176">
        <f t="shared" si="129"/>
        <v>21</v>
      </c>
      <c r="BJ1119" s="182" t="str">
        <f t="shared" si="130"/>
        <v>1 - 4</v>
      </c>
      <c r="BK1119" s="176">
        <f t="shared" si="131"/>
        <v>3</v>
      </c>
      <c r="BL1119" s="176">
        <f t="shared" si="135"/>
        <v>0</v>
      </c>
      <c r="BM1119" s="533"/>
      <c r="BN1119" s="185">
        <v>5</v>
      </c>
      <c r="BO1119" s="180">
        <v>1</v>
      </c>
      <c r="BP1119" s="178">
        <f t="shared" si="136"/>
        <v>8</v>
      </c>
      <c r="BQ1119" s="420" t="str">
        <f t="shared" si="133"/>
        <v>I</v>
      </c>
      <c r="BR1119" s="185"/>
      <c r="BS1119" s="213" t="s">
        <v>5882</v>
      </c>
      <c r="BU1119" s="10"/>
      <c r="BV1119" s="10"/>
      <c r="BW1119" s="94"/>
      <c r="BY1119" s="94"/>
      <c r="BZ1119" s="94"/>
      <c r="CA1119" s="94"/>
    </row>
    <row r="1120" spans="1:79" x14ac:dyDescent="0.2">
      <c r="A1120" s="696">
        <v>1118</v>
      </c>
      <c r="B1120" s="286" t="s">
        <v>3821</v>
      </c>
      <c r="C1120" s="286" t="s">
        <v>4020</v>
      </c>
      <c r="D1120" s="258" t="s">
        <v>3865</v>
      </c>
      <c r="E1120" s="736">
        <v>1</v>
      </c>
      <c r="F1120" s="736">
        <v>3</v>
      </c>
      <c r="G1120" s="737">
        <v>18</v>
      </c>
      <c r="H1120" s="305" t="s">
        <v>3486</v>
      </c>
      <c r="I1120" s="208" t="s">
        <v>3485</v>
      </c>
      <c r="J1120" s="280" t="s">
        <v>6554</v>
      </c>
      <c r="K1120" s="191" t="s">
        <v>4022</v>
      </c>
      <c r="L1120" s="427" t="s">
        <v>3489</v>
      </c>
      <c r="M1120" s="685">
        <v>6</v>
      </c>
      <c r="N1120" s="685" t="s">
        <v>15766</v>
      </c>
      <c r="O1120" s="686">
        <v>9</v>
      </c>
      <c r="P1120" s="427" t="s">
        <v>16025</v>
      </c>
      <c r="Q1120" s="179">
        <v>8</v>
      </c>
      <c r="R1120" s="180"/>
      <c r="S1120" s="189">
        <v>0</v>
      </c>
      <c r="T1120" s="189">
        <v>0</v>
      </c>
      <c r="U1120" s="179">
        <v>0</v>
      </c>
      <c r="V1120" s="179">
        <v>0</v>
      </c>
      <c r="W1120" s="742">
        <v>3</v>
      </c>
      <c r="X1120" s="184">
        <v>18</v>
      </c>
      <c r="Y1120" s="194"/>
      <c r="Z1120" s="194"/>
      <c r="AA1120" s="194"/>
      <c r="AB1120" s="219" t="s">
        <v>795</v>
      </c>
      <c r="AC1120" s="183" t="s">
        <v>765</v>
      </c>
      <c r="AD1120" s="191" t="s">
        <v>7474</v>
      </c>
      <c r="AE1120" s="191" t="s">
        <v>4247</v>
      </c>
      <c r="AF1120" s="177">
        <v>0</v>
      </c>
      <c r="AG1120" s="177">
        <v>0</v>
      </c>
      <c r="AH1120" s="177">
        <v>0</v>
      </c>
      <c r="AI1120" s="177">
        <v>0</v>
      </c>
      <c r="AJ1120" s="177">
        <v>0</v>
      </c>
      <c r="AK1120" s="177">
        <v>0</v>
      </c>
      <c r="AL1120" s="383">
        <v>1</v>
      </c>
      <c r="AM1120" s="177">
        <v>0</v>
      </c>
      <c r="AN1120" s="177">
        <v>0</v>
      </c>
      <c r="AO1120" s="182">
        <v>0</v>
      </c>
      <c r="AP1120" s="180"/>
      <c r="AQ1120" s="180"/>
      <c r="AR1120" s="180"/>
      <c r="AS1120" s="180"/>
      <c r="AT1120" s="180"/>
      <c r="AU1120" s="180"/>
      <c r="AV1120" s="180"/>
      <c r="AW1120" s="180"/>
      <c r="AX1120" s="180"/>
      <c r="AY1120" s="180"/>
      <c r="AZ1120" s="180"/>
      <c r="BA1120" s="180"/>
      <c r="BB1120" s="180"/>
      <c r="BC1120" s="180"/>
      <c r="BD1120" s="180"/>
      <c r="BE1120" s="180"/>
      <c r="BF1120" s="180"/>
      <c r="BG1120" s="180"/>
      <c r="BH1120" s="176">
        <f t="shared" si="134"/>
        <v>1</v>
      </c>
      <c r="BI1120" s="176">
        <f t="shared" si="129"/>
        <v>19</v>
      </c>
      <c r="BJ1120" s="182" t="str">
        <f t="shared" si="130"/>
        <v>1 - 8</v>
      </c>
      <c r="BK1120" s="176">
        <f t="shared" si="131"/>
        <v>5</v>
      </c>
      <c r="BL1120" s="176">
        <f t="shared" si="135"/>
        <v>1</v>
      </c>
      <c r="BM1120" s="533"/>
      <c r="BN1120" s="185">
        <v>10</v>
      </c>
      <c r="BO1120" s="180">
        <v>1</v>
      </c>
      <c r="BP1120" s="178">
        <f t="shared" si="136"/>
        <v>15</v>
      </c>
      <c r="BQ1120" s="420" t="str">
        <f t="shared" si="133"/>
        <v>I</v>
      </c>
      <c r="BR1120" s="185"/>
      <c r="BS1120" s="213" t="s">
        <v>5882</v>
      </c>
      <c r="BU1120" s="10"/>
      <c r="BV1120" s="10"/>
      <c r="BW1120" s="94"/>
      <c r="BY1120" s="94"/>
      <c r="BZ1120" s="94"/>
      <c r="CA1120" s="94"/>
    </row>
    <row r="1121" spans="1:79" ht="25.5" x14ac:dyDescent="0.2">
      <c r="A1121" s="696">
        <v>1119</v>
      </c>
      <c r="B1121" s="286" t="s">
        <v>4027</v>
      </c>
      <c r="C1121" s="286" t="s">
        <v>4027</v>
      </c>
      <c r="D1121" s="258" t="s">
        <v>3865</v>
      </c>
      <c r="E1121" s="736">
        <v>1</v>
      </c>
      <c r="F1121" s="736">
        <v>1</v>
      </c>
      <c r="G1121" s="737">
        <v>1</v>
      </c>
      <c r="H1121" s="305" t="s">
        <v>3879</v>
      </c>
      <c r="I1121" s="208" t="s">
        <v>2342</v>
      </c>
      <c r="J1121" s="280" t="s">
        <v>4028</v>
      </c>
      <c r="K1121" s="191" t="s">
        <v>3491</v>
      </c>
      <c r="L1121" s="427" t="s">
        <v>3491</v>
      </c>
      <c r="M1121" s="686">
        <v>5.5</v>
      </c>
      <c r="N1121" s="685" t="s">
        <v>15715</v>
      </c>
      <c r="O1121" s="686">
        <v>100</v>
      </c>
      <c r="P1121" s="427" t="s">
        <v>16026</v>
      </c>
      <c r="Q1121" s="179">
        <v>6</v>
      </c>
      <c r="R1121" s="180"/>
      <c r="S1121" s="189">
        <v>11</v>
      </c>
      <c r="T1121" s="189">
        <v>12</v>
      </c>
      <c r="U1121" s="190">
        <v>4</v>
      </c>
      <c r="V1121" s="190">
        <v>16</v>
      </c>
      <c r="W1121" s="742">
        <v>6</v>
      </c>
      <c r="X1121" s="184">
        <v>24</v>
      </c>
      <c r="Y1121" s="194"/>
      <c r="Z1121" s="194"/>
      <c r="AA1121" s="194"/>
      <c r="AB1121" s="219" t="s">
        <v>794</v>
      </c>
      <c r="AC1121" s="183" t="s">
        <v>12096</v>
      </c>
      <c r="AD1121" s="191" t="s">
        <v>5476</v>
      </c>
      <c r="AE1121" s="191" t="s">
        <v>4250</v>
      </c>
      <c r="AF1121" s="177">
        <v>0</v>
      </c>
      <c r="AG1121" s="177">
        <v>0</v>
      </c>
      <c r="AH1121" s="177">
        <v>0</v>
      </c>
      <c r="AI1121" s="177">
        <v>0</v>
      </c>
      <c r="AJ1121" s="177">
        <v>0</v>
      </c>
      <c r="AK1121" s="177">
        <v>0</v>
      </c>
      <c r="AL1121" s="383">
        <v>1</v>
      </c>
      <c r="AM1121" s="177">
        <v>0</v>
      </c>
      <c r="AN1121" s="177">
        <v>0</v>
      </c>
      <c r="AO1121" s="182">
        <v>1</v>
      </c>
      <c r="AP1121" s="180"/>
      <c r="AQ1121" s="180"/>
      <c r="AR1121" s="180"/>
      <c r="AS1121" s="180"/>
      <c r="AT1121" s="180"/>
      <c r="AU1121" s="180"/>
      <c r="AV1121" s="180"/>
      <c r="AW1121" s="180"/>
      <c r="AX1121" s="180"/>
      <c r="AY1121" s="180"/>
      <c r="AZ1121" s="180"/>
      <c r="BA1121" s="180"/>
      <c r="BB1121" s="180"/>
      <c r="BC1121" s="180"/>
      <c r="BD1121" s="180"/>
      <c r="BE1121" s="180"/>
      <c r="BF1121" s="180"/>
      <c r="BG1121" s="180"/>
      <c r="BH1121" s="176">
        <f t="shared" si="134"/>
        <v>1.125</v>
      </c>
      <c r="BI1121" s="176">
        <f t="shared" si="129"/>
        <v>18</v>
      </c>
      <c r="BJ1121" s="182" t="str">
        <f t="shared" si="130"/>
        <v>2 - 9</v>
      </c>
      <c r="BK1121" s="176">
        <f t="shared" si="131"/>
        <v>6</v>
      </c>
      <c r="BL1121" s="176">
        <f t="shared" si="135"/>
        <v>1</v>
      </c>
      <c r="BM1121" s="533"/>
      <c r="BN1121" s="185">
        <v>65</v>
      </c>
      <c r="BO1121" s="180">
        <v>2</v>
      </c>
      <c r="BP1121" s="178">
        <f t="shared" si="136"/>
        <v>77</v>
      </c>
      <c r="BQ1121" s="420" t="str">
        <f t="shared" si="133"/>
        <v>III</v>
      </c>
      <c r="BR1121" s="185"/>
      <c r="BS1121" s="213" t="s">
        <v>5882</v>
      </c>
      <c r="BU1121" s="10"/>
      <c r="BV1121" s="10"/>
      <c r="BW1121" s="94"/>
      <c r="BY1121" s="94"/>
      <c r="BZ1121" s="94"/>
      <c r="CA1121" s="94"/>
    </row>
    <row r="1122" spans="1:79" ht="25.5" x14ac:dyDescent="0.2">
      <c r="A1122" s="697">
        <v>1120</v>
      </c>
      <c r="B1122" s="286" t="s">
        <v>4163</v>
      </c>
      <c r="C1122" s="286" t="s">
        <v>4163</v>
      </c>
      <c r="D1122" s="258" t="s">
        <v>3865</v>
      </c>
      <c r="E1122" s="736">
        <v>1</v>
      </c>
      <c r="F1122" s="736">
        <v>1</v>
      </c>
      <c r="G1122" s="737">
        <v>4</v>
      </c>
      <c r="H1122" s="305" t="s">
        <v>794</v>
      </c>
      <c r="I1122" s="208" t="s">
        <v>3485</v>
      </c>
      <c r="J1122" s="280" t="s">
        <v>4282</v>
      </c>
      <c r="K1122" s="191" t="s">
        <v>3189</v>
      </c>
      <c r="L1122" s="427" t="s">
        <v>3489</v>
      </c>
      <c r="M1122" s="686">
        <v>4</v>
      </c>
      <c r="N1122" s="685" t="s">
        <v>15715</v>
      </c>
      <c r="O1122" s="686">
        <v>150</v>
      </c>
      <c r="P1122" s="427" t="s">
        <v>16027</v>
      </c>
      <c r="Q1122" s="179">
        <v>3</v>
      </c>
      <c r="R1122" s="180"/>
      <c r="S1122" s="191">
        <v>1</v>
      </c>
      <c r="T1122" s="179">
        <v>1</v>
      </c>
      <c r="U1122" s="179">
        <v>1</v>
      </c>
      <c r="V1122" s="179">
        <v>1</v>
      </c>
      <c r="W1122" s="742">
        <v>9</v>
      </c>
      <c r="X1122" s="194"/>
      <c r="Y1122" s="194"/>
      <c r="Z1122" s="194"/>
      <c r="AA1122" s="194"/>
      <c r="AB1122" s="220"/>
      <c r="AC1122" s="183" t="s">
        <v>834</v>
      </c>
      <c r="AD1122" s="191" t="s">
        <v>4164</v>
      </c>
      <c r="AE1122" s="191" t="s">
        <v>4250</v>
      </c>
      <c r="AF1122" s="177">
        <v>0</v>
      </c>
      <c r="AG1122" s="177">
        <v>0</v>
      </c>
      <c r="AH1122" s="177">
        <v>0</v>
      </c>
      <c r="AI1122" s="177">
        <v>0</v>
      </c>
      <c r="AJ1122" s="177">
        <v>0</v>
      </c>
      <c r="AK1122" s="177">
        <v>0</v>
      </c>
      <c r="AL1122" s="383">
        <v>4</v>
      </c>
      <c r="AM1122" s="177">
        <v>0</v>
      </c>
      <c r="AN1122" s="177">
        <v>0</v>
      </c>
      <c r="AO1122" s="182">
        <v>2</v>
      </c>
      <c r="AP1122" s="180"/>
      <c r="AQ1122" s="180"/>
      <c r="AR1122" s="180"/>
      <c r="AS1122" s="180"/>
      <c r="AT1122" s="180"/>
      <c r="AU1122" s="180"/>
      <c r="AV1122" s="180"/>
      <c r="AW1122" s="180"/>
      <c r="AX1122" s="180"/>
      <c r="AY1122" s="180"/>
      <c r="AZ1122" s="180"/>
      <c r="BA1122" s="180"/>
      <c r="BB1122" s="180"/>
      <c r="BC1122" s="180"/>
      <c r="BD1122" s="180"/>
      <c r="BE1122" s="180"/>
      <c r="BF1122" s="180"/>
      <c r="BG1122" s="180"/>
      <c r="BH1122" s="176">
        <f t="shared" si="134"/>
        <v>4</v>
      </c>
      <c r="BI1122" s="176">
        <f t="shared" si="129"/>
        <v>15</v>
      </c>
      <c r="BJ1122" s="182" t="str">
        <f t="shared" si="130"/>
        <v>6 - 34</v>
      </c>
      <c r="BK1122" s="176">
        <f t="shared" si="131"/>
        <v>20</v>
      </c>
      <c r="BL1122" s="176">
        <f t="shared" si="135"/>
        <v>4</v>
      </c>
      <c r="BM1122" s="533"/>
      <c r="BN1122" s="185">
        <v>130</v>
      </c>
      <c r="BO1122" s="180">
        <v>5</v>
      </c>
      <c r="BP1122" s="178">
        <f t="shared" si="136"/>
        <v>230</v>
      </c>
      <c r="BQ1122" s="420" t="str">
        <f t="shared" si="133"/>
        <v>III</v>
      </c>
      <c r="BR1122" s="185"/>
      <c r="BS1122" s="213" t="s">
        <v>5882</v>
      </c>
      <c r="BU1122" s="10"/>
      <c r="BV1122" s="10"/>
      <c r="BW1122" s="94"/>
      <c r="BY1122" s="94"/>
      <c r="BZ1122" s="94"/>
      <c r="CA1122" s="94"/>
    </row>
    <row r="1123" spans="1:79" ht="25.5" x14ac:dyDescent="0.2">
      <c r="A1123" s="696">
        <v>1121</v>
      </c>
      <c r="B1123" s="286" t="s">
        <v>3042</v>
      </c>
      <c r="C1123" s="286" t="s">
        <v>3042</v>
      </c>
      <c r="D1123" s="258" t="s">
        <v>3865</v>
      </c>
      <c r="E1123" s="736">
        <v>1</v>
      </c>
      <c r="F1123" s="736">
        <v>4</v>
      </c>
      <c r="G1123" s="737">
        <v>15</v>
      </c>
      <c r="H1123" s="305" t="s">
        <v>13899</v>
      </c>
      <c r="I1123" s="208" t="s">
        <v>2342</v>
      </c>
      <c r="J1123" s="280" t="s">
        <v>4028</v>
      </c>
      <c r="K1123" s="191" t="s">
        <v>3043</v>
      </c>
      <c r="L1123" s="427" t="s">
        <v>3489</v>
      </c>
      <c r="M1123" s="686">
        <v>7</v>
      </c>
      <c r="N1123" s="685" t="s">
        <v>15766</v>
      </c>
      <c r="O1123" s="686">
        <v>3.5</v>
      </c>
      <c r="P1123" s="427" t="s">
        <v>16028</v>
      </c>
      <c r="Q1123" s="179">
        <v>7</v>
      </c>
      <c r="R1123" s="180"/>
      <c r="S1123" s="191">
        <v>2</v>
      </c>
      <c r="T1123" s="179">
        <v>4</v>
      </c>
      <c r="U1123" s="179">
        <v>1</v>
      </c>
      <c r="V1123" s="179">
        <v>1</v>
      </c>
      <c r="W1123" s="742">
        <v>0</v>
      </c>
      <c r="X1123" s="184">
        <v>24</v>
      </c>
      <c r="Y1123" s="194"/>
      <c r="Z1123" s="194"/>
      <c r="AA1123" s="194"/>
      <c r="AB1123" s="219" t="s">
        <v>794</v>
      </c>
      <c r="AC1123" s="186"/>
      <c r="AD1123" s="191" t="s">
        <v>3044</v>
      </c>
      <c r="AE1123" s="191" t="s">
        <v>4247</v>
      </c>
      <c r="AF1123" s="177">
        <v>0</v>
      </c>
      <c r="AG1123" s="177">
        <v>0</v>
      </c>
      <c r="AH1123" s="177">
        <v>0</v>
      </c>
      <c r="AI1123" s="177">
        <v>0</v>
      </c>
      <c r="AJ1123" s="177">
        <v>0</v>
      </c>
      <c r="AK1123" s="177">
        <v>0</v>
      </c>
      <c r="AL1123" s="383">
        <v>1</v>
      </c>
      <c r="AM1123" s="177">
        <v>0</v>
      </c>
      <c r="AN1123" s="177">
        <v>0</v>
      </c>
      <c r="AO1123" s="182">
        <v>1</v>
      </c>
      <c r="AP1123" s="180"/>
      <c r="AQ1123" s="180"/>
      <c r="AR1123" s="180"/>
      <c r="AS1123" s="180"/>
      <c r="AT1123" s="180"/>
      <c r="AU1123" s="180"/>
      <c r="AV1123" s="180"/>
      <c r="AW1123" s="180"/>
      <c r="AX1123" s="180"/>
      <c r="AY1123" s="180"/>
      <c r="AZ1123" s="180"/>
      <c r="BA1123" s="180"/>
      <c r="BB1123" s="180"/>
      <c r="BC1123" s="180"/>
      <c r="BD1123" s="180"/>
      <c r="BE1123" s="180"/>
      <c r="BF1123" s="180"/>
      <c r="BG1123" s="180"/>
      <c r="BH1123" s="176">
        <f t="shared" si="134"/>
        <v>1.125</v>
      </c>
      <c r="BI1123" s="176">
        <f t="shared" si="129"/>
        <v>18</v>
      </c>
      <c r="BJ1123" s="182" t="str">
        <f t="shared" si="130"/>
        <v>2 - 9</v>
      </c>
      <c r="BK1123" s="176">
        <f t="shared" si="131"/>
        <v>6</v>
      </c>
      <c r="BL1123" s="176">
        <f t="shared" si="135"/>
        <v>1</v>
      </c>
      <c r="BM1123" s="533"/>
      <c r="BN1123" s="185">
        <v>20</v>
      </c>
      <c r="BO1123" s="180">
        <v>2</v>
      </c>
      <c r="BP1123" s="178">
        <f t="shared" si="136"/>
        <v>32</v>
      </c>
      <c r="BQ1123" s="420" t="str">
        <f t="shared" si="133"/>
        <v>I</v>
      </c>
      <c r="BR1123" s="185"/>
      <c r="BS1123" s="213" t="s">
        <v>5882</v>
      </c>
    </row>
    <row r="1124" spans="1:79" x14ac:dyDescent="0.2">
      <c r="A1124" s="697">
        <v>1122</v>
      </c>
      <c r="B1124" s="286" t="s">
        <v>3045</v>
      </c>
      <c r="C1124" s="286" t="s">
        <v>3045</v>
      </c>
      <c r="D1124" s="258" t="s">
        <v>3865</v>
      </c>
      <c r="E1124" s="736">
        <v>1</v>
      </c>
      <c r="F1124" s="736">
        <v>1</v>
      </c>
      <c r="G1124" s="737">
        <v>4</v>
      </c>
      <c r="H1124" s="305" t="s">
        <v>12231</v>
      </c>
      <c r="I1124" s="208" t="s">
        <v>3485</v>
      </c>
      <c r="J1124" s="280" t="s">
        <v>4362</v>
      </c>
      <c r="K1124" s="191" t="s">
        <v>6754</v>
      </c>
      <c r="L1124" s="427" t="s">
        <v>5490</v>
      </c>
      <c r="M1124" s="686">
        <v>20</v>
      </c>
      <c r="N1124" s="685" t="s">
        <v>15710</v>
      </c>
      <c r="O1124" s="686">
        <v>550</v>
      </c>
      <c r="P1124" s="427" t="s">
        <v>16029</v>
      </c>
      <c r="Q1124" s="179">
        <v>4</v>
      </c>
      <c r="R1124" s="180"/>
      <c r="S1124" s="189">
        <v>0</v>
      </c>
      <c r="T1124" s="189">
        <v>0</v>
      </c>
      <c r="U1124" s="179">
        <v>0</v>
      </c>
      <c r="V1124" s="179">
        <v>0</v>
      </c>
      <c r="W1124" s="742">
        <v>6</v>
      </c>
      <c r="X1124" s="194"/>
      <c r="Y1124" s="194">
        <v>6</v>
      </c>
      <c r="Z1124" s="194"/>
      <c r="AA1124" s="194"/>
      <c r="AB1124" s="220"/>
      <c r="AC1124" s="183" t="s">
        <v>4169</v>
      </c>
      <c r="AD1124" s="191" t="s">
        <v>2668</v>
      </c>
      <c r="AE1124" s="191" t="s">
        <v>4247</v>
      </c>
      <c r="AF1124" s="177">
        <v>0</v>
      </c>
      <c r="AG1124" s="177">
        <v>0</v>
      </c>
      <c r="AH1124" s="177">
        <v>0</v>
      </c>
      <c r="AI1124" s="177">
        <v>0</v>
      </c>
      <c r="AJ1124" s="177">
        <v>0</v>
      </c>
      <c r="AK1124" s="177">
        <v>0</v>
      </c>
      <c r="AL1124" s="383">
        <v>6</v>
      </c>
      <c r="AM1124" s="177">
        <v>0</v>
      </c>
      <c r="AN1124" s="177">
        <v>0</v>
      </c>
      <c r="AO1124" s="182">
        <v>0</v>
      </c>
      <c r="AP1124" s="180"/>
      <c r="AQ1124" s="180"/>
      <c r="AR1124" s="180"/>
      <c r="AS1124" s="180"/>
      <c r="AT1124" s="180"/>
      <c r="AU1124" s="180"/>
      <c r="AV1124" s="180"/>
      <c r="AW1124" s="180"/>
      <c r="AX1124" s="180"/>
      <c r="AY1124" s="180"/>
      <c r="AZ1124" s="180"/>
      <c r="BA1124" s="180"/>
      <c r="BB1124" s="180"/>
      <c r="BC1124" s="180"/>
      <c r="BD1124" s="180"/>
      <c r="BE1124" s="180"/>
      <c r="BF1124" s="180"/>
      <c r="BG1124" s="180"/>
      <c r="BH1124" s="176">
        <f t="shared" si="134"/>
        <v>6</v>
      </c>
      <c r="BI1124" s="176">
        <f t="shared" si="129"/>
        <v>13</v>
      </c>
      <c r="BJ1124" s="182" t="str">
        <f t="shared" si="130"/>
        <v>6 - 48</v>
      </c>
      <c r="BK1124" s="176">
        <f t="shared" si="131"/>
        <v>27</v>
      </c>
      <c r="BL1124" s="176">
        <f t="shared" si="135"/>
        <v>6</v>
      </c>
      <c r="BM1124" s="533"/>
      <c r="BN1124" s="185">
        <v>225</v>
      </c>
      <c r="BO1124" s="180">
        <v>6</v>
      </c>
      <c r="BP1124" s="178">
        <f t="shared" si="136"/>
        <v>387</v>
      </c>
      <c r="BQ1124" s="420" t="str">
        <f t="shared" si="133"/>
        <v>IV</v>
      </c>
      <c r="BR1124" s="185"/>
      <c r="BS1124" s="213" t="s">
        <v>5882</v>
      </c>
      <c r="BW1124" s="10"/>
      <c r="BY1124" s="10"/>
      <c r="BZ1124" s="10"/>
      <c r="CA1124" s="10"/>
    </row>
    <row r="1125" spans="1:79" x14ac:dyDescent="0.2">
      <c r="A1125" s="696">
        <v>1123</v>
      </c>
      <c r="B1125" s="286" t="s">
        <v>4170</v>
      </c>
      <c r="C1125" s="286" t="s">
        <v>4170</v>
      </c>
      <c r="D1125" s="258" t="s">
        <v>3865</v>
      </c>
      <c r="E1125" s="736">
        <v>1</v>
      </c>
      <c r="F1125" s="736">
        <v>1</v>
      </c>
      <c r="G1125" s="737">
        <v>3</v>
      </c>
      <c r="H1125" s="305" t="s">
        <v>795</v>
      </c>
      <c r="I1125" s="208" t="s">
        <v>5433</v>
      </c>
      <c r="J1125" s="280" t="s">
        <v>4171</v>
      </c>
      <c r="K1125" s="191" t="s">
        <v>2614</v>
      </c>
      <c r="L1125" s="427" t="s">
        <v>3491</v>
      </c>
      <c r="M1125" s="685">
        <v>11</v>
      </c>
      <c r="N1125" s="685" t="s">
        <v>15710</v>
      </c>
      <c r="O1125" s="686">
        <v>250</v>
      </c>
      <c r="P1125" s="427" t="s">
        <v>16030</v>
      </c>
      <c r="Q1125" s="179">
        <v>4</v>
      </c>
      <c r="R1125" s="180"/>
      <c r="S1125" s="189">
        <v>0</v>
      </c>
      <c r="T1125" s="189">
        <v>0</v>
      </c>
      <c r="U1125" s="179">
        <v>0</v>
      </c>
      <c r="V1125" s="179">
        <v>0</v>
      </c>
      <c r="W1125" s="742">
        <v>6</v>
      </c>
      <c r="X1125" s="194"/>
      <c r="Y1125" s="194"/>
      <c r="Z1125" s="194"/>
      <c r="AA1125" s="194"/>
      <c r="AB1125" s="220"/>
      <c r="AC1125" s="186"/>
      <c r="AD1125" s="179" t="s">
        <v>399</v>
      </c>
      <c r="AE1125" s="191" t="s">
        <v>4247</v>
      </c>
      <c r="AF1125" s="177">
        <v>0</v>
      </c>
      <c r="AG1125" s="177">
        <v>0</v>
      </c>
      <c r="AH1125" s="177">
        <v>0</v>
      </c>
      <c r="AI1125" s="177">
        <v>0</v>
      </c>
      <c r="AJ1125" s="177">
        <v>0</v>
      </c>
      <c r="AK1125" s="177">
        <v>0</v>
      </c>
      <c r="AL1125" s="383">
        <v>4</v>
      </c>
      <c r="AM1125" s="177">
        <v>0</v>
      </c>
      <c r="AN1125" s="177">
        <v>0</v>
      </c>
      <c r="AO1125" s="182">
        <v>0</v>
      </c>
      <c r="AP1125" s="180"/>
      <c r="AQ1125" s="180"/>
      <c r="AR1125" s="180"/>
      <c r="AS1125" s="180"/>
      <c r="AT1125" s="180"/>
      <c r="AU1125" s="180"/>
      <c r="AV1125" s="180"/>
      <c r="AW1125" s="180"/>
      <c r="AX1125" s="180"/>
      <c r="AY1125" s="180"/>
      <c r="AZ1125" s="180"/>
      <c r="BA1125" s="180"/>
      <c r="BB1125" s="180"/>
      <c r="BC1125" s="180"/>
      <c r="BD1125" s="180"/>
      <c r="BE1125" s="180"/>
      <c r="BF1125" s="180"/>
      <c r="BG1125" s="180"/>
      <c r="BH1125" s="176">
        <f t="shared" si="134"/>
        <v>4</v>
      </c>
      <c r="BI1125" s="176">
        <f t="shared" si="129"/>
        <v>15</v>
      </c>
      <c r="BJ1125" s="182" t="str">
        <f t="shared" si="130"/>
        <v>4 - 32</v>
      </c>
      <c r="BK1125" s="176">
        <f t="shared" si="131"/>
        <v>18</v>
      </c>
      <c r="BL1125" s="176">
        <f t="shared" si="135"/>
        <v>4</v>
      </c>
      <c r="BM1125" s="533"/>
      <c r="BN1125" s="185">
        <v>60</v>
      </c>
      <c r="BO1125" s="180">
        <v>4</v>
      </c>
      <c r="BP1125" s="178">
        <f t="shared" si="136"/>
        <v>132</v>
      </c>
      <c r="BQ1125" s="420" t="str">
        <f t="shared" si="133"/>
        <v>III</v>
      </c>
      <c r="BR1125" s="185"/>
      <c r="BS1125" s="213" t="s">
        <v>5882</v>
      </c>
    </row>
    <row r="1126" spans="1:79" x14ac:dyDescent="0.2">
      <c r="A1126" s="696">
        <v>1124</v>
      </c>
      <c r="B1126" s="286" t="s">
        <v>4172</v>
      </c>
      <c r="C1126" s="286" t="s">
        <v>4172</v>
      </c>
      <c r="D1126" s="258" t="s">
        <v>3865</v>
      </c>
      <c r="E1126" s="736">
        <v>1</v>
      </c>
      <c r="F1126" s="736">
        <v>1</v>
      </c>
      <c r="G1126" s="737">
        <v>4</v>
      </c>
      <c r="H1126" s="305" t="s">
        <v>13900</v>
      </c>
      <c r="I1126" s="208" t="s">
        <v>3486</v>
      </c>
      <c r="J1126" s="280" t="s">
        <v>3486</v>
      </c>
      <c r="K1126" s="191" t="s">
        <v>4173</v>
      </c>
      <c r="L1126" s="427" t="s">
        <v>3489</v>
      </c>
      <c r="M1126" s="686">
        <v>1</v>
      </c>
      <c r="N1126" s="685" t="s">
        <v>15715</v>
      </c>
      <c r="O1126" s="686">
        <v>0.7</v>
      </c>
      <c r="P1126" s="427" t="s">
        <v>15880</v>
      </c>
      <c r="Q1126" s="179">
        <v>7</v>
      </c>
      <c r="R1126" s="180"/>
      <c r="S1126" s="189">
        <v>11</v>
      </c>
      <c r="T1126" s="189">
        <v>12</v>
      </c>
      <c r="U1126" s="190">
        <v>4</v>
      </c>
      <c r="V1126" s="190">
        <v>16</v>
      </c>
      <c r="W1126" s="742">
        <v>12</v>
      </c>
      <c r="X1126" s="184">
        <v>18</v>
      </c>
      <c r="Y1126" s="194"/>
      <c r="Z1126" s="194"/>
      <c r="AA1126" s="194"/>
      <c r="AB1126" s="219" t="s">
        <v>3878</v>
      </c>
      <c r="AC1126" s="183" t="s">
        <v>9446</v>
      </c>
      <c r="AD1126" s="191" t="s">
        <v>1948</v>
      </c>
      <c r="AE1126" s="191" t="s">
        <v>4251</v>
      </c>
      <c r="AF1126" s="177">
        <v>0</v>
      </c>
      <c r="AG1126" s="177">
        <v>0</v>
      </c>
      <c r="AH1126" s="177">
        <v>1</v>
      </c>
      <c r="AI1126" s="177">
        <v>0</v>
      </c>
      <c r="AJ1126" s="177">
        <v>0</v>
      </c>
      <c r="AK1126" s="177">
        <v>0</v>
      </c>
      <c r="AL1126" s="383">
        <v>0</v>
      </c>
      <c r="AM1126" s="177">
        <v>0</v>
      </c>
      <c r="AN1126" s="177">
        <v>0</v>
      </c>
      <c r="AO1126" s="182">
        <v>0</v>
      </c>
      <c r="AP1126" s="180"/>
      <c r="AQ1126" s="180"/>
      <c r="AR1126" s="180"/>
      <c r="AS1126" s="180"/>
      <c r="AT1126" s="180"/>
      <c r="AU1126" s="180"/>
      <c r="AV1126" s="180"/>
      <c r="AW1126" s="180"/>
      <c r="AX1126" s="180"/>
      <c r="AY1126" s="180"/>
      <c r="AZ1126" s="180"/>
      <c r="BA1126" s="180"/>
      <c r="BB1126" s="180"/>
      <c r="BC1126" s="180"/>
      <c r="BD1126" s="180"/>
      <c r="BE1126" s="180"/>
      <c r="BF1126" s="180"/>
      <c r="BG1126" s="180"/>
      <c r="BH1126" s="176">
        <f t="shared" si="134"/>
        <v>0.5</v>
      </c>
      <c r="BI1126" s="176">
        <f t="shared" si="129"/>
        <v>21</v>
      </c>
      <c r="BJ1126" s="182" t="str">
        <f t="shared" si="130"/>
        <v>1 - 4</v>
      </c>
      <c r="BK1126" s="176">
        <f t="shared" si="131"/>
        <v>3</v>
      </c>
      <c r="BL1126" s="176">
        <f t="shared" si="135"/>
        <v>0</v>
      </c>
      <c r="BM1126" s="533"/>
      <c r="BN1126" s="185">
        <v>9</v>
      </c>
      <c r="BO1126" s="180">
        <v>1</v>
      </c>
      <c r="BP1126" s="178">
        <f t="shared" si="136"/>
        <v>12</v>
      </c>
      <c r="BQ1126" s="420" t="str">
        <f t="shared" si="133"/>
        <v>I</v>
      </c>
      <c r="BR1126" s="185"/>
      <c r="BS1126" s="213" t="s">
        <v>5882</v>
      </c>
    </row>
    <row r="1127" spans="1:79" ht="25.5" x14ac:dyDescent="0.2">
      <c r="A1127" s="697">
        <v>1125</v>
      </c>
      <c r="B1127" s="286" t="s">
        <v>5260</v>
      </c>
      <c r="C1127" s="286" t="s">
        <v>5260</v>
      </c>
      <c r="D1127" s="258" t="s">
        <v>3865</v>
      </c>
      <c r="E1127" s="736">
        <v>2045</v>
      </c>
      <c r="F1127" s="736">
        <v>10</v>
      </c>
      <c r="G1127" s="737">
        <v>80</v>
      </c>
      <c r="H1127" s="305" t="s">
        <v>13901</v>
      </c>
      <c r="I1127" s="208" t="s">
        <v>4340</v>
      </c>
      <c r="J1127" s="280" t="s">
        <v>1779</v>
      </c>
      <c r="K1127" s="191" t="s">
        <v>3489</v>
      </c>
      <c r="L1127" s="427" t="s">
        <v>3489</v>
      </c>
      <c r="M1127" s="686">
        <v>4</v>
      </c>
      <c r="N1127" s="685" t="s">
        <v>15715</v>
      </c>
      <c r="O1127" s="686">
        <v>70</v>
      </c>
      <c r="P1127" s="427" t="s">
        <v>16031</v>
      </c>
      <c r="Q1127" s="179">
        <v>6</v>
      </c>
      <c r="R1127" s="180"/>
      <c r="S1127" s="191">
        <v>5</v>
      </c>
      <c r="T1127" s="179">
        <v>7</v>
      </c>
      <c r="U1127" s="189">
        <v>2</v>
      </c>
      <c r="V1127" s="189">
        <v>8</v>
      </c>
      <c r="W1127" s="742">
        <v>3</v>
      </c>
      <c r="X1127" s="194"/>
      <c r="Y1127" s="194">
        <v>15</v>
      </c>
      <c r="Z1127" s="194"/>
      <c r="AA1127" s="194"/>
      <c r="AB1127" s="220"/>
      <c r="AC1127" s="183" t="s">
        <v>10281</v>
      </c>
      <c r="AD1127" s="191" t="s">
        <v>4164</v>
      </c>
      <c r="AE1127" s="191" t="s">
        <v>4250</v>
      </c>
      <c r="AF1127" s="177">
        <v>0</v>
      </c>
      <c r="AG1127" s="177">
        <v>0</v>
      </c>
      <c r="AH1127" s="177">
        <v>0</v>
      </c>
      <c r="AI1127" s="177">
        <v>0</v>
      </c>
      <c r="AJ1127" s="177">
        <v>0</v>
      </c>
      <c r="AK1127" s="177">
        <v>0</v>
      </c>
      <c r="AL1127" s="383">
        <v>1</v>
      </c>
      <c r="AM1127" s="177">
        <v>0</v>
      </c>
      <c r="AN1127" s="177">
        <v>0</v>
      </c>
      <c r="AO1127" s="182">
        <v>0</v>
      </c>
      <c r="AP1127" s="180"/>
      <c r="AQ1127" s="180"/>
      <c r="AR1127" s="180"/>
      <c r="AS1127" s="180"/>
      <c r="AT1127" s="180"/>
      <c r="AU1127" s="180"/>
      <c r="AV1127" s="180"/>
      <c r="AW1127" s="180"/>
      <c r="AX1127" s="180"/>
      <c r="AY1127" s="180"/>
      <c r="AZ1127" s="180"/>
      <c r="BA1127" s="180"/>
      <c r="BB1127" s="180"/>
      <c r="BC1127" s="180"/>
      <c r="BD1127" s="180"/>
      <c r="BE1127" s="180"/>
      <c r="BF1127" s="180"/>
      <c r="BG1127" s="180"/>
      <c r="BH1127" s="176">
        <f t="shared" si="134"/>
        <v>1</v>
      </c>
      <c r="BI1127" s="176">
        <f t="shared" si="129"/>
        <v>19</v>
      </c>
      <c r="BJ1127" s="182" t="str">
        <f t="shared" si="130"/>
        <v>1 - 8</v>
      </c>
      <c r="BK1127" s="176">
        <f t="shared" si="131"/>
        <v>5</v>
      </c>
      <c r="BL1127" s="176">
        <f t="shared" si="135"/>
        <v>1</v>
      </c>
      <c r="BM1127" s="533"/>
      <c r="BN1127" s="185">
        <v>18</v>
      </c>
      <c r="BO1127" s="180">
        <v>1</v>
      </c>
      <c r="BP1127" s="178">
        <f t="shared" si="136"/>
        <v>23</v>
      </c>
      <c r="BQ1127" s="420" t="str">
        <f t="shared" si="133"/>
        <v>I</v>
      </c>
      <c r="BR1127" s="185"/>
      <c r="BS1127" s="213" t="s">
        <v>5882</v>
      </c>
    </row>
    <row r="1128" spans="1:79" ht="25.5" x14ac:dyDescent="0.2">
      <c r="A1128" s="696">
        <v>1126</v>
      </c>
      <c r="B1128" s="286" t="s">
        <v>5260</v>
      </c>
      <c r="C1128" s="286" t="s">
        <v>1419</v>
      </c>
      <c r="D1128" s="258" t="s">
        <v>3865</v>
      </c>
      <c r="E1128" s="736">
        <v>224</v>
      </c>
      <c r="F1128" s="736">
        <v>10</v>
      </c>
      <c r="G1128" s="737">
        <v>80</v>
      </c>
      <c r="H1128" s="305" t="s">
        <v>13901</v>
      </c>
      <c r="I1128" s="208" t="s">
        <v>4340</v>
      </c>
      <c r="J1128" s="280" t="s">
        <v>1779</v>
      </c>
      <c r="K1128" s="191" t="s">
        <v>3489</v>
      </c>
      <c r="L1128" s="427" t="s">
        <v>3489</v>
      </c>
      <c r="M1128" s="686">
        <v>4.5</v>
      </c>
      <c r="N1128" s="685" t="s">
        <v>15715</v>
      </c>
      <c r="O1128" s="686">
        <v>100</v>
      </c>
      <c r="P1128" s="427" t="s">
        <v>16031</v>
      </c>
      <c r="Q1128" s="179">
        <v>6</v>
      </c>
      <c r="R1128" s="180"/>
      <c r="S1128" s="191">
        <v>5</v>
      </c>
      <c r="T1128" s="179">
        <v>7</v>
      </c>
      <c r="U1128" s="189">
        <v>2</v>
      </c>
      <c r="V1128" s="189">
        <v>8</v>
      </c>
      <c r="W1128" s="742">
        <v>3</v>
      </c>
      <c r="X1128" s="194"/>
      <c r="Y1128" s="194">
        <v>15</v>
      </c>
      <c r="Z1128" s="194"/>
      <c r="AA1128" s="194"/>
      <c r="AB1128" s="220"/>
      <c r="AC1128" s="183" t="s">
        <v>10281</v>
      </c>
      <c r="AD1128" s="191" t="s">
        <v>4164</v>
      </c>
      <c r="AE1128" s="191" t="s">
        <v>4250</v>
      </c>
      <c r="AF1128" s="177">
        <v>0</v>
      </c>
      <c r="AG1128" s="177">
        <v>0</v>
      </c>
      <c r="AH1128" s="177">
        <v>0</v>
      </c>
      <c r="AI1128" s="177">
        <v>0</v>
      </c>
      <c r="AJ1128" s="177">
        <v>0</v>
      </c>
      <c r="AK1128" s="177">
        <v>0</v>
      </c>
      <c r="AL1128" s="383">
        <v>0</v>
      </c>
      <c r="AM1128" s="177">
        <v>0</v>
      </c>
      <c r="AN1128" s="177">
        <v>0</v>
      </c>
      <c r="AO1128" s="182">
        <v>8</v>
      </c>
      <c r="AP1128" s="180"/>
      <c r="AQ1128" s="180"/>
      <c r="AR1128" s="180"/>
      <c r="AS1128" s="180"/>
      <c r="AT1128" s="180"/>
      <c r="AU1128" s="180"/>
      <c r="AV1128" s="180"/>
      <c r="AW1128" s="180"/>
      <c r="AX1128" s="180"/>
      <c r="AY1128" s="180"/>
      <c r="AZ1128" s="180"/>
      <c r="BA1128" s="180"/>
      <c r="BB1128" s="180"/>
      <c r="BC1128" s="180"/>
      <c r="BD1128" s="180"/>
      <c r="BE1128" s="180"/>
      <c r="BF1128" s="180"/>
      <c r="BG1128" s="180"/>
      <c r="BH1128" s="176">
        <f t="shared" si="134"/>
        <v>1</v>
      </c>
      <c r="BI1128" s="176">
        <f t="shared" si="129"/>
        <v>19</v>
      </c>
      <c r="BJ1128" s="182">
        <f t="shared" si="130"/>
        <v>8</v>
      </c>
      <c r="BK1128" s="176">
        <f t="shared" si="131"/>
        <v>8</v>
      </c>
      <c r="BL1128" s="176">
        <f t="shared" si="135"/>
        <v>2</v>
      </c>
      <c r="BM1128" s="533">
        <v>1</v>
      </c>
      <c r="BN1128" s="185">
        <v>18</v>
      </c>
      <c r="BO1128" s="180">
        <v>1</v>
      </c>
      <c r="BP1128" s="178">
        <f t="shared" si="136"/>
        <v>26</v>
      </c>
      <c r="BQ1128" s="420" t="str">
        <f t="shared" si="133"/>
        <v>I</v>
      </c>
      <c r="BR1128" s="185"/>
      <c r="BS1128" s="213" t="s">
        <v>5882</v>
      </c>
    </row>
    <row r="1129" spans="1:79" ht="25.5" x14ac:dyDescent="0.2">
      <c r="A1129" s="697">
        <v>1127</v>
      </c>
      <c r="B1129" s="286" t="s">
        <v>5260</v>
      </c>
      <c r="C1129" s="286" t="s">
        <v>5261</v>
      </c>
      <c r="D1129" s="258" t="s">
        <v>3865</v>
      </c>
      <c r="E1129" s="736">
        <v>45</v>
      </c>
      <c r="F1129" s="736">
        <v>10</v>
      </c>
      <c r="G1129" s="737">
        <v>80</v>
      </c>
      <c r="H1129" s="305" t="s">
        <v>13901</v>
      </c>
      <c r="I1129" s="208" t="s">
        <v>4340</v>
      </c>
      <c r="J1129" s="280" t="s">
        <v>1782</v>
      </c>
      <c r="K1129" s="191" t="s">
        <v>3491</v>
      </c>
      <c r="L1129" s="427" t="s">
        <v>3491</v>
      </c>
      <c r="M1129" s="686">
        <v>5</v>
      </c>
      <c r="N1129" s="685" t="s">
        <v>15715</v>
      </c>
      <c r="O1129" s="686">
        <v>135</v>
      </c>
      <c r="P1129" s="427" t="s">
        <v>16031</v>
      </c>
      <c r="Q1129" s="179">
        <v>6</v>
      </c>
      <c r="R1129" s="180"/>
      <c r="S1129" s="191">
        <v>5</v>
      </c>
      <c r="T1129" s="179">
        <v>7</v>
      </c>
      <c r="U1129" s="189">
        <v>2</v>
      </c>
      <c r="V1129" s="189">
        <v>8</v>
      </c>
      <c r="W1129" s="742">
        <v>3</v>
      </c>
      <c r="X1129" s="194"/>
      <c r="Y1129" s="194">
        <v>15</v>
      </c>
      <c r="Z1129" s="194"/>
      <c r="AA1129" s="194"/>
      <c r="AB1129" s="220"/>
      <c r="AC1129" s="183" t="s">
        <v>10281</v>
      </c>
      <c r="AD1129" s="191" t="s">
        <v>4164</v>
      </c>
      <c r="AE1129" s="191" t="s">
        <v>4250</v>
      </c>
      <c r="AF1129" s="177">
        <v>0</v>
      </c>
      <c r="AG1129" s="177">
        <v>0</v>
      </c>
      <c r="AH1129" s="177">
        <v>1</v>
      </c>
      <c r="AI1129" s="177">
        <v>0</v>
      </c>
      <c r="AJ1129" s="177">
        <v>0</v>
      </c>
      <c r="AK1129" s="177">
        <v>0</v>
      </c>
      <c r="AL1129" s="383">
        <v>0</v>
      </c>
      <c r="AM1129" s="177">
        <v>0</v>
      </c>
      <c r="AN1129" s="177">
        <v>0</v>
      </c>
      <c r="AO1129" s="182">
        <v>9</v>
      </c>
      <c r="AP1129" s="180"/>
      <c r="AQ1129" s="180"/>
      <c r="AR1129" s="180"/>
      <c r="AS1129" s="180"/>
      <c r="AT1129" s="180"/>
      <c r="AU1129" s="180"/>
      <c r="AV1129" s="180"/>
      <c r="AW1129" s="180"/>
      <c r="AX1129" s="180"/>
      <c r="AY1129" s="180"/>
      <c r="AZ1129" s="180"/>
      <c r="BA1129" s="180"/>
      <c r="BB1129" s="180"/>
      <c r="BC1129" s="180"/>
      <c r="BD1129" s="180"/>
      <c r="BE1129" s="180"/>
      <c r="BF1129" s="180"/>
      <c r="BG1129" s="180"/>
      <c r="BH1129" s="176">
        <f t="shared" si="134"/>
        <v>2</v>
      </c>
      <c r="BI1129" s="176">
        <f t="shared" si="129"/>
        <v>16</v>
      </c>
      <c r="BJ1129" s="182" t="str">
        <f t="shared" si="130"/>
        <v>10 - 13</v>
      </c>
      <c r="BK1129" s="176">
        <f t="shared" si="131"/>
        <v>12</v>
      </c>
      <c r="BL1129" s="176">
        <f t="shared" si="135"/>
        <v>3</v>
      </c>
      <c r="BM1129" s="533">
        <v>2</v>
      </c>
      <c r="BN1129" s="185">
        <v>36</v>
      </c>
      <c r="BO1129" s="180">
        <v>2</v>
      </c>
      <c r="BP1129" s="178">
        <f t="shared" si="136"/>
        <v>60</v>
      </c>
      <c r="BQ1129" s="420" t="str">
        <f t="shared" si="133"/>
        <v>II</v>
      </c>
      <c r="BR1129" s="185"/>
      <c r="BS1129" s="213" t="s">
        <v>5882</v>
      </c>
    </row>
    <row r="1130" spans="1:79" ht="25.5" x14ac:dyDescent="0.2">
      <c r="A1130" s="696">
        <v>1128</v>
      </c>
      <c r="B1130" s="286" t="s">
        <v>5260</v>
      </c>
      <c r="C1130" s="286" t="s">
        <v>5262</v>
      </c>
      <c r="D1130" s="258" t="s">
        <v>3865</v>
      </c>
      <c r="E1130" s="736">
        <v>45</v>
      </c>
      <c r="F1130" s="736">
        <v>10</v>
      </c>
      <c r="G1130" s="737">
        <v>80</v>
      </c>
      <c r="H1130" s="305" t="s">
        <v>13901</v>
      </c>
      <c r="I1130" s="208" t="s">
        <v>4340</v>
      </c>
      <c r="J1130" s="280" t="s">
        <v>1779</v>
      </c>
      <c r="K1130" s="191" t="s">
        <v>3489</v>
      </c>
      <c r="L1130" s="427" t="s">
        <v>3489</v>
      </c>
      <c r="M1130" s="686">
        <v>4</v>
      </c>
      <c r="N1130" s="685" t="s">
        <v>15715</v>
      </c>
      <c r="O1130" s="686">
        <v>70</v>
      </c>
      <c r="P1130" s="427" t="s">
        <v>16031</v>
      </c>
      <c r="Q1130" s="179">
        <v>6</v>
      </c>
      <c r="R1130" s="180"/>
      <c r="S1130" s="191">
        <v>8</v>
      </c>
      <c r="T1130" s="179">
        <v>10</v>
      </c>
      <c r="U1130" s="189">
        <v>3</v>
      </c>
      <c r="V1130" s="189">
        <v>12</v>
      </c>
      <c r="W1130" s="742">
        <v>3</v>
      </c>
      <c r="X1130" s="194"/>
      <c r="Y1130" s="194">
        <v>15</v>
      </c>
      <c r="Z1130" s="194"/>
      <c r="AA1130" s="194"/>
      <c r="AB1130" s="220"/>
      <c r="AC1130" s="183" t="s">
        <v>10282</v>
      </c>
      <c r="AD1130" s="191" t="s">
        <v>4164</v>
      </c>
      <c r="AE1130" s="191" t="s">
        <v>4250</v>
      </c>
      <c r="AF1130" s="177">
        <v>0</v>
      </c>
      <c r="AG1130" s="177">
        <v>0</v>
      </c>
      <c r="AH1130" s="177">
        <v>1</v>
      </c>
      <c r="AI1130" s="177">
        <v>0</v>
      </c>
      <c r="AJ1130" s="177">
        <v>0</v>
      </c>
      <c r="AK1130" s="177">
        <v>0</v>
      </c>
      <c r="AL1130" s="383">
        <v>0</v>
      </c>
      <c r="AM1130" s="177">
        <v>0</v>
      </c>
      <c r="AN1130" s="177">
        <v>0</v>
      </c>
      <c r="AO1130" s="182">
        <v>10</v>
      </c>
      <c r="AP1130" s="180">
        <v>3</v>
      </c>
      <c r="AQ1130" s="180"/>
      <c r="AR1130" s="180"/>
      <c r="AS1130" s="180"/>
      <c r="AT1130" s="180"/>
      <c r="AU1130" s="180"/>
      <c r="AV1130" s="180"/>
      <c r="AW1130" s="180"/>
      <c r="AX1130" s="180"/>
      <c r="AY1130" s="180"/>
      <c r="AZ1130" s="180">
        <v>7</v>
      </c>
      <c r="BA1130" s="180"/>
      <c r="BB1130" s="180"/>
      <c r="BC1130" s="180"/>
      <c r="BD1130" s="180"/>
      <c r="BE1130" s="180"/>
      <c r="BF1130" s="180"/>
      <c r="BG1130" s="180"/>
      <c r="BH1130" s="176">
        <f t="shared" si="134"/>
        <v>3</v>
      </c>
      <c r="BI1130" s="176">
        <f t="shared" si="129"/>
        <v>16</v>
      </c>
      <c r="BJ1130" s="182" t="str">
        <f t="shared" si="130"/>
        <v>11 - 14</v>
      </c>
      <c r="BK1130" s="176">
        <f t="shared" si="131"/>
        <v>13</v>
      </c>
      <c r="BL1130" s="176">
        <f t="shared" si="135"/>
        <v>7</v>
      </c>
      <c r="BM1130" s="537">
        <v>3</v>
      </c>
      <c r="BN1130" s="185">
        <v>80</v>
      </c>
      <c r="BO1130" s="180">
        <v>3</v>
      </c>
      <c r="BP1130" s="178">
        <f t="shared" si="136"/>
        <v>119</v>
      </c>
      <c r="BQ1130" s="420" t="str">
        <f t="shared" si="133"/>
        <v>III</v>
      </c>
      <c r="BR1130" s="185"/>
      <c r="BS1130" s="213" t="s">
        <v>5882</v>
      </c>
    </row>
    <row r="1131" spans="1:79" ht="25.5" x14ac:dyDescent="0.2">
      <c r="A1131" s="696">
        <v>1129</v>
      </c>
      <c r="B1131" s="286" t="s">
        <v>5260</v>
      </c>
      <c r="C1131" s="286" t="s">
        <v>5263</v>
      </c>
      <c r="D1131" s="258" t="s">
        <v>3865</v>
      </c>
      <c r="E1131" s="736">
        <v>1</v>
      </c>
      <c r="F1131" s="736">
        <v>10</v>
      </c>
      <c r="G1131" s="737">
        <v>80</v>
      </c>
      <c r="H1131" s="305" t="s">
        <v>13901</v>
      </c>
      <c r="I1131" s="208" t="s">
        <v>4340</v>
      </c>
      <c r="J1131" s="280" t="s">
        <v>1781</v>
      </c>
      <c r="K1131" s="191" t="s">
        <v>3491</v>
      </c>
      <c r="L1131" s="427" t="s">
        <v>3491</v>
      </c>
      <c r="M1131" s="686">
        <v>5.5</v>
      </c>
      <c r="N1131" s="685" t="s">
        <v>15715</v>
      </c>
      <c r="O1131" s="686">
        <v>180</v>
      </c>
      <c r="P1131" s="427" t="s">
        <v>16031</v>
      </c>
      <c r="Q1131" s="179">
        <v>6</v>
      </c>
      <c r="R1131" s="180"/>
      <c r="S1131" s="191">
        <v>8</v>
      </c>
      <c r="T1131" s="179">
        <v>10</v>
      </c>
      <c r="U1131" s="189">
        <v>3</v>
      </c>
      <c r="V1131" s="189">
        <v>12</v>
      </c>
      <c r="W1131" s="742">
        <v>3</v>
      </c>
      <c r="X1131" s="194"/>
      <c r="Y1131" s="194">
        <v>15</v>
      </c>
      <c r="Z1131" s="194"/>
      <c r="AA1131" s="194"/>
      <c r="AB1131" s="220"/>
      <c r="AC1131" s="183" t="s">
        <v>10281</v>
      </c>
      <c r="AD1131" s="191" t="s">
        <v>4164</v>
      </c>
      <c r="AE1131" s="191" t="s">
        <v>4250</v>
      </c>
      <c r="AF1131" s="177">
        <v>0</v>
      </c>
      <c r="AG1131" s="177">
        <v>0</v>
      </c>
      <c r="AH1131" s="177">
        <v>1</v>
      </c>
      <c r="AI1131" s="177">
        <v>0</v>
      </c>
      <c r="AJ1131" s="177">
        <v>0</v>
      </c>
      <c r="AK1131" s="177">
        <v>0</v>
      </c>
      <c r="AL1131" s="383">
        <v>0</v>
      </c>
      <c r="AM1131" s="177">
        <v>0</v>
      </c>
      <c r="AN1131" s="177">
        <v>0</v>
      </c>
      <c r="AO1131" s="182">
        <v>15</v>
      </c>
      <c r="AP1131" s="180"/>
      <c r="AQ1131" s="180"/>
      <c r="AR1131" s="180"/>
      <c r="AS1131" s="180"/>
      <c r="AT1131" s="180"/>
      <c r="AU1131" s="180"/>
      <c r="AV1131" s="180"/>
      <c r="AW1131" s="180"/>
      <c r="AX1131" s="180"/>
      <c r="AY1131" s="180"/>
      <c r="AZ1131" s="180"/>
      <c r="BA1131" s="180"/>
      <c r="BB1131" s="180"/>
      <c r="BC1131" s="180"/>
      <c r="BD1131" s="180"/>
      <c r="BE1131" s="180"/>
      <c r="BF1131" s="180"/>
      <c r="BG1131" s="180"/>
      <c r="BH1131" s="176">
        <f t="shared" si="134"/>
        <v>4</v>
      </c>
      <c r="BI1131" s="176">
        <f t="shared" si="129"/>
        <v>15</v>
      </c>
      <c r="BJ1131" s="182" t="str">
        <f t="shared" si="130"/>
        <v>16 - 19</v>
      </c>
      <c r="BK1131" s="176">
        <f t="shared" si="131"/>
        <v>18</v>
      </c>
      <c r="BL1131" s="176">
        <f t="shared" si="135"/>
        <v>4</v>
      </c>
      <c r="BM1131" s="533">
        <v>4</v>
      </c>
      <c r="BN1131" s="185">
        <v>80</v>
      </c>
      <c r="BO1131" s="180">
        <v>3</v>
      </c>
      <c r="BP1131" s="178">
        <f t="shared" si="136"/>
        <v>134</v>
      </c>
      <c r="BQ1131" s="420" t="str">
        <f t="shared" si="133"/>
        <v>III</v>
      </c>
      <c r="BR1131" s="185"/>
      <c r="BS1131" s="213" t="s">
        <v>5882</v>
      </c>
    </row>
    <row r="1132" spans="1:79" x14ac:dyDescent="0.2">
      <c r="A1132" s="697">
        <v>1130</v>
      </c>
      <c r="B1132" s="286" t="s">
        <v>5267</v>
      </c>
      <c r="C1132" s="286" t="s">
        <v>5267</v>
      </c>
      <c r="D1132" s="258" t="s">
        <v>3865</v>
      </c>
      <c r="E1132" s="736">
        <v>1</v>
      </c>
      <c r="F1132" s="736">
        <v>1</v>
      </c>
      <c r="G1132" s="737">
        <v>1</v>
      </c>
      <c r="H1132" s="305" t="s">
        <v>3486</v>
      </c>
      <c r="I1132" s="208" t="s">
        <v>3485</v>
      </c>
      <c r="J1132" s="280" t="s">
        <v>6551</v>
      </c>
      <c r="K1132" s="191" t="s">
        <v>6122</v>
      </c>
      <c r="L1132" s="427" t="s">
        <v>3491</v>
      </c>
      <c r="M1132" s="686">
        <v>6</v>
      </c>
      <c r="N1132" s="685" t="s">
        <v>15710</v>
      </c>
      <c r="O1132" s="686">
        <v>260</v>
      </c>
      <c r="P1132" s="427" t="s">
        <v>16032</v>
      </c>
      <c r="Q1132" s="179">
        <v>5</v>
      </c>
      <c r="R1132" s="180"/>
      <c r="S1132" s="191">
        <v>1</v>
      </c>
      <c r="T1132" s="179">
        <v>1</v>
      </c>
      <c r="U1132" s="179">
        <v>1</v>
      </c>
      <c r="V1132" s="179">
        <v>1</v>
      </c>
      <c r="W1132" s="742">
        <v>12</v>
      </c>
      <c r="X1132" s="194"/>
      <c r="Y1132" s="194">
        <v>12</v>
      </c>
      <c r="Z1132" s="194"/>
      <c r="AA1132" s="194"/>
      <c r="AB1132" s="220"/>
      <c r="AC1132" s="183" t="s">
        <v>8365</v>
      </c>
      <c r="AD1132" s="191" t="s">
        <v>5268</v>
      </c>
      <c r="AE1132" s="191" t="s">
        <v>4251</v>
      </c>
      <c r="AF1132" s="177">
        <v>0</v>
      </c>
      <c r="AG1132" s="177">
        <v>0</v>
      </c>
      <c r="AH1132" s="177">
        <v>0</v>
      </c>
      <c r="AI1132" s="177">
        <v>0</v>
      </c>
      <c r="AJ1132" s="177">
        <v>0</v>
      </c>
      <c r="AK1132" s="177">
        <v>0</v>
      </c>
      <c r="AL1132" s="383">
        <v>5</v>
      </c>
      <c r="AM1132" s="177">
        <v>0</v>
      </c>
      <c r="AN1132" s="177">
        <v>0</v>
      </c>
      <c r="AO1132" s="182">
        <v>0</v>
      </c>
      <c r="AP1132" s="180"/>
      <c r="AQ1132" s="180"/>
      <c r="AR1132" s="180"/>
      <c r="AS1132" s="180"/>
      <c r="AT1132" s="180"/>
      <c r="AU1132" s="180"/>
      <c r="AV1132" s="180"/>
      <c r="AW1132" s="180"/>
      <c r="AX1132" s="180"/>
      <c r="AY1132" s="180"/>
      <c r="AZ1132" s="180"/>
      <c r="BA1132" s="180"/>
      <c r="BB1132" s="180"/>
      <c r="BC1132" s="180"/>
      <c r="BD1132" s="180"/>
      <c r="BE1132" s="180"/>
      <c r="BF1132" s="180"/>
      <c r="BG1132" s="180"/>
      <c r="BH1132" s="176">
        <f t="shared" si="134"/>
        <v>5</v>
      </c>
      <c r="BI1132" s="176">
        <f t="shared" si="129"/>
        <v>15</v>
      </c>
      <c r="BJ1132" s="182" t="str">
        <f t="shared" si="130"/>
        <v>5 - 40</v>
      </c>
      <c r="BK1132" s="176">
        <f t="shared" si="131"/>
        <v>23</v>
      </c>
      <c r="BL1132" s="176">
        <f t="shared" si="135"/>
        <v>5</v>
      </c>
      <c r="BM1132" s="533"/>
      <c r="BN1132" s="185">
        <v>90</v>
      </c>
      <c r="BO1132" s="180">
        <v>5</v>
      </c>
      <c r="BP1132" s="178">
        <f t="shared" si="136"/>
        <v>205</v>
      </c>
      <c r="BQ1132" s="420" t="str">
        <f t="shared" si="133"/>
        <v>III</v>
      </c>
      <c r="BR1132" s="185"/>
      <c r="BS1132" s="213" t="s">
        <v>5882</v>
      </c>
    </row>
    <row r="1133" spans="1:79" x14ac:dyDescent="0.2">
      <c r="A1133" s="696">
        <v>1131</v>
      </c>
      <c r="B1133" s="286" t="s">
        <v>5273</v>
      </c>
      <c r="C1133" s="286" t="s">
        <v>5273</v>
      </c>
      <c r="D1133" s="258" t="s">
        <v>3865</v>
      </c>
      <c r="E1133" s="736">
        <v>1</v>
      </c>
      <c r="F1133" s="736">
        <v>1</v>
      </c>
      <c r="G1133" s="737">
        <v>1</v>
      </c>
      <c r="H1133" s="305" t="s">
        <v>3486</v>
      </c>
      <c r="I1133" s="208" t="s">
        <v>3486</v>
      </c>
      <c r="J1133" s="280" t="s">
        <v>3486</v>
      </c>
      <c r="K1133" s="191" t="s">
        <v>1144</v>
      </c>
      <c r="L1133" s="427" t="s">
        <v>3489</v>
      </c>
      <c r="M1133" s="686">
        <v>3</v>
      </c>
      <c r="N1133" s="685" t="s">
        <v>15710</v>
      </c>
      <c r="O1133" s="686">
        <v>31</v>
      </c>
      <c r="P1133" s="427" t="s">
        <v>16033</v>
      </c>
      <c r="Q1133" s="179">
        <v>2</v>
      </c>
      <c r="R1133" s="180"/>
      <c r="S1133" s="191">
        <v>5</v>
      </c>
      <c r="T1133" s="179">
        <v>10</v>
      </c>
      <c r="U1133" s="190">
        <v>2</v>
      </c>
      <c r="V1133" s="190">
        <v>12</v>
      </c>
      <c r="W1133" s="742">
        <v>3</v>
      </c>
      <c r="X1133" s="194"/>
      <c r="Y1133" s="194"/>
      <c r="Z1133" s="194"/>
      <c r="AA1133" s="194"/>
      <c r="AB1133" s="220"/>
      <c r="AC1133" s="183" t="s">
        <v>5856</v>
      </c>
      <c r="AD1133" s="191" t="s">
        <v>5268</v>
      </c>
      <c r="AE1133" s="191" t="s">
        <v>5275</v>
      </c>
      <c r="AF1133" s="177">
        <v>0</v>
      </c>
      <c r="AG1133" s="177">
        <v>0</v>
      </c>
      <c r="AH1133" s="177">
        <v>0</v>
      </c>
      <c r="AI1133" s="177">
        <v>0</v>
      </c>
      <c r="AJ1133" s="177">
        <v>0</v>
      </c>
      <c r="AK1133" s="177">
        <v>0</v>
      </c>
      <c r="AL1133" s="383">
        <v>1</v>
      </c>
      <c r="AM1133" s="177">
        <v>0</v>
      </c>
      <c r="AN1133" s="177">
        <v>0</v>
      </c>
      <c r="AO1133" s="182">
        <v>0</v>
      </c>
      <c r="AP1133" s="180"/>
      <c r="AQ1133" s="180"/>
      <c r="AR1133" s="180"/>
      <c r="AS1133" s="180"/>
      <c r="AT1133" s="180"/>
      <c r="AU1133" s="180"/>
      <c r="AV1133" s="180"/>
      <c r="AW1133" s="180"/>
      <c r="AX1133" s="180"/>
      <c r="AY1133" s="180"/>
      <c r="AZ1133" s="180"/>
      <c r="BA1133" s="180"/>
      <c r="BB1133" s="180"/>
      <c r="BC1133" s="180"/>
      <c r="BD1133" s="180"/>
      <c r="BE1133" s="180"/>
      <c r="BF1133" s="180"/>
      <c r="BG1133" s="180"/>
      <c r="BH1133" s="176">
        <f t="shared" si="134"/>
        <v>1</v>
      </c>
      <c r="BI1133" s="176">
        <f t="shared" si="129"/>
        <v>19</v>
      </c>
      <c r="BJ1133" s="182" t="str">
        <f t="shared" si="130"/>
        <v>1 - 8</v>
      </c>
      <c r="BK1133" s="176">
        <f t="shared" si="131"/>
        <v>5</v>
      </c>
      <c r="BL1133" s="176">
        <f t="shared" si="135"/>
        <v>1</v>
      </c>
      <c r="BM1133" s="533"/>
      <c r="BN1133" s="185">
        <v>14</v>
      </c>
      <c r="BO1133" s="180">
        <v>1</v>
      </c>
      <c r="BP1133" s="178">
        <f t="shared" si="136"/>
        <v>19</v>
      </c>
      <c r="BQ1133" s="420" t="str">
        <f t="shared" si="133"/>
        <v>I</v>
      </c>
      <c r="BR1133" s="185"/>
      <c r="BS1133" s="213" t="s">
        <v>5882</v>
      </c>
    </row>
    <row r="1134" spans="1:79" ht="25.5" x14ac:dyDescent="0.2">
      <c r="A1134" s="697">
        <v>1132</v>
      </c>
      <c r="B1134" s="286" t="s">
        <v>5276</v>
      </c>
      <c r="C1134" s="286" t="s">
        <v>5276</v>
      </c>
      <c r="D1134" s="258" t="s">
        <v>3865</v>
      </c>
      <c r="E1134" s="736">
        <v>1</v>
      </c>
      <c r="F1134" s="736">
        <v>1</v>
      </c>
      <c r="G1134" s="737">
        <v>12</v>
      </c>
      <c r="H1134" s="305" t="s">
        <v>3486</v>
      </c>
      <c r="I1134" s="208" t="s">
        <v>6369</v>
      </c>
      <c r="J1134" s="280" t="s">
        <v>6558</v>
      </c>
      <c r="K1134" s="191" t="s">
        <v>5277</v>
      </c>
      <c r="L1134" s="427" t="s">
        <v>3491</v>
      </c>
      <c r="M1134" s="686">
        <v>7</v>
      </c>
      <c r="N1134" s="685" t="s">
        <v>15715</v>
      </c>
      <c r="O1134" s="686">
        <v>1500</v>
      </c>
      <c r="P1134" s="427" t="s">
        <v>15822</v>
      </c>
      <c r="Q1134" s="179">
        <v>5</v>
      </c>
      <c r="R1134" s="180"/>
      <c r="S1134" s="189">
        <v>0</v>
      </c>
      <c r="T1134" s="189">
        <v>0</v>
      </c>
      <c r="U1134" s="179">
        <v>0</v>
      </c>
      <c r="V1134" s="179">
        <v>0</v>
      </c>
      <c r="W1134" s="742">
        <v>6</v>
      </c>
      <c r="X1134" s="194"/>
      <c r="Y1134" s="194"/>
      <c r="Z1134" s="194"/>
      <c r="AA1134" s="194"/>
      <c r="AB1134" s="220"/>
      <c r="AC1134" s="419" t="s">
        <v>14073</v>
      </c>
      <c r="AD1134" s="191" t="s">
        <v>6417</v>
      </c>
      <c r="AE1134" s="191" t="s">
        <v>4247</v>
      </c>
      <c r="AF1134" s="177">
        <v>0</v>
      </c>
      <c r="AG1134" s="177">
        <v>0</v>
      </c>
      <c r="AH1134" s="177">
        <v>0</v>
      </c>
      <c r="AI1134" s="177">
        <v>0</v>
      </c>
      <c r="AJ1134" s="177">
        <v>0</v>
      </c>
      <c r="AK1134" s="177">
        <v>0</v>
      </c>
      <c r="AL1134" s="383">
        <v>0</v>
      </c>
      <c r="AM1134" s="177">
        <v>0</v>
      </c>
      <c r="AN1134" s="177">
        <v>0</v>
      </c>
      <c r="AO1134" s="182">
        <v>22</v>
      </c>
      <c r="AP1134" s="180"/>
      <c r="AQ1134" s="180"/>
      <c r="AR1134" s="180"/>
      <c r="AS1134" s="180"/>
      <c r="AT1134" s="180"/>
      <c r="AU1134" s="180"/>
      <c r="AV1134" s="180"/>
      <c r="AW1134" s="180"/>
      <c r="AX1134" s="180"/>
      <c r="AY1134" s="180"/>
      <c r="AZ1134" s="180"/>
      <c r="BA1134" s="180"/>
      <c r="BB1134" s="180"/>
      <c r="BC1134" s="180"/>
      <c r="BD1134" s="180"/>
      <c r="BE1134" s="180"/>
      <c r="BF1134" s="180"/>
      <c r="BG1134" s="180"/>
      <c r="BH1134" s="176">
        <f t="shared" si="134"/>
        <v>5</v>
      </c>
      <c r="BI1134" s="176">
        <f t="shared" si="129"/>
        <v>15</v>
      </c>
      <c r="BJ1134" s="182">
        <f t="shared" si="130"/>
        <v>22</v>
      </c>
      <c r="BK1134" s="176">
        <f t="shared" si="131"/>
        <v>22</v>
      </c>
      <c r="BL1134" s="176">
        <f t="shared" si="135"/>
        <v>5</v>
      </c>
      <c r="BM1134" s="533"/>
      <c r="BN1134" s="185">
        <v>280</v>
      </c>
      <c r="BO1134" s="180">
        <v>0</v>
      </c>
      <c r="BP1134" s="178">
        <f t="shared" si="136"/>
        <v>280</v>
      </c>
      <c r="BQ1134" s="420" t="str">
        <f t="shared" si="133"/>
        <v>V</v>
      </c>
      <c r="BR1134" s="185"/>
      <c r="BS1134" s="213" t="s">
        <v>5882</v>
      </c>
    </row>
    <row r="1135" spans="1:79" ht="25.5" x14ac:dyDescent="0.2">
      <c r="A1135" s="696">
        <v>1133</v>
      </c>
      <c r="B1135" s="286" t="s">
        <v>8033</v>
      </c>
      <c r="C1135" s="286" t="s">
        <v>16066</v>
      </c>
      <c r="D1135" s="258" t="s">
        <v>3865</v>
      </c>
      <c r="E1135" s="736">
        <v>966</v>
      </c>
      <c r="F1135" s="736">
        <v>1</v>
      </c>
      <c r="G1135" s="737">
        <v>1</v>
      </c>
      <c r="H1135" s="305" t="s">
        <v>13902</v>
      </c>
      <c r="I1135" s="208" t="s">
        <v>2342</v>
      </c>
      <c r="J1135" s="280" t="s">
        <v>4028</v>
      </c>
      <c r="K1135" s="191" t="s">
        <v>3491</v>
      </c>
      <c r="L1135" s="427" t="s">
        <v>3491</v>
      </c>
      <c r="M1135" s="686">
        <v>5</v>
      </c>
      <c r="N1135" s="685" t="s">
        <v>15715</v>
      </c>
      <c r="O1135" s="686">
        <v>250</v>
      </c>
      <c r="P1135" s="427" t="s">
        <v>16065</v>
      </c>
      <c r="Q1135" s="179">
        <v>6</v>
      </c>
      <c r="R1135" s="180"/>
      <c r="S1135" s="191">
        <v>5</v>
      </c>
      <c r="T1135" s="179">
        <v>7</v>
      </c>
      <c r="U1135" s="189">
        <v>2</v>
      </c>
      <c r="V1135" s="189">
        <v>8</v>
      </c>
      <c r="W1135" s="742">
        <v>18</v>
      </c>
      <c r="X1135" s="194"/>
      <c r="Y1135" s="194"/>
      <c r="Z1135" s="194"/>
      <c r="AA1135" s="194"/>
      <c r="AB1135" s="220"/>
      <c r="AC1135" s="419" t="s">
        <v>16048</v>
      </c>
      <c r="AD1135" s="191" t="s">
        <v>8034</v>
      </c>
      <c r="AE1135" s="191" t="s">
        <v>4250</v>
      </c>
      <c r="AF1135" s="177">
        <v>0</v>
      </c>
      <c r="AG1135" s="177">
        <v>0</v>
      </c>
      <c r="AH1135" s="177">
        <v>0</v>
      </c>
      <c r="AI1135" s="177">
        <v>0</v>
      </c>
      <c r="AJ1135" s="177">
        <v>0</v>
      </c>
      <c r="AK1135" s="177">
        <v>0</v>
      </c>
      <c r="AL1135" s="383">
        <v>4</v>
      </c>
      <c r="AM1135" s="177">
        <v>0</v>
      </c>
      <c r="AN1135" s="177">
        <v>0</v>
      </c>
      <c r="AO1135" s="182">
        <v>2</v>
      </c>
      <c r="AP1135" s="180"/>
      <c r="AQ1135" s="180"/>
      <c r="AR1135" s="180"/>
      <c r="AS1135" s="180"/>
      <c r="AT1135" s="180"/>
      <c r="AU1135" s="180"/>
      <c r="AV1135" s="180"/>
      <c r="AW1135" s="180"/>
      <c r="AX1135" s="180"/>
      <c r="AY1135" s="180"/>
      <c r="AZ1135" s="180"/>
      <c r="BA1135" s="180"/>
      <c r="BB1135" s="180"/>
      <c r="BC1135" s="180"/>
      <c r="BD1135" s="180"/>
      <c r="BE1135" s="180"/>
      <c r="BF1135" s="180"/>
      <c r="BG1135" s="180"/>
      <c r="BH1135" s="176">
        <f t="shared" si="134"/>
        <v>4</v>
      </c>
      <c r="BI1135" s="176">
        <f t="shared" si="129"/>
        <v>15</v>
      </c>
      <c r="BJ1135" s="182" t="str">
        <f t="shared" si="130"/>
        <v>6 - 34</v>
      </c>
      <c r="BK1135" s="176">
        <f t="shared" si="131"/>
        <v>20</v>
      </c>
      <c r="BL1135" s="176">
        <f t="shared" si="135"/>
        <v>4</v>
      </c>
      <c r="BM1135" s="533"/>
      <c r="BN1135" s="185">
        <v>170</v>
      </c>
      <c r="BO1135" s="180">
        <v>5</v>
      </c>
      <c r="BP1135" s="178">
        <f t="shared" si="136"/>
        <v>270</v>
      </c>
      <c r="BQ1135" s="420" t="str">
        <f t="shared" si="133"/>
        <v>IV</v>
      </c>
      <c r="BR1135" s="185"/>
      <c r="BS1135" s="213" t="s">
        <v>5882</v>
      </c>
    </row>
    <row r="1136" spans="1:79" ht="38.25" x14ac:dyDescent="0.2">
      <c r="A1136" s="696">
        <v>1134</v>
      </c>
      <c r="B1136" s="286" t="s">
        <v>8033</v>
      </c>
      <c r="C1136" s="286" t="s">
        <v>16067</v>
      </c>
      <c r="D1136" s="258" t="s">
        <v>3865</v>
      </c>
      <c r="E1136" s="736">
        <v>713</v>
      </c>
      <c r="F1136" s="736">
        <v>1</v>
      </c>
      <c r="G1136" s="737">
        <v>1</v>
      </c>
      <c r="H1136" s="305" t="s">
        <v>13902</v>
      </c>
      <c r="I1136" s="208" t="s">
        <v>2342</v>
      </c>
      <c r="J1136" s="280" t="s">
        <v>4028</v>
      </c>
      <c r="K1136" s="191" t="s">
        <v>3491</v>
      </c>
      <c r="L1136" s="427" t="s">
        <v>3491</v>
      </c>
      <c r="M1136" s="686">
        <v>5</v>
      </c>
      <c r="N1136" s="685" t="s">
        <v>15715</v>
      </c>
      <c r="O1136" s="686">
        <v>250</v>
      </c>
      <c r="P1136" s="427" t="s">
        <v>16065</v>
      </c>
      <c r="Q1136" s="179">
        <v>5</v>
      </c>
      <c r="R1136" s="180"/>
      <c r="S1136" s="191">
        <v>5</v>
      </c>
      <c r="T1136" s="179">
        <v>7</v>
      </c>
      <c r="U1136" s="189">
        <v>2</v>
      </c>
      <c r="V1136" s="189">
        <v>8</v>
      </c>
      <c r="W1136" s="742">
        <v>18</v>
      </c>
      <c r="X1136" s="194"/>
      <c r="Y1136" s="194"/>
      <c r="Z1136" s="194"/>
      <c r="AA1136" s="194"/>
      <c r="AB1136" s="220"/>
      <c r="AC1136" s="419" t="s">
        <v>16056</v>
      </c>
      <c r="AD1136" s="191" t="s">
        <v>8034</v>
      </c>
      <c r="AE1136" s="191" t="s">
        <v>4250</v>
      </c>
      <c r="AF1136" s="177">
        <v>0</v>
      </c>
      <c r="AG1136" s="177">
        <v>0</v>
      </c>
      <c r="AH1136" s="177">
        <v>0</v>
      </c>
      <c r="AI1136" s="177">
        <v>0</v>
      </c>
      <c r="AJ1136" s="177">
        <v>0</v>
      </c>
      <c r="AK1136" s="177">
        <v>0</v>
      </c>
      <c r="AL1136" s="383">
        <v>4</v>
      </c>
      <c r="AM1136" s="177">
        <v>0</v>
      </c>
      <c r="AN1136" s="177">
        <v>0</v>
      </c>
      <c r="AO1136" s="182">
        <v>2</v>
      </c>
      <c r="AP1136" s="180"/>
      <c r="AQ1136" s="180"/>
      <c r="AR1136" s="180"/>
      <c r="AS1136" s="180"/>
      <c r="AT1136" s="180"/>
      <c r="AU1136" s="180"/>
      <c r="AV1136" s="180"/>
      <c r="AW1136" s="180"/>
      <c r="AX1136" s="180"/>
      <c r="AY1136" s="180"/>
      <c r="AZ1136" s="180"/>
      <c r="BA1136" s="180"/>
      <c r="BB1136" s="180"/>
      <c r="BC1136" s="180"/>
      <c r="BD1136" s="180"/>
      <c r="BE1136" s="180"/>
      <c r="BF1136" s="180"/>
      <c r="BG1136" s="180"/>
      <c r="BH1136" s="176">
        <f t="shared" si="134"/>
        <v>4</v>
      </c>
      <c r="BI1136" s="176">
        <f t="shared" si="129"/>
        <v>15</v>
      </c>
      <c r="BJ1136" s="182" t="str">
        <f t="shared" si="130"/>
        <v>6 - 34</v>
      </c>
      <c r="BK1136" s="176">
        <f t="shared" si="131"/>
        <v>20</v>
      </c>
      <c r="BL1136" s="176">
        <f t="shared" si="135"/>
        <v>4</v>
      </c>
      <c r="BM1136" s="533"/>
      <c r="BN1136" s="185">
        <v>170</v>
      </c>
      <c r="BO1136" s="180">
        <v>5</v>
      </c>
      <c r="BP1136" s="178">
        <f t="shared" si="136"/>
        <v>270</v>
      </c>
      <c r="BQ1136" s="420" t="str">
        <f t="shared" si="133"/>
        <v>IV</v>
      </c>
      <c r="BR1136" s="185"/>
      <c r="BS1136" s="213" t="s">
        <v>5882</v>
      </c>
    </row>
    <row r="1137" spans="1:71" ht="38.25" x14ac:dyDescent="0.2">
      <c r="A1137" s="697">
        <v>1135</v>
      </c>
      <c r="B1137" s="286" t="s">
        <v>8033</v>
      </c>
      <c r="C1137" s="286" t="s">
        <v>16068</v>
      </c>
      <c r="D1137" s="258" t="s">
        <v>3865</v>
      </c>
      <c r="E1137" s="736">
        <v>437</v>
      </c>
      <c r="F1137" s="736">
        <v>1</v>
      </c>
      <c r="G1137" s="737">
        <v>1</v>
      </c>
      <c r="H1137" s="305" t="s">
        <v>13902</v>
      </c>
      <c r="I1137" s="208" t="s">
        <v>2342</v>
      </c>
      <c r="J1137" s="280" t="s">
        <v>4028</v>
      </c>
      <c r="K1137" s="191" t="s">
        <v>3491</v>
      </c>
      <c r="L1137" s="427" t="s">
        <v>3491</v>
      </c>
      <c r="M1137" s="686">
        <v>5</v>
      </c>
      <c r="N1137" s="685" t="s">
        <v>15715</v>
      </c>
      <c r="O1137" s="686">
        <v>250</v>
      </c>
      <c r="P1137" s="427" t="s">
        <v>16065</v>
      </c>
      <c r="Q1137" s="179">
        <v>4</v>
      </c>
      <c r="R1137" s="180"/>
      <c r="S1137" s="191">
        <v>5</v>
      </c>
      <c r="T1137" s="179">
        <v>7</v>
      </c>
      <c r="U1137" s="189">
        <v>2</v>
      </c>
      <c r="V1137" s="189">
        <v>8</v>
      </c>
      <c r="W1137" s="742">
        <v>18</v>
      </c>
      <c r="X1137" s="194"/>
      <c r="Y1137" s="194"/>
      <c r="Z1137" s="194"/>
      <c r="AA1137" s="194"/>
      <c r="AB1137" s="220"/>
      <c r="AC1137" s="419" t="s">
        <v>16057</v>
      </c>
      <c r="AD1137" s="191" t="s">
        <v>8034</v>
      </c>
      <c r="AE1137" s="191" t="s">
        <v>4250</v>
      </c>
      <c r="AF1137" s="177">
        <v>0</v>
      </c>
      <c r="AG1137" s="177">
        <v>0</v>
      </c>
      <c r="AH1137" s="177">
        <v>0</v>
      </c>
      <c r="AI1137" s="177">
        <v>0</v>
      </c>
      <c r="AJ1137" s="177">
        <v>0</v>
      </c>
      <c r="AK1137" s="177">
        <v>0</v>
      </c>
      <c r="AL1137" s="383">
        <v>4</v>
      </c>
      <c r="AM1137" s="177">
        <v>0</v>
      </c>
      <c r="AN1137" s="177">
        <v>0</v>
      </c>
      <c r="AO1137" s="182">
        <v>2</v>
      </c>
      <c r="AP1137" s="180"/>
      <c r="AQ1137" s="180"/>
      <c r="AR1137" s="180"/>
      <c r="AS1137" s="180"/>
      <c r="AT1137" s="180"/>
      <c r="AU1137" s="180"/>
      <c r="AV1137" s="180"/>
      <c r="AW1137" s="180"/>
      <c r="AX1137" s="180"/>
      <c r="AY1137" s="180"/>
      <c r="AZ1137" s="180"/>
      <c r="BA1137" s="180"/>
      <c r="BB1137" s="180"/>
      <c r="BC1137" s="180"/>
      <c r="BD1137" s="180"/>
      <c r="BE1137" s="180"/>
      <c r="BF1137" s="180"/>
      <c r="BG1137" s="180"/>
      <c r="BH1137" s="176">
        <f t="shared" si="134"/>
        <v>4</v>
      </c>
      <c r="BI1137" s="176">
        <f t="shared" si="129"/>
        <v>15</v>
      </c>
      <c r="BJ1137" s="182" t="str">
        <f t="shared" si="130"/>
        <v>6 - 34</v>
      </c>
      <c r="BK1137" s="176">
        <f t="shared" si="131"/>
        <v>20</v>
      </c>
      <c r="BL1137" s="176">
        <f t="shared" si="135"/>
        <v>4</v>
      </c>
      <c r="BM1137" s="533"/>
      <c r="BN1137" s="185">
        <v>170</v>
      </c>
      <c r="BO1137" s="180">
        <v>5</v>
      </c>
      <c r="BP1137" s="178">
        <f t="shared" si="136"/>
        <v>270</v>
      </c>
      <c r="BQ1137" s="420" t="str">
        <f t="shared" si="133"/>
        <v>IV</v>
      </c>
      <c r="BR1137" s="185"/>
      <c r="BS1137" s="213" t="s">
        <v>5882</v>
      </c>
    </row>
    <row r="1138" spans="1:71" ht="38.25" x14ac:dyDescent="0.2">
      <c r="A1138" s="696">
        <v>1136</v>
      </c>
      <c r="B1138" s="286" t="s">
        <v>8033</v>
      </c>
      <c r="C1138" s="286" t="s">
        <v>16069</v>
      </c>
      <c r="D1138" s="258" t="s">
        <v>3865</v>
      </c>
      <c r="E1138" s="736">
        <v>80</v>
      </c>
      <c r="F1138" s="736">
        <v>1</v>
      </c>
      <c r="G1138" s="737">
        <v>1</v>
      </c>
      <c r="H1138" s="305" t="s">
        <v>13902</v>
      </c>
      <c r="I1138" s="208" t="s">
        <v>2342</v>
      </c>
      <c r="J1138" s="280" t="s">
        <v>4028</v>
      </c>
      <c r="K1138" s="191" t="s">
        <v>3491</v>
      </c>
      <c r="L1138" s="427" t="s">
        <v>3491</v>
      </c>
      <c r="M1138" s="686">
        <v>5</v>
      </c>
      <c r="N1138" s="685" t="s">
        <v>15715</v>
      </c>
      <c r="O1138" s="686">
        <v>250</v>
      </c>
      <c r="P1138" s="427" t="s">
        <v>16065</v>
      </c>
      <c r="Q1138" s="179">
        <v>3</v>
      </c>
      <c r="R1138" s="180"/>
      <c r="S1138" s="191">
        <v>5</v>
      </c>
      <c r="T1138" s="179">
        <v>7</v>
      </c>
      <c r="U1138" s="189">
        <v>2</v>
      </c>
      <c r="V1138" s="189">
        <v>8</v>
      </c>
      <c r="W1138" s="742">
        <v>18</v>
      </c>
      <c r="X1138" s="194"/>
      <c r="Y1138" s="194"/>
      <c r="Z1138" s="194"/>
      <c r="AA1138" s="194"/>
      <c r="AB1138" s="220"/>
      <c r="AC1138" s="419" t="s">
        <v>16062</v>
      </c>
      <c r="AD1138" s="191" t="s">
        <v>8034</v>
      </c>
      <c r="AE1138" s="191" t="s">
        <v>4250</v>
      </c>
      <c r="AF1138" s="177">
        <v>0</v>
      </c>
      <c r="AG1138" s="177">
        <v>0</v>
      </c>
      <c r="AH1138" s="177">
        <v>0</v>
      </c>
      <c r="AI1138" s="177">
        <v>0</v>
      </c>
      <c r="AJ1138" s="177">
        <v>0</v>
      </c>
      <c r="AK1138" s="177">
        <v>0</v>
      </c>
      <c r="AL1138" s="383">
        <v>4</v>
      </c>
      <c r="AM1138" s="177">
        <v>0</v>
      </c>
      <c r="AN1138" s="177">
        <v>0</v>
      </c>
      <c r="AO1138" s="182">
        <v>2</v>
      </c>
      <c r="AP1138" s="180"/>
      <c r="AQ1138" s="180"/>
      <c r="AR1138" s="180"/>
      <c r="AS1138" s="180"/>
      <c r="AT1138" s="180"/>
      <c r="AU1138" s="180"/>
      <c r="AV1138" s="180"/>
      <c r="AW1138" s="180"/>
      <c r="AX1138" s="180"/>
      <c r="AY1138" s="180"/>
      <c r="AZ1138" s="180"/>
      <c r="BA1138" s="180"/>
      <c r="BB1138" s="180"/>
      <c r="BC1138" s="180"/>
      <c r="BD1138" s="180"/>
      <c r="BE1138" s="180"/>
      <c r="BF1138" s="180"/>
      <c r="BG1138" s="180"/>
      <c r="BH1138" s="176">
        <f t="shared" si="134"/>
        <v>4</v>
      </c>
      <c r="BI1138" s="176">
        <f t="shared" ref="BI1138:BI1201" si="137">IF(manualHD="",IF(COUNTIF(AP1138:BG1138,"")=18,IFERROR(INDEX(thac0array,MATCH(IF(manualHD="",IF(SUM($AG1138:$AL1138)/(0.01+fixedhp)&lt;1/40,ROUND(fixedhp/4.5,0),IF(eightsider=1,IF((AND(fixedhp&gt;0,fixedhp&lt;4)),1.125,1),IF(eightsider&gt;1,eightsider+IF(twosider*1.5+threesider*2+foursider*2.5+fivesider*3+sixsider*3.5+sevensider*4+fixedhp&gt;3,1,0),IF(sevensider=1,0.875,0.5)))),manualHD),hitDiceThac0,0)),21),MIN(IFERROR(INDEX(thac0array,MATCH(IF(AZ1138="",AP1138,ROUND(AP1138+AZ1138/2,0)),hitDiceThac0,0)),21),IFERROR(INDEX(thac0array,MATCH(MAX(AQ1138:AS1138),fighterThac0,0)),21),IFERROR(INDEX(thac0array,MATCH(MAX(AW1138:BA1138),clericThac0,0)),21),IFERROR(INDEX(thac0array,MATCH(MAX(BB1138:BC1138),thiefThac0,0)),21),IFERROR(INDEX(thac0array,MATCH(MAX(BD1138:BG1138),magicUserThac0,0)),21))),IFERROR(INDEX(thac0array,MATCH(BM1138,hitDiceThac0),0),BM1138))</f>
        <v>15</v>
      </c>
      <c r="BJ1138" s="182" t="str">
        <f t="shared" ref="BJ1138:BJ1201" si="138">IF(SUM(AF1138:AN1138)=0,AO1138,IF(AZ1138="",SUM(AF1138:AO1138)&amp;" - "&amp;IF(OR(COUNTIF(AP1138:BG1138,"")=18,AP1138&gt;0),ROUND(AF1138*2+AG1138*3+AH1138*4+AI1138*5+AJ1138*6+AK1138*7+AL1138*8+AM1138*10+AN1138*12+AO1138,0),ROUND((AF1138*2+AG1138*3+AH1138*4+AI1138*5+AJ1138*6+AK1138*7+AL1138*8+AM1138*10+AN1138*12+AO1138)/COUNTA(AQ1138:BG1138),0)),IF(BM1138="",(AZ1138-1)*1+SUM(AF1138:AO1138)&amp;" - "&amp;(AZ1138-1)*4+ROUND(AF1138*2+AG1138*3+AH1138*4+AI1138*5+AJ1138*6+AK1138*7+AL1138*8+AM1138*10+AN1138*12+AO1138,0),SUM(AF1138:AO1138)&amp;" - "&amp;ROUND(AF1138*2+AG1138*3+AH1138*4+AI1138*5+AJ1138*6+AK1138*7+AL1138*8+AM1138*10+AN1138*12+AO1138,0))))</f>
        <v>6 - 34</v>
      </c>
      <c r="BK1138" s="176">
        <f t="shared" ref="BK1138:BK1201" si="139">IF(SUM(AF1138:AN1138)=0,AO1138,IF(AZ1138="",ROUND(AVERAGE(SUM(AF1138:AO1138),IF(OR(COUNTIF(AP1138:BG1138,"")=18,AP1138&gt;0),ROUND(AF1138*2+AG1138*3+AH1138*4+AI1138*5+AJ1138*6+AK1138*7+AL1138*8+AM1138*10+AN1138*12+AO1138,0),ROUND((AF1138*2+AG1138*3+AH1138*4+AI1138*5+AJ1138*6+AK1138*7+AL1138*8+AM1138*10+AN1138*12+AO1138)/COUNTA(AQ1138:BG1138),0))),0),IF(BM1138="",ROUND(AVERAGE((AZ1138-1)*1+SUM(AF1138:AO1138),(AZ1138-1)*4+ROUND(AF1138*2+AG1138*3+AH1138*4+AI1138*5+AJ1138*6+AK1138*7+AL1138*8+AM1138*10+AN1138*12+AO1138,0)),0),ROUND(AVERAGE(SUM(AF1138:AO1138),ROUND(AF1138*2+AG1138*3+AH1138*4+AI1138*5+AJ1138*6+AK1138*7+AL1138*8+AM1138*10+AN1138*12+AO1138,0)),0))))</f>
        <v>20</v>
      </c>
      <c r="BL1138" s="176">
        <f t="shared" si="135"/>
        <v>4</v>
      </c>
      <c r="BM1138" s="533"/>
      <c r="BN1138" s="185">
        <v>170</v>
      </c>
      <c r="BO1138" s="180">
        <v>5</v>
      </c>
      <c r="BP1138" s="178">
        <f t="shared" si="136"/>
        <v>270</v>
      </c>
      <c r="BQ1138" s="420" t="str">
        <f t="shared" ref="BQ1138:BQ1201" si="140">IFERROR(INDEX(xpLevel,MATCH($BN1138,xpThresholds,1)), "XI")</f>
        <v>IV</v>
      </c>
      <c r="BR1138" s="185"/>
      <c r="BS1138" s="213" t="s">
        <v>5882</v>
      </c>
    </row>
    <row r="1139" spans="1:71" ht="38.25" x14ac:dyDescent="0.2">
      <c r="A1139" s="697">
        <v>1137</v>
      </c>
      <c r="B1139" s="286" t="s">
        <v>8033</v>
      </c>
      <c r="C1139" s="286" t="s">
        <v>16070</v>
      </c>
      <c r="D1139" s="258" t="s">
        <v>3865</v>
      </c>
      <c r="E1139" s="736">
        <v>54</v>
      </c>
      <c r="F1139" s="736">
        <v>1</v>
      </c>
      <c r="G1139" s="737">
        <v>1</v>
      </c>
      <c r="H1139" s="305" t="s">
        <v>13902</v>
      </c>
      <c r="I1139" s="208" t="s">
        <v>2342</v>
      </c>
      <c r="J1139" s="280" t="s">
        <v>4028</v>
      </c>
      <c r="K1139" s="191" t="s">
        <v>3491</v>
      </c>
      <c r="L1139" s="427" t="s">
        <v>3491</v>
      </c>
      <c r="M1139" s="686">
        <v>5</v>
      </c>
      <c r="N1139" s="685" t="s">
        <v>15715</v>
      </c>
      <c r="O1139" s="686">
        <v>250</v>
      </c>
      <c r="P1139" s="427" t="s">
        <v>16065</v>
      </c>
      <c r="Q1139" s="179">
        <v>2</v>
      </c>
      <c r="R1139" s="180"/>
      <c r="S1139" s="191">
        <v>5</v>
      </c>
      <c r="T1139" s="179">
        <v>7</v>
      </c>
      <c r="U1139" s="189">
        <v>2</v>
      </c>
      <c r="V1139" s="189">
        <v>8</v>
      </c>
      <c r="W1139" s="742">
        <v>18</v>
      </c>
      <c r="X1139" s="194"/>
      <c r="Y1139" s="194"/>
      <c r="Z1139" s="194"/>
      <c r="AA1139" s="194"/>
      <c r="AB1139" s="220"/>
      <c r="AC1139" s="419" t="s">
        <v>16061</v>
      </c>
      <c r="AD1139" s="191" t="s">
        <v>8034</v>
      </c>
      <c r="AE1139" s="191" t="s">
        <v>4250</v>
      </c>
      <c r="AF1139" s="177">
        <v>0</v>
      </c>
      <c r="AG1139" s="177">
        <v>0</v>
      </c>
      <c r="AH1139" s="177">
        <v>0</v>
      </c>
      <c r="AI1139" s="177">
        <v>0</v>
      </c>
      <c r="AJ1139" s="177">
        <v>0</v>
      </c>
      <c r="AK1139" s="177">
        <v>0</v>
      </c>
      <c r="AL1139" s="383">
        <v>4</v>
      </c>
      <c r="AM1139" s="177">
        <v>0</v>
      </c>
      <c r="AN1139" s="177">
        <v>0</v>
      </c>
      <c r="AO1139" s="182">
        <v>2</v>
      </c>
      <c r="AP1139" s="180"/>
      <c r="AQ1139" s="180"/>
      <c r="AR1139" s="180"/>
      <c r="AS1139" s="180"/>
      <c r="AT1139" s="180"/>
      <c r="AU1139" s="180"/>
      <c r="AV1139" s="180"/>
      <c r="AW1139" s="180"/>
      <c r="AX1139" s="180"/>
      <c r="AY1139" s="180"/>
      <c r="AZ1139" s="180"/>
      <c r="BA1139" s="180"/>
      <c r="BB1139" s="180"/>
      <c r="BC1139" s="180"/>
      <c r="BD1139" s="180"/>
      <c r="BE1139" s="180"/>
      <c r="BF1139" s="180"/>
      <c r="BG1139" s="180"/>
      <c r="BH1139" s="176">
        <f t="shared" si="134"/>
        <v>4</v>
      </c>
      <c r="BI1139" s="176">
        <f t="shared" si="137"/>
        <v>15</v>
      </c>
      <c r="BJ1139" s="182" t="str">
        <f t="shared" si="138"/>
        <v>6 - 34</v>
      </c>
      <c r="BK1139" s="176">
        <f t="shared" si="139"/>
        <v>20</v>
      </c>
      <c r="BL1139" s="176">
        <f t="shared" si="135"/>
        <v>4</v>
      </c>
      <c r="BM1139" s="533"/>
      <c r="BN1139" s="185">
        <v>170</v>
      </c>
      <c r="BO1139" s="180">
        <v>5</v>
      </c>
      <c r="BP1139" s="178">
        <f t="shared" si="136"/>
        <v>270</v>
      </c>
      <c r="BQ1139" s="420" t="str">
        <f t="shared" si="140"/>
        <v>IV</v>
      </c>
      <c r="BR1139" s="185"/>
      <c r="BS1139" s="213" t="s">
        <v>5882</v>
      </c>
    </row>
    <row r="1140" spans="1:71" ht="38.25" x14ac:dyDescent="0.2">
      <c r="A1140" s="696">
        <v>1138</v>
      </c>
      <c r="B1140" s="286" t="s">
        <v>8033</v>
      </c>
      <c r="C1140" s="286" t="s">
        <v>16071</v>
      </c>
      <c r="D1140" s="258" t="s">
        <v>3865</v>
      </c>
      <c r="E1140" s="736">
        <v>36</v>
      </c>
      <c r="F1140" s="736">
        <v>1</v>
      </c>
      <c r="G1140" s="737">
        <v>1</v>
      </c>
      <c r="H1140" s="305" t="s">
        <v>13902</v>
      </c>
      <c r="I1140" s="208" t="s">
        <v>2342</v>
      </c>
      <c r="J1140" s="280" t="s">
        <v>4028</v>
      </c>
      <c r="K1140" s="191" t="s">
        <v>3491</v>
      </c>
      <c r="L1140" s="427" t="s">
        <v>3491</v>
      </c>
      <c r="M1140" s="686">
        <v>5</v>
      </c>
      <c r="N1140" s="685" t="s">
        <v>15715</v>
      </c>
      <c r="O1140" s="686">
        <v>250</v>
      </c>
      <c r="P1140" s="427" t="s">
        <v>16065</v>
      </c>
      <c r="Q1140" s="179">
        <v>1</v>
      </c>
      <c r="R1140" s="180"/>
      <c r="S1140" s="191">
        <v>5</v>
      </c>
      <c r="T1140" s="179">
        <v>7</v>
      </c>
      <c r="U1140" s="189">
        <v>2</v>
      </c>
      <c r="V1140" s="189">
        <v>8</v>
      </c>
      <c r="W1140" s="742">
        <v>18</v>
      </c>
      <c r="X1140" s="194"/>
      <c r="Y1140" s="194"/>
      <c r="Z1140" s="194"/>
      <c r="AA1140" s="194"/>
      <c r="AB1140" s="220"/>
      <c r="AC1140" s="419" t="s">
        <v>16060</v>
      </c>
      <c r="AD1140" s="191" t="s">
        <v>8034</v>
      </c>
      <c r="AE1140" s="191" t="s">
        <v>4250</v>
      </c>
      <c r="AF1140" s="177">
        <v>0</v>
      </c>
      <c r="AG1140" s="177">
        <v>0</v>
      </c>
      <c r="AH1140" s="177">
        <v>0</v>
      </c>
      <c r="AI1140" s="177">
        <v>0</v>
      </c>
      <c r="AJ1140" s="177">
        <v>0</v>
      </c>
      <c r="AK1140" s="177">
        <v>0</v>
      </c>
      <c r="AL1140" s="383">
        <v>4</v>
      </c>
      <c r="AM1140" s="177">
        <v>0</v>
      </c>
      <c r="AN1140" s="177">
        <v>0</v>
      </c>
      <c r="AO1140" s="182">
        <v>2</v>
      </c>
      <c r="AP1140" s="180"/>
      <c r="AQ1140" s="180"/>
      <c r="AR1140" s="180"/>
      <c r="AS1140" s="180"/>
      <c r="AT1140" s="180"/>
      <c r="AU1140" s="180"/>
      <c r="AV1140" s="180"/>
      <c r="AW1140" s="180"/>
      <c r="AX1140" s="180"/>
      <c r="AY1140" s="180"/>
      <c r="AZ1140" s="180"/>
      <c r="BA1140" s="180"/>
      <c r="BB1140" s="180"/>
      <c r="BC1140" s="180"/>
      <c r="BD1140" s="180"/>
      <c r="BE1140" s="180"/>
      <c r="BF1140" s="180"/>
      <c r="BG1140" s="180"/>
      <c r="BH1140" s="176">
        <f t="shared" si="134"/>
        <v>4</v>
      </c>
      <c r="BI1140" s="176">
        <f t="shared" si="137"/>
        <v>15</v>
      </c>
      <c r="BJ1140" s="182" t="str">
        <f t="shared" si="138"/>
        <v>6 - 34</v>
      </c>
      <c r="BK1140" s="176">
        <f t="shared" si="139"/>
        <v>20</v>
      </c>
      <c r="BL1140" s="176">
        <f t="shared" si="135"/>
        <v>4</v>
      </c>
      <c r="BM1140" s="533"/>
      <c r="BN1140" s="185">
        <v>170</v>
      </c>
      <c r="BO1140" s="180">
        <v>5</v>
      </c>
      <c r="BP1140" s="178">
        <f t="shared" si="136"/>
        <v>270</v>
      </c>
      <c r="BQ1140" s="420" t="str">
        <f t="shared" si="140"/>
        <v>IV</v>
      </c>
      <c r="BR1140" s="185"/>
      <c r="BS1140" s="213" t="s">
        <v>5882</v>
      </c>
    </row>
    <row r="1141" spans="1:71" ht="38.25" x14ac:dyDescent="0.2">
      <c r="A1141" s="696">
        <v>1139</v>
      </c>
      <c r="B1141" s="286" t="s">
        <v>8033</v>
      </c>
      <c r="C1141" s="286" t="s">
        <v>16072</v>
      </c>
      <c r="D1141" s="258" t="s">
        <v>3865</v>
      </c>
      <c r="E1141" s="736">
        <v>22</v>
      </c>
      <c r="F1141" s="736">
        <v>1</v>
      </c>
      <c r="G1141" s="737">
        <v>1</v>
      </c>
      <c r="H1141" s="305" t="s">
        <v>13902</v>
      </c>
      <c r="I1141" s="208" t="s">
        <v>2342</v>
      </c>
      <c r="J1141" s="280" t="s">
        <v>4028</v>
      </c>
      <c r="K1141" s="191" t="s">
        <v>3491</v>
      </c>
      <c r="L1141" s="427" t="s">
        <v>3491</v>
      </c>
      <c r="M1141" s="686">
        <v>5</v>
      </c>
      <c r="N1141" s="685" t="s">
        <v>15715</v>
      </c>
      <c r="O1141" s="686">
        <v>250</v>
      </c>
      <c r="P1141" s="427" t="s">
        <v>16065</v>
      </c>
      <c r="Q1141" s="179">
        <v>0</v>
      </c>
      <c r="R1141" s="180"/>
      <c r="S1141" s="191">
        <v>5</v>
      </c>
      <c r="T1141" s="179">
        <v>7</v>
      </c>
      <c r="U1141" s="189">
        <v>2</v>
      </c>
      <c r="V1141" s="189">
        <v>8</v>
      </c>
      <c r="W1141" s="742">
        <v>18</v>
      </c>
      <c r="X1141" s="194"/>
      <c r="Y1141" s="194"/>
      <c r="Z1141" s="194"/>
      <c r="AA1141" s="194"/>
      <c r="AB1141" s="220"/>
      <c r="AC1141" s="419" t="s">
        <v>16059</v>
      </c>
      <c r="AD1141" s="191" t="s">
        <v>8034</v>
      </c>
      <c r="AE1141" s="191" t="s">
        <v>4250</v>
      </c>
      <c r="AF1141" s="177">
        <v>0</v>
      </c>
      <c r="AG1141" s="177">
        <v>0</v>
      </c>
      <c r="AH1141" s="177">
        <v>0</v>
      </c>
      <c r="AI1141" s="177">
        <v>0</v>
      </c>
      <c r="AJ1141" s="177">
        <v>0</v>
      </c>
      <c r="AK1141" s="177">
        <v>0</v>
      </c>
      <c r="AL1141" s="383">
        <v>4</v>
      </c>
      <c r="AM1141" s="177">
        <v>0</v>
      </c>
      <c r="AN1141" s="177">
        <v>0</v>
      </c>
      <c r="AO1141" s="182">
        <v>2</v>
      </c>
      <c r="AP1141" s="180"/>
      <c r="AQ1141" s="180"/>
      <c r="AR1141" s="180"/>
      <c r="AS1141" s="180"/>
      <c r="AT1141" s="180"/>
      <c r="AU1141" s="180"/>
      <c r="AV1141" s="180"/>
      <c r="AW1141" s="180"/>
      <c r="AX1141" s="180"/>
      <c r="AY1141" s="180"/>
      <c r="AZ1141" s="180"/>
      <c r="BA1141" s="180"/>
      <c r="BB1141" s="180"/>
      <c r="BC1141" s="180"/>
      <c r="BD1141" s="180"/>
      <c r="BE1141" s="180"/>
      <c r="BF1141" s="180"/>
      <c r="BG1141" s="180"/>
      <c r="BH1141" s="176">
        <f t="shared" si="134"/>
        <v>4</v>
      </c>
      <c r="BI1141" s="176">
        <f t="shared" si="137"/>
        <v>15</v>
      </c>
      <c r="BJ1141" s="182" t="str">
        <f t="shared" si="138"/>
        <v>6 - 34</v>
      </c>
      <c r="BK1141" s="176">
        <f t="shared" si="139"/>
        <v>20</v>
      </c>
      <c r="BL1141" s="176">
        <f t="shared" si="135"/>
        <v>4</v>
      </c>
      <c r="BM1141" s="533"/>
      <c r="BN1141" s="185">
        <v>170</v>
      </c>
      <c r="BO1141" s="180">
        <v>5</v>
      </c>
      <c r="BP1141" s="178">
        <f t="shared" si="136"/>
        <v>270</v>
      </c>
      <c r="BQ1141" s="420" t="str">
        <f t="shared" si="140"/>
        <v>IV</v>
      </c>
      <c r="BR1141" s="185"/>
      <c r="BS1141" s="213" t="s">
        <v>5882</v>
      </c>
    </row>
    <row r="1142" spans="1:71" ht="38.25" x14ac:dyDescent="0.2">
      <c r="A1142" s="697">
        <v>1140</v>
      </c>
      <c r="B1142" s="286" t="s">
        <v>8033</v>
      </c>
      <c r="C1142" s="286" t="s">
        <v>16073</v>
      </c>
      <c r="D1142" s="258" t="s">
        <v>3865</v>
      </c>
      <c r="E1142" s="736">
        <v>8</v>
      </c>
      <c r="F1142" s="736">
        <v>1</v>
      </c>
      <c r="G1142" s="737">
        <v>1</v>
      </c>
      <c r="H1142" s="305" t="s">
        <v>13902</v>
      </c>
      <c r="I1142" s="208" t="s">
        <v>2342</v>
      </c>
      <c r="J1142" s="280" t="s">
        <v>4028</v>
      </c>
      <c r="K1142" s="191" t="s">
        <v>3491</v>
      </c>
      <c r="L1142" s="427" t="s">
        <v>3491</v>
      </c>
      <c r="M1142" s="686">
        <v>5</v>
      </c>
      <c r="N1142" s="685" t="s">
        <v>15715</v>
      </c>
      <c r="O1142" s="686">
        <v>250</v>
      </c>
      <c r="P1142" s="427" t="s">
        <v>16065</v>
      </c>
      <c r="Q1142" s="179">
        <v>-1</v>
      </c>
      <c r="R1142" s="180"/>
      <c r="S1142" s="191">
        <v>5</v>
      </c>
      <c r="T1142" s="179">
        <v>7</v>
      </c>
      <c r="U1142" s="189">
        <v>2</v>
      </c>
      <c r="V1142" s="189">
        <v>8</v>
      </c>
      <c r="W1142" s="742">
        <v>18</v>
      </c>
      <c r="X1142" s="194"/>
      <c r="Y1142" s="194"/>
      <c r="Z1142" s="194"/>
      <c r="AA1142" s="194"/>
      <c r="AB1142" s="220"/>
      <c r="AC1142" s="419" t="s">
        <v>16058</v>
      </c>
      <c r="AD1142" s="191" t="s">
        <v>8034</v>
      </c>
      <c r="AE1142" s="191" t="s">
        <v>4250</v>
      </c>
      <c r="AF1142" s="177">
        <v>0</v>
      </c>
      <c r="AG1142" s="177">
        <v>0</v>
      </c>
      <c r="AH1142" s="177">
        <v>0</v>
      </c>
      <c r="AI1142" s="177">
        <v>0</v>
      </c>
      <c r="AJ1142" s="177">
        <v>0</v>
      </c>
      <c r="AK1142" s="177">
        <v>0</v>
      </c>
      <c r="AL1142" s="383">
        <v>4</v>
      </c>
      <c r="AM1142" s="177">
        <v>0</v>
      </c>
      <c r="AN1142" s="177">
        <v>0</v>
      </c>
      <c r="AO1142" s="182">
        <v>2</v>
      </c>
      <c r="AP1142" s="180"/>
      <c r="AQ1142" s="180"/>
      <c r="AR1142" s="180"/>
      <c r="AS1142" s="180"/>
      <c r="AT1142" s="180"/>
      <c r="AU1142" s="180"/>
      <c r="AV1142" s="180"/>
      <c r="AW1142" s="180"/>
      <c r="AX1142" s="180"/>
      <c r="AY1142" s="180"/>
      <c r="AZ1142" s="180"/>
      <c r="BA1142" s="180"/>
      <c r="BB1142" s="180"/>
      <c r="BC1142" s="180"/>
      <c r="BD1142" s="180"/>
      <c r="BE1142" s="180"/>
      <c r="BF1142" s="180"/>
      <c r="BG1142" s="180"/>
      <c r="BH1142" s="176">
        <f t="shared" si="134"/>
        <v>4</v>
      </c>
      <c r="BI1142" s="176">
        <f t="shared" si="137"/>
        <v>15</v>
      </c>
      <c r="BJ1142" s="182" t="str">
        <f t="shared" si="138"/>
        <v>6 - 34</v>
      </c>
      <c r="BK1142" s="176">
        <f t="shared" si="139"/>
        <v>20</v>
      </c>
      <c r="BL1142" s="176">
        <f t="shared" si="135"/>
        <v>4</v>
      </c>
      <c r="BM1142" s="533"/>
      <c r="BN1142" s="185">
        <v>170</v>
      </c>
      <c r="BO1142" s="180">
        <v>5</v>
      </c>
      <c r="BP1142" s="178">
        <f t="shared" si="136"/>
        <v>270</v>
      </c>
      <c r="BQ1142" s="420" t="str">
        <f t="shared" si="140"/>
        <v>IV</v>
      </c>
      <c r="BR1142" s="185"/>
      <c r="BS1142" s="213" t="s">
        <v>5882</v>
      </c>
    </row>
    <row r="1143" spans="1:71" x14ac:dyDescent="0.2">
      <c r="A1143" s="696">
        <v>1141</v>
      </c>
      <c r="B1143" s="286" t="s">
        <v>6975</v>
      </c>
      <c r="C1143" s="286" t="s">
        <v>6975</v>
      </c>
      <c r="D1143" s="258" t="s">
        <v>3865</v>
      </c>
      <c r="E1143" s="736">
        <v>1</v>
      </c>
      <c r="F1143" s="736">
        <v>1</v>
      </c>
      <c r="G1143" s="737">
        <v>6</v>
      </c>
      <c r="H1143" s="305" t="s">
        <v>12231</v>
      </c>
      <c r="I1143" s="207" t="s">
        <v>7154</v>
      </c>
      <c r="J1143" s="279" t="s">
        <v>5434</v>
      </c>
      <c r="K1143" s="179" t="s">
        <v>3491</v>
      </c>
      <c r="L1143" s="427" t="s">
        <v>3491</v>
      </c>
      <c r="M1143" s="684">
        <v>6</v>
      </c>
      <c r="N1143" s="684" t="s">
        <v>15715</v>
      </c>
      <c r="O1143" s="684">
        <v>650</v>
      </c>
      <c r="P1143" s="179" t="s">
        <v>16074</v>
      </c>
      <c r="Q1143" s="179">
        <v>6</v>
      </c>
      <c r="R1143" s="180"/>
      <c r="S1143" s="189">
        <v>0</v>
      </c>
      <c r="T1143" s="189">
        <v>0</v>
      </c>
      <c r="U1143" s="179">
        <v>0</v>
      </c>
      <c r="V1143" s="179">
        <v>0</v>
      </c>
      <c r="W1143" s="742">
        <v>6</v>
      </c>
      <c r="X1143" s="184"/>
      <c r="Y1143" s="184"/>
      <c r="Z1143" s="184"/>
      <c r="AA1143" s="184"/>
      <c r="AB1143" s="220"/>
      <c r="AC1143" s="183" t="s">
        <v>8079</v>
      </c>
      <c r="AD1143" s="179" t="s">
        <v>6976</v>
      </c>
      <c r="AE1143" s="179" t="s">
        <v>4247</v>
      </c>
      <c r="AF1143" s="177">
        <v>0</v>
      </c>
      <c r="AG1143" s="177">
        <v>0</v>
      </c>
      <c r="AH1143" s="177">
        <v>0</v>
      </c>
      <c r="AI1143" s="177">
        <v>0</v>
      </c>
      <c r="AJ1143" s="177">
        <v>0</v>
      </c>
      <c r="AK1143" s="177">
        <v>0</v>
      </c>
      <c r="AL1143" s="383">
        <v>10</v>
      </c>
      <c r="AM1143" s="177">
        <v>0</v>
      </c>
      <c r="AN1143" s="177">
        <v>0</v>
      </c>
      <c r="AO1143" s="182">
        <v>0</v>
      </c>
      <c r="AP1143" s="180"/>
      <c r="AQ1143" s="180"/>
      <c r="AR1143" s="180"/>
      <c r="AS1143" s="180"/>
      <c r="AT1143" s="180"/>
      <c r="AU1143" s="180"/>
      <c r="AV1143" s="180"/>
      <c r="AW1143" s="180"/>
      <c r="AX1143" s="180"/>
      <c r="AY1143" s="180"/>
      <c r="AZ1143" s="180"/>
      <c r="BA1143" s="180"/>
      <c r="BB1143" s="180"/>
      <c r="BC1143" s="180"/>
      <c r="BD1143" s="180"/>
      <c r="BE1143" s="180"/>
      <c r="BF1143" s="180"/>
      <c r="BG1143" s="180"/>
      <c r="BH1143" s="176">
        <f t="shared" si="134"/>
        <v>10</v>
      </c>
      <c r="BI1143" s="176">
        <f t="shared" si="137"/>
        <v>10</v>
      </c>
      <c r="BJ1143" s="182" t="str">
        <f t="shared" si="138"/>
        <v>10 - 80</v>
      </c>
      <c r="BK1143" s="176">
        <f t="shared" si="139"/>
        <v>45</v>
      </c>
      <c r="BL1143" s="176">
        <f t="shared" si="135"/>
        <v>10</v>
      </c>
      <c r="BM1143" s="533"/>
      <c r="BN1143" s="185">
        <v>1350</v>
      </c>
      <c r="BO1143" s="180">
        <v>14</v>
      </c>
      <c r="BP1143" s="178">
        <f t="shared" ref="BP1143:BP1174" si="141">BN1143+BK1143*BO1143</f>
        <v>1980</v>
      </c>
      <c r="BQ1143" s="420" t="str">
        <f t="shared" si="140"/>
        <v>VII</v>
      </c>
      <c r="BR1143" s="185"/>
      <c r="BS1143" s="212" t="s">
        <v>5882</v>
      </c>
    </row>
    <row r="1144" spans="1:71" x14ac:dyDescent="0.2">
      <c r="A1144" s="697">
        <v>1142</v>
      </c>
      <c r="B1144" s="286" t="s">
        <v>8071</v>
      </c>
      <c r="C1144" s="286" t="s">
        <v>8071</v>
      </c>
      <c r="D1144" s="258" t="s">
        <v>3865</v>
      </c>
      <c r="E1144" s="736">
        <v>1</v>
      </c>
      <c r="F1144" s="736">
        <v>2</v>
      </c>
      <c r="G1144" s="737">
        <v>8</v>
      </c>
      <c r="H1144" s="305" t="s">
        <v>3486</v>
      </c>
      <c r="I1144" s="207" t="s">
        <v>2342</v>
      </c>
      <c r="J1144" s="279" t="s">
        <v>4726</v>
      </c>
      <c r="K1144" s="179" t="s">
        <v>3491</v>
      </c>
      <c r="L1144" s="427" t="s">
        <v>3491</v>
      </c>
      <c r="M1144" s="684">
        <v>7</v>
      </c>
      <c r="N1144" s="684" t="s">
        <v>15715</v>
      </c>
      <c r="O1144" s="684">
        <v>350</v>
      </c>
      <c r="P1144" s="179" t="s">
        <v>16075</v>
      </c>
      <c r="Q1144" s="179">
        <v>8</v>
      </c>
      <c r="R1144" s="180"/>
      <c r="S1144" s="191">
        <v>5</v>
      </c>
      <c r="T1144" s="179">
        <v>7</v>
      </c>
      <c r="U1144" s="189">
        <v>2</v>
      </c>
      <c r="V1144" s="189">
        <v>8</v>
      </c>
      <c r="W1144" s="742">
        <v>12</v>
      </c>
      <c r="X1144" s="184"/>
      <c r="Y1144" s="184"/>
      <c r="Z1144" s="184"/>
      <c r="AA1144" s="184"/>
      <c r="AB1144" s="220"/>
      <c r="AC1144" s="183" t="s">
        <v>845</v>
      </c>
      <c r="AD1144" s="179" t="s">
        <v>6182</v>
      </c>
      <c r="AE1144" s="179" t="s">
        <v>4247</v>
      </c>
      <c r="AF1144" s="177">
        <v>0</v>
      </c>
      <c r="AG1144" s="177">
        <v>0</v>
      </c>
      <c r="AH1144" s="177">
        <v>0</v>
      </c>
      <c r="AI1144" s="177">
        <v>0</v>
      </c>
      <c r="AJ1144" s="177">
        <v>0</v>
      </c>
      <c r="AK1144" s="177">
        <v>0</v>
      </c>
      <c r="AL1144" s="383">
        <v>2</v>
      </c>
      <c r="AM1144" s="177">
        <v>0</v>
      </c>
      <c r="AN1144" s="177">
        <v>0</v>
      </c>
      <c r="AO1144" s="182">
        <v>0</v>
      </c>
      <c r="AP1144" s="180"/>
      <c r="AQ1144" s="180"/>
      <c r="AR1144" s="180"/>
      <c r="AS1144" s="180"/>
      <c r="AT1144" s="180"/>
      <c r="AU1144" s="180"/>
      <c r="AV1144" s="180"/>
      <c r="AW1144" s="180"/>
      <c r="AX1144" s="180"/>
      <c r="AY1144" s="180"/>
      <c r="AZ1144" s="180"/>
      <c r="BA1144" s="180"/>
      <c r="BB1144" s="180"/>
      <c r="BC1144" s="180"/>
      <c r="BD1144" s="180"/>
      <c r="BE1144" s="180"/>
      <c r="BF1144" s="180"/>
      <c r="BG1144" s="180"/>
      <c r="BH1144" s="176">
        <f t="shared" si="134"/>
        <v>2</v>
      </c>
      <c r="BI1144" s="176">
        <f t="shared" si="137"/>
        <v>16</v>
      </c>
      <c r="BJ1144" s="182" t="str">
        <f t="shared" si="138"/>
        <v>2 - 16</v>
      </c>
      <c r="BK1144" s="176">
        <f t="shared" si="139"/>
        <v>9</v>
      </c>
      <c r="BL1144" s="176">
        <f t="shared" si="135"/>
        <v>2</v>
      </c>
      <c r="BM1144" s="533"/>
      <c r="BN1144" s="185">
        <v>20</v>
      </c>
      <c r="BO1144" s="180">
        <v>2</v>
      </c>
      <c r="BP1144" s="178">
        <f t="shared" si="141"/>
        <v>38</v>
      </c>
      <c r="BQ1144" s="420" t="str">
        <f t="shared" si="140"/>
        <v>I</v>
      </c>
      <c r="BR1144" s="185"/>
      <c r="BS1144" s="212" t="s">
        <v>5882</v>
      </c>
    </row>
    <row r="1145" spans="1:71" ht="25.5" x14ac:dyDescent="0.2">
      <c r="A1145" s="696">
        <v>1143</v>
      </c>
      <c r="B1145" s="286" t="s">
        <v>8074</v>
      </c>
      <c r="C1145" s="286" t="s">
        <v>8074</v>
      </c>
      <c r="D1145" s="258" t="s">
        <v>3865</v>
      </c>
      <c r="E1145" s="736">
        <v>1</v>
      </c>
      <c r="F1145" s="736">
        <v>1</v>
      </c>
      <c r="G1145" s="737">
        <v>1</v>
      </c>
      <c r="H1145" s="305" t="s">
        <v>794</v>
      </c>
      <c r="I1145" s="207" t="s">
        <v>8075</v>
      </c>
      <c r="J1145" s="279" t="s">
        <v>1780</v>
      </c>
      <c r="K1145" s="179" t="s">
        <v>3491</v>
      </c>
      <c r="L1145" s="427" t="s">
        <v>3491</v>
      </c>
      <c r="M1145" s="684">
        <v>6</v>
      </c>
      <c r="N1145" s="685" t="s">
        <v>15715</v>
      </c>
      <c r="O1145" s="684">
        <v>175</v>
      </c>
      <c r="P1145" s="179" t="s">
        <v>16076</v>
      </c>
      <c r="Q1145" s="179">
        <v>8</v>
      </c>
      <c r="R1145" s="180"/>
      <c r="S1145" s="191">
        <v>5</v>
      </c>
      <c r="T1145" s="179">
        <v>7</v>
      </c>
      <c r="U1145" s="189">
        <v>2</v>
      </c>
      <c r="V1145" s="189">
        <v>8</v>
      </c>
      <c r="W1145" s="742">
        <v>6</v>
      </c>
      <c r="X1145" s="184"/>
      <c r="Y1145" s="184"/>
      <c r="Z1145" s="184"/>
      <c r="AA1145" s="184"/>
      <c r="AB1145" s="220"/>
      <c r="AC1145" s="183" t="s">
        <v>10766</v>
      </c>
      <c r="AD1145" s="179" t="s">
        <v>650</v>
      </c>
      <c r="AE1145" s="179" t="s">
        <v>4250</v>
      </c>
      <c r="AF1145" s="177">
        <v>0</v>
      </c>
      <c r="AG1145" s="177">
        <v>0</v>
      </c>
      <c r="AH1145" s="177">
        <v>0</v>
      </c>
      <c r="AI1145" s="177">
        <v>0</v>
      </c>
      <c r="AJ1145" s="177">
        <v>0</v>
      </c>
      <c r="AK1145" s="177">
        <v>0</v>
      </c>
      <c r="AL1145" s="383">
        <v>2</v>
      </c>
      <c r="AM1145" s="177">
        <v>0</v>
      </c>
      <c r="AN1145" s="177">
        <v>0</v>
      </c>
      <c r="AO1145" s="182">
        <v>0</v>
      </c>
      <c r="AP1145" s="180"/>
      <c r="AQ1145" s="180"/>
      <c r="AR1145" s="180"/>
      <c r="AS1145" s="180"/>
      <c r="AT1145" s="180"/>
      <c r="AU1145" s="180"/>
      <c r="AV1145" s="180"/>
      <c r="AW1145" s="180"/>
      <c r="AX1145" s="180"/>
      <c r="AY1145" s="180"/>
      <c r="AZ1145" s="180"/>
      <c r="BA1145" s="180"/>
      <c r="BB1145" s="180"/>
      <c r="BC1145" s="180"/>
      <c r="BD1145" s="180"/>
      <c r="BE1145" s="180"/>
      <c r="BF1145" s="180"/>
      <c r="BG1145" s="180"/>
      <c r="BH1145" s="176">
        <f t="shared" si="134"/>
        <v>2</v>
      </c>
      <c r="BI1145" s="176">
        <f t="shared" si="137"/>
        <v>16</v>
      </c>
      <c r="BJ1145" s="182" t="str">
        <f t="shared" si="138"/>
        <v>2 - 16</v>
      </c>
      <c r="BK1145" s="176">
        <f t="shared" si="139"/>
        <v>9</v>
      </c>
      <c r="BL1145" s="176">
        <f t="shared" si="135"/>
        <v>2</v>
      </c>
      <c r="BM1145" s="533"/>
      <c r="BN1145" s="185">
        <v>36</v>
      </c>
      <c r="BO1145" s="180">
        <v>2</v>
      </c>
      <c r="BP1145" s="178">
        <f t="shared" si="141"/>
        <v>54</v>
      </c>
      <c r="BQ1145" s="420" t="str">
        <f t="shared" si="140"/>
        <v>II</v>
      </c>
      <c r="BR1145" s="185"/>
      <c r="BS1145" s="212" t="s">
        <v>5882</v>
      </c>
    </row>
    <row r="1146" spans="1:71" ht="25.5" x14ac:dyDescent="0.2">
      <c r="A1146" s="696">
        <v>1144</v>
      </c>
      <c r="B1146" s="286" t="s">
        <v>8083</v>
      </c>
      <c r="C1146" s="286" t="s">
        <v>8083</v>
      </c>
      <c r="D1146" s="258" t="s">
        <v>3865</v>
      </c>
      <c r="E1146" s="736">
        <v>1</v>
      </c>
      <c r="F1146" s="736">
        <v>2</v>
      </c>
      <c r="G1146" s="737">
        <v>12</v>
      </c>
      <c r="H1146" s="305" t="s">
        <v>3249</v>
      </c>
      <c r="I1146" s="207" t="s">
        <v>3861</v>
      </c>
      <c r="J1146" s="279" t="s">
        <v>3409</v>
      </c>
      <c r="K1146" s="179" t="s">
        <v>4135</v>
      </c>
      <c r="L1146" s="427" t="s">
        <v>5490</v>
      </c>
      <c r="M1146" s="684">
        <v>8.5</v>
      </c>
      <c r="N1146" s="684" t="s">
        <v>15715</v>
      </c>
      <c r="O1146" s="684">
        <v>350</v>
      </c>
      <c r="P1146" s="179" t="s">
        <v>16077</v>
      </c>
      <c r="Q1146" s="179">
        <v>4</v>
      </c>
      <c r="R1146" s="180"/>
      <c r="S1146" s="191">
        <v>5</v>
      </c>
      <c r="T1146" s="191">
        <v>10</v>
      </c>
      <c r="U1146" s="190">
        <v>2</v>
      </c>
      <c r="V1146" s="190">
        <v>12</v>
      </c>
      <c r="W1146" s="742">
        <v>9</v>
      </c>
      <c r="X1146" s="184"/>
      <c r="Y1146" s="184">
        <v>6</v>
      </c>
      <c r="Z1146" s="184"/>
      <c r="AA1146" s="184"/>
      <c r="AB1146" s="219"/>
      <c r="AC1146" s="186"/>
      <c r="AD1146" s="179" t="s">
        <v>8084</v>
      </c>
      <c r="AE1146" s="179" t="s">
        <v>4247</v>
      </c>
      <c r="AF1146" s="177">
        <v>0</v>
      </c>
      <c r="AG1146" s="177">
        <v>0</v>
      </c>
      <c r="AH1146" s="177">
        <v>0</v>
      </c>
      <c r="AI1146" s="177">
        <v>0</v>
      </c>
      <c r="AJ1146" s="177">
        <v>0</v>
      </c>
      <c r="AK1146" s="177">
        <v>0</v>
      </c>
      <c r="AL1146" s="552">
        <v>3</v>
      </c>
      <c r="AM1146" s="177">
        <v>0</v>
      </c>
      <c r="AN1146" s="177">
        <v>0</v>
      </c>
      <c r="AO1146" s="182">
        <v>0</v>
      </c>
      <c r="AP1146" s="180"/>
      <c r="AQ1146" s="180"/>
      <c r="AR1146" s="180"/>
      <c r="AS1146" s="180"/>
      <c r="AT1146" s="180"/>
      <c r="AU1146" s="180"/>
      <c r="AV1146" s="180"/>
      <c r="AW1146" s="180"/>
      <c r="AX1146" s="180"/>
      <c r="AY1146" s="180"/>
      <c r="AZ1146" s="180"/>
      <c r="BA1146" s="180"/>
      <c r="BB1146" s="180"/>
      <c r="BC1146" s="180"/>
      <c r="BD1146" s="180"/>
      <c r="BE1146" s="180"/>
      <c r="BF1146" s="180"/>
      <c r="BG1146" s="180"/>
      <c r="BH1146" s="176">
        <f t="shared" si="134"/>
        <v>3</v>
      </c>
      <c r="BI1146" s="176">
        <f t="shared" si="137"/>
        <v>16</v>
      </c>
      <c r="BJ1146" s="182" t="str">
        <f t="shared" si="138"/>
        <v>3 - 24</v>
      </c>
      <c r="BK1146" s="176">
        <f t="shared" si="139"/>
        <v>14</v>
      </c>
      <c r="BL1146" s="176">
        <f t="shared" si="135"/>
        <v>3</v>
      </c>
      <c r="BM1146" s="533"/>
      <c r="BN1146" s="185">
        <v>35</v>
      </c>
      <c r="BO1146" s="180">
        <v>3</v>
      </c>
      <c r="BP1146" s="178">
        <f t="shared" si="141"/>
        <v>77</v>
      </c>
      <c r="BQ1146" s="420" t="str">
        <f t="shared" si="140"/>
        <v>II</v>
      </c>
      <c r="BR1146" s="185"/>
      <c r="BS1146" s="212" t="s">
        <v>5882</v>
      </c>
    </row>
    <row r="1147" spans="1:71" x14ac:dyDescent="0.2">
      <c r="A1147" s="697">
        <v>1145</v>
      </c>
      <c r="B1147" s="286" t="s">
        <v>8085</v>
      </c>
      <c r="C1147" s="286" t="s">
        <v>8085</v>
      </c>
      <c r="D1147" s="258" t="s">
        <v>3865</v>
      </c>
      <c r="E1147" s="736">
        <v>1</v>
      </c>
      <c r="F1147" s="736">
        <v>1</v>
      </c>
      <c r="G1147" s="737">
        <v>1</v>
      </c>
      <c r="H1147" s="305" t="s">
        <v>1283</v>
      </c>
      <c r="I1147" s="207" t="s">
        <v>8086</v>
      </c>
      <c r="J1147" s="279" t="s">
        <v>4282</v>
      </c>
      <c r="K1147" s="179" t="s">
        <v>3491</v>
      </c>
      <c r="L1147" s="427" t="s">
        <v>3491</v>
      </c>
      <c r="M1147" s="686">
        <v>6</v>
      </c>
      <c r="N1147" s="685" t="s">
        <v>15715</v>
      </c>
      <c r="O1147" s="686">
        <v>34</v>
      </c>
      <c r="P1147" s="427" t="s">
        <v>15957</v>
      </c>
      <c r="Q1147" s="179">
        <v>3</v>
      </c>
      <c r="R1147" s="180"/>
      <c r="S1147" s="189">
        <v>11</v>
      </c>
      <c r="T1147" s="189">
        <v>12</v>
      </c>
      <c r="U1147" s="190">
        <v>4</v>
      </c>
      <c r="V1147" s="190">
        <v>16</v>
      </c>
      <c r="W1147" s="742">
        <v>12</v>
      </c>
      <c r="X1147" s="184"/>
      <c r="Y1147" s="184"/>
      <c r="Z1147" s="184"/>
      <c r="AA1147" s="184"/>
      <c r="AB1147" s="219"/>
      <c r="AC1147" s="186" t="s">
        <v>8087</v>
      </c>
      <c r="AD1147" s="179" t="s">
        <v>6417</v>
      </c>
      <c r="AE1147" s="179" t="s">
        <v>4247</v>
      </c>
      <c r="AF1147" s="177">
        <v>0</v>
      </c>
      <c r="AG1147" s="177">
        <v>0</v>
      </c>
      <c r="AH1147" s="177">
        <v>0</v>
      </c>
      <c r="AI1147" s="177">
        <v>0</v>
      </c>
      <c r="AJ1147" s="177">
        <v>0</v>
      </c>
      <c r="AK1147" s="177">
        <v>0</v>
      </c>
      <c r="AL1147" s="552">
        <v>6</v>
      </c>
      <c r="AM1147" s="177">
        <v>0</v>
      </c>
      <c r="AN1147" s="177">
        <v>0</v>
      </c>
      <c r="AO1147" s="182">
        <v>0</v>
      </c>
      <c r="AP1147" s="180"/>
      <c r="AQ1147" s="180"/>
      <c r="AR1147" s="180"/>
      <c r="AS1147" s="180"/>
      <c r="AT1147" s="180"/>
      <c r="AU1147" s="180"/>
      <c r="AV1147" s="180"/>
      <c r="AW1147" s="180"/>
      <c r="AX1147" s="180"/>
      <c r="AY1147" s="180"/>
      <c r="AZ1147" s="180"/>
      <c r="BA1147" s="180"/>
      <c r="BB1147" s="180"/>
      <c r="BC1147" s="180"/>
      <c r="BD1147" s="180"/>
      <c r="BE1147" s="180"/>
      <c r="BF1147" s="180"/>
      <c r="BG1147" s="180"/>
      <c r="BH1147" s="176">
        <f t="shared" si="134"/>
        <v>6</v>
      </c>
      <c r="BI1147" s="176">
        <f t="shared" si="137"/>
        <v>13</v>
      </c>
      <c r="BJ1147" s="182" t="str">
        <f t="shared" si="138"/>
        <v>6 - 48</v>
      </c>
      <c r="BK1147" s="176">
        <f t="shared" si="139"/>
        <v>27</v>
      </c>
      <c r="BL1147" s="176">
        <f t="shared" si="135"/>
        <v>6</v>
      </c>
      <c r="BM1147" s="533"/>
      <c r="BN1147" s="185">
        <v>275</v>
      </c>
      <c r="BO1147" s="180">
        <v>6</v>
      </c>
      <c r="BP1147" s="178">
        <f t="shared" si="141"/>
        <v>437</v>
      </c>
      <c r="BQ1147" s="420" t="str">
        <f t="shared" si="140"/>
        <v>V</v>
      </c>
      <c r="BR1147" s="185"/>
      <c r="BS1147" s="212" t="s">
        <v>5882</v>
      </c>
    </row>
    <row r="1148" spans="1:71" x14ac:dyDescent="0.2">
      <c r="A1148" s="696">
        <v>1146</v>
      </c>
      <c r="B1148" s="286" t="s">
        <v>2726</v>
      </c>
      <c r="C1148" s="286" t="s">
        <v>2726</v>
      </c>
      <c r="D1148" s="258" t="s">
        <v>3865</v>
      </c>
      <c r="E1148" s="736">
        <v>1</v>
      </c>
      <c r="F1148" s="736">
        <v>6</v>
      </c>
      <c r="G1148" s="737">
        <v>60</v>
      </c>
      <c r="H1148" s="305" t="s">
        <v>793</v>
      </c>
      <c r="I1148" s="207" t="s">
        <v>6635</v>
      </c>
      <c r="J1148" s="279" t="s">
        <v>7330</v>
      </c>
      <c r="K1148" s="179" t="s">
        <v>3491</v>
      </c>
      <c r="L1148" s="427" t="s">
        <v>3491</v>
      </c>
      <c r="M1148" s="684">
        <v>4</v>
      </c>
      <c r="N1148" s="684" t="s">
        <v>15715</v>
      </c>
      <c r="O1148" s="684">
        <v>165</v>
      </c>
      <c r="P1148" s="179" t="s">
        <v>16078</v>
      </c>
      <c r="Q1148" s="179">
        <v>5</v>
      </c>
      <c r="R1148" s="180"/>
      <c r="S1148" s="191">
        <v>8</v>
      </c>
      <c r="T1148" s="179">
        <v>10</v>
      </c>
      <c r="U1148" s="189">
        <v>3</v>
      </c>
      <c r="V1148" s="189">
        <v>12</v>
      </c>
      <c r="W1148" s="742">
        <v>6</v>
      </c>
      <c r="X1148" s="184"/>
      <c r="Y1148" s="184"/>
      <c r="Z1148" s="184"/>
      <c r="AA1148" s="184"/>
      <c r="AB1148" s="219"/>
      <c r="AC1148" s="183" t="s">
        <v>2157</v>
      </c>
      <c r="AD1148" s="179" t="s">
        <v>6258</v>
      </c>
      <c r="AE1148" s="179" t="s">
        <v>2729</v>
      </c>
      <c r="AF1148" s="177">
        <v>0</v>
      </c>
      <c r="AG1148" s="177">
        <v>0</v>
      </c>
      <c r="AH1148" s="177">
        <v>0</v>
      </c>
      <c r="AI1148" s="177">
        <v>0</v>
      </c>
      <c r="AJ1148" s="177">
        <v>0</v>
      </c>
      <c r="AK1148" s="177">
        <v>0</v>
      </c>
      <c r="AL1148" s="552">
        <v>1</v>
      </c>
      <c r="AM1148" s="177">
        <v>0</v>
      </c>
      <c r="AN1148" s="177">
        <v>0</v>
      </c>
      <c r="AO1148" s="182">
        <v>1</v>
      </c>
      <c r="AP1148" s="180"/>
      <c r="AQ1148" s="180"/>
      <c r="AR1148" s="180"/>
      <c r="AS1148" s="180"/>
      <c r="AT1148" s="180"/>
      <c r="AU1148" s="180"/>
      <c r="AV1148" s="180"/>
      <c r="AW1148" s="180"/>
      <c r="AX1148" s="180"/>
      <c r="AY1148" s="180"/>
      <c r="AZ1148" s="180"/>
      <c r="BA1148" s="180"/>
      <c r="BB1148" s="180"/>
      <c r="BC1148" s="180"/>
      <c r="BD1148" s="180"/>
      <c r="BE1148" s="180"/>
      <c r="BF1148" s="180"/>
      <c r="BG1148" s="180"/>
      <c r="BH1148" s="176">
        <f t="shared" si="134"/>
        <v>1.125</v>
      </c>
      <c r="BI1148" s="176">
        <f t="shared" si="137"/>
        <v>18</v>
      </c>
      <c r="BJ1148" s="182" t="str">
        <f t="shared" si="138"/>
        <v>2 - 9</v>
      </c>
      <c r="BK1148" s="176">
        <f t="shared" si="139"/>
        <v>6</v>
      </c>
      <c r="BL1148" s="176">
        <f t="shared" si="135"/>
        <v>1</v>
      </c>
      <c r="BM1148" s="533"/>
      <c r="BN1148" s="185">
        <v>20</v>
      </c>
      <c r="BO1148" s="180">
        <v>2</v>
      </c>
      <c r="BP1148" s="178">
        <f t="shared" si="141"/>
        <v>32</v>
      </c>
      <c r="BQ1148" s="420" t="str">
        <f t="shared" si="140"/>
        <v>I</v>
      </c>
      <c r="BR1148" s="185"/>
      <c r="BS1148" s="212" t="s">
        <v>5882</v>
      </c>
    </row>
    <row r="1149" spans="1:71" ht="38.25" x14ac:dyDescent="0.2">
      <c r="A1149" s="697">
        <v>1147</v>
      </c>
      <c r="B1149" s="286" t="s">
        <v>2730</v>
      </c>
      <c r="C1149" s="286" t="s">
        <v>2730</v>
      </c>
      <c r="D1149" s="258" t="s">
        <v>3865</v>
      </c>
      <c r="E1149" s="736">
        <v>25</v>
      </c>
      <c r="F1149" s="736">
        <v>20</v>
      </c>
      <c r="G1149" s="737">
        <v>80</v>
      </c>
      <c r="H1149" s="305" t="s">
        <v>13903</v>
      </c>
      <c r="I1149" s="207" t="s">
        <v>635</v>
      </c>
      <c r="J1149" s="279" t="s">
        <v>6554</v>
      </c>
      <c r="K1149" s="179" t="s">
        <v>3189</v>
      </c>
      <c r="L1149" s="427" t="s">
        <v>3489</v>
      </c>
      <c r="M1149" s="684">
        <v>4</v>
      </c>
      <c r="N1149" s="684" t="s">
        <v>15715</v>
      </c>
      <c r="O1149" s="684">
        <v>50</v>
      </c>
      <c r="P1149" s="179" t="s">
        <v>16079</v>
      </c>
      <c r="Q1149" s="179">
        <v>0</v>
      </c>
      <c r="R1149" s="180"/>
      <c r="S1149" s="191">
        <v>8</v>
      </c>
      <c r="T1149" s="179">
        <v>10</v>
      </c>
      <c r="U1149" s="189">
        <v>3</v>
      </c>
      <c r="V1149" s="189">
        <v>12</v>
      </c>
      <c r="W1149" s="742">
        <v>9</v>
      </c>
      <c r="X1149" s="184"/>
      <c r="Y1149" s="184"/>
      <c r="Z1149" s="184"/>
      <c r="AA1149" s="184"/>
      <c r="AB1149" s="219"/>
      <c r="AC1149" s="186" t="s">
        <v>397</v>
      </c>
      <c r="AD1149" s="179" t="s">
        <v>5476</v>
      </c>
      <c r="AE1149" s="179" t="s">
        <v>788</v>
      </c>
      <c r="AF1149" s="177">
        <v>0</v>
      </c>
      <c r="AG1149" s="177">
        <v>0</v>
      </c>
      <c r="AH1149" s="177">
        <v>0</v>
      </c>
      <c r="AI1149" s="177">
        <v>0</v>
      </c>
      <c r="AJ1149" s="177">
        <v>0</v>
      </c>
      <c r="AK1149" s="177">
        <v>0</v>
      </c>
      <c r="AL1149" s="552">
        <v>1</v>
      </c>
      <c r="AM1149" s="177">
        <v>0</v>
      </c>
      <c r="AN1149" s="177">
        <v>0</v>
      </c>
      <c r="AO1149" s="182">
        <v>1</v>
      </c>
      <c r="AP1149" s="180">
        <v>1.125</v>
      </c>
      <c r="AQ1149" s="180"/>
      <c r="AR1149" s="180"/>
      <c r="AS1149" s="180"/>
      <c r="AT1149" s="180"/>
      <c r="AU1149" s="180"/>
      <c r="AV1149" s="180"/>
      <c r="AW1149" s="180"/>
      <c r="AX1149" s="180"/>
      <c r="AY1149" s="180"/>
      <c r="AZ1149" s="180"/>
      <c r="BA1149" s="180"/>
      <c r="BB1149" s="180">
        <v>4</v>
      </c>
      <c r="BC1149" s="180"/>
      <c r="BD1149" s="180"/>
      <c r="BE1149" s="180"/>
      <c r="BF1149" s="180"/>
      <c r="BG1149" s="180"/>
      <c r="BH1149" s="176" t="str">
        <f t="shared" si="134"/>
        <v>class level</v>
      </c>
      <c r="BI1149" s="176">
        <f t="shared" si="137"/>
        <v>18</v>
      </c>
      <c r="BJ1149" s="182" t="str">
        <f t="shared" si="138"/>
        <v>2 - 9</v>
      </c>
      <c r="BK1149" s="176">
        <f t="shared" si="139"/>
        <v>6</v>
      </c>
      <c r="BL1149" s="176">
        <f t="shared" si="135"/>
        <v>4</v>
      </c>
      <c r="BM1149" s="533"/>
      <c r="BN1149" s="185">
        <v>110</v>
      </c>
      <c r="BO1149" s="180">
        <v>2</v>
      </c>
      <c r="BP1149" s="178">
        <f t="shared" si="141"/>
        <v>122</v>
      </c>
      <c r="BQ1149" s="420" t="str">
        <f t="shared" si="140"/>
        <v>III</v>
      </c>
      <c r="BR1149" s="185"/>
      <c r="BS1149" s="212" t="s">
        <v>5882</v>
      </c>
    </row>
    <row r="1150" spans="1:71" ht="51" x14ac:dyDescent="0.2">
      <c r="A1150" s="696">
        <v>1148</v>
      </c>
      <c r="B1150" s="286" t="s">
        <v>2730</v>
      </c>
      <c r="C1150" s="286" t="s">
        <v>392</v>
      </c>
      <c r="D1150" s="258" t="s">
        <v>3865</v>
      </c>
      <c r="E1150" s="736">
        <v>1</v>
      </c>
      <c r="F1150" s="736">
        <v>1</v>
      </c>
      <c r="G1150" s="737">
        <v>1</v>
      </c>
      <c r="H1150" s="305" t="s">
        <v>13904</v>
      </c>
      <c r="I1150" s="207" t="s">
        <v>635</v>
      </c>
      <c r="J1150" s="279" t="s">
        <v>6551</v>
      </c>
      <c r="K1150" s="179" t="s">
        <v>3491</v>
      </c>
      <c r="L1150" s="427" t="s">
        <v>3491</v>
      </c>
      <c r="M1150" s="684">
        <v>6</v>
      </c>
      <c r="N1150" s="684" t="s">
        <v>15715</v>
      </c>
      <c r="O1150" s="684">
        <v>175</v>
      </c>
      <c r="P1150" s="179" t="s">
        <v>16080</v>
      </c>
      <c r="Q1150" s="179">
        <v>0</v>
      </c>
      <c r="R1150" s="180"/>
      <c r="S1150" s="191">
        <v>8</v>
      </c>
      <c r="T1150" s="179">
        <v>10</v>
      </c>
      <c r="U1150" s="189">
        <v>3</v>
      </c>
      <c r="V1150" s="189">
        <v>12</v>
      </c>
      <c r="W1150" s="742">
        <v>9</v>
      </c>
      <c r="X1150" s="184"/>
      <c r="Y1150" s="184"/>
      <c r="Z1150" s="184"/>
      <c r="AA1150" s="184"/>
      <c r="AB1150" s="219"/>
      <c r="AC1150" s="186" t="s">
        <v>7634</v>
      </c>
      <c r="AD1150" s="179" t="s">
        <v>5476</v>
      </c>
      <c r="AE1150" s="179" t="s">
        <v>788</v>
      </c>
      <c r="AF1150" s="177">
        <v>0</v>
      </c>
      <c r="AG1150" s="177">
        <v>0</v>
      </c>
      <c r="AH1150" s="177">
        <v>0</v>
      </c>
      <c r="AI1150" s="177">
        <v>0</v>
      </c>
      <c r="AJ1150" s="177">
        <v>0</v>
      </c>
      <c r="AK1150" s="177">
        <v>0</v>
      </c>
      <c r="AL1150" s="552">
        <v>2</v>
      </c>
      <c r="AM1150" s="177">
        <v>0</v>
      </c>
      <c r="AN1150" s="177">
        <v>0</v>
      </c>
      <c r="AO1150" s="182">
        <v>1</v>
      </c>
      <c r="AP1150" s="180">
        <v>2</v>
      </c>
      <c r="AQ1150" s="180"/>
      <c r="AR1150" s="180"/>
      <c r="AS1150" s="180"/>
      <c r="AT1150" s="180"/>
      <c r="AU1150" s="180"/>
      <c r="AV1150" s="180"/>
      <c r="AW1150" s="180"/>
      <c r="AX1150" s="180"/>
      <c r="AY1150" s="180"/>
      <c r="AZ1150" s="180"/>
      <c r="BA1150" s="180"/>
      <c r="BB1150" s="180">
        <v>4</v>
      </c>
      <c r="BC1150" s="180"/>
      <c r="BD1150" s="180"/>
      <c r="BE1150" s="180"/>
      <c r="BF1150" s="180"/>
      <c r="BG1150" s="180"/>
      <c r="BH1150" s="176" t="str">
        <f t="shared" si="134"/>
        <v>class level</v>
      </c>
      <c r="BI1150" s="176">
        <f t="shared" si="137"/>
        <v>16</v>
      </c>
      <c r="BJ1150" s="182" t="str">
        <f t="shared" si="138"/>
        <v>3 - 17</v>
      </c>
      <c r="BK1150" s="176">
        <f t="shared" si="139"/>
        <v>10</v>
      </c>
      <c r="BL1150" s="176">
        <f t="shared" si="135"/>
        <v>4</v>
      </c>
      <c r="BM1150" s="533"/>
      <c r="BN1150" s="185">
        <v>200</v>
      </c>
      <c r="BO1150" s="180">
        <v>3</v>
      </c>
      <c r="BP1150" s="178">
        <f t="shared" si="141"/>
        <v>230</v>
      </c>
      <c r="BQ1150" s="420" t="str">
        <f t="shared" si="140"/>
        <v>IV</v>
      </c>
      <c r="BR1150" s="185"/>
      <c r="BS1150" s="212" t="s">
        <v>5882</v>
      </c>
    </row>
    <row r="1151" spans="1:71" x14ac:dyDescent="0.2">
      <c r="A1151" s="696">
        <v>1149</v>
      </c>
      <c r="B1151" s="286" t="s">
        <v>7269</v>
      </c>
      <c r="C1151" s="286" t="s">
        <v>7269</v>
      </c>
      <c r="D1151" s="258" t="s">
        <v>3865</v>
      </c>
      <c r="E1151" s="736">
        <v>1</v>
      </c>
      <c r="F1151" s="736">
        <v>5</v>
      </c>
      <c r="G1151" s="737">
        <v>50</v>
      </c>
      <c r="H1151" s="305" t="s">
        <v>3486</v>
      </c>
      <c r="I1151" s="208" t="s">
        <v>9097</v>
      </c>
      <c r="J1151" s="280" t="s">
        <v>7330</v>
      </c>
      <c r="K1151" s="191" t="s">
        <v>3192</v>
      </c>
      <c r="L1151" s="427" t="s">
        <v>3491</v>
      </c>
      <c r="M1151" s="686">
        <v>7.5</v>
      </c>
      <c r="N1151" s="685" t="s">
        <v>15710</v>
      </c>
      <c r="O1151" s="686">
        <v>150</v>
      </c>
      <c r="P1151" s="427" t="s">
        <v>16081</v>
      </c>
      <c r="Q1151" s="179">
        <v>7</v>
      </c>
      <c r="R1151" s="180"/>
      <c r="S1151" s="191">
        <v>1</v>
      </c>
      <c r="T1151" s="179">
        <v>1</v>
      </c>
      <c r="U1151" s="179">
        <v>1</v>
      </c>
      <c r="V1151" s="179">
        <v>1</v>
      </c>
      <c r="W1151" s="742">
        <v>12</v>
      </c>
      <c r="X1151" s="194"/>
      <c r="Y1151" s="194"/>
      <c r="Z1151" s="194"/>
      <c r="AA1151" s="194"/>
      <c r="AB1151" s="219"/>
      <c r="AC1151" s="293" t="s">
        <v>7213</v>
      </c>
      <c r="AD1151" s="191" t="s">
        <v>3571</v>
      </c>
      <c r="AE1151" s="191" t="s">
        <v>4259</v>
      </c>
      <c r="AF1151" s="177">
        <v>0</v>
      </c>
      <c r="AG1151" s="177">
        <v>0</v>
      </c>
      <c r="AH1151" s="177">
        <v>0</v>
      </c>
      <c r="AI1151" s="177">
        <v>0</v>
      </c>
      <c r="AJ1151" s="177">
        <v>0</v>
      </c>
      <c r="AK1151" s="177">
        <v>0</v>
      </c>
      <c r="AL1151" s="552">
        <v>2</v>
      </c>
      <c r="AM1151" s="177">
        <v>0</v>
      </c>
      <c r="AN1151" s="177">
        <v>0</v>
      </c>
      <c r="AO1151" s="182">
        <v>1</v>
      </c>
      <c r="AP1151" s="180"/>
      <c r="AQ1151" s="180"/>
      <c r="AR1151" s="180"/>
      <c r="AS1151" s="180"/>
      <c r="AT1151" s="180"/>
      <c r="AU1151" s="180"/>
      <c r="AV1151" s="180"/>
      <c r="AW1151" s="180"/>
      <c r="AX1151" s="180"/>
      <c r="AY1151" s="180"/>
      <c r="AZ1151" s="180"/>
      <c r="BA1151" s="180"/>
      <c r="BB1151" s="180"/>
      <c r="BC1151" s="180"/>
      <c r="BD1151" s="180"/>
      <c r="BE1151" s="180"/>
      <c r="BF1151" s="180"/>
      <c r="BG1151" s="180"/>
      <c r="BH1151" s="176">
        <f t="shared" si="134"/>
        <v>2</v>
      </c>
      <c r="BI1151" s="176">
        <f t="shared" si="137"/>
        <v>16</v>
      </c>
      <c r="BJ1151" s="182" t="str">
        <f t="shared" si="138"/>
        <v>3 - 17</v>
      </c>
      <c r="BK1151" s="176">
        <f t="shared" si="139"/>
        <v>10</v>
      </c>
      <c r="BL1151" s="176">
        <f t="shared" si="135"/>
        <v>2</v>
      </c>
      <c r="BM1151" s="533"/>
      <c r="BN1151" s="185">
        <v>105</v>
      </c>
      <c r="BO1151" s="180">
        <v>3</v>
      </c>
      <c r="BP1151" s="178">
        <f t="shared" si="141"/>
        <v>135</v>
      </c>
      <c r="BQ1151" s="420" t="str">
        <f t="shared" si="140"/>
        <v>III</v>
      </c>
      <c r="BR1151" s="185"/>
      <c r="BS1151" s="213" t="s">
        <v>5882</v>
      </c>
    </row>
    <row r="1152" spans="1:71" ht="89.25" x14ac:dyDescent="0.2">
      <c r="A1152" s="697">
        <v>1150</v>
      </c>
      <c r="B1152" s="286" t="s">
        <v>7214</v>
      </c>
      <c r="C1152" s="286" t="s">
        <v>7214</v>
      </c>
      <c r="D1152" s="258" t="s">
        <v>3865</v>
      </c>
      <c r="E1152" s="736">
        <v>2</v>
      </c>
      <c r="F1152" s="736">
        <v>1</v>
      </c>
      <c r="G1152" s="737">
        <v>1</v>
      </c>
      <c r="H1152" s="305" t="s">
        <v>3486</v>
      </c>
      <c r="I1152" s="208" t="s">
        <v>635</v>
      </c>
      <c r="J1152" s="280" t="s">
        <v>7221</v>
      </c>
      <c r="K1152" s="191" t="s">
        <v>3491</v>
      </c>
      <c r="L1152" s="427" t="s">
        <v>3491</v>
      </c>
      <c r="M1152" s="686">
        <v>6</v>
      </c>
      <c r="N1152" s="685" t="s">
        <v>15715</v>
      </c>
      <c r="O1152" s="686">
        <v>175</v>
      </c>
      <c r="P1152" s="191"/>
      <c r="Q1152" s="179">
        <v>0</v>
      </c>
      <c r="R1152" s="188" t="s">
        <v>4273</v>
      </c>
      <c r="S1152" s="191">
        <v>8</v>
      </c>
      <c r="T1152" s="191">
        <v>18</v>
      </c>
      <c r="U1152" s="189">
        <v>3</v>
      </c>
      <c r="V1152" s="189">
        <v>18</v>
      </c>
      <c r="W1152" s="742">
        <v>12</v>
      </c>
      <c r="X1152" s="194"/>
      <c r="Y1152" s="194"/>
      <c r="Z1152" s="194"/>
      <c r="AA1152" s="194"/>
      <c r="AB1152" s="219"/>
      <c r="AC1152" s="419" t="s">
        <v>10767</v>
      </c>
      <c r="AD1152" s="191" t="s">
        <v>650</v>
      </c>
      <c r="AE1152" s="191" t="s">
        <v>4250</v>
      </c>
      <c r="AF1152" s="177">
        <v>0</v>
      </c>
      <c r="AG1152" s="177">
        <v>0</v>
      </c>
      <c r="AH1152" s="177">
        <v>0</v>
      </c>
      <c r="AI1152" s="177">
        <v>0</v>
      </c>
      <c r="AJ1152" s="177">
        <v>0</v>
      </c>
      <c r="AK1152" s="177">
        <v>0</v>
      </c>
      <c r="AL1152" s="552">
        <v>0</v>
      </c>
      <c r="AM1152" s="177">
        <v>9</v>
      </c>
      <c r="AN1152" s="177">
        <v>0</v>
      </c>
      <c r="AO1152" s="182">
        <v>0</v>
      </c>
      <c r="AP1152" s="180"/>
      <c r="AQ1152" s="180">
        <v>9</v>
      </c>
      <c r="AR1152" s="180"/>
      <c r="AS1152" s="180"/>
      <c r="AT1152" s="180"/>
      <c r="AU1152" s="180"/>
      <c r="AV1152" s="180"/>
      <c r="AW1152" s="180"/>
      <c r="AX1152" s="180"/>
      <c r="AY1152" s="180"/>
      <c r="AZ1152" s="180"/>
      <c r="BA1152" s="180"/>
      <c r="BB1152" s="180"/>
      <c r="BC1152" s="180"/>
      <c r="BD1152" s="180"/>
      <c r="BE1152" s="180"/>
      <c r="BF1152" s="180"/>
      <c r="BG1152" s="180"/>
      <c r="BH1152" s="176" t="str">
        <f t="shared" si="134"/>
        <v>class level</v>
      </c>
      <c r="BI1152" s="176">
        <f t="shared" si="137"/>
        <v>12</v>
      </c>
      <c r="BJ1152" s="182" t="str">
        <f t="shared" si="138"/>
        <v>9 - 90</v>
      </c>
      <c r="BK1152" s="176">
        <f t="shared" si="139"/>
        <v>50</v>
      </c>
      <c r="BL1152" s="176">
        <f t="shared" si="135"/>
        <v>9</v>
      </c>
      <c r="BM1152" s="535"/>
      <c r="BN1152" s="185">
        <v>3600</v>
      </c>
      <c r="BO1152" s="180">
        <v>16</v>
      </c>
      <c r="BP1152" s="178">
        <f t="shared" si="141"/>
        <v>4400</v>
      </c>
      <c r="BQ1152" s="420" t="str">
        <f t="shared" si="140"/>
        <v>VIII</v>
      </c>
      <c r="BR1152" s="185"/>
      <c r="BS1152" s="213" t="s">
        <v>5882</v>
      </c>
    </row>
    <row r="1153" spans="1:71" x14ac:dyDescent="0.2">
      <c r="A1153" s="696">
        <v>1151</v>
      </c>
      <c r="B1153" s="286" t="s">
        <v>7214</v>
      </c>
      <c r="C1153" s="286" t="s">
        <v>4992</v>
      </c>
      <c r="D1153" s="258" t="s">
        <v>5497</v>
      </c>
      <c r="E1153" s="736">
        <v>1</v>
      </c>
      <c r="F1153" s="736">
        <v>1</v>
      </c>
      <c r="G1153" s="737">
        <v>1</v>
      </c>
      <c r="H1153" s="305" t="s">
        <v>3486</v>
      </c>
      <c r="I1153" s="207" t="s">
        <v>5989</v>
      </c>
      <c r="J1153" s="279" t="s">
        <v>7126</v>
      </c>
      <c r="K1153" s="179" t="s">
        <v>5490</v>
      </c>
      <c r="L1153" s="427" t="s">
        <v>5490</v>
      </c>
      <c r="M1153" s="684">
        <v>10</v>
      </c>
      <c r="N1153" s="684" t="s">
        <v>15710</v>
      </c>
      <c r="O1153" s="684">
        <v>1860</v>
      </c>
      <c r="P1153" s="179" t="s">
        <v>15868</v>
      </c>
      <c r="Q1153" s="179">
        <v>-4</v>
      </c>
      <c r="R1153" s="180"/>
      <c r="S1153" s="191">
        <v>13</v>
      </c>
      <c r="T1153" s="191">
        <v>14</v>
      </c>
      <c r="U1153" s="190">
        <v>4</v>
      </c>
      <c r="V1153" s="190">
        <v>16</v>
      </c>
      <c r="W1153" s="742">
        <v>15</v>
      </c>
      <c r="X1153" s="184">
        <v>36</v>
      </c>
      <c r="Y1153" s="184"/>
      <c r="Z1153" s="184"/>
      <c r="AA1153" s="184"/>
      <c r="AB1153" s="219" t="s">
        <v>795</v>
      </c>
      <c r="AC1153" s="186" t="s">
        <v>4995</v>
      </c>
      <c r="AD1153" s="179" t="s">
        <v>1946</v>
      </c>
      <c r="AE1153" s="179" t="s">
        <v>4255</v>
      </c>
      <c r="AF1153" s="177">
        <v>0</v>
      </c>
      <c r="AG1153" s="177">
        <v>0</v>
      </c>
      <c r="AH1153" s="177">
        <v>0</v>
      </c>
      <c r="AI1153" s="177">
        <v>0</v>
      </c>
      <c r="AJ1153" s="177">
        <v>0</v>
      </c>
      <c r="AK1153" s="177">
        <v>0</v>
      </c>
      <c r="AL1153" s="383">
        <v>6</v>
      </c>
      <c r="AM1153" s="177">
        <v>0</v>
      </c>
      <c r="AN1153" s="177">
        <v>0</v>
      </c>
      <c r="AO1153" s="182">
        <v>6</v>
      </c>
      <c r="AP1153" s="180"/>
      <c r="AQ1153" s="180"/>
      <c r="AR1153" s="180"/>
      <c r="AS1153" s="180"/>
      <c r="AT1153" s="180"/>
      <c r="AU1153" s="180"/>
      <c r="AV1153" s="180"/>
      <c r="AW1153" s="180"/>
      <c r="AX1153" s="180"/>
      <c r="AY1153" s="180"/>
      <c r="AZ1153" s="180"/>
      <c r="BA1153" s="180"/>
      <c r="BB1153" s="180"/>
      <c r="BC1153" s="180"/>
      <c r="BD1153" s="180"/>
      <c r="BE1153" s="180"/>
      <c r="BF1153" s="180"/>
      <c r="BG1153" s="180"/>
      <c r="BH1153" s="176">
        <f t="shared" si="134"/>
        <v>7</v>
      </c>
      <c r="BI1153" s="176">
        <f t="shared" si="137"/>
        <v>13</v>
      </c>
      <c r="BJ1153" s="182" t="str">
        <f t="shared" si="138"/>
        <v>12 - 54</v>
      </c>
      <c r="BK1153" s="176">
        <f t="shared" si="139"/>
        <v>33</v>
      </c>
      <c r="BL1153" s="176">
        <f t="shared" si="135"/>
        <v>8</v>
      </c>
      <c r="BM1153" s="533"/>
      <c r="BN1153" s="185">
        <v>600</v>
      </c>
      <c r="BO1153" s="180">
        <v>8</v>
      </c>
      <c r="BP1153" s="178">
        <f t="shared" si="141"/>
        <v>864</v>
      </c>
      <c r="BQ1153" s="420" t="str">
        <f t="shared" si="140"/>
        <v>VI</v>
      </c>
      <c r="BR1153" s="185"/>
      <c r="BS1153" s="212" t="s">
        <v>3967</v>
      </c>
    </row>
    <row r="1154" spans="1:71" x14ac:dyDescent="0.2">
      <c r="A1154" s="697">
        <v>1152</v>
      </c>
      <c r="B1154" s="286" t="s">
        <v>5898</v>
      </c>
      <c r="C1154" s="286" t="s">
        <v>5898</v>
      </c>
      <c r="D1154" s="258" t="s">
        <v>3865</v>
      </c>
      <c r="E1154" s="736">
        <v>1</v>
      </c>
      <c r="F1154" s="736">
        <v>1</v>
      </c>
      <c r="G1154" s="737">
        <v>2</v>
      </c>
      <c r="H1154" s="305" t="s">
        <v>3486</v>
      </c>
      <c r="I1154" s="208" t="s">
        <v>3486</v>
      </c>
      <c r="J1154" s="280" t="s">
        <v>3486</v>
      </c>
      <c r="K1154" s="191" t="s">
        <v>3489</v>
      </c>
      <c r="L1154" s="427" t="s">
        <v>5490</v>
      </c>
      <c r="M1154" s="686">
        <v>11</v>
      </c>
      <c r="N1154" s="685" t="s">
        <v>16458</v>
      </c>
      <c r="O1154" s="686">
        <v>1000</v>
      </c>
      <c r="P1154" s="427" t="s">
        <v>15822</v>
      </c>
      <c r="Q1154" s="179">
        <v>0</v>
      </c>
      <c r="R1154" s="180"/>
      <c r="S1154" s="191">
        <v>2</v>
      </c>
      <c r="T1154" s="179">
        <v>4</v>
      </c>
      <c r="U1154" s="179">
        <v>1</v>
      </c>
      <c r="V1154" s="179">
        <v>1</v>
      </c>
      <c r="W1154" s="742">
        <v>1</v>
      </c>
      <c r="X1154" s="194"/>
      <c r="Y1154" s="194"/>
      <c r="Z1154" s="194"/>
      <c r="AA1154" s="194"/>
      <c r="AB1154" s="219"/>
      <c r="AC1154" s="186"/>
      <c r="AD1154" s="191" t="s">
        <v>7470</v>
      </c>
      <c r="AE1154" s="191" t="s">
        <v>4247</v>
      </c>
      <c r="AF1154" s="177">
        <v>0</v>
      </c>
      <c r="AG1154" s="177">
        <v>0</v>
      </c>
      <c r="AH1154" s="177">
        <v>0</v>
      </c>
      <c r="AI1154" s="177">
        <v>0</v>
      </c>
      <c r="AJ1154" s="177">
        <v>0</v>
      </c>
      <c r="AK1154" s="177">
        <v>0</v>
      </c>
      <c r="AL1154" s="552">
        <v>6</v>
      </c>
      <c r="AM1154" s="177">
        <v>0</v>
      </c>
      <c r="AN1154" s="177">
        <v>0</v>
      </c>
      <c r="AO1154" s="182">
        <v>0</v>
      </c>
      <c r="AP1154" s="180"/>
      <c r="AQ1154" s="180"/>
      <c r="AR1154" s="180"/>
      <c r="AS1154" s="180"/>
      <c r="AT1154" s="180"/>
      <c r="AU1154" s="180"/>
      <c r="AV1154" s="180"/>
      <c r="AW1154" s="180"/>
      <c r="AX1154" s="180"/>
      <c r="AY1154" s="180"/>
      <c r="AZ1154" s="180"/>
      <c r="BA1154" s="180"/>
      <c r="BB1154" s="180"/>
      <c r="BC1154" s="180"/>
      <c r="BD1154" s="180"/>
      <c r="BE1154" s="180"/>
      <c r="BF1154" s="180"/>
      <c r="BG1154" s="180"/>
      <c r="BH1154" s="176">
        <f t="shared" si="134"/>
        <v>6</v>
      </c>
      <c r="BI1154" s="176">
        <f t="shared" si="137"/>
        <v>13</v>
      </c>
      <c r="BJ1154" s="182" t="str">
        <f t="shared" si="138"/>
        <v>6 - 48</v>
      </c>
      <c r="BK1154" s="176">
        <f t="shared" si="139"/>
        <v>27</v>
      </c>
      <c r="BL1154" s="176">
        <f t="shared" si="135"/>
        <v>6</v>
      </c>
      <c r="BM1154" s="533"/>
      <c r="BN1154" s="185">
        <v>1</v>
      </c>
      <c r="BO1154" s="180">
        <v>0</v>
      </c>
      <c r="BP1154" s="178">
        <f t="shared" si="141"/>
        <v>1</v>
      </c>
      <c r="BQ1154" s="420" t="str">
        <f t="shared" si="140"/>
        <v>I</v>
      </c>
      <c r="BR1154" s="185"/>
      <c r="BS1154" s="213" t="s">
        <v>5882</v>
      </c>
    </row>
    <row r="1155" spans="1:71" ht="76.5" x14ac:dyDescent="0.2">
      <c r="A1155" s="696">
        <v>1153</v>
      </c>
      <c r="B1155" s="286" t="s">
        <v>5899</v>
      </c>
      <c r="C1155" s="286" t="s">
        <v>5899</v>
      </c>
      <c r="D1155" s="258" t="s">
        <v>3865</v>
      </c>
      <c r="E1155" s="736">
        <v>1</v>
      </c>
      <c r="F1155" s="736">
        <v>1</v>
      </c>
      <c r="G1155" s="737">
        <v>2</v>
      </c>
      <c r="H1155" s="305" t="s">
        <v>3232</v>
      </c>
      <c r="I1155" s="208" t="s">
        <v>7154</v>
      </c>
      <c r="J1155" s="280" t="s">
        <v>6558</v>
      </c>
      <c r="K1155" s="191" t="s">
        <v>3491</v>
      </c>
      <c r="L1155" s="427" t="s">
        <v>3491</v>
      </c>
      <c r="M1155" s="686">
        <v>6</v>
      </c>
      <c r="N1155" s="685" t="s">
        <v>15715</v>
      </c>
      <c r="O1155" s="686">
        <v>300</v>
      </c>
      <c r="P1155" s="427" t="s">
        <v>15822</v>
      </c>
      <c r="Q1155" s="179">
        <v>-1</v>
      </c>
      <c r="R1155" s="180"/>
      <c r="S1155" s="191">
        <v>13</v>
      </c>
      <c r="T1155" s="179">
        <v>14</v>
      </c>
      <c r="U1155" s="190">
        <v>4</v>
      </c>
      <c r="V1155" s="190">
        <v>16</v>
      </c>
      <c r="W1155" s="742">
        <v>6</v>
      </c>
      <c r="X1155" s="194">
        <v>15</v>
      </c>
      <c r="Y1155" s="194"/>
      <c r="Z1155" s="194"/>
      <c r="AA1155" s="194"/>
      <c r="AB1155" s="219" t="s">
        <v>795</v>
      </c>
      <c r="AC1155" s="183" t="s">
        <v>12001</v>
      </c>
      <c r="AD1155" s="191" t="s">
        <v>1947</v>
      </c>
      <c r="AE1155" s="191" t="s">
        <v>4248</v>
      </c>
      <c r="AF1155" s="177">
        <v>0</v>
      </c>
      <c r="AG1155" s="177">
        <v>0</v>
      </c>
      <c r="AH1155" s="177">
        <v>0</v>
      </c>
      <c r="AI1155" s="177">
        <v>0</v>
      </c>
      <c r="AJ1155" s="177">
        <v>0</v>
      </c>
      <c r="AK1155" s="177">
        <v>0</v>
      </c>
      <c r="AL1155" s="383">
        <v>6</v>
      </c>
      <c r="AM1155" s="177">
        <v>0</v>
      </c>
      <c r="AN1155" s="177">
        <v>0</v>
      </c>
      <c r="AO1155" s="182">
        <v>6</v>
      </c>
      <c r="AP1155" s="180"/>
      <c r="AQ1155" s="180"/>
      <c r="AR1155" s="180"/>
      <c r="AS1155" s="180"/>
      <c r="AT1155" s="180"/>
      <c r="AU1155" s="180"/>
      <c r="AV1155" s="180"/>
      <c r="AW1155" s="180"/>
      <c r="AX1155" s="180"/>
      <c r="AY1155" s="180"/>
      <c r="AZ1155" s="180"/>
      <c r="BA1155" s="180"/>
      <c r="BB1155" s="180"/>
      <c r="BC1155" s="180"/>
      <c r="BD1155" s="180"/>
      <c r="BE1155" s="180"/>
      <c r="BF1155" s="180"/>
      <c r="BG1155" s="180"/>
      <c r="BH1155" s="176">
        <f t="shared" ref="BH1155:BH1218" si="142">IF(manualHD="",IF(COUNTA($AP1155:$BG1155)=0,IF(SUM($AG1155:$AL1155)/(0.01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7</v>
      </c>
      <c r="BI1155" s="176">
        <f t="shared" si="137"/>
        <v>13</v>
      </c>
      <c r="BJ1155" s="182" t="str">
        <f t="shared" si="138"/>
        <v>12 - 54</v>
      </c>
      <c r="BK1155" s="176">
        <f t="shared" si="139"/>
        <v>33</v>
      </c>
      <c r="BL1155" s="176">
        <f t="shared" si="135"/>
        <v>8</v>
      </c>
      <c r="BM1155" s="533"/>
      <c r="BN1155" s="185">
        <v>1275</v>
      </c>
      <c r="BO1155" s="180">
        <v>8</v>
      </c>
      <c r="BP1155" s="178">
        <f t="shared" si="141"/>
        <v>1539</v>
      </c>
      <c r="BQ1155" s="420" t="str">
        <f t="shared" si="140"/>
        <v>VII</v>
      </c>
      <c r="BR1155" s="185"/>
      <c r="BS1155" s="213" t="s">
        <v>5882</v>
      </c>
    </row>
    <row r="1156" spans="1:71" x14ac:dyDescent="0.2">
      <c r="A1156" s="696">
        <v>1154</v>
      </c>
      <c r="B1156" s="286" t="s">
        <v>6451</v>
      </c>
      <c r="C1156" s="286" t="s">
        <v>6451</v>
      </c>
      <c r="D1156" s="258" t="s">
        <v>3865</v>
      </c>
      <c r="E1156" s="736">
        <v>1</v>
      </c>
      <c r="F1156" s="736">
        <v>4</v>
      </c>
      <c r="G1156" s="737">
        <v>16</v>
      </c>
      <c r="H1156" s="305" t="s">
        <v>3486</v>
      </c>
      <c r="I1156" s="208" t="s">
        <v>3485</v>
      </c>
      <c r="J1156" s="280" t="s">
        <v>6558</v>
      </c>
      <c r="K1156" s="191" t="s">
        <v>5230</v>
      </c>
      <c r="L1156" s="427" t="s">
        <v>3491</v>
      </c>
      <c r="M1156" s="686">
        <v>5.5</v>
      </c>
      <c r="N1156" s="685" t="s">
        <v>15710</v>
      </c>
      <c r="O1156" s="686">
        <v>182</v>
      </c>
      <c r="P1156" s="427" t="s">
        <v>16082</v>
      </c>
      <c r="Q1156" s="179">
        <v>6</v>
      </c>
      <c r="R1156" s="180"/>
      <c r="S1156" s="191">
        <v>8</v>
      </c>
      <c r="T1156" s="179">
        <v>10</v>
      </c>
      <c r="U1156" s="189">
        <v>3</v>
      </c>
      <c r="V1156" s="189">
        <v>12</v>
      </c>
      <c r="W1156" s="742">
        <v>30</v>
      </c>
      <c r="X1156" s="194"/>
      <c r="Y1156" s="194"/>
      <c r="Z1156" s="194"/>
      <c r="AA1156" s="194"/>
      <c r="AB1156" s="220"/>
      <c r="AC1156" s="183" t="s">
        <v>9391</v>
      </c>
      <c r="AD1156" s="191" t="s">
        <v>6452</v>
      </c>
      <c r="AE1156" s="191" t="s">
        <v>4250</v>
      </c>
      <c r="AF1156" s="177">
        <v>0</v>
      </c>
      <c r="AG1156" s="177">
        <v>0</v>
      </c>
      <c r="AH1156" s="177">
        <v>0</v>
      </c>
      <c r="AI1156" s="177">
        <v>0</v>
      </c>
      <c r="AJ1156" s="177">
        <v>0</v>
      </c>
      <c r="AK1156" s="177">
        <v>0</v>
      </c>
      <c r="AL1156" s="383">
        <v>6</v>
      </c>
      <c r="AM1156" s="177">
        <v>0</v>
      </c>
      <c r="AN1156" s="177">
        <v>0</v>
      </c>
      <c r="AO1156" s="182">
        <v>0</v>
      </c>
      <c r="AP1156" s="180"/>
      <c r="AQ1156" s="180"/>
      <c r="AR1156" s="180"/>
      <c r="AS1156" s="180"/>
      <c r="AT1156" s="180"/>
      <c r="AU1156" s="180"/>
      <c r="AV1156" s="180"/>
      <c r="AW1156" s="180"/>
      <c r="AX1156" s="180"/>
      <c r="AY1156" s="180"/>
      <c r="AZ1156" s="180"/>
      <c r="BA1156" s="180"/>
      <c r="BB1156" s="180"/>
      <c r="BC1156" s="180"/>
      <c r="BD1156" s="180"/>
      <c r="BE1156" s="180"/>
      <c r="BF1156" s="180"/>
      <c r="BG1156" s="180"/>
      <c r="BH1156" s="176">
        <f t="shared" si="142"/>
        <v>6</v>
      </c>
      <c r="BI1156" s="176">
        <f t="shared" si="137"/>
        <v>13</v>
      </c>
      <c r="BJ1156" s="182" t="str">
        <f t="shared" si="138"/>
        <v>6 - 48</v>
      </c>
      <c r="BK1156" s="176">
        <f t="shared" si="139"/>
        <v>27</v>
      </c>
      <c r="BL1156" s="176">
        <f t="shared" ref="BL1156:BL1219" si="143">IF(SUM(AP1156:BG1156)=0,AL1156+ROUNDDOWN(AO1156/4.5,0)+IF(AF1156*1.5+AG1156*2+AH1156*2.5+AI1156*3+AJ1156*3.5+AK1156*4+AO1156&gt;3,1,0),MAX(AP1156:BG1156))</f>
        <v>6</v>
      </c>
      <c r="BM1156" s="533"/>
      <c r="BN1156" s="185">
        <v>350</v>
      </c>
      <c r="BO1156" s="180">
        <v>6</v>
      </c>
      <c r="BP1156" s="178">
        <f t="shared" si="141"/>
        <v>512</v>
      </c>
      <c r="BQ1156" s="420" t="str">
        <f t="shared" si="140"/>
        <v>V</v>
      </c>
      <c r="BR1156" s="185"/>
      <c r="BS1156" s="213" t="s">
        <v>5882</v>
      </c>
    </row>
    <row r="1157" spans="1:71" x14ac:dyDescent="0.2">
      <c r="A1157" s="697">
        <v>1155</v>
      </c>
      <c r="B1157" s="286" t="s">
        <v>3667</v>
      </c>
      <c r="C1157" s="286" t="s">
        <v>3667</v>
      </c>
      <c r="D1157" s="258" t="s">
        <v>3865</v>
      </c>
      <c r="E1157" s="736">
        <v>1</v>
      </c>
      <c r="F1157" s="736">
        <v>1</v>
      </c>
      <c r="G1157" s="737">
        <v>12</v>
      </c>
      <c r="H1157" s="305" t="s">
        <v>13905</v>
      </c>
      <c r="I1157" s="208" t="s">
        <v>6635</v>
      </c>
      <c r="J1157" s="280" t="s">
        <v>5938</v>
      </c>
      <c r="K1157" s="191" t="s">
        <v>3491</v>
      </c>
      <c r="L1157" s="427" t="s">
        <v>3491</v>
      </c>
      <c r="M1157" s="686">
        <v>5</v>
      </c>
      <c r="N1157" s="685" t="s">
        <v>15715</v>
      </c>
      <c r="O1157" s="686">
        <v>137</v>
      </c>
      <c r="P1157" s="427" t="s">
        <v>15822</v>
      </c>
      <c r="Q1157" s="179">
        <v>6</v>
      </c>
      <c r="R1157" s="180"/>
      <c r="S1157" s="191">
        <v>5</v>
      </c>
      <c r="T1157" s="179">
        <v>7</v>
      </c>
      <c r="U1157" s="189">
        <v>2</v>
      </c>
      <c r="V1157" s="189">
        <v>8</v>
      </c>
      <c r="W1157" s="742">
        <v>12</v>
      </c>
      <c r="X1157" s="194"/>
      <c r="Y1157" s="194"/>
      <c r="Z1157" s="194"/>
      <c r="AA1157" s="194"/>
      <c r="AB1157" s="220"/>
      <c r="AC1157" s="186"/>
      <c r="AD1157" s="191" t="s">
        <v>5875</v>
      </c>
      <c r="AE1157" s="191" t="s">
        <v>4259</v>
      </c>
      <c r="AF1157" s="177">
        <v>0</v>
      </c>
      <c r="AG1157" s="177">
        <v>0</v>
      </c>
      <c r="AH1157" s="177">
        <v>0</v>
      </c>
      <c r="AI1157" s="177">
        <v>0</v>
      </c>
      <c r="AJ1157" s="177">
        <v>0</v>
      </c>
      <c r="AK1157" s="177">
        <v>0</v>
      </c>
      <c r="AL1157" s="383">
        <v>2</v>
      </c>
      <c r="AM1157" s="177">
        <v>0</v>
      </c>
      <c r="AN1157" s="177">
        <v>0</v>
      </c>
      <c r="AO1157" s="182">
        <v>0</v>
      </c>
      <c r="AP1157" s="180"/>
      <c r="AQ1157" s="180"/>
      <c r="AR1157" s="180"/>
      <c r="AS1157" s="180"/>
      <c r="AT1157" s="180"/>
      <c r="AU1157" s="180"/>
      <c r="AV1157" s="180"/>
      <c r="AW1157" s="180"/>
      <c r="AX1157" s="180"/>
      <c r="AY1157" s="180"/>
      <c r="AZ1157" s="180"/>
      <c r="BA1157" s="180"/>
      <c r="BB1157" s="180"/>
      <c r="BC1157" s="180"/>
      <c r="BD1157" s="180"/>
      <c r="BE1157" s="180"/>
      <c r="BF1157" s="180"/>
      <c r="BG1157" s="180"/>
      <c r="BH1157" s="176">
        <f t="shared" si="142"/>
        <v>2</v>
      </c>
      <c r="BI1157" s="176">
        <f t="shared" si="137"/>
        <v>16</v>
      </c>
      <c r="BJ1157" s="182" t="str">
        <f t="shared" si="138"/>
        <v>2 - 16</v>
      </c>
      <c r="BK1157" s="176">
        <f t="shared" si="139"/>
        <v>9</v>
      </c>
      <c r="BL1157" s="176">
        <f t="shared" si="143"/>
        <v>2</v>
      </c>
      <c r="BM1157" s="533"/>
      <c r="BN1157" s="185">
        <v>20</v>
      </c>
      <c r="BO1157" s="180">
        <v>2</v>
      </c>
      <c r="BP1157" s="178">
        <f t="shared" si="141"/>
        <v>38</v>
      </c>
      <c r="BQ1157" s="420" t="str">
        <f t="shared" si="140"/>
        <v>I</v>
      </c>
      <c r="BR1157" s="185"/>
      <c r="BS1157" s="213" t="s">
        <v>5882</v>
      </c>
    </row>
    <row r="1158" spans="1:71" x14ac:dyDescent="0.2">
      <c r="A1158" s="696">
        <v>1156</v>
      </c>
      <c r="B1158" s="286" t="s">
        <v>3668</v>
      </c>
      <c r="C1158" s="286" t="s">
        <v>3668</v>
      </c>
      <c r="D1158" s="258" t="s">
        <v>3865</v>
      </c>
      <c r="E1158" s="736">
        <v>1</v>
      </c>
      <c r="F1158" s="736">
        <v>1</v>
      </c>
      <c r="G1158" s="737">
        <v>2</v>
      </c>
      <c r="H1158" s="305" t="s">
        <v>3486</v>
      </c>
      <c r="I1158" s="207" t="s">
        <v>7154</v>
      </c>
      <c r="J1158" s="279" t="s">
        <v>4362</v>
      </c>
      <c r="K1158" s="179" t="s">
        <v>2614</v>
      </c>
      <c r="L1158" s="427" t="s">
        <v>5490</v>
      </c>
      <c r="M1158" s="684">
        <v>6</v>
      </c>
      <c r="N1158" s="684" t="s">
        <v>15710</v>
      </c>
      <c r="O1158" s="684">
        <v>365</v>
      </c>
      <c r="P1158" s="179" t="s">
        <v>16083</v>
      </c>
      <c r="Q1158" s="179">
        <v>5</v>
      </c>
      <c r="R1158" s="180"/>
      <c r="S1158" s="191">
        <v>8</v>
      </c>
      <c r="T1158" s="179">
        <v>10</v>
      </c>
      <c r="U1158" s="189">
        <v>3</v>
      </c>
      <c r="V1158" s="189">
        <v>12</v>
      </c>
      <c r="W1158" s="742">
        <v>12</v>
      </c>
      <c r="X1158" s="184"/>
      <c r="Y1158" s="184"/>
      <c r="Z1158" s="184"/>
      <c r="AA1158" s="184"/>
      <c r="AB1158" s="220"/>
      <c r="AC1158" s="186" t="s">
        <v>3669</v>
      </c>
      <c r="AD1158" s="191" t="s">
        <v>3571</v>
      </c>
      <c r="AE1158" s="191" t="s">
        <v>4247</v>
      </c>
      <c r="AF1158" s="177">
        <v>0</v>
      </c>
      <c r="AG1158" s="177">
        <v>0</v>
      </c>
      <c r="AH1158" s="177">
        <v>0</v>
      </c>
      <c r="AI1158" s="177">
        <v>0</v>
      </c>
      <c r="AJ1158" s="177">
        <v>0</v>
      </c>
      <c r="AK1158" s="177">
        <v>0</v>
      </c>
      <c r="AL1158" s="383">
        <v>5</v>
      </c>
      <c r="AM1158" s="177">
        <v>0</v>
      </c>
      <c r="AN1158" s="177">
        <v>0</v>
      </c>
      <c r="AO1158" s="182">
        <v>0</v>
      </c>
      <c r="AP1158" s="180"/>
      <c r="AQ1158" s="180"/>
      <c r="AR1158" s="180"/>
      <c r="AS1158" s="180"/>
      <c r="AT1158" s="180"/>
      <c r="AU1158" s="180"/>
      <c r="AV1158" s="180"/>
      <c r="AW1158" s="180"/>
      <c r="AX1158" s="180"/>
      <c r="AY1158" s="180"/>
      <c r="AZ1158" s="180"/>
      <c r="BA1158" s="180"/>
      <c r="BB1158" s="180"/>
      <c r="BC1158" s="180"/>
      <c r="BD1158" s="180"/>
      <c r="BE1158" s="180"/>
      <c r="BF1158" s="180"/>
      <c r="BG1158" s="180"/>
      <c r="BH1158" s="176">
        <f t="shared" si="142"/>
        <v>5</v>
      </c>
      <c r="BI1158" s="176">
        <f t="shared" si="137"/>
        <v>15</v>
      </c>
      <c r="BJ1158" s="182" t="str">
        <f t="shared" si="138"/>
        <v>5 - 40</v>
      </c>
      <c r="BK1158" s="176">
        <f t="shared" si="139"/>
        <v>23</v>
      </c>
      <c r="BL1158" s="176">
        <f t="shared" si="143"/>
        <v>5</v>
      </c>
      <c r="BM1158" s="533"/>
      <c r="BN1158" s="185">
        <v>205</v>
      </c>
      <c r="BO1158" s="180">
        <v>5</v>
      </c>
      <c r="BP1158" s="178">
        <f t="shared" si="141"/>
        <v>320</v>
      </c>
      <c r="BQ1158" s="420" t="str">
        <f t="shared" si="140"/>
        <v>IV</v>
      </c>
      <c r="BR1158" s="185"/>
      <c r="BS1158" s="212" t="s">
        <v>5882</v>
      </c>
    </row>
    <row r="1159" spans="1:71" ht="25.5" x14ac:dyDescent="0.2">
      <c r="A1159" s="697">
        <v>1157</v>
      </c>
      <c r="B1159" s="286" t="s">
        <v>3672</v>
      </c>
      <c r="C1159" s="286" t="s">
        <v>3672</v>
      </c>
      <c r="D1159" s="258" t="s">
        <v>3865</v>
      </c>
      <c r="E1159" s="736">
        <v>1</v>
      </c>
      <c r="F1159" s="736">
        <v>1</v>
      </c>
      <c r="G1159" s="737">
        <v>8</v>
      </c>
      <c r="H1159" s="305" t="s">
        <v>3486</v>
      </c>
      <c r="I1159" s="207" t="s">
        <v>5433</v>
      </c>
      <c r="J1159" s="279" t="s">
        <v>3673</v>
      </c>
      <c r="K1159" s="179" t="s">
        <v>4764</v>
      </c>
      <c r="L1159" s="427" t="s">
        <v>3491</v>
      </c>
      <c r="M1159" s="684">
        <v>25</v>
      </c>
      <c r="N1159" s="684" t="s">
        <v>15766</v>
      </c>
      <c r="O1159" s="684">
        <v>267</v>
      </c>
      <c r="P1159" s="179" t="s">
        <v>16084</v>
      </c>
      <c r="Q1159" s="179">
        <v>4</v>
      </c>
      <c r="R1159" s="180"/>
      <c r="S1159" s="191">
        <v>1</v>
      </c>
      <c r="T1159" s="179">
        <v>1</v>
      </c>
      <c r="U1159" s="179">
        <v>1</v>
      </c>
      <c r="V1159" s="179">
        <v>1</v>
      </c>
      <c r="W1159" s="742">
        <v>0</v>
      </c>
      <c r="X1159" s="184">
        <v>18</v>
      </c>
      <c r="Y1159" s="184"/>
      <c r="Z1159" s="184"/>
      <c r="AA1159" s="184"/>
      <c r="AB1159" s="220" t="s">
        <v>795</v>
      </c>
      <c r="AC1159" s="186" t="s">
        <v>5630</v>
      </c>
      <c r="AD1159" s="179" t="s">
        <v>5628</v>
      </c>
      <c r="AE1159" s="179" t="s">
        <v>4259</v>
      </c>
      <c r="AF1159" s="177">
        <v>0</v>
      </c>
      <c r="AG1159" s="177">
        <v>0</v>
      </c>
      <c r="AH1159" s="177">
        <v>0</v>
      </c>
      <c r="AI1159" s="177">
        <v>0</v>
      </c>
      <c r="AJ1159" s="177">
        <v>0</v>
      </c>
      <c r="AK1159" s="177">
        <v>0</v>
      </c>
      <c r="AL1159" s="383">
        <v>6</v>
      </c>
      <c r="AM1159" s="177">
        <v>0</v>
      </c>
      <c r="AN1159" s="177">
        <v>0</v>
      </c>
      <c r="AO1159" s="182">
        <v>3</v>
      </c>
      <c r="AP1159" s="180"/>
      <c r="AQ1159" s="180"/>
      <c r="AR1159" s="180"/>
      <c r="AS1159" s="180"/>
      <c r="AT1159" s="180"/>
      <c r="AU1159" s="180"/>
      <c r="AV1159" s="180"/>
      <c r="AW1159" s="180"/>
      <c r="AX1159" s="180"/>
      <c r="AY1159" s="180"/>
      <c r="AZ1159" s="180"/>
      <c r="BA1159" s="180"/>
      <c r="BB1159" s="180"/>
      <c r="BC1159" s="180"/>
      <c r="BD1159" s="180"/>
      <c r="BE1159" s="180"/>
      <c r="BF1159" s="180"/>
      <c r="BG1159" s="180"/>
      <c r="BH1159" s="176">
        <f t="shared" si="142"/>
        <v>6</v>
      </c>
      <c r="BI1159" s="176">
        <f t="shared" si="137"/>
        <v>13</v>
      </c>
      <c r="BJ1159" s="182" t="str">
        <f t="shared" si="138"/>
        <v>9 - 51</v>
      </c>
      <c r="BK1159" s="176">
        <f t="shared" si="139"/>
        <v>30</v>
      </c>
      <c r="BL1159" s="176">
        <f t="shared" si="143"/>
        <v>6</v>
      </c>
      <c r="BM1159" s="533"/>
      <c r="BN1159" s="185">
        <v>400</v>
      </c>
      <c r="BO1159" s="180">
        <v>7</v>
      </c>
      <c r="BP1159" s="178">
        <f t="shared" si="141"/>
        <v>610</v>
      </c>
      <c r="BQ1159" s="420" t="str">
        <f t="shared" si="140"/>
        <v>V</v>
      </c>
      <c r="BR1159" s="185"/>
      <c r="BS1159" s="212" t="s">
        <v>5882</v>
      </c>
    </row>
    <row r="1160" spans="1:71" ht="38.25" x14ac:dyDescent="0.2">
      <c r="A1160" s="696">
        <v>1158</v>
      </c>
      <c r="B1160" s="286" t="s">
        <v>3822</v>
      </c>
      <c r="C1160" s="286" t="s">
        <v>5636</v>
      </c>
      <c r="D1160" s="258" t="s">
        <v>3865</v>
      </c>
      <c r="E1160" s="736">
        <v>2</v>
      </c>
      <c r="F1160" s="736">
        <v>1</v>
      </c>
      <c r="G1160" s="737">
        <v>4</v>
      </c>
      <c r="H1160" s="305" t="s">
        <v>3234</v>
      </c>
      <c r="I1160" s="279" t="s">
        <v>2342</v>
      </c>
      <c r="J1160" s="279" t="s">
        <v>5635</v>
      </c>
      <c r="K1160" s="179" t="s">
        <v>6751</v>
      </c>
      <c r="L1160" s="427" t="s">
        <v>5490</v>
      </c>
      <c r="M1160" s="684">
        <v>12</v>
      </c>
      <c r="N1160" s="684" t="s">
        <v>15710</v>
      </c>
      <c r="O1160" s="684">
        <v>1550</v>
      </c>
      <c r="P1160" s="179" t="s">
        <v>16085</v>
      </c>
      <c r="Q1160" s="179">
        <v>4</v>
      </c>
      <c r="R1160" s="180"/>
      <c r="S1160" s="191">
        <v>8</v>
      </c>
      <c r="T1160" s="179">
        <v>10</v>
      </c>
      <c r="U1160" s="189">
        <v>3</v>
      </c>
      <c r="V1160" s="189">
        <v>12</v>
      </c>
      <c r="W1160" s="742">
        <v>9</v>
      </c>
      <c r="X1160" s="184">
        <v>24</v>
      </c>
      <c r="Y1160" s="184">
        <v>6</v>
      </c>
      <c r="Z1160" s="184">
        <v>6</v>
      </c>
      <c r="AA1160" s="184"/>
      <c r="AB1160" s="220" t="s">
        <v>793</v>
      </c>
      <c r="AC1160" s="183" t="s">
        <v>11619</v>
      </c>
      <c r="AD1160" s="179" t="s">
        <v>6415</v>
      </c>
      <c r="AE1160" s="179" t="s">
        <v>4247</v>
      </c>
      <c r="AF1160" s="177">
        <v>0</v>
      </c>
      <c r="AG1160" s="177">
        <v>0</v>
      </c>
      <c r="AH1160" s="177">
        <v>0</v>
      </c>
      <c r="AI1160" s="177">
        <v>0</v>
      </c>
      <c r="AJ1160" s="177">
        <v>0</v>
      </c>
      <c r="AK1160" s="177">
        <v>0</v>
      </c>
      <c r="AL1160" s="383">
        <v>7</v>
      </c>
      <c r="AM1160" s="177">
        <v>0</v>
      </c>
      <c r="AN1160" s="177">
        <v>0</v>
      </c>
      <c r="AO1160" s="182">
        <v>0</v>
      </c>
      <c r="AP1160" s="180"/>
      <c r="AQ1160" s="180"/>
      <c r="AR1160" s="180"/>
      <c r="AS1160" s="180"/>
      <c r="AT1160" s="180"/>
      <c r="AU1160" s="180"/>
      <c r="AV1160" s="180"/>
      <c r="AW1160" s="180"/>
      <c r="AX1160" s="180"/>
      <c r="AY1160" s="180"/>
      <c r="AZ1160" s="180"/>
      <c r="BA1160" s="180"/>
      <c r="BB1160" s="180"/>
      <c r="BC1160" s="180"/>
      <c r="BD1160" s="180"/>
      <c r="BE1160" s="180"/>
      <c r="BF1160" s="180"/>
      <c r="BG1160" s="180"/>
      <c r="BH1160" s="176">
        <f t="shared" si="142"/>
        <v>7</v>
      </c>
      <c r="BI1160" s="176">
        <f t="shared" si="137"/>
        <v>13</v>
      </c>
      <c r="BJ1160" s="182" t="str">
        <f t="shared" si="138"/>
        <v>7 - 56</v>
      </c>
      <c r="BK1160" s="176">
        <f t="shared" si="139"/>
        <v>32</v>
      </c>
      <c r="BL1160" s="176">
        <f t="shared" si="143"/>
        <v>7</v>
      </c>
      <c r="BM1160" s="533"/>
      <c r="BN1160" s="185">
        <v>575</v>
      </c>
      <c r="BO1160" s="180">
        <v>8</v>
      </c>
      <c r="BP1160" s="178">
        <f t="shared" si="141"/>
        <v>831</v>
      </c>
      <c r="BQ1160" s="420" t="str">
        <f t="shared" si="140"/>
        <v>VI</v>
      </c>
      <c r="BR1160" s="185"/>
      <c r="BS1160" s="212" t="s">
        <v>5882</v>
      </c>
    </row>
    <row r="1161" spans="1:71" ht="38.25" x14ac:dyDescent="0.2">
      <c r="A1161" s="696">
        <v>1159</v>
      </c>
      <c r="B1161" s="286" t="s">
        <v>3822</v>
      </c>
      <c r="C1161" s="286" t="s">
        <v>3414</v>
      </c>
      <c r="D1161" s="258" t="s">
        <v>3865</v>
      </c>
      <c r="E1161" s="736">
        <v>5</v>
      </c>
      <c r="F1161" s="736">
        <v>1</v>
      </c>
      <c r="G1161" s="737">
        <v>4</v>
      </c>
      <c r="H1161" s="305" t="s">
        <v>3234</v>
      </c>
      <c r="I1161" s="279" t="s">
        <v>2342</v>
      </c>
      <c r="J1161" s="279" t="s">
        <v>5635</v>
      </c>
      <c r="K1161" s="179" t="s">
        <v>6751</v>
      </c>
      <c r="L1161" s="427" t="s">
        <v>5490</v>
      </c>
      <c r="M1161" s="684">
        <v>12.5</v>
      </c>
      <c r="N1161" s="684" t="s">
        <v>15710</v>
      </c>
      <c r="O1161" s="684">
        <v>1750</v>
      </c>
      <c r="P1161" s="179" t="s">
        <v>16085</v>
      </c>
      <c r="Q1161" s="179">
        <v>4</v>
      </c>
      <c r="R1161" s="180"/>
      <c r="S1161" s="191">
        <v>8</v>
      </c>
      <c r="T1161" s="179">
        <v>10</v>
      </c>
      <c r="U1161" s="189">
        <v>3</v>
      </c>
      <c r="V1161" s="189">
        <v>12</v>
      </c>
      <c r="W1161" s="742">
        <v>9</v>
      </c>
      <c r="X1161" s="184">
        <v>24</v>
      </c>
      <c r="Y1161" s="184">
        <v>6</v>
      </c>
      <c r="Z1161" s="184">
        <v>6</v>
      </c>
      <c r="AA1161" s="184"/>
      <c r="AB1161" s="220" t="s">
        <v>793</v>
      </c>
      <c r="AC1161" s="183" t="s">
        <v>11619</v>
      </c>
      <c r="AD1161" s="179" t="s">
        <v>6415</v>
      </c>
      <c r="AE1161" s="179" t="s">
        <v>4247</v>
      </c>
      <c r="AF1161" s="177">
        <v>0</v>
      </c>
      <c r="AG1161" s="177">
        <v>0</v>
      </c>
      <c r="AH1161" s="177">
        <v>0</v>
      </c>
      <c r="AI1161" s="177">
        <v>0</v>
      </c>
      <c r="AJ1161" s="177">
        <v>0</v>
      </c>
      <c r="AK1161" s="177">
        <v>0</v>
      </c>
      <c r="AL1161" s="383">
        <v>8</v>
      </c>
      <c r="AM1161" s="177">
        <v>0</v>
      </c>
      <c r="AN1161" s="177">
        <v>0</v>
      </c>
      <c r="AO1161" s="182">
        <v>0</v>
      </c>
      <c r="AP1161" s="180"/>
      <c r="AQ1161" s="180"/>
      <c r="AR1161" s="180"/>
      <c r="AS1161" s="180"/>
      <c r="AT1161" s="180"/>
      <c r="AU1161" s="180"/>
      <c r="AV1161" s="180"/>
      <c r="AW1161" s="180"/>
      <c r="AX1161" s="180"/>
      <c r="AY1161" s="180"/>
      <c r="AZ1161" s="180"/>
      <c r="BA1161" s="180"/>
      <c r="BB1161" s="180"/>
      <c r="BC1161" s="180"/>
      <c r="BD1161" s="180"/>
      <c r="BE1161" s="180"/>
      <c r="BF1161" s="180"/>
      <c r="BG1161" s="180"/>
      <c r="BH1161" s="176">
        <f t="shared" si="142"/>
        <v>8</v>
      </c>
      <c r="BI1161" s="176">
        <f t="shared" si="137"/>
        <v>12</v>
      </c>
      <c r="BJ1161" s="182" t="str">
        <f t="shared" si="138"/>
        <v>8 - 64</v>
      </c>
      <c r="BK1161" s="176">
        <f t="shared" si="139"/>
        <v>36</v>
      </c>
      <c r="BL1161" s="176">
        <f t="shared" si="143"/>
        <v>8</v>
      </c>
      <c r="BM1161" s="533"/>
      <c r="BN1161" s="185">
        <v>925</v>
      </c>
      <c r="BO1161" s="180">
        <v>10</v>
      </c>
      <c r="BP1161" s="178">
        <f t="shared" si="141"/>
        <v>1285</v>
      </c>
      <c r="BQ1161" s="420" t="str">
        <f t="shared" si="140"/>
        <v>VI</v>
      </c>
      <c r="BR1161" s="185">
        <v>0</v>
      </c>
      <c r="BS1161" s="212" t="s">
        <v>5882</v>
      </c>
    </row>
    <row r="1162" spans="1:71" ht="38.25" x14ac:dyDescent="0.2">
      <c r="A1162" s="697">
        <v>1160</v>
      </c>
      <c r="B1162" s="286" t="s">
        <v>3822</v>
      </c>
      <c r="C1162" s="286" t="s">
        <v>3415</v>
      </c>
      <c r="D1162" s="258" t="s">
        <v>3865</v>
      </c>
      <c r="E1162" s="736">
        <v>1</v>
      </c>
      <c r="F1162" s="736">
        <v>1</v>
      </c>
      <c r="G1162" s="737">
        <v>4</v>
      </c>
      <c r="H1162" s="305" t="s">
        <v>3234</v>
      </c>
      <c r="I1162" s="279" t="s">
        <v>2342</v>
      </c>
      <c r="J1162" s="279" t="s">
        <v>5635</v>
      </c>
      <c r="K1162" s="179" t="s">
        <v>6751</v>
      </c>
      <c r="L1162" s="427" t="s">
        <v>5490</v>
      </c>
      <c r="M1162" s="684">
        <v>13</v>
      </c>
      <c r="N1162" s="684" t="s">
        <v>15710</v>
      </c>
      <c r="O1162" s="684">
        <v>2000</v>
      </c>
      <c r="P1162" s="179" t="s">
        <v>16085</v>
      </c>
      <c r="Q1162" s="179">
        <v>4</v>
      </c>
      <c r="R1162" s="180"/>
      <c r="S1162" s="191">
        <v>8</v>
      </c>
      <c r="T1162" s="179">
        <v>10</v>
      </c>
      <c r="U1162" s="189">
        <v>3</v>
      </c>
      <c r="V1162" s="189">
        <v>12</v>
      </c>
      <c r="W1162" s="742">
        <v>9</v>
      </c>
      <c r="X1162" s="184">
        <v>24</v>
      </c>
      <c r="Y1162" s="184">
        <v>6</v>
      </c>
      <c r="Z1162" s="184">
        <v>6</v>
      </c>
      <c r="AA1162" s="184"/>
      <c r="AB1162" s="220" t="s">
        <v>793</v>
      </c>
      <c r="AC1162" s="419" t="s">
        <v>11619</v>
      </c>
      <c r="AD1162" s="179" t="s">
        <v>6415</v>
      </c>
      <c r="AE1162" s="179" t="s">
        <v>4247</v>
      </c>
      <c r="AF1162" s="177">
        <v>0</v>
      </c>
      <c r="AG1162" s="177">
        <v>0</v>
      </c>
      <c r="AH1162" s="177">
        <v>0</v>
      </c>
      <c r="AI1162" s="177">
        <v>0</v>
      </c>
      <c r="AJ1162" s="177">
        <v>0</v>
      </c>
      <c r="AK1162" s="177">
        <v>0</v>
      </c>
      <c r="AL1162" s="383">
        <v>9</v>
      </c>
      <c r="AM1162" s="177">
        <v>0</v>
      </c>
      <c r="AN1162" s="177">
        <v>0</v>
      </c>
      <c r="AO1162" s="182">
        <v>0</v>
      </c>
      <c r="AP1162" s="180"/>
      <c r="AQ1162" s="180"/>
      <c r="AR1162" s="180"/>
      <c r="AS1162" s="180"/>
      <c r="AT1162" s="180"/>
      <c r="AU1162" s="180"/>
      <c r="AV1162" s="180"/>
      <c r="AW1162" s="180"/>
      <c r="AX1162" s="180"/>
      <c r="AY1162" s="180"/>
      <c r="AZ1162" s="180"/>
      <c r="BA1162" s="180"/>
      <c r="BB1162" s="180"/>
      <c r="BC1162" s="180"/>
      <c r="BD1162" s="180"/>
      <c r="BE1162" s="180"/>
      <c r="BF1162" s="180"/>
      <c r="BG1162" s="180"/>
      <c r="BH1162" s="176">
        <f t="shared" si="142"/>
        <v>9</v>
      </c>
      <c r="BI1162" s="176">
        <f t="shared" si="137"/>
        <v>12</v>
      </c>
      <c r="BJ1162" s="182" t="str">
        <f t="shared" si="138"/>
        <v>9 - 72</v>
      </c>
      <c r="BK1162" s="176">
        <f t="shared" si="139"/>
        <v>41</v>
      </c>
      <c r="BL1162" s="176">
        <f t="shared" si="143"/>
        <v>9</v>
      </c>
      <c r="BM1162" s="533"/>
      <c r="BN1162" s="185">
        <v>1400</v>
      </c>
      <c r="BO1162" s="180">
        <v>12</v>
      </c>
      <c r="BP1162" s="178">
        <f t="shared" si="141"/>
        <v>1892</v>
      </c>
      <c r="BQ1162" s="420" t="str">
        <f t="shared" si="140"/>
        <v>VII</v>
      </c>
      <c r="BR1162" s="185">
        <v>0</v>
      </c>
      <c r="BS1162" s="212" t="s">
        <v>5882</v>
      </c>
    </row>
    <row r="1163" spans="1:71" ht="51" x14ac:dyDescent="0.2">
      <c r="A1163" s="696">
        <v>1161</v>
      </c>
      <c r="B1163" s="286" t="s">
        <v>3823</v>
      </c>
      <c r="C1163" s="286" t="s">
        <v>4417</v>
      </c>
      <c r="D1163" s="258" t="s">
        <v>3865</v>
      </c>
      <c r="E1163" s="736">
        <v>2</v>
      </c>
      <c r="F1163" s="736">
        <v>1</v>
      </c>
      <c r="G1163" s="737">
        <v>1</v>
      </c>
      <c r="H1163" s="305" t="s">
        <v>13906</v>
      </c>
      <c r="I1163" s="279" t="s">
        <v>2342</v>
      </c>
      <c r="J1163" s="280" t="s">
        <v>5634</v>
      </c>
      <c r="K1163" s="191" t="s">
        <v>3199</v>
      </c>
      <c r="L1163" s="427" t="s">
        <v>5490</v>
      </c>
      <c r="M1163" s="686">
        <v>30</v>
      </c>
      <c r="N1163" s="685" t="s">
        <v>15710</v>
      </c>
      <c r="O1163" s="686">
        <v>15500</v>
      </c>
      <c r="P1163" s="427" t="s">
        <v>15835</v>
      </c>
      <c r="Q1163" s="191">
        <v>0</v>
      </c>
      <c r="R1163" s="180"/>
      <c r="S1163" s="189">
        <v>11</v>
      </c>
      <c r="T1163" s="189">
        <v>12</v>
      </c>
      <c r="U1163" s="190">
        <v>4</v>
      </c>
      <c r="V1163" s="190">
        <v>16</v>
      </c>
      <c r="W1163" s="742">
        <v>3</v>
      </c>
      <c r="X1163" s="184"/>
      <c r="Y1163" s="184">
        <v>9</v>
      </c>
      <c r="Z1163" s="184"/>
      <c r="AA1163" s="184"/>
      <c r="AB1163" s="220"/>
      <c r="AC1163" s="183" t="s">
        <v>2408</v>
      </c>
      <c r="AD1163" s="191" t="s">
        <v>6415</v>
      </c>
      <c r="AE1163" s="191" t="s">
        <v>4247</v>
      </c>
      <c r="AF1163" s="177">
        <v>0</v>
      </c>
      <c r="AG1163" s="177">
        <v>0</v>
      </c>
      <c r="AH1163" s="177">
        <v>0</v>
      </c>
      <c r="AI1163" s="177">
        <v>0</v>
      </c>
      <c r="AJ1163" s="177">
        <v>0</v>
      </c>
      <c r="AK1163" s="177">
        <v>0</v>
      </c>
      <c r="AL1163" s="383">
        <v>11</v>
      </c>
      <c r="AM1163" s="177">
        <v>0</v>
      </c>
      <c r="AN1163" s="177">
        <v>0</v>
      </c>
      <c r="AO1163" s="182">
        <v>0</v>
      </c>
      <c r="AP1163" s="180"/>
      <c r="AQ1163" s="180"/>
      <c r="AR1163" s="180"/>
      <c r="AS1163" s="180"/>
      <c r="AT1163" s="180"/>
      <c r="AU1163" s="180"/>
      <c r="AV1163" s="180"/>
      <c r="AW1163" s="180"/>
      <c r="AX1163" s="180"/>
      <c r="AY1163" s="180"/>
      <c r="AZ1163" s="180"/>
      <c r="BA1163" s="180"/>
      <c r="BB1163" s="180"/>
      <c r="BC1163" s="180"/>
      <c r="BD1163" s="180"/>
      <c r="BE1163" s="180"/>
      <c r="BF1163" s="180"/>
      <c r="BG1163" s="180"/>
      <c r="BH1163" s="176">
        <f t="shared" si="142"/>
        <v>11</v>
      </c>
      <c r="BI1163" s="176">
        <f t="shared" si="137"/>
        <v>10</v>
      </c>
      <c r="BJ1163" s="182" t="str">
        <f t="shared" si="138"/>
        <v>11 - 88</v>
      </c>
      <c r="BK1163" s="176">
        <f t="shared" si="139"/>
        <v>50</v>
      </c>
      <c r="BL1163" s="176">
        <f t="shared" si="143"/>
        <v>11</v>
      </c>
      <c r="BM1163" s="535"/>
      <c r="BN1163" s="185">
        <v>4550</v>
      </c>
      <c r="BO1163" s="180">
        <v>16</v>
      </c>
      <c r="BP1163" s="178">
        <f t="shared" si="141"/>
        <v>5350</v>
      </c>
      <c r="BQ1163" s="420" t="str">
        <f t="shared" si="140"/>
        <v>VIII</v>
      </c>
      <c r="BR1163" s="185"/>
      <c r="BS1163" s="212" t="s">
        <v>5882</v>
      </c>
    </row>
    <row r="1164" spans="1:71" ht="51" x14ac:dyDescent="0.2">
      <c r="A1164" s="697">
        <v>1162</v>
      </c>
      <c r="B1164" s="286" t="s">
        <v>3823</v>
      </c>
      <c r="C1164" s="286" t="s">
        <v>3416</v>
      </c>
      <c r="D1164" s="258" t="s">
        <v>3865</v>
      </c>
      <c r="E1164" s="736">
        <v>5</v>
      </c>
      <c r="F1164" s="736">
        <v>1</v>
      </c>
      <c r="G1164" s="737">
        <v>1</v>
      </c>
      <c r="H1164" s="305" t="s">
        <v>13906</v>
      </c>
      <c r="I1164" s="279" t="s">
        <v>2342</v>
      </c>
      <c r="J1164" s="280" t="s">
        <v>5634</v>
      </c>
      <c r="K1164" s="191" t="s">
        <v>3199</v>
      </c>
      <c r="L1164" s="427" t="s">
        <v>5490</v>
      </c>
      <c r="M1164" s="686">
        <v>29</v>
      </c>
      <c r="N1164" s="685" t="s">
        <v>15710</v>
      </c>
      <c r="O1164" s="686">
        <v>16700</v>
      </c>
      <c r="P1164" s="427" t="s">
        <v>15835</v>
      </c>
      <c r="Q1164" s="179">
        <v>0</v>
      </c>
      <c r="R1164" s="180"/>
      <c r="S1164" s="189">
        <v>11</v>
      </c>
      <c r="T1164" s="189">
        <v>12</v>
      </c>
      <c r="U1164" s="190">
        <v>4</v>
      </c>
      <c r="V1164" s="190">
        <v>16</v>
      </c>
      <c r="W1164" s="742">
        <v>3</v>
      </c>
      <c r="X1164" s="184"/>
      <c r="Y1164" s="184">
        <v>9</v>
      </c>
      <c r="Z1164" s="184"/>
      <c r="AA1164" s="184"/>
      <c r="AB1164" s="220"/>
      <c r="AC1164" s="183" t="s">
        <v>2408</v>
      </c>
      <c r="AD1164" s="191" t="s">
        <v>6415</v>
      </c>
      <c r="AE1164" s="191" t="s">
        <v>4247</v>
      </c>
      <c r="AF1164" s="177">
        <v>0</v>
      </c>
      <c r="AG1164" s="177">
        <v>0</v>
      </c>
      <c r="AH1164" s="177">
        <v>0</v>
      </c>
      <c r="AI1164" s="177">
        <v>0</v>
      </c>
      <c r="AJ1164" s="177">
        <v>0</v>
      </c>
      <c r="AK1164" s="177">
        <v>0</v>
      </c>
      <c r="AL1164" s="383">
        <v>12</v>
      </c>
      <c r="AM1164" s="177">
        <v>0</v>
      </c>
      <c r="AN1164" s="177">
        <v>0</v>
      </c>
      <c r="AO1164" s="182">
        <v>0</v>
      </c>
      <c r="AP1164" s="180"/>
      <c r="AQ1164" s="180"/>
      <c r="AR1164" s="180"/>
      <c r="AS1164" s="180"/>
      <c r="AT1164" s="180"/>
      <c r="AU1164" s="180"/>
      <c r="AV1164" s="180"/>
      <c r="AW1164" s="180"/>
      <c r="AX1164" s="180"/>
      <c r="AY1164" s="180"/>
      <c r="AZ1164" s="180"/>
      <c r="BA1164" s="180"/>
      <c r="BB1164" s="180"/>
      <c r="BC1164" s="180"/>
      <c r="BD1164" s="180"/>
      <c r="BE1164" s="180"/>
      <c r="BF1164" s="180"/>
      <c r="BG1164" s="180"/>
      <c r="BH1164" s="176">
        <f t="shared" si="142"/>
        <v>12</v>
      </c>
      <c r="BI1164" s="176">
        <f t="shared" si="137"/>
        <v>9</v>
      </c>
      <c r="BJ1164" s="182" t="str">
        <f t="shared" si="138"/>
        <v>12 - 96</v>
      </c>
      <c r="BK1164" s="176">
        <f t="shared" si="139"/>
        <v>54</v>
      </c>
      <c r="BL1164" s="176">
        <f t="shared" si="143"/>
        <v>12</v>
      </c>
      <c r="BM1164" s="535"/>
      <c r="BN1164" s="185">
        <v>4550</v>
      </c>
      <c r="BO1164" s="180">
        <v>16</v>
      </c>
      <c r="BP1164" s="178">
        <f t="shared" si="141"/>
        <v>5414</v>
      </c>
      <c r="BQ1164" s="420" t="str">
        <f t="shared" si="140"/>
        <v>VIII</v>
      </c>
      <c r="BR1164" s="185">
        <v>0</v>
      </c>
      <c r="BS1164" s="212" t="s">
        <v>5882</v>
      </c>
    </row>
    <row r="1165" spans="1:71" ht="51" x14ac:dyDescent="0.2">
      <c r="A1165" s="696">
        <v>1163</v>
      </c>
      <c r="B1165" s="286" t="s">
        <v>3823</v>
      </c>
      <c r="C1165" s="286" t="s">
        <v>3417</v>
      </c>
      <c r="D1165" s="258" t="s">
        <v>3865</v>
      </c>
      <c r="E1165" s="736">
        <v>1</v>
      </c>
      <c r="F1165" s="736">
        <v>1</v>
      </c>
      <c r="G1165" s="737">
        <v>1</v>
      </c>
      <c r="H1165" s="305" t="s">
        <v>13906</v>
      </c>
      <c r="I1165" s="279" t="s">
        <v>2342</v>
      </c>
      <c r="J1165" s="280" t="s">
        <v>5634</v>
      </c>
      <c r="K1165" s="191" t="s">
        <v>3199</v>
      </c>
      <c r="L1165" s="427" t="s">
        <v>5490</v>
      </c>
      <c r="M1165" s="686">
        <v>30</v>
      </c>
      <c r="N1165" s="685" t="s">
        <v>15710</v>
      </c>
      <c r="O1165" s="686">
        <v>18000</v>
      </c>
      <c r="P1165" s="427" t="s">
        <v>15835</v>
      </c>
      <c r="Q1165" s="179">
        <v>0</v>
      </c>
      <c r="R1165" s="180"/>
      <c r="S1165" s="189">
        <v>11</v>
      </c>
      <c r="T1165" s="189">
        <v>12</v>
      </c>
      <c r="U1165" s="190">
        <v>4</v>
      </c>
      <c r="V1165" s="190">
        <v>16</v>
      </c>
      <c r="W1165" s="742">
        <v>3</v>
      </c>
      <c r="X1165" s="184"/>
      <c r="Y1165" s="184">
        <v>9</v>
      </c>
      <c r="Z1165" s="184"/>
      <c r="AA1165" s="184"/>
      <c r="AB1165" s="220"/>
      <c r="AC1165" s="183" t="s">
        <v>2408</v>
      </c>
      <c r="AD1165" s="191" t="s">
        <v>6415</v>
      </c>
      <c r="AE1165" s="191" t="s">
        <v>4247</v>
      </c>
      <c r="AF1165" s="177">
        <v>0</v>
      </c>
      <c r="AG1165" s="177">
        <v>0</v>
      </c>
      <c r="AH1165" s="177">
        <v>0</v>
      </c>
      <c r="AI1165" s="177">
        <v>0</v>
      </c>
      <c r="AJ1165" s="177">
        <v>0</v>
      </c>
      <c r="AK1165" s="177">
        <v>0</v>
      </c>
      <c r="AL1165" s="383">
        <v>13</v>
      </c>
      <c r="AM1165" s="177">
        <v>0</v>
      </c>
      <c r="AN1165" s="177">
        <v>0</v>
      </c>
      <c r="AO1165" s="182">
        <v>0</v>
      </c>
      <c r="AP1165" s="180"/>
      <c r="AQ1165" s="180"/>
      <c r="AR1165" s="180"/>
      <c r="AS1165" s="180"/>
      <c r="AT1165" s="180"/>
      <c r="AU1165" s="180"/>
      <c r="AV1165" s="180"/>
      <c r="AW1165" s="180"/>
      <c r="AX1165" s="180"/>
      <c r="AY1165" s="180"/>
      <c r="AZ1165" s="180"/>
      <c r="BA1165" s="180"/>
      <c r="BB1165" s="180"/>
      <c r="BC1165" s="180"/>
      <c r="BD1165" s="180"/>
      <c r="BE1165" s="180"/>
      <c r="BF1165" s="180"/>
      <c r="BG1165" s="180"/>
      <c r="BH1165" s="176">
        <f t="shared" si="142"/>
        <v>13</v>
      </c>
      <c r="BI1165" s="176">
        <f t="shared" si="137"/>
        <v>9</v>
      </c>
      <c r="BJ1165" s="182" t="str">
        <f t="shared" si="138"/>
        <v>13 - 104</v>
      </c>
      <c r="BK1165" s="176">
        <f t="shared" si="139"/>
        <v>59</v>
      </c>
      <c r="BL1165" s="176">
        <f t="shared" si="143"/>
        <v>13</v>
      </c>
      <c r="BM1165" s="535"/>
      <c r="BN1165" s="185">
        <v>6350</v>
      </c>
      <c r="BO1165" s="180">
        <v>18</v>
      </c>
      <c r="BP1165" s="178">
        <f t="shared" si="141"/>
        <v>7412</v>
      </c>
      <c r="BQ1165" s="420" t="str">
        <f t="shared" si="140"/>
        <v>IX</v>
      </c>
      <c r="BR1165" s="185">
        <v>0</v>
      </c>
      <c r="BS1165" s="212" t="s">
        <v>5882</v>
      </c>
    </row>
    <row r="1166" spans="1:71" ht="51" x14ac:dyDescent="0.2">
      <c r="A1166" s="696">
        <v>1164</v>
      </c>
      <c r="B1166" s="286" t="s">
        <v>3824</v>
      </c>
      <c r="C1166" s="286" t="s">
        <v>3410</v>
      </c>
      <c r="D1166" s="258" t="s">
        <v>3865</v>
      </c>
      <c r="E1166" s="736">
        <v>2</v>
      </c>
      <c r="F1166" s="736">
        <v>1</v>
      </c>
      <c r="G1166" s="737">
        <v>4</v>
      </c>
      <c r="H1166" s="305" t="s">
        <v>13907</v>
      </c>
      <c r="I1166" s="279" t="s">
        <v>2342</v>
      </c>
      <c r="J1166" s="280" t="s">
        <v>5633</v>
      </c>
      <c r="K1166" s="191" t="s">
        <v>4809</v>
      </c>
      <c r="L1166" s="427" t="s">
        <v>5490</v>
      </c>
      <c r="M1166" s="686">
        <v>49</v>
      </c>
      <c r="N1166" s="685" t="s">
        <v>15710</v>
      </c>
      <c r="O1166" s="686">
        <v>3400</v>
      </c>
      <c r="P1166" s="427" t="s">
        <v>15962</v>
      </c>
      <c r="Q1166" s="191">
        <v>2</v>
      </c>
      <c r="R1166" s="180"/>
      <c r="S1166" s="191">
        <v>13</v>
      </c>
      <c r="T1166" s="179">
        <v>14</v>
      </c>
      <c r="U1166" s="190">
        <v>4</v>
      </c>
      <c r="V1166" s="190">
        <v>16</v>
      </c>
      <c r="W1166" s="742">
        <v>12</v>
      </c>
      <c r="X1166" s="184">
        <v>12</v>
      </c>
      <c r="Y1166" s="184">
        <v>9</v>
      </c>
      <c r="Z1166" s="184"/>
      <c r="AA1166" s="184"/>
      <c r="AB1166" s="220" t="s">
        <v>793</v>
      </c>
      <c r="AC1166" s="183" t="s">
        <v>7229</v>
      </c>
      <c r="AD1166" s="191" t="s">
        <v>6415</v>
      </c>
      <c r="AE1166" s="191" t="s">
        <v>788</v>
      </c>
      <c r="AF1166" s="177">
        <v>0</v>
      </c>
      <c r="AG1166" s="177">
        <v>0</v>
      </c>
      <c r="AH1166" s="177">
        <v>0</v>
      </c>
      <c r="AI1166" s="177">
        <v>0</v>
      </c>
      <c r="AJ1166" s="177">
        <v>0</v>
      </c>
      <c r="AK1166" s="177">
        <v>0</v>
      </c>
      <c r="AL1166" s="383">
        <v>6</v>
      </c>
      <c r="AM1166" s="177">
        <v>0</v>
      </c>
      <c r="AN1166" s="177">
        <v>0</v>
      </c>
      <c r="AO1166" s="182">
        <v>0</v>
      </c>
      <c r="AP1166" s="180"/>
      <c r="AQ1166" s="180"/>
      <c r="AR1166" s="180"/>
      <c r="AS1166" s="180"/>
      <c r="AT1166" s="180"/>
      <c r="AU1166" s="180"/>
      <c r="AV1166" s="180"/>
      <c r="AW1166" s="180"/>
      <c r="AX1166" s="180"/>
      <c r="AY1166" s="180"/>
      <c r="AZ1166" s="180"/>
      <c r="BA1166" s="180"/>
      <c r="BB1166" s="180"/>
      <c r="BC1166" s="180"/>
      <c r="BD1166" s="180"/>
      <c r="BE1166" s="180"/>
      <c r="BF1166" s="180"/>
      <c r="BG1166" s="180"/>
      <c r="BH1166" s="176">
        <f t="shared" si="142"/>
        <v>6</v>
      </c>
      <c r="BI1166" s="176">
        <f t="shared" si="137"/>
        <v>13</v>
      </c>
      <c r="BJ1166" s="182" t="str">
        <f t="shared" si="138"/>
        <v>6 - 48</v>
      </c>
      <c r="BK1166" s="176">
        <f t="shared" si="139"/>
        <v>27</v>
      </c>
      <c r="BL1166" s="176">
        <f t="shared" si="143"/>
        <v>6</v>
      </c>
      <c r="BM1166" s="533"/>
      <c r="BN1166" s="185">
        <v>475</v>
      </c>
      <c r="BO1166" s="180">
        <v>6</v>
      </c>
      <c r="BP1166" s="178">
        <f t="shared" si="141"/>
        <v>637</v>
      </c>
      <c r="BQ1166" s="420" t="str">
        <f t="shared" si="140"/>
        <v>V</v>
      </c>
      <c r="BR1166" s="185"/>
      <c r="BS1166" s="212" t="s">
        <v>5882</v>
      </c>
    </row>
    <row r="1167" spans="1:71" ht="51" x14ac:dyDescent="0.2">
      <c r="A1167" s="697">
        <v>1165</v>
      </c>
      <c r="B1167" s="286" t="s">
        <v>3824</v>
      </c>
      <c r="C1167" s="286" t="s">
        <v>3418</v>
      </c>
      <c r="D1167" s="258" t="s">
        <v>3865</v>
      </c>
      <c r="E1167" s="736">
        <v>5</v>
      </c>
      <c r="F1167" s="736">
        <v>1</v>
      </c>
      <c r="G1167" s="737">
        <v>4</v>
      </c>
      <c r="H1167" s="305" t="s">
        <v>13907</v>
      </c>
      <c r="I1167" s="279" t="s">
        <v>2342</v>
      </c>
      <c r="J1167" s="280" t="s">
        <v>5633</v>
      </c>
      <c r="K1167" s="191" t="s">
        <v>4809</v>
      </c>
      <c r="L1167" s="427" t="s">
        <v>5490</v>
      </c>
      <c r="M1167" s="686">
        <v>51.5</v>
      </c>
      <c r="N1167" s="685" t="s">
        <v>15710</v>
      </c>
      <c r="O1167" s="686">
        <v>3900</v>
      </c>
      <c r="P1167" s="427" t="s">
        <v>15962</v>
      </c>
      <c r="Q1167" s="179">
        <v>2</v>
      </c>
      <c r="R1167" s="180"/>
      <c r="S1167" s="191">
        <v>13</v>
      </c>
      <c r="T1167" s="179">
        <v>14</v>
      </c>
      <c r="U1167" s="190">
        <v>4</v>
      </c>
      <c r="V1167" s="190">
        <v>16</v>
      </c>
      <c r="W1167" s="742">
        <v>12</v>
      </c>
      <c r="X1167" s="184">
        <v>12</v>
      </c>
      <c r="Y1167" s="184">
        <v>9</v>
      </c>
      <c r="Z1167" s="184"/>
      <c r="AA1167" s="184"/>
      <c r="AB1167" s="220" t="s">
        <v>793</v>
      </c>
      <c r="AC1167" s="183" t="s">
        <v>7229</v>
      </c>
      <c r="AD1167" s="191" t="s">
        <v>6415</v>
      </c>
      <c r="AE1167" s="191" t="s">
        <v>788</v>
      </c>
      <c r="AF1167" s="177">
        <v>0</v>
      </c>
      <c r="AG1167" s="177">
        <v>0</v>
      </c>
      <c r="AH1167" s="177">
        <v>0</v>
      </c>
      <c r="AI1167" s="177">
        <v>0</v>
      </c>
      <c r="AJ1167" s="177">
        <v>0</v>
      </c>
      <c r="AK1167" s="177">
        <v>0</v>
      </c>
      <c r="AL1167" s="383">
        <v>7</v>
      </c>
      <c r="AM1167" s="177">
        <v>0</v>
      </c>
      <c r="AN1167" s="177">
        <v>0</v>
      </c>
      <c r="AO1167" s="182">
        <v>0</v>
      </c>
      <c r="AP1167" s="180"/>
      <c r="AQ1167" s="180"/>
      <c r="AR1167" s="180"/>
      <c r="AS1167" s="180"/>
      <c r="AT1167" s="180"/>
      <c r="AU1167" s="180"/>
      <c r="AV1167" s="180"/>
      <c r="AW1167" s="180"/>
      <c r="AX1167" s="180"/>
      <c r="AY1167" s="180"/>
      <c r="AZ1167" s="180"/>
      <c r="BA1167" s="180"/>
      <c r="BB1167" s="180"/>
      <c r="BC1167" s="180"/>
      <c r="BD1167" s="180"/>
      <c r="BE1167" s="180"/>
      <c r="BF1167" s="180"/>
      <c r="BG1167" s="180"/>
      <c r="BH1167" s="176">
        <f t="shared" si="142"/>
        <v>7</v>
      </c>
      <c r="BI1167" s="176">
        <f t="shared" si="137"/>
        <v>13</v>
      </c>
      <c r="BJ1167" s="182" t="str">
        <f t="shared" si="138"/>
        <v>7 - 56</v>
      </c>
      <c r="BK1167" s="176">
        <f t="shared" si="139"/>
        <v>32</v>
      </c>
      <c r="BL1167" s="176">
        <f t="shared" si="143"/>
        <v>7</v>
      </c>
      <c r="BM1167" s="533"/>
      <c r="BN1167" s="185">
        <v>700</v>
      </c>
      <c r="BO1167" s="180">
        <v>8</v>
      </c>
      <c r="BP1167" s="178">
        <f t="shared" si="141"/>
        <v>956</v>
      </c>
      <c r="BQ1167" s="420" t="str">
        <f t="shared" si="140"/>
        <v>VI</v>
      </c>
      <c r="BR1167" s="185">
        <v>0</v>
      </c>
      <c r="BS1167" s="212" t="s">
        <v>5882</v>
      </c>
    </row>
    <row r="1168" spans="1:71" ht="51" x14ac:dyDescent="0.2">
      <c r="A1168" s="696">
        <v>1166</v>
      </c>
      <c r="B1168" s="286" t="s">
        <v>3824</v>
      </c>
      <c r="C1168" s="286" t="s">
        <v>3419</v>
      </c>
      <c r="D1168" s="258" t="s">
        <v>3865</v>
      </c>
      <c r="E1168" s="736">
        <v>1</v>
      </c>
      <c r="F1168" s="736">
        <v>1</v>
      </c>
      <c r="G1168" s="737">
        <v>4</v>
      </c>
      <c r="H1168" s="305" t="s">
        <v>13907</v>
      </c>
      <c r="I1168" s="279" t="s">
        <v>2342</v>
      </c>
      <c r="J1168" s="280" t="s">
        <v>5633</v>
      </c>
      <c r="K1168" s="191" t="s">
        <v>4809</v>
      </c>
      <c r="L1168" s="427" t="s">
        <v>5490</v>
      </c>
      <c r="M1168" s="686">
        <v>54</v>
      </c>
      <c r="N1168" s="685" t="s">
        <v>15710</v>
      </c>
      <c r="O1168" s="686">
        <v>4500</v>
      </c>
      <c r="P1168" s="427" t="s">
        <v>15962</v>
      </c>
      <c r="Q1168" s="179">
        <v>2</v>
      </c>
      <c r="R1168" s="180"/>
      <c r="S1168" s="191">
        <v>13</v>
      </c>
      <c r="T1168" s="179">
        <v>14</v>
      </c>
      <c r="U1168" s="190">
        <v>4</v>
      </c>
      <c r="V1168" s="190">
        <v>16</v>
      </c>
      <c r="W1168" s="742">
        <v>12</v>
      </c>
      <c r="X1168" s="184">
        <v>12</v>
      </c>
      <c r="Y1168" s="184">
        <v>9</v>
      </c>
      <c r="Z1168" s="184"/>
      <c r="AA1168" s="184"/>
      <c r="AB1168" s="220" t="s">
        <v>793</v>
      </c>
      <c r="AC1168" s="183" t="s">
        <v>7229</v>
      </c>
      <c r="AD1168" s="191" t="s">
        <v>6415</v>
      </c>
      <c r="AE1168" s="191" t="s">
        <v>788</v>
      </c>
      <c r="AF1168" s="177">
        <v>0</v>
      </c>
      <c r="AG1168" s="177">
        <v>0</v>
      </c>
      <c r="AH1168" s="177">
        <v>0</v>
      </c>
      <c r="AI1168" s="177">
        <v>0</v>
      </c>
      <c r="AJ1168" s="177">
        <v>0</v>
      </c>
      <c r="AK1168" s="177">
        <v>0</v>
      </c>
      <c r="AL1168" s="383">
        <v>8</v>
      </c>
      <c r="AM1168" s="177">
        <v>0</v>
      </c>
      <c r="AN1168" s="177">
        <v>0</v>
      </c>
      <c r="AO1168" s="182">
        <v>0</v>
      </c>
      <c r="AP1168" s="180"/>
      <c r="AQ1168" s="180"/>
      <c r="AR1168" s="180"/>
      <c r="AS1168" s="180"/>
      <c r="AT1168" s="180"/>
      <c r="AU1168" s="180"/>
      <c r="AV1168" s="180"/>
      <c r="AW1168" s="180"/>
      <c r="AX1168" s="180"/>
      <c r="AY1168" s="180"/>
      <c r="AZ1168" s="180"/>
      <c r="BA1168" s="180"/>
      <c r="BB1168" s="180"/>
      <c r="BC1168" s="180"/>
      <c r="BD1168" s="180"/>
      <c r="BE1168" s="180"/>
      <c r="BF1168" s="180"/>
      <c r="BG1168" s="180"/>
      <c r="BH1168" s="176">
        <f t="shared" si="142"/>
        <v>8</v>
      </c>
      <c r="BI1168" s="176">
        <f t="shared" si="137"/>
        <v>12</v>
      </c>
      <c r="BJ1168" s="182" t="str">
        <f t="shared" si="138"/>
        <v>8 - 64</v>
      </c>
      <c r="BK1168" s="176">
        <f t="shared" si="139"/>
        <v>36</v>
      </c>
      <c r="BL1168" s="176">
        <f t="shared" si="143"/>
        <v>8</v>
      </c>
      <c r="BM1168" s="533"/>
      <c r="BN1168" s="185">
        <v>1100</v>
      </c>
      <c r="BO1168" s="180">
        <v>10</v>
      </c>
      <c r="BP1168" s="178">
        <f t="shared" si="141"/>
        <v>1460</v>
      </c>
      <c r="BQ1168" s="420" t="str">
        <f t="shared" si="140"/>
        <v>VII</v>
      </c>
      <c r="BR1168" s="185">
        <v>0</v>
      </c>
      <c r="BS1168" s="212" t="s">
        <v>5882</v>
      </c>
    </row>
    <row r="1169" spans="1:71" ht="76.5" x14ac:dyDescent="0.2">
      <c r="A1169" s="697">
        <v>1167</v>
      </c>
      <c r="B1169" s="286" t="s">
        <v>3825</v>
      </c>
      <c r="C1169" s="286" t="s">
        <v>3411</v>
      </c>
      <c r="D1169" s="258" t="s">
        <v>3865</v>
      </c>
      <c r="E1169" s="736">
        <v>2</v>
      </c>
      <c r="F1169" s="736">
        <v>1</v>
      </c>
      <c r="G1169" s="737">
        <v>4</v>
      </c>
      <c r="H1169" s="305" t="s">
        <v>3234</v>
      </c>
      <c r="I1169" s="279" t="s">
        <v>3524</v>
      </c>
      <c r="J1169" s="280" t="s">
        <v>5632</v>
      </c>
      <c r="K1169" s="191" t="s">
        <v>4724</v>
      </c>
      <c r="L1169" s="427" t="s">
        <v>5490</v>
      </c>
      <c r="M1169" s="686">
        <v>45</v>
      </c>
      <c r="N1169" s="685" t="s">
        <v>15710</v>
      </c>
      <c r="O1169" s="686">
        <v>3700</v>
      </c>
      <c r="P1169" s="427" t="s">
        <v>15962</v>
      </c>
      <c r="Q1169" s="191">
        <v>1</v>
      </c>
      <c r="R1169" s="180"/>
      <c r="S1169" s="191">
        <v>13</v>
      </c>
      <c r="T1169" s="179">
        <v>14</v>
      </c>
      <c r="U1169" s="190">
        <v>4</v>
      </c>
      <c r="V1169" s="190">
        <v>16</v>
      </c>
      <c r="W1169" s="742">
        <v>12</v>
      </c>
      <c r="X1169" s="184">
        <v>12</v>
      </c>
      <c r="Y1169" s="184">
        <v>9</v>
      </c>
      <c r="Z1169" s="184"/>
      <c r="AA1169" s="184"/>
      <c r="AB1169" s="220" t="s">
        <v>793</v>
      </c>
      <c r="AC1169" s="183" t="s">
        <v>3049</v>
      </c>
      <c r="AD1169" s="191" t="s">
        <v>6415</v>
      </c>
      <c r="AE1169" s="191" t="s">
        <v>788</v>
      </c>
      <c r="AF1169" s="177">
        <v>0</v>
      </c>
      <c r="AG1169" s="177">
        <v>0</v>
      </c>
      <c r="AH1169" s="177">
        <v>0</v>
      </c>
      <c r="AI1169" s="177">
        <v>0</v>
      </c>
      <c r="AJ1169" s="177">
        <v>0</v>
      </c>
      <c r="AK1169" s="177">
        <v>0</v>
      </c>
      <c r="AL1169" s="383">
        <v>9</v>
      </c>
      <c r="AM1169" s="177">
        <v>0</v>
      </c>
      <c r="AN1169" s="177">
        <v>0</v>
      </c>
      <c r="AO1169" s="182">
        <v>0</v>
      </c>
      <c r="AP1169" s="180"/>
      <c r="AQ1169" s="180"/>
      <c r="AR1169" s="180"/>
      <c r="AS1169" s="180"/>
      <c r="AT1169" s="180"/>
      <c r="AU1169" s="180"/>
      <c r="AV1169" s="180"/>
      <c r="AW1169" s="180"/>
      <c r="AX1169" s="180"/>
      <c r="AY1169" s="180"/>
      <c r="AZ1169" s="180"/>
      <c r="BA1169" s="180"/>
      <c r="BB1169" s="180"/>
      <c r="BC1169" s="180"/>
      <c r="BD1169" s="180"/>
      <c r="BE1169" s="180"/>
      <c r="BF1169" s="180"/>
      <c r="BG1169" s="180"/>
      <c r="BH1169" s="176">
        <f t="shared" si="142"/>
        <v>9</v>
      </c>
      <c r="BI1169" s="176">
        <f t="shared" si="137"/>
        <v>12</v>
      </c>
      <c r="BJ1169" s="182" t="str">
        <f t="shared" si="138"/>
        <v>9 - 72</v>
      </c>
      <c r="BK1169" s="176">
        <f t="shared" si="139"/>
        <v>41</v>
      </c>
      <c r="BL1169" s="176">
        <f t="shared" si="143"/>
        <v>9</v>
      </c>
      <c r="BM1169" s="533"/>
      <c r="BN1169" s="185">
        <v>1400</v>
      </c>
      <c r="BO1169" s="180">
        <v>12</v>
      </c>
      <c r="BP1169" s="178">
        <f t="shared" si="141"/>
        <v>1892</v>
      </c>
      <c r="BQ1169" s="420" t="str">
        <f t="shared" si="140"/>
        <v>VII</v>
      </c>
      <c r="BR1169" s="185"/>
      <c r="BS1169" s="212" t="s">
        <v>5882</v>
      </c>
    </row>
    <row r="1170" spans="1:71" ht="76.5" x14ac:dyDescent="0.2">
      <c r="A1170" s="696">
        <v>1168</v>
      </c>
      <c r="B1170" s="286" t="s">
        <v>3825</v>
      </c>
      <c r="C1170" s="286" t="s">
        <v>3420</v>
      </c>
      <c r="D1170" s="258" t="s">
        <v>3865</v>
      </c>
      <c r="E1170" s="736">
        <v>5</v>
      </c>
      <c r="F1170" s="736">
        <v>1</v>
      </c>
      <c r="G1170" s="737">
        <v>4</v>
      </c>
      <c r="H1170" s="305" t="s">
        <v>3234</v>
      </c>
      <c r="I1170" s="279" t="s">
        <v>3524</v>
      </c>
      <c r="J1170" s="280" t="s">
        <v>5632</v>
      </c>
      <c r="K1170" s="191" t="s">
        <v>4724</v>
      </c>
      <c r="L1170" s="427" t="s">
        <v>5490</v>
      </c>
      <c r="M1170" s="686">
        <v>46.5</v>
      </c>
      <c r="N1170" s="685" t="s">
        <v>15710</v>
      </c>
      <c r="O1170" s="686">
        <v>4100</v>
      </c>
      <c r="P1170" s="427" t="s">
        <v>15962</v>
      </c>
      <c r="Q1170" s="179">
        <v>1</v>
      </c>
      <c r="R1170" s="180"/>
      <c r="S1170" s="191">
        <v>13</v>
      </c>
      <c r="T1170" s="179">
        <v>14</v>
      </c>
      <c r="U1170" s="190">
        <v>4</v>
      </c>
      <c r="V1170" s="190">
        <v>16</v>
      </c>
      <c r="W1170" s="742">
        <v>12</v>
      </c>
      <c r="X1170" s="184">
        <v>12</v>
      </c>
      <c r="Y1170" s="184">
        <v>9</v>
      </c>
      <c r="Z1170" s="184"/>
      <c r="AA1170" s="184"/>
      <c r="AB1170" s="220" t="s">
        <v>793</v>
      </c>
      <c r="AC1170" s="183" t="s">
        <v>3049</v>
      </c>
      <c r="AD1170" s="191" t="s">
        <v>6415</v>
      </c>
      <c r="AE1170" s="191" t="s">
        <v>788</v>
      </c>
      <c r="AF1170" s="177">
        <v>0</v>
      </c>
      <c r="AG1170" s="177">
        <v>0</v>
      </c>
      <c r="AH1170" s="177">
        <v>0</v>
      </c>
      <c r="AI1170" s="177">
        <v>0</v>
      </c>
      <c r="AJ1170" s="177">
        <v>0</v>
      </c>
      <c r="AK1170" s="177">
        <v>0</v>
      </c>
      <c r="AL1170" s="383">
        <v>10</v>
      </c>
      <c r="AM1170" s="177">
        <v>0</v>
      </c>
      <c r="AN1170" s="177">
        <v>0</v>
      </c>
      <c r="AO1170" s="182">
        <v>0</v>
      </c>
      <c r="AP1170" s="180"/>
      <c r="AQ1170" s="180"/>
      <c r="AR1170" s="180"/>
      <c r="AS1170" s="180"/>
      <c r="AT1170" s="180"/>
      <c r="AU1170" s="180"/>
      <c r="AV1170" s="180"/>
      <c r="AW1170" s="180"/>
      <c r="AX1170" s="180"/>
      <c r="AY1170" s="180"/>
      <c r="AZ1170" s="180"/>
      <c r="BA1170" s="180"/>
      <c r="BB1170" s="180"/>
      <c r="BC1170" s="180"/>
      <c r="BD1170" s="180"/>
      <c r="BE1170" s="180"/>
      <c r="BF1170" s="180"/>
      <c r="BG1170" s="180"/>
      <c r="BH1170" s="176">
        <f t="shared" si="142"/>
        <v>10</v>
      </c>
      <c r="BI1170" s="176">
        <f t="shared" si="137"/>
        <v>10</v>
      </c>
      <c r="BJ1170" s="182" t="str">
        <f t="shared" si="138"/>
        <v>10 - 80</v>
      </c>
      <c r="BK1170" s="176">
        <f t="shared" si="139"/>
        <v>45</v>
      </c>
      <c r="BL1170" s="176">
        <f t="shared" si="143"/>
        <v>10</v>
      </c>
      <c r="BM1170" s="533"/>
      <c r="BN1170" s="185">
        <v>2100</v>
      </c>
      <c r="BO1170" s="180">
        <v>14</v>
      </c>
      <c r="BP1170" s="178">
        <f t="shared" si="141"/>
        <v>2730</v>
      </c>
      <c r="BQ1170" s="420" t="str">
        <f t="shared" si="140"/>
        <v>VII</v>
      </c>
      <c r="BR1170" s="185">
        <v>0</v>
      </c>
      <c r="BS1170" s="212" t="s">
        <v>5882</v>
      </c>
    </row>
    <row r="1171" spans="1:71" ht="76.5" x14ac:dyDescent="0.2">
      <c r="A1171" s="696">
        <v>1169</v>
      </c>
      <c r="B1171" s="286" t="s">
        <v>3825</v>
      </c>
      <c r="C1171" s="286" t="s">
        <v>3421</v>
      </c>
      <c r="D1171" s="258" t="s">
        <v>3865</v>
      </c>
      <c r="E1171" s="736">
        <v>1</v>
      </c>
      <c r="F1171" s="736">
        <v>1</v>
      </c>
      <c r="G1171" s="737">
        <v>4</v>
      </c>
      <c r="H1171" s="305" t="s">
        <v>3234</v>
      </c>
      <c r="I1171" s="279" t="s">
        <v>3524</v>
      </c>
      <c r="J1171" s="280" t="s">
        <v>5632</v>
      </c>
      <c r="K1171" s="191" t="s">
        <v>4724</v>
      </c>
      <c r="L1171" s="427" t="s">
        <v>5490</v>
      </c>
      <c r="M1171" s="686">
        <v>48</v>
      </c>
      <c r="N1171" s="685" t="s">
        <v>15710</v>
      </c>
      <c r="O1171" s="686">
        <v>4500</v>
      </c>
      <c r="P1171" s="427" t="s">
        <v>15962</v>
      </c>
      <c r="Q1171" s="179">
        <v>1</v>
      </c>
      <c r="R1171" s="180"/>
      <c r="S1171" s="191">
        <v>13</v>
      </c>
      <c r="T1171" s="179">
        <v>14</v>
      </c>
      <c r="U1171" s="190">
        <v>4</v>
      </c>
      <c r="V1171" s="190">
        <v>16</v>
      </c>
      <c r="W1171" s="742">
        <v>12</v>
      </c>
      <c r="X1171" s="184">
        <v>12</v>
      </c>
      <c r="Y1171" s="184">
        <v>9</v>
      </c>
      <c r="Z1171" s="184"/>
      <c r="AA1171" s="184"/>
      <c r="AB1171" s="220" t="s">
        <v>793</v>
      </c>
      <c r="AC1171" s="183" t="s">
        <v>3049</v>
      </c>
      <c r="AD1171" s="191" t="s">
        <v>6415</v>
      </c>
      <c r="AE1171" s="191" t="s">
        <v>788</v>
      </c>
      <c r="AF1171" s="177">
        <v>0</v>
      </c>
      <c r="AG1171" s="177">
        <v>0</v>
      </c>
      <c r="AH1171" s="177">
        <v>0</v>
      </c>
      <c r="AI1171" s="177">
        <v>0</v>
      </c>
      <c r="AJ1171" s="177">
        <v>0</v>
      </c>
      <c r="AK1171" s="177">
        <v>0</v>
      </c>
      <c r="AL1171" s="383">
        <v>11</v>
      </c>
      <c r="AM1171" s="177">
        <v>0</v>
      </c>
      <c r="AN1171" s="177">
        <v>0</v>
      </c>
      <c r="AO1171" s="182">
        <v>0</v>
      </c>
      <c r="AP1171" s="180"/>
      <c r="AQ1171" s="180"/>
      <c r="AR1171" s="180"/>
      <c r="AS1171" s="180"/>
      <c r="AT1171" s="180"/>
      <c r="AU1171" s="180"/>
      <c r="AV1171" s="180"/>
      <c r="AW1171" s="180"/>
      <c r="AX1171" s="180"/>
      <c r="AY1171" s="180"/>
      <c r="AZ1171" s="180"/>
      <c r="BA1171" s="180"/>
      <c r="BB1171" s="180"/>
      <c r="BC1171" s="180"/>
      <c r="BD1171" s="180"/>
      <c r="BE1171" s="180"/>
      <c r="BF1171" s="180"/>
      <c r="BG1171" s="180"/>
      <c r="BH1171" s="176">
        <f t="shared" si="142"/>
        <v>11</v>
      </c>
      <c r="BI1171" s="176">
        <f t="shared" si="137"/>
        <v>10</v>
      </c>
      <c r="BJ1171" s="182" t="str">
        <f t="shared" si="138"/>
        <v>11 - 88</v>
      </c>
      <c r="BK1171" s="176">
        <f t="shared" si="139"/>
        <v>50</v>
      </c>
      <c r="BL1171" s="176">
        <f t="shared" si="143"/>
        <v>11</v>
      </c>
      <c r="BM1171" s="533"/>
      <c r="BN1171" s="185">
        <v>3000</v>
      </c>
      <c r="BO1171" s="180">
        <v>16</v>
      </c>
      <c r="BP1171" s="178">
        <f t="shared" si="141"/>
        <v>3800</v>
      </c>
      <c r="BQ1171" s="420" t="str">
        <f t="shared" si="140"/>
        <v>VII</v>
      </c>
      <c r="BR1171" s="185">
        <v>0</v>
      </c>
      <c r="BS1171" s="212" t="s">
        <v>5882</v>
      </c>
    </row>
    <row r="1172" spans="1:71" ht="51" x14ac:dyDescent="0.2">
      <c r="A1172" s="697">
        <v>1170</v>
      </c>
      <c r="B1172" s="286" t="s">
        <v>3826</v>
      </c>
      <c r="C1172" s="286" t="s">
        <v>3412</v>
      </c>
      <c r="D1172" s="258" t="s">
        <v>3865</v>
      </c>
      <c r="E1172" s="736">
        <v>2</v>
      </c>
      <c r="F1172" s="736">
        <v>1</v>
      </c>
      <c r="G1172" s="737">
        <v>1</v>
      </c>
      <c r="H1172" s="305" t="s">
        <v>13906</v>
      </c>
      <c r="I1172" s="279" t="s">
        <v>2342</v>
      </c>
      <c r="J1172" s="280" t="s">
        <v>5631</v>
      </c>
      <c r="K1172" s="191" t="s">
        <v>4724</v>
      </c>
      <c r="L1172" s="427" t="s">
        <v>5490</v>
      </c>
      <c r="M1172" s="686">
        <v>45</v>
      </c>
      <c r="N1172" s="685" t="s">
        <v>15710</v>
      </c>
      <c r="O1172" s="686">
        <v>4200</v>
      </c>
      <c r="P1172" s="427" t="s">
        <v>16086</v>
      </c>
      <c r="Q1172" s="191">
        <v>-2</v>
      </c>
      <c r="R1172" s="180"/>
      <c r="S1172" s="191">
        <v>15</v>
      </c>
      <c r="T1172" s="189">
        <v>16</v>
      </c>
      <c r="U1172" s="191">
        <v>8</v>
      </c>
      <c r="V1172" s="191">
        <v>18</v>
      </c>
      <c r="W1172" s="742">
        <v>9</v>
      </c>
      <c r="X1172" s="184">
        <v>48</v>
      </c>
      <c r="Y1172" s="184">
        <v>6</v>
      </c>
      <c r="Z1172" s="184"/>
      <c r="AA1172" s="184"/>
      <c r="AB1172" s="220" t="s">
        <v>3879</v>
      </c>
      <c r="AC1172" s="183" t="s">
        <v>1150</v>
      </c>
      <c r="AD1172" s="191" t="s">
        <v>6415</v>
      </c>
      <c r="AE1172" s="191" t="s">
        <v>2729</v>
      </c>
      <c r="AF1172" s="177">
        <v>0</v>
      </c>
      <c r="AG1172" s="177">
        <v>0</v>
      </c>
      <c r="AH1172" s="177">
        <v>0</v>
      </c>
      <c r="AI1172" s="177">
        <v>0</v>
      </c>
      <c r="AJ1172" s="177">
        <v>0</v>
      </c>
      <c r="AK1172" s="177">
        <v>0</v>
      </c>
      <c r="AL1172" s="383">
        <v>11</v>
      </c>
      <c r="AM1172" s="177">
        <v>0</v>
      </c>
      <c r="AN1172" s="177">
        <v>0</v>
      </c>
      <c r="AO1172" s="182">
        <v>0</v>
      </c>
      <c r="AP1172" s="180"/>
      <c r="AQ1172" s="180"/>
      <c r="AR1172" s="180"/>
      <c r="AS1172" s="180"/>
      <c r="AT1172" s="180"/>
      <c r="AU1172" s="180"/>
      <c r="AV1172" s="180"/>
      <c r="AW1172" s="180"/>
      <c r="AX1172" s="180"/>
      <c r="AY1172" s="180"/>
      <c r="AZ1172" s="180"/>
      <c r="BA1172" s="180"/>
      <c r="BB1172" s="180"/>
      <c r="BC1172" s="180"/>
      <c r="BD1172" s="180"/>
      <c r="BE1172" s="180"/>
      <c r="BF1172" s="180"/>
      <c r="BG1172" s="180"/>
      <c r="BH1172" s="176">
        <f t="shared" si="142"/>
        <v>11</v>
      </c>
      <c r="BI1172" s="176">
        <f t="shared" si="137"/>
        <v>10</v>
      </c>
      <c r="BJ1172" s="182" t="str">
        <f t="shared" si="138"/>
        <v>11 - 88</v>
      </c>
      <c r="BK1172" s="176">
        <f t="shared" si="139"/>
        <v>50</v>
      </c>
      <c r="BL1172" s="176">
        <f t="shared" si="143"/>
        <v>11</v>
      </c>
      <c r="BM1172" s="533"/>
      <c r="BN1172" s="185">
        <v>4550</v>
      </c>
      <c r="BO1172" s="180">
        <v>16</v>
      </c>
      <c r="BP1172" s="178">
        <f t="shared" si="141"/>
        <v>5350</v>
      </c>
      <c r="BQ1172" s="420" t="str">
        <f t="shared" si="140"/>
        <v>VIII</v>
      </c>
      <c r="BR1172" s="185"/>
      <c r="BS1172" s="212" t="s">
        <v>5882</v>
      </c>
    </row>
    <row r="1173" spans="1:71" ht="51" x14ac:dyDescent="0.2">
      <c r="A1173" s="696">
        <v>1171</v>
      </c>
      <c r="B1173" s="286" t="s">
        <v>3826</v>
      </c>
      <c r="C1173" s="286" t="s">
        <v>3422</v>
      </c>
      <c r="D1173" s="258" t="s">
        <v>3865</v>
      </c>
      <c r="E1173" s="736">
        <v>5</v>
      </c>
      <c r="F1173" s="736">
        <v>1</v>
      </c>
      <c r="G1173" s="737">
        <v>1</v>
      </c>
      <c r="H1173" s="305" t="s">
        <v>13906</v>
      </c>
      <c r="I1173" s="279" t="s">
        <v>2342</v>
      </c>
      <c r="J1173" s="280" t="s">
        <v>5631</v>
      </c>
      <c r="K1173" s="191" t="s">
        <v>4724</v>
      </c>
      <c r="L1173" s="427" t="s">
        <v>5490</v>
      </c>
      <c r="M1173" s="686">
        <v>46.5</v>
      </c>
      <c r="N1173" s="685" t="s">
        <v>15710</v>
      </c>
      <c r="O1173" s="686">
        <v>4600</v>
      </c>
      <c r="P1173" s="427" t="s">
        <v>16086</v>
      </c>
      <c r="Q1173" s="179">
        <v>-2</v>
      </c>
      <c r="R1173" s="180"/>
      <c r="S1173" s="191">
        <v>15</v>
      </c>
      <c r="T1173" s="189">
        <v>16</v>
      </c>
      <c r="U1173" s="191">
        <v>8</v>
      </c>
      <c r="V1173" s="191">
        <v>18</v>
      </c>
      <c r="W1173" s="742">
        <v>9</v>
      </c>
      <c r="X1173" s="184">
        <v>48</v>
      </c>
      <c r="Y1173" s="184">
        <v>6</v>
      </c>
      <c r="Z1173" s="184"/>
      <c r="AA1173" s="184"/>
      <c r="AB1173" s="220" t="s">
        <v>3879</v>
      </c>
      <c r="AC1173" s="183" t="s">
        <v>1150</v>
      </c>
      <c r="AD1173" s="191" t="s">
        <v>6415</v>
      </c>
      <c r="AE1173" s="191" t="s">
        <v>2729</v>
      </c>
      <c r="AF1173" s="177">
        <v>0</v>
      </c>
      <c r="AG1173" s="177">
        <v>0</v>
      </c>
      <c r="AH1173" s="177">
        <v>0</v>
      </c>
      <c r="AI1173" s="177">
        <v>0</v>
      </c>
      <c r="AJ1173" s="177">
        <v>0</v>
      </c>
      <c r="AK1173" s="177">
        <v>0</v>
      </c>
      <c r="AL1173" s="383">
        <v>12</v>
      </c>
      <c r="AM1173" s="177">
        <v>0</v>
      </c>
      <c r="AN1173" s="177">
        <v>0</v>
      </c>
      <c r="AO1173" s="182">
        <v>0</v>
      </c>
      <c r="AP1173" s="180"/>
      <c r="AQ1173" s="180"/>
      <c r="AR1173" s="180"/>
      <c r="AS1173" s="180"/>
      <c r="AT1173" s="180"/>
      <c r="AU1173" s="180"/>
      <c r="AV1173" s="180"/>
      <c r="AW1173" s="180"/>
      <c r="AX1173" s="180"/>
      <c r="AY1173" s="180"/>
      <c r="AZ1173" s="180"/>
      <c r="BA1173" s="180"/>
      <c r="BB1173" s="180"/>
      <c r="BC1173" s="180"/>
      <c r="BD1173" s="180"/>
      <c r="BE1173" s="180"/>
      <c r="BF1173" s="180"/>
      <c r="BG1173" s="180"/>
      <c r="BH1173" s="176">
        <f t="shared" si="142"/>
        <v>12</v>
      </c>
      <c r="BI1173" s="176">
        <f t="shared" si="137"/>
        <v>9</v>
      </c>
      <c r="BJ1173" s="182" t="str">
        <f t="shared" si="138"/>
        <v>12 - 96</v>
      </c>
      <c r="BK1173" s="176">
        <f t="shared" si="139"/>
        <v>54</v>
      </c>
      <c r="BL1173" s="176">
        <f t="shared" si="143"/>
        <v>12</v>
      </c>
      <c r="BM1173" s="533"/>
      <c r="BN1173" s="185">
        <v>4550</v>
      </c>
      <c r="BO1173" s="180">
        <v>16</v>
      </c>
      <c r="BP1173" s="178">
        <f t="shared" si="141"/>
        <v>5414</v>
      </c>
      <c r="BQ1173" s="420" t="str">
        <f t="shared" si="140"/>
        <v>VIII</v>
      </c>
      <c r="BR1173" s="185">
        <v>0</v>
      </c>
      <c r="BS1173" s="212" t="s">
        <v>5882</v>
      </c>
    </row>
    <row r="1174" spans="1:71" ht="51" x14ac:dyDescent="0.2">
      <c r="A1174" s="697">
        <v>1172</v>
      </c>
      <c r="B1174" s="286" t="s">
        <v>3826</v>
      </c>
      <c r="C1174" s="286" t="s">
        <v>3423</v>
      </c>
      <c r="D1174" s="258" t="s">
        <v>3865</v>
      </c>
      <c r="E1174" s="736">
        <v>1</v>
      </c>
      <c r="F1174" s="736">
        <v>1</v>
      </c>
      <c r="G1174" s="737">
        <v>1</v>
      </c>
      <c r="H1174" s="305" t="s">
        <v>13906</v>
      </c>
      <c r="I1174" s="279" t="s">
        <v>2342</v>
      </c>
      <c r="J1174" s="280" t="s">
        <v>5631</v>
      </c>
      <c r="K1174" s="191" t="s">
        <v>4724</v>
      </c>
      <c r="L1174" s="427" t="s">
        <v>5490</v>
      </c>
      <c r="M1174" s="686">
        <v>48</v>
      </c>
      <c r="N1174" s="685" t="s">
        <v>15710</v>
      </c>
      <c r="O1174" s="686">
        <v>5000</v>
      </c>
      <c r="P1174" s="427" t="s">
        <v>16086</v>
      </c>
      <c r="Q1174" s="179">
        <v>-2</v>
      </c>
      <c r="R1174" s="180"/>
      <c r="S1174" s="191">
        <v>15</v>
      </c>
      <c r="T1174" s="189">
        <v>16</v>
      </c>
      <c r="U1174" s="191">
        <v>8</v>
      </c>
      <c r="V1174" s="191">
        <v>18</v>
      </c>
      <c r="W1174" s="742">
        <v>9</v>
      </c>
      <c r="X1174" s="184">
        <v>48</v>
      </c>
      <c r="Y1174" s="184">
        <v>6</v>
      </c>
      <c r="Z1174" s="184"/>
      <c r="AA1174" s="184"/>
      <c r="AB1174" s="220" t="s">
        <v>3879</v>
      </c>
      <c r="AC1174" s="183" t="s">
        <v>1150</v>
      </c>
      <c r="AD1174" s="191" t="s">
        <v>6415</v>
      </c>
      <c r="AE1174" s="191" t="s">
        <v>2729</v>
      </c>
      <c r="AF1174" s="177">
        <v>0</v>
      </c>
      <c r="AG1174" s="177">
        <v>0</v>
      </c>
      <c r="AH1174" s="177">
        <v>0</v>
      </c>
      <c r="AI1174" s="177">
        <v>0</v>
      </c>
      <c r="AJ1174" s="177">
        <v>0</v>
      </c>
      <c r="AK1174" s="177">
        <v>0</v>
      </c>
      <c r="AL1174" s="383">
        <v>13</v>
      </c>
      <c r="AM1174" s="177">
        <v>0</v>
      </c>
      <c r="AN1174" s="177">
        <v>0</v>
      </c>
      <c r="AO1174" s="182">
        <v>0</v>
      </c>
      <c r="AP1174" s="180"/>
      <c r="AQ1174" s="180"/>
      <c r="AR1174" s="180"/>
      <c r="AS1174" s="180"/>
      <c r="AT1174" s="180"/>
      <c r="AU1174" s="180"/>
      <c r="AV1174" s="180"/>
      <c r="AW1174" s="180"/>
      <c r="AX1174" s="180"/>
      <c r="AY1174" s="180"/>
      <c r="AZ1174" s="180"/>
      <c r="BA1174" s="180"/>
      <c r="BB1174" s="180"/>
      <c r="BC1174" s="180"/>
      <c r="BD1174" s="180"/>
      <c r="BE1174" s="180"/>
      <c r="BF1174" s="180"/>
      <c r="BG1174" s="180"/>
      <c r="BH1174" s="176">
        <f t="shared" si="142"/>
        <v>13</v>
      </c>
      <c r="BI1174" s="176">
        <f t="shared" si="137"/>
        <v>9</v>
      </c>
      <c r="BJ1174" s="182" t="str">
        <f t="shared" si="138"/>
        <v>13 - 104</v>
      </c>
      <c r="BK1174" s="176">
        <f t="shared" si="139"/>
        <v>59</v>
      </c>
      <c r="BL1174" s="176">
        <f t="shared" si="143"/>
        <v>13</v>
      </c>
      <c r="BM1174" s="533"/>
      <c r="BN1174" s="185">
        <v>6350</v>
      </c>
      <c r="BO1174" s="180">
        <v>18</v>
      </c>
      <c r="BP1174" s="178">
        <f t="shared" si="141"/>
        <v>7412</v>
      </c>
      <c r="BQ1174" s="420" t="str">
        <f t="shared" si="140"/>
        <v>IX</v>
      </c>
      <c r="BR1174" s="185">
        <v>0</v>
      </c>
      <c r="BS1174" s="212" t="s">
        <v>5882</v>
      </c>
    </row>
    <row r="1175" spans="1:71" x14ac:dyDescent="0.2">
      <c r="A1175" s="696">
        <v>1173</v>
      </c>
      <c r="B1175" s="286" t="s">
        <v>3827</v>
      </c>
      <c r="C1175" s="286" t="s">
        <v>3413</v>
      </c>
      <c r="D1175" s="258" t="s">
        <v>3865</v>
      </c>
      <c r="E1175" s="736">
        <v>2</v>
      </c>
      <c r="F1175" s="736">
        <v>1</v>
      </c>
      <c r="G1175" s="737">
        <v>4</v>
      </c>
      <c r="H1175" s="305" t="s">
        <v>3486</v>
      </c>
      <c r="I1175" s="279" t="s">
        <v>2342</v>
      </c>
      <c r="J1175" s="280" t="s">
        <v>3389</v>
      </c>
      <c r="K1175" s="191" t="s">
        <v>6751</v>
      </c>
      <c r="L1175" s="427" t="s">
        <v>5490</v>
      </c>
      <c r="M1175" s="686">
        <v>16</v>
      </c>
      <c r="N1175" s="685" t="s">
        <v>15710</v>
      </c>
      <c r="O1175" s="686">
        <v>370</v>
      </c>
      <c r="P1175" s="427" t="s">
        <v>16087</v>
      </c>
      <c r="Q1175" s="191">
        <v>3</v>
      </c>
      <c r="R1175" s="180"/>
      <c r="S1175" s="191">
        <v>5</v>
      </c>
      <c r="T1175" s="179">
        <v>7</v>
      </c>
      <c r="U1175" s="189">
        <v>2</v>
      </c>
      <c r="V1175" s="189">
        <v>8</v>
      </c>
      <c r="W1175" s="742">
        <v>6</v>
      </c>
      <c r="X1175" s="184"/>
      <c r="Y1175" s="184">
        <v>18</v>
      </c>
      <c r="Z1175" s="184"/>
      <c r="AA1175" s="184"/>
      <c r="AB1175" s="220"/>
      <c r="AC1175" s="183" t="s">
        <v>1920</v>
      </c>
      <c r="AD1175" s="191" t="s">
        <v>6415</v>
      </c>
      <c r="AE1175" s="191" t="s">
        <v>4247</v>
      </c>
      <c r="AF1175" s="177">
        <v>0</v>
      </c>
      <c r="AG1175" s="177">
        <v>0</v>
      </c>
      <c r="AH1175" s="177">
        <v>0</v>
      </c>
      <c r="AI1175" s="177">
        <v>0</v>
      </c>
      <c r="AJ1175" s="177">
        <v>0</v>
      </c>
      <c r="AK1175" s="177">
        <v>0</v>
      </c>
      <c r="AL1175" s="383">
        <v>5</v>
      </c>
      <c r="AM1175" s="177">
        <v>0</v>
      </c>
      <c r="AN1175" s="177">
        <v>0</v>
      </c>
      <c r="AO1175" s="182">
        <v>0</v>
      </c>
      <c r="AP1175" s="180"/>
      <c r="AQ1175" s="180"/>
      <c r="AR1175" s="180"/>
      <c r="AS1175" s="180"/>
      <c r="AT1175" s="180"/>
      <c r="AU1175" s="180"/>
      <c r="AV1175" s="180"/>
      <c r="AW1175" s="180"/>
      <c r="AX1175" s="180"/>
      <c r="AY1175" s="180"/>
      <c r="AZ1175" s="180"/>
      <c r="BA1175" s="180"/>
      <c r="BB1175" s="180"/>
      <c r="BC1175" s="180"/>
      <c r="BD1175" s="180"/>
      <c r="BE1175" s="180"/>
      <c r="BF1175" s="180"/>
      <c r="BG1175" s="180"/>
      <c r="BH1175" s="176">
        <f t="shared" si="142"/>
        <v>5</v>
      </c>
      <c r="BI1175" s="176">
        <f t="shared" si="137"/>
        <v>15</v>
      </c>
      <c r="BJ1175" s="182" t="str">
        <f t="shared" si="138"/>
        <v>5 - 40</v>
      </c>
      <c r="BK1175" s="176">
        <f t="shared" si="139"/>
        <v>23</v>
      </c>
      <c r="BL1175" s="176">
        <f t="shared" si="143"/>
        <v>5</v>
      </c>
      <c r="BM1175" s="533"/>
      <c r="BN1175" s="185">
        <v>130</v>
      </c>
      <c r="BO1175" s="180">
        <v>5</v>
      </c>
      <c r="BP1175" s="178">
        <f t="shared" ref="BP1175:BP1206" si="144">BN1175+BK1175*BO1175</f>
        <v>245</v>
      </c>
      <c r="BQ1175" s="420" t="str">
        <f t="shared" si="140"/>
        <v>III</v>
      </c>
      <c r="BR1175" s="185"/>
      <c r="BS1175" s="212" t="s">
        <v>5882</v>
      </c>
    </row>
    <row r="1176" spans="1:71" x14ac:dyDescent="0.2">
      <c r="A1176" s="696">
        <v>1174</v>
      </c>
      <c r="B1176" s="286" t="s">
        <v>3827</v>
      </c>
      <c r="C1176" s="286" t="s">
        <v>3424</v>
      </c>
      <c r="D1176" s="258" t="s">
        <v>3865</v>
      </c>
      <c r="E1176" s="736">
        <v>5</v>
      </c>
      <c r="F1176" s="736">
        <v>1</v>
      </c>
      <c r="G1176" s="737">
        <v>4</v>
      </c>
      <c r="H1176" s="305" t="s">
        <v>3486</v>
      </c>
      <c r="I1176" s="279" t="s">
        <v>2342</v>
      </c>
      <c r="J1176" s="280" t="s">
        <v>3389</v>
      </c>
      <c r="K1176" s="191" t="s">
        <v>6751</v>
      </c>
      <c r="L1176" s="427" t="s">
        <v>5490</v>
      </c>
      <c r="M1176" s="686">
        <v>17</v>
      </c>
      <c r="N1176" s="685" t="s">
        <v>15710</v>
      </c>
      <c r="O1176" s="686">
        <v>440</v>
      </c>
      <c r="P1176" s="427" t="s">
        <v>16087</v>
      </c>
      <c r="Q1176" s="179">
        <v>3</v>
      </c>
      <c r="R1176" s="180"/>
      <c r="S1176" s="191">
        <v>5</v>
      </c>
      <c r="T1176" s="179">
        <v>7</v>
      </c>
      <c r="U1176" s="189">
        <v>2</v>
      </c>
      <c r="V1176" s="189">
        <v>8</v>
      </c>
      <c r="W1176" s="742">
        <v>6</v>
      </c>
      <c r="X1176" s="184"/>
      <c r="Y1176" s="184">
        <v>18</v>
      </c>
      <c r="Z1176" s="184"/>
      <c r="AA1176" s="184"/>
      <c r="AB1176" s="220"/>
      <c r="AC1176" s="183" t="s">
        <v>1920</v>
      </c>
      <c r="AD1176" s="191" t="s">
        <v>6415</v>
      </c>
      <c r="AE1176" s="191" t="s">
        <v>4247</v>
      </c>
      <c r="AF1176" s="177">
        <v>0</v>
      </c>
      <c r="AG1176" s="177">
        <v>0</v>
      </c>
      <c r="AH1176" s="177">
        <v>0</v>
      </c>
      <c r="AI1176" s="177">
        <v>0</v>
      </c>
      <c r="AJ1176" s="177">
        <v>0</v>
      </c>
      <c r="AK1176" s="177">
        <v>0</v>
      </c>
      <c r="AL1176" s="383">
        <v>6</v>
      </c>
      <c r="AM1176" s="177">
        <v>0</v>
      </c>
      <c r="AN1176" s="177">
        <v>0</v>
      </c>
      <c r="AO1176" s="182">
        <v>0</v>
      </c>
      <c r="AP1176" s="180"/>
      <c r="AQ1176" s="180"/>
      <c r="AR1176" s="180"/>
      <c r="AS1176" s="180"/>
      <c r="AT1176" s="180"/>
      <c r="AU1176" s="180"/>
      <c r="AV1176" s="180"/>
      <c r="AW1176" s="180"/>
      <c r="AX1176" s="180"/>
      <c r="AY1176" s="180"/>
      <c r="AZ1176" s="180"/>
      <c r="BA1176" s="180"/>
      <c r="BB1176" s="180"/>
      <c r="BC1176" s="180"/>
      <c r="BD1176" s="180"/>
      <c r="BE1176" s="180"/>
      <c r="BF1176" s="180"/>
      <c r="BG1176" s="180"/>
      <c r="BH1176" s="176">
        <f t="shared" si="142"/>
        <v>6</v>
      </c>
      <c r="BI1176" s="176">
        <f t="shared" si="137"/>
        <v>13</v>
      </c>
      <c r="BJ1176" s="182" t="str">
        <f t="shared" si="138"/>
        <v>6 - 48</v>
      </c>
      <c r="BK1176" s="176">
        <f t="shared" si="139"/>
        <v>27</v>
      </c>
      <c r="BL1176" s="176">
        <f t="shared" si="143"/>
        <v>6</v>
      </c>
      <c r="BM1176" s="533"/>
      <c r="BN1176" s="185">
        <v>225</v>
      </c>
      <c r="BO1176" s="180">
        <v>6</v>
      </c>
      <c r="BP1176" s="178">
        <f t="shared" si="144"/>
        <v>387</v>
      </c>
      <c r="BQ1176" s="420" t="str">
        <f t="shared" si="140"/>
        <v>IV</v>
      </c>
      <c r="BR1176" s="185">
        <v>0</v>
      </c>
      <c r="BS1176" s="212" t="s">
        <v>5882</v>
      </c>
    </row>
    <row r="1177" spans="1:71" x14ac:dyDescent="0.2">
      <c r="A1177" s="697">
        <v>1175</v>
      </c>
      <c r="B1177" s="286" t="s">
        <v>3827</v>
      </c>
      <c r="C1177" s="286" t="s">
        <v>3425</v>
      </c>
      <c r="D1177" s="258" t="s">
        <v>3865</v>
      </c>
      <c r="E1177" s="736">
        <v>1</v>
      </c>
      <c r="F1177" s="736">
        <v>1</v>
      </c>
      <c r="G1177" s="737">
        <v>4</v>
      </c>
      <c r="H1177" s="305" t="s">
        <v>3486</v>
      </c>
      <c r="I1177" s="279" t="s">
        <v>2342</v>
      </c>
      <c r="J1177" s="280" t="s">
        <v>3389</v>
      </c>
      <c r="K1177" s="191" t="s">
        <v>6751</v>
      </c>
      <c r="L1177" s="427" t="s">
        <v>5490</v>
      </c>
      <c r="M1177" s="686">
        <v>18</v>
      </c>
      <c r="N1177" s="685" t="s">
        <v>15710</v>
      </c>
      <c r="O1177" s="686">
        <v>520</v>
      </c>
      <c r="P1177" s="427" t="s">
        <v>16087</v>
      </c>
      <c r="Q1177" s="179">
        <v>3</v>
      </c>
      <c r="R1177" s="180"/>
      <c r="S1177" s="191">
        <v>5</v>
      </c>
      <c r="T1177" s="179">
        <v>7</v>
      </c>
      <c r="U1177" s="189">
        <v>2</v>
      </c>
      <c r="V1177" s="189">
        <v>8</v>
      </c>
      <c r="W1177" s="742">
        <v>6</v>
      </c>
      <c r="X1177" s="184"/>
      <c r="Y1177" s="184">
        <v>18</v>
      </c>
      <c r="Z1177" s="184"/>
      <c r="AA1177" s="184"/>
      <c r="AB1177" s="220"/>
      <c r="AC1177" s="183" t="s">
        <v>1920</v>
      </c>
      <c r="AD1177" s="191" t="s">
        <v>6415</v>
      </c>
      <c r="AE1177" s="191" t="s">
        <v>4247</v>
      </c>
      <c r="AF1177" s="177">
        <v>0</v>
      </c>
      <c r="AG1177" s="177">
        <v>0</v>
      </c>
      <c r="AH1177" s="177">
        <v>0</v>
      </c>
      <c r="AI1177" s="177">
        <v>0</v>
      </c>
      <c r="AJ1177" s="177">
        <v>0</v>
      </c>
      <c r="AK1177" s="177">
        <v>0</v>
      </c>
      <c r="AL1177" s="383">
        <v>7</v>
      </c>
      <c r="AM1177" s="177">
        <v>0</v>
      </c>
      <c r="AN1177" s="177">
        <v>0</v>
      </c>
      <c r="AO1177" s="182">
        <v>0</v>
      </c>
      <c r="AP1177" s="180"/>
      <c r="AQ1177" s="180"/>
      <c r="AR1177" s="180"/>
      <c r="AS1177" s="180"/>
      <c r="AT1177" s="180"/>
      <c r="AU1177" s="180"/>
      <c r="AV1177" s="180"/>
      <c r="AW1177" s="180"/>
      <c r="AX1177" s="180"/>
      <c r="AY1177" s="180"/>
      <c r="AZ1177" s="180"/>
      <c r="BA1177" s="180"/>
      <c r="BB1177" s="180"/>
      <c r="BC1177" s="180"/>
      <c r="BD1177" s="180"/>
      <c r="BE1177" s="180"/>
      <c r="BF1177" s="180"/>
      <c r="BG1177" s="180"/>
      <c r="BH1177" s="176">
        <f t="shared" si="142"/>
        <v>7</v>
      </c>
      <c r="BI1177" s="176">
        <f t="shared" si="137"/>
        <v>13</v>
      </c>
      <c r="BJ1177" s="182" t="str">
        <f t="shared" si="138"/>
        <v>7 - 56</v>
      </c>
      <c r="BK1177" s="176">
        <f t="shared" si="139"/>
        <v>32</v>
      </c>
      <c r="BL1177" s="176">
        <f t="shared" si="143"/>
        <v>7</v>
      </c>
      <c r="BM1177" s="533"/>
      <c r="BN1177" s="185">
        <v>350</v>
      </c>
      <c r="BO1177" s="180">
        <v>8</v>
      </c>
      <c r="BP1177" s="178">
        <f t="shared" si="144"/>
        <v>606</v>
      </c>
      <c r="BQ1177" s="420" t="str">
        <f t="shared" si="140"/>
        <v>V</v>
      </c>
      <c r="BR1177" s="185">
        <v>0</v>
      </c>
      <c r="BS1177" s="212" t="s">
        <v>5882</v>
      </c>
    </row>
    <row r="1178" spans="1:71" x14ac:dyDescent="0.2">
      <c r="A1178" s="696">
        <v>1176</v>
      </c>
      <c r="B1178" s="286" t="s">
        <v>4769</v>
      </c>
      <c r="C1178" s="286" t="s">
        <v>4769</v>
      </c>
      <c r="D1178" s="258" t="s">
        <v>3865</v>
      </c>
      <c r="E1178" s="736">
        <v>1</v>
      </c>
      <c r="F1178" s="736">
        <v>1</v>
      </c>
      <c r="G1178" s="737">
        <v>1</v>
      </c>
      <c r="H1178" s="305" t="s">
        <v>3486</v>
      </c>
      <c r="I1178" s="208" t="s">
        <v>3485</v>
      </c>
      <c r="J1178" s="280" t="s">
        <v>6551</v>
      </c>
      <c r="K1178" s="191" t="s">
        <v>5226</v>
      </c>
      <c r="L1178" s="427" t="s">
        <v>3489</v>
      </c>
      <c r="M1178" s="686">
        <v>2</v>
      </c>
      <c r="N1178" s="685" t="s">
        <v>15710</v>
      </c>
      <c r="O1178" s="686">
        <v>18</v>
      </c>
      <c r="P1178" s="427" t="s">
        <v>16088</v>
      </c>
      <c r="Q1178" s="191">
        <v>4</v>
      </c>
      <c r="R1178" s="180"/>
      <c r="S1178" s="189">
        <v>0</v>
      </c>
      <c r="T1178" s="189">
        <v>0</v>
      </c>
      <c r="U1178" s="179">
        <v>0</v>
      </c>
      <c r="V1178" s="179">
        <v>0</v>
      </c>
      <c r="W1178" s="742">
        <v>0</v>
      </c>
      <c r="X1178" s="184"/>
      <c r="Y1178" s="184">
        <v>6</v>
      </c>
      <c r="Z1178" s="184"/>
      <c r="AA1178" s="184"/>
      <c r="AB1178" s="220"/>
      <c r="AC1178" s="183" t="s">
        <v>9374</v>
      </c>
      <c r="AD1178" s="179" t="s">
        <v>3570</v>
      </c>
      <c r="AE1178" s="179" t="s">
        <v>4247</v>
      </c>
      <c r="AF1178" s="177">
        <v>0</v>
      </c>
      <c r="AG1178" s="177">
        <v>0</v>
      </c>
      <c r="AH1178" s="177">
        <v>0</v>
      </c>
      <c r="AI1178" s="177">
        <v>0</v>
      </c>
      <c r="AJ1178" s="177">
        <v>0</v>
      </c>
      <c r="AK1178" s="177">
        <v>0</v>
      </c>
      <c r="AL1178" s="553">
        <v>2</v>
      </c>
      <c r="AM1178" s="177">
        <v>0</v>
      </c>
      <c r="AN1178" s="177">
        <v>0</v>
      </c>
      <c r="AO1178" s="181">
        <v>0</v>
      </c>
      <c r="AP1178" s="188"/>
      <c r="AQ1178" s="188"/>
      <c r="AR1178" s="188"/>
      <c r="AS1178" s="188"/>
      <c r="AT1178" s="188"/>
      <c r="AU1178" s="188"/>
      <c r="AV1178" s="188"/>
      <c r="AW1178" s="188"/>
      <c r="AX1178" s="188"/>
      <c r="AY1178" s="188"/>
      <c r="AZ1178" s="188"/>
      <c r="BA1178" s="188"/>
      <c r="BB1178" s="188"/>
      <c r="BC1178" s="188"/>
      <c r="BD1178" s="188"/>
      <c r="BE1178" s="188"/>
      <c r="BF1178" s="188"/>
      <c r="BG1178" s="188"/>
      <c r="BH1178" s="176">
        <f t="shared" si="142"/>
        <v>2</v>
      </c>
      <c r="BI1178" s="176">
        <f t="shared" si="137"/>
        <v>16</v>
      </c>
      <c r="BJ1178" s="182" t="str">
        <f t="shared" si="138"/>
        <v>2 - 16</v>
      </c>
      <c r="BK1178" s="176">
        <f t="shared" si="139"/>
        <v>9</v>
      </c>
      <c r="BL1178" s="176">
        <f t="shared" si="143"/>
        <v>2</v>
      </c>
      <c r="BM1178" s="533"/>
      <c r="BN1178" s="192">
        <v>65</v>
      </c>
      <c r="BO1178" s="192">
        <v>2</v>
      </c>
      <c r="BP1178" s="178">
        <f t="shared" si="144"/>
        <v>83</v>
      </c>
      <c r="BQ1178" s="420" t="str">
        <f t="shared" si="140"/>
        <v>III</v>
      </c>
      <c r="BR1178" s="185"/>
      <c r="BS1178" s="212" t="s">
        <v>5882</v>
      </c>
    </row>
    <row r="1179" spans="1:71" ht="25.5" x14ac:dyDescent="0.2">
      <c r="A1179" s="697">
        <v>1177</v>
      </c>
      <c r="B1179" s="286" t="s">
        <v>4774</v>
      </c>
      <c r="C1179" s="286" t="s">
        <v>4774</v>
      </c>
      <c r="D1179" s="258" t="s">
        <v>3865</v>
      </c>
      <c r="E1179" s="736">
        <v>1</v>
      </c>
      <c r="F1179" s="736">
        <v>1</v>
      </c>
      <c r="G1179" s="737">
        <v>1</v>
      </c>
      <c r="H1179" s="305" t="s">
        <v>3486</v>
      </c>
      <c r="I1179" s="208" t="s">
        <v>7154</v>
      </c>
      <c r="J1179" s="280" t="s">
        <v>4362</v>
      </c>
      <c r="K1179" s="191" t="s">
        <v>3491</v>
      </c>
      <c r="L1179" s="427" t="s">
        <v>3491</v>
      </c>
      <c r="M1179" s="686">
        <v>7</v>
      </c>
      <c r="N1179" s="685" t="s">
        <v>15715</v>
      </c>
      <c r="O1179" s="686">
        <v>200</v>
      </c>
      <c r="P1179" s="427" t="s">
        <v>16089</v>
      </c>
      <c r="Q1179" s="191">
        <v>3</v>
      </c>
      <c r="R1179" s="180"/>
      <c r="S1179" s="191">
        <v>13</v>
      </c>
      <c r="T1179" s="179">
        <v>14</v>
      </c>
      <c r="U1179" s="190">
        <v>4</v>
      </c>
      <c r="V1179" s="190">
        <v>16</v>
      </c>
      <c r="W1179" s="742">
        <v>12</v>
      </c>
      <c r="X1179" s="184"/>
      <c r="Y1179" s="184"/>
      <c r="Z1179" s="184"/>
      <c r="AA1179" s="184"/>
      <c r="AB1179" s="219"/>
      <c r="AC1179" s="183" t="s">
        <v>9810</v>
      </c>
      <c r="AD1179" s="179" t="s">
        <v>4784</v>
      </c>
      <c r="AE1179" s="179" t="s">
        <v>4259</v>
      </c>
      <c r="AF1179" s="177">
        <v>0</v>
      </c>
      <c r="AG1179" s="177">
        <v>0</v>
      </c>
      <c r="AH1179" s="177">
        <v>0</v>
      </c>
      <c r="AI1179" s="177">
        <v>0</v>
      </c>
      <c r="AJ1179" s="177">
        <v>0</v>
      </c>
      <c r="AK1179" s="177">
        <v>0</v>
      </c>
      <c r="AL1179" s="383">
        <v>6</v>
      </c>
      <c r="AM1179" s="177">
        <v>0</v>
      </c>
      <c r="AN1179" s="177">
        <v>0</v>
      </c>
      <c r="AO1179" s="182">
        <v>0</v>
      </c>
      <c r="AP1179" s="180"/>
      <c r="AQ1179" s="180"/>
      <c r="AR1179" s="180"/>
      <c r="AS1179" s="180"/>
      <c r="AT1179" s="180"/>
      <c r="AU1179" s="180"/>
      <c r="AV1179" s="180"/>
      <c r="AW1179" s="180"/>
      <c r="AX1179" s="180"/>
      <c r="AY1179" s="180"/>
      <c r="AZ1179" s="180"/>
      <c r="BA1179" s="180"/>
      <c r="BB1179" s="180"/>
      <c r="BC1179" s="180"/>
      <c r="BD1179" s="180"/>
      <c r="BE1179" s="180"/>
      <c r="BF1179" s="180"/>
      <c r="BG1179" s="180"/>
      <c r="BH1179" s="176">
        <f t="shared" si="142"/>
        <v>6</v>
      </c>
      <c r="BI1179" s="176">
        <f t="shared" si="137"/>
        <v>13</v>
      </c>
      <c r="BJ1179" s="182" t="str">
        <f t="shared" si="138"/>
        <v>6 - 48</v>
      </c>
      <c r="BK1179" s="176">
        <f t="shared" si="139"/>
        <v>27</v>
      </c>
      <c r="BL1179" s="176">
        <f t="shared" si="143"/>
        <v>6</v>
      </c>
      <c r="BM1179" s="533"/>
      <c r="BN1179" s="185">
        <v>400</v>
      </c>
      <c r="BO1179" s="180">
        <v>6</v>
      </c>
      <c r="BP1179" s="178">
        <f t="shared" si="144"/>
        <v>562</v>
      </c>
      <c r="BQ1179" s="420" t="str">
        <f t="shared" si="140"/>
        <v>V</v>
      </c>
      <c r="BR1179" s="185"/>
      <c r="BS1179" s="212" t="s">
        <v>5882</v>
      </c>
    </row>
    <row r="1180" spans="1:71" ht="102" x14ac:dyDescent="0.2">
      <c r="A1180" s="696">
        <v>1178</v>
      </c>
      <c r="B1180" s="286" t="s">
        <v>3828</v>
      </c>
      <c r="C1180" s="286" t="s">
        <v>6268</v>
      </c>
      <c r="D1180" s="258" t="s">
        <v>3865</v>
      </c>
      <c r="E1180" s="736">
        <v>108</v>
      </c>
      <c r="F1180" s="736">
        <v>5</v>
      </c>
      <c r="G1180" s="737">
        <v>50</v>
      </c>
      <c r="H1180" s="305" t="s">
        <v>13910</v>
      </c>
      <c r="I1180" s="208" t="s">
        <v>1751</v>
      </c>
      <c r="J1180" s="280" t="s">
        <v>1765</v>
      </c>
      <c r="K1180" s="191" t="s">
        <v>2614</v>
      </c>
      <c r="L1180" s="427" t="s">
        <v>3491</v>
      </c>
      <c r="M1180" s="686">
        <v>5</v>
      </c>
      <c r="N1180" s="685" t="s">
        <v>15715</v>
      </c>
      <c r="O1180" s="686">
        <v>100</v>
      </c>
      <c r="P1180" s="427" t="s">
        <v>3967</v>
      </c>
      <c r="Q1180" s="191">
        <v>1</v>
      </c>
      <c r="R1180" s="180"/>
      <c r="S1180" s="191">
        <v>11</v>
      </c>
      <c r="T1180" s="191">
        <v>18</v>
      </c>
      <c r="U1180" s="190">
        <v>9</v>
      </c>
      <c r="V1180" s="190">
        <v>12</v>
      </c>
      <c r="W1180" s="742">
        <v>12</v>
      </c>
      <c r="X1180" s="184"/>
      <c r="Y1180" s="184"/>
      <c r="Z1180" s="184"/>
      <c r="AA1180" s="184"/>
      <c r="AB1180" s="219"/>
      <c r="AC1180" s="183" t="s">
        <v>10229</v>
      </c>
      <c r="AD1180" s="179" t="s">
        <v>6150</v>
      </c>
      <c r="AE1180" s="179" t="s">
        <v>4250</v>
      </c>
      <c r="AF1180" s="177">
        <v>0</v>
      </c>
      <c r="AG1180" s="177">
        <v>0</v>
      </c>
      <c r="AH1180" s="177">
        <v>0</v>
      </c>
      <c r="AI1180" s="177">
        <v>0</v>
      </c>
      <c r="AJ1180" s="177">
        <v>0</v>
      </c>
      <c r="AK1180" s="177">
        <v>0</v>
      </c>
      <c r="AL1180" s="383">
        <v>0</v>
      </c>
      <c r="AM1180" s="177">
        <v>2</v>
      </c>
      <c r="AN1180" s="177">
        <v>0</v>
      </c>
      <c r="AO1180" s="182">
        <v>0</v>
      </c>
      <c r="AP1180" s="180"/>
      <c r="AQ1180" s="180">
        <v>2</v>
      </c>
      <c r="AR1180" s="180"/>
      <c r="AS1180" s="180"/>
      <c r="AT1180" s="180"/>
      <c r="AU1180" s="180"/>
      <c r="AV1180" s="180"/>
      <c r="AW1180" s="180"/>
      <c r="AX1180" s="180"/>
      <c r="AY1180" s="180"/>
      <c r="AZ1180" s="180"/>
      <c r="BA1180" s="180"/>
      <c r="BB1180" s="180"/>
      <c r="BC1180" s="180"/>
      <c r="BD1180" s="180"/>
      <c r="BE1180" s="180"/>
      <c r="BF1180" s="180"/>
      <c r="BG1180" s="180"/>
      <c r="BH1180" s="176" t="str">
        <f t="shared" si="142"/>
        <v>class level</v>
      </c>
      <c r="BI1180" s="176">
        <f t="shared" si="137"/>
        <v>20</v>
      </c>
      <c r="BJ1180" s="182" t="str">
        <f t="shared" si="138"/>
        <v>2 - 20</v>
      </c>
      <c r="BK1180" s="176">
        <f t="shared" si="139"/>
        <v>11</v>
      </c>
      <c r="BL1180" s="176">
        <f t="shared" si="143"/>
        <v>2</v>
      </c>
      <c r="BM1180" s="533"/>
      <c r="BN1180" s="185">
        <v>118</v>
      </c>
      <c r="BO1180" s="180">
        <v>2</v>
      </c>
      <c r="BP1180" s="178">
        <f t="shared" si="144"/>
        <v>140</v>
      </c>
      <c r="BQ1180" s="420" t="str">
        <f t="shared" si="140"/>
        <v>III</v>
      </c>
      <c r="BR1180" s="185"/>
      <c r="BS1180" s="464" t="s">
        <v>9550</v>
      </c>
    </row>
    <row r="1181" spans="1:71" ht="89.25" x14ac:dyDescent="0.2">
      <c r="A1181" s="696">
        <v>1179</v>
      </c>
      <c r="B1181" s="286" t="s">
        <v>3828</v>
      </c>
      <c r="C1181" s="286" t="s">
        <v>6267</v>
      </c>
      <c r="D1181" s="258" t="s">
        <v>3865</v>
      </c>
      <c r="E1181" s="736">
        <v>11</v>
      </c>
      <c r="F1181" s="736">
        <v>5</v>
      </c>
      <c r="G1181" s="737">
        <v>50</v>
      </c>
      <c r="H1181" s="305" t="s">
        <v>13910</v>
      </c>
      <c r="I1181" s="208" t="s">
        <v>1751</v>
      </c>
      <c r="J1181" s="280" t="s">
        <v>6559</v>
      </c>
      <c r="K1181" s="191" t="s">
        <v>2614</v>
      </c>
      <c r="L1181" s="427" t="s">
        <v>3491</v>
      </c>
      <c r="M1181" s="686">
        <v>5</v>
      </c>
      <c r="N1181" s="685" t="s">
        <v>15715</v>
      </c>
      <c r="O1181" s="686">
        <v>100</v>
      </c>
      <c r="P1181" s="427" t="s">
        <v>3967</v>
      </c>
      <c r="Q1181" s="191">
        <v>-2</v>
      </c>
      <c r="R1181" s="180"/>
      <c r="S1181" s="191">
        <v>11</v>
      </c>
      <c r="T1181" s="191">
        <v>18</v>
      </c>
      <c r="U1181" s="190">
        <v>9</v>
      </c>
      <c r="V1181" s="190">
        <v>12</v>
      </c>
      <c r="W1181" s="742">
        <v>12</v>
      </c>
      <c r="X1181" s="184"/>
      <c r="Y1181" s="184"/>
      <c r="Z1181" s="184"/>
      <c r="AA1181" s="184"/>
      <c r="AB1181" s="219"/>
      <c r="AC1181" s="183" t="s">
        <v>10230</v>
      </c>
      <c r="AD1181" s="179" t="s">
        <v>6150</v>
      </c>
      <c r="AE1181" s="179" t="s">
        <v>4250</v>
      </c>
      <c r="AF1181" s="177">
        <v>0</v>
      </c>
      <c r="AG1181" s="177">
        <v>0</v>
      </c>
      <c r="AH1181" s="177">
        <v>3</v>
      </c>
      <c r="AI1181" s="177">
        <v>0</v>
      </c>
      <c r="AJ1181" s="177">
        <v>0</v>
      </c>
      <c r="AK1181" s="177">
        <v>0</v>
      </c>
      <c r="AL1181" s="383">
        <v>0</v>
      </c>
      <c r="AM1181" s="177">
        <v>3</v>
      </c>
      <c r="AN1181" s="177">
        <v>0</v>
      </c>
      <c r="AO1181" s="182">
        <v>0</v>
      </c>
      <c r="AP1181" s="180"/>
      <c r="AQ1181" s="180">
        <v>3</v>
      </c>
      <c r="AR1181" s="180"/>
      <c r="AS1181" s="180"/>
      <c r="AT1181" s="180"/>
      <c r="AU1181" s="180"/>
      <c r="AV1181" s="180"/>
      <c r="AW1181" s="180"/>
      <c r="AX1181" s="180"/>
      <c r="AY1181" s="180"/>
      <c r="AZ1181" s="180"/>
      <c r="BA1181" s="180"/>
      <c r="BB1181" s="180"/>
      <c r="BC1181" s="180"/>
      <c r="BD1181" s="180">
        <v>3</v>
      </c>
      <c r="BE1181" s="180"/>
      <c r="BF1181" s="180"/>
      <c r="BG1181" s="180"/>
      <c r="BH1181" s="176" t="str">
        <f t="shared" si="142"/>
        <v>class level</v>
      </c>
      <c r="BI1181" s="176">
        <f t="shared" si="137"/>
        <v>18</v>
      </c>
      <c r="BJ1181" s="182" t="str">
        <f t="shared" si="138"/>
        <v>6 - 21</v>
      </c>
      <c r="BK1181" s="176">
        <f t="shared" si="139"/>
        <v>14</v>
      </c>
      <c r="BL1181" s="176">
        <f t="shared" si="143"/>
        <v>3</v>
      </c>
      <c r="BM1181" s="533"/>
      <c r="BN1181" s="185">
        <v>320</v>
      </c>
      <c r="BO1181" s="180">
        <v>5</v>
      </c>
      <c r="BP1181" s="178">
        <f t="shared" si="144"/>
        <v>390</v>
      </c>
      <c r="BQ1181" s="420" t="str">
        <f t="shared" si="140"/>
        <v>V</v>
      </c>
      <c r="BR1181" s="185"/>
      <c r="BS1181" s="464" t="s">
        <v>9550</v>
      </c>
    </row>
    <row r="1182" spans="1:71" ht="102" x14ac:dyDescent="0.2">
      <c r="A1182" s="697">
        <v>1180</v>
      </c>
      <c r="B1182" s="286" t="s">
        <v>3828</v>
      </c>
      <c r="C1182" s="286" t="s">
        <v>6269</v>
      </c>
      <c r="D1182" s="258" t="s">
        <v>3865</v>
      </c>
      <c r="E1182" s="736">
        <v>3</v>
      </c>
      <c r="F1182" s="736">
        <v>5</v>
      </c>
      <c r="G1182" s="737">
        <v>50</v>
      </c>
      <c r="H1182" s="305" t="s">
        <v>13910</v>
      </c>
      <c r="I1182" s="208" t="s">
        <v>1751</v>
      </c>
      <c r="J1182" s="280" t="s">
        <v>7122</v>
      </c>
      <c r="K1182" s="191" t="s">
        <v>2614</v>
      </c>
      <c r="L1182" s="427" t="s">
        <v>3491</v>
      </c>
      <c r="M1182" s="686">
        <v>5</v>
      </c>
      <c r="N1182" s="685" t="s">
        <v>15715</v>
      </c>
      <c r="O1182" s="686">
        <v>100</v>
      </c>
      <c r="P1182" s="427" t="s">
        <v>3967</v>
      </c>
      <c r="Q1182" s="191">
        <v>-1</v>
      </c>
      <c r="R1182" s="180"/>
      <c r="S1182" s="191">
        <v>11</v>
      </c>
      <c r="T1182" s="191">
        <v>18</v>
      </c>
      <c r="U1182" s="190">
        <v>9</v>
      </c>
      <c r="V1182" s="190">
        <v>12</v>
      </c>
      <c r="W1182" s="742">
        <v>12</v>
      </c>
      <c r="X1182" s="184"/>
      <c r="Y1182" s="184"/>
      <c r="Z1182" s="184"/>
      <c r="AA1182" s="184"/>
      <c r="AB1182" s="219"/>
      <c r="AC1182" s="419" t="s">
        <v>10231</v>
      </c>
      <c r="AD1182" s="179" t="s">
        <v>6150</v>
      </c>
      <c r="AE1182" s="179" t="s">
        <v>4250</v>
      </c>
      <c r="AF1182" s="177">
        <v>0</v>
      </c>
      <c r="AG1182" s="177">
        <v>0</v>
      </c>
      <c r="AH1182" s="177">
        <v>4</v>
      </c>
      <c r="AI1182" s="177">
        <v>0</v>
      </c>
      <c r="AJ1182" s="177">
        <v>0</v>
      </c>
      <c r="AK1182" s="177">
        <v>0</v>
      </c>
      <c r="AL1182" s="383">
        <v>0</v>
      </c>
      <c r="AM1182" s="177">
        <v>5</v>
      </c>
      <c r="AN1182" s="177">
        <v>0</v>
      </c>
      <c r="AO1182" s="182">
        <v>0</v>
      </c>
      <c r="AP1182" s="180"/>
      <c r="AQ1182" s="180">
        <v>5</v>
      </c>
      <c r="AR1182" s="180"/>
      <c r="AS1182" s="180"/>
      <c r="AT1182" s="180"/>
      <c r="AU1182" s="180"/>
      <c r="AV1182" s="180"/>
      <c r="AW1182" s="180"/>
      <c r="AX1182" s="180"/>
      <c r="AY1182" s="180"/>
      <c r="AZ1182" s="180"/>
      <c r="BA1182" s="180"/>
      <c r="BB1182" s="180"/>
      <c r="BC1182" s="180"/>
      <c r="BD1182" s="180">
        <v>4</v>
      </c>
      <c r="BE1182" s="180"/>
      <c r="BF1182" s="180"/>
      <c r="BG1182" s="180"/>
      <c r="BH1182" s="176" t="str">
        <f t="shared" si="142"/>
        <v>class level</v>
      </c>
      <c r="BI1182" s="176">
        <f t="shared" si="137"/>
        <v>16</v>
      </c>
      <c r="BJ1182" s="182" t="str">
        <f t="shared" si="138"/>
        <v>9 - 33</v>
      </c>
      <c r="BK1182" s="176">
        <f t="shared" si="139"/>
        <v>21</v>
      </c>
      <c r="BL1182" s="176">
        <f t="shared" si="143"/>
        <v>5</v>
      </c>
      <c r="BM1182" s="533"/>
      <c r="BN1182" s="185">
        <v>825</v>
      </c>
      <c r="BO1182" s="180">
        <v>8</v>
      </c>
      <c r="BP1182" s="178">
        <f t="shared" si="144"/>
        <v>993</v>
      </c>
      <c r="BQ1182" s="420" t="str">
        <f t="shared" si="140"/>
        <v>VI</v>
      </c>
      <c r="BR1182" s="185"/>
      <c r="BS1182" s="464" t="s">
        <v>9550</v>
      </c>
    </row>
    <row r="1183" spans="1:71" ht="114.75" x14ac:dyDescent="0.2">
      <c r="A1183" s="696">
        <v>1181</v>
      </c>
      <c r="B1183" s="286" t="s">
        <v>3828</v>
      </c>
      <c r="C1183" s="286" t="s">
        <v>6266</v>
      </c>
      <c r="D1183" s="258" t="s">
        <v>3865</v>
      </c>
      <c r="E1183" s="736">
        <v>108</v>
      </c>
      <c r="F1183" s="736">
        <v>5</v>
      </c>
      <c r="G1183" s="737">
        <v>50</v>
      </c>
      <c r="H1183" s="305" t="s">
        <v>13910</v>
      </c>
      <c r="I1183" s="208" t="s">
        <v>1751</v>
      </c>
      <c r="J1183" s="280" t="s">
        <v>1765</v>
      </c>
      <c r="K1183" s="191" t="s">
        <v>2614</v>
      </c>
      <c r="L1183" s="427" t="s">
        <v>3491</v>
      </c>
      <c r="M1183" s="686">
        <v>5</v>
      </c>
      <c r="N1183" s="685" t="s">
        <v>15715</v>
      </c>
      <c r="O1183" s="686">
        <v>100</v>
      </c>
      <c r="P1183" s="427" t="s">
        <v>3967</v>
      </c>
      <c r="Q1183" s="191">
        <v>0</v>
      </c>
      <c r="R1183" s="180"/>
      <c r="S1183" s="179">
        <v>13</v>
      </c>
      <c r="T1183" s="179">
        <v>20</v>
      </c>
      <c r="U1183" s="179">
        <v>9</v>
      </c>
      <c r="V1183" s="179">
        <v>18</v>
      </c>
      <c r="W1183" s="742">
        <v>15</v>
      </c>
      <c r="X1183" s="184"/>
      <c r="Y1183" s="184"/>
      <c r="Z1183" s="184"/>
      <c r="AA1183" s="184"/>
      <c r="AB1183" s="219"/>
      <c r="AC1183" s="183" t="s">
        <v>10232</v>
      </c>
      <c r="AD1183" s="179" t="s">
        <v>6150</v>
      </c>
      <c r="AE1183" s="191" t="s">
        <v>4250</v>
      </c>
      <c r="AF1183" s="177">
        <v>0</v>
      </c>
      <c r="AG1183" s="177">
        <v>0</v>
      </c>
      <c r="AH1183" s="177">
        <v>0</v>
      </c>
      <c r="AI1183" s="177">
        <v>0</v>
      </c>
      <c r="AJ1183" s="177">
        <v>0</v>
      </c>
      <c r="AK1183" s="177">
        <v>0</v>
      </c>
      <c r="AL1183" s="383">
        <v>0</v>
      </c>
      <c r="AM1183" s="177">
        <v>2</v>
      </c>
      <c r="AN1183" s="177">
        <v>0</v>
      </c>
      <c r="AO1183" s="182">
        <v>0</v>
      </c>
      <c r="AP1183" s="180"/>
      <c r="AQ1183" s="180">
        <v>2</v>
      </c>
      <c r="AR1183" s="180"/>
      <c r="AS1183" s="180"/>
      <c r="AT1183" s="180"/>
      <c r="AU1183" s="180"/>
      <c r="AV1183" s="180"/>
      <c r="AW1183" s="180"/>
      <c r="AX1183" s="180"/>
      <c r="AY1183" s="180"/>
      <c r="AZ1183" s="180"/>
      <c r="BA1183" s="180"/>
      <c r="BB1183" s="180"/>
      <c r="BC1183" s="180"/>
      <c r="BD1183" s="180"/>
      <c r="BE1183" s="180"/>
      <c r="BF1183" s="180"/>
      <c r="BG1183" s="180"/>
      <c r="BH1183" s="176" t="str">
        <f t="shared" si="142"/>
        <v>class level</v>
      </c>
      <c r="BI1183" s="176">
        <f t="shared" si="137"/>
        <v>20</v>
      </c>
      <c r="BJ1183" s="182" t="str">
        <f t="shared" si="138"/>
        <v>2 - 20</v>
      </c>
      <c r="BK1183" s="176">
        <f t="shared" si="139"/>
        <v>11</v>
      </c>
      <c r="BL1183" s="176">
        <f t="shared" si="143"/>
        <v>2</v>
      </c>
      <c r="BM1183" s="533"/>
      <c r="BN1183" s="185">
        <v>134</v>
      </c>
      <c r="BO1183" s="180">
        <v>2</v>
      </c>
      <c r="BP1183" s="178">
        <f t="shared" si="144"/>
        <v>156</v>
      </c>
      <c r="BQ1183" s="420" t="str">
        <f t="shared" si="140"/>
        <v>III</v>
      </c>
      <c r="BR1183" s="185"/>
      <c r="BS1183" s="464" t="s">
        <v>9550</v>
      </c>
    </row>
    <row r="1184" spans="1:71" ht="114.75" x14ac:dyDescent="0.2">
      <c r="A1184" s="697">
        <v>1182</v>
      </c>
      <c r="B1184" s="286" t="s">
        <v>3828</v>
      </c>
      <c r="C1184" s="286" t="s">
        <v>6270</v>
      </c>
      <c r="D1184" s="258" t="s">
        <v>3865</v>
      </c>
      <c r="E1184" s="736">
        <v>10</v>
      </c>
      <c r="F1184" s="736">
        <v>5</v>
      </c>
      <c r="G1184" s="737">
        <v>50</v>
      </c>
      <c r="H1184" s="305" t="s">
        <v>13910</v>
      </c>
      <c r="I1184" s="208" t="s">
        <v>3487</v>
      </c>
      <c r="J1184" s="280" t="s">
        <v>6559</v>
      </c>
      <c r="K1184" s="191" t="s">
        <v>2614</v>
      </c>
      <c r="L1184" s="427" t="s">
        <v>3491</v>
      </c>
      <c r="M1184" s="686">
        <v>5</v>
      </c>
      <c r="N1184" s="685" t="s">
        <v>15715</v>
      </c>
      <c r="O1184" s="686">
        <v>100</v>
      </c>
      <c r="P1184" s="427" t="s">
        <v>3967</v>
      </c>
      <c r="Q1184" s="191">
        <v>-3</v>
      </c>
      <c r="R1184" s="180"/>
      <c r="S1184" s="179">
        <v>13</v>
      </c>
      <c r="T1184" s="179">
        <v>20</v>
      </c>
      <c r="U1184" s="179">
        <v>9</v>
      </c>
      <c r="V1184" s="179">
        <v>18</v>
      </c>
      <c r="W1184" s="742">
        <v>15</v>
      </c>
      <c r="X1184" s="184"/>
      <c r="Y1184" s="184"/>
      <c r="Z1184" s="184"/>
      <c r="AA1184" s="184"/>
      <c r="AB1184" s="219"/>
      <c r="AC1184" s="183" t="s">
        <v>10233</v>
      </c>
      <c r="AD1184" s="179" t="s">
        <v>6150</v>
      </c>
      <c r="AE1184" s="191" t="s">
        <v>4250</v>
      </c>
      <c r="AF1184" s="177">
        <v>0</v>
      </c>
      <c r="AG1184" s="177">
        <v>0</v>
      </c>
      <c r="AH1184" s="177">
        <v>0</v>
      </c>
      <c r="AI1184" s="177">
        <v>0</v>
      </c>
      <c r="AJ1184" s="177">
        <v>0</v>
      </c>
      <c r="AK1184" s="177">
        <v>0</v>
      </c>
      <c r="AL1184" s="383">
        <v>6</v>
      </c>
      <c r="AM1184" s="177">
        <v>6</v>
      </c>
      <c r="AN1184" s="177">
        <v>0</v>
      </c>
      <c r="AO1184" s="182">
        <v>0</v>
      </c>
      <c r="AP1184" s="180"/>
      <c r="AQ1184" s="180">
        <v>6</v>
      </c>
      <c r="AR1184" s="180"/>
      <c r="AS1184" s="180"/>
      <c r="AT1184" s="180"/>
      <c r="AU1184" s="180"/>
      <c r="AV1184" s="180"/>
      <c r="AW1184" s="180">
        <v>6</v>
      </c>
      <c r="AX1184" s="180"/>
      <c r="AY1184" s="180"/>
      <c r="AZ1184" s="180"/>
      <c r="BA1184" s="180"/>
      <c r="BB1184" s="180"/>
      <c r="BC1184" s="180"/>
      <c r="BD1184" s="180"/>
      <c r="BE1184" s="180"/>
      <c r="BF1184" s="180"/>
      <c r="BG1184" s="180"/>
      <c r="BH1184" s="176" t="str">
        <f t="shared" si="142"/>
        <v>class level</v>
      </c>
      <c r="BI1184" s="176">
        <f t="shared" si="137"/>
        <v>16</v>
      </c>
      <c r="BJ1184" s="182" t="str">
        <f t="shared" si="138"/>
        <v>12 - 54</v>
      </c>
      <c r="BK1184" s="176">
        <f t="shared" si="139"/>
        <v>33</v>
      </c>
      <c r="BL1184" s="176">
        <f t="shared" si="143"/>
        <v>6</v>
      </c>
      <c r="BM1184" s="533"/>
      <c r="BN1184" s="185">
        <v>2000</v>
      </c>
      <c r="BO1184" s="180">
        <v>12</v>
      </c>
      <c r="BP1184" s="178">
        <f t="shared" si="144"/>
        <v>2396</v>
      </c>
      <c r="BQ1184" s="420" t="str">
        <f t="shared" si="140"/>
        <v>VII</v>
      </c>
      <c r="BR1184" s="185"/>
      <c r="BS1184" s="464" t="s">
        <v>9550</v>
      </c>
    </row>
    <row r="1185" spans="1:71" ht="114.75" x14ac:dyDescent="0.2">
      <c r="A1185" s="696">
        <v>1183</v>
      </c>
      <c r="B1185" s="286" t="s">
        <v>3828</v>
      </c>
      <c r="C1185" s="286" t="s">
        <v>6271</v>
      </c>
      <c r="D1185" s="258" t="s">
        <v>3865</v>
      </c>
      <c r="E1185" s="736">
        <v>3</v>
      </c>
      <c r="F1185" s="736">
        <v>5</v>
      </c>
      <c r="G1185" s="737">
        <v>50</v>
      </c>
      <c r="H1185" s="305" t="s">
        <v>13910</v>
      </c>
      <c r="I1185" s="208" t="s">
        <v>3487</v>
      </c>
      <c r="J1185" s="280" t="s">
        <v>3320</v>
      </c>
      <c r="K1185" s="191" t="s">
        <v>2614</v>
      </c>
      <c r="L1185" s="427" t="s">
        <v>3491</v>
      </c>
      <c r="M1185" s="686">
        <v>5</v>
      </c>
      <c r="N1185" s="685" t="s">
        <v>15715</v>
      </c>
      <c r="O1185" s="686">
        <v>100</v>
      </c>
      <c r="P1185" s="427" t="s">
        <v>3967</v>
      </c>
      <c r="Q1185" s="191">
        <v>-5</v>
      </c>
      <c r="R1185" s="180"/>
      <c r="S1185" s="191">
        <v>13</v>
      </c>
      <c r="T1185" s="191">
        <v>20</v>
      </c>
      <c r="U1185" s="179">
        <v>9</v>
      </c>
      <c r="V1185" s="179">
        <v>18</v>
      </c>
      <c r="W1185" s="742">
        <v>15</v>
      </c>
      <c r="X1185" s="184"/>
      <c r="Y1185" s="184"/>
      <c r="Z1185" s="184"/>
      <c r="AA1185" s="184"/>
      <c r="AB1185" s="220"/>
      <c r="AC1185" s="419" t="s">
        <v>10234</v>
      </c>
      <c r="AD1185" s="179" t="s">
        <v>6150</v>
      </c>
      <c r="AE1185" s="191" t="s">
        <v>4250</v>
      </c>
      <c r="AF1185" s="177">
        <v>0</v>
      </c>
      <c r="AG1185" s="177">
        <v>0</v>
      </c>
      <c r="AH1185" s="177">
        <v>0</v>
      </c>
      <c r="AI1185" s="177">
        <v>0</v>
      </c>
      <c r="AJ1185" s="177">
        <v>0</v>
      </c>
      <c r="AK1185" s="177">
        <v>0</v>
      </c>
      <c r="AL1185" s="383">
        <v>8</v>
      </c>
      <c r="AM1185" s="177">
        <v>7</v>
      </c>
      <c r="AN1185" s="177">
        <v>0</v>
      </c>
      <c r="AO1185" s="182">
        <v>0</v>
      </c>
      <c r="AP1185" s="180"/>
      <c r="AQ1185" s="180">
        <v>7</v>
      </c>
      <c r="AR1185" s="180"/>
      <c r="AS1185" s="180"/>
      <c r="AT1185" s="180"/>
      <c r="AU1185" s="180"/>
      <c r="AV1185" s="180"/>
      <c r="AW1185" s="180">
        <v>8</v>
      </c>
      <c r="AX1185" s="180"/>
      <c r="AY1185" s="180"/>
      <c r="AZ1185" s="180"/>
      <c r="BA1185" s="180"/>
      <c r="BB1185" s="180"/>
      <c r="BC1185" s="180"/>
      <c r="BD1185" s="180"/>
      <c r="BE1185" s="180"/>
      <c r="BF1185" s="180"/>
      <c r="BG1185" s="180"/>
      <c r="BH1185" s="176" t="str">
        <f t="shared" si="142"/>
        <v>class level</v>
      </c>
      <c r="BI1185" s="176">
        <f t="shared" si="137"/>
        <v>14</v>
      </c>
      <c r="BJ1185" s="182" t="str">
        <f t="shared" si="138"/>
        <v>15 - 67</v>
      </c>
      <c r="BK1185" s="176">
        <f t="shared" si="139"/>
        <v>41</v>
      </c>
      <c r="BL1185" s="176">
        <f t="shared" si="143"/>
        <v>8</v>
      </c>
      <c r="BM1185" s="533"/>
      <c r="BN1185" s="185">
        <v>4400</v>
      </c>
      <c r="BO1185" s="180">
        <v>16</v>
      </c>
      <c r="BP1185" s="178">
        <f t="shared" si="144"/>
        <v>5056</v>
      </c>
      <c r="BQ1185" s="420" t="str">
        <f t="shared" si="140"/>
        <v>VIII</v>
      </c>
      <c r="BR1185" s="185"/>
      <c r="BS1185" s="464" t="s">
        <v>9550</v>
      </c>
    </row>
    <row r="1186" spans="1:71" x14ac:dyDescent="0.2">
      <c r="A1186" s="696">
        <v>1184</v>
      </c>
      <c r="B1186" s="286" t="s">
        <v>3829</v>
      </c>
      <c r="C1186" s="286" t="s">
        <v>6716</v>
      </c>
      <c r="D1186" s="258" t="s">
        <v>3865</v>
      </c>
      <c r="E1186" s="736">
        <v>1</v>
      </c>
      <c r="F1186" s="736">
        <v>1</v>
      </c>
      <c r="G1186" s="737">
        <v>1</v>
      </c>
      <c r="H1186" s="305" t="s">
        <v>793</v>
      </c>
      <c r="I1186" s="208" t="s">
        <v>5757</v>
      </c>
      <c r="J1186" s="280" t="s">
        <v>5935</v>
      </c>
      <c r="K1186" s="191" t="s">
        <v>5227</v>
      </c>
      <c r="L1186" s="427" t="s">
        <v>5490</v>
      </c>
      <c r="M1186" s="686">
        <v>8</v>
      </c>
      <c r="N1186" s="685" t="s">
        <v>15715</v>
      </c>
      <c r="O1186" s="686">
        <v>750</v>
      </c>
      <c r="P1186" s="427" t="s">
        <v>16117</v>
      </c>
      <c r="Q1186" s="191">
        <v>4</v>
      </c>
      <c r="R1186" s="180"/>
      <c r="S1186" s="191">
        <v>1</v>
      </c>
      <c r="T1186" s="179">
        <v>1</v>
      </c>
      <c r="U1186" s="179">
        <v>1</v>
      </c>
      <c r="V1186" s="179">
        <v>1</v>
      </c>
      <c r="W1186" s="742">
        <v>9</v>
      </c>
      <c r="X1186" s="194"/>
      <c r="Y1186" s="194"/>
      <c r="Z1186" s="194"/>
      <c r="AA1186" s="194"/>
      <c r="AB1186" s="220"/>
      <c r="AC1186" s="419" t="s">
        <v>9170</v>
      </c>
      <c r="AD1186" s="191" t="s">
        <v>640</v>
      </c>
      <c r="AE1186" s="191" t="s">
        <v>4247</v>
      </c>
      <c r="AF1186" s="177">
        <v>0</v>
      </c>
      <c r="AG1186" s="177">
        <v>0</v>
      </c>
      <c r="AH1186" s="177">
        <v>0</v>
      </c>
      <c r="AI1186" s="177">
        <v>0</v>
      </c>
      <c r="AJ1186" s="177">
        <v>0</v>
      </c>
      <c r="AK1186" s="177">
        <v>0</v>
      </c>
      <c r="AL1186" s="383">
        <v>3</v>
      </c>
      <c r="AM1186" s="177">
        <v>0</v>
      </c>
      <c r="AN1186" s="177">
        <v>0</v>
      </c>
      <c r="AO1186" s="182">
        <v>0</v>
      </c>
      <c r="AP1186" s="180"/>
      <c r="AQ1186" s="180"/>
      <c r="AR1186" s="180"/>
      <c r="AS1186" s="180"/>
      <c r="AT1186" s="180"/>
      <c r="AU1186" s="180"/>
      <c r="AV1186" s="180"/>
      <c r="AW1186" s="180"/>
      <c r="AX1186" s="180"/>
      <c r="AY1186" s="180"/>
      <c r="AZ1186" s="180"/>
      <c r="BA1186" s="180"/>
      <c r="BB1186" s="180"/>
      <c r="BC1186" s="180"/>
      <c r="BD1186" s="180"/>
      <c r="BE1186" s="180"/>
      <c r="BF1186" s="180"/>
      <c r="BG1186" s="180"/>
      <c r="BH1186" s="176">
        <f t="shared" si="142"/>
        <v>3</v>
      </c>
      <c r="BI1186" s="176">
        <f t="shared" si="137"/>
        <v>16</v>
      </c>
      <c r="BJ1186" s="182" t="str">
        <f t="shared" si="138"/>
        <v>3 - 24</v>
      </c>
      <c r="BK1186" s="176">
        <f t="shared" si="139"/>
        <v>14</v>
      </c>
      <c r="BL1186" s="176">
        <f t="shared" si="143"/>
        <v>3</v>
      </c>
      <c r="BM1186" s="533"/>
      <c r="BN1186" s="185">
        <v>110</v>
      </c>
      <c r="BO1186" s="180">
        <v>4</v>
      </c>
      <c r="BP1186" s="178">
        <f t="shared" si="144"/>
        <v>166</v>
      </c>
      <c r="BQ1186" s="420" t="str">
        <f t="shared" si="140"/>
        <v>III</v>
      </c>
      <c r="BR1186" s="185"/>
      <c r="BS1186" s="213" t="s">
        <v>6962</v>
      </c>
    </row>
    <row r="1187" spans="1:71" x14ac:dyDescent="0.2">
      <c r="A1187" s="697">
        <v>1185</v>
      </c>
      <c r="B1187" s="286" t="s">
        <v>3829</v>
      </c>
      <c r="C1187" s="286" t="s">
        <v>6717</v>
      </c>
      <c r="D1187" s="258" t="s">
        <v>3865</v>
      </c>
      <c r="E1187" s="736">
        <v>1</v>
      </c>
      <c r="F1187" s="736">
        <v>1</v>
      </c>
      <c r="G1187" s="737">
        <v>1</v>
      </c>
      <c r="H1187" s="305" t="s">
        <v>3486</v>
      </c>
      <c r="I1187" s="208" t="s">
        <v>5757</v>
      </c>
      <c r="J1187" s="280" t="s">
        <v>5935</v>
      </c>
      <c r="K1187" s="191" t="s">
        <v>5227</v>
      </c>
      <c r="L1187" s="427" t="s">
        <v>5490</v>
      </c>
      <c r="M1187" s="686">
        <v>8</v>
      </c>
      <c r="N1187" s="685" t="s">
        <v>15715</v>
      </c>
      <c r="O1187" s="686">
        <v>900</v>
      </c>
      <c r="P1187" s="427" t="s">
        <v>16118</v>
      </c>
      <c r="Q1187" s="191">
        <v>4</v>
      </c>
      <c r="R1187" s="180"/>
      <c r="S1187" s="191">
        <v>1</v>
      </c>
      <c r="T1187" s="179">
        <v>1</v>
      </c>
      <c r="U1187" s="179">
        <v>1</v>
      </c>
      <c r="V1187" s="179">
        <v>1</v>
      </c>
      <c r="W1187" s="742">
        <v>9</v>
      </c>
      <c r="X1187" s="194"/>
      <c r="Y1187" s="194"/>
      <c r="Z1187" s="194"/>
      <c r="AA1187" s="194"/>
      <c r="AB1187" s="220"/>
      <c r="AC1187" s="419" t="s">
        <v>9170</v>
      </c>
      <c r="AD1187" s="191" t="s">
        <v>640</v>
      </c>
      <c r="AE1187" s="191" t="s">
        <v>4247</v>
      </c>
      <c r="AF1187" s="177">
        <v>0</v>
      </c>
      <c r="AG1187" s="177">
        <v>0</v>
      </c>
      <c r="AH1187" s="177">
        <v>0</v>
      </c>
      <c r="AI1187" s="177">
        <v>0</v>
      </c>
      <c r="AJ1187" s="177">
        <v>0</v>
      </c>
      <c r="AK1187" s="177">
        <v>0</v>
      </c>
      <c r="AL1187" s="383">
        <v>5</v>
      </c>
      <c r="AM1187" s="177">
        <v>0</v>
      </c>
      <c r="AN1187" s="177">
        <v>0</v>
      </c>
      <c r="AO1187" s="182">
        <v>0</v>
      </c>
      <c r="AP1187" s="180"/>
      <c r="AQ1187" s="180"/>
      <c r="AR1187" s="180"/>
      <c r="AS1187" s="180"/>
      <c r="AT1187" s="180"/>
      <c r="AU1187" s="180"/>
      <c r="AV1187" s="180"/>
      <c r="AW1187" s="180"/>
      <c r="AX1187" s="180"/>
      <c r="AY1187" s="180"/>
      <c r="AZ1187" s="180"/>
      <c r="BA1187" s="180"/>
      <c r="BB1187" s="180"/>
      <c r="BC1187" s="180"/>
      <c r="BD1187" s="180"/>
      <c r="BE1187" s="180"/>
      <c r="BF1187" s="180"/>
      <c r="BG1187" s="180"/>
      <c r="BH1187" s="176">
        <f t="shared" si="142"/>
        <v>5</v>
      </c>
      <c r="BI1187" s="176">
        <f t="shared" si="137"/>
        <v>15</v>
      </c>
      <c r="BJ1187" s="182" t="str">
        <f t="shared" si="138"/>
        <v>5 - 40</v>
      </c>
      <c r="BK1187" s="176">
        <f t="shared" si="139"/>
        <v>23</v>
      </c>
      <c r="BL1187" s="176">
        <f t="shared" si="143"/>
        <v>5</v>
      </c>
      <c r="BM1187" s="533"/>
      <c r="BN1187" s="185">
        <v>170</v>
      </c>
      <c r="BO1187" s="180">
        <v>5</v>
      </c>
      <c r="BP1187" s="178">
        <f t="shared" si="144"/>
        <v>285</v>
      </c>
      <c r="BQ1187" s="420" t="str">
        <f t="shared" si="140"/>
        <v>IV</v>
      </c>
      <c r="BR1187" s="185"/>
      <c r="BS1187" s="464" t="s">
        <v>16116</v>
      </c>
    </row>
    <row r="1188" spans="1:71" x14ac:dyDescent="0.2">
      <c r="A1188" s="696">
        <v>1186</v>
      </c>
      <c r="B1188" s="286" t="s">
        <v>3829</v>
      </c>
      <c r="C1188" s="286" t="s">
        <v>6718</v>
      </c>
      <c r="D1188" s="258" t="s">
        <v>3865</v>
      </c>
      <c r="E1188" s="736">
        <v>1</v>
      </c>
      <c r="F1188" s="736">
        <v>1</v>
      </c>
      <c r="G1188" s="737">
        <v>1</v>
      </c>
      <c r="H1188" s="305" t="s">
        <v>3486</v>
      </c>
      <c r="I1188" s="208" t="s">
        <v>5757</v>
      </c>
      <c r="J1188" s="280" t="s">
        <v>5935</v>
      </c>
      <c r="K1188" s="191" t="s">
        <v>5227</v>
      </c>
      <c r="L1188" s="427" t="s">
        <v>5490</v>
      </c>
      <c r="M1188" s="686">
        <v>8</v>
      </c>
      <c r="N1188" s="685" t="s">
        <v>15715</v>
      </c>
      <c r="O1188" s="686">
        <v>1200</v>
      </c>
      <c r="P1188" s="427" t="s">
        <v>16119</v>
      </c>
      <c r="Q1188" s="191">
        <v>4</v>
      </c>
      <c r="R1188" s="180"/>
      <c r="S1188" s="191">
        <v>1</v>
      </c>
      <c r="T1188" s="179">
        <v>1</v>
      </c>
      <c r="U1188" s="179">
        <v>1</v>
      </c>
      <c r="V1188" s="179">
        <v>1</v>
      </c>
      <c r="W1188" s="742">
        <v>9</v>
      </c>
      <c r="X1188" s="194"/>
      <c r="Y1188" s="194"/>
      <c r="Z1188" s="194"/>
      <c r="AA1188" s="194"/>
      <c r="AB1188" s="220"/>
      <c r="AC1188" s="419" t="s">
        <v>9170</v>
      </c>
      <c r="AD1188" s="191" t="s">
        <v>640</v>
      </c>
      <c r="AE1188" s="191" t="s">
        <v>4247</v>
      </c>
      <c r="AF1188" s="177">
        <v>0</v>
      </c>
      <c r="AG1188" s="177">
        <v>0</v>
      </c>
      <c r="AH1188" s="177">
        <v>0</v>
      </c>
      <c r="AI1188" s="177">
        <v>0</v>
      </c>
      <c r="AJ1188" s="177">
        <v>0</v>
      </c>
      <c r="AK1188" s="177">
        <v>0</v>
      </c>
      <c r="AL1188" s="383">
        <v>7</v>
      </c>
      <c r="AM1188" s="177">
        <v>0</v>
      </c>
      <c r="AN1188" s="177">
        <v>0</v>
      </c>
      <c r="AO1188" s="182">
        <v>0</v>
      </c>
      <c r="AP1188" s="180"/>
      <c r="AQ1188" s="180"/>
      <c r="AR1188" s="180"/>
      <c r="AS1188" s="180"/>
      <c r="AT1188" s="180"/>
      <c r="AU1188" s="180"/>
      <c r="AV1188" s="180"/>
      <c r="AW1188" s="180"/>
      <c r="AX1188" s="180"/>
      <c r="AY1188" s="180"/>
      <c r="AZ1188" s="180"/>
      <c r="BA1188" s="180"/>
      <c r="BB1188" s="180"/>
      <c r="BC1188" s="180"/>
      <c r="BD1188" s="180"/>
      <c r="BE1188" s="180"/>
      <c r="BF1188" s="180"/>
      <c r="BG1188" s="180"/>
      <c r="BH1188" s="176">
        <f t="shared" si="142"/>
        <v>7</v>
      </c>
      <c r="BI1188" s="176">
        <f t="shared" si="137"/>
        <v>13</v>
      </c>
      <c r="BJ1188" s="182" t="str">
        <f t="shared" si="138"/>
        <v>7 - 56</v>
      </c>
      <c r="BK1188" s="176">
        <f t="shared" si="139"/>
        <v>32</v>
      </c>
      <c r="BL1188" s="176">
        <f t="shared" si="143"/>
        <v>7</v>
      </c>
      <c r="BM1188" s="533"/>
      <c r="BN1188" s="185">
        <v>300</v>
      </c>
      <c r="BO1188" s="180">
        <v>6</v>
      </c>
      <c r="BP1188" s="178">
        <f t="shared" si="144"/>
        <v>492</v>
      </c>
      <c r="BQ1188" s="420" t="str">
        <f t="shared" si="140"/>
        <v>V</v>
      </c>
      <c r="BR1188" s="185"/>
      <c r="BS1188" s="464" t="s">
        <v>16116</v>
      </c>
    </row>
    <row r="1189" spans="1:71" x14ac:dyDescent="0.2">
      <c r="A1189" s="697">
        <v>1187</v>
      </c>
      <c r="B1189" s="286" t="s">
        <v>6722</v>
      </c>
      <c r="C1189" s="286" t="s">
        <v>6722</v>
      </c>
      <c r="D1189" s="258" t="s">
        <v>3865</v>
      </c>
      <c r="E1189" s="736">
        <v>1</v>
      </c>
      <c r="F1189" s="736">
        <v>1</v>
      </c>
      <c r="G1189" s="737">
        <v>2</v>
      </c>
      <c r="H1189" s="305" t="s">
        <v>3486</v>
      </c>
      <c r="I1189" s="208" t="s">
        <v>2342</v>
      </c>
      <c r="J1189" s="280" t="s">
        <v>2170</v>
      </c>
      <c r="K1189" s="191" t="s">
        <v>3491</v>
      </c>
      <c r="L1189" s="427" t="s">
        <v>3491</v>
      </c>
      <c r="M1189" s="686">
        <v>6</v>
      </c>
      <c r="N1189" s="685" t="s">
        <v>15715</v>
      </c>
      <c r="O1189" s="686">
        <v>200</v>
      </c>
      <c r="P1189" s="179" t="s">
        <v>15822</v>
      </c>
      <c r="Q1189" s="191">
        <v>6</v>
      </c>
      <c r="R1189" s="180"/>
      <c r="S1189" s="191">
        <v>5</v>
      </c>
      <c r="T1189" s="179">
        <v>7</v>
      </c>
      <c r="U1189" s="189">
        <v>2</v>
      </c>
      <c r="V1189" s="189">
        <v>8</v>
      </c>
      <c r="W1189" s="742">
        <v>12</v>
      </c>
      <c r="X1189" s="194"/>
      <c r="Y1189" s="194"/>
      <c r="Z1189" s="194"/>
      <c r="AA1189" s="194"/>
      <c r="AB1189" s="220"/>
      <c r="AC1189" s="183" t="s">
        <v>10111</v>
      </c>
      <c r="AD1189" s="191" t="s">
        <v>5476</v>
      </c>
      <c r="AE1189" s="191" t="s">
        <v>4259</v>
      </c>
      <c r="AF1189" s="177">
        <v>0</v>
      </c>
      <c r="AG1189" s="177">
        <v>0</v>
      </c>
      <c r="AH1189" s="177">
        <v>0</v>
      </c>
      <c r="AI1189" s="177">
        <v>0</v>
      </c>
      <c r="AJ1189" s="177">
        <v>0</v>
      </c>
      <c r="AK1189" s="177">
        <v>0</v>
      </c>
      <c r="AL1189" s="383">
        <v>5</v>
      </c>
      <c r="AM1189" s="177">
        <v>0</v>
      </c>
      <c r="AN1189" s="177">
        <v>0</v>
      </c>
      <c r="AO1189" s="182">
        <v>0</v>
      </c>
      <c r="AP1189" s="180"/>
      <c r="AQ1189" s="180"/>
      <c r="AR1189" s="180"/>
      <c r="AS1189" s="180"/>
      <c r="AT1189" s="180"/>
      <c r="AU1189" s="180"/>
      <c r="AV1189" s="180"/>
      <c r="AW1189" s="180"/>
      <c r="AX1189" s="180"/>
      <c r="AY1189" s="180"/>
      <c r="AZ1189" s="180"/>
      <c r="BA1189" s="180"/>
      <c r="BB1189" s="180"/>
      <c r="BC1189" s="180"/>
      <c r="BD1189" s="180"/>
      <c r="BE1189" s="180"/>
      <c r="BF1189" s="180"/>
      <c r="BG1189" s="180"/>
      <c r="BH1189" s="176">
        <f t="shared" si="142"/>
        <v>5</v>
      </c>
      <c r="BI1189" s="176">
        <f t="shared" si="137"/>
        <v>15</v>
      </c>
      <c r="BJ1189" s="182" t="str">
        <f t="shared" si="138"/>
        <v>5 - 40</v>
      </c>
      <c r="BK1189" s="176">
        <f t="shared" si="139"/>
        <v>23</v>
      </c>
      <c r="BL1189" s="176">
        <f t="shared" si="143"/>
        <v>5</v>
      </c>
      <c r="BM1189" s="533"/>
      <c r="BN1189" s="185">
        <v>165</v>
      </c>
      <c r="BO1189" s="180">
        <v>5</v>
      </c>
      <c r="BP1189" s="178">
        <f t="shared" si="144"/>
        <v>280</v>
      </c>
      <c r="BQ1189" s="420" t="str">
        <f t="shared" si="140"/>
        <v>IV</v>
      </c>
      <c r="BR1189" s="185"/>
      <c r="BS1189" s="213" t="s">
        <v>5882</v>
      </c>
    </row>
    <row r="1190" spans="1:71" ht="25.5" x14ac:dyDescent="0.2">
      <c r="A1190" s="696">
        <v>1188</v>
      </c>
      <c r="B1190" s="286" t="s">
        <v>6725</v>
      </c>
      <c r="C1190" s="286" t="s">
        <v>6725</v>
      </c>
      <c r="D1190" s="258" t="s">
        <v>3865</v>
      </c>
      <c r="E1190" s="736">
        <v>1</v>
      </c>
      <c r="F1190" s="736">
        <v>2</v>
      </c>
      <c r="G1190" s="737">
        <v>8</v>
      </c>
      <c r="H1190" s="305" t="s">
        <v>3486</v>
      </c>
      <c r="I1190" s="208" t="s">
        <v>4342</v>
      </c>
      <c r="J1190" s="280" t="s">
        <v>6551</v>
      </c>
      <c r="K1190" s="191" t="s">
        <v>3491</v>
      </c>
      <c r="L1190" s="427" t="s">
        <v>3491</v>
      </c>
      <c r="M1190" s="686">
        <v>7</v>
      </c>
      <c r="N1190" s="685" t="s">
        <v>15710</v>
      </c>
      <c r="O1190" s="686">
        <v>110</v>
      </c>
      <c r="P1190" s="191"/>
      <c r="Q1190" s="191">
        <v>5</v>
      </c>
      <c r="R1190" s="180"/>
      <c r="S1190" s="191">
        <v>1</v>
      </c>
      <c r="T1190" s="179">
        <v>1</v>
      </c>
      <c r="U1190" s="179">
        <v>1</v>
      </c>
      <c r="V1190" s="179">
        <v>1</v>
      </c>
      <c r="W1190" s="742">
        <v>9</v>
      </c>
      <c r="X1190" s="194"/>
      <c r="Y1190" s="194"/>
      <c r="Z1190" s="194"/>
      <c r="AA1190" s="194"/>
      <c r="AB1190" s="219"/>
      <c r="AC1190" s="183" t="s">
        <v>7390</v>
      </c>
      <c r="AD1190" s="191" t="s">
        <v>640</v>
      </c>
      <c r="AE1190" s="191" t="s">
        <v>4250</v>
      </c>
      <c r="AF1190" s="177">
        <v>0</v>
      </c>
      <c r="AG1190" s="177">
        <v>0</v>
      </c>
      <c r="AH1190" s="177">
        <v>0</v>
      </c>
      <c r="AI1190" s="177">
        <v>0</v>
      </c>
      <c r="AJ1190" s="177">
        <v>0</v>
      </c>
      <c r="AK1190" s="177">
        <v>0</v>
      </c>
      <c r="AL1190" s="383">
        <v>4</v>
      </c>
      <c r="AM1190" s="177">
        <v>0</v>
      </c>
      <c r="AN1190" s="177">
        <v>0</v>
      </c>
      <c r="AO1190" s="182">
        <v>0</v>
      </c>
      <c r="AP1190" s="180"/>
      <c r="AQ1190" s="180"/>
      <c r="AR1190" s="180"/>
      <c r="AS1190" s="180"/>
      <c r="AT1190" s="180"/>
      <c r="AU1190" s="180"/>
      <c r="AV1190" s="180"/>
      <c r="AW1190" s="180"/>
      <c r="AX1190" s="180"/>
      <c r="AY1190" s="180"/>
      <c r="AZ1190" s="180"/>
      <c r="BA1190" s="180"/>
      <c r="BB1190" s="180"/>
      <c r="BC1190" s="180"/>
      <c r="BD1190" s="180"/>
      <c r="BE1190" s="180"/>
      <c r="BF1190" s="180"/>
      <c r="BG1190" s="180"/>
      <c r="BH1190" s="176">
        <f t="shared" si="142"/>
        <v>4</v>
      </c>
      <c r="BI1190" s="176">
        <f t="shared" si="137"/>
        <v>15</v>
      </c>
      <c r="BJ1190" s="182" t="str">
        <f t="shared" si="138"/>
        <v>4 - 32</v>
      </c>
      <c r="BK1190" s="176">
        <f t="shared" si="139"/>
        <v>18</v>
      </c>
      <c r="BL1190" s="176">
        <f t="shared" si="143"/>
        <v>4</v>
      </c>
      <c r="BM1190" s="533"/>
      <c r="BN1190" s="185">
        <v>150</v>
      </c>
      <c r="BO1190" s="180">
        <v>4</v>
      </c>
      <c r="BP1190" s="178">
        <f t="shared" si="144"/>
        <v>222</v>
      </c>
      <c r="BQ1190" s="420" t="str">
        <f t="shared" si="140"/>
        <v>III</v>
      </c>
      <c r="BR1190" s="185"/>
      <c r="BS1190" s="213" t="s">
        <v>5882</v>
      </c>
    </row>
    <row r="1191" spans="1:71" ht="25.5" x14ac:dyDescent="0.2">
      <c r="A1191" s="696">
        <v>1189</v>
      </c>
      <c r="B1191" s="286" t="s">
        <v>6732</v>
      </c>
      <c r="C1191" s="286" t="s">
        <v>6732</v>
      </c>
      <c r="D1191" s="258" t="s">
        <v>3865</v>
      </c>
      <c r="E1191" s="736">
        <v>1</v>
      </c>
      <c r="F1191" s="736">
        <v>1</v>
      </c>
      <c r="G1191" s="737">
        <v>1</v>
      </c>
      <c r="H1191" s="305" t="s">
        <v>3486</v>
      </c>
      <c r="I1191" s="208" t="s">
        <v>3486</v>
      </c>
      <c r="J1191" s="280" t="s">
        <v>3486</v>
      </c>
      <c r="K1191" s="191" t="s">
        <v>3491</v>
      </c>
      <c r="L1191" s="427" t="s">
        <v>3491</v>
      </c>
      <c r="M1191" s="686">
        <v>6</v>
      </c>
      <c r="N1191" s="685" t="s">
        <v>15715</v>
      </c>
      <c r="O1191" s="686">
        <v>95</v>
      </c>
      <c r="P1191" s="427" t="s">
        <v>4931</v>
      </c>
      <c r="Q1191" s="191">
        <v>2</v>
      </c>
      <c r="R1191" s="180"/>
      <c r="S1191" s="191">
        <v>13</v>
      </c>
      <c r="T1191" s="179">
        <v>14</v>
      </c>
      <c r="U1191" s="190">
        <v>4</v>
      </c>
      <c r="V1191" s="190">
        <v>16</v>
      </c>
      <c r="W1191" s="742">
        <v>9</v>
      </c>
      <c r="X1191" s="194"/>
      <c r="Y1191" s="194"/>
      <c r="Z1191" s="194"/>
      <c r="AA1191" s="194"/>
      <c r="AB1191" s="219"/>
      <c r="AC1191" s="183" t="s">
        <v>3132</v>
      </c>
      <c r="AD1191" s="191" t="s">
        <v>6417</v>
      </c>
      <c r="AE1191" s="191" t="s">
        <v>4250</v>
      </c>
      <c r="AF1191" s="177">
        <v>0</v>
      </c>
      <c r="AG1191" s="177">
        <v>0</v>
      </c>
      <c r="AH1191" s="177">
        <v>0</v>
      </c>
      <c r="AI1191" s="177">
        <v>0</v>
      </c>
      <c r="AJ1191" s="177">
        <v>0</v>
      </c>
      <c r="AK1191" s="177">
        <v>0</v>
      </c>
      <c r="AL1191" s="383">
        <v>12</v>
      </c>
      <c r="AM1191" s="177">
        <v>0</v>
      </c>
      <c r="AN1191" s="177">
        <v>0</v>
      </c>
      <c r="AO1191" s="182">
        <v>0</v>
      </c>
      <c r="AP1191" s="180"/>
      <c r="AQ1191" s="180"/>
      <c r="AR1191" s="180"/>
      <c r="AS1191" s="180"/>
      <c r="AT1191" s="180"/>
      <c r="AU1191" s="180"/>
      <c r="AV1191" s="180"/>
      <c r="AW1191" s="180"/>
      <c r="AX1191" s="180"/>
      <c r="AY1191" s="180"/>
      <c r="AZ1191" s="180"/>
      <c r="BA1191" s="180"/>
      <c r="BB1191" s="180"/>
      <c r="BC1191" s="180"/>
      <c r="BD1191" s="180"/>
      <c r="BE1191" s="180"/>
      <c r="BF1191" s="180"/>
      <c r="BG1191" s="180"/>
      <c r="BH1191" s="176">
        <f t="shared" si="142"/>
        <v>12</v>
      </c>
      <c r="BI1191" s="176">
        <f t="shared" si="137"/>
        <v>9</v>
      </c>
      <c r="BJ1191" s="182" t="str">
        <f t="shared" si="138"/>
        <v>12 - 96</v>
      </c>
      <c r="BK1191" s="176">
        <f t="shared" si="139"/>
        <v>54</v>
      </c>
      <c r="BL1191" s="176">
        <f t="shared" si="143"/>
        <v>12</v>
      </c>
      <c r="BM1191" s="533"/>
      <c r="BN1191" s="185">
        <v>2850</v>
      </c>
      <c r="BO1191" s="180">
        <v>16</v>
      </c>
      <c r="BP1191" s="178">
        <f t="shared" si="144"/>
        <v>3714</v>
      </c>
      <c r="BQ1191" s="420" t="str">
        <f t="shared" si="140"/>
        <v>VII</v>
      </c>
      <c r="BR1191" s="185"/>
      <c r="BS1191" s="213" t="s">
        <v>5882</v>
      </c>
    </row>
    <row r="1192" spans="1:71" x14ac:dyDescent="0.2">
      <c r="A1192" s="697">
        <v>1190</v>
      </c>
      <c r="B1192" s="286" t="s">
        <v>7746</v>
      </c>
      <c r="C1192" s="286" t="s">
        <v>7746</v>
      </c>
      <c r="D1192" s="258" t="s">
        <v>3865</v>
      </c>
      <c r="E1192" s="736">
        <v>1</v>
      </c>
      <c r="F1192" s="736">
        <v>2</v>
      </c>
      <c r="G1192" s="737">
        <v>8</v>
      </c>
      <c r="H1192" s="305" t="s">
        <v>3486</v>
      </c>
      <c r="I1192" s="208" t="s">
        <v>3485</v>
      </c>
      <c r="J1192" s="280" t="s">
        <v>6558</v>
      </c>
      <c r="K1192" s="191" t="s">
        <v>6121</v>
      </c>
      <c r="L1192" s="427" t="s">
        <v>3489</v>
      </c>
      <c r="M1192" s="685">
        <v>4</v>
      </c>
      <c r="N1192" s="685" t="s">
        <v>15710</v>
      </c>
      <c r="O1192" s="686">
        <v>50</v>
      </c>
      <c r="P1192" s="427" t="s">
        <v>16120</v>
      </c>
      <c r="Q1192" s="191">
        <v>5</v>
      </c>
      <c r="R1192" s="180"/>
      <c r="S1192" s="191">
        <v>2</v>
      </c>
      <c r="T1192" s="179">
        <v>4</v>
      </c>
      <c r="U1192" s="179">
        <v>1</v>
      </c>
      <c r="V1192" s="179">
        <v>1</v>
      </c>
      <c r="W1192" s="742">
        <v>6</v>
      </c>
      <c r="X1192" s="184">
        <v>18</v>
      </c>
      <c r="Y1192" s="194"/>
      <c r="Z1192" s="194"/>
      <c r="AA1192" s="194"/>
      <c r="AB1192" s="219" t="s">
        <v>795</v>
      </c>
      <c r="AC1192" s="183" t="s">
        <v>4200</v>
      </c>
      <c r="AD1192" s="191" t="s">
        <v>6415</v>
      </c>
      <c r="AE1192" s="191" t="s">
        <v>4247</v>
      </c>
      <c r="AF1192" s="177">
        <v>0</v>
      </c>
      <c r="AG1192" s="177">
        <v>0</v>
      </c>
      <c r="AH1192" s="177">
        <v>0</v>
      </c>
      <c r="AI1192" s="177">
        <v>0</v>
      </c>
      <c r="AJ1192" s="177">
        <v>0</v>
      </c>
      <c r="AK1192" s="177">
        <v>0</v>
      </c>
      <c r="AL1192" s="383">
        <v>4</v>
      </c>
      <c r="AM1192" s="177">
        <v>0</v>
      </c>
      <c r="AN1192" s="177">
        <v>0</v>
      </c>
      <c r="AO1192" s="182">
        <v>0</v>
      </c>
      <c r="AP1192" s="180"/>
      <c r="AQ1192" s="180"/>
      <c r="AR1192" s="180"/>
      <c r="AS1192" s="180"/>
      <c r="AT1192" s="180"/>
      <c r="AU1192" s="180"/>
      <c r="AV1192" s="180"/>
      <c r="AW1192" s="180"/>
      <c r="AX1192" s="180"/>
      <c r="AY1192" s="180"/>
      <c r="AZ1192" s="180"/>
      <c r="BA1192" s="180"/>
      <c r="BB1192" s="180"/>
      <c r="BC1192" s="180"/>
      <c r="BD1192" s="180"/>
      <c r="BE1192" s="180"/>
      <c r="BF1192" s="180"/>
      <c r="BG1192" s="180"/>
      <c r="BH1192" s="176">
        <f t="shared" si="142"/>
        <v>4</v>
      </c>
      <c r="BI1192" s="176">
        <f t="shared" si="137"/>
        <v>15</v>
      </c>
      <c r="BJ1192" s="182" t="str">
        <f t="shared" si="138"/>
        <v>4 - 32</v>
      </c>
      <c r="BK1192" s="176">
        <f t="shared" si="139"/>
        <v>18</v>
      </c>
      <c r="BL1192" s="176">
        <f t="shared" si="143"/>
        <v>4</v>
      </c>
      <c r="BM1192" s="533"/>
      <c r="BN1192" s="185">
        <v>125</v>
      </c>
      <c r="BO1192" s="180">
        <v>4</v>
      </c>
      <c r="BP1192" s="178">
        <f t="shared" si="144"/>
        <v>197</v>
      </c>
      <c r="BQ1192" s="420" t="str">
        <f t="shared" si="140"/>
        <v>III</v>
      </c>
      <c r="BR1192" s="185"/>
      <c r="BS1192" s="213" t="s">
        <v>5882</v>
      </c>
    </row>
    <row r="1193" spans="1:71" ht="38.25" x14ac:dyDescent="0.2">
      <c r="A1193" s="696">
        <v>1191</v>
      </c>
      <c r="B1193" s="286" t="s">
        <v>7750</v>
      </c>
      <c r="C1193" s="286" t="s">
        <v>7750</v>
      </c>
      <c r="D1193" s="258" t="s">
        <v>3865</v>
      </c>
      <c r="E1193" s="736">
        <v>880</v>
      </c>
      <c r="F1193" s="736">
        <v>10</v>
      </c>
      <c r="G1193" s="737">
        <v>100</v>
      </c>
      <c r="H1193" s="305" t="s">
        <v>13908</v>
      </c>
      <c r="I1193" s="208" t="s">
        <v>635</v>
      </c>
      <c r="J1193" s="280" t="s">
        <v>4282</v>
      </c>
      <c r="K1193" s="191" t="s">
        <v>3491</v>
      </c>
      <c r="L1193" s="427" t="s">
        <v>3491</v>
      </c>
      <c r="M1193" s="686">
        <v>5.5</v>
      </c>
      <c r="N1193" s="685" t="s">
        <v>15715</v>
      </c>
      <c r="O1193" s="686">
        <v>175</v>
      </c>
      <c r="P1193" s="179" t="s">
        <v>15822</v>
      </c>
      <c r="Q1193" s="191">
        <v>5</v>
      </c>
      <c r="R1193" s="180"/>
      <c r="S1193" s="191">
        <v>5</v>
      </c>
      <c r="T1193" s="179">
        <v>7</v>
      </c>
      <c r="U1193" s="189">
        <v>2</v>
      </c>
      <c r="V1193" s="189">
        <v>8</v>
      </c>
      <c r="W1193" s="742">
        <v>9</v>
      </c>
      <c r="X1193" s="194"/>
      <c r="Y1193" s="194"/>
      <c r="Z1193" s="194"/>
      <c r="AA1193" s="194"/>
      <c r="AB1193" s="220"/>
      <c r="AC1193" s="183" t="s">
        <v>6513</v>
      </c>
      <c r="AD1193" s="191" t="s">
        <v>5476</v>
      </c>
      <c r="AE1193" s="191" t="s">
        <v>4259</v>
      </c>
      <c r="AF1193" s="177">
        <v>0</v>
      </c>
      <c r="AG1193" s="177">
        <v>0</v>
      </c>
      <c r="AH1193" s="177">
        <v>0</v>
      </c>
      <c r="AI1193" s="177">
        <v>0</v>
      </c>
      <c r="AJ1193" s="177">
        <v>0</v>
      </c>
      <c r="AK1193" s="177">
        <v>0</v>
      </c>
      <c r="AL1193" s="383">
        <v>2</v>
      </c>
      <c r="AM1193" s="177">
        <v>0</v>
      </c>
      <c r="AN1193" s="177">
        <v>0</v>
      </c>
      <c r="AO1193" s="182">
        <v>2</v>
      </c>
      <c r="AP1193" s="180"/>
      <c r="AQ1193" s="180"/>
      <c r="AR1193" s="180"/>
      <c r="AS1193" s="180"/>
      <c r="AT1193" s="180"/>
      <c r="AU1193" s="180"/>
      <c r="AV1193" s="180"/>
      <c r="AW1193" s="180"/>
      <c r="AX1193" s="180"/>
      <c r="AY1193" s="180"/>
      <c r="AZ1193" s="180"/>
      <c r="BA1193" s="180"/>
      <c r="BB1193" s="180"/>
      <c r="BC1193" s="180"/>
      <c r="BD1193" s="180"/>
      <c r="BE1193" s="180"/>
      <c r="BF1193" s="180"/>
      <c r="BG1193" s="180"/>
      <c r="BH1193" s="176">
        <f t="shared" si="142"/>
        <v>2</v>
      </c>
      <c r="BI1193" s="176">
        <f t="shared" si="137"/>
        <v>16</v>
      </c>
      <c r="BJ1193" s="182" t="str">
        <f t="shared" si="138"/>
        <v>4 - 18</v>
      </c>
      <c r="BK1193" s="176">
        <f t="shared" si="139"/>
        <v>11</v>
      </c>
      <c r="BL1193" s="176">
        <f t="shared" si="143"/>
        <v>2</v>
      </c>
      <c r="BM1193" s="533"/>
      <c r="BN1193" s="185">
        <v>90</v>
      </c>
      <c r="BO1193" s="180">
        <v>3</v>
      </c>
      <c r="BP1193" s="178">
        <f t="shared" si="144"/>
        <v>123</v>
      </c>
      <c r="BQ1193" s="420" t="str">
        <f t="shared" si="140"/>
        <v>III</v>
      </c>
      <c r="BR1193" s="185"/>
      <c r="BS1193" s="213" t="s">
        <v>5882</v>
      </c>
    </row>
    <row r="1194" spans="1:71" ht="38.25" x14ac:dyDescent="0.2">
      <c r="A1194" s="697">
        <v>1192</v>
      </c>
      <c r="B1194" s="286" t="s">
        <v>7750</v>
      </c>
      <c r="C1194" s="286" t="s">
        <v>7751</v>
      </c>
      <c r="D1194" s="258" t="s">
        <v>3865</v>
      </c>
      <c r="E1194" s="736">
        <v>113</v>
      </c>
      <c r="F1194" s="736">
        <v>10</v>
      </c>
      <c r="G1194" s="737">
        <v>100</v>
      </c>
      <c r="H1194" s="305" t="s">
        <v>13908</v>
      </c>
      <c r="I1194" s="208" t="s">
        <v>635</v>
      </c>
      <c r="J1194" s="280" t="s">
        <v>4282</v>
      </c>
      <c r="K1194" s="191" t="s">
        <v>3491</v>
      </c>
      <c r="L1194" s="427" t="s">
        <v>3491</v>
      </c>
      <c r="M1194" s="686">
        <v>6</v>
      </c>
      <c r="N1194" s="685" t="s">
        <v>15715</v>
      </c>
      <c r="O1194" s="686">
        <v>225</v>
      </c>
      <c r="P1194" s="179" t="s">
        <v>15822</v>
      </c>
      <c r="Q1194" s="191">
        <v>3</v>
      </c>
      <c r="R1194" s="180"/>
      <c r="S1194" s="191">
        <v>5</v>
      </c>
      <c r="T1194" s="179">
        <v>7</v>
      </c>
      <c r="U1194" s="189">
        <v>2</v>
      </c>
      <c r="V1194" s="189">
        <v>8</v>
      </c>
      <c r="W1194" s="742">
        <v>9</v>
      </c>
      <c r="X1194" s="194"/>
      <c r="Y1194" s="194"/>
      <c r="Z1194" s="194"/>
      <c r="AA1194" s="194"/>
      <c r="AB1194" s="219"/>
      <c r="AC1194" s="183" t="s">
        <v>6513</v>
      </c>
      <c r="AD1194" s="191" t="s">
        <v>5476</v>
      </c>
      <c r="AE1194" s="191" t="s">
        <v>4259</v>
      </c>
      <c r="AF1194" s="177">
        <v>0</v>
      </c>
      <c r="AG1194" s="177">
        <v>0</v>
      </c>
      <c r="AH1194" s="177">
        <v>0</v>
      </c>
      <c r="AI1194" s="177">
        <v>0</v>
      </c>
      <c r="AJ1194" s="177">
        <v>0</v>
      </c>
      <c r="AK1194" s="177">
        <v>0</v>
      </c>
      <c r="AL1194" s="383">
        <v>3</v>
      </c>
      <c r="AM1194" s="177">
        <v>0</v>
      </c>
      <c r="AN1194" s="177">
        <v>0</v>
      </c>
      <c r="AO1194" s="182">
        <v>3</v>
      </c>
      <c r="AP1194" s="180"/>
      <c r="AQ1194" s="180"/>
      <c r="AR1194" s="180"/>
      <c r="AS1194" s="180"/>
      <c r="AT1194" s="180"/>
      <c r="AU1194" s="180"/>
      <c r="AV1194" s="180"/>
      <c r="AW1194" s="180"/>
      <c r="AX1194" s="180"/>
      <c r="AY1194" s="180"/>
      <c r="AZ1194" s="180"/>
      <c r="BA1194" s="180"/>
      <c r="BB1194" s="180"/>
      <c r="BC1194" s="180"/>
      <c r="BD1194" s="180"/>
      <c r="BE1194" s="180"/>
      <c r="BF1194" s="180"/>
      <c r="BG1194" s="180"/>
      <c r="BH1194" s="176">
        <f t="shared" si="142"/>
        <v>3</v>
      </c>
      <c r="BI1194" s="176">
        <f t="shared" si="137"/>
        <v>16</v>
      </c>
      <c r="BJ1194" s="182" t="str">
        <f t="shared" si="138"/>
        <v>6 - 27</v>
      </c>
      <c r="BK1194" s="176">
        <f t="shared" si="139"/>
        <v>17</v>
      </c>
      <c r="BL1194" s="176">
        <f t="shared" si="143"/>
        <v>3</v>
      </c>
      <c r="BM1194" s="533"/>
      <c r="BN1194" s="185">
        <v>125</v>
      </c>
      <c r="BO1194" s="180">
        <v>4</v>
      </c>
      <c r="BP1194" s="178">
        <f t="shared" si="144"/>
        <v>193</v>
      </c>
      <c r="BQ1194" s="420" t="str">
        <f t="shared" si="140"/>
        <v>III</v>
      </c>
      <c r="BR1194" s="185"/>
      <c r="BS1194" s="213" t="s">
        <v>5882</v>
      </c>
    </row>
    <row r="1195" spans="1:71" ht="63.75" x14ac:dyDescent="0.2">
      <c r="A1195" s="696">
        <v>1193</v>
      </c>
      <c r="B1195" s="286" t="s">
        <v>7750</v>
      </c>
      <c r="C1195" s="286" t="s">
        <v>7752</v>
      </c>
      <c r="D1195" s="258" t="s">
        <v>3865</v>
      </c>
      <c r="E1195" s="736">
        <v>21</v>
      </c>
      <c r="F1195" s="736">
        <v>10</v>
      </c>
      <c r="G1195" s="737">
        <v>100</v>
      </c>
      <c r="H1195" s="305" t="s">
        <v>13908</v>
      </c>
      <c r="I1195" s="208" t="s">
        <v>635</v>
      </c>
      <c r="J1195" s="280" t="s">
        <v>1765</v>
      </c>
      <c r="K1195" s="191" t="s">
        <v>3491</v>
      </c>
      <c r="L1195" s="427" t="s">
        <v>3491</v>
      </c>
      <c r="M1195" s="686">
        <v>5.5</v>
      </c>
      <c r="N1195" s="685" t="s">
        <v>15715</v>
      </c>
      <c r="O1195" s="686">
        <v>175</v>
      </c>
      <c r="P1195" s="179" t="s">
        <v>15822</v>
      </c>
      <c r="Q1195" s="191">
        <v>5</v>
      </c>
      <c r="R1195" s="180"/>
      <c r="S1195" s="191">
        <v>5</v>
      </c>
      <c r="T1195" s="179">
        <v>7</v>
      </c>
      <c r="U1195" s="189">
        <v>2</v>
      </c>
      <c r="V1195" s="189">
        <v>8</v>
      </c>
      <c r="W1195" s="742">
        <v>9</v>
      </c>
      <c r="X1195" s="194"/>
      <c r="Y1195" s="194"/>
      <c r="Z1195" s="194"/>
      <c r="AA1195" s="194"/>
      <c r="AB1195" s="220"/>
      <c r="AC1195" s="183" t="s">
        <v>6709</v>
      </c>
      <c r="AD1195" s="191" t="s">
        <v>5476</v>
      </c>
      <c r="AE1195" s="191" t="s">
        <v>4259</v>
      </c>
      <c r="AF1195" s="177">
        <v>0</v>
      </c>
      <c r="AG1195" s="177">
        <v>0</v>
      </c>
      <c r="AH1195" s="177">
        <v>0</v>
      </c>
      <c r="AI1195" s="177">
        <v>0</v>
      </c>
      <c r="AJ1195" s="177">
        <v>0</v>
      </c>
      <c r="AK1195" s="177">
        <v>0</v>
      </c>
      <c r="AL1195" s="383">
        <v>3</v>
      </c>
      <c r="AM1195" s="177">
        <v>0</v>
      </c>
      <c r="AN1195" s="177">
        <v>0</v>
      </c>
      <c r="AO1195" s="182">
        <v>3</v>
      </c>
      <c r="AP1195" s="180"/>
      <c r="AQ1195" s="180"/>
      <c r="AR1195" s="180"/>
      <c r="AS1195" s="180"/>
      <c r="AT1195" s="180"/>
      <c r="AU1195" s="180"/>
      <c r="AV1195" s="180"/>
      <c r="AW1195" s="180"/>
      <c r="AX1195" s="180"/>
      <c r="AY1195" s="180"/>
      <c r="AZ1195" s="180"/>
      <c r="BA1195" s="180"/>
      <c r="BB1195" s="180"/>
      <c r="BC1195" s="180"/>
      <c r="BD1195" s="180"/>
      <c r="BE1195" s="180"/>
      <c r="BF1195" s="180"/>
      <c r="BG1195" s="180"/>
      <c r="BH1195" s="176">
        <f t="shared" si="142"/>
        <v>3</v>
      </c>
      <c r="BI1195" s="176">
        <f t="shared" si="137"/>
        <v>16</v>
      </c>
      <c r="BJ1195" s="182" t="str">
        <f t="shared" si="138"/>
        <v>6 - 27</v>
      </c>
      <c r="BK1195" s="176">
        <f t="shared" si="139"/>
        <v>17</v>
      </c>
      <c r="BL1195" s="176">
        <f t="shared" si="143"/>
        <v>3</v>
      </c>
      <c r="BM1195" s="533"/>
      <c r="BN1195" s="185">
        <v>190</v>
      </c>
      <c r="BO1195" s="180">
        <v>4</v>
      </c>
      <c r="BP1195" s="178">
        <f t="shared" si="144"/>
        <v>258</v>
      </c>
      <c r="BQ1195" s="420" t="str">
        <f t="shared" si="140"/>
        <v>IV</v>
      </c>
      <c r="BR1195" s="185"/>
      <c r="BS1195" s="213" t="s">
        <v>5882</v>
      </c>
    </row>
    <row r="1196" spans="1:71" ht="38.25" x14ac:dyDescent="0.2">
      <c r="A1196" s="696">
        <v>1194</v>
      </c>
      <c r="B1196" s="286" t="s">
        <v>7750</v>
      </c>
      <c r="C1196" s="286" t="s">
        <v>7753</v>
      </c>
      <c r="D1196" s="258" t="s">
        <v>3865</v>
      </c>
      <c r="E1196" s="736">
        <v>8</v>
      </c>
      <c r="F1196" s="736">
        <v>10</v>
      </c>
      <c r="G1196" s="737">
        <v>100</v>
      </c>
      <c r="H1196" s="305" t="s">
        <v>13908</v>
      </c>
      <c r="I1196" s="208" t="s">
        <v>635</v>
      </c>
      <c r="J1196" s="280" t="s">
        <v>4282</v>
      </c>
      <c r="K1196" s="191" t="s">
        <v>3491</v>
      </c>
      <c r="L1196" s="427" t="s">
        <v>3491</v>
      </c>
      <c r="M1196" s="686">
        <v>6.5</v>
      </c>
      <c r="N1196" s="685" t="s">
        <v>15715</v>
      </c>
      <c r="O1196" s="686">
        <v>290</v>
      </c>
      <c r="P1196" s="179" t="s">
        <v>15822</v>
      </c>
      <c r="Q1196" s="191">
        <v>3</v>
      </c>
      <c r="R1196" s="180"/>
      <c r="S1196" s="191">
        <v>5</v>
      </c>
      <c r="T1196" s="179">
        <v>7</v>
      </c>
      <c r="U1196" s="189">
        <v>2</v>
      </c>
      <c r="V1196" s="189">
        <v>8</v>
      </c>
      <c r="W1196" s="742">
        <v>9</v>
      </c>
      <c r="X1196" s="194"/>
      <c r="Y1196" s="194"/>
      <c r="Z1196" s="194"/>
      <c r="AA1196" s="194"/>
      <c r="AB1196" s="219"/>
      <c r="AC1196" s="183" t="s">
        <v>6513</v>
      </c>
      <c r="AD1196" s="191" t="s">
        <v>5476</v>
      </c>
      <c r="AE1196" s="191" t="s">
        <v>4259</v>
      </c>
      <c r="AF1196" s="177">
        <v>0</v>
      </c>
      <c r="AG1196" s="177">
        <v>0</v>
      </c>
      <c r="AH1196" s="177">
        <v>0</v>
      </c>
      <c r="AI1196" s="177">
        <v>0</v>
      </c>
      <c r="AJ1196" s="177">
        <v>0</v>
      </c>
      <c r="AK1196" s="177">
        <v>0</v>
      </c>
      <c r="AL1196" s="383">
        <v>4</v>
      </c>
      <c r="AM1196" s="177">
        <v>0</v>
      </c>
      <c r="AN1196" s="177">
        <v>0</v>
      </c>
      <c r="AO1196" s="182">
        <v>4</v>
      </c>
      <c r="AP1196" s="180"/>
      <c r="AQ1196" s="180"/>
      <c r="AR1196" s="180"/>
      <c r="AS1196" s="180"/>
      <c r="AT1196" s="180"/>
      <c r="AU1196" s="180"/>
      <c r="AV1196" s="180"/>
      <c r="AW1196" s="180"/>
      <c r="AX1196" s="180"/>
      <c r="AY1196" s="180"/>
      <c r="AZ1196" s="180"/>
      <c r="BA1196" s="180"/>
      <c r="BB1196" s="180"/>
      <c r="BC1196" s="180"/>
      <c r="BD1196" s="180"/>
      <c r="BE1196" s="180"/>
      <c r="BF1196" s="180"/>
      <c r="BG1196" s="180"/>
      <c r="BH1196" s="176">
        <f t="shared" si="142"/>
        <v>5</v>
      </c>
      <c r="BI1196" s="176">
        <f t="shared" si="137"/>
        <v>15</v>
      </c>
      <c r="BJ1196" s="182" t="str">
        <f t="shared" si="138"/>
        <v>8 - 36</v>
      </c>
      <c r="BK1196" s="176">
        <f t="shared" si="139"/>
        <v>22</v>
      </c>
      <c r="BL1196" s="176">
        <f t="shared" si="143"/>
        <v>5</v>
      </c>
      <c r="BM1196" s="533"/>
      <c r="BN1196" s="185">
        <v>165</v>
      </c>
      <c r="BO1196" s="180">
        <v>5</v>
      </c>
      <c r="BP1196" s="178">
        <f t="shared" si="144"/>
        <v>275</v>
      </c>
      <c r="BQ1196" s="420" t="str">
        <f t="shared" si="140"/>
        <v>IV</v>
      </c>
      <c r="BR1196" s="185"/>
      <c r="BS1196" s="213" t="s">
        <v>5882</v>
      </c>
    </row>
    <row r="1197" spans="1:71" ht="38.25" x14ac:dyDescent="0.2">
      <c r="A1197" s="697">
        <v>1195</v>
      </c>
      <c r="B1197" s="286" t="s">
        <v>7750</v>
      </c>
      <c r="C1197" s="286" t="s">
        <v>4332</v>
      </c>
      <c r="D1197" s="258" t="s">
        <v>3865</v>
      </c>
      <c r="E1197" s="736">
        <v>418</v>
      </c>
      <c r="F1197" s="736">
        <v>1</v>
      </c>
      <c r="G1197" s="737">
        <v>6</v>
      </c>
      <c r="H1197" s="305" t="s">
        <v>3486</v>
      </c>
      <c r="I1197" s="208" t="s">
        <v>4333</v>
      </c>
      <c r="J1197" s="280" t="s">
        <v>4334</v>
      </c>
      <c r="K1197" s="191" t="s">
        <v>4335</v>
      </c>
      <c r="L1197" s="427" t="s">
        <v>5490</v>
      </c>
      <c r="M1197" s="686">
        <v>6.5</v>
      </c>
      <c r="N1197" s="685" t="s">
        <v>15710</v>
      </c>
      <c r="O1197" s="686">
        <v>750</v>
      </c>
      <c r="P1197" s="179" t="s">
        <v>15822</v>
      </c>
      <c r="Q1197" s="179">
        <v>4</v>
      </c>
      <c r="R1197" s="180"/>
      <c r="S1197" s="191">
        <v>1</v>
      </c>
      <c r="T1197" s="179">
        <v>1</v>
      </c>
      <c r="U1197" s="179">
        <v>1</v>
      </c>
      <c r="V1197" s="179">
        <v>1</v>
      </c>
      <c r="W1197" s="742">
        <v>15</v>
      </c>
      <c r="X1197" s="194"/>
      <c r="Y1197" s="194"/>
      <c r="Z1197" s="194"/>
      <c r="AA1197" s="194"/>
      <c r="AB1197" s="220"/>
      <c r="AC1197" s="419" t="s">
        <v>14092</v>
      </c>
      <c r="AD1197" s="191" t="s">
        <v>4195</v>
      </c>
      <c r="AE1197" s="191" t="s">
        <v>4259</v>
      </c>
      <c r="AF1197" s="177">
        <v>0</v>
      </c>
      <c r="AG1197" s="177">
        <v>0</v>
      </c>
      <c r="AH1197" s="177">
        <v>0</v>
      </c>
      <c r="AI1197" s="177">
        <v>0</v>
      </c>
      <c r="AJ1197" s="177">
        <v>0</v>
      </c>
      <c r="AK1197" s="177">
        <v>0</v>
      </c>
      <c r="AL1197" s="383">
        <v>2</v>
      </c>
      <c r="AM1197" s="177">
        <v>0</v>
      </c>
      <c r="AN1197" s="177">
        <v>0</v>
      </c>
      <c r="AO1197" s="182">
        <v>0</v>
      </c>
      <c r="AP1197" s="180"/>
      <c r="AQ1197" s="180"/>
      <c r="AR1197" s="180"/>
      <c r="AS1197" s="180"/>
      <c r="AT1197" s="180"/>
      <c r="AU1197" s="180"/>
      <c r="AV1197" s="180"/>
      <c r="AW1197" s="180"/>
      <c r="AX1197" s="180"/>
      <c r="AY1197" s="180"/>
      <c r="AZ1197" s="180"/>
      <c r="BA1197" s="180"/>
      <c r="BB1197" s="180"/>
      <c r="BC1197" s="180"/>
      <c r="BD1197" s="180"/>
      <c r="BE1197" s="180"/>
      <c r="BF1197" s="180"/>
      <c r="BG1197" s="180"/>
      <c r="BH1197" s="176">
        <f t="shared" si="142"/>
        <v>2</v>
      </c>
      <c r="BI1197" s="176">
        <f t="shared" si="137"/>
        <v>16</v>
      </c>
      <c r="BJ1197" s="182" t="str">
        <f t="shared" si="138"/>
        <v>2 - 16</v>
      </c>
      <c r="BK1197" s="176">
        <f t="shared" si="139"/>
        <v>9</v>
      </c>
      <c r="BL1197" s="176">
        <f t="shared" si="143"/>
        <v>2</v>
      </c>
      <c r="BM1197" s="533"/>
      <c r="BN1197" s="185">
        <v>73</v>
      </c>
      <c r="BO1197" s="180">
        <v>2</v>
      </c>
      <c r="BP1197" s="178">
        <f t="shared" si="144"/>
        <v>91</v>
      </c>
      <c r="BQ1197" s="420" t="str">
        <f t="shared" si="140"/>
        <v>III</v>
      </c>
      <c r="BR1197" s="185"/>
      <c r="BS1197" s="213" t="s">
        <v>5882</v>
      </c>
    </row>
    <row r="1198" spans="1:71" x14ac:dyDescent="0.2">
      <c r="A1198" s="696">
        <v>1196</v>
      </c>
      <c r="B1198" s="286" t="s">
        <v>6514</v>
      </c>
      <c r="C1198" s="286" t="s">
        <v>6514</v>
      </c>
      <c r="D1198" s="258" t="s">
        <v>3865</v>
      </c>
      <c r="E1198" s="736">
        <v>1</v>
      </c>
      <c r="F1198" s="736">
        <v>1</v>
      </c>
      <c r="G1198" s="737">
        <v>6</v>
      </c>
      <c r="H1198" s="305" t="s">
        <v>12231</v>
      </c>
      <c r="I1198" s="208" t="s">
        <v>3485</v>
      </c>
      <c r="J1198" s="280" t="s">
        <v>6554</v>
      </c>
      <c r="K1198" s="191" t="s">
        <v>6214</v>
      </c>
      <c r="L1198" s="427" t="s">
        <v>3489</v>
      </c>
      <c r="M1198" s="686">
        <v>2.5</v>
      </c>
      <c r="N1198" s="685" t="s">
        <v>15710</v>
      </c>
      <c r="O1198" s="686">
        <v>4</v>
      </c>
      <c r="P1198" s="427" t="s">
        <v>6000</v>
      </c>
      <c r="Q1198" s="191">
        <v>6</v>
      </c>
      <c r="R1198" s="180"/>
      <c r="S1198" s="191">
        <v>2</v>
      </c>
      <c r="T1198" s="179">
        <v>4</v>
      </c>
      <c r="U1198" s="179">
        <v>1</v>
      </c>
      <c r="V1198" s="179">
        <v>1</v>
      </c>
      <c r="W1198" s="742">
        <v>4</v>
      </c>
      <c r="X1198" s="194"/>
      <c r="Y1198" s="194"/>
      <c r="Z1198" s="194"/>
      <c r="AA1198" s="194"/>
      <c r="AB1198" s="220"/>
      <c r="AC1198" s="183" t="s">
        <v>10452</v>
      </c>
      <c r="AD1198" s="191" t="s">
        <v>7793</v>
      </c>
      <c r="AE1198" s="191" t="s">
        <v>4247</v>
      </c>
      <c r="AF1198" s="177">
        <v>0</v>
      </c>
      <c r="AG1198" s="177">
        <v>0</v>
      </c>
      <c r="AH1198" s="177">
        <v>0</v>
      </c>
      <c r="AI1198" s="177">
        <v>0</v>
      </c>
      <c r="AJ1198" s="177">
        <v>0</v>
      </c>
      <c r="AK1198" s="177">
        <v>0</v>
      </c>
      <c r="AL1198" s="383">
        <v>2</v>
      </c>
      <c r="AM1198" s="177">
        <v>0</v>
      </c>
      <c r="AN1198" s="177">
        <v>0</v>
      </c>
      <c r="AO1198" s="182">
        <v>0</v>
      </c>
      <c r="AP1198" s="180"/>
      <c r="AQ1198" s="180"/>
      <c r="AR1198" s="180"/>
      <c r="AS1198" s="180"/>
      <c r="AT1198" s="180"/>
      <c r="AU1198" s="180"/>
      <c r="AV1198" s="180"/>
      <c r="AW1198" s="180"/>
      <c r="AX1198" s="180"/>
      <c r="AY1198" s="180"/>
      <c r="AZ1198" s="180"/>
      <c r="BA1198" s="180"/>
      <c r="BB1198" s="180"/>
      <c r="BC1198" s="180"/>
      <c r="BD1198" s="180"/>
      <c r="BE1198" s="180"/>
      <c r="BF1198" s="180"/>
      <c r="BG1198" s="180"/>
      <c r="BH1198" s="176">
        <f t="shared" si="142"/>
        <v>2</v>
      </c>
      <c r="BI1198" s="176">
        <f t="shared" si="137"/>
        <v>16</v>
      </c>
      <c r="BJ1198" s="182" t="str">
        <f t="shared" si="138"/>
        <v>2 - 16</v>
      </c>
      <c r="BK1198" s="176">
        <f t="shared" si="139"/>
        <v>9</v>
      </c>
      <c r="BL1198" s="176">
        <f t="shared" si="143"/>
        <v>2</v>
      </c>
      <c r="BM1198" s="533"/>
      <c r="BN1198" s="185">
        <v>73</v>
      </c>
      <c r="BO1198" s="180">
        <v>2</v>
      </c>
      <c r="BP1198" s="178">
        <f t="shared" si="144"/>
        <v>91</v>
      </c>
      <c r="BQ1198" s="420" t="str">
        <f t="shared" si="140"/>
        <v>III</v>
      </c>
      <c r="BR1198" s="185"/>
      <c r="BS1198" s="213" t="s">
        <v>5882</v>
      </c>
    </row>
    <row r="1199" spans="1:71" x14ac:dyDescent="0.2">
      <c r="A1199" s="697">
        <v>1197</v>
      </c>
      <c r="B1199" s="286" t="s">
        <v>6520</v>
      </c>
      <c r="C1199" s="286" t="s">
        <v>6520</v>
      </c>
      <c r="D1199" s="258" t="s">
        <v>3865</v>
      </c>
      <c r="E1199" s="736">
        <v>1</v>
      </c>
      <c r="F1199" s="736">
        <v>1</v>
      </c>
      <c r="G1199" s="737">
        <v>6</v>
      </c>
      <c r="H1199" s="305" t="s">
        <v>795</v>
      </c>
      <c r="I1199" s="208" t="s">
        <v>3486</v>
      </c>
      <c r="J1199" s="280" t="s">
        <v>3486</v>
      </c>
      <c r="K1199" s="191" t="s">
        <v>6121</v>
      </c>
      <c r="L1199" s="427" t="s">
        <v>3489</v>
      </c>
      <c r="M1199" s="686">
        <v>3</v>
      </c>
      <c r="N1199" s="685" t="s">
        <v>15741</v>
      </c>
      <c r="O1199" s="686">
        <v>80</v>
      </c>
      <c r="P1199" s="427" t="s">
        <v>15997</v>
      </c>
      <c r="Q1199" s="191">
        <v>10</v>
      </c>
      <c r="R1199" s="180"/>
      <c r="S1199" s="191">
        <v>5</v>
      </c>
      <c r="T1199" s="179">
        <v>7</v>
      </c>
      <c r="U1199" s="189">
        <v>2</v>
      </c>
      <c r="V1199" s="189">
        <v>8</v>
      </c>
      <c r="W1199" s="742">
        <v>6</v>
      </c>
      <c r="X1199" s="194"/>
      <c r="Y1199" s="194"/>
      <c r="Z1199" s="194"/>
      <c r="AA1199" s="194"/>
      <c r="AB1199" s="220"/>
      <c r="AC1199" s="183" t="s">
        <v>7790</v>
      </c>
      <c r="AD1199" s="191" t="s">
        <v>7794</v>
      </c>
      <c r="AE1199" s="191" t="s">
        <v>788</v>
      </c>
      <c r="AF1199" s="177">
        <v>0</v>
      </c>
      <c r="AG1199" s="177">
        <v>0</v>
      </c>
      <c r="AH1199" s="177">
        <v>0</v>
      </c>
      <c r="AI1199" s="177">
        <v>0</v>
      </c>
      <c r="AJ1199" s="177">
        <v>0</v>
      </c>
      <c r="AK1199" s="177">
        <v>0</v>
      </c>
      <c r="AL1199" s="383">
        <v>4</v>
      </c>
      <c r="AM1199" s="177">
        <v>0</v>
      </c>
      <c r="AN1199" s="177">
        <v>0</v>
      </c>
      <c r="AO1199" s="182">
        <v>1</v>
      </c>
      <c r="AP1199" s="180"/>
      <c r="AQ1199" s="180"/>
      <c r="AR1199" s="180"/>
      <c r="AS1199" s="180"/>
      <c r="AT1199" s="180"/>
      <c r="AU1199" s="180"/>
      <c r="AV1199" s="180"/>
      <c r="AW1199" s="180"/>
      <c r="AX1199" s="180"/>
      <c r="AY1199" s="180"/>
      <c r="AZ1199" s="180"/>
      <c r="BA1199" s="180"/>
      <c r="BB1199" s="180"/>
      <c r="BC1199" s="180"/>
      <c r="BD1199" s="180"/>
      <c r="BE1199" s="180"/>
      <c r="BF1199" s="180"/>
      <c r="BG1199" s="180"/>
      <c r="BH1199" s="176">
        <f t="shared" si="142"/>
        <v>4</v>
      </c>
      <c r="BI1199" s="176">
        <f t="shared" si="137"/>
        <v>15</v>
      </c>
      <c r="BJ1199" s="182" t="str">
        <f t="shared" si="138"/>
        <v>5 - 33</v>
      </c>
      <c r="BK1199" s="176">
        <f t="shared" si="139"/>
        <v>19</v>
      </c>
      <c r="BL1199" s="176">
        <f t="shared" si="143"/>
        <v>4</v>
      </c>
      <c r="BM1199" s="533"/>
      <c r="BN1199" s="185">
        <v>165</v>
      </c>
      <c r="BO1199" s="180">
        <v>5</v>
      </c>
      <c r="BP1199" s="178">
        <f t="shared" si="144"/>
        <v>260</v>
      </c>
      <c r="BQ1199" s="420" t="str">
        <f t="shared" si="140"/>
        <v>IV</v>
      </c>
      <c r="BR1199" s="185"/>
      <c r="BS1199" s="213" t="s">
        <v>5882</v>
      </c>
    </row>
    <row r="1200" spans="1:71" ht="38.25" x14ac:dyDescent="0.2">
      <c r="A1200" s="696">
        <v>1198</v>
      </c>
      <c r="B1200" s="286" t="s">
        <v>3830</v>
      </c>
      <c r="C1200" s="286" t="s">
        <v>7795</v>
      </c>
      <c r="D1200" s="258" t="s">
        <v>3865</v>
      </c>
      <c r="E1200" s="736">
        <v>1</v>
      </c>
      <c r="F1200" s="736">
        <v>1</v>
      </c>
      <c r="G1200" s="737">
        <v>1</v>
      </c>
      <c r="H1200" s="305" t="s">
        <v>3486</v>
      </c>
      <c r="I1200" s="208" t="s">
        <v>7798</v>
      </c>
      <c r="J1200" s="280" t="s">
        <v>6760</v>
      </c>
      <c r="K1200" s="191" t="s">
        <v>5490</v>
      </c>
      <c r="L1200" s="427" t="s">
        <v>5490</v>
      </c>
      <c r="M1200" s="686">
        <v>11</v>
      </c>
      <c r="N1200" s="685" t="s">
        <v>15710</v>
      </c>
      <c r="O1200" s="686">
        <v>520</v>
      </c>
      <c r="P1200" s="427" t="s">
        <v>16124</v>
      </c>
      <c r="Q1200" s="179">
        <v>4</v>
      </c>
      <c r="R1200" s="180"/>
      <c r="S1200" s="191">
        <v>5</v>
      </c>
      <c r="T1200" s="179">
        <v>7</v>
      </c>
      <c r="U1200" s="189">
        <v>2</v>
      </c>
      <c r="V1200" s="189">
        <v>8</v>
      </c>
      <c r="W1200" s="742">
        <v>3</v>
      </c>
      <c r="X1200" s="194"/>
      <c r="Y1200" s="194"/>
      <c r="Z1200" s="194"/>
      <c r="AA1200" s="194"/>
      <c r="AB1200" s="220"/>
      <c r="AC1200" s="183" t="s">
        <v>10453</v>
      </c>
      <c r="AD1200" s="191" t="s">
        <v>2670</v>
      </c>
      <c r="AE1200" s="191" t="s">
        <v>4247</v>
      </c>
      <c r="AF1200" s="177">
        <v>0</v>
      </c>
      <c r="AG1200" s="177">
        <v>0</v>
      </c>
      <c r="AH1200" s="177">
        <v>0</v>
      </c>
      <c r="AI1200" s="177">
        <v>0</v>
      </c>
      <c r="AJ1200" s="177">
        <v>0</v>
      </c>
      <c r="AK1200" s="177">
        <v>0</v>
      </c>
      <c r="AL1200" s="383">
        <v>4</v>
      </c>
      <c r="AM1200" s="177">
        <v>0</v>
      </c>
      <c r="AN1200" s="177">
        <v>0</v>
      </c>
      <c r="AO1200" s="182">
        <v>0</v>
      </c>
      <c r="AP1200" s="180"/>
      <c r="AQ1200" s="180"/>
      <c r="AR1200" s="180"/>
      <c r="AS1200" s="180"/>
      <c r="AT1200" s="180"/>
      <c r="AU1200" s="180"/>
      <c r="AV1200" s="180"/>
      <c r="AW1200" s="180"/>
      <c r="AX1200" s="180"/>
      <c r="AY1200" s="180"/>
      <c r="AZ1200" s="180"/>
      <c r="BA1200" s="180"/>
      <c r="BB1200" s="180"/>
      <c r="BC1200" s="180"/>
      <c r="BD1200" s="180"/>
      <c r="BE1200" s="180"/>
      <c r="BF1200" s="180"/>
      <c r="BG1200" s="180"/>
      <c r="BH1200" s="176">
        <f t="shared" si="142"/>
        <v>4</v>
      </c>
      <c r="BI1200" s="176">
        <f t="shared" si="137"/>
        <v>15</v>
      </c>
      <c r="BJ1200" s="182" t="str">
        <f t="shared" si="138"/>
        <v>4 - 32</v>
      </c>
      <c r="BK1200" s="176">
        <f t="shared" si="139"/>
        <v>18</v>
      </c>
      <c r="BL1200" s="176">
        <f t="shared" si="143"/>
        <v>4</v>
      </c>
      <c r="BM1200" s="533"/>
      <c r="BN1200" s="185">
        <v>150</v>
      </c>
      <c r="BO1200" s="180">
        <v>4</v>
      </c>
      <c r="BP1200" s="178">
        <f t="shared" si="144"/>
        <v>222</v>
      </c>
      <c r="BQ1200" s="420" t="str">
        <f t="shared" si="140"/>
        <v>III</v>
      </c>
      <c r="BR1200" s="185"/>
      <c r="BS1200" s="213" t="s">
        <v>5882</v>
      </c>
    </row>
    <row r="1201" spans="1:71" ht="38.25" x14ac:dyDescent="0.2">
      <c r="A1201" s="696">
        <v>1199</v>
      </c>
      <c r="B1201" s="286" t="s">
        <v>3830</v>
      </c>
      <c r="C1201" s="286" t="s">
        <v>7796</v>
      </c>
      <c r="D1201" s="258" t="s">
        <v>3865</v>
      </c>
      <c r="E1201" s="736">
        <v>1</v>
      </c>
      <c r="F1201" s="736">
        <v>1</v>
      </c>
      <c r="G1201" s="737">
        <v>1</v>
      </c>
      <c r="H1201" s="305" t="s">
        <v>3486</v>
      </c>
      <c r="I1201" s="208" t="s">
        <v>6758</v>
      </c>
      <c r="J1201" s="280" t="s">
        <v>6761</v>
      </c>
      <c r="K1201" s="191" t="s">
        <v>5490</v>
      </c>
      <c r="L1201" s="427" t="s">
        <v>5490</v>
      </c>
      <c r="M1201" s="686">
        <v>12</v>
      </c>
      <c r="N1201" s="685" t="s">
        <v>15710</v>
      </c>
      <c r="O1201" s="686">
        <v>650</v>
      </c>
      <c r="P1201" s="427" t="s">
        <v>16123</v>
      </c>
      <c r="Q1201" s="179">
        <v>4</v>
      </c>
      <c r="R1201" s="180"/>
      <c r="S1201" s="191">
        <v>5</v>
      </c>
      <c r="T1201" s="179">
        <v>7</v>
      </c>
      <c r="U1201" s="189">
        <v>2</v>
      </c>
      <c r="V1201" s="189">
        <v>8</v>
      </c>
      <c r="W1201" s="742">
        <v>3</v>
      </c>
      <c r="X1201" s="194"/>
      <c r="Y1201" s="194"/>
      <c r="Z1201" s="194"/>
      <c r="AA1201" s="194"/>
      <c r="AB1201" s="220"/>
      <c r="AC1201" s="183" t="s">
        <v>10453</v>
      </c>
      <c r="AD1201" s="191" t="s">
        <v>2670</v>
      </c>
      <c r="AE1201" s="191" t="s">
        <v>4247</v>
      </c>
      <c r="AF1201" s="177">
        <v>0</v>
      </c>
      <c r="AG1201" s="177">
        <v>0</v>
      </c>
      <c r="AH1201" s="177">
        <v>0</v>
      </c>
      <c r="AI1201" s="177">
        <v>0</v>
      </c>
      <c r="AJ1201" s="177">
        <v>0</v>
      </c>
      <c r="AK1201" s="177">
        <v>0</v>
      </c>
      <c r="AL1201" s="383">
        <v>5</v>
      </c>
      <c r="AM1201" s="177">
        <v>0</v>
      </c>
      <c r="AN1201" s="177">
        <v>0</v>
      </c>
      <c r="AO1201" s="182">
        <v>0</v>
      </c>
      <c r="AP1201" s="180"/>
      <c r="AQ1201" s="180"/>
      <c r="AR1201" s="180"/>
      <c r="AS1201" s="180"/>
      <c r="AT1201" s="180"/>
      <c r="AU1201" s="180"/>
      <c r="AV1201" s="180"/>
      <c r="AW1201" s="180"/>
      <c r="AX1201" s="180"/>
      <c r="AY1201" s="180"/>
      <c r="AZ1201" s="180"/>
      <c r="BA1201" s="180"/>
      <c r="BB1201" s="180"/>
      <c r="BC1201" s="180"/>
      <c r="BD1201" s="180"/>
      <c r="BE1201" s="180"/>
      <c r="BF1201" s="180"/>
      <c r="BG1201" s="180"/>
      <c r="BH1201" s="176">
        <f t="shared" si="142"/>
        <v>5</v>
      </c>
      <c r="BI1201" s="176">
        <f t="shared" si="137"/>
        <v>15</v>
      </c>
      <c r="BJ1201" s="182" t="str">
        <f t="shared" si="138"/>
        <v>5 - 40</v>
      </c>
      <c r="BK1201" s="176">
        <f t="shared" si="139"/>
        <v>23</v>
      </c>
      <c r="BL1201" s="176">
        <f t="shared" si="143"/>
        <v>5</v>
      </c>
      <c r="BM1201" s="533"/>
      <c r="BN1201" s="185">
        <v>205</v>
      </c>
      <c r="BO1201" s="180">
        <v>5</v>
      </c>
      <c r="BP1201" s="178">
        <f t="shared" si="144"/>
        <v>320</v>
      </c>
      <c r="BQ1201" s="420" t="str">
        <f t="shared" si="140"/>
        <v>IV</v>
      </c>
      <c r="BR1201" s="185"/>
      <c r="BS1201" s="213" t="s">
        <v>5882</v>
      </c>
    </row>
    <row r="1202" spans="1:71" ht="38.25" x14ac:dyDescent="0.2">
      <c r="A1202" s="697">
        <v>1200</v>
      </c>
      <c r="B1202" s="286" t="s">
        <v>3830</v>
      </c>
      <c r="C1202" s="286" t="s">
        <v>7797</v>
      </c>
      <c r="D1202" s="258" t="s">
        <v>3865</v>
      </c>
      <c r="E1202" s="736">
        <v>1</v>
      </c>
      <c r="F1202" s="736">
        <v>1</v>
      </c>
      <c r="G1202" s="737">
        <v>1</v>
      </c>
      <c r="H1202" s="305" t="s">
        <v>3486</v>
      </c>
      <c r="I1202" s="208" t="s">
        <v>6759</v>
      </c>
      <c r="J1202" s="280" t="s">
        <v>6762</v>
      </c>
      <c r="K1202" s="191" t="s">
        <v>5490</v>
      </c>
      <c r="L1202" s="427" t="s">
        <v>5490</v>
      </c>
      <c r="M1202" s="686">
        <v>13</v>
      </c>
      <c r="N1202" s="685" t="s">
        <v>15710</v>
      </c>
      <c r="O1202" s="686">
        <v>780</v>
      </c>
      <c r="P1202" s="427" t="s">
        <v>16125</v>
      </c>
      <c r="Q1202" s="179">
        <v>4</v>
      </c>
      <c r="R1202" s="180"/>
      <c r="S1202" s="191">
        <v>5</v>
      </c>
      <c r="T1202" s="179">
        <v>7</v>
      </c>
      <c r="U1202" s="189">
        <v>2</v>
      </c>
      <c r="V1202" s="189">
        <v>8</v>
      </c>
      <c r="W1202" s="742">
        <v>3</v>
      </c>
      <c r="X1202" s="194"/>
      <c r="Y1202" s="194"/>
      <c r="Z1202" s="194"/>
      <c r="AA1202" s="194"/>
      <c r="AB1202" s="220"/>
      <c r="AC1202" s="183" t="s">
        <v>10453</v>
      </c>
      <c r="AD1202" s="191" t="s">
        <v>2670</v>
      </c>
      <c r="AE1202" s="191" t="s">
        <v>4247</v>
      </c>
      <c r="AF1202" s="177">
        <v>0</v>
      </c>
      <c r="AG1202" s="177">
        <v>0</v>
      </c>
      <c r="AH1202" s="177">
        <v>0</v>
      </c>
      <c r="AI1202" s="177">
        <v>0</v>
      </c>
      <c r="AJ1202" s="177">
        <v>0</v>
      </c>
      <c r="AK1202" s="177">
        <v>0</v>
      </c>
      <c r="AL1202" s="383">
        <v>6</v>
      </c>
      <c r="AM1202" s="177">
        <v>0</v>
      </c>
      <c r="AN1202" s="177">
        <v>0</v>
      </c>
      <c r="AO1202" s="182">
        <v>0</v>
      </c>
      <c r="AP1202" s="180"/>
      <c r="AQ1202" s="180"/>
      <c r="AR1202" s="180"/>
      <c r="AS1202" s="180"/>
      <c r="AT1202" s="180"/>
      <c r="AU1202" s="180"/>
      <c r="AV1202" s="180"/>
      <c r="AW1202" s="180"/>
      <c r="AX1202" s="180"/>
      <c r="AY1202" s="180"/>
      <c r="AZ1202" s="180"/>
      <c r="BA1202" s="180"/>
      <c r="BB1202" s="180"/>
      <c r="BC1202" s="180"/>
      <c r="BD1202" s="180"/>
      <c r="BE1202" s="180"/>
      <c r="BF1202" s="180"/>
      <c r="BG1202" s="180"/>
      <c r="BH1202" s="176">
        <f t="shared" si="142"/>
        <v>6</v>
      </c>
      <c r="BI1202" s="176">
        <f t="shared" ref="BI1202:BI1265" si="145">IF(manualHD="",IF(COUNTIF(AP1202:BG1202,"")=18,IFERROR(INDEX(thac0array,MATCH(IF(manualHD="",IF(SUM($AG1202:$AL1202)/(0.01+fixedhp)&lt;1/40,ROUND(fixedhp/4.5,0),IF(eightsider=1,IF((AND(fixedhp&gt;0,fixedhp&lt;4)),1.125,1),IF(eightsider&gt;1,eightsider+IF(twosider*1.5+threesider*2+foursider*2.5+fivesider*3+sixsider*3.5+sevensider*4+fixedhp&gt;3,1,0),IF(sevensider=1,0.875,0.5)))),manualHD),hitDiceThac0,0)),21),MIN(IFERROR(INDEX(thac0array,MATCH(IF(AZ1202="",AP1202,ROUND(AP1202+AZ1202/2,0)),hitDiceThac0,0)),21),IFERROR(INDEX(thac0array,MATCH(MAX(AQ1202:AS1202),fighterThac0,0)),21),IFERROR(INDEX(thac0array,MATCH(MAX(AW1202:BA1202),clericThac0,0)),21),IFERROR(INDEX(thac0array,MATCH(MAX(BB1202:BC1202),thiefThac0,0)),21),IFERROR(INDEX(thac0array,MATCH(MAX(BD1202:BG1202),magicUserThac0,0)),21))),IFERROR(INDEX(thac0array,MATCH(BM1202,hitDiceThac0),0),BM1202))</f>
        <v>13</v>
      </c>
      <c r="BJ1202" s="182" t="str">
        <f t="shared" ref="BJ1202:BJ1265" si="146">IF(SUM(AF1202:AN1202)=0,AO1202,IF(AZ1202="",SUM(AF1202:AO1202)&amp;" - "&amp;IF(OR(COUNTIF(AP1202:BG1202,"")=18,AP1202&gt;0),ROUND(AF1202*2+AG1202*3+AH1202*4+AI1202*5+AJ1202*6+AK1202*7+AL1202*8+AM1202*10+AN1202*12+AO1202,0),ROUND((AF1202*2+AG1202*3+AH1202*4+AI1202*5+AJ1202*6+AK1202*7+AL1202*8+AM1202*10+AN1202*12+AO1202)/COUNTA(AQ1202:BG1202),0)),IF(BM1202="",(AZ1202-1)*1+SUM(AF1202:AO1202)&amp;" - "&amp;(AZ1202-1)*4+ROUND(AF1202*2+AG1202*3+AH1202*4+AI1202*5+AJ1202*6+AK1202*7+AL1202*8+AM1202*10+AN1202*12+AO1202,0),SUM(AF1202:AO1202)&amp;" - "&amp;ROUND(AF1202*2+AG1202*3+AH1202*4+AI1202*5+AJ1202*6+AK1202*7+AL1202*8+AM1202*10+AN1202*12+AO1202,0))))</f>
        <v>6 - 48</v>
      </c>
      <c r="BK1202" s="176">
        <f t="shared" ref="BK1202:BK1265" si="147">IF(SUM(AF1202:AN1202)=0,AO1202,IF(AZ1202="",ROUND(AVERAGE(SUM(AF1202:AO1202),IF(OR(COUNTIF(AP1202:BG1202,"")=18,AP1202&gt;0),ROUND(AF1202*2+AG1202*3+AH1202*4+AI1202*5+AJ1202*6+AK1202*7+AL1202*8+AM1202*10+AN1202*12+AO1202,0),ROUND((AF1202*2+AG1202*3+AH1202*4+AI1202*5+AJ1202*6+AK1202*7+AL1202*8+AM1202*10+AN1202*12+AO1202)/COUNTA(AQ1202:BG1202),0))),0),IF(BM1202="",ROUND(AVERAGE((AZ1202-1)*1+SUM(AF1202:AO1202),(AZ1202-1)*4+ROUND(AF1202*2+AG1202*3+AH1202*4+AI1202*5+AJ1202*6+AK1202*7+AL1202*8+AM1202*10+AN1202*12+AO1202,0)),0),ROUND(AVERAGE(SUM(AF1202:AO1202),ROUND(AF1202*2+AG1202*3+AH1202*4+AI1202*5+AJ1202*6+AK1202*7+AL1202*8+AM1202*10+AN1202*12+AO1202,0)),0))))</f>
        <v>27</v>
      </c>
      <c r="BL1202" s="176">
        <f t="shared" si="143"/>
        <v>6</v>
      </c>
      <c r="BM1202" s="533"/>
      <c r="BN1202" s="185">
        <v>350</v>
      </c>
      <c r="BO1202" s="180">
        <v>6</v>
      </c>
      <c r="BP1202" s="178">
        <f t="shared" si="144"/>
        <v>512</v>
      </c>
      <c r="BQ1202" s="420" t="str">
        <f t="shared" ref="BQ1202:BQ1265" si="148">IFERROR(INDEX(xpLevel,MATCH($BN1202,xpThresholds,1)), "XI")</f>
        <v>V</v>
      </c>
      <c r="BR1202" s="185"/>
      <c r="BS1202" s="213" t="s">
        <v>5882</v>
      </c>
    </row>
    <row r="1203" spans="1:71" ht="25.5" x14ac:dyDescent="0.2">
      <c r="A1203" s="696">
        <v>1201</v>
      </c>
      <c r="B1203" s="286" t="s">
        <v>5583</v>
      </c>
      <c r="C1203" s="286" t="s">
        <v>5583</v>
      </c>
      <c r="D1203" s="258" t="s">
        <v>3865</v>
      </c>
      <c r="E1203" s="736">
        <v>34</v>
      </c>
      <c r="F1203" s="736">
        <v>2</v>
      </c>
      <c r="G1203" s="737">
        <v>24</v>
      </c>
      <c r="H1203" s="305" t="s">
        <v>3878</v>
      </c>
      <c r="I1203" s="208" t="s">
        <v>5585</v>
      </c>
      <c r="J1203" s="280" t="s">
        <v>5586</v>
      </c>
      <c r="K1203" s="191" t="s">
        <v>3578</v>
      </c>
      <c r="L1203" s="427" t="s">
        <v>3491</v>
      </c>
      <c r="M1203" s="686">
        <v>6.5</v>
      </c>
      <c r="N1203" s="685" t="s">
        <v>15715</v>
      </c>
      <c r="O1203" s="686">
        <v>325</v>
      </c>
      <c r="P1203" s="427" t="s">
        <v>15819</v>
      </c>
      <c r="Q1203" s="179">
        <v>5</v>
      </c>
      <c r="R1203" s="180"/>
      <c r="S1203" s="191">
        <v>8</v>
      </c>
      <c r="T1203" s="179">
        <v>10</v>
      </c>
      <c r="U1203" s="189">
        <v>3</v>
      </c>
      <c r="V1203" s="189">
        <v>12</v>
      </c>
      <c r="W1203" s="742">
        <v>12</v>
      </c>
      <c r="X1203" s="194"/>
      <c r="Y1203" s="194"/>
      <c r="Z1203" s="194"/>
      <c r="AA1203" s="194"/>
      <c r="AB1203" s="220"/>
      <c r="AC1203" s="183" t="s">
        <v>2009</v>
      </c>
      <c r="AD1203" s="191" t="s">
        <v>5476</v>
      </c>
      <c r="AE1203" s="191" t="s">
        <v>4248</v>
      </c>
      <c r="AF1203" s="177">
        <v>0</v>
      </c>
      <c r="AG1203" s="177">
        <v>0</v>
      </c>
      <c r="AH1203" s="177">
        <v>0</v>
      </c>
      <c r="AI1203" s="177">
        <v>0</v>
      </c>
      <c r="AJ1203" s="177">
        <v>0</v>
      </c>
      <c r="AK1203" s="177">
        <v>0</v>
      </c>
      <c r="AL1203" s="383">
        <v>2</v>
      </c>
      <c r="AM1203" s="177">
        <v>0</v>
      </c>
      <c r="AN1203" s="177">
        <v>0</v>
      </c>
      <c r="AO1203" s="182">
        <v>3</v>
      </c>
      <c r="AP1203" s="180"/>
      <c r="AQ1203" s="180"/>
      <c r="AR1203" s="180"/>
      <c r="AS1203" s="180"/>
      <c r="AT1203" s="180"/>
      <c r="AU1203" s="180"/>
      <c r="AV1203" s="180"/>
      <c r="AW1203" s="180"/>
      <c r="AX1203" s="180"/>
      <c r="AY1203" s="180"/>
      <c r="AZ1203" s="180"/>
      <c r="BA1203" s="180"/>
      <c r="BB1203" s="180"/>
      <c r="BC1203" s="180"/>
      <c r="BD1203" s="180"/>
      <c r="BE1203" s="180"/>
      <c r="BF1203" s="180"/>
      <c r="BG1203" s="180"/>
      <c r="BH1203" s="176">
        <f t="shared" si="142"/>
        <v>2</v>
      </c>
      <c r="BI1203" s="176">
        <f t="shared" si="145"/>
        <v>16</v>
      </c>
      <c r="BJ1203" s="182" t="str">
        <f t="shared" si="146"/>
        <v>5 - 19</v>
      </c>
      <c r="BK1203" s="176">
        <f t="shared" si="147"/>
        <v>12</v>
      </c>
      <c r="BL1203" s="176">
        <f t="shared" si="143"/>
        <v>2</v>
      </c>
      <c r="BM1203" s="533"/>
      <c r="BN1203" s="185">
        <v>35</v>
      </c>
      <c r="BO1203" s="180">
        <v>3</v>
      </c>
      <c r="BP1203" s="178">
        <f t="shared" si="144"/>
        <v>71</v>
      </c>
      <c r="BQ1203" s="420" t="str">
        <f t="shared" si="148"/>
        <v>II</v>
      </c>
      <c r="BR1203" s="185"/>
      <c r="BS1203" s="213" t="s">
        <v>5882</v>
      </c>
    </row>
    <row r="1204" spans="1:71" x14ac:dyDescent="0.2">
      <c r="A1204" s="697">
        <v>1202</v>
      </c>
      <c r="B1204" s="286" t="s">
        <v>5583</v>
      </c>
      <c r="C1204" s="286" t="s">
        <v>5584</v>
      </c>
      <c r="D1204" s="258" t="s">
        <v>3865</v>
      </c>
      <c r="E1204" s="736">
        <v>1</v>
      </c>
      <c r="F1204" s="736">
        <v>2</v>
      </c>
      <c r="G1204" s="737">
        <v>24</v>
      </c>
      <c r="H1204" s="305" t="s">
        <v>3878</v>
      </c>
      <c r="I1204" s="208" t="s">
        <v>5757</v>
      </c>
      <c r="J1204" s="280" t="s">
        <v>5587</v>
      </c>
      <c r="K1204" s="191" t="s">
        <v>3578</v>
      </c>
      <c r="L1204" s="427" t="s">
        <v>3491</v>
      </c>
      <c r="M1204" s="686">
        <v>6.5</v>
      </c>
      <c r="N1204" s="685" t="s">
        <v>15715</v>
      </c>
      <c r="O1204" s="686">
        <v>325</v>
      </c>
      <c r="P1204" s="427" t="s">
        <v>15819</v>
      </c>
      <c r="Q1204" s="179">
        <v>5</v>
      </c>
      <c r="R1204" s="180">
        <v>17</v>
      </c>
      <c r="S1204" s="191">
        <v>13</v>
      </c>
      <c r="T1204" s="179">
        <v>14</v>
      </c>
      <c r="U1204" s="190">
        <v>4</v>
      </c>
      <c r="V1204" s="190">
        <v>16</v>
      </c>
      <c r="W1204" s="742">
        <v>12</v>
      </c>
      <c r="X1204" s="194"/>
      <c r="Y1204" s="194"/>
      <c r="Z1204" s="194"/>
      <c r="AA1204" s="194"/>
      <c r="AB1204" s="219"/>
      <c r="AC1204" s="183" t="s">
        <v>2010</v>
      </c>
      <c r="AD1204" s="191" t="s">
        <v>5476</v>
      </c>
      <c r="AE1204" s="191" t="s">
        <v>4248</v>
      </c>
      <c r="AF1204" s="177">
        <v>0</v>
      </c>
      <c r="AG1204" s="177">
        <v>0</v>
      </c>
      <c r="AH1204" s="177">
        <v>0</v>
      </c>
      <c r="AI1204" s="177">
        <v>0</v>
      </c>
      <c r="AJ1204" s="177">
        <v>0</v>
      </c>
      <c r="AK1204" s="177">
        <v>0</v>
      </c>
      <c r="AL1204" s="383">
        <v>3</v>
      </c>
      <c r="AM1204" s="177">
        <v>0</v>
      </c>
      <c r="AN1204" s="177">
        <v>0</v>
      </c>
      <c r="AO1204" s="182">
        <v>3</v>
      </c>
      <c r="AP1204" s="180"/>
      <c r="AQ1204" s="180"/>
      <c r="AR1204" s="180"/>
      <c r="AS1204" s="180"/>
      <c r="AT1204" s="180"/>
      <c r="AU1204" s="180"/>
      <c r="AV1204" s="180"/>
      <c r="AW1204" s="180"/>
      <c r="AX1204" s="180"/>
      <c r="AY1204" s="180"/>
      <c r="AZ1204" s="180"/>
      <c r="BA1204" s="180"/>
      <c r="BB1204" s="180"/>
      <c r="BC1204" s="180"/>
      <c r="BD1204" s="180"/>
      <c r="BE1204" s="180"/>
      <c r="BF1204" s="180"/>
      <c r="BG1204" s="180"/>
      <c r="BH1204" s="176">
        <f t="shared" si="142"/>
        <v>3</v>
      </c>
      <c r="BI1204" s="176">
        <f t="shared" si="145"/>
        <v>16</v>
      </c>
      <c r="BJ1204" s="182" t="str">
        <f t="shared" si="146"/>
        <v>6 - 27</v>
      </c>
      <c r="BK1204" s="176">
        <f t="shared" si="147"/>
        <v>17</v>
      </c>
      <c r="BL1204" s="176">
        <f t="shared" si="143"/>
        <v>3</v>
      </c>
      <c r="BM1204" s="533"/>
      <c r="BN1204" s="185">
        <v>60</v>
      </c>
      <c r="BO1204" s="180">
        <v>4</v>
      </c>
      <c r="BP1204" s="178">
        <f t="shared" si="144"/>
        <v>128</v>
      </c>
      <c r="BQ1204" s="420" t="str">
        <f t="shared" si="148"/>
        <v>III</v>
      </c>
      <c r="BR1204" s="185"/>
      <c r="BS1204" s="213" t="s">
        <v>5882</v>
      </c>
    </row>
    <row r="1205" spans="1:71" ht="25.5" x14ac:dyDescent="0.2">
      <c r="A1205" s="696">
        <v>1203</v>
      </c>
      <c r="B1205" s="286" t="s">
        <v>7835</v>
      </c>
      <c r="C1205" s="286" t="s">
        <v>7835</v>
      </c>
      <c r="D1205" s="258" t="s">
        <v>3865</v>
      </c>
      <c r="E1205" s="736">
        <v>1</v>
      </c>
      <c r="F1205" s="736">
        <v>2</v>
      </c>
      <c r="G1205" s="737">
        <v>16</v>
      </c>
      <c r="H1205" s="305" t="s">
        <v>3486</v>
      </c>
      <c r="I1205" s="208" t="s">
        <v>1751</v>
      </c>
      <c r="J1205" s="280" t="s">
        <v>4282</v>
      </c>
      <c r="K1205" s="191" t="s">
        <v>3431</v>
      </c>
      <c r="L1205" s="427" t="s">
        <v>3489</v>
      </c>
      <c r="M1205" s="686">
        <v>2</v>
      </c>
      <c r="N1205" s="685" t="s">
        <v>16458</v>
      </c>
      <c r="O1205" s="686">
        <v>2.5</v>
      </c>
      <c r="P1205" s="427" t="s">
        <v>16126</v>
      </c>
      <c r="Q1205" s="191">
        <v>8</v>
      </c>
      <c r="R1205" s="180"/>
      <c r="S1205" s="191">
        <v>8</v>
      </c>
      <c r="T1205" s="179">
        <v>10</v>
      </c>
      <c r="U1205" s="189">
        <v>3</v>
      </c>
      <c r="V1205" s="189">
        <v>12</v>
      </c>
      <c r="W1205" s="742">
        <v>0</v>
      </c>
      <c r="X1205" s="184">
        <v>6</v>
      </c>
      <c r="Y1205" s="194"/>
      <c r="Z1205" s="194"/>
      <c r="AA1205" s="194"/>
      <c r="AB1205" s="219" t="s">
        <v>3879</v>
      </c>
      <c r="AC1205" s="183" t="s">
        <v>6704</v>
      </c>
      <c r="AD1205" s="191" t="s">
        <v>640</v>
      </c>
      <c r="AE1205" s="191" t="s">
        <v>4249</v>
      </c>
      <c r="AF1205" s="177">
        <v>0</v>
      </c>
      <c r="AG1205" s="177">
        <v>0</v>
      </c>
      <c r="AH1205" s="177">
        <v>0</v>
      </c>
      <c r="AI1205" s="177">
        <v>0</v>
      </c>
      <c r="AJ1205" s="177">
        <v>0</v>
      </c>
      <c r="AK1205" s="177">
        <v>0</v>
      </c>
      <c r="AL1205" s="383">
        <v>2</v>
      </c>
      <c r="AM1205" s="177">
        <v>0</v>
      </c>
      <c r="AN1205" s="177">
        <v>0</v>
      </c>
      <c r="AO1205" s="182">
        <v>0</v>
      </c>
      <c r="AP1205" s="180"/>
      <c r="AQ1205" s="180"/>
      <c r="AR1205" s="180"/>
      <c r="AS1205" s="180"/>
      <c r="AT1205" s="180"/>
      <c r="AU1205" s="180"/>
      <c r="AV1205" s="180"/>
      <c r="AW1205" s="180"/>
      <c r="AX1205" s="180"/>
      <c r="AY1205" s="180"/>
      <c r="AZ1205" s="180"/>
      <c r="BA1205" s="180"/>
      <c r="BB1205" s="180"/>
      <c r="BC1205" s="180"/>
      <c r="BD1205" s="180"/>
      <c r="BE1205" s="180"/>
      <c r="BF1205" s="180"/>
      <c r="BG1205" s="180"/>
      <c r="BH1205" s="176">
        <f t="shared" si="142"/>
        <v>2</v>
      </c>
      <c r="BI1205" s="176">
        <f t="shared" si="145"/>
        <v>16</v>
      </c>
      <c r="BJ1205" s="182" t="str">
        <f t="shared" si="146"/>
        <v>2 - 16</v>
      </c>
      <c r="BK1205" s="176">
        <f t="shared" si="147"/>
        <v>9</v>
      </c>
      <c r="BL1205" s="176">
        <f t="shared" si="143"/>
        <v>2</v>
      </c>
      <c r="BM1205" s="533"/>
      <c r="BN1205" s="185">
        <v>36</v>
      </c>
      <c r="BO1205" s="180">
        <v>2</v>
      </c>
      <c r="BP1205" s="178">
        <f t="shared" si="144"/>
        <v>54</v>
      </c>
      <c r="BQ1205" s="420" t="str">
        <f t="shared" si="148"/>
        <v>II</v>
      </c>
      <c r="BR1205" s="185"/>
      <c r="BS1205" s="213" t="s">
        <v>5882</v>
      </c>
    </row>
    <row r="1206" spans="1:71" ht="25.5" x14ac:dyDescent="0.2">
      <c r="A1206" s="696">
        <v>1204</v>
      </c>
      <c r="B1206" s="286" t="s">
        <v>6705</v>
      </c>
      <c r="C1206" s="286" t="s">
        <v>6705</v>
      </c>
      <c r="D1206" s="258" t="s">
        <v>3865</v>
      </c>
      <c r="E1206" s="736">
        <v>1</v>
      </c>
      <c r="F1206" s="736">
        <v>1</v>
      </c>
      <c r="G1206" s="737">
        <v>1</v>
      </c>
      <c r="H1206" s="305" t="s">
        <v>3486</v>
      </c>
      <c r="I1206" s="208" t="s">
        <v>6635</v>
      </c>
      <c r="J1206" s="280" t="s">
        <v>3409</v>
      </c>
      <c r="K1206" s="191" t="s">
        <v>3491</v>
      </c>
      <c r="L1206" s="427" t="s">
        <v>3491</v>
      </c>
      <c r="M1206" s="686">
        <v>6</v>
      </c>
      <c r="N1206" s="685" t="s">
        <v>15715</v>
      </c>
      <c r="O1206" s="686">
        <v>160</v>
      </c>
      <c r="P1206" s="427" t="s">
        <v>16127</v>
      </c>
      <c r="Q1206" s="191">
        <v>2</v>
      </c>
      <c r="R1206" s="180"/>
      <c r="S1206" s="191">
        <v>2</v>
      </c>
      <c r="T1206" s="179">
        <v>4</v>
      </c>
      <c r="U1206" s="179">
        <v>1</v>
      </c>
      <c r="V1206" s="179">
        <v>1</v>
      </c>
      <c r="W1206" s="742">
        <v>9</v>
      </c>
      <c r="X1206" s="194"/>
      <c r="Y1206" s="194"/>
      <c r="Z1206" s="194"/>
      <c r="AA1206" s="194"/>
      <c r="AB1206" s="220"/>
      <c r="AC1206" s="183" t="s">
        <v>6714</v>
      </c>
      <c r="AD1206" s="191" t="s">
        <v>1953</v>
      </c>
      <c r="AE1206" s="191" t="s">
        <v>4259</v>
      </c>
      <c r="AF1206" s="177">
        <v>0</v>
      </c>
      <c r="AG1206" s="177">
        <v>0</v>
      </c>
      <c r="AH1206" s="177">
        <v>0</v>
      </c>
      <c r="AI1206" s="177">
        <v>0</v>
      </c>
      <c r="AJ1206" s="177">
        <v>0</v>
      </c>
      <c r="AK1206" s="177">
        <v>0</v>
      </c>
      <c r="AL1206" s="383">
        <v>3</v>
      </c>
      <c r="AM1206" s="177">
        <v>0</v>
      </c>
      <c r="AN1206" s="177">
        <v>0</v>
      </c>
      <c r="AO1206" s="182">
        <v>0</v>
      </c>
      <c r="AP1206" s="180"/>
      <c r="AQ1206" s="180"/>
      <c r="AR1206" s="180"/>
      <c r="AS1206" s="180"/>
      <c r="AT1206" s="180"/>
      <c r="AU1206" s="180"/>
      <c r="AV1206" s="180"/>
      <c r="AW1206" s="180"/>
      <c r="AX1206" s="180"/>
      <c r="AY1206" s="180"/>
      <c r="AZ1206" s="180"/>
      <c r="BA1206" s="180"/>
      <c r="BB1206" s="180"/>
      <c r="BC1206" s="180"/>
      <c r="BD1206" s="180"/>
      <c r="BE1206" s="180"/>
      <c r="BF1206" s="180"/>
      <c r="BG1206" s="180"/>
      <c r="BH1206" s="176">
        <f t="shared" si="142"/>
        <v>3</v>
      </c>
      <c r="BI1206" s="176">
        <f t="shared" si="145"/>
        <v>16</v>
      </c>
      <c r="BJ1206" s="182" t="str">
        <f t="shared" si="146"/>
        <v>3 - 24</v>
      </c>
      <c r="BK1206" s="176">
        <f t="shared" si="147"/>
        <v>14</v>
      </c>
      <c r="BL1206" s="176">
        <f t="shared" si="143"/>
        <v>3</v>
      </c>
      <c r="BM1206" s="533"/>
      <c r="BN1206" s="185">
        <v>90</v>
      </c>
      <c r="BO1206" s="180">
        <v>3</v>
      </c>
      <c r="BP1206" s="178">
        <f t="shared" si="144"/>
        <v>132</v>
      </c>
      <c r="BQ1206" s="420" t="str">
        <f t="shared" si="148"/>
        <v>III</v>
      </c>
      <c r="BR1206" s="185"/>
      <c r="BS1206" s="213" t="s">
        <v>5882</v>
      </c>
    </row>
    <row r="1207" spans="1:71" ht="25.5" x14ac:dyDescent="0.2">
      <c r="A1207" s="697">
        <v>1205</v>
      </c>
      <c r="B1207" s="286" t="s">
        <v>6715</v>
      </c>
      <c r="C1207" s="286" t="s">
        <v>7898</v>
      </c>
      <c r="D1207" s="258" t="s">
        <v>3865</v>
      </c>
      <c r="E1207" s="736">
        <v>75</v>
      </c>
      <c r="F1207" s="736">
        <v>1</v>
      </c>
      <c r="G1207" s="737">
        <v>1</v>
      </c>
      <c r="H1207" s="305" t="s">
        <v>13909</v>
      </c>
      <c r="I1207" s="208" t="s">
        <v>635</v>
      </c>
      <c r="J1207" s="280" t="s">
        <v>4282</v>
      </c>
      <c r="K1207" s="191" t="s">
        <v>3491</v>
      </c>
      <c r="L1207" s="427" t="s">
        <v>3491</v>
      </c>
      <c r="M1207" s="686">
        <v>6</v>
      </c>
      <c r="N1207" s="685" t="s">
        <v>15715</v>
      </c>
      <c r="O1207" s="686">
        <v>175</v>
      </c>
      <c r="P1207" s="191"/>
      <c r="Q1207" s="191">
        <v>5</v>
      </c>
      <c r="R1207" s="180"/>
      <c r="S1207" s="191">
        <v>8</v>
      </c>
      <c r="T1207" s="179">
        <v>10</v>
      </c>
      <c r="U1207" s="189">
        <v>3</v>
      </c>
      <c r="V1207" s="189">
        <v>12</v>
      </c>
      <c r="W1207" s="742">
        <v>12</v>
      </c>
      <c r="X1207" s="194"/>
      <c r="Y1207" s="194"/>
      <c r="Z1207" s="194"/>
      <c r="AA1207" s="194"/>
      <c r="AB1207" s="220"/>
      <c r="AC1207" s="183" t="s">
        <v>7899</v>
      </c>
      <c r="AD1207" s="191" t="s">
        <v>6582</v>
      </c>
      <c r="AE1207" s="191" t="s">
        <v>4248</v>
      </c>
      <c r="AF1207" s="177">
        <v>0</v>
      </c>
      <c r="AG1207" s="177">
        <v>0</v>
      </c>
      <c r="AH1207" s="177">
        <v>0</v>
      </c>
      <c r="AI1207" s="177">
        <v>0</v>
      </c>
      <c r="AJ1207" s="177">
        <v>0</v>
      </c>
      <c r="AK1207" s="177">
        <v>0</v>
      </c>
      <c r="AL1207" s="383">
        <v>4</v>
      </c>
      <c r="AM1207" s="177">
        <v>0</v>
      </c>
      <c r="AN1207" s="177">
        <v>0</v>
      </c>
      <c r="AO1207" s="182">
        <v>0</v>
      </c>
      <c r="AP1207" s="180">
        <v>4</v>
      </c>
      <c r="AQ1207" s="180">
        <v>4</v>
      </c>
      <c r="AR1207" s="180"/>
      <c r="AS1207" s="180"/>
      <c r="AT1207" s="180"/>
      <c r="AU1207" s="180"/>
      <c r="AV1207" s="180"/>
      <c r="AW1207" s="180"/>
      <c r="AX1207" s="180"/>
      <c r="AY1207" s="180"/>
      <c r="AZ1207" s="180"/>
      <c r="BA1207" s="180"/>
      <c r="BB1207" s="180"/>
      <c r="BC1207" s="180"/>
      <c r="BD1207" s="180"/>
      <c r="BE1207" s="180"/>
      <c r="BF1207" s="180"/>
      <c r="BG1207" s="180"/>
      <c r="BH1207" s="176" t="str">
        <f t="shared" si="142"/>
        <v>class level</v>
      </c>
      <c r="BI1207" s="176">
        <f t="shared" si="145"/>
        <v>15</v>
      </c>
      <c r="BJ1207" s="182" t="str">
        <f t="shared" si="146"/>
        <v>4 - 32</v>
      </c>
      <c r="BK1207" s="176">
        <f t="shared" si="147"/>
        <v>18</v>
      </c>
      <c r="BL1207" s="176">
        <f t="shared" si="143"/>
        <v>4</v>
      </c>
      <c r="BM1207" s="533"/>
      <c r="BN1207" s="185">
        <v>125</v>
      </c>
      <c r="BO1207" s="180">
        <v>4</v>
      </c>
      <c r="BP1207" s="178">
        <f t="shared" ref="BP1207:BP1238" si="149">BN1207+BK1207*BO1207</f>
        <v>197</v>
      </c>
      <c r="BQ1207" s="420" t="str">
        <f t="shared" si="148"/>
        <v>III</v>
      </c>
      <c r="BR1207" s="185"/>
      <c r="BS1207" s="213" t="s">
        <v>5882</v>
      </c>
    </row>
    <row r="1208" spans="1:71" ht="25.5" x14ac:dyDescent="0.2">
      <c r="A1208" s="696">
        <v>1206</v>
      </c>
      <c r="B1208" s="286" t="s">
        <v>6715</v>
      </c>
      <c r="C1208" s="286" t="s">
        <v>2652</v>
      </c>
      <c r="D1208" s="258" t="s">
        <v>3865</v>
      </c>
      <c r="E1208" s="736">
        <v>15</v>
      </c>
      <c r="F1208" s="736">
        <v>1</v>
      </c>
      <c r="G1208" s="737">
        <v>1</v>
      </c>
      <c r="H1208" s="305" t="s">
        <v>13909</v>
      </c>
      <c r="I1208" s="208" t="s">
        <v>635</v>
      </c>
      <c r="J1208" s="280" t="s">
        <v>6551</v>
      </c>
      <c r="K1208" s="191" t="s">
        <v>3491</v>
      </c>
      <c r="L1208" s="427" t="s">
        <v>3491</v>
      </c>
      <c r="M1208" s="686">
        <v>6</v>
      </c>
      <c r="N1208" s="685" t="s">
        <v>15715</v>
      </c>
      <c r="O1208" s="686">
        <v>175</v>
      </c>
      <c r="P1208" s="191"/>
      <c r="Q1208" s="191">
        <v>8</v>
      </c>
      <c r="R1208" s="180"/>
      <c r="S1208" s="191">
        <v>8</v>
      </c>
      <c r="T1208" s="179">
        <v>10</v>
      </c>
      <c r="U1208" s="189">
        <v>3</v>
      </c>
      <c r="V1208" s="189">
        <v>12</v>
      </c>
      <c r="W1208" s="742">
        <v>12</v>
      </c>
      <c r="X1208" s="194"/>
      <c r="Y1208" s="194"/>
      <c r="Z1208" s="194"/>
      <c r="AA1208" s="194"/>
      <c r="AB1208" s="220"/>
      <c r="AC1208" s="183" t="s">
        <v>7900</v>
      </c>
      <c r="AD1208" s="191" t="s">
        <v>6582</v>
      </c>
      <c r="AE1208" s="191" t="s">
        <v>4248</v>
      </c>
      <c r="AF1208" s="177">
        <v>0</v>
      </c>
      <c r="AG1208" s="177">
        <v>0</v>
      </c>
      <c r="AH1208" s="177">
        <v>0</v>
      </c>
      <c r="AI1208" s="177">
        <v>0</v>
      </c>
      <c r="AJ1208" s="177">
        <v>0</v>
      </c>
      <c r="AK1208" s="177">
        <v>0</v>
      </c>
      <c r="AL1208" s="383">
        <v>4</v>
      </c>
      <c r="AM1208" s="177">
        <v>0</v>
      </c>
      <c r="AN1208" s="177">
        <v>0</v>
      </c>
      <c r="AO1208" s="182">
        <v>0</v>
      </c>
      <c r="AP1208" s="180">
        <v>4</v>
      </c>
      <c r="AQ1208" s="180"/>
      <c r="AR1208" s="180"/>
      <c r="AS1208" s="180"/>
      <c r="AT1208" s="180"/>
      <c r="AU1208" s="180"/>
      <c r="AV1208" s="180"/>
      <c r="AW1208" s="180"/>
      <c r="AX1208" s="180"/>
      <c r="AY1208" s="180"/>
      <c r="AZ1208" s="180"/>
      <c r="BA1208" s="180"/>
      <c r="BB1208" s="180">
        <v>4</v>
      </c>
      <c r="BC1208" s="180"/>
      <c r="BD1208" s="180"/>
      <c r="BE1208" s="180"/>
      <c r="BF1208" s="180"/>
      <c r="BG1208" s="180"/>
      <c r="BH1208" s="176" t="str">
        <f t="shared" si="142"/>
        <v>class level</v>
      </c>
      <c r="BI1208" s="176">
        <f t="shared" si="145"/>
        <v>15</v>
      </c>
      <c r="BJ1208" s="182" t="str">
        <f t="shared" si="146"/>
        <v>4 - 32</v>
      </c>
      <c r="BK1208" s="176">
        <f t="shared" si="147"/>
        <v>18</v>
      </c>
      <c r="BL1208" s="176">
        <f t="shared" si="143"/>
        <v>4</v>
      </c>
      <c r="BM1208" s="533"/>
      <c r="BN1208" s="185">
        <v>125</v>
      </c>
      <c r="BO1208" s="180">
        <v>4</v>
      </c>
      <c r="BP1208" s="178">
        <f t="shared" si="149"/>
        <v>197</v>
      </c>
      <c r="BQ1208" s="420" t="str">
        <f t="shared" si="148"/>
        <v>III</v>
      </c>
      <c r="BR1208" s="185"/>
      <c r="BS1208" s="213" t="s">
        <v>5882</v>
      </c>
    </row>
    <row r="1209" spans="1:71" ht="25.5" x14ac:dyDescent="0.2">
      <c r="A1209" s="697">
        <v>1207</v>
      </c>
      <c r="B1209" s="286" t="s">
        <v>6715</v>
      </c>
      <c r="C1209" s="286" t="s">
        <v>1535</v>
      </c>
      <c r="D1209" s="258" t="s">
        <v>3865</v>
      </c>
      <c r="E1209" s="736">
        <v>8</v>
      </c>
      <c r="F1209" s="736">
        <v>1</v>
      </c>
      <c r="G1209" s="737">
        <v>1</v>
      </c>
      <c r="H1209" s="305" t="s">
        <v>13909</v>
      </c>
      <c r="I1209" s="208" t="s">
        <v>635</v>
      </c>
      <c r="J1209" s="280" t="s">
        <v>1765</v>
      </c>
      <c r="K1209" s="191" t="s">
        <v>3491</v>
      </c>
      <c r="L1209" s="427" t="s">
        <v>3491</v>
      </c>
      <c r="M1209" s="686">
        <v>6</v>
      </c>
      <c r="N1209" s="685" t="s">
        <v>15715</v>
      </c>
      <c r="O1209" s="686">
        <v>175</v>
      </c>
      <c r="P1209" s="191"/>
      <c r="Q1209" s="191">
        <v>5</v>
      </c>
      <c r="R1209" s="180"/>
      <c r="S1209" s="191">
        <v>8</v>
      </c>
      <c r="T1209" s="179">
        <v>10</v>
      </c>
      <c r="U1209" s="189">
        <v>3</v>
      </c>
      <c r="V1209" s="189">
        <v>12</v>
      </c>
      <c r="W1209" s="742">
        <v>12</v>
      </c>
      <c r="X1209" s="194"/>
      <c r="Y1209" s="194"/>
      <c r="Z1209" s="194"/>
      <c r="AA1209" s="194"/>
      <c r="AB1209" s="220"/>
      <c r="AC1209" s="183" t="s">
        <v>7901</v>
      </c>
      <c r="AD1209" s="191" t="s">
        <v>6582</v>
      </c>
      <c r="AE1209" s="191" t="s">
        <v>4248</v>
      </c>
      <c r="AF1209" s="177">
        <v>0</v>
      </c>
      <c r="AG1209" s="177">
        <v>0</v>
      </c>
      <c r="AH1209" s="177">
        <v>0</v>
      </c>
      <c r="AI1209" s="177">
        <v>0</v>
      </c>
      <c r="AJ1209" s="177">
        <v>0</v>
      </c>
      <c r="AK1209" s="177">
        <v>0</v>
      </c>
      <c r="AL1209" s="383">
        <v>4</v>
      </c>
      <c r="AM1209" s="177">
        <v>0</v>
      </c>
      <c r="AN1209" s="177">
        <v>0</v>
      </c>
      <c r="AO1209" s="182">
        <v>0</v>
      </c>
      <c r="AP1209" s="180">
        <v>4</v>
      </c>
      <c r="AQ1209" s="180"/>
      <c r="AR1209" s="180"/>
      <c r="AS1209" s="180"/>
      <c r="AT1209" s="180"/>
      <c r="AU1209" s="180"/>
      <c r="AV1209" s="180"/>
      <c r="AW1209" s="180">
        <v>4</v>
      </c>
      <c r="AX1209" s="180"/>
      <c r="AY1209" s="180"/>
      <c r="AZ1209" s="180"/>
      <c r="BA1209" s="180"/>
      <c r="BB1209" s="180"/>
      <c r="BC1209" s="180"/>
      <c r="BD1209" s="180"/>
      <c r="BE1209" s="180"/>
      <c r="BF1209" s="180"/>
      <c r="BG1209" s="180"/>
      <c r="BH1209" s="176" t="str">
        <f t="shared" si="142"/>
        <v>class level</v>
      </c>
      <c r="BI1209" s="176">
        <f t="shared" si="145"/>
        <v>15</v>
      </c>
      <c r="BJ1209" s="182" t="str">
        <f t="shared" si="146"/>
        <v>4 - 32</v>
      </c>
      <c r="BK1209" s="176">
        <f t="shared" si="147"/>
        <v>18</v>
      </c>
      <c r="BL1209" s="176">
        <f t="shared" si="143"/>
        <v>4</v>
      </c>
      <c r="BM1209" s="533"/>
      <c r="BN1209" s="185">
        <v>125</v>
      </c>
      <c r="BO1209" s="180">
        <v>4</v>
      </c>
      <c r="BP1209" s="178">
        <f t="shared" si="149"/>
        <v>197</v>
      </c>
      <c r="BQ1209" s="420" t="str">
        <f t="shared" si="148"/>
        <v>III</v>
      </c>
      <c r="BR1209" s="185"/>
      <c r="BS1209" s="213" t="s">
        <v>5882</v>
      </c>
    </row>
    <row r="1210" spans="1:71" ht="25.5" x14ac:dyDescent="0.2">
      <c r="A1210" s="696">
        <v>1208</v>
      </c>
      <c r="B1210" s="286" t="s">
        <v>6715</v>
      </c>
      <c r="C1210" s="286" t="s">
        <v>1534</v>
      </c>
      <c r="D1210" s="258" t="s">
        <v>3865</v>
      </c>
      <c r="E1210" s="736">
        <v>2</v>
      </c>
      <c r="F1210" s="736">
        <v>1</v>
      </c>
      <c r="G1210" s="737">
        <v>1</v>
      </c>
      <c r="H1210" s="305" t="s">
        <v>13909</v>
      </c>
      <c r="I1210" s="208" t="s">
        <v>635</v>
      </c>
      <c r="J1210" s="280" t="s">
        <v>6551</v>
      </c>
      <c r="K1210" s="191" t="s">
        <v>3491</v>
      </c>
      <c r="L1210" s="427" t="s">
        <v>3491</v>
      </c>
      <c r="M1210" s="686">
        <v>6</v>
      </c>
      <c r="N1210" s="685" t="s">
        <v>15715</v>
      </c>
      <c r="O1210" s="686">
        <v>175</v>
      </c>
      <c r="P1210" s="191"/>
      <c r="Q1210" s="191">
        <v>10</v>
      </c>
      <c r="R1210" s="180"/>
      <c r="S1210" s="191">
        <v>11</v>
      </c>
      <c r="T1210" s="179">
        <v>14</v>
      </c>
      <c r="U1210" s="189">
        <v>3</v>
      </c>
      <c r="V1210" s="189">
        <v>12</v>
      </c>
      <c r="W1210" s="742">
        <v>12</v>
      </c>
      <c r="X1210" s="194"/>
      <c r="Y1210" s="194"/>
      <c r="Z1210" s="194"/>
      <c r="AA1210" s="194"/>
      <c r="AB1210" s="220"/>
      <c r="AC1210" s="183" t="s">
        <v>7902</v>
      </c>
      <c r="AD1210" s="191" t="s">
        <v>6582</v>
      </c>
      <c r="AE1210" s="191" t="s">
        <v>4248</v>
      </c>
      <c r="AF1210" s="177">
        <v>0</v>
      </c>
      <c r="AG1210" s="177">
        <v>0</v>
      </c>
      <c r="AH1210" s="177">
        <v>0</v>
      </c>
      <c r="AI1210" s="177">
        <v>0</v>
      </c>
      <c r="AJ1210" s="177">
        <v>0</v>
      </c>
      <c r="AK1210" s="177">
        <v>0</v>
      </c>
      <c r="AL1210" s="383">
        <v>4</v>
      </c>
      <c r="AM1210" s="177">
        <v>0</v>
      </c>
      <c r="AN1210" s="177">
        <v>0</v>
      </c>
      <c r="AO1210" s="182">
        <v>0</v>
      </c>
      <c r="AP1210" s="180">
        <v>4</v>
      </c>
      <c r="AQ1210" s="180"/>
      <c r="AR1210" s="180"/>
      <c r="AS1210" s="180"/>
      <c r="AT1210" s="180"/>
      <c r="AU1210" s="180"/>
      <c r="AV1210" s="180"/>
      <c r="AW1210" s="180"/>
      <c r="AX1210" s="180"/>
      <c r="AY1210" s="180"/>
      <c r="AZ1210" s="180"/>
      <c r="BA1210" s="180"/>
      <c r="BB1210" s="180"/>
      <c r="BC1210" s="180"/>
      <c r="BD1210" s="180">
        <v>4</v>
      </c>
      <c r="BE1210" s="180"/>
      <c r="BF1210" s="180"/>
      <c r="BG1210" s="180"/>
      <c r="BH1210" s="176" t="str">
        <f t="shared" si="142"/>
        <v>class level</v>
      </c>
      <c r="BI1210" s="176">
        <f t="shared" si="145"/>
        <v>15</v>
      </c>
      <c r="BJ1210" s="182" t="str">
        <f t="shared" si="146"/>
        <v>4 - 32</v>
      </c>
      <c r="BK1210" s="176">
        <f t="shared" si="147"/>
        <v>18</v>
      </c>
      <c r="BL1210" s="176">
        <f t="shared" si="143"/>
        <v>4</v>
      </c>
      <c r="BM1210" s="533"/>
      <c r="BN1210" s="185">
        <v>125</v>
      </c>
      <c r="BO1210" s="180">
        <v>4</v>
      </c>
      <c r="BP1210" s="178">
        <f t="shared" si="149"/>
        <v>197</v>
      </c>
      <c r="BQ1210" s="420" t="str">
        <f t="shared" si="148"/>
        <v>III</v>
      </c>
      <c r="BR1210" s="185"/>
      <c r="BS1210" s="213" t="s">
        <v>5882</v>
      </c>
    </row>
    <row r="1211" spans="1:71" x14ac:dyDescent="0.2">
      <c r="A1211" s="696">
        <v>1209</v>
      </c>
      <c r="B1211" s="286" t="s">
        <v>6583</v>
      </c>
      <c r="C1211" s="286" t="s">
        <v>6583</v>
      </c>
      <c r="D1211" s="258" t="s">
        <v>3865</v>
      </c>
      <c r="E1211" s="736">
        <v>1</v>
      </c>
      <c r="F1211" s="736">
        <v>1</v>
      </c>
      <c r="G1211" s="737">
        <v>4</v>
      </c>
      <c r="H1211" s="305" t="s">
        <v>13911</v>
      </c>
      <c r="I1211" s="208" t="s">
        <v>3485</v>
      </c>
      <c r="J1211" s="280" t="s">
        <v>6553</v>
      </c>
      <c r="K1211" s="191" t="s">
        <v>6584</v>
      </c>
      <c r="L1211" s="427" t="s">
        <v>3489</v>
      </c>
      <c r="M1211" s="686">
        <v>0.5</v>
      </c>
      <c r="N1211" s="685" t="s">
        <v>15715</v>
      </c>
      <c r="O1211" s="686">
        <v>0.2</v>
      </c>
      <c r="P1211" s="427" t="s">
        <v>16128</v>
      </c>
      <c r="Q1211" s="191">
        <v>2</v>
      </c>
      <c r="R1211" s="180"/>
      <c r="S1211" s="191">
        <v>8</v>
      </c>
      <c r="T1211" s="179">
        <v>10</v>
      </c>
      <c r="U1211" s="189">
        <v>3</v>
      </c>
      <c r="V1211" s="189">
        <v>12</v>
      </c>
      <c r="W1211" s="742">
        <v>3</v>
      </c>
      <c r="X1211" s="184">
        <v>18</v>
      </c>
      <c r="Y1211" s="194"/>
      <c r="Z1211" s="194"/>
      <c r="AA1211" s="194"/>
      <c r="AB1211" s="219" t="s">
        <v>794</v>
      </c>
      <c r="AC1211" s="183" t="s">
        <v>9372</v>
      </c>
      <c r="AD1211" s="191" t="s">
        <v>640</v>
      </c>
      <c r="AE1211" s="191" t="s">
        <v>4250</v>
      </c>
      <c r="AF1211" s="177">
        <v>0</v>
      </c>
      <c r="AG1211" s="177">
        <v>0</v>
      </c>
      <c r="AH1211" s="177">
        <v>0</v>
      </c>
      <c r="AI1211" s="177">
        <v>0</v>
      </c>
      <c r="AJ1211" s="177">
        <v>0</v>
      </c>
      <c r="AK1211" s="177">
        <v>0</v>
      </c>
      <c r="AL1211" s="383">
        <v>0</v>
      </c>
      <c r="AM1211" s="177">
        <v>0</v>
      </c>
      <c r="AN1211" s="177">
        <v>0</v>
      </c>
      <c r="AO1211" s="182">
        <v>2</v>
      </c>
      <c r="AP1211" s="180"/>
      <c r="AQ1211" s="180"/>
      <c r="AR1211" s="180"/>
      <c r="AS1211" s="180"/>
      <c r="AT1211" s="180"/>
      <c r="AU1211" s="180"/>
      <c r="AV1211" s="180"/>
      <c r="AW1211" s="180"/>
      <c r="AX1211" s="180"/>
      <c r="AY1211" s="180"/>
      <c r="AZ1211" s="180"/>
      <c r="BA1211" s="180"/>
      <c r="BB1211" s="180"/>
      <c r="BC1211" s="180"/>
      <c r="BD1211" s="180"/>
      <c r="BE1211" s="180"/>
      <c r="BF1211" s="180"/>
      <c r="BG1211" s="180"/>
      <c r="BH1211" s="176">
        <f t="shared" si="142"/>
        <v>0.5</v>
      </c>
      <c r="BI1211" s="176">
        <f t="shared" si="145"/>
        <v>21</v>
      </c>
      <c r="BJ1211" s="182">
        <f t="shared" si="146"/>
        <v>2</v>
      </c>
      <c r="BK1211" s="176">
        <f t="shared" si="147"/>
        <v>2</v>
      </c>
      <c r="BL1211" s="176">
        <f t="shared" si="143"/>
        <v>0</v>
      </c>
      <c r="BM1211" s="533">
        <v>0.5</v>
      </c>
      <c r="BN1211" s="185">
        <v>30</v>
      </c>
      <c r="BO1211" s="180">
        <v>1</v>
      </c>
      <c r="BP1211" s="178">
        <f t="shared" si="149"/>
        <v>32</v>
      </c>
      <c r="BQ1211" s="420" t="str">
        <f t="shared" si="148"/>
        <v>II</v>
      </c>
      <c r="BR1211" s="185"/>
      <c r="BS1211" s="213" t="s">
        <v>5882</v>
      </c>
    </row>
    <row r="1212" spans="1:71" x14ac:dyDescent="0.2">
      <c r="A1212" s="697">
        <v>1210</v>
      </c>
      <c r="B1212" s="286" t="s">
        <v>6679</v>
      </c>
      <c r="C1212" s="286" t="s">
        <v>6679</v>
      </c>
      <c r="D1212" s="258" t="s">
        <v>3865</v>
      </c>
      <c r="E1212" s="736">
        <v>1</v>
      </c>
      <c r="F1212" s="736">
        <v>1</v>
      </c>
      <c r="G1212" s="737">
        <v>8</v>
      </c>
      <c r="H1212" s="305" t="s">
        <v>13912</v>
      </c>
      <c r="I1212" s="208" t="s">
        <v>2342</v>
      </c>
      <c r="J1212" s="280" t="s">
        <v>6036</v>
      </c>
      <c r="K1212" s="191" t="s">
        <v>3491</v>
      </c>
      <c r="L1212" s="427" t="s">
        <v>3491</v>
      </c>
      <c r="M1212" s="686">
        <v>6</v>
      </c>
      <c r="N1212" s="685" t="s">
        <v>15715</v>
      </c>
      <c r="O1212" s="686">
        <v>170</v>
      </c>
      <c r="P1212" s="427" t="s">
        <v>16129</v>
      </c>
      <c r="Q1212" s="191">
        <v>6</v>
      </c>
      <c r="R1212" s="180"/>
      <c r="S1212" s="191">
        <v>5</v>
      </c>
      <c r="T1212" s="179">
        <v>7</v>
      </c>
      <c r="U1212" s="189">
        <v>2</v>
      </c>
      <c r="V1212" s="189">
        <v>8</v>
      </c>
      <c r="W1212" s="742">
        <v>12</v>
      </c>
      <c r="X1212" s="194"/>
      <c r="Y1212" s="194"/>
      <c r="Z1212" s="194"/>
      <c r="AA1212" s="194"/>
      <c r="AB1212" s="220"/>
      <c r="AC1212" s="183" t="s">
        <v>8108</v>
      </c>
      <c r="AD1212" s="191" t="s">
        <v>6684</v>
      </c>
      <c r="AE1212" s="191" t="s">
        <v>788</v>
      </c>
      <c r="AF1212" s="177">
        <v>0</v>
      </c>
      <c r="AG1212" s="177">
        <v>0</v>
      </c>
      <c r="AH1212" s="177">
        <v>0</v>
      </c>
      <c r="AI1212" s="177">
        <v>0</v>
      </c>
      <c r="AJ1212" s="177">
        <v>0</v>
      </c>
      <c r="AK1212" s="177">
        <v>0</v>
      </c>
      <c r="AL1212" s="383">
        <v>4</v>
      </c>
      <c r="AM1212" s="177">
        <v>0</v>
      </c>
      <c r="AN1212" s="177">
        <v>0</v>
      </c>
      <c r="AO1212" s="182">
        <v>0</v>
      </c>
      <c r="AP1212" s="180"/>
      <c r="AQ1212" s="180"/>
      <c r="AR1212" s="180"/>
      <c r="AS1212" s="180"/>
      <c r="AT1212" s="180"/>
      <c r="AU1212" s="180"/>
      <c r="AV1212" s="180"/>
      <c r="AW1212" s="180"/>
      <c r="AX1212" s="180"/>
      <c r="AY1212" s="180"/>
      <c r="AZ1212" s="180"/>
      <c r="BA1212" s="180"/>
      <c r="BB1212" s="180"/>
      <c r="BC1212" s="180"/>
      <c r="BD1212" s="180"/>
      <c r="BE1212" s="180"/>
      <c r="BF1212" s="180"/>
      <c r="BG1212" s="180"/>
      <c r="BH1212" s="176">
        <f t="shared" si="142"/>
        <v>4</v>
      </c>
      <c r="BI1212" s="176">
        <f t="shared" si="145"/>
        <v>15</v>
      </c>
      <c r="BJ1212" s="182" t="str">
        <f t="shared" si="146"/>
        <v>4 - 32</v>
      </c>
      <c r="BK1212" s="176">
        <f t="shared" si="147"/>
        <v>18</v>
      </c>
      <c r="BL1212" s="176">
        <f t="shared" si="143"/>
        <v>4</v>
      </c>
      <c r="BM1212" s="533"/>
      <c r="BN1212" s="185">
        <v>85</v>
      </c>
      <c r="BO1212" s="180">
        <v>4</v>
      </c>
      <c r="BP1212" s="178">
        <f t="shared" si="149"/>
        <v>157</v>
      </c>
      <c r="BQ1212" s="420" t="str">
        <f t="shared" si="148"/>
        <v>III</v>
      </c>
      <c r="BR1212" s="185"/>
      <c r="BS1212" s="213" t="s">
        <v>5882</v>
      </c>
    </row>
    <row r="1213" spans="1:71" ht="38.25" x14ac:dyDescent="0.2">
      <c r="A1213" s="696">
        <v>1211</v>
      </c>
      <c r="B1213" s="286" t="s">
        <v>6685</v>
      </c>
      <c r="C1213" s="286" t="s">
        <v>6685</v>
      </c>
      <c r="D1213" s="258" t="s">
        <v>3865</v>
      </c>
      <c r="E1213" s="736">
        <v>1</v>
      </c>
      <c r="F1213" s="736">
        <v>1</v>
      </c>
      <c r="G1213" s="737">
        <v>3</v>
      </c>
      <c r="H1213" s="305" t="s">
        <v>795</v>
      </c>
      <c r="I1213" s="208" t="s">
        <v>6687</v>
      </c>
      <c r="J1213" s="280" t="s">
        <v>6689</v>
      </c>
      <c r="K1213" s="191" t="s">
        <v>5492</v>
      </c>
      <c r="L1213" s="427" t="s">
        <v>5490</v>
      </c>
      <c r="M1213" s="686">
        <v>9</v>
      </c>
      <c r="N1213" s="685" t="s">
        <v>15710</v>
      </c>
      <c r="O1213" s="686">
        <v>145</v>
      </c>
      <c r="P1213" s="427" t="s">
        <v>16005</v>
      </c>
      <c r="Q1213" s="191">
        <v>5</v>
      </c>
      <c r="R1213" s="180"/>
      <c r="S1213" s="191">
        <v>1</v>
      </c>
      <c r="T1213" s="179">
        <v>1</v>
      </c>
      <c r="U1213" s="179">
        <v>1</v>
      </c>
      <c r="V1213" s="179">
        <v>1</v>
      </c>
      <c r="W1213" s="742">
        <v>6</v>
      </c>
      <c r="X1213" s="184">
        <v>9</v>
      </c>
      <c r="Y1213" s="194"/>
      <c r="Z1213" s="194"/>
      <c r="AA1213" s="194"/>
      <c r="AB1213" s="219" t="s">
        <v>3879</v>
      </c>
      <c r="AC1213" s="183" t="s">
        <v>4603</v>
      </c>
      <c r="AD1213" s="191" t="s">
        <v>6976</v>
      </c>
      <c r="AE1213" s="191" t="s">
        <v>4247</v>
      </c>
      <c r="AF1213" s="177">
        <v>0</v>
      </c>
      <c r="AG1213" s="177">
        <v>0</v>
      </c>
      <c r="AH1213" s="177">
        <v>0</v>
      </c>
      <c r="AI1213" s="177">
        <v>0</v>
      </c>
      <c r="AJ1213" s="177">
        <v>0</v>
      </c>
      <c r="AK1213" s="177">
        <v>0</v>
      </c>
      <c r="AL1213" s="383">
        <v>2</v>
      </c>
      <c r="AM1213" s="177">
        <v>0</v>
      </c>
      <c r="AN1213" s="177">
        <v>0</v>
      </c>
      <c r="AO1213" s="182">
        <v>2</v>
      </c>
      <c r="AP1213" s="180"/>
      <c r="AQ1213" s="180"/>
      <c r="AR1213" s="180"/>
      <c r="AS1213" s="180"/>
      <c r="AT1213" s="180"/>
      <c r="AU1213" s="180"/>
      <c r="AV1213" s="180"/>
      <c r="AW1213" s="180"/>
      <c r="AX1213" s="180"/>
      <c r="AY1213" s="180"/>
      <c r="AZ1213" s="180"/>
      <c r="BA1213" s="180"/>
      <c r="BB1213" s="180"/>
      <c r="BC1213" s="180"/>
      <c r="BD1213" s="180"/>
      <c r="BE1213" s="180"/>
      <c r="BF1213" s="180"/>
      <c r="BG1213" s="180"/>
      <c r="BH1213" s="176">
        <f t="shared" si="142"/>
        <v>2</v>
      </c>
      <c r="BI1213" s="176">
        <f t="shared" si="145"/>
        <v>16</v>
      </c>
      <c r="BJ1213" s="182" t="str">
        <f t="shared" si="146"/>
        <v>4 - 18</v>
      </c>
      <c r="BK1213" s="176">
        <f t="shared" si="147"/>
        <v>11</v>
      </c>
      <c r="BL1213" s="176">
        <f t="shared" si="143"/>
        <v>2</v>
      </c>
      <c r="BM1213" s="533"/>
      <c r="BN1213" s="185">
        <v>145</v>
      </c>
      <c r="BO1213" s="180">
        <v>3</v>
      </c>
      <c r="BP1213" s="178">
        <f t="shared" si="149"/>
        <v>178</v>
      </c>
      <c r="BQ1213" s="420" t="str">
        <f t="shared" si="148"/>
        <v>III</v>
      </c>
      <c r="BR1213" s="185"/>
      <c r="BS1213" s="213" t="s">
        <v>5882</v>
      </c>
    </row>
    <row r="1214" spans="1:71" ht="51" x14ac:dyDescent="0.2">
      <c r="A1214" s="697">
        <v>1212</v>
      </c>
      <c r="B1214" s="286" t="s">
        <v>6686</v>
      </c>
      <c r="C1214" s="286" t="s">
        <v>6686</v>
      </c>
      <c r="D1214" s="258" t="s">
        <v>3865</v>
      </c>
      <c r="E1214" s="736">
        <v>1</v>
      </c>
      <c r="F1214" s="736">
        <v>1</v>
      </c>
      <c r="G1214" s="737">
        <v>3</v>
      </c>
      <c r="H1214" s="305" t="s">
        <v>795</v>
      </c>
      <c r="I1214" s="208" t="s">
        <v>6688</v>
      </c>
      <c r="J1214" s="280" t="s">
        <v>6690</v>
      </c>
      <c r="K1214" s="191" t="s">
        <v>5492</v>
      </c>
      <c r="L1214" s="427" t="s">
        <v>5490</v>
      </c>
      <c r="M1214" s="686">
        <v>9</v>
      </c>
      <c r="N1214" s="685" t="s">
        <v>15710</v>
      </c>
      <c r="O1214" s="686">
        <v>175</v>
      </c>
      <c r="P1214" s="427" t="s">
        <v>16130</v>
      </c>
      <c r="Q1214" s="179">
        <v>5</v>
      </c>
      <c r="R1214" s="180"/>
      <c r="S1214" s="191">
        <v>1</v>
      </c>
      <c r="T1214" s="179">
        <v>1</v>
      </c>
      <c r="U1214" s="179">
        <v>1</v>
      </c>
      <c r="V1214" s="179">
        <v>1</v>
      </c>
      <c r="W1214" s="742">
        <v>6</v>
      </c>
      <c r="X1214" s="184">
        <v>9</v>
      </c>
      <c r="Y1214" s="194"/>
      <c r="Z1214" s="194"/>
      <c r="AA1214" s="194"/>
      <c r="AB1214" s="219" t="s">
        <v>3879</v>
      </c>
      <c r="AC1214" s="183" t="s">
        <v>4603</v>
      </c>
      <c r="AD1214" s="191" t="s">
        <v>6976</v>
      </c>
      <c r="AE1214" s="191" t="s">
        <v>4247</v>
      </c>
      <c r="AF1214" s="177">
        <v>0</v>
      </c>
      <c r="AG1214" s="177">
        <v>0</v>
      </c>
      <c r="AH1214" s="177">
        <v>0</v>
      </c>
      <c r="AI1214" s="177">
        <v>0</v>
      </c>
      <c r="AJ1214" s="177">
        <v>0</v>
      </c>
      <c r="AK1214" s="177">
        <v>0</v>
      </c>
      <c r="AL1214" s="383">
        <v>3</v>
      </c>
      <c r="AM1214" s="177">
        <v>0</v>
      </c>
      <c r="AN1214" s="177">
        <v>0</v>
      </c>
      <c r="AO1214" s="182">
        <v>1</v>
      </c>
      <c r="AP1214" s="180"/>
      <c r="AQ1214" s="180"/>
      <c r="AR1214" s="180"/>
      <c r="AS1214" s="180"/>
      <c r="AT1214" s="180"/>
      <c r="AU1214" s="180"/>
      <c r="AV1214" s="180"/>
      <c r="AW1214" s="180"/>
      <c r="AX1214" s="180"/>
      <c r="AY1214" s="180"/>
      <c r="AZ1214" s="180"/>
      <c r="BA1214" s="180"/>
      <c r="BB1214" s="180"/>
      <c r="BC1214" s="180"/>
      <c r="BD1214" s="180"/>
      <c r="BE1214" s="180"/>
      <c r="BF1214" s="180"/>
      <c r="BG1214" s="180"/>
      <c r="BH1214" s="176">
        <f t="shared" si="142"/>
        <v>3</v>
      </c>
      <c r="BI1214" s="176">
        <f t="shared" si="145"/>
        <v>16</v>
      </c>
      <c r="BJ1214" s="182" t="str">
        <f t="shared" si="146"/>
        <v>4 - 25</v>
      </c>
      <c r="BK1214" s="176">
        <f t="shared" si="147"/>
        <v>15</v>
      </c>
      <c r="BL1214" s="176">
        <f t="shared" si="143"/>
        <v>3</v>
      </c>
      <c r="BM1214" s="533"/>
      <c r="BN1214" s="185">
        <v>190</v>
      </c>
      <c r="BO1214" s="180">
        <v>4</v>
      </c>
      <c r="BP1214" s="178">
        <f t="shared" si="149"/>
        <v>250</v>
      </c>
      <c r="BQ1214" s="420" t="str">
        <f t="shared" si="148"/>
        <v>IV</v>
      </c>
      <c r="BR1214" s="185"/>
      <c r="BS1214" s="213" t="s">
        <v>5882</v>
      </c>
    </row>
    <row r="1215" spans="1:71" ht="25.5" x14ac:dyDescent="0.2">
      <c r="A1215" s="696">
        <v>1213</v>
      </c>
      <c r="B1215" s="286" t="s">
        <v>6691</v>
      </c>
      <c r="C1215" s="286" t="s">
        <v>6691</v>
      </c>
      <c r="D1215" s="258" t="s">
        <v>3865</v>
      </c>
      <c r="E1215" s="736">
        <v>1</v>
      </c>
      <c r="F1215" s="736">
        <v>1</v>
      </c>
      <c r="G1215" s="737">
        <v>6</v>
      </c>
      <c r="H1215" s="305" t="s">
        <v>793</v>
      </c>
      <c r="I1215" s="208" t="s">
        <v>635</v>
      </c>
      <c r="J1215" s="280" t="s">
        <v>5449</v>
      </c>
      <c r="K1215" s="191" t="s">
        <v>7788</v>
      </c>
      <c r="L1215" s="427" t="s">
        <v>5490</v>
      </c>
      <c r="M1215" s="686">
        <v>18</v>
      </c>
      <c r="N1215" s="685" t="s">
        <v>15715</v>
      </c>
      <c r="O1215" s="686">
        <v>4850</v>
      </c>
      <c r="P1215" s="179" t="s">
        <v>16131</v>
      </c>
      <c r="Q1215" s="179">
        <v>1</v>
      </c>
      <c r="R1215" s="180"/>
      <c r="S1215" s="191">
        <v>8</v>
      </c>
      <c r="T1215" s="191">
        <v>14</v>
      </c>
      <c r="U1215" s="190">
        <v>3</v>
      </c>
      <c r="V1215" s="190">
        <v>16</v>
      </c>
      <c r="W1215" s="742">
        <v>15</v>
      </c>
      <c r="X1215" s="194"/>
      <c r="Y1215" s="194"/>
      <c r="Z1215" s="194"/>
      <c r="AA1215" s="194"/>
      <c r="AB1215" s="220"/>
      <c r="AC1215" s="183" t="s">
        <v>4322</v>
      </c>
      <c r="AD1215" s="191" t="s">
        <v>5758</v>
      </c>
      <c r="AE1215" s="191" t="s">
        <v>4254</v>
      </c>
      <c r="AF1215" s="177">
        <v>0</v>
      </c>
      <c r="AG1215" s="177">
        <v>0</v>
      </c>
      <c r="AH1215" s="177">
        <v>0</v>
      </c>
      <c r="AI1215" s="177">
        <v>0</v>
      </c>
      <c r="AJ1215" s="177">
        <v>0</v>
      </c>
      <c r="AK1215" s="177">
        <v>0</v>
      </c>
      <c r="AL1215" s="383">
        <v>14</v>
      </c>
      <c r="AM1215" s="177">
        <v>0</v>
      </c>
      <c r="AN1215" s="177">
        <v>0</v>
      </c>
      <c r="AO1215" s="182">
        <v>0</v>
      </c>
      <c r="AP1215" s="180"/>
      <c r="AQ1215" s="180"/>
      <c r="AR1215" s="180"/>
      <c r="AS1215" s="180"/>
      <c r="AT1215" s="180"/>
      <c r="AU1215" s="180"/>
      <c r="AV1215" s="180"/>
      <c r="AW1215" s="180"/>
      <c r="AX1215" s="180"/>
      <c r="AY1215" s="180"/>
      <c r="AZ1215" s="180"/>
      <c r="BA1215" s="180"/>
      <c r="BB1215" s="180"/>
      <c r="BC1215" s="180"/>
      <c r="BD1215" s="180"/>
      <c r="BE1215" s="180"/>
      <c r="BF1215" s="180"/>
      <c r="BG1215" s="180"/>
      <c r="BH1215" s="176">
        <f t="shared" si="142"/>
        <v>14</v>
      </c>
      <c r="BI1215" s="176">
        <f t="shared" si="145"/>
        <v>8</v>
      </c>
      <c r="BJ1215" s="182" t="str">
        <f t="shared" si="146"/>
        <v>14 - 112</v>
      </c>
      <c r="BK1215" s="176">
        <f t="shared" si="147"/>
        <v>63</v>
      </c>
      <c r="BL1215" s="176">
        <f t="shared" si="143"/>
        <v>14</v>
      </c>
      <c r="BM1215" s="533"/>
      <c r="BN1215" s="185">
        <v>3950</v>
      </c>
      <c r="BO1215" s="180">
        <v>18</v>
      </c>
      <c r="BP1215" s="178">
        <f t="shared" si="149"/>
        <v>5084</v>
      </c>
      <c r="BQ1215" s="420" t="str">
        <f t="shared" si="148"/>
        <v>VIII</v>
      </c>
      <c r="BR1215" s="185"/>
      <c r="BS1215" s="213" t="s">
        <v>5882</v>
      </c>
    </row>
    <row r="1216" spans="1:71" ht="25.5" x14ac:dyDescent="0.2">
      <c r="A1216" s="696">
        <v>1214</v>
      </c>
      <c r="B1216" s="286" t="s">
        <v>4323</v>
      </c>
      <c r="C1216" s="286" t="s">
        <v>4323</v>
      </c>
      <c r="D1216" s="258" t="s">
        <v>3865</v>
      </c>
      <c r="E1216" s="736">
        <v>133</v>
      </c>
      <c r="F1216" s="736">
        <v>1</v>
      </c>
      <c r="G1216" s="737">
        <v>4</v>
      </c>
      <c r="H1216" s="305" t="s">
        <v>793</v>
      </c>
      <c r="I1216" s="208" t="s">
        <v>635</v>
      </c>
      <c r="J1216" s="280" t="s">
        <v>5443</v>
      </c>
      <c r="K1216" s="191" t="s">
        <v>6879</v>
      </c>
      <c r="L1216" s="427" t="s">
        <v>5490</v>
      </c>
      <c r="M1216" s="686">
        <v>14</v>
      </c>
      <c r="N1216" s="685" t="s">
        <v>15715</v>
      </c>
      <c r="O1216" s="686">
        <v>2600</v>
      </c>
      <c r="P1216" s="427" t="s">
        <v>16132</v>
      </c>
      <c r="Q1216" s="179">
        <v>4</v>
      </c>
      <c r="R1216" s="180"/>
      <c r="S1216" s="191">
        <v>13</v>
      </c>
      <c r="T1216" s="179">
        <v>14</v>
      </c>
      <c r="U1216" s="190">
        <v>4</v>
      </c>
      <c r="V1216" s="190">
        <v>16</v>
      </c>
      <c r="W1216" s="742">
        <v>12</v>
      </c>
      <c r="X1216" s="194"/>
      <c r="Y1216" s="194"/>
      <c r="Z1216" s="194"/>
      <c r="AA1216" s="194"/>
      <c r="AB1216" s="220"/>
      <c r="AC1216" s="419" t="s">
        <v>2151</v>
      </c>
      <c r="AD1216" s="191" t="s">
        <v>5758</v>
      </c>
      <c r="AE1216" s="191" t="s">
        <v>788</v>
      </c>
      <c r="AF1216" s="177">
        <v>0</v>
      </c>
      <c r="AG1216" s="177">
        <v>0</v>
      </c>
      <c r="AH1216" s="177">
        <v>0</v>
      </c>
      <c r="AI1216" s="177">
        <v>0</v>
      </c>
      <c r="AJ1216" s="177">
        <v>0</v>
      </c>
      <c r="AK1216" s="177">
        <v>0</v>
      </c>
      <c r="AL1216" s="383">
        <v>12</v>
      </c>
      <c r="AM1216" s="177">
        <v>0</v>
      </c>
      <c r="AN1216" s="177">
        <v>0</v>
      </c>
      <c r="AO1216" s="182">
        <v>0</v>
      </c>
      <c r="AP1216" s="180"/>
      <c r="AQ1216" s="180"/>
      <c r="AR1216" s="180"/>
      <c r="AS1216" s="180"/>
      <c r="AT1216" s="180"/>
      <c r="AU1216" s="180"/>
      <c r="AV1216" s="180"/>
      <c r="AW1216" s="180"/>
      <c r="AX1216" s="180"/>
      <c r="AY1216" s="180"/>
      <c r="AZ1216" s="180"/>
      <c r="BA1216" s="180"/>
      <c r="BB1216" s="180"/>
      <c r="BC1216" s="180"/>
      <c r="BD1216" s="180"/>
      <c r="BE1216" s="180"/>
      <c r="BF1216" s="180"/>
      <c r="BG1216" s="180"/>
      <c r="BH1216" s="176">
        <f t="shared" si="142"/>
        <v>12</v>
      </c>
      <c r="BI1216" s="176">
        <f t="shared" si="145"/>
        <v>9</v>
      </c>
      <c r="BJ1216" s="182" t="str">
        <f t="shared" si="146"/>
        <v>12 - 96</v>
      </c>
      <c r="BK1216" s="176">
        <f t="shared" si="147"/>
        <v>54</v>
      </c>
      <c r="BL1216" s="176">
        <f t="shared" si="143"/>
        <v>12</v>
      </c>
      <c r="BM1216" s="533"/>
      <c r="BN1216" s="185">
        <v>2850</v>
      </c>
      <c r="BO1216" s="180">
        <v>16</v>
      </c>
      <c r="BP1216" s="178">
        <f t="shared" si="149"/>
        <v>3714</v>
      </c>
      <c r="BQ1216" s="420" t="str">
        <f t="shared" si="148"/>
        <v>VII</v>
      </c>
      <c r="BR1216" s="185"/>
      <c r="BS1216" s="213" t="s">
        <v>5882</v>
      </c>
    </row>
    <row r="1217" spans="1:71" x14ac:dyDescent="0.2">
      <c r="A1217" s="697">
        <v>1215</v>
      </c>
      <c r="B1217" s="286" t="s">
        <v>4323</v>
      </c>
      <c r="C1217" s="286" t="s">
        <v>5941</v>
      </c>
      <c r="D1217" s="258" t="s">
        <v>5497</v>
      </c>
      <c r="E1217" s="736">
        <v>5</v>
      </c>
      <c r="F1217" s="736">
        <v>1</v>
      </c>
      <c r="G1217" s="737">
        <v>10</v>
      </c>
      <c r="H1217" s="305" t="s">
        <v>3879</v>
      </c>
      <c r="I1217" s="208" t="s">
        <v>635</v>
      </c>
      <c r="J1217" s="280" t="s">
        <v>4290</v>
      </c>
      <c r="K1217" s="191" t="s">
        <v>2324</v>
      </c>
      <c r="L1217" s="427" t="s">
        <v>5490</v>
      </c>
      <c r="M1217" s="686">
        <v>10.5</v>
      </c>
      <c r="N1217" s="684" t="s">
        <v>15715</v>
      </c>
      <c r="O1217" s="686">
        <v>1100</v>
      </c>
      <c r="P1217" s="427" t="s">
        <v>15807</v>
      </c>
      <c r="Q1217" s="191">
        <v>4</v>
      </c>
      <c r="R1217" s="180">
        <v>19</v>
      </c>
      <c r="S1217" s="189">
        <v>5</v>
      </c>
      <c r="T1217" s="189">
        <v>7</v>
      </c>
      <c r="U1217" s="189">
        <v>2</v>
      </c>
      <c r="V1217" s="189">
        <v>8</v>
      </c>
      <c r="W1217" s="742">
        <v>12</v>
      </c>
      <c r="X1217" s="184"/>
      <c r="Y1217" s="184"/>
      <c r="Z1217" s="184"/>
      <c r="AA1217" s="184"/>
      <c r="AB1217" s="220"/>
      <c r="AC1217" s="183" t="s">
        <v>5647</v>
      </c>
      <c r="AD1217" s="191" t="s">
        <v>5758</v>
      </c>
      <c r="AE1217" s="191" t="s">
        <v>4250</v>
      </c>
      <c r="AF1217" s="177">
        <v>1</v>
      </c>
      <c r="AG1217" s="177">
        <v>0</v>
      </c>
      <c r="AH1217" s="177">
        <v>0</v>
      </c>
      <c r="AI1217" s="177">
        <v>0</v>
      </c>
      <c r="AJ1217" s="177">
        <v>0</v>
      </c>
      <c r="AK1217" s="177">
        <v>0</v>
      </c>
      <c r="AL1217" s="383">
        <v>8</v>
      </c>
      <c r="AM1217" s="177">
        <v>0</v>
      </c>
      <c r="AN1217" s="177">
        <v>0</v>
      </c>
      <c r="AO1217" s="181">
        <v>0</v>
      </c>
      <c r="AP1217" s="188"/>
      <c r="AQ1217" s="188"/>
      <c r="AR1217" s="188"/>
      <c r="AS1217" s="188"/>
      <c r="AT1217" s="188"/>
      <c r="AU1217" s="188"/>
      <c r="AV1217" s="188"/>
      <c r="AW1217" s="188"/>
      <c r="AX1217" s="188"/>
      <c r="AY1217" s="188"/>
      <c r="AZ1217" s="188"/>
      <c r="BA1217" s="188"/>
      <c r="BB1217" s="188"/>
      <c r="BC1217" s="188"/>
      <c r="BD1217" s="188"/>
      <c r="BE1217" s="188"/>
      <c r="BF1217" s="188"/>
      <c r="BG1217" s="188"/>
      <c r="BH1217" s="176">
        <f t="shared" si="142"/>
        <v>8</v>
      </c>
      <c r="BI1217" s="176">
        <f t="shared" si="145"/>
        <v>12</v>
      </c>
      <c r="BJ1217" s="182" t="str">
        <f t="shared" si="146"/>
        <v>9 - 66</v>
      </c>
      <c r="BK1217" s="176">
        <f t="shared" si="147"/>
        <v>38</v>
      </c>
      <c r="BL1217" s="176">
        <f t="shared" si="143"/>
        <v>8</v>
      </c>
      <c r="BM1217" s="533"/>
      <c r="BN1217" s="185">
        <v>1400</v>
      </c>
      <c r="BO1217" s="180">
        <v>12</v>
      </c>
      <c r="BP1217" s="178">
        <f t="shared" si="149"/>
        <v>1856</v>
      </c>
      <c r="BQ1217" s="420" t="str">
        <f t="shared" si="148"/>
        <v>VII</v>
      </c>
      <c r="BR1217" s="185"/>
      <c r="BS1217" s="212" t="s">
        <v>3967</v>
      </c>
    </row>
    <row r="1218" spans="1:71" x14ac:dyDescent="0.2">
      <c r="A1218" s="696">
        <v>1216</v>
      </c>
      <c r="B1218" s="286" t="s">
        <v>4323</v>
      </c>
      <c r="C1218" s="286" t="s">
        <v>8128</v>
      </c>
      <c r="D1218" s="258" t="s">
        <v>5497</v>
      </c>
      <c r="E1218" s="736">
        <v>147</v>
      </c>
      <c r="F1218" s="736">
        <v>2</v>
      </c>
      <c r="G1218" s="737">
        <v>20</v>
      </c>
      <c r="H1218" s="305" t="s">
        <v>1286</v>
      </c>
      <c r="I1218" s="208" t="s">
        <v>8138</v>
      </c>
      <c r="J1218" s="280" t="s">
        <v>7132</v>
      </c>
      <c r="K1218" s="191" t="s">
        <v>6796</v>
      </c>
      <c r="L1218" s="427" t="s">
        <v>5490</v>
      </c>
      <c r="M1218" s="686">
        <v>9</v>
      </c>
      <c r="N1218" s="685" t="s">
        <v>15715</v>
      </c>
      <c r="O1218" s="686">
        <v>650</v>
      </c>
      <c r="P1218" s="427" t="s">
        <v>15816</v>
      </c>
      <c r="Q1218" s="191">
        <v>5</v>
      </c>
      <c r="R1218" s="188" t="s">
        <v>4273</v>
      </c>
      <c r="S1218" s="189">
        <v>5</v>
      </c>
      <c r="T1218" s="189">
        <v>7</v>
      </c>
      <c r="U1218" s="189">
        <v>2</v>
      </c>
      <c r="V1218" s="189">
        <v>8</v>
      </c>
      <c r="W1218" s="742">
        <v>9</v>
      </c>
      <c r="X1218" s="184"/>
      <c r="Y1218" s="184"/>
      <c r="Z1218" s="184"/>
      <c r="AA1218" s="184"/>
      <c r="AB1218" s="220"/>
      <c r="AC1218" s="419" t="s">
        <v>8132</v>
      </c>
      <c r="AD1218" s="191" t="s">
        <v>5758</v>
      </c>
      <c r="AE1218" s="191" t="s">
        <v>4250</v>
      </c>
      <c r="AF1218" s="177">
        <v>0</v>
      </c>
      <c r="AG1218" s="177">
        <v>0</v>
      </c>
      <c r="AH1218" s="177">
        <v>0</v>
      </c>
      <c r="AI1218" s="177">
        <v>0</v>
      </c>
      <c r="AJ1218" s="177">
        <v>0</v>
      </c>
      <c r="AK1218" s="177">
        <v>0</v>
      </c>
      <c r="AL1218" s="383">
        <v>4</v>
      </c>
      <c r="AM1218" s="177">
        <v>0</v>
      </c>
      <c r="AN1218" s="177">
        <v>0</v>
      </c>
      <c r="AO1218" s="182">
        <v>1</v>
      </c>
      <c r="AP1218" s="180"/>
      <c r="AQ1218" s="180"/>
      <c r="AR1218" s="180"/>
      <c r="AS1218" s="180"/>
      <c r="AT1218" s="180"/>
      <c r="AU1218" s="180"/>
      <c r="AV1218" s="180"/>
      <c r="AW1218" s="180"/>
      <c r="AX1218" s="180"/>
      <c r="AY1218" s="180"/>
      <c r="AZ1218" s="180"/>
      <c r="BA1218" s="180"/>
      <c r="BB1218" s="180"/>
      <c r="BC1218" s="180"/>
      <c r="BD1218" s="180"/>
      <c r="BE1218" s="180"/>
      <c r="BF1218" s="180"/>
      <c r="BG1218" s="180"/>
      <c r="BH1218" s="176">
        <f t="shared" si="142"/>
        <v>4</v>
      </c>
      <c r="BI1218" s="176">
        <f t="shared" si="145"/>
        <v>15</v>
      </c>
      <c r="BJ1218" s="182" t="str">
        <f t="shared" si="146"/>
        <v>5 - 33</v>
      </c>
      <c r="BK1218" s="176">
        <f t="shared" si="147"/>
        <v>19</v>
      </c>
      <c r="BL1218" s="176">
        <f t="shared" si="143"/>
        <v>4</v>
      </c>
      <c r="BM1218" s="533"/>
      <c r="BN1218" s="185">
        <v>90</v>
      </c>
      <c r="BO1218" s="180">
        <v>5</v>
      </c>
      <c r="BP1218" s="178">
        <f t="shared" si="149"/>
        <v>185</v>
      </c>
      <c r="BQ1218" s="420" t="str">
        <f t="shared" si="148"/>
        <v>III</v>
      </c>
      <c r="BR1218" s="185">
        <v>175</v>
      </c>
      <c r="BS1218" s="212" t="s">
        <v>3967</v>
      </c>
    </row>
    <row r="1219" spans="1:71" ht="25.5" x14ac:dyDescent="0.2">
      <c r="A1219" s="697">
        <v>1217</v>
      </c>
      <c r="B1219" s="286" t="s">
        <v>4323</v>
      </c>
      <c r="C1219" s="286" t="s">
        <v>6419</v>
      </c>
      <c r="D1219" s="258" t="s">
        <v>5497</v>
      </c>
      <c r="E1219" s="736">
        <v>26</v>
      </c>
      <c r="F1219" s="736">
        <v>1</v>
      </c>
      <c r="G1219" s="737">
        <v>12</v>
      </c>
      <c r="H1219" s="305" t="s">
        <v>3879</v>
      </c>
      <c r="I1219" s="207" t="s">
        <v>2342</v>
      </c>
      <c r="J1219" s="279" t="s">
        <v>6992</v>
      </c>
      <c r="K1219" s="179" t="s">
        <v>3862</v>
      </c>
      <c r="L1219" s="427" t="s">
        <v>5490</v>
      </c>
      <c r="M1219" s="684">
        <v>9.5</v>
      </c>
      <c r="N1219" s="685" t="s">
        <v>15715</v>
      </c>
      <c r="O1219" s="684">
        <v>500</v>
      </c>
      <c r="P1219" s="427" t="s">
        <v>15919</v>
      </c>
      <c r="Q1219" s="179">
        <v>4</v>
      </c>
      <c r="R1219" s="180"/>
      <c r="S1219" s="189">
        <v>5</v>
      </c>
      <c r="T1219" s="189">
        <v>7</v>
      </c>
      <c r="U1219" s="189">
        <v>2</v>
      </c>
      <c r="V1219" s="189">
        <v>8</v>
      </c>
      <c r="W1219" s="742">
        <v>12</v>
      </c>
      <c r="X1219" s="184"/>
      <c r="Y1219" s="184"/>
      <c r="Z1219" s="184"/>
      <c r="AA1219" s="184"/>
      <c r="AB1219" s="220"/>
      <c r="AC1219" s="183" t="s">
        <v>9027</v>
      </c>
      <c r="AD1219" s="179" t="s">
        <v>5758</v>
      </c>
      <c r="AE1219" s="179" t="s">
        <v>4250</v>
      </c>
      <c r="AF1219" s="177">
        <v>0</v>
      </c>
      <c r="AG1219" s="177">
        <v>0</v>
      </c>
      <c r="AH1219" s="177">
        <v>0</v>
      </c>
      <c r="AI1219" s="177">
        <v>0</v>
      </c>
      <c r="AJ1219" s="177">
        <v>0</v>
      </c>
      <c r="AK1219" s="177">
        <v>0</v>
      </c>
      <c r="AL1219" s="383">
        <v>6</v>
      </c>
      <c r="AM1219" s="177">
        <v>0</v>
      </c>
      <c r="AN1219" s="177">
        <v>0</v>
      </c>
      <c r="AO1219" s="182">
        <v>6</v>
      </c>
      <c r="AP1219" s="180"/>
      <c r="AQ1219" s="180"/>
      <c r="AR1219" s="180"/>
      <c r="AS1219" s="180"/>
      <c r="AT1219" s="180"/>
      <c r="AU1219" s="180"/>
      <c r="AV1219" s="180"/>
      <c r="AW1219" s="180"/>
      <c r="AX1219" s="180"/>
      <c r="AY1219" s="180"/>
      <c r="AZ1219" s="180"/>
      <c r="BA1219" s="180"/>
      <c r="BB1219" s="180"/>
      <c r="BC1219" s="180"/>
      <c r="BD1219" s="180"/>
      <c r="BE1219" s="180"/>
      <c r="BF1219" s="180"/>
      <c r="BG1219" s="180"/>
      <c r="BH1219" s="176">
        <f t="shared" ref="BH1219:BH1282" si="150">IF(manualHD="",IF(COUNTA($AP1219:$BG1219)=0,IF(SUM($AG1219:$AL1219)/(0.01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7</v>
      </c>
      <c r="BI1219" s="176">
        <f t="shared" si="145"/>
        <v>13</v>
      </c>
      <c r="BJ1219" s="182" t="str">
        <f t="shared" si="146"/>
        <v>12 - 54</v>
      </c>
      <c r="BK1219" s="176">
        <f t="shared" si="147"/>
        <v>33</v>
      </c>
      <c r="BL1219" s="176">
        <f t="shared" si="143"/>
        <v>8</v>
      </c>
      <c r="BM1219" s="533"/>
      <c r="BN1219" s="185">
        <v>525</v>
      </c>
      <c r="BO1219" s="180">
        <v>8</v>
      </c>
      <c r="BP1219" s="178">
        <f t="shared" si="149"/>
        <v>789</v>
      </c>
      <c r="BQ1219" s="420" t="str">
        <f t="shared" si="148"/>
        <v>VI</v>
      </c>
      <c r="BR1219" s="185"/>
      <c r="BS1219" s="212" t="s">
        <v>3967</v>
      </c>
    </row>
    <row r="1220" spans="1:71" ht="38.25" x14ac:dyDescent="0.2">
      <c r="A1220" s="696">
        <v>1218</v>
      </c>
      <c r="B1220" s="286" t="s">
        <v>4332</v>
      </c>
      <c r="C1220" s="286" t="s">
        <v>4332</v>
      </c>
      <c r="D1220" s="258" t="s">
        <v>3865</v>
      </c>
      <c r="E1220" s="736">
        <v>1</v>
      </c>
      <c r="F1220" s="736">
        <v>1</v>
      </c>
      <c r="G1220" s="737">
        <v>6</v>
      </c>
      <c r="H1220" s="305" t="s">
        <v>3486</v>
      </c>
      <c r="I1220" s="208" t="s">
        <v>4333</v>
      </c>
      <c r="J1220" s="280" t="s">
        <v>4334</v>
      </c>
      <c r="K1220" s="191" t="s">
        <v>4335</v>
      </c>
      <c r="L1220" s="427" t="s">
        <v>5490</v>
      </c>
      <c r="M1220" s="686">
        <v>6.5</v>
      </c>
      <c r="N1220" s="685" t="s">
        <v>15710</v>
      </c>
      <c r="O1220" s="686">
        <v>750</v>
      </c>
      <c r="P1220" s="179" t="s">
        <v>15822</v>
      </c>
      <c r="Q1220" s="179">
        <v>4</v>
      </c>
      <c r="R1220" s="180"/>
      <c r="S1220" s="191">
        <v>1</v>
      </c>
      <c r="T1220" s="179">
        <v>1</v>
      </c>
      <c r="U1220" s="179">
        <v>1</v>
      </c>
      <c r="V1220" s="179">
        <v>1</v>
      </c>
      <c r="W1220" s="742">
        <v>15</v>
      </c>
      <c r="X1220" s="194"/>
      <c r="Y1220" s="194"/>
      <c r="Z1220" s="194"/>
      <c r="AA1220" s="194"/>
      <c r="AB1220" s="220"/>
      <c r="AC1220" s="419" t="s">
        <v>14092</v>
      </c>
      <c r="AD1220" s="191" t="s">
        <v>4195</v>
      </c>
      <c r="AE1220" s="191" t="s">
        <v>4259</v>
      </c>
      <c r="AF1220" s="177">
        <v>0</v>
      </c>
      <c r="AG1220" s="177">
        <v>0</v>
      </c>
      <c r="AH1220" s="177">
        <v>0</v>
      </c>
      <c r="AI1220" s="177">
        <v>0</v>
      </c>
      <c r="AJ1220" s="177">
        <v>0</v>
      </c>
      <c r="AK1220" s="177">
        <v>0</v>
      </c>
      <c r="AL1220" s="383">
        <v>2</v>
      </c>
      <c r="AM1220" s="177">
        <v>0</v>
      </c>
      <c r="AN1220" s="177">
        <v>0</v>
      </c>
      <c r="AO1220" s="182">
        <v>0</v>
      </c>
      <c r="AP1220" s="180"/>
      <c r="AQ1220" s="180"/>
      <c r="AR1220" s="180"/>
      <c r="AS1220" s="180"/>
      <c r="AT1220" s="180"/>
      <c r="AU1220" s="180"/>
      <c r="AV1220" s="180"/>
      <c r="AW1220" s="180"/>
      <c r="AX1220" s="180"/>
      <c r="AY1220" s="180"/>
      <c r="AZ1220" s="180"/>
      <c r="BA1220" s="180"/>
      <c r="BB1220" s="180"/>
      <c r="BC1220" s="180"/>
      <c r="BD1220" s="180"/>
      <c r="BE1220" s="180"/>
      <c r="BF1220" s="180"/>
      <c r="BG1220" s="180"/>
      <c r="BH1220" s="176">
        <f t="shared" si="150"/>
        <v>2</v>
      </c>
      <c r="BI1220" s="176">
        <f t="shared" si="145"/>
        <v>16</v>
      </c>
      <c r="BJ1220" s="182" t="str">
        <f t="shared" si="146"/>
        <v>2 - 16</v>
      </c>
      <c r="BK1220" s="176">
        <f t="shared" si="147"/>
        <v>9</v>
      </c>
      <c r="BL1220" s="176">
        <f t="shared" ref="BL1220:BL1283" si="151">IF(SUM(AP1220:BG1220)=0,AL1220+ROUNDDOWN(AO1220/4.5,0)+IF(AF1220*1.5+AG1220*2+AH1220*2.5+AI1220*3+AJ1220*3.5+AK1220*4+AO1220&gt;3,1,0),MAX(AP1220:BG1220))</f>
        <v>2</v>
      </c>
      <c r="BM1220" s="533"/>
      <c r="BN1220" s="185">
        <v>73</v>
      </c>
      <c r="BO1220" s="180">
        <v>2</v>
      </c>
      <c r="BP1220" s="178">
        <f t="shared" si="149"/>
        <v>91</v>
      </c>
      <c r="BQ1220" s="420" t="str">
        <f t="shared" si="148"/>
        <v>III</v>
      </c>
      <c r="BR1220" s="185"/>
      <c r="BS1220" s="213" t="s">
        <v>5882</v>
      </c>
    </row>
    <row r="1221" spans="1:71" x14ac:dyDescent="0.2">
      <c r="A1221" s="696">
        <v>1219</v>
      </c>
      <c r="B1221" s="286" t="s">
        <v>4196</v>
      </c>
      <c r="C1221" s="286" t="s">
        <v>4196</v>
      </c>
      <c r="D1221" s="258" t="s">
        <v>3865</v>
      </c>
      <c r="E1221" s="736">
        <v>1</v>
      </c>
      <c r="F1221" s="736">
        <v>40</v>
      </c>
      <c r="G1221" s="737">
        <v>400</v>
      </c>
      <c r="H1221" s="305" t="s">
        <v>3879</v>
      </c>
      <c r="I1221" s="208" t="s">
        <v>635</v>
      </c>
      <c r="J1221" s="280" t="s">
        <v>4282</v>
      </c>
      <c r="K1221" s="191" t="s">
        <v>4197</v>
      </c>
      <c r="L1221" s="427" t="s">
        <v>3489</v>
      </c>
      <c r="M1221" s="686">
        <v>4.5</v>
      </c>
      <c r="N1221" s="685" t="s">
        <v>15715</v>
      </c>
      <c r="O1221" s="686">
        <v>80</v>
      </c>
      <c r="P1221" s="179" t="s">
        <v>15822</v>
      </c>
      <c r="Q1221" s="179">
        <v>10</v>
      </c>
      <c r="R1221" s="180"/>
      <c r="S1221" s="191">
        <v>5</v>
      </c>
      <c r="T1221" s="179">
        <v>7</v>
      </c>
      <c r="U1221" s="189">
        <v>2</v>
      </c>
      <c r="V1221" s="189">
        <v>8</v>
      </c>
      <c r="W1221" s="742">
        <v>9</v>
      </c>
      <c r="X1221" s="194"/>
      <c r="Y1221" s="194"/>
      <c r="Z1221" s="194"/>
      <c r="AA1221" s="194"/>
      <c r="AB1221" s="220"/>
      <c r="AC1221" s="183" t="s">
        <v>4199</v>
      </c>
      <c r="AD1221" s="191" t="s">
        <v>5476</v>
      </c>
      <c r="AE1221" s="191" t="s">
        <v>788</v>
      </c>
      <c r="AF1221" s="177">
        <v>0</v>
      </c>
      <c r="AG1221" s="177">
        <v>0</v>
      </c>
      <c r="AH1221" s="177">
        <v>0</v>
      </c>
      <c r="AI1221" s="177">
        <v>0</v>
      </c>
      <c r="AJ1221" s="177">
        <v>0</v>
      </c>
      <c r="AK1221" s="177">
        <v>0</v>
      </c>
      <c r="AL1221" s="383">
        <v>1</v>
      </c>
      <c r="AM1221" s="177">
        <v>0</v>
      </c>
      <c r="AN1221" s="177">
        <v>0</v>
      </c>
      <c r="AO1221" s="182">
        <v>0</v>
      </c>
      <c r="AP1221" s="180"/>
      <c r="AQ1221" s="180"/>
      <c r="AR1221" s="180"/>
      <c r="AS1221" s="180"/>
      <c r="AT1221" s="180"/>
      <c r="AU1221" s="180"/>
      <c r="AV1221" s="180"/>
      <c r="AW1221" s="180"/>
      <c r="AX1221" s="180"/>
      <c r="AY1221" s="180"/>
      <c r="AZ1221" s="180"/>
      <c r="BA1221" s="180"/>
      <c r="BB1221" s="180"/>
      <c r="BC1221" s="180"/>
      <c r="BD1221" s="180"/>
      <c r="BE1221" s="180"/>
      <c r="BF1221" s="180"/>
      <c r="BG1221" s="180"/>
      <c r="BH1221" s="176">
        <f t="shared" si="150"/>
        <v>1</v>
      </c>
      <c r="BI1221" s="176">
        <f t="shared" si="145"/>
        <v>19</v>
      </c>
      <c r="BJ1221" s="182" t="str">
        <f t="shared" si="146"/>
        <v>1 - 8</v>
      </c>
      <c r="BK1221" s="176">
        <f t="shared" si="147"/>
        <v>5</v>
      </c>
      <c r="BL1221" s="176">
        <f t="shared" si="151"/>
        <v>1</v>
      </c>
      <c r="BM1221" s="533"/>
      <c r="BN1221" s="185">
        <v>14</v>
      </c>
      <c r="BO1221" s="180">
        <v>1</v>
      </c>
      <c r="BP1221" s="178">
        <f t="shared" si="149"/>
        <v>19</v>
      </c>
      <c r="BQ1221" s="420" t="str">
        <f t="shared" si="148"/>
        <v>I</v>
      </c>
      <c r="BR1221" s="185"/>
      <c r="BS1221" s="213" t="s">
        <v>5882</v>
      </c>
    </row>
    <row r="1222" spans="1:71" ht="25.5" x14ac:dyDescent="0.2">
      <c r="A1222" s="697">
        <v>1220</v>
      </c>
      <c r="B1222" s="286" t="s">
        <v>3831</v>
      </c>
      <c r="C1222" s="286" t="s">
        <v>7433</v>
      </c>
      <c r="D1222" s="258" t="s">
        <v>3865</v>
      </c>
      <c r="E1222" s="736">
        <v>13</v>
      </c>
      <c r="F1222" s="736">
        <v>21</v>
      </c>
      <c r="G1222" s="737">
        <v>30</v>
      </c>
      <c r="H1222" s="305" t="s">
        <v>13913</v>
      </c>
      <c r="I1222" s="207" t="s">
        <v>635</v>
      </c>
      <c r="J1222" s="279" t="s">
        <v>5253</v>
      </c>
      <c r="K1222" s="179" t="s">
        <v>3491</v>
      </c>
      <c r="L1222" s="427" t="s">
        <v>3491</v>
      </c>
      <c r="M1222" s="684">
        <v>6.3</v>
      </c>
      <c r="N1222" s="684" t="s">
        <v>15715</v>
      </c>
      <c r="O1222" s="684">
        <v>170</v>
      </c>
      <c r="P1222" s="179" t="s">
        <v>15822</v>
      </c>
      <c r="Q1222" s="179">
        <v>0</v>
      </c>
      <c r="R1222" s="180"/>
      <c r="S1222" s="179">
        <v>15</v>
      </c>
      <c r="T1222" s="179">
        <v>18</v>
      </c>
      <c r="U1222" s="191">
        <v>8</v>
      </c>
      <c r="V1222" s="191">
        <v>18</v>
      </c>
      <c r="W1222" s="742">
        <v>12</v>
      </c>
      <c r="X1222" s="184"/>
      <c r="Y1222" s="184"/>
      <c r="Z1222" s="184"/>
      <c r="AA1222" s="184"/>
      <c r="AB1222" s="220"/>
      <c r="AC1222" s="186" t="s">
        <v>8681</v>
      </c>
      <c r="AD1222" s="179" t="s">
        <v>6582</v>
      </c>
      <c r="AE1222" s="179" t="s">
        <v>2056</v>
      </c>
      <c r="AF1222" s="177">
        <v>0</v>
      </c>
      <c r="AG1222" s="177">
        <v>0</v>
      </c>
      <c r="AH1222" s="177">
        <v>0</v>
      </c>
      <c r="AI1222" s="177">
        <v>0</v>
      </c>
      <c r="AJ1222" s="177">
        <v>0</v>
      </c>
      <c r="AK1222" s="177">
        <v>0</v>
      </c>
      <c r="AL1222" s="383">
        <v>1</v>
      </c>
      <c r="AM1222" s="177">
        <v>0</v>
      </c>
      <c r="AN1222" s="177">
        <v>0</v>
      </c>
      <c r="AO1222" s="182">
        <v>0</v>
      </c>
      <c r="AP1222" s="180">
        <v>1</v>
      </c>
      <c r="AQ1222" s="180">
        <v>1</v>
      </c>
      <c r="AR1222" s="180"/>
      <c r="AS1222" s="180"/>
      <c r="AT1222" s="180"/>
      <c r="AU1222" s="180"/>
      <c r="AV1222" s="180"/>
      <c r="AW1222" s="180"/>
      <c r="AX1222" s="180"/>
      <c r="AY1222" s="180"/>
      <c r="AZ1222" s="180"/>
      <c r="BA1222" s="180"/>
      <c r="BB1222" s="180"/>
      <c r="BC1222" s="180"/>
      <c r="BD1222" s="180"/>
      <c r="BE1222" s="180"/>
      <c r="BF1222" s="180"/>
      <c r="BG1222" s="180"/>
      <c r="BH1222" s="176" t="str">
        <f t="shared" si="150"/>
        <v>class level</v>
      </c>
      <c r="BI1222" s="176">
        <f t="shared" si="145"/>
        <v>19</v>
      </c>
      <c r="BJ1222" s="182" t="str">
        <f t="shared" si="146"/>
        <v>1 - 8</v>
      </c>
      <c r="BK1222" s="176">
        <f t="shared" si="147"/>
        <v>5</v>
      </c>
      <c r="BL1222" s="176">
        <f t="shared" si="151"/>
        <v>1</v>
      </c>
      <c r="BM1222" s="535"/>
      <c r="BN1222" s="185">
        <v>126</v>
      </c>
      <c r="BO1222" s="180">
        <v>2</v>
      </c>
      <c r="BP1222" s="178">
        <f t="shared" si="149"/>
        <v>136</v>
      </c>
      <c r="BQ1222" s="420" t="str">
        <f t="shared" si="148"/>
        <v>III</v>
      </c>
      <c r="BR1222" s="185"/>
      <c r="BS1222" s="212" t="s">
        <v>9568</v>
      </c>
    </row>
    <row r="1223" spans="1:71" ht="25.5" x14ac:dyDescent="0.2">
      <c r="A1223" s="696">
        <v>1221</v>
      </c>
      <c r="B1223" s="286" t="s">
        <v>3831</v>
      </c>
      <c r="C1223" s="286" t="s">
        <v>7434</v>
      </c>
      <c r="D1223" s="258" t="s">
        <v>3865</v>
      </c>
      <c r="E1223" s="736">
        <v>13</v>
      </c>
      <c r="F1223" s="736">
        <v>21</v>
      </c>
      <c r="G1223" s="737">
        <v>30</v>
      </c>
      <c r="H1223" s="305" t="s">
        <v>13913</v>
      </c>
      <c r="I1223" s="207" t="s">
        <v>635</v>
      </c>
      <c r="J1223" s="279" t="s">
        <v>5253</v>
      </c>
      <c r="K1223" s="179" t="s">
        <v>3491</v>
      </c>
      <c r="L1223" s="427" t="s">
        <v>3491</v>
      </c>
      <c r="M1223" s="684">
        <v>6.3</v>
      </c>
      <c r="N1223" s="684" t="s">
        <v>15715</v>
      </c>
      <c r="O1223" s="684">
        <v>170</v>
      </c>
      <c r="P1223" s="179" t="s">
        <v>15822</v>
      </c>
      <c r="Q1223" s="179">
        <v>0</v>
      </c>
      <c r="R1223" s="180"/>
      <c r="S1223" s="179">
        <v>15</v>
      </c>
      <c r="T1223" s="179">
        <v>18</v>
      </c>
      <c r="U1223" s="191">
        <v>8</v>
      </c>
      <c r="V1223" s="191">
        <v>18</v>
      </c>
      <c r="W1223" s="742">
        <v>12</v>
      </c>
      <c r="X1223" s="184"/>
      <c r="Y1223" s="184"/>
      <c r="Z1223" s="184"/>
      <c r="AA1223" s="184"/>
      <c r="AB1223" s="220"/>
      <c r="AC1223" s="186" t="s">
        <v>8682</v>
      </c>
      <c r="AD1223" s="179" t="s">
        <v>6582</v>
      </c>
      <c r="AE1223" s="179" t="s">
        <v>2056</v>
      </c>
      <c r="AF1223" s="177">
        <v>0</v>
      </c>
      <c r="AG1223" s="177">
        <v>0</v>
      </c>
      <c r="AH1223" s="177">
        <v>0</v>
      </c>
      <c r="AI1223" s="177">
        <v>0</v>
      </c>
      <c r="AJ1223" s="177">
        <v>0</v>
      </c>
      <c r="AK1223" s="177">
        <v>0</v>
      </c>
      <c r="AL1223" s="383">
        <v>2</v>
      </c>
      <c r="AM1223" s="177">
        <v>0</v>
      </c>
      <c r="AN1223" s="177">
        <v>0</v>
      </c>
      <c r="AO1223" s="182">
        <v>0</v>
      </c>
      <c r="AP1223" s="180">
        <v>2</v>
      </c>
      <c r="AQ1223" s="180">
        <v>2</v>
      </c>
      <c r="AR1223" s="180"/>
      <c r="AS1223" s="180"/>
      <c r="AT1223" s="180"/>
      <c r="AU1223" s="180"/>
      <c r="AV1223" s="180"/>
      <c r="AW1223" s="180"/>
      <c r="AX1223" s="180"/>
      <c r="AY1223" s="180"/>
      <c r="AZ1223" s="180"/>
      <c r="BA1223" s="180"/>
      <c r="BB1223" s="180"/>
      <c r="BC1223" s="180"/>
      <c r="BD1223" s="180"/>
      <c r="BE1223" s="180"/>
      <c r="BF1223" s="180"/>
      <c r="BG1223" s="180"/>
      <c r="BH1223" s="176" t="str">
        <f t="shared" si="150"/>
        <v>class level</v>
      </c>
      <c r="BI1223" s="176">
        <f t="shared" si="145"/>
        <v>16</v>
      </c>
      <c r="BJ1223" s="182" t="str">
        <f t="shared" si="146"/>
        <v>2 - 16</v>
      </c>
      <c r="BK1223" s="176">
        <f t="shared" si="147"/>
        <v>9</v>
      </c>
      <c r="BL1223" s="176">
        <f t="shared" si="151"/>
        <v>2</v>
      </c>
      <c r="BM1223" s="535"/>
      <c r="BN1223" s="185">
        <v>175</v>
      </c>
      <c r="BO1223" s="180">
        <v>3</v>
      </c>
      <c r="BP1223" s="178">
        <f t="shared" si="149"/>
        <v>202</v>
      </c>
      <c r="BQ1223" s="420" t="str">
        <f t="shared" si="148"/>
        <v>IV</v>
      </c>
      <c r="BR1223" s="185"/>
      <c r="BS1223" s="212" t="s">
        <v>9568</v>
      </c>
    </row>
    <row r="1224" spans="1:71" ht="25.5" x14ac:dyDescent="0.2">
      <c r="A1224" s="697">
        <v>1222</v>
      </c>
      <c r="B1224" s="286" t="s">
        <v>3831</v>
      </c>
      <c r="C1224" s="286" t="s">
        <v>7435</v>
      </c>
      <c r="D1224" s="258" t="s">
        <v>3865</v>
      </c>
      <c r="E1224" s="736">
        <v>12</v>
      </c>
      <c r="F1224" s="736">
        <v>21</v>
      </c>
      <c r="G1224" s="737">
        <v>30</v>
      </c>
      <c r="H1224" s="305" t="s">
        <v>13913</v>
      </c>
      <c r="I1224" s="207" t="s">
        <v>635</v>
      </c>
      <c r="J1224" s="279" t="s">
        <v>5253</v>
      </c>
      <c r="K1224" s="179" t="s">
        <v>3491</v>
      </c>
      <c r="L1224" s="427" t="s">
        <v>3491</v>
      </c>
      <c r="M1224" s="684">
        <v>6.3</v>
      </c>
      <c r="N1224" s="684" t="s">
        <v>15715</v>
      </c>
      <c r="O1224" s="684">
        <v>170</v>
      </c>
      <c r="P1224" s="179" t="s">
        <v>15822</v>
      </c>
      <c r="Q1224" s="179">
        <v>0</v>
      </c>
      <c r="R1224" s="180"/>
      <c r="S1224" s="179">
        <v>15</v>
      </c>
      <c r="T1224" s="179">
        <v>18</v>
      </c>
      <c r="U1224" s="191">
        <v>8</v>
      </c>
      <c r="V1224" s="191">
        <v>18</v>
      </c>
      <c r="W1224" s="742">
        <v>12</v>
      </c>
      <c r="X1224" s="184"/>
      <c r="Y1224" s="184"/>
      <c r="Z1224" s="184"/>
      <c r="AA1224" s="184"/>
      <c r="AB1224" s="220"/>
      <c r="AC1224" s="186" t="s">
        <v>8683</v>
      </c>
      <c r="AD1224" s="179" t="s">
        <v>6582</v>
      </c>
      <c r="AE1224" s="179" t="s">
        <v>2056</v>
      </c>
      <c r="AF1224" s="177">
        <v>0</v>
      </c>
      <c r="AG1224" s="177">
        <v>0</v>
      </c>
      <c r="AH1224" s="177">
        <v>0</v>
      </c>
      <c r="AI1224" s="177">
        <v>0</v>
      </c>
      <c r="AJ1224" s="177">
        <v>0</v>
      </c>
      <c r="AK1224" s="177">
        <v>0</v>
      </c>
      <c r="AL1224" s="383">
        <v>3</v>
      </c>
      <c r="AM1224" s="177">
        <v>0</v>
      </c>
      <c r="AN1224" s="177">
        <v>0</v>
      </c>
      <c r="AO1224" s="182">
        <v>0</v>
      </c>
      <c r="AP1224" s="180">
        <v>3</v>
      </c>
      <c r="AQ1224" s="180">
        <v>3</v>
      </c>
      <c r="AR1224" s="180"/>
      <c r="AS1224" s="180"/>
      <c r="AT1224" s="180"/>
      <c r="AU1224" s="180"/>
      <c r="AV1224" s="180"/>
      <c r="AW1224" s="180"/>
      <c r="AX1224" s="180"/>
      <c r="AY1224" s="180"/>
      <c r="AZ1224" s="180"/>
      <c r="BA1224" s="180"/>
      <c r="BB1224" s="180"/>
      <c r="BC1224" s="180"/>
      <c r="BD1224" s="180"/>
      <c r="BE1224" s="180"/>
      <c r="BF1224" s="180"/>
      <c r="BG1224" s="180"/>
      <c r="BH1224" s="176" t="str">
        <f t="shared" si="150"/>
        <v>class level</v>
      </c>
      <c r="BI1224" s="176">
        <f t="shared" si="145"/>
        <v>16</v>
      </c>
      <c r="BJ1224" s="182" t="str">
        <f t="shared" si="146"/>
        <v>3 - 24</v>
      </c>
      <c r="BK1224" s="176">
        <f t="shared" si="147"/>
        <v>14</v>
      </c>
      <c r="BL1224" s="176">
        <f t="shared" si="151"/>
        <v>3</v>
      </c>
      <c r="BM1224" s="535"/>
      <c r="BN1224" s="185">
        <v>240</v>
      </c>
      <c r="BO1224" s="180">
        <v>4</v>
      </c>
      <c r="BP1224" s="178">
        <f t="shared" si="149"/>
        <v>296</v>
      </c>
      <c r="BQ1224" s="420" t="str">
        <f t="shared" si="148"/>
        <v>IV</v>
      </c>
      <c r="BR1224" s="185"/>
      <c r="BS1224" s="212" t="s">
        <v>9568</v>
      </c>
    </row>
    <row r="1225" spans="1:71" ht="25.5" x14ac:dyDescent="0.2">
      <c r="A1225" s="696">
        <v>1223</v>
      </c>
      <c r="B1225" s="286" t="s">
        <v>3831</v>
      </c>
      <c r="C1225" s="286" t="s">
        <v>7436</v>
      </c>
      <c r="D1225" s="258" t="s">
        <v>3865</v>
      </c>
      <c r="E1225" s="736">
        <v>19</v>
      </c>
      <c r="F1225" s="736">
        <v>21</v>
      </c>
      <c r="G1225" s="737">
        <v>30</v>
      </c>
      <c r="H1225" s="305" t="s">
        <v>13913</v>
      </c>
      <c r="I1225" s="207" t="s">
        <v>635</v>
      </c>
      <c r="J1225" s="279" t="s">
        <v>5253</v>
      </c>
      <c r="K1225" s="179" t="s">
        <v>3491</v>
      </c>
      <c r="L1225" s="427" t="s">
        <v>3491</v>
      </c>
      <c r="M1225" s="684">
        <v>6.3</v>
      </c>
      <c r="N1225" s="684" t="s">
        <v>15715</v>
      </c>
      <c r="O1225" s="684">
        <v>170</v>
      </c>
      <c r="P1225" s="179" t="s">
        <v>15822</v>
      </c>
      <c r="Q1225" s="179">
        <v>0</v>
      </c>
      <c r="R1225" s="180"/>
      <c r="S1225" s="179">
        <v>15</v>
      </c>
      <c r="T1225" s="179">
        <v>18</v>
      </c>
      <c r="U1225" s="191">
        <v>8</v>
      </c>
      <c r="V1225" s="191">
        <v>18</v>
      </c>
      <c r="W1225" s="742">
        <v>12</v>
      </c>
      <c r="X1225" s="184"/>
      <c r="Y1225" s="184"/>
      <c r="Z1225" s="184"/>
      <c r="AA1225" s="184"/>
      <c r="AB1225" s="220"/>
      <c r="AC1225" s="186" t="s">
        <v>8684</v>
      </c>
      <c r="AD1225" s="179" t="s">
        <v>6582</v>
      </c>
      <c r="AE1225" s="179" t="s">
        <v>2056</v>
      </c>
      <c r="AF1225" s="177">
        <v>0</v>
      </c>
      <c r="AG1225" s="177">
        <v>0</v>
      </c>
      <c r="AH1225" s="177">
        <v>0</v>
      </c>
      <c r="AI1225" s="177">
        <v>0</v>
      </c>
      <c r="AJ1225" s="177">
        <v>0</v>
      </c>
      <c r="AK1225" s="177">
        <v>0</v>
      </c>
      <c r="AL1225" s="383">
        <v>1</v>
      </c>
      <c r="AM1225" s="177">
        <v>0</v>
      </c>
      <c r="AN1225" s="177">
        <v>0</v>
      </c>
      <c r="AO1225" s="182">
        <v>0</v>
      </c>
      <c r="AP1225" s="180">
        <v>1</v>
      </c>
      <c r="AQ1225" s="180">
        <v>1</v>
      </c>
      <c r="AR1225" s="180"/>
      <c r="AS1225" s="180"/>
      <c r="AT1225" s="180"/>
      <c r="AU1225" s="180"/>
      <c r="AV1225" s="180"/>
      <c r="AW1225" s="180"/>
      <c r="AX1225" s="180"/>
      <c r="AY1225" s="180"/>
      <c r="AZ1225" s="180"/>
      <c r="BA1225" s="180"/>
      <c r="BB1225" s="180"/>
      <c r="BC1225" s="180"/>
      <c r="BD1225" s="180">
        <v>1</v>
      </c>
      <c r="BE1225" s="180"/>
      <c r="BF1225" s="180"/>
      <c r="BG1225" s="180"/>
      <c r="BH1225" s="176" t="str">
        <f t="shared" si="150"/>
        <v>class level</v>
      </c>
      <c r="BI1225" s="176">
        <f t="shared" si="145"/>
        <v>19</v>
      </c>
      <c r="BJ1225" s="182" t="str">
        <f t="shared" si="146"/>
        <v>1 - 8</v>
      </c>
      <c r="BK1225" s="176">
        <f t="shared" si="147"/>
        <v>5</v>
      </c>
      <c r="BL1225" s="176">
        <f t="shared" si="151"/>
        <v>1</v>
      </c>
      <c r="BM1225" s="535"/>
      <c r="BN1225" s="185">
        <v>175</v>
      </c>
      <c r="BO1225" s="180">
        <v>3</v>
      </c>
      <c r="BP1225" s="178">
        <f t="shared" si="149"/>
        <v>190</v>
      </c>
      <c r="BQ1225" s="420" t="str">
        <f t="shared" si="148"/>
        <v>IV</v>
      </c>
      <c r="BR1225" s="185"/>
      <c r="BS1225" s="212" t="s">
        <v>9569</v>
      </c>
    </row>
    <row r="1226" spans="1:71" ht="25.5" x14ac:dyDescent="0.2">
      <c r="A1226" s="696">
        <v>1224</v>
      </c>
      <c r="B1226" s="286" t="s">
        <v>3831</v>
      </c>
      <c r="C1226" s="286" t="s">
        <v>7437</v>
      </c>
      <c r="D1226" s="258" t="s">
        <v>3865</v>
      </c>
      <c r="E1226" s="736">
        <v>19</v>
      </c>
      <c r="F1226" s="736">
        <v>21</v>
      </c>
      <c r="G1226" s="737">
        <v>30</v>
      </c>
      <c r="H1226" s="305" t="s">
        <v>13913</v>
      </c>
      <c r="I1226" s="207" t="s">
        <v>635</v>
      </c>
      <c r="J1226" s="279" t="s">
        <v>5253</v>
      </c>
      <c r="K1226" s="179" t="s">
        <v>3491</v>
      </c>
      <c r="L1226" s="427" t="s">
        <v>3491</v>
      </c>
      <c r="M1226" s="684">
        <v>6.3</v>
      </c>
      <c r="N1226" s="684" t="s">
        <v>15715</v>
      </c>
      <c r="O1226" s="684">
        <v>170</v>
      </c>
      <c r="P1226" s="179" t="s">
        <v>15822</v>
      </c>
      <c r="Q1226" s="179">
        <v>0</v>
      </c>
      <c r="R1226" s="180"/>
      <c r="S1226" s="179">
        <v>15</v>
      </c>
      <c r="T1226" s="179">
        <v>18</v>
      </c>
      <c r="U1226" s="191">
        <v>8</v>
      </c>
      <c r="V1226" s="191">
        <v>18</v>
      </c>
      <c r="W1226" s="742">
        <v>12</v>
      </c>
      <c r="X1226" s="184"/>
      <c r="Y1226" s="184"/>
      <c r="Z1226" s="184"/>
      <c r="AA1226" s="184"/>
      <c r="AB1226" s="220"/>
      <c r="AC1226" s="186" t="s">
        <v>8685</v>
      </c>
      <c r="AD1226" s="179" t="s">
        <v>6582</v>
      </c>
      <c r="AE1226" s="179" t="s">
        <v>2056</v>
      </c>
      <c r="AF1226" s="177">
        <v>0</v>
      </c>
      <c r="AG1226" s="177">
        <v>0</v>
      </c>
      <c r="AH1226" s="177">
        <v>0</v>
      </c>
      <c r="AI1226" s="177">
        <v>0</v>
      </c>
      <c r="AJ1226" s="177">
        <v>0</v>
      </c>
      <c r="AK1226" s="177">
        <v>0</v>
      </c>
      <c r="AL1226" s="383">
        <v>3</v>
      </c>
      <c r="AM1226" s="177">
        <v>0</v>
      </c>
      <c r="AN1226" s="177">
        <v>0</v>
      </c>
      <c r="AO1226" s="182">
        <v>0</v>
      </c>
      <c r="AP1226" s="180">
        <v>3</v>
      </c>
      <c r="AQ1226" s="180">
        <v>3</v>
      </c>
      <c r="AR1226" s="180"/>
      <c r="AS1226" s="180"/>
      <c r="AT1226" s="180"/>
      <c r="AU1226" s="180"/>
      <c r="AV1226" s="180"/>
      <c r="AW1226" s="180"/>
      <c r="AX1226" s="180"/>
      <c r="AY1226" s="180"/>
      <c r="AZ1226" s="180"/>
      <c r="BA1226" s="180"/>
      <c r="BB1226" s="180"/>
      <c r="BC1226" s="180"/>
      <c r="BD1226" s="180">
        <v>2</v>
      </c>
      <c r="BE1226" s="180"/>
      <c r="BF1226" s="180"/>
      <c r="BG1226" s="180"/>
      <c r="BH1226" s="176" t="str">
        <f t="shared" si="150"/>
        <v>class level</v>
      </c>
      <c r="BI1226" s="176">
        <f t="shared" si="145"/>
        <v>16</v>
      </c>
      <c r="BJ1226" s="182" t="str">
        <f t="shared" si="146"/>
        <v>3 - 24</v>
      </c>
      <c r="BK1226" s="176">
        <f t="shared" si="147"/>
        <v>14</v>
      </c>
      <c r="BL1226" s="176">
        <f t="shared" si="151"/>
        <v>3</v>
      </c>
      <c r="BM1226" s="535"/>
      <c r="BN1226" s="185">
        <v>320</v>
      </c>
      <c r="BO1226" s="180">
        <v>5</v>
      </c>
      <c r="BP1226" s="178">
        <f t="shared" si="149"/>
        <v>390</v>
      </c>
      <c r="BQ1226" s="420" t="str">
        <f t="shared" si="148"/>
        <v>V</v>
      </c>
      <c r="BR1226" s="185"/>
      <c r="BS1226" s="212" t="s">
        <v>9569</v>
      </c>
    </row>
    <row r="1227" spans="1:71" ht="25.5" x14ac:dyDescent="0.2">
      <c r="A1227" s="697">
        <v>1225</v>
      </c>
      <c r="B1227" s="286" t="s">
        <v>3831</v>
      </c>
      <c r="C1227" s="286" t="s">
        <v>7438</v>
      </c>
      <c r="D1227" s="258" t="s">
        <v>3865</v>
      </c>
      <c r="E1227" s="736">
        <v>12</v>
      </c>
      <c r="F1227" s="736">
        <v>21</v>
      </c>
      <c r="G1227" s="737">
        <v>30</v>
      </c>
      <c r="H1227" s="305" t="s">
        <v>13913</v>
      </c>
      <c r="I1227" s="207" t="s">
        <v>635</v>
      </c>
      <c r="J1227" s="279" t="s">
        <v>6554</v>
      </c>
      <c r="K1227" s="179" t="s">
        <v>3491</v>
      </c>
      <c r="L1227" s="427" t="s">
        <v>3491</v>
      </c>
      <c r="M1227" s="684">
        <v>6.3</v>
      </c>
      <c r="N1227" s="684" t="s">
        <v>15715</v>
      </c>
      <c r="O1227" s="684">
        <v>170</v>
      </c>
      <c r="P1227" s="179" t="s">
        <v>15822</v>
      </c>
      <c r="Q1227" s="179">
        <v>10</v>
      </c>
      <c r="R1227" s="180"/>
      <c r="S1227" s="179">
        <v>15</v>
      </c>
      <c r="T1227" s="179">
        <v>18</v>
      </c>
      <c r="U1227" s="191">
        <v>8</v>
      </c>
      <c r="V1227" s="191">
        <v>18</v>
      </c>
      <c r="W1227" s="742">
        <v>12</v>
      </c>
      <c r="X1227" s="184"/>
      <c r="Y1227" s="184"/>
      <c r="Z1227" s="184"/>
      <c r="AA1227" s="184"/>
      <c r="AB1227" s="220"/>
      <c r="AC1227" s="186" t="s">
        <v>8309</v>
      </c>
      <c r="AD1227" s="179" t="s">
        <v>6582</v>
      </c>
      <c r="AE1227" s="179" t="s">
        <v>2056</v>
      </c>
      <c r="AF1227" s="177">
        <v>0</v>
      </c>
      <c r="AG1227" s="177">
        <v>0</v>
      </c>
      <c r="AH1227" s="177">
        <v>0</v>
      </c>
      <c r="AI1227" s="177">
        <v>0</v>
      </c>
      <c r="AJ1227" s="177">
        <v>0</v>
      </c>
      <c r="AK1227" s="177">
        <v>0</v>
      </c>
      <c r="AL1227" s="383">
        <v>1</v>
      </c>
      <c r="AM1227" s="177">
        <v>0</v>
      </c>
      <c r="AN1227" s="177">
        <v>0</v>
      </c>
      <c r="AO1227" s="182">
        <v>0</v>
      </c>
      <c r="AP1227" s="180">
        <v>1</v>
      </c>
      <c r="AQ1227" s="180"/>
      <c r="AR1227" s="180"/>
      <c r="AS1227" s="180"/>
      <c r="AT1227" s="180"/>
      <c r="AU1227" s="180"/>
      <c r="AV1227" s="180"/>
      <c r="AW1227" s="180"/>
      <c r="AX1227" s="180"/>
      <c r="AY1227" s="180"/>
      <c r="AZ1227" s="180"/>
      <c r="BA1227" s="180"/>
      <c r="BB1227" s="180"/>
      <c r="BC1227" s="180"/>
      <c r="BD1227" s="180">
        <v>1</v>
      </c>
      <c r="BE1227" s="180"/>
      <c r="BF1227" s="180"/>
      <c r="BG1227" s="180"/>
      <c r="BH1227" s="176" t="str">
        <f t="shared" si="150"/>
        <v>class level</v>
      </c>
      <c r="BI1227" s="176">
        <f t="shared" si="145"/>
        <v>19</v>
      </c>
      <c r="BJ1227" s="182" t="str">
        <f t="shared" si="146"/>
        <v>1 - 8</v>
      </c>
      <c r="BK1227" s="176">
        <f t="shared" si="147"/>
        <v>5</v>
      </c>
      <c r="BL1227" s="176">
        <f t="shared" si="151"/>
        <v>1</v>
      </c>
      <c r="BM1227" s="535"/>
      <c r="BN1227" s="185">
        <v>90</v>
      </c>
      <c r="BO1227" s="180">
        <v>1</v>
      </c>
      <c r="BP1227" s="178">
        <f t="shared" si="149"/>
        <v>95</v>
      </c>
      <c r="BQ1227" s="420" t="str">
        <f t="shared" si="148"/>
        <v>III</v>
      </c>
      <c r="BR1227" s="185"/>
      <c r="BS1227" s="212" t="s">
        <v>9570</v>
      </c>
    </row>
    <row r="1228" spans="1:71" ht="25.5" x14ac:dyDescent="0.2">
      <c r="A1228" s="696">
        <v>1226</v>
      </c>
      <c r="B1228" s="286" t="s">
        <v>3831</v>
      </c>
      <c r="C1228" s="286" t="s">
        <v>7439</v>
      </c>
      <c r="D1228" s="258" t="s">
        <v>3865</v>
      </c>
      <c r="E1228" s="736">
        <v>12</v>
      </c>
      <c r="F1228" s="736">
        <v>21</v>
      </c>
      <c r="G1228" s="737">
        <v>30</v>
      </c>
      <c r="H1228" s="305" t="s">
        <v>13913</v>
      </c>
      <c r="I1228" s="207" t="s">
        <v>635</v>
      </c>
      <c r="J1228" s="279" t="s">
        <v>6554</v>
      </c>
      <c r="K1228" s="179" t="s">
        <v>3491</v>
      </c>
      <c r="L1228" s="427" t="s">
        <v>3491</v>
      </c>
      <c r="M1228" s="684">
        <v>6.3</v>
      </c>
      <c r="N1228" s="684" t="s">
        <v>15715</v>
      </c>
      <c r="O1228" s="684">
        <v>170</v>
      </c>
      <c r="P1228" s="179" t="s">
        <v>15822</v>
      </c>
      <c r="Q1228" s="179">
        <v>10</v>
      </c>
      <c r="R1228" s="180"/>
      <c r="S1228" s="179">
        <v>15</v>
      </c>
      <c r="T1228" s="179">
        <v>18</v>
      </c>
      <c r="U1228" s="191">
        <v>8</v>
      </c>
      <c r="V1228" s="191">
        <v>18</v>
      </c>
      <c r="W1228" s="742">
        <v>12</v>
      </c>
      <c r="X1228" s="184"/>
      <c r="Y1228" s="184"/>
      <c r="Z1228" s="184"/>
      <c r="AA1228" s="184"/>
      <c r="AB1228" s="220"/>
      <c r="AC1228" s="186" t="s">
        <v>8310</v>
      </c>
      <c r="AD1228" s="179" t="s">
        <v>6582</v>
      </c>
      <c r="AE1228" s="179" t="s">
        <v>2056</v>
      </c>
      <c r="AF1228" s="177">
        <v>0</v>
      </c>
      <c r="AG1228" s="177">
        <v>0</v>
      </c>
      <c r="AH1228" s="177">
        <v>0</v>
      </c>
      <c r="AI1228" s="177">
        <v>0</v>
      </c>
      <c r="AJ1228" s="177">
        <v>0</v>
      </c>
      <c r="AK1228" s="177">
        <v>0</v>
      </c>
      <c r="AL1228" s="383">
        <v>2</v>
      </c>
      <c r="AM1228" s="177">
        <v>0</v>
      </c>
      <c r="AN1228" s="177">
        <v>0</v>
      </c>
      <c r="AO1228" s="182">
        <v>0</v>
      </c>
      <c r="AP1228" s="180">
        <v>2</v>
      </c>
      <c r="AQ1228" s="180"/>
      <c r="AR1228" s="180"/>
      <c r="AS1228" s="180"/>
      <c r="AT1228" s="180"/>
      <c r="AU1228" s="180"/>
      <c r="AV1228" s="180"/>
      <c r="AW1228" s="180"/>
      <c r="AX1228" s="180"/>
      <c r="AY1228" s="180"/>
      <c r="AZ1228" s="180"/>
      <c r="BA1228" s="180"/>
      <c r="BB1228" s="180"/>
      <c r="BC1228" s="180"/>
      <c r="BD1228" s="180">
        <v>2</v>
      </c>
      <c r="BE1228" s="180"/>
      <c r="BF1228" s="180"/>
      <c r="BG1228" s="180"/>
      <c r="BH1228" s="176" t="str">
        <f t="shared" si="150"/>
        <v>class level</v>
      </c>
      <c r="BI1228" s="176">
        <f t="shared" si="145"/>
        <v>16</v>
      </c>
      <c r="BJ1228" s="182" t="str">
        <f t="shared" si="146"/>
        <v>2 - 16</v>
      </c>
      <c r="BK1228" s="176">
        <f t="shared" si="147"/>
        <v>9</v>
      </c>
      <c r="BL1228" s="176">
        <f t="shared" si="151"/>
        <v>2</v>
      </c>
      <c r="BM1228" s="535"/>
      <c r="BN1228" s="185">
        <v>155</v>
      </c>
      <c r="BO1228" s="180">
        <v>2</v>
      </c>
      <c r="BP1228" s="178">
        <f t="shared" si="149"/>
        <v>173</v>
      </c>
      <c r="BQ1228" s="420" t="str">
        <f t="shared" si="148"/>
        <v>IV</v>
      </c>
      <c r="BR1228" s="185"/>
      <c r="BS1228" s="212" t="s">
        <v>9570</v>
      </c>
    </row>
    <row r="1229" spans="1:71" ht="25.5" x14ac:dyDescent="0.2">
      <c r="A1229" s="697">
        <v>1227</v>
      </c>
      <c r="B1229" s="286" t="s">
        <v>3831</v>
      </c>
      <c r="C1229" s="286" t="s">
        <v>7440</v>
      </c>
      <c r="D1229" s="258" t="s">
        <v>3865</v>
      </c>
      <c r="E1229" s="736">
        <v>12</v>
      </c>
      <c r="F1229" s="736">
        <v>21</v>
      </c>
      <c r="G1229" s="737">
        <v>30</v>
      </c>
      <c r="H1229" s="305" t="s">
        <v>13913</v>
      </c>
      <c r="I1229" s="207" t="s">
        <v>635</v>
      </c>
      <c r="J1229" s="279" t="s">
        <v>6554</v>
      </c>
      <c r="K1229" s="179" t="s">
        <v>3491</v>
      </c>
      <c r="L1229" s="427" t="s">
        <v>3491</v>
      </c>
      <c r="M1229" s="684">
        <v>6.3</v>
      </c>
      <c r="N1229" s="684" t="s">
        <v>15715</v>
      </c>
      <c r="O1229" s="684">
        <v>170</v>
      </c>
      <c r="P1229" s="179" t="s">
        <v>15822</v>
      </c>
      <c r="Q1229" s="179">
        <v>10</v>
      </c>
      <c r="R1229" s="180"/>
      <c r="S1229" s="179">
        <v>15</v>
      </c>
      <c r="T1229" s="179">
        <v>18</v>
      </c>
      <c r="U1229" s="191">
        <v>8</v>
      </c>
      <c r="V1229" s="191">
        <v>18</v>
      </c>
      <c r="W1229" s="742">
        <v>12</v>
      </c>
      <c r="X1229" s="184"/>
      <c r="Y1229" s="184"/>
      <c r="Z1229" s="184"/>
      <c r="AA1229" s="184"/>
      <c r="AB1229" s="220"/>
      <c r="AC1229" s="186" t="s">
        <v>8311</v>
      </c>
      <c r="AD1229" s="179" t="s">
        <v>6582</v>
      </c>
      <c r="AE1229" s="179" t="s">
        <v>2056</v>
      </c>
      <c r="AF1229" s="177">
        <v>0</v>
      </c>
      <c r="AG1229" s="177">
        <v>0</v>
      </c>
      <c r="AH1229" s="177">
        <v>0</v>
      </c>
      <c r="AI1229" s="177">
        <v>0</v>
      </c>
      <c r="AJ1229" s="177">
        <v>0</v>
      </c>
      <c r="AK1229" s="177">
        <v>0</v>
      </c>
      <c r="AL1229" s="383">
        <v>3</v>
      </c>
      <c r="AM1229" s="177">
        <v>0</v>
      </c>
      <c r="AN1229" s="177">
        <v>0</v>
      </c>
      <c r="AO1229" s="182">
        <v>0</v>
      </c>
      <c r="AP1229" s="180">
        <v>3</v>
      </c>
      <c r="AQ1229" s="180"/>
      <c r="AR1229" s="180"/>
      <c r="AS1229" s="180"/>
      <c r="AT1229" s="180"/>
      <c r="AU1229" s="180"/>
      <c r="AV1229" s="180"/>
      <c r="AW1229" s="180"/>
      <c r="AX1229" s="180"/>
      <c r="AY1229" s="180"/>
      <c r="AZ1229" s="180"/>
      <c r="BA1229" s="180"/>
      <c r="BB1229" s="180"/>
      <c r="BC1229" s="180"/>
      <c r="BD1229" s="180">
        <v>3</v>
      </c>
      <c r="BE1229" s="180"/>
      <c r="BF1229" s="180"/>
      <c r="BG1229" s="180"/>
      <c r="BH1229" s="176" t="str">
        <f t="shared" si="150"/>
        <v>class level</v>
      </c>
      <c r="BI1229" s="176">
        <f t="shared" si="145"/>
        <v>16</v>
      </c>
      <c r="BJ1229" s="182" t="str">
        <f t="shared" si="146"/>
        <v>3 - 24</v>
      </c>
      <c r="BK1229" s="176">
        <f t="shared" si="147"/>
        <v>14</v>
      </c>
      <c r="BL1229" s="176">
        <f t="shared" si="151"/>
        <v>3</v>
      </c>
      <c r="BM1229" s="535"/>
      <c r="BN1229" s="185">
        <v>220</v>
      </c>
      <c r="BO1229" s="180">
        <v>2</v>
      </c>
      <c r="BP1229" s="178">
        <f t="shared" si="149"/>
        <v>248</v>
      </c>
      <c r="BQ1229" s="420" t="str">
        <f t="shared" si="148"/>
        <v>IV</v>
      </c>
      <c r="BR1229" s="185"/>
      <c r="BS1229" s="212" t="s">
        <v>9570</v>
      </c>
    </row>
    <row r="1230" spans="1:71" ht="25.5" x14ac:dyDescent="0.2">
      <c r="A1230" s="696">
        <v>1228</v>
      </c>
      <c r="B1230" s="286" t="s">
        <v>3831</v>
      </c>
      <c r="C1230" s="286" t="s">
        <v>7936</v>
      </c>
      <c r="D1230" s="258" t="s">
        <v>3865</v>
      </c>
      <c r="E1230" s="736">
        <v>2</v>
      </c>
      <c r="F1230" s="736">
        <v>21</v>
      </c>
      <c r="G1230" s="737">
        <v>30</v>
      </c>
      <c r="H1230" s="305" t="s">
        <v>13913</v>
      </c>
      <c r="I1230" s="207" t="s">
        <v>635</v>
      </c>
      <c r="J1230" s="279" t="s">
        <v>6554</v>
      </c>
      <c r="K1230" s="179" t="s">
        <v>3491</v>
      </c>
      <c r="L1230" s="427" t="s">
        <v>3491</v>
      </c>
      <c r="M1230" s="684">
        <v>6.3</v>
      </c>
      <c r="N1230" s="684" t="s">
        <v>15715</v>
      </c>
      <c r="O1230" s="684">
        <v>170</v>
      </c>
      <c r="P1230" s="179" t="s">
        <v>15822</v>
      </c>
      <c r="Q1230" s="179">
        <v>10</v>
      </c>
      <c r="R1230" s="180"/>
      <c r="S1230" s="179">
        <v>15</v>
      </c>
      <c r="T1230" s="179">
        <v>18</v>
      </c>
      <c r="U1230" s="191">
        <v>8</v>
      </c>
      <c r="V1230" s="191">
        <v>18</v>
      </c>
      <c r="W1230" s="742">
        <v>12</v>
      </c>
      <c r="X1230" s="184"/>
      <c r="Y1230" s="184"/>
      <c r="Z1230" s="184"/>
      <c r="AA1230" s="184"/>
      <c r="AB1230" s="220"/>
      <c r="AC1230" s="186" t="s">
        <v>6262</v>
      </c>
      <c r="AD1230" s="179" t="s">
        <v>6582</v>
      </c>
      <c r="AE1230" s="179" t="s">
        <v>2056</v>
      </c>
      <c r="AF1230" s="177">
        <v>0</v>
      </c>
      <c r="AG1230" s="177">
        <v>0</v>
      </c>
      <c r="AH1230" s="177">
        <v>0</v>
      </c>
      <c r="AI1230" s="177">
        <v>0</v>
      </c>
      <c r="AJ1230" s="177">
        <v>0</v>
      </c>
      <c r="AK1230" s="177">
        <v>0</v>
      </c>
      <c r="AL1230" s="383">
        <v>6</v>
      </c>
      <c r="AM1230" s="177">
        <v>0</v>
      </c>
      <c r="AN1230" s="177">
        <v>0</v>
      </c>
      <c r="AO1230" s="182">
        <v>0</v>
      </c>
      <c r="AP1230" s="180">
        <v>6</v>
      </c>
      <c r="AQ1230" s="180"/>
      <c r="AR1230" s="180"/>
      <c r="AS1230" s="180"/>
      <c r="AT1230" s="180"/>
      <c r="AU1230" s="180"/>
      <c r="AV1230" s="180"/>
      <c r="AW1230" s="180"/>
      <c r="AX1230" s="180"/>
      <c r="AY1230" s="180"/>
      <c r="AZ1230" s="180"/>
      <c r="BA1230" s="180"/>
      <c r="BB1230" s="180"/>
      <c r="BC1230" s="180"/>
      <c r="BD1230" s="180"/>
      <c r="BE1230" s="180">
        <v>6</v>
      </c>
      <c r="BF1230" s="180"/>
      <c r="BG1230" s="180"/>
      <c r="BH1230" s="176" t="str">
        <f t="shared" si="150"/>
        <v>class level</v>
      </c>
      <c r="BI1230" s="176">
        <f t="shared" si="145"/>
        <v>13</v>
      </c>
      <c r="BJ1230" s="182" t="str">
        <f t="shared" si="146"/>
        <v>6 - 48</v>
      </c>
      <c r="BK1230" s="176">
        <f t="shared" si="147"/>
        <v>27</v>
      </c>
      <c r="BL1230" s="176">
        <f t="shared" si="151"/>
        <v>6</v>
      </c>
      <c r="BM1230" s="535"/>
      <c r="BN1230" s="185">
        <v>690</v>
      </c>
      <c r="BO1230" s="180">
        <v>4</v>
      </c>
      <c r="BP1230" s="178">
        <f t="shared" si="149"/>
        <v>798</v>
      </c>
      <c r="BQ1230" s="420" t="str">
        <f t="shared" si="148"/>
        <v>VI</v>
      </c>
      <c r="BR1230" s="185"/>
      <c r="BS1230" s="212" t="s">
        <v>9571</v>
      </c>
    </row>
    <row r="1231" spans="1:71" ht="25.5" x14ac:dyDescent="0.2">
      <c r="A1231" s="696">
        <v>1229</v>
      </c>
      <c r="B1231" s="286" t="s">
        <v>3831</v>
      </c>
      <c r="C1231" s="286" t="s">
        <v>1540</v>
      </c>
      <c r="D1231" s="258" t="s">
        <v>3865</v>
      </c>
      <c r="E1231" s="736">
        <v>12</v>
      </c>
      <c r="F1231" s="736">
        <v>21</v>
      </c>
      <c r="G1231" s="737">
        <v>30</v>
      </c>
      <c r="H1231" s="305" t="s">
        <v>13913</v>
      </c>
      <c r="I1231" s="207" t="s">
        <v>635</v>
      </c>
      <c r="J1231" s="279" t="s">
        <v>5253</v>
      </c>
      <c r="K1231" s="179" t="s">
        <v>3491</v>
      </c>
      <c r="L1231" s="427" t="s">
        <v>3491</v>
      </c>
      <c r="M1231" s="684">
        <v>6.3</v>
      </c>
      <c r="N1231" s="684" t="s">
        <v>15715</v>
      </c>
      <c r="O1231" s="684">
        <v>170</v>
      </c>
      <c r="P1231" s="179" t="s">
        <v>15822</v>
      </c>
      <c r="Q1231" s="179">
        <v>0</v>
      </c>
      <c r="R1231" s="180"/>
      <c r="S1231" s="179">
        <v>15</v>
      </c>
      <c r="T1231" s="179">
        <v>18</v>
      </c>
      <c r="U1231" s="191">
        <v>8</v>
      </c>
      <c r="V1231" s="191">
        <v>18</v>
      </c>
      <c r="W1231" s="742">
        <v>12</v>
      </c>
      <c r="X1231" s="184"/>
      <c r="Y1231" s="184"/>
      <c r="Z1231" s="184"/>
      <c r="AA1231" s="184"/>
      <c r="AB1231" s="220"/>
      <c r="AC1231" s="186" t="s">
        <v>8686</v>
      </c>
      <c r="AD1231" s="179" t="s">
        <v>6582</v>
      </c>
      <c r="AE1231" s="179" t="s">
        <v>2056</v>
      </c>
      <c r="AF1231" s="177">
        <v>0</v>
      </c>
      <c r="AG1231" s="177">
        <v>0</v>
      </c>
      <c r="AH1231" s="177">
        <v>0</v>
      </c>
      <c r="AI1231" s="177">
        <v>0</v>
      </c>
      <c r="AJ1231" s="177">
        <v>0</v>
      </c>
      <c r="AK1231" s="177">
        <v>0</v>
      </c>
      <c r="AL1231" s="383">
        <v>4</v>
      </c>
      <c r="AM1231" s="177">
        <v>0</v>
      </c>
      <c r="AN1231" s="177">
        <v>0</v>
      </c>
      <c r="AO1231" s="182">
        <v>0</v>
      </c>
      <c r="AP1231" s="180">
        <v>4</v>
      </c>
      <c r="AQ1231" s="180">
        <v>4</v>
      </c>
      <c r="AR1231" s="180"/>
      <c r="AS1231" s="180"/>
      <c r="AT1231" s="180"/>
      <c r="AU1231" s="180"/>
      <c r="AV1231" s="180"/>
      <c r="AW1231" s="180"/>
      <c r="AX1231" s="180"/>
      <c r="AY1231" s="180"/>
      <c r="AZ1231" s="180"/>
      <c r="BA1231" s="180"/>
      <c r="BB1231" s="180"/>
      <c r="BC1231" s="180"/>
      <c r="BD1231" s="180">
        <v>4</v>
      </c>
      <c r="BE1231" s="180"/>
      <c r="BF1231" s="180"/>
      <c r="BG1231" s="180"/>
      <c r="BH1231" s="176" t="str">
        <f t="shared" si="150"/>
        <v>class level</v>
      </c>
      <c r="BI1231" s="176">
        <f t="shared" si="145"/>
        <v>15</v>
      </c>
      <c r="BJ1231" s="182" t="str">
        <f t="shared" si="146"/>
        <v>4 - 32</v>
      </c>
      <c r="BK1231" s="176">
        <f t="shared" si="147"/>
        <v>18</v>
      </c>
      <c r="BL1231" s="176">
        <f t="shared" si="151"/>
        <v>4</v>
      </c>
      <c r="BM1231" s="535"/>
      <c r="BN1231" s="185">
        <v>595</v>
      </c>
      <c r="BO1231" s="180">
        <v>3</v>
      </c>
      <c r="BP1231" s="178">
        <f t="shared" si="149"/>
        <v>649</v>
      </c>
      <c r="BQ1231" s="420" t="str">
        <f t="shared" si="148"/>
        <v>VI</v>
      </c>
      <c r="BR1231" s="185"/>
      <c r="BS1231" s="212" t="s">
        <v>9566</v>
      </c>
    </row>
    <row r="1232" spans="1:71" ht="25.5" x14ac:dyDescent="0.2">
      <c r="A1232" s="697">
        <v>1230</v>
      </c>
      <c r="B1232" s="286" t="s">
        <v>3831</v>
      </c>
      <c r="C1232" s="286" t="s">
        <v>5655</v>
      </c>
      <c r="D1232" s="258" t="s">
        <v>3865</v>
      </c>
      <c r="E1232" s="736">
        <v>5</v>
      </c>
      <c r="F1232" s="736">
        <v>21</v>
      </c>
      <c r="G1232" s="737">
        <v>30</v>
      </c>
      <c r="H1232" s="305" t="s">
        <v>13913</v>
      </c>
      <c r="I1232" s="207" t="s">
        <v>635</v>
      </c>
      <c r="J1232" s="279" t="s">
        <v>5253</v>
      </c>
      <c r="K1232" s="179" t="s">
        <v>3491</v>
      </c>
      <c r="L1232" s="427" t="s">
        <v>3491</v>
      </c>
      <c r="M1232" s="684">
        <v>6.3</v>
      </c>
      <c r="N1232" s="684" t="s">
        <v>15715</v>
      </c>
      <c r="O1232" s="684">
        <v>170</v>
      </c>
      <c r="P1232" s="179" t="s">
        <v>15822</v>
      </c>
      <c r="Q1232" s="179">
        <v>0</v>
      </c>
      <c r="R1232" s="180"/>
      <c r="S1232" s="179">
        <v>15</v>
      </c>
      <c r="T1232" s="179">
        <v>18</v>
      </c>
      <c r="U1232" s="191">
        <v>8</v>
      </c>
      <c r="V1232" s="191">
        <v>18</v>
      </c>
      <c r="W1232" s="742">
        <v>12</v>
      </c>
      <c r="X1232" s="184"/>
      <c r="Y1232" s="184"/>
      <c r="Z1232" s="184"/>
      <c r="AA1232" s="184"/>
      <c r="AB1232" s="220"/>
      <c r="AC1232" s="186" t="s">
        <v>8687</v>
      </c>
      <c r="AD1232" s="179" t="s">
        <v>6582</v>
      </c>
      <c r="AE1232" s="179" t="s">
        <v>2056</v>
      </c>
      <c r="AF1232" s="177">
        <v>0</v>
      </c>
      <c r="AG1232" s="177">
        <v>0</v>
      </c>
      <c r="AH1232" s="177">
        <v>0</v>
      </c>
      <c r="AI1232" s="177">
        <v>0</v>
      </c>
      <c r="AJ1232" s="177">
        <v>0</v>
      </c>
      <c r="AK1232" s="177">
        <v>0</v>
      </c>
      <c r="AL1232" s="383">
        <v>4</v>
      </c>
      <c r="AM1232" s="177">
        <v>0</v>
      </c>
      <c r="AN1232" s="177">
        <v>0</v>
      </c>
      <c r="AO1232" s="182">
        <v>0</v>
      </c>
      <c r="AP1232" s="180">
        <v>4</v>
      </c>
      <c r="AQ1232" s="180">
        <v>4</v>
      </c>
      <c r="AR1232" s="180"/>
      <c r="AS1232" s="180"/>
      <c r="AT1232" s="180"/>
      <c r="AU1232" s="180"/>
      <c r="AV1232" s="180"/>
      <c r="AW1232" s="180"/>
      <c r="AX1232" s="180"/>
      <c r="AY1232" s="180"/>
      <c r="AZ1232" s="180"/>
      <c r="BA1232" s="180"/>
      <c r="BB1232" s="180"/>
      <c r="BC1232" s="180"/>
      <c r="BD1232" s="180"/>
      <c r="BE1232" s="180"/>
      <c r="BF1232" s="180"/>
      <c r="BG1232" s="180"/>
      <c r="BH1232" s="176" t="str">
        <f t="shared" si="150"/>
        <v>class level</v>
      </c>
      <c r="BI1232" s="176">
        <f t="shared" si="145"/>
        <v>15</v>
      </c>
      <c r="BJ1232" s="182" t="str">
        <f t="shared" si="146"/>
        <v>4 - 32</v>
      </c>
      <c r="BK1232" s="176">
        <f t="shared" si="147"/>
        <v>18</v>
      </c>
      <c r="BL1232" s="176">
        <f t="shared" si="151"/>
        <v>4</v>
      </c>
      <c r="BM1232" s="535"/>
      <c r="BN1232" s="185">
        <v>320</v>
      </c>
      <c r="BO1232" s="180">
        <v>5</v>
      </c>
      <c r="BP1232" s="178">
        <f t="shared" si="149"/>
        <v>410</v>
      </c>
      <c r="BQ1232" s="420" t="str">
        <f t="shared" si="148"/>
        <v>V</v>
      </c>
      <c r="BR1232" s="185"/>
      <c r="BS1232" s="212" t="s">
        <v>9568</v>
      </c>
    </row>
    <row r="1233" spans="1:71" ht="25.5" x14ac:dyDescent="0.2">
      <c r="A1233" s="696">
        <v>1231</v>
      </c>
      <c r="B1233" s="286" t="s">
        <v>3831</v>
      </c>
      <c r="C1233" s="286" t="s">
        <v>5656</v>
      </c>
      <c r="D1233" s="258" t="s">
        <v>3865</v>
      </c>
      <c r="E1233" s="736">
        <v>9</v>
      </c>
      <c r="F1233" s="736">
        <v>21</v>
      </c>
      <c r="G1233" s="737">
        <v>30</v>
      </c>
      <c r="H1233" s="305" t="s">
        <v>13913</v>
      </c>
      <c r="I1233" s="207" t="s">
        <v>635</v>
      </c>
      <c r="J1233" s="279" t="s">
        <v>3407</v>
      </c>
      <c r="K1233" s="179" t="s">
        <v>3491</v>
      </c>
      <c r="L1233" s="427" t="s">
        <v>3491</v>
      </c>
      <c r="M1233" s="684">
        <v>6.3</v>
      </c>
      <c r="N1233" s="684" t="s">
        <v>15715</v>
      </c>
      <c r="O1233" s="684">
        <v>170</v>
      </c>
      <c r="P1233" s="179" t="s">
        <v>15822</v>
      </c>
      <c r="Q1233" s="179">
        <v>0</v>
      </c>
      <c r="R1233" s="180"/>
      <c r="S1233" s="179">
        <v>15</v>
      </c>
      <c r="T1233" s="179">
        <v>18</v>
      </c>
      <c r="U1233" s="191">
        <v>8</v>
      </c>
      <c r="V1233" s="191">
        <v>18</v>
      </c>
      <c r="W1233" s="742">
        <v>12</v>
      </c>
      <c r="X1233" s="184"/>
      <c r="Y1233" s="184"/>
      <c r="Z1233" s="184"/>
      <c r="AA1233" s="184"/>
      <c r="AB1233" s="220"/>
      <c r="AC1233" s="186" t="s">
        <v>8688</v>
      </c>
      <c r="AD1233" s="179" t="s">
        <v>6582</v>
      </c>
      <c r="AE1233" s="179" t="s">
        <v>2056</v>
      </c>
      <c r="AF1233" s="177">
        <v>0</v>
      </c>
      <c r="AG1233" s="177">
        <v>0</v>
      </c>
      <c r="AH1233" s="177">
        <v>0</v>
      </c>
      <c r="AI1233" s="177">
        <v>0</v>
      </c>
      <c r="AJ1233" s="177">
        <v>0</v>
      </c>
      <c r="AK1233" s="177">
        <v>0</v>
      </c>
      <c r="AL1233" s="383">
        <v>5</v>
      </c>
      <c r="AM1233" s="177">
        <v>0</v>
      </c>
      <c r="AN1233" s="177">
        <v>0</v>
      </c>
      <c r="AO1233" s="182">
        <v>0</v>
      </c>
      <c r="AP1233" s="180">
        <v>5</v>
      </c>
      <c r="AQ1233" s="180">
        <v>5</v>
      </c>
      <c r="AR1233" s="180"/>
      <c r="AS1233" s="180"/>
      <c r="AT1233" s="180"/>
      <c r="AU1233" s="180"/>
      <c r="AV1233" s="180"/>
      <c r="AW1233" s="180"/>
      <c r="AX1233" s="180"/>
      <c r="AY1233" s="180"/>
      <c r="AZ1233" s="180"/>
      <c r="BA1233" s="180"/>
      <c r="BB1233" s="180"/>
      <c r="BC1233" s="180"/>
      <c r="BD1233" s="180"/>
      <c r="BE1233" s="180"/>
      <c r="BF1233" s="180"/>
      <c r="BG1233" s="180"/>
      <c r="BH1233" s="176" t="str">
        <f t="shared" si="150"/>
        <v>class level</v>
      </c>
      <c r="BI1233" s="176">
        <f t="shared" si="145"/>
        <v>15</v>
      </c>
      <c r="BJ1233" s="182" t="str">
        <f t="shared" si="146"/>
        <v>5 - 40</v>
      </c>
      <c r="BK1233" s="176">
        <f t="shared" si="147"/>
        <v>23</v>
      </c>
      <c r="BL1233" s="176">
        <f t="shared" si="151"/>
        <v>5</v>
      </c>
      <c r="BM1233" s="535"/>
      <c r="BN1233" s="185">
        <v>550</v>
      </c>
      <c r="BO1233" s="180">
        <v>6</v>
      </c>
      <c r="BP1233" s="178">
        <f t="shared" si="149"/>
        <v>688</v>
      </c>
      <c r="BQ1233" s="420" t="str">
        <f t="shared" si="148"/>
        <v>VI</v>
      </c>
      <c r="BR1233" s="185"/>
      <c r="BS1233" s="212" t="s">
        <v>9568</v>
      </c>
    </row>
    <row r="1234" spans="1:71" ht="25.5" x14ac:dyDescent="0.2">
      <c r="A1234" s="697">
        <v>1232</v>
      </c>
      <c r="B1234" s="286" t="s">
        <v>3831</v>
      </c>
      <c r="C1234" s="286" t="s">
        <v>5657</v>
      </c>
      <c r="D1234" s="258" t="s">
        <v>3865</v>
      </c>
      <c r="E1234" s="736">
        <v>9</v>
      </c>
      <c r="F1234" s="736">
        <v>21</v>
      </c>
      <c r="G1234" s="737">
        <v>30</v>
      </c>
      <c r="H1234" s="305" t="s">
        <v>13913</v>
      </c>
      <c r="I1234" s="207" t="s">
        <v>635</v>
      </c>
      <c r="J1234" s="279" t="s">
        <v>3407</v>
      </c>
      <c r="K1234" s="179" t="s">
        <v>3491</v>
      </c>
      <c r="L1234" s="427" t="s">
        <v>3491</v>
      </c>
      <c r="M1234" s="684">
        <v>6.3</v>
      </c>
      <c r="N1234" s="684" t="s">
        <v>15715</v>
      </c>
      <c r="O1234" s="684">
        <v>170</v>
      </c>
      <c r="P1234" s="179" t="s">
        <v>15822</v>
      </c>
      <c r="Q1234" s="179">
        <v>0</v>
      </c>
      <c r="R1234" s="180"/>
      <c r="S1234" s="179">
        <v>15</v>
      </c>
      <c r="T1234" s="179">
        <v>18</v>
      </c>
      <c r="U1234" s="191">
        <v>8</v>
      </c>
      <c r="V1234" s="191">
        <v>18</v>
      </c>
      <c r="W1234" s="742">
        <v>12</v>
      </c>
      <c r="X1234" s="184"/>
      <c r="Y1234" s="184"/>
      <c r="Z1234" s="184"/>
      <c r="AA1234" s="184"/>
      <c r="AB1234" s="220"/>
      <c r="AC1234" s="186" t="s">
        <v>8689</v>
      </c>
      <c r="AD1234" s="179" t="s">
        <v>6582</v>
      </c>
      <c r="AE1234" s="179" t="s">
        <v>2056</v>
      </c>
      <c r="AF1234" s="177">
        <v>0</v>
      </c>
      <c r="AG1234" s="177">
        <v>0</v>
      </c>
      <c r="AH1234" s="177">
        <v>0</v>
      </c>
      <c r="AI1234" s="177">
        <v>0</v>
      </c>
      <c r="AJ1234" s="177">
        <v>0</v>
      </c>
      <c r="AK1234" s="177">
        <v>0</v>
      </c>
      <c r="AL1234" s="383">
        <v>6</v>
      </c>
      <c r="AM1234" s="177">
        <v>0</v>
      </c>
      <c r="AN1234" s="177">
        <v>0</v>
      </c>
      <c r="AO1234" s="182">
        <v>0</v>
      </c>
      <c r="AP1234" s="180">
        <v>6</v>
      </c>
      <c r="AQ1234" s="180">
        <v>6</v>
      </c>
      <c r="AR1234" s="180"/>
      <c r="AS1234" s="180"/>
      <c r="AT1234" s="180"/>
      <c r="AU1234" s="180"/>
      <c r="AV1234" s="180"/>
      <c r="AW1234" s="180"/>
      <c r="AX1234" s="180"/>
      <c r="AY1234" s="180"/>
      <c r="AZ1234" s="180"/>
      <c r="BA1234" s="180"/>
      <c r="BB1234" s="180"/>
      <c r="BC1234" s="180"/>
      <c r="BD1234" s="180"/>
      <c r="BE1234" s="180"/>
      <c r="BF1234" s="180"/>
      <c r="BG1234" s="180"/>
      <c r="BH1234" s="176" t="str">
        <f t="shared" si="150"/>
        <v>class level</v>
      </c>
      <c r="BI1234" s="176">
        <f t="shared" si="145"/>
        <v>13</v>
      </c>
      <c r="BJ1234" s="182" t="str">
        <f t="shared" si="146"/>
        <v>6 - 48</v>
      </c>
      <c r="BK1234" s="176">
        <f t="shared" si="147"/>
        <v>27</v>
      </c>
      <c r="BL1234" s="176">
        <f t="shared" si="151"/>
        <v>6</v>
      </c>
      <c r="BM1234" s="535"/>
      <c r="BN1234" s="185">
        <v>825</v>
      </c>
      <c r="BO1234" s="180">
        <v>8</v>
      </c>
      <c r="BP1234" s="178">
        <f t="shared" si="149"/>
        <v>1041</v>
      </c>
      <c r="BQ1234" s="420" t="str">
        <f t="shared" si="148"/>
        <v>VI</v>
      </c>
      <c r="BR1234" s="185"/>
      <c r="BS1234" s="212" t="s">
        <v>9568</v>
      </c>
    </row>
    <row r="1235" spans="1:71" ht="38.25" x14ac:dyDescent="0.2">
      <c r="A1235" s="696">
        <v>1233</v>
      </c>
      <c r="B1235" s="286" t="s">
        <v>3831</v>
      </c>
      <c r="C1235" s="286" t="s">
        <v>368</v>
      </c>
      <c r="D1235" s="258" t="s">
        <v>3865</v>
      </c>
      <c r="E1235" s="736">
        <v>4</v>
      </c>
      <c r="F1235" s="736">
        <v>21</v>
      </c>
      <c r="G1235" s="737">
        <v>30</v>
      </c>
      <c r="H1235" s="305" t="s">
        <v>13913</v>
      </c>
      <c r="I1235" s="207" t="s">
        <v>635</v>
      </c>
      <c r="J1235" s="279" t="s">
        <v>367</v>
      </c>
      <c r="K1235" s="179" t="s">
        <v>3491</v>
      </c>
      <c r="L1235" s="427" t="s">
        <v>3491</v>
      </c>
      <c r="M1235" s="684">
        <v>6.3</v>
      </c>
      <c r="N1235" s="684" t="s">
        <v>15715</v>
      </c>
      <c r="O1235" s="684">
        <v>170</v>
      </c>
      <c r="P1235" s="179" t="s">
        <v>15822</v>
      </c>
      <c r="Q1235" s="179">
        <v>0</v>
      </c>
      <c r="R1235" s="180"/>
      <c r="S1235" s="179">
        <v>15</v>
      </c>
      <c r="T1235" s="179">
        <v>18</v>
      </c>
      <c r="U1235" s="191">
        <v>8</v>
      </c>
      <c r="V1235" s="191">
        <v>18</v>
      </c>
      <c r="W1235" s="742">
        <v>12</v>
      </c>
      <c r="X1235" s="184"/>
      <c r="Y1235" s="184"/>
      <c r="Z1235" s="184"/>
      <c r="AA1235" s="184"/>
      <c r="AB1235" s="220"/>
      <c r="AC1235" s="186" t="s">
        <v>8690</v>
      </c>
      <c r="AD1235" s="179" t="s">
        <v>6582</v>
      </c>
      <c r="AE1235" s="179" t="s">
        <v>2056</v>
      </c>
      <c r="AF1235" s="177">
        <v>0</v>
      </c>
      <c r="AG1235" s="177">
        <v>0</v>
      </c>
      <c r="AH1235" s="177">
        <v>0</v>
      </c>
      <c r="AI1235" s="177">
        <v>0</v>
      </c>
      <c r="AJ1235" s="177">
        <v>0</v>
      </c>
      <c r="AK1235" s="177">
        <v>0</v>
      </c>
      <c r="AL1235" s="383">
        <v>7</v>
      </c>
      <c r="AM1235" s="177">
        <v>0</v>
      </c>
      <c r="AN1235" s="177">
        <v>0</v>
      </c>
      <c r="AO1235" s="182">
        <v>0</v>
      </c>
      <c r="AP1235" s="180">
        <v>7</v>
      </c>
      <c r="AQ1235" s="180">
        <v>7</v>
      </c>
      <c r="AR1235" s="180"/>
      <c r="AS1235" s="180"/>
      <c r="AT1235" s="180"/>
      <c r="AU1235" s="180"/>
      <c r="AV1235" s="180"/>
      <c r="AW1235" s="180"/>
      <c r="AX1235" s="180"/>
      <c r="AY1235" s="180"/>
      <c r="AZ1235" s="180"/>
      <c r="BA1235" s="180"/>
      <c r="BB1235" s="180"/>
      <c r="BC1235" s="180"/>
      <c r="BD1235" s="180"/>
      <c r="BE1235" s="180"/>
      <c r="BF1235" s="180"/>
      <c r="BG1235" s="180"/>
      <c r="BH1235" s="176" t="str">
        <f t="shared" si="150"/>
        <v>class level</v>
      </c>
      <c r="BI1235" s="176">
        <f t="shared" si="145"/>
        <v>13</v>
      </c>
      <c r="BJ1235" s="182" t="str">
        <f t="shared" si="146"/>
        <v>7 - 56</v>
      </c>
      <c r="BK1235" s="176">
        <f t="shared" si="147"/>
        <v>32</v>
      </c>
      <c r="BL1235" s="176">
        <f t="shared" si="151"/>
        <v>7</v>
      </c>
      <c r="BM1235" s="535"/>
      <c r="BN1235" s="185">
        <v>1275</v>
      </c>
      <c r="BO1235" s="180">
        <v>10</v>
      </c>
      <c r="BP1235" s="178">
        <f t="shared" si="149"/>
        <v>1595</v>
      </c>
      <c r="BQ1235" s="420" t="str">
        <f t="shared" si="148"/>
        <v>VII</v>
      </c>
      <c r="BR1235" s="185"/>
      <c r="BS1235" s="212" t="s">
        <v>9568</v>
      </c>
    </row>
    <row r="1236" spans="1:71" ht="25.5" x14ac:dyDescent="0.2">
      <c r="A1236" s="696">
        <v>1234</v>
      </c>
      <c r="B1236" s="286" t="s">
        <v>3831</v>
      </c>
      <c r="C1236" s="286" t="s">
        <v>7441</v>
      </c>
      <c r="D1236" s="258" t="s">
        <v>3865</v>
      </c>
      <c r="E1236" s="736">
        <v>3</v>
      </c>
      <c r="F1236" s="736">
        <v>21</v>
      </c>
      <c r="G1236" s="737">
        <v>30</v>
      </c>
      <c r="H1236" s="305" t="s">
        <v>13913</v>
      </c>
      <c r="I1236" s="207" t="s">
        <v>635</v>
      </c>
      <c r="J1236" s="279" t="s">
        <v>6554</v>
      </c>
      <c r="K1236" s="179" t="s">
        <v>3491</v>
      </c>
      <c r="L1236" s="427" t="s">
        <v>3491</v>
      </c>
      <c r="M1236" s="684">
        <v>6.3</v>
      </c>
      <c r="N1236" s="684" t="s">
        <v>15715</v>
      </c>
      <c r="O1236" s="684">
        <v>170</v>
      </c>
      <c r="P1236" s="179" t="s">
        <v>15822</v>
      </c>
      <c r="Q1236" s="179">
        <v>10</v>
      </c>
      <c r="R1236" s="180"/>
      <c r="S1236" s="179">
        <v>15</v>
      </c>
      <c r="T1236" s="179">
        <v>18</v>
      </c>
      <c r="U1236" s="191">
        <v>8</v>
      </c>
      <c r="V1236" s="191">
        <v>18</v>
      </c>
      <c r="W1236" s="742">
        <v>12</v>
      </c>
      <c r="X1236" s="184"/>
      <c r="Y1236" s="184"/>
      <c r="Z1236" s="184"/>
      <c r="AA1236" s="184"/>
      <c r="AB1236" s="220"/>
      <c r="AC1236" s="186" t="s">
        <v>7445</v>
      </c>
      <c r="AD1236" s="179" t="s">
        <v>6582</v>
      </c>
      <c r="AE1236" s="179" t="s">
        <v>2056</v>
      </c>
      <c r="AF1236" s="177">
        <v>0</v>
      </c>
      <c r="AG1236" s="177">
        <v>0</v>
      </c>
      <c r="AH1236" s="177">
        <v>0</v>
      </c>
      <c r="AI1236" s="177">
        <v>0</v>
      </c>
      <c r="AJ1236" s="177">
        <v>0</v>
      </c>
      <c r="AK1236" s="177">
        <v>0</v>
      </c>
      <c r="AL1236" s="383">
        <v>4</v>
      </c>
      <c r="AM1236" s="177">
        <v>0</v>
      </c>
      <c r="AN1236" s="177">
        <v>0</v>
      </c>
      <c r="AO1236" s="182">
        <v>0</v>
      </c>
      <c r="AP1236" s="180">
        <v>4</v>
      </c>
      <c r="AQ1236" s="180"/>
      <c r="AR1236" s="180"/>
      <c r="AS1236" s="180"/>
      <c r="AT1236" s="180"/>
      <c r="AU1236" s="180"/>
      <c r="AV1236" s="180"/>
      <c r="AW1236" s="180"/>
      <c r="AX1236" s="180"/>
      <c r="AY1236" s="180"/>
      <c r="AZ1236" s="180"/>
      <c r="BA1236" s="180"/>
      <c r="BB1236" s="180"/>
      <c r="BC1236" s="180"/>
      <c r="BD1236" s="180">
        <v>4</v>
      </c>
      <c r="BE1236" s="180"/>
      <c r="BF1236" s="180"/>
      <c r="BG1236" s="180"/>
      <c r="BH1236" s="176" t="str">
        <f t="shared" si="150"/>
        <v>class level</v>
      </c>
      <c r="BI1236" s="176">
        <f t="shared" si="145"/>
        <v>15</v>
      </c>
      <c r="BJ1236" s="182" t="str">
        <f t="shared" si="146"/>
        <v>4 - 32</v>
      </c>
      <c r="BK1236" s="176">
        <f t="shared" si="147"/>
        <v>18</v>
      </c>
      <c r="BL1236" s="176">
        <f t="shared" si="151"/>
        <v>4</v>
      </c>
      <c r="BM1236" s="535"/>
      <c r="BN1236" s="185">
        <v>350</v>
      </c>
      <c r="BO1236" s="180">
        <v>2</v>
      </c>
      <c r="BP1236" s="178">
        <f t="shared" si="149"/>
        <v>386</v>
      </c>
      <c r="BQ1236" s="420" t="str">
        <f t="shared" si="148"/>
        <v>V</v>
      </c>
      <c r="BR1236" s="185"/>
      <c r="BS1236" s="212" t="s">
        <v>9570</v>
      </c>
    </row>
    <row r="1237" spans="1:71" ht="25.5" x14ac:dyDescent="0.2">
      <c r="A1237" s="697">
        <v>1235</v>
      </c>
      <c r="B1237" s="286" t="s">
        <v>3831</v>
      </c>
      <c r="C1237" s="286" t="s">
        <v>7443</v>
      </c>
      <c r="D1237" s="258" t="s">
        <v>3865</v>
      </c>
      <c r="E1237" s="736">
        <v>3</v>
      </c>
      <c r="F1237" s="736">
        <v>21</v>
      </c>
      <c r="G1237" s="737">
        <v>30</v>
      </c>
      <c r="H1237" s="305" t="s">
        <v>13913</v>
      </c>
      <c r="I1237" s="207" t="s">
        <v>635</v>
      </c>
      <c r="J1237" s="279" t="s">
        <v>6554</v>
      </c>
      <c r="K1237" s="179" t="s">
        <v>3491</v>
      </c>
      <c r="L1237" s="427" t="s">
        <v>3491</v>
      </c>
      <c r="M1237" s="684">
        <v>6.3</v>
      </c>
      <c r="N1237" s="684" t="s">
        <v>15715</v>
      </c>
      <c r="O1237" s="684">
        <v>170</v>
      </c>
      <c r="P1237" s="179" t="s">
        <v>15822</v>
      </c>
      <c r="Q1237" s="179">
        <v>10</v>
      </c>
      <c r="R1237" s="180"/>
      <c r="S1237" s="179">
        <v>15</v>
      </c>
      <c r="T1237" s="179">
        <v>18</v>
      </c>
      <c r="U1237" s="191">
        <v>8</v>
      </c>
      <c r="V1237" s="191">
        <v>18</v>
      </c>
      <c r="W1237" s="742">
        <v>12</v>
      </c>
      <c r="X1237" s="184"/>
      <c r="Y1237" s="184"/>
      <c r="Z1237" s="184"/>
      <c r="AA1237" s="184"/>
      <c r="AB1237" s="220"/>
      <c r="AC1237" s="186" t="s">
        <v>7446</v>
      </c>
      <c r="AD1237" s="179" t="s">
        <v>6582</v>
      </c>
      <c r="AE1237" s="179" t="s">
        <v>2056</v>
      </c>
      <c r="AF1237" s="177">
        <v>0</v>
      </c>
      <c r="AG1237" s="177">
        <v>0</v>
      </c>
      <c r="AH1237" s="177">
        <v>0</v>
      </c>
      <c r="AI1237" s="177">
        <v>0</v>
      </c>
      <c r="AJ1237" s="177">
        <v>0</v>
      </c>
      <c r="AK1237" s="177">
        <v>0</v>
      </c>
      <c r="AL1237" s="383">
        <v>5</v>
      </c>
      <c r="AM1237" s="177">
        <v>0</v>
      </c>
      <c r="AN1237" s="177">
        <v>0</v>
      </c>
      <c r="AO1237" s="182">
        <v>0</v>
      </c>
      <c r="AP1237" s="180">
        <v>5</v>
      </c>
      <c r="AQ1237" s="180"/>
      <c r="AR1237" s="180"/>
      <c r="AS1237" s="180"/>
      <c r="AT1237" s="180"/>
      <c r="AU1237" s="180"/>
      <c r="AV1237" s="180"/>
      <c r="AW1237" s="180"/>
      <c r="AX1237" s="180"/>
      <c r="AY1237" s="180"/>
      <c r="AZ1237" s="180"/>
      <c r="BA1237" s="180"/>
      <c r="BB1237" s="180"/>
      <c r="BC1237" s="180"/>
      <c r="BD1237" s="180">
        <v>5</v>
      </c>
      <c r="BE1237" s="180"/>
      <c r="BF1237" s="180"/>
      <c r="BG1237" s="180"/>
      <c r="BH1237" s="176" t="str">
        <f t="shared" si="150"/>
        <v>class level</v>
      </c>
      <c r="BI1237" s="176">
        <f t="shared" si="145"/>
        <v>15</v>
      </c>
      <c r="BJ1237" s="182" t="str">
        <f t="shared" si="146"/>
        <v>5 - 40</v>
      </c>
      <c r="BK1237" s="176">
        <f t="shared" si="147"/>
        <v>23</v>
      </c>
      <c r="BL1237" s="176">
        <f t="shared" si="151"/>
        <v>5</v>
      </c>
      <c r="BM1237" s="535"/>
      <c r="BN1237" s="185">
        <v>595</v>
      </c>
      <c r="BO1237" s="180">
        <v>3</v>
      </c>
      <c r="BP1237" s="178">
        <f t="shared" si="149"/>
        <v>664</v>
      </c>
      <c r="BQ1237" s="420" t="str">
        <f t="shared" si="148"/>
        <v>VI</v>
      </c>
      <c r="BR1237" s="185"/>
      <c r="BS1237" s="212" t="s">
        <v>9570</v>
      </c>
    </row>
    <row r="1238" spans="1:71" ht="25.5" x14ac:dyDescent="0.2">
      <c r="A1238" s="696">
        <v>1236</v>
      </c>
      <c r="B1238" s="286" t="s">
        <v>3831</v>
      </c>
      <c r="C1238" s="286" t="s">
        <v>7442</v>
      </c>
      <c r="D1238" s="258" t="s">
        <v>3865</v>
      </c>
      <c r="E1238" s="736">
        <v>3</v>
      </c>
      <c r="F1238" s="736">
        <v>21</v>
      </c>
      <c r="G1238" s="737">
        <v>30</v>
      </c>
      <c r="H1238" s="305" t="s">
        <v>13913</v>
      </c>
      <c r="I1238" s="207" t="s">
        <v>635</v>
      </c>
      <c r="J1238" s="279" t="s">
        <v>6554</v>
      </c>
      <c r="K1238" s="179" t="s">
        <v>3491</v>
      </c>
      <c r="L1238" s="427" t="s">
        <v>3491</v>
      </c>
      <c r="M1238" s="684">
        <v>6.3</v>
      </c>
      <c r="N1238" s="684" t="s">
        <v>15715</v>
      </c>
      <c r="O1238" s="684">
        <v>170</v>
      </c>
      <c r="P1238" s="179" t="s">
        <v>15822</v>
      </c>
      <c r="Q1238" s="179">
        <v>10</v>
      </c>
      <c r="R1238" s="180"/>
      <c r="S1238" s="179">
        <v>15</v>
      </c>
      <c r="T1238" s="179">
        <v>18</v>
      </c>
      <c r="U1238" s="191">
        <v>8</v>
      </c>
      <c r="V1238" s="191">
        <v>18</v>
      </c>
      <c r="W1238" s="742">
        <v>12</v>
      </c>
      <c r="X1238" s="184"/>
      <c r="Y1238" s="184"/>
      <c r="Z1238" s="184"/>
      <c r="AA1238" s="184"/>
      <c r="AB1238" s="220"/>
      <c r="AC1238" s="186" t="s">
        <v>9458</v>
      </c>
      <c r="AD1238" s="179" t="s">
        <v>6582</v>
      </c>
      <c r="AE1238" s="179" t="s">
        <v>2056</v>
      </c>
      <c r="AF1238" s="177">
        <v>0</v>
      </c>
      <c r="AG1238" s="177">
        <v>0</v>
      </c>
      <c r="AH1238" s="177">
        <v>0</v>
      </c>
      <c r="AI1238" s="177">
        <v>0</v>
      </c>
      <c r="AJ1238" s="177">
        <v>0</v>
      </c>
      <c r="AK1238" s="177">
        <v>0</v>
      </c>
      <c r="AL1238" s="383">
        <v>6</v>
      </c>
      <c r="AM1238" s="177">
        <v>0</v>
      </c>
      <c r="AN1238" s="177">
        <v>0</v>
      </c>
      <c r="AO1238" s="182">
        <v>0</v>
      </c>
      <c r="AP1238" s="180">
        <v>6</v>
      </c>
      <c r="AQ1238" s="180"/>
      <c r="AR1238" s="180"/>
      <c r="AS1238" s="180"/>
      <c r="AT1238" s="180"/>
      <c r="AU1238" s="180"/>
      <c r="AV1238" s="180"/>
      <c r="AW1238" s="180"/>
      <c r="AX1238" s="180"/>
      <c r="AY1238" s="180"/>
      <c r="AZ1238" s="180"/>
      <c r="BA1238" s="180"/>
      <c r="BB1238" s="180"/>
      <c r="BC1238" s="180"/>
      <c r="BD1238" s="180">
        <v>6</v>
      </c>
      <c r="BE1238" s="180"/>
      <c r="BF1238" s="180"/>
      <c r="BG1238" s="180"/>
      <c r="BH1238" s="176" t="str">
        <f t="shared" si="150"/>
        <v>class level</v>
      </c>
      <c r="BI1238" s="176">
        <f t="shared" si="145"/>
        <v>13</v>
      </c>
      <c r="BJ1238" s="182" t="str">
        <f t="shared" si="146"/>
        <v>6 - 48</v>
      </c>
      <c r="BK1238" s="176">
        <f t="shared" si="147"/>
        <v>27</v>
      </c>
      <c r="BL1238" s="176">
        <f t="shared" si="151"/>
        <v>6</v>
      </c>
      <c r="BM1238" s="535"/>
      <c r="BN1238" s="185">
        <v>940</v>
      </c>
      <c r="BO1238" s="180">
        <v>4</v>
      </c>
      <c r="BP1238" s="178">
        <f t="shared" si="149"/>
        <v>1048</v>
      </c>
      <c r="BQ1238" s="420" t="str">
        <f t="shared" si="148"/>
        <v>VI</v>
      </c>
      <c r="BR1238" s="185"/>
      <c r="BS1238" s="212" t="s">
        <v>9570</v>
      </c>
    </row>
    <row r="1239" spans="1:71" ht="25.5" x14ac:dyDescent="0.2">
      <c r="A1239" s="697">
        <v>1237</v>
      </c>
      <c r="B1239" s="286" t="s">
        <v>3831</v>
      </c>
      <c r="C1239" s="286" t="s">
        <v>7444</v>
      </c>
      <c r="D1239" s="258" t="s">
        <v>3865</v>
      </c>
      <c r="E1239" s="736">
        <v>3</v>
      </c>
      <c r="F1239" s="736">
        <v>21</v>
      </c>
      <c r="G1239" s="737">
        <v>30</v>
      </c>
      <c r="H1239" s="305" t="s">
        <v>13913</v>
      </c>
      <c r="I1239" s="207" t="s">
        <v>635</v>
      </c>
      <c r="J1239" s="279" t="s">
        <v>6554</v>
      </c>
      <c r="K1239" s="179" t="s">
        <v>3491</v>
      </c>
      <c r="L1239" s="427" t="s">
        <v>3491</v>
      </c>
      <c r="M1239" s="684">
        <v>6.3</v>
      </c>
      <c r="N1239" s="684" t="s">
        <v>15715</v>
      </c>
      <c r="O1239" s="684">
        <v>170</v>
      </c>
      <c r="P1239" s="179" t="s">
        <v>15822</v>
      </c>
      <c r="Q1239" s="179">
        <v>10</v>
      </c>
      <c r="R1239" s="180"/>
      <c r="S1239" s="179">
        <v>15</v>
      </c>
      <c r="T1239" s="179">
        <v>18</v>
      </c>
      <c r="U1239" s="191">
        <v>8</v>
      </c>
      <c r="V1239" s="191">
        <v>18</v>
      </c>
      <c r="W1239" s="742">
        <v>12</v>
      </c>
      <c r="X1239" s="184"/>
      <c r="Y1239" s="184"/>
      <c r="Z1239" s="184"/>
      <c r="AA1239" s="184"/>
      <c r="AB1239" s="220"/>
      <c r="AC1239" s="186" t="s">
        <v>9459</v>
      </c>
      <c r="AD1239" s="179" t="s">
        <v>6582</v>
      </c>
      <c r="AE1239" s="179" t="s">
        <v>2056</v>
      </c>
      <c r="AF1239" s="177">
        <v>0</v>
      </c>
      <c r="AG1239" s="177">
        <v>0</v>
      </c>
      <c r="AH1239" s="177">
        <v>0</v>
      </c>
      <c r="AI1239" s="177">
        <v>0</v>
      </c>
      <c r="AJ1239" s="177">
        <v>0</v>
      </c>
      <c r="AK1239" s="177">
        <v>0</v>
      </c>
      <c r="AL1239" s="383">
        <v>7</v>
      </c>
      <c r="AM1239" s="177">
        <v>0</v>
      </c>
      <c r="AN1239" s="177">
        <v>0</v>
      </c>
      <c r="AO1239" s="182">
        <v>0</v>
      </c>
      <c r="AP1239" s="180">
        <v>7</v>
      </c>
      <c r="AQ1239" s="180"/>
      <c r="AR1239" s="180"/>
      <c r="AS1239" s="180"/>
      <c r="AT1239" s="180"/>
      <c r="AU1239" s="180"/>
      <c r="AV1239" s="180"/>
      <c r="AW1239" s="180"/>
      <c r="AX1239" s="180"/>
      <c r="AY1239" s="180"/>
      <c r="AZ1239" s="180"/>
      <c r="BA1239" s="180"/>
      <c r="BB1239" s="180"/>
      <c r="BC1239" s="180"/>
      <c r="BD1239" s="180">
        <v>7</v>
      </c>
      <c r="BE1239" s="180"/>
      <c r="BF1239" s="180"/>
      <c r="BG1239" s="180"/>
      <c r="BH1239" s="176" t="str">
        <f t="shared" si="150"/>
        <v>class level</v>
      </c>
      <c r="BI1239" s="176">
        <f t="shared" si="145"/>
        <v>13</v>
      </c>
      <c r="BJ1239" s="182" t="str">
        <f t="shared" si="146"/>
        <v>7 - 56</v>
      </c>
      <c r="BK1239" s="176">
        <f t="shared" si="147"/>
        <v>32</v>
      </c>
      <c r="BL1239" s="176">
        <f t="shared" si="151"/>
        <v>7</v>
      </c>
      <c r="BM1239" s="535"/>
      <c r="BN1239" s="185">
        <v>940</v>
      </c>
      <c r="BO1239" s="180">
        <v>4</v>
      </c>
      <c r="BP1239" s="178">
        <f t="shared" ref="BP1239:BP1270" si="152">BN1239+BK1239*BO1239</f>
        <v>1068</v>
      </c>
      <c r="BQ1239" s="420" t="str">
        <f t="shared" si="148"/>
        <v>VI</v>
      </c>
      <c r="BR1239" s="185"/>
      <c r="BS1239" s="212" t="s">
        <v>9570</v>
      </c>
    </row>
    <row r="1240" spans="1:71" ht="25.5" x14ac:dyDescent="0.2">
      <c r="A1240" s="696">
        <v>1238</v>
      </c>
      <c r="B1240" s="286" t="s">
        <v>3831</v>
      </c>
      <c r="C1240" s="286" t="s">
        <v>1543</v>
      </c>
      <c r="D1240" s="258" t="s">
        <v>3865</v>
      </c>
      <c r="E1240" s="736">
        <v>6</v>
      </c>
      <c r="F1240" s="736">
        <v>21</v>
      </c>
      <c r="G1240" s="737">
        <v>30</v>
      </c>
      <c r="H1240" s="305" t="s">
        <v>13913</v>
      </c>
      <c r="I1240" s="207" t="s">
        <v>635</v>
      </c>
      <c r="J1240" s="279" t="s">
        <v>367</v>
      </c>
      <c r="K1240" s="179" t="s">
        <v>3491</v>
      </c>
      <c r="L1240" s="427" t="s">
        <v>3491</v>
      </c>
      <c r="M1240" s="684">
        <v>6.3</v>
      </c>
      <c r="N1240" s="684" t="s">
        <v>15715</v>
      </c>
      <c r="O1240" s="684">
        <v>170</v>
      </c>
      <c r="P1240" s="179" t="s">
        <v>15822</v>
      </c>
      <c r="Q1240" s="179">
        <v>0</v>
      </c>
      <c r="R1240" s="180"/>
      <c r="S1240" s="179">
        <v>15</v>
      </c>
      <c r="T1240" s="179">
        <v>18</v>
      </c>
      <c r="U1240" s="191">
        <v>8</v>
      </c>
      <c r="V1240" s="191">
        <v>18</v>
      </c>
      <c r="W1240" s="742">
        <v>12</v>
      </c>
      <c r="X1240" s="184"/>
      <c r="Y1240" s="184"/>
      <c r="Z1240" s="184"/>
      <c r="AA1240" s="184"/>
      <c r="AB1240" s="220"/>
      <c r="AC1240" s="186" t="s">
        <v>8693</v>
      </c>
      <c r="AD1240" s="179" t="s">
        <v>6582</v>
      </c>
      <c r="AE1240" s="179" t="s">
        <v>2056</v>
      </c>
      <c r="AF1240" s="177">
        <v>0</v>
      </c>
      <c r="AG1240" s="177">
        <v>0</v>
      </c>
      <c r="AH1240" s="177">
        <v>0</v>
      </c>
      <c r="AI1240" s="177">
        <v>0</v>
      </c>
      <c r="AJ1240" s="177">
        <v>0</v>
      </c>
      <c r="AK1240" s="177">
        <v>0</v>
      </c>
      <c r="AL1240" s="383">
        <v>7</v>
      </c>
      <c r="AM1240" s="177">
        <v>0</v>
      </c>
      <c r="AN1240" s="177">
        <v>0</v>
      </c>
      <c r="AO1240" s="182">
        <v>0</v>
      </c>
      <c r="AP1240" s="180">
        <v>7</v>
      </c>
      <c r="AQ1240" s="180">
        <v>7</v>
      </c>
      <c r="AR1240" s="180"/>
      <c r="AS1240" s="180"/>
      <c r="AT1240" s="180"/>
      <c r="AU1240" s="180"/>
      <c r="AV1240" s="180"/>
      <c r="AW1240" s="180"/>
      <c r="AX1240" s="180"/>
      <c r="AY1240" s="180"/>
      <c r="AZ1240" s="180"/>
      <c r="BA1240" s="180"/>
      <c r="BB1240" s="180"/>
      <c r="BC1240" s="180"/>
      <c r="BD1240" s="180">
        <v>6</v>
      </c>
      <c r="BE1240" s="180"/>
      <c r="BF1240" s="180"/>
      <c r="BG1240" s="180"/>
      <c r="BH1240" s="176" t="str">
        <f t="shared" si="150"/>
        <v>class level</v>
      </c>
      <c r="BI1240" s="176">
        <f t="shared" si="145"/>
        <v>13</v>
      </c>
      <c r="BJ1240" s="182" t="str">
        <f t="shared" si="146"/>
        <v>7 - 56</v>
      </c>
      <c r="BK1240" s="176">
        <f t="shared" si="147"/>
        <v>32</v>
      </c>
      <c r="BL1240" s="176">
        <f t="shared" si="151"/>
        <v>7</v>
      </c>
      <c r="BM1240" s="535"/>
      <c r="BN1240" s="185">
        <v>2000</v>
      </c>
      <c r="BO1240" s="180">
        <v>12</v>
      </c>
      <c r="BP1240" s="178">
        <f t="shared" si="152"/>
        <v>2384</v>
      </c>
      <c r="BQ1240" s="420" t="str">
        <f t="shared" si="148"/>
        <v>VII</v>
      </c>
      <c r="BR1240" s="185"/>
      <c r="BS1240" s="212" t="s">
        <v>9569</v>
      </c>
    </row>
    <row r="1241" spans="1:71" ht="25.5" x14ac:dyDescent="0.2">
      <c r="A1241" s="696">
        <v>1239</v>
      </c>
      <c r="B1241" s="286" t="s">
        <v>3831</v>
      </c>
      <c r="C1241" s="286" t="s">
        <v>1542</v>
      </c>
      <c r="D1241" s="258" t="s">
        <v>3865</v>
      </c>
      <c r="E1241" s="736">
        <v>6</v>
      </c>
      <c r="F1241" s="736">
        <v>21</v>
      </c>
      <c r="G1241" s="737">
        <v>30</v>
      </c>
      <c r="H1241" s="305" t="s">
        <v>13913</v>
      </c>
      <c r="I1241" s="207" t="s">
        <v>635</v>
      </c>
      <c r="J1241" s="279" t="s">
        <v>367</v>
      </c>
      <c r="K1241" s="179" t="s">
        <v>3491</v>
      </c>
      <c r="L1241" s="427" t="s">
        <v>3491</v>
      </c>
      <c r="M1241" s="684">
        <v>6.3</v>
      </c>
      <c r="N1241" s="684" t="s">
        <v>15715</v>
      </c>
      <c r="O1241" s="684">
        <v>170</v>
      </c>
      <c r="P1241" s="179" t="s">
        <v>15822</v>
      </c>
      <c r="Q1241" s="179">
        <v>0</v>
      </c>
      <c r="R1241" s="180"/>
      <c r="S1241" s="179">
        <v>15</v>
      </c>
      <c r="T1241" s="179">
        <v>18</v>
      </c>
      <c r="U1241" s="191">
        <v>8</v>
      </c>
      <c r="V1241" s="191">
        <v>18</v>
      </c>
      <c r="W1241" s="742">
        <v>12</v>
      </c>
      <c r="X1241" s="184"/>
      <c r="Y1241" s="184"/>
      <c r="Z1241" s="184"/>
      <c r="AA1241" s="184"/>
      <c r="AB1241" s="220"/>
      <c r="AC1241" s="186" t="s">
        <v>8692</v>
      </c>
      <c r="AD1241" s="179" t="s">
        <v>6582</v>
      </c>
      <c r="AE1241" s="179" t="s">
        <v>2056</v>
      </c>
      <c r="AF1241" s="177">
        <v>0</v>
      </c>
      <c r="AG1241" s="177">
        <v>0</v>
      </c>
      <c r="AH1241" s="177">
        <v>0</v>
      </c>
      <c r="AI1241" s="177">
        <v>0</v>
      </c>
      <c r="AJ1241" s="177">
        <v>0</v>
      </c>
      <c r="AK1241" s="177">
        <v>0</v>
      </c>
      <c r="AL1241" s="383">
        <v>8</v>
      </c>
      <c r="AM1241" s="177">
        <v>0</v>
      </c>
      <c r="AN1241" s="177">
        <v>0</v>
      </c>
      <c r="AO1241" s="182">
        <v>0</v>
      </c>
      <c r="AP1241" s="180">
        <v>8</v>
      </c>
      <c r="AQ1241" s="180">
        <v>8</v>
      </c>
      <c r="AR1241" s="180"/>
      <c r="AS1241" s="180"/>
      <c r="AT1241" s="180"/>
      <c r="AU1241" s="180"/>
      <c r="AV1241" s="180"/>
      <c r="AW1241" s="180"/>
      <c r="AX1241" s="180"/>
      <c r="AY1241" s="180"/>
      <c r="AZ1241" s="180"/>
      <c r="BA1241" s="180"/>
      <c r="BB1241" s="180"/>
      <c r="BC1241" s="180"/>
      <c r="BD1241" s="180"/>
      <c r="BE1241" s="180"/>
      <c r="BF1241" s="180"/>
      <c r="BG1241" s="180"/>
      <c r="BH1241" s="176" t="str">
        <f t="shared" si="150"/>
        <v>class level</v>
      </c>
      <c r="BI1241" s="176">
        <f t="shared" si="145"/>
        <v>12</v>
      </c>
      <c r="BJ1241" s="182" t="str">
        <f t="shared" si="146"/>
        <v>8 - 64</v>
      </c>
      <c r="BK1241" s="176">
        <f t="shared" si="147"/>
        <v>36</v>
      </c>
      <c r="BL1241" s="176">
        <f t="shared" si="151"/>
        <v>8</v>
      </c>
      <c r="BM1241" s="535"/>
      <c r="BN1241" s="185">
        <v>2000</v>
      </c>
      <c r="BO1241" s="180">
        <v>12</v>
      </c>
      <c r="BP1241" s="178">
        <f t="shared" si="152"/>
        <v>2432</v>
      </c>
      <c r="BQ1241" s="420" t="str">
        <f t="shared" si="148"/>
        <v>VII</v>
      </c>
      <c r="BR1241" s="185"/>
      <c r="BS1241" s="212" t="s">
        <v>9568</v>
      </c>
    </row>
    <row r="1242" spans="1:71" ht="38.25" x14ac:dyDescent="0.2">
      <c r="A1242" s="697">
        <v>1240</v>
      </c>
      <c r="B1242" s="286" t="s">
        <v>3831</v>
      </c>
      <c r="C1242" s="286" t="s">
        <v>1544</v>
      </c>
      <c r="D1242" s="258" t="s">
        <v>3865</v>
      </c>
      <c r="E1242" s="736">
        <v>6</v>
      </c>
      <c r="F1242" s="736">
        <v>21</v>
      </c>
      <c r="G1242" s="737">
        <v>30</v>
      </c>
      <c r="H1242" s="305" t="s">
        <v>13913</v>
      </c>
      <c r="I1242" s="207" t="s">
        <v>635</v>
      </c>
      <c r="J1242" s="279" t="s">
        <v>365</v>
      </c>
      <c r="K1242" s="179" t="s">
        <v>3491</v>
      </c>
      <c r="L1242" s="427" t="s">
        <v>3491</v>
      </c>
      <c r="M1242" s="684">
        <v>6.3</v>
      </c>
      <c r="N1242" s="684" t="s">
        <v>15715</v>
      </c>
      <c r="O1242" s="684">
        <v>170</v>
      </c>
      <c r="P1242" s="179" t="s">
        <v>15822</v>
      </c>
      <c r="Q1242" s="179">
        <v>0</v>
      </c>
      <c r="R1242" s="180"/>
      <c r="S1242" s="179">
        <v>15</v>
      </c>
      <c r="T1242" s="179">
        <v>18</v>
      </c>
      <c r="U1242" s="191">
        <v>8</v>
      </c>
      <c r="V1242" s="191">
        <v>18</v>
      </c>
      <c r="W1242" s="742">
        <v>12</v>
      </c>
      <c r="X1242" s="184"/>
      <c r="Y1242" s="184"/>
      <c r="Z1242" s="184"/>
      <c r="AA1242" s="184"/>
      <c r="AB1242" s="220"/>
      <c r="AC1242" s="186" t="s">
        <v>8691</v>
      </c>
      <c r="AD1242" s="179" t="s">
        <v>6582</v>
      </c>
      <c r="AE1242" s="179" t="s">
        <v>2056</v>
      </c>
      <c r="AF1242" s="177">
        <v>0</v>
      </c>
      <c r="AG1242" s="177">
        <v>0</v>
      </c>
      <c r="AH1242" s="177">
        <v>0</v>
      </c>
      <c r="AI1242" s="177">
        <v>0</v>
      </c>
      <c r="AJ1242" s="177">
        <v>0</v>
      </c>
      <c r="AK1242" s="177">
        <v>0</v>
      </c>
      <c r="AL1242" s="383">
        <v>8</v>
      </c>
      <c r="AM1242" s="177">
        <v>0</v>
      </c>
      <c r="AN1242" s="177">
        <v>0</v>
      </c>
      <c r="AO1242" s="182">
        <v>0</v>
      </c>
      <c r="AP1242" s="180">
        <v>8</v>
      </c>
      <c r="AQ1242" s="180"/>
      <c r="AR1242" s="180">
        <v>8</v>
      </c>
      <c r="AS1242" s="180"/>
      <c r="AT1242" s="180"/>
      <c r="AU1242" s="180"/>
      <c r="AV1242" s="180"/>
      <c r="AW1242" s="180"/>
      <c r="AX1242" s="180"/>
      <c r="AY1242" s="180"/>
      <c r="AZ1242" s="180"/>
      <c r="BA1242" s="180"/>
      <c r="BB1242" s="180"/>
      <c r="BC1242" s="180"/>
      <c r="BD1242" s="180"/>
      <c r="BE1242" s="180"/>
      <c r="BF1242" s="180"/>
      <c r="BG1242" s="180"/>
      <c r="BH1242" s="176" t="str">
        <f t="shared" si="150"/>
        <v>class level</v>
      </c>
      <c r="BI1242" s="176">
        <f t="shared" si="145"/>
        <v>12</v>
      </c>
      <c r="BJ1242" s="182" t="str">
        <f t="shared" si="146"/>
        <v>8 - 64</v>
      </c>
      <c r="BK1242" s="176">
        <f t="shared" si="147"/>
        <v>36</v>
      </c>
      <c r="BL1242" s="176">
        <f t="shared" si="151"/>
        <v>8</v>
      </c>
      <c r="BM1242" s="535"/>
      <c r="BN1242" s="185">
        <v>3450</v>
      </c>
      <c r="BO1242" s="180">
        <v>14</v>
      </c>
      <c r="BP1242" s="178">
        <f t="shared" si="152"/>
        <v>3954</v>
      </c>
      <c r="BQ1242" s="420" t="str">
        <f t="shared" si="148"/>
        <v>VIII</v>
      </c>
      <c r="BR1242" s="185"/>
      <c r="BS1242" s="212" t="s">
        <v>9572</v>
      </c>
    </row>
    <row r="1243" spans="1:71" ht="38.25" x14ac:dyDescent="0.2">
      <c r="A1243" s="696">
        <v>1241</v>
      </c>
      <c r="B1243" s="286" t="s">
        <v>3831</v>
      </c>
      <c r="C1243" s="286" t="s">
        <v>7674</v>
      </c>
      <c r="D1243" s="258" t="s">
        <v>3865</v>
      </c>
      <c r="E1243" s="736">
        <v>3</v>
      </c>
      <c r="F1243" s="736">
        <v>21</v>
      </c>
      <c r="G1243" s="737">
        <v>30</v>
      </c>
      <c r="H1243" s="305" t="s">
        <v>13913</v>
      </c>
      <c r="I1243" s="207" t="s">
        <v>635</v>
      </c>
      <c r="J1243" s="279" t="s">
        <v>366</v>
      </c>
      <c r="K1243" s="179" t="s">
        <v>3491</v>
      </c>
      <c r="L1243" s="427" t="s">
        <v>3491</v>
      </c>
      <c r="M1243" s="684">
        <v>6.3</v>
      </c>
      <c r="N1243" s="684" t="s">
        <v>15715</v>
      </c>
      <c r="O1243" s="684">
        <v>170</v>
      </c>
      <c r="P1243" s="179" t="s">
        <v>15822</v>
      </c>
      <c r="Q1243" s="179">
        <v>0</v>
      </c>
      <c r="R1243" s="180"/>
      <c r="S1243" s="179">
        <v>15</v>
      </c>
      <c r="T1243" s="179">
        <v>18</v>
      </c>
      <c r="U1243" s="191">
        <v>8</v>
      </c>
      <c r="V1243" s="191">
        <v>18</v>
      </c>
      <c r="W1243" s="742">
        <v>12</v>
      </c>
      <c r="X1243" s="184"/>
      <c r="Y1243" s="184"/>
      <c r="Z1243" s="184"/>
      <c r="AA1243" s="184"/>
      <c r="AB1243" s="220"/>
      <c r="AC1243" s="186" t="s">
        <v>8694</v>
      </c>
      <c r="AD1243" s="179" t="s">
        <v>6582</v>
      </c>
      <c r="AE1243" s="179" t="s">
        <v>2056</v>
      </c>
      <c r="AF1243" s="177">
        <v>0</v>
      </c>
      <c r="AG1243" s="177">
        <v>0</v>
      </c>
      <c r="AH1243" s="177">
        <v>0</v>
      </c>
      <c r="AI1243" s="177">
        <v>0</v>
      </c>
      <c r="AJ1243" s="177">
        <v>0</v>
      </c>
      <c r="AK1243" s="177">
        <v>0</v>
      </c>
      <c r="AL1243" s="383">
        <v>8</v>
      </c>
      <c r="AM1243" s="177">
        <v>0</v>
      </c>
      <c r="AN1243" s="177">
        <v>0</v>
      </c>
      <c r="AO1243" s="182">
        <v>0</v>
      </c>
      <c r="AP1243" s="180">
        <v>8</v>
      </c>
      <c r="AQ1243" s="180">
        <v>7</v>
      </c>
      <c r="AR1243" s="180"/>
      <c r="AS1243" s="180"/>
      <c r="AT1243" s="180"/>
      <c r="AU1243" s="180"/>
      <c r="AV1243" s="180"/>
      <c r="AW1243" s="180"/>
      <c r="AX1243" s="180"/>
      <c r="AY1243" s="180"/>
      <c r="AZ1243" s="180"/>
      <c r="BA1243" s="180"/>
      <c r="BB1243" s="180"/>
      <c r="BC1243" s="180"/>
      <c r="BD1243" s="180">
        <v>8</v>
      </c>
      <c r="BE1243" s="180"/>
      <c r="BF1243" s="180"/>
      <c r="BG1243" s="180"/>
      <c r="BH1243" s="176" t="str">
        <f t="shared" si="150"/>
        <v>class level</v>
      </c>
      <c r="BI1243" s="176">
        <f t="shared" si="145"/>
        <v>12</v>
      </c>
      <c r="BJ1243" s="182" t="str">
        <f t="shared" si="146"/>
        <v>8 - 64</v>
      </c>
      <c r="BK1243" s="176">
        <f t="shared" si="147"/>
        <v>36</v>
      </c>
      <c r="BL1243" s="176">
        <f t="shared" si="151"/>
        <v>8</v>
      </c>
      <c r="BM1243" s="535"/>
      <c r="BN1243" s="185">
        <v>2000</v>
      </c>
      <c r="BO1243" s="180">
        <v>12</v>
      </c>
      <c r="BP1243" s="178">
        <f t="shared" si="152"/>
        <v>2432</v>
      </c>
      <c r="BQ1243" s="420" t="str">
        <f t="shared" si="148"/>
        <v>VII</v>
      </c>
      <c r="BR1243" s="185"/>
      <c r="BS1243" s="212" t="s">
        <v>9569</v>
      </c>
    </row>
    <row r="1244" spans="1:71" ht="38.25" x14ac:dyDescent="0.2">
      <c r="A1244" s="697">
        <v>1242</v>
      </c>
      <c r="B1244" s="286" t="s">
        <v>3831</v>
      </c>
      <c r="C1244" s="286" t="s">
        <v>7676</v>
      </c>
      <c r="D1244" s="258" t="s">
        <v>3865</v>
      </c>
      <c r="E1244" s="736">
        <v>3</v>
      </c>
      <c r="F1244" s="736">
        <v>21</v>
      </c>
      <c r="G1244" s="737">
        <v>30</v>
      </c>
      <c r="H1244" s="305" t="s">
        <v>13913</v>
      </c>
      <c r="I1244" s="207" t="s">
        <v>635</v>
      </c>
      <c r="J1244" s="279" t="s">
        <v>366</v>
      </c>
      <c r="K1244" s="179" t="s">
        <v>3491</v>
      </c>
      <c r="L1244" s="427" t="s">
        <v>3491</v>
      </c>
      <c r="M1244" s="684">
        <v>6.3</v>
      </c>
      <c r="N1244" s="684" t="s">
        <v>15715</v>
      </c>
      <c r="O1244" s="684">
        <v>170</v>
      </c>
      <c r="P1244" s="179" t="s">
        <v>15822</v>
      </c>
      <c r="Q1244" s="179">
        <v>0</v>
      </c>
      <c r="R1244" s="180"/>
      <c r="S1244" s="179">
        <v>15</v>
      </c>
      <c r="T1244" s="179">
        <v>18</v>
      </c>
      <c r="U1244" s="191">
        <v>8</v>
      </c>
      <c r="V1244" s="191">
        <v>18</v>
      </c>
      <c r="W1244" s="742">
        <v>12</v>
      </c>
      <c r="X1244" s="184"/>
      <c r="Y1244" s="184"/>
      <c r="Z1244" s="184"/>
      <c r="AA1244" s="184"/>
      <c r="AB1244" s="220"/>
      <c r="AC1244" s="186" t="s">
        <v>8695</v>
      </c>
      <c r="AD1244" s="179" t="s">
        <v>6582</v>
      </c>
      <c r="AE1244" s="179" t="s">
        <v>2056</v>
      </c>
      <c r="AF1244" s="177">
        <v>0</v>
      </c>
      <c r="AG1244" s="177">
        <v>0</v>
      </c>
      <c r="AH1244" s="177">
        <v>0</v>
      </c>
      <c r="AI1244" s="177">
        <v>0</v>
      </c>
      <c r="AJ1244" s="177">
        <v>0</v>
      </c>
      <c r="AK1244" s="177">
        <v>0</v>
      </c>
      <c r="AL1244" s="383">
        <v>10</v>
      </c>
      <c r="AM1244" s="177">
        <v>0</v>
      </c>
      <c r="AN1244" s="177">
        <v>0</v>
      </c>
      <c r="AO1244" s="182">
        <v>0</v>
      </c>
      <c r="AP1244" s="180">
        <v>11</v>
      </c>
      <c r="AQ1244" s="180">
        <v>11</v>
      </c>
      <c r="AR1244" s="180"/>
      <c r="AS1244" s="180"/>
      <c r="AT1244" s="180"/>
      <c r="AU1244" s="180"/>
      <c r="AV1244" s="180"/>
      <c r="AW1244" s="180"/>
      <c r="AX1244" s="180"/>
      <c r="AY1244" s="180"/>
      <c r="AZ1244" s="180"/>
      <c r="BA1244" s="180"/>
      <c r="BB1244" s="180"/>
      <c r="BC1244" s="180"/>
      <c r="BD1244" s="180"/>
      <c r="BE1244" s="180"/>
      <c r="BF1244" s="180"/>
      <c r="BG1244" s="180"/>
      <c r="BH1244" s="176" t="str">
        <f t="shared" si="150"/>
        <v>class level</v>
      </c>
      <c r="BI1244" s="176">
        <f t="shared" si="145"/>
        <v>10</v>
      </c>
      <c r="BJ1244" s="182" t="str">
        <f t="shared" si="146"/>
        <v>10 - 80</v>
      </c>
      <c r="BK1244" s="176">
        <f t="shared" si="147"/>
        <v>45</v>
      </c>
      <c r="BL1244" s="176">
        <f t="shared" si="151"/>
        <v>11</v>
      </c>
      <c r="BM1244" s="535"/>
      <c r="BN1244" s="185">
        <v>4400</v>
      </c>
      <c r="BO1244" s="180">
        <v>16</v>
      </c>
      <c r="BP1244" s="178">
        <f t="shared" si="152"/>
        <v>5120</v>
      </c>
      <c r="BQ1244" s="420" t="str">
        <f t="shared" si="148"/>
        <v>VIII</v>
      </c>
      <c r="BR1244" s="185"/>
      <c r="BS1244" s="212" t="s">
        <v>9568</v>
      </c>
    </row>
    <row r="1245" spans="1:71" ht="51" x14ac:dyDescent="0.2">
      <c r="A1245" s="696">
        <v>1243</v>
      </c>
      <c r="B1245" s="286" t="s">
        <v>3831</v>
      </c>
      <c r="C1245" s="286" t="s">
        <v>3899</v>
      </c>
      <c r="D1245" s="258" t="s">
        <v>5497</v>
      </c>
      <c r="E1245" s="736">
        <v>2</v>
      </c>
      <c r="F1245" s="736">
        <v>1</v>
      </c>
      <c r="G1245" s="737">
        <v>4</v>
      </c>
      <c r="H1245" s="305" t="s">
        <v>3340</v>
      </c>
      <c r="I1245" s="207" t="s">
        <v>2342</v>
      </c>
      <c r="J1245" s="279" t="s">
        <v>3387</v>
      </c>
      <c r="K1245" s="179" t="s">
        <v>4724</v>
      </c>
      <c r="L1245" s="427" t="s">
        <v>5490</v>
      </c>
      <c r="M1245" s="684">
        <v>43</v>
      </c>
      <c r="N1245" s="685" t="s">
        <v>15710</v>
      </c>
      <c r="O1245" s="684">
        <v>6300</v>
      </c>
      <c r="P1245" s="179" t="s">
        <v>15771</v>
      </c>
      <c r="Q1245" s="179">
        <v>-1</v>
      </c>
      <c r="R1245" s="180"/>
      <c r="S1245" s="191">
        <v>15</v>
      </c>
      <c r="T1245" s="191">
        <v>16</v>
      </c>
      <c r="U1245" s="191">
        <v>8</v>
      </c>
      <c r="V1245" s="191">
        <v>18</v>
      </c>
      <c r="W1245" s="742">
        <v>9</v>
      </c>
      <c r="X1245" s="184">
        <v>24</v>
      </c>
      <c r="Y1245" s="184"/>
      <c r="Z1245" s="184"/>
      <c r="AA1245" s="184"/>
      <c r="AB1245" s="219" t="s">
        <v>793</v>
      </c>
      <c r="AC1245" s="419" t="s">
        <v>14079</v>
      </c>
      <c r="AD1245" s="179" t="s">
        <v>6415</v>
      </c>
      <c r="AE1245" s="179" t="s">
        <v>4250</v>
      </c>
      <c r="AF1245" s="177">
        <v>0</v>
      </c>
      <c r="AG1245" s="177">
        <v>0</v>
      </c>
      <c r="AH1245" s="177">
        <v>0</v>
      </c>
      <c r="AI1245" s="177">
        <v>0</v>
      </c>
      <c r="AJ1245" s="177">
        <v>0</v>
      </c>
      <c r="AK1245" s="177">
        <v>0</v>
      </c>
      <c r="AL1245" s="551">
        <v>9</v>
      </c>
      <c r="AM1245" s="177">
        <v>0</v>
      </c>
      <c r="AN1245" s="177">
        <v>0</v>
      </c>
      <c r="AO1245" s="182">
        <v>0</v>
      </c>
      <c r="AP1245" s="180"/>
      <c r="AQ1245" s="180"/>
      <c r="AR1245" s="180"/>
      <c r="AS1245" s="180"/>
      <c r="AT1245" s="180"/>
      <c r="AU1245" s="180"/>
      <c r="AV1245" s="180"/>
      <c r="AW1245" s="180"/>
      <c r="AX1245" s="180"/>
      <c r="AY1245" s="180"/>
      <c r="AZ1245" s="180"/>
      <c r="BA1245" s="180"/>
      <c r="BB1245" s="180"/>
      <c r="BC1245" s="180"/>
      <c r="BD1245" s="180"/>
      <c r="BE1245" s="180"/>
      <c r="BF1245" s="180"/>
      <c r="BG1245" s="180"/>
      <c r="BH1245" s="176">
        <f t="shared" si="150"/>
        <v>9</v>
      </c>
      <c r="BI1245" s="176">
        <f t="shared" si="145"/>
        <v>12</v>
      </c>
      <c r="BJ1245" s="182" t="str">
        <f t="shared" si="146"/>
        <v>9 - 72</v>
      </c>
      <c r="BK1245" s="176">
        <f t="shared" si="147"/>
        <v>41</v>
      </c>
      <c r="BL1245" s="176">
        <f t="shared" si="151"/>
        <v>9</v>
      </c>
      <c r="BM1245" s="533"/>
      <c r="BN1245" s="187">
        <v>3200</v>
      </c>
      <c r="BO1245" s="187">
        <v>12</v>
      </c>
      <c r="BP1245" s="178">
        <f t="shared" si="152"/>
        <v>3692</v>
      </c>
      <c r="BQ1245" s="420" t="str">
        <f t="shared" si="148"/>
        <v>VIII</v>
      </c>
      <c r="BR1245" s="185"/>
      <c r="BS1245" s="464" t="s">
        <v>9546</v>
      </c>
    </row>
    <row r="1246" spans="1:71" ht="51" x14ac:dyDescent="0.2">
      <c r="A1246" s="696">
        <v>1244</v>
      </c>
      <c r="B1246" s="286" t="s">
        <v>3831</v>
      </c>
      <c r="C1246" s="286" t="s">
        <v>3900</v>
      </c>
      <c r="D1246" s="258" t="s">
        <v>5497</v>
      </c>
      <c r="E1246" s="736">
        <v>5</v>
      </c>
      <c r="F1246" s="736">
        <v>1</v>
      </c>
      <c r="G1246" s="737">
        <v>4</v>
      </c>
      <c r="H1246" s="305" t="s">
        <v>3340</v>
      </c>
      <c r="I1246" s="207" t="s">
        <v>2342</v>
      </c>
      <c r="J1246" s="279" t="s">
        <v>3387</v>
      </c>
      <c r="K1246" s="179" t="s">
        <v>4724</v>
      </c>
      <c r="L1246" s="427" t="s">
        <v>5490</v>
      </c>
      <c r="M1246" s="684">
        <v>48</v>
      </c>
      <c r="N1246" s="685" t="s">
        <v>15710</v>
      </c>
      <c r="O1246" s="684">
        <v>8600</v>
      </c>
      <c r="P1246" s="179" t="s">
        <v>15771</v>
      </c>
      <c r="Q1246" s="179">
        <v>-1</v>
      </c>
      <c r="R1246" s="180"/>
      <c r="S1246" s="191">
        <v>15</v>
      </c>
      <c r="T1246" s="191">
        <v>16</v>
      </c>
      <c r="U1246" s="191">
        <v>8</v>
      </c>
      <c r="V1246" s="191">
        <v>18</v>
      </c>
      <c r="W1246" s="742">
        <v>9</v>
      </c>
      <c r="X1246" s="184">
        <v>24</v>
      </c>
      <c r="Y1246" s="184"/>
      <c r="Z1246" s="184"/>
      <c r="AA1246" s="184"/>
      <c r="AB1246" s="219" t="s">
        <v>793</v>
      </c>
      <c r="AC1246" s="419" t="s">
        <v>14079</v>
      </c>
      <c r="AD1246" s="179" t="s">
        <v>6415</v>
      </c>
      <c r="AE1246" s="179" t="s">
        <v>4250</v>
      </c>
      <c r="AF1246" s="177">
        <v>0</v>
      </c>
      <c r="AG1246" s="177">
        <v>0</v>
      </c>
      <c r="AH1246" s="177">
        <v>0</v>
      </c>
      <c r="AI1246" s="177">
        <v>0</v>
      </c>
      <c r="AJ1246" s="177">
        <v>0</v>
      </c>
      <c r="AK1246" s="177">
        <v>0</v>
      </c>
      <c r="AL1246" s="551">
        <v>10</v>
      </c>
      <c r="AM1246" s="177">
        <v>0</v>
      </c>
      <c r="AN1246" s="177">
        <v>0</v>
      </c>
      <c r="AO1246" s="182">
        <v>0</v>
      </c>
      <c r="AP1246" s="180"/>
      <c r="AQ1246" s="180"/>
      <c r="AR1246" s="180"/>
      <c r="AS1246" s="180"/>
      <c r="AT1246" s="180"/>
      <c r="AU1246" s="180"/>
      <c r="AV1246" s="180"/>
      <c r="AW1246" s="180"/>
      <c r="AX1246" s="180"/>
      <c r="AY1246" s="180"/>
      <c r="AZ1246" s="180"/>
      <c r="BA1246" s="180"/>
      <c r="BB1246" s="180"/>
      <c r="BC1246" s="180"/>
      <c r="BD1246" s="180"/>
      <c r="BE1246" s="180"/>
      <c r="BF1246" s="180"/>
      <c r="BG1246" s="180"/>
      <c r="BH1246" s="176">
        <f t="shared" si="150"/>
        <v>10</v>
      </c>
      <c r="BI1246" s="176">
        <f t="shared" si="145"/>
        <v>10</v>
      </c>
      <c r="BJ1246" s="182" t="str">
        <f t="shared" si="146"/>
        <v>10 - 80</v>
      </c>
      <c r="BK1246" s="176">
        <f t="shared" si="147"/>
        <v>45</v>
      </c>
      <c r="BL1246" s="176">
        <f t="shared" si="151"/>
        <v>10</v>
      </c>
      <c r="BM1246" s="533"/>
      <c r="BN1246" s="187">
        <v>4800</v>
      </c>
      <c r="BO1246" s="187">
        <v>14</v>
      </c>
      <c r="BP1246" s="178">
        <f t="shared" si="152"/>
        <v>5430</v>
      </c>
      <c r="BQ1246" s="420" t="str">
        <f t="shared" si="148"/>
        <v>VIII</v>
      </c>
      <c r="BR1246" s="185"/>
      <c r="BS1246" s="464" t="s">
        <v>9546</v>
      </c>
    </row>
    <row r="1247" spans="1:71" ht="51" x14ac:dyDescent="0.2">
      <c r="A1247" s="697">
        <v>1245</v>
      </c>
      <c r="B1247" s="286" t="s">
        <v>3831</v>
      </c>
      <c r="C1247" s="286" t="s">
        <v>3901</v>
      </c>
      <c r="D1247" s="258" t="s">
        <v>5497</v>
      </c>
      <c r="E1247" s="736">
        <v>1</v>
      </c>
      <c r="F1247" s="736">
        <v>1</v>
      </c>
      <c r="G1247" s="737">
        <v>4</v>
      </c>
      <c r="H1247" s="305" t="s">
        <v>3340</v>
      </c>
      <c r="I1247" s="207" t="s">
        <v>2342</v>
      </c>
      <c r="J1247" s="279" t="s">
        <v>3387</v>
      </c>
      <c r="K1247" s="179" t="s">
        <v>4724</v>
      </c>
      <c r="L1247" s="427" t="s">
        <v>5490</v>
      </c>
      <c r="M1247" s="684">
        <v>53</v>
      </c>
      <c r="N1247" s="685" t="s">
        <v>15710</v>
      </c>
      <c r="O1247" s="684">
        <v>11500</v>
      </c>
      <c r="P1247" s="179" t="s">
        <v>15771</v>
      </c>
      <c r="Q1247" s="179">
        <v>-1</v>
      </c>
      <c r="R1247" s="180"/>
      <c r="S1247" s="191">
        <v>15</v>
      </c>
      <c r="T1247" s="191">
        <v>16</v>
      </c>
      <c r="U1247" s="191">
        <v>8</v>
      </c>
      <c r="V1247" s="191">
        <v>18</v>
      </c>
      <c r="W1247" s="742">
        <v>9</v>
      </c>
      <c r="X1247" s="184">
        <v>24</v>
      </c>
      <c r="Y1247" s="184"/>
      <c r="Z1247" s="184"/>
      <c r="AA1247" s="184"/>
      <c r="AB1247" s="219" t="s">
        <v>793</v>
      </c>
      <c r="AC1247" s="419" t="s">
        <v>14079</v>
      </c>
      <c r="AD1247" s="179" t="s">
        <v>6415</v>
      </c>
      <c r="AE1247" s="179" t="s">
        <v>4250</v>
      </c>
      <c r="AF1247" s="177">
        <v>0</v>
      </c>
      <c r="AG1247" s="177">
        <v>0</v>
      </c>
      <c r="AH1247" s="177">
        <v>0</v>
      </c>
      <c r="AI1247" s="177">
        <v>0</v>
      </c>
      <c r="AJ1247" s="177">
        <v>0</v>
      </c>
      <c r="AK1247" s="177">
        <v>0</v>
      </c>
      <c r="AL1247" s="551">
        <v>11</v>
      </c>
      <c r="AM1247" s="177">
        <v>0</v>
      </c>
      <c r="AN1247" s="177">
        <v>0</v>
      </c>
      <c r="AO1247" s="182">
        <v>0</v>
      </c>
      <c r="AP1247" s="180"/>
      <c r="AQ1247" s="180"/>
      <c r="AR1247" s="180"/>
      <c r="AS1247" s="180"/>
      <c r="AT1247" s="180"/>
      <c r="AU1247" s="180"/>
      <c r="AV1247" s="180"/>
      <c r="AW1247" s="180"/>
      <c r="AX1247" s="180"/>
      <c r="AY1247" s="180"/>
      <c r="AZ1247" s="180"/>
      <c r="BA1247" s="180"/>
      <c r="BB1247" s="180"/>
      <c r="BC1247" s="180"/>
      <c r="BD1247" s="180"/>
      <c r="BE1247" s="180"/>
      <c r="BF1247" s="180"/>
      <c r="BG1247" s="180"/>
      <c r="BH1247" s="176">
        <f t="shared" si="150"/>
        <v>11</v>
      </c>
      <c r="BI1247" s="176">
        <f t="shared" si="145"/>
        <v>10</v>
      </c>
      <c r="BJ1247" s="182" t="str">
        <f t="shared" si="146"/>
        <v>11 - 88</v>
      </c>
      <c r="BK1247" s="176">
        <f t="shared" si="147"/>
        <v>50</v>
      </c>
      <c r="BL1247" s="176">
        <f t="shared" si="151"/>
        <v>11</v>
      </c>
      <c r="BM1247" s="533"/>
      <c r="BN1247" s="187">
        <v>6950</v>
      </c>
      <c r="BO1247" s="187">
        <v>16</v>
      </c>
      <c r="BP1247" s="178">
        <f t="shared" si="152"/>
        <v>7750</v>
      </c>
      <c r="BQ1247" s="420" t="str">
        <f t="shared" si="148"/>
        <v>IX</v>
      </c>
      <c r="BR1247" s="185"/>
      <c r="BS1247" s="464" t="s">
        <v>9546</v>
      </c>
    </row>
    <row r="1248" spans="1:71" ht="38.25" x14ac:dyDescent="0.2">
      <c r="A1248" s="696">
        <v>1246</v>
      </c>
      <c r="B1248" s="286" t="s">
        <v>3832</v>
      </c>
      <c r="C1248" s="286" t="s">
        <v>3369</v>
      </c>
      <c r="D1248" s="258" t="s">
        <v>3865</v>
      </c>
      <c r="E1248" s="736">
        <v>19</v>
      </c>
      <c r="F1248" s="736">
        <v>21</v>
      </c>
      <c r="G1248" s="737">
        <v>30</v>
      </c>
      <c r="H1248" s="305" t="s">
        <v>13914</v>
      </c>
      <c r="I1248" s="207" t="s">
        <v>635</v>
      </c>
      <c r="J1248" s="279" t="s">
        <v>5253</v>
      </c>
      <c r="K1248" s="179" t="s">
        <v>3491</v>
      </c>
      <c r="L1248" s="427" t="s">
        <v>3491</v>
      </c>
      <c r="M1248" s="684">
        <v>5.2</v>
      </c>
      <c r="N1248" s="684" t="s">
        <v>15715</v>
      </c>
      <c r="O1248" s="684">
        <v>120</v>
      </c>
      <c r="P1248" s="179" t="s">
        <v>15822</v>
      </c>
      <c r="Q1248" s="179">
        <v>5</v>
      </c>
      <c r="R1248" s="180"/>
      <c r="S1248" s="191">
        <v>15</v>
      </c>
      <c r="T1248" s="189">
        <v>16</v>
      </c>
      <c r="U1248" s="191">
        <v>8</v>
      </c>
      <c r="V1248" s="191">
        <v>18</v>
      </c>
      <c r="W1248" s="742">
        <v>12</v>
      </c>
      <c r="X1248" s="184"/>
      <c r="Y1248" s="184"/>
      <c r="Z1248" s="184"/>
      <c r="AA1248" s="184"/>
      <c r="AB1248" s="220"/>
      <c r="AC1248" s="186" t="s">
        <v>12097</v>
      </c>
      <c r="AD1248" s="179" t="s">
        <v>6582</v>
      </c>
      <c r="AE1248" s="179" t="s">
        <v>788</v>
      </c>
      <c r="AF1248" s="177">
        <v>0</v>
      </c>
      <c r="AG1248" s="177">
        <v>0</v>
      </c>
      <c r="AH1248" s="177">
        <v>0</v>
      </c>
      <c r="AI1248" s="177">
        <v>0</v>
      </c>
      <c r="AJ1248" s="177">
        <v>0</v>
      </c>
      <c r="AK1248" s="177">
        <v>0</v>
      </c>
      <c r="AL1248" s="551">
        <v>1</v>
      </c>
      <c r="AM1248" s="177">
        <v>0</v>
      </c>
      <c r="AN1248" s="177">
        <v>0</v>
      </c>
      <c r="AO1248" s="182">
        <v>0</v>
      </c>
      <c r="AP1248" s="180">
        <v>1</v>
      </c>
      <c r="AQ1248" s="180">
        <v>1</v>
      </c>
      <c r="AR1248" s="180"/>
      <c r="AS1248" s="180"/>
      <c r="AT1248" s="180"/>
      <c r="AU1248" s="180"/>
      <c r="AV1248" s="180"/>
      <c r="AW1248" s="180"/>
      <c r="AX1248" s="180"/>
      <c r="AY1248" s="180"/>
      <c r="AZ1248" s="180"/>
      <c r="BA1248" s="180"/>
      <c r="BB1248" s="180"/>
      <c r="BC1248" s="180"/>
      <c r="BD1248" s="180"/>
      <c r="BE1248" s="180"/>
      <c r="BF1248" s="180"/>
      <c r="BG1248" s="180"/>
      <c r="BH1248" s="176" t="str">
        <f t="shared" si="150"/>
        <v>class level</v>
      </c>
      <c r="BI1248" s="176">
        <f t="shared" si="145"/>
        <v>19</v>
      </c>
      <c r="BJ1248" s="182" t="str">
        <f t="shared" si="146"/>
        <v>1 - 8</v>
      </c>
      <c r="BK1248" s="176">
        <f t="shared" si="147"/>
        <v>5</v>
      </c>
      <c r="BL1248" s="176">
        <f t="shared" si="151"/>
        <v>1</v>
      </c>
      <c r="BM1248" s="535"/>
      <c r="BN1248" s="185">
        <v>118</v>
      </c>
      <c r="BO1248" s="180">
        <v>2</v>
      </c>
      <c r="BP1248" s="178">
        <f t="shared" si="152"/>
        <v>128</v>
      </c>
      <c r="BQ1248" s="420" t="str">
        <f t="shared" si="148"/>
        <v>III</v>
      </c>
      <c r="BR1248" s="185"/>
      <c r="BS1248" s="212" t="s">
        <v>9557</v>
      </c>
    </row>
    <row r="1249" spans="1:71" ht="38.25" x14ac:dyDescent="0.2">
      <c r="A1249" s="697">
        <v>1247</v>
      </c>
      <c r="B1249" s="286" t="s">
        <v>3832</v>
      </c>
      <c r="C1249" s="286" t="s">
        <v>3370</v>
      </c>
      <c r="D1249" s="258" t="s">
        <v>3865</v>
      </c>
      <c r="E1249" s="736">
        <v>19</v>
      </c>
      <c r="F1249" s="736">
        <v>21</v>
      </c>
      <c r="G1249" s="737">
        <v>30</v>
      </c>
      <c r="H1249" s="305" t="s">
        <v>13914</v>
      </c>
      <c r="I1249" s="207" t="s">
        <v>635</v>
      </c>
      <c r="J1249" s="279" t="s">
        <v>5253</v>
      </c>
      <c r="K1249" s="179" t="s">
        <v>3491</v>
      </c>
      <c r="L1249" s="427" t="s">
        <v>3491</v>
      </c>
      <c r="M1249" s="684">
        <v>5.2</v>
      </c>
      <c r="N1249" s="684" t="s">
        <v>15715</v>
      </c>
      <c r="O1249" s="684">
        <v>120</v>
      </c>
      <c r="P1249" s="179" t="s">
        <v>15822</v>
      </c>
      <c r="Q1249" s="179">
        <v>5</v>
      </c>
      <c r="R1249" s="180"/>
      <c r="S1249" s="191">
        <v>15</v>
      </c>
      <c r="T1249" s="189">
        <v>16</v>
      </c>
      <c r="U1249" s="191">
        <v>8</v>
      </c>
      <c r="V1249" s="191">
        <v>18</v>
      </c>
      <c r="W1249" s="742">
        <v>12</v>
      </c>
      <c r="X1249" s="184"/>
      <c r="Y1249" s="184"/>
      <c r="Z1249" s="184"/>
      <c r="AA1249" s="184"/>
      <c r="AB1249" s="220"/>
      <c r="AC1249" s="186" t="s">
        <v>12098</v>
      </c>
      <c r="AD1249" s="179" t="s">
        <v>6582</v>
      </c>
      <c r="AE1249" s="179" t="s">
        <v>788</v>
      </c>
      <c r="AF1249" s="177">
        <v>0</v>
      </c>
      <c r="AG1249" s="177">
        <v>0</v>
      </c>
      <c r="AH1249" s="177">
        <v>0</v>
      </c>
      <c r="AI1249" s="177">
        <v>0</v>
      </c>
      <c r="AJ1249" s="177">
        <v>0</v>
      </c>
      <c r="AK1249" s="177">
        <v>0</v>
      </c>
      <c r="AL1249" s="551">
        <v>2</v>
      </c>
      <c r="AM1249" s="177">
        <v>0</v>
      </c>
      <c r="AN1249" s="177">
        <v>0</v>
      </c>
      <c r="AO1249" s="182">
        <v>0</v>
      </c>
      <c r="AP1249" s="180">
        <v>2</v>
      </c>
      <c r="AQ1249" s="180">
        <v>2</v>
      </c>
      <c r="AR1249" s="180"/>
      <c r="AS1249" s="180"/>
      <c r="AT1249" s="180"/>
      <c r="AU1249" s="180"/>
      <c r="AV1249" s="180"/>
      <c r="AW1249" s="180"/>
      <c r="AX1249" s="180"/>
      <c r="AY1249" s="180"/>
      <c r="AZ1249" s="180"/>
      <c r="BA1249" s="180"/>
      <c r="BB1249" s="180"/>
      <c r="BC1249" s="180"/>
      <c r="BD1249" s="180"/>
      <c r="BE1249" s="180"/>
      <c r="BF1249" s="180"/>
      <c r="BG1249" s="180"/>
      <c r="BH1249" s="176" t="str">
        <f t="shared" si="150"/>
        <v>class level</v>
      </c>
      <c r="BI1249" s="176">
        <f t="shared" si="145"/>
        <v>16</v>
      </c>
      <c r="BJ1249" s="182" t="str">
        <f t="shared" si="146"/>
        <v>2 - 16</v>
      </c>
      <c r="BK1249" s="176">
        <f t="shared" si="147"/>
        <v>9</v>
      </c>
      <c r="BL1249" s="176">
        <f t="shared" si="151"/>
        <v>2</v>
      </c>
      <c r="BM1249" s="535"/>
      <c r="BN1249" s="185">
        <v>160</v>
      </c>
      <c r="BO1249" s="180">
        <v>3</v>
      </c>
      <c r="BP1249" s="178">
        <f t="shared" si="152"/>
        <v>187</v>
      </c>
      <c r="BQ1249" s="420" t="str">
        <f t="shared" si="148"/>
        <v>IV</v>
      </c>
      <c r="BR1249" s="185"/>
      <c r="BS1249" s="212" t="s">
        <v>9557</v>
      </c>
    </row>
    <row r="1250" spans="1:71" ht="38.25" x14ac:dyDescent="0.2">
      <c r="A1250" s="696">
        <v>1248</v>
      </c>
      <c r="B1250" s="286" t="s">
        <v>3832</v>
      </c>
      <c r="C1250" s="286" t="s">
        <v>2215</v>
      </c>
      <c r="D1250" s="258" t="s">
        <v>3865</v>
      </c>
      <c r="E1250" s="736">
        <v>20</v>
      </c>
      <c r="F1250" s="736">
        <v>21</v>
      </c>
      <c r="G1250" s="737">
        <v>30</v>
      </c>
      <c r="H1250" s="305" t="s">
        <v>13914</v>
      </c>
      <c r="I1250" s="207" t="s">
        <v>635</v>
      </c>
      <c r="J1250" s="279" t="s">
        <v>5253</v>
      </c>
      <c r="K1250" s="179" t="s">
        <v>3491</v>
      </c>
      <c r="L1250" s="427" t="s">
        <v>3491</v>
      </c>
      <c r="M1250" s="684">
        <v>5.2</v>
      </c>
      <c r="N1250" s="684" t="s">
        <v>15715</v>
      </c>
      <c r="O1250" s="684">
        <v>120</v>
      </c>
      <c r="P1250" s="179" t="s">
        <v>15822</v>
      </c>
      <c r="Q1250" s="179">
        <v>5</v>
      </c>
      <c r="R1250" s="180"/>
      <c r="S1250" s="191">
        <v>15</v>
      </c>
      <c r="T1250" s="189">
        <v>16</v>
      </c>
      <c r="U1250" s="191">
        <v>8</v>
      </c>
      <c r="V1250" s="191">
        <v>18</v>
      </c>
      <c r="W1250" s="742">
        <v>12</v>
      </c>
      <c r="X1250" s="184"/>
      <c r="Y1250" s="184"/>
      <c r="Z1250" s="184"/>
      <c r="AA1250" s="184"/>
      <c r="AB1250" s="220"/>
      <c r="AC1250" s="186" t="s">
        <v>12099</v>
      </c>
      <c r="AD1250" s="179" t="s">
        <v>6582</v>
      </c>
      <c r="AE1250" s="179" t="s">
        <v>788</v>
      </c>
      <c r="AF1250" s="177">
        <v>0</v>
      </c>
      <c r="AG1250" s="177">
        <v>0</v>
      </c>
      <c r="AH1250" s="177">
        <v>0</v>
      </c>
      <c r="AI1250" s="177">
        <v>0</v>
      </c>
      <c r="AJ1250" s="177">
        <v>0</v>
      </c>
      <c r="AK1250" s="177">
        <v>0</v>
      </c>
      <c r="AL1250" s="551">
        <v>1</v>
      </c>
      <c r="AM1250" s="177">
        <v>0</v>
      </c>
      <c r="AN1250" s="177">
        <v>0</v>
      </c>
      <c r="AO1250" s="182">
        <v>0</v>
      </c>
      <c r="AP1250" s="180">
        <v>1</v>
      </c>
      <c r="AQ1250" s="180">
        <v>1</v>
      </c>
      <c r="AR1250" s="180"/>
      <c r="AS1250" s="180"/>
      <c r="AT1250" s="180"/>
      <c r="AU1250" s="180"/>
      <c r="AV1250" s="180"/>
      <c r="AW1250" s="180"/>
      <c r="AX1250" s="180"/>
      <c r="AY1250" s="180"/>
      <c r="AZ1250" s="180"/>
      <c r="BA1250" s="180"/>
      <c r="BB1250" s="180"/>
      <c r="BC1250" s="180"/>
      <c r="BD1250" s="180">
        <v>1</v>
      </c>
      <c r="BE1250" s="180"/>
      <c r="BF1250" s="180"/>
      <c r="BG1250" s="180"/>
      <c r="BH1250" s="176" t="str">
        <f t="shared" si="150"/>
        <v>class level</v>
      </c>
      <c r="BI1250" s="176">
        <f t="shared" si="145"/>
        <v>19</v>
      </c>
      <c r="BJ1250" s="182" t="str">
        <f t="shared" si="146"/>
        <v>1 - 8</v>
      </c>
      <c r="BK1250" s="176">
        <f t="shared" si="147"/>
        <v>5</v>
      </c>
      <c r="BL1250" s="176">
        <f t="shared" si="151"/>
        <v>1</v>
      </c>
      <c r="BM1250" s="535"/>
      <c r="BN1250" s="185">
        <v>160</v>
      </c>
      <c r="BO1250" s="180">
        <v>3</v>
      </c>
      <c r="BP1250" s="178">
        <f t="shared" si="152"/>
        <v>175</v>
      </c>
      <c r="BQ1250" s="420" t="str">
        <f t="shared" si="148"/>
        <v>IV</v>
      </c>
      <c r="BR1250" s="185"/>
      <c r="BS1250" s="212" t="s">
        <v>9558</v>
      </c>
    </row>
    <row r="1251" spans="1:71" ht="38.25" x14ac:dyDescent="0.2">
      <c r="A1251" s="696">
        <v>1249</v>
      </c>
      <c r="B1251" s="286" t="s">
        <v>3832</v>
      </c>
      <c r="C1251" s="286" t="s">
        <v>2216</v>
      </c>
      <c r="D1251" s="258" t="s">
        <v>3865</v>
      </c>
      <c r="E1251" s="736">
        <v>20</v>
      </c>
      <c r="F1251" s="736">
        <v>21</v>
      </c>
      <c r="G1251" s="737">
        <v>30</v>
      </c>
      <c r="H1251" s="305" t="s">
        <v>13914</v>
      </c>
      <c r="I1251" s="207" t="s">
        <v>635</v>
      </c>
      <c r="J1251" s="279" t="s">
        <v>5253</v>
      </c>
      <c r="K1251" s="179" t="s">
        <v>3491</v>
      </c>
      <c r="L1251" s="427" t="s">
        <v>3491</v>
      </c>
      <c r="M1251" s="684">
        <v>5.2</v>
      </c>
      <c r="N1251" s="684" t="s">
        <v>15715</v>
      </c>
      <c r="O1251" s="684">
        <v>120</v>
      </c>
      <c r="P1251" s="179" t="s">
        <v>15822</v>
      </c>
      <c r="Q1251" s="179">
        <v>5</v>
      </c>
      <c r="R1251" s="180"/>
      <c r="S1251" s="191">
        <v>15</v>
      </c>
      <c r="T1251" s="189">
        <v>16</v>
      </c>
      <c r="U1251" s="191">
        <v>8</v>
      </c>
      <c r="V1251" s="191">
        <v>18</v>
      </c>
      <c r="W1251" s="742">
        <v>12</v>
      </c>
      <c r="X1251" s="184"/>
      <c r="Y1251" s="184"/>
      <c r="Z1251" s="184"/>
      <c r="AA1251" s="184"/>
      <c r="AB1251" s="220"/>
      <c r="AC1251" s="186" t="s">
        <v>12100</v>
      </c>
      <c r="AD1251" s="179" t="s">
        <v>6582</v>
      </c>
      <c r="AE1251" s="179" t="s">
        <v>788</v>
      </c>
      <c r="AF1251" s="177">
        <v>0</v>
      </c>
      <c r="AG1251" s="177">
        <v>0</v>
      </c>
      <c r="AH1251" s="177">
        <v>0</v>
      </c>
      <c r="AI1251" s="177">
        <v>0</v>
      </c>
      <c r="AJ1251" s="177">
        <v>0</v>
      </c>
      <c r="AK1251" s="177">
        <v>0</v>
      </c>
      <c r="AL1251" s="551">
        <v>2</v>
      </c>
      <c r="AM1251" s="177">
        <v>0</v>
      </c>
      <c r="AN1251" s="177">
        <v>0</v>
      </c>
      <c r="AO1251" s="182">
        <v>0</v>
      </c>
      <c r="AP1251" s="180">
        <v>2</v>
      </c>
      <c r="AQ1251" s="180">
        <v>2</v>
      </c>
      <c r="AR1251" s="180"/>
      <c r="AS1251" s="180"/>
      <c r="AT1251" s="180"/>
      <c r="AU1251" s="180"/>
      <c r="AV1251" s="180"/>
      <c r="AW1251" s="180"/>
      <c r="AX1251" s="180"/>
      <c r="AY1251" s="180"/>
      <c r="AZ1251" s="180"/>
      <c r="BA1251" s="180"/>
      <c r="BB1251" s="180"/>
      <c r="BC1251" s="180"/>
      <c r="BD1251" s="180">
        <v>2</v>
      </c>
      <c r="BE1251" s="180"/>
      <c r="BF1251" s="180"/>
      <c r="BG1251" s="180"/>
      <c r="BH1251" s="176" t="str">
        <f t="shared" si="150"/>
        <v>class level</v>
      </c>
      <c r="BI1251" s="176">
        <f t="shared" si="145"/>
        <v>16</v>
      </c>
      <c r="BJ1251" s="182" t="str">
        <f t="shared" si="146"/>
        <v>2 - 16</v>
      </c>
      <c r="BK1251" s="176">
        <f t="shared" si="147"/>
        <v>9</v>
      </c>
      <c r="BL1251" s="176">
        <f t="shared" si="151"/>
        <v>2</v>
      </c>
      <c r="BM1251" s="535"/>
      <c r="BN1251" s="185">
        <v>210</v>
      </c>
      <c r="BO1251" s="180">
        <v>2</v>
      </c>
      <c r="BP1251" s="178">
        <f t="shared" si="152"/>
        <v>228</v>
      </c>
      <c r="BQ1251" s="420" t="str">
        <f t="shared" si="148"/>
        <v>IV</v>
      </c>
      <c r="BR1251" s="185"/>
      <c r="BS1251" s="212" t="s">
        <v>9564</v>
      </c>
    </row>
    <row r="1252" spans="1:71" ht="38.25" x14ac:dyDescent="0.2">
      <c r="A1252" s="697">
        <v>1250</v>
      </c>
      <c r="B1252" s="286" t="s">
        <v>3832</v>
      </c>
      <c r="C1252" s="286" t="s">
        <v>3371</v>
      </c>
      <c r="D1252" s="258" t="s">
        <v>3865</v>
      </c>
      <c r="E1252" s="736">
        <v>20</v>
      </c>
      <c r="F1252" s="736">
        <v>21</v>
      </c>
      <c r="G1252" s="737">
        <v>30</v>
      </c>
      <c r="H1252" s="305" t="s">
        <v>13914</v>
      </c>
      <c r="I1252" s="207" t="s">
        <v>635</v>
      </c>
      <c r="J1252" s="279" t="s">
        <v>6554</v>
      </c>
      <c r="K1252" s="179" t="s">
        <v>3491</v>
      </c>
      <c r="L1252" s="427" t="s">
        <v>3491</v>
      </c>
      <c r="M1252" s="684">
        <v>5.2</v>
      </c>
      <c r="N1252" s="684" t="s">
        <v>15715</v>
      </c>
      <c r="O1252" s="684">
        <v>120</v>
      </c>
      <c r="P1252" s="179" t="s">
        <v>15822</v>
      </c>
      <c r="Q1252" s="179">
        <v>10</v>
      </c>
      <c r="R1252" s="180"/>
      <c r="S1252" s="191">
        <v>15</v>
      </c>
      <c r="T1252" s="189">
        <v>16</v>
      </c>
      <c r="U1252" s="303">
        <v>8</v>
      </c>
      <c r="V1252" s="303">
        <v>18</v>
      </c>
      <c r="W1252" s="742">
        <v>12</v>
      </c>
      <c r="X1252" s="184"/>
      <c r="Y1252" s="184"/>
      <c r="Z1252" s="184"/>
      <c r="AA1252" s="184"/>
      <c r="AB1252" s="220"/>
      <c r="AC1252" s="186" t="s">
        <v>12101</v>
      </c>
      <c r="AD1252" s="179" t="s">
        <v>6582</v>
      </c>
      <c r="AE1252" s="179" t="s">
        <v>788</v>
      </c>
      <c r="AF1252" s="177">
        <v>0</v>
      </c>
      <c r="AG1252" s="177">
        <v>0</v>
      </c>
      <c r="AH1252" s="177">
        <v>0</v>
      </c>
      <c r="AI1252" s="177">
        <v>0</v>
      </c>
      <c r="AJ1252" s="177">
        <v>0</v>
      </c>
      <c r="AK1252" s="177">
        <v>0</v>
      </c>
      <c r="AL1252" s="551">
        <v>1</v>
      </c>
      <c r="AM1252" s="177">
        <v>0</v>
      </c>
      <c r="AN1252" s="177">
        <v>0</v>
      </c>
      <c r="AO1252" s="182">
        <v>0</v>
      </c>
      <c r="AP1252" s="180">
        <v>1</v>
      </c>
      <c r="AQ1252" s="180"/>
      <c r="AR1252" s="180"/>
      <c r="AS1252" s="180"/>
      <c r="AT1252" s="180"/>
      <c r="AU1252" s="180"/>
      <c r="AV1252" s="180"/>
      <c r="AW1252" s="180"/>
      <c r="AX1252" s="180"/>
      <c r="AY1252" s="180"/>
      <c r="AZ1252" s="180"/>
      <c r="BA1252" s="180"/>
      <c r="BB1252" s="180"/>
      <c r="BC1252" s="180"/>
      <c r="BD1252" s="180">
        <v>1</v>
      </c>
      <c r="BE1252" s="180"/>
      <c r="BF1252" s="180"/>
      <c r="BG1252" s="180"/>
      <c r="BH1252" s="176" t="str">
        <f t="shared" si="150"/>
        <v>class level</v>
      </c>
      <c r="BI1252" s="176">
        <f t="shared" si="145"/>
        <v>19</v>
      </c>
      <c r="BJ1252" s="182" t="str">
        <f t="shared" si="146"/>
        <v>1 - 8</v>
      </c>
      <c r="BK1252" s="176">
        <f t="shared" si="147"/>
        <v>5</v>
      </c>
      <c r="BL1252" s="176">
        <f t="shared" si="151"/>
        <v>1</v>
      </c>
      <c r="BM1252" s="535"/>
      <c r="BN1252" s="185">
        <v>155</v>
      </c>
      <c r="BO1252" s="180">
        <v>1</v>
      </c>
      <c r="BP1252" s="178">
        <f t="shared" si="152"/>
        <v>160</v>
      </c>
      <c r="BQ1252" s="420" t="str">
        <f t="shared" si="148"/>
        <v>IV</v>
      </c>
      <c r="BR1252" s="185"/>
      <c r="BS1252" s="212" t="s">
        <v>9573</v>
      </c>
    </row>
    <row r="1253" spans="1:71" ht="38.25" x14ac:dyDescent="0.2">
      <c r="A1253" s="696">
        <v>1251</v>
      </c>
      <c r="B1253" s="286" t="s">
        <v>3832</v>
      </c>
      <c r="C1253" s="286" t="s">
        <v>3372</v>
      </c>
      <c r="D1253" s="258" t="s">
        <v>3865</v>
      </c>
      <c r="E1253" s="736">
        <v>20</v>
      </c>
      <c r="F1253" s="736">
        <v>21</v>
      </c>
      <c r="G1253" s="737">
        <v>30</v>
      </c>
      <c r="H1253" s="305" t="s">
        <v>13914</v>
      </c>
      <c r="I1253" s="207" t="s">
        <v>635</v>
      </c>
      <c r="J1253" s="279" t="s">
        <v>6554</v>
      </c>
      <c r="K1253" s="179" t="s">
        <v>3491</v>
      </c>
      <c r="L1253" s="427" t="s">
        <v>3491</v>
      </c>
      <c r="M1253" s="684">
        <v>5.2</v>
      </c>
      <c r="N1253" s="684" t="s">
        <v>15715</v>
      </c>
      <c r="O1253" s="684">
        <v>120</v>
      </c>
      <c r="P1253" s="179" t="s">
        <v>15822</v>
      </c>
      <c r="Q1253" s="179">
        <v>10</v>
      </c>
      <c r="R1253" s="180"/>
      <c r="S1253" s="191">
        <v>15</v>
      </c>
      <c r="T1253" s="189">
        <v>16</v>
      </c>
      <c r="U1253" s="303">
        <v>8</v>
      </c>
      <c r="V1253" s="303">
        <v>18</v>
      </c>
      <c r="W1253" s="742">
        <v>12</v>
      </c>
      <c r="X1253" s="184"/>
      <c r="Y1253" s="184"/>
      <c r="Z1253" s="184"/>
      <c r="AA1253" s="184"/>
      <c r="AB1253" s="220"/>
      <c r="AC1253" s="186" t="s">
        <v>12102</v>
      </c>
      <c r="AD1253" s="179" t="s">
        <v>6582</v>
      </c>
      <c r="AE1253" s="179" t="s">
        <v>788</v>
      </c>
      <c r="AF1253" s="177">
        <v>0</v>
      </c>
      <c r="AG1253" s="177">
        <v>0</v>
      </c>
      <c r="AH1253" s="177">
        <v>0</v>
      </c>
      <c r="AI1253" s="177">
        <v>0</v>
      </c>
      <c r="AJ1253" s="177">
        <v>0</v>
      </c>
      <c r="AK1253" s="177">
        <v>0</v>
      </c>
      <c r="AL1253" s="551">
        <v>2</v>
      </c>
      <c r="AM1253" s="177">
        <v>0</v>
      </c>
      <c r="AN1253" s="177">
        <v>0</v>
      </c>
      <c r="AO1253" s="182">
        <v>0</v>
      </c>
      <c r="AP1253" s="180">
        <v>2</v>
      </c>
      <c r="AQ1253" s="180"/>
      <c r="AR1253" s="180"/>
      <c r="AS1253" s="180"/>
      <c r="AT1253" s="180"/>
      <c r="AU1253" s="180"/>
      <c r="AV1253" s="180"/>
      <c r="AW1253" s="180"/>
      <c r="AX1253" s="180"/>
      <c r="AY1253" s="180"/>
      <c r="AZ1253" s="180"/>
      <c r="BA1253" s="180"/>
      <c r="BB1253" s="180"/>
      <c r="BC1253" s="180"/>
      <c r="BD1253" s="180">
        <v>2</v>
      </c>
      <c r="BE1253" s="180"/>
      <c r="BF1253" s="180"/>
      <c r="BG1253" s="180"/>
      <c r="BH1253" s="176" t="str">
        <f t="shared" si="150"/>
        <v>class level</v>
      </c>
      <c r="BI1253" s="176">
        <f t="shared" si="145"/>
        <v>16</v>
      </c>
      <c r="BJ1253" s="182" t="str">
        <f t="shared" si="146"/>
        <v>2 - 16</v>
      </c>
      <c r="BK1253" s="176">
        <f t="shared" si="147"/>
        <v>9</v>
      </c>
      <c r="BL1253" s="176">
        <f t="shared" si="151"/>
        <v>2</v>
      </c>
      <c r="BM1253" s="535"/>
      <c r="BN1253" s="185">
        <v>185</v>
      </c>
      <c r="BO1253" s="180">
        <v>2</v>
      </c>
      <c r="BP1253" s="178">
        <f t="shared" si="152"/>
        <v>203</v>
      </c>
      <c r="BQ1253" s="420" t="str">
        <f t="shared" si="148"/>
        <v>IV</v>
      </c>
      <c r="BR1253" s="185"/>
      <c r="BS1253" s="212" t="s">
        <v>9573</v>
      </c>
    </row>
    <row r="1254" spans="1:71" ht="38.25" x14ac:dyDescent="0.2">
      <c r="A1254" s="697">
        <v>1252</v>
      </c>
      <c r="B1254" s="286" t="s">
        <v>3832</v>
      </c>
      <c r="C1254" s="286" t="s">
        <v>3373</v>
      </c>
      <c r="D1254" s="258" t="s">
        <v>3865</v>
      </c>
      <c r="E1254" s="736">
        <v>1</v>
      </c>
      <c r="F1254" s="736">
        <v>21</v>
      </c>
      <c r="G1254" s="737">
        <v>30</v>
      </c>
      <c r="H1254" s="305" t="s">
        <v>13914</v>
      </c>
      <c r="I1254" s="207" t="s">
        <v>3487</v>
      </c>
      <c r="J1254" s="279" t="s">
        <v>8627</v>
      </c>
      <c r="K1254" s="179" t="s">
        <v>3491</v>
      </c>
      <c r="L1254" s="427" t="s">
        <v>3491</v>
      </c>
      <c r="M1254" s="684">
        <v>5.2</v>
      </c>
      <c r="N1254" s="684" t="s">
        <v>15715</v>
      </c>
      <c r="O1254" s="684">
        <v>120</v>
      </c>
      <c r="P1254" s="179" t="s">
        <v>15822</v>
      </c>
      <c r="Q1254" s="179">
        <v>6</v>
      </c>
      <c r="R1254" s="180"/>
      <c r="S1254" s="191">
        <v>15</v>
      </c>
      <c r="T1254" s="189">
        <v>16</v>
      </c>
      <c r="U1254" s="303">
        <v>8</v>
      </c>
      <c r="V1254" s="303">
        <v>18</v>
      </c>
      <c r="W1254" s="742">
        <v>20</v>
      </c>
      <c r="X1254" s="184"/>
      <c r="Y1254" s="184"/>
      <c r="Z1254" s="184"/>
      <c r="AA1254" s="184"/>
      <c r="AB1254" s="220"/>
      <c r="AC1254" s="186" t="s">
        <v>12103</v>
      </c>
      <c r="AD1254" s="179" t="s">
        <v>6582</v>
      </c>
      <c r="AE1254" s="179" t="s">
        <v>788</v>
      </c>
      <c r="AF1254" s="177">
        <v>0</v>
      </c>
      <c r="AG1254" s="177">
        <v>0</v>
      </c>
      <c r="AH1254" s="177">
        <v>0</v>
      </c>
      <c r="AI1254" s="177">
        <v>0</v>
      </c>
      <c r="AJ1254" s="177">
        <v>0</v>
      </c>
      <c r="AK1254" s="177">
        <v>0</v>
      </c>
      <c r="AL1254" s="383">
        <v>6</v>
      </c>
      <c r="AM1254" s="177">
        <v>0</v>
      </c>
      <c r="AN1254" s="177">
        <v>0</v>
      </c>
      <c r="AO1254" s="182">
        <v>0</v>
      </c>
      <c r="AP1254" s="180">
        <v>6</v>
      </c>
      <c r="AQ1254" s="180"/>
      <c r="AR1254" s="180"/>
      <c r="AS1254" s="180"/>
      <c r="AT1254" s="180"/>
      <c r="AU1254" s="180"/>
      <c r="AV1254" s="180"/>
      <c r="AW1254" s="180"/>
      <c r="AX1254" s="180"/>
      <c r="AY1254" s="180"/>
      <c r="AZ1254" s="180"/>
      <c r="BA1254" s="180">
        <v>6</v>
      </c>
      <c r="BB1254" s="180"/>
      <c r="BC1254" s="180"/>
      <c r="BD1254" s="180"/>
      <c r="BE1254" s="180"/>
      <c r="BF1254" s="180"/>
      <c r="BG1254" s="180"/>
      <c r="BH1254" s="176" t="str">
        <f t="shared" si="150"/>
        <v>class level</v>
      </c>
      <c r="BI1254" s="176">
        <f t="shared" si="145"/>
        <v>13</v>
      </c>
      <c r="BJ1254" s="182" t="str">
        <f t="shared" si="146"/>
        <v>6 - 48</v>
      </c>
      <c r="BK1254" s="176">
        <f t="shared" si="147"/>
        <v>27</v>
      </c>
      <c r="BL1254" s="176">
        <f t="shared" si="151"/>
        <v>6</v>
      </c>
      <c r="BM1254" s="535"/>
      <c r="BN1254" s="185">
        <v>755</v>
      </c>
      <c r="BO1254" s="180">
        <v>4</v>
      </c>
      <c r="BP1254" s="178">
        <f t="shared" si="152"/>
        <v>863</v>
      </c>
      <c r="BQ1254" s="420" t="str">
        <f t="shared" si="148"/>
        <v>VI</v>
      </c>
      <c r="BR1254" s="185"/>
      <c r="BS1254" s="212" t="s">
        <v>9574</v>
      </c>
    </row>
    <row r="1255" spans="1:71" ht="38.25" x14ac:dyDescent="0.2">
      <c r="A1255" s="696">
        <v>1253</v>
      </c>
      <c r="B1255" s="286" t="s">
        <v>3832</v>
      </c>
      <c r="C1255" s="286" t="s">
        <v>3374</v>
      </c>
      <c r="D1255" s="258" t="s">
        <v>3865</v>
      </c>
      <c r="E1255" s="736">
        <v>1</v>
      </c>
      <c r="F1255" s="736">
        <v>21</v>
      </c>
      <c r="G1255" s="737">
        <v>30</v>
      </c>
      <c r="H1255" s="305" t="s">
        <v>13914</v>
      </c>
      <c r="I1255" s="207" t="s">
        <v>3487</v>
      </c>
      <c r="J1255" s="279" t="s">
        <v>3375</v>
      </c>
      <c r="K1255" s="179" t="s">
        <v>3491</v>
      </c>
      <c r="L1255" s="427" t="s">
        <v>3491</v>
      </c>
      <c r="M1255" s="684">
        <v>5.2</v>
      </c>
      <c r="N1255" s="684" t="s">
        <v>15715</v>
      </c>
      <c r="O1255" s="684">
        <v>120</v>
      </c>
      <c r="P1255" s="179" t="s">
        <v>15822</v>
      </c>
      <c r="Q1255" s="179">
        <v>4</v>
      </c>
      <c r="R1255" s="180"/>
      <c r="S1255" s="191">
        <v>15</v>
      </c>
      <c r="T1255" s="189">
        <v>16</v>
      </c>
      <c r="U1255" s="191">
        <v>8</v>
      </c>
      <c r="V1255" s="191">
        <v>18</v>
      </c>
      <c r="W1255" s="742">
        <v>22</v>
      </c>
      <c r="X1255" s="184"/>
      <c r="Y1255" s="184"/>
      <c r="Z1255" s="184"/>
      <c r="AA1255" s="184"/>
      <c r="AB1255" s="220"/>
      <c r="AC1255" s="186" t="s">
        <v>12104</v>
      </c>
      <c r="AD1255" s="179" t="s">
        <v>6582</v>
      </c>
      <c r="AE1255" s="179" t="s">
        <v>788</v>
      </c>
      <c r="AF1255" s="177">
        <v>0</v>
      </c>
      <c r="AG1255" s="177">
        <v>0</v>
      </c>
      <c r="AH1255" s="177">
        <v>0</v>
      </c>
      <c r="AI1255" s="177">
        <v>0</v>
      </c>
      <c r="AJ1255" s="177">
        <v>0</v>
      </c>
      <c r="AK1255" s="177">
        <v>0</v>
      </c>
      <c r="AL1255" s="383">
        <v>8</v>
      </c>
      <c r="AM1255" s="177">
        <v>0</v>
      </c>
      <c r="AN1255" s="177">
        <v>0</v>
      </c>
      <c r="AO1255" s="182">
        <v>0</v>
      </c>
      <c r="AP1255" s="180">
        <v>8</v>
      </c>
      <c r="AQ1255" s="180"/>
      <c r="AR1255" s="180"/>
      <c r="AS1255" s="180"/>
      <c r="AT1255" s="180"/>
      <c r="AU1255" s="180"/>
      <c r="AV1255" s="180"/>
      <c r="AW1255" s="180"/>
      <c r="AX1255" s="180"/>
      <c r="AY1255" s="180"/>
      <c r="AZ1255" s="180"/>
      <c r="BA1255" s="180">
        <v>8</v>
      </c>
      <c r="BB1255" s="180"/>
      <c r="BC1255" s="180"/>
      <c r="BD1255" s="180"/>
      <c r="BE1255" s="180"/>
      <c r="BF1255" s="180"/>
      <c r="BG1255" s="180"/>
      <c r="BH1255" s="176" t="str">
        <f t="shared" si="150"/>
        <v>class level</v>
      </c>
      <c r="BI1255" s="176">
        <f t="shared" si="145"/>
        <v>12</v>
      </c>
      <c r="BJ1255" s="182" t="str">
        <f t="shared" si="146"/>
        <v>8 - 64</v>
      </c>
      <c r="BK1255" s="176">
        <f t="shared" si="147"/>
        <v>36</v>
      </c>
      <c r="BL1255" s="176">
        <f t="shared" si="151"/>
        <v>8</v>
      </c>
      <c r="BM1255" s="535"/>
      <c r="BN1255" s="185">
        <v>1115</v>
      </c>
      <c r="BO1255" s="180">
        <v>5</v>
      </c>
      <c r="BP1255" s="178">
        <f t="shared" si="152"/>
        <v>1295</v>
      </c>
      <c r="BQ1255" s="420" t="str">
        <f t="shared" si="148"/>
        <v>VII</v>
      </c>
      <c r="BR1255" s="185"/>
      <c r="BS1255" s="212" t="s">
        <v>9574</v>
      </c>
    </row>
    <row r="1256" spans="1:71" ht="38.25" x14ac:dyDescent="0.2">
      <c r="A1256" s="696">
        <v>1254</v>
      </c>
      <c r="B1256" s="286" t="s">
        <v>3832</v>
      </c>
      <c r="C1256" s="286" t="s">
        <v>7965</v>
      </c>
      <c r="D1256" s="258" t="s">
        <v>3865</v>
      </c>
      <c r="E1256" s="736">
        <v>18</v>
      </c>
      <c r="F1256" s="736">
        <v>21</v>
      </c>
      <c r="G1256" s="737">
        <v>30</v>
      </c>
      <c r="H1256" s="305" t="s">
        <v>13914</v>
      </c>
      <c r="I1256" s="207" t="s">
        <v>635</v>
      </c>
      <c r="J1256" s="279" t="s">
        <v>5253</v>
      </c>
      <c r="K1256" s="179" t="s">
        <v>3491</v>
      </c>
      <c r="L1256" s="427" t="s">
        <v>3491</v>
      </c>
      <c r="M1256" s="684">
        <v>5.2</v>
      </c>
      <c r="N1256" s="684" t="s">
        <v>15715</v>
      </c>
      <c r="O1256" s="684">
        <v>120</v>
      </c>
      <c r="P1256" s="179" t="s">
        <v>15822</v>
      </c>
      <c r="Q1256" s="179">
        <v>5</v>
      </c>
      <c r="R1256" s="180"/>
      <c r="S1256" s="191">
        <v>15</v>
      </c>
      <c r="T1256" s="189">
        <v>16</v>
      </c>
      <c r="U1256" s="191">
        <v>8</v>
      </c>
      <c r="V1256" s="191">
        <v>18</v>
      </c>
      <c r="W1256" s="742">
        <v>12</v>
      </c>
      <c r="X1256" s="184"/>
      <c r="Y1256" s="184"/>
      <c r="Z1256" s="184"/>
      <c r="AA1256" s="184"/>
      <c r="AB1256" s="220"/>
      <c r="AC1256" s="186" t="s">
        <v>12105</v>
      </c>
      <c r="AD1256" s="179" t="s">
        <v>6582</v>
      </c>
      <c r="AE1256" s="179" t="s">
        <v>788</v>
      </c>
      <c r="AF1256" s="177">
        <v>0</v>
      </c>
      <c r="AG1256" s="177">
        <v>0</v>
      </c>
      <c r="AH1256" s="177">
        <v>0</v>
      </c>
      <c r="AI1256" s="177">
        <v>0</v>
      </c>
      <c r="AJ1256" s="177">
        <v>0</v>
      </c>
      <c r="AK1256" s="177">
        <v>0</v>
      </c>
      <c r="AL1256" s="383">
        <v>3</v>
      </c>
      <c r="AM1256" s="177">
        <v>0</v>
      </c>
      <c r="AN1256" s="177">
        <v>0</v>
      </c>
      <c r="AO1256" s="182">
        <v>0</v>
      </c>
      <c r="AP1256" s="180">
        <v>3</v>
      </c>
      <c r="AQ1256" s="180">
        <v>3</v>
      </c>
      <c r="AR1256" s="180"/>
      <c r="AS1256" s="180"/>
      <c r="AT1256" s="180"/>
      <c r="AU1256" s="180"/>
      <c r="AV1256" s="180"/>
      <c r="AW1256" s="180"/>
      <c r="AX1256" s="180"/>
      <c r="AY1256" s="180"/>
      <c r="AZ1256" s="180"/>
      <c r="BA1256" s="180"/>
      <c r="BB1256" s="180"/>
      <c r="BC1256" s="180"/>
      <c r="BD1256" s="180">
        <v>3</v>
      </c>
      <c r="BE1256" s="180"/>
      <c r="BF1256" s="180"/>
      <c r="BG1256" s="180"/>
      <c r="BH1256" s="176" t="str">
        <f t="shared" si="150"/>
        <v>class level</v>
      </c>
      <c r="BI1256" s="176">
        <f t="shared" si="145"/>
        <v>16</v>
      </c>
      <c r="BJ1256" s="182" t="str">
        <f t="shared" si="146"/>
        <v>3 - 24</v>
      </c>
      <c r="BK1256" s="176">
        <f t="shared" si="147"/>
        <v>14</v>
      </c>
      <c r="BL1256" s="176">
        <f t="shared" si="151"/>
        <v>3</v>
      </c>
      <c r="BM1256" s="535"/>
      <c r="BN1256" s="185">
        <v>395</v>
      </c>
      <c r="BO1256" s="180">
        <v>2</v>
      </c>
      <c r="BP1256" s="178">
        <f t="shared" si="152"/>
        <v>423</v>
      </c>
      <c r="BQ1256" s="420" t="str">
        <f t="shared" si="148"/>
        <v>V</v>
      </c>
      <c r="BR1256" s="185"/>
      <c r="BS1256" s="212" t="s">
        <v>9564</v>
      </c>
    </row>
    <row r="1257" spans="1:71" ht="38.25" x14ac:dyDescent="0.2">
      <c r="A1257" s="697">
        <v>1255</v>
      </c>
      <c r="B1257" s="286" t="s">
        <v>3832</v>
      </c>
      <c r="C1257" s="286" t="s">
        <v>6263</v>
      </c>
      <c r="D1257" s="258" t="s">
        <v>3865</v>
      </c>
      <c r="E1257" s="736">
        <v>3</v>
      </c>
      <c r="F1257" s="736">
        <v>21</v>
      </c>
      <c r="G1257" s="737">
        <v>30</v>
      </c>
      <c r="H1257" s="305" t="s">
        <v>13914</v>
      </c>
      <c r="I1257" s="207" t="s">
        <v>635</v>
      </c>
      <c r="J1257" s="279" t="s">
        <v>5253</v>
      </c>
      <c r="K1257" s="179" t="s">
        <v>3491</v>
      </c>
      <c r="L1257" s="427" t="s">
        <v>3491</v>
      </c>
      <c r="M1257" s="684">
        <v>5.2</v>
      </c>
      <c r="N1257" s="684" t="s">
        <v>15715</v>
      </c>
      <c r="O1257" s="684">
        <v>120</v>
      </c>
      <c r="P1257" s="179" t="s">
        <v>15822</v>
      </c>
      <c r="Q1257" s="179">
        <v>5</v>
      </c>
      <c r="R1257" s="180"/>
      <c r="S1257" s="191">
        <v>15</v>
      </c>
      <c r="T1257" s="189">
        <v>16</v>
      </c>
      <c r="U1257" s="191">
        <v>8</v>
      </c>
      <c r="V1257" s="191">
        <v>18</v>
      </c>
      <c r="W1257" s="742">
        <v>12</v>
      </c>
      <c r="X1257" s="184"/>
      <c r="Y1257" s="184"/>
      <c r="Z1257" s="184"/>
      <c r="AA1257" s="184"/>
      <c r="AB1257" s="220"/>
      <c r="AC1257" s="186" t="s">
        <v>12106</v>
      </c>
      <c r="AD1257" s="179" t="s">
        <v>6582</v>
      </c>
      <c r="AE1257" s="179" t="s">
        <v>788</v>
      </c>
      <c r="AF1257" s="177">
        <v>0</v>
      </c>
      <c r="AG1257" s="177">
        <v>0</v>
      </c>
      <c r="AH1257" s="177">
        <v>0</v>
      </c>
      <c r="AI1257" s="177">
        <v>0</v>
      </c>
      <c r="AJ1257" s="177">
        <v>0</v>
      </c>
      <c r="AK1257" s="177">
        <v>0</v>
      </c>
      <c r="AL1257" s="383">
        <v>3</v>
      </c>
      <c r="AM1257" s="177">
        <v>0</v>
      </c>
      <c r="AN1257" s="177">
        <v>0</v>
      </c>
      <c r="AO1257" s="182">
        <v>0</v>
      </c>
      <c r="AP1257" s="180">
        <v>3</v>
      </c>
      <c r="AQ1257" s="180">
        <v>3</v>
      </c>
      <c r="AR1257" s="180"/>
      <c r="AS1257" s="180"/>
      <c r="AT1257" s="180"/>
      <c r="AU1257" s="180"/>
      <c r="AV1257" s="180"/>
      <c r="AW1257" s="180"/>
      <c r="AX1257" s="180"/>
      <c r="AY1257" s="180"/>
      <c r="AZ1257" s="180"/>
      <c r="BA1257" s="180"/>
      <c r="BB1257" s="180"/>
      <c r="BC1257" s="180"/>
      <c r="BD1257" s="180"/>
      <c r="BE1257" s="180"/>
      <c r="BF1257" s="180"/>
      <c r="BG1257" s="180"/>
      <c r="BH1257" s="176" t="str">
        <f t="shared" si="150"/>
        <v>class level</v>
      </c>
      <c r="BI1257" s="176">
        <f t="shared" si="145"/>
        <v>16</v>
      </c>
      <c r="BJ1257" s="182" t="str">
        <f t="shared" si="146"/>
        <v>3 - 24</v>
      </c>
      <c r="BK1257" s="176">
        <f t="shared" si="147"/>
        <v>14</v>
      </c>
      <c r="BL1257" s="176">
        <f t="shared" si="151"/>
        <v>3</v>
      </c>
      <c r="BM1257" s="535"/>
      <c r="BN1257" s="185">
        <v>280</v>
      </c>
      <c r="BO1257" s="180">
        <v>4</v>
      </c>
      <c r="BP1257" s="178">
        <f t="shared" si="152"/>
        <v>336</v>
      </c>
      <c r="BQ1257" s="420" t="str">
        <f t="shared" si="148"/>
        <v>V</v>
      </c>
      <c r="BR1257" s="185"/>
      <c r="BS1257" s="212" t="s">
        <v>9565</v>
      </c>
    </row>
    <row r="1258" spans="1:71" ht="38.25" x14ac:dyDescent="0.2">
      <c r="A1258" s="696">
        <v>1256</v>
      </c>
      <c r="B1258" s="286" t="s">
        <v>3832</v>
      </c>
      <c r="C1258" s="286" t="s">
        <v>6264</v>
      </c>
      <c r="D1258" s="258" t="s">
        <v>3865</v>
      </c>
      <c r="E1258" s="736">
        <v>3</v>
      </c>
      <c r="F1258" s="736">
        <v>21</v>
      </c>
      <c r="G1258" s="737">
        <v>30</v>
      </c>
      <c r="H1258" s="305" t="s">
        <v>13914</v>
      </c>
      <c r="I1258" s="207" t="s">
        <v>635</v>
      </c>
      <c r="J1258" s="279" t="s">
        <v>5253</v>
      </c>
      <c r="K1258" s="179" t="s">
        <v>3491</v>
      </c>
      <c r="L1258" s="427" t="s">
        <v>3491</v>
      </c>
      <c r="M1258" s="684">
        <v>5.2</v>
      </c>
      <c r="N1258" s="684" t="s">
        <v>15715</v>
      </c>
      <c r="O1258" s="684">
        <v>120</v>
      </c>
      <c r="P1258" s="179" t="s">
        <v>15822</v>
      </c>
      <c r="Q1258" s="179">
        <v>5</v>
      </c>
      <c r="R1258" s="180"/>
      <c r="S1258" s="191">
        <v>15</v>
      </c>
      <c r="T1258" s="189">
        <v>16</v>
      </c>
      <c r="U1258" s="191">
        <v>8</v>
      </c>
      <c r="V1258" s="191">
        <v>18</v>
      </c>
      <c r="W1258" s="742">
        <v>12</v>
      </c>
      <c r="X1258" s="184"/>
      <c r="Y1258" s="184"/>
      <c r="Z1258" s="184"/>
      <c r="AA1258" s="184"/>
      <c r="AB1258" s="220"/>
      <c r="AC1258" s="186" t="s">
        <v>12107</v>
      </c>
      <c r="AD1258" s="179" t="s">
        <v>6582</v>
      </c>
      <c r="AE1258" s="179" t="s">
        <v>788</v>
      </c>
      <c r="AF1258" s="177">
        <v>0</v>
      </c>
      <c r="AG1258" s="177">
        <v>0</v>
      </c>
      <c r="AH1258" s="177">
        <v>0</v>
      </c>
      <c r="AI1258" s="177">
        <v>0</v>
      </c>
      <c r="AJ1258" s="177">
        <v>0</v>
      </c>
      <c r="AK1258" s="177">
        <v>0</v>
      </c>
      <c r="AL1258" s="383">
        <v>4</v>
      </c>
      <c r="AM1258" s="177">
        <v>0</v>
      </c>
      <c r="AN1258" s="177">
        <v>0</v>
      </c>
      <c r="AO1258" s="182">
        <v>0</v>
      </c>
      <c r="AP1258" s="180">
        <v>4</v>
      </c>
      <c r="AQ1258" s="180">
        <v>4</v>
      </c>
      <c r="AR1258" s="180"/>
      <c r="AS1258" s="180"/>
      <c r="AT1258" s="180"/>
      <c r="AU1258" s="180"/>
      <c r="AV1258" s="180"/>
      <c r="AW1258" s="180"/>
      <c r="AX1258" s="180"/>
      <c r="AY1258" s="180"/>
      <c r="AZ1258" s="180"/>
      <c r="BA1258" s="180"/>
      <c r="BB1258" s="180"/>
      <c r="BC1258" s="180"/>
      <c r="BD1258" s="180"/>
      <c r="BE1258" s="180"/>
      <c r="BF1258" s="180"/>
      <c r="BG1258" s="180"/>
      <c r="BH1258" s="176" t="str">
        <f t="shared" si="150"/>
        <v>class level</v>
      </c>
      <c r="BI1258" s="176">
        <f t="shared" si="145"/>
        <v>15</v>
      </c>
      <c r="BJ1258" s="182" t="str">
        <f t="shared" si="146"/>
        <v>4 - 32</v>
      </c>
      <c r="BK1258" s="176">
        <f t="shared" si="147"/>
        <v>18</v>
      </c>
      <c r="BL1258" s="176">
        <f t="shared" si="151"/>
        <v>4</v>
      </c>
      <c r="BM1258" s="535"/>
      <c r="BN1258" s="185">
        <v>355</v>
      </c>
      <c r="BO1258" s="180">
        <v>5</v>
      </c>
      <c r="BP1258" s="178">
        <f t="shared" si="152"/>
        <v>445</v>
      </c>
      <c r="BQ1258" s="420" t="str">
        <f t="shared" si="148"/>
        <v>V</v>
      </c>
      <c r="BR1258" s="185"/>
      <c r="BS1258" s="212" t="s">
        <v>9565</v>
      </c>
    </row>
    <row r="1259" spans="1:71" ht="38.25" x14ac:dyDescent="0.2">
      <c r="A1259" s="697">
        <v>1257</v>
      </c>
      <c r="B1259" s="286" t="s">
        <v>3832</v>
      </c>
      <c r="C1259" s="286" t="s">
        <v>363</v>
      </c>
      <c r="D1259" s="258" t="s">
        <v>3865</v>
      </c>
      <c r="E1259" s="736">
        <v>3</v>
      </c>
      <c r="F1259" s="736">
        <v>21</v>
      </c>
      <c r="G1259" s="737">
        <v>30</v>
      </c>
      <c r="H1259" s="305" t="s">
        <v>13914</v>
      </c>
      <c r="I1259" s="207" t="s">
        <v>635</v>
      </c>
      <c r="J1259" s="279" t="s">
        <v>3407</v>
      </c>
      <c r="K1259" s="179" t="s">
        <v>3491</v>
      </c>
      <c r="L1259" s="427" t="s">
        <v>3491</v>
      </c>
      <c r="M1259" s="684">
        <v>5.2</v>
      </c>
      <c r="N1259" s="684" t="s">
        <v>15715</v>
      </c>
      <c r="O1259" s="684">
        <v>120</v>
      </c>
      <c r="P1259" s="179" t="s">
        <v>15822</v>
      </c>
      <c r="Q1259" s="179">
        <v>5</v>
      </c>
      <c r="R1259" s="180"/>
      <c r="S1259" s="191">
        <v>15</v>
      </c>
      <c r="T1259" s="189">
        <v>16</v>
      </c>
      <c r="U1259" s="191">
        <v>8</v>
      </c>
      <c r="V1259" s="191">
        <v>18</v>
      </c>
      <c r="W1259" s="742">
        <v>12</v>
      </c>
      <c r="X1259" s="184"/>
      <c r="Y1259" s="184"/>
      <c r="Z1259" s="184"/>
      <c r="AA1259" s="184"/>
      <c r="AB1259" s="220"/>
      <c r="AC1259" s="186" t="s">
        <v>12108</v>
      </c>
      <c r="AD1259" s="179" t="s">
        <v>6582</v>
      </c>
      <c r="AE1259" s="179" t="s">
        <v>788</v>
      </c>
      <c r="AF1259" s="177">
        <v>0</v>
      </c>
      <c r="AG1259" s="177">
        <v>0</v>
      </c>
      <c r="AH1259" s="177">
        <v>0</v>
      </c>
      <c r="AI1259" s="177">
        <v>0</v>
      </c>
      <c r="AJ1259" s="177">
        <v>0</v>
      </c>
      <c r="AK1259" s="177">
        <v>0</v>
      </c>
      <c r="AL1259" s="383">
        <v>5</v>
      </c>
      <c r="AM1259" s="177">
        <v>0</v>
      </c>
      <c r="AN1259" s="177">
        <v>0</v>
      </c>
      <c r="AO1259" s="182">
        <v>0</v>
      </c>
      <c r="AP1259" s="180">
        <v>5</v>
      </c>
      <c r="AQ1259" s="180">
        <v>5</v>
      </c>
      <c r="AR1259" s="180"/>
      <c r="AS1259" s="180"/>
      <c r="AT1259" s="180"/>
      <c r="AU1259" s="180"/>
      <c r="AV1259" s="180"/>
      <c r="AW1259" s="180"/>
      <c r="AX1259" s="180"/>
      <c r="AY1259" s="180"/>
      <c r="AZ1259" s="180"/>
      <c r="BA1259" s="180"/>
      <c r="BB1259" s="180"/>
      <c r="BC1259" s="180"/>
      <c r="BD1259" s="180"/>
      <c r="BE1259" s="180"/>
      <c r="BF1259" s="180"/>
      <c r="BG1259" s="180"/>
      <c r="BH1259" s="176" t="str">
        <f t="shared" si="150"/>
        <v>class level</v>
      </c>
      <c r="BI1259" s="176">
        <f t="shared" si="145"/>
        <v>15</v>
      </c>
      <c r="BJ1259" s="182" t="str">
        <f t="shared" si="146"/>
        <v>5 - 40</v>
      </c>
      <c r="BK1259" s="176">
        <f t="shared" si="147"/>
        <v>23</v>
      </c>
      <c r="BL1259" s="176">
        <f t="shared" si="151"/>
        <v>5</v>
      </c>
      <c r="BM1259" s="535"/>
      <c r="BN1259" s="185">
        <v>600</v>
      </c>
      <c r="BO1259" s="180">
        <v>6</v>
      </c>
      <c r="BP1259" s="178">
        <f t="shared" si="152"/>
        <v>738</v>
      </c>
      <c r="BQ1259" s="420" t="str">
        <f t="shared" si="148"/>
        <v>VI</v>
      </c>
      <c r="BR1259" s="185"/>
      <c r="BS1259" s="212" t="s">
        <v>9565</v>
      </c>
    </row>
    <row r="1260" spans="1:71" ht="38.25" x14ac:dyDescent="0.2">
      <c r="A1260" s="696">
        <v>1258</v>
      </c>
      <c r="B1260" s="286" t="s">
        <v>3832</v>
      </c>
      <c r="C1260" s="286" t="s">
        <v>364</v>
      </c>
      <c r="D1260" s="258" t="s">
        <v>3865</v>
      </c>
      <c r="E1260" s="736">
        <v>3</v>
      </c>
      <c r="F1260" s="736">
        <v>21</v>
      </c>
      <c r="G1260" s="737">
        <v>30</v>
      </c>
      <c r="H1260" s="305" t="s">
        <v>13914</v>
      </c>
      <c r="I1260" s="207" t="s">
        <v>635</v>
      </c>
      <c r="J1260" s="279" t="s">
        <v>3407</v>
      </c>
      <c r="K1260" s="179" t="s">
        <v>3491</v>
      </c>
      <c r="L1260" s="427" t="s">
        <v>3491</v>
      </c>
      <c r="M1260" s="684">
        <v>5.2</v>
      </c>
      <c r="N1260" s="684" t="s">
        <v>15715</v>
      </c>
      <c r="O1260" s="684">
        <v>120</v>
      </c>
      <c r="P1260" s="179" t="s">
        <v>15822</v>
      </c>
      <c r="Q1260" s="179">
        <v>5</v>
      </c>
      <c r="R1260" s="180"/>
      <c r="S1260" s="191">
        <v>15</v>
      </c>
      <c r="T1260" s="189">
        <v>16</v>
      </c>
      <c r="U1260" s="191">
        <v>8</v>
      </c>
      <c r="V1260" s="191">
        <v>18</v>
      </c>
      <c r="W1260" s="742">
        <v>12</v>
      </c>
      <c r="X1260" s="184"/>
      <c r="Y1260" s="184"/>
      <c r="Z1260" s="184"/>
      <c r="AA1260" s="184"/>
      <c r="AB1260" s="220"/>
      <c r="AC1260" s="186" t="s">
        <v>12109</v>
      </c>
      <c r="AD1260" s="179" t="s">
        <v>6582</v>
      </c>
      <c r="AE1260" s="179" t="s">
        <v>788</v>
      </c>
      <c r="AF1260" s="177">
        <v>0</v>
      </c>
      <c r="AG1260" s="177">
        <v>0</v>
      </c>
      <c r="AH1260" s="177">
        <v>0</v>
      </c>
      <c r="AI1260" s="177">
        <v>0</v>
      </c>
      <c r="AJ1260" s="177">
        <v>0</v>
      </c>
      <c r="AK1260" s="177">
        <v>0</v>
      </c>
      <c r="AL1260" s="383">
        <v>6</v>
      </c>
      <c r="AM1260" s="177">
        <v>0</v>
      </c>
      <c r="AN1260" s="177">
        <v>0</v>
      </c>
      <c r="AO1260" s="182">
        <v>0</v>
      </c>
      <c r="AP1260" s="180">
        <v>6</v>
      </c>
      <c r="AQ1260" s="180">
        <v>6</v>
      </c>
      <c r="AR1260" s="180"/>
      <c r="AS1260" s="180"/>
      <c r="AT1260" s="180"/>
      <c r="AU1260" s="180"/>
      <c r="AV1260" s="180"/>
      <c r="AW1260" s="180"/>
      <c r="AX1260" s="180"/>
      <c r="AY1260" s="180"/>
      <c r="AZ1260" s="180"/>
      <c r="BA1260" s="180"/>
      <c r="BB1260" s="180"/>
      <c r="BC1260" s="180"/>
      <c r="BD1260" s="180"/>
      <c r="BE1260" s="180"/>
      <c r="BF1260" s="180"/>
      <c r="BG1260" s="180"/>
      <c r="BH1260" s="176" t="str">
        <f t="shared" si="150"/>
        <v>class level</v>
      </c>
      <c r="BI1260" s="176">
        <f t="shared" si="145"/>
        <v>13</v>
      </c>
      <c r="BJ1260" s="182" t="str">
        <f t="shared" si="146"/>
        <v>6 - 48</v>
      </c>
      <c r="BK1260" s="176">
        <f t="shared" si="147"/>
        <v>27</v>
      </c>
      <c r="BL1260" s="176">
        <f t="shared" si="151"/>
        <v>6</v>
      </c>
      <c r="BM1260" s="535"/>
      <c r="BN1260" s="185">
        <v>875</v>
      </c>
      <c r="BO1260" s="180">
        <v>8</v>
      </c>
      <c r="BP1260" s="178">
        <f t="shared" si="152"/>
        <v>1091</v>
      </c>
      <c r="BQ1260" s="420" t="str">
        <f t="shared" si="148"/>
        <v>VI</v>
      </c>
      <c r="BR1260" s="185"/>
      <c r="BS1260" s="212" t="s">
        <v>9565</v>
      </c>
    </row>
    <row r="1261" spans="1:71" ht="38.25" x14ac:dyDescent="0.2">
      <c r="A1261" s="696">
        <v>1259</v>
      </c>
      <c r="B1261" s="286" t="s">
        <v>3832</v>
      </c>
      <c r="C1261" s="286" t="s">
        <v>3376</v>
      </c>
      <c r="D1261" s="258" t="s">
        <v>3865</v>
      </c>
      <c r="E1261" s="736">
        <v>6</v>
      </c>
      <c r="F1261" s="736">
        <v>21</v>
      </c>
      <c r="G1261" s="737">
        <v>30</v>
      </c>
      <c r="H1261" s="305" t="s">
        <v>13914</v>
      </c>
      <c r="I1261" s="207" t="s">
        <v>635</v>
      </c>
      <c r="J1261" s="279" t="s">
        <v>6554</v>
      </c>
      <c r="K1261" s="179" t="s">
        <v>3491</v>
      </c>
      <c r="L1261" s="427" t="s">
        <v>3491</v>
      </c>
      <c r="M1261" s="684">
        <v>5.2</v>
      </c>
      <c r="N1261" s="684" t="s">
        <v>15715</v>
      </c>
      <c r="O1261" s="684">
        <v>120</v>
      </c>
      <c r="P1261" s="179" t="s">
        <v>15822</v>
      </c>
      <c r="Q1261" s="179">
        <v>10</v>
      </c>
      <c r="R1261" s="180"/>
      <c r="S1261" s="191">
        <v>15</v>
      </c>
      <c r="T1261" s="189">
        <v>16</v>
      </c>
      <c r="U1261" s="191">
        <v>8</v>
      </c>
      <c r="V1261" s="191">
        <v>18</v>
      </c>
      <c r="W1261" s="742">
        <v>12</v>
      </c>
      <c r="X1261" s="184"/>
      <c r="Y1261" s="184"/>
      <c r="Z1261" s="184"/>
      <c r="AA1261" s="184"/>
      <c r="AB1261" s="220"/>
      <c r="AC1261" s="186" t="s">
        <v>12110</v>
      </c>
      <c r="AD1261" s="179" t="s">
        <v>6582</v>
      </c>
      <c r="AE1261" s="179" t="s">
        <v>788</v>
      </c>
      <c r="AF1261" s="177">
        <v>0</v>
      </c>
      <c r="AG1261" s="177">
        <v>0</v>
      </c>
      <c r="AH1261" s="177">
        <v>0</v>
      </c>
      <c r="AI1261" s="177">
        <v>0</v>
      </c>
      <c r="AJ1261" s="177">
        <v>0</v>
      </c>
      <c r="AK1261" s="177">
        <v>0</v>
      </c>
      <c r="AL1261" s="383">
        <v>4</v>
      </c>
      <c r="AM1261" s="177">
        <v>0</v>
      </c>
      <c r="AN1261" s="177">
        <v>0</v>
      </c>
      <c r="AO1261" s="182">
        <v>0</v>
      </c>
      <c r="AP1261" s="180">
        <v>3</v>
      </c>
      <c r="AQ1261" s="180"/>
      <c r="AR1261" s="180"/>
      <c r="AS1261" s="180"/>
      <c r="AT1261" s="180"/>
      <c r="AU1261" s="180"/>
      <c r="AV1261" s="180"/>
      <c r="AW1261" s="180"/>
      <c r="AX1261" s="180"/>
      <c r="AY1261" s="180"/>
      <c r="AZ1261" s="180"/>
      <c r="BA1261" s="180"/>
      <c r="BB1261" s="180"/>
      <c r="BC1261" s="180"/>
      <c r="BD1261" s="180">
        <v>3</v>
      </c>
      <c r="BE1261" s="180"/>
      <c r="BF1261" s="180"/>
      <c r="BG1261" s="180"/>
      <c r="BH1261" s="176" t="str">
        <f t="shared" si="150"/>
        <v>class level</v>
      </c>
      <c r="BI1261" s="176">
        <f t="shared" si="145"/>
        <v>16</v>
      </c>
      <c r="BJ1261" s="182" t="str">
        <f t="shared" si="146"/>
        <v>4 - 32</v>
      </c>
      <c r="BK1261" s="176">
        <f t="shared" si="147"/>
        <v>18</v>
      </c>
      <c r="BL1261" s="176">
        <f t="shared" si="151"/>
        <v>3</v>
      </c>
      <c r="BM1261" s="535"/>
      <c r="BN1261" s="185">
        <v>265</v>
      </c>
      <c r="BO1261" s="180">
        <v>2</v>
      </c>
      <c r="BP1261" s="178">
        <f t="shared" si="152"/>
        <v>301</v>
      </c>
      <c r="BQ1261" s="420" t="str">
        <f t="shared" si="148"/>
        <v>V</v>
      </c>
      <c r="BR1261" s="185"/>
      <c r="BS1261" s="212" t="s">
        <v>9573</v>
      </c>
    </row>
    <row r="1262" spans="1:71" ht="38.25" x14ac:dyDescent="0.2">
      <c r="A1262" s="697">
        <v>1260</v>
      </c>
      <c r="B1262" s="286" t="s">
        <v>3832</v>
      </c>
      <c r="C1262" s="286" t="s">
        <v>3377</v>
      </c>
      <c r="D1262" s="258" t="s">
        <v>3865</v>
      </c>
      <c r="E1262" s="736">
        <v>6</v>
      </c>
      <c r="F1262" s="736">
        <v>21</v>
      </c>
      <c r="G1262" s="737">
        <v>30</v>
      </c>
      <c r="H1262" s="305" t="s">
        <v>13914</v>
      </c>
      <c r="I1262" s="207" t="s">
        <v>635</v>
      </c>
      <c r="J1262" s="279" t="s">
        <v>6554</v>
      </c>
      <c r="K1262" s="179" t="s">
        <v>3491</v>
      </c>
      <c r="L1262" s="427" t="s">
        <v>3491</v>
      </c>
      <c r="M1262" s="684">
        <v>5.2</v>
      </c>
      <c r="N1262" s="684" t="s">
        <v>15715</v>
      </c>
      <c r="O1262" s="684">
        <v>120</v>
      </c>
      <c r="P1262" s="179" t="s">
        <v>15822</v>
      </c>
      <c r="Q1262" s="179">
        <v>10</v>
      </c>
      <c r="R1262" s="180"/>
      <c r="S1262" s="191">
        <v>15</v>
      </c>
      <c r="T1262" s="189">
        <v>16</v>
      </c>
      <c r="U1262" s="191">
        <v>8</v>
      </c>
      <c r="V1262" s="191">
        <v>18</v>
      </c>
      <c r="W1262" s="742">
        <v>12</v>
      </c>
      <c r="X1262" s="184"/>
      <c r="Y1262" s="184"/>
      <c r="Z1262" s="184"/>
      <c r="AA1262" s="184"/>
      <c r="AB1262" s="220"/>
      <c r="AC1262" s="186" t="s">
        <v>12111</v>
      </c>
      <c r="AD1262" s="179" t="s">
        <v>6582</v>
      </c>
      <c r="AE1262" s="179" t="s">
        <v>788</v>
      </c>
      <c r="AF1262" s="177">
        <v>0</v>
      </c>
      <c r="AG1262" s="177">
        <v>0</v>
      </c>
      <c r="AH1262" s="177">
        <v>0</v>
      </c>
      <c r="AI1262" s="177">
        <v>0</v>
      </c>
      <c r="AJ1262" s="177">
        <v>0</v>
      </c>
      <c r="AK1262" s="177">
        <v>0</v>
      </c>
      <c r="AL1262" s="383">
        <v>4</v>
      </c>
      <c r="AM1262" s="177">
        <v>0</v>
      </c>
      <c r="AN1262" s="177">
        <v>0</v>
      </c>
      <c r="AO1262" s="182">
        <v>0</v>
      </c>
      <c r="AP1262" s="180">
        <v>4</v>
      </c>
      <c r="AQ1262" s="180"/>
      <c r="AR1262" s="180"/>
      <c r="AS1262" s="180"/>
      <c r="AT1262" s="180"/>
      <c r="AU1262" s="180"/>
      <c r="AV1262" s="180"/>
      <c r="AW1262" s="180"/>
      <c r="AX1262" s="180"/>
      <c r="AY1262" s="180"/>
      <c r="AZ1262" s="180"/>
      <c r="BA1262" s="180"/>
      <c r="BB1262" s="180"/>
      <c r="BC1262" s="180"/>
      <c r="BD1262" s="180">
        <v>4</v>
      </c>
      <c r="BE1262" s="180"/>
      <c r="BF1262" s="180"/>
      <c r="BG1262" s="180"/>
      <c r="BH1262" s="176" t="str">
        <f t="shared" si="150"/>
        <v>class level</v>
      </c>
      <c r="BI1262" s="176">
        <f t="shared" si="145"/>
        <v>15</v>
      </c>
      <c r="BJ1262" s="182" t="str">
        <f t="shared" si="146"/>
        <v>4 - 32</v>
      </c>
      <c r="BK1262" s="176">
        <f t="shared" si="147"/>
        <v>18</v>
      </c>
      <c r="BL1262" s="176">
        <f t="shared" si="151"/>
        <v>4</v>
      </c>
      <c r="BM1262" s="535"/>
      <c r="BN1262" s="185">
        <v>395</v>
      </c>
      <c r="BO1262" s="180">
        <v>2</v>
      </c>
      <c r="BP1262" s="178">
        <f t="shared" si="152"/>
        <v>431</v>
      </c>
      <c r="BQ1262" s="420" t="str">
        <f t="shared" si="148"/>
        <v>V</v>
      </c>
      <c r="BR1262" s="185"/>
      <c r="BS1262" s="212" t="s">
        <v>9573</v>
      </c>
    </row>
    <row r="1263" spans="1:71" ht="38.25" x14ac:dyDescent="0.2">
      <c r="A1263" s="696">
        <v>1261</v>
      </c>
      <c r="B1263" s="286" t="s">
        <v>3832</v>
      </c>
      <c r="C1263" s="286" t="s">
        <v>3378</v>
      </c>
      <c r="D1263" s="258" t="s">
        <v>3865</v>
      </c>
      <c r="E1263" s="736">
        <v>6</v>
      </c>
      <c r="F1263" s="736">
        <v>21</v>
      </c>
      <c r="G1263" s="737">
        <v>30</v>
      </c>
      <c r="H1263" s="305" t="s">
        <v>13914</v>
      </c>
      <c r="I1263" s="207" t="s">
        <v>635</v>
      </c>
      <c r="J1263" s="279" t="s">
        <v>6554</v>
      </c>
      <c r="K1263" s="179" t="s">
        <v>3491</v>
      </c>
      <c r="L1263" s="427" t="s">
        <v>3491</v>
      </c>
      <c r="M1263" s="684">
        <v>5.2</v>
      </c>
      <c r="N1263" s="684" t="s">
        <v>15715</v>
      </c>
      <c r="O1263" s="684">
        <v>120</v>
      </c>
      <c r="P1263" s="179" t="s">
        <v>15822</v>
      </c>
      <c r="Q1263" s="179">
        <v>10</v>
      </c>
      <c r="R1263" s="180"/>
      <c r="S1263" s="191">
        <v>15</v>
      </c>
      <c r="T1263" s="189">
        <v>16</v>
      </c>
      <c r="U1263" s="191">
        <v>8</v>
      </c>
      <c r="V1263" s="191">
        <v>18</v>
      </c>
      <c r="W1263" s="742">
        <v>12</v>
      </c>
      <c r="X1263" s="184"/>
      <c r="Y1263" s="184"/>
      <c r="Z1263" s="184"/>
      <c r="AA1263" s="184"/>
      <c r="AB1263" s="220"/>
      <c r="AC1263" s="186" t="s">
        <v>12112</v>
      </c>
      <c r="AD1263" s="179" t="s">
        <v>6582</v>
      </c>
      <c r="AE1263" s="179" t="s">
        <v>788</v>
      </c>
      <c r="AF1263" s="177">
        <v>0</v>
      </c>
      <c r="AG1263" s="177">
        <v>0</v>
      </c>
      <c r="AH1263" s="177">
        <v>0</v>
      </c>
      <c r="AI1263" s="177">
        <v>0</v>
      </c>
      <c r="AJ1263" s="177">
        <v>0</v>
      </c>
      <c r="AK1263" s="177">
        <v>0</v>
      </c>
      <c r="AL1263" s="383">
        <v>4</v>
      </c>
      <c r="AM1263" s="177">
        <v>0</v>
      </c>
      <c r="AN1263" s="177">
        <v>0</v>
      </c>
      <c r="AO1263" s="182">
        <v>0</v>
      </c>
      <c r="AP1263" s="180">
        <v>5</v>
      </c>
      <c r="AQ1263" s="180"/>
      <c r="AR1263" s="180"/>
      <c r="AS1263" s="180"/>
      <c r="AT1263" s="180"/>
      <c r="AU1263" s="180"/>
      <c r="AV1263" s="180"/>
      <c r="AW1263" s="180"/>
      <c r="AX1263" s="180"/>
      <c r="AY1263" s="180"/>
      <c r="AZ1263" s="180"/>
      <c r="BA1263" s="180"/>
      <c r="BB1263" s="180"/>
      <c r="BC1263" s="180"/>
      <c r="BD1263" s="180">
        <v>5</v>
      </c>
      <c r="BE1263" s="180"/>
      <c r="BF1263" s="180"/>
      <c r="BG1263" s="180"/>
      <c r="BH1263" s="176" t="str">
        <f t="shared" si="150"/>
        <v>class level</v>
      </c>
      <c r="BI1263" s="176">
        <f t="shared" si="145"/>
        <v>15</v>
      </c>
      <c r="BJ1263" s="182" t="str">
        <f t="shared" si="146"/>
        <v>4 - 32</v>
      </c>
      <c r="BK1263" s="176">
        <f t="shared" si="147"/>
        <v>18</v>
      </c>
      <c r="BL1263" s="176">
        <f t="shared" si="151"/>
        <v>5</v>
      </c>
      <c r="BM1263" s="535"/>
      <c r="BN1263" s="185">
        <v>650</v>
      </c>
      <c r="BO1263" s="180">
        <v>3</v>
      </c>
      <c r="BP1263" s="178">
        <f t="shared" si="152"/>
        <v>704</v>
      </c>
      <c r="BQ1263" s="420" t="str">
        <f t="shared" si="148"/>
        <v>VI</v>
      </c>
      <c r="BR1263" s="185"/>
      <c r="BS1263" s="212" t="s">
        <v>9573</v>
      </c>
    </row>
    <row r="1264" spans="1:71" ht="38.25" x14ac:dyDescent="0.2">
      <c r="A1264" s="697">
        <v>1262</v>
      </c>
      <c r="B1264" s="286" t="s">
        <v>3832</v>
      </c>
      <c r="C1264" s="286" t="s">
        <v>7666</v>
      </c>
      <c r="D1264" s="258" t="s">
        <v>3865</v>
      </c>
      <c r="E1264" s="736">
        <v>3</v>
      </c>
      <c r="F1264" s="736">
        <v>21</v>
      </c>
      <c r="G1264" s="737">
        <v>30</v>
      </c>
      <c r="H1264" s="305" t="s">
        <v>13914</v>
      </c>
      <c r="I1264" s="207" t="s">
        <v>635</v>
      </c>
      <c r="J1264" s="279" t="s">
        <v>3407</v>
      </c>
      <c r="K1264" s="179" t="s">
        <v>3491</v>
      </c>
      <c r="L1264" s="427" t="s">
        <v>3491</v>
      </c>
      <c r="M1264" s="684">
        <v>5.2</v>
      </c>
      <c r="N1264" s="684" t="s">
        <v>15715</v>
      </c>
      <c r="O1264" s="684">
        <v>120</v>
      </c>
      <c r="P1264" s="179" t="s">
        <v>15822</v>
      </c>
      <c r="Q1264" s="179">
        <v>5</v>
      </c>
      <c r="R1264" s="180"/>
      <c r="S1264" s="191">
        <v>15</v>
      </c>
      <c r="T1264" s="189">
        <v>16</v>
      </c>
      <c r="U1264" s="191">
        <v>8</v>
      </c>
      <c r="V1264" s="191">
        <v>18</v>
      </c>
      <c r="W1264" s="742">
        <v>12</v>
      </c>
      <c r="X1264" s="184"/>
      <c r="Y1264" s="184"/>
      <c r="Z1264" s="184"/>
      <c r="AA1264" s="184"/>
      <c r="AB1264" s="220"/>
      <c r="AC1264" s="186" t="s">
        <v>12109</v>
      </c>
      <c r="AD1264" s="179" t="s">
        <v>6582</v>
      </c>
      <c r="AE1264" s="179" t="s">
        <v>788</v>
      </c>
      <c r="AF1264" s="177">
        <v>0</v>
      </c>
      <c r="AG1264" s="177">
        <v>0</v>
      </c>
      <c r="AH1264" s="177">
        <v>0</v>
      </c>
      <c r="AI1264" s="177">
        <v>0</v>
      </c>
      <c r="AJ1264" s="177">
        <v>0</v>
      </c>
      <c r="AK1264" s="177">
        <v>0</v>
      </c>
      <c r="AL1264" s="383">
        <v>6</v>
      </c>
      <c r="AM1264" s="177">
        <v>0</v>
      </c>
      <c r="AN1264" s="177">
        <v>0</v>
      </c>
      <c r="AO1264" s="182">
        <v>0</v>
      </c>
      <c r="AP1264" s="180">
        <v>6</v>
      </c>
      <c r="AQ1264" s="180">
        <v>6</v>
      </c>
      <c r="AR1264" s="180"/>
      <c r="AS1264" s="180"/>
      <c r="AT1264" s="180"/>
      <c r="AU1264" s="180"/>
      <c r="AV1264" s="180"/>
      <c r="AW1264" s="180"/>
      <c r="AX1264" s="180"/>
      <c r="AY1264" s="180"/>
      <c r="AZ1264" s="180"/>
      <c r="BA1264" s="180"/>
      <c r="BB1264" s="180"/>
      <c r="BC1264" s="180"/>
      <c r="BD1264" s="180"/>
      <c r="BE1264" s="180"/>
      <c r="BF1264" s="180"/>
      <c r="BG1264" s="180"/>
      <c r="BH1264" s="176" t="str">
        <f t="shared" si="150"/>
        <v>class level</v>
      </c>
      <c r="BI1264" s="176">
        <f t="shared" si="145"/>
        <v>13</v>
      </c>
      <c r="BJ1264" s="182" t="str">
        <f t="shared" si="146"/>
        <v>6 - 48</v>
      </c>
      <c r="BK1264" s="176">
        <f t="shared" si="147"/>
        <v>27</v>
      </c>
      <c r="BL1264" s="176">
        <f t="shared" si="151"/>
        <v>6</v>
      </c>
      <c r="BM1264" s="535"/>
      <c r="BN1264" s="185">
        <v>875</v>
      </c>
      <c r="BO1264" s="180">
        <v>8</v>
      </c>
      <c r="BP1264" s="178">
        <f t="shared" si="152"/>
        <v>1091</v>
      </c>
      <c r="BQ1264" s="420" t="str">
        <f t="shared" si="148"/>
        <v>VI</v>
      </c>
      <c r="BR1264" s="185"/>
      <c r="BS1264" s="212" t="s">
        <v>9565</v>
      </c>
    </row>
    <row r="1265" spans="1:71" ht="38.25" x14ac:dyDescent="0.2">
      <c r="A1265" s="696">
        <v>1263</v>
      </c>
      <c r="B1265" s="286" t="s">
        <v>3832</v>
      </c>
      <c r="C1265" s="286" t="s">
        <v>7667</v>
      </c>
      <c r="D1265" s="258" t="s">
        <v>3865</v>
      </c>
      <c r="E1265" s="736">
        <v>3</v>
      </c>
      <c r="F1265" s="736">
        <v>21</v>
      </c>
      <c r="G1265" s="737">
        <v>30</v>
      </c>
      <c r="H1265" s="305" t="s">
        <v>13914</v>
      </c>
      <c r="I1265" s="207" t="s">
        <v>635</v>
      </c>
      <c r="J1265" s="279" t="s">
        <v>3407</v>
      </c>
      <c r="K1265" s="179" t="s">
        <v>3491</v>
      </c>
      <c r="L1265" s="427" t="s">
        <v>3491</v>
      </c>
      <c r="M1265" s="684">
        <v>5.2</v>
      </c>
      <c r="N1265" s="684" t="s">
        <v>15715</v>
      </c>
      <c r="O1265" s="684">
        <v>120</v>
      </c>
      <c r="P1265" s="179" t="s">
        <v>15822</v>
      </c>
      <c r="Q1265" s="179">
        <v>5</v>
      </c>
      <c r="R1265" s="180"/>
      <c r="S1265" s="191">
        <v>15</v>
      </c>
      <c r="T1265" s="189">
        <v>16</v>
      </c>
      <c r="U1265" s="191">
        <v>8</v>
      </c>
      <c r="V1265" s="191">
        <v>18</v>
      </c>
      <c r="W1265" s="742">
        <v>12</v>
      </c>
      <c r="X1265" s="184"/>
      <c r="Y1265" s="184"/>
      <c r="Z1265" s="184"/>
      <c r="AA1265" s="184"/>
      <c r="AB1265" s="220"/>
      <c r="AC1265" s="186" t="s">
        <v>12113</v>
      </c>
      <c r="AD1265" s="179" t="s">
        <v>6582</v>
      </c>
      <c r="AE1265" s="179" t="s">
        <v>788</v>
      </c>
      <c r="AF1265" s="177">
        <v>0</v>
      </c>
      <c r="AG1265" s="177">
        <v>0</v>
      </c>
      <c r="AH1265" s="177">
        <v>0</v>
      </c>
      <c r="AI1265" s="177">
        <v>0</v>
      </c>
      <c r="AJ1265" s="177">
        <v>0</v>
      </c>
      <c r="AK1265" s="177">
        <v>0</v>
      </c>
      <c r="AL1265" s="383">
        <v>5</v>
      </c>
      <c r="AM1265" s="177">
        <v>0</v>
      </c>
      <c r="AN1265" s="177">
        <v>0</v>
      </c>
      <c r="AO1265" s="182">
        <v>0</v>
      </c>
      <c r="AP1265" s="180">
        <v>5</v>
      </c>
      <c r="AQ1265" s="180">
        <v>5</v>
      </c>
      <c r="AR1265" s="180"/>
      <c r="AS1265" s="180"/>
      <c r="AT1265" s="180"/>
      <c r="AU1265" s="180"/>
      <c r="AV1265" s="180"/>
      <c r="AW1265" s="180"/>
      <c r="AX1265" s="180"/>
      <c r="AY1265" s="180"/>
      <c r="AZ1265" s="180"/>
      <c r="BA1265" s="180"/>
      <c r="BB1265" s="180"/>
      <c r="BC1265" s="180"/>
      <c r="BD1265" s="180">
        <v>5</v>
      </c>
      <c r="BE1265" s="180"/>
      <c r="BF1265" s="180"/>
      <c r="BG1265" s="180"/>
      <c r="BH1265" s="176" t="str">
        <f t="shared" si="150"/>
        <v>class level</v>
      </c>
      <c r="BI1265" s="176">
        <f t="shared" si="145"/>
        <v>15</v>
      </c>
      <c r="BJ1265" s="182" t="str">
        <f t="shared" si="146"/>
        <v>5 - 40</v>
      </c>
      <c r="BK1265" s="176">
        <f t="shared" si="147"/>
        <v>23</v>
      </c>
      <c r="BL1265" s="176">
        <f t="shared" si="151"/>
        <v>5</v>
      </c>
      <c r="BM1265" s="535"/>
      <c r="BN1265" s="185">
        <v>1005</v>
      </c>
      <c r="BO1265" s="180">
        <v>4</v>
      </c>
      <c r="BP1265" s="178">
        <f t="shared" si="152"/>
        <v>1097</v>
      </c>
      <c r="BQ1265" s="420" t="str">
        <f t="shared" si="148"/>
        <v>VII</v>
      </c>
      <c r="BR1265" s="185"/>
      <c r="BS1265" s="212" t="s">
        <v>9564</v>
      </c>
    </row>
    <row r="1266" spans="1:71" ht="38.25" x14ac:dyDescent="0.2">
      <c r="A1266" s="696">
        <v>1264</v>
      </c>
      <c r="B1266" s="286" t="s">
        <v>3832</v>
      </c>
      <c r="C1266" s="286" t="s">
        <v>7670</v>
      </c>
      <c r="D1266" s="258" t="s">
        <v>3865</v>
      </c>
      <c r="E1266" s="736">
        <v>3</v>
      </c>
      <c r="F1266" s="736">
        <v>21</v>
      </c>
      <c r="G1266" s="737">
        <v>30</v>
      </c>
      <c r="H1266" s="305" t="s">
        <v>13914</v>
      </c>
      <c r="I1266" s="207" t="s">
        <v>635</v>
      </c>
      <c r="J1266" s="279" t="s">
        <v>365</v>
      </c>
      <c r="K1266" s="179" t="s">
        <v>3491</v>
      </c>
      <c r="L1266" s="427" t="s">
        <v>3491</v>
      </c>
      <c r="M1266" s="684">
        <v>6</v>
      </c>
      <c r="N1266" s="684" t="s">
        <v>15715</v>
      </c>
      <c r="O1266" s="684">
        <v>175</v>
      </c>
      <c r="P1266" s="179" t="s">
        <v>15822</v>
      </c>
      <c r="Q1266" s="179">
        <v>5</v>
      </c>
      <c r="R1266" s="180"/>
      <c r="S1266" s="191">
        <v>15</v>
      </c>
      <c r="T1266" s="189">
        <v>16</v>
      </c>
      <c r="U1266" s="191">
        <v>8</v>
      </c>
      <c r="V1266" s="191">
        <v>18</v>
      </c>
      <c r="W1266" s="742">
        <v>12</v>
      </c>
      <c r="X1266" s="184"/>
      <c r="Y1266" s="184"/>
      <c r="Z1266" s="184"/>
      <c r="AA1266" s="184"/>
      <c r="AB1266" s="220"/>
      <c r="AC1266" s="186" t="s">
        <v>12114</v>
      </c>
      <c r="AD1266" s="179" t="s">
        <v>6582</v>
      </c>
      <c r="AE1266" s="179" t="s">
        <v>788</v>
      </c>
      <c r="AF1266" s="177">
        <v>0</v>
      </c>
      <c r="AG1266" s="177">
        <v>0</v>
      </c>
      <c r="AH1266" s="177">
        <v>0</v>
      </c>
      <c r="AI1266" s="177">
        <v>0</v>
      </c>
      <c r="AJ1266" s="177">
        <v>0</v>
      </c>
      <c r="AK1266" s="177">
        <v>0</v>
      </c>
      <c r="AL1266" s="383">
        <v>9</v>
      </c>
      <c r="AM1266" s="177">
        <v>0</v>
      </c>
      <c r="AN1266" s="177">
        <v>0</v>
      </c>
      <c r="AO1266" s="182">
        <v>0</v>
      </c>
      <c r="AP1266" s="180">
        <v>9</v>
      </c>
      <c r="AQ1266" s="180">
        <v>9</v>
      </c>
      <c r="AR1266" s="180"/>
      <c r="AS1266" s="180"/>
      <c r="AT1266" s="180"/>
      <c r="AU1266" s="180"/>
      <c r="AV1266" s="180"/>
      <c r="AW1266" s="180"/>
      <c r="AX1266" s="180"/>
      <c r="AY1266" s="180"/>
      <c r="AZ1266" s="180"/>
      <c r="BA1266" s="180"/>
      <c r="BB1266" s="180"/>
      <c r="BC1266" s="180"/>
      <c r="BD1266" s="180"/>
      <c r="BE1266" s="180"/>
      <c r="BF1266" s="180"/>
      <c r="BG1266" s="180"/>
      <c r="BH1266" s="176" t="str">
        <f t="shared" si="150"/>
        <v>class level</v>
      </c>
      <c r="BI1266" s="176">
        <f t="shared" ref="BI1266:BI1329" si="153">IF(manualHD="",IF(COUNTIF(AP1266:BG1266,"")=18,IFERROR(INDEX(thac0array,MATCH(IF(manualHD="",IF(SUM($AG1266:$AL1266)/(0.01+fixedhp)&lt;1/40,ROUND(fixedhp/4.5,0),IF(eightsider=1,IF((AND(fixedhp&gt;0,fixedhp&lt;4)),1.125,1),IF(eightsider&gt;1,eightsider+IF(twosider*1.5+threesider*2+foursider*2.5+fivesider*3+sixsider*3.5+sevensider*4+fixedhp&gt;3,1,0),IF(sevensider=1,0.875,0.5)))),manualHD),hitDiceThac0,0)),21),MIN(IFERROR(INDEX(thac0array,MATCH(IF(AZ1266="",AP1266,ROUND(AP1266+AZ1266/2,0)),hitDiceThac0,0)),21),IFERROR(INDEX(thac0array,MATCH(MAX(AQ1266:AS1266),fighterThac0,0)),21),IFERROR(INDEX(thac0array,MATCH(MAX(AW1266:BA1266),clericThac0,0)),21),IFERROR(INDEX(thac0array,MATCH(MAX(BB1266:BC1266),thiefThac0,0)),21),IFERROR(INDEX(thac0array,MATCH(MAX(BD1266:BG1266),magicUserThac0,0)),21))),IFERROR(INDEX(thac0array,MATCH(BM1266,hitDiceThac0),0),BM1266))</f>
        <v>12</v>
      </c>
      <c r="BJ1266" s="182" t="str">
        <f t="shared" ref="BJ1266:BJ1329" si="154">IF(SUM(AF1266:AN1266)=0,AO1266,IF(AZ1266="",SUM(AF1266:AO1266)&amp;" - "&amp;IF(OR(COUNTIF(AP1266:BG1266,"")=18,AP1266&gt;0),ROUND(AF1266*2+AG1266*3+AH1266*4+AI1266*5+AJ1266*6+AK1266*7+AL1266*8+AM1266*10+AN1266*12+AO1266,0),ROUND((AF1266*2+AG1266*3+AH1266*4+AI1266*5+AJ1266*6+AK1266*7+AL1266*8+AM1266*10+AN1266*12+AO1266)/COUNTA(AQ1266:BG1266),0)),IF(BM1266="",(AZ1266-1)*1+SUM(AF1266:AO1266)&amp;" - "&amp;(AZ1266-1)*4+ROUND(AF1266*2+AG1266*3+AH1266*4+AI1266*5+AJ1266*6+AK1266*7+AL1266*8+AM1266*10+AN1266*12+AO1266,0),SUM(AF1266:AO1266)&amp;" - "&amp;ROUND(AF1266*2+AG1266*3+AH1266*4+AI1266*5+AJ1266*6+AK1266*7+AL1266*8+AM1266*10+AN1266*12+AO1266,0))))</f>
        <v>9 - 72</v>
      </c>
      <c r="BK1266" s="176">
        <f t="shared" ref="BK1266:BK1329" si="155">IF(SUM(AF1266:AN1266)=0,AO1266,IF(AZ1266="",ROUND(AVERAGE(SUM(AF1266:AO1266),IF(OR(COUNTIF(AP1266:BG1266,"")=18,AP1266&gt;0),ROUND(AF1266*2+AG1266*3+AH1266*4+AI1266*5+AJ1266*6+AK1266*7+AL1266*8+AM1266*10+AN1266*12+AO1266,0),ROUND((AF1266*2+AG1266*3+AH1266*4+AI1266*5+AJ1266*6+AK1266*7+AL1266*8+AM1266*10+AN1266*12+AO1266)/COUNTA(AQ1266:BG1266),0))),0),IF(BM1266="",ROUND(AVERAGE((AZ1266-1)*1+SUM(AF1266:AO1266),(AZ1266-1)*4+ROUND(AF1266*2+AG1266*3+AH1266*4+AI1266*5+AJ1266*6+AK1266*7+AL1266*8+AM1266*10+AN1266*12+AO1266,0)),0),ROUND(AVERAGE(SUM(AF1266:AO1266),ROUND(AF1266*2+AG1266*3+AH1266*4+AI1266*5+AJ1266*6+AK1266*7+AL1266*8+AM1266*10+AN1266*12+AO1266,0)),0))))</f>
        <v>41</v>
      </c>
      <c r="BL1266" s="176">
        <f t="shared" si="151"/>
        <v>9</v>
      </c>
      <c r="BM1266" s="535"/>
      <c r="BN1266" s="185">
        <v>3150</v>
      </c>
      <c r="BO1266" s="180">
        <v>14</v>
      </c>
      <c r="BP1266" s="178">
        <f t="shared" si="152"/>
        <v>3724</v>
      </c>
      <c r="BQ1266" s="420" t="str">
        <f t="shared" ref="BQ1266:BQ1329" si="156">IFERROR(INDEX(xpLevel,MATCH($BN1266,xpThresholds,1)), "XI")</f>
        <v>VIII</v>
      </c>
      <c r="BR1266" s="185"/>
      <c r="BS1266" s="212" t="s">
        <v>9565</v>
      </c>
    </row>
    <row r="1267" spans="1:71" ht="51" x14ac:dyDescent="0.2">
      <c r="A1267" s="697">
        <v>1265</v>
      </c>
      <c r="B1267" s="286" t="s">
        <v>3832</v>
      </c>
      <c r="C1267" s="286" t="s">
        <v>7671</v>
      </c>
      <c r="D1267" s="258" t="s">
        <v>3865</v>
      </c>
      <c r="E1267" s="736">
        <v>3</v>
      </c>
      <c r="F1267" s="736">
        <v>21</v>
      </c>
      <c r="G1267" s="737">
        <v>30</v>
      </c>
      <c r="H1267" s="305" t="s">
        <v>13914</v>
      </c>
      <c r="I1267" s="207" t="s">
        <v>635</v>
      </c>
      <c r="J1267" s="279" t="s">
        <v>3593</v>
      </c>
      <c r="K1267" s="179" t="s">
        <v>3491</v>
      </c>
      <c r="L1267" s="427" t="s">
        <v>3491</v>
      </c>
      <c r="M1267" s="684">
        <v>6</v>
      </c>
      <c r="N1267" s="684" t="s">
        <v>15715</v>
      </c>
      <c r="O1267" s="684">
        <v>175</v>
      </c>
      <c r="P1267" s="179" t="s">
        <v>15822</v>
      </c>
      <c r="Q1267" s="179">
        <v>5</v>
      </c>
      <c r="R1267" s="180"/>
      <c r="S1267" s="191">
        <v>15</v>
      </c>
      <c r="T1267" s="189">
        <v>16</v>
      </c>
      <c r="U1267" s="191">
        <v>8</v>
      </c>
      <c r="V1267" s="191">
        <v>18</v>
      </c>
      <c r="W1267" s="742">
        <v>12</v>
      </c>
      <c r="X1267" s="184"/>
      <c r="Y1267" s="184"/>
      <c r="Z1267" s="184"/>
      <c r="AA1267" s="184"/>
      <c r="AB1267" s="220"/>
      <c r="AC1267" s="186" t="s">
        <v>12115</v>
      </c>
      <c r="AD1267" s="179" t="s">
        <v>6582</v>
      </c>
      <c r="AE1267" s="179" t="s">
        <v>788</v>
      </c>
      <c r="AF1267" s="177">
        <v>0</v>
      </c>
      <c r="AG1267" s="177">
        <v>0</v>
      </c>
      <c r="AH1267" s="177">
        <v>0</v>
      </c>
      <c r="AI1267" s="177">
        <v>0</v>
      </c>
      <c r="AJ1267" s="177">
        <v>0</v>
      </c>
      <c r="AK1267" s="177">
        <v>0</v>
      </c>
      <c r="AL1267" s="383">
        <v>7</v>
      </c>
      <c r="AM1267" s="177">
        <v>0</v>
      </c>
      <c r="AN1267" s="177">
        <v>0</v>
      </c>
      <c r="AO1267" s="182">
        <v>0</v>
      </c>
      <c r="AP1267" s="180">
        <v>7</v>
      </c>
      <c r="AQ1267" s="180">
        <v>4</v>
      </c>
      <c r="AR1267" s="180"/>
      <c r="AS1267" s="180"/>
      <c r="AT1267" s="180"/>
      <c r="AU1267" s="180"/>
      <c r="AV1267" s="180"/>
      <c r="AW1267" s="180"/>
      <c r="AX1267" s="180"/>
      <c r="AY1267" s="180"/>
      <c r="AZ1267" s="180"/>
      <c r="BA1267" s="180"/>
      <c r="BB1267" s="180"/>
      <c r="BC1267" s="180"/>
      <c r="BD1267" s="180">
        <v>7</v>
      </c>
      <c r="BE1267" s="180"/>
      <c r="BF1267" s="180"/>
      <c r="BG1267" s="180"/>
      <c r="BH1267" s="176" t="str">
        <f t="shared" si="150"/>
        <v>class level</v>
      </c>
      <c r="BI1267" s="176">
        <f t="shared" si="153"/>
        <v>13</v>
      </c>
      <c r="BJ1267" s="182" t="str">
        <f t="shared" si="154"/>
        <v>7 - 56</v>
      </c>
      <c r="BK1267" s="176">
        <f t="shared" si="155"/>
        <v>32</v>
      </c>
      <c r="BL1267" s="176">
        <f t="shared" si="151"/>
        <v>7</v>
      </c>
      <c r="BM1267" s="535"/>
      <c r="BN1267" s="185">
        <v>1515</v>
      </c>
      <c r="BO1267" s="180">
        <v>5</v>
      </c>
      <c r="BP1267" s="178">
        <f t="shared" si="152"/>
        <v>1675</v>
      </c>
      <c r="BQ1267" s="420" t="str">
        <f t="shared" si="156"/>
        <v>VII</v>
      </c>
      <c r="BR1267" s="185"/>
      <c r="BS1267" s="212" t="s">
        <v>9564</v>
      </c>
    </row>
    <row r="1268" spans="1:71" x14ac:dyDescent="0.2">
      <c r="A1268" s="696">
        <v>1266</v>
      </c>
      <c r="B1268" s="286" t="s">
        <v>1169</v>
      </c>
      <c r="C1268" s="286" t="s">
        <v>1169</v>
      </c>
      <c r="D1268" s="258" t="s">
        <v>3865</v>
      </c>
      <c r="E1268" s="736">
        <v>1</v>
      </c>
      <c r="F1268" s="736">
        <v>1</v>
      </c>
      <c r="G1268" s="737">
        <v>20</v>
      </c>
      <c r="H1268" s="305" t="s">
        <v>3486</v>
      </c>
      <c r="I1268" s="207" t="s">
        <v>3485</v>
      </c>
      <c r="J1268" s="279" t="s">
        <v>6554</v>
      </c>
      <c r="K1268" s="179" t="s">
        <v>1170</v>
      </c>
      <c r="L1268" s="427" t="s">
        <v>3489</v>
      </c>
      <c r="M1268" s="684">
        <v>0.1</v>
      </c>
      <c r="N1268" s="684" t="s">
        <v>15710</v>
      </c>
      <c r="O1268" s="684">
        <v>0.1</v>
      </c>
      <c r="P1268" s="179"/>
      <c r="Q1268" s="179">
        <v>9</v>
      </c>
      <c r="R1268" s="180"/>
      <c r="S1268" s="189">
        <v>0</v>
      </c>
      <c r="T1268" s="189">
        <v>0</v>
      </c>
      <c r="U1268" s="179">
        <v>0</v>
      </c>
      <c r="V1268" s="179">
        <v>0</v>
      </c>
      <c r="W1268" s="742">
        <v>1</v>
      </c>
      <c r="X1268" s="184"/>
      <c r="Y1268" s="184"/>
      <c r="Z1268" s="184"/>
      <c r="AA1268" s="184"/>
      <c r="AB1268" s="220"/>
      <c r="AC1268" s="186" t="s">
        <v>9395</v>
      </c>
      <c r="AD1268" s="179" t="s">
        <v>6184</v>
      </c>
      <c r="AE1268" s="179" t="s">
        <v>4247</v>
      </c>
      <c r="AF1268" s="177">
        <v>0</v>
      </c>
      <c r="AG1268" s="177">
        <v>0</v>
      </c>
      <c r="AH1268" s="177">
        <v>0</v>
      </c>
      <c r="AI1268" s="177">
        <v>0</v>
      </c>
      <c r="AJ1268" s="177">
        <v>0</v>
      </c>
      <c r="AK1268" s="177">
        <v>0</v>
      </c>
      <c r="AL1268" s="383">
        <v>1</v>
      </c>
      <c r="AM1268" s="177">
        <v>0</v>
      </c>
      <c r="AN1268" s="177">
        <v>0</v>
      </c>
      <c r="AO1268" s="182">
        <v>0</v>
      </c>
      <c r="AP1268" s="180"/>
      <c r="AQ1268" s="180"/>
      <c r="AR1268" s="180"/>
      <c r="AS1268" s="180"/>
      <c r="AT1268" s="180"/>
      <c r="AU1268" s="180"/>
      <c r="AV1268" s="180"/>
      <c r="AW1268" s="180"/>
      <c r="AX1268" s="180"/>
      <c r="AY1268" s="180"/>
      <c r="AZ1268" s="180"/>
      <c r="BA1268" s="180"/>
      <c r="BB1268" s="180"/>
      <c r="BC1268" s="180"/>
      <c r="BD1268" s="180"/>
      <c r="BE1268" s="180"/>
      <c r="BF1268" s="180"/>
      <c r="BG1268" s="180"/>
      <c r="BH1268" s="176">
        <f t="shared" si="150"/>
        <v>1</v>
      </c>
      <c r="BI1268" s="176">
        <f t="shared" si="153"/>
        <v>19</v>
      </c>
      <c r="BJ1268" s="182" t="str">
        <f t="shared" si="154"/>
        <v>1 - 8</v>
      </c>
      <c r="BK1268" s="176">
        <f t="shared" si="155"/>
        <v>5</v>
      </c>
      <c r="BL1268" s="176">
        <f t="shared" si="151"/>
        <v>1</v>
      </c>
      <c r="BM1268" s="533"/>
      <c r="BN1268" s="185">
        <v>45</v>
      </c>
      <c r="BO1268" s="180">
        <v>1</v>
      </c>
      <c r="BP1268" s="178">
        <f t="shared" si="152"/>
        <v>50</v>
      </c>
      <c r="BQ1268" s="420" t="str">
        <f t="shared" si="156"/>
        <v>II</v>
      </c>
      <c r="BR1268" s="185"/>
      <c r="BS1268" s="212" t="s">
        <v>5882</v>
      </c>
    </row>
    <row r="1269" spans="1:71" ht="25.5" x14ac:dyDescent="0.2">
      <c r="A1269" s="697">
        <v>1267</v>
      </c>
      <c r="B1269" s="286" t="s">
        <v>1173</v>
      </c>
      <c r="C1269" s="286" t="s">
        <v>1173</v>
      </c>
      <c r="D1269" s="258" t="s">
        <v>3865</v>
      </c>
      <c r="E1269" s="736">
        <v>1</v>
      </c>
      <c r="F1269" s="736">
        <v>1</v>
      </c>
      <c r="G1269" s="737">
        <v>20</v>
      </c>
      <c r="H1269" s="305" t="s">
        <v>3486</v>
      </c>
      <c r="I1269" s="207" t="s">
        <v>8086</v>
      </c>
      <c r="J1269" s="279" t="s">
        <v>6554</v>
      </c>
      <c r="K1269" s="179" t="s">
        <v>3659</v>
      </c>
      <c r="L1269" s="427" t="s">
        <v>3489</v>
      </c>
      <c r="M1269" s="684">
        <v>3</v>
      </c>
      <c r="N1269" s="684" t="s">
        <v>15741</v>
      </c>
      <c r="O1269" s="684">
        <v>120</v>
      </c>
      <c r="P1269" s="179" t="s">
        <v>6948</v>
      </c>
      <c r="Q1269" s="179">
        <v>3</v>
      </c>
      <c r="R1269" s="180"/>
      <c r="S1269" s="189">
        <v>0</v>
      </c>
      <c r="T1269" s="189">
        <v>0</v>
      </c>
      <c r="U1269" s="179">
        <v>0</v>
      </c>
      <c r="V1269" s="179">
        <v>0</v>
      </c>
      <c r="W1269" s="742">
        <v>18</v>
      </c>
      <c r="X1269" s="184"/>
      <c r="Y1269" s="184"/>
      <c r="Z1269" s="184"/>
      <c r="AA1269" s="184"/>
      <c r="AB1269" s="220"/>
      <c r="AC1269" s="186" t="s">
        <v>1179</v>
      </c>
      <c r="AD1269" s="179" t="s">
        <v>6684</v>
      </c>
      <c r="AE1269" s="179" t="s">
        <v>788</v>
      </c>
      <c r="AF1269" s="177">
        <v>0</v>
      </c>
      <c r="AG1269" s="177">
        <v>0</v>
      </c>
      <c r="AH1269" s="177">
        <v>0</v>
      </c>
      <c r="AI1269" s="177">
        <v>0</v>
      </c>
      <c r="AJ1269" s="177">
        <v>0</v>
      </c>
      <c r="AK1269" s="177">
        <v>0</v>
      </c>
      <c r="AL1269" s="383">
        <v>2</v>
      </c>
      <c r="AM1269" s="177">
        <v>0</v>
      </c>
      <c r="AN1269" s="177">
        <v>0</v>
      </c>
      <c r="AO1269" s="182">
        <v>0</v>
      </c>
      <c r="AP1269" s="180"/>
      <c r="AQ1269" s="180"/>
      <c r="AR1269" s="180"/>
      <c r="AS1269" s="180"/>
      <c r="AT1269" s="180"/>
      <c r="AU1269" s="180"/>
      <c r="AV1269" s="180"/>
      <c r="AW1269" s="180"/>
      <c r="AX1269" s="180"/>
      <c r="AY1269" s="180"/>
      <c r="AZ1269" s="180"/>
      <c r="BA1269" s="180"/>
      <c r="BB1269" s="180"/>
      <c r="BC1269" s="180"/>
      <c r="BD1269" s="180"/>
      <c r="BE1269" s="180"/>
      <c r="BF1269" s="180"/>
      <c r="BG1269" s="180"/>
      <c r="BH1269" s="176">
        <f t="shared" si="150"/>
        <v>2</v>
      </c>
      <c r="BI1269" s="176">
        <f t="shared" si="153"/>
        <v>16</v>
      </c>
      <c r="BJ1269" s="182" t="str">
        <f t="shared" si="154"/>
        <v>2 - 16</v>
      </c>
      <c r="BK1269" s="176">
        <f t="shared" si="155"/>
        <v>9</v>
      </c>
      <c r="BL1269" s="176">
        <f t="shared" si="151"/>
        <v>2</v>
      </c>
      <c r="BM1269" s="533">
        <v>2</v>
      </c>
      <c r="BN1269" s="185">
        <v>32</v>
      </c>
      <c r="BO1269" s="180">
        <v>2</v>
      </c>
      <c r="BP1269" s="178">
        <f t="shared" si="152"/>
        <v>50</v>
      </c>
      <c r="BQ1269" s="420" t="str">
        <f t="shared" si="156"/>
        <v>II</v>
      </c>
      <c r="BR1269" s="185"/>
      <c r="BS1269" s="212" t="s">
        <v>5882</v>
      </c>
    </row>
    <row r="1270" spans="1:71" x14ac:dyDescent="0.2">
      <c r="A1270" s="696">
        <v>1268</v>
      </c>
      <c r="B1270" s="286" t="s">
        <v>1182</v>
      </c>
      <c r="C1270" s="286" t="s">
        <v>1182</v>
      </c>
      <c r="D1270" s="258" t="s">
        <v>3865</v>
      </c>
      <c r="E1270" s="736">
        <v>1</v>
      </c>
      <c r="F1270" s="736">
        <v>2</v>
      </c>
      <c r="G1270" s="737">
        <v>7</v>
      </c>
      <c r="H1270" s="305" t="s">
        <v>3486</v>
      </c>
      <c r="I1270" s="207" t="s">
        <v>6635</v>
      </c>
      <c r="J1270" s="279" t="s">
        <v>5935</v>
      </c>
      <c r="K1270" s="179" t="s">
        <v>4135</v>
      </c>
      <c r="L1270" s="427" t="s">
        <v>5490</v>
      </c>
      <c r="M1270" s="684">
        <v>5.5</v>
      </c>
      <c r="N1270" s="684" t="s">
        <v>15715</v>
      </c>
      <c r="O1270" s="684">
        <v>600</v>
      </c>
      <c r="P1270" s="179" t="s">
        <v>16157</v>
      </c>
      <c r="Q1270" s="179">
        <v>4</v>
      </c>
      <c r="R1270" s="180"/>
      <c r="S1270" s="191">
        <v>5</v>
      </c>
      <c r="T1270" s="179">
        <v>7</v>
      </c>
      <c r="U1270" s="189">
        <v>2</v>
      </c>
      <c r="V1270" s="189">
        <v>8</v>
      </c>
      <c r="W1270" s="742">
        <v>9</v>
      </c>
      <c r="X1270" s="184"/>
      <c r="Y1270" s="184"/>
      <c r="Z1270" s="184"/>
      <c r="AA1270" s="184"/>
      <c r="AB1270" s="219"/>
      <c r="AC1270" s="186" t="s">
        <v>2551</v>
      </c>
      <c r="AD1270" s="179" t="s">
        <v>640</v>
      </c>
      <c r="AE1270" s="179" t="s">
        <v>4247</v>
      </c>
      <c r="AF1270" s="177">
        <v>0</v>
      </c>
      <c r="AG1270" s="177">
        <v>0</v>
      </c>
      <c r="AH1270" s="177">
        <v>0</v>
      </c>
      <c r="AI1270" s="177">
        <v>0</v>
      </c>
      <c r="AJ1270" s="177">
        <v>0</v>
      </c>
      <c r="AK1270" s="177">
        <v>0</v>
      </c>
      <c r="AL1270" s="383">
        <v>4</v>
      </c>
      <c r="AM1270" s="177">
        <v>0</v>
      </c>
      <c r="AN1270" s="177">
        <v>0</v>
      </c>
      <c r="AO1270" s="182">
        <v>0</v>
      </c>
      <c r="AP1270" s="180"/>
      <c r="AQ1270" s="180"/>
      <c r="AR1270" s="180"/>
      <c r="AS1270" s="180"/>
      <c r="AT1270" s="180"/>
      <c r="AU1270" s="180"/>
      <c r="AV1270" s="180"/>
      <c r="AW1270" s="180"/>
      <c r="AX1270" s="180"/>
      <c r="AY1270" s="180"/>
      <c r="AZ1270" s="180"/>
      <c r="BA1270" s="180"/>
      <c r="BB1270" s="180"/>
      <c r="BC1270" s="180"/>
      <c r="BD1270" s="180"/>
      <c r="BE1270" s="180"/>
      <c r="BF1270" s="180"/>
      <c r="BG1270" s="180"/>
      <c r="BH1270" s="176">
        <f t="shared" si="150"/>
        <v>4</v>
      </c>
      <c r="BI1270" s="176">
        <f t="shared" si="153"/>
        <v>15</v>
      </c>
      <c r="BJ1270" s="182" t="str">
        <f t="shared" si="154"/>
        <v>4 - 32</v>
      </c>
      <c r="BK1270" s="176">
        <f t="shared" si="155"/>
        <v>18</v>
      </c>
      <c r="BL1270" s="176">
        <f t="shared" si="151"/>
        <v>4</v>
      </c>
      <c r="BM1270" s="533"/>
      <c r="BN1270" s="192">
        <v>85</v>
      </c>
      <c r="BO1270" s="193">
        <v>4</v>
      </c>
      <c r="BP1270" s="178">
        <f t="shared" si="152"/>
        <v>157</v>
      </c>
      <c r="BQ1270" s="420" t="str">
        <f t="shared" si="156"/>
        <v>III</v>
      </c>
      <c r="BR1270" s="185"/>
      <c r="BS1270" s="212" t="s">
        <v>5882</v>
      </c>
    </row>
    <row r="1271" spans="1:71" ht="63.75" x14ac:dyDescent="0.2">
      <c r="A1271" s="696">
        <v>1269</v>
      </c>
      <c r="B1271" s="286" t="s">
        <v>2552</v>
      </c>
      <c r="C1271" s="286" t="s">
        <v>2552</v>
      </c>
      <c r="D1271" s="258" t="s">
        <v>3865</v>
      </c>
      <c r="E1271" s="736">
        <v>1</v>
      </c>
      <c r="F1271" s="736">
        <v>1</v>
      </c>
      <c r="G1271" s="737">
        <v>1</v>
      </c>
      <c r="H1271" s="305" t="s">
        <v>3486</v>
      </c>
      <c r="I1271" s="207" t="s">
        <v>1706</v>
      </c>
      <c r="J1271" s="279" t="s">
        <v>1707</v>
      </c>
      <c r="K1271" s="179" t="s">
        <v>1702</v>
      </c>
      <c r="L1271" s="427" t="s">
        <v>3491</v>
      </c>
      <c r="M1271" s="684">
        <v>8.5</v>
      </c>
      <c r="N1271" s="684" t="s">
        <v>15715</v>
      </c>
      <c r="O1271" s="684">
        <v>150</v>
      </c>
      <c r="P1271" s="179" t="s">
        <v>15822</v>
      </c>
      <c r="Q1271" s="179">
        <v>4</v>
      </c>
      <c r="R1271" s="180"/>
      <c r="S1271" s="191">
        <v>8</v>
      </c>
      <c r="T1271" s="179">
        <v>10</v>
      </c>
      <c r="U1271" s="189">
        <v>3</v>
      </c>
      <c r="V1271" s="189">
        <v>12</v>
      </c>
      <c r="W1271" s="742">
        <v>0</v>
      </c>
      <c r="X1271" s="184">
        <v>12</v>
      </c>
      <c r="Y1271" s="184"/>
      <c r="Z1271" s="184"/>
      <c r="AA1271" s="184"/>
      <c r="AB1271" s="220" t="s">
        <v>3879</v>
      </c>
      <c r="AC1271" s="186" t="s">
        <v>614</v>
      </c>
      <c r="AD1271" s="179" t="s">
        <v>640</v>
      </c>
      <c r="AE1271" s="179" t="s">
        <v>4259</v>
      </c>
      <c r="AF1271" s="177">
        <v>0</v>
      </c>
      <c r="AG1271" s="177">
        <v>0</v>
      </c>
      <c r="AH1271" s="177">
        <v>0</v>
      </c>
      <c r="AI1271" s="177">
        <v>0</v>
      </c>
      <c r="AJ1271" s="177">
        <v>0</v>
      </c>
      <c r="AK1271" s="177">
        <v>0</v>
      </c>
      <c r="AL1271" s="383">
        <v>5</v>
      </c>
      <c r="AM1271" s="177">
        <v>0</v>
      </c>
      <c r="AN1271" s="177">
        <v>0</v>
      </c>
      <c r="AO1271" s="182">
        <v>0</v>
      </c>
      <c r="AP1271" s="180"/>
      <c r="AQ1271" s="180"/>
      <c r="AR1271" s="180"/>
      <c r="AS1271" s="180"/>
      <c r="AT1271" s="180"/>
      <c r="AU1271" s="180"/>
      <c r="AV1271" s="180"/>
      <c r="AW1271" s="180"/>
      <c r="AX1271" s="180"/>
      <c r="AY1271" s="180"/>
      <c r="AZ1271" s="180"/>
      <c r="BA1271" s="180"/>
      <c r="BB1271" s="180"/>
      <c r="BC1271" s="180"/>
      <c r="BD1271" s="180"/>
      <c r="BE1271" s="180"/>
      <c r="BF1271" s="180"/>
      <c r="BG1271" s="180"/>
      <c r="BH1271" s="176">
        <f t="shared" si="150"/>
        <v>5</v>
      </c>
      <c r="BI1271" s="176">
        <f t="shared" si="153"/>
        <v>15</v>
      </c>
      <c r="BJ1271" s="182" t="str">
        <f t="shared" si="154"/>
        <v>5 - 40</v>
      </c>
      <c r="BK1271" s="176">
        <f t="shared" si="155"/>
        <v>23</v>
      </c>
      <c r="BL1271" s="176">
        <f t="shared" si="151"/>
        <v>5</v>
      </c>
      <c r="BM1271" s="533"/>
      <c r="BN1271" s="185">
        <v>840</v>
      </c>
      <c r="BO1271" s="180">
        <v>5</v>
      </c>
      <c r="BP1271" s="178">
        <f t="shared" ref="BP1271:BP1295" si="157">BN1271+BK1271*BO1271</f>
        <v>955</v>
      </c>
      <c r="BQ1271" s="420" t="str">
        <f t="shared" si="156"/>
        <v>VI</v>
      </c>
      <c r="BR1271" s="185"/>
      <c r="BS1271" s="212" t="s">
        <v>5882</v>
      </c>
    </row>
    <row r="1272" spans="1:71" ht="38.25" x14ac:dyDescent="0.2">
      <c r="A1272" s="697">
        <v>1270</v>
      </c>
      <c r="B1272" s="286" t="s">
        <v>615</v>
      </c>
      <c r="C1272" s="286" t="s">
        <v>615</v>
      </c>
      <c r="D1272" s="258" t="s">
        <v>3865</v>
      </c>
      <c r="E1272" s="736">
        <v>3667</v>
      </c>
      <c r="F1272" s="736">
        <v>20</v>
      </c>
      <c r="G1272" s="737">
        <v>200</v>
      </c>
      <c r="H1272" s="305" t="s">
        <v>13915</v>
      </c>
      <c r="I1272" s="207" t="s">
        <v>8138</v>
      </c>
      <c r="J1272" s="279" t="s">
        <v>1780</v>
      </c>
      <c r="K1272" s="179" t="s">
        <v>3491</v>
      </c>
      <c r="L1272" s="427" t="s">
        <v>3491</v>
      </c>
      <c r="M1272" s="731">
        <v>5.25</v>
      </c>
      <c r="N1272" s="684" t="s">
        <v>15715</v>
      </c>
      <c r="O1272" s="684">
        <v>180</v>
      </c>
      <c r="P1272" s="179" t="s">
        <v>15822</v>
      </c>
      <c r="Q1272" s="179">
        <v>5</v>
      </c>
      <c r="R1272" s="180"/>
      <c r="S1272" s="191">
        <v>8</v>
      </c>
      <c r="T1272" s="179">
        <v>10</v>
      </c>
      <c r="U1272" s="189">
        <v>3</v>
      </c>
      <c r="V1272" s="189">
        <v>12</v>
      </c>
      <c r="W1272" s="742">
        <v>12</v>
      </c>
      <c r="X1272" s="184"/>
      <c r="Y1272" s="184"/>
      <c r="Z1272" s="184"/>
      <c r="AA1272" s="184"/>
      <c r="AB1272" s="220"/>
      <c r="AC1272" s="186" t="s">
        <v>9393</v>
      </c>
      <c r="AD1272" s="179" t="s">
        <v>5476</v>
      </c>
      <c r="AE1272" s="179" t="s">
        <v>4259</v>
      </c>
      <c r="AF1272" s="177">
        <v>0</v>
      </c>
      <c r="AG1272" s="177">
        <v>0</v>
      </c>
      <c r="AH1272" s="177">
        <v>0</v>
      </c>
      <c r="AI1272" s="177">
        <v>0</v>
      </c>
      <c r="AJ1272" s="177">
        <v>0</v>
      </c>
      <c r="AK1272" s="177">
        <v>0</v>
      </c>
      <c r="AL1272" s="383">
        <v>2</v>
      </c>
      <c r="AM1272" s="177">
        <v>0</v>
      </c>
      <c r="AN1272" s="177">
        <v>0</v>
      </c>
      <c r="AO1272" s="182">
        <v>0</v>
      </c>
      <c r="AP1272" s="180"/>
      <c r="AQ1272" s="180"/>
      <c r="AR1272" s="180"/>
      <c r="AS1272" s="180"/>
      <c r="AT1272" s="180"/>
      <c r="AU1272" s="180"/>
      <c r="AV1272" s="180"/>
      <c r="AW1272" s="180"/>
      <c r="AX1272" s="180"/>
      <c r="AY1272" s="180"/>
      <c r="AZ1272" s="180"/>
      <c r="BA1272" s="180"/>
      <c r="BB1272" s="180"/>
      <c r="BC1272" s="180"/>
      <c r="BD1272" s="180"/>
      <c r="BE1272" s="180"/>
      <c r="BF1272" s="180"/>
      <c r="BG1272" s="180"/>
      <c r="BH1272" s="176">
        <f t="shared" si="150"/>
        <v>2</v>
      </c>
      <c r="BI1272" s="176">
        <f t="shared" si="153"/>
        <v>16</v>
      </c>
      <c r="BJ1272" s="182" t="str">
        <f t="shared" si="154"/>
        <v>2 - 16</v>
      </c>
      <c r="BK1272" s="176">
        <f t="shared" si="155"/>
        <v>9</v>
      </c>
      <c r="BL1272" s="176">
        <f t="shared" si="151"/>
        <v>2</v>
      </c>
      <c r="BM1272" s="533"/>
      <c r="BN1272" s="185">
        <v>28</v>
      </c>
      <c r="BO1272" s="180">
        <v>2</v>
      </c>
      <c r="BP1272" s="178">
        <f t="shared" si="157"/>
        <v>46</v>
      </c>
      <c r="BQ1272" s="420" t="str">
        <f t="shared" si="156"/>
        <v>II</v>
      </c>
      <c r="BR1272" s="185"/>
      <c r="BS1272" s="212" t="s">
        <v>5882</v>
      </c>
    </row>
    <row r="1273" spans="1:71" ht="38.25" x14ac:dyDescent="0.2">
      <c r="A1273" s="696">
        <v>1271</v>
      </c>
      <c r="B1273" s="286" t="s">
        <v>615</v>
      </c>
      <c r="C1273" s="286" t="s">
        <v>616</v>
      </c>
      <c r="D1273" s="258" t="s">
        <v>3865</v>
      </c>
      <c r="E1273" s="736">
        <v>352</v>
      </c>
      <c r="F1273" s="736">
        <v>20</v>
      </c>
      <c r="G1273" s="737">
        <v>200</v>
      </c>
      <c r="H1273" s="305" t="s">
        <v>13915</v>
      </c>
      <c r="I1273" s="207" t="s">
        <v>635</v>
      </c>
      <c r="J1273" s="279" t="s">
        <v>4282</v>
      </c>
      <c r="K1273" s="179" t="s">
        <v>3491</v>
      </c>
      <c r="L1273" s="427" t="s">
        <v>3491</v>
      </c>
      <c r="M1273" s="684">
        <v>5.5</v>
      </c>
      <c r="N1273" s="684" t="s">
        <v>15715</v>
      </c>
      <c r="O1273" s="684">
        <v>210</v>
      </c>
      <c r="P1273" s="179" t="s">
        <v>15822</v>
      </c>
      <c r="Q1273" s="179">
        <v>4</v>
      </c>
      <c r="R1273" s="180"/>
      <c r="S1273" s="191">
        <v>8</v>
      </c>
      <c r="T1273" s="179">
        <v>10</v>
      </c>
      <c r="U1273" s="189">
        <v>3</v>
      </c>
      <c r="V1273" s="189">
        <v>12</v>
      </c>
      <c r="W1273" s="742">
        <v>12</v>
      </c>
      <c r="X1273" s="184"/>
      <c r="Y1273" s="184"/>
      <c r="Z1273" s="184"/>
      <c r="AA1273" s="184"/>
      <c r="AB1273" s="220"/>
      <c r="AC1273" s="186" t="s">
        <v>9394</v>
      </c>
      <c r="AD1273" s="179" t="s">
        <v>5476</v>
      </c>
      <c r="AE1273" s="179" t="s">
        <v>4259</v>
      </c>
      <c r="AF1273" s="177">
        <v>0</v>
      </c>
      <c r="AG1273" s="177">
        <v>0</v>
      </c>
      <c r="AH1273" s="177">
        <v>0</v>
      </c>
      <c r="AI1273" s="177">
        <v>0</v>
      </c>
      <c r="AJ1273" s="177">
        <v>0</v>
      </c>
      <c r="AK1273" s="177">
        <v>0</v>
      </c>
      <c r="AL1273" s="383">
        <v>3</v>
      </c>
      <c r="AM1273" s="177">
        <v>0</v>
      </c>
      <c r="AN1273" s="177">
        <v>0</v>
      </c>
      <c r="AO1273" s="182">
        <v>0</v>
      </c>
      <c r="AP1273" s="180"/>
      <c r="AQ1273" s="180"/>
      <c r="AR1273" s="180"/>
      <c r="AS1273" s="180"/>
      <c r="AT1273" s="180"/>
      <c r="AU1273" s="180"/>
      <c r="AV1273" s="180"/>
      <c r="AW1273" s="180"/>
      <c r="AX1273" s="180"/>
      <c r="AY1273" s="180"/>
      <c r="AZ1273" s="180"/>
      <c r="BA1273" s="180"/>
      <c r="BB1273" s="180"/>
      <c r="BC1273" s="180"/>
      <c r="BD1273" s="180"/>
      <c r="BE1273" s="180"/>
      <c r="BF1273" s="180"/>
      <c r="BG1273" s="180"/>
      <c r="BH1273" s="176">
        <f t="shared" si="150"/>
        <v>3</v>
      </c>
      <c r="BI1273" s="176">
        <f t="shared" si="153"/>
        <v>16</v>
      </c>
      <c r="BJ1273" s="182" t="str">
        <f t="shared" si="154"/>
        <v>3 - 24</v>
      </c>
      <c r="BK1273" s="176">
        <f t="shared" si="155"/>
        <v>14</v>
      </c>
      <c r="BL1273" s="176">
        <f t="shared" si="151"/>
        <v>3</v>
      </c>
      <c r="BM1273" s="533"/>
      <c r="BN1273" s="185">
        <v>50</v>
      </c>
      <c r="BO1273" s="180">
        <v>3</v>
      </c>
      <c r="BP1273" s="178">
        <f t="shared" si="157"/>
        <v>92</v>
      </c>
      <c r="BQ1273" s="420" t="str">
        <f t="shared" si="156"/>
        <v>II</v>
      </c>
      <c r="BR1273" s="185"/>
      <c r="BS1273" s="212" t="s">
        <v>5882</v>
      </c>
    </row>
    <row r="1274" spans="1:71" ht="38.25" x14ac:dyDescent="0.2">
      <c r="A1274" s="697">
        <v>1272</v>
      </c>
      <c r="B1274" s="286" t="s">
        <v>615</v>
      </c>
      <c r="C1274" s="286" t="s">
        <v>617</v>
      </c>
      <c r="D1274" s="258" t="s">
        <v>3865</v>
      </c>
      <c r="E1274" s="736">
        <v>74</v>
      </c>
      <c r="F1274" s="736">
        <v>20</v>
      </c>
      <c r="G1274" s="737">
        <v>200</v>
      </c>
      <c r="H1274" s="305" t="s">
        <v>13915</v>
      </c>
      <c r="I1274" s="207" t="s">
        <v>635</v>
      </c>
      <c r="J1274" s="279" t="s">
        <v>5253</v>
      </c>
      <c r="K1274" s="179" t="s">
        <v>3491</v>
      </c>
      <c r="L1274" s="427" t="s">
        <v>3491</v>
      </c>
      <c r="M1274" s="731">
        <v>5.75</v>
      </c>
      <c r="N1274" s="684" t="s">
        <v>15715</v>
      </c>
      <c r="O1274" s="684">
        <v>240</v>
      </c>
      <c r="P1274" s="179" t="s">
        <v>15822</v>
      </c>
      <c r="Q1274" s="179">
        <v>3</v>
      </c>
      <c r="R1274" s="180"/>
      <c r="S1274" s="191">
        <v>8</v>
      </c>
      <c r="T1274" s="179">
        <v>10</v>
      </c>
      <c r="U1274" s="189">
        <v>3</v>
      </c>
      <c r="V1274" s="189">
        <v>12</v>
      </c>
      <c r="W1274" s="742">
        <v>12</v>
      </c>
      <c r="X1274" s="184"/>
      <c r="Y1274" s="184"/>
      <c r="Z1274" s="184"/>
      <c r="AA1274" s="184"/>
      <c r="AB1274" s="220"/>
      <c r="AC1274" s="183" t="s">
        <v>9394</v>
      </c>
      <c r="AD1274" s="179" t="s">
        <v>5476</v>
      </c>
      <c r="AE1274" s="179" t="s">
        <v>4259</v>
      </c>
      <c r="AF1274" s="177">
        <v>0</v>
      </c>
      <c r="AG1274" s="177">
        <v>0</v>
      </c>
      <c r="AH1274" s="177">
        <v>0</v>
      </c>
      <c r="AI1274" s="177">
        <v>0</v>
      </c>
      <c r="AJ1274" s="177">
        <v>0</v>
      </c>
      <c r="AK1274" s="177">
        <v>0</v>
      </c>
      <c r="AL1274" s="383">
        <v>4</v>
      </c>
      <c r="AM1274" s="177">
        <v>0</v>
      </c>
      <c r="AN1274" s="177">
        <v>0</v>
      </c>
      <c r="AO1274" s="182">
        <v>0</v>
      </c>
      <c r="AP1274" s="180"/>
      <c r="AQ1274" s="180"/>
      <c r="AR1274" s="180"/>
      <c r="AS1274" s="180"/>
      <c r="AT1274" s="180"/>
      <c r="AU1274" s="180"/>
      <c r="AV1274" s="180"/>
      <c r="AW1274" s="180"/>
      <c r="AX1274" s="180"/>
      <c r="AY1274" s="180"/>
      <c r="AZ1274" s="180"/>
      <c r="BA1274" s="180"/>
      <c r="BB1274" s="180"/>
      <c r="BC1274" s="180"/>
      <c r="BD1274" s="180"/>
      <c r="BE1274" s="180"/>
      <c r="BF1274" s="180"/>
      <c r="BG1274" s="180"/>
      <c r="BH1274" s="176">
        <f t="shared" si="150"/>
        <v>4</v>
      </c>
      <c r="BI1274" s="176">
        <f t="shared" si="153"/>
        <v>15</v>
      </c>
      <c r="BJ1274" s="182" t="str">
        <f t="shared" si="154"/>
        <v>4 - 32</v>
      </c>
      <c r="BK1274" s="176">
        <f t="shared" si="155"/>
        <v>18</v>
      </c>
      <c r="BL1274" s="176">
        <f t="shared" si="151"/>
        <v>4</v>
      </c>
      <c r="BM1274" s="533"/>
      <c r="BN1274" s="185">
        <v>85</v>
      </c>
      <c r="BO1274" s="180">
        <v>4</v>
      </c>
      <c r="BP1274" s="178">
        <f t="shared" si="157"/>
        <v>157</v>
      </c>
      <c r="BQ1274" s="420" t="str">
        <f t="shared" si="156"/>
        <v>III</v>
      </c>
      <c r="BR1274" s="185"/>
      <c r="BS1274" s="212" t="s">
        <v>5882</v>
      </c>
    </row>
    <row r="1275" spans="1:71" ht="51" x14ac:dyDescent="0.2">
      <c r="A1275" s="696">
        <v>1273</v>
      </c>
      <c r="B1275" s="286" t="s">
        <v>615</v>
      </c>
      <c r="C1275" s="286" t="s">
        <v>7528</v>
      </c>
      <c r="D1275" s="258" t="s">
        <v>5497</v>
      </c>
      <c r="E1275" s="736">
        <v>1</v>
      </c>
      <c r="F1275" s="736">
        <v>1</v>
      </c>
      <c r="G1275" s="737">
        <v>4</v>
      </c>
      <c r="H1275" s="305" t="s">
        <v>3258</v>
      </c>
      <c r="I1275" s="207" t="s">
        <v>7531</v>
      </c>
      <c r="J1275" s="279" t="s">
        <v>7119</v>
      </c>
      <c r="K1275" s="179" t="s">
        <v>1146</v>
      </c>
      <c r="L1275" s="427" t="s">
        <v>3491</v>
      </c>
      <c r="M1275" s="684">
        <v>5.5</v>
      </c>
      <c r="N1275" s="684" t="s">
        <v>15715</v>
      </c>
      <c r="O1275" s="684">
        <v>130</v>
      </c>
      <c r="P1275" s="179" t="s">
        <v>15822</v>
      </c>
      <c r="Q1275" s="179">
        <v>5</v>
      </c>
      <c r="R1275" s="180"/>
      <c r="S1275" s="179">
        <v>17</v>
      </c>
      <c r="T1275" s="179">
        <v>18</v>
      </c>
      <c r="U1275" s="191">
        <v>8</v>
      </c>
      <c r="V1275" s="191">
        <v>18</v>
      </c>
      <c r="W1275" s="742">
        <v>12</v>
      </c>
      <c r="X1275" s="184"/>
      <c r="Y1275" s="184"/>
      <c r="Z1275" s="184"/>
      <c r="AA1275" s="184"/>
      <c r="AB1275" s="220"/>
      <c r="AC1275" s="186" t="s">
        <v>12095</v>
      </c>
      <c r="AD1275" s="179" t="s">
        <v>4784</v>
      </c>
      <c r="AE1275" s="179" t="s">
        <v>4248</v>
      </c>
      <c r="AF1275" s="177">
        <v>0</v>
      </c>
      <c r="AG1275" s="177">
        <v>0</v>
      </c>
      <c r="AH1275" s="177">
        <v>0</v>
      </c>
      <c r="AI1275" s="177">
        <v>0</v>
      </c>
      <c r="AJ1275" s="177">
        <v>0</v>
      </c>
      <c r="AK1275" s="177">
        <v>0</v>
      </c>
      <c r="AL1275" s="383">
        <v>8</v>
      </c>
      <c r="AM1275" s="177">
        <v>0</v>
      </c>
      <c r="AN1275" s="177">
        <v>0</v>
      </c>
      <c r="AO1275" s="182">
        <v>4</v>
      </c>
      <c r="AP1275" s="180"/>
      <c r="AQ1275" s="180"/>
      <c r="AR1275" s="180"/>
      <c r="AS1275" s="180"/>
      <c r="AT1275" s="180"/>
      <c r="AU1275" s="180"/>
      <c r="AV1275" s="180"/>
      <c r="AW1275" s="180"/>
      <c r="AX1275" s="180"/>
      <c r="AY1275" s="180"/>
      <c r="AZ1275" s="180"/>
      <c r="BA1275" s="180"/>
      <c r="BB1275" s="180"/>
      <c r="BC1275" s="180"/>
      <c r="BD1275" s="180"/>
      <c r="BE1275" s="180"/>
      <c r="BF1275" s="180"/>
      <c r="BG1275" s="180"/>
      <c r="BH1275" s="176">
        <f t="shared" si="150"/>
        <v>9</v>
      </c>
      <c r="BI1275" s="176">
        <f t="shared" si="153"/>
        <v>12</v>
      </c>
      <c r="BJ1275" s="182" t="str">
        <f t="shared" si="154"/>
        <v>12 - 68</v>
      </c>
      <c r="BK1275" s="176">
        <f t="shared" si="155"/>
        <v>40</v>
      </c>
      <c r="BL1275" s="176">
        <f t="shared" si="151"/>
        <v>9</v>
      </c>
      <c r="BM1275" s="533"/>
      <c r="BN1275" s="185">
        <v>1800</v>
      </c>
      <c r="BO1275" s="180">
        <v>12</v>
      </c>
      <c r="BP1275" s="178">
        <f t="shared" si="157"/>
        <v>2280</v>
      </c>
      <c r="BQ1275" s="420" t="str">
        <f t="shared" si="156"/>
        <v>VII</v>
      </c>
      <c r="BR1275" s="185">
        <v>8000</v>
      </c>
      <c r="BS1275" s="212" t="s">
        <v>3967</v>
      </c>
    </row>
    <row r="1276" spans="1:71" ht="25.5" x14ac:dyDescent="0.2">
      <c r="A1276" s="696">
        <v>1274</v>
      </c>
      <c r="B1276" s="286" t="s">
        <v>3833</v>
      </c>
      <c r="C1276" s="286" t="s">
        <v>1552</v>
      </c>
      <c r="D1276" s="258" t="s">
        <v>3865</v>
      </c>
      <c r="E1276" s="736">
        <v>35</v>
      </c>
      <c r="F1276" s="736">
        <v>1</v>
      </c>
      <c r="G1276" s="737">
        <v>6</v>
      </c>
      <c r="H1276" s="305" t="s">
        <v>3486</v>
      </c>
      <c r="I1276" s="207" t="s">
        <v>3485</v>
      </c>
      <c r="J1276" s="279" t="s">
        <v>4288</v>
      </c>
      <c r="K1276" s="179" t="s">
        <v>3043</v>
      </c>
      <c r="L1276" s="427" t="s">
        <v>3489</v>
      </c>
      <c r="M1276" s="684">
        <v>7</v>
      </c>
      <c r="N1276" s="684" t="s">
        <v>15766</v>
      </c>
      <c r="O1276" s="684">
        <v>11</v>
      </c>
      <c r="P1276" s="179" t="s">
        <v>15776</v>
      </c>
      <c r="Q1276" s="179">
        <v>6</v>
      </c>
      <c r="R1276" s="180"/>
      <c r="S1276" s="191">
        <v>1</v>
      </c>
      <c r="T1276" s="179">
        <v>1</v>
      </c>
      <c r="U1276" s="179">
        <v>1</v>
      </c>
      <c r="V1276" s="179">
        <v>1</v>
      </c>
      <c r="W1276" s="742">
        <v>0</v>
      </c>
      <c r="X1276" s="184">
        <v>21</v>
      </c>
      <c r="Y1276" s="184"/>
      <c r="Z1276" s="184"/>
      <c r="AA1276" s="184"/>
      <c r="AB1276" s="220" t="s">
        <v>794</v>
      </c>
      <c r="AC1276" s="183"/>
      <c r="AD1276" s="179" t="s">
        <v>4195</v>
      </c>
      <c r="AE1276" s="179" t="s">
        <v>4259</v>
      </c>
      <c r="AF1276" s="177">
        <v>0</v>
      </c>
      <c r="AG1276" s="177">
        <v>0</v>
      </c>
      <c r="AH1276" s="177">
        <v>0</v>
      </c>
      <c r="AI1276" s="177">
        <v>0</v>
      </c>
      <c r="AJ1276" s="177">
        <v>0</v>
      </c>
      <c r="AK1276" s="177">
        <v>0</v>
      </c>
      <c r="AL1276" s="383">
        <v>2</v>
      </c>
      <c r="AM1276" s="177">
        <v>0</v>
      </c>
      <c r="AN1276" s="177">
        <v>0</v>
      </c>
      <c r="AO1276" s="182">
        <v>0</v>
      </c>
      <c r="AP1276" s="180"/>
      <c r="AQ1276" s="180"/>
      <c r="AR1276" s="180"/>
      <c r="AS1276" s="180"/>
      <c r="AT1276" s="180"/>
      <c r="AU1276" s="180"/>
      <c r="AV1276" s="180"/>
      <c r="AW1276" s="180"/>
      <c r="AX1276" s="180"/>
      <c r="AY1276" s="180"/>
      <c r="AZ1276" s="180"/>
      <c r="BA1276" s="180"/>
      <c r="BB1276" s="180"/>
      <c r="BC1276" s="180"/>
      <c r="BD1276" s="180"/>
      <c r="BE1276" s="180"/>
      <c r="BF1276" s="180"/>
      <c r="BG1276" s="180"/>
      <c r="BH1276" s="176">
        <f t="shared" si="150"/>
        <v>2</v>
      </c>
      <c r="BI1276" s="176">
        <f t="shared" si="153"/>
        <v>16</v>
      </c>
      <c r="BJ1276" s="182" t="str">
        <f t="shared" si="154"/>
        <v>2 - 16</v>
      </c>
      <c r="BK1276" s="176">
        <f t="shared" si="155"/>
        <v>9</v>
      </c>
      <c r="BL1276" s="176">
        <f t="shared" si="151"/>
        <v>2</v>
      </c>
      <c r="BM1276" s="533"/>
      <c r="BN1276" s="185">
        <v>28</v>
      </c>
      <c r="BO1276" s="180">
        <v>2</v>
      </c>
      <c r="BP1276" s="178">
        <f t="shared" si="157"/>
        <v>46</v>
      </c>
      <c r="BQ1276" s="420" t="str">
        <f t="shared" si="156"/>
        <v>II</v>
      </c>
      <c r="BR1276" s="185"/>
      <c r="BS1276" s="212" t="s">
        <v>5882</v>
      </c>
    </row>
    <row r="1277" spans="1:71" ht="25.5" x14ac:dyDescent="0.2">
      <c r="A1277" s="697">
        <v>1275</v>
      </c>
      <c r="B1277" s="286" t="s">
        <v>3833</v>
      </c>
      <c r="C1277" s="286" t="s">
        <v>1553</v>
      </c>
      <c r="D1277" s="258" t="s">
        <v>3865</v>
      </c>
      <c r="E1277" s="736">
        <v>35</v>
      </c>
      <c r="F1277" s="736">
        <v>1</v>
      </c>
      <c r="G1277" s="737">
        <v>6</v>
      </c>
      <c r="H1277" s="305" t="s">
        <v>3486</v>
      </c>
      <c r="I1277" s="207" t="s">
        <v>3485</v>
      </c>
      <c r="J1277" s="279" t="s">
        <v>4288</v>
      </c>
      <c r="K1277" s="179" t="s">
        <v>3043</v>
      </c>
      <c r="L1277" s="427" t="s">
        <v>3489</v>
      </c>
      <c r="M1277" s="684">
        <v>7</v>
      </c>
      <c r="N1277" s="684" t="s">
        <v>15766</v>
      </c>
      <c r="O1277" s="684">
        <v>13</v>
      </c>
      <c r="P1277" s="179" t="s">
        <v>15776</v>
      </c>
      <c r="Q1277" s="179">
        <v>6</v>
      </c>
      <c r="R1277" s="180"/>
      <c r="S1277" s="191">
        <v>1</v>
      </c>
      <c r="T1277" s="179">
        <v>1</v>
      </c>
      <c r="U1277" s="179">
        <v>1</v>
      </c>
      <c r="V1277" s="179">
        <v>1</v>
      </c>
      <c r="W1277" s="742">
        <v>0</v>
      </c>
      <c r="X1277" s="184">
        <v>21</v>
      </c>
      <c r="Y1277" s="184"/>
      <c r="Z1277" s="184"/>
      <c r="AA1277" s="184"/>
      <c r="AB1277" s="220" t="s">
        <v>794</v>
      </c>
      <c r="AC1277" s="183"/>
      <c r="AD1277" s="179" t="s">
        <v>4195</v>
      </c>
      <c r="AE1277" s="179" t="s">
        <v>4259</v>
      </c>
      <c r="AF1277" s="177">
        <v>0</v>
      </c>
      <c r="AG1277" s="177">
        <v>0</v>
      </c>
      <c r="AH1277" s="177">
        <v>0</v>
      </c>
      <c r="AI1277" s="177">
        <v>0</v>
      </c>
      <c r="AJ1277" s="177">
        <v>0</v>
      </c>
      <c r="AK1277" s="177">
        <v>0</v>
      </c>
      <c r="AL1277" s="383">
        <v>3</v>
      </c>
      <c r="AM1277" s="177">
        <v>0</v>
      </c>
      <c r="AN1277" s="177">
        <v>0</v>
      </c>
      <c r="AO1277" s="182">
        <v>0</v>
      </c>
      <c r="AP1277" s="180"/>
      <c r="AQ1277" s="180"/>
      <c r="AR1277" s="180"/>
      <c r="AS1277" s="180"/>
      <c r="AT1277" s="180"/>
      <c r="AU1277" s="180"/>
      <c r="AV1277" s="180"/>
      <c r="AW1277" s="180"/>
      <c r="AX1277" s="180"/>
      <c r="AY1277" s="180"/>
      <c r="AZ1277" s="180"/>
      <c r="BA1277" s="180"/>
      <c r="BB1277" s="180"/>
      <c r="BC1277" s="180"/>
      <c r="BD1277" s="180"/>
      <c r="BE1277" s="180"/>
      <c r="BF1277" s="180"/>
      <c r="BG1277" s="180"/>
      <c r="BH1277" s="176">
        <f t="shared" si="150"/>
        <v>3</v>
      </c>
      <c r="BI1277" s="176">
        <f t="shared" si="153"/>
        <v>16</v>
      </c>
      <c r="BJ1277" s="182" t="str">
        <f t="shared" si="154"/>
        <v>3 - 24</v>
      </c>
      <c r="BK1277" s="176">
        <f t="shared" si="155"/>
        <v>14</v>
      </c>
      <c r="BL1277" s="176">
        <f t="shared" si="151"/>
        <v>3</v>
      </c>
      <c r="BM1277" s="533"/>
      <c r="BN1277" s="185">
        <v>50</v>
      </c>
      <c r="BO1277" s="180">
        <v>3</v>
      </c>
      <c r="BP1277" s="178">
        <f t="shared" si="157"/>
        <v>92</v>
      </c>
      <c r="BQ1277" s="420" t="str">
        <f t="shared" si="156"/>
        <v>II</v>
      </c>
      <c r="BR1277" s="185"/>
      <c r="BS1277" s="212" t="s">
        <v>5882</v>
      </c>
    </row>
    <row r="1278" spans="1:71" ht="25.5" x14ac:dyDescent="0.2">
      <c r="A1278" s="696">
        <v>1276</v>
      </c>
      <c r="B1278" s="286" t="s">
        <v>3833</v>
      </c>
      <c r="C1278" s="286" t="s">
        <v>1554</v>
      </c>
      <c r="D1278" s="258" t="s">
        <v>3865</v>
      </c>
      <c r="E1278" s="736">
        <v>35</v>
      </c>
      <c r="F1278" s="736">
        <v>1</v>
      </c>
      <c r="G1278" s="737">
        <v>6</v>
      </c>
      <c r="H1278" s="305" t="s">
        <v>3486</v>
      </c>
      <c r="I1278" s="207" t="s">
        <v>3485</v>
      </c>
      <c r="J1278" s="279" t="s">
        <v>4288</v>
      </c>
      <c r="K1278" s="179" t="s">
        <v>3043</v>
      </c>
      <c r="L1278" s="427" t="s">
        <v>3489</v>
      </c>
      <c r="M1278" s="684">
        <v>7</v>
      </c>
      <c r="N1278" s="684" t="s">
        <v>15766</v>
      </c>
      <c r="O1278" s="684">
        <v>15</v>
      </c>
      <c r="P1278" s="179" t="s">
        <v>15776</v>
      </c>
      <c r="Q1278" s="179">
        <v>6</v>
      </c>
      <c r="R1278" s="180"/>
      <c r="S1278" s="191">
        <v>1</v>
      </c>
      <c r="T1278" s="179">
        <v>1</v>
      </c>
      <c r="U1278" s="179">
        <v>1</v>
      </c>
      <c r="V1278" s="179">
        <v>1</v>
      </c>
      <c r="W1278" s="742">
        <v>0</v>
      </c>
      <c r="X1278" s="184">
        <v>21</v>
      </c>
      <c r="Y1278" s="184"/>
      <c r="Z1278" s="184"/>
      <c r="AA1278" s="184"/>
      <c r="AB1278" s="220" t="s">
        <v>794</v>
      </c>
      <c r="AC1278" s="183"/>
      <c r="AD1278" s="179" t="s">
        <v>4195</v>
      </c>
      <c r="AE1278" s="179" t="s">
        <v>4259</v>
      </c>
      <c r="AF1278" s="177">
        <v>0</v>
      </c>
      <c r="AG1278" s="177">
        <v>0</v>
      </c>
      <c r="AH1278" s="177">
        <v>0</v>
      </c>
      <c r="AI1278" s="177">
        <v>0</v>
      </c>
      <c r="AJ1278" s="177">
        <v>0</v>
      </c>
      <c r="AK1278" s="177">
        <v>0</v>
      </c>
      <c r="AL1278" s="383">
        <v>4</v>
      </c>
      <c r="AM1278" s="177">
        <v>0</v>
      </c>
      <c r="AN1278" s="177">
        <v>0</v>
      </c>
      <c r="AO1278" s="182">
        <v>0</v>
      </c>
      <c r="AP1278" s="180"/>
      <c r="AQ1278" s="180"/>
      <c r="AR1278" s="180"/>
      <c r="AS1278" s="180"/>
      <c r="AT1278" s="180"/>
      <c r="AU1278" s="180"/>
      <c r="AV1278" s="180"/>
      <c r="AW1278" s="180"/>
      <c r="AX1278" s="180"/>
      <c r="AY1278" s="180"/>
      <c r="AZ1278" s="180"/>
      <c r="BA1278" s="180"/>
      <c r="BB1278" s="180"/>
      <c r="BC1278" s="180"/>
      <c r="BD1278" s="180"/>
      <c r="BE1278" s="180"/>
      <c r="BF1278" s="180"/>
      <c r="BG1278" s="180"/>
      <c r="BH1278" s="176">
        <f t="shared" si="150"/>
        <v>4</v>
      </c>
      <c r="BI1278" s="176">
        <f t="shared" si="153"/>
        <v>15</v>
      </c>
      <c r="BJ1278" s="182" t="str">
        <f t="shared" si="154"/>
        <v>4 - 32</v>
      </c>
      <c r="BK1278" s="176">
        <f t="shared" si="155"/>
        <v>18</v>
      </c>
      <c r="BL1278" s="176">
        <f t="shared" si="151"/>
        <v>4</v>
      </c>
      <c r="BM1278" s="533"/>
      <c r="BN1278" s="185">
        <v>85</v>
      </c>
      <c r="BO1278" s="180">
        <v>4</v>
      </c>
      <c r="BP1278" s="178">
        <f t="shared" si="157"/>
        <v>157</v>
      </c>
      <c r="BQ1278" s="420" t="str">
        <f t="shared" si="156"/>
        <v>III</v>
      </c>
      <c r="BR1278" s="185"/>
      <c r="BS1278" s="212" t="s">
        <v>5882</v>
      </c>
    </row>
    <row r="1279" spans="1:71" ht="25.5" x14ac:dyDescent="0.2">
      <c r="A1279" s="697">
        <v>1277</v>
      </c>
      <c r="B1279" s="286" t="s">
        <v>3833</v>
      </c>
      <c r="C1279" s="286" t="s">
        <v>1555</v>
      </c>
      <c r="D1279" s="258" t="s">
        <v>3865</v>
      </c>
      <c r="E1279" s="736">
        <v>4</v>
      </c>
      <c r="F1279" s="736">
        <v>1</v>
      </c>
      <c r="G1279" s="737">
        <v>6</v>
      </c>
      <c r="H1279" s="305" t="s">
        <v>3486</v>
      </c>
      <c r="I1279" s="207" t="s">
        <v>3485</v>
      </c>
      <c r="J1279" s="279" t="s">
        <v>4362</v>
      </c>
      <c r="K1279" s="179" t="s">
        <v>3043</v>
      </c>
      <c r="L1279" s="427" t="s">
        <v>3489</v>
      </c>
      <c r="M1279" s="684">
        <v>7</v>
      </c>
      <c r="N1279" s="684" t="s">
        <v>15766</v>
      </c>
      <c r="O1279" s="684">
        <v>11</v>
      </c>
      <c r="P1279" s="179" t="s">
        <v>15776</v>
      </c>
      <c r="Q1279" s="179">
        <v>6</v>
      </c>
      <c r="R1279" s="180"/>
      <c r="S1279" s="191">
        <v>1</v>
      </c>
      <c r="T1279" s="179">
        <v>1</v>
      </c>
      <c r="U1279" s="179">
        <v>1</v>
      </c>
      <c r="V1279" s="179">
        <v>1</v>
      </c>
      <c r="W1279" s="742">
        <v>0</v>
      </c>
      <c r="X1279" s="184">
        <v>21</v>
      </c>
      <c r="Y1279" s="184"/>
      <c r="Z1279" s="184"/>
      <c r="AA1279" s="184"/>
      <c r="AB1279" s="220" t="s">
        <v>794</v>
      </c>
      <c r="AC1279" s="183" t="s">
        <v>9783</v>
      </c>
      <c r="AD1279" s="179" t="s">
        <v>4195</v>
      </c>
      <c r="AE1279" s="179" t="s">
        <v>4259</v>
      </c>
      <c r="AF1279" s="177">
        <v>0</v>
      </c>
      <c r="AG1279" s="177">
        <v>0</v>
      </c>
      <c r="AH1279" s="177">
        <v>0</v>
      </c>
      <c r="AI1279" s="177">
        <v>0</v>
      </c>
      <c r="AJ1279" s="177">
        <v>0</v>
      </c>
      <c r="AK1279" s="177">
        <v>0</v>
      </c>
      <c r="AL1279" s="383">
        <v>2</v>
      </c>
      <c r="AM1279" s="177">
        <v>0</v>
      </c>
      <c r="AN1279" s="177">
        <v>0</v>
      </c>
      <c r="AO1279" s="182">
        <v>0</v>
      </c>
      <c r="AP1279" s="180"/>
      <c r="AQ1279" s="180"/>
      <c r="AR1279" s="180"/>
      <c r="AS1279" s="180"/>
      <c r="AT1279" s="180"/>
      <c r="AU1279" s="180"/>
      <c r="AV1279" s="180"/>
      <c r="AW1279" s="180"/>
      <c r="AX1279" s="180"/>
      <c r="AY1279" s="180"/>
      <c r="AZ1279" s="180"/>
      <c r="BA1279" s="180"/>
      <c r="BB1279" s="180"/>
      <c r="BC1279" s="180"/>
      <c r="BD1279" s="180"/>
      <c r="BE1279" s="180"/>
      <c r="BF1279" s="180"/>
      <c r="BG1279" s="180"/>
      <c r="BH1279" s="176">
        <f t="shared" si="150"/>
        <v>2</v>
      </c>
      <c r="BI1279" s="176">
        <f t="shared" si="153"/>
        <v>16</v>
      </c>
      <c r="BJ1279" s="182" t="str">
        <f t="shared" si="154"/>
        <v>2 - 16</v>
      </c>
      <c r="BK1279" s="176">
        <f t="shared" si="155"/>
        <v>9</v>
      </c>
      <c r="BL1279" s="176">
        <f t="shared" si="151"/>
        <v>2</v>
      </c>
      <c r="BM1279" s="533"/>
      <c r="BN1279" s="185">
        <v>28</v>
      </c>
      <c r="BO1279" s="180">
        <v>2</v>
      </c>
      <c r="BP1279" s="178">
        <f t="shared" si="157"/>
        <v>46</v>
      </c>
      <c r="BQ1279" s="420" t="str">
        <f t="shared" si="156"/>
        <v>II</v>
      </c>
      <c r="BR1279" s="185"/>
      <c r="BS1279" s="212" t="s">
        <v>5882</v>
      </c>
    </row>
    <row r="1280" spans="1:71" ht="25.5" x14ac:dyDescent="0.2">
      <c r="A1280" s="696">
        <v>1278</v>
      </c>
      <c r="B1280" s="286" t="s">
        <v>3833</v>
      </c>
      <c r="C1280" s="286" t="s">
        <v>1556</v>
      </c>
      <c r="D1280" s="258" t="s">
        <v>3865</v>
      </c>
      <c r="E1280" s="736">
        <v>4</v>
      </c>
      <c r="F1280" s="736">
        <v>1</v>
      </c>
      <c r="G1280" s="737">
        <v>6</v>
      </c>
      <c r="H1280" s="305" t="s">
        <v>3486</v>
      </c>
      <c r="I1280" s="207" t="s">
        <v>3485</v>
      </c>
      <c r="J1280" s="279" t="s">
        <v>4362</v>
      </c>
      <c r="K1280" s="179" t="s">
        <v>3043</v>
      </c>
      <c r="L1280" s="427" t="s">
        <v>3489</v>
      </c>
      <c r="M1280" s="684">
        <v>7</v>
      </c>
      <c r="N1280" s="684" t="s">
        <v>15766</v>
      </c>
      <c r="O1280" s="684">
        <v>13</v>
      </c>
      <c r="P1280" s="179" t="s">
        <v>15776</v>
      </c>
      <c r="Q1280" s="179">
        <v>6</v>
      </c>
      <c r="R1280" s="180"/>
      <c r="S1280" s="191">
        <v>1</v>
      </c>
      <c r="T1280" s="179">
        <v>1</v>
      </c>
      <c r="U1280" s="179">
        <v>1</v>
      </c>
      <c r="V1280" s="179">
        <v>1</v>
      </c>
      <c r="W1280" s="742">
        <v>0</v>
      </c>
      <c r="X1280" s="184">
        <v>21</v>
      </c>
      <c r="Y1280" s="184"/>
      <c r="Z1280" s="184"/>
      <c r="AA1280" s="184"/>
      <c r="AB1280" s="220" t="s">
        <v>794</v>
      </c>
      <c r="AC1280" s="183" t="s">
        <v>9783</v>
      </c>
      <c r="AD1280" s="179" t="s">
        <v>4195</v>
      </c>
      <c r="AE1280" s="179" t="s">
        <v>4259</v>
      </c>
      <c r="AF1280" s="177">
        <v>0</v>
      </c>
      <c r="AG1280" s="177">
        <v>0</v>
      </c>
      <c r="AH1280" s="177">
        <v>0</v>
      </c>
      <c r="AI1280" s="177">
        <v>0</v>
      </c>
      <c r="AJ1280" s="177">
        <v>0</v>
      </c>
      <c r="AK1280" s="177">
        <v>0</v>
      </c>
      <c r="AL1280" s="383">
        <v>3</v>
      </c>
      <c r="AM1280" s="177">
        <v>0</v>
      </c>
      <c r="AN1280" s="177">
        <v>0</v>
      </c>
      <c r="AO1280" s="182">
        <v>0</v>
      </c>
      <c r="AP1280" s="180"/>
      <c r="AQ1280" s="180"/>
      <c r="AR1280" s="180"/>
      <c r="AS1280" s="180"/>
      <c r="AT1280" s="180"/>
      <c r="AU1280" s="180"/>
      <c r="AV1280" s="180"/>
      <c r="AW1280" s="180"/>
      <c r="AX1280" s="180"/>
      <c r="AY1280" s="180"/>
      <c r="AZ1280" s="180"/>
      <c r="BA1280" s="180"/>
      <c r="BB1280" s="180"/>
      <c r="BC1280" s="180"/>
      <c r="BD1280" s="180"/>
      <c r="BE1280" s="180"/>
      <c r="BF1280" s="180"/>
      <c r="BG1280" s="180"/>
      <c r="BH1280" s="176">
        <f t="shared" si="150"/>
        <v>3</v>
      </c>
      <c r="BI1280" s="176">
        <f t="shared" si="153"/>
        <v>16</v>
      </c>
      <c r="BJ1280" s="182" t="str">
        <f t="shared" si="154"/>
        <v>3 - 24</v>
      </c>
      <c r="BK1280" s="176">
        <f t="shared" si="155"/>
        <v>14</v>
      </c>
      <c r="BL1280" s="176">
        <f t="shared" si="151"/>
        <v>3</v>
      </c>
      <c r="BM1280" s="533"/>
      <c r="BN1280" s="185">
        <v>50</v>
      </c>
      <c r="BO1280" s="180">
        <v>3</v>
      </c>
      <c r="BP1280" s="178">
        <f t="shared" si="157"/>
        <v>92</v>
      </c>
      <c r="BQ1280" s="420" t="str">
        <f t="shared" si="156"/>
        <v>II</v>
      </c>
      <c r="BR1280" s="185"/>
      <c r="BS1280" s="212" t="s">
        <v>5882</v>
      </c>
    </row>
    <row r="1281" spans="1:71" ht="25.5" x14ac:dyDescent="0.2">
      <c r="A1281" s="696">
        <v>1279</v>
      </c>
      <c r="B1281" s="286" t="s">
        <v>3833</v>
      </c>
      <c r="C1281" s="286" t="s">
        <v>1557</v>
      </c>
      <c r="D1281" s="258" t="s">
        <v>3865</v>
      </c>
      <c r="E1281" s="736">
        <v>4</v>
      </c>
      <c r="F1281" s="736">
        <v>1</v>
      </c>
      <c r="G1281" s="737">
        <v>6</v>
      </c>
      <c r="H1281" s="305" t="s">
        <v>3486</v>
      </c>
      <c r="I1281" s="207" t="s">
        <v>3485</v>
      </c>
      <c r="J1281" s="279" t="s">
        <v>4362</v>
      </c>
      <c r="K1281" s="179" t="s">
        <v>3043</v>
      </c>
      <c r="L1281" s="427" t="s">
        <v>3489</v>
      </c>
      <c r="M1281" s="684">
        <v>7</v>
      </c>
      <c r="N1281" s="684" t="s">
        <v>15766</v>
      </c>
      <c r="O1281" s="684">
        <v>15</v>
      </c>
      <c r="P1281" s="179" t="s">
        <v>15776</v>
      </c>
      <c r="Q1281" s="179">
        <v>6</v>
      </c>
      <c r="R1281" s="180"/>
      <c r="S1281" s="191">
        <v>1</v>
      </c>
      <c r="T1281" s="179">
        <v>1</v>
      </c>
      <c r="U1281" s="179">
        <v>1</v>
      </c>
      <c r="V1281" s="179">
        <v>1</v>
      </c>
      <c r="W1281" s="742">
        <v>0</v>
      </c>
      <c r="X1281" s="184">
        <v>21</v>
      </c>
      <c r="Y1281" s="184"/>
      <c r="Z1281" s="184"/>
      <c r="AA1281" s="184"/>
      <c r="AB1281" s="220" t="s">
        <v>794</v>
      </c>
      <c r="AC1281" s="183" t="s">
        <v>9783</v>
      </c>
      <c r="AD1281" s="179" t="s">
        <v>4195</v>
      </c>
      <c r="AE1281" s="179" t="s">
        <v>4259</v>
      </c>
      <c r="AF1281" s="177">
        <v>0</v>
      </c>
      <c r="AG1281" s="177">
        <v>0</v>
      </c>
      <c r="AH1281" s="177">
        <v>0</v>
      </c>
      <c r="AI1281" s="177">
        <v>0</v>
      </c>
      <c r="AJ1281" s="177">
        <v>0</v>
      </c>
      <c r="AK1281" s="177">
        <v>0</v>
      </c>
      <c r="AL1281" s="383">
        <v>4</v>
      </c>
      <c r="AM1281" s="177">
        <v>0</v>
      </c>
      <c r="AN1281" s="177">
        <v>0</v>
      </c>
      <c r="AO1281" s="182">
        <v>0</v>
      </c>
      <c r="AP1281" s="180"/>
      <c r="AQ1281" s="180"/>
      <c r="AR1281" s="180"/>
      <c r="AS1281" s="180"/>
      <c r="AT1281" s="180"/>
      <c r="AU1281" s="180"/>
      <c r="AV1281" s="180"/>
      <c r="AW1281" s="180"/>
      <c r="AX1281" s="180"/>
      <c r="AY1281" s="180"/>
      <c r="AZ1281" s="180"/>
      <c r="BA1281" s="180"/>
      <c r="BB1281" s="180"/>
      <c r="BC1281" s="180"/>
      <c r="BD1281" s="180"/>
      <c r="BE1281" s="180"/>
      <c r="BF1281" s="180"/>
      <c r="BG1281" s="180"/>
      <c r="BH1281" s="176">
        <f t="shared" si="150"/>
        <v>4</v>
      </c>
      <c r="BI1281" s="176">
        <f t="shared" si="153"/>
        <v>15</v>
      </c>
      <c r="BJ1281" s="182" t="str">
        <f t="shared" si="154"/>
        <v>4 - 32</v>
      </c>
      <c r="BK1281" s="176">
        <f t="shared" si="155"/>
        <v>18</v>
      </c>
      <c r="BL1281" s="176">
        <f t="shared" si="151"/>
        <v>4</v>
      </c>
      <c r="BM1281" s="533"/>
      <c r="BN1281" s="185">
        <v>85</v>
      </c>
      <c r="BO1281" s="180">
        <v>4</v>
      </c>
      <c r="BP1281" s="178">
        <f t="shared" si="157"/>
        <v>157</v>
      </c>
      <c r="BQ1281" s="420" t="str">
        <f t="shared" si="156"/>
        <v>III</v>
      </c>
      <c r="BR1281" s="185"/>
      <c r="BS1281" s="212" t="s">
        <v>5882</v>
      </c>
    </row>
    <row r="1282" spans="1:71" ht="38.25" x14ac:dyDescent="0.2">
      <c r="A1282" s="697">
        <v>1280</v>
      </c>
      <c r="B1282" s="286" t="s">
        <v>3585</v>
      </c>
      <c r="C1282" s="286" t="s">
        <v>3585</v>
      </c>
      <c r="D1282" s="258" t="s">
        <v>3865</v>
      </c>
      <c r="E1282" s="736">
        <v>1</v>
      </c>
      <c r="F1282" s="736">
        <v>1</v>
      </c>
      <c r="G1282" s="737">
        <v>3</v>
      </c>
      <c r="H1282" s="305" t="s">
        <v>13916</v>
      </c>
      <c r="I1282" s="207" t="s">
        <v>2342</v>
      </c>
      <c r="J1282" s="279" t="s">
        <v>3586</v>
      </c>
      <c r="K1282" s="179" t="s">
        <v>5867</v>
      </c>
      <c r="L1282" s="427" t="s">
        <v>5490</v>
      </c>
      <c r="M1282" s="686">
        <v>7.5</v>
      </c>
      <c r="N1282" s="685" t="s">
        <v>15715</v>
      </c>
      <c r="O1282" s="686">
        <v>750</v>
      </c>
      <c r="P1282" s="427" t="s">
        <v>16158</v>
      </c>
      <c r="Q1282" s="179">
        <v>1</v>
      </c>
      <c r="R1282" s="180"/>
      <c r="S1282" s="189">
        <v>11</v>
      </c>
      <c r="T1282" s="189">
        <v>12</v>
      </c>
      <c r="U1282" s="190">
        <v>4</v>
      </c>
      <c r="V1282" s="190">
        <v>16</v>
      </c>
      <c r="W1282" s="742">
        <v>9</v>
      </c>
      <c r="X1282" s="184"/>
      <c r="Y1282" s="184"/>
      <c r="Z1282" s="184"/>
      <c r="AA1282" s="184"/>
      <c r="AB1282" s="219"/>
      <c r="AC1282" s="186" t="s">
        <v>7237</v>
      </c>
      <c r="AD1282" s="179" t="s">
        <v>1954</v>
      </c>
      <c r="AE1282" s="179" t="s">
        <v>4247</v>
      </c>
      <c r="AF1282" s="177">
        <v>0</v>
      </c>
      <c r="AG1282" s="177">
        <v>0</v>
      </c>
      <c r="AH1282" s="177">
        <v>0</v>
      </c>
      <c r="AI1282" s="177">
        <v>0</v>
      </c>
      <c r="AJ1282" s="177">
        <v>0</v>
      </c>
      <c r="AK1282" s="177">
        <v>0</v>
      </c>
      <c r="AL1282" s="551">
        <v>8</v>
      </c>
      <c r="AM1282" s="177">
        <v>0</v>
      </c>
      <c r="AN1282" s="177">
        <v>0</v>
      </c>
      <c r="AO1282" s="195">
        <v>0</v>
      </c>
      <c r="AP1282" s="187"/>
      <c r="AQ1282" s="187"/>
      <c r="AR1282" s="187"/>
      <c r="AS1282" s="187"/>
      <c r="AT1282" s="187"/>
      <c r="AU1282" s="187"/>
      <c r="AV1282" s="187"/>
      <c r="AW1282" s="187"/>
      <c r="AX1282" s="187"/>
      <c r="AY1282" s="187"/>
      <c r="AZ1282" s="187"/>
      <c r="BA1282" s="187"/>
      <c r="BB1282" s="187"/>
      <c r="BC1282" s="187"/>
      <c r="BD1282" s="187"/>
      <c r="BE1282" s="187"/>
      <c r="BF1282" s="187"/>
      <c r="BG1282" s="187"/>
      <c r="BH1282" s="176">
        <f t="shared" si="150"/>
        <v>8</v>
      </c>
      <c r="BI1282" s="176">
        <f t="shared" si="153"/>
        <v>12</v>
      </c>
      <c r="BJ1282" s="182" t="str">
        <f t="shared" si="154"/>
        <v>8 - 64</v>
      </c>
      <c r="BK1282" s="176">
        <f t="shared" si="155"/>
        <v>36</v>
      </c>
      <c r="BL1282" s="176">
        <f t="shared" si="151"/>
        <v>8</v>
      </c>
      <c r="BM1282" s="533"/>
      <c r="BN1282" s="187">
        <v>1275</v>
      </c>
      <c r="BO1282" s="187">
        <v>10</v>
      </c>
      <c r="BP1282" s="178">
        <f t="shared" si="157"/>
        <v>1635</v>
      </c>
      <c r="BQ1282" s="420" t="str">
        <f t="shared" si="156"/>
        <v>VII</v>
      </c>
      <c r="BR1282" s="185"/>
      <c r="BS1282" s="212" t="s">
        <v>5882</v>
      </c>
    </row>
    <row r="1283" spans="1:71" ht="25.5" x14ac:dyDescent="0.2">
      <c r="A1283" s="696">
        <v>1281</v>
      </c>
      <c r="B1283" s="286" t="s">
        <v>3834</v>
      </c>
      <c r="C1283" s="286" t="s">
        <v>6079</v>
      </c>
      <c r="D1283" s="258" t="s">
        <v>3865</v>
      </c>
      <c r="E1283" s="736">
        <v>1</v>
      </c>
      <c r="F1283" s="736">
        <v>1</v>
      </c>
      <c r="G1283" s="737">
        <v>1</v>
      </c>
      <c r="H1283" s="305" t="s">
        <v>13917</v>
      </c>
      <c r="I1283" s="207" t="s">
        <v>2342</v>
      </c>
      <c r="J1283" s="279" t="s">
        <v>4028</v>
      </c>
      <c r="K1283" s="179" t="s">
        <v>3489</v>
      </c>
      <c r="L1283" s="427" t="s">
        <v>3489</v>
      </c>
      <c r="M1283" s="684">
        <v>1.5</v>
      </c>
      <c r="N1283" s="684" t="s">
        <v>15710</v>
      </c>
      <c r="O1283" s="684">
        <v>9</v>
      </c>
      <c r="P1283" s="179" t="s">
        <v>16160</v>
      </c>
      <c r="Q1283" s="179">
        <v>8</v>
      </c>
      <c r="R1283" s="180"/>
      <c r="S1283" s="191">
        <v>1</v>
      </c>
      <c r="T1283" s="179">
        <v>1</v>
      </c>
      <c r="U1283" s="179">
        <v>1</v>
      </c>
      <c r="V1283" s="179">
        <v>1</v>
      </c>
      <c r="W1283" s="742">
        <v>12</v>
      </c>
      <c r="X1283" s="184"/>
      <c r="Y1283" s="184"/>
      <c r="Z1283" s="184"/>
      <c r="AA1283" s="184"/>
      <c r="AB1283" s="220"/>
      <c r="AC1283" s="186" t="s">
        <v>10235</v>
      </c>
      <c r="AD1283" s="179" t="s">
        <v>6113</v>
      </c>
      <c r="AE1283" s="179" t="s">
        <v>4257</v>
      </c>
      <c r="AF1283" s="177">
        <v>0</v>
      </c>
      <c r="AG1283" s="177">
        <v>0</v>
      </c>
      <c r="AH1283" s="177">
        <v>0</v>
      </c>
      <c r="AI1283" s="177">
        <v>0</v>
      </c>
      <c r="AJ1283" s="177">
        <v>0</v>
      </c>
      <c r="AK1283" s="177">
        <v>0</v>
      </c>
      <c r="AL1283" s="383">
        <v>1</v>
      </c>
      <c r="AM1283" s="177">
        <v>0</v>
      </c>
      <c r="AN1283" s="177">
        <v>0</v>
      </c>
      <c r="AO1283" s="182">
        <v>0</v>
      </c>
      <c r="AP1283" s="180"/>
      <c r="AQ1283" s="180"/>
      <c r="AR1283" s="180"/>
      <c r="AS1283" s="180"/>
      <c r="AT1283" s="180"/>
      <c r="AU1283" s="180"/>
      <c r="AV1283" s="180"/>
      <c r="AW1283" s="180"/>
      <c r="AX1283" s="180"/>
      <c r="AY1283" s="180"/>
      <c r="AZ1283" s="180"/>
      <c r="BA1283" s="180"/>
      <c r="BB1283" s="180"/>
      <c r="BC1283" s="180"/>
      <c r="BD1283" s="180"/>
      <c r="BE1283" s="180"/>
      <c r="BF1283" s="180"/>
      <c r="BG1283" s="180"/>
      <c r="BH1283" s="176">
        <f t="shared" ref="BH1283:BH1346" si="158">IF(manualHD="",IF(COUNTA($AP1283:$BG1283)=0,IF(SUM($AG1283:$AL1283)/(0.01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1</v>
      </c>
      <c r="BI1283" s="176">
        <f t="shared" si="153"/>
        <v>19</v>
      </c>
      <c r="BJ1283" s="182" t="str">
        <f t="shared" si="154"/>
        <v>1 - 8</v>
      </c>
      <c r="BK1283" s="176">
        <f t="shared" si="155"/>
        <v>5</v>
      </c>
      <c r="BL1283" s="176">
        <f t="shared" si="151"/>
        <v>1</v>
      </c>
      <c r="BM1283" s="533"/>
      <c r="BN1283" s="185">
        <v>1</v>
      </c>
      <c r="BO1283" s="180">
        <v>0</v>
      </c>
      <c r="BP1283" s="178">
        <f t="shared" si="157"/>
        <v>1</v>
      </c>
      <c r="BQ1283" s="420" t="str">
        <f t="shared" si="156"/>
        <v>I</v>
      </c>
      <c r="BR1283" s="185"/>
      <c r="BS1283" s="212" t="s">
        <v>5882</v>
      </c>
    </row>
    <row r="1284" spans="1:71" ht="25.5" x14ac:dyDescent="0.2">
      <c r="A1284" s="697">
        <v>1282</v>
      </c>
      <c r="B1284" s="286" t="s">
        <v>3834</v>
      </c>
      <c r="C1284" s="286" t="s">
        <v>6080</v>
      </c>
      <c r="D1284" s="258" t="s">
        <v>3865</v>
      </c>
      <c r="E1284" s="736">
        <v>0</v>
      </c>
      <c r="F1284" s="736">
        <v>1</v>
      </c>
      <c r="G1284" s="737">
        <v>1</v>
      </c>
      <c r="H1284" s="305" t="s">
        <v>13917</v>
      </c>
      <c r="I1284" s="207" t="s">
        <v>2342</v>
      </c>
      <c r="J1284" s="279" t="s">
        <v>6088</v>
      </c>
      <c r="K1284" s="179" t="s">
        <v>3489</v>
      </c>
      <c r="L1284" s="427" t="s">
        <v>3489</v>
      </c>
      <c r="M1284" s="684">
        <v>1.5</v>
      </c>
      <c r="N1284" s="684" t="s">
        <v>15710</v>
      </c>
      <c r="O1284" s="684">
        <v>9</v>
      </c>
      <c r="P1284" s="179" t="s">
        <v>16159</v>
      </c>
      <c r="Q1284" s="179">
        <v>7</v>
      </c>
      <c r="R1284" s="180"/>
      <c r="S1284" s="191">
        <v>1</v>
      </c>
      <c r="T1284" s="179">
        <v>1</v>
      </c>
      <c r="U1284" s="179">
        <v>1</v>
      </c>
      <c r="V1284" s="179">
        <v>1</v>
      </c>
      <c r="W1284" s="742">
        <v>14</v>
      </c>
      <c r="X1284" s="184"/>
      <c r="Y1284" s="184"/>
      <c r="Z1284" s="184"/>
      <c r="AA1284" s="184"/>
      <c r="AB1284" s="220"/>
      <c r="AC1284" s="186" t="s">
        <v>10236</v>
      </c>
      <c r="AD1284" s="179" t="s">
        <v>6113</v>
      </c>
      <c r="AE1284" s="179" t="s">
        <v>4257</v>
      </c>
      <c r="AF1284" s="177">
        <v>0</v>
      </c>
      <c r="AG1284" s="177">
        <v>0</v>
      </c>
      <c r="AH1284" s="177">
        <v>0</v>
      </c>
      <c r="AI1284" s="177">
        <v>0</v>
      </c>
      <c r="AJ1284" s="177">
        <v>0</v>
      </c>
      <c r="AK1284" s="177">
        <v>0</v>
      </c>
      <c r="AL1284" s="383">
        <v>2</v>
      </c>
      <c r="AM1284" s="177">
        <v>0</v>
      </c>
      <c r="AN1284" s="177">
        <v>0</v>
      </c>
      <c r="AO1284" s="182">
        <v>0</v>
      </c>
      <c r="AP1284" s="180"/>
      <c r="AQ1284" s="180"/>
      <c r="AR1284" s="180"/>
      <c r="AS1284" s="180"/>
      <c r="AT1284" s="180"/>
      <c r="AU1284" s="180"/>
      <c r="AV1284" s="180"/>
      <c r="AW1284" s="180"/>
      <c r="AX1284" s="180"/>
      <c r="AY1284" s="180"/>
      <c r="AZ1284" s="180"/>
      <c r="BA1284" s="180"/>
      <c r="BB1284" s="180"/>
      <c r="BC1284" s="180"/>
      <c r="BD1284" s="180"/>
      <c r="BE1284" s="180"/>
      <c r="BF1284" s="180"/>
      <c r="BG1284" s="180"/>
      <c r="BH1284" s="176">
        <f t="shared" si="158"/>
        <v>2</v>
      </c>
      <c r="BI1284" s="176">
        <f t="shared" si="153"/>
        <v>16</v>
      </c>
      <c r="BJ1284" s="182" t="str">
        <f t="shared" si="154"/>
        <v>2 - 16</v>
      </c>
      <c r="BK1284" s="176">
        <f t="shared" si="155"/>
        <v>9</v>
      </c>
      <c r="BL1284" s="176">
        <f t="shared" ref="BL1284:BL1347" si="159">IF(SUM(AP1284:BG1284)=0,AL1284+ROUNDDOWN(AO1284/4.5,0)+IF(AF1284*1.5+AG1284*2+AH1284*2.5+AI1284*3+AJ1284*3.5+AK1284*4+AO1284&gt;3,1,0),MAX(AP1284:BG1284))</f>
        <v>2</v>
      </c>
      <c r="BM1284" s="533"/>
      <c r="BN1284" s="185">
        <v>1</v>
      </c>
      <c r="BO1284" s="180">
        <v>0</v>
      </c>
      <c r="BP1284" s="178">
        <f t="shared" si="157"/>
        <v>1</v>
      </c>
      <c r="BQ1284" s="420" t="str">
        <f t="shared" si="156"/>
        <v>I</v>
      </c>
      <c r="BR1284" s="185"/>
      <c r="BS1284" s="212" t="s">
        <v>5882</v>
      </c>
    </row>
    <row r="1285" spans="1:71" ht="25.5" x14ac:dyDescent="0.2">
      <c r="A1285" s="696">
        <v>1283</v>
      </c>
      <c r="B1285" s="286" t="s">
        <v>3834</v>
      </c>
      <c r="C1285" s="286" t="s">
        <v>6081</v>
      </c>
      <c r="D1285" s="258" t="s">
        <v>3865</v>
      </c>
      <c r="E1285" s="736">
        <v>0</v>
      </c>
      <c r="F1285" s="736">
        <v>1</v>
      </c>
      <c r="G1285" s="737">
        <v>1</v>
      </c>
      <c r="H1285" s="305" t="s">
        <v>13917</v>
      </c>
      <c r="I1285" s="207" t="s">
        <v>2342</v>
      </c>
      <c r="J1285" s="279" t="s">
        <v>6089</v>
      </c>
      <c r="K1285" s="179" t="s">
        <v>3489</v>
      </c>
      <c r="L1285" s="427" t="s">
        <v>3489</v>
      </c>
      <c r="M1285" s="684">
        <v>1.8</v>
      </c>
      <c r="N1285" s="684" t="s">
        <v>15710</v>
      </c>
      <c r="O1285" s="684">
        <v>13</v>
      </c>
      <c r="P1285" s="179" t="s">
        <v>16159</v>
      </c>
      <c r="Q1285" s="179">
        <v>6</v>
      </c>
      <c r="R1285" s="180"/>
      <c r="S1285" s="191">
        <v>1</v>
      </c>
      <c r="T1285" s="179">
        <v>1</v>
      </c>
      <c r="U1285" s="179">
        <v>1</v>
      </c>
      <c r="V1285" s="179">
        <v>1</v>
      </c>
      <c r="W1285" s="742">
        <v>16</v>
      </c>
      <c r="X1285" s="184"/>
      <c r="Y1285" s="184"/>
      <c r="Z1285" s="184"/>
      <c r="AA1285" s="184"/>
      <c r="AB1285" s="220"/>
      <c r="AC1285" s="186" t="s">
        <v>10236</v>
      </c>
      <c r="AD1285" s="179" t="s">
        <v>6113</v>
      </c>
      <c r="AE1285" s="179" t="s">
        <v>4257</v>
      </c>
      <c r="AF1285" s="177">
        <v>0</v>
      </c>
      <c r="AG1285" s="177">
        <v>0</v>
      </c>
      <c r="AH1285" s="177">
        <v>0</v>
      </c>
      <c r="AI1285" s="177">
        <v>0</v>
      </c>
      <c r="AJ1285" s="177">
        <v>0</v>
      </c>
      <c r="AK1285" s="177">
        <v>0</v>
      </c>
      <c r="AL1285" s="383">
        <v>3</v>
      </c>
      <c r="AM1285" s="177">
        <v>0</v>
      </c>
      <c r="AN1285" s="177">
        <v>0</v>
      </c>
      <c r="AO1285" s="182">
        <v>0</v>
      </c>
      <c r="AP1285" s="180"/>
      <c r="AQ1285" s="180"/>
      <c r="AR1285" s="180"/>
      <c r="AS1285" s="180"/>
      <c r="AT1285" s="180"/>
      <c r="AU1285" s="180"/>
      <c r="AV1285" s="180"/>
      <c r="AW1285" s="180"/>
      <c r="AX1285" s="180"/>
      <c r="AY1285" s="180"/>
      <c r="AZ1285" s="180"/>
      <c r="BA1285" s="180"/>
      <c r="BB1285" s="180"/>
      <c r="BC1285" s="180"/>
      <c r="BD1285" s="180"/>
      <c r="BE1285" s="180"/>
      <c r="BF1285" s="180"/>
      <c r="BG1285" s="180"/>
      <c r="BH1285" s="176">
        <f t="shared" si="158"/>
        <v>3</v>
      </c>
      <c r="BI1285" s="176">
        <f t="shared" si="153"/>
        <v>16</v>
      </c>
      <c r="BJ1285" s="182" t="str">
        <f t="shared" si="154"/>
        <v>3 - 24</v>
      </c>
      <c r="BK1285" s="176">
        <f t="shared" si="155"/>
        <v>14</v>
      </c>
      <c r="BL1285" s="176">
        <f t="shared" si="159"/>
        <v>3</v>
      </c>
      <c r="BM1285" s="533"/>
      <c r="BN1285" s="185">
        <v>1</v>
      </c>
      <c r="BO1285" s="180">
        <v>0</v>
      </c>
      <c r="BP1285" s="178">
        <f t="shared" si="157"/>
        <v>1</v>
      </c>
      <c r="BQ1285" s="420" t="str">
        <f t="shared" si="156"/>
        <v>I</v>
      </c>
      <c r="BR1285" s="185"/>
      <c r="BS1285" s="212" t="s">
        <v>5882</v>
      </c>
    </row>
    <row r="1286" spans="1:71" ht="25.5" x14ac:dyDescent="0.2">
      <c r="A1286" s="696">
        <v>1284</v>
      </c>
      <c r="B1286" s="286" t="s">
        <v>3834</v>
      </c>
      <c r="C1286" s="286" t="s">
        <v>6082</v>
      </c>
      <c r="D1286" s="258" t="s">
        <v>3865</v>
      </c>
      <c r="E1286" s="736">
        <v>0</v>
      </c>
      <c r="F1286" s="736">
        <v>1</v>
      </c>
      <c r="G1286" s="737">
        <v>1</v>
      </c>
      <c r="H1286" s="305" t="s">
        <v>13917</v>
      </c>
      <c r="I1286" s="207" t="s">
        <v>2342</v>
      </c>
      <c r="J1286" s="279" t="s">
        <v>6090</v>
      </c>
      <c r="K1286" s="179" t="s">
        <v>3489</v>
      </c>
      <c r="L1286" s="427" t="s">
        <v>3489</v>
      </c>
      <c r="M1286" s="684">
        <v>2.1</v>
      </c>
      <c r="N1286" s="684" t="s">
        <v>15710</v>
      </c>
      <c r="O1286" s="684">
        <v>17</v>
      </c>
      <c r="P1286" s="179" t="s">
        <v>16159</v>
      </c>
      <c r="Q1286" s="179">
        <v>5</v>
      </c>
      <c r="R1286" s="180"/>
      <c r="S1286" s="191">
        <v>1</v>
      </c>
      <c r="T1286" s="179">
        <v>1</v>
      </c>
      <c r="U1286" s="179">
        <v>1</v>
      </c>
      <c r="V1286" s="179">
        <v>1</v>
      </c>
      <c r="W1286" s="742">
        <v>18</v>
      </c>
      <c r="X1286" s="184"/>
      <c r="Y1286" s="184"/>
      <c r="Z1286" s="184"/>
      <c r="AA1286" s="184"/>
      <c r="AB1286" s="220"/>
      <c r="AC1286" s="186" t="s">
        <v>10236</v>
      </c>
      <c r="AD1286" s="179" t="s">
        <v>6113</v>
      </c>
      <c r="AE1286" s="179" t="s">
        <v>4257</v>
      </c>
      <c r="AF1286" s="177">
        <v>0</v>
      </c>
      <c r="AG1286" s="177">
        <v>0</v>
      </c>
      <c r="AH1286" s="177">
        <v>0</v>
      </c>
      <c r="AI1286" s="177">
        <v>0</v>
      </c>
      <c r="AJ1286" s="177">
        <v>0</v>
      </c>
      <c r="AK1286" s="177">
        <v>0</v>
      </c>
      <c r="AL1286" s="383">
        <v>4</v>
      </c>
      <c r="AM1286" s="177">
        <v>0</v>
      </c>
      <c r="AN1286" s="177">
        <v>0</v>
      </c>
      <c r="AO1286" s="182">
        <v>0</v>
      </c>
      <c r="AP1286" s="180"/>
      <c r="AQ1286" s="180"/>
      <c r="AR1286" s="180"/>
      <c r="AS1286" s="180"/>
      <c r="AT1286" s="180"/>
      <c r="AU1286" s="180"/>
      <c r="AV1286" s="180"/>
      <c r="AW1286" s="180"/>
      <c r="AX1286" s="180"/>
      <c r="AY1286" s="180"/>
      <c r="AZ1286" s="180"/>
      <c r="BA1286" s="180"/>
      <c r="BB1286" s="180"/>
      <c r="BC1286" s="180"/>
      <c r="BD1286" s="180"/>
      <c r="BE1286" s="180"/>
      <c r="BF1286" s="180"/>
      <c r="BG1286" s="180"/>
      <c r="BH1286" s="176">
        <f t="shared" si="158"/>
        <v>4</v>
      </c>
      <c r="BI1286" s="176">
        <f t="shared" si="153"/>
        <v>15</v>
      </c>
      <c r="BJ1286" s="182" t="str">
        <f t="shared" si="154"/>
        <v>4 - 32</v>
      </c>
      <c r="BK1286" s="176">
        <f t="shared" si="155"/>
        <v>18</v>
      </c>
      <c r="BL1286" s="176">
        <f t="shared" si="159"/>
        <v>4</v>
      </c>
      <c r="BM1286" s="533"/>
      <c r="BN1286" s="185">
        <v>1</v>
      </c>
      <c r="BO1286" s="180">
        <v>0</v>
      </c>
      <c r="BP1286" s="178">
        <f t="shared" si="157"/>
        <v>1</v>
      </c>
      <c r="BQ1286" s="420" t="str">
        <f t="shared" si="156"/>
        <v>I</v>
      </c>
      <c r="BR1286" s="185"/>
      <c r="BS1286" s="212" t="s">
        <v>5882</v>
      </c>
    </row>
    <row r="1287" spans="1:71" ht="25.5" x14ac:dyDescent="0.2">
      <c r="A1287" s="697">
        <v>1285</v>
      </c>
      <c r="B1287" s="286" t="s">
        <v>3834</v>
      </c>
      <c r="C1287" s="286" t="s">
        <v>6083</v>
      </c>
      <c r="D1287" s="258" t="s">
        <v>3865</v>
      </c>
      <c r="E1287" s="736">
        <v>0</v>
      </c>
      <c r="F1287" s="736">
        <v>1</v>
      </c>
      <c r="G1287" s="737">
        <v>1</v>
      </c>
      <c r="H1287" s="305" t="s">
        <v>13917</v>
      </c>
      <c r="I1287" s="207" t="s">
        <v>2342</v>
      </c>
      <c r="J1287" s="279" t="s">
        <v>6091</v>
      </c>
      <c r="K1287" s="179" t="s">
        <v>3489</v>
      </c>
      <c r="L1287" s="427" t="s">
        <v>3489</v>
      </c>
      <c r="M1287" s="684">
        <v>2.4</v>
      </c>
      <c r="N1287" s="684" t="s">
        <v>15710</v>
      </c>
      <c r="O1287" s="684">
        <v>21</v>
      </c>
      <c r="P1287" s="179" t="s">
        <v>16159</v>
      </c>
      <c r="Q1287" s="179">
        <v>4</v>
      </c>
      <c r="R1287" s="180"/>
      <c r="S1287" s="191">
        <v>1</v>
      </c>
      <c r="T1287" s="179">
        <v>1</v>
      </c>
      <c r="U1287" s="179">
        <v>1</v>
      </c>
      <c r="V1287" s="179">
        <v>1</v>
      </c>
      <c r="W1287" s="742">
        <v>20</v>
      </c>
      <c r="X1287" s="184"/>
      <c r="Y1287" s="184"/>
      <c r="Z1287" s="184"/>
      <c r="AA1287" s="184"/>
      <c r="AB1287" s="219"/>
      <c r="AC1287" s="186" t="s">
        <v>10236</v>
      </c>
      <c r="AD1287" s="179" t="s">
        <v>6113</v>
      </c>
      <c r="AE1287" s="179" t="s">
        <v>4257</v>
      </c>
      <c r="AF1287" s="177">
        <v>0</v>
      </c>
      <c r="AG1287" s="177">
        <v>0</v>
      </c>
      <c r="AH1287" s="177">
        <v>0</v>
      </c>
      <c r="AI1287" s="177">
        <v>0</v>
      </c>
      <c r="AJ1287" s="177">
        <v>0</v>
      </c>
      <c r="AK1287" s="177">
        <v>0</v>
      </c>
      <c r="AL1287" s="383">
        <v>5</v>
      </c>
      <c r="AM1287" s="177">
        <v>0</v>
      </c>
      <c r="AN1287" s="177">
        <v>0</v>
      </c>
      <c r="AO1287" s="182">
        <v>0</v>
      </c>
      <c r="AP1287" s="180"/>
      <c r="AQ1287" s="180"/>
      <c r="AR1287" s="180"/>
      <c r="AS1287" s="180"/>
      <c r="AT1287" s="180"/>
      <c r="AU1287" s="180"/>
      <c r="AV1287" s="180"/>
      <c r="AW1287" s="180"/>
      <c r="AX1287" s="180"/>
      <c r="AY1287" s="180"/>
      <c r="AZ1287" s="180"/>
      <c r="BA1287" s="180"/>
      <c r="BB1287" s="180"/>
      <c r="BC1287" s="180"/>
      <c r="BD1287" s="180"/>
      <c r="BE1287" s="180"/>
      <c r="BF1287" s="180"/>
      <c r="BG1287" s="180"/>
      <c r="BH1287" s="176">
        <f t="shared" si="158"/>
        <v>5</v>
      </c>
      <c r="BI1287" s="176">
        <f t="shared" si="153"/>
        <v>15</v>
      </c>
      <c r="BJ1287" s="182" t="str">
        <f t="shared" si="154"/>
        <v>5 - 40</v>
      </c>
      <c r="BK1287" s="176">
        <f t="shared" si="155"/>
        <v>23</v>
      </c>
      <c r="BL1287" s="176">
        <f t="shared" si="159"/>
        <v>5</v>
      </c>
      <c r="BM1287" s="533"/>
      <c r="BN1287" s="185">
        <v>1</v>
      </c>
      <c r="BO1287" s="180">
        <v>0</v>
      </c>
      <c r="BP1287" s="178">
        <f t="shared" si="157"/>
        <v>1</v>
      </c>
      <c r="BQ1287" s="420" t="str">
        <f t="shared" si="156"/>
        <v>I</v>
      </c>
      <c r="BR1287" s="185"/>
      <c r="BS1287" s="212" t="s">
        <v>5882</v>
      </c>
    </row>
    <row r="1288" spans="1:71" ht="25.5" x14ac:dyDescent="0.2">
      <c r="A1288" s="696">
        <v>1286</v>
      </c>
      <c r="B1288" s="286" t="s">
        <v>3834</v>
      </c>
      <c r="C1288" s="286" t="s">
        <v>6084</v>
      </c>
      <c r="D1288" s="258" t="s">
        <v>3865</v>
      </c>
      <c r="E1288" s="736">
        <v>0</v>
      </c>
      <c r="F1288" s="736">
        <v>1</v>
      </c>
      <c r="G1288" s="737">
        <v>1</v>
      </c>
      <c r="H1288" s="305" t="s">
        <v>13917</v>
      </c>
      <c r="I1288" s="207" t="s">
        <v>2342</v>
      </c>
      <c r="J1288" s="279" t="s">
        <v>6092</v>
      </c>
      <c r="K1288" s="179" t="s">
        <v>3489</v>
      </c>
      <c r="L1288" s="427" t="s">
        <v>3489</v>
      </c>
      <c r="M1288" s="684">
        <v>2.7</v>
      </c>
      <c r="N1288" s="684" t="s">
        <v>15710</v>
      </c>
      <c r="O1288" s="684">
        <v>25</v>
      </c>
      <c r="P1288" s="179" t="s">
        <v>16159</v>
      </c>
      <c r="Q1288" s="179">
        <v>3</v>
      </c>
      <c r="R1288" s="180"/>
      <c r="S1288" s="191">
        <v>1</v>
      </c>
      <c r="T1288" s="179">
        <v>1</v>
      </c>
      <c r="U1288" s="179">
        <v>1</v>
      </c>
      <c r="V1288" s="179">
        <v>1</v>
      </c>
      <c r="W1288" s="742">
        <v>22</v>
      </c>
      <c r="X1288" s="184"/>
      <c r="Y1288" s="184"/>
      <c r="Z1288" s="184"/>
      <c r="AA1288" s="184"/>
      <c r="AB1288" s="219"/>
      <c r="AC1288" s="186" t="s">
        <v>10236</v>
      </c>
      <c r="AD1288" s="179" t="s">
        <v>6113</v>
      </c>
      <c r="AE1288" s="179" t="s">
        <v>4257</v>
      </c>
      <c r="AF1288" s="177">
        <v>0</v>
      </c>
      <c r="AG1288" s="177">
        <v>0</v>
      </c>
      <c r="AH1288" s="177">
        <v>0</v>
      </c>
      <c r="AI1288" s="177">
        <v>0</v>
      </c>
      <c r="AJ1288" s="177">
        <v>0</v>
      </c>
      <c r="AK1288" s="177">
        <v>0</v>
      </c>
      <c r="AL1288" s="383">
        <v>6</v>
      </c>
      <c r="AM1288" s="177">
        <v>0</v>
      </c>
      <c r="AN1288" s="177">
        <v>0</v>
      </c>
      <c r="AO1288" s="182">
        <v>0</v>
      </c>
      <c r="AP1288" s="180"/>
      <c r="AQ1288" s="180"/>
      <c r="AR1288" s="180"/>
      <c r="AS1288" s="180"/>
      <c r="AT1288" s="180"/>
      <c r="AU1288" s="180"/>
      <c r="AV1288" s="180"/>
      <c r="AW1288" s="180"/>
      <c r="AX1288" s="180"/>
      <c r="AY1288" s="180"/>
      <c r="AZ1288" s="180"/>
      <c r="BA1288" s="180"/>
      <c r="BB1288" s="180"/>
      <c r="BC1288" s="180"/>
      <c r="BD1288" s="180"/>
      <c r="BE1288" s="180"/>
      <c r="BF1288" s="180"/>
      <c r="BG1288" s="180"/>
      <c r="BH1288" s="176">
        <f t="shared" si="158"/>
        <v>6</v>
      </c>
      <c r="BI1288" s="176">
        <f t="shared" si="153"/>
        <v>13</v>
      </c>
      <c r="BJ1288" s="182" t="str">
        <f t="shared" si="154"/>
        <v>6 - 48</v>
      </c>
      <c r="BK1288" s="176">
        <f t="shared" si="155"/>
        <v>27</v>
      </c>
      <c r="BL1288" s="176">
        <f t="shared" si="159"/>
        <v>6</v>
      </c>
      <c r="BM1288" s="533"/>
      <c r="BN1288" s="185">
        <v>1</v>
      </c>
      <c r="BO1288" s="180">
        <v>0</v>
      </c>
      <c r="BP1288" s="178">
        <f t="shared" si="157"/>
        <v>1</v>
      </c>
      <c r="BQ1288" s="420" t="str">
        <f t="shared" si="156"/>
        <v>I</v>
      </c>
      <c r="BR1288" s="185"/>
      <c r="BS1288" s="212" t="s">
        <v>5882</v>
      </c>
    </row>
    <row r="1289" spans="1:71" ht="25.5" x14ac:dyDescent="0.2">
      <c r="A1289" s="697">
        <v>1287</v>
      </c>
      <c r="B1289" s="286" t="s">
        <v>3834</v>
      </c>
      <c r="C1289" s="286" t="s">
        <v>6085</v>
      </c>
      <c r="D1289" s="258" t="s">
        <v>3865</v>
      </c>
      <c r="E1289" s="736">
        <v>0</v>
      </c>
      <c r="F1289" s="736">
        <v>1</v>
      </c>
      <c r="G1289" s="737">
        <v>1</v>
      </c>
      <c r="H1289" s="305" t="s">
        <v>13917</v>
      </c>
      <c r="I1289" s="207" t="s">
        <v>2342</v>
      </c>
      <c r="J1289" s="279" t="s">
        <v>6108</v>
      </c>
      <c r="K1289" s="179" t="s">
        <v>3489</v>
      </c>
      <c r="L1289" s="427" t="s">
        <v>3489</v>
      </c>
      <c r="M1289" s="684">
        <v>3</v>
      </c>
      <c r="N1289" s="684" t="s">
        <v>15710</v>
      </c>
      <c r="O1289" s="684">
        <v>30</v>
      </c>
      <c r="P1289" s="179" t="s">
        <v>16159</v>
      </c>
      <c r="Q1289" s="179">
        <v>2</v>
      </c>
      <c r="R1289" s="180"/>
      <c r="S1289" s="191">
        <v>1</v>
      </c>
      <c r="T1289" s="179">
        <v>1</v>
      </c>
      <c r="U1289" s="179">
        <v>1</v>
      </c>
      <c r="V1289" s="179">
        <v>1</v>
      </c>
      <c r="W1289" s="742">
        <v>24</v>
      </c>
      <c r="X1289" s="184"/>
      <c r="Y1289" s="184"/>
      <c r="Z1289" s="184"/>
      <c r="AA1289" s="184"/>
      <c r="AB1289" s="219"/>
      <c r="AC1289" s="186" t="s">
        <v>10236</v>
      </c>
      <c r="AD1289" s="179" t="s">
        <v>6113</v>
      </c>
      <c r="AE1289" s="179" t="s">
        <v>4257</v>
      </c>
      <c r="AF1289" s="177">
        <v>0</v>
      </c>
      <c r="AG1289" s="177">
        <v>0</v>
      </c>
      <c r="AH1289" s="177">
        <v>0</v>
      </c>
      <c r="AI1289" s="177">
        <v>0</v>
      </c>
      <c r="AJ1289" s="177">
        <v>0</v>
      </c>
      <c r="AK1289" s="177">
        <v>0</v>
      </c>
      <c r="AL1289" s="383">
        <v>7</v>
      </c>
      <c r="AM1289" s="177">
        <v>0</v>
      </c>
      <c r="AN1289" s="177">
        <v>0</v>
      </c>
      <c r="AO1289" s="182">
        <v>0</v>
      </c>
      <c r="AP1289" s="180"/>
      <c r="AQ1289" s="180"/>
      <c r="AR1289" s="180"/>
      <c r="AS1289" s="180"/>
      <c r="AT1289" s="180"/>
      <c r="AU1289" s="180"/>
      <c r="AV1289" s="180"/>
      <c r="AW1289" s="180"/>
      <c r="AX1289" s="180"/>
      <c r="AY1289" s="180"/>
      <c r="AZ1289" s="180"/>
      <c r="BA1289" s="180"/>
      <c r="BB1289" s="180"/>
      <c r="BC1289" s="180"/>
      <c r="BD1289" s="180"/>
      <c r="BE1289" s="180"/>
      <c r="BF1289" s="180"/>
      <c r="BG1289" s="180"/>
      <c r="BH1289" s="176">
        <f t="shared" si="158"/>
        <v>7</v>
      </c>
      <c r="BI1289" s="176">
        <f t="shared" si="153"/>
        <v>13</v>
      </c>
      <c r="BJ1289" s="182" t="str">
        <f t="shared" si="154"/>
        <v>7 - 56</v>
      </c>
      <c r="BK1289" s="176">
        <f t="shared" si="155"/>
        <v>32</v>
      </c>
      <c r="BL1289" s="176">
        <f t="shared" si="159"/>
        <v>7</v>
      </c>
      <c r="BM1289" s="533"/>
      <c r="BN1289" s="185">
        <v>1</v>
      </c>
      <c r="BO1289" s="180">
        <v>0</v>
      </c>
      <c r="BP1289" s="178">
        <f t="shared" si="157"/>
        <v>1</v>
      </c>
      <c r="BQ1289" s="420" t="str">
        <f t="shared" si="156"/>
        <v>I</v>
      </c>
      <c r="BR1289" s="185"/>
      <c r="BS1289" s="212" t="s">
        <v>5882</v>
      </c>
    </row>
    <row r="1290" spans="1:71" ht="25.5" x14ac:dyDescent="0.2">
      <c r="A1290" s="696">
        <v>1288</v>
      </c>
      <c r="B1290" s="286" t="s">
        <v>3834</v>
      </c>
      <c r="C1290" s="286" t="s">
        <v>6086</v>
      </c>
      <c r="D1290" s="258" t="s">
        <v>3865</v>
      </c>
      <c r="E1290" s="736">
        <v>0</v>
      </c>
      <c r="F1290" s="736">
        <v>1</v>
      </c>
      <c r="G1290" s="737">
        <v>1</v>
      </c>
      <c r="H1290" s="305" t="s">
        <v>13917</v>
      </c>
      <c r="I1290" s="207" t="s">
        <v>2342</v>
      </c>
      <c r="J1290" s="279" t="s">
        <v>6109</v>
      </c>
      <c r="K1290" s="179" t="s">
        <v>3489</v>
      </c>
      <c r="L1290" s="427" t="s">
        <v>3489</v>
      </c>
      <c r="M1290" s="684">
        <v>3.5</v>
      </c>
      <c r="N1290" s="684" t="s">
        <v>15710</v>
      </c>
      <c r="O1290" s="684">
        <v>35</v>
      </c>
      <c r="P1290" s="179" t="s">
        <v>16159</v>
      </c>
      <c r="Q1290" s="179">
        <v>1</v>
      </c>
      <c r="R1290" s="180"/>
      <c r="S1290" s="191">
        <v>1</v>
      </c>
      <c r="T1290" s="179">
        <v>1</v>
      </c>
      <c r="U1290" s="179">
        <v>1</v>
      </c>
      <c r="V1290" s="179">
        <v>1</v>
      </c>
      <c r="W1290" s="742">
        <v>26</v>
      </c>
      <c r="X1290" s="184"/>
      <c r="Y1290" s="184"/>
      <c r="Z1290" s="184"/>
      <c r="AA1290" s="184"/>
      <c r="AB1290" s="219"/>
      <c r="AC1290" s="186" t="s">
        <v>10236</v>
      </c>
      <c r="AD1290" s="179" t="s">
        <v>6113</v>
      </c>
      <c r="AE1290" s="179" t="s">
        <v>4257</v>
      </c>
      <c r="AF1290" s="177">
        <v>0</v>
      </c>
      <c r="AG1290" s="177">
        <v>0</v>
      </c>
      <c r="AH1290" s="177">
        <v>0</v>
      </c>
      <c r="AI1290" s="177">
        <v>0</v>
      </c>
      <c r="AJ1290" s="177">
        <v>0</v>
      </c>
      <c r="AK1290" s="177">
        <v>0</v>
      </c>
      <c r="AL1290" s="383">
        <v>8</v>
      </c>
      <c r="AM1290" s="177">
        <v>0</v>
      </c>
      <c r="AN1290" s="177">
        <v>0</v>
      </c>
      <c r="AO1290" s="182">
        <v>0</v>
      </c>
      <c r="AP1290" s="180"/>
      <c r="AQ1290" s="180"/>
      <c r="AR1290" s="180"/>
      <c r="AS1290" s="180"/>
      <c r="AT1290" s="180"/>
      <c r="AU1290" s="180"/>
      <c r="AV1290" s="180"/>
      <c r="AW1290" s="180"/>
      <c r="AX1290" s="180"/>
      <c r="AY1290" s="180"/>
      <c r="AZ1290" s="180"/>
      <c r="BA1290" s="180"/>
      <c r="BB1290" s="180"/>
      <c r="BC1290" s="180"/>
      <c r="BD1290" s="180"/>
      <c r="BE1290" s="180"/>
      <c r="BF1290" s="180"/>
      <c r="BG1290" s="180"/>
      <c r="BH1290" s="176">
        <f t="shared" si="158"/>
        <v>8</v>
      </c>
      <c r="BI1290" s="176">
        <f t="shared" si="153"/>
        <v>12</v>
      </c>
      <c r="BJ1290" s="182" t="str">
        <f t="shared" si="154"/>
        <v>8 - 64</v>
      </c>
      <c r="BK1290" s="176">
        <f t="shared" si="155"/>
        <v>36</v>
      </c>
      <c r="BL1290" s="176">
        <f t="shared" si="159"/>
        <v>8</v>
      </c>
      <c r="BM1290" s="533"/>
      <c r="BN1290" s="185">
        <v>1</v>
      </c>
      <c r="BO1290" s="180">
        <v>0</v>
      </c>
      <c r="BP1290" s="178">
        <f t="shared" si="157"/>
        <v>1</v>
      </c>
      <c r="BQ1290" s="420" t="str">
        <f t="shared" si="156"/>
        <v>I</v>
      </c>
      <c r="BR1290" s="185"/>
      <c r="BS1290" s="212" t="s">
        <v>5882</v>
      </c>
    </row>
    <row r="1291" spans="1:71" ht="25.5" x14ac:dyDescent="0.2">
      <c r="A1291" s="696">
        <v>1289</v>
      </c>
      <c r="B1291" s="286" t="s">
        <v>3834</v>
      </c>
      <c r="C1291" s="286" t="s">
        <v>6087</v>
      </c>
      <c r="D1291" s="258" t="s">
        <v>3865</v>
      </c>
      <c r="E1291" s="736">
        <v>0</v>
      </c>
      <c r="F1291" s="736">
        <v>1</v>
      </c>
      <c r="G1291" s="737">
        <v>1</v>
      </c>
      <c r="H1291" s="305" t="s">
        <v>13917</v>
      </c>
      <c r="I1291" s="207" t="s">
        <v>2342</v>
      </c>
      <c r="J1291" s="279" t="s">
        <v>6110</v>
      </c>
      <c r="K1291" s="179" t="s">
        <v>3489</v>
      </c>
      <c r="L1291" s="427" t="s">
        <v>3489</v>
      </c>
      <c r="M1291" s="684">
        <v>4</v>
      </c>
      <c r="N1291" s="684" t="s">
        <v>15710</v>
      </c>
      <c r="O1291" s="684">
        <v>40</v>
      </c>
      <c r="P1291" s="179" t="s">
        <v>16159</v>
      </c>
      <c r="Q1291" s="179">
        <v>0</v>
      </c>
      <c r="R1291" s="180"/>
      <c r="S1291" s="191">
        <v>1</v>
      </c>
      <c r="T1291" s="179">
        <v>1</v>
      </c>
      <c r="U1291" s="179">
        <v>1</v>
      </c>
      <c r="V1291" s="179">
        <v>1</v>
      </c>
      <c r="W1291" s="742">
        <v>28</v>
      </c>
      <c r="X1291" s="184"/>
      <c r="Y1291" s="184"/>
      <c r="Z1291" s="184"/>
      <c r="AA1291" s="184"/>
      <c r="AB1291" s="219"/>
      <c r="AC1291" s="186" t="s">
        <v>10237</v>
      </c>
      <c r="AD1291" s="179" t="s">
        <v>6113</v>
      </c>
      <c r="AE1291" s="179" t="s">
        <v>4257</v>
      </c>
      <c r="AF1291" s="177">
        <v>0</v>
      </c>
      <c r="AG1291" s="177">
        <v>0</v>
      </c>
      <c r="AH1291" s="177">
        <v>0</v>
      </c>
      <c r="AI1291" s="177">
        <v>0</v>
      </c>
      <c r="AJ1291" s="177">
        <v>0</v>
      </c>
      <c r="AK1291" s="177">
        <v>0</v>
      </c>
      <c r="AL1291" s="383">
        <v>9</v>
      </c>
      <c r="AM1291" s="177">
        <v>0</v>
      </c>
      <c r="AN1291" s="177">
        <v>0</v>
      </c>
      <c r="AO1291" s="182">
        <v>0</v>
      </c>
      <c r="AP1291" s="180"/>
      <c r="AQ1291" s="180"/>
      <c r="AR1291" s="180"/>
      <c r="AS1291" s="180"/>
      <c r="AT1291" s="180"/>
      <c r="AU1291" s="180"/>
      <c r="AV1291" s="180"/>
      <c r="AW1291" s="180"/>
      <c r="AX1291" s="180"/>
      <c r="AY1291" s="180"/>
      <c r="AZ1291" s="180"/>
      <c r="BA1291" s="180"/>
      <c r="BB1291" s="180"/>
      <c r="BC1291" s="180"/>
      <c r="BD1291" s="180"/>
      <c r="BE1291" s="180"/>
      <c r="BF1291" s="180"/>
      <c r="BG1291" s="180"/>
      <c r="BH1291" s="176">
        <f t="shared" si="158"/>
        <v>9</v>
      </c>
      <c r="BI1291" s="176">
        <f t="shared" si="153"/>
        <v>12</v>
      </c>
      <c r="BJ1291" s="182" t="str">
        <f t="shared" si="154"/>
        <v>9 - 72</v>
      </c>
      <c r="BK1291" s="176">
        <f t="shared" si="155"/>
        <v>41</v>
      </c>
      <c r="BL1291" s="176">
        <f t="shared" si="159"/>
        <v>9</v>
      </c>
      <c r="BM1291" s="533"/>
      <c r="BN1291" s="185">
        <v>1800</v>
      </c>
      <c r="BO1291" s="180">
        <v>12</v>
      </c>
      <c r="BP1291" s="178">
        <f t="shared" si="157"/>
        <v>2292</v>
      </c>
      <c r="BQ1291" s="420" t="str">
        <f t="shared" si="156"/>
        <v>VII</v>
      </c>
      <c r="BR1291" s="185"/>
      <c r="BS1291" s="212" t="s">
        <v>5882</v>
      </c>
    </row>
    <row r="1292" spans="1:71" ht="38.25" x14ac:dyDescent="0.2">
      <c r="A1292" s="697">
        <v>1290</v>
      </c>
      <c r="B1292" s="286" t="s">
        <v>4888</v>
      </c>
      <c r="C1292" s="286" t="s">
        <v>4888</v>
      </c>
      <c r="D1292" s="258" t="s">
        <v>3865</v>
      </c>
      <c r="E1292" s="736">
        <v>1</v>
      </c>
      <c r="F1292" s="736">
        <v>1</v>
      </c>
      <c r="G1292" s="737">
        <v>1</v>
      </c>
      <c r="H1292" s="305" t="s">
        <v>3486</v>
      </c>
      <c r="I1292" s="207" t="s">
        <v>2342</v>
      </c>
      <c r="J1292" s="279" t="s">
        <v>3800</v>
      </c>
      <c r="K1292" s="179" t="s">
        <v>1141</v>
      </c>
      <c r="L1292" s="427" t="s">
        <v>5490</v>
      </c>
      <c r="M1292" s="684">
        <v>7.5</v>
      </c>
      <c r="N1292" s="684" t="s">
        <v>15710</v>
      </c>
      <c r="O1292" s="684">
        <v>1125</v>
      </c>
      <c r="P1292" s="179" t="s">
        <v>16166</v>
      </c>
      <c r="Q1292" s="179">
        <v>6</v>
      </c>
      <c r="R1292" s="180"/>
      <c r="S1292" s="191">
        <v>8</v>
      </c>
      <c r="T1292" s="179">
        <v>10</v>
      </c>
      <c r="U1292" s="189">
        <v>3</v>
      </c>
      <c r="V1292" s="189">
        <v>12</v>
      </c>
      <c r="W1292" s="742">
        <v>12</v>
      </c>
      <c r="X1292" s="184"/>
      <c r="Y1292" s="184"/>
      <c r="Z1292" s="184"/>
      <c r="AA1292" s="184"/>
      <c r="AB1292" s="219"/>
      <c r="AC1292" s="419" t="s">
        <v>14065</v>
      </c>
      <c r="AD1292" s="179" t="s">
        <v>1946</v>
      </c>
      <c r="AE1292" s="179" t="s">
        <v>4248</v>
      </c>
      <c r="AF1292" s="177">
        <v>0</v>
      </c>
      <c r="AG1292" s="177">
        <v>0</v>
      </c>
      <c r="AH1292" s="177">
        <v>0</v>
      </c>
      <c r="AI1292" s="177">
        <v>0</v>
      </c>
      <c r="AJ1292" s="177">
        <v>0</v>
      </c>
      <c r="AK1292" s="177">
        <v>0</v>
      </c>
      <c r="AL1292" s="551">
        <v>7</v>
      </c>
      <c r="AM1292" s="177">
        <v>0</v>
      </c>
      <c r="AN1292" s="177">
        <v>0</v>
      </c>
      <c r="AO1292" s="182">
        <v>2</v>
      </c>
      <c r="AP1292" s="180"/>
      <c r="AQ1292" s="180"/>
      <c r="AR1292" s="180"/>
      <c r="AS1292" s="180"/>
      <c r="AT1292" s="180"/>
      <c r="AU1292" s="180"/>
      <c r="AV1292" s="180"/>
      <c r="AW1292" s="180"/>
      <c r="AX1292" s="180"/>
      <c r="AY1292" s="180"/>
      <c r="AZ1292" s="180"/>
      <c r="BA1292" s="180"/>
      <c r="BB1292" s="180"/>
      <c r="BC1292" s="180"/>
      <c r="BD1292" s="180"/>
      <c r="BE1292" s="180"/>
      <c r="BF1292" s="180"/>
      <c r="BG1292" s="180"/>
      <c r="BH1292" s="176">
        <f t="shared" si="158"/>
        <v>7</v>
      </c>
      <c r="BI1292" s="176">
        <f t="shared" si="153"/>
        <v>13</v>
      </c>
      <c r="BJ1292" s="182" t="str">
        <f t="shared" si="154"/>
        <v>9 - 58</v>
      </c>
      <c r="BK1292" s="176">
        <f t="shared" si="155"/>
        <v>34</v>
      </c>
      <c r="BL1292" s="176">
        <f t="shared" si="159"/>
        <v>7</v>
      </c>
      <c r="BM1292" s="533"/>
      <c r="BN1292" s="187">
        <v>1000</v>
      </c>
      <c r="BO1292" s="187">
        <v>10</v>
      </c>
      <c r="BP1292" s="178">
        <f t="shared" si="157"/>
        <v>1340</v>
      </c>
      <c r="BQ1292" s="420" t="str">
        <f t="shared" si="156"/>
        <v>VI</v>
      </c>
      <c r="BR1292" s="185"/>
      <c r="BS1292" s="212" t="s">
        <v>5882</v>
      </c>
    </row>
    <row r="1293" spans="1:71" x14ac:dyDescent="0.2">
      <c r="A1293" s="696">
        <v>1291</v>
      </c>
      <c r="B1293" s="286" t="s">
        <v>5868</v>
      </c>
      <c r="C1293" s="286" t="s">
        <v>5868</v>
      </c>
      <c r="D1293" s="258" t="s">
        <v>3865</v>
      </c>
      <c r="E1293" s="736">
        <v>1</v>
      </c>
      <c r="F1293" s="736">
        <v>1</v>
      </c>
      <c r="G1293" s="737">
        <v>6</v>
      </c>
      <c r="H1293" s="305" t="s">
        <v>13918</v>
      </c>
      <c r="I1293" s="207" t="s">
        <v>3485</v>
      </c>
      <c r="J1293" s="279" t="s">
        <v>6551</v>
      </c>
      <c r="K1293" s="179" t="s">
        <v>6121</v>
      </c>
      <c r="L1293" s="427" t="s">
        <v>3489</v>
      </c>
      <c r="M1293" s="684">
        <v>4</v>
      </c>
      <c r="N1293" s="684" t="s">
        <v>15710</v>
      </c>
      <c r="O1293" s="684">
        <v>76</v>
      </c>
      <c r="P1293" s="179" t="s">
        <v>16163</v>
      </c>
      <c r="Q1293" s="179">
        <v>6</v>
      </c>
      <c r="R1293" s="180"/>
      <c r="S1293" s="191">
        <v>1</v>
      </c>
      <c r="T1293" s="179">
        <v>1</v>
      </c>
      <c r="U1293" s="179">
        <v>1</v>
      </c>
      <c r="V1293" s="179">
        <v>1</v>
      </c>
      <c r="W1293" s="742">
        <v>15</v>
      </c>
      <c r="X1293" s="184"/>
      <c r="Y1293" s="184"/>
      <c r="Z1293" s="184"/>
      <c r="AA1293" s="184"/>
      <c r="AB1293" s="219"/>
      <c r="AC1293" s="183" t="s">
        <v>10768</v>
      </c>
      <c r="AD1293" s="179" t="s">
        <v>5268</v>
      </c>
      <c r="AE1293" s="179" t="s">
        <v>4247</v>
      </c>
      <c r="AF1293" s="177">
        <v>0</v>
      </c>
      <c r="AG1293" s="177">
        <v>0</v>
      </c>
      <c r="AH1293" s="177">
        <v>0</v>
      </c>
      <c r="AI1293" s="177">
        <v>0</v>
      </c>
      <c r="AJ1293" s="177">
        <v>0</v>
      </c>
      <c r="AK1293" s="177">
        <v>0</v>
      </c>
      <c r="AL1293" s="551">
        <v>2</v>
      </c>
      <c r="AM1293" s="177">
        <v>0</v>
      </c>
      <c r="AN1293" s="177">
        <v>0</v>
      </c>
      <c r="AO1293" s="182">
        <v>0</v>
      </c>
      <c r="AP1293" s="180"/>
      <c r="AQ1293" s="180"/>
      <c r="AR1293" s="180"/>
      <c r="AS1293" s="180"/>
      <c r="AT1293" s="180"/>
      <c r="AU1293" s="180"/>
      <c r="AV1293" s="180"/>
      <c r="AW1293" s="180"/>
      <c r="AX1293" s="180"/>
      <c r="AY1293" s="180"/>
      <c r="AZ1293" s="180"/>
      <c r="BA1293" s="180"/>
      <c r="BB1293" s="180"/>
      <c r="BC1293" s="180"/>
      <c r="BD1293" s="180"/>
      <c r="BE1293" s="180"/>
      <c r="BF1293" s="180"/>
      <c r="BG1293" s="180"/>
      <c r="BH1293" s="176">
        <f t="shared" si="158"/>
        <v>2</v>
      </c>
      <c r="BI1293" s="176">
        <f t="shared" si="153"/>
        <v>16</v>
      </c>
      <c r="BJ1293" s="182" t="str">
        <f t="shared" si="154"/>
        <v>2 - 16</v>
      </c>
      <c r="BK1293" s="176">
        <f t="shared" si="155"/>
        <v>9</v>
      </c>
      <c r="BL1293" s="176">
        <f t="shared" si="159"/>
        <v>2</v>
      </c>
      <c r="BM1293" s="533"/>
      <c r="BN1293" s="187">
        <v>28</v>
      </c>
      <c r="BO1293" s="187">
        <v>2</v>
      </c>
      <c r="BP1293" s="178">
        <f t="shared" si="157"/>
        <v>46</v>
      </c>
      <c r="BQ1293" s="420" t="str">
        <f t="shared" si="156"/>
        <v>II</v>
      </c>
      <c r="BR1293" s="185"/>
      <c r="BS1293" s="212" t="s">
        <v>5882</v>
      </c>
    </row>
    <row r="1294" spans="1:71" ht="25.5" x14ac:dyDescent="0.2">
      <c r="A1294" s="697">
        <v>1292</v>
      </c>
      <c r="B1294" s="286" t="s">
        <v>5871</v>
      </c>
      <c r="C1294" s="286" t="s">
        <v>5871</v>
      </c>
      <c r="D1294" s="258" t="s">
        <v>3865</v>
      </c>
      <c r="E1294" s="736">
        <v>1</v>
      </c>
      <c r="F1294" s="736">
        <v>2</v>
      </c>
      <c r="G1294" s="737">
        <v>12</v>
      </c>
      <c r="H1294" s="305" t="s">
        <v>13919</v>
      </c>
      <c r="I1294" s="207" t="s">
        <v>6635</v>
      </c>
      <c r="J1294" s="279" t="s">
        <v>5935</v>
      </c>
      <c r="K1294" s="179" t="s">
        <v>4135</v>
      </c>
      <c r="L1294" s="427" t="s">
        <v>5490</v>
      </c>
      <c r="M1294" s="684">
        <v>9</v>
      </c>
      <c r="N1294" s="684" t="s">
        <v>15715</v>
      </c>
      <c r="O1294" s="684">
        <v>375</v>
      </c>
      <c r="P1294" s="179" t="s">
        <v>16164</v>
      </c>
      <c r="Q1294" s="179">
        <v>3</v>
      </c>
      <c r="R1294" s="180"/>
      <c r="S1294" s="191">
        <v>5</v>
      </c>
      <c r="T1294" s="179">
        <v>7</v>
      </c>
      <c r="U1294" s="189">
        <v>2</v>
      </c>
      <c r="V1294" s="189">
        <v>8</v>
      </c>
      <c r="W1294" s="742">
        <v>9</v>
      </c>
      <c r="X1294" s="184"/>
      <c r="Y1294" s="184"/>
      <c r="Z1294" s="184"/>
      <c r="AA1294" s="184"/>
      <c r="AB1294" s="219"/>
      <c r="AC1294" s="183" t="s">
        <v>4787</v>
      </c>
      <c r="AD1294" s="179" t="s">
        <v>5872</v>
      </c>
      <c r="AE1294" s="179" t="s">
        <v>4247</v>
      </c>
      <c r="AF1294" s="177">
        <v>0</v>
      </c>
      <c r="AG1294" s="177">
        <v>0</v>
      </c>
      <c r="AH1294" s="177">
        <v>0</v>
      </c>
      <c r="AI1294" s="177">
        <v>0</v>
      </c>
      <c r="AJ1294" s="177">
        <v>0</v>
      </c>
      <c r="AK1294" s="177">
        <v>0</v>
      </c>
      <c r="AL1294" s="551">
        <v>5</v>
      </c>
      <c r="AM1294" s="177">
        <v>0</v>
      </c>
      <c r="AN1294" s="177">
        <v>0</v>
      </c>
      <c r="AO1294" s="182">
        <v>0</v>
      </c>
      <c r="AP1294" s="180"/>
      <c r="AQ1294" s="180"/>
      <c r="AR1294" s="180"/>
      <c r="AS1294" s="180"/>
      <c r="AT1294" s="180"/>
      <c r="AU1294" s="180"/>
      <c r="AV1294" s="180"/>
      <c r="AW1294" s="180"/>
      <c r="AX1294" s="180"/>
      <c r="AY1294" s="180"/>
      <c r="AZ1294" s="180"/>
      <c r="BA1294" s="180"/>
      <c r="BB1294" s="180"/>
      <c r="BC1294" s="180"/>
      <c r="BD1294" s="180"/>
      <c r="BE1294" s="180"/>
      <c r="BF1294" s="180"/>
      <c r="BG1294" s="180"/>
      <c r="BH1294" s="176">
        <f t="shared" si="158"/>
        <v>5</v>
      </c>
      <c r="BI1294" s="176">
        <f t="shared" si="153"/>
        <v>15</v>
      </c>
      <c r="BJ1294" s="182" t="str">
        <f t="shared" si="154"/>
        <v>5 - 40</v>
      </c>
      <c r="BK1294" s="176">
        <f t="shared" si="155"/>
        <v>23</v>
      </c>
      <c r="BL1294" s="176">
        <f t="shared" si="159"/>
        <v>5</v>
      </c>
      <c r="BM1294" s="533"/>
      <c r="BN1294" s="187">
        <v>90</v>
      </c>
      <c r="BO1294" s="187">
        <v>5</v>
      </c>
      <c r="BP1294" s="178">
        <f t="shared" si="157"/>
        <v>205</v>
      </c>
      <c r="BQ1294" s="420" t="str">
        <f t="shared" si="156"/>
        <v>III</v>
      </c>
      <c r="BR1294" s="185"/>
      <c r="BS1294" s="212" t="s">
        <v>5882</v>
      </c>
    </row>
    <row r="1295" spans="1:71" ht="25.5" x14ac:dyDescent="0.2">
      <c r="A1295" s="696">
        <v>1293</v>
      </c>
      <c r="B1295" s="286" t="s">
        <v>5102</v>
      </c>
      <c r="C1295" s="286" t="s">
        <v>5102</v>
      </c>
      <c r="D1295" s="258" t="s">
        <v>3865</v>
      </c>
      <c r="E1295" s="736">
        <v>1</v>
      </c>
      <c r="F1295" s="736">
        <v>1</v>
      </c>
      <c r="G1295" s="737">
        <v>1</v>
      </c>
      <c r="H1295" s="305" t="s">
        <v>3486</v>
      </c>
      <c r="I1295" s="207" t="s">
        <v>2077</v>
      </c>
      <c r="J1295" s="279" t="s">
        <v>6554</v>
      </c>
      <c r="K1295" s="179" t="s">
        <v>4075</v>
      </c>
      <c r="L1295" s="427" t="s">
        <v>3491</v>
      </c>
      <c r="M1295" s="684">
        <v>10</v>
      </c>
      <c r="N1295" s="684" t="s">
        <v>15766</v>
      </c>
      <c r="O1295" s="684">
        <v>196</v>
      </c>
      <c r="P1295" s="179" t="s">
        <v>16133</v>
      </c>
      <c r="Q1295" s="179">
        <v>4</v>
      </c>
      <c r="R1295" s="180"/>
      <c r="S1295" s="191">
        <v>2</v>
      </c>
      <c r="T1295" s="179">
        <v>4</v>
      </c>
      <c r="U1295" s="179">
        <v>1</v>
      </c>
      <c r="V1295" s="179">
        <v>1</v>
      </c>
      <c r="W1295" s="742">
        <v>0</v>
      </c>
      <c r="X1295" s="184">
        <v>24</v>
      </c>
      <c r="Y1295" s="184"/>
      <c r="Z1295" s="184"/>
      <c r="AA1295" s="184"/>
      <c r="AB1295" s="219" t="s">
        <v>794</v>
      </c>
      <c r="AC1295" s="183" t="s">
        <v>3020</v>
      </c>
      <c r="AD1295" s="179" t="s">
        <v>7473</v>
      </c>
      <c r="AE1295" s="179" t="s">
        <v>4247</v>
      </c>
      <c r="AF1295" s="177">
        <v>0</v>
      </c>
      <c r="AG1295" s="177">
        <v>0</v>
      </c>
      <c r="AH1295" s="177">
        <v>0</v>
      </c>
      <c r="AI1295" s="177">
        <v>0</v>
      </c>
      <c r="AJ1295" s="177">
        <v>0</v>
      </c>
      <c r="AK1295" s="177">
        <v>0</v>
      </c>
      <c r="AL1295" s="551">
        <v>5</v>
      </c>
      <c r="AM1295" s="177">
        <v>0</v>
      </c>
      <c r="AN1295" s="177">
        <v>0</v>
      </c>
      <c r="AO1295" s="182">
        <v>0</v>
      </c>
      <c r="AP1295" s="180"/>
      <c r="AQ1295" s="180"/>
      <c r="AR1295" s="180"/>
      <c r="AS1295" s="180"/>
      <c r="AT1295" s="180"/>
      <c r="AU1295" s="180"/>
      <c r="AV1295" s="180"/>
      <c r="AW1295" s="180"/>
      <c r="AX1295" s="180"/>
      <c r="AY1295" s="180"/>
      <c r="AZ1295" s="180"/>
      <c r="BA1295" s="180"/>
      <c r="BB1295" s="180"/>
      <c r="BC1295" s="180"/>
      <c r="BD1295" s="180"/>
      <c r="BE1295" s="180"/>
      <c r="BF1295" s="180"/>
      <c r="BG1295" s="180"/>
      <c r="BH1295" s="176">
        <f t="shared" si="158"/>
        <v>5</v>
      </c>
      <c r="BI1295" s="176">
        <f t="shared" si="153"/>
        <v>15</v>
      </c>
      <c r="BJ1295" s="182" t="str">
        <f t="shared" si="154"/>
        <v>5 - 40</v>
      </c>
      <c r="BK1295" s="176">
        <f t="shared" si="155"/>
        <v>23</v>
      </c>
      <c r="BL1295" s="176">
        <f t="shared" si="159"/>
        <v>5</v>
      </c>
      <c r="BM1295" s="533"/>
      <c r="BN1295" s="187">
        <v>165</v>
      </c>
      <c r="BO1295" s="187">
        <v>5</v>
      </c>
      <c r="BP1295" s="178">
        <f t="shared" si="157"/>
        <v>280</v>
      </c>
      <c r="BQ1295" s="420" t="str">
        <f t="shared" si="156"/>
        <v>IV</v>
      </c>
      <c r="BR1295" s="185"/>
      <c r="BS1295" s="212" t="s">
        <v>5882</v>
      </c>
    </row>
    <row r="1296" spans="1:71" x14ac:dyDescent="0.2">
      <c r="A1296" s="696">
        <v>1294</v>
      </c>
      <c r="B1296" s="286" t="s">
        <v>3021</v>
      </c>
      <c r="C1296" s="286" t="s">
        <v>3021</v>
      </c>
      <c r="D1296" s="258" t="s">
        <v>3865</v>
      </c>
      <c r="E1296" s="736">
        <v>1</v>
      </c>
      <c r="F1296" s="736">
        <v>1</v>
      </c>
      <c r="G1296" s="737">
        <v>1</v>
      </c>
      <c r="H1296" s="305" t="s">
        <v>3486</v>
      </c>
      <c r="I1296" s="207" t="s">
        <v>3486</v>
      </c>
      <c r="J1296" s="279" t="s">
        <v>3486</v>
      </c>
      <c r="K1296" s="179" t="s">
        <v>2614</v>
      </c>
      <c r="L1296" s="427" t="s">
        <v>3491</v>
      </c>
      <c r="M1296" s="684">
        <v>8.5</v>
      </c>
      <c r="N1296" s="684" t="s">
        <v>15710</v>
      </c>
      <c r="O1296" s="684">
        <v>0.1</v>
      </c>
      <c r="P1296" s="179" t="s">
        <v>15806</v>
      </c>
      <c r="Q1296" s="179">
        <v>10</v>
      </c>
      <c r="R1296" s="180"/>
      <c r="S1296" s="189">
        <v>0</v>
      </c>
      <c r="T1296" s="189">
        <v>0</v>
      </c>
      <c r="U1296" s="179">
        <v>0</v>
      </c>
      <c r="V1296" s="179">
        <v>0</v>
      </c>
      <c r="W1296" s="742">
        <v>0</v>
      </c>
      <c r="X1296" s="184"/>
      <c r="Y1296" s="184"/>
      <c r="Z1296" s="184"/>
      <c r="AA1296" s="184"/>
      <c r="AB1296" s="219"/>
      <c r="AC1296" s="183" t="s">
        <v>3050</v>
      </c>
      <c r="AD1296" s="179" t="s">
        <v>6113</v>
      </c>
      <c r="AE1296" s="179" t="s">
        <v>4247</v>
      </c>
      <c r="AF1296" s="177">
        <v>0</v>
      </c>
      <c r="AG1296" s="177">
        <v>0</v>
      </c>
      <c r="AH1296" s="177">
        <v>0</v>
      </c>
      <c r="AI1296" s="177">
        <v>0</v>
      </c>
      <c r="AJ1296" s="177">
        <v>0</v>
      </c>
      <c r="AK1296" s="177">
        <v>0</v>
      </c>
      <c r="AL1296" s="551">
        <v>0</v>
      </c>
      <c r="AM1296" s="177">
        <v>0</v>
      </c>
      <c r="AN1296" s="177">
        <v>0</v>
      </c>
      <c r="AO1296" s="182">
        <v>0</v>
      </c>
      <c r="AP1296" s="180"/>
      <c r="AQ1296" s="180"/>
      <c r="AR1296" s="180"/>
      <c r="AS1296" s="180"/>
      <c r="AT1296" s="180"/>
      <c r="AU1296" s="180"/>
      <c r="AV1296" s="180"/>
      <c r="AW1296" s="180"/>
      <c r="AX1296" s="180"/>
      <c r="AY1296" s="180"/>
      <c r="AZ1296" s="180"/>
      <c r="BA1296" s="180"/>
      <c r="BB1296" s="180"/>
      <c r="BC1296" s="180"/>
      <c r="BD1296" s="180"/>
      <c r="BE1296" s="180"/>
      <c r="BF1296" s="180"/>
      <c r="BG1296" s="180"/>
      <c r="BH1296" s="176">
        <f t="shared" si="158"/>
        <v>0.5</v>
      </c>
      <c r="BI1296" s="176">
        <f t="shared" si="153"/>
        <v>21</v>
      </c>
      <c r="BJ1296" s="182">
        <f t="shared" si="154"/>
        <v>0</v>
      </c>
      <c r="BK1296" s="176">
        <f t="shared" si="155"/>
        <v>0</v>
      </c>
      <c r="BL1296" s="176">
        <f t="shared" si="159"/>
        <v>0</v>
      </c>
      <c r="BM1296" s="533"/>
      <c r="BN1296" s="187">
        <v>1</v>
      </c>
      <c r="BO1296" s="187">
        <v>0</v>
      </c>
      <c r="BP1296" s="178">
        <v>0</v>
      </c>
      <c r="BQ1296" s="420" t="str">
        <f t="shared" si="156"/>
        <v>I</v>
      </c>
      <c r="BR1296" s="185"/>
      <c r="BS1296" s="212" t="s">
        <v>5882</v>
      </c>
    </row>
    <row r="1297" spans="1:71" ht="25.5" x14ac:dyDescent="0.2">
      <c r="A1297" s="697">
        <v>1295</v>
      </c>
      <c r="B1297" s="286" t="s">
        <v>16165</v>
      </c>
      <c r="C1297" s="286" t="s">
        <v>16165</v>
      </c>
      <c r="D1297" s="258" t="s">
        <v>3865</v>
      </c>
      <c r="E1297" s="736">
        <v>1</v>
      </c>
      <c r="F1297" s="736">
        <v>1</v>
      </c>
      <c r="G1297" s="737">
        <v>10</v>
      </c>
      <c r="H1297" s="305" t="s">
        <v>795</v>
      </c>
      <c r="I1297" s="207" t="s">
        <v>7154</v>
      </c>
      <c r="J1297" s="279" t="s">
        <v>6551</v>
      </c>
      <c r="K1297" s="179" t="s">
        <v>3491</v>
      </c>
      <c r="L1297" s="427" t="s">
        <v>3491</v>
      </c>
      <c r="M1297" s="686">
        <v>6</v>
      </c>
      <c r="N1297" s="685" t="s">
        <v>15715</v>
      </c>
      <c r="O1297" s="686">
        <v>34</v>
      </c>
      <c r="P1297" s="427" t="s">
        <v>15957</v>
      </c>
      <c r="Q1297" s="179">
        <v>3</v>
      </c>
      <c r="R1297" s="180"/>
      <c r="S1297" s="191">
        <v>2</v>
      </c>
      <c r="T1297" s="179">
        <v>4</v>
      </c>
      <c r="U1297" s="179">
        <v>1</v>
      </c>
      <c r="V1297" s="179">
        <v>1</v>
      </c>
      <c r="W1297" s="742">
        <v>9</v>
      </c>
      <c r="X1297" s="184"/>
      <c r="Y1297" s="184"/>
      <c r="Z1297" s="184"/>
      <c r="AA1297" s="184"/>
      <c r="AB1297" s="219"/>
      <c r="AC1297" s="183" t="s">
        <v>3054</v>
      </c>
      <c r="AD1297" s="179" t="s">
        <v>650</v>
      </c>
      <c r="AE1297" s="179" t="s">
        <v>4250</v>
      </c>
      <c r="AF1297" s="177">
        <v>0</v>
      </c>
      <c r="AG1297" s="177">
        <v>0</v>
      </c>
      <c r="AH1297" s="177">
        <v>0</v>
      </c>
      <c r="AI1297" s="177">
        <v>0</v>
      </c>
      <c r="AJ1297" s="177">
        <v>0</v>
      </c>
      <c r="AK1297" s="177">
        <v>0</v>
      </c>
      <c r="AL1297" s="551">
        <v>2</v>
      </c>
      <c r="AM1297" s="177">
        <v>0</v>
      </c>
      <c r="AN1297" s="177">
        <v>0</v>
      </c>
      <c r="AO1297" s="182">
        <v>0</v>
      </c>
      <c r="AP1297" s="180"/>
      <c r="AQ1297" s="180"/>
      <c r="AR1297" s="180"/>
      <c r="AS1297" s="180"/>
      <c r="AT1297" s="180"/>
      <c r="AU1297" s="180"/>
      <c r="AV1297" s="180"/>
      <c r="AW1297" s="180"/>
      <c r="AX1297" s="180"/>
      <c r="AY1297" s="180"/>
      <c r="AZ1297" s="180"/>
      <c r="BA1297" s="180"/>
      <c r="BB1297" s="180"/>
      <c r="BC1297" s="180"/>
      <c r="BD1297" s="180"/>
      <c r="BE1297" s="180"/>
      <c r="BF1297" s="180"/>
      <c r="BG1297" s="180"/>
      <c r="BH1297" s="176">
        <f t="shared" si="158"/>
        <v>2</v>
      </c>
      <c r="BI1297" s="176">
        <f t="shared" si="153"/>
        <v>16</v>
      </c>
      <c r="BJ1297" s="182" t="str">
        <f t="shared" si="154"/>
        <v>2 - 16</v>
      </c>
      <c r="BK1297" s="176">
        <f t="shared" si="155"/>
        <v>9</v>
      </c>
      <c r="BL1297" s="176">
        <f t="shared" si="159"/>
        <v>2</v>
      </c>
      <c r="BM1297" s="533"/>
      <c r="BN1297" s="187">
        <v>85</v>
      </c>
      <c r="BO1297" s="187">
        <v>4</v>
      </c>
      <c r="BP1297" s="178">
        <f t="shared" ref="BP1297:BP1328" si="160">BN1297+BK1297*BO1297</f>
        <v>121</v>
      </c>
      <c r="BQ1297" s="420" t="str">
        <f t="shared" si="156"/>
        <v>III</v>
      </c>
      <c r="BR1297" s="185"/>
      <c r="BS1297" s="212" t="s">
        <v>5882</v>
      </c>
    </row>
    <row r="1298" spans="1:71" ht="25.5" x14ac:dyDescent="0.2">
      <c r="A1298" s="696">
        <v>1296</v>
      </c>
      <c r="B1298" s="286" t="s">
        <v>3134</v>
      </c>
      <c r="C1298" s="286" t="s">
        <v>3134</v>
      </c>
      <c r="D1298" s="258" t="s">
        <v>3865</v>
      </c>
      <c r="E1298" s="736">
        <v>1</v>
      </c>
      <c r="F1298" s="736">
        <v>1</v>
      </c>
      <c r="G1298" s="737">
        <v>4</v>
      </c>
      <c r="H1298" s="305" t="s">
        <v>3223</v>
      </c>
      <c r="I1298" s="207" t="s">
        <v>2342</v>
      </c>
      <c r="J1298" s="279" t="s">
        <v>6035</v>
      </c>
      <c r="K1298" s="179" t="s">
        <v>1144</v>
      </c>
      <c r="L1298" s="427" t="s">
        <v>3489</v>
      </c>
      <c r="M1298" s="684">
        <v>3</v>
      </c>
      <c r="N1298" s="684" t="s">
        <v>15710</v>
      </c>
      <c r="O1298" s="684">
        <v>22</v>
      </c>
      <c r="P1298" s="179" t="s">
        <v>16167</v>
      </c>
      <c r="Q1298" s="179">
        <v>1</v>
      </c>
      <c r="R1298" s="180"/>
      <c r="S1298" s="191">
        <v>5</v>
      </c>
      <c r="T1298" s="179">
        <v>7</v>
      </c>
      <c r="U1298" s="189">
        <v>2</v>
      </c>
      <c r="V1298" s="189">
        <v>8</v>
      </c>
      <c r="W1298" s="742">
        <v>9</v>
      </c>
      <c r="X1298" s="184">
        <v>15</v>
      </c>
      <c r="Y1298" s="184"/>
      <c r="Z1298" s="184"/>
      <c r="AA1298" s="184"/>
      <c r="AB1298" s="219" t="s">
        <v>795</v>
      </c>
      <c r="AC1298" s="183" t="s">
        <v>10223</v>
      </c>
      <c r="AD1298" s="179" t="s">
        <v>6415</v>
      </c>
      <c r="AE1298" s="179" t="s">
        <v>4250</v>
      </c>
      <c r="AF1298" s="177">
        <v>0</v>
      </c>
      <c r="AG1298" s="177">
        <v>0</v>
      </c>
      <c r="AH1298" s="177">
        <v>0</v>
      </c>
      <c r="AI1298" s="177">
        <v>0</v>
      </c>
      <c r="AJ1298" s="177">
        <v>0</v>
      </c>
      <c r="AK1298" s="177">
        <v>0</v>
      </c>
      <c r="AL1298" s="551">
        <v>3</v>
      </c>
      <c r="AM1298" s="177">
        <v>0</v>
      </c>
      <c r="AN1298" s="177">
        <v>0</v>
      </c>
      <c r="AO1298" s="182">
        <v>3</v>
      </c>
      <c r="AP1298" s="180"/>
      <c r="AQ1298" s="180"/>
      <c r="AR1298" s="180"/>
      <c r="AS1298" s="180"/>
      <c r="AT1298" s="180"/>
      <c r="AU1298" s="180"/>
      <c r="AV1298" s="180"/>
      <c r="AW1298" s="180"/>
      <c r="AX1298" s="180"/>
      <c r="AY1298" s="180"/>
      <c r="AZ1298" s="180"/>
      <c r="BA1298" s="180"/>
      <c r="BB1298" s="180"/>
      <c r="BC1298" s="180"/>
      <c r="BD1298" s="180"/>
      <c r="BE1298" s="180"/>
      <c r="BF1298" s="180"/>
      <c r="BG1298" s="180"/>
      <c r="BH1298" s="176">
        <f t="shared" si="158"/>
        <v>3</v>
      </c>
      <c r="BI1298" s="176">
        <f t="shared" si="153"/>
        <v>16</v>
      </c>
      <c r="BJ1298" s="182" t="str">
        <f t="shared" si="154"/>
        <v>6 - 27</v>
      </c>
      <c r="BK1298" s="176">
        <f t="shared" si="155"/>
        <v>17</v>
      </c>
      <c r="BL1298" s="176">
        <f t="shared" si="159"/>
        <v>3</v>
      </c>
      <c r="BM1298" s="533"/>
      <c r="BN1298" s="187">
        <v>255</v>
      </c>
      <c r="BO1298" s="187">
        <v>4</v>
      </c>
      <c r="BP1298" s="178">
        <f t="shared" si="160"/>
        <v>323</v>
      </c>
      <c r="BQ1298" s="420" t="str">
        <f t="shared" si="156"/>
        <v>V</v>
      </c>
      <c r="BR1298" s="185"/>
      <c r="BS1298" s="212" t="s">
        <v>5882</v>
      </c>
    </row>
    <row r="1299" spans="1:71" ht="25.5" x14ac:dyDescent="0.2">
      <c r="A1299" s="697">
        <v>1297</v>
      </c>
      <c r="B1299" s="286" t="s">
        <v>4209</v>
      </c>
      <c r="C1299" s="286" t="s">
        <v>4209</v>
      </c>
      <c r="D1299" s="258" t="s">
        <v>3865</v>
      </c>
      <c r="E1299" s="736">
        <v>1</v>
      </c>
      <c r="F1299" s="736">
        <v>1</v>
      </c>
      <c r="G1299" s="737">
        <v>1</v>
      </c>
      <c r="H1299" s="305" t="s">
        <v>16168</v>
      </c>
      <c r="I1299" s="207" t="s">
        <v>6013</v>
      </c>
      <c r="J1299" s="279" t="s">
        <v>3409</v>
      </c>
      <c r="K1299" s="179" t="s">
        <v>3192</v>
      </c>
      <c r="L1299" s="427" t="s">
        <v>3491</v>
      </c>
      <c r="M1299" s="684">
        <v>4</v>
      </c>
      <c r="N1299" s="684" t="s">
        <v>15715</v>
      </c>
      <c r="O1299" s="684">
        <v>225</v>
      </c>
      <c r="P1299" s="179" t="s">
        <v>16129</v>
      </c>
      <c r="Q1299" s="179">
        <v>5</v>
      </c>
      <c r="R1299" s="180"/>
      <c r="S1299" s="191">
        <v>1</v>
      </c>
      <c r="T1299" s="179">
        <v>1</v>
      </c>
      <c r="U1299" s="179">
        <v>1</v>
      </c>
      <c r="V1299" s="179">
        <v>1</v>
      </c>
      <c r="W1299" s="742">
        <v>6</v>
      </c>
      <c r="X1299" s="184"/>
      <c r="Y1299" s="184"/>
      <c r="Z1299" s="184"/>
      <c r="AA1299" s="184"/>
      <c r="AB1299" s="219"/>
      <c r="AC1299" s="419" t="s">
        <v>11963</v>
      </c>
      <c r="AD1299" s="179" t="s">
        <v>5291</v>
      </c>
      <c r="AE1299" s="179" t="s">
        <v>4247</v>
      </c>
      <c r="AF1299" s="177">
        <v>0</v>
      </c>
      <c r="AG1299" s="177">
        <v>0</v>
      </c>
      <c r="AH1299" s="177">
        <v>0</v>
      </c>
      <c r="AI1299" s="177">
        <v>0</v>
      </c>
      <c r="AJ1299" s="177">
        <v>0</v>
      </c>
      <c r="AK1299" s="177">
        <v>0</v>
      </c>
      <c r="AL1299" s="551">
        <v>5</v>
      </c>
      <c r="AM1299" s="177">
        <v>0</v>
      </c>
      <c r="AN1299" s="177">
        <v>0</v>
      </c>
      <c r="AO1299" s="182">
        <v>0</v>
      </c>
      <c r="AP1299" s="180"/>
      <c r="AQ1299" s="180"/>
      <c r="AR1299" s="180"/>
      <c r="AS1299" s="180"/>
      <c r="AT1299" s="180"/>
      <c r="AU1299" s="180"/>
      <c r="AV1299" s="180"/>
      <c r="AW1299" s="180"/>
      <c r="AX1299" s="180"/>
      <c r="AY1299" s="180"/>
      <c r="AZ1299" s="180"/>
      <c r="BA1299" s="180"/>
      <c r="BB1299" s="180"/>
      <c r="BC1299" s="180"/>
      <c r="BD1299" s="180"/>
      <c r="BE1299" s="180"/>
      <c r="BF1299" s="180"/>
      <c r="BG1299" s="180"/>
      <c r="BH1299" s="176">
        <f t="shared" si="158"/>
        <v>5</v>
      </c>
      <c r="BI1299" s="176">
        <f t="shared" si="153"/>
        <v>15</v>
      </c>
      <c r="BJ1299" s="182" t="str">
        <f t="shared" si="154"/>
        <v>5 - 40</v>
      </c>
      <c r="BK1299" s="176">
        <f t="shared" si="155"/>
        <v>23</v>
      </c>
      <c r="BL1299" s="176">
        <f t="shared" si="159"/>
        <v>5</v>
      </c>
      <c r="BM1299" s="533"/>
      <c r="BN1299" s="187">
        <v>130</v>
      </c>
      <c r="BO1299" s="187">
        <v>5</v>
      </c>
      <c r="BP1299" s="178">
        <f t="shared" si="160"/>
        <v>245</v>
      </c>
      <c r="BQ1299" s="420" t="str">
        <f t="shared" si="156"/>
        <v>III</v>
      </c>
      <c r="BR1299" s="185"/>
      <c r="BS1299" s="212" t="s">
        <v>5882</v>
      </c>
    </row>
    <row r="1300" spans="1:71" ht="38.25" x14ac:dyDescent="0.2">
      <c r="A1300" s="696">
        <v>1298</v>
      </c>
      <c r="B1300" s="286" t="s">
        <v>5292</v>
      </c>
      <c r="C1300" s="286" t="s">
        <v>5292</v>
      </c>
      <c r="D1300" s="258" t="s">
        <v>3865</v>
      </c>
      <c r="E1300" s="736">
        <v>1</v>
      </c>
      <c r="F1300" s="736">
        <v>1</v>
      </c>
      <c r="G1300" s="737">
        <v>1</v>
      </c>
      <c r="H1300" s="305" t="s">
        <v>13917</v>
      </c>
      <c r="I1300" s="207" t="s">
        <v>3485</v>
      </c>
      <c r="J1300" s="279" t="s">
        <v>8713</v>
      </c>
      <c r="K1300" s="179" t="s">
        <v>1144</v>
      </c>
      <c r="L1300" s="427" t="s">
        <v>3489</v>
      </c>
      <c r="M1300" s="684">
        <v>3</v>
      </c>
      <c r="N1300" s="684" t="s">
        <v>15710</v>
      </c>
      <c r="O1300" s="684">
        <v>100</v>
      </c>
      <c r="P1300" s="179" t="s">
        <v>15822</v>
      </c>
      <c r="Q1300" s="179">
        <v>0</v>
      </c>
      <c r="R1300" s="180"/>
      <c r="S1300" s="189">
        <v>0</v>
      </c>
      <c r="T1300" s="189">
        <v>0</v>
      </c>
      <c r="U1300" s="179">
        <v>0</v>
      </c>
      <c r="V1300" s="179">
        <v>0</v>
      </c>
      <c r="W1300" s="742">
        <v>12</v>
      </c>
      <c r="X1300" s="184"/>
      <c r="Y1300" s="184"/>
      <c r="Z1300" s="184"/>
      <c r="AA1300" s="184"/>
      <c r="AB1300" s="219"/>
      <c r="AC1300" s="183" t="s">
        <v>5304</v>
      </c>
      <c r="AD1300" s="179" t="s">
        <v>6417</v>
      </c>
      <c r="AE1300" s="179" t="s">
        <v>4247</v>
      </c>
      <c r="AF1300" s="177">
        <v>0</v>
      </c>
      <c r="AG1300" s="177">
        <v>0</v>
      </c>
      <c r="AH1300" s="177">
        <v>0</v>
      </c>
      <c r="AI1300" s="177">
        <v>0</v>
      </c>
      <c r="AJ1300" s="177">
        <v>0</v>
      </c>
      <c r="AK1300" s="177">
        <v>0</v>
      </c>
      <c r="AL1300" s="551">
        <v>1</v>
      </c>
      <c r="AM1300" s="177">
        <v>0</v>
      </c>
      <c r="AN1300" s="177">
        <v>0</v>
      </c>
      <c r="AO1300" s="182">
        <v>0</v>
      </c>
      <c r="AP1300" s="180"/>
      <c r="AQ1300" s="180"/>
      <c r="AR1300" s="180"/>
      <c r="AS1300" s="180"/>
      <c r="AT1300" s="180"/>
      <c r="AU1300" s="180"/>
      <c r="AV1300" s="180"/>
      <c r="AW1300" s="180"/>
      <c r="AX1300" s="180"/>
      <c r="AY1300" s="180"/>
      <c r="AZ1300" s="180"/>
      <c r="BA1300" s="180"/>
      <c r="BB1300" s="180"/>
      <c r="BC1300" s="180"/>
      <c r="BD1300" s="180"/>
      <c r="BE1300" s="180"/>
      <c r="BF1300" s="180"/>
      <c r="BG1300" s="180"/>
      <c r="BH1300" s="176">
        <f t="shared" si="158"/>
        <v>1</v>
      </c>
      <c r="BI1300" s="176">
        <f t="shared" si="153"/>
        <v>19</v>
      </c>
      <c r="BJ1300" s="182" t="str">
        <f t="shared" si="154"/>
        <v>1 - 8</v>
      </c>
      <c r="BK1300" s="176">
        <f t="shared" si="155"/>
        <v>5</v>
      </c>
      <c r="BL1300" s="176">
        <f t="shared" si="159"/>
        <v>1</v>
      </c>
      <c r="BM1300" s="533"/>
      <c r="BN1300" s="187">
        <v>88</v>
      </c>
      <c r="BO1300" s="187">
        <v>1</v>
      </c>
      <c r="BP1300" s="178">
        <f t="shared" si="160"/>
        <v>93</v>
      </c>
      <c r="BQ1300" s="420" t="str">
        <f t="shared" si="156"/>
        <v>III</v>
      </c>
      <c r="BR1300" s="185"/>
      <c r="BS1300" s="212" t="s">
        <v>5882</v>
      </c>
    </row>
    <row r="1301" spans="1:71" x14ac:dyDescent="0.2">
      <c r="A1301" s="696">
        <v>1299</v>
      </c>
      <c r="B1301" s="286" t="s">
        <v>5305</v>
      </c>
      <c r="C1301" s="286" t="s">
        <v>5305</v>
      </c>
      <c r="D1301" s="258" t="s">
        <v>3865</v>
      </c>
      <c r="E1301" s="736">
        <v>1</v>
      </c>
      <c r="F1301" s="736">
        <v>11</v>
      </c>
      <c r="G1301" s="737">
        <v>20</v>
      </c>
      <c r="H1301" s="305" t="s">
        <v>3486</v>
      </c>
      <c r="I1301" s="207" t="s">
        <v>3486</v>
      </c>
      <c r="J1301" s="279" t="s">
        <v>3486</v>
      </c>
      <c r="K1301" s="179" t="s">
        <v>5306</v>
      </c>
      <c r="L1301" s="427" t="s">
        <v>3491</v>
      </c>
      <c r="M1301" s="684">
        <v>10</v>
      </c>
      <c r="N1301" s="684" t="s">
        <v>15710</v>
      </c>
      <c r="O1301" s="684">
        <v>120</v>
      </c>
      <c r="P1301" s="179" t="s">
        <v>16121</v>
      </c>
      <c r="Q1301" s="179">
        <v>6</v>
      </c>
      <c r="R1301" s="180"/>
      <c r="S1301" s="191">
        <v>1</v>
      </c>
      <c r="T1301" s="179">
        <v>1</v>
      </c>
      <c r="U1301" s="179">
        <v>1</v>
      </c>
      <c r="V1301" s="179">
        <v>1</v>
      </c>
      <c r="W1301" s="742">
        <v>9</v>
      </c>
      <c r="X1301" s="184"/>
      <c r="Y1301" s="184"/>
      <c r="Z1301" s="184"/>
      <c r="AA1301" s="184"/>
      <c r="AB1301" s="219"/>
      <c r="AC1301" s="183" t="s">
        <v>10283</v>
      </c>
      <c r="AD1301" s="179" t="s">
        <v>5991</v>
      </c>
      <c r="AE1301" s="179" t="s">
        <v>4247</v>
      </c>
      <c r="AF1301" s="177">
        <v>0</v>
      </c>
      <c r="AG1301" s="177">
        <v>0</v>
      </c>
      <c r="AH1301" s="177">
        <v>0</v>
      </c>
      <c r="AI1301" s="177">
        <v>0</v>
      </c>
      <c r="AJ1301" s="177">
        <v>0</v>
      </c>
      <c r="AK1301" s="177">
        <v>0</v>
      </c>
      <c r="AL1301" s="551">
        <v>1</v>
      </c>
      <c r="AM1301" s="177">
        <v>0</v>
      </c>
      <c r="AN1301" s="177">
        <v>0</v>
      </c>
      <c r="AO1301" s="182">
        <v>0</v>
      </c>
      <c r="AP1301" s="180"/>
      <c r="AQ1301" s="180"/>
      <c r="AR1301" s="180"/>
      <c r="AS1301" s="180"/>
      <c r="AT1301" s="180"/>
      <c r="AU1301" s="180"/>
      <c r="AV1301" s="180"/>
      <c r="AW1301" s="180"/>
      <c r="AX1301" s="180"/>
      <c r="AY1301" s="180"/>
      <c r="AZ1301" s="180"/>
      <c r="BA1301" s="180"/>
      <c r="BB1301" s="180"/>
      <c r="BC1301" s="180"/>
      <c r="BD1301" s="180"/>
      <c r="BE1301" s="180"/>
      <c r="BF1301" s="180"/>
      <c r="BG1301" s="180"/>
      <c r="BH1301" s="176">
        <f t="shared" si="158"/>
        <v>1</v>
      </c>
      <c r="BI1301" s="176">
        <f t="shared" si="153"/>
        <v>19</v>
      </c>
      <c r="BJ1301" s="182" t="str">
        <f t="shared" si="154"/>
        <v>1 - 8</v>
      </c>
      <c r="BK1301" s="176">
        <f t="shared" si="155"/>
        <v>5</v>
      </c>
      <c r="BL1301" s="176">
        <f t="shared" si="159"/>
        <v>1</v>
      </c>
      <c r="BM1301" s="533"/>
      <c r="BN1301" s="187">
        <v>10</v>
      </c>
      <c r="BO1301" s="187">
        <v>1</v>
      </c>
      <c r="BP1301" s="178">
        <f t="shared" si="160"/>
        <v>15</v>
      </c>
      <c r="BQ1301" s="420" t="str">
        <f t="shared" si="156"/>
        <v>I</v>
      </c>
      <c r="BR1301" s="185"/>
      <c r="BS1301" s="212" t="s">
        <v>5882</v>
      </c>
    </row>
    <row r="1302" spans="1:71" ht="51" x14ac:dyDescent="0.2">
      <c r="A1302" s="697">
        <v>1300</v>
      </c>
      <c r="B1302" s="286" t="s">
        <v>5309</v>
      </c>
      <c r="C1302" s="286" t="s">
        <v>5309</v>
      </c>
      <c r="D1302" s="258" t="s">
        <v>3865</v>
      </c>
      <c r="E1302" s="736">
        <v>484</v>
      </c>
      <c r="F1302" s="736">
        <v>12</v>
      </c>
      <c r="G1302" s="737">
        <v>48</v>
      </c>
      <c r="H1302" s="305" t="s">
        <v>13920</v>
      </c>
      <c r="I1302" s="207" t="s">
        <v>635</v>
      </c>
      <c r="J1302" s="279" t="s">
        <v>6554</v>
      </c>
      <c r="K1302" s="179" t="s">
        <v>4459</v>
      </c>
      <c r="L1302" s="427" t="s">
        <v>3489</v>
      </c>
      <c r="M1302" s="684">
        <v>1.5</v>
      </c>
      <c r="N1302" s="684" t="s">
        <v>15715</v>
      </c>
      <c r="O1302" s="684">
        <v>4</v>
      </c>
      <c r="P1302" s="179" t="s">
        <v>16169</v>
      </c>
      <c r="Q1302" s="179">
        <v>7</v>
      </c>
      <c r="R1302" s="180"/>
      <c r="S1302" s="179">
        <v>8</v>
      </c>
      <c r="T1302" s="179">
        <v>18</v>
      </c>
      <c r="U1302" s="189">
        <v>3</v>
      </c>
      <c r="V1302" s="189">
        <v>18</v>
      </c>
      <c r="W1302" s="742">
        <v>15</v>
      </c>
      <c r="X1302" s="184"/>
      <c r="Y1302" s="184"/>
      <c r="Z1302" s="184"/>
      <c r="AA1302" s="184"/>
      <c r="AB1302" s="219"/>
      <c r="AC1302" s="183" t="s">
        <v>10467</v>
      </c>
      <c r="AD1302" s="179" t="s">
        <v>5476</v>
      </c>
      <c r="AE1302" s="179" t="s">
        <v>5311</v>
      </c>
      <c r="AF1302" s="177">
        <v>0</v>
      </c>
      <c r="AG1302" s="177">
        <v>0</v>
      </c>
      <c r="AH1302" s="177">
        <v>1</v>
      </c>
      <c r="AI1302" s="177">
        <v>0</v>
      </c>
      <c r="AJ1302" s="177">
        <v>0</v>
      </c>
      <c r="AK1302" s="177">
        <v>0</v>
      </c>
      <c r="AL1302" s="551">
        <v>0</v>
      </c>
      <c r="AM1302" s="177">
        <v>0</v>
      </c>
      <c r="AN1302" s="177">
        <v>0</v>
      </c>
      <c r="AO1302" s="182">
        <v>0</v>
      </c>
      <c r="AP1302" s="180"/>
      <c r="AQ1302" s="180"/>
      <c r="AR1302" s="180"/>
      <c r="AS1302" s="180"/>
      <c r="AT1302" s="180"/>
      <c r="AU1302" s="180"/>
      <c r="AV1302" s="180"/>
      <c r="AW1302" s="180"/>
      <c r="AX1302" s="180"/>
      <c r="AY1302" s="180"/>
      <c r="AZ1302" s="180"/>
      <c r="BA1302" s="180"/>
      <c r="BB1302" s="180"/>
      <c r="BC1302" s="180"/>
      <c r="BD1302" s="180"/>
      <c r="BE1302" s="180"/>
      <c r="BF1302" s="180"/>
      <c r="BG1302" s="180"/>
      <c r="BH1302" s="176">
        <f t="shared" si="158"/>
        <v>0.5</v>
      </c>
      <c r="BI1302" s="176">
        <f t="shared" si="153"/>
        <v>21</v>
      </c>
      <c r="BJ1302" s="182" t="str">
        <f t="shared" si="154"/>
        <v>1 - 4</v>
      </c>
      <c r="BK1302" s="176">
        <f t="shared" si="155"/>
        <v>3</v>
      </c>
      <c r="BL1302" s="176">
        <f t="shared" si="159"/>
        <v>0</v>
      </c>
      <c r="BM1302" s="533"/>
      <c r="BN1302" s="187">
        <v>7</v>
      </c>
      <c r="BO1302" s="187">
        <v>1</v>
      </c>
      <c r="BP1302" s="178">
        <f t="shared" si="160"/>
        <v>10</v>
      </c>
      <c r="BQ1302" s="420" t="str">
        <f t="shared" si="156"/>
        <v>I</v>
      </c>
      <c r="BR1302" s="185"/>
      <c r="BS1302" s="212" t="s">
        <v>5882</v>
      </c>
    </row>
    <row r="1303" spans="1:71" ht="63.75" x14ac:dyDescent="0.2">
      <c r="A1303" s="696">
        <v>1301</v>
      </c>
      <c r="B1303" s="286" t="s">
        <v>5309</v>
      </c>
      <c r="C1303" s="286" t="s">
        <v>5310</v>
      </c>
      <c r="D1303" s="258" t="s">
        <v>3865</v>
      </c>
      <c r="E1303" s="736">
        <v>2</v>
      </c>
      <c r="F1303" s="736">
        <v>12</v>
      </c>
      <c r="G1303" s="737">
        <v>48</v>
      </c>
      <c r="H1303" s="305" t="s">
        <v>13920</v>
      </c>
      <c r="I1303" s="207" t="s">
        <v>635</v>
      </c>
      <c r="J1303" s="279" t="s">
        <v>6554</v>
      </c>
      <c r="K1303" s="179" t="s">
        <v>4459</v>
      </c>
      <c r="L1303" s="427" t="s">
        <v>3489</v>
      </c>
      <c r="M1303" s="684">
        <v>1.5</v>
      </c>
      <c r="N1303" s="684" t="s">
        <v>15715</v>
      </c>
      <c r="O1303" s="684">
        <v>4</v>
      </c>
      <c r="P1303" s="179" t="s">
        <v>16169</v>
      </c>
      <c r="Q1303" s="179">
        <v>7</v>
      </c>
      <c r="R1303" s="180"/>
      <c r="S1303" s="179">
        <v>8</v>
      </c>
      <c r="T1303" s="179">
        <v>18</v>
      </c>
      <c r="U1303" s="189">
        <v>3</v>
      </c>
      <c r="V1303" s="189">
        <v>18</v>
      </c>
      <c r="W1303" s="742">
        <v>15</v>
      </c>
      <c r="X1303" s="184"/>
      <c r="Y1303" s="184"/>
      <c r="Z1303" s="184"/>
      <c r="AA1303" s="184"/>
      <c r="AB1303" s="219"/>
      <c r="AC1303" s="183" t="s">
        <v>10468</v>
      </c>
      <c r="AD1303" s="179" t="s">
        <v>5476</v>
      </c>
      <c r="AE1303" s="179" t="s">
        <v>5311</v>
      </c>
      <c r="AF1303" s="177">
        <v>0</v>
      </c>
      <c r="AG1303" s="177">
        <v>0</v>
      </c>
      <c r="AH1303" s="177">
        <v>1</v>
      </c>
      <c r="AI1303" s="177">
        <v>0</v>
      </c>
      <c r="AJ1303" s="177">
        <v>0</v>
      </c>
      <c r="AK1303" s="177">
        <v>0</v>
      </c>
      <c r="AL1303" s="551">
        <v>0</v>
      </c>
      <c r="AM1303" s="177">
        <v>0</v>
      </c>
      <c r="AN1303" s="177">
        <v>0</v>
      </c>
      <c r="AO1303" s="182">
        <v>0</v>
      </c>
      <c r="AP1303" s="180"/>
      <c r="AQ1303" s="180"/>
      <c r="AR1303" s="180"/>
      <c r="AS1303" s="180"/>
      <c r="AT1303" s="180"/>
      <c r="AU1303" s="180"/>
      <c r="AV1303" s="180"/>
      <c r="AW1303" s="180"/>
      <c r="AX1303" s="180"/>
      <c r="AY1303" s="180"/>
      <c r="AZ1303" s="180"/>
      <c r="BA1303" s="180"/>
      <c r="BB1303" s="180"/>
      <c r="BC1303" s="180"/>
      <c r="BD1303" s="180"/>
      <c r="BE1303" s="180"/>
      <c r="BF1303" s="180"/>
      <c r="BG1303" s="180"/>
      <c r="BH1303" s="176">
        <f t="shared" si="158"/>
        <v>0.5</v>
      </c>
      <c r="BI1303" s="176">
        <f t="shared" si="153"/>
        <v>21</v>
      </c>
      <c r="BJ1303" s="182" t="str">
        <f t="shared" si="154"/>
        <v>1 - 4</v>
      </c>
      <c r="BK1303" s="176">
        <f t="shared" si="155"/>
        <v>3</v>
      </c>
      <c r="BL1303" s="176">
        <f t="shared" si="159"/>
        <v>0</v>
      </c>
      <c r="BM1303" s="533"/>
      <c r="BN1303" s="187">
        <v>32</v>
      </c>
      <c r="BO1303" s="187">
        <v>1</v>
      </c>
      <c r="BP1303" s="178">
        <f t="shared" si="160"/>
        <v>35</v>
      </c>
      <c r="BQ1303" s="420" t="str">
        <f t="shared" si="156"/>
        <v>II</v>
      </c>
      <c r="BR1303" s="185"/>
      <c r="BS1303" s="212" t="s">
        <v>5882</v>
      </c>
    </row>
    <row r="1304" spans="1:71" x14ac:dyDescent="0.2">
      <c r="A1304" s="697">
        <v>1302</v>
      </c>
      <c r="B1304" s="286" t="s">
        <v>5309</v>
      </c>
      <c r="C1304" s="286" t="s">
        <v>7829</v>
      </c>
      <c r="D1304" s="258" t="s">
        <v>5497</v>
      </c>
      <c r="E1304" s="736">
        <v>333</v>
      </c>
      <c r="F1304" s="736">
        <v>5</v>
      </c>
      <c r="G1304" s="737">
        <v>50</v>
      </c>
      <c r="H1304" s="305" t="s">
        <v>795</v>
      </c>
      <c r="I1304" s="208" t="s">
        <v>3485</v>
      </c>
      <c r="J1304" s="280" t="s">
        <v>8713</v>
      </c>
      <c r="K1304" s="191" t="s">
        <v>5226</v>
      </c>
      <c r="L1304" s="427" t="s">
        <v>3489</v>
      </c>
      <c r="M1304" s="686">
        <v>2</v>
      </c>
      <c r="N1304" s="685" t="s">
        <v>15710</v>
      </c>
      <c r="O1304" s="686">
        <v>25</v>
      </c>
      <c r="P1304" s="427" t="s">
        <v>15937</v>
      </c>
      <c r="Q1304" s="191">
        <v>7</v>
      </c>
      <c r="R1304" s="180"/>
      <c r="S1304" s="189">
        <v>2</v>
      </c>
      <c r="T1304" s="189">
        <v>4</v>
      </c>
      <c r="U1304" s="179">
        <v>1</v>
      </c>
      <c r="V1304" s="179">
        <v>1</v>
      </c>
      <c r="W1304" s="742">
        <v>12</v>
      </c>
      <c r="X1304" s="184"/>
      <c r="Y1304" s="184">
        <v>6</v>
      </c>
      <c r="Z1304" s="184"/>
      <c r="AA1304" s="184"/>
      <c r="AB1304" s="220"/>
      <c r="AC1304" s="183" t="s">
        <v>6191</v>
      </c>
      <c r="AD1304" s="191" t="s">
        <v>7474</v>
      </c>
      <c r="AE1304" s="191" t="s">
        <v>4255</v>
      </c>
      <c r="AF1304" s="177">
        <v>0</v>
      </c>
      <c r="AG1304" s="177">
        <v>0</v>
      </c>
      <c r="AH1304" s="177">
        <v>1</v>
      </c>
      <c r="AI1304" s="177">
        <v>0</v>
      </c>
      <c r="AJ1304" s="177">
        <v>0</v>
      </c>
      <c r="AK1304" s="177">
        <v>0</v>
      </c>
      <c r="AL1304" s="551">
        <v>0</v>
      </c>
      <c r="AM1304" s="177">
        <v>0</v>
      </c>
      <c r="AN1304" s="177">
        <v>0</v>
      </c>
      <c r="AO1304" s="182">
        <v>0</v>
      </c>
      <c r="AP1304" s="180"/>
      <c r="AQ1304" s="180"/>
      <c r="AR1304" s="180"/>
      <c r="AS1304" s="180"/>
      <c r="AT1304" s="180"/>
      <c r="AU1304" s="180"/>
      <c r="AV1304" s="180"/>
      <c r="AW1304" s="180"/>
      <c r="AX1304" s="180"/>
      <c r="AY1304" s="180"/>
      <c r="AZ1304" s="180"/>
      <c r="BA1304" s="180"/>
      <c r="BB1304" s="180"/>
      <c r="BC1304" s="180"/>
      <c r="BD1304" s="180"/>
      <c r="BE1304" s="180"/>
      <c r="BF1304" s="180"/>
      <c r="BG1304" s="180"/>
      <c r="BH1304" s="176">
        <f t="shared" si="158"/>
        <v>0.5</v>
      </c>
      <c r="BI1304" s="176">
        <f t="shared" si="153"/>
        <v>21</v>
      </c>
      <c r="BJ1304" s="182" t="str">
        <f t="shared" si="154"/>
        <v>1 - 4</v>
      </c>
      <c r="BK1304" s="176">
        <f t="shared" si="155"/>
        <v>3</v>
      </c>
      <c r="BL1304" s="176">
        <f t="shared" si="159"/>
        <v>0</v>
      </c>
      <c r="BM1304" s="535"/>
      <c r="BN1304" s="185">
        <v>7</v>
      </c>
      <c r="BO1304" s="180">
        <v>1</v>
      </c>
      <c r="BP1304" s="178">
        <f t="shared" si="160"/>
        <v>10</v>
      </c>
      <c r="BQ1304" s="420" t="str">
        <f t="shared" si="156"/>
        <v>I</v>
      </c>
      <c r="BR1304" s="185"/>
      <c r="BS1304" s="212" t="s">
        <v>3967</v>
      </c>
    </row>
    <row r="1305" spans="1:71" ht="38.25" x14ac:dyDescent="0.2">
      <c r="A1305" s="696">
        <v>1303</v>
      </c>
      <c r="B1305" s="286" t="s">
        <v>2057</v>
      </c>
      <c r="C1305" s="286" t="s">
        <v>2057</v>
      </c>
      <c r="D1305" s="258" t="s">
        <v>3865</v>
      </c>
      <c r="E1305" s="736">
        <v>1</v>
      </c>
      <c r="F1305" s="736">
        <v>1</v>
      </c>
      <c r="G1305" s="737">
        <v>1</v>
      </c>
      <c r="H1305" s="305" t="s">
        <v>795</v>
      </c>
      <c r="I1305" s="207" t="s">
        <v>2058</v>
      </c>
      <c r="J1305" s="279" t="s">
        <v>2059</v>
      </c>
      <c r="K1305" s="179" t="s">
        <v>2060</v>
      </c>
      <c r="L1305" s="427" t="s">
        <v>5490</v>
      </c>
      <c r="M1305" s="684">
        <v>6</v>
      </c>
      <c r="N1305" s="684" t="s">
        <v>15710</v>
      </c>
      <c r="O1305" s="684">
        <v>160</v>
      </c>
      <c r="P1305" s="179" t="s">
        <v>16170</v>
      </c>
      <c r="Q1305" s="179">
        <v>4</v>
      </c>
      <c r="R1305" s="180"/>
      <c r="S1305" s="191">
        <v>5</v>
      </c>
      <c r="T1305" s="179">
        <v>7</v>
      </c>
      <c r="U1305" s="189">
        <v>2</v>
      </c>
      <c r="V1305" s="189">
        <v>8</v>
      </c>
      <c r="W1305" s="742">
        <v>18</v>
      </c>
      <c r="X1305" s="184"/>
      <c r="Y1305" s="184"/>
      <c r="Z1305" s="184"/>
      <c r="AA1305" s="184"/>
      <c r="AB1305" s="219"/>
      <c r="AC1305" s="183" t="s">
        <v>2063</v>
      </c>
      <c r="AD1305" s="179" t="s">
        <v>2061</v>
      </c>
      <c r="AE1305" s="179" t="s">
        <v>4256</v>
      </c>
      <c r="AF1305" s="177">
        <v>0</v>
      </c>
      <c r="AG1305" s="177">
        <v>0</v>
      </c>
      <c r="AH1305" s="177">
        <v>0</v>
      </c>
      <c r="AI1305" s="177">
        <v>0</v>
      </c>
      <c r="AJ1305" s="177">
        <v>0</v>
      </c>
      <c r="AK1305" s="177">
        <v>0</v>
      </c>
      <c r="AL1305" s="551">
        <v>4</v>
      </c>
      <c r="AM1305" s="177">
        <v>0</v>
      </c>
      <c r="AN1305" s="177">
        <v>0</v>
      </c>
      <c r="AO1305" s="182">
        <v>2</v>
      </c>
      <c r="AP1305" s="180"/>
      <c r="AQ1305" s="180"/>
      <c r="AR1305" s="180"/>
      <c r="AS1305" s="180"/>
      <c r="AT1305" s="180"/>
      <c r="AU1305" s="180"/>
      <c r="AV1305" s="180"/>
      <c r="AW1305" s="180"/>
      <c r="AX1305" s="180"/>
      <c r="AY1305" s="180"/>
      <c r="AZ1305" s="180"/>
      <c r="BA1305" s="180"/>
      <c r="BB1305" s="180"/>
      <c r="BC1305" s="180"/>
      <c r="BD1305" s="180"/>
      <c r="BE1305" s="180"/>
      <c r="BF1305" s="180"/>
      <c r="BG1305" s="180"/>
      <c r="BH1305" s="176">
        <f t="shared" si="158"/>
        <v>4</v>
      </c>
      <c r="BI1305" s="176">
        <f t="shared" si="153"/>
        <v>15</v>
      </c>
      <c r="BJ1305" s="182" t="str">
        <f t="shared" si="154"/>
        <v>6 - 34</v>
      </c>
      <c r="BK1305" s="176">
        <f t="shared" si="155"/>
        <v>20</v>
      </c>
      <c r="BL1305" s="176">
        <f t="shared" si="159"/>
        <v>4</v>
      </c>
      <c r="BM1305" s="533"/>
      <c r="BN1305" s="187">
        <v>240</v>
      </c>
      <c r="BO1305" s="187">
        <v>5</v>
      </c>
      <c r="BP1305" s="178">
        <f t="shared" si="160"/>
        <v>340</v>
      </c>
      <c r="BQ1305" s="420" t="str">
        <f t="shared" si="156"/>
        <v>IV</v>
      </c>
      <c r="BR1305" s="185"/>
      <c r="BS1305" s="212" t="s">
        <v>5882</v>
      </c>
    </row>
    <row r="1306" spans="1:71" ht="25.5" x14ac:dyDescent="0.2">
      <c r="A1306" s="696">
        <v>1304</v>
      </c>
      <c r="B1306" s="286" t="s">
        <v>3675</v>
      </c>
      <c r="C1306" s="286" t="s">
        <v>3675</v>
      </c>
      <c r="D1306" s="258" t="s">
        <v>3865</v>
      </c>
      <c r="E1306" s="736">
        <v>1</v>
      </c>
      <c r="F1306" s="736">
        <v>1</v>
      </c>
      <c r="G1306" s="737">
        <v>4</v>
      </c>
      <c r="H1306" s="305" t="s">
        <v>3879</v>
      </c>
      <c r="I1306" s="207" t="s">
        <v>3486</v>
      </c>
      <c r="J1306" s="279" t="s">
        <v>3486</v>
      </c>
      <c r="K1306" s="179" t="s">
        <v>3491</v>
      </c>
      <c r="L1306" s="427" t="s">
        <v>3491</v>
      </c>
      <c r="M1306" s="684">
        <v>6</v>
      </c>
      <c r="N1306" s="684" t="s">
        <v>15715</v>
      </c>
      <c r="O1306" s="684">
        <v>110</v>
      </c>
      <c r="P1306" s="179" t="s">
        <v>16171</v>
      </c>
      <c r="Q1306" s="179">
        <v>3</v>
      </c>
      <c r="R1306" s="180"/>
      <c r="S1306" s="179">
        <v>5</v>
      </c>
      <c r="T1306" s="179">
        <v>10</v>
      </c>
      <c r="U1306" s="190">
        <v>2</v>
      </c>
      <c r="V1306" s="190">
        <v>12</v>
      </c>
      <c r="W1306" s="742">
        <v>9</v>
      </c>
      <c r="X1306" s="184"/>
      <c r="Y1306" s="184">
        <v>12</v>
      </c>
      <c r="Z1306" s="184"/>
      <c r="AA1306" s="184"/>
      <c r="AB1306" s="219"/>
      <c r="AC1306" s="183" t="s">
        <v>4736</v>
      </c>
      <c r="AD1306" s="179" t="s">
        <v>7155</v>
      </c>
      <c r="AE1306" s="179" t="s">
        <v>4259</v>
      </c>
      <c r="AF1306" s="177">
        <v>0</v>
      </c>
      <c r="AG1306" s="177">
        <v>0</v>
      </c>
      <c r="AH1306" s="177">
        <v>0</v>
      </c>
      <c r="AI1306" s="177">
        <v>0</v>
      </c>
      <c r="AJ1306" s="177">
        <v>0</v>
      </c>
      <c r="AK1306" s="177">
        <v>0</v>
      </c>
      <c r="AL1306" s="551">
        <v>5</v>
      </c>
      <c r="AM1306" s="177">
        <v>0</v>
      </c>
      <c r="AN1306" s="177">
        <v>0</v>
      </c>
      <c r="AO1306" s="182">
        <v>0</v>
      </c>
      <c r="AP1306" s="180"/>
      <c r="AQ1306" s="180"/>
      <c r="AR1306" s="180"/>
      <c r="AS1306" s="180"/>
      <c r="AT1306" s="180"/>
      <c r="AU1306" s="180"/>
      <c r="AV1306" s="180"/>
      <c r="AW1306" s="180"/>
      <c r="AX1306" s="180"/>
      <c r="AY1306" s="180"/>
      <c r="AZ1306" s="180"/>
      <c r="BA1306" s="180"/>
      <c r="BB1306" s="180"/>
      <c r="BC1306" s="180"/>
      <c r="BD1306" s="180"/>
      <c r="BE1306" s="180"/>
      <c r="BF1306" s="180"/>
      <c r="BG1306" s="180"/>
      <c r="BH1306" s="176">
        <f t="shared" si="158"/>
        <v>5</v>
      </c>
      <c r="BI1306" s="176">
        <f t="shared" si="153"/>
        <v>15</v>
      </c>
      <c r="BJ1306" s="182" t="str">
        <f t="shared" si="154"/>
        <v>5 - 40</v>
      </c>
      <c r="BK1306" s="176">
        <f t="shared" si="155"/>
        <v>23</v>
      </c>
      <c r="BL1306" s="176">
        <f t="shared" si="159"/>
        <v>5</v>
      </c>
      <c r="BM1306" s="533"/>
      <c r="BN1306" s="187">
        <v>165</v>
      </c>
      <c r="BO1306" s="187">
        <v>5</v>
      </c>
      <c r="BP1306" s="178">
        <f t="shared" si="160"/>
        <v>280</v>
      </c>
      <c r="BQ1306" s="420" t="str">
        <f t="shared" si="156"/>
        <v>IV</v>
      </c>
      <c r="BR1306" s="185"/>
      <c r="BS1306" s="212" t="s">
        <v>5882</v>
      </c>
    </row>
    <row r="1307" spans="1:71" ht="25.5" x14ac:dyDescent="0.2">
      <c r="A1307" s="697">
        <v>1305</v>
      </c>
      <c r="B1307" s="286" t="s">
        <v>3835</v>
      </c>
      <c r="C1307" s="286" t="s">
        <v>5643</v>
      </c>
      <c r="D1307" s="258" t="s">
        <v>3865</v>
      </c>
      <c r="E1307" s="736">
        <v>45</v>
      </c>
      <c r="F1307" s="736">
        <v>2</v>
      </c>
      <c r="G1307" s="737">
        <v>8</v>
      </c>
      <c r="H1307" s="305" t="s">
        <v>3224</v>
      </c>
      <c r="I1307" s="207" t="s">
        <v>4340</v>
      </c>
      <c r="J1307" s="279" t="s">
        <v>4737</v>
      </c>
      <c r="K1307" s="179" t="s">
        <v>3491</v>
      </c>
      <c r="L1307" s="427" t="s">
        <v>3491</v>
      </c>
      <c r="M1307" s="684">
        <v>5</v>
      </c>
      <c r="N1307" s="684" t="s">
        <v>15715</v>
      </c>
      <c r="O1307" s="684">
        <v>75</v>
      </c>
      <c r="P1307" s="179" t="s">
        <v>15822</v>
      </c>
      <c r="Q1307" s="179">
        <v>5</v>
      </c>
      <c r="R1307" s="180"/>
      <c r="S1307" s="191">
        <v>8</v>
      </c>
      <c r="T1307" s="179">
        <v>10</v>
      </c>
      <c r="U1307" s="189">
        <v>3</v>
      </c>
      <c r="V1307" s="189">
        <v>12</v>
      </c>
      <c r="W1307" s="742">
        <v>6</v>
      </c>
      <c r="X1307" s="184">
        <v>18</v>
      </c>
      <c r="Y1307" s="184"/>
      <c r="Z1307" s="184"/>
      <c r="AA1307" s="184"/>
      <c r="AB1307" s="219" t="s">
        <v>3879</v>
      </c>
      <c r="AC1307" s="419" t="s">
        <v>13351</v>
      </c>
      <c r="AD1307" s="179" t="s">
        <v>5875</v>
      </c>
      <c r="AE1307" s="179" t="s">
        <v>4247</v>
      </c>
      <c r="AF1307" s="177">
        <v>0</v>
      </c>
      <c r="AG1307" s="177">
        <v>0</v>
      </c>
      <c r="AH1307" s="177">
        <v>0</v>
      </c>
      <c r="AI1307" s="177">
        <v>0</v>
      </c>
      <c r="AJ1307" s="177">
        <v>0</v>
      </c>
      <c r="AK1307" s="177">
        <v>0</v>
      </c>
      <c r="AL1307" s="551">
        <v>2</v>
      </c>
      <c r="AM1307" s="177">
        <v>0</v>
      </c>
      <c r="AN1307" s="177">
        <v>0</v>
      </c>
      <c r="AO1307" s="182">
        <v>0</v>
      </c>
      <c r="AP1307" s="180">
        <v>2</v>
      </c>
      <c r="AQ1307" s="180"/>
      <c r="AR1307" s="180"/>
      <c r="AS1307" s="180"/>
      <c r="AT1307" s="180"/>
      <c r="AU1307" s="180"/>
      <c r="AV1307" s="180"/>
      <c r="AW1307" s="180"/>
      <c r="AX1307" s="180"/>
      <c r="AY1307" s="180"/>
      <c r="AZ1307" s="180"/>
      <c r="BA1307" s="180"/>
      <c r="BB1307" s="180">
        <v>4</v>
      </c>
      <c r="BC1307" s="180"/>
      <c r="BD1307" s="180"/>
      <c r="BE1307" s="180"/>
      <c r="BF1307" s="180"/>
      <c r="BG1307" s="180"/>
      <c r="BH1307" s="176" t="str">
        <f t="shared" si="158"/>
        <v>class level</v>
      </c>
      <c r="BI1307" s="176">
        <f t="shared" si="153"/>
        <v>16</v>
      </c>
      <c r="BJ1307" s="182" t="str">
        <f t="shared" si="154"/>
        <v>2 - 16</v>
      </c>
      <c r="BK1307" s="176">
        <f t="shared" si="155"/>
        <v>9</v>
      </c>
      <c r="BL1307" s="176">
        <f t="shared" si="159"/>
        <v>4</v>
      </c>
      <c r="BM1307" s="533"/>
      <c r="BN1307" s="187">
        <v>28</v>
      </c>
      <c r="BO1307" s="187">
        <v>2</v>
      </c>
      <c r="BP1307" s="178">
        <f t="shared" si="160"/>
        <v>46</v>
      </c>
      <c r="BQ1307" s="420" t="str">
        <f t="shared" si="156"/>
        <v>II</v>
      </c>
      <c r="BR1307" s="185"/>
      <c r="BS1307" s="212" t="s">
        <v>5882</v>
      </c>
    </row>
    <row r="1308" spans="1:71" ht="38.25" x14ac:dyDescent="0.2">
      <c r="A1308" s="696">
        <v>1306</v>
      </c>
      <c r="B1308" s="286" t="s">
        <v>3835</v>
      </c>
      <c r="C1308" s="286" t="s">
        <v>5644</v>
      </c>
      <c r="D1308" s="258" t="s">
        <v>3865</v>
      </c>
      <c r="E1308" s="736">
        <v>28</v>
      </c>
      <c r="F1308" s="736">
        <v>2</v>
      </c>
      <c r="G1308" s="737">
        <v>8</v>
      </c>
      <c r="H1308" s="305" t="s">
        <v>3224</v>
      </c>
      <c r="I1308" s="207" t="s">
        <v>4340</v>
      </c>
      <c r="J1308" s="279" t="s">
        <v>4737</v>
      </c>
      <c r="K1308" s="179" t="s">
        <v>3491</v>
      </c>
      <c r="L1308" s="427" t="s">
        <v>3491</v>
      </c>
      <c r="M1308" s="684">
        <v>5</v>
      </c>
      <c r="N1308" s="684" t="s">
        <v>15715</v>
      </c>
      <c r="O1308" s="684">
        <v>75</v>
      </c>
      <c r="P1308" s="179" t="s">
        <v>15822</v>
      </c>
      <c r="Q1308" s="179">
        <v>5</v>
      </c>
      <c r="R1308" s="180"/>
      <c r="S1308" s="191">
        <v>8</v>
      </c>
      <c r="T1308" s="179">
        <v>10</v>
      </c>
      <c r="U1308" s="189">
        <v>3</v>
      </c>
      <c r="V1308" s="189">
        <v>12</v>
      </c>
      <c r="W1308" s="742">
        <v>6</v>
      </c>
      <c r="X1308" s="184">
        <v>18</v>
      </c>
      <c r="Y1308" s="184"/>
      <c r="Z1308" s="184"/>
      <c r="AA1308" s="184"/>
      <c r="AB1308" s="219" t="s">
        <v>3879</v>
      </c>
      <c r="AC1308" s="419" t="s">
        <v>13352</v>
      </c>
      <c r="AD1308" s="179" t="s">
        <v>5875</v>
      </c>
      <c r="AE1308" s="179" t="s">
        <v>4247</v>
      </c>
      <c r="AF1308" s="177">
        <v>0</v>
      </c>
      <c r="AG1308" s="177">
        <v>0</v>
      </c>
      <c r="AH1308" s="177">
        <v>0</v>
      </c>
      <c r="AI1308" s="177">
        <v>0</v>
      </c>
      <c r="AJ1308" s="177">
        <v>0</v>
      </c>
      <c r="AK1308" s="177">
        <v>0</v>
      </c>
      <c r="AL1308" s="551">
        <v>3</v>
      </c>
      <c r="AM1308" s="177">
        <v>0</v>
      </c>
      <c r="AN1308" s="177">
        <v>0</v>
      </c>
      <c r="AO1308" s="182">
        <v>0</v>
      </c>
      <c r="AP1308" s="180">
        <v>3</v>
      </c>
      <c r="AQ1308" s="180"/>
      <c r="AR1308" s="180"/>
      <c r="AS1308" s="180"/>
      <c r="AT1308" s="180"/>
      <c r="AU1308" s="180"/>
      <c r="AV1308" s="180"/>
      <c r="AW1308" s="180"/>
      <c r="AX1308" s="180"/>
      <c r="AY1308" s="180"/>
      <c r="AZ1308" s="180"/>
      <c r="BA1308" s="180"/>
      <c r="BB1308" s="180">
        <v>4</v>
      </c>
      <c r="BC1308" s="180"/>
      <c r="BD1308" s="180"/>
      <c r="BE1308" s="180"/>
      <c r="BF1308" s="180"/>
      <c r="BG1308" s="180"/>
      <c r="BH1308" s="176" t="str">
        <f t="shared" si="158"/>
        <v>class level</v>
      </c>
      <c r="BI1308" s="176">
        <f t="shared" si="153"/>
        <v>16</v>
      </c>
      <c r="BJ1308" s="182" t="str">
        <f t="shared" si="154"/>
        <v>3 - 24</v>
      </c>
      <c r="BK1308" s="176">
        <f t="shared" si="155"/>
        <v>14</v>
      </c>
      <c r="BL1308" s="176">
        <f t="shared" si="159"/>
        <v>4</v>
      </c>
      <c r="BM1308" s="533"/>
      <c r="BN1308" s="187">
        <v>120</v>
      </c>
      <c r="BO1308" s="187">
        <v>3</v>
      </c>
      <c r="BP1308" s="178">
        <f t="shared" si="160"/>
        <v>162</v>
      </c>
      <c r="BQ1308" s="420" t="str">
        <f t="shared" si="156"/>
        <v>III</v>
      </c>
      <c r="BR1308" s="185"/>
      <c r="BS1308" s="212" t="s">
        <v>5882</v>
      </c>
    </row>
    <row r="1309" spans="1:71" ht="51" x14ac:dyDescent="0.2">
      <c r="A1309" s="697">
        <v>1307</v>
      </c>
      <c r="B1309" s="286" t="s">
        <v>3835</v>
      </c>
      <c r="C1309" s="286" t="s">
        <v>5645</v>
      </c>
      <c r="D1309" s="258" t="s">
        <v>3865</v>
      </c>
      <c r="E1309" s="736">
        <v>6</v>
      </c>
      <c r="F1309" s="736">
        <v>2</v>
      </c>
      <c r="G1309" s="737">
        <v>8</v>
      </c>
      <c r="H1309" s="305" t="s">
        <v>3224</v>
      </c>
      <c r="I1309" s="207" t="s">
        <v>4340</v>
      </c>
      <c r="J1309" s="279" t="s">
        <v>4737</v>
      </c>
      <c r="K1309" s="179" t="s">
        <v>3491</v>
      </c>
      <c r="L1309" s="427" t="s">
        <v>3491</v>
      </c>
      <c r="M1309" s="684">
        <v>5</v>
      </c>
      <c r="N1309" s="684" t="s">
        <v>15715</v>
      </c>
      <c r="O1309" s="684">
        <v>75</v>
      </c>
      <c r="P1309" s="179" t="s">
        <v>15822</v>
      </c>
      <c r="Q1309" s="179">
        <v>5</v>
      </c>
      <c r="R1309" s="180"/>
      <c r="S1309" s="191">
        <v>8</v>
      </c>
      <c r="T1309" s="179">
        <v>10</v>
      </c>
      <c r="U1309" s="189">
        <v>3</v>
      </c>
      <c r="V1309" s="189">
        <v>12</v>
      </c>
      <c r="W1309" s="742">
        <v>6</v>
      </c>
      <c r="X1309" s="184">
        <v>18</v>
      </c>
      <c r="Y1309" s="184"/>
      <c r="Z1309" s="184"/>
      <c r="AA1309" s="184"/>
      <c r="AB1309" s="219" t="s">
        <v>3879</v>
      </c>
      <c r="AC1309" s="419" t="s">
        <v>13353</v>
      </c>
      <c r="AD1309" s="179" t="s">
        <v>5875</v>
      </c>
      <c r="AE1309" s="179" t="s">
        <v>4247</v>
      </c>
      <c r="AF1309" s="177">
        <v>0</v>
      </c>
      <c r="AG1309" s="177">
        <v>0</v>
      </c>
      <c r="AH1309" s="177">
        <v>0</v>
      </c>
      <c r="AI1309" s="177">
        <v>0</v>
      </c>
      <c r="AJ1309" s="177">
        <v>0</v>
      </c>
      <c r="AK1309" s="177">
        <v>0</v>
      </c>
      <c r="AL1309" s="551">
        <v>4</v>
      </c>
      <c r="AM1309" s="177">
        <v>0</v>
      </c>
      <c r="AN1309" s="177">
        <v>0</v>
      </c>
      <c r="AO1309" s="182">
        <v>0</v>
      </c>
      <c r="AP1309" s="180">
        <v>4</v>
      </c>
      <c r="AQ1309" s="180"/>
      <c r="AR1309" s="180"/>
      <c r="AS1309" s="180"/>
      <c r="AT1309" s="180"/>
      <c r="AU1309" s="180"/>
      <c r="AV1309" s="180"/>
      <c r="AW1309" s="180"/>
      <c r="AX1309" s="180"/>
      <c r="AY1309" s="180"/>
      <c r="AZ1309" s="180"/>
      <c r="BA1309" s="180"/>
      <c r="BB1309" s="180">
        <v>4</v>
      </c>
      <c r="BC1309" s="180"/>
      <c r="BD1309" s="180"/>
      <c r="BE1309" s="180"/>
      <c r="BF1309" s="180"/>
      <c r="BG1309" s="180"/>
      <c r="BH1309" s="176" t="str">
        <f t="shared" si="158"/>
        <v>class level</v>
      </c>
      <c r="BI1309" s="176">
        <f t="shared" si="153"/>
        <v>15</v>
      </c>
      <c r="BJ1309" s="182" t="str">
        <f t="shared" si="154"/>
        <v>4 - 32</v>
      </c>
      <c r="BK1309" s="176">
        <f t="shared" si="155"/>
        <v>18</v>
      </c>
      <c r="BL1309" s="176">
        <f t="shared" si="159"/>
        <v>4</v>
      </c>
      <c r="BM1309" s="533"/>
      <c r="BN1309" s="187">
        <v>240</v>
      </c>
      <c r="BO1309" s="187">
        <v>4</v>
      </c>
      <c r="BP1309" s="178">
        <f t="shared" si="160"/>
        <v>312</v>
      </c>
      <c r="BQ1309" s="420" t="str">
        <f t="shared" si="156"/>
        <v>IV</v>
      </c>
      <c r="BR1309" s="185"/>
      <c r="BS1309" s="212" t="s">
        <v>5882</v>
      </c>
    </row>
    <row r="1310" spans="1:71" ht="63.75" x14ac:dyDescent="0.2">
      <c r="A1310" s="696">
        <v>1308</v>
      </c>
      <c r="B1310" s="286" t="s">
        <v>3835</v>
      </c>
      <c r="C1310" s="286" t="s">
        <v>5646</v>
      </c>
      <c r="D1310" s="258" t="s">
        <v>3865</v>
      </c>
      <c r="E1310" s="736">
        <v>1</v>
      </c>
      <c r="F1310" s="736">
        <v>2</v>
      </c>
      <c r="G1310" s="737">
        <v>8</v>
      </c>
      <c r="H1310" s="305" t="s">
        <v>3224</v>
      </c>
      <c r="I1310" s="207" t="s">
        <v>4340</v>
      </c>
      <c r="J1310" s="279" t="s">
        <v>4737</v>
      </c>
      <c r="K1310" s="179" t="s">
        <v>3491</v>
      </c>
      <c r="L1310" s="427" t="s">
        <v>3491</v>
      </c>
      <c r="M1310" s="684">
        <v>5</v>
      </c>
      <c r="N1310" s="684" t="s">
        <v>15715</v>
      </c>
      <c r="O1310" s="684">
        <v>75</v>
      </c>
      <c r="P1310" s="179" t="s">
        <v>15822</v>
      </c>
      <c r="Q1310" s="179">
        <v>5</v>
      </c>
      <c r="R1310" s="180"/>
      <c r="S1310" s="191">
        <v>8</v>
      </c>
      <c r="T1310" s="179">
        <v>10</v>
      </c>
      <c r="U1310" s="189">
        <v>3</v>
      </c>
      <c r="V1310" s="189">
        <v>12</v>
      </c>
      <c r="W1310" s="742">
        <v>6</v>
      </c>
      <c r="X1310" s="184">
        <v>18</v>
      </c>
      <c r="Y1310" s="184"/>
      <c r="Z1310" s="184"/>
      <c r="AA1310" s="184"/>
      <c r="AB1310" s="219" t="s">
        <v>3879</v>
      </c>
      <c r="AC1310" s="419" t="s">
        <v>13354</v>
      </c>
      <c r="AD1310" s="179" t="s">
        <v>5875</v>
      </c>
      <c r="AE1310" s="179" t="s">
        <v>4247</v>
      </c>
      <c r="AF1310" s="177">
        <v>0</v>
      </c>
      <c r="AG1310" s="177">
        <v>0</v>
      </c>
      <c r="AH1310" s="177">
        <v>0</v>
      </c>
      <c r="AI1310" s="177">
        <v>0</v>
      </c>
      <c r="AJ1310" s="177">
        <v>0</v>
      </c>
      <c r="AK1310" s="177">
        <v>0</v>
      </c>
      <c r="AL1310" s="551">
        <v>5</v>
      </c>
      <c r="AM1310" s="177">
        <v>0</v>
      </c>
      <c r="AN1310" s="177">
        <v>0</v>
      </c>
      <c r="AO1310" s="182">
        <v>0</v>
      </c>
      <c r="AP1310" s="180">
        <v>5</v>
      </c>
      <c r="AQ1310" s="180"/>
      <c r="AR1310" s="180"/>
      <c r="AS1310" s="180"/>
      <c r="AT1310" s="180"/>
      <c r="AU1310" s="180"/>
      <c r="AV1310" s="180"/>
      <c r="AW1310" s="180"/>
      <c r="AX1310" s="180"/>
      <c r="AY1310" s="180"/>
      <c r="AZ1310" s="180"/>
      <c r="BA1310" s="180"/>
      <c r="BB1310" s="180">
        <v>4</v>
      </c>
      <c r="BC1310" s="180"/>
      <c r="BD1310" s="180"/>
      <c r="BE1310" s="180"/>
      <c r="BF1310" s="180"/>
      <c r="BG1310" s="180"/>
      <c r="BH1310" s="176" t="str">
        <f t="shared" si="158"/>
        <v>class level</v>
      </c>
      <c r="BI1310" s="176">
        <f t="shared" si="153"/>
        <v>15</v>
      </c>
      <c r="BJ1310" s="182" t="str">
        <f t="shared" si="154"/>
        <v>5 - 40</v>
      </c>
      <c r="BK1310" s="176">
        <f t="shared" si="155"/>
        <v>23</v>
      </c>
      <c r="BL1310" s="176">
        <f t="shared" si="159"/>
        <v>5</v>
      </c>
      <c r="BM1310" s="533"/>
      <c r="BN1310" s="187">
        <v>420</v>
      </c>
      <c r="BO1310" s="187">
        <v>5</v>
      </c>
      <c r="BP1310" s="178">
        <f t="shared" si="160"/>
        <v>535</v>
      </c>
      <c r="BQ1310" s="420" t="str">
        <f t="shared" si="156"/>
        <v>V</v>
      </c>
      <c r="BR1310" s="185"/>
      <c r="BS1310" s="212" t="s">
        <v>5882</v>
      </c>
    </row>
    <row r="1311" spans="1:71" ht="38.25" x14ac:dyDescent="0.2">
      <c r="A1311" s="696">
        <v>1309</v>
      </c>
      <c r="B1311" s="286" t="s">
        <v>7242</v>
      </c>
      <c r="C1311" s="286" t="s">
        <v>7242</v>
      </c>
      <c r="D1311" s="258" t="s">
        <v>3865</v>
      </c>
      <c r="E1311" s="736">
        <v>1</v>
      </c>
      <c r="F1311" s="736">
        <v>1</v>
      </c>
      <c r="G1311" s="737">
        <v>6</v>
      </c>
      <c r="H1311" s="305" t="s">
        <v>13921</v>
      </c>
      <c r="I1311" s="207" t="s">
        <v>7245</v>
      </c>
      <c r="J1311" s="279" t="s">
        <v>7246</v>
      </c>
      <c r="K1311" s="179" t="s">
        <v>7256</v>
      </c>
      <c r="L1311" s="427" t="s">
        <v>3491</v>
      </c>
      <c r="M1311" s="684">
        <v>3.5</v>
      </c>
      <c r="N1311" s="684" t="s">
        <v>15710</v>
      </c>
      <c r="O1311" s="684">
        <v>300</v>
      </c>
      <c r="P1311" s="179" t="s">
        <v>16172</v>
      </c>
      <c r="Q1311" s="179">
        <v>-3</v>
      </c>
      <c r="R1311" s="180"/>
      <c r="S1311" s="191">
        <v>5</v>
      </c>
      <c r="T1311" s="179">
        <v>7</v>
      </c>
      <c r="U1311" s="189">
        <v>2</v>
      </c>
      <c r="V1311" s="189">
        <v>8</v>
      </c>
      <c r="W1311" s="742">
        <v>3</v>
      </c>
      <c r="X1311" s="184"/>
      <c r="Y1311" s="184"/>
      <c r="Z1311" s="184">
        <v>15</v>
      </c>
      <c r="AA1311" s="184"/>
      <c r="AB1311" s="219"/>
      <c r="AC1311" s="183" t="s">
        <v>10769</v>
      </c>
      <c r="AD1311" s="179" t="s">
        <v>7470</v>
      </c>
      <c r="AE1311" s="179" t="s">
        <v>4247</v>
      </c>
      <c r="AF1311" s="177">
        <v>0</v>
      </c>
      <c r="AG1311" s="177">
        <v>0</v>
      </c>
      <c r="AH1311" s="177">
        <v>0</v>
      </c>
      <c r="AI1311" s="177">
        <v>0</v>
      </c>
      <c r="AJ1311" s="177">
        <v>0</v>
      </c>
      <c r="AK1311" s="177">
        <v>0</v>
      </c>
      <c r="AL1311" s="551">
        <v>6</v>
      </c>
      <c r="AM1311" s="177">
        <v>0</v>
      </c>
      <c r="AN1311" s="177">
        <v>0</v>
      </c>
      <c r="AO1311" s="182">
        <v>0</v>
      </c>
      <c r="AP1311" s="180"/>
      <c r="AQ1311" s="180"/>
      <c r="AR1311" s="180"/>
      <c r="AS1311" s="180"/>
      <c r="AT1311" s="180"/>
      <c r="AU1311" s="180"/>
      <c r="AV1311" s="180"/>
      <c r="AW1311" s="180"/>
      <c r="AX1311" s="180"/>
      <c r="AY1311" s="180"/>
      <c r="AZ1311" s="180"/>
      <c r="BA1311" s="180"/>
      <c r="BB1311" s="180"/>
      <c r="BC1311" s="180"/>
      <c r="BD1311" s="180"/>
      <c r="BE1311" s="180"/>
      <c r="BF1311" s="180"/>
      <c r="BG1311" s="180"/>
      <c r="BH1311" s="176">
        <f t="shared" si="158"/>
        <v>6</v>
      </c>
      <c r="BI1311" s="176">
        <f t="shared" si="153"/>
        <v>13</v>
      </c>
      <c r="BJ1311" s="182" t="str">
        <f t="shared" si="154"/>
        <v>6 - 48</v>
      </c>
      <c r="BK1311" s="176">
        <f t="shared" si="155"/>
        <v>27</v>
      </c>
      <c r="BL1311" s="176">
        <f t="shared" si="159"/>
        <v>6</v>
      </c>
      <c r="BM1311" s="533"/>
      <c r="BN1311" s="187">
        <v>300</v>
      </c>
      <c r="BO1311" s="187">
        <v>6</v>
      </c>
      <c r="BP1311" s="178">
        <f t="shared" si="160"/>
        <v>462</v>
      </c>
      <c r="BQ1311" s="420" t="str">
        <f t="shared" si="156"/>
        <v>V</v>
      </c>
      <c r="BR1311" s="185"/>
      <c r="BS1311" s="212" t="s">
        <v>5882</v>
      </c>
    </row>
    <row r="1312" spans="1:71" ht="25.5" x14ac:dyDescent="0.2">
      <c r="A1312" s="697">
        <v>1310</v>
      </c>
      <c r="B1312" s="286" t="s">
        <v>7257</v>
      </c>
      <c r="C1312" s="286" t="s">
        <v>7257</v>
      </c>
      <c r="D1312" s="258" t="s">
        <v>3865</v>
      </c>
      <c r="E1312" s="736">
        <v>1</v>
      </c>
      <c r="F1312" s="736">
        <v>1</v>
      </c>
      <c r="G1312" s="737">
        <v>3</v>
      </c>
      <c r="H1312" s="305" t="s">
        <v>3249</v>
      </c>
      <c r="I1312" s="207" t="s">
        <v>3486</v>
      </c>
      <c r="J1312" s="279" t="s">
        <v>3486</v>
      </c>
      <c r="K1312" s="179" t="s">
        <v>4173</v>
      </c>
      <c r="L1312" s="427" t="s">
        <v>3489</v>
      </c>
      <c r="M1312" s="684">
        <v>1</v>
      </c>
      <c r="N1312" s="684" t="s">
        <v>15715</v>
      </c>
      <c r="O1312" s="684">
        <v>0.7</v>
      </c>
      <c r="P1312" s="179" t="s">
        <v>16173</v>
      </c>
      <c r="Q1312" s="179">
        <v>6</v>
      </c>
      <c r="R1312" s="180"/>
      <c r="S1312" s="191">
        <v>8</v>
      </c>
      <c r="T1312" s="179">
        <v>10</v>
      </c>
      <c r="U1312" s="189">
        <v>3</v>
      </c>
      <c r="V1312" s="189">
        <v>12</v>
      </c>
      <c r="W1312" s="742">
        <v>15</v>
      </c>
      <c r="X1312" s="184"/>
      <c r="Y1312" s="184"/>
      <c r="Z1312" s="184"/>
      <c r="AA1312" s="184"/>
      <c r="AB1312" s="219"/>
      <c r="AC1312" s="183" t="s">
        <v>9432</v>
      </c>
      <c r="AD1312" s="191" t="s">
        <v>1948</v>
      </c>
      <c r="AE1312" s="179" t="s">
        <v>4251</v>
      </c>
      <c r="AF1312" s="177">
        <v>0</v>
      </c>
      <c r="AG1312" s="177">
        <v>0</v>
      </c>
      <c r="AH1312" s="177">
        <v>1</v>
      </c>
      <c r="AI1312" s="177">
        <v>0</v>
      </c>
      <c r="AJ1312" s="177">
        <v>0</v>
      </c>
      <c r="AK1312" s="177">
        <v>0</v>
      </c>
      <c r="AL1312" s="551">
        <v>0</v>
      </c>
      <c r="AM1312" s="177">
        <v>0</v>
      </c>
      <c r="AN1312" s="177">
        <v>0</v>
      </c>
      <c r="AO1312" s="182">
        <v>0</v>
      </c>
      <c r="AP1312" s="180"/>
      <c r="AQ1312" s="180"/>
      <c r="AR1312" s="180"/>
      <c r="AS1312" s="180"/>
      <c r="AT1312" s="180"/>
      <c r="AU1312" s="180"/>
      <c r="AV1312" s="180"/>
      <c r="AW1312" s="180"/>
      <c r="AX1312" s="180"/>
      <c r="AY1312" s="180"/>
      <c r="AZ1312" s="180"/>
      <c r="BA1312" s="180"/>
      <c r="BB1312" s="180"/>
      <c r="BC1312" s="180"/>
      <c r="BD1312" s="180"/>
      <c r="BE1312" s="180"/>
      <c r="BF1312" s="180"/>
      <c r="BG1312" s="180"/>
      <c r="BH1312" s="176">
        <f t="shared" si="158"/>
        <v>0.5</v>
      </c>
      <c r="BI1312" s="176">
        <f t="shared" si="153"/>
        <v>21</v>
      </c>
      <c r="BJ1312" s="182" t="str">
        <f t="shared" si="154"/>
        <v>1 - 4</v>
      </c>
      <c r="BK1312" s="176">
        <f t="shared" si="155"/>
        <v>3</v>
      </c>
      <c r="BL1312" s="176">
        <f t="shared" si="159"/>
        <v>0</v>
      </c>
      <c r="BM1312" s="533"/>
      <c r="BN1312" s="187">
        <v>9</v>
      </c>
      <c r="BO1312" s="187">
        <v>1</v>
      </c>
      <c r="BP1312" s="178">
        <f t="shared" si="160"/>
        <v>12</v>
      </c>
      <c r="BQ1312" s="420" t="str">
        <f t="shared" si="156"/>
        <v>I</v>
      </c>
      <c r="BR1312" s="185"/>
      <c r="BS1312" s="212" t="s">
        <v>5882</v>
      </c>
    </row>
    <row r="1313" spans="1:71" ht="63.75" x14ac:dyDescent="0.2">
      <c r="A1313" s="696">
        <v>1311</v>
      </c>
      <c r="B1313" s="286" t="s">
        <v>7258</v>
      </c>
      <c r="C1313" s="286" t="s">
        <v>7258</v>
      </c>
      <c r="D1313" s="258" t="s">
        <v>3865</v>
      </c>
      <c r="E1313" s="736">
        <v>3097</v>
      </c>
      <c r="F1313" s="736">
        <v>40</v>
      </c>
      <c r="G1313" s="737">
        <v>400</v>
      </c>
      <c r="H1313" s="305" t="s">
        <v>13922</v>
      </c>
      <c r="I1313" s="208" t="s">
        <v>2345</v>
      </c>
      <c r="J1313" s="280" t="s">
        <v>2410</v>
      </c>
      <c r="K1313" s="179" t="s">
        <v>3491</v>
      </c>
      <c r="L1313" s="427" t="s">
        <v>3491</v>
      </c>
      <c r="M1313" s="684">
        <v>5</v>
      </c>
      <c r="N1313" s="684" t="s">
        <v>15715</v>
      </c>
      <c r="O1313" s="684">
        <v>160</v>
      </c>
      <c r="P1313" s="179" t="s">
        <v>15822</v>
      </c>
      <c r="Q1313" s="179">
        <v>4</v>
      </c>
      <c r="R1313" s="180"/>
      <c r="S1313" s="191">
        <v>13</v>
      </c>
      <c r="T1313" s="191">
        <v>18</v>
      </c>
      <c r="U1313" s="179">
        <v>4</v>
      </c>
      <c r="V1313" s="179">
        <v>18</v>
      </c>
      <c r="W1313" s="742">
        <v>9</v>
      </c>
      <c r="X1313" s="184"/>
      <c r="Y1313" s="184">
        <v>18</v>
      </c>
      <c r="Z1313" s="184"/>
      <c r="AA1313" s="184"/>
      <c r="AB1313" s="219"/>
      <c r="AC1313" s="183" t="s">
        <v>502</v>
      </c>
      <c r="AD1313" s="179" t="s">
        <v>1949</v>
      </c>
      <c r="AE1313" s="179" t="s">
        <v>407</v>
      </c>
      <c r="AF1313" s="177">
        <v>0</v>
      </c>
      <c r="AG1313" s="177">
        <v>0</v>
      </c>
      <c r="AH1313" s="177">
        <v>0</v>
      </c>
      <c r="AI1313" s="177">
        <v>0</v>
      </c>
      <c r="AJ1313" s="177">
        <v>0</v>
      </c>
      <c r="AK1313" s="177">
        <v>0</v>
      </c>
      <c r="AL1313" s="551">
        <v>0</v>
      </c>
      <c r="AM1313" s="177">
        <v>0</v>
      </c>
      <c r="AN1313" s="177">
        <v>0</v>
      </c>
      <c r="AO1313" s="182">
        <v>12</v>
      </c>
      <c r="AP1313" s="180"/>
      <c r="AQ1313" s="180"/>
      <c r="AR1313" s="180"/>
      <c r="AS1313" s="180"/>
      <c r="AT1313" s="180"/>
      <c r="AU1313" s="180"/>
      <c r="AV1313" s="180"/>
      <c r="AW1313" s="180"/>
      <c r="AX1313" s="180"/>
      <c r="AY1313" s="180"/>
      <c r="AZ1313" s="180"/>
      <c r="BA1313" s="180"/>
      <c r="BB1313" s="180"/>
      <c r="BC1313" s="180"/>
      <c r="BD1313" s="180"/>
      <c r="BE1313" s="180"/>
      <c r="BF1313" s="180"/>
      <c r="BG1313" s="180"/>
      <c r="BH1313" s="176">
        <f t="shared" si="158"/>
        <v>2</v>
      </c>
      <c r="BI1313" s="176">
        <f t="shared" si="153"/>
        <v>16</v>
      </c>
      <c r="BJ1313" s="182">
        <f t="shared" si="154"/>
        <v>12</v>
      </c>
      <c r="BK1313" s="176">
        <f t="shared" si="155"/>
        <v>12</v>
      </c>
      <c r="BL1313" s="176">
        <f t="shared" si="159"/>
        <v>3</v>
      </c>
      <c r="BM1313" s="533">
        <v>2</v>
      </c>
      <c r="BN1313" s="187">
        <v>36</v>
      </c>
      <c r="BO1313" s="187">
        <v>2</v>
      </c>
      <c r="BP1313" s="178">
        <f t="shared" si="160"/>
        <v>60</v>
      </c>
      <c r="BQ1313" s="420" t="str">
        <f t="shared" si="156"/>
        <v>II</v>
      </c>
      <c r="BR1313" s="185"/>
      <c r="BS1313" s="464" t="s">
        <v>9550</v>
      </c>
    </row>
    <row r="1314" spans="1:71" ht="63.75" x14ac:dyDescent="0.2">
      <c r="A1314" s="697">
        <v>1312</v>
      </c>
      <c r="B1314" s="286" t="s">
        <v>7258</v>
      </c>
      <c r="C1314" s="286" t="s">
        <v>8002</v>
      </c>
      <c r="D1314" s="258" t="s">
        <v>3865</v>
      </c>
      <c r="E1314" s="736">
        <v>385</v>
      </c>
      <c r="F1314" s="736">
        <v>40</v>
      </c>
      <c r="G1314" s="737">
        <v>400</v>
      </c>
      <c r="H1314" s="305" t="s">
        <v>13922</v>
      </c>
      <c r="I1314" s="208" t="s">
        <v>2345</v>
      </c>
      <c r="J1314" s="280" t="s">
        <v>2410</v>
      </c>
      <c r="K1314" s="179" t="s">
        <v>3491</v>
      </c>
      <c r="L1314" s="427" t="s">
        <v>3491</v>
      </c>
      <c r="M1314" s="684">
        <v>5</v>
      </c>
      <c r="N1314" s="684" t="s">
        <v>15715</v>
      </c>
      <c r="O1314" s="684">
        <v>160</v>
      </c>
      <c r="P1314" s="179" t="s">
        <v>15822</v>
      </c>
      <c r="Q1314" s="179">
        <v>4</v>
      </c>
      <c r="R1314" s="180"/>
      <c r="S1314" s="191">
        <v>13</v>
      </c>
      <c r="T1314" s="191">
        <v>18</v>
      </c>
      <c r="U1314" s="179">
        <v>4</v>
      </c>
      <c r="V1314" s="179">
        <v>18</v>
      </c>
      <c r="W1314" s="742">
        <v>9</v>
      </c>
      <c r="X1314" s="184"/>
      <c r="Y1314" s="184">
        <v>18</v>
      </c>
      <c r="Z1314" s="184"/>
      <c r="AA1314" s="184"/>
      <c r="AB1314" s="219"/>
      <c r="AC1314" s="183" t="s">
        <v>503</v>
      </c>
      <c r="AD1314" s="179" t="s">
        <v>1949</v>
      </c>
      <c r="AE1314" s="179" t="s">
        <v>407</v>
      </c>
      <c r="AF1314" s="177">
        <v>0</v>
      </c>
      <c r="AG1314" s="177">
        <v>0</v>
      </c>
      <c r="AH1314" s="177">
        <v>0</v>
      </c>
      <c r="AI1314" s="177">
        <v>0</v>
      </c>
      <c r="AJ1314" s="177">
        <v>0</v>
      </c>
      <c r="AK1314" s="177">
        <v>0</v>
      </c>
      <c r="AL1314" s="551">
        <v>0</v>
      </c>
      <c r="AM1314" s="177">
        <v>0</v>
      </c>
      <c r="AN1314" s="177">
        <v>0</v>
      </c>
      <c r="AO1314" s="182">
        <v>18</v>
      </c>
      <c r="AP1314" s="180">
        <v>3</v>
      </c>
      <c r="AQ1314" s="180">
        <v>3</v>
      </c>
      <c r="AR1314" s="180"/>
      <c r="AS1314" s="180"/>
      <c r="AT1314" s="180"/>
      <c r="AU1314" s="180"/>
      <c r="AV1314" s="180"/>
      <c r="AW1314" s="180"/>
      <c r="AX1314" s="180"/>
      <c r="AY1314" s="180"/>
      <c r="AZ1314" s="180"/>
      <c r="BA1314" s="180"/>
      <c r="BB1314" s="180"/>
      <c r="BC1314" s="180"/>
      <c r="BD1314" s="180"/>
      <c r="BE1314" s="180"/>
      <c r="BF1314" s="180"/>
      <c r="BG1314" s="180"/>
      <c r="BH1314" s="176">
        <f t="shared" si="158"/>
        <v>3</v>
      </c>
      <c r="BI1314" s="176">
        <f t="shared" si="153"/>
        <v>16</v>
      </c>
      <c r="BJ1314" s="182">
        <f t="shared" si="154"/>
        <v>18</v>
      </c>
      <c r="BK1314" s="176">
        <f t="shared" si="155"/>
        <v>18</v>
      </c>
      <c r="BL1314" s="176">
        <f t="shared" si="159"/>
        <v>3</v>
      </c>
      <c r="BM1314" s="533">
        <v>3</v>
      </c>
      <c r="BN1314" s="187">
        <v>65</v>
      </c>
      <c r="BO1314" s="187">
        <v>3</v>
      </c>
      <c r="BP1314" s="178">
        <f t="shared" si="160"/>
        <v>119</v>
      </c>
      <c r="BQ1314" s="420" t="str">
        <f t="shared" si="156"/>
        <v>III</v>
      </c>
      <c r="BR1314" s="185"/>
      <c r="BS1314" s="464" t="s">
        <v>9550</v>
      </c>
    </row>
    <row r="1315" spans="1:71" ht="63.75" x14ac:dyDescent="0.2">
      <c r="A1315" s="696">
        <v>1313</v>
      </c>
      <c r="B1315" s="286" t="s">
        <v>7258</v>
      </c>
      <c r="C1315" s="286" t="s">
        <v>8003</v>
      </c>
      <c r="D1315" s="258" t="s">
        <v>3865</v>
      </c>
      <c r="E1315" s="736">
        <v>384</v>
      </c>
      <c r="F1315" s="736">
        <v>40</v>
      </c>
      <c r="G1315" s="737">
        <v>400</v>
      </c>
      <c r="H1315" s="305" t="s">
        <v>13922</v>
      </c>
      <c r="I1315" s="208" t="s">
        <v>2345</v>
      </c>
      <c r="J1315" s="280" t="s">
        <v>2410</v>
      </c>
      <c r="K1315" s="179" t="s">
        <v>3491</v>
      </c>
      <c r="L1315" s="427" t="s">
        <v>3491</v>
      </c>
      <c r="M1315" s="684">
        <v>5.5</v>
      </c>
      <c r="N1315" s="684" t="s">
        <v>15715</v>
      </c>
      <c r="O1315" s="684">
        <v>220</v>
      </c>
      <c r="P1315" s="179" t="s">
        <v>15822</v>
      </c>
      <c r="Q1315" s="179">
        <v>4</v>
      </c>
      <c r="R1315" s="180"/>
      <c r="S1315" s="191">
        <v>13</v>
      </c>
      <c r="T1315" s="191">
        <v>18</v>
      </c>
      <c r="U1315" s="179">
        <v>4</v>
      </c>
      <c r="V1315" s="179">
        <v>18</v>
      </c>
      <c r="W1315" s="742">
        <v>9</v>
      </c>
      <c r="X1315" s="184"/>
      <c r="Y1315" s="184">
        <v>18</v>
      </c>
      <c r="Z1315" s="184"/>
      <c r="AA1315" s="184"/>
      <c r="AB1315" s="219"/>
      <c r="AC1315" s="183" t="s">
        <v>504</v>
      </c>
      <c r="AD1315" s="179" t="s">
        <v>1949</v>
      </c>
      <c r="AE1315" s="179" t="s">
        <v>407</v>
      </c>
      <c r="AF1315" s="177">
        <v>0</v>
      </c>
      <c r="AG1315" s="177">
        <v>0</v>
      </c>
      <c r="AH1315" s="177">
        <v>0</v>
      </c>
      <c r="AI1315" s="177">
        <v>0</v>
      </c>
      <c r="AJ1315" s="177">
        <v>0</v>
      </c>
      <c r="AK1315" s="177">
        <v>0</v>
      </c>
      <c r="AL1315" s="551">
        <v>0</v>
      </c>
      <c r="AM1315" s="177">
        <v>0</v>
      </c>
      <c r="AN1315" s="177">
        <v>0</v>
      </c>
      <c r="AO1315" s="182">
        <v>28</v>
      </c>
      <c r="AP1315" s="180">
        <v>4</v>
      </c>
      <c r="AQ1315" s="180">
        <v>4</v>
      </c>
      <c r="AR1315" s="180"/>
      <c r="AS1315" s="180"/>
      <c r="AT1315" s="180"/>
      <c r="AU1315" s="180"/>
      <c r="AV1315" s="180"/>
      <c r="AW1315" s="180"/>
      <c r="AX1315" s="180"/>
      <c r="AY1315" s="180"/>
      <c r="AZ1315" s="180"/>
      <c r="BA1315" s="180"/>
      <c r="BB1315" s="180"/>
      <c r="BC1315" s="180"/>
      <c r="BD1315" s="180"/>
      <c r="BE1315" s="180"/>
      <c r="BF1315" s="180"/>
      <c r="BG1315" s="180"/>
      <c r="BH1315" s="176">
        <f t="shared" si="158"/>
        <v>4</v>
      </c>
      <c r="BI1315" s="176">
        <f t="shared" si="153"/>
        <v>15</v>
      </c>
      <c r="BJ1315" s="182">
        <f t="shared" si="154"/>
        <v>28</v>
      </c>
      <c r="BK1315" s="176">
        <f t="shared" si="155"/>
        <v>28</v>
      </c>
      <c r="BL1315" s="176">
        <f t="shared" si="159"/>
        <v>4</v>
      </c>
      <c r="BM1315" s="533">
        <v>4</v>
      </c>
      <c r="BN1315" s="187">
        <v>110</v>
      </c>
      <c r="BO1315" s="187">
        <v>4</v>
      </c>
      <c r="BP1315" s="178">
        <f t="shared" si="160"/>
        <v>222</v>
      </c>
      <c r="BQ1315" s="420" t="str">
        <f t="shared" si="156"/>
        <v>III</v>
      </c>
      <c r="BR1315" s="185"/>
      <c r="BS1315" s="464" t="s">
        <v>9550</v>
      </c>
    </row>
    <row r="1316" spans="1:71" ht="63.75" x14ac:dyDescent="0.2">
      <c r="A1316" s="696">
        <v>1314</v>
      </c>
      <c r="B1316" s="286" t="s">
        <v>7258</v>
      </c>
      <c r="C1316" s="286" t="s">
        <v>1558</v>
      </c>
      <c r="D1316" s="258" t="s">
        <v>3865</v>
      </c>
      <c r="E1316" s="736">
        <v>191</v>
      </c>
      <c r="F1316" s="736">
        <v>40</v>
      </c>
      <c r="G1316" s="737">
        <v>400</v>
      </c>
      <c r="H1316" s="305" t="s">
        <v>13922</v>
      </c>
      <c r="I1316" s="208" t="s">
        <v>2345</v>
      </c>
      <c r="J1316" s="280" t="s">
        <v>2410</v>
      </c>
      <c r="K1316" s="179" t="s">
        <v>3491</v>
      </c>
      <c r="L1316" s="427" t="s">
        <v>3491</v>
      </c>
      <c r="M1316" s="684">
        <v>5.5</v>
      </c>
      <c r="N1316" s="684" t="s">
        <v>15715</v>
      </c>
      <c r="O1316" s="684">
        <v>220</v>
      </c>
      <c r="P1316" s="179" t="s">
        <v>15822</v>
      </c>
      <c r="Q1316" s="179">
        <v>4</v>
      </c>
      <c r="R1316" s="180"/>
      <c r="S1316" s="191">
        <v>13</v>
      </c>
      <c r="T1316" s="191">
        <v>18</v>
      </c>
      <c r="U1316" s="179">
        <v>4</v>
      </c>
      <c r="V1316" s="179">
        <v>18</v>
      </c>
      <c r="W1316" s="742">
        <v>9</v>
      </c>
      <c r="X1316" s="184"/>
      <c r="Y1316" s="184">
        <v>18</v>
      </c>
      <c r="Z1316" s="184"/>
      <c r="AA1316" s="184"/>
      <c r="AB1316" s="219"/>
      <c r="AC1316" s="183" t="s">
        <v>505</v>
      </c>
      <c r="AD1316" s="179" t="s">
        <v>1949</v>
      </c>
      <c r="AE1316" s="179" t="s">
        <v>407</v>
      </c>
      <c r="AF1316" s="177">
        <v>0</v>
      </c>
      <c r="AG1316" s="177">
        <v>0</v>
      </c>
      <c r="AH1316" s="177">
        <v>0</v>
      </c>
      <c r="AI1316" s="177">
        <v>0</v>
      </c>
      <c r="AJ1316" s="177">
        <v>0</v>
      </c>
      <c r="AK1316" s="177">
        <v>0</v>
      </c>
      <c r="AL1316" s="551">
        <v>0</v>
      </c>
      <c r="AM1316" s="177">
        <v>0</v>
      </c>
      <c r="AN1316" s="177">
        <v>0</v>
      </c>
      <c r="AO1316" s="182">
        <v>35</v>
      </c>
      <c r="AP1316" s="180">
        <v>5</v>
      </c>
      <c r="AQ1316" s="180">
        <v>5</v>
      </c>
      <c r="AR1316" s="180"/>
      <c r="AS1316" s="180"/>
      <c r="AT1316" s="180"/>
      <c r="AU1316" s="180"/>
      <c r="AV1316" s="180"/>
      <c r="AW1316" s="180"/>
      <c r="AX1316" s="180"/>
      <c r="AY1316" s="180"/>
      <c r="AZ1316" s="180"/>
      <c r="BA1316" s="180"/>
      <c r="BB1316" s="180"/>
      <c r="BC1316" s="180"/>
      <c r="BD1316" s="180"/>
      <c r="BE1316" s="180"/>
      <c r="BF1316" s="180"/>
      <c r="BG1316" s="180"/>
      <c r="BH1316" s="176">
        <f t="shared" si="158"/>
        <v>5</v>
      </c>
      <c r="BI1316" s="176">
        <f t="shared" si="153"/>
        <v>15</v>
      </c>
      <c r="BJ1316" s="182">
        <f t="shared" si="154"/>
        <v>35</v>
      </c>
      <c r="BK1316" s="176">
        <f t="shared" si="155"/>
        <v>35</v>
      </c>
      <c r="BL1316" s="176">
        <f t="shared" si="159"/>
        <v>5</v>
      </c>
      <c r="BM1316" s="533">
        <v>5</v>
      </c>
      <c r="BN1316" s="187">
        <v>170</v>
      </c>
      <c r="BO1316" s="187">
        <v>5</v>
      </c>
      <c r="BP1316" s="178">
        <f t="shared" si="160"/>
        <v>345</v>
      </c>
      <c r="BQ1316" s="420" t="str">
        <f t="shared" si="156"/>
        <v>IV</v>
      </c>
      <c r="BR1316" s="185"/>
      <c r="BS1316" s="464" t="s">
        <v>9550</v>
      </c>
    </row>
    <row r="1317" spans="1:71" ht="63.75" x14ac:dyDescent="0.2">
      <c r="A1317" s="697">
        <v>1315</v>
      </c>
      <c r="B1317" s="286" t="s">
        <v>7258</v>
      </c>
      <c r="C1317" s="286" t="s">
        <v>1559</v>
      </c>
      <c r="D1317" s="258" t="s">
        <v>3865</v>
      </c>
      <c r="E1317" s="736">
        <v>190</v>
      </c>
      <c r="F1317" s="736">
        <v>40</v>
      </c>
      <c r="G1317" s="737">
        <v>400</v>
      </c>
      <c r="H1317" s="305" t="s">
        <v>13922</v>
      </c>
      <c r="I1317" s="208" t="s">
        <v>2345</v>
      </c>
      <c r="J1317" s="280" t="s">
        <v>2410</v>
      </c>
      <c r="K1317" s="179" t="s">
        <v>3491</v>
      </c>
      <c r="L1317" s="427" t="s">
        <v>3491</v>
      </c>
      <c r="M1317" s="684">
        <v>5.5</v>
      </c>
      <c r="N1317" s="684" t="s">
        <v>15715</v>
      </c>
      <c r="O1317" s="684">
        <v>220</v>
      </c>
      <c r="P1317" s="179" t="s">
        <v>15822</v>
      </c>
      <c r="Q1317" s="179">
        <v>4</v>
      </c>
      <c r="R1317" s="180"/>
      <c r="S1317" s="191">
        <v>13</v>
      </c>
      <c r="T1317" s="191">
        <v>18</v>
      </c>
      <c r="U1317" s="179">
        <v>4</v>
      </c>
      <c r="V1317" s="179">
        <v>18</v>
      </c>
      <c r="W1317" s="742">
        <v>9</v>
      </c>
      <c r="X1317" s="184"/>
      <c r="Y1317" s="184">
        <v>18</v>
      </c>
      <c r="Z1317" s="184"/>
      <c r="AA1317" s="184"/>
      <c r="AB1317" s="219"/>
      <c r="AC1317" s="183" t="s">
        <v>506</v>
      </c>
      <c r="AD1317" s="179" t="s">
        <v>1949</v>
      </c>
      <c r="AE1317" s="179" t="s">
        <v>407</v>
      </c>
      <c r="AF1317" s="177">
        <v>0</v>
      </c>
      <c r="AG1317" s="177">
        <v>0</v>
      </c>
      <c r="AH1317" s="177">
        <v>0</v>
      </c>
      <c r="AI1317" s="177">
        <v>0</v>
      </c>
      <c r="AJ1317" s="177">
        <v>0</v>
      </c>
      <c r="AK1317" s="177">
        <v>0</v>
      </c>
      <c r="AL1317" s="551">
        <v>0</v>
      </c>
      <c r="AM1317" s="177">
        <v>0</v>
      </c>
      <c r="AN1317" s="177">
        <v>0</v>
      </c>
      <c r="AO1317" s="182">
        <v>42</v>
      </c>
      <c r="AP1317" s="180">
        <v>6</v>
      </c>
      <c r="AQ1317" s="180">
        <v>6</v>
      </c>
      <c r="AR1317" s="180"/>
      <c r="AS1317" s="180"/>
      <c r="AT1317" s="180"/>
      <c r="AU1317" s="180"/>
      <c r="AV1317" s="180"/>
      <c r="AW1317" s="180"/>
      <c r="AX1317" s="180"/>
      <c r="AY1317" s="180"/>
      <c r="AZ1317" s="180"/>
      <c r="BA1317" s="180"/>
      <c r="BB1317" s="180"/>
      <c r="BC1317" s="180"/>
      <c r="BD1317" s="180"/>
      <c r="BE1317" s="180"/>
      <c r="BF1317" s="180"/>
      <c r="BG1317" s="180"/>
      <c r="BH1317" s="176">
        <f t="shared" si="158"/>
        <v>6</v>
      </c>
      <c r="BI1317" s="176">
        <f t="shared" si="153"/>
        <v>13</v>
      </c>
      <c r="BJ1317" s="182">
        <f t="shared" si="154"/>
        <v>42</v>
      </c>
      <c r="BK1317" s="176">
        <f t="shared" si="155"/>
        <v>42</v>
      </c>
      <c r="BL1317" s="176">
        <f t="shared" si="159"/>
        <v>6</v>
      </c>
      <c r="BM1317" s="533">
        <v>6</v>
      </c>
      <c r="BN1317" s="187">
        <v>300</v>
      </c>
      <c r="BO1317" s="187">
        <v>6</v>
      </c>
      <c r="BP1317" s="178">
        <f t="shared" si="160"/>
        <v>552</v>
      </c>
      <c r="BQ1317" s="420" t="str">
        <f t="shared" si="156"/>
        <v>V</v>
      </c>
      <c r="BR1317" s="185"/>
      <c r="BS1317" s="464" t="s">
        <v>9550</v>
      </c>
    </row>
    <row r="1318" spans="1:71" ht="76.5" x14ac:dyDescent="0.2">
      <c r="A1318" s="696">
        <v>1316</v>
      </c>
      <c r="B1318" s="286" t="s">
        <v>7258</v>
      </c>
      <c r="C1318" s="286" t="s">
        <v>8021</v>
      </c>
      <c r="D1318" s="258" t="s">
        <v>3865</v>
      </c>
      <c r="E1318" s="736">
        <v>74</v>
      </c>
      <c r="F1318" s="736">
        <v>40</v>
      </c>
      <c r="G1318" s="737">
        <v>400</v>
      </c>
      <c r="H1318" s="305" t="s">
        <v>13922</v>
      </c>
      <c r="I1318" s="208" t="s">
        <v>2345</v>
      </c>
      <c r="J1318" s="280" t="s">
        <v>2410</v>
      </c>
      <c r="K1318" s="179" t="s">
        <v>3491</v>
      </c>
      <c r="L1318" s="427" t="s">
        <v>3491</v>
      </c>
      <c r="M1318" s="684">
        <v>5</v>
      </c>
      <c r="N1318" s="684" t="s">
        <v>15715</v>
      </c>
      <c r="O1318" s="684">
        <v>160</v>
      </c>
      <c r="P1318" s="179" t="s">
        <v>15822</v>
      </c>
      <c r="Q1318" s="179">
        <v>4</v>
      </c>
      <c r="R1318" s="180"/>
      <c r="S1318" s="191">
        <v>13</v>
      </c>
      <c r="T1318" s="191">
        <v>18</v>
      </c>
      <c r="U1318" s="179">
        <v>4</v>
      </c>
      <c r="V1318" s="179">
        <v>18</v>
      </c>
      <c r="W1318" s="742">
        <v>9</v>
      </c>
      <c r="X1318" s="184"/>
      <c r="Y1318" s="184">
        <v>18</v>
      </c>
      <c r="Z1318" s="184"/>
      <c r="AA1318" s="184"/>
      <c r="AB1318" s="219"/>
      <c r="AC1318" s="183" t="s">
        <v>507</v>
      </c>
      <c r="AD1318" s="179" t="s">
        <v>1949</v>
      </c>
      <c r="AE1318" s="179" t="s">
        <v>407</v>
      </c>
      <c r="AF1318" s="177">
        <v>0</v>
      </c>
      <c r="AG1318" s="177">
        <v>0</v>
      </c>
      <c r="AH1318" s="177">
        <v>0</v>
      </c>
      <c r="AI1318" s="177">
        <v>0</v>
      </c>
      <c r="AJ1318" s="177">
        <v>0</v>
      </c>
      <c r="AK1318" s="177">
        <v>0</v>
      </c>
      <c r="AL1318" s="551">
        <v>0</v>
      </c>
      <c r="AM1318" s="177">
        <v>0</v>
      </c>
      <c r="AN1318" s="177">
        <v>0</v>
      </c>
      <c r="AO1318" s="182">
        <v>18</v>
      </c>
      <c r="AP1318" s="180">
        <v>3</v>
      </c>
      <c r="AQ1318" s="180"/>
      <c r="AR1318" s="180"/>
      <c r="AS1318" s="180"/>
      <c r="AT1318" s="180"/>
      <c r="AU1318" s="180"/>
      <c r="AV1318" s="180"/>
      <c r="AW1318" s="180">
        <v>3</v>
      </c>
      <c r="AX1318" s="180"/>
      <c r="AY1318" s="180"/>
      <c r="AZ1318" s="180"/>
      <c r="BA1318" s="180"/>
      <c r="BB1318" s="180"/>
      <c r="BC1318" s="180"/>
      <c r="BD1318" s="180"/>
      <c r="BE1318" s="180"/>
      <c r="BF1318" s="180"/>
      <c r="BG1318" s="180"/>
      <c r="BH1318" s="176">
        <f t="shared" si="158"/>
        <v>3</v>
      </c>
      <c r="BI1318" s="176">
        <f t="shared" si="153"/>
        <v>16</v>
      </c>
      <c r="BJ1318" s="182">
        <f t="shared" si="154"/>
        <v>18</v>
      </c>
      <c r="BK1318" s="176">
        <f t="shared" si="155"/>
        <v>18</v>
      </c>
      <c r="BL1318" s="176">
        <f t="shared" si="159"/>
        <v>3</v>
      </c>
      <c r="BM1318" s="533">
        <v>3</v>
      </c>
      <c r="BN1318" s="187">
        <v>120</v>
      </c>
      <c r="BO1318" s="187">
        <v>3</v>
      </c>
      <c r="BP1318" s="178">
        <f t="shared" si="160"/>
        <v>174</v>
      </c>
      <c r="BQ1318" s="420" t="str">
        <f t="shared" si="156"/>
        <v>III</v>
      </c>
      <c r="BR1318" s="185"/>
      <c r="BS1318" s="464" t="s">
        <v>9586</v>
      </c>
    </row>
    <row r="1319" spans="1:71" ht="76.5" x14ac:dyDescent="0.2">
      <c r="A1319" s="697">
        <v>1317</v>
      </c>
      <c r="B1319" s="286" t="s">
        <v>7258</v>
      </c>
      <c r="C1319" s="286" t="s">
        <v>8023</v>
      </c>
      <c r="D1319" s="258" t="s">
        <v>3865</v>
      </c>
      <c r="E1319" s="736">
        <v>35</v>
      </c>
      <c r="F1319" s="736">
        <v>40</v>
      </c>
      <c r="G1319" s="737">
        <v>400</v>
      </c>
      <c r="H1319" s="305" t="s">
        <v>13922</v>
      </c>
      <c r="I1319" s="208" t="s">
        <v>2345</v>
      </c>
      <c r="J1319" s="280" t="s">
        <v>2410</v>
      </c>
      <c r="K1319" s="179" t="s">
        <v>3491</v>
      </c>
      <c r="L1319" s="427" t="s">
        <v>3491</v>
      </c>
      <c r="M1319" s="684">
        <v>5</v>
      </c>
      <c r="N1319" s="684" t="s">
        <v>15715</v>
      </c>
      <c r="O1319" s="684">
        <v>160</v>
      </c>
      <c r="P1319" s="179" t="s">
        <v>15822</v>
      </c>
      <c r="Q1319" s="179">
        <v>4</v>
      </c>
      <c r="R1319" s="180"/>
      <c r="S1319" s="191">
        <v>13</v>
      </c>
      <c r="T1319" s="191">
        <v>18</v>
      </c>
      <c r="U1319" s="179">
        <v>4</v>
      </c>
      <c r="V1319" s="179">
        <v>18</v>
      </c>
      <c r="W1319" s="742">
        <v>9</v>
      </c>
      <c r="X1319" s="184"/>
      <c r="Y1319" s="184">
        <v>18</v>
      </c>
      <c r="Z1319" s="184"/>
      <c r="AA1319" s="184"/>
      <c r="AB1319" s="219"/>
      <c r="AC1319" s="183" t="s">
        <v>508</v>
      </c>
      <c r="AD1319" s="179" t="s">
        <v>1949</v>
      </c>
      <c r="AE1319" s="179" t="s">
        <v>407</v>
      </c>
      <c r="AF1319" s="177">
        <v>0</v>
      </c>
      <c r="AG1319" s="177">
        <v>0</v>
      </c>
      <c r="AH1319" s="177">
        <v>0</v>
      </c>
      <c r="AI1319" s="177">
        <v>0</v>
      </c>
      <c r="AJ1319" s="177">
        <v>0</v>
      </c>
      <c r="AK1319" s="177">
        <v>0</v>
      </c>
      <c r="AL1319" s="551">
        <v>0</v>
      </c>
      <c r="AM1319" s="177">
        <v>0</v>
      </c>
      <c r="AN1319" s="177">
        <v>0</v>
      </c>
      <c r="AO1319" s="182">
        <v>28</v>
      </c>
      <c r="AP1319" s="180">
        <v>4</v>
      </c>
      <c r="AQ1319" s="180"/>
      <c r="AR1319" s="180"/>
      <c r="AS1319" s="180"/>
      <c r="AT1319" s="180"/>
      <c r="AU1319" s="180"/>
      <c r="AV1319" s="180"/>
      <c r="AW1319" s="180">
        <v>4</v>
      </c>
      <c r="AX1319" s="180"/>
      <c r="AY1319" s="180"/>
      <c r="AZ1319" s="180"/>
      <c r="BA1319" s="180"/>
      <c r="BB1319" s="180"/>
      <c r="BC1319" s="180"/>
      <c r="BD1319" s="180"/>
      <c r="BE1319" s="180"/>
      <c r="BF1319" s="180"/>
      <c r="BG1319" s="180"/>
      <c r="BH1319" s="176">
        <f t="shared" si="158"/>
        <v>4</v>
      </c>
      <c r="BI1319" s="176">
        <f t="shared" si="153"/>
        <v>15</v>
      </c>
      <c r="BJ1319" s="182">
        <f t="shared" si="154"/>
        <v>28</v>
      </c>
      <c r="BK1319" s="176">
        <f t="shared" si="155"/>
        <v>28</v>
      </c>
      <c r="BL1319" s="176">
        <f t="shared" si="159"/>
        <v>4</v>
      </c>
      <c r="BM1319" s="533">
        <v>4</v>
      </c>
      <c r="BN1319" s="187">
        <v>175</v>
      </c>
      <c r="BO1319" s="187">
        <v>4</v>
      </c>
      <c r="BP1319" s="178">
        <f t="shared" si="160"/>
        <v>287</v>
      </c>
      <c r="BQ1319" s="420" t="str">
        <f t="shared" si="156"/>
        <v>IV</v>
      </c>
      <c r="BR1319" s="185"/>
      <c r="BS1319" s="464" t="s">
        <v>9586</v>
      </c>
    </row>
    <row r="1320" spans="1:71" ht="76.5" x14ac:dyDescent="0.2">
      <c r="A1320" s="696">
        <v>1318</v>
      </c>
      <c r="B1320" s="286" t="s">
        <v>7258</v>
      </c>
      <c r="C1320" s="286" t="s">
        <v>8025</v>
      </c>
      <c r="D1320" s="258" t="s">
        <v>3865</v>
      </c>
      <c r="E1320" s="736">
        <v>15</v>
      </c>
      <c r="F1320" s="736">
        <v>40</v>
      </c>
      <c r="G1320" s="737">
        <v>400</v>
      </c>
      <c r="H1320" s="305" t="s">
        <v>13922</v>
      </c>
      <c r="I1320" s="208" t="s">
        <v>2345</v>
      </c>
      <c r="J1320" s="280" t="s">
        <v>2410</v>
      </c>
      <c r="K1320" s="179" t="s">
        <v>3491</v>
      </c>
      <c r="L1320" s="427" t="s">
        <v>3491</v>
      </c>
      <c r="M1320" s="684">
        <v>5</v>
      </c>
      <c r="N1320" s="684" t="s">
        <v>15715</v>
      </c>
      <c r="O1320" s="684">
        <v>160</v>
      </c>
      <c r="P1320" s="179" t="s">
        <v>15822</v>
      </c>
      <c r="Q1320" s="179">
        <v>4</v>
      </c>
      <c r="R1320" s="180"/>
      <c r="S1320" s="191">
        <v>13</v>
      </c>
      <c r="T1320" s="191">
        <v>18</v>
      </c>
      <c r="U1320" s="179">
        <v>4</v>
      </c>
      <c r="V1320" s="179">
        <v>18</v>
      </c>
      <c r="W1320" s="742">
        <v>9</v>
      </c>
      <c r="X1320" s="184"/>
      <c r="Y1320" s="184">
        <v>18</v>
      </c>
      <c r="Z1320" s="184"/>
      <c r="AA1320" s="184"/>
      <c r="AB1320" s="219"/>
      <c r="AC1320" s="183" t="s">
        <v>509</v>
      </c>
      <c r="AD1320" s="179" t="s">
        <v>1949</v>
      </c>
      <c r="AE1320" s="179" t="s">
        <v>407</v>
      </c>
      <c r="AF1320" s="177">
        <v>0</v>
      </c>
      <c r="AG1320" s="177">
        <v>0</v>
      </c>
      <c r="AH1320" s="177">
        <v>0</v>
      </c>
      <c r="AI1320" s="177">
        <v>0</v>
      </c>
      <c r="AJ1320" s="177">
        <v>0</v>
      </c>
      <c r="AK1320" s="177">
        <v>0</v>
      </c>
      <c r="AL1320" s="551">
        <v>0</v>
      </c>
      <c r="AM1320" s="177">
        <v>0</v>
      </c>
      <c r="AN1320" s="177">
        <v>0</v>
      </c>
      <c r="AO1320" s="182">
        <v>35</v>
      </c>
      <c r="AP1320" s="180">
        <v>5</v>
      </c>
      <c r="AQ1320" s="180"/>
      <c r="AR1320" s="180"/>
      <c r="AS1320" s="180"/>
      <c r="AT1320" s="180"/>
      <c r="AU1320" s="180"/>
      <c r="AV1320" s="180"/>
      <c r="AW1320" s="180">
        <v>5</v>
      </c>
      <c r="AX1320" s="180"/>
      <c r="AY1320" s="180"/>
      <c r="AZ1320" s="180"/>
      <c r="BA1320" s="180"/>
      <c r="BB1320" s="180"/>
      <c r="BC1320" s="180"/>
      <c r="BD1320" s="180"/>
      <c r="BE1320" s="180"/>
      <c r="BF1320" s="180"/>
      <c r="BG1320" s="180"/>
      <c r="BH1320" s="176">
        <f t="shared" si="158"/>
        <v>5</v>
      </c>
      <c r="BI1320" s="176">
        <f t="shared" si="153"/>
        <v>15</v>
      </c>
      <c r="BJ1320" s="182">
        <f t="shared" si="154"/>
        <v>35</v>
      </c>
      <c r="BK1320" s="176">
        <f t="shared" si="155"/>
        <v>35</v>
      </c>
      <c r="BL1320" s="176">
        <f t="shared" si="159"/>
        <v>5</v>
      </c>
      <c r="BM1320" s="533">
        <v>5</v>
      </c>
      <c r="BN1320" s="187">
        <v>245</v>
      </c>
      <c r="BO1320" s="187">
        <v>5</v>
      </c>
      <c r="BP1320" s="178">
        <f t="shared" si="160"/>
        <v>420</v>
      </c>
      <c r="BQ1320" s="420" t="str">
        <f t="shared" si="156"/>
        <v>IV</v>
      </c>
      <c r="BR1320" s="185"/>
      <c r="BS1320" s="464" t="s">
        <v>9586</v>
      </c>
    </row>
    <row r="1321" spans="1:71" ht="76.5" x14ac:dyDescent="0.2">
      <c r="A1321" s="696">
        <v>1319</v>
      </c>
      <c r="B1321" s="286" t="s">
        <v>7258</v>
      </c>
      <c r="C1321" s="286" t="s">
        <v>8027</v>
      </c>
      <c r="D1321" s="258" t="s">
        <v>3865</v>
      </c>
      <c r="E1321" s="736">
        <v>7</v>
      </c>
      <c r="F1321" s="736">
        <v>40</v>
      </c>
      <c r="G1321" s="737">
        <v>400</v>
      </c>
      <c r="H1321" s="305" t="s">
        <v>13922</v>
      </c>
      <c r="I1321" s="208" t="s">
        <v>2345</v>
      </c>
      <c r="J1321" s="280" t="s">
        <v>2410</v>
      </c>
      <c r="K1321" s="179" t="s">
        <v>3491</v>
      </c>
      <c r="L1321" s="427" t="s">
        <v>3491</v>
      </c>
      <c r="M1321" s="684">
        <v>5</v>
      </c>
      <c r="N1321" s="684" t="s">
        <v>15715</v>
      </c>
      <c r="O1321" s="684">
        <v>160</v>
      </c>
      <c r="P1321" s="179" t="s">
        <v>15822</v>
      </c>
      <c r="Q1321" s="179">
        <v>4</v>
      </c>
      <c r="R1321" s="180"/>
      <c r="S1321" s="191">
        <v>13</v>
      </c>
      <c r="T1321" s="191">
        <v>18</v>
      </c>
      <c r="U1321" s="179">
        <v>4</v>
      </c>
      <c r="V1321" s="179">
        <v>18</v>
      </c>
      <c r="W1321" s="742">
        <v>9</v>
      </c>
      <c r="X1321" s="184"/>
      <c r="Y1321" s="184">
        <v>18</v>
      </c>
      <c r="Z1321" s="184"/>
      <c r="AA1321" s="184"/>
      <c r="AB1321" s="219"/>
      <c r="AC1321" s="183" t="s">
        <v>510</v>
      </c>
      <c r="AD1321" s="179" t="s">
        <v>1949</v>
      </c>
      <c r="AE1321" s="179" t="s">
        <v>407</v>
      </c>
      <c r="AF1321" s="177">
        <v>0</v>
      </c>
      <c r="AG1321" s="177">
        <v>0</v>
      </c>
      <c r="AH1321" s="177">
        <v>0</v>
      </c>
      <c r="AI1321" s="177">
        <v>0</v>
      </c>
      <c r="AJ1321" s="177">
        <v>0</v>
      </c>
      <c r="AK1321" s="177">
        <v>0</v>
      </c>
      <c r="AL1321" s="551">
        <v>0</v>
      </c>
      <c r="AM1321" s="177">
        <v>0</v>
      </c>
      <c r="AN1321" s="177">
        <v>0</v>
      </c>
      <c r="AO1321" s="182">
        <v>42</v>
      </c>
      <c r="AP1321" s="180">
        <v>6</v>
      </c>
      <c r="AQ1321" s="180"/>
      <c r="AR1321" s="180"/>
      <c r="AS1321" s="180"/>
      <c r="AT1321" s="180"/>
      <c r="AU1321" s="180"/>
      <c r="AV1321" s="180"/>
      <c r="AW1321" s="180">
        <v>6</v>
      </c>
      <c r="AX1321" s="180"/>
      <c r="AY1321" s="180"/>
      <c r="AZ1321" s="180"/>
      <c r="BA1321" s="180"/>
      <c r="BB1321" s="180"/>
      <c r="BC1321" s="180"/>
      <c r="BD1321" s="180"/>
      <c r="BE1321" s="180"/>
      <c r="BF1321" s="180"/>
      <c r="BG1321" s="180"/>
      <c r="BH1321" s="176">
        <f t="shared" si="158"/>
        <v>6</v>
      </c>
      <c r="BI1321" s="176">
        <f t="shared" si="153"/>
        <v>13</v>
      </c>
      <c r="BJ1321" s="182">
        <f t="shared" si="154"/>
        <v>42</v>
      </c>
      <c r="BK1321" s="176">
        <f t="shared" si="155"/>
        <v>42</v>
      </c>
      <c r="BL1321" s="176">
        <f t="shared" si="159"/>
        <v>6</v>
      </c>
      <c r="BM1321" s="533">
        <v>6</v>
      </c>
      <c r="BN1321" s="187">
        <v>425</v>
      </c>
      <c r="BO1321" s="187">
        <v>6</v>
      </c>
      <c r="BP1321" s="178">
        <f t="shared" si="160"/>
        <v>677</v>
      </c>
      <c r="BQ1321" s="420" t="str">
        <f t="shared" si="156"/>
        <v>V</v>
      </c>
      <c r="BR1321" s="185"/>
      <c r="BS1321" s="464" t="s">
        <v>9586</v>
      </c>
    </row>
    <row r="1322" spans="1:71" ht="76.5" x14ac:dyDescent="0.2">
      <c r="A1322" s="697">
        <v>1320</v>
      </c>
      <c r="B1322" s="286" t="s">
        <v>7258</v>
      </c>
      <c r="C1322" s="286" t="s">
        <v>9111</v>
      </c>
      <c r="D1322" s="258" t="s">
        <v>3865</v>
      </c>
      <c r="E1322" s="736">
        <v>7</v>
      </c>
      <c r="F1322" s="736">
        <v>40</v>
      </c>
      <c r="G1322" s="737">
        <v>400</v>
      </c>
      <c r="H1322" s="305" t="s">
        <v>13922</v>
      </c>
      <c r="I1322" s="208" t="s">
        <v>2345</v>
      </c>
      <c r="J1322" s="280" t="s">
        <v>2410</v>
      </c>
      <c r="K1322" s="179" t="s">
        <v>3491</v>
      </c>
      <c r="L1322" s="427" t="s">
        <v>3491</v>
      </c>
      <c r="M1322" s="684">
        <v>5</v>
      </c>
      <c r="N1322" s="684" t="s">
        <v>15715</v>
      </c>
      <c r="O1322" s="684">
        <v>160</v>
      </c>
      <c r="P1322" s="179" t="s">
        <v>15822</v>
      </c>
      <c r="Q1322" s="179">
        <v>4</v>
      </c>
      <c r="R1322" s="180"/>
      <c r="S1322" s="191">
        <v>13</v>
      </c>
      <c r="T1322" s="191">
        <v>18</v>
      </c>
      <c r="U1322" s="179">
        <v>4</v>
      </c>
      <c r="V1322" s="179">
        <v>18</v>
      </c>
      <c r="W1322" s="742">
        <v>9</v>
      </c>
      <c r="X1322" s="184"/>
      <c r="Y1322" s="184">
        <v>18</v>
      </c>
      <c r="Z1322" s="184"/>
      <c r="AA1322" s="184"/>
      <c r="AB1322" s="219"/>
      <c r="AC1322" s="183" t="s">
        <v>511</v>
      </c>
      <c r="AD1322" s="179" t="s">
        <v>1949</v>
      </c>
      <c r="AE1322" s="179" t="s">
        <v>407</v>
      </c>
      <c r="AF1322" s="177">
        <v>0</v>
      </c>
      <c r="AG1322" s="177">
        <v>0</v>
      </c>
      <c r="AH1322" s="177">
        <v>0</v>
      </c>
      <c r="AI1322" s="177">
        <v>0</v>
      </c>
      <c r="AJ1322" s="177">
        <v>0</v>
      </c>
      <c r="AK1322" s="177">
        <v>0</v>
      </c>
      <c r="AL1322" s="551">
        <v>0</v>
      </c>
      <c r="AM1322" s="177">
        <v>0</v>
      </c>
      <c r="AN1322" s="177">
        <v>0</v>
      </c>
      <c r="AO1322" s="182">
        <v>56</v>
      </c>
      <c r="AP1322" s="180">
        <v>7</v>
      </c>
      <c r="AQ1322" s="180"/>
      <c r="AR1322" s="180"/>
      <c r="AS1322" s="180"/>
      <c r="AT1322" s="180"/>
      <c r="AU1322" s="180"/>
      <c r="AV1322" s="180"/>
      <c r="AW1322" s="180">
        <v>7</v>
      </c>
      <c r="AX1322" s="180"/>
      <c r="AY1322" s="180"/>
      <c r="AZ1322" s="180"/>
      <c r="BA1322" s="180"/>
      <c r="BB1322" s="180"/>
      <c r="BC1322" s="180"/>
      <c r="BD1322" s="180"/>
      <c r="BE1322" s="180"/>
      <c r="BF1322" s="180"/>
      <c r="BG1322" s="180"/>
      <c r="BH1322" s="176">
        <f t="shared" si="158"/>
        <v>7</v>
      </c>
      <c r="BI1322" s="176">
        <f t="shared" si="153"/>
        <v>13</v>
      </c>
      <c r="BJ1322" s="182">
        <f t="shared" si="154"/>
        <v>56</v>
      </c>
      <c r="BK1322" s="176">
        <f t="shared" si="155"/>
        <v>56</v>
      </c>
      <c r="BL1322" s="176">
        <f t="shared" si="159"/>
        <v>7</v>
      </c>
      <c r="BM1322" s="533">
        <v>7</v>
      </c>
      <c r="BN1322" s="187">
        <v>650</v>
      </c>
      <c r="BO1322" s="187">
        <v>8</v>
      </c>
      <c r="BP1322" s="178">
        <f t="shared" si="160"/>
        <v>1098</v>
      </c>
      <c r="BQ1322" s="420" t="str">
        <f t="shared" si="156"/>
        <v>VI</v>
      </c>
      <c r="BR1322" s="185"/>
      <c r="BS1322" s="464" t="s">
        <v>9586</v>
      </c>
    </row>
    <row r="1323" spans="1:71" ht="76.5" x14ac:dyDescent="0.2">
      <c r="A1323" s="696">
        <v>1321</v>
      </c>
      <c r="B1323" s="286" t="s">
        <v>7258</v>
      </c>
      <c r="C1323" s="286" t="s">
        <v>9115</v>
      </c>
      <c r="D1323" s="258" t="s">
        <v>3865</v>
      </c>
      <c r="E1323" s="736">
        <v>1</v>
      </c>
      <c r="F1323" s="736">
        <v>40</v>
      </c>
      <c r="G1323" s="737">
        <v>400</v>
      </c>
      <c r="H1323" s="305" t="s">
        <v>13922</v>
      </c>
      <c r="I1323" s="208" t="s">
        <v>2345</v>
      </c>
      <c r="J1323" s="280" t="s">
        <v>2410</v>
      </c>
      <c r="K1323" s="179" t="s">
        <v>3491</v>
      </c>
      <c r="L1323" s="427" t="s">
        <v>3491</v>
      </c>
      <c r="M1323" s="684">
        <v>5</v>
      </c>
      <c r="N1323" s="684" t="s">
        <v>15715</v>
      </c>
      <c r="O1323" s="684">
        <v>160</v>
      </c>
      <c r="P1323" s="179" t="s">
        <v>15822</v>
      </c>
      <c r="Q1323" s="179">
        <v>4</v>
      </c>
      <c r="R1323" s="180"/>
      <c r="S1323" s="191">
        <v>13</v>
      </c>
      <c r="T1323" s="191">
        <v>18</v>
      </c>
      <c r="U1323" s="179">
        <v>4</v>
      </c>
      <c r="V1323" s="179">
        <v>18</v>
      </c>
      <c r="W1323" s="742">
        <v>9</v>
      </c>
      <c r="X1323" s="184"/>
      <c r="Y1323" s="184">
        <v>18</v>
      </c>
      <c r="Z1323" s="184"/>
      <c r="AA1323" s="184"/>
      <c r="AB1323" s="219"/>
      <c r="AC1323" s="183" t="s">
        <v>512</v>
      </c>
      <c r="AD1323" s="179" t="s">
        <v>1949</v>
      </c>
      <c r="AE1323" s="179" t="s">
        <v>407</v>
      </c>
      <c r="AF1323" s="177">
        <v>0</v>
      </c>
      <c r="AG1323" s="177">
        <v>0</v>
      </c>
      <c r="AH1323" s="177">
        <v>0</v>
      </c>
      <c r="AI1323" s="177">
        <v>0</v>
      </c>
      <c r="AJ1323" s="177">
        <v>0</v>
      </c>
      <c r="AK1323" s="177">
        <v>0</v>
      </c>
      <c r="AL1323" s="551">
        <v>0</v>
      </c>
      <c r="AM1323" s="177">
        <v>0</v>
      </c>
      <c r="AN1323" s="177">
        <v>0</v>
      </c>
      <c r="AO1323" s="182">
        <v>64</v>
      </c>
      <c r="AP1323" s="180">
        <v>8</v>
      </c>
      <c r="AQ1323" s="180"/>
      <c r="AR1323" s="180"/>
      <c r="AS1323" s="180"/>
      <c r="AT1323" s="180"/>
      <c r="AU1323" s="180"/>
      <c r="AV1323" s="180"/>
      <c r="AW1323" s="180">
        <v>8</v>
      </c>
      <c r="AX1323" s="180"/>
      <c r="AY1323" s="180"/>
      <c r="AZ1323" s="180"/>
      <c r="BA1323" s="180"/>
      <c r="BB1323" s="180"/>
      <c r="BC1323" s="180"/>
      <c r="BD1323" s="180"/>
      <c r="BE1323" s="180"/>
      <c r="BF1323" s="180"/>
      <c r="BG1323" s="180"/>
      <c r="BH1323" s="176">
        <f t="shared" si="158"/>
        <v>8</v>
      </c>
      <c r="BI1323" s="176">
        <f t="shared" si="153"/>
        <v>12</v>
      </c>
      <c r="BJ1323" s="182">
        <f t="shared" si="154"/>
        <v>64</v>
      </c>
      <c r="BK1323" s="176">
        <f t="shared" si="155"/>
        <v>64</v>
      </c>
      <c r="BL1323" s="176">
        <f t="shared" si="159"/>
        <v>8</v>
      </c>
      <c r="BM1323" s="533">
        <v>8</v>
      </c>
      <c r="BN1323" s="187">
        <v>1000</v>
      </c>
      <c r="BO1323" s="187">
        <v>10</v>
      </c>
      <c r="BP1323" s="178">
        <f t="shared" si="160"/>
        <v>1640</v>
      </c>
      <c r="BQ1323" s="420" t="str">
        <f t="shared" si="156"/>
        <v>VI</v>
      </c>
      <c r="BR1323" s="185"/>
      <c r="BS1323" s="464" t="s">
        <v>9586</v>
      </c>
    </row>
    <row r="1324" spans="1:71" ht="76.5" x14ac:dyDescent="0.2">
      <c r="A1324" s="697">
        <v>1322</v>
      </c>
      <c r="B1324" s="286" t="s">
        <v>7258</v>
      </c>
      <c r="C1324" s="286" t="s">
        <v>1560</v>
      </c>
      <c r="D1324" s="258" t="s">
        <v>3865</v>
      </c>
      <c r="E1324" s="736">
        <v>1</v>
      </c>
      <c r="F1324" s="736">
        <v>40</v>
      </c>
      <c r="G1324" s="737">
        <v>400</v>
      </c>
      <c r="H1324" s="305" t="s">
        <v>13922</v>
      </c>
      <c r="I1324" s="208" t="s">
        <v>2345</v>
      </c>
      <c r="J1324" s="280" t="s">
        <v>2410</v>
      </c>
      <c r="K1324" s="179" t="s">
        <v>3491</v>
      </c>
      <c r="L1324" s="427" t="s">
        <v>3491</v>
      </c>
      <c r="M1324" s="684">
        <v>5</v>
      </c>
      <c r="N1324" s="684" t="s">
        <v>15715</v>
      </c>
      <c r="O1324" s="684">
        <v>160</v>
      </c>
      <c r="P1324" s="179" t="s">
        <v>15822</v>
      </c>
      <c r="Q1324" s="179">
        <v>4</v>
      </c>
      <c r="R1324" s="180"/>
      <c r="S1324" s="191">
        <v>13</v>
      </c>
      <c r="T1324" s="191">
        <v>18</v>
      </c>
      <c r="U1324" s="179">
        <v>4</v>
      </c>
      <c r="V1324" s="179">
        <v>18</v>
      </c>
      <c r="W1324" s="742">
        <v>9</v>
      </c>
      <c r="X1324" s="184"/>
      <c r="Y1324" s="184">
        <v>18</v>
      </c>
      <c r="Z1324" s="184"/>
      <c r="AA1324" s="184"/>
      <c r="AB1324" s="219"/>
      <c r="AC1324" s="183" t="s">
        <v>513</v>
      </c>
      <c r="AD1324" s="179" t="s">
        <v>1949</v>
      </c>
      <c r="AE1324" s="179" t="s">
        <v>407</v>
      </c>
      <c r="AF1324" s="177">
        <v>0</v>
      </c>
      <c r="AG1324" s="177">
        <v>0</v>
      </c>
      <c r="AH1324" s="177">
        <v>0</v>
      </c>
      <c r="AI1324" s="177">
        <v>0</v>
      </c>
      <c r="AJ1324" s="177">
        <v>0</v>
      </c>
      <c r="AK1324" s="177">
        <v>0</v>
      </c>
      <c r="AL1324" s="551">
        <v>0</v>
      </c>
      <c r="AM1324" s="177">
        <v>0</v>
      </c>
      <c r="AN1324" s="177">
        <v>0</v>
      </c>
      <c r="AO1324" s="182">
        <v>72</v>
      </c>
      <c r="AP1324" s="180">
        <v>9</v>
      </c>
      <c r="AQ1324" s="180"/>
      <c r="AR1324" s="180"/>
      <c r="AS1324" s="180"/>
      <c r="AT1324" s="180"/>
      <c r="AU1324" s="180"/>
      <c r="AV1324" s="180"/>
      <c r="AW1324" s="180">
        <v>9</v>
      </c>
      <c r="AX1324" s="180"/>
      <c r="AY1324" s="180"/>
      <c r="AZ1324" s="180"/>
      <c r="BA1324" s="180"/>
      <c r="BB1324" s="180"/>
      <c r="BC1324" s="180"/>
      <c r="BD1324" s="180"/>
      <c r="BE1324" s="180"/>
      <c r="BF1324" s="180"/>
      <c r="BG1324" s="180"/>
      <c r="BH1324" s="176">
        <f t="shared" si="158"/>
        <v>9</v>
      </c>
      <c r="BI1324" s="176">
        <f t="shared" si="153"/>
        <v>12</v>
      </c>
      <c r="BJ1324" s="182">
        <f t="shared" si="154"/>
        <v>72</v>
      </c>
      <c r="BK1324" s="176">
        <f t="shared" si="155"/>
        <v>72</v>
      </c>
      <c r="BL1324" s="176">
        <f t="shared" si="159"/>
        <v>9</v>
      </c>
      <c r="BM1324" s="533">
        <v>9</v>
      </c>
      <c r="BN1324" s="187">
        <v>1600</v>
      </c>
      <c r="BO1324" s="187">
        <v>12</v>
      </c>
      <c r="BP1324" s="178">
        <f t="shared" si="160"/>
        <v>2464</v>
      </c>
      <c r="BQ1324" s="420" t="str">
        <f t="shared" si="156"/>
        <v>VII</v>
      </c>
      <c r="BR1324" s="185"/>
      <c r="BS1324" s="464" t="s">
        <v>9586</v>
      </c>
    </row>
    <row r="1325" spans="1:71" ht="76.5" x14ac:dyDescent="0.2">
      <c r="A1325" s="696">
        <v>1323</v>
      </c>
      <c r="B1325" s="286" t="s">
        <v>7258</v>
      </c>
      <c r="C1325" s="286" t="s">
        <v>1562</v>
      </c>
      <c r="D1325" s="258" t="s">
        <v>3865</v>
      </c>
      <c r="E1325" s="736">
        <v>84</v>
      </c>
      <c r="F1325" s="736">
        <v>40</v>
      </c>
      <c r="G1325" s="737">
        <v>400</v>
      </c>
      <c r="H1325" s="305" t="s">
        <v>13922</v>
      </c>
      <c r="I1325" s="208" t="s">
        <v>2345</v>
      </c>
      <c r="J1325" s="280" t="s">
        <v>2410</v>
      </c>
      <c r="K1325" s="179" t="s">
        <v>3491</v>
      </c>
      <c r="L1325" s="427" t="s">
        <v>3491</v>
      </c>
      <c r="M1325" s="684">
        <v>5</v>
      </c>
      <c r="N1325" s="684" t="s">
        <v>15715</v>
      </c>
      <c r="O1325" s="684">
        <v>160</v>
      </c>
      <c r="P1325" s="179" t="s">
        <v>15822</v>
      </c>
      <c r="Q1325" s="179">
        <v>4</v>
      </c>
      <c r="R1325" s="180"/>
      <c r="S1325" s="191">
        <v>13</v>
      </c>
      <c r="T1325" s="191">
        <v>18</v>
      </c>
      <c r="U1325" s="179">
        <v>4</v>
      </c>
      <c r="V1325" s="179">
        <v>18</v>
      </c>
      <c r="W1325" s="742">
        <v>9</v>
      </c>
      <c r="X1325" s="184"/>
      <c r="Y1325" s="184">
        <v>18</v>
      </c>
      <c r="Z1325" s="184"/>
      <c r="AA1325" s="184"/>
      <c r="AB1325" s="219"/>
      <c r="AC1325" s="183" t="s">
        <v>514</v>
      </c>
      <c r="AD1325" s="179" t="s">
        <v>1949</v>
      </c>
      <c r="AE1325" s="179" t="s">
        <v>407</v>
      </c>
      <c r="AF1325" s="177">
        <v>0</v>
      </c>
      <c r="AG1325" s="177">
        <v>0</v>
      </c>
      <c r="AH1325" s="177">
        <v>0</v>
      </c>
      <c r="AI1325" s="177">
        <v>0</v>
      </c>
      <c r="AJ1325" s="177">
        <v>0</v>
      </c>
      <c r="AK1325" s="177">
        <v>0</v>
      </c>
      <c r="AL1325" s="551">
        <v>0</v>
      </c>
      <c r="AM1325" s="177">
        <v>0</v>
      </c>
      <c r="AN1325" s="177">
        <v>0</v>
      </c>
      <c r="AO1325" s="182">
        <v>28</v>
      </c>
      <c r="AP1325" s="180">
        <v>4</v>
      </c>
      <c r="AQ1325" s="180"/>
      <c r="AR1325" s="180"/>
      <c r="AS1325" s="180"/>
      <c r="AT1325" s="180"/>
      <c r="AU1325" s="180"/>
      <c r="AV1325" s="180"/>
      <c r="AW1325" s="180">
        <v>4</v>
      </c>
      <c r="AX1325" s="180"/>
      <c r="AY1325" s="180"/>
      <c r="AZ1325" s="180"/>
      <c r="BA1325" s="180"/>
      <c r="BB1325" s="180"/>
      <c r="BC1325" s="180">
        <v>4</v>
      </c>
      <c r="BD1325" s="180"/>
      <c r="BE1325" s="180"/>
      <c r="BF1325" s="180"/>
      <c r="BG1325" s="180"/>
      <c r="BH1325" s="176">
        <f t="shared" si="158"/>
        <v>4</v>
      </c>
      <c r="BI1325" s="176">
        <f t="shared" si="153"/>
        <v>15</v>
      </c>
      <c r="BJ1325" s="182">
        <f t="shared" si="154"/>
        <v>28</v>
      </c>
      <c r="BK1325" s="176">
        <f t="shared" si="155"/>
        <v>28</v>
      </c>
      <c r="BL1325" s="176">
        <f t="shared" si="159"/>
        <v>4</v>
      </c>
      <c r="BM1325" s="533">
        <v>4</v>
      </c>
      <c r="BN1325" s="187">
        <v>550</v>
      </c>
      <c r="BO1325" s="187">
        <v>6</v>
      </c>
      <c r="BP1325" s="178">
        <f t="shared" si="160"/>
        <v>718</v>
      </c>
      <c r="BQ1325" s="420" t="str">
        <f t="shared" si="156"/>
        <v>VI</v>
      </c>
      <c r="BR1325" s="185"/>
      <c r="BS1325" s="464" t="s">
        <v>9588</v>
      </c>
    </row>
    <row r="1326" spans="1:71" ht="76.5" x14ac:dyDescent="0.2">
      <c r="A1326" s="696">
        <v>1324</v>
      </c>
      <c r="B1326" s="286" t="s">
        <v>7258</v>
      </c>
      <c r="C1326" s="286" t="s">
        <v>1563</v>
      </c>
      <c r="D1326" s="258" t="s">
        <v>3865</v>
      </c>
      <c r="E1326" s="736">
        <v>84</v>
      </c>
      <c r="F1326" s="736">
        <v>40</v>
      </c>
      <c r="G1326" s="737">
        <v>400</v>
      </c>
      <c r="H1326" s="305" t="s">
        <v>13922</v>
      </c>
      <c r="I1326" s="208" t="s">
        <v>2345</v>
      </c>
      <c r="J1326" s="280" t="s">
        <v>2410</v>
      </c>
      <c r="K1326" s="179" t="s">
        <v>3491</v>
      </c>
      <c r="L1326" s="427" t="s">
        <v>3491</v>
      </c>
      <c r="M1326" s="684">
        <v>5</v>
      </c>
      <c r="N1326" s="684" t="s">
        <v>15715</v>
      </c>
      <c r="O1326" s="684">
        <v>160</v>
      </c>
      <c r="P1326" s="179" t="s">
        <v>15822</v>
      </c>
      <c r="Q1326" s="179">
        <v>4</v>
      </c>
      <c r="R1326" s="180"/>
      <c r="S1326" s="191">
        <v>13</v>
      </c>
      <c r="T1326" s="191">
        <v>18</v>
      </c>
      <c r="U1326" s="179">
        <v>4</v>
      </c>
      <c r="V1326" s="179">
        <v>18</v>
      </c>
      <c r="W1326" s="742">
        <v>9</v>
      </c>
      <c r="X1326" s="184"/>
      <c r="Y1326" s="184">
        <v>18</v>
      </c>
      <c r="Z1326" s="184"/>
      <c r="AA1326" s="184"/>
      <c r="AB1326" s="219"/>
      <c r="AC1326" s="183" t="s">
        <v>515</v>
      </c>
      <c r="AD1326" s="179" t="s">
        <v>1949</v>
      </c>
      <c r="AE1326" s="179" t="s">
        <v>407</v>
      </c>
      <c r="AF1326" s="177">
        <v>0</v>
      </c>
      <c r="AG1326" s="177">
        <v>0</v>
      </c>
      <c r="AH1326" s="177">
        <v>0</v>
      </c>
      <c r="AI1326" s="177">
        <v>0</v>
      </c>
      <c r="AJ1326" s="177">
        <v>0</v>
      </c>
      <c r="AK1326" s="177">
        <v>0</v>
      </c>
      <c r="AL1326" s="551">
        <v>0</v>
      </c>
      <c r="AM1326" s="177">
        <v>0</v>
      </c>
      <c r="AN1326" s="177">
        <v>0</v>
      </c>
      <c r="AO1326" s="182">
        <v>35</v>
      </c>
      <c r="AP1326" s="180">
        <v>5</v>
      </c>
      <c r="AQ1326" s="180"/>
      <c r="AR1326" s="180"/>
      <c r="AS1326" s="180"/>
      <c r="AT1326" s="180"/>
      <c r="AU1326" s="180"/>
      <c r="AV1326" s="180"/>
      <c r="AW1326" s="180">
        <v>5</v>
      </c>
      <c r="AX1326" s="180"/>
      <c r="AY1326" s="180"/>
      <c r="AZ1326" s="180"/>
      <c r="BA1326" s="180"/>
      <c r="BB1326" s="180"/>
      <c r="BC1326" s="180">
        <v>5</v>
      </c>
      <c r="BD1326" s="180"/>
      <c r="BE1326" s="180"/>
      <c r="BF1326" s="180"/>
      <c r="BG1326" s="180"/>
      <c r="BH1326" s="176">
        <f t="shared" si="158"/>
        <v>5</v>
      </c>
      <c r="BI1326" s="176">
        <f t="shared" si="153"/>
        <v>15</v>
      </c>
      <c r="BJ1326" s="182">
        <f t="shared" si="154"/>
        <v>35</v>
      </c>
      <c r="BK1326" s="176">
        <f t="shared" si="155"/>
        <v>35</v>
      </c>
      <c r="BL1326" s="176">
        <f t="shared" si="159"/>
        <v>5</v>
      </c>
      <c r="BM1326" s="533">
        <v>5</v>
      </c>
      <c r="BN1326" s="187">
        <v>825</v>
      </c>
      <c r="BO1326" s="187">
        <v>8</v>
      </c>
      <c r="BP1326" s="178">
        <f t="shared" si="160"/>
        <v>1105</v>
      </c>
      <c r="BQ1326" s="420" t="str">
        <f t="shared" si="156"/>
        <v>VI</v>
      </c>
      <c r="BR1326" s="185"/>
      <c r="BS1326" s="464" t="s">
        <v>9588</v>
      </c>
    </row>
    <row r="1327" spans="1:71" ht="76.5" x14ac:dyDescent="0.2">
      <c r="A1327" s="697">
        <v>1325</v>
      </c>
      <c r="B1327" s="286" t="s">
        <v>7258</v>
      </c>
      <c r="C1327" s="286" t="s">
        <v>527</v>
      </c>
      <c r="D1327" s="258" t="s">
        <v>3865</v>
      </c>
      <c r="E1327" s="736">
        <v>102</v>
      </c>
      <c r="F1327" s="736">
        <v>40</v>
      </c>
      <c r="G1327" s="737">
        <v>400</v>
      </c>
      <c r="H1327" s="305" t="s">
        <v>13922</v>
      </c>
      <c r="I1327" s="208" t="s">
        <v>2345</v>
      </c>
      <c r="J1327" s="280" t="s">
        <v>2410</v>
      </c>
      <c r="K1327" s="179" t="s">
        <v>3491</v>
      </c>
      <c r="L1327" s="427" t="s">
        <v>3491</v>
      </c>
      <c r="M1327" s="684">
        <v>5</v>
      </c>
      <c r="N1327" s="684" t="s">
        <v>15715</v>
      </c>
      <c r="O1327" s="684">
        <v>160</v>
      </c>
      <c r="P1327" s="179" t="s">
        <v>15822</v>
      </c>
      <c r="Q1327" s="179">
        <v>4</v>
      </c>
      <c r="R1327" s="180"/>
      <c r="S1327" s="191">
        <v>13</v>
      </c>
      <c r="T1327" s="191">
        <v>18</v>
      </c>
      <c r="U1327" s="179">
        <v>4</v>
      </c>
      <c r="V1327" s="179">
        <v>18</v>
      </c>
      <c r="W1327" s="742">
        <v>9</v>
      </c>
      <c r="X1327" s="184"/>
      <c r="Y1327" s="184">
        <v>18</v>
      </c>
      <c r="Z1327" s="184"/>
      <c r="AA1327" s="184"/>
      <c r="AB1327" s="219"/>
      <c r="AC1327" s="183" t="s">
        <v>516</v>
      </c>
      <c r="AD1327" s="179" t="s">
        <v>1949</v>
      </c>
      <c r="AE1327" s="179" t="s">
        <v>407</v>
      </c>
      <c r="AF1327" s="177">
        <v>0</v>
      </c>
      <c r="AG1327" s="177">
        <v>0</v>
      </c>
      <c r="AH1327" s="177">
        <v>0</v>
      </c>
      <c r="AI1327" s="177">
        <v>0</v>
      </c>
      <c r="AJ1327" s="177">
        <v>0</v>
      </c>
      <c r="AK1327" s="177">
        <v>0</v>
      </c>
      <c r="AL1327" s="551">
        <v>0</v>
      </c>
      <c r="AM1327" s="177">
        <v>0</v>
      </c>
      <c r="AN1327" s="177">
        <v>0</v>
      </c>
      <c r="AO1327" s="182">
        <v>42</v>
      </c>
      <c r="AP1327" s="180">
        <v>6</v>
      </c>
      <c r="AQ1327" s="180"/>
      <c r="AR1327" s="180"/>
      <c r="AS1327" s="180"/>
      <c r="AT1327" s="180"/>
      <c r="AU1327" s="180"/>
      <c r="AV1327" s="180"/>
      <c r="AW1327" s="180">
        <v>6</v>
      </c>
      <c r="AX1327" s="180"/>
      <c r="AY1327" s="180"/>
      <c r="AZ1327" s="180"/>
      <c r="BA1327" s="180"/>
      <c r="BB1327" s="180"/>
      <c r="BC1327" s="180">
        <v>6</v>
      </c>
      <c r="BD1327" s="180"/>
      <c r="BE1327" s="180"/>
      <c r="BF1327" s="180"/>
      <c r="BG1327" s="180"/>
      <c r="BH1327" s="176">
        <f t="shared" si="158"/>
        <v>6</v>
      </c>
      <c r="BI1327" s="176">
        <f t="shared" si="153"/>
        <v>13</v>
      </c>
      <c r="BJ1327" s="182">
        <f t="shared" si="154"/>
        <v>42</v>
      </c>
      <c r="BK1327" s="176">
        <f t="shared" si="155"/>
        <v>42</v>
      </c>
      <c r="BL1327" s="176">
        <f t="shared" si="159"/>
        <v>6</v>
      </c>
      <c r="BM1327" s="533">
        <v>6</v>
      </c>
      <c r="BN1327" s="187">
        <v>1275</v>
      </c>
      <c r="BO1327" s="187">
        <v>10</v>
      </c>
      <c r="BP1327" s="178">
        <f t="shared" si="160"/>
        <v>1695</v>
      </c>
      <c r="BQ1327" s="420" t="str">
        <f t="shared" si="156"/>
        <v>VII</v>
      </c>
      <c r="BR1327" s="185"/>
      <c r="BS1327" s="464" t="s">
        <v>9588</v>
      </c>
    </row>
    <row r="1328" spans="1:71" ht="76.5" x14ac:dyDescent="0.2">
      <c r="A1328" s="696">
        <v>1326</v>
      </c>
      <c r="B1328" s="286" t="s">
        <v>7258</v>
      </c>
      <c r="C1328" s="286" t="s">
        <v>8013</v>
      </c>
      <c r="D1328" s="258" t="s">
        <v>3865</v>
      </c>
      <c r="E1328" s="736">
        <v>56</v>
      </c>
      <c r="F1328" s="736">
        <v>40</v>
      </c>
      <c r="G1328" s="737">
        <v>400</v>
      </c>
      <c r="H1328" s="305" t="s">
        <v>13922</v>
      </c>
      <c r="I1328" s="208" t="s">
        <v>2345</v>
      </c>
      <c r="J1328" s="280" t="s">
        <v>2410</v>
      </c>
      <c r="K1328" s="179" t="s">
        <v>3491</v>
      </c>
      <c r="L1328" s="427" t="s">
        <v>3491</v>
      </c>
      <c r="M1328" s="684">
        <v>5.5</v>
      </c>
      <c r="N1328" s="684" t="s">
        <v>15715</v>
      </c>
      <c r="O1328" s="684">
        <v>220</v>
      </c>
      <c r="P1328" s="179" t="s">
        <v>15822</v>
      </c>
      <c r="Q1328" s="179">
        <v>4</v>
      </c>
      <c r="R1328" s="180"/>
      <c r="S1328" s="191">
        <v>13</v>
      </c>
      <c r="T1328" s="191">
        <v>18</v>
      </c>
      <c r="U1328" s="179">
        <v>4</v>
      </c>
      <c r="V1328" s="179">
        <v>18</v>
      </c>
      <c r="W1328" s="742">
        <v>9</v>
      </c>
      <c r="X1328" s="184"/>
      <c r="Y1328" s="184">
        <v>18</v>
      </c>
      <c r="Z1328" s="184"/>
      <c r="AA1328" s="184"/>
      <c r="AB1328" s="219"/>
      <c r="AC1328" s="183" t="s">
        <v>517</v>
      </c>
      <c r="AD1328" s="179" t="s">
        <v>1949</v>
      </c>
      <c r="AE1328" s="179" t="s">
        <v>407</v>
      </c>
      <c r="AF1328" s="177">
        <v>0</v>
      </c>
      <c r="AG1328" s="177">
        <v>0</v>
      </c>
      <c r="AH1328" s="177">
        <v>0</v>
      </c>
      <c r="AI1328" s="177">
        <v>0</v>
      </c>
      <c r="AJ1328" s="177">
        <v>0</v>
      </c>
      <c r="AK1328" s="177">
        <v>0</v>
      </c>
      <c r="AL1328" s="551">
        <v>0</v>
      </c>
      <c r="AM1328" s="177">
        <v>0</v>
      </c>
      <c r="AN1328" s="177">
        <v>0</v>
      </c>
      <c r="AO1328" s="182">
        <v>18</v>
      </c>
      <c r="AP1328" s="180">
        <v>3</v>
      </c>
      <c r="AQ1328" s="180">
        <v>3</v>
      </c>
      <c r="AR1328" s="180"/>
      <c r="AS1328" s="180"/>
      <c r="AT1328" s="180"/>
      <c r="AU1328" s="180"/>
      <c r="AV1328" s="180"/>
      <c r="AW1328" s="180"/>
      <c r="AX1328" s="180"/>
      <c r="AY1328" s="180"/>
      <c r="AZ1328" s="180"/>
      <c r="BA1328" s="180"/>
      <c r="BB1328" s="180"/>
      <c r="BC1328" s="180">
        <v>3</v>
      </c>
      <c r="BD1328" s="180"/>
      <c r="BE1328" s="180"/>
      <c r="BF1328" s="180"/>
      <c r="BG1328" s="180"/>
      <c r="BH1328" s="176">
        <f t="shared" si="158"/>
        <v>3</v>
      </c>
      <c r="BI1328" s="176">
        <f t="shared" si="153"/>
        <v>16</v>
      </c>
      <c r="BJ1328" s="182">
        <f t="shared" si="154"/>
        <v>18</v>
      </c>
      <c r="BK1328" s="176">
        <f t="shared" si="155"/>
        <v>18</v>
      </c>
      <c r="BL1328" s="176">
        <f t="shared" si="159"/>
        <v>3</v>
      </c>
      <c r="BM1328" s="533">
        <v>3</v>
      </c>
      <c r="BN1328" s="185">
        <v>170</v>
      </c>
      <c r="BO1328" s="180">
        <v>5</v>
      </c>
      <c r="BP1328" s="178">
        <f t="shared" si="160"/>
        <v>260</v>
      </c>
      <c r="BQ1328" s="420" t="str">
        <f t="shared" si="156"/>
        <v>IV</v>
      </c>
      <c r="BR1328" s="185"/>
      <c r="BS1328" s="464" t="s">
        <v>9550</v>
      </c>
    </row>
    <row r="1329" spans="1:71" ht="76.5" x14ac:dyDescent="0.2">
      <c r="A1329" s="697">
        <v>1327</v>
      </c>
      <c r="B1329" s="286" t="s">
        <v>7258</v>
      </c>
      <c r="C1329" s="286" t="s">
        <v>8014</v>
      </c>
      <c r="D1329" s="258" t="s">
        <v>3865</v>
      </c>
      <c r="E1329" s="736">
        <v>7</v>
      </c>
      <c r="F1329" s="736">
        <v>40</v>
      </c>
      <c r="G1329" s="737">
        <v>400</v>
      </c>
      <c r="H1329" s="305" t="s">
        <v>13922</v>
      </c>
      <c r="I1329" s="208" t="s">
        <v>2345</v>
      </c>
      <c r="J1329" s="280" t="s">
        <v>2410</v>
      </c>
      <c r="K1329" s="179" t="s">
        <v>3491</v>
      </c>
      <c r="L1329" s="427" t="s">
        <v>3491</v>
      </c>
      <c r="M1329" s="684">
        <v>5.5</v>
      </c>
      <c r="N1329" s="684" t="s">
        <v>15715</v>
      </c>
      <c r="O1329" s="684">
        <v>220</v>
      </c>
      <c r="P1329" s="179" t="s">
        <v>15822</v>
      </c>
      <c r="Q1329" s="179">
        <v>4</v>
      </c>
      <c r="R1329" s="180"/>
      <c r="S1329" s="191">
        <v>13</v>
      </c>
      <c r="T1329" s="191">
        <v>18</v>
      </c>
      <c r="U1329" s="179">
        <v>4</v>
      </c>
      <c r="V1329" s="179">
        <v>18</v>
      </c>
      <c r="W1329" s="742">
        <v>9</v>
      </c>
      <c r="X1329" s="184"/>
      <c r="Y1329" s="184">
        <v>18</v>
      </c>
      <c r="Z1329" s="184"/>
      <c r="AA1329" s="184"/>
      <c r="AB1329" s="219"/>
      <c r="AC1329" s="183" t="s">
        <v>518</v>
      </c>
      <c r="AD1329" s="179" t="s">
        <v>1949</v>
      </c>
      <c r="AE1329" s="179" t="s">
        <v>407</v>
      </c>
      <c r="AF1329" s="177">
        <v>0</v>
      </c>
      <c r="AG1329" s="177">
        <v>0</v>
      </c>
      <c r="AH1329" s="177">
        <v>0</v>
      </c>
      <c r="AI1329" s="177">
        <v>0</v>
      </c>
      <c r="AJ1329" s="177">
        <v>0</v>
      </c>
      <c r="AK1329" s="177">
        <v>0</v>
      </c>
      <c r="AL1329" s="551">
        <v>0</v>
      </c>
      <c r="AM1329" s="177">
        <v>0</v>
      </c>
      <c r="AN1329" s="177">
        <v>0</v>
      </c>
      <c r="AO1329" s="182">
        <v>28</v>
      </c>
      <c r="AP1329" s="180">
        <v>4</v>
      </c>
      <c r="AQ1329" s="180">
        <v>4</v>
      </c>
      <c r="AR1329" s="180"/>
      <c r="AS1329" s="180"/>
      <c r="AT1329" s="180"/>
      <c r="AU1329" s="180"/>
      <c r="AV1329" s="180"/>
      <c r="AW1329" s="180"/>
      <c r="AX1329" s="180"/>
      <c r="AY1329" s="180"/>
      <c r="AZ1329" s="180"/>
      <c r="BA1329" s="180"/>
      <c r="BB1329" s="180"/>
      <c r="BC1329" s="180">
        <v>4</v>
      </c>
      <c r="BD1329" s="180"/>
      <c r="BE1329" s="180"/>
      <c r="BF1329" s="180"/>
      <c r="BG1329" s="180"/>
      <c r="BH1329" s="176">
        <f t="shared" si="158"/>
        <v>4</v>
      </c>
      <c r="BI1329" s="176">
        <f t="shared" si="153"/>
        <v>15</v>
      </c>
      <c r="BJ1329" s="182">
        <f t="shared" si="154"/>
        <v>28</v>
      </c>
      <c r="BK1329" s="176">
        <f t="shared" si="155"/>
        <v>28</v>
      </c>
      <c r="BL1329" s="176">
        <f t="shared" si="159"/>
        <v>4</v>
      </c>
      <c r="BM1329" s="533">
        <v>4</v>
      </c>
      <c r="BN1329" s="185">
        <v>300</v>
      </c>
      <c r="BO1329" s="180">
        <v>6</v>
      </c>
      <c r="BP1329" s="178">
        <f t="shared" ref="BP1329:BP1360" si="161">BN1329+BK1329*BO1329</f>
        <v>468</v>
      </c>
      <c r="BQ1329" s="420" t="str">
        <f t="shared" si="156"/>
        <v>V</v>
      </c>
      <c r="BR1329" s="185"/>
      <c r="BS1329" s="464" t="s">
        <v>9550</v>
      </c>
    </row>
    <row r="1330" spans="1:71" ht="76.5" x14ac:dyDescent="0.2">
      <c r="A1330" s="696">
        <v>1328</v>
      </c>
      <c r="B1330" s="286" t="s">
        <v>7258</v>
      </c>
      <c r="C1330" s="286" t="s">
        <v>1561</v>
      </c>
      <c r="D1330" s="258" t="s">
        <v>3865</v>
      </c>
      <c r="E1330" s="736">
        <v>7</v>
      </c>
      <c r="F1330" s="736">
        <v>40</v>
      </c>
      <c r="G1330" s="737">
        <v>400</v>
      </c>
      <c r="H1330" s="305" t="s">
        <v>13922</v>
      </c>
      <c r="I1330" s="208" t="s">
        <v>2345</v>
      </c>
      <c r="J1330" s="280" t="s">
        <v>2410</v>
      </c>
      <c r="K1330" s="179" t="s">
        <v>3491</v>
      </c>
      <c r="L1330" s="427" t="s">
        <v>3491</v>
      </c>
      <c r="M1330" s="684">
        <v>5.5</v>
      </c>
      <c r="N1330" s="684" t="s">
        <v>15715</v>
      </c>
      <c r="O1330" s="684">
        <v>220</v>
      </c>
      <c r="P1330" s="179" t="s">
        <v>15822</v>
      </c>
      <c r="Q1330" s="179">
        <v>4</v>
      </c>
      <c r="R1330" s="180"/>
      <c r="S1330" s="191">
        <v>13</v>
      </c>
      <c r="T1330" s="191">
        <v>18</v>
      </c>
      <c r="U1330" s="179">
        <v>4</v>
      </c>
      <c r="V1330" s="179">
        <v>18</v>
      </c>
      <c r="W1330" s="742">
        <v>9</v>
      </c>
      <c r="X1330" s="184"/>
      <c r="Y1330" s="184">
        <v>18</v>
      </c>
      <c r="Z1330" s="184"/>
      <c r="AA1330" s="184"/>
      <c r="AB1330" s="219"/>
      <c r="AC1330" s="183" t="s">
        <v>556</v>
      </c>
      <c r="AD1330" s="179" t="s">
        <v>1949</v>
      </c>
      <c r="AE1330" s="179" t="s">
        <v>407</v>
      </c>
      <c r="AF1330" s="177">
        <v>0</v>
      </c>
      <c r="AG1330" s="177">
        <v>0</v>
      </c>
      <c r="AH1330" s="177">
        <v>0</v>
      </c>
      <c r="AI1330" s="177">
        <v>0</v>
      </c>
      <c r="AJ1330" s="177">
        <v>0</v>
      </c>
      <c r="AK1330" s="177">
        <v>0</v>
      </c>
      <c r="AL1330" s="551">
        <v>0</v>
      </c>
      <c r="AM1330" s="177">
        <v>0</v>
      </c>
      <c r="AN1330" s="177">
        <v>0</v>
      </c>
      <c r="AO1330" s="182">
        <v>35</v>
      </c>
      <c r="AP1330" s="180">
        <v>5</v>
      </c>
      <c r="AQ1330" s="180">
        <v>5</v>
      </c>
      <c r="AR1330" s="180"/>
      <c r="AS1330" s="180"/>
      <c r="AT1330" s="180"/>
      <c r="AU1330" s="180"/>
      <c r="AV1330" s="180"/>
      <c r="AW1330" s="180"/>
      <c r="AX1330" s="180"/>
      <c r="AY1330" s="180"/>
      <c r="AZ1330" s="180"/>
      <c r="BA1330" s="180"/>
      <c r="BB1330" s="180"/>
      <c r="BC1330" s="180">
        <v>5</v>
      </c>
      <c r="BD1330" s="180"/>
      <c r="BE1330" s="180"/>
      <c r="BF1330" s="180"/>
      <c r="BG1330" s="180"/>
      <c r="BH1330" s="176">
        <f t="shared" si="158"/>
        <v>5</v>
      </c>
      <c r="BI1330" s="176">
        <f t="shared" ref="BI1330:BI1393" si="162">IF(manualHD="",IF(COUNTIF(AP1330:BG1330,"")=18,IFERROR(INDEX(thac0array,MATCH(IF(manualHD="",IF(SUM($AG1330:$AL1330)/(0.01+fixedhp)&lt;1/40,ROUND(fixedhp/4.5,0),IF(eightsider=1,IF((AND(fixedhp&gt;0,fixedhp&lt;4)),1.125,1),IF(eightsider&gt;1,eightsider+IF(twosider*1.5+threesider*2+foursider*2.5+fivesider*3+sixsider*3.5+sevensider*4+fixedhp&gt;3,1,0),IF(sevensider=1,0.875,0.5)))),manualHD),hitDiceThac0,0)),21),MIN(IFERROR(INDEX(thac0array,MATCH(IF(AZ1330="",AP1330,ROUND(AP1330+AZ1330/2,0)),hitDiceThac0,0)),21),IFERROR(INDEX(thac0array,MATCH(MAX(AQ1330:AS1330),fighterThac0,0)),21),IFERROR(INDEX(thac0array,MATCH(MAX(AW1330:BA1330),clericThac0,0)),21),IFERROR(INDEX(thac0array,MATCH(MAX(BB1330:BC1330),thiefThac0,0)),21),IFERROR(INDEX(thac0array,MATCH(MAX(BD1330:BG1330),magicUserThac0,0)),21))),IFERROR(INDEX(thac0array,MATCH(BM1330,hitDiceThac0),0),BM1330))</f>
        <v>15</v>
      </c>
      <c r="BJ1330" s="182">
        <f t="shared" ref="BJ1330:BJ1393" si="163">IF(SUM(AF1330:AN1330)=0,AO1330,IF(AZ1330="",SUM(AF1330:AO1330)&amp;" - "&amp;IF(OR(COUNTIF(AP1330:BG1330,"")=18,AP1330&gt;0),ROUND(AF1330*2+AG1330*3+AH1330*4+AI1330*5+AJ1330*6+AK1330*7+AL1330*8+AM1330*10+AN1330*12+AO1330,0),ROUND((AF1330*2+AG1330*3+AH1330*4+AI1330*5+AJ1330*6+AK1330*7+AL1330*8+AM1330*10+AN1330*12+AO1330)/COUNTA(AQ1330:BG1330),0)),IF(BM1330="",(AZ1330-1)*1+SUM(AF1330:AO1330)&amp;" - "&amp;(AZ1330-1)*4+ROUND(AF1330*2+AG1330*3+AH1330*4+AI1330*5+AJ1330*6+AK1330*7+AL1330*8+AM1330*10+AN1330*12+AO1330,0),SUM(AF1330:AO1330)&amp;" - "&amp;ROUND(AF1330*2+AG1330*3+AH1330*4+AI1330*5+AJ1330*6+AK1330*7+AL1330*8+AM1330*10+AN1330*12+AO1330,0))))</f>
        <v>35</v>
      </c>
      <c r="BK1330" s="176">
        <f t="shared" ref="BK1330:BK1393" si="164">IF(SUM(AF1330:AN1330)=0,AO1330,IF(AZ1330="",ROUND(AVERAGE(SUM(AF1330:AO1330),IF(OR(COUNTIF(AP1330:BG1330,"")=18,AP1330&gt;0),ROUND(AF1330*2+AG1330*3+AH1330*4+AI1330*5+AJ1330*6+AK1330*7+AL1330*8+AM1330*10+AN1330*12+AO1330,0),ROUND((AF1330*2+AG1330*3+AH1330*4+AI1330*5+AJ1330*6+AK1330*7+AL1330*8+AM1330*10+AN1330*12+AO1330)/COUNTA(AQ1330:BG1330),0))),0),IF(BM1330="",ROUND(AVERAGE((AZ1330-1)*1+SUM(AF1330:AO1330),(AZ1330-1)*4+ROUND(AF1330*2+AG1330*3+AH1330*4+AI1330*5+AJ1330*6+AK1330*7+AL1330*8+AM1330*10+AN1330*12+AO1330,0)),0),ROUND(AVERAGE(SUM(AF1330:AO1330),ROUND(AF1330*2+AG1330*3+AH1330*4+AI1330*5+AJ1330*6+AK1330*7+AL1330*8+AM1330*10+AN1330*12+AO1330,0)),0))))</f>
        <v>35</v>
      </c>
      <c r="BL1330" s="176">
        <f t="shared" si="159"/>
        <v>5</v>
      </c>
      <c r="BM1330" s="533">
        <v>5</v>
      </c>
      <c r="BN1330" s="185">
        <v>475</v>
      </c>
      <c r="BO1330" s="180">
        <v>8</v>
      </c>
      <c r="BP1330" s="178">
        <f t="shared" si="161"/>
        <v>755</v>
      </c>
      <c r="BQ1330" s="420" t="str">
        <f t="shared" ref="BQ1330:BQ1393" si="165">IFERROR(INDEX(xpLevel,MATCH($BN1330,xpThresholds,1)), "XI")</f>
        <v>V</v>
      </c>
      <c r="BR1330" s="185"/>
      <c r="BS1330" s="464" t="s">
        <v>9550</v>
      </c>
    </row>
    <row r="1331" spans="1:71" ht="76.5" x14ac:dyDescent="0.2">
      <c r="A1331" s="696">
        <v>1329</v>
      </c>
      <c r="B1331" s="286" t="s">
        <v>7258</v>
      </c>
      <c r="C1331" s="286" t="s">
        <v>7261</v>
      </c>
      <c r="D1331" s="258" t="s">
        <v>3865</v>
      </c>
      <c r="E1331" s="736">
        <v>7</v>
      </c>
      <c r="F1331" s="736">
        <v>40</v>
      </c>
      <c r="G1331" s="737">
        <v>400</v>
      </c>
      <c r="H1331" s="305" t="s">
        <v>13922</v>
      </c>
      <c r="I1331" s="208" t="s">
        <v>2345</v>
      </c>
      <c r="J1331" s="280" t="s">
        <v>2410</v>
      </c>
      <c r="K1331" s="179" t="s">
        <v>3491</v>
      </c>
      <c r="L1331" s="427" t="s">
        <v>3491</v>
      </c>
      <c r="M1331" s="684">
        <v>6</v>
      </c>
      <c r="N1331" s="684" t="s">
        <v>15715</v>
      </c>
      <c r="O1331" s="684">
        <v>275</v>
      </c>
      <c r="P1331" s="179" t="s">
        <v>15822</v>
      </c>
      <c r="Q1331" s="179">
        <v>4</v>
      </c>
      <c r="R1331" s="180"/>
      <c r="S1331" s="191">
        <v>13</v>
      </c>
      <c r="T1331" s="191">
        <v>18</v>
      </c>
      <c r="U1331" s="179">
        <v>4</v>
      </c>
      <c r="V1331" s="179">
        <v>18</v>
      </c>
      <c r="W1331" s="742">
        <v>9</v>
      </c>
      <c r="X1331" s="184"/>
      <c r="Y1331" s="184">
        <v>18</v>
      </c>
      <c r="Z1331" s="184"/>
      <c r="AA1331" s="184"/>
      <c r="AB1331" s="219"/>
      <c r="AC1331" s="183" t="s">
        <v>557</v>
      </c>
      <c r="AD1331" s="179" t="s">
        <v>1949</v>
      </c>
      <c r="AE1331" s="179" t="s">
        <v>407</v>
      </c>
      <c r="AF1331" s="177">
        <v>0</v>
      </c>
      <c r="AG1331" s="177">
        <v>0</v>
      </c>
      <c r="AH1331" s="177">
        <v>0</v>
      </c>
      <c r="AI1331" s="177">
        <v>0</v>
      </c>
      <c r="AJ1331" s="177">
        <v>0</v>
      </c>
      <c r="AK1331" s="177">
        <v>0</v>
      </c>
      <c r="AL1331" s="551">
        <v>0</v>
      </c>
      <c r="AM1331" s="177">
        <v>0</v>
      </c>
      <c r="AN1331" s="177">
        <v>0</v>
      </c>
      <c r="AO1331" s="182">
        <v>42</v>
      </c>
      <c r="AP1331" s="180">
        <v>6</v>
      </c>
      <c r="AQ1331" s="180">
        <v>6</v>
      </c>
      <c r="AR1331" s="180"/>
      <c r="AS1331" s="180"/>
      <c r="AT1331" s="180"/>
      <c r="AU1331" s="180"/>
      <c r="AV1331" s="180"/>
      <c r="AW1331" s="180"/>
      <c r="AX1331" s="180"/>
      <c r="AY1331" s="180"/>
      <c r="AZ1331" s="180"/>
      <c r="BA1331" s="180"/>
      <c r="BB1331" s="180"/>
      <c r="BC1331" s="180">
        <v>6</v>
      </c>
      <c r="BD1331" s="180"/>
      <c r="BE1331" s="180"/>
      <c r="BF1331" s="180"/>
      <c r="BG1331" s="180"/>
      <c r="BH1331" s="176">
        <f t="shared" si="158"/>
        <v>6</v>
      </c>
      <c r="BI1331" s="176">
        <f t="shared" si="162"/>
        <v>13</v>
      </c>
      <c r="BJ1331" s="182">
        <f t="shared" si="163"/>
        <v>42</v>
      </c>
      <c r="BK1331" s="176">
        <f t="shared" si="164"/>
        <v>42</v>
      </c>
      <c r="BL1331" s="176">
        <f t="shared" si="159"/>
        <v>6</v>
      </c>
      <c r="BM1331" s="533">
        <v>6</v>
      </c>
      <c r="BN1331" s="185">
        <v>725</v>
      </c>
      <c r="BO1331" s="180">
        <v>10</v>
      </c>
      <c r="BP1331" s="178">
        <f t="shared" si="161"/>
        <v>1145</v>
      </c>
      <c r="BQ1331" s="420" t="str">
        <f t="shared" si="165"/>
        <v>VI</v>
      </c>
      <c r="BR1331" s="185"/>
      <c r="BS1331" s="464" t="s">
        <v>9550</v>
      </c>
    </row>
    <row r="1332" spans="1:71" ht="76.5" x14ac:dyDescent="0.2">
      <c r="A1332" s="697">
        <v>1330</v>
      </c>
      <c r="B1332" s="286" t="s">
        <v>7258</v>
      </c>
      <c r="C1332" s="286" t="s">
        <v>7259</v>
      </c>
      <c r="D1332" s="258" t="s">
        <v>3865</v>
      </c>
      <c r="E1332" s="736">
        <v>74</v>
      </c>
      <c r="F1332" s="736">
        <v>40</v>
      </c>
      <c r="G1332" s="737">
        <v>400</v>
      </c>
      <c r="H1332" s="305" t="s">
        <v>13922</v>
      </c>
      <c r="I1332" s="208" t="s">
        <v>411</v>
      </c>
      <c r="J1332" s="280" t="s">
        <v>528</v>
      </c>
      <c r="K1332" s="191" t="s">
        <v>5490</v>
      </c>
      <c r="L1332" s="693" t="s">
        <v>5490</v>
      </c>
      <c r="M1332" s="686">
        <v>8</v>
      </c>
      <c r="N1332" s="692" t="s">
        <v>15715</v>
      </c>
      <c r="O1332" s="684">
        <v>655</v>
      </c>
      <c r="P1332" s="179" t="s">
        <v>15822</v>
      </c>
      <c r="Q1332" s="179">
        <v>1</v>
      </c>
      <c r="R1332" s="180"/>
      <c r="S1332" s="191">
        <v>13</v>
      </c>
      <c r="T1332" s="191">
        <v>18</v>
      </c>
      <c r="U1332" s="179">
        <v>4</v>
      </c>
      <c r="V1332" s="179">
        <v>18</v>
      </c>
      <c r="W1332" s="742">
        <v>18</v>
      </c>
      <c r="X1332" s="184"/>
      <c r="Y1332" s="184">
        <v>36</v>
      </c>
      <c r="Z1332" s="184"/>
      <c r="AA1332" s="184"/>
      <c r="AB1332" s="219"/>
      <c r="AC1332" s="183" t="s">
        <v>558</v>
      </c>
      <c r="AD1332" s="179" t="s">
        <v>1949</v>
      </c>
      <c r="AE1332" s="179" t="s">
        <v>407</v>
      </c>
      <c r="AF1332" s="177">
        <v>0</v>
      </c>
      <c r="AG1332" s="177">
        <v>0</v>
      </c>
      <c r="AH1332" s="177">
        <v>0</v>
      </c>
      <c r="AI1332" s="177">
        <v>0</v>
      </c>
      <c r="AJ1332" s="177">
        <v>0</v>
      </c>
      <c r="AK1332" s="177">
        <v>0</v>
      </c>
      <c r="AL1332" s="551">
        <v>0</v>
      </c>
      <c r="AM1332" s="177">
        <v>0</v>
      </c>
      <c r="AN1332" s="177">
        <v>0</v>
      </c>
      <c r="AO1332" s="182">
        <v>56</v>
      </c>
      <c r="AP1332" s="180">
        <v>7</v>
      </c>
      <c r="AQ1332" s="180"/>
      <c r="AR1332" s="180"/>
      <c r="AS1332" s="180"/>
      <c r="AT1332" s="180"/>
      <c r="AU1332" s="180"/>
      <c r="AV1332" s="180"/>
      <c r="AW1332" s="180"/>
      <c r="AX1332" s="180"/>
      <c r="AY1332" s="180"/>
      <c r="AZ1332" s="180"/>
      <c r="BA1332" s="180">
        <v>7</v>
      </c>
      <c r="BB1332" s="180"/>
      <c r="BC1332" s="180"/>
      <c r="BD1332" s="180"/>
      <c r="BE1332" s="180"/>
      <c r="BF1332" s="180"/>
      <c r="BG1332" s="180"/>
      <c r="BH1332" s="176">
        <f t="shared" si="158"/>
        <v>7</v>
      </c>
      <c r="BI1332" s="176">
        <f t="shared" si="162"/>
        <v>13</v>
      </c>
      <c r="BJ1332" s="182">
        <f t="shared" si="163"/>
        <v>56</v>
      </c>
      <c r="BK1332" s="176">
        <f t="shared" si="164"/>
        <v>56</v>
      </c>
      <c r="BL1332" s="176">
        <f t="shared" si="159"/>
        <v>7</v>
      </c>
      <c r="BM1332" s="533">
        <v>7</v>
      </c>
      <c r="BN1332" s="187">
        <v>650</v>
      </c>
      <c r="BO1332" s="187">
        <v>8</v>
      </c>
      <c r="BP1332" s="178">
        <f t="shared" si="161"/>
        <v>1098</v>
      </c>
      <c r="BQ1332" s="420" t="str">
        <f t="shared" si="165"/>
        <v>VI</v>
      </c>
      <c r="BR1332" s="185"/>
      <c r="BS1332" s="464" t="s">
        <v>9550</v>
      </c>
    </row>
    <row r="1333" spans="1:71" ht="63.75" x14ac:dyDescent="0.2">
      <c r="A1333" s="696">
        <v>1331</v>
      </c>
      <c r="B1333" s="286" t="s">
        <v>7258</v>
      </c>
      <c r="C1333" s="286" t="s">
        <v>8008</v>
      </c>
      <c r="D1333" s="258" t="s">
        <v>3865</v>
      </c>
      <c r="E1333" s="736">
        <v>28</v>
      </c>
      <c r="F1333" s="736">
        <v>40</v>
      </c>
      <c r="G1333" s="737">
        <v>400</v>
      </c>
      <c r="H1333" s="305" t="s">
        <v>13922</v>
      </c>
      <c r="I1333" s="208" t="s">
        <v>2345</v>
      </c>
      <c r="J1333" s="280" t="s">
        <v>2410</v>
      </c>
      <c r="K1333" s="179" t="s">
        <v>3491</v>
      </c>
      <c r="L1333" s="427" t="s">
        <v>3491</v>
      </c>
      <c r="M1333" s="684">
        <v>5.5</v>
      </c>
      <c r="N1333" s="684" t="s">
        <v>15715</v>
      </c>
      <c r="O1333" s="684">
        <v>220</v>
      </c>
      <c r="P1333" s="179" t="s">
        <v>15822</v>
      </c>
      <c r="Q1333" s="179">
        <v>4</v>
      </c>
      <c r="R1333" s="180"/>
      <c r="S1333" s="191">
        <v>13</v>
      </c>
      <c r="T1333" s="191">
        <v>18</v>
      </c>
      <c r="U1333" s="179">
        <v>4</v>
      </c>
      <c r="V1333" s="179">
        <v>18</v>
      </c>
      <c r="W1333" s="742">
        <v>9</v>
      </c>
      <c r="X1333" s="184"/>
      <c r="Y1333" s="184">
        <v>18</v>
      </c>
      <c r="Z1333" s="184"/>
      <c r="AA1333" s="184"/>
      <c r="AB1333" s="219"/>
      <c r="AC1333" s="183" t="s">
        <v>559</v>
      </c>
      <c r="AD1333" s="179" t="s">
        <v>1949</v>
      </c>
      <c r="AE1333" s="179" t="s">
        <v>407</v>
      </c>
      <c r="AF1333" s="177">
        <v>0</v>
      </c>
      <c r="AG1333" s="177">
        <v>0</v>
      </c>
      <c r="AH1333" s="177">
        <v>0</v>
      </c>
      <c r="AI1333" s="177">
        <v>0</v>
      </c>
      <c r="AJ1333" s="177">
        <v>0</v>
      </c>
      <c r="AK1333" s="177">
        <v>0</v>
      </c>
      <c r="AL1333" s="551">
        <v>0</v>
      </c>
      <c r="AM1333" s="177">
        <v>0</v>
      </c>
      <c r="AN1333" s="177">
        <v>0</v>
      </c>
      <c r="AO1333" s="182">
        <v>64</v>
      </c>
      <c r="AP1333" s="180">
        <v>8</v>
      </c>
      <c r="AQ1333" s="180">
        <v>8</v>
      </c>
      <c r="AR1333" s="180"/>
      <c r="AS1333" s="180"/>
      <c r="AT1333" s="180"/>
      <c r="AU1333" s="180"/>
      <c r="AV1333" s="180"/>
      <c r="AW1333" s="180"/>
      <c r="AX1333" s="180"/>
      <c r="AY1333" s="180"/>
      <c r="AZ1333" s="180"/>
      <c r="BA1333" s="180"/>
      <c r="BB1333" s="180"/>
      <c r="BC1333" s="180"/>
      <c r="BD1333" s="180"/>
      <c r="BE1333" s="180"/>
      <c r="BF1333" s="180"/>
      <c r="BG1333" s="180"/>
      <c r="BH1333" s="176">
        <f t="shared" si="158"/>
        <v>8</v>
      </c>
      <c r="BI1333" s="176">
        <f t="shared" si="162"/>
        <v>12</v>
      </c>
      <c r="BJ1333" s="182">
        <f t="shared" si="163"/>
        <v>64</v>
      </c>
      <c r="BK1333" s="176">
        <f t="shared" si="164"/>
        <v>64</v>
      </c>
      <c r="BL1333" s="176">
        <f t="shared" si="159"/>
        <v>8</v>
      </c>
      <c r="BM1333" s="533">
        <v>8</v>
      </c>
      <c r="BN1333" s="187">
        <v>725</v>
      </c>
      <c r="BO1333" s="187">
        <v>10</v>
      </c>
      <c r="BP1333" s="178">
        <f t="shared" si="161"/>
        <v>1365</v>
      </c>
      <c r="BQ1333" s="420" t="str">
        <f t="shared" si="165"/>
        <v>VI</v>
      </c>
      <c r="BR1333" s="185"/>
      <c r="BS1333" s="464" t="s">
        <v>9550</v>
      </c>
    </row>
    <row r="1334" spans="1:71" ht="63.75" x14ac:dyDescent="0.2">
      <c r="A1334" s="697">
        <v>1332</v>
      </c>
      <c r="B1334" s="286" t="s">
        <v>7258</v>
      </c>
      <c r="C1334" s="286" t="s">
        <v>8010</v>
      </c>
      <c r="D1334" s="258" t="s">
        <v>3865</v>
      </c>
      <c r="E1334" s="736">
        <v>14</v>
      </c>
      <c r="F1334" s="736">
        <v>40</v>
      </c>
      <c r="G1334" s="737">
        <v>400</v>
      </c>
      <c r="H1334" s="305" t="s">
        <v>13922</v>
      </c>
      <c r="I1334" s="208" t="s">
        <v>2345</v>
      </c>
      <c r="J1334" s="280" t="s">
        <v>2410</v>
      </c>
      <c r="K1334" s="179" t="s">
        <v>3491</v>
      </c>
      <c r="L1334" s="427" t="s">
        <v>3491</v>
      </c>
      <c r="M1334" s="684">
        <v>5.5</v>
      </c>
      <c r="N1334" s="684" t="s">
        <v>15715</v>
      </c>
      <c r="O1334" s="684">
        <v>220</v>
      </c>
      <c r="P1334" s="179" t="s">
        <v>15822</v>
      </c>
      <c r="Q1334" s="179">
        <v>4</v>
      </c>
      <c r="R1334" s="180"/>
      <c r="S1334" s="191">
        <v>13</v>
      </c>
      <c r="T1334" s="191">
        <v>18</v>
      </c>
      <c r="U1334" s="179">
        <v>4</v>
      </c>
      <c r="V1334" s="179">
        <v>18</v>
      </c>
      <c r="W1334" s="742">
        <v>9</v>
      </c>
      <c r="X1334" s="184"/>
      <c r="Y1334" s="184">
        <v>18</v>
      </c>
      <c r="Z1334" s="184"/>
      <c r="AA1334" s="184"/>
      <c r="AB1334" s="219"/>
      <c r="AC1334" s="183" t="s">
        <v>560</v>
      </c>
      <c r="AD1334" s="179" t="s">
        <v>1949</v>
      </c>
      <c r="AE1334" s="179" t="s">
        <v>407</v>
      </c>
      <c r="AF1334" s="177">
        <v>0</v>
      </c>
      <c r="AG1334" s="177">
        <v>0</v>
      </c>
      <c r="AH1334" s="177">
        <v>0</v>
      </c>
      <c r="AI1334" s="177">
        <v>0</v>
      </c>
      <c r="AJ1334" s="177">
        <v>0</v>
      </c>
      <c r="AK1334" s="177">
        <v>0</v>
      </c>
      <c r="AL1334" s="551">
        <v>0</v>
      </c>
      <c r="AM1334" s="177">
        <v>0</v>
      </c>
      <c r="AN1334" s="177">
        <v>0</v>
      </c>
      <c r="AO1334" s="182">
        <v>90</v>
      </c>
      <c r="AP1334" s="180">
        <v>10</v>
      </c>
      <c r="AQ1334" s="180">
        <v>10</v>
      </c>
      <c r="AR1334" s="180"/>
      <c r="AS1334" s="180"/>
      <c r="AT1334" s="180"/>
      <c r="AU1334" s="180"/>
      <c r="AV1334" s="180"/>
      <c r="AW1334" s="180"/>
      <c r="AX1334" s="180"/>
      <c r="AY1334" s="180"/>
      <c r="AZ1334" s="180"/>
      <c r="BA1334" s="180"/>
      <c r="BB1334" s="180"/>
      <c r="BC1334" s="180"/>
      <c r="BD1334" s="180"/>
      <c r="BE1334" s="180"/>
      <c r="BF1334" s="180"/>
      <c r="BG1334" s="180"/>
      <c r="BH1334" s="176">
        <f t="shared" si="158"/>
        <v>10</v>
      </c>
      <c r="BI1334" s="176">
        <f t="shared" si="162"/>
        <v>10</v>
      </c>
      <c r="BJ1334" s="182">
        <f t="shared" si="163"/>
        <v>90</v>
      </c>
      <c r="BK1334" s="176">
        <f t="shared" si="164"/>
        <v>90</v>
      </c>
      <c r="BL1334" s="176">
        <f t="shared" si="159"/>
        <v>10</v>
      </c>
      <c r="BM1334" s="533">
        <v>10</v>
      </c>
      <c r="BN1334" s="187">
        <v>1800</v>
      </c>
      <c r="BO1334" s="187">
        <v>14</v>
      </c>
      <c r="BP1334" s="178">
        <f t="shared" si="161"/>
        <v>3060</v>
      </c>
      <c r="BQ1334" s="420" t="str">
        <f t="shared" si="165"/>
        <v>VII</v>
      </c>
      <c r="BR1334" s="185"/>
      <c r="BS1334" s="464" t="s">
        <v>9550</v>
      </c>
    </row>
    <row r="1335" spans="1:71" ht="76.5" x14ac:dyDescent="0.2">
      <c r="A1335" s="696">
        <v>1333</v>
      </c>
      <c r="B1335" s="286" t="s">
        <v>7258</v>
      </c>
      <c r="C1335" s="286" t="s">
        <v>529</v>
      </c>
      <c r="D1335" s="258" t="s">
        <v>3865</v>
      </c>
      <c r="E1335" s="736">
        <v>19</v>
      </c>
      <c r="F1335" s="736">
        <v>40</v>
      </c>
      <c r="G1335" s="737">
        <v>400</v>
      </c>
      <c r="H1335" s="305" t="s">
        <v>13922</v>
      </c>
      <c r="I1335" s="208" t="s">
        <v>2345</v>
      </c>
      <c r="J1335" s="280" t="s">
        <v>2410</v>
      </c>
      <c r="K1335" s="191" t="s">
        <v>5490</v>
      </c>
      <c r="L1335" s="427" t="s">
        <v>5490</v>
      </c>
      <c r="M1335" s="684">
        <v>7</v>
      </c>
      <c r="N1335" s="684" t="s">
        <v>15715</v>
      </c>
      <c r="O1335" s="684">
        <v>440</v>
      </c>
      <c r="P1335" s="179" t="s">
        <v>15822</v>
      </c>
      <c r="Q1335" s="179">
        <v>4</v>
      </c>
      <c r="R1335" s="180"/>
      <c r="S1335" s="191">
        <v>13</v>
      </c>
      <c r="T1335" s="191">
        <v>18</v>
      </c>
      <c r="U1335" s="179">
        <v>4</v>
      </c>
      <c r="V1335" s="179">
        <v>18</v>
      </c>
      <c r="W1335" s="742">
        <v>9</v>
      </c>
      <c r="X1335" s="184"/>
      <c r="Y1335" s="184">
        <v>18</v>
      </c>
      <c r="Z1335" s="184"/>
      <c r="AA1335" s="184"/>
      <c r="AB1335" s="219"/>
      <c r="AC1335" s="183" t="s">
        <v>561</v>
      </c>
      <c r="AD1335" s="179" t="s">
        <v>1949</v>
      </c>
      <c r="AE1335" s="179" t="s">
        <v>407</v>
      </c>
      <c r="AF1335" s="177">
        <v>0</v>
      </c>
      <c r="AG1335" s="177">
        <v>0</v>
      </c>
      <c r="AH1335" s="177">
        <v>0</v>
      </c>
      <c r="AI1335" s="177">
        <v>0</v>
      </c>
      <c r="AJ1335" s="177">
        <v>0</v>
      </c>
      <c r="AK1335" s="177">
        <v>0</v>
      </c>
      <c r="AL1335" s="551">
        <v>0</v>
      </c>
      <c r="AM1335" s="177">
        <v>0</v>
      </c>
      <c r="AN1335" s="177">
        <v>0</v>
      </c>
      <c r="AO1335" s="182">
        <v>56</v>
      </c>
      <c r="AP1335" s="180">
        <v>7</v>
      </c>
      <c r="AQ1335" s="180"/>
      <c r="AR1335" s="180"/>
      <c r="AS1335" s="180"/>
      <c r="AT1335" s="180"/>
      <c r="AU1335" s="180"/>
      <c r="AV1335" s="180"/>
      <c r="AW1335" s="180">
        <v>7</v>
      </c>
      <c r="AX1335" s="180"/>
      <c r="AY1335" s="180"/>
      <c r="AZ1335" s="180"/>
      <c r="BA1335" s="180"/>
      <c r="BB1335" s="180"/>
      <c r="BC1335" s="180">
        <v>7</v>
      </c>
      <c r="BD1335" s="180"/>
      <c r="BE1335" s="180"/>
      <c r="BF1335" s="180"/>
      <c r="BG1335" s="180"/>
      <c r="BH1335" s="176">
        <f t="shared" si="158"/>
        <v>7</v>
      </c>
      <c r="BI1335" s="176">
        <f t="shared" si="162"/>
        <v>13</v>
      </c>
      <c r="BJ1335" s="182">
        <f t="shared" si="163"/>
        <v>56</v>
      </c>
      <c r="BK1335" s="176">
        <f t="shared" si="164"/>
        <v>56</v>
      </c>
      <c r="BL1335" s="176">
        <f t="shared" si="159"/>
        <v>7</v>
      </c>
      <c r="BM1335" s="533">
        <v>7</v>
      </c>
      <c r="BN1335" s="187">
        <v>2000</v>
      </c>
      <c r="BO1335" s="187">
        <v>12</v>
      </c>
      <c r="BP1335" s="178">
        <f t="shared" si="161"/>
        <v>2672</v>
      </c>
      <c r="BQ1335" s="420" t="str">
        <f t="shared" si="165"/>
        <v>VII</v>
      </c>
      <c r="BR1335" s="187"/>
      <c r="BS1335" s="464" t="s">
        <v>9588</v>
      </c>
    </row>
    <row r="1336" spans="1:71" ht="76.5" x14ac:dyDescent="0.2">
      <c r="A1336" s="696">
        <v>1334</v>
      </c>
      <c r="B1336" s="286" t="s">
        <v>7258</v>
      </c>
      <c r="C1336" s="286" t="s">
        <v>530</v>
      </c>
      <c r="D1336" s="258" t="s">
        <v>3865</v>
      </c>
      <c r="E1336" s="736">
        <v>19</v>
      </c>
      <c r="F1336" s="736">
        <v>40</v>
      </c>
      <c r="G1336" s="737">
        <v>400</v>
      </c>
      <c r="H1336" s="305" t="s">
        <v>13922</v>
      </c>
      <c r="I1336" s="208" t="s">
        <v>2345</v>
      </c>
      <c r="J1336" s="280" t="s">
        <v>2410</v>
      </c>
      <c r="K1336" s="191" t="s">
        <v>5490</v>
      </c>
      <c r="L1336" s="427" t="s">
        <v>5490</v>
      </c>
      <c r="M1336" s="684">
        <v>7</v>
      </c>
      <c r="N1336" s="684" t="s">
        <v>15715</v>
      </c>
      <c r="O1336" s="684">
        <v>440</v>
      </c>
      <c r="P1336" s="179" t="s">
        <v>15822</v>
      </c>
      <c r="Q1336" s="179">
        <v>4</v>
      </c>
      <c r="R1336" s="180"/>
      <c r="S1336" s="191">
        <v>13</v>
      </c>
      <c r="T1336" s="191">
        <v>18</v>
      </c>
      <c r="U1336" s="179">
        <v>4</v>
      </c>
      <c r="V1336" s="179">
        <v>18</v>
      </c>
      <c r="W1336" s="742">
        <v>9</v>
      </c>
      <c r="X1336" s="184"/>
      <c r="Y1336" s="184">
        <v>18</v>
      </c>
      <c r="Z1336" s="184"/>
      <c r="AA1336" s="184"/>
      <c r="AB1336" s="219"/>
      <c r="AC1336" s="183" t="s">
        <v>562</v>
      </c>
      <c r="AD1336" s="179" t="s">
        <v>1949</v>
      </c>
      <c r="AE1336" s="179" t="s">
        <v>407</v>
      </c>
      <c r="AF1336" s="177">
        <v>0</v>
      </c>
      <c r="AG1336" s="177">
        <v>0</v>
      </c>
      <c r="AH1336" s="177">
        <v>0</v>
      </c>
      <c r="AI1336" s="177">
        <v>0</v>
      </c>
      <c r="AJ1336" s="177">
        <v>0</v>
      </c>
      <c r="AK1336" s="177">
        <v>0</v>
      </c>
      <c r="AL1336" s="551">
        <v>0</v>
      </c>
      <c r="AM1336" s="177">
        <v>0</v>
      </c>
      <c r="AN1336" s="177">
        <v>0</v>
      </c>
      <c r="AO1336" s="182">
        <v>64</v>
      </c>
      <c r="AP1336" s="180">
        <v>8</v>
      </c>
      <c r="AQ1336" s="180"/>
      <c r="AR1336" s="180"/>
      <c r="AS1336" s="180"/>
      <c r="AT1336" s="180"/>
      <c r="AU1336" s="180"/>
      <c r="AV1336" s="180"/>
      <c r="AW1336" s="180">
        <v>8</v>
      </c>
      <c r="AX1336" s="180"/>
      <c r="AY1336" s="180"/>
      <c r="AZ1336" s="180"/>
      <c r="BA1336" s="180"/>
      <c r="BB1336" s="180"/>
      <c r="BC1336" s="180">
        <v>8</v>
      </c>
      <c r="BD1336" s="180"/>
      <c r="BE1336" s="180"/>
      <c r="BF1336" s="180"/>
      <c r="BG1336" s="180"/>
      <c r="BH1336" s="176">
        <f t="shared" si="158"/>
        <v>8</v>
      </c>
      <c r="BI1336" s="176">
        <f t="shared" si="162"/>
        <v>12</v>
      </c>
      <c r="BJ1336" s="182">
        <f t="shared" si="163"/>
        <v>64</v>
      </c>
      <c r="BK1336" s="176">
        <f t="shared" si="164"/>
        <v>64</v>
      </c>
      <c r="BL1336" s="176">
        <f t="shared" si="159"/>
        <v>8</v>
      </c>
      <c r="BM1336" s="533">
        <v>8</v>
      </c>
      <c r="BN1336" s="187">
        <v>2400</v>
      </c>
      <c r="BO1336" s="187">
        <v>14</v>
      </c>
      <c r="BP1336" s="178">
        <f t="shared" si="161"/>
        <v>3296</v>
      </c>
      <c r="BQ1336" s="420" t="str">
        <f t="shared" si="165"/>
        <v>VII</v>
      </c>
      <c r="BR1336" s="187"/>
      <c r="BS1336" s="464" t="s">
        <v>9588</v>
      </c>
    </row>
    <row r="1337" spans="1:71" ht="76.5" x14ac:dyDescent="0.2">
      <c r="A1337" s="697">
        <v>1335</v>
      </c>
      <c r="B1337" s="286" t="s">
        <v>7258</v>
      </c>
      <c r="C1337" s="286" t="s">
        <v>7260</v>
      </c>
      <c r="D1337" s="258" t="s">
        <v>3865</v>
      </c>
      <c r="E1337" s="736">
        <v>7</v>
      </c>
      <c r="F1337" s="736">
        <v>40</v>
      </c>
      <c r="G1337" s="737">
        <v>400</v>
      </c>
      <c r="H1337" s="305" t="s">
        <v>13922</v>
      </c>
      <c r="I1337" s="208" t="s">
        <v>2345</v>
      </c>
      <c r="J1337" s="280" t="s">
        <v>2411</v>
      </c>
      <c r="K1337" s="191" t="s">
        <v>5490</v>
      </c>
      <c r="L1337" s="693" t="s">
        <v>5490</v>
      </c>
      <c r="M1337" s="686">
        <v>8</v>
      </c>
      <c r="N1337" s="692" t="s">
        <v>15715</v>
      </c>
      <c r="O1337" s="684">
        <v>655</v>
      </c>
      <c r="P1337" s="179" t="s">
        <v>15822</v>
      </c>
      <c r="Q1337" s="179">
        <v>4</v>
      </c>
      <c r="R1337" s="180"/>
      <c r="S1337" s="191">
        <v>13</v>
      </c>
      <c r="T1337" s="191">
        <v>18</v>
      </c>
      <c r="U1337" s="179">
        <v>4</v>
      </c>
      <c r="V1337" s="179">
        <v>18</v>
      </c>
      <c r="W1337" s="742">
        <v>9</v>
      </c>
      <c r="X1337" s="184"/>
      <c r="Y1337" s="184">
        <v>18</v>
      </c>
      <c r="Z1337" s="184"/>
      <c r="AA1337" s="184"/>
      <c r="AB1337" s="219"/>
      <c r="AC1337" s="419" t="s">
        <v>563</v>
      </c>
      <c r="AD1337" s="179" t="s">
        <v>1949</v>
      </c>
      <c r="AE1337" s="179" t="s">
        <v>407</v>
      </c>
      <c r="AF1337" s="177">
        <v>0</v>
      </c>
      <c r="AG1337" s="177">
        <v>0</v>
      </c>
      <c r="AH1337" s="177">
        <v>0</v>
      </c>
      <c r="AI1337" s="177">
        <v>0</v>
      </c>
      <c r="AJ1337" s="177">
        <v>0</v>
      </c>
      <c r="AK1337" s="177">
        <v>0</v>
      </c>
      <c r="AL1337" s="552">
        <v>0</v>
      </c>
      <c r="AM1337" s="177">
        <v>0</v>
      </c>
      <c r="AN1337" s="177">
        <v>0</v>
      </c>
      <c r="AO1337" s="182">
        <v>120</v>
      </c>
      <c r="AP1337" s="180">
        <v>12</v>
      </c>
      <c r="AQ1337" s="180"/>
      <c r="AR1337" s="180"/>
      <c r="AS1337" s="180"/>
      <c r="AT1337" s="180"/>
      <c r="AU1337" s="180"/>
      <c r="AV1337" s="180"/>
      <c r="AW1337" s="180">
        <v>12</v>
      </c>
      <c r="AX1337" s="180"/>
      <c r="AY1337" s="180"/>
      <c r="AZ1337" s="180"/>
      <c r="BA1337" s="180"/>
      <c r="BB1337" s="180"/>
      <c r="BC1337" s="180">
        <v>12</v>
      </c>
      <c r="BD1337" s="180"/>
      <c r="BE1337" s="180"/>
      <c r="BF1337" s="180"/>
      <c r="BG1337" s="180"/>
      <c r="BH1337" s="176">
        <f t="shared" si="158"/>
        <v>12</v>
      </c>
      <c r="BI1337" s="176">
        <f t="shared" si="162"/>
        <v>9</v>
      </c>
      <c r="BJ1337" s="182">
        <f t="shared" si="163"/>
        <v>120</v>
      </c>
      <c r="BK1337" s="176">
        <f t="shared" si="164"/>
        <v>120</v>
      </c>
      <c r="BL1337" s="176">
        <f t="shared" si="159"/>
        <v>12</v>
      </c>
      <c r="BM1337" s="533">
        <v>12</v>
      </c>
      <c r="BN1337" s="185">
        <v>13000</v>
      </c>
      <c r="BO1337" s="180">
        <v>25</v>
      </c>
      <c r="BP1337" s="178">
        <f t="shared" si="161"/>
        <v>16000</v>
      </c>
      <c r="BQ1337" s="420" t="str">
        <f t="shared" si="165"/>
        <v>X</v>
      </c>
      <c r="BR1337" s="185"/>
      <c r="BS1337" s="464" t="s">
        <v>9550</v>
      </c>
    </row>
    <row r="1338" spans="1:71" ht="25.5" x14ac:dyDescent="0.2">
      <c r="A1338" s="696">
        <v>1336</v>
      </c>
      <c r="B1338" s="286" t="s">
        <v>13923</v>
      </c>
      <c r="C1338" s="286" t="s">
        <v>8662</v>
      </c>
      <c r="D1338" s="258" t="s">
        <v>3865</v>
      </c>
      <c r="E1338" s="736">
        <v>8</v>
      </c>
      <c r="F1338" s="736">
        <v>1</v>
      </c>
      <c r="G1338" s="737">
        <v>1</v>
      </c>
      <c r="H1338" s="305" t="s">
        <v>3879</v>
      </c>
      <c r="I1338" s="208" t="s">
        <v>635</v>
      </c>
      <c r="J1338" s="280" t="s">
        <v>6551</v>
      </c>
      <c r="K1338" s="179" t="s">
        <v>3491</v>
      </c>
      <c r="L1338" s="427" t="s">
        <v>5490</v>
      </c>
      <c r="M1338" s="684">
        <v>12</v>
      </c>
      <c r="N1338" s="684" t="s">
        <v>15710</v>
      </c>
      <c r="O1338" s="684">
        <v>675</v>
      </c>
      <c r="P1338" s="179" t="s">
        <v>15822</v>
      </c>
      <c r="Q1338" s="179">
        <v>6</v>
      </c>
      <c r="R1338" s="180"/>
      <c r="S1338" s="179">
        <v>13</v>
      </c>
      <c r="T1338" s="179">
        <v>14</v>
      </c>
      <c r="U1338" s="190">
        <v>4</v>
      </c>
      <c r="V1338" s="190">
        <v>16</v>
      </c>
      <c r="W1338" s="742">
        <v>9</v>
      </c>
      <c r="X1338" s="184"/>
      <c r="Y1338" s="184"/>
      <c r="Z1338" s="184"/>
      <c r="AA1338" s="184"/>
      <c r="AB1338" s="220"/>
      <c r="AC1338" s="186" t="s">
        <v>8657</v>
      </c>
      <c r="AD1338" s="179" t="s">
        <v>640</v>
      </c>
      <c r="AE1338" s="191" t="s">
        <v>4250</v>
      </c>
      <c r="AF1338" s="177">
        <v>0</v>
      </c>
      <c r="AG1338" s="177">
        <v>0</v>
      </c>
      <c r="AH1338" s="177">
        <v>0</v>
      </c>
      <c r="AI1338" s="177">
        <v>0</v>
      </c>
      <c r="AJ1338" s="177">
        <v>0</v>
      </c>
      <c r="AK1338" s="177">
        <v>0</v>
      </c>
      <c r="AL1338" s="383">
        <v>10</v>
      </c>
      <c r="AM1338" s="177">
        <v>0</v>
      </c>
      <c r="AN1338" s="177">
        <v>0</v>
      </c>
      <c r="AO1338" s="182">
        <v>1</v>
      </c>
      <c r="AP1338" s="180">
        <v>10</v>
      </c>
      <c r="AQ1338" s="180"/>
      <c r="AR1338" s="180"/>
      <c r="AS1338" s="180"/>
      <c r="AT1338" s="180"/>
      <c r="AU1338" s="180"/>
      <c r="AV1338" s="180"/>
      <c r="AW1338" s="180"/>
      <c r="AX1338" s="180"/>
      <c r="AY1338" s="180"/>
      <c r="AZ1338" s="180"/>
      <c r="BA1338" s="180"/>
      <c r="BB1338" s="180"/>
      <c r="BC1338" s="180"/>
      <c r="BD1338" s="180">
        <v>1</v>
      </c>
      <c r="BE1338" s="180"/>
      <c r="BF1338" s="180"/>
      <c r="BG1338" s="180"/>
      <c r="BH1338" s="176" t="str">
        <f t="shared" si="158"/>
        <v>class level</v>
      </c>
      <c r="BI1338" s="176">
        <f t="shared" si="162"/>
        <v>10</v>
      </c>
      <c r="BJ1338" s="182" t="str">
        <f t="shared" si="163"/>
        <v>11 - 81</v>
      </c>
      <c r="BK1338" s="176">
        <f t="shared" si="164"/>
        <v>46</v>
      </c>
      <c r="BL1338" s="176">
        <f t="shared" si="159"/>
        <v>10</v>
      </c>
      <c r="BM1338" s="533"/>
      <c r="BN1338" s="185">
        <v>2550</v>
      </c>
      <c r="BO1338" s="180">
        <v>14</v>
      </c>
      <c r="BP1338" s="178">
        <f t="shared" si="161"/>
        <v>3194</v>
      </c>
      <c r="BQ1338" s="420" t="str">
        <f t="shared" si="165"/>
        <v>VII</v>
      </c>
      <c r="BR1338" s="185"/>
      <c r="BS1338" s="212" t="s">
        <v>5882</v>
      </c>
    </row>
    <row r="1339" spans="1:71" ht="25.5" x14ac:dyDescent="0.2">
      <c r="A1339" s="697">
        <v>1337</v>
      </c>
      <c r="B1339" s="286" t="s">
        <v>13923</v>
      </c>
      <c r="C1339" s="286" t="s">
        <v>8663</v>
      </c>
      <c r="D1339" s="258" t="s">
        <v>3865</v>
      </c>
      <c r="E1339" s="736">
        <v>8</v>
      </c>
      <c r="F1339" s="736">
        <v>1</v>
      </c>
      <c r="G1339" s="737">
        <v>1</v>
      </c>
      <c r="H1339" s="305" t="s">
        <v>3879</v>
      </c>
      <c r="I1339" s="208" t="s">
        <v>635</v>
      </c>
      <c r="J1339" s="280" t="s">
        <v>6551</v>
      </c>
      <c r="K1339" s="179" t="s">
        <v>3491</v>
      </c>
      <c r="L1339" s="427" t="s">
        <v>5490</v>
      </c>
      <c r="M1339" s="684">
        <v>12</v>
      </c>
      <c r="N1339" s="684" t="s">
        <v>15710</v>
      </c>
      <c r="O1339" s="684">
        <v>675</v>
      </c>
      <c r="P1339" s="179" t="s">
        <v>15822</v>
      </c>
      <c r="Q1339" s="179">
        <v>6</v>
      </c>
      <c r="R1339" s="180"/>
      <c r="S1339" s="179">
        <v>13</v>
      </c>
      <c r="T1339" s="179">
        <v>14</v>
      </c>
      <c r="U1339" s="190">
        <v>4</v>
      </c>
      <c r="V1339" s="190">
        <v>16</v>
      </c>
      <c r="W1339" s="742">
        <v>9</v>
      </c>
      <c r="X1339" s="184"/>
      <c r="Y1339" s="184"/>
      <c r="Z1339" s="184"/>
      <c r="AA1339" s="184"/>
      <c r="AB1339" s="220"/>
      <c r="AC1339" s="186" t="s">
        <v>8658</v>
      </c>
      <c r="AD1339" s="179" t="s">
        <v>640</v>
      </c>
      <c r="AE1339" s="191" t="s">
        <v>4250</v>
      </c>
      <c r="AF1339" s="177">
        <v>0</v>
      </c>
      <c r="AG1339" s="177">
        <v>0</v>
      </c>
      <c r="AH1339" s="177">
        <v>0</v>
      </c>
      <c r="AI1339" s="177">
        <v>0</v>
      </c>
      <c r="AJ1339" s="177">
        <v>0</v>
      </c>
      <c r="AK1339" s="177">
        <v>0</v>
      </c>
      <c r="AL1339" s="383">
        <v>10</v>
      </c>
      <c r="AM1339" s="177">
        <v>0</v>
      </c>
      <c r="AN1339" s="177">
        <v>0</v>
      </c>
      <c r="AO1339" s="182">
        <v>1</v>
      </c>
      <c r="AP1339" s="180">
        <v>10</v>
      </c>
      <c r="AQ1339" s="180"/>
      <c r="AR1339" s="180"/>
      <c r="AS1339" s="180"/>
      <c r="AT1339" s="180"/>
      <c r="AU1339" s="180"/>
      <c r="AV1339" s="180"/>
      <c r="AW1339" s="180"/>
      <c r="AX1339" s="180"/>
      <c r="AY1339" s="180"/>
      <c r="AZ1339" s="180"/>
      <c r="BA1339" s="180"/>
      <c r="BB1339" s="180"/>
      <c r="BC1339" s="180"/>
      <c r="BD1339" s="180">
        <v>2</v>
      </c>
      <c r="BE1339" s="180"/>
      <c r="BF1339" s="180"/>
      <c r="BG1339" s="180"/>
      <c r="BH1339" s="176" t="str">
        <f t="shared" si="158"/>
        <v>class level</v>
      </c>
      <c r="BI1339" s="176">
        <f t="shared" si="162"/>
        <v>10</v>
      </c>
      <c r="BJ1339" s="182" t="str">
        <f t="shared" si="163"/>
        <v>11 - 81</v>
      </c>
      <c r="BK1339" s="176">
        <f t="shared" si="164"/>
        <v>46</v>
      </c>
      <c r="BL1339" s="176">
        <f t="shared" si="159"/>
        <v>10</v>
      </c>
      <c r="BM1339" s="533"/>
      <c r="BN1339" s="185">
        <v>2550</v>
      </c>
      <c r="BO1339" s="180">
        <v>14</v>
      </c>
      <c r="BP1339" s="178">
        <f t="shared" si="161"/>
        <v>3194</v>
      </c>
      <c r="BQ1339" s="420" t="str">
        <f t="shared" si="165"/>
        <v>VII</v>
      </c>
      <c r="BR1339" s="185"/>
      <c r="BS1339" s="212" t="s">
        <v>5882</v>
      </c>
    </row>
    <row r="1340" spans="1:71" ht="25.5" x14ac:dyDescent="0.2">
      <c r="A1340" s="696">
        <v>1338</v>
      </c>
      <c r="B1340" s="286" t="s">
        <v>13923</v>
      </c>
      <c r="C1340" s="286" t="s">
        <v>8664</v>
      </c>
      <c r="D1340" s="258" t="s">
        <v>3865</v>
      </c>
      <c r="E1340" s="736">
        <v>8</v>
      </c>
      <c r="F1340" s="736">
        <v>1</v>
      </c>
      <c r="G1340" s="737">
        <v>1</v>
      </c>
      <c r="H1340" s="305" t="s">
        <v>3879</v>
      </c>
      <c r="I1340" s="208" t="s">
        <v>635</v>
      </c>
      <c r="J1340" s="280" t="s">
        <v>6551</v>
      </c>
      <c r="K1340" s="179" t="s">
        <v>3491</v>
      </c>
      <c r="L1340" s="427" t="s">
        <v>5490</v>
      </c>
      <c r="M1340" s="684">
        <v>12</v>
      </c>
      <c r="N1340" s="684" t="s">
        <v>15710</v>
      </c>
      <c r="O1340" s="684">
        <v>675</v>
      </c>
      <c r="P1340" s="179" t="s">
        <v>15822</v>
      </c>
      <c r="Q1340" s="179">
        <v>6</v>
      </c>
      <c r="R1340" s="180"/>
      <c r="S1340" s="179">
        <v>13</v>
      </c>
      <c r="T1340" s="179">
        <v>14</v>
      </c>
      <c r="U1340" s="190">
        <v>4</v>
      </c>
      <c r="V1340" s="190">
        <v>16</v>
      </c>
      <c r="W1340" s="742">
        <v>9</v>
      </c>
      <c r="X1340" s="184"/>
      <c r="Y1340" s="184"/>
      <c r="Z1340" s="184"/>
      <c r="AA1340" s="184"/>
      <c r="AB1340" s="220"/>
      <c r="AC1340" s="186" t="s">
        <v>8659</v>
      </c>
      <c r="AD1340" s="179" t="s">
        <v>640</v>
      </c>
      <c r="AE1340" s="191" t="s">
        <v>4250</v>
      </c>
      <c r="AF1340" s="177">
        <v>0</v>
      </c>
      <c r="AG1340" s="177">
        <v>0</v>
      </c>
      <c r="AH1340" s="177">
        <v>0</v>
      </c>
      <c r="AI1340" s="177">
        <v>0</v>
      </c>
      <c r="AJ1340" s="177">
        <v>0</v>
      </c>
      <c r="AK1340" s="177">
        <v>0</v>
      </c>
      <c r="AL1340" s="383">
        <v>10</v>
      </c>
      <c r="AM1340" s="177">
        <v>0</v>
      </c>
      <c r="AN1340" s="177">
        <v>0</v>
      </c>
      <c r="AO1340" s="182">
        <v>1</v>
      </c>
      <c r="AP1340" s="180">
        <v>10</v>
      </c>
      <c r="AQ1340" s="180"/>
      <c r="AR1340" s="180"/>
      <c r="AS1340" s="180"/>
      <c r="AT1340" s="180"/>
      <c r="AU1340" s="180"/>
      <c r="AV1340" s="180"/>
      <c r="AW1340" s="180"/>
      <c r="AX1340" s="180"/>
      <c r="AY1340" s="180"/>
      <c r="AZ1340" s="180"/>
      <c r="BA1340" s="180"/>
      <c r="BB1340" s="180"/>
      <c r="BC1340" s="180"/>
      <c r="BD1340" s="180">
        <v>3</v>
      </c>
      <c r="BE1340" s="180"/>
      <c r="BF1340" s="180"/>
      <c r="BG1340" s="180"/>
      <c r="BH1340" s="176" t="str">
        <f t="shared" si="158"/>
        <v>class level</v>
      </c>
      <c r="BI1340" s="176">
        <f t="shared" si="162"/>
        <v>10</v>
      </c>
      <c r="BJ1340" s="182" t="str">
        <f t="shared" si="163"/>
        <v>11 - 81</v>
      </c>
      <c r="BK1340" s="176">
        <f t="shared" si="164"/>
        <v>46</v>
      </c>
      <c r="BL1340" s="176">
        <f t="shared" si="159"/>
        <v>10</v>
      </c>
      <c r="BM1340" s="533"/>
      <c r="BN1340" s="185">
        <v>2550</v>
      </c>
      <c r="BO1340" s="180">
        <v>14</v>
      </c>
      <c r="BP1340" s="178">
        <f t="shared" si="161"/>
        <v>3194</v>
      </c>
      <c r="BQ1340" s="420" t="str">
        <f t="shared" si="165"/>
        <v>VII</v>
      </c>
      <c r="BR1340" s="185"/>
      <c r="BS1340" s="212" t="s">
        <v>5882</v>
      </c>
    </row>
    <row r="1341" spans="1:71" ht="25.5" x14ac:dyDescent="0.2">
      <c r="A1341" s="696">
        <v>1339</v>
      </c>
      <c r="B1341" s="286" t="s">
        <v>13923</v>
      </c>
      <c r="C1341" s="286" t="s">
        <v>8665</v>
      </c>
      <c r="D1341" s="258" t="s">
        <v>3865</v>
      </c>
      <c r="E1341" s="736">
        <v>8</v>
      </c>
      <c r="F1341" s="736">
        <v>1</v>
      </c>
      <c r="G1341" s="737">
        <v>1</v>
      </c>
      <c r="H1341" s="305" t="s">
        <v>3879</v>
      </c>
      <c r="I1341" s="208" t="s">
        <v>635</v>
      </c>
      <c r="J1341" s="280" t="s">
        <v>6551</v>
      </c>
      <c r="K1341" s="179" t="s">
        <v>3491</v>
      </c>
      <c r="L1341" s="427" t="s">
        <v>5490</v>
      </c>
      <c r="M1341" s="684">
        <v>12</v>
      </c>
      <c r="N1341" s="684" t="s">
        <v>15710</v>
      </c>
      <c r="O1341" s="684">
        <v>675</v>
      </c>
      <c r="P1341" s="179" t="s">
        <v>15822</v>
      </c>
      <c r="Q1341" s="179">
        <v>6</v>
      </c>
      <c r="R1341" s="180"/>
      <c r="S1341" s="179">
        <v>13</v>
      </c>
      <c r="T1341" s="179">
        <v>14</v>
      </c>
      <c r="U1341" s="190">
        <v>4</v>
      </c>
      <c r="V1341" s="190">
        <v>16</v>
      </c>
      <c r="W1341" s="742">
        <v>9</v>
      </c>
      <c r="X1341" s="184"/>
      <c r="Y1341" s="184"/>
      <c r="Z1341" s="184"/>
      <c r="AA1341" s="184"/>
      <c r="AB1341" s="220"/>
      <c r="AC1341" s="186" t="s">
        <v>8660</v>
      </c>
      <c r="AD1341" s="179" t="s">
        <v>640</v>
      </c>
      <c r="AE1341" s="191" t="s">
        <v>4250</v>
      </c>
      <c r="AF1341" s="177">
        <v>0</v>
      </c>
      <c r="AG1341" s="177">
        <v>0</v>
      </c>
      <c r="AH1341" s="177">
        <v>0</v>
      </c>
      <c r="AI1341" s="177">
        <v>0</v>
      </c>
      <c r="AJ1341" s="177">
        <v>0</v>
      </c>
      <c r="AK1341" s="177">
        <v>0</v>
      </c>
      <c r="AL1341" s="383">
        <v>10</v>
      </c>
      <c r="AM1341" s="177">
        <v>0</v>
      </c>
      <c r="AN1341" s="177">
        <v>0</v>
      </c>
      <c r="AO1341" s="182">
        <v>1</v>
      </c>
      <c r="AP1341" s="180">
        <v>10</v>
      </c>
      <c r="AQ1341" s="180"/>
      <c r="AR1341" s="180"/>
      <c r="AS1341" s="180"/>
      <c r="AT1341" s="180"/>
      <c r="AU1341" s="180"/>
      <c r="AV1341" s="180"/>
      <c r="AW1341" s="180"/>
      <c r="AX1341" s="180"/>
      <c r="AY1341" s="180"/>
      <c r="AZ1341" s="180"/>
      <c r="BA1341" s="180"/>
      <c r="BB1341" s="180"/>
      <c r="BC1341" s="180"/>
      <c r="BD1341" s="180">
        <v>4</v>
      </c>
      <c r="BE1341" s="180"/>
      <c r="BF1341" s="180"/>
      <c r="BG1341" s="180"/>
      <c r="BH1341" s="176" t="str">
        <f t="shared" si="158"/>
        <v>class level</v>
      </c>
      <c r="BI1341" s="176">
        <f t="shared" si="162"/>
        <v>10</v>
      </c>
      <c r="BJ1341" s="182" t="str">
        <f t="shared" si="163"/>
        <v>11 - 81</v>
      </c>
      <c r="BK1341" s="176">
        <f t="shared" si="164"/>
        <v>46</v>
      </c>
      <c r="BL1341" s="176">
        <f t="shared" si="159"/>
        <v>10</v>
      </c>
      <c r="BM1341" s="533"/>
      <c r="BN1341" s="185">
        <v>2550</v>
      </c>
      <c r="BO1341" s="180">
        <v>14</v>
      </c>
      <c r="BP1341" s="178">
        <f t="shared" si="161"/>
        <v>3194</v>
      </c>
      <c r="BQ1341" s="420" t="str">
        <f t="shared" si="165"/>
        <v>VII</v>
      </c>
      <c r="BR1341" s="185"/>
      <c r="BS1341" s="212" t="s">
        <v>5882</v>
      </c>
    </row>
    <row r="1342" spans="1:71" ht="25.5" x14ac:dyDescent="0.2">
      <c r="A1342" s="697">
        <v>1340</v>
      </c>
      <c r="B1342" s="286" t="s">
        <v>13923</v>
      </c>
      <c r="C1342" s="286" t="s">
        <v>8666</v>
      </c>
      <c r="D1342" s="258" t="s">
        <v>3865</v>
      </c>
      <c r="E1342" s="736">
        <v>8</v>
      </c>
      <c r="F1342" s="736">
        <v>1</v>
      </c>
      <c r="G1342" s="737">
        <v>1</v>
      </c>
      <c r="H1342" s="305" t="s">
        <v>3879</v>
      </c>
      <c r="I1342" s="208" t="s">
        <v>635</v>
      </c>
      <c r="J1342" s="280" t="s">
        <v>6551</v>
      </c>
      <c r="K1342" s="179" t="s">
        <v>3491</v>
      </c>
      <c r="L1342" s="427" t="s">
        <v>5490</v>
      </c>
      <c r="M1342" s="684">
        <v>12</v>
      </c>
      <c r="N1342" s="684" t="s">
        <v>15710</v>
      </c>
      <c r="O1342" s="684">
        <v>675</v>
      </c>
      <c r="P1342" s="179" t="s">
        <v>15822</v>
      </c>
      <c r="Q1342" s="179">
        <v>6</v>
      </c>
      <c r="R1342" s="180"/>
      <c r="S1342" s="179">
        <v>13</v>
      </c>
      <c r="T1342" s="179">
        <v>14</v>
      </c>
      <c r="U1342" s="190">
        <v>4</v>
      </c>
      <c r="V1342" s="190">
        <v>16</v>
      </c>
      <c r="W1342" s="742">
        <v>9</v>
      </c>
      <c r="X1342" s="184"/>
      <c r="Y1342" s="184"/>
      <c r="Z1342" s="184"/>
      <c r="AA1342" s="184"/>
      <c r="AB1342" s="220"/>
      <c r="AC1342" s="186" t="s">
        <v>8661</v>
      </c>
      <c r="AD1342" s="179" t="s">
        <v>640</v>
      </c>
      <c r="AE1342" s="191" t="s">
        <v>4250</v>
      </c>
      <c r="AF1342" s="177">
        <v>0</v>
      </c>
      <c r="AG1342" s="177">
        <v>0</v>
      </c>
      <c r="AH1342" s="177">
        <v>0</v>
      </c>
      <c r="AI1342" s="177">
        <v>0</v>
      </c>
      <c r="AJ1342" s="177">
        <v>0</v>
      </c>
      <c r="AK1342" s="177">
        <v>0</v>
      </c>
      <c r="AL1342" s="383">
        <v>10</v>
      </c>
      <c r="AM1342" s="177">
        <v>0</v>
      </c>
      <c r="AN1342" s="177">
        <v>0</v>
      </c>
      <c r="AO1342" s="182">
        <v>1</v>
      </c>
      <c r="AP1342" s="180">
        <v>10</v>
      </c>
      <c r="AQ1342" s="180"/>
      <c r="AR1342" s="180"/>
      <c r="AS1342" s="180"/>
      <c r="AT1342" s="180"/>
      <c r="AU1342" s="180"/>
      <c r="AV1342" s="180"/>
      <c r="AW1342" s="180"/>
      <c r="AX1342" s="180"/>
      <c r="AY1342" s="180"/>
      <c r="AZ1342" s="180"/>
      <c r="BA1342" s="180"/>
      <c r="BB1342" s="180"/>
      <c r="BC1342" s="180"/>
      <c r="BD1342" s="180">
        <v>5</v>
      </c>
      <c r="BE1342" s="180"/>
      <c r="BF1342" s="180"/>
      <c r="BG1342" s="180"/>
      <c r="BH1342" s="176" t="str">
        <f t="shared" si="158"/>
        <v>class level</v>
      </c>
      <c r="BI1342" s="176">
        <f t="shared" si="162"/>
        <v>10</v>
      </c>
      <c r="BJ1342" s="182" t="str">
        <f t="shared" si="163"/>
        <v>11 - 81</v>
      </c>
      <c r="BK1342" s="176">
        <f t="shared" si="164"/>
        <v>46</v>
      </c>
      <c r="BL1342" s="176">
        <f t="shared" si="159"/>
        <v>10</v>
      </c>
      <c r="BM1342" s="533"/>
      <c r="BN1342" s="185">
        <v>2550</v>
      </c>
      <c r="BO1342" s="180">
        <v>14</v>
      </c>
      <c r="BP1342" s="178">
        <f t="shared" si="161"/>
        <v>3194</v>
      </c>
      <c r="BQ1342" s="420" t="str">
        <f t="shared" si="165"/>
        <v>VII</v>
      </c>
      <c r="BR1342" s="185"/>
      <c r="BS1342" s="212" t="s">
        <v>5882</v>
      </c>
    </row>
    <row r="1343" spans="1:71" ht="25.5" x14ac:dyDescent="0.2">
      <c r="A1343" s="696">
        <v>1341</v>
      </c>
      <c r="B1343" s="286" t="s">
        <v>13923</v>
      </c>
      <c r="C1343" s="286" t="s">
        <v>8667</v>
      </c>
      <c r="D1343" s="258" t="s">
        <v>3865</v>
      </c>
      <c r="E1343" s="736">
        <v>8</v>
      </c>
      <c r="F1343" s="736">
        <v>1</v>
      </c>
      <c r="G1343" s="737">
        <v>1</v>
      </c>
      <c r="H1343" s="305" t="s">
        <v>3879</v>
      </c>
      <c r="I1343" s="208" t="s">
        <v>635</v>
      </c>
      <c r="J1343" s="280" t="s">
        <v>6551</v>
      </c>
      <c r="K1343" s="179" t="s">
        <v>3491</v>
      </c>
      <c r="L1343" s="427" t="s">
        <v>5490</v>
      </c>
      <c r="M1343" s="684">
        <v>12</v>
      </c>
      <c r="N1343" s="684" t="s">
        <v>15710</v>
      </c>
      <c r="O1343" s="684">
        <v>675</v>
      </c>
      <c r="P1343" s="179" t="s">
        <v>15822</v>
      </c>
      <c r="Q1343" s="179">
        <v>6</v>
      </c>
      <c r="R1343" s="180"/>
      <c r="S1343" s="179">
        <v>13</v>
      </c>
      <c r="T1343" s="179">
        <v>14</v>
      </c>
      <c r="U1343" s="190">
        <v>4</v>
      </c>
      <c r="V1343" s="190">
        <v>16</v>
      </c>
      <c r="W1343" s="742">
        <v>9</v>
      </c>
      <c r="X1343" s="184"/>
      <c r="Y1343" s="184"/>
      <c r="Z1343" s="184"/>
      <c r="AA1343" s="184"/>
      <c r="AB1343" s="220"/>
      <c r="AC1343" s="186" t="s">
        <v>8656</v>
      </c>
      <c r="AD1343" s="179" t="s">
        <v>640</v>
      </c>
      <c r="AE1343" s="179" t="s">
        <v>4250</v>
      </c>
      <c r="AF1343" s="177">
        <v>0</v>
      </c>
      <c r="AG1343" s="177">
        <v>0</v>
      </c>
      <c r="AH1343" s="177">
        <v>0</v>
      </c>
      <c r="AI1343" s="177">
        <v>0</v>
      </c>
      <c r="AJ1343" s="177">
        <v>0</v>
      </c>
      <c r="AK1343" s="177">
        <v>0</v>
      </c>
      <c r="AL1343" s="551">
        <v>10</v>
      </c>
      <c r="AM1343" s="177">
        <v>0</v>
      </c>
      <c r="AN1343" s="177">
        <v>0</v>
      </c>
      <c r="AO1343" s="195">
        <v>1</v>
      </c>
      <c r="AP1343" s="187">
        <v>10</v>
      </c>
      <c r="AQ1343" s="187"/>
      <c r="AR1343" s="187"/>
      <c r="AS1343" s="187"/>
      <c r="AT1343" s="187"/>
      <c r="AU1343" s="187"/>
      <c r="AV1343" s="187"/>
      <c r="AW1343" s="187"/>
      <c r="AX1343" s="187"/>
      <c r="AY1343" s="187"/>
      <c r="AZ1343" s="187"/>
      <c r="BA1343" s="187"/>
      <c r="BB1343" s="187"/>
      <c r="BC1343" s="187"/>
      <c r="BD1343" s="187">
        <v>6</v>
      </c>
      <c r="BE1343" s="187"/>
      <c r="BF1343" s="187"/>
      <c r="BG1343" s="187"/>
      <c r="BH1343" s="176" t="str">
        <f t="shared" si="158"/>
        <v>class level</v>
      </c>
      <c r="BI1343" s="176">
        <f t="shared" si="162"/>
        <v>10</v>
      </c>
      <c r="BJ1343" s="182" t="str">
        <f t="shared" si="163"/>
        <v>11 - 81</v>
      </c>
      <c r="BK1343" s="176">
        <f t="shared" si="164"/>
        <v>46</v>
      </c>
      <c r="BL1343" s="176">
        <f t="shared" si="159"/>
        <v>10</v>
      </c>
      <c r="BM1343" s="533"/>
      <c r="BN1343" s="187">
        <v>2550</v>
      </c>
      <c r="BO1343" s="187">
        <v>14</v>
      </c>
      <c r="BP1343" s="178">
        <f t="shared" si="161"/>
        <v>3194</v>
      </c>
      <c r="BQ1343" s="420" t="str">
        <f t="shared" si="165"/>
        <v>VII</v>
      </c>
      <c r="BR1343" s="185"/>
      <c r="BS1343" s="214" t="s">
        <v>5882</v>
      </c>
    </row>
    <row r="1344" spans="1:71" ht="25.5" x14ac:dyDescent="0.2">
      <c r="A1344" s="697">
        <v>1342</v>
      </c>
      <c r="B1344" s="286" t="s">
        <v>13923</v>
      </c>
      <c r="C1344" s="286" t="s">
        <v>8668</v>
      </c>
      <c r="D1344" s="258" t="s">
        <v>3865</v>
      </c>
      <c r="E1344" s="736">
        <v>3</v>
      </c>
      <c r="F1344" s="736">
        <v>1</v>
      </c>
      <c r="G1344" s="737">
        <v>1</v>
      </c>
      <c r="H1344" s="305" t="s">
        <v>3879</v>
      </c>
      <c r="I1344" s="208" t="s">
        <v>7154</v>
      </c>
      <c r="J1344" s="280" t="s">
        <v>4362</v>
      </c>
      <c r="K1344" s="179" t="s">
        <v>3491</v>
      </c>
      <c r="L1344" s="427" t="s">
        <v>5490</v>
      </c>
      <c r="M1344" s="684">
        <v>12</v>
      </c>
      <c r="N1344" s="684" t="s">
        <v>15710</v>
      </c>
      <c r="O1344" s="684">
        <v>675</v>
      </c>
      <c r="P1344" s="179" t="s">
        <v>15822</v>
      </c>
      <c r="Q1344" s="179">
        <v>6</v>
      </c>
      <c r="R1344" s="180"/>
      <c r="S1344" s="179">
        <v>13</v>
      </c>
      <c r="T1344" s="179">
        <v>14</v>
      </c>
      <c r="U1344" s="190">
        <v>4</v>
      </c>
      <c r="V1344" s="190">
        <v>16</v>
      </c>
      <c r="W1344" s="742">
        <v>9</v>
      </c>
      <c r="X1344" s="184"/>
      <c r="Y1344" s="184"/>
      <c r="Z1344" s="184"/>
      <c r="AA1344" s="184"/>
      <c r="AB1344" s="220"/>
      <c r="AC1344" s="186" t="s">
        <v>6444</v>
      </c>
      <c r="AD1344" s="179" t="s">
        <v>640</v>
      </c>
      <c r="AE1344" s="179" t="s">
        <v>4250</v>
      </c>
      <c r="AF1344" s="177">
        <v>0</v>
      </c>
      <c r="AG1344" s="177">
        <v>0</v>
      </c>
      <c r="AH1344" s="177">
        <v>0</v>
      </c>
      <c r="AI1344" s="177">
        <v>0</v>
      </c>
      <c r="AJ1344" s="177">
        <v>0</v>
      </c>
      <c r="AK1344" s="177">
        <v>0</v>
      </c>
      <c r="AL1344" s="383">
        <v>10</v>
      </c>
      <c r="AM1344" s="177">
        <v>0</v>
      </c>
      <c r="AN1344" s="177">
        <v>0</v>
      </c>
      <c r="AO1344" s="182">
        <v>1</v>
      </c>
      <c r="AP1344" s="180">
        <v>10</v>
      </c>
      <c r="AQ1344" s="180"/>
      <c r="AR1344" s="180"/>
      <c r="AS1344" s="180"/>
      <c r="AT1344" s="180"/>
      <c r="AU1344" s="180"/>
      <c r="AV1344" s="180"/>
      <c r="AW1344" s="180"/>
      <c r="AX1344" s="180"/>
      <c r="AY1344" s="180"/>
      <c r="AZ1344" s="180"/>
      <c r="BA1344" s="180"/>
      <c r="BB1344" s="180"/>
      <c r="BC1344" s="180"/>
      <c r="BD1344" s="180">
        <v>2</v>
      </c>
      <c r="BE1344" s="180"/>
      <c r="BF1344" s="180"/>
      <c r="BG1344" s="180"/>
      <c r="BH1344" s="176" t="str">
        <f t="shared" si="158"/>
        <v>class level</v>
      </c>
      <c r="BI1344" s="176">
        <f t="shared" si="162"/>
        <v>10</v>
      </c>
      <c r="BJ1344" s="182" t="str">
        <f t="shared" si="163"/>
        <v>11 - 81</v>
      </c>
      <c r="BK1344" s="176">
        <f t="shared" si="164"/>
        <v>46</v>
      </c>
      <c r="BL1344" s="176">
        <f t="shared" si="159"/>
        <v>10</v>
      </c>
      <c r="BM1344" s="533"/>
      <c r="BN1344" s="185">
        <v>2550</v>
      </c>
      <c r="BO1344" s="180">
        <v>14</v>
      </c>
      <c r="BP1344" s="178">
        <f t="shared" si="161"/>
        <v>3194</v>
      </c>
      <c r="BQ1344" s="420" t="str">
        <f t="shared" si="165"/>
        <v>VII</v>
      </c>
      <c r="BR1344" s="185"/>
      <c r="BS1344" s="212" t="s">
        <v>5882</v>
      </c>
    </row>
    <row r="1345" spans="1:71" ht="25.5" x14ac:dyDescent="0.2">
      <c r="A1345" s="696">
        <v>1343</v>
      </c>
      <c r="B1345" s="286" t="s">
        <v>13923</v>
      </c>
      <c r="C1345" s="286" t="s">
        <v>8669</v>
      </c>
      <c r="D1345" s="258" t="s">
        <v>3865</v>
      </c>
      <c r="E1345" s="736">
        <v>6</v>
      </c>
      <c r="F1345" s="736">
        <v>1</v>
      </c>
      <c r="G1345" s="737">
        <v>1</v>
      </c>
      <c r="H1345" s="305" t="s">
        <v>3879</v>
      </c>
      <c r="I1345" s="208" t="s">
        <v>7154</v>
      </c>
      <c r="J1345" s="280" t="s">
        <v>4362</v>
      </c>
      <c r="K1345" s="179" t="s">
        <v>3491</v>
      </c>
      <c r="L1345" s="427" t="s">
        <v>5490</v>
      </c>
      <c r="M1345" s="684">
        <v>12</v>
      </c>
      <c r="N1345" s="684" t="s">
        <v>15710</v>
      </c>
      <c r="O1345" s="684">
        <v>675</v>
      </c>
      <c r="P1345" s="179" t="s">
        <v>15822</v>
      </c>
      <c r="Q1345" s="179">
        <v>6</v>
      </c>
      <c r="R1345" s="180"/>
      <c r="S1345" s="179">
        <v>13</v>
      </c>
      <c r="T1345" s="179">
        <v>14</v>
      </c>
      <c r="U1345" s="190">
        <v>4</v>
      </c>
      <c r="V1345" s="190">
        <v>16</v>
      </c>
      <c r="W1345" s="742">
        <v>9</v>
      </c>
      <c r="X1345" s="184"/>
      <c r="Y1345" s="184"/>
      <c r="Z1345" s="184"/>
      <c r="AA1345" s="184"/>
      <c r="AB1345" s="220"/>
      <c r="AC1345" s="186" t="s">
        <v>6445</v>
      </c>
      <c r="AD1345" s="179" t="s">
        <v>640</v>
      </c>
      <c r="AE1345" s="179" t="s">
        <v>4250</v>
      </c>
      <c r="AF1345" s="177">
        <v>0</v>
      </c>
      <c r="AG1345" s="177">
        <v>0</v>
      </c>
      <c r="AH1345" s="177">
        <v>0</v>
      </c>
      <c r="AI1345" s="177">
        <v>0</v>
      </c>
      <c r="AJ1345" s="177">
        <v>0</v>
      </c>
      <c r="AK1345" s="177">
        <v>0</v>
      </c>
      <c r="AL1345" s="383">
        <v>10</v>
      </c>
      <c r="AM1345" s="177">
        <v>0</v>
      </c>
      <c r="AN1345" s="177">
        <v>0</v>
      </c>
      <c r="AO1345" s="195">
        <v>1</v>
      </c>
      <c r="AP1345" s="187">
        <v>10</v>
      </c>
      <c r="AQ1345" s="187"/>
      <c r="AR1345" s="187"/>
      <c r="AS1345" s="187"/>
      <c r="AT1345" s="187"/>
      <c r="AU1345" s="187"/>
      <c r="AV1345" s="187"/>
      <c r="AW1345" s="187"/>
      <c r="AX1345" s="187"/>
      <c r="AY1345" s="187"/>
      <c r="AZ1345" s="187"/>
      <c r="BA1345" s="187"/>
      <c r="BB1345" s="187"/>
      <c r="BC1345" s="187"/>
      <c r="BD1345" s="187">
        <v>3</v>
      </c>
      <c r="BE1345" s="187"/>
      <c r="BF1345" s="187"/>
      <c r="BG1345" s="187"/>
      <c r="BH1345" s="176" t="str">
        <f t="shared" si="158"/>
        <v>class level</v>
      </c>
      <c r="BI1345" s="176">
        <f t="shared" si="162"/>
        <v>10</v>
      </c>
      <c r="BJ1345" s="182" t="str">
        <f t="shared" si="163"/>
        <v>11 - 81</v>
      </c>
      <c r="BK1345" s="176">
        <f t="shared" si="164"/>
        <v>46</v>
      </c>
      <c r="BL1345" s="176">
        <f t="shared" si="159"/>
        <v>10</v>
      </c>
      <c r="BM1345" s="533"/>
      <c r="BN1345" s="185">
        <v>2550</v>
      </c>
      <c r="BO1345" s="180">
        <v>14</v>
      </c>
      <c r="BP1345" s="178">
        <f t="shared" si="161"/>
        <v>3194</v>
      </c>
      <c r="BQ1345" s="420" t="str">
        <f t="shared" si="165"/>
        <v>VII</v>
      </c>
      <c r="BR1345" s="185"/>
      <c r="BS1345" s="212" t="s">
        <v>5882</v>
      </c>
    </row>
    <row r="1346" spans="1:71" ht="25.5" x14ac:dyDescent="0.2">
      <c r="A1346" s="696">
        <v>1344</v>
      </c>
      <c r="B1346" s="286" t="s">
        <v>13923</v>
      </c>
      <c r="C1346" s="286" t="s">
        <v>8670</v>
      </c>
      <c r="D1346" s="258" t="s">
        <v>3865</v>
      </c>
      <c r="E1346" s="736">
        <v>9</v>
      </c>
      <c r="F1346" s="736">
        <v>1</v>
      </c>
      <c r="G1346" s="737">
        <v>1</v>
      </c>
      <c r="H1346" s="305" t="s">
        <v>3879</v>
      </c>
      <c r="I1346" s="208" t="s">
        <v>7154</v>
      </c>
      <c r="J1346" s="280" t="s">
        <v>4362</v>
      </c>
      <c r="K1346" s="179" t="s">
        <v>3491</v>
      </c>
      <c r="L1346" s="427" t="s">
        <v>5490</v>
      </c>
      <c r="M1346" s="684">
        <v>12</v>
      </c>
      <c r="N1346" s="684" t="s">
        <v>15710</v>
      </c>
      <c r="O1346" s="684">
        <v>675</v>
      </c>
      <c r="P1346" s="179" t="s">
        <v>15822</v>
      </c>
      <c r="Q1346" s="179">
        <v>6</v>
      </c>
      <c r="R1346" s="180"/>
      <c r="S1346" s="179">
        <v>13</v>
      </c>
      <c r="T1346" s="179">
        <v>14</v>
      </c>
      <c r="U1346" s="190">
        <v>4</v>
      </c>
      <c r="V1346" s="190">
        <v>16</v>
      </c>
      <c r="W1346" s="742">
        <v>9</v>
      </c>
      <c r="X1346" s="184"/>
      <c r="Y1346" s="184"/>
      <c r="Z1346" s="184"/>
      <c r="AA1346" s="184"/>
      <c r="AB1346" s="220"/>
      <c r="AC1346" s="186" t="s">
        <v>5136</v>
      </c>
      <c r="AD1346" s="179" t="s">
        <v>640</v>
      </c>
      <c r="AE1346" s="179" t="s">
        <v>4250</v>
      </c>
      <c r="AF1346" s="177">
        <v>0</v>
      </c>
      <c r="AG1346" s="177">
        <v>0</v>
      </c>
      <c r="AH1346" s="177">
        <v>0</v>
      </c>
      <c r="AI1346" s="177">
        <v>0</v>
      </c>
      <c r="AJ1346" s="177">
        <v>0</v>
      </c>
      <c r="AK1346" s="177">
        <v>0</v>
      </c>
      <c r="AL1346" s="383">
        <v>10</v>
      </c>
      <c r="AM1346" s="177">
        <v>0</v>
      </c>
      <c r="AN1346" s="177">
        <v>0</v>
      </c>
      <c r="AO1346" s="195">
        <v>1</v>
      </c>
      <c r="AP1346" s="187">
        <v>10</v>
      </c>
      <c r="AQ1346" s="187"/>
      <c r="AR1346" s="187"/>
      <c r="AS1346" s="187"/>
      <c r="AT1346" s="187"/>
      <c r="AU1346" s="187"/>
      <c r="AV1346" s="187"/>
      <c r="AW1346" s="187"/>
      <c r="AX1346" s="187"/>
      <c r="AY1346" s="187"/>
      <c r="AZ1346" s="187"/>
      <c r="BA1346" s="187"/>
      <c r="BB1346" s="187"/>
      <c r="BC1346" s="187"/>
      <c r="BD1346" s="187">
        <v>4</v>
      </c>
      <c r="BE1346" s="187"/>
      <c r="BF1346" s="187"/>
      <c r="BG1346" s="187"/>
      <c r="BH1346" s="176" t="str">
        <f t="shared" si="158"/>
        <v>class level</v>
      </c>
      <c r="BI1346" s="176">
        <f t="shared" si="162"/>
        <v>10</v>
      </c>
      <c r="BJ1346" s="182" t="str">
        <f t="shared" si="163"/>
        <v>11 - 81</v>
      </c>
      <c r="BK1346" s="176">
        <f t="shared" si="164"/>
        <v>46</v>
      </c>
      <c r="BL1346" s="176">
        <f t="shared" si="159"/>
        <v>10</v>
      </c>
      <c r="BM1346" s="533"/>
      <c r="BN1346" s="185">
        <v>2550</v>
      </c>
      <c r="BO1346" s="180">
        <v>14</v>
      </c>
      <c r="BP1346" s="178">
        <f t="shared" si="161"/>
        <v>3194</v>
      </c>
      <c r="BQ1346" s="420" t="str">
        <f t="shared" si="165"/>
        <v>VII</v>
      </c>
      <c r="BR1346" s="185"/>
      <c r="BS1346" s="212" t="s">
        <v>5882</v>
      </c>
    </row>
    <row r="1347" spans="1:71" ht="25.5" x14ac:dyDescent="0.2">
      <c r="A1347" s="697">
        <v>1345</v>
      </c>
      <c r="B1347" s="286" t="s">
        <v>13923</v>
      </c>
      <c r="C1347" s="286" t="s">
        <v>8671</v>
      </c>
      <c r="D1347" s="258" t="s">
        <v>3865</v>
      </c>
      <c r="E1347" s="736">
        <v>12</v>
      </c>
      <c r="F1347" s="736">
        <v>1</v>
      </c>
      <c r="G1347" s="737">
        <v>1</v>
      </c>
      <c r="H1347" s="305" t="s">
        <v>3879</v>
      </c>
      <c r="I1347" s="208" t="s">
        <v>7154</v>
      </c>
      <c r="J1347" s="280" t="s">
        <v>4362</v>
      </c>
      <c r="K1347" s="179" t="s">
        <v>3491</v>
      </c>
      <c r="L1347" s="427" t="s">
        <v>5490</v>
      </c>
      <c r="M1347" s="684">
        <v>12</v>
      </c>
      <c r="N1347" s="684" t="s">
        <v>15710</v>
      </c>
      <c r="O1347" s="684">
        <v>675</v>
      </c>
      <c r="P1347" s="179" t="s">
        <v>15822</v>
      </c>
      <c r="Q1347" s="179">
        <v>6</v>
      </c>
      <c r="R1347" s="180"/>
      <c r="S1347" s="179">
        <v>13</v>
      </c>
      <c r="T1347" s="179">
        <v>14</v>
      </c>
      <c r="U1347" s="190">
        <v>4</v>
      </c>
      <c r="V1347" s="190">
        <v>16</v>
      </c>
      <c r="W1347" s="742">
        <v>9</v>
      </c>
      <c r="X1347" s="184"/>
      <c r="Y1347" s="184"/>
      <c r="Z1347" s="184"/>
      <c r="AA1347" s="184"/>
      <c r="AB1347" s="220"/>
      <c r="AC1347" s="186" t="s">
        <v>5137</v>
      </c>
      <c r="AD1347" s="179" t="s">
        <v>640</v>
      </c>
      <c r="AE1347" s="179" t="s">
        <v>4250</v>
      </c>
      <c r="AF1347" s="177">
        <v>0</v>
      </c>
      <c r="AG1347" s="177">
        <v>0</v>
      </c>
      <c r="AH1347" s="177">
        <v>0</v>
      </c>
      <c r="AI1347" s="177">
        <v>0</v>
      </c>
      <c r="AJ1347" s="177">
        <v>0</v>
      </c>
      <c r="AK1347" s="177">
        <v>0</v>
      </c>
      <c r="AL1347" s="383">
        <v>10</v>
      </c>
      <c r="AM1347" s="177">
        <v>0</v>
      </c>
      <c r="AN1347" s="177">
        <v>0</v>
      </c>
      <c r="AO1347" s="195">
        <v>1</v>
      </c>
      <c r="AP1347" s="187">
        <v>10</v>
      </c>
      <c r="AQ1347" s="187"/>
      <c r="AR1347" s="187"/>
      <c r="AS1347" s="187"/>
      <c r="AT1347" s="187"/>
      <c r="AU1347" s="187"/>
      <c r="AV1347" s="187"/>
      <c r="AW1347" s="187"/>
      <c r="AX1347" s="187"/>
      <c r="AY1347" s="187"/>
      <c r="AZ1347" s="187"/>
      <c r="BA1347" s="187"/>
      <c r="BB1347" s="187"/>
      <c r="BC1347" s="187"/>
      <c r="BD1347" s="187">
        <v>5</v>
      </c>
      <c r="BE1347" s="187"/>
      <c r="BF1347" s="187"/>
      <c r="BG1347" s="187"/>
      <c r="BH1347" s="176" t="str">
        <f t="shared" ref="BH1347:BH1410" si="166">IF(manualHD="",IF(COUNTA($AP1347:$BG1347)=0,IF(SUM($AG1347:$AL1347)/(0.01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class level</v>
      </c>
      <c r="BI1347" s="176">
        <f t="shared" si="162"/>
        <v>10</v>
      </c>
      <c r="BJ1347" s="182" t="str">
        <f t="shared" si="163"/>
        <v>11 - 81</v>
      </c>
      <c r="BK1347" s="176">
        <f t="shared" si="164"/>
        <v>46</v>
      </c>
      <c r="BL1347" s="176">
        <f t="shared" si="159"/>
        <v>10</v>
      </c>
      <c r="BM1347" s="533"/>
      <c r="BN1347" s="185">
        <v>2550</v>
      </c>
      <c r="BO1347" s="180">
        <v>14</v>
      </c>
      <c r="BP1347" s="178">
        <f t="shared" si="161"/>
        <v>3194</v>
      </c>
      <c r="BQ1347" s="420" t="str">
        <f t="shared" si="165"/>
        <v>VII</v>
      </c>
      <c r="BR1347" s="185"/>
      <c r="BS1347" s="212" t="s">
        <v>5882</v>
      </c>
    </row>
    <row r="1348" spans="1:71" ht="25.5" x14ac:dyDescent="0.2">
      <c r="A1348" s="696">
        <v>1346</v>
      </c>
      <c r="B1348" s="286" t="s">
        <v>13923</v>
      </c>
      <c r="C1348" s="286" t="s">
        <v>8672</v>
      </c>
      <c r="D1348" s="258" t="s">
        <v>3865</v>
      </c>
      <c r="E1348" s="736">
        <v>9</v>
      </c>
      <c r="F1348" s="736">
        <v>1</v>
      </c>
      <c r="G1348" s="737">
        <v>1</v>
      </c>
      <c r="H1348" s="305" t="s">
        <v>3879</v>
      </c>
      <c r="I1348" s="208" t="s">
        <v>7154</v>
      </c>
      <c r="J1348" s="280" t="s">
        <v>4362</v>
      </c>
      <c r="K1348" s="179" t="s">
        <v>3491</v>
      </c>
      <c r="L1348" s="427" t="s">
        <v>5490</v>
      </c>
      <c r="M1348" s="684">
        <v>12</v>
      </c>
      <c r="N1348" s="684" t="s">
        <v>15710</v>
      </c>
      <c r="O1348" s="684">
        <v>675</v>
      </c>
      <c r="P1348" s="179" t="s">
        <v>15822</v>
      </c>
      <c r="Q1348" s="179">
        <v>6</v>
      </c>
      <c r="R1348" s="180"/>
      <c r="S1348" s="179">
        <v>13</v>
      </c>
      <c r="T1348" s="179">
        <v>14</v>
      </c>
      <c r="U1348" s="190">
        <v>4</v>
      </c>
      <c r="V1348" s="190">
        <v>16</v>
      </c>
      <c r="W1348" s="742">
        <v>9</v>
      </c>
      <c r="X1348" s="184"/>
      <c r="Y1348" s="184"/>
      <c r="Z1348" s="184"/>
      <c r="AA1348" s="184"/>
      <c r="AB1348" s="220"/>
      <c r="AC1348" s="186" t="s">
        <v>5138</v>
      </c>
      <c r="AD1348" s="179" t="s">
        <v>640</v>
      </c>
      <c r="AE1348" s="179" t="s">
        <v>4250</v>
      </c>
      <c r="AF1348" s="177">
        <v>0</v>
      </c>
      <c r="AG1348" s="177">
        <v>0</v>
      </c>
      <c r="AH1348" s="177">
        <v>0</v>
      </c>
      <c r="AI1348" s="177">
        <v>0</v>
      </c>
      <c r="AJ1348" s="177">
        <v>0</v>
      </c>
      <c r="AK1348" s="177">
        <v>0</v>
      </c>
      <c r="AL1348" s="383">
        <v>10</v>
      </c>
      <c r="AM1348" s="177">
        <v>0</v>
      </c>
      <c r="AN1348" s="177">
        <v>0</v>
      </c>
      <c r="AO1348" s="195">
        <v>1</v>
      </c>
      <c r="AP1348" s="187">
        <v>10</v>
      </c>
      <c r="AQ1348" s="187"/>
      <c r="AR1348" s="187"/>
      <c r="AS1348" s="187"/>
      <c r="AT1348" s="187"/>
      <c r="AU1348" s="187"/>
      <c r="AV1348" s="187"/>
      <c r="AW1348" s="187"/>
      <c r="AX1348" s="187"/>
      <c r="AY1348" s="187"/>
      <c r="AZ1348" s="187"/>
      <c r="BA1348" s="187"/>
      <c r="BB1348" s="187"/>
      <c r="BC1348" s="187"/>
      <c r="BD1348" s="187">
        <v>6</v>
      </c>
      <c r="BE1348" s="187"/>
      <c r="BF1348" s="187"/>
      <c r="BG1348" s="187"/>
      <c r="BH1348" s="176" t="str">
        <f t="shared" si="166"/>
        <v>class level</v>
      </c>
      <c r="BI1348" s="176">
        <f t="shared" si="162"/>
        <v>10</v>
      </c>
      <c r="BJ1348" s="182" t="str">
        <f t="shared" si="163"/>
        <v>11 - 81</v>
      </c>
      <c r="BK1348" s="176">
        <f t="shared" si="164"/>
        <v>46</v>
      </c>
      <c r="BL1348" s="176">
        <f t="shared" ref="BL1348:BL1411" si="167">IF(SUM(AP1348:BG1348)=0,AL1348+ROUNDDOWN(AO1348/4.5,0)+IF(AF1348*1.5+AG1348*2+AH1348*2.5+AI1348*3+AJ1348*3.5+AK1348*4+AO1348&gt;3,1,0),MAX(AP1348:BG1348))</f>
        <v>10</v>
      </c>
      <c r="BM1348" s="533"/>
      <c r="BN1348" s="185">
        <v>2550</v>
      </c>
      <c r="BO1348" s="180">
        <v>14</v>
      </c>
      <c r="BP1348" s="178">
        <f t="shared" si="161"/>
        <v>3194</v>
      </c>
      <c r="BQ1348" s="420" t="str">
        <f t="shared" si="165"/>
        <v>VII</v>
      </c>
      <c r="BR1348" s="185"/>
      <c r="BS1348" s="212" t="s">
        <v>5882</v>
      </c>
    </row>
    <row r="1349" spans="1:71" ht="25.5" x14ac:dyDescent="0.2">
      <c r="A1349" s="697">
        <v>1347</v>
      </c>
      <c r="B1349" s="286" t="s">
        <v>13923</v>
      </c>
      <c r="C1349" s="286" t="s">
        <v>8673</v>
      </c>
      <c r="D1349" s="258" t="s">
        <v>3865</v>
      </c>
      <c r="E1349" s="736">
        <v>6</v>
      </c>
      <c r="F1349" s="736">
        <v>1</v>
      </c>
      <c r="G1349" s="737">
        <v>1</v>
      </c>
      <c r="H1349" s="305" t="s">
        <v>3879</v>
      </c>
      <c r="I1349" s="208" t="s">
        <v>7154</v>
      </c>
      <c r="J1349" s="280" t="s">
        <v>4362</v>
      </c>
      <c r="K1349" s="179" t="s">
        <v>3491</v>
      </c>
      <c r="L1349" s="427" t="s">
        <v>5490</v>
      </c>
      <c r="M1349" s="684">
        <v>12</v>
      </c>
      <c r="N1349" s="684" t="s">
        <v>15710</v>
      </c>
      <c r="O1349" s="684">
        <v>675</v>
      </c>
      <c r="P1349" s="179" t="s">
        <v>15822</v>
      </c>
      <c r="Q1349" s="179">
        <v>6</v>
      </c>
      <c r="R1349" s="180"/>
      <c r="S1349" s="179">
        <v>13</v>
      </c>
      <c r="T1349" s="179">
        <v>14</v>
      </c>
      <c r="U1349" s="190">
        <v>4</v>
      </c>
      <c r="V1349" s="190">
        <v>16</v>
      </c>
      <c r="W1349" s="742">
        <v>9</v>
      </c>
      <c r="X1349" s="184"/>
      <c r="Y1349" s="184"/>
      <c r="Z1349" s="184"/>
      <c r="AA1349" s="184"/>
      <c r="AB1349" s="220"/>
      <c r="AC1349" s="186" t="s">
        <v>5139</v>
      </c>
      <c r="AD1349" s="179" t="s">
        <v>640</v>
      </c>
      <c r="AE1349" s="179" t="s">
        <v>4250</v>
      </c>
      <c r="AF1349" s="177">
        <v>0</v>
      </c>
      <c r="AG1349" s="177">
        <v>0</v>
      </c>
      <c r="AH1349" s="177">
        <v>0</v>
      </c>
      <c r="AI1349" s="177">
        <v>0</v>
      </c>
      <c r="AJ1349" s="177">
        <v>0</v>
      </c>
      <c r="AK1349" s="177">
        <v>0</v>
      </c>
      <c r="AL1349" s="383">
        <v>10</v>
      </c>
      <c r="AM1349" s="177">
        <v>0</v>
      </c>
      <c r="AN1349" s="177">
        <v>0</v>
      </c>
      <c r="AO1349" s="195">
        <v>1</v>
      </c>
      <c r="AP1349" s="187">
        <v>10</v>
      </c>
      <c r="AQ1349" s="187"/>
      <c r="AR1349" s="187"/>
      <c r="AS1349" s="187"/>
      <c r="AT1349" s="187"/>
      <c r="AU1349" s="187"/>
      <c r="AV1349" s="187"/>
      <c r="AW1349" s="187"/>
      <c r="AX1349" s="187"/>
      <c r="AY1349" s="187"/>
      <c r="AZ1349" s="187"/>
      <c r="BA1349" s="187"/>
      <c r="BB1349" s="187"/>
      <c r="BC1349" s="187"/>
      <c r="BD1349" s="187">
        <v>7</v>
      </c>
      <c r="BE1349" s="187"/>
      <c r="BF1349" s="187"/>
      <c r="BG1349" s="187"/>
      <c r="BH1349" s="176" t="str">
        <f t="shared" si="166"/>
        <v>class level</v>
      </c>
      <c r="BI1349" s="176">
        <f t="shared" si="162"/>
        <v>10</v>
      </c>
      <c r="BJ1349" s="182" t="str">
        <f t="shared" si="163"/>
        <v>11 - 81</v>
      </c>
      <c r="BK1349" s="176">
        <f t="shared" si="164"/>
        <v>46</v>
      </c>
      <c r="BL1349" s="176">
        <f t="shared" si="167"/>
        <v>10</v>
      </c>
      <c r="BM1349" s="533"/>
      <c r="BN1349" s="185">
        <v>2550</v>
      </c>
      <c r="BO1349" s="180">
        <v>14</v>
      </c>
      <c r="BP1349" s="178">
        <f t="shared" si="161"/>
        <v>3194</v>
      </c>
      <c r="BQ1349" s="420" t="str">
        <f t="shared" si="165"/>
        <v>VII</v>
      </c>
      <c r="BR1349" s="185"/>
      <c r="BS1349" s="212" t="s">
        <v>5882</v>
      </c>
    </row>
    <row r="1350" spans="1:71" ht="25.5" x14ac:dyDescent="0.2">
      <c r="A1350" s="696">
        <v>1348</v>
      </c>
      <c r="B1350" s="286" t="s">
        <v>13923</v>
      </c>
      <c r="C1350" s="286" t="s">
        <v>8674</v>
      </c>
      <c r="D1350" s="258" t="s">
        <v>3865</v>
      </c>
      <c r="E1350" s="736">
        <v>3</v>
      </c>
      <c r="F1350" s="736">
        <v>1</v>
      </c>
      <c r="G1350" s="737">
        <v>1</v>
      </c>
      <c r="H1350" s="305" t="s">
        <v>3879</v>
      </c>
      <c r="I1350" s="208" t="s">
        <v>7154</v>
      </c>
      <c r="J1350" s="280" t="s">
        <v>4362</v>
      </c>
      <c r="K1350" s="179" t="s">
        <v>3491</v>
      </c>
      <c r="L1350" s="427" t="s">
        <v>5490</v>
      </c>
      <c r="M1350" s="684">
        <v>12</v>
      </c>
      <c r="N1350" s="684" t="s">
        <v>15710</v>
      </c>
      <c r="O1350" s="684">
        <v>675</v>
      </c>
      <c r="P1350" s="179" t="s">
        <v>15822</v>
      </c>
      <c r="Q1350" s="179">
        <v>6</v>
      </c>
      <c r="R1350" s="180"/>
      <c r="S1350" s="179">
        <v>13</v>
      </c>
      <c r="T1350" s="179">
        <v>14</v>
      </c>
      <c r="U1350" s="190">
        <v>4</v>
      </c>
      <c r="V1350" s="190">
        <v>16</v>
      </c>
      <c r="W1350" s="742">
        <v>9</v>
      </c>
      <c r="X1350" s="184"/>
      <c r="Y1350" s="184"/>
      <c r="Z1350" s="184"/>
      <c r="AA1350" s="184"/>
      <c r="AB1350" s="220"/>
      <c r="AC1350" s="186" t="s">
        <v>5140</v>
      </c>
      <c r="AD1350" s="179" t="s">
        <v>640</v>
      </c>
      <c r="AE1350" s="179" t="s">
        <v>4250</v>
      </c>
      <c r="AF1350" s="177">
        <v>0</v>
      </c>
      <c r="AG1350" s="177">
        <v>0</v>
      </c>
      <c r="AH1350" s="177">
        <v>0</v>
      </c>
      <c r="AI1350" s="177">
        <v>0</v>
      </c>
      <c r="AJ1350" s="177">
        <v>0</v>
      </c>
      <c r="AK1350" s="177">
        <v>0</v>
      </c>
      <c r="AL1350" s="383">
        <v>10</v>
      </c>
      <c r="AM1350" s="177">
        <v>0</v>
      </c>
      <c r="AN1350" s="177">
        <v>0</v>
      </c>
      <c r="AO1350" s="195">
        <v>1</v>
      </c>
      <c r="AP1350" s="187">
        <v>10</v>
      </c>
      <c r="AQ1350" s="187"/>
      <c r="AR1350" s="187"/>
      <c r="AS1350" s="187"/>
      <c r="AT1350" s="187"/>
      <c r="AU1350" s="187"/>
      <c r="AV1350" s="187"/>
      <c r="AW1350" s="187"/>
      <c r="AX1350" s="187"/>
      <c r="AY1350" s="187"/>
      <c r="AZ1350" s="187"/>
      <c r="BA1350" s="187"/>
      <c r="BB1350" s="187"/>
      <c r="BC1350" s="187"/>
      <c r="BD1350" s="187">
        <v>8</v>
      </c>
      <c r="BE1350" s="187"/>
      <c r="BF1350" s="187"/>
      <c r="BG1350" s="187"/>
      <c r="BH1350" s="176" t="str">
        <f t="shared" si="166"/>
        <v>class level</v>
      </c>
      <c r="BI1350" s="176">
        <f t="shared" si="162"/>
        <v>10</v>
      </c>
      <c r="BJ1350" s="182" t="str">
        <f t="shared" si="163"/>
        <v>11 - 81</v>
      </c>
      <c r="BK1350" s="176">
        <f t="shared" si="164"/>
        <v>46</v>
      </c>
      <c r="BL1350" s="176">
        <f t="shared" si="167"/>
        <v>10</v>
      </c>
      <c r="BM1350" s="533"/>
      <c r="BN1350" s="185">
        <v>2550</v>
      </c>
      <c r="BO1350" s="180">
        <v>14</v>
      </c>
      <c r="BP1350" s="178">
        <f t="shared" si="161"/>
        <v>3194</v>
      </c>
      <c r="BQ1350" s="420" t="str">
        <f t="shared" si="165"/>
        <v>VII</v>
      </c>
      <c r="BR1350" s="185"/>
      <c r="BS1350" s="212" t="s">
        <v>5882</v>
      </c>
    </row>
    <row r="1351" spans="1:71" ht="25.5" x14ac:dyDescent="0.2">
      <c r="A1351" s="696">
        <v>1349</v>
      </c>
      <c r="B1351" s="286" t="s">
        <v>2477</v>
      </c>
      <c r="C1351" s="286" t="s">
        <v>2477</v>
      </c>
      <c r="D1351" s="258" t="s">
        <v>3865</v>
      </c>
      <c r="E1351" s="736">
        <v>1742</v>
      </c>
      <c r="F1351" s="736">
        <v>3</v>
      </c>
      <c r="G1351" s="737">
        <v>18</v>
      </c>
      <c r="H1351" s="305" t="s">
        <v>12231</v>
      </c>
      <c r="I1351" s="207" t="s">
        <v>2342</v>
      </c>
      <c r="J1351" s="279" t="s">
        <v>3392</v>
      </c>
      <c r="K1351" s="179" t="s">
        <v>3491</v>
      </c>
      <c r="L1351" s="427" t="s">
        <v>3491</v>
      </c>
      <c r="M1351" s="684">
        <v>5</v>
      </c>
      <c r="N1351" s="684" t="s">
        <v>15715</v>
      </c>
      <c r="O1351" s="684">
        <v>450</v>
      </c>
      <c r="P1351" s="179" t="s">
        <v>16174</v>
      </c>
      <c r="Q1351" s="179">
        <v>4</v>
      </c>
      <c r="R1351" s="180"/>
      <c r="S1351" s="191">
        <v>8</v>
      </c>
      <c r="T1351" s="179">
        <v>10</v>
      </c>
      <c r="U1351" s="189">
        <v>3</v>
      </c>
      <c r="V1351" s="189">
        <v>12</v>
      </c>
      <c r="W1351" s="742">
        <v>9</v>
      </c>
      <c r="X1351" s="184"/>
      <c r="Y1351" s="184"/>
      <c r="Z1351" s="184"/>
      <c r="AA1351" s="184"/>
      <c r="AB1351" s="219"/>
      <c r="AC1351" s="186" t="s">
        <v>11754</v>
      </c>
      <c r="AD1351" s="179" t="s">
        <v>3700</v>
      </c>
      <c r="AE1351" s="179" t="s">
        <v>4247</v>
      </c>
      <c r="AF1351" s="177">
        <v>0</v>
      </c>
      <c r="AG1351" s="177">
        <v>0</v>
      </c>
      <c r="AH1351" s="177">
        <v>0</v>
      </c>
      <c r="AI1351" s="177">
        <v>0</v>
      </c>
      <c r="AJ1351" s="177">
        <v>0</v>
      </c>
      <c r="AK1351" s="177">
        <v>0</v>
      </c>
      <c r="AL1351" s="383">
        <v>4</v>
      </c>
      <c r="AM1351" s="177">
        <v>0</v>
      </c>
      <c r="AN1351" s="177">
        <v>0</v>
      </c>
      <c r="AO1351" s="182">
        <v>0</v>
      </c>
      <c r="AP1351" s="180"/>
      <c r="AQ1351" s="180"/>
      <c r="AR1351" s="180"/>
      <c r="AS1351" s="180"/>
      <c r="AT1351" s="180"/>
      <c r="AU1351" s="180"/>
      <c r="AV1351" s="180"/>
      <c r="AW1351" s="180"/>
      <c r="AX1351" s="180"/>
      <c r="AY1351" s="180"/>
      <c r="AZ1351" s="180"/>
      <c r="BA1351" s="180"/>
      <c r="BB1351" s="180"/>
      <c r="BC1351" s="180"/>
      <c r="BD1351" s="180"/>
      <c r="BE1351" s="180"/>
      <c r="BF1351" s="180"/>
      <c r="BG1351" s="180"/>
      <c r="BH1351" s="176">
        <f t="shared" si="166"/>
        <v>4</v>
      </c>
      <c r="BI1351" s="176">
        <f t="shared" si="162"/>
        <v>15</v>
      </c>
      <c r="BJ1351" s="182" t="str">
        <f t="shared" si="163"/>
        <v>4 - 32</v>
      </c>
      <c r="BK1351" s="176">
        <f t="shared" si="164"/>
        <v>18</v>
      </c>
      <c r="BL1351" s="176">
        <f t="shared" si="167"/>
        <v>4</v>
      </c>
      <c r="BM1351" s="533"/>
      <c r="BN1351" s="185">
        <v>150</v>
      </c>
      <c r="BO1351" s="180">
        <v>4</v>
      </c>
      <c r="BP1351" s="178">
        <f t="shared" si="161"/>
        <v>222</v>
      </c>
      <c r="BQ1351" s="420" t="str">
        <f t="shared" si="165"/>
        <v>III</v>
      </c>
      <c r="BR1351" s="185"/>
      <c r="BS1351" s="212" t="s">
        <v>5882</v>
      </c>
    </row>
    <row r="1352" spans="1:71" ht="25.5" x14ac:dyDescent="0.2">
      <c r="A1352" s="697">
        <v>1350</v>
      </c>
      <c r="B1352" s="286" t="s">
        <v>2477</v>
      </c>
      <c r="C1352" s="286" t="s">
        <v>2478</v>
      </c>
      <c r="D1352" s="258" t="s">
        <v>3865</v>
      </c>
      <c r="E1352" s="736">
        <v>216</v>
      </c>
      <c r="F1352" s="736">
        <v>3</v>
      </c>
      <c r="G1352" s="737">
        <v>18</v>
      </c>
      <c r="H1352" s="305" t="s">
        <v>12231</v>
      </c>
      <c r="I1352" s="207" t="s">
        <v>2342</v>
      </c>
      <c r="J1352" s="279" t="s">
        <v>2476</v>
      </c>
      <c r="K1352" s="179" t="s">
        <v>3491</v>
      </c>
      <c r="L1352" s="427" t="s">
        <v>3491</v>
      </c>
      <c r="M1352" s="684">
        <v>5</v>
      </c>
      <c r="N1352" s="684" t="s">
        <v>15715</v>
      </c>
      <c r="O1352" s="684">
        <v>450</v>
      </c>
      <c r="P1352" s="179" t="s">
        <v>16174</v>
      </c>
      <c r="Q1352" s="179">
        <v>4</v>
      </c>
      <c r="R1352" s="180"/>
      <c r="S1352" s="191">
        <v>8</v>
      </c>
      <c r="T1352" s="179">
        <v>10</v>
      </c>
      <c r="U1352" s="189">
        <v>3</v>
      </c>
      <c r="V1352" s="189">
        <v>12</v>
      </c>
      <c r="W1352" s="742">
        <v>9</v>
      </c>
      <c r="X1352" s="184"/>
      <c r="Y1352" s="184"/>
      <c r="Z1352" s="184"/>
      <c r="AA1352" s="184"/>
      <c r="AB1352" s="219"/>
      <c r="AC1352" s="186" t="s">
        <v>11755</v>
      </c>
      <c r="AD1352" s="179" t="s">
        <v>3700</v>
      </c>
      <c r="AE1352" s="179" t="s">
        <v>4247</v>
      </c>
      <c r="AF1352" s="177">
        <v>0</v>
      </c>
      <c r="AG1352" s="177">
        <v>0</v>
      </c>
      <c r="AH1352" s="177">
        <v>0</v>
      </c>
      <c r="AI1352" s="177">
        <v>0</v>
      </c>
      <c r="AJ1352" s="177">
        <v>0</v>
      </c>
      <c r="AK1352" s="177">
        <v>0</v>
      </c>
      <c r="AL1352" s="551">
        <v>5</v>
      </c>
      <c r="AM1352" s="177">
        <v>0</v>
      </c>
      <c r="AN1352" s="177">
        <v>0</v>
      </c>
      <c r="AO1352" s="182">
        <v>0</v>
      </c>
      <c r="AP1352" s="180"/>
      <c r="AQ1352" s="180"/>
      <c r="AR1352" s="180"/>
      <c r="AS1352" s="180"/>
      <c r="AT1352" s="180"/>
      <c r="AU1352" s="180"/>
      <c r="AV1352" s="180"/>
      <c r="AW1352" s="180"/>
      <c r="AX1352" s="180"/>
      <c r="AY1352" s="180"/>
      <c r="AZ1352" s="180"/>
      <c r="BA1352" s="180"/>
      <c r="BB1352" s="180"/>
      <c r="BC1352" s="180"/>
      <c r="BD1352" s="180"/>
      <c r="BE1352" s="180"/>
      <c r="BF1352" s="180"/>
      <c r="BG1352" s="180"/>
      <c r="BH1352" s="176">
        <f t="shared" si="166"/>
        <v>5</v>
      </c>
      <c r="BI1352" s="176">
        <f t="shared" si="162"/>
        <v>15</v>
      </c>
      <c r="BJ1352" s="182" t="str">
        <f t="shared" si="163"/>
        <v>5 - 40</v>
      </c>
      <c r="BK1352" s="176">
        <f t="shared" si="164"/>
        <v>23</v>
      </c>
      <c r="BL1352" s="176">
        <f t="shared" si="167"/>
        <v>5</v>
      </c>
      <c r="BM1352" s="533"/>
      <c r="BN1352" s="185">
        <v>205</v>
      </c>
      <c r="BO1352" s="180">
        <v>5</v>
      </c>
      <c r="BP1352" s="178">
        <f t="shared" si="161"/>
        <v>320</v>
      </c>
      <c r="BQ1352" s="420" t="str">
        <f t="shared" si="165"/>
        <v>IV</v>
      </c>
      <c r="BR1352" s="185"/>
      <c r="BS1352" s="212" t="s">
        <v>5882</v>
      </c>
    </row>
    <row r="1353" spans="1:71" ht="51" x14ac:dyDescent="0.2">
      <c r="A1353" s="696">
        <v>1351</v>
      </c>
      <c r="B1353" s="286" t="s">
        <v>2477</v>
      </c>
      <c r="C1353" s="286" t="s">
        <v>2475</v>
      </c>
      <c r="D1353" s="258" t="s">
        <v>3865</v>
      </c>
      <c r="E1353" s="736">
        <v>181</v>
      </c>
      <c r="F1353" s="736">
        <v>3</v>
      </c>
      <c r="G1353" s="737">
        <v>18</v>
      </c>
      <c r="H1353" s="305" t="s">
        <v>12231</v>
      </c>
      <c r="I1353" s="207" t="s">
        <v>2342</v>
      </c>
      <c r="J1353" s="279" t="s">
        <v>3392</v>
      </c>
      <c r="K1353" s="179" t="s">
        <v>3491</v>
      </c>
      <c r="L1353" s="427" t="s">
        <v>3491</v>
      </c>
      <c r="M1353" s="684">
        <v>5</v>
      </c>
      <c r="N1353" s="684" t="s">
        <v>15715</v>
      </c>
      <c r="O1353" s="684">
        <v>450</v>
      </c>
      <c r="P1353" s="179" t="s">
        <v>16174</v>
      </c>
      <c r="Q1353" s="179">
        <v>4</v>
      </c>
      <c r="R1353" s="180"/>
      <c r="S1353" s="191">
        <v>8</v>
      </c>
      <c r="T1353" s="179">
        <v>10</v>
      </c>
      <c r="U1353" s="189">
        <v>3</v>
      </c>
      <c r="V1353" s="189">
        <v>12</v>
      </c>
      <c r="W1353" s="742">
        <v>9</v>
      </c>
      <c r="X1353" s="184"/>
      <c r="Y1353" s="184"/>
      <c r="Z1353" s="184"/>
      <c r="AA1353" s="184"/>
      <c r="AB1353" s="219"/>
      <c r="AC1353" s="419" t="s">
        <v>13188</v>
      </c>
      <c r="AD1353" s="179" t="s">
        <v>3700</v>
      </c>
      <c r="AE1353" s="179" t="s">
        <v>4247</v>
      </c>
      <c r="AF1353" s="177">
        <v>0</v>
      </c>
      <c r="AG1353" s="177">
        <v>0</v>
      </c>
      <c r="AH1353" s="177">
        <v>0</v>
      </c>
      <c r="AI1353" s="177">
        <v>0</v>
      </c>
      <c r="AJ1353" s="177">
        <v>0</v>
      </c>
      <c r="AK1353" s="177">
        <v>0</v>
      </c>
      <c r="AL1353" s="551">
        <v>5</v>
      </c>
      <c r="AM1353" s="177">
        <v>0</v>
      </c>
      <c r="AN1353" s="177">
        <v>0</v>
      </c>
      <c r="AO1353" s="182">
        <v>0</v>
      </c>
      <c r="AP1353" s="180"/>
      <c r="AQ1353" s="180"/>
      <c r="AR1353" s="180"/>
      <c r="AS1353" s="180"/>
      <c r="AT1353" s="180"/>
      <c r="AU1353" s="180"/>
      <c r="AV1353" s="180"/>
      <c r="AW1353" s="180"/>
      <c r="AX1353" s="180"/>
      <c r="AY1353" s="180"/>
      <c r="AZ1353" s="180"/>
      <c r="BA1353" s="180"/>
      <c r="BB1353" s="180"/>
      <c r="BC1353" s="180"/>
      <c r="BD1353" s="180"/>
      <c r="BE1353" s="180"/>
      <c r="BF1353" s="180"/>
      <c r="BG1353" s="180"/>
      <c r="BH1353" s="176">
        <f t="shared" si="166"/>
        <v>5</v>
      </c>
      <c r="BI1353" s="176">
        <f t="shared" si="162"/>
        <v>15</v>
      </c>
      <c r="BJ1353" s="182" t="str">
        <f t="shared" si="163"/>
        <v>5 - 40</v>
      </c>
      <c r="BK1353" s="176">
        <f t="shared" si="164"/>
        <v>23</v>
      </c>
      <c r="BL1353" s="176">
        <f t="shared" si="167"/>
        <v>5</v>
      </c>
      <c r="BM1353" s="533"/>
      <c r="BN1353" s="185">
        <v>280</v>
      </c>
      <c r="BO1353" s="180">
        <v>5</v>
      </c>
      <c r="BP1353" s="178">
        <f t="shared" si="161"/>
        <v>395</v>
      </c>
      <c r="BQ1353" s="420" t="str">
        <f t="shared" si="165"/>
        <v>V</v>
      </c>
      <c r="BR1353" s="185"/>
      <c r="BS1353" s="212" t="s">
        <v>5882</v>
      </c>
    </row>
    <row r="1354" spans="1:71" ht="63.75" x14ac:dyDescent="0.2">
      <c r="A1354" s="697">
        <v>1352</v>
      </c>
      <c r="B1354" s="286" t="s">
        <v>2477</v>
      </c>
      <c r="C1354" s="286" t="s">
        <v>3698</v>
      </c>
      <c r="D1354" s="258" t="s">
        <v>3865</v>
      </c>
      <c r="E1354" s="736">
        <v>108</v>
      </c>
      <c r="F1354" s="736">
        <v>3</v>
      </c>
      <c r="G1354" s="737">
        <v>18</v>
      </c>
      <c r="H1354" s="305" t="s">
        <v>12231</v>
      </c>
      <c r="I1354" s="207" t="s">
        <v>2342</v>
      </c>
      <c r="J1354" s="279" t="s">
        <v>3392</v>
      </c>
      <c r="K1354" s="179" t="s">
        <v>3491</v>
      </c>
      <c r="L1354" s="427" t="s">
        <v>3491</v>
      </c>
      <c r="M1354" s="684">
        <v>5</v>
      </c>
      <c r="N1354" s="684" t="s">
        <v>15715</v>
      </c>
      <c r="O1354" s="684">
        <v>450</v>
      </c>
      <c r="P1354" s="179" t="s">
        <v>16174</v>
      </c>
      <c r="Q1354" s="179">
        <v>4</v>
      </c>
      <c r="R1354" s="180"/>
      <c r="S1354" s="191">
        <v>8</v>
      </c>
      <c r="T1354" s="179">
        <v>10</v>
      </c>
      <c r="U1354" s="189">
        <v>3</v>
      </c>
      <c r="V1354" s="189">
        <v>12</v>
      </c>
      <c r="W1354" s="742">
        <v>9</v>
      </c>
      <c r="X1354" s="184"/>
      <c r="Y1354" s="184"/>
      <c r="Z1354" s="184"/>
      <c r="AA1354" s="184"/>
      <c r="AB1354" s="219"/>
      <c r="AC1354" s="183" t="s">
        <v>11756</v>
      </c>
      <c r="AD1354" s="179" t="s">
        <v>3700</v>
      </c>
      <c r="AE1354" s="179" t="s">
        <v>4247</v>
      </c>
      <c r="AF1354" s="177">
        <v>0</v>
      </c>
      <c r="AG1354" s="177">
        <v>0</v>
      </c>
      <c r="AH1354" s="177">
        <v>0</v>
      </c>
      <c r="AI1354" s="177">
        <v>0</v>
      </c>
      <c r="AJ1354" s="177">
        <v>0</v>
      </c>
      <c r="AK1354" s="177">
        <v>0</v>
      </c>
      <c r="AL1354" s="551">
        <v>5</v>
      </c>
      <c r="AM1354" s="177">
        <v>0</v>
      </c>
      <c r="AN1354" s="177">
        <v>0</v>
      </c>
      <c r="AO1354" s="182">
        <v>0</v>
      </c>
      <c r="AP1354" s="180"/>
      <c r="AQ1354" s="180"/>
      <c r="AR1354" s="180"/>
      <c r="AS1354" s="180"/>
      <c r="AT1354" s="180"/>
      <c r="AU1354" s="180"/>
      <c r="AV1354" s="180"/>
      <c r="AW1354" s="180"/>
      <c r="AX1354" s="180"/>
      <c r="AY1354" s="180"/>
      <c r="AZ1354" s="180"/>
      <c r="BA1354" s="180"/>
      <c r="BB1354" s="180"/>
      <c r="BC1354" s="180"/>
      <c r="BD1354" s="180"/>
      <c r="BE1354" s="180"/>
      <c r="BF1354" s="180"/>
      <c r="BG1354" s="180"/>
      <c r="BH1354" s="176">
        <f t="shared" si="166"/>
        <v>5</v>
      </c>
      <c r="BI1354" s="176">
        <f t="shared" si="162"/>
        <v>15</v>
      </c>
      <c r="BJ1354" s="182" t="str">
        <f t="shared" si="163"/>
        <v>5 - 40</v>
      </c>
      <c r="BK1354" s="176">
        <f t="shared" si="164"/>
        <v>23</v>
      </c>
      <c r="BL1354" s="176">
        <f t="shared" si="167"/>
        <v>5</v>
      </c>
      <c r="BM1354" s="533"/>
      <c r="BN1354" s="185">
        <v>280</v>
      </c>
      <c r="BO1354" s="180">
        <v>5</v>
      </c>
      <c r="BP1354" s="178">
        <f t="shared" si="161"/>
        <v>395</v>
      </c>
      <c r="BQ1354" s="420" t="str">
        <f t="shared" si="165"/>
        <v>V</v>
      </c>
      <c r="BR1354" s="185"/>
      <c r="BS1354" s="212" t="s">
        <v>5882</v>
      </c>
    </row>
    <row r="1355" spans="1:71" ht="63.75" x14ac:dyDescent="0.2">
      <c r="A1355" s="696">
        <v>1353</v>
      </c>
      <c r="B1355" s="286" t="s">
        <v>2477</v>
      </c>
      <c r="C1355" s="286" t="s">
        <v>3699</v>
      </c>
      <c r="D1355" s="258" t="s">
        <v>3865</v>
      </c>
      <c r="E1355" s="736">
        <v>20</v>
      </c>
      <c r="F1355" s="736">
        <v>3</v>
      </c>
      <c r="G1355" s="737">
        <v>18</v>
      </c>
      <c r="H1355" s="305" t="s">
        <v>12231</v>
      </c>
      <c r="I1355" s="207" t="s">
        <v>2342</v>
      </c>
      <c r="J1355" s="279" t="s">
        <v>2476</v>
      </c>
      <c r="K1355" s="179" t="s">
        <v>3491</v>
      </c>
      <c r="L1355" s="427" t="s">
        <v>3491</v>
      </c>
      <c r="M1355" s="684">
        <v>5</v>
      </c>
      <c r="N1355" s="684" t="s">
        <v>15715</v>
      </c>
      <c r="O1355" s="684">
        <v>450</v>
      </c>
      <c r="P1355" s="179" t="s">
        <v>16174</v>
      </c>
      <c r="Q1355" s="179">
        <v>4</v>
      </c>
      <c r="R1355" s="180"/>
      <c r="S1355" s="191">
        <v>8</v>
      </c>
      <c r="T1355" s="179">
        <v>10</v>
      </c>
      <c r="U1355" s="189">
        <v>3</v>
      </c>
      <c r="V1355" s="189">
        <v>12</v>
      </c>
      <c r="W1355" s="742">
        <v>9</v>
      </c>
      <c r="X1355" s="184"/>
      <c r="Y1355" s="184"/>
      <c r="Z1355" s="184"/>
      <c r="AA1355" s="184"/>
      <c r="AB1355" s="219"/>
      <c r="AC1355" s="419" t="s">
        <v>13189</v>
      </c>
      <c r="AD1355" s="179" t="s">
        <v>3700</v>
      </c>
      <c r="AE1355" s="179" t="s">
        <v>4247</v>
      </c>
      <c r="AF1355" s="177">
        <v>0</v>
      </c>
      <c r="AG1355" s="177">
        <v>0</v>
      </c>
      <c r="AH1355" s="177">
        <v>0</v>
      </c>
      <c r="AI1355" s="177">
        <v>0</v>
      </c>
      <c r="AJ1355" s="177">
        <v>0</v>
      </c>
      <c r="AK1355" s="177">
        <v>0</v>
      </c>
      <c r="AL1355" s="551">
        <v>6</v>
      </c>
      <c r="AM1355" s="177">
        <v>0</v>
      </c>
      <c r="AN1355" s="177">
        <v>0</v>
      </c>
      <c r="AO1355" s="182">
        <v>0</v>
      </c>
      <c r="AP1355" s="180"/>
      <c r="AQ1355" s="180"/>
      <c r="AR1355" s="180"/>
      <c r="AS1355" s="180"/>
      <c r="AT1355" s="180"/>
      <c r="AU1355" s="180"/>
      <c r="AV1355" s="180"/>
      <c r="AW1355" s="180"/>
      <c r="AX1355" s="180"/>
      <c r="AY1355" s="180"/>
      <c r="AZ1355" s="180"/>
      <c r="BA1355" s="180"/>
      <c r="BB1355" s="180"/>
      <c r="BC1355" s="180"/>
      <c r="BD1355" s="180"/>
      <c r="BE1355" s="180"/>
      <c r="BF1355" s="180"/>
      <c r="BG1355" s="180"/>
      <c r="BH1355" s="176">
        <f t="shared" si="166"/>
        <v>6</v>
      </c>
      <c r="BI1355" s="176">
        <f t="shared" si="162"/>
        <v>13</v>
      </c>
      <c r="BJ1355" s="182" t="str">
        <f t="shared" si="163"/>
        <v>6 - 48</v>
      </c>
      <c r="BK1355" s="176">
        <f t="shared" si="164"/>
        <v>27</v>
      </c>
      <c r="BL1355" s="176">
        <f t="shared" si="167"/>
        <v>6</v>
      </c>
      <c r="BM1355" s="533"/>
      <c r="BN1355" s="185">
        <v>475</v>
      </c>
      <c r="BO1355" s="180">
        <v>6</v>
      </c>
      <c r="BP1355" s="178">
        <f t="shared" si="161"/>
        <v>637</v>
      </c>
      <c r="BQ1355" s="420" t="str">
        <f t="shared" si="165"/>
        <v>V</v>
      </c>
      <c r="BR1355" s="185"/>
      <c r="BS1355" s="212" t="s">
        <v>5882</v>
      </c>
    </row>
    <row r="1356" spans="1:71" ht="89.25" x14ac:dyDescent="0.2">
      <c r="A1356" s="696">
        <v>1354</v>
      </c>
      <c r="B1356" s="286" t="s">
        <v>2477</v>
      </c>
      <c r="C1356" s="286" t="s">
        <v>3701</v>
      </c>
      <c r="D1356" s="258" t="s">
        <v>3865</v>
      </c>
      <c r="E1356" s="736">
        <v>1</v>
      </c>
      <c r="F1356" s="736">
        <v>3</v>
      </c>
      <c r="G1356" s="737">
        <v>18</v>
      </c>
      <c r="H1356" s="305" t="s">
        <v>12231</v>
      </c>
      <c r="I1356" s="207" t="s">
        <v>2342</v>
      </c>
      <c r="J1356" s="279" t="s">
        <v>2476</v>
      </c>
      <c r="K1356" s="179" t="s">
        <v>3491</v>
      </c>
      <c r="L1356" s="427" t="s">
        <v>3491</v>
      </c>
      <c r="M1356" s="684">
        <v>5</v>
      </c>
      <c r="N1356" s="684" t="s">
        <v>15715</v>
      </c>
      <c r="O1356" s="684">
        <v>450</v>
      </c>
      <c r="P1356" s="179" t="s">
        <v>16174</v>
      </c>
      <c r="Q1356" s="179">
        <v>4</v>
      </c>
      <c r="R1356" s="180"/>
      <c r="S1356" s="191">
        <v>8</v>
      </c>
      <c r="T1356" s="179">
        <v>10</v>
      </c>
      <c r="U1356" s="189">
        <v>3</v>
      </c>
      <c r="V1356" s="189">
        <v>12</v>
      </c>
      <c r="W1356" s="742">
        <v>9</v>
      </c>
      <c r="X1356" s="184"/>
      <c r="Y1356" s="184"/>
      <c r="Z1356" s="184"/>
      <c r="AA1356" s="184"/>
      <c r="AB1356" s="220"/>
      <c r="AC1356" s="419" t="s">
        <v>13190</v>
      </c>
      <c r="AD1356" s="179" t="s">
        <v>3700</v>
      </c>
      <c r="AE1356" s="179" t="s">
        <v>4247</v>
      </c>
      <c r="AF1356" s="177">
        <v>0</v>
      </c>
      <c r="AG1356" s="177">
        <v>0</v>
      </c>
      <c r="AH1356" s="177">
        <v>0</v>
      </c>
      <c r="AI1356" s="177">
        <v>0</v>
      </c>
      <c r="AJ1356" s="177">
        <v>0</v>
      </c>
      <c r="AK1356" s="177">
        <v>0</v>
      </c>
      <c r="AL1356" s="551">
        <v>7</v>
      </c>
      <c r="AM1356" s="177">
        <v>0</v>
      </c>
      <c r="AN1356" s="177">
        <v>0</v>
      </c>
      <c r="AO1356" s="182">
        <v>0</v>
      </c>
      <c r="AP1356" s="180"/>
      <c r="AQ1356" s="180"/>
      <c r="AR1356" s="180"/>
      <c r="AS1356" s="180"/>
      <c r="AT1356" s="180"/>
      <c r="AU1356" s="180"/>
      <c r="AV1356" s="180"/>
      <c r="AW1356" s="180"/>
      <c r="AX1356" s="180"/>
      <c r="AY1356" s="180"/>
      <c r="AZ1356" s="180"/>
      <c r="BA1356" s="180"/>
      <c r="BB1356" s="180"/>
      <c r="BC1356" s="180"/>
      <c r="BD1356" s="180"/>
      <c r="BE1356" s="180"/>
      <c r="BF1356" s="180"/>
      <c r="BG1356" s="180"/>
      <c r="BH1356" s="176">
        <f t="shared" si="166"/>
        <v>7</v>
      </c>
      <c r="BI1356" s="176">
        <f t="shared" si="162"/>
        <v>13</v>
      </c>
      <c r="BJ1356" s="182" t="str">
        <f t="shared" si="163"/>
        <v>7 - 56</v>
      </c>
      <c r="BK1356" s="176">
        <f t="shared" si="164"/>
        <v>32</v>
      </c>
      <c r="BL1356" s="176">
        <f t="shared" si="167"/>
        <v>7</v>
      </c>
      <c r="BM1356" s="533"/>
      <c r="BN1356" s="185">
        <v>700</v>
      </c>
      <c r="BO1356" s="180">
        <v>7</v>
      </c>
      <c r="BP1356" s="178">
        <f t="shared" si="161"/>
        <v>924</v>
      </c>
      <c r="BQ1356" s="420" t="str">
        <f t="shared" si="165"/>
        <v>VI</v>
      </c>
      <c r="BR1356" s="185"/>
      <c r="BS1356" s="212" t="s">
        <v>5882</v>
      </c>
    </row>
    <row r="1357" spans="1:71" ht="25.5" x14ac:dyDescent="0.2">
      <c r="A1357" s="697">
        <v>1355</v>
      </c>
      <c r="B1357" s="286" t="s">
        <v>2607</v>
      </c>
      <c r="C1357" s="286" t="s">
        <v>2607</v>
      </c>
      <c r="D1357" s="258" t="s">
        <v>3865</v>
      </c>
      <c r="E1357" s="736">
        <v>1</v>
      </c>
      <c r="F1357" s="736">
        <v>1</v>
      </c>
      <c r="G1357" s="737">
        <v>1</v>
      </c>
      <c r="H1357" s="305" t="s">
        <v>793</v>
      </c>
      <c r="I1357" s="208" t="s">
        <v>635</v>
      </c>
      <c r="J1357" s="280" t="s">
        <v>5553</v>
      </c>
      <c r="K1357" s="191" t="s">
        <v>5227</v>
      </c>
      <c r="L1357" s="427" t="s">
        <v>5490</v>
      </c>
      <c r="M1357" s="686">
        <v>8</v>
      </c>
      <c r="N1357" s="685" t="s">
        <v>15715</v>
      </c>
      <c r="O1357" s="686">
        <v>336</v>
      </c>
      <c r="P1357" s="427" t="s">
        <v>15892</v>
      </c>
      <c r="Q1357" s="179">
        <v>3</v>
      </c>
      <c r="R1357" s="180"/>
      <c r="S1357" s="191">
        <v>8</v>
      </c>
      <c r="T1357" s="179">
        <v>10</v>
      </c>
      <c r="U1357" s="189">
        <v>3</v>
      </c>
      <c r="V1357" s="189">
        <v>12</v>
      </c>
      <c r="W1357" s="742">
        <v>15</v>
      </c>
      <c r="X1357" s="194"/>
      <c r="Y1357" s="184">
        <v>12</v>
      </c>
      <c r="Z1357" s="194"/>
      <c r="AA1357" s="194"/>
      <c r="AB1357" s="220"/>
      <c r="AC1357" s="183" t="s">
        <v>9433</v>
      </c>
      <c r="AD1357" s="179" t="s">
        <v>1952</v>
      </c>
      <c r="AE1357" s="191" t="s">
        <v>4250</v>
      </c>
      <c r="AF1357" s="177">
        <v>0</v>
      </c>
      <c r="AG1357" s="177">
        <v>0</v>
      </c>
      <c r="AH1357" s="177">
        <v>0</v>
      </c>
      <c r="AI1357" s="177">
        <v>0</v>
      </c>
      <c r="AJ1357" s="177">
        <v>0</v>
      </c>
      <c r="AK1357" s="177">
        <v>0</v>
      </c>
      <c r="AL1357" s="551">
        <v>8</v>
      </c>
      <c r="AM1357" s="177">
        <v>0</v>
      </c>
      <c r="AN1357" s="177">
        <v>0</v>
      </c>
      <c r="AO1357" s="182">
        <v>0</v>
      </c>
      <c r="AP1357" s="180"/>
      <c r="AQ1357" s="180"/>
      <c r="AR1357" s="180"/>
      <c r="AS1357" s="180"/>
      <c r="AT1357" s="180"/>
      <c r="AU1357" s="180"/>
      <c r="AV1357" s="180"/>
      <c r="AW1357" s="180"/>
      <c r="AX1357" s="180"/>
      <c r="AY1357" s="180"/>
      <c r="AZ1357" s="180"/>
      <c r="BA1357" s="180"/>
      <c r="BB1357" s="180"/>
      <c r="BC1357" s="180"/>
      <c r="BD1357" s="180"/>
      <c r="BE1357" s="180"/>
      <c r="BF1357" s="180"/>
      <c r="BG1357" s="180"/>
      <c r="BH1357" s="176">
        <f t="shared" si="166"/>
        <v>8</v>
      </c>
      <c r="BI1357" s="176">
        <f t="shared" si="162"/>
        <v>12</v>
      </c>
      <c r="BJ1357" s="182" t="str">
        <f t="shared" si="163"/>
        <v>8 - 64</v>
      </c>
      <c r="BK1357" s="176">
        <f t="shared" si="164"/>
        <v>36</v>
      </c>
      <c r="BL1357" s="176">
        <f t="shared" si="167"/>
        <v>8</v>
      </c>
      <c r="BM1357" s="533"/>
      <c r="BN1357" s="185">
        <v>550</v>
      </c>
      <c r="BO1357" s="180">
        <v>10</v>
      </c>
      <c r="BP1357" s="178">
        <f t="shared" si="161"/>
        <v>910</v>
      </c>
      <c r="BQ1357" s="420" t="str">
        <f t="shared" si="165"/>
        <v>VI</v>
      </c>
      <c r="BR1357" s="185"/>
      <c r="BS1357" s="213" t="s">
        <v>5882</v>
      </c>
    </row>
    <row r="1358" spans="1:71" ht="51" x14ac:dyDescent="0.2">
      <c r="A1358" s="696">
        <v>1356</v>
      </c>
      <c r="B1358" s="286" t="s">
        <v>830</v>
      </c>
      <c r="C1358" s="286" t="s">
        <v>830</v>
      </c>
      <c r="D1358" s="258" t="s">
        <v>3865</v>
      </c>
      <c r="E1358" s="736">
        <v>1</v>
      </c>
      <c r="F1358" s="736">
        <v>1</v>
      </c>
      <c r="G1358" s="737">
        <v>1</v>
      </c>
      <c r="H1358" s="305" t="s">
        <v>3486</v>
      </c>
      <c r="I1358" s="208" t="s">
        <v>7154</v>
      </c>
      <c r="J1358" s="280" t="s">
        <v>5550</v>
      </c>
      <c r="K1358" s="191" t="s">
        <v>2337</v>
      </c>
      <c r="L1358" s="427" t="s">
        <v>3491</v>
      </c>
      <c r="M1358" s="686">
        <v>5</v>
      </c>
      <c r="N1358" s="685" t="s">
        <v>15715</v>
      </c>
      <c r="O1358" s="686">
        <v>4</v>
      </c>
      <c r="P1358" s="427" t="s">
        <v>15806</v>
      </c>
      <c r="Q1358" s="179">
        <v>0</v>
      </c>
      <c r="R1358" s="180"/>
      <c r="S1358" s="189">
        <v>11</v>
      </c>
      <c r="T1358" s="189">
        <v>12</v>
      </c>
      <c r="U1358" s="190">
        <v>4</v>
      </c>
      <c r="V1358" s="190">
        <v>16</v>
      </c>
      <c r="W1358" s="742">
        <v>36</v>
      </c>
      <c r="X1358" s="194"/>
      <c r="Y1358" s="194"/>
      <c r="Z1358" s="194"/>
      <c r="AA1358" s="194"/>
      <c r="AB1358" s="220"/>
      <c r="AC1358" s="419" t="s">
        <v>14024</v>
      </c>
      <c r="AD1358" s="191" t="s">
        <v>841</v>
      </c>
      <c r="AE1358" s="191" t="s">
        <v>4248</v>
      </c>
      <c r="AF1358" s="177">
        <v>0</v>
      </c>
      <c r="AG1358" s="177">
        <v>0</v>
      </c>
      <c r="AH1358" s="177">
        <v>0</v>
      </c>
      <c r="AI1358" s="177">
        <v>0</v>
      </c>
      <c r="AJ1358" s="177">
        <v>0</v>
      </c>
      <c r="AK1358" s="177">
        <v>0</v>
      </c>
      <c r="AL1358" s="551">
        <v>6</v>
      </c>
      <c r="AM1358" s="177">
        <v>0</v>
      </c>
      <c r="AN1358" s="177">
        <v>0</v>
      </c>
      <c r="AO1358" s="182">
        <v>1</v>
      </c>
      <c r="AP1358" s="180"/>
      <c r="AQ1358" s="180"/>
      <c r="AR1358" s="180"/>
      <c r="AS1358" s="180"/>
      <c r="AT1358" s="180"/>
      <c r="AU1358" s="180"/>
      <c r="AV1358" s="180"/>
      <c r="AW1358" s="180"/>
      <c r="AX1358" s="180"/>
      <c r="AY1358" s="180"/>
      <c r="AZ1358" s="180"/>
      <c r="BA1358" s="180"/>
      <c r="BB1358" s="180"/>
      <c r="BC1358" s="180"/>
      <c r="BD1358" s="180"/>
      <c r="BE1358" s="180"/>
      <c r="BF1358" s="180"/>
      <c r="BG1358" s="180"/>
      <c r="BH1358" s="176">
        <f t="shared" si="166"/>
        <v>6</v>
      </c>
      <c r="BI1358" s="176">
        <f t="shared" si="162"/>
        <v>13</v>
      </c>
      <c r="BJ1358" s="182" t="str">
        <f t="shared" si="163"/>
        <v>7 - 49</v>
      </c>
      <c r="BK1358" s="176">
        <f t="shared" si="164"/>
        <v>28</v>
      </c>
      <c r="BL1358" s="176">
        <f t="shared" si="167"/>
        <v>6</v>
      </c>
      <c r="BM1358" s="533"/>
      <c r="BN1358" s="185">
        <v>1300</v>
      </c>
      <c r="BO1358" s="180">
        <v>8</v>
      </c>
      <c r="BP1358" s="178">
        <f t="shared" si="161"/>
        <v>1524</v>
      </c>
      <c r="BQ1358" s="420" t="str">
        <f t="shared" si="165"/>
        <v>VII</v>
      </c>
      <c r="BR1358" s="185"/>
      <c r="BS1358" s="213" t="s">
        <v>5882</v>
      </c>
    </row>
    <row r="1359" spans="1:71" ht="25.5" x14ac:dyDescent="0.2">
      <c r="A1359" s="697">
        <v>1357</v>
      </c>
      <c r="B1359" s="286" t="s">
        <v>815</v>
      </c>
      <c r="C1359" s="286" t="s">
        <v>815</v>
      </c>
      <c r="D1359" s="258" t="s">
        <v>3865</v>
      </c>
      <c r="E1359" s="736">
        <v>1</v>
      </c>
      <c r="F1359" s="736">
        <v>1</v>
      </c>
      <c r="G1359" s="737">
        <v>3</v>
      </c>
      <c r="H1359" s="305" t="s">
        <v>3486</v>
      </c>
      <c r="I1359" s="208" t="s">
        <v>1751</v>
      </c>
      <c r="J1359" s="280" t="s">
        <v>4362</v>
      </c>
      <c r="K1359" s="191" t="s">
        <v>2981</v>
      </c>
      <c r="L1359" s="427" t="s">
        <v>3489</v>
      </c>
      <c r="M1359" s="686">
        <v>3</v>
      </c>
      <c r="N1359" s="685" t="s">
        <v>15766</v>
      </c>
      <c r="O1359" s="686">
        <v>12</v>
      </c>
      <c r="P1359" s="427" t="s">
        <v>16175</v>
      </c>
      <c r="Q1359" s="179">
        <v>9</v>
      </c>
      <c r="R1359" s="180"/>
      <c r="S1359" s="191">
        <v>1</v>
      </c>
      <c r="T1359" s="179">
        <v>1</v>
      </c>
      <c r="U1359" s="179">
        <v>1</v>
      </c>
      <c r="V1359" s="179">
        <v>1</v>
      </c>
      <c r="W1359" s="742">
        <v>0</v>
      </c>
      <c r="X1359" s="184">
        <v>18</v>
      </c>
      <c r="Y1359" s="194"/>
      <c r="Z1359" s="194"/>
      <c r="AA1359" s="194"/>
      <c r="AB1359" s="219" t="s">
        <v>795</v>
      </c>
      <c r="AC1359" s="183" t="s">
        <v>2982</v>
      </c>
      <c r="AD1359" s="191" t="s">
        <v>2985</v>
      </c>
      <c r="AE1359" s="191" t="s">
        <v>4259</v>
      </c>
      <c r="AF1359" s="177">
        <v>0</v>
      </c>
      <c r="AG1359" s="177">
        <v>0</v>
      </c>
      <c r="AH1359" s="177">
        <v>0</v>
      </c>
      <c r="AI1359" s="177">
        <v>0</v>
      </c>
      <c r="AJ1359" s="177">
        <v>0</v>
      </c>
      <c r="AK1359" s="177">
        <v>0</v>
      </c>
      <c r="AL1359" s="551">
        <v>1</v>
      </c>
      <c r="AM1359" s="177">
        <v>0</v>
      </c>
      <c r="AN1359" s="177">
        <v>0</v>
      </c>
      <c r="AO1359" s="182">
        <v>1</v>
      </c>
      <c r="AP1359" s="180"/>
      <c r="AQ1359" s="180"/>
      <c r="AR1359" s="180"/>
      <c r="AS1359" s="180"/>
      <c r="AT1359" s="180"/>
      <c r="AU1359" s="180"/>
      <c r="AV1359" s="180"/>
      <c r="AW1359" s="180"/>
      <c r="AX1359" s="180"/>
      <c r="AY1359" s="180"/>
      <c r="AZ1359" s="180"/>
      <c r="BA1359" s="180"/>
      <c r="BB1359" s="180"/>
      <c r="BC1359" s="180"/>
      <c r="BD1359" s="180"/>
      <c r="BE1359" s="180"/>
      <c r="BF1359" s="180"/>
      <c r="BG1359" s="180"/>
      <c r="BH1359" s="176">
        <f t="shared" si="166"/>
        <v>1.125</v>
      </c>
      <c r="BI1359" s="176">
        <f t="shared" si="162"/>
        <v>18</v>
      </c>
      <c r="BJ1359" s="182" t="str">
        <f t="shared" si="163"/>
        <v>2 - 9</v>
      </c>
      <c r="BK1359" s="176">
        <f t="shared" si="164"/>
        <v>6</v>
      </c>
      <c r="BL1359" s="176">
        <f t="shared" si="167"/>
        <v>1</v>
      </c>
      <c r="BM1359" s="533"/>
      <c r="BN1359" s="185">
        <v>65</v>
      </c>
      <c r="BO1359" s="180">
        <v>2</v>
      </c>
      <c r="BP1359" s="178">
        <f t="shared" si="161"/>
        <v>77</v>
      </c>
      <c r="BQ1359" s="420" t="str">
        <f t="shared" si="165"/>
        <v>III</v>
      </c>
      <c r="BR1359" s="185"/>
      <c r="BS1359" s="213" t="s">
        <v>5882</v>
      </c>
    </row>
    <row r="1360" spans="1:71" ht="25.5" x14ac:dyDescent="0.2">
      <c r="A1360" s="696">
        <v>1358</v>
      </c>
      <c r="B1360" s="286" t="s">
        <v>2986</v>
      </c>
      <c r="C1360" s="286" t="s">
        <v>2986</v>
      </c>
      <c r="D1360" s="258" t="s">
        <v>3865</v>
      </c>
      <c r="E1360" s="736">
        <v>1</v>
      </c>
      <c r="F1360" s="736">
        <v>1</v>
      </c>
      <c r="G1360" s="737">
        <v>1</v>
      </c>
      <c r="H1360" s="305" t="s">
        <v>794</v>
      </c>
      <c r="I1360" s="208" t="s">
        <v>3866</v>
      </c>
      <c r="J1360" s="280" t="s">
        <v>2991</v>
      </c>
      <c r="K1360" s="191" t="s">
        <v>3658</v>
      </c>
      <c r="L1360" s="427" t="s">
        <v>3491</v>
      </c>
      <c r="M1360" s="686">
        <v>5.5</v>
      </c>
      <c r="N1360" s="685" t="s">
        <v>15715</v>
      </c>
      <c r="O1360" s="686">
        <v>146</v>
      </c>
      <c r="P1360" s="179" t="s">
        <v>16176</v>
      </c>
      <c r="Q1360" s="179">
        <v>8</v>
      </c>
      <c r="R1360" s="180"/>
      <c r="S1360" s="191">
        <v>5</v>
      </c>
      <c r="T1360" s="179">
        <v>7</v>
      </c>
      <c r="U1360" s="189">
        <v>2</v>
      </c>
      <c r="V1360" s="189">
        <v>8</v>
      </c>
      <c r="W1360" s="742">
        <v>12</v>
      </c>
      <c r="X1360" s="194"/>
      <c r="Y1360" s="194"/>
      <c r="Z1360" s="194"/>
      <c r="AA1360" s="194"/>
      <c r="AB1360" s="220"/>
      <c r="AC1360" s="183" t="s">
        <v>2989</v>
      </c>
      <c r="AD1360" s="191" t="s">
        <v>5476</v>
      </c>
      <c r="AE1360" s="191" t="s">
        <v>4250</v>
      </c>
      <c r="AF1360" s="177">
        <v>0</v>
      </c>
      <c r="AG1360" s="177">
        <v>0</v>
      </c>
      <c r="AH1360" s="177">
        <v>0</v>
      </c>
      <c r="AI1360" s="177">
        <v>0</v>
      </c>
      <c r="AJ1360" s="177">
        <v>0</v>
      </c>
      <c r="AK1360" s="177">
        <v>0</v>
      </c>
      <c r="AL1360" s="551">
        <v>4</v>
      </c>
      <c r="AM1360" s="177">
        <v>0</v>
      </c>
      <c r="AN1360" s="177">
        <v>0</v>
      </c>
      <c r="AO1360" s="182">
        <v>0</v>
      </c>
      <c r="AP1360" s="180">
        <v>4</v>
      </c>
      <c r="AQ1360" s="180"/>
      <c r="AR1360" s="180"/>
      <c r="AS1360" s="180"/>
      <c r="AT1360" s="180"/>
      <c r="AU1360" s="180"/>
      <c r="AV1360" s="180"/>
      <c r="AW1360" s="180"/>
      <c r="AX1360" s="180"/>
      <c r="AY1360" s="180"/>
      <c r="AZ1360" s="180"/>
      <c r="BA1360" s="180"/>
      <c r="BB1360" s="180">
        <v>4</v>
      </c>
      <c r="BC1360" s="180"/>
      <c r="BD1360" s="180"/>
      <c r="BE1360" s="180"/>
      <c r="BF1360" s="180"/>
      <c r="BG1360" s="180"/>
      <c r="BH1360" s="176" t="str">
        <f t="shared" si="166"/>
        <v>class level</v>
      </c>
      <c r="BI1360" s="176">
        <f t="shared" si="162"/>
        <v>15</v>
      </c>
      <c r="BJ1360" s="182" t="str">
        <f t="shared" si="163"/>
        <v>4 - 32</v>
      </c>
      <c r="BK1360" s="176">
        <f t="shared" si="164"/>
        <v>18</v>
      </c>
      <c r="BL1360" s="176">
        <f t="shared" si="167"/>
        <v>4</v>
      </c>
      <c r="BM1360" s="533"/>
      <c r="BN1360" s="185">
        <v>85</v>
      </c>
      <c r="BO1360" s="180">
        <v>4</v>
      </c>
      <c r="BP1360" s="178">
        <f t="shared" si="161"/>
        <v>157</v>
      </c>
      <c r="BQ1360" s="420" t="str">
        <f t="shared" si="165"/>
        <v>III</v>
      </c>
      <c r="BR1360" s="185"/>
      <c r="BS1360" s="213" t="s">
        <v>5882</v>
      </c>
    </row>
    <row r="1361" spans="1:71" ht="25.5" x14ac:dyDescent="0.2">
      <c r="A1361" s="696">
        <v>1359</v>
      </c>
      <c r="B1361" s="286" t="s">
        <v>2990</v>
      </c>
      <c r="C1361" s="286" t="s">
        <v>2990</v>
      </c>
      <c r="D1361" s="258" t="s">
        <v>3865</v>
      </c>
      <c r="E1361" s="736">
        <v>1</v>
      </c>
      <c r="F1361" s="736">
        <v>3</v>
      </c>
      <c r="G1361" s="737">
        <v>5</v>
      </c>
      <c r="H1361" s="305" t="s">
        <v>3486</v>
      </c>
      <c r="I1361" s="208" t="s">
        <v>6635</v>
      </c>
      <c r="J1361" s="280" t="s">
        <v>3409</v>
      </c>
      <c r="K1361" s="191" t="s">
        <v>2078</v>
      </c>
      <c r="L1361" s="427" t="s">
        <v>3489</v>
      </c>
      <c r="M1361" s="686">
        <v>2</v>
      </c>
      <c r="N1361" s="685" t="s">
        <v>15715</v>
      </c>
      <c r="O1361" s="686">
        <v>10</v>
      </c>
      <c r="P1361" s="427" t="s">
        <v>16177</v>
      </c>
      <c r="Q1361" s="179">
        <v>7</v>
      </c>
      <c r="R1361" s="180"/>
      <c r="S1361" s="189">
        <v>11</v>
      </c>
      <c r="T1361" s="189">
        <v>12</v>
      </c>
      <c r="U1361" s="190">
        <v>4</v>
      </c>
      <c r="V1361" s="190">
        <v>16</v>
      </c>
      <c r="W1361" s="742">
        <v>9</v>
      </c>
      <c r="X1361" s="194"/>
      <c r="Y1361" s="194"/>
      <c r="Z1361" s="194"/>
      <c r="AA1361" s="194"/>
      <c r="AB1361" s="220"/>
      <c r="AC1361" s="183" t="s">
        <v>1834</v>
      </c>
      <c r="AD1361" s="179" t="s">
        <v>4784</v>
      </c>
      <c r="AE1361" s="191" t="s">
        <v>4248</v>
      </c>
      <c r="AF1361" s="177">
        <v>0</v>
      </c>
      <c r="AG1361" s="177">
        <v>0</v>
      </c>
      <c r="AH1361" s="177">
        <v>0</v>
      </c>
      <c r="AI1361" s="177">
        <v>0</v>
      </c>
      <c r="AJ1361" s="177">
        <v>0</v>
      </c>
      <c r="AK1361" s="177">
        <v>0</v>
      </c>
      <c r="AL1361" s="551">
        <v>4</v>
      </c>
      <c r="AM1361" s="177">
        <v>0</v>
      </c>
      <c r="AN1361" s="177">
        <v>0</v>
      </c>
      <c r="AO1361" s="181">
        <v>0</v>
      </c>
      <c r="AP1361" s="188"/>
      <c r="AQ1361" s="188"/>
      <c r="AR1361" s="188"/>
      <c r="AS1361" s="188"/>
      <c r="AT1361" s="188"/>
      <c r="AU1361" s="188"/>
      <c r="AV1361" s="188"/>
      <c r="AW1361" s="188"/>
      <c r="AX1361" s="188"/>
      <c r="AY1361" s="188"/>
      <c r="AZ1361" s="188"/>
      <c r="BA1361" s="188"/>
      <c r="BB1361" s="188"/>
      <c r="BC1361" s="188"/>
      <c r="BD1361" s="188"/>
      <c r="BE1361" s="188"/>
      <c r="BF1361" s="188"/>
      <c r="BG1361" s="188"/>
      <c r="BH1361" s="176">
        <f t="shared" si="166"/>
        <v>4</v>
      </c>
      <c r="BI1361" s="176">
        <f t="shared" si="162"/>
        <v>15</v>
      </c>
      <c r="BJ1361" s="182" t="str">
        <f t="shared" si="163"/>
        <v>4 - 32</v>
      </c>
      <c r="BK1361" s="176">
        <f t="shared" si="164"/>
        <v>18</v>
      </c>
      <c r="BL1361" s="176">
        <f t="shared" si="167"/>
        <v>4</v>
      </c>
      <c r="BM1361" s="533"/>
      <c r="BN1361" s="185">
        <v>240</v>
      </c>
      <c r="BO1361" s="180">
        <v>4</v>
      </c>
      <c r="BP1361" s="178">
        <f t="shared" ref="BP1361:BP1392" si="168">BN1361+BK1361*BO1361</f>
        <v>312</v>
      </c>
      <c r="BQ1361" s="420" t="str">
        <f t="shared" si="165"/>
        <v>IV</v>
      </c>
      <c r="BR1361" s="185"/>
      <c r="BS1361" s="213" t="s">
        <v>5882</v>
      </c>
    </row>
    <row r="1362" spans="1:71" ht="38.25" x14ac:dyDescent="0.2">
      <c r="A1362" s="697">
        <v>1360</v>
      </c>
      <c r="B1362" s="286" t="s">
        <v>1836</v>
      </c>
      <c r="C1362" s="286" t="s">
        <v>1836</v>
      </c>
      <c r="D1362" s="258" t="s">
        <v>3865</v>
      </c>
      <c r="E1362" s="736">
        <v>1</v>
      </c>
      <c r="F1362" s="736">
        <v>1</v>
      </c>
      <c r="G1362" s="737">
        <v>1</v>
      </c>
      <c r="H1362" s="305" t="s">
        <v>13924</v>
      </c>
      <c r="I1362" s="208" t="s">
        <v>6635</v>
      </c>
      <c r="J1362" s="280" t="s">
        <v>3293</v>
      </c>
      <c r="K1362" s="191" t="s">
        <v>2614</v>
      </c>
      <c r="L1362" s="427" t="s">
        <v>3491</v>
      </c>
      <c r="M1362" s="686">
        <v>5</v>
      </c>
      <c r="N1362" s="685" t="s">
        <v>15715</v>
      </c>
      <c r="O1362" s="686">
        <v>5</v>
      </c>
      <c r="P1362" s="427" t="s">
        <v>16178</v>
      </c>
      <c r="Q1362" s="179">
        <v>5</v>
      </c>
      <c r="R1362" s="180"/>
      <c r="S1362" s="191">
        <v>8</v>
      </c>
      <c r="T1362" s="179">
        <v>10</v>
      </c>
      <c r="U1362" s="189">
        <v>3</v>
      </c>
      <c r="V1362" s="189">
        <v>12</v>
      </c>
      <c r="W1362" s="742">
        <v>12</v>
      </c>
      <c r="X1362" s="184">
        <v>24</v>
      </c>
      <c r="Y1362" s="194"/>
      <c r="Z1362" s="194"/>
      <c r="AA1362" s="194"/>
      <c r="AB1362" s="219" t="s">
        <v>794</v>
      </c>
      <c r="AC1362" s="183" t="s">
        <v>1852</v>
      </c>
      <c r="AD1362" s="191" t="s">
        <v>1946</v>
      </c>
      <c r="AE1362" s="191" t="s">
        <v>1851</v>
      </c>
      <c r="AF1362" s="177">
        <v>0</v>
      </c>
      <c r="AG1362" s="177">
        <v>0</v>
      </c>
      <c r="AH1362" s="177">
        <v>0</v>
      </c>
      <c r="AI1362" s="177">
        <v>0</v>
      </c>
      <c r="AJ1362" s="177">
        <v>0</v>
      </c>
      <c r="AK1362" s="177">
        <v>0</v>
      </c>
      <c r="AL1362" s="551">
        <v>3</v>
      </c>
      <c r="AM1362" s="177">
        <v>0</v>
      </c>
      <c r="AN1362" s="177">
        <v>0</v>
      </c>
      <c r="AO1362" s="182">
        <v>1</v>
      </c>
      <c r="AP1362" s="180"/>
      <c r="AQ1362" s="180"/>
      <c r="AR1362" s="180"/>
      <c r="AS1362" s="180"/>
      <c r="AT1362" s="180"/>
      <c r="AU1362" s="180"/>
      <c r="AV1362" s="180"/>
      <c r="AW1362" s="180"/>
      <c r="AX1362" s="180"/>
      <c r="AY1362" s="180"/>
      <c r="AZ1362" s="180"/>
      <c r="BA1362" s="180"/>
      <c r="BB1362" s="180"/>
      <c r="BC1362" s="180"/>
      <c r="BD1362" s="180"/>
      <c r="BE1362" s="180"/>
      <c r="BF1362" s="180"/>
      <c r="BG1362" s="180"/>
      <c r="BH1362" s="176">
        <f t="shared" si="166"/>
        <v>3</v>
      </c>
      <c r="BI1362" s="176">
        <f t="shared" si="162"/>
        <v>16</v>
      </c>
      <c r="BJ1362" s="182" t="str">
        <f t="shared" si="163"/>
        <v>4 - 25</v>
      </c>
      <c r="BK1362" s="176">
        <f t="shared" si="164"/>
        <v>15</v>
      </c>
      <c r="BL1362" s="176">
        <f t="shared" si="167"/>
        <v>3</v>
      </c>
      <c r="BM1362" s="533"/>
      <c r="BN1362" s="185">
        <v>150</v>
      </c>
      <c r="BO1362" s="180">
        <v>4</v>
      </c>
      <c r="BP1362" s="178">
        <f t="shared" si="168"/>
        <v>210</v>
      </c>
      <c r="BQ1362" s="420" t="str">
        <f t="shared" si="165"/>
        <v>III</v>
      </c>
      <c r="BR1362" s="185"/>
      <c r="BS1362" s="213" t="s">
        <v>5882</v>
      </c>
    </row>
    <row r="1363" spans="1:71" ht="38.25" x14ac:dyDescent="0.2">
      <c r="A1363" s="696">
        <v>1361</v>
      </c>
      <c r="B1363" s="286" t="s">
        <v>1837</v>
      </c>
      <c r="C1363" s="286" t="s">
        <v>1837</v>
      </c>
      <c r="D1363" s="258" t="s">
        <v>3865</v>
      </c>
      <c r="E1363" s="736">
        <v>1</v>
      </c>
      <c r="F1363" s="736">
        <v>1</v>
      </c>
      <c r="G1363" s="737">
        <v>1</v>
      </c>
      <c r="H1363" s="650" t="s">
        <v>13925</v>
      </c>
      <c r="I1363" s="208" t="s">
        <v>6635</v>
      </c>
      <c r="J1363" s="280" t="s">
        <v>1853</v>
      </c>
      <c r="K1363" s="191" t="s">
        <v>2614</v>
      </c>
      <c r="L1363" s="427" t="s">
        <v>3491</v>
      </c>
      <c r="M1363" s="686">
        <v>5</v>
      </c>
      <c r="N1363" s="685" t="s">
        <v>15715</v>
      </c>
      <c r="O1363" s="686">
        <v>80</v>
      </c>
      <c r="P1363" s="427" t="s">
        <v>16178</v>
      </c>
      <c r="Q1363" s="179">
        <v>6</v>
      </c>
      <c r="R1363" s="180"/>
      <c r="S1363" s="191">
        <v>8</v>
      </c>
      <c r="T1363" s="179">
        <v>10</v>
      </c>
      <c r="U1363" s="189">
        <v>3</v>
      </c>
      <c r="V1363" s="189">
        <v>12</v>
      </c>
      <c r="W1363" s="742">
        <v>12</v>
      </c>
      <c r="X1363" s="184">
        <v>24</v>
      </c>
      <c r="Y1363" s="194"/>
      <c r="Z1363" s="194"/>
      <c r="AA1363" s="194"/>
      <c r="AB1363" s="219" t="s">
        <v>794</v>
      </c>
      <c r="AC1363" s="419" t="s">
        <v>10654</v>
      </c>
      <c r="AD1363" s="191" t="s">
        <v>1946</v>
      </c>
      <c r="AE1363" s="191" t="s">
        <v>1851</v>
      </c>
      <c r="AF1363" s="177">
        <v>0</v>
      </c>
      <c r="AG1363" s="177">
        <v>0</v>
      </c>
      <c r="AH1363" s="177">
        <v>0</v>
      </c>
      <c r="AI1363" s="177">
        <v>0</v>
      </c>
      <c r="AJ1363" s="177">
        <v>0</v>
      </c>
      <c r="AK1363" s="177">
        <v>0</v>
      </c>
      <c r="AL1363" s="551">
        <v>3</v>
      </c>
      <c r="AM1363" s="177">
        <v>0</v>
      </c>
      <c r="AN1363" s="177">
        <v>0</v>
      </c>
      <c r="AO1363" s="182">
        <v>0</v>
      </c>
      <c r="AP1363" s="180"/>
      <c r="AQ1363" s="180"/>
      <c r="AR1363" s="180"/>
      <c r="AS1363" s="180"/>
      <c r="AT1363" s="180"/>
      <c r="AU1363" s="180"/>
      <c r="AV1363" s="180"/>
      <c r="AW1363" s="180"/>
      <c r="AX1363" s="180"/>
      <c r="AY1363" s="180"/>
      <c r="AZ1363" s="180"/>
      <c r="BA1363" s="180"/>
      <c r="BB1363" s="180"/>
      <c r="BC1363" s="180"/>
      <c r="BD1363" s="180"/>
      <c r="BE1363" s="180"/>
      <c r="BF1363" s="180"/>
      <c r="BG1363" s="180"/>
      <c r="BH1363" s="176">
        <f t="shared" si="166"/>
        <v>3</v>
      </c>
      <c r="BI1363" s="176">
        <f t="shared" si="162"/>
        <v>16</v>
      </c>
      <c r="BJ1363" s="182" t="str">
        <f t="shared" si="163"/>
        <v>3 - 24</v>
      </c>
      <c r="BK1363" s="176">
        <f t="shared" si="164"/>
        <v>14</v>
      </c>
      <c r="BL1363" s="176">
        <f t="shared" si="167"/>
        <v>3</v>
      </c>
      <c r="BM1363" s="533"/>
      <c r="BN1363" s="185">
        <v>105</v>
      </c>
      <c r="BO1363" s="180">
        <v>3</v>
      </c>
      <c r="BP1363" s="178">
        <f t="shared" si="168"/>
        <v>147</v>
      </c>
      <c r="BQ1363" s="420" t="str">
        <f t="shared" si="165"/>
        <v>III</v>
      </c>
      <c r="BR1363" s="185"/>
      <c r="BS1363" s="213" t="s">
        <v>5882</v>
      </c>
    </row>
    <row r="1364" spans="1:71" ht="51" x14ac:dyDescent="0.2">
      <c r="A1364" s="697">
        <v>1362</v>
      </c>
      <c r="B1364" s="286" t="s">
        <v>1838</v>
      </c>
      <c r="C1364" s="286" t="s">
        <v>1838</v>
      </c>
      <c r="D1364" s="258" t="s">
        <v>3865</v>
      </c>
      <c r="E1364" s="736">
        <v>1</v>
      </c>
      <c r="F1364" s="736">
        <v>1</v>
      </c>
      <c r="G1364" s="737">
        <v>1</v>
      </c>
      <c r="H1364" s="305" t="s">
        <v>13925</v>
      </c>
      <c r="I1364" s="208" t="s">
        <v>6635</v>
      </c>
      <c r="J1364" s="280" t="s">
        <v>3123</v>
      </c>
      <c r="K1364" s="191" t="s">
        <v>2614</v>
      </c>
      <c r="L1364" s="427" t="s">
        <v>3491</v>
      </c>
      <c r="M1364" s="686">
        <v>5</v>
      </c>
      <c r="N1364" s="685" t="s">
        <v>15715</v>
      </c>
      <c r="O1364" s="686">
        <v>2</v>
      </c>
      <c r="P1364" s="427" t="s">
        <v>16178</v>
      </c>
      <c r="Q1364" s="179">
        <v>4</v>
      </c>
      <c r="R1364" s="180"/>
      <c r="S1364" s="191">
        <v>8</v>
      </c>
      <c r="T1364" s="179">
        <v>10</v>
      </c>
      <c r="U1364" s="189">
        <v>3</v>
      </c>
      <c r="V1364" s="189">
        <v>12</v>
      </c>
      <c r="W1364" s="742">
        <v>12</v>
      </c>
      <c r="X1364" s="184">
        <v>24</v>
      </c>
      <c r="Y1364" s="194"/>
      <c r="Z1364" s="194"/>
      <c r="AA1364" s="194"/>
      <c r="AB1364" s="219" t="s">
        <v>794</v>
      </c>
      <c r="AC1364" s="183" t="s">
        <v>4871</v>
      </c>
      <c r="AD1364" s="191" t="s">
        <v>1946</v>
      </c>
      <c r="AE1364" s="191" t="s">
        <v>1851</v>
      </c>
      <c r="AF1364" s="177">
        <v>0</v>
      </c>
      <c r="AG1364" s="177">
        <v>0</v>
      </c>
      <c r="AH1364" s="177">
        <v>0</v>
      </c>
      <c r="AI1364" s="177">
        <v>0</v>
      </c>
      <c r="AJ1364" s="177">
        <v>0</v>
      </c>
      <c r="AK1364" s="177">
        <v>0</v>
      </c>
      <c r="AL1364" s="551">
        <v>3</v>
      </c>
      <c r="AM1364" s="177">
        <v>0</v>
      </c>
      <c r="AN1364" s="177">
        <v>0</v>
      </c>
      <c r="AO1364" s="182">
        <v>0</v>
      </c>
      <c r="AP1364" s="180"/>
      <c r="AQ1364" s="180"/>
      <c r="AR1364" s="180"/>
      <c r="AS1364" s="180"/>
      <c r="AT1364" s="180"/>
      <c r="AU1364" s="180"/>
      <c r="AV1364" s="180"/>
      <c r="AW1364" s="180"/>
      <c r="AX1364" s="180"/>
      <c r="AY1364" s="180"/>
      <c r="AZ1364" s="180"/>
      <c r="BA1364" s="180"/>
      <c r="BB1364" s="180"/>
      <c r="BC1364" s="180"/>
      <c r="BD1364" s="180"/>
      <c r="BE1364" s="180"/>
      <c r="BF1364" s="180"/>
      <c r="BG1364" s="180"/>
      <c r="BH1364" s="176">
        <f t="shared" si="166"/>
        <v>3</v>
      </c>
      <c r="BI1364" s="176">
        <f t="shared" si="162"/>
        <v>16</v>
      </c>
      <c r="BJ1364" s="182" t="str">
        <f t="shared" si="163"/>
        <v>3 - 24</v>
      </c>
      <c r="BK1364" s="176">
        <f t="shared" si="164"/>
        <v>14</v>
      </c>
      <c r="BL1364" s="176">
        <f t="shared" si="167"/>
        <v>3</v>
      </c>
      <c r="BM1364" s="533"/>
      <c r="BN1364" s="185">
        <v>105</v>
      </c>
      <c r="BO1364" s="180">
        <v>3</v>
      </c>
      <c r="BP1364" s="178">
        <f t="shared" si="168"/>
        <v>147</v>
      </c>
      <c r="BQ1364" s="420" t="str">
        <f t="shared" si="165"/>
        <v>III</v>
      </c>
      <c r="BR1364" s="185"/>
      <c r="BS1364" s="213" t="s">
        <v>5882</v>
      </c>
    </row>
    <row r="1365" spans="1:71" ht="38.25" x14ac:dyDescent="0.2">
      <c r="A1365" s="696">
        <v>1363</v>
      </c>
      <c r="B1365" s="286" t="s">
        <v>1839</v>
      </c>
      <c r="C1365" s="286" t="s">
        <v>1839</v>
      </c>
      <c r="D1365" s="258" t="s">
        <v>3865</v>
      </c>
      <c r="E1365" s="736">
        <v>1</v>
      </c>
      <c r="F1365" s="736">
        <v>1</v>
      </c>
      <c r="G1365" s="737">
        <v>1</v>
      </c>
      <c r="H1365" s="305" t="s">
        <v>13926</v>
      </c>
      <c r="I1365" s="208" t="s">
        <v>6635</v>
      </c>
      <c r="J1365" s="280" t="s">
        <v>3409</v>
      </c>
      <c r="K1365" s="191" t="s">
        <v>2614</v>
      </c>
      <c r="L1365" s="427" t="s">
        <v>3491</v>
      </c>
      <c r="M1365" s="686">
        <v>5</v>
      </c>
      <c r="N1365" s="685" t="s">
        <v>15715</v>
      </c>
      <c r="O1365" s="686">
        <v>25</v>
      </c>
      <c r="P1365" s="427" t="s">
        <v>16178</v>
      </c>
      <c r="Q1365" s="179">
        <v>7</v>
      </c>
      <c r="R1365" s="180"/>
      <c r="S1365" s="191">
        <v>8</v>
      </c>
      <c r="T1365" s="179">
        <v>10</v>
      </c>
      <c r="U1365" s="189">
        <v>3</v>
      </c>
      <c r="V1365" s="189">
        <v>12</v>
      </c>
      <c r="W1365" s="742">
        <v>12</v>
      </c>
      <c r="X1365" s="184">
        <v>24</v>
      </c>
      <c r="Y1365" s="194"/>
      <c r="Z1365" s="194"/>
      <c r="AA1365" s="194"/>
      <c r="AB1365" s="219" t="s">
        <v>794</v>
      </c>
      <c r="AC1365" s="183" t="s">
        <v>4881</v>
      </c>
      <c r="AD1365" s="191" t="s">
        <v>1946</v>
      </c>
      <c r="AE1365" s="191" t="s">
        <v>1851</v>
      </c>
      <c r="AF1365" s="177">
        <v>0</v>
      </c>
      <c r="AG1365" s="177">
        <v>0</v>
      </c>
      <c r="AH1365" s="177">
        <v>0</v>
      </c>
      <c r="AI1365" s="177">
        <v>0</v>
      </c>
      <c r="AJ1365" s="177">
        <v>0</v>
      </c>
      <c r="AK1365" s="177">
        <v>0</v>
      </c>
      <c r="AL1365" s="383">
        <v>3</v>
      </c>
      <c r="AM1365" s="177">
        <v>0</v>
      </c>
      <c r="AN1365" s="177">
        <v>0</v>
      </c>
      <c r="AO1365" s="182">
        <v>3</v>
      </c>
      <c r="AP1365" s="180"/>
      <c r="AQ1365" s="180"/>
      <c r="AR1365" s="180"/>
      <c r="AS1365" s="180"/>
      <c r="AT1365" s="180"/>
      <c r="AU1365" s="180"/>
      <c r="AV1365" s="180"/>
      <c r="AW1365" s="180"/>
      <c r="AX1365" s="180"/>
      <c r="AY1365" s="180"/>
      <c r="AZ1365" s="180"/>
      <c r="BA1365" s="180"/>
      <c r="BB1365" s="180"/>
      <c r="BC1365" s="180"/>
      <c r="BD1365" s="180"/>
      <c r="BE1365" s="180"/>
      <c r="BF1365" s="180"/>
      <c r="BG1365" s="180"/>
      <c r="BH1365" s="176">
        <f t="shared" si="166"/>
        <v>3</v>
      </c>
      <c r="BI1365" s="176">
        <f t="shared" si="162"/>
        <v>16</v>
      </c>
      <c r="BJ1365" s="182" t="str">
        <f t="shared" si="163"/>
        <v>6 - 27</v>
      </c>
      <c r="BK1365" s="176">
        <f t="shared" si="164"/>
        <v>17</v>
      </c>
      <c r="BL1365" s="176">
        <f t="shared" si="167"/>
        <v>3</v>
      </c>
      <c r="BM1365" s="533"/>
      <c r="BN1365" s="185">
        <v>175</v>
      </c>
      <c r="BO1365" s="180">
        <v>4</v>
      </c>
      <c r="BP1365" s="178">
        <f t="shared" si="168"/>
        <v>243</v>
      </c>
      <c r="BQ1365" s="420" t="str">
        <f t="shared" si="165"/>
        <v>IV</v>
      </c>
      <c r="BR1365" s="185"/>
      <c r="BS1365" s="213" t="s">
        <v>5882</v>
      </c>
    </row>
    <row r="1366" spans="1:71" ht="127.5" x14ac:dyDescent="0.2">
      <c r="A1366" s="696">
        <v>1364</v>
      </c>
      <c r="B1366" s="286" t="s">
        <v>4884</v>
      </c>
      <c r="C1366" s="286" t="s">
        <v>4884</v>
      </c>
      <c r="D1366" s="258" t="s">
        <v>3865</v>
      </c>
      <c r="E1366" s="736">
        <v>1</v>
      </c>
      <c r="F1366" s="736">
        <v>1</v>
      </c>
      <c r="G1366" s="737">
        <v>3</v>
      </c>
      <c r="H1366" s="305" t="s">
        <v>13927</v>
      </c>
      <c r="I1366" s="207" t="s">
        <v>3866</v>
      </c>
      <c r="J1366" s="279" t="s">
        <v>1944</v>
      </c>
      <c r="K1366" s="179" t="s">
        <v>3768</v>
      </c>
      <c r="L1366" s="427" t="s">
        <v>3491</v>
      </c>
      <c r="M1366" s="684">
        <v>7</v>
      </c>
      <c r="N1366" s="684" t="s">
        <v>15715</v>
      </c>
      <c r="O1366" s="684">
        <v>250</v>
      </c>
      <c r="P1366" s="179" t="s">
        <v>16179</v>
      </c>
      <c r="Q1366" s="179">
        <v>-3</v>
      </c>
      <c r="R1366" s="180" t="s">
        <v>4273</v>
      </c>
      <c r="S1366" s="191">
        <v>13</v>
      </c>
      <c r="T1366" s="191">
        <v>16</v>
      </c>
      <c r="U1366" s="179">
        <v>4</v>
      </c>
      <c r="V1366" s="179">
        <v>18</v>
      </c>
      <c r="W1366" s="742">
        <v>15</v>
      </c>
      <c r="X1366" s="184"/>
      <c r="Y1366" s="184"/>
      <c r="Z1366" s="184"/>
      <c r="AA1366" s="184"/>
      <c r="AB1366" s="220"/>
      <c r="AC1366" s="419" t="s">
        <v>10899</v>
      </c>
      <c r="AD1366" s="179" t="s">
        <v>1954</v>
      </c>
      <c r="AE1366" s="179" t="s">
        <v>4259</v>
      </c>
      <c r="AF1366" s="177">
        <v>0</v>
      </c>
      <c r="AG1366" s="177">
        <v>0</v>
      </c>
      <c r="AH1366" s="177">
        <v>0</v>
      </c>
      <c r="AI1366" s="177">
        <v>0</v>
      </c>
      <c r="AJ1366" s="177">
        <v>0</v>
      </c>
      <c r="AK1366" s="177">
        <v>0</v>
      </c>
      <c r="AL1366" s="383">
        <v>10</v>
      </c>
      <c r="AM1366" s="177">
        <v>0</v>
      </c>
      <c r="AN1366" s="177">
        <v>0</v>
      </c>
      <c r="AO1366" s="182">
        <v>40</v>
      </c>
      <c r="AP1366" s="180"/>
      <c r="AQ1366" s="180"/>
      <c r="AR1366" s="180"/>
      <c r="AS1366" s="180"/>
      <c r="AT1366" s="180"/>
      <c r="AU1366" s="180"/>
      <c r="AV1366" s="180"/>
      <c r="AW1366" s="180"/>
      <c r="AX1366" s="180"/>
      <c r="AY1366" s="180"/>
      <c r="AZ1366" s="180"/>
      <c r="BA1366" s="180"/>
      <c r="BB1366" s="180"/>
      <c r="BC1366" s="180"/>
      <c r="BD1366" s="180"/>
      <c r="BE1366" s="180"/>
      <c r="BF1366" s="180"/>
      <c r="BG1366" s="180"/>
      <c r="BH1366" s="176">
        <f t="shared" si="166"/>
        <v>11</v>
      </c>
      <c r="BI1366" s="176">
        <f t="shared" si="162"/>
        <v>10</v>
      </c>
      <c r="BJ1366" s="182" t="str">
        <f t="shared" si="163"/>
        <v>50 - 120</v>
      </c>
      <c r="BK1366" s="176">
        <f t="shared" si="164"/>
        <v>85</v>
      </c>
      <c r="BL1366" s="176">
        <f t="shared" si="167"/>
        <v>19</v>
      </c>
      <c r="BM1366" s="533">
        <v>11</v>
      </c>
      <c r="BN1366" s="185">
        <v>2700</v>
      </c>
      <c r="BO1366" s="180">
        <v>14</v>
      </c>
      <c r="BP1366" s="178">
        <f t="shared" si="168"/>
        <v>3890</v>
      </c>
      <c r="BQ1366" s="420" t="str">
        <f t="shared" si="165"/>
        <v>VII</v>
      </c>
      <c r="BR1366" s="185"/>
      <c r="BS1366" s="212" t="s">
        <v>5882</v>
      </c>
    </row>
    <row r="1367" spans="1:71" x14ac:dyDescent="0.2">
      <c r="A1367" s="697">
        <v>1365</v>
      </c>
      <c r="B1367" s="286" t="s">
        <v>1698</v>
      </c>
      <c r="C1367" s="286" t="s">
        <v>1698</v>
      </c>
      <c r="D1367" s="258" t="s">
        <v>3865</v>
      </c>
      <c r="E1367" s="736">
        <v>1</v>
      </c>
      <c r="F1367" s="736">
        <v>6</v>
      </c>
      <c r="G1367" s="737">
        <v>24</v>
      </c>
      <c r="H1367" s="305" t="s">
        <v>795</v>
      </c>
      <c r="I1367" s="207" t="s">
        <v>5469</v>
      </c>
      <c r="J1367" s="279" t="s">
        <v>1700</v>
      </c>
      <c r="K1367" s="179" t="s">
        <v>2078</v>
      </c>
      <c r="L1367" s="427" t="s">
        <v>3489</v>
      </c>
      <c r="M1367" s="684">
        <v>2</v>
      </c>
      <c r="N1367" s="684" t="s">
        <v>15715</v>
      </c>
      <c r="O1367" s="684">
        <v>6</v>
      </c>
      <c r="P1367" s="179" t="s">
        <v>16180</v>
      </c>
      <c r="Q1367" s="179">
        <v>8</v>
      </c>
      <c r="R1367" s="180"/>
      <c r="S1367" s="191">
        <v>5</v>
      </c>
      <c r="T1367" s="179">
        <v>7</v>
      </c>
      <c r="U1367" s="189">
        <v>2</v>
      </c>
      <c r="V1367" s="189">
        <v>8</v>
      </c>
      <c r="W1367" s="742">
        <v>3</v>
      </c>
      <c r="X1367" s="184"/>
      <c r="Y1367" s="184"/>
      <c r="Z1367" s="184"/>
      <c r="AA1367" s="184"/>
      <c r="AB1367" s="220"/>
      <c r="AC1367" s="183" t="s">
        <v>10112</v>
      </c>
      <c r="AD1367" s="179" t="s">
        <v>5476</v>
      </c>
      <c r="AE1367" s="179" t="s">
        <v>4248</v>
      </c>
      <c r="AF1367" s="177">
        <v>0</v>
      </c>
      <c r="AG1367" s="177">
        <v>0</v>
      </c>
      <c r="AH1367" s="177">
        <v>0</v>
      </c>
      <c r="AI1367" s="177">
        <v>0</v>
      </c>
      <c r="AJ1367" s="177">
        <v>0</v>
      </c>
      <c r="AK1367" s="177">
        <v>1</v>
      </c>
      <c r="AL1367" s="383">
        <v>0</v>
      </c>
      <c r="AM1367" s="177">
        <v>0</v>
      </c>
      <c r="AN1367" s="177">
        <v>0</v>
      </c>
      <c r="AO1367" s="195">
        <v>0</v>
      </c>
      <c r="AP1367" s="187"/>
      <c r="AQ1367" s="187"/>
      <c r="AR1367" s="187"/>
      <c r="AS1367" s="187"/>
      <c r="AT1367" s="187"/>
      <c r="AU1367" s="187"/>
      <c r="AV1367" s="187"/>
      <c r="AW1367" s="187"/>
      <c r="AX1367" s="187"/>
      <c r="AY1367" s="187"/>
      <c r="AZ1367" s="187"/>
      <c r="BA1367" s="187"/>
      <c r="BB1367" s="187"/>
      <c r="BC1367" s="187"/>
      <c r="BD1367" s="187"/>
      <c r="BE1367" s="187"/>
      <c r="BF1367" s="187"/>
      <c r="BG1367" s="187"/>
      <c r="BH1367" s="176">
        <f t="shared" si="166"/>
        <v>0.875</v>
      </c>
      <c r="BI1367" s="176">
        <f t="shared" si="162"/>
        <v>20</v>
      </c>
      <c r="BJ1367" s="182" t="str">
        <f t="shared" si="163"/>
        <v>1 - 7</v>
      </c>
      <c r="BK1367" s="176">
        <f t="shared" si="164"/>
        <v>4</v>
      </c>
      <c r="BL1367" s="176">
        <f t="shared" si="167"/>
        <v>1</v>
      </c>
      <c r="BM1367" s="533"/>
      <c r="BN1367" s="187">
        <v>5</v>
      </c>
      <c r="BO1367" s="187">
        <v>1</v>
      </c>
      <c r="BP1367" s="178">
        <f t="shared" si="168"/>
        <v>9</v>
      </c>
      <c r="BQ1367" s="420" t="str">
        <f t="shared" si="165"/>
        <v>I</v>
      </c>
      <c r="BR1367" s="185"/>
      <c r="BS1367" s="212" t="s">
        <v>5882</v>
      </c>
    </row>
    <row r="1368" spans="1:71" ht="25.5" x14ac:dyDescent="0.2">
      <c r="A1368" s="696">
        <v>1366</v>
      </c>
      <c r="B1368" s="286" t="s">
        <v>1701</v>
      </c>
      <c r="C1368" s="286" t="s">
        <v>1701</v>
      </c>
      <c r="D1368" s="258" t="s">
        <v>3865</v>
      </c>
      <c r="E1368" s="736">
        <v>1</v>
      </c>
      <c r="F1368" s="736">
        <v>1</v>
      </c>
      <c r="G1368" s="737">
        <v>1</v>
      </c>
      <c r="H1368" s="305" t="s">
        <v>3486</v>
      </c>
      <c r="I1368" s="207" t="s">
        <v>3485</v>
      </c>
      <c r="J1368" s="279" t="s">
        <v>4282</v>
      </c>
      <c r="K1368" s="179" t="s">
        <v>5490</v>
      </c>
      <c r="L1368" s="427" t="s">
        <v>5490</v>
      </c>
      <c r="M1368" s="684">
        <v>10</v>
      </c>
      <c r="N1368" s="684" t="s">
        <v>15710</v>
      </c>
      <c r="O1368" s="684">
        <v>200</v>
      </c>
      <c r="P1368" s="179" t="s">
        <v>16181</v>
      </c>
      <c r="Q1368" s="179">
        <v>2</v>
      </c>
      <c r="R1368" s="180"/>
      <c r="S1368" s="191">
        <v>8</v>
      </c>
      <c r="T1368" s="179">
        <v>10</v>
      </c>
      <c r="U1368" s="189">
        <v>3</v>
      </c>
      <c r="V1368" s="189">
        <v>12</v>
      </c>
      <c r="W1368" s="742">
        <v>9</v>
      </c>
      <c r="X1368" s="184"/>
      <c r="Y1368" s="184"/>
      <c r="Z1368" s="184"/>
      <c r="AA1368" s="184"/>
      <c r="AB1368" s="220"/>
      <c r="AC1368" s="183" t="s">
        <v>4188</v>
      </c>
      <c r="AD1368" s="179" t="s">
        <v>6417</v>
      </c>
      <c r="AE1368" s="179" t="s">
        <v>4247</v>
      </c>
      <c r="AF1368" s="177">
        <v>0</v>
      </c>
      <c r="AG1368" s="177">
        <v>0</v>
      </c>
      <c r="AH1368" s="177">
        <v>0</v>
      </c>
      <c r="AI1368" s="177">
        <v>0</v>
      </c>
      <c r="AJ1368" s="177">
        <v>0</v>
      </c>
      <c r="AK1368" s="177">
        <v>0</v>
      </c>
      <c r="AL1368" s="551">
        <v>2</v>
      </c>
      <c r="AM1368" s="177">
        <v>0</v>
      </c>
      <c r="AN1368" s="177">
        <v>0</v>
      </c>
      <c r="AO1368" s="195">
        <v>0</v>
      </c>
      <c r="AP1368" s="187"/>
      <c r="AQ1368" s="187"/>
      <c r="AR1368" s="187"/>
      <c r="AS1368" s="187"/>
      <c r="AT1368" s="187"/>
      <c r="AU1368" s="187"/>
      <c r="AV1368" s="187"/>
      <c r="AW1368" s="187"/>
      <c r="AX1368" s="187"/>
      <c r="AY1368" s="187"/>
      <c r="AZ1368" s="187"/>
      <c r="BA1368" s="187"/>
      <c r="BB1368" s="187"/>
      <c r="BC1368" s="187"/>
      <c r="BD1368" s="187"/>
      <c r="BE1368" s="187"/>
      <c r="BF1368" s="187"/>
      <c r="BG1368" s="187"/>
      <c r="BH1368" s="176">
        <f t="shared" si="166"/>
        <v>2</v>
      </c>
      <c r="BI1368" s="176">
        <f t="shared" si="162"/>
        <v>16</v>
      </c>
      <c r="BJ1368" s="182" t="str">
        <f t="shared" si="163"/>
        <v>2 - 16</v>
      </c>
      <c r="BK1368" s="176">
        <f t="shared" si="164"/>
        <v>9</v>
      </c>
      <c r="BL1368" s="176">
        <f t="shared" si="167"/>
        <v>2</v>
      </c>
      <c r="BM1368" s="533"/>
      <c r="BN1368" s="187">
        <v>118</v>
      </c>
      <c r="BO1368" s="187">
        <v>2</v>
      </c>
      <c r="BP1368" s="178">
        <f t="shared" si="168"/>
        <v>136</v>
      </c>
      <c r="BQ1368" s="420" t="str">
        <f t="shared" si="165"/>
        <v>III</v>
      </c>
      <c r="BR1368" s="185"/>
      <c r="BS1368" s="212" t="s">
        <v>5882</v>
      </c>
    </row>
    <row r="1369" spans="1:71" ht="25.5" x14ac:dyDescent="0.2">
      <c r="A1369" s="697">
        <v>1367</v>
      </c>
      <c r="B1369" s="286" t="s">
        <v>4189</v>
      </c>
      <c r="C1369" s="286" t="s">
        <v>4189</v>
      </c>
      <c r="D1369" s="258" t="s">
        <v>3865</v>
      </c>
      <c r="E1369" s="736">
        <v>1</v>
      </c>
      <c r="F1369" s="736">
        <v>5</v>
      </c>
      <c r="G1369" s="737">
        <v>50</v>
      </c>
      <c r="H1369" s="305" t="s">
        <v>3223</v>
      </c>
      <c r="I1369" s="207" t="s">
        <v>3486</v>
      </c>
      <c r="J1369" s="279" t="s">
        <v>3486</v>
      </c>
      <c r="K1369" s="179" t="s">
        <v>3491</v>
      </c>
      <c r="L1369" s="427" t="s">
        <v>3491</v>
      </c>
      <c r="M1369" s="684">
        <v>6</v>
      </c>
      <c r="N1369" s="684" t="s">
        <v>15715</v>
      </c>
      <c r="O1369" s="684">
        <v>100</v>
      </c>
      <c r="P1369" s="179" t="s">
        <v>16182</v>
      </c>
      <c r="Q1369" s="179">
        <v>6</v>
      </c>
      <c r="R1369" s="180"/>
      <c r="S1369" s="191">
        <v>5</v>
      </c>
      <c r="T1369" s="179">
        <v>7</v>
      </c>
      <c r="U1369" s="189">
        <v>2</v>
      </c>
      <c r="V1369" s="189">
        <v>8</v>
      </c>
      <c r="W1369" s="742">
        <v>9</v>
      </c>
      <c r="X1369" s="184"/>
      <c r="Y1369" s="184"/>
      <c r="Z1369" s="184"/>
      <c r="AA1369" s="184"/>
      <c r="AB1369" s="220"/>
      <c r="AC1369" s="183" t="s">
        <v>10284</v>
      </c>
      <c r="AD1369" s="179" t="s">
        <v>5284</v>
      </c>
      <c r="AE1369" s="179" t="s">
        <v>4247</v>
      </c>
      <c r="AF1369" s="177">
        <v>0</v>
      </c>
      <c r="AG1369" s="177">
        <v>0</v>
      </c>
      <c r="AH1369" s="177">
        <v>0</v>
      </c>
      <c r="AI1369" s="177">
        <v>0</v>
      </c>
      <c r="AJ1369" s="177">
        <v>0</v>
      </c>
      <c r="AK1369" s="177">
        <v>0</v>
      </c>
      <c r="AL1369" s="383">
        <v>3</v>
      </c>
      <c r="AM1369" s="177">
        <v>0</v>
      </c>
      <c r="AN1369" s="177">
        <v>0</v>
      </c>
      <c r="AO1369" s="182">
        <v>4</v>
      </c>
      <c r="AP1369" s="180"/>
      <c r="AQ1369" s="180"/>
      <c r="AR1369" s="180"/>
      <c r="AS1369" s="180"/>
      <c r="AT1369" s="180"/>
      <c r="AU1369" s="180"/>
      <c r="AV1369" s="180"/>
      <c r="AW1369" s="180"/>
      <c r="AX1369" s="180"/>
      <c r="AY1369" s="180"/>
      <c r="AZ1369" s="180"/>
      <c r="BA1369" s="180"/>
      <c r="BB1369" s="180"/>
      <c r="BC1369" s="180"/>
      <c r="BD1369" s="180"/>
      <c r="BE1369" s="180"/>
      <c r="BF1369" s="180"/>
      <c r="BG1369" s="180"/>
      <c r="BH1369" s="176">
        <f t="shared" si="166"/>
        <v>4</v>
      </c>
      <c r="BI1369" s="176">
        <f t="shared" si="162"/>
        <v>15</v>
      </c>
      <c r="BJ1369" s="182" t="str">
        <f t="shared" si="163"/>
        <v>7 - 28</v>
      </c>
      <c r="BK1369" s="176">
        <f t="shared" si="164"/>
        <v>18</v>
      </c>
      <c r="BL1369" s="176">
        <f t="shared" si="167"/>
        <v>4</v>
      </c>
      <c r="BM1369" s="533"/>
      <c r="BN1369" s="185">
        <v>85</v>
      </c>
      <c r="BO1369" s="180">
        <v>3</v>
      </c>
      <c r="BP1369" s="178">
        <f t="shared" si="168"/>
        <v>139</v>
      </c>
      <c r="BQ1369" s="420" t="str">
        <f t="shared" si="165"/>
        <v>III</v>
      </c>
      <c r="BR1369" s="185"/>
      <c r="BS1369" s="212" t="s">
        <v>5882</v>
      </c>
    </row>
    <row r="1370" spans="1:71" x14ac:dyDescent="0.2">
      <c r="A1370" s="696">
        <v>1368</v>
      </c>
      <c r="B1370" s="286" t="s">
        <v>6840</v>
      </c>
      <c r="C1370" s="286" t="s">
        <v>6840</v>
      </c>
      <c r="D1370" s="258" t="s">
        <v>3865</v>
      </c>
      <c r="E1370" s="736">
        <v>1</v>
      </c>
      <c r="F1370" s="736">
        <v>4</v>
      </c>
      <c r="G1370" s="737">
        <v>40</v>
      </c>
      <c r="H1370" s="305" t="s">
        <v>13928</v>
      </c>
      <c r="I1370" s="208" t="s">
        <v>635</v>
      </c>
      <c r="J1370" s="280" t="s">
        <v>6551</v>
      </c>
      <c r="K1370" s="191" t="s">
        <v>3189</v>
      </c>
      <c r="L1370" s="427" t="s">
        <v>3489</v>
      </c>
      <c r="M1370" s="686">
        <v>3.5</v>
      </c>
      <c r="N1370" s="685" t="s">
        <v>15715</v>
      </c>
      <c r="O1370" s="686">
        <v>43</v>
      </c>
      <c r="P1370" s="427" t="s">
        <v>15842</v>
      </c>
      <c r="Q1370" s="191">
        <v>6</v>
      </c>
      <c r="R1370" s="180"/>
      <c r="S1370" s="191">
        <v>8</v>
      </c>
      <c r="T1370" s="179">
        <v>10</v>
      </c>
      <c r="U1370" s="189">
        <v>3</v>
      </c>
      <c r="V1370" s="189">
        <v>12</v>
      </c>
      <c r="W1370" s="742">
        <v>6</v>
      </c>
      <c r="X1370" s="184"/>
      <c r="Y1370" s="184"/>
      <c r="Z1370" s="184"/>
      <c r="AA1370" s="184"/>
      <c r="AB1370" s="220"/>
      <c r="AC1370" s="183" t="s">
        <v>6525</v>
      </c>
      <c r="AD1370" s="191" t="s">
        <v>6841</v>
      </c>
      <c r="AE1370" s="191" t="s">
        <v>4248</v>
      </c>
      <c r="AF1370" s="177">
        <v>0</v>
      </c>
      <c r="AG1370" s="177">
        <v>0</v>
      </c>
      <c r="AH1370" s="177">
        <v>0</v>
      </c>
      <c r="AI1370" s="177">
        <v>0</v>
      </c>
      <c r="AJ1370" s="177">
        <v>0</v>
      </c>
      <c r="AK1370" s="177">
        <v>1</v>
      </c>
      <c r="AL1370" s="383">
        <v>0</v>
      </c>
      <c r="AM1370" s="177">
        <v>0</v>
      </c>
      <c r="AN1370" s="177">
        <v>0</v>
      </c>
      <c r="AO1370" s="182">
        <v>0</v>
      </c>
      <c r="AP1370" s="180"/>
      <c r="AQ1370" s="180"/>
      <c r="AR1370" s="180"/>
      <c r="AS1370" s="180"/>
      <c r="AT1370" s="180"/>
      <c r="AU1370" s="180"/>
      <c r="AV1370" s="180"/>
      <c r="AW1370" s="180"/>
      <c r="AX1370" s="180"/>
      <c r="AY1370" s="180"/>
      <c r="AZ1370" s="180"/>
      <c r="BA1370" s="180"/>
      <c r="BB1370" s="180"/>
      <c r="BC1370" s="180"/>
      <c r="BD1370" s="180"/>
      <c r="BE1370" s="180"/>
      <c r="BF1370" s="180"/>
      <c r="BG1370" s="180"/>
      <c r="BH1370" s="176">
        <f t="shared" si="166"/>
        <v>0.875</v>
      </c>
      <c r="BI1370" s="176">
        <f t="shared" si="162"/>
        <v>20</v>
      </c>
      <c r="BJ1370" s="182" t="str">
        <f t="shared" si="163"/>
        <v>1 - 7</v>
      </c>
      <c r="BK1370" s="176">
        <f t="shared" si="164"/>
        <v>4</v>
      </c>
      <c r="BL1370" s="176">
        <f t="shared" si="167"/>
        <v>1</v>
      </c>
      <c r="BM1370" s="535"/>
      <c r="BN1370" s="185">
        <v>53</v>
      </c>
      <c r="BO1370" s="180">
        <v>1</v>
      </c>
      <c r="BP1370" s="178">
        <f t="shared" si="168"/>
        <v>57</v>
      </c>
      <c r="BQ1370" s="420" t="str">
        <f t="shared" si="165"/>
        <v>III</v>
      </c>
      <c r="BR1370" s="185"/>
      <c r="BS1370" s="212" t="s">
        <v>5882</v>
      </c>
    </row>
    <row r="1371" spans="1:71" x14ac:dyDescent="0.2">
      <c r="A1371" s="696">
        <v>1369</v>
      </c>
      <c r="B1371" s="286" t="s">
        <v>3836</v>
      </c>
      <c r="C1371" s="286" t="s">
        <v>6527</v>
      </c>
      <c r="D1371" s="258" t="s">
        <v>3865</v>
      </c>
      <c r="E1371" s="736">
        <v>1</v>
      </c>
      <c r="F1371" s="736">
        <v>1</v>
      </c>
      <c r="G1371" s="737">
        <v>1</v>
      </c>
      <c r="H1371" s="305" t="s">
        <v>3486</v>
      </c>
      <c r="I1371" s="208" t="s">
        <v>3487</v>
      </c>
      <c r="J1371" s="280" t="s">
        <v>5255</v>
      </c>
      <c r="K1371" s="191" t="s">
        <v>6786</v>
      </c>
      <c r="L1371" s="427" t="s">
        <v>5490</v>
      </c>
      <c r="M1371" s="684">
        <v>6</v>
      </c>
      <c r="N1371" s="684" t="s">
        <v>15710</v>
      </c>
      <c r="O1371" s="684">
        <v>160</v>
      </c>
      <c r="P1371" s="179" t="s">
        <v>16170</v>
      </c>
      <c r="Q1371" s="191">
        <v>5</v>
      </c>
      <c r="R1371" s="180"/>
      <c r="S1371" s="191">
        <v>5</v>
      </c>
      <c r="T1371" s="179">
        <v>7</v>
      </c>
      <c r="U1371" s="189">
        <v>2</v>
      </c>
      <c r="V1371" s="189">
        <v>8</v>
      </c>
      <c r="W1371" s="742">
        <v>9</v>
      </c>
      <c r="X1371" s="184"/>
      <c r="Y1371" s="184"/>
      <c r="Z1371" s="184"/>
      <c r="AA1371" s="184"/>
      <c r="AB1371" s="220"/>
      <c r="AC1371" s="419" t="s">
        <v>10489</v>
      </c>
      <c r="AD1371" s="179" t="s">
        <v>640</v>
      </c>
      <c r="AE1371" s="179" t="s">
        <v>4250</v>
      </c>
      <c r="AF1371" s="177">
        <v>0</v>
      </c>
      <c r="AG1371" s="177">
        <v>0</v>
      </c>
      <c r="AH1371" s="177">
        <v>0</v>
      </c>
      <c r="AI1371" s="177">
        <v>0</v>
      </c>
      <c r="AJ1371" s="177">
        <v>0</v>
      </c>
      <c r="AK1371" s="177">
        <v>0</v>
      </c>
      <c r="AL1371" s="551">
        <v>9</v>
      </c>
      <c r="AM1371" s="177">
        <v>0</v>
      </c>
      <c r="AN1371" s="177">
        <v>0</v>
      </c>
      <c r="AO1371" s="182">
        <v>0</v>
      </c>
      <c r="AP1371" s="180"/>
      <c r="AQ1371" s="180"/>
      <c r="AR1371" s="180"/>
      <c r="AS1371" s="180"/>
      <c r="AT1371" s="180"/>
      <c r="AU1371" s="180"/>
      <c r="AV1371" s="180"/>
      <c r="AW1371" s="180"/>
      <c r="AX1371" s="180"/>
      <c r="AY1371" s="180"/>
      <c r="AZ1371" s="180"/>
      <c r="BA1371" s="180"/>
      <c r="BB1371" s="180"/>
      <c r="BC1371" s="180"/>
      <c r="BD1371" s="180"/>
      <c r="BE1371" s="180"/>
      <c r="BF1371" s="180"/>
      <c r="BG1371" s="180"/>
      <c r="BH1371" s="176">
        <f t="shared" si="166"/>
        <v>9</v>
      </c>
      <c r="BI1371" s="176">
        <f t="shared" si="162"/>
        <v>12</v>
      </c>
      <c r="BJ1371" s="182" t="str">
        <f t="shared" si="163"/>
        <v>9 - 72</v>
      </c>
      <c r="BK1371" s="176">
        <f t="shared" si="164"/>
        <v>41</v>
      </c>
      <c r="BL1371" s="176">
        <f t="shared" si="167"/>
        <v>9</v>
      </c>
      <c r="BM1371" s="533"/>
      <c r="BN1371" s="185">
        <v>1400</v>
      </c>
      <c r="BO1371" s="180">
        <v>12</v>
      </c>
      <c r="BP1371" s="178">
        <f t="shared" si="168"/>
        <v>1892</v>
      </c>
      <c r="BQ1371" s="420" t="str">
        <f t="shared" si="165"/>
        <v>VII</v>
      </c>
      <c r="BR1371" s="185"/>
      <c r="BS1371" s="212" t="s">
        <v>5882</v>
      </c>
    </row>
    <row r="1372" spans="1:71" x14ac:dyDescent="0.2">
      <c r="A1372" s="697">
        <v>1370</v>
      </c>
      <c r="B1372" s="286" t="s">
        <v>3836</v>
      </c>
      <c r="C1372" s="286" t="s">
        <v>6528</v>
      </c>
      <c r="D1372" s="258" t="s">
        <v>3865</v>
      </c>
      <c r="E1372" s="736">
        <v>1</v>
      </c>
      <c r="F1372" s="736">
        <v>1</v>
      </c>
      <c r="G1372" s="737">
        <v>1</v>
      </c>
      <c r="H1372" s="305" t="s">
        <v>3486</v>
      </c>
      <c r="I1372" s="208" t="s">
        <v>3487</v>
      </c>
      <c r="J1372" s="280" t="s">
        <v>4282</v>
      </c>
      <c r="K1372" s="191" t="s">
        <v>4558</v>
      </c>
      <c r="L1372" s="427" t="s">
        <v>3491</v>
      </c>
      <c r="M1372" s="686">
        <v>4</v>
      </c>
      <c r="N1372" s="685" t="s">
        <v>15710</v>
      </c>
      <c r="O1372" s="686">
        <v>47</v>
      </c>
      <c r="P1372" s="427" t="s">
        <v>16183</v>
      </c>
      <c r="Q1372" s="191">
        <v>6</v>
      </c>
      <c r="R1372" s="180"/>
      <c r="S1372" s="191">
        <v>5</v>
      </c>
      <c r="T1372" s="179">
        <v>7</v>
      </c>
      <c r="U1372" s="189">
        <v>2</v>
      </c>
      <c r="V1372" s="189">
        <v>8</v>
      </c>
      <c r="W1372" s="742">
        <v>12</v>
      </c>
      <c r="X1372" s="184"/>
      <c r="Y1372" s="184"/>
      <c r="Z1372" s="184"/>
      <c r="AA1372" s="184"/>
      <c r="AB1372" s="220"/>
      <c r="AC1372" s="183" t="s">
        <v>10491</v>
      </c>
      <c r="AD1372" s="179" t="s">
        <v>640</v>
      </c>
      <c r="AE1372" s="179" t="s">
        <v>4250</v>
      </c>
      <c r="AF1372" s="177">
        <v>0</v>
      </c>
      <c r="AG1372" s="177">
        <v>0</v>
      </c>
      <c r="AH1372" s="177">
        <v>0</v>
      </c>
      <c r="AI1372" s="177">
        <v>0</v>
      </c>
      <c r="AJ1372" s="177">
        <v>0</v>
      </c>
      <c r="AK1372" s="177">
        <v>0</v>
      </c>
      <c r="AL1372" s="551">
        <v>1</v>
      </c>
      <c r="AM1372" s="177">
        <v>0</v>
      </c>
      <c r="AN1372" s="177">
        <v>0</v>
      </c>
      <c r="AO1372" s="182">
        <v>0</v>
      </c>
      <c r="AP1372" s="180"/>
      <c r="AQ1372" s="180"/>
      <c r="AR1372" s="180"/>
      <c r="AS1372" s="180"/>
      <c r="AT1372" s="180"/>
      <c r="AU1372" s="180"/>
      <c r="AV1372" s="180"/>
      <c r="AW1372" s="180"/>
      <c r="AX1372" s="180"/>
      <c r="AY1372" s="180"/>
      <c r="AZ1372" s="180"/>
      <c r="BA1372" s="180"/>
      <c r="BB1372" s="180"/>
      <c r="BC1372" s="180"/>
      <c r="BD1372" s="180"/>
      <c r="BE1372" s="180"/>
      <c r="BF1372" s="180"/>
      <c r="BG1372" s="180"/>
      <c r="BH1372" s="176">
        <f t="shared" si="166"/>
        <v>1</v>
      </c>
      <c r="BI1372" s="176">
        <f t="shared" si="162"/>
        <v>19</v>
      </c>
      <c r="BJ1372" s="182" t="str">
        <f t="shared" si="163"/>
        <v>1 - 8</v>
      </c>
      <c r="BK1372" s="176">
        <f t="shared" si="164"/>
        <v>5</v>
      </c>
      <c r="BL1372" s="176">
        <f t="shared" si="167"/>
        <v>1</v>
      </c>
      <c r="BM1372" s="533"/>
      <c r="BN1372" s="185">
        <v>1</v>
      </c>
      <c r="BO1372" s="180">
        <v>0</v>
      </c>
      <c r="BP1372" s="178">
        <f t="shared" si="168"/>
        <v>1</v>
      </c>
      <c r="BQ1372" s="420" t="str">
        <f t="shared" si="165"/>
        <v>I</v>
      </c>
      <c r="BR1372" s="185"/>
      <c r="BS1372" s="212" t="s">
        <v>5882</v>
      </c>
    </row>
    <row r="1373" spans="1:71" x14ac:dyDescent="0.2">
      <c r="A1373" s="696">
        <v>1371</v>
      </c>
      <c r="B1373" s="286" t="s">
        <v>1907</v>
      </c>
      <c r="C1373" s="286" t="s">
        <v>1907</v>
      </c>
      <c r="D1373" s="258" t="s">
        <v>3865</v>
      </c>
      <c r="E1373" s="736">
        <v>1</v>
      </c>
      <c r="F1373" s="736">
        <v>3</v>
      </c>
      <c r="G1373" s="737">
        <v>30</v>
      </c>
      <c r="H1373" s="305" t="s">
        <v>793</v>
      </c>
      <c r="I1373" s="208" t="s">
        <v>1908</v>
      </c>
      <c r="J1373" s="280" t="s">
        <v>1909</v>
      </c>
      <c r="K1373" s="191" t="s">
        <v>3189</v>
      </c>
      <c r="L1373" s="427" t="s">
        <v>3489</v>
      </c>
      <c r="M1373" s="686">
        <v>4</v>
      </c>
      <c r="N1373" s="685" t="s">
        <v>15715</v>
      </c>
      <c r="O1373" s="686">
        <v>90</v>
      </c>
      <c r="P1373" s="427" t="s">
        <v>15864</v>
      </c>
      <c r="Q1373" s="191">
        <v>3</v>
      </c>
      <c r="R1373" s="180"/>
      <c r="S1373" s="191">
        <v>8</v>
      </c>
      <c r="T1373" s="179">
        <v>10</v>
      </c>
      <c r="U1373" s="189">
        <v>3</v>
      </c>
      <c r="V1373" s="189">
        <v>12</v>
      </c>
      <c r="W1373" s="742">
        <v>9</v>
      </c>
      <c r="X1373" s="194"/>
      <c r="Y1373" s="194"/>
      <c r="Z1373" s="194"/>
      <c r="AA1373" s="194"/>
      <c r="AB1373" s="220"/>
      <c r="AC1373" s="183" t="s">
        <v>1092</v>
      </c>
      <c r="AD1373" s="191" t="s">
        <v>5476</v>
      </c>
      <c r="AE1373" s="191" t="s">
        <v>4250</v>
      </c>
      <c r="AF1373" s="177">
        <v>0</v>
      </c>
      <c r="AG1373" s="177">
        <v>0</v>
      </c>
      <c r="AH1373" s="177">
        <v>0</v>
      </c>
      <c r="AI1373" s="177">
        <v>0</v>
      </c>
      <c r="AJ1373" s="177">
        <v>0</v>
      </c>
      <c r="AK1373" s="177">
        <v>0</v>
      </c>
      <c r="AL1373" s="551">
        <v>1</v>
      </c>
      <c r="AM1373" s="177">
        <v>0</v>
      </c>
      <c r="AN1373" s="177">
        <v>0</v>
      </c>
      <c r="AO1373" s="182">
        <v>2</v>
      </c>
      <c r="AP1373" s="180"/>
      <c r="AQ1373" s="180"/>
      <c r="AR1373" s="180"/>
      <c r="AS1373" s="180"/>
      <c r="AT1373" s="180"/>
      <c r="AU1373" s="180"/>
      <c r="AV1373" s="180"/>
      <c r="AW1373" s="180"/>
      <c r="AX1373" s="180"/>
      <c r="AY1373" s="180"/>
      <c r="AZ1373" s="180"/>
      <c r="BA1373" s="180"/>
      <c r="BB1373" s="180"/>
      <c r="BC1373" s="180"/>
      <c r="BD1373" s="180"/>
      <c r="BE1373" s="180"/>
      <c r="BF1373" s="180"/>
      <c r="BG1373" s="180"/>
      <c r="BH1373" s="176">
        <f t="shared" si="166"/>
        <v>1.125</v>
      </c>
      <c r="BI1373" s="176">
        <f t="shared" si="162"/>
        <v>18</v>
      </c>
      <c r="BJ1373" s="182" t="str">
        <f t="shared" si="163"/>
        <v>3 - 10</v>
      </c>
      <c r="BK1373" s="176">
        <f t="shared" si="164"/>
        <v>7</v>
      </c>
      <c r="BL1373" s="176">
        <f t="shared" si="167"/>
        <v>1</v>
      </c>
      <c r="BM1373" s="533"/>
      <c r="BN1373" s="185">
        <v>20</v>
      </c>
      <c r="BO1373" s="180">
        <v>2</v>
      </c>
      <c r="BP1373" s="178">
        <f t="shared" si="168"/>
        <v>34</v>
      </c>
      <c r="BQ1373" s="420" t="str">
        <f t="shared" si="165"/>
        <v>I</v>
      </c>
      <c r="BR1373" s="185"/>
      <c r="BS1373" s="213" t="s">
        <v>5882</v>
      </c>
    </row>
    <row r="1374" spans="1:71" ht="153" x14ac:dyDescent="0.2">
      <c r="A1374" s="697">
        <v>1372</v>
      </c>
      <c r="B1374" s="286" t="s">
        <v>1910</v>
      </c>
      <c r="C1374" s="286" t="s">
        <v>1910</v>
      </c>
      <c r="D1374" s="258" t="s">
        <v>3865</v>
      </c>
      <c r="E1374" s="736">
        <v>1</v>
      </c>
      <c r="F1374" s="736">
        <v>1</v>
      </c>
      <c r="G1374" s="737">
        <v>2</v>
      </c>
      <c r="H1374" s="305" t="s">
        <v>13929</v>
      </c>
      <c r="I1374" s="208" t="s">
        <v>3866</v>
      </c>
      <c r="J1374" s="280" t="s">
        <v>1911</v>
      </c>
      <c r="K1374" s="191" t="s">
        <v>5227</v>
      </c>
      <c r="L1374" s="427" t="s">
        <v>5490</v>
      </c>
      <c r="M1374" s="686">
        <v>8</v>
      </c>
      <c r="N1374" s="685" t="s">
        <v>15715</v>
      </c>
      <c r="O1374" s="686">
        <v>800</v>
      </c>
      <c r="P1374" s="427" t="s">
        <v>16184</v>
      </c>
      <c r="Q1374" s="191">
        <v>-4</v>
      </c>
      <c r="R1374" s="180">
        <v>20</v>
      </c>
      <c r="S1374" s="191">
        <v>15</v>
      </c>
      <c r="T1374" s="191">
        <v>18</v>
      </c>
      <c r="U1374" s="191">
        <v>8</v>
      </c>
      <c r="V1374" s="191">
        <v>18</v>
      </c>
      <c r="W1374" s="742">
        <v>12</v>
      </c>
      <c r="X1374" s="184">
        <v>36</v>
      </c>
      <c r="Y1374" s="194"/>
      <c r="Z1374" s="194"/>
      <c r="AA1374" s="194"/>
      <c r="AB1374" s="219" t="s">
        <v>3879</v>
      </c>
      <c r="AC1374" s="183" t="s">
        <v>10900</v>
      </c>
      <c r="AD1374" s="191" t="s">
        <v>1954</v>
      </c>
      <c r="AE1374" s="191" t="s">
        <v>4259</v>
      </c>
      <c r="AF1374" s="177">
        <v>0</v>
      </c>
      <c r="AG1374" s="177">
        <v>0</v>
      </c>
      <c r="AH1374" s="177">
        <v>0</v>
      </c>
      <c r="AI1374" s="177">
        <v>0</v>
      </c>
      <c r="AJ1374" s="177">
        <v>0</v>
      </c>
      <c r="AK1374" s="177">
        <v>0</v>
      </c>
      <c r="AL1374" s="551">
        <v>12</v>
      </c>
      <c r="AM1374" s="177">
        <v>0</v>
      </c>
      <c r="AN1374" s="177">
        <v>0</v>
      </c>
      <c r="AO1374" s="182">
        <v>36</v>
      </c>
      <c r="AP1374" s="180"/>
      <c r="AQ1374" s="180"/>
      <c r="AR1374" s="180"/>
      <c r="AS1374" s="180"/>
      <c r="AT1374" s="180"/>
      <c r="AU1374" s="180"/>
      <c r="AV1374" s="180"/>
      <c r="AW1374" s="180"/>
      <c r="AX1374" s="180"/>
      <c r="AY1374" s="180"/>
      <c r="AZ1374" s="180"/>
      <c r="BA1374" s="180"/>
      <c r="BB1374" s="180"/>
      <c r="BC1374" s="180"/>
      <c r="BD1374" s="180"/>
      <c r="BE1374" s="180"/>
      <c r="BF1374" s="180"/>
      <c r="BG1374" s="180"/>
      <c r="BH1374" s="176">
        <f t="shared" si="166"/>
        <v>13</v>
      </c>
      <c r="BI1374" s="176">
        <f t="shared" si="162"/>
        <v>9</v>
      </c>
      <c r="BJ1374" s="182" t="str">
        <f t="shared" si="163"/>
        <v>48 - 132</v>
      </c>
      <c r="BK1374" s="176">
        <f t="shared" si="164"/>
        <v>90</v>
      </c>
      <c r="BL1374" s="176">
        <f t="shared" si="167"/>
        <v>21</v>
      </c>
      <c r="BM1374" s="533"/>
      <c r="BN1374" s="187">
        <v>6800</v>
      </c>
      <c r="BO1374" s="187">
        <v>16</v>
      </c>
      <c r="BP1374" s="178">
        <f t="shared" si="168"/>
        <v>8240</v>
      </c>
      <c r="BQ1374" s="420" t="str">
        <f t="shared" si="165"/>
        <v>IX</v>
      </c>
      <c r="BR1374" s="185"/>
      <c r="BS1374" s="213" t="s">
        <v>5882</v>
      </c>
    </row>
    <row r="1375" spans="1:71" x14ac:dyDescent="0.2">
      <c r="A1375" s="696">
        <v>1373</v>
      </c>
      <c r="B1375" s="286" t="s">
        <v>5053</v>
      </c>
      <c r="C1375" s="286" t="s">
        <v>5053</v>
      </c>
      <c r="D1375" s="258" t="s">
        <v>3865</v>
      </c>
      <c r="E1375" s="736">
        <v>1</v>
      </c>
      <c r="F1375" s="736">
        <v>5</v>
      </c>
      <c r="G1375" s="737">
        <v>30</v>
      </c>
      <c r="H1375" s="305" t="s">
        <v>13930</v>
      </c>
      <c r="I1375" s="208" t="s">
        <v>5757</v>
      </c>
      <c r="J1375" s="280" t="s">
        <v>5054</v>
      </c>
      <c r="K1375" s="191" t="s">
        <v>3491</v>
      </c>
      <c r="L1375" s="427" t="s">
        <v>3491</v>
      </c>
      <c r="M1375" s="686">
        <v>6.1</v>
      </c>
      <c r="N1375" s="685" t="s">
        <v>15715</v>
      </c>
      <c r="O1375" s="686">
        <v>190</v>
      </c>
      <c r="P1375" s="427" t="s">
        <v>15822</v>
      </c>
      <c r="Q1375" s="191">
        <v>6</v>
      </c>
      <c r="R1375" s="188" t="s">
        <v>4275</v>
      </c>
      <c r="S1375" s="191">
        <v>5</v>
      </c>
      <c r="T1375" s="179">
        <v>7</v>
      </c>
      <c r="U1375" s="189">
        <v>2</v>
      </c>
      <c r="V1375" s="189">
        <v>8</v>
      </c>
      <c r="W1375" s="742">
        <v>12</v>
      </c>
      <c r="X1375" s="194"/>
      <c r="Y1375" s="194"/>
      <c r="Z1375" s="194"/>
      <c r="AA1375" s="194"/>
      <c r="AB1375" s="220"/>
      <c r="AC1375" s="183"/>
      <c r="AD1375" s="191" t="s">
        <v>5476</v>
      </c>
      <c r="AE1375" s="191" t="s">
        <v>4250</v>
      </c>
      <c r="AF1375" s="177">
        <v>0</v>
      </c>
      <c r="AG1375" s="177">
        <v>0</v>
      </c>
      <c r="AH1375" s="177">
        <v>0</v>
      </c>
      <c r="AI1375" s="177">
        <v>0</v>
      </c>
      <c r="AJ1375" s="177">
        <v>0</v>
      </c>
      <c r="AK1375" s="177">
        <v>0</v>
      </c>
      <c r="AL1375" s="551">
        <v>2</v>
      </c>
      <c r="AM1375" s="177">
        <v>0</v>
      </c>
      <c r="AN1375" s="177">
        <v>0</v>
      </c>
      <c r="AO1375" s="182">
        <v>0</v>
      </c>
      <c r="AP1375" s="180"/>
      <c r="AQ1375" s="180"/>
      <c r="AR1375" s="180"/>
      <c r="AS1375" s="180"/>
      <c r="AT1375" s="180"/>
      <c r="AU1375" s="180"/>
      <c r="AV1375" s="180"/>
      <c r="AW1375" s="180"/>
      <c r="AX1375" s="180"/>
      <c r="AY1375" s="180"/>
      <c r="AZ1375" s="180"/>
      <c r="BA1375" s="180"/>
      <c r="BB1375" s="180"/>
      <c r="BC1375" s="180"/>
      <c r="BD1375" s="180"/>
      <c r="BE1375" s="180"/>
      <c r="BF1375" s="180"/>
      <c r="BG1375" s="180"/>
      <c r="BH1375" s="176">
        <f t="shared" si="166"/>
        <v>2</v>
      </c>
      <c r="BI1375" s="176">
        <f t="shared" si="162"/>
        <v>16</v>
      </c>
      <c r="BJ1375" s="182" t="str">
        <f t="shared" si="163"/>
        <v>2 - 16</v>
      </c>
      <c r="BK1375" s="176">
        <f t="shared" si="164"/>
        <v>9</v>
      </c>
      <c r="BL1375" s="176">
        <f t="shared" si="167"/>
        <v>2</v>
      </c>
      <c r="BM1375" s="533"/>
      <c r="BN1375" s="187">
        <v>28</v>
      </c>
      <c r="BO1375" s="187">
        <v>2</v>
      </c>
      <c r="BP1375" s="178">
        <f t="shared" si="168"/>
        <v>46</v>
      </c>
      <c r="BQ1375" s="420" t="str">
        <f t="shared" si="165"/>
        <v>II</v>
      </c>
      <c r="BR1375" s="185"/>
      <c r="BS1375" s="213" t="s">
        <v>5882</v>
      </c>
    </row>
    <row r="1376" spans="1:71" x14ac:dyDescent="0.2">
      <c r="A1376" s="696">
        <v>1374</v>
      </c>
      <c r="B1376" s="286" t="s">
        <v>5058</v>
      </c>
      <c r="C1376" s="286" t="s">
        <v>5058</v>
      </c>
      <c r="D1376" s="258" t="s">
        <v>3865</v>
      </c>
      <c r="E1376" s="736">
        <v>1</v>
      </c>
      <c r="F1376" s="736">
        <v>2</v>
      </c>
      <c r="G1376" s="737">
        <v>24</v>
      </c>
      <c r="H1376" s="305" t="s">
        <v>3879</v>
      </c>
      <c r="I1376" s="208" t="s">
        <v>3485</v>
      </c>
      <c r="J1376" s="280" t="s">
        <v>4288</v>
      </c>
      <c r="K1376" s="191" t="s">
        <v>5059</v>
      </c>
      <c r="L1376" s="427" t="s">
        <v>3489</v>
      </c>
      <c r="M1376" s="686">
        <v>3</v>
      </c>
      <c r="N1376" s="685" t="s">
        <v>15710</v>
      </c>
      <c r="O1376" s="686">
        <v>25</v>
      </c>
      <c r="P1376" s="427" t="s">
        <v>16151</v>
      </c>
      <c r="Q1376" s="191">
        <v>7</v>
      </c>
      <c r="R1376" s="180"/>
      <c r="S1376" s="191">
        <v>1</v>
      </c>
      <c r="T1376" s="179">
        <v>1</v>
      </c>
      <c r="U1376" s="179">
        <v>1</v>
      </c>
      <c r="V1376" s="179">
        <v>1</v>
      </c>
      <c r="W1376" s="742">
        <v>12</v>
      </c>
      <c r="X1376" s="194"/>
      <c r="Y1376" s="194"/>
      <c r="Z1376" s="749">
        <v>0.5</v>
      </c>
      <c r="AA1376" s="194"/>
      <c r="AB1376" s="220"/>
      <c r="AC1376" s="183"/>
      <c r="AD1376" s="191" t="s">
        <v>6684</v>
      </c>
      <c r="AE1376" s="191" t="s">
        <v>4247</v>
      </c>
      <c r="AF1376" s="177">
        <v>0</v>
      </c>
      <c r="AG1376" s="177">
        <v>0</v>
      </c>
      <c r="AH1376" s="177">
        <v>0</v>
      </c>
      <c r="AI1376" s="177">
        <v>0</v>
      </c>
      <c r="AJ1376" s="177">
        <v>0</v>
      </c>
      <c r="AK1376" s="177">
        <v>0</v>
      </c>
      <c r="AL1376" s="551">
        <v>3</v>
      </c>
      <c r="AM1376" s="177">
        <v>0</v>
      </c>
      <c r="AN1376" s="177">
        <v>0</v>
      </c>
      <c r="AO1376" s="182">
        <v>1</v>
      </c>
      <c r="AP1376" s="180"/>
      <c r="AQ1376" s="180"/>
      <c r="AR1376" s="180"/>
      <c r="AS1376" s="180"/>
      <c r="AT1376" s="180"/>
      <c r="AU1376" s="180"/>
      <c r="AV1376" s="180"/>
      <c r="AW1376" s="180"/>
      <c r="AX1376" s="180"/>
      <c r="AY1376" s="180"/>
      <c r="AZ1376" s="180"/>
      <c r="BA1376" s="180"/>
      <c r="BB1376" s="180"/>
      <c r="BC1376" s="180"/>
      <c r="BD1376" s="180"/>
      <c r="BE1376" s="180"/>
      <c r="BF1376" s="180"/>
      <c r="BG1376" s="180"/>
      <c r="BH1376" s="176">
        <f t="shared" si="166"/>
        <v>3</v>
      </c>
      <c r="BI1376" s="176">
        <f t="shared" si="162"/>
        <v>16</v>
      </c>
      <c r="BJ1376" s="182" t="str">
        <f t="shared" si="163"/>
        <v>4 - 25</v>
      </c>
      <c r="BK1376" s="176">
        <f t="shared" si="164"/>
        <v>15</v>
      </c>
      <c r="BL1376" s="176">
        <f t="shared" si="167"/>
        <v>3</v>
      </c>
      <c r="BM1376" s="533"/>
      <c r="BN1376" s="192">
        <v>60</v>
      </c>
      <c r="BO1376" s="192">
        <v>4</v>
      </c>
      <c r="BP1376" s="178">
        <f t="shared" si="168"/>
        <v>120</v>
      </c>
      <c r="BQ1376" s="420" t="str">
        <f t="shared" si="165"/>
        <v>III</v>
      </c>
      <c r="BR1376" s="185"/>
      <c r="BS1376" s="213" t="s">
        <v>5882</v>
      </c>
    </row>
    <row r="1377" spans="1:71" ht="63.75" x14ac:dyDescent="0.2">
      <c r="A1377" s="697">
        <v>1375</v>
      </c>
      <c r="B1377" s="286" t="s">
        <v>5060</v>
      </c>
      <c r="C1377" s="286" t="s">
        <v>5060</v>
      </c>
      <c r="D1377" s="258" t="s">
        <v>3865</v>
      </c>
      <c r="E1377" s="736">
        <v>1</v>
      </c>
      <c r="F1377" s="736">
        <v>1</v>
      </c>
      <c r="G1377" s="737">
        <v>1</v>
      </c>
      <c r="H1377" s="305" t="s">
        <v>3486</v>
      </c>
      <c r="I1377" s="208" t="s">
        <v>3485</v>
      </c>
      <c r="J1377" s="280" t="s">
        <v>6551</v>
      </c>
      <c r="K1377" s="191" t="s">
        <v>3491</v>
      </c>
      <c r="L1377" s="427" t="s">
        <v>3491</v>
      </c>
      <c r="M1377" s="686">
        <v>5.5</v>
      </c>
      <c r="N1377" s="685" t="s">
        <v>15715</v>
      </c>
      <c r="O1377" s="686">
        <v>125</v>
      </c>
      <c r="P1377" s="191"/>
      <c r="Q1377" s="179">
        <v>8</v>
      </c>
      <c r="R1377" s="180"/>
      <c r="S1377" s="191">
        <v>8</v>
      </c>
      <c r="T1377" s="179">
        <v>10</v>
      </c>
      <c r="U1377" s="189">
        <v>3</v>
      </c>
      <c r="V1377" s="189">
        <v>12</v>
      </c>
      <c r="W1377" s="742">
        <v>12</v>
      </c>
      <c r="X1377" s="194">
        <v>12</v>
      </c>
      <c r="Y1377" s="194"/>
      <c r="Z1377" s="194"/>
      <c r="AA1377" s="194"/>
      <c r="AB1377" s="219" t="s">
        <v>3879</v>
      </c>
      <c r="AC1377" s="183" t="s">
        <v>1810</v>
      </c>
      <c r="AD1377" s="191" t="s">
        <v>650</v>
      </c>
      <c r="AE1377" s="191" t="s">
        <v>4248</v>
      </c>
      <c r="AF1377" s="177">
        <v>0</v>
      </c>
      <c r="AG1377" s="177">
        <v>0</v>
      </c>
      <c r="AH1377" s="177">
        <v>0</v>
      </c>
      <c r="AI1377" s="177">
        <v>0</v>
      </c>
      <c r="AJ1377" s="177">
        <v>0</v>
      </c>
      <c r="AK1377" s="177">
        <v>0</v>
      </c>
      <c r="AL1377" s="383">
        <v>4</v>
      </c>
      <c r="AM1377" s="177">
        <v>0</v>
      </c>
      <c r="AN1377" s="177">
        <v>0</v>
      </c>
      <c r="AO1377" s="182">
        <v>0</v>
      </c>
      <c r="AP1377" s="180"/>
      <c r="AQ1377" s="180"/>
      <c r="AR1377" s="180"/>
      <c r="AS1377" s="180"/>
      <c r="AT1377" s="180"/>
      <c r="AU1377" s="180"/>
      <c r="AV1377" s="180"/>
      <c r="AW1377" s="180"/>
      <c r="AX1377" s="180"/>
      <c r="AY1377" s="180"/>
      <c r="AZ1377" s="180"/>
      <c r="BA1377" s="180"/>
      <c r="BB1377" s="180"/>
      <c r="BC1377" s="180"/>
      <c r="BD1377" s="180"/>
      <c r="BE1377" s="180"/>
      <c r="BF1377" s="180"/>
      <c r="BG1377" s="180"/>
      <c r="BH1377" s="176">
        <f t="shared" si="166"/>
        <v>4</v>
      </c>
      <c r="BI1377" s="176">
        <f t="shared" si="162"/>
        <v>15</v>
      </c>
      <c r="BJ1377" s="182" t="str">
        <f t="shared" si="163"/>
        <v>4 - 32</v>
      </c>
      <c r="BK1377" s="176">
        <f t="shared" si="164"/>
        <v>18</v>
      </c>
      <c r="BL1377" s="176">
        <f t="shared" si="167"/>
        <v>4</v>
      </c>
      <c r="BM1377" s="533"/>
      <c r="BN1377" s="185">
        <v>290</v>
      </c>
      <c r="BO1377" s="180">
        <v>5</v>
      </c>
      <c r="BP1377" s="178">
        <f t="shared" si="168"/>
        <v>380</v>
      </c>
      <c r="BQ1377" s="420" t="str">
        <f t="shared" si="165"/>
        <v>V</v>
      </c>
      <c r="BR1377" s="185"/>
      <c r="BS1377" s="213" t="s">
        <v>5882</v>
      </c>
    </row>
    <row r="1378" spans="1:71" x14ac:dyDescent="0.2">
      <c r="A1378" s="696">
        <v>1376</v>
      </c>
      <c r="B1378" s="286" t="s">
        <v>1811</v>
      </c>
      <c r="C1378" s="286" t="s">
        <v>1811</v>
      </c>
      <c r="D1378" s="258" t="s">
        <v>3865</v>
      </c>
      <c r="E1378" s="736">
        <v>1</v>
      </c>
      <c r="F1378" s="736">
        <v>4</v>
      </c>
      <c r="G1378" s="737">
        <v>40</v>
      </c>
      <c r="H1378" s="305" t="s">
        <v>13931</v>
      </c>
      <c r="I1378" s="208" t="s">
        <v>1812</v>
      </c>
      <c r="J1378" s="280" t="s">
        <v>8713</v>
      </c>
      <c r="K1378" s="191" t="s">
        <v>1823</v>
      </c>
      <c r="L1378" s="427" t="s">
        <v>3489</v>
      </c>
      <c r="M1378" s="730">
        <v>0.16600000000000001</v>
      </c>
      <c r="N1378" s="685" t="s">
        <v>15710</v>
      </c>
      <c r="O1378" s="730">
        <v>1E-3</v>
      </c>
      <c r="P1378" s="427" t="s">
        <v>16185</v>
      </c>
      <c r="Q1378" s="179">
        <v>3</v>
      </c>
      <c r="R1378" s="180"/>
      <c r="S1378" s="191">
        <v>2</v>
      </c>
      <c r="T1378" s="179">
        <v>4</v>
      </c>
      <c r="U1378" s="179">
        <v>1</v>
      </c>
      <c r="V1378" s="179">
        <v>1</v>
      </c>
      <c r="W1378" s="742">
        <v>12</v>
      </c>
      <c r="X1378" s="194"/>
      <c r="Y1378" s="194"/>
      <c r="Z1378" s="194"/>
      <c r="AA1378" s="194"/>
      <c r="AB1378" s="220"/>
      <c r="AC1378" s="183" t="s">
        <v>1820</v>
      </c>
      <c r="AD1378" s="191" t="s">
        <v>1821</v>
      </c>
      <c r="AE1378" s="191" t="s">
        <v>4247</v>
      </c>
      <c r="AF1378" s="177">
        <v>0</v>
      </c>
      <c r="AG1378" s="177">
        <v>0</v>
      </c>
      <c r="AH1378" s="177">
        <v>1</v>
      </c>
      <c r="AI1378" s="177">
        <v>0</v>
      </c>
      <c r="AJ1378" s="177">
        <v>0</v>
      </c>
      <c r="AK1378" s="177">
        <v>0</v>
      </c>
      <c r="AL1378" s="383">
        <v>0</v>
      </c>
      <c r="AM1378" s="177">
        <v>0</v>
      </c>
      <c r="AN1378" s="177">
        <v>0</v>
      </c>
      <c r="AO1378" s="182">
        <v>0</v>
      </c>
      <c r="AP1378" s="180"/>
      <c r="AQ1378" s="180"/>
      <c r="AR1378" s="180"/>
      <c r="AS1378" s="180"/>
      <c r="AT1378" s="180"/>
      <c r="AU1378" s="180"/>
      <c r="AV1378" s="180"/>
      <c r="AW1378" s="180"/>
      <c r="AX1378" s="180"/>
      <c r="AY1378" s="180"/>
      <c r="AZ1378" s="180"/>
      <c r="BA1378" s="180"/>
      <c r="BB1378" s="180"/>
      <c r="BC1378" s="180"/>
      <c r="BD1378" s="180"/>
      <c r="BE1378" s="180"/>
      <c r="BF1378" s="180"/>
      <c r="BG1378" s="180"/>
      <c r="BH1378" s="176">
        <f t="shared" si="166"/>
        <v>0.5</v>
      </c>
      <c r="BI1378" s="176">
        <f t="shared" si="162"/>
        <v>21</v>
      </c>
      <c r="BJ1378" s="182" t="str">
        <f t="shared" si="163"/>
        <v>1 - 4</v>
      </c>
      <c r="BK1378" s="176">
        <f t="shared" si="164"/>
        <v>3</v>
      </c>
      <c r="BL1378" s="176">
        <f t="shared" si="167"/>
        <v>0</v>
      </c>
      <c r="BM1378" s="533"/>
      <c r="BN1378" s="185">
        <v>7</v>
      </c>
      <c r="BO1378" s="180">
        <v>1</v>
      </c>
      <c r="BP1378" s="178">
        <f t="shared" si="168"/>
        <v>10</v>
      </c>
      <c r="BQ1378" s="420" t="str">
        <f t="shared" si="165"/>
        <v>I</v>
      </c>
      <c r="BR1378" s="185"/>
      <c r="BS1378" s="213" t="s">
        <v>5882</v>
      </c>
    </row>
    <row r="1379" spans="1:71" ht="25.5" x14ac:dyDescent="0.2">
      <c r="A1379" s="697">
        <v>1377</v>
      </c>
      <c r="B1379" s="286" t="s">
        <v>1822</v>
      </c>
      <c r="C1379" s="286" t="s">
        <v>1822</v>
      </c>
      <c r="D1379" s="258" t="s">
        <v>3865</v>
      </c>
      <c r="E1379" s="736">
        <v>1</v>
      </c>
      <c r="F1379" s="736">
        <v>1</v>
      </c>
      <c r="G1379" s="737">
        <v>2</v>
      </c>
      <c r="H1379" s="305" t="s">
        <v>3486</v>
      </c>
      <c r="I1379" s="207" t="s">
        <v>6635</v>
      </c>
      <c r="J1379" s="279" t="s">
        <v>3409</v>
      </c>
      <c r="K1379" s="179" t="s">
        <v>5227</v>
      </c>
      <c r="L1379" s="427" t="s">
        <v>5490</v>
      </c>
      <c r="M1379" s="684">
        <v>8</v>
      </c>
      <c r="N1379" s="684" t="s">
        <v>15715</v>
      </c>
      <c r="O1379" s="686">
        <v>300</v>
      </c>
      <c r="P1379" s="179" t="s">
        <v>16186</v>
      </c>
      <c r="Q1379" s="179">
        <v>3</v>
      </c>
      <c r="R1379" s="180"/>
      <c r="S1379" s="191">
        <v>2</v>
      </c>
      <c r="T1379" s="179">
        <v>4</v>
      </c>
      <c r="U1379" s="179">
        <v>1</v>
      </c>
      <c r="V1379" s="179">
        <v>1</v>
      </c>
      <c r="W1379" s="742">
        <v>12</v>
      </c>
      <c r="X1379" s="184">
        <v>24</v>
      </c>
      <c r="Y1379" s="184"/>
      <c r="Z1379" s="184"/>
      <c r="AA1379" s="184"/>
      <c r="AB1379" s="220" t="s">
        <v>795</v>
      </c>
      <c r="AC1379" s="186" t="s">
        <v>10454</v>
      </c>
      <c r="AD1379" s="179" t="s">
        <v>7470</v>
      </c>
      <c r="AE1379" s="179" t="s">
        <v>4247</v>
      </c>
      <c r="AF1379" s="177">
        <v>0</v>
      </c>
      <c r="AG1379" s="177">
        <v>0</v>
      </c>
      <c r="AH1379" s="177">
        <v>0</v>
      </c>
      <c r="AI1379" s="177">
        <v>0</v>
      </c>
      <c r="AJ1379" s="177">
        <v>0</v>
      </c>
      <c r="AK1379" s="177">
        <v>0</v>
      </c>
      <c r="AL1379" s="383">
        <v>6</v>
      </c>
      <c r="AM1379" s="177">
        <v>0</v>
      </c>
      <c r="AN1379" s="177">
        <v>0</v>
      </c>
      <c r="AO1379" s="182">
        <v>0</v>
      </c>
      <c r="AP1379" s="180"/>
      <c r="AQ1379" s="180"/>
      <c r="AR1379" s="180"/>
      <c r="AS1379" s="180"/>
      <c r="AT1379" s="180"/>
      <c r="AU1379" s="180"/>
      <c r="AV1379" s="180"/>
      <c r="AW1379" s="180"/>
      <c r="AX1379" s="180"/>
      <c r="AY1379" s="180"/>
      <c r="AZ1379" s="180"/>
      <c r="BA1379" s="180"/>
      <c r="BB1379" s="180"/>
      <c r="BC1379" s="180"/>
      <c r="BD1379" s="180"/>
      <c r="BE1379" s="180"/>
      <c r="BF1379" s="180"/>
      <c r="BG1379" s="180"/>
      <c r="BH1379" s="176">
        <f t="shared" si="166"/>
        <v>6</v>
      </c>
      <c r="BI1379" s="176">
        <f t="shared" si="162"/>
        <v>13</v>
      </c>
      <c r="BJ1379" s="182" t="str">
        <f t="shared" si="163"/>
        <v>6 - 48</v>
      </c>
      <c r="BK1379" s="176">
        <f t="shared" si="164"/>
        <v>27</v>
      </c>
      <c r="BL1379" s="176">
        <f t="shared" si="167"/>
        <v>6</v>
      </c>
      <c r="BM1379" s="533"/>
      <c r="BN1379" s="185">
        <v>375</v>
      </c>
      <c r="BO1379" s="180">
        <v>6</v>
      </c>
      <c r="BP1379" s="178">
        <f t="shared" si="168"/>
        <v>537</v>
      </c>
      <c r="BQ1379" s="420" t="str">
        <f t="shared" si="165"/>
        <v>V</v>
      </c>
      <c r="BR1379" s="185"/>
      <c r="BS1379" s="212" t="s">
        <v>5882</v>
      </c>
    </row>
    <row r="1380" spans="1:71" x14ac:dyDescent="0.2">
      <c r="A1380" s="696">
        <v>1378</v>
      </c>
      <c r="B1380" s="286" t="s">
        <v>3012</v>
      </c>
      <c r="C1380" s="286" t="s">
        <v>3012</v>
      </c>
      <c r="D1380" s="258" t="s">
        <v>3865</v>
      </c>
      <c r="E1380" s="736">
        <v>1</v>
      </c>
      <c r="F1380" s="736">
        <v>1</v>
      </c>
      <c r="G1380" s="737">
        <v>8</v>
      </c>
      <c r="H1380" s="305" t="s">
        <v>3486</v>
      </c>
      <c r="I1380" s="207" t="s">
        <v>3486</v>
      </c>
      <c r="J1380" s="279" t="s">
        <v>3486</v>
      </c>
      <c r="K1380" s="179" t="s">
        <v>3491</v>
      </c>
      <c r="L1380" s="427" t="s">
        <v>3491</v>
      </c>
      <c r="M1380" s="684">
        <v>6</v>
      </c>
      <c r="N1380" s="684" t="s">
        <v>15715</v>
      </c>
      <c r="O1380" s="686">
        <v>0.1</v>
      </c>
      <c r="P1380" s="179" t="s">
        <v>15806</v>
      </c>
      <c r="Q1380" s="179">
        <v>10</v>
      </c>
      <c r="R1380" s="180"/>
      <c r="S1380" s="191">
        <v>5</v>
      </c>
      <c r="T1380" s="179">
        <v>7</v>
      </c>
      <c r="U1380" s="189">
        <v>2</v>
      </c>
      <c r="V1380" s="189">
        <v>8</v>
      </c>
      <c r="W1380" s="742">
        <v>6</v>
      </c>
      <c r="X1380" s="184"/>
      <c r="Y1380" s="184"/>
      <c r="Z1380" s="184"/>
      <c r="AA1380" s="184"/>
      <c r="AB1380" s="220"/>
      <c r="AC1380" s="186" t="s">
        <v>14068</v>
      </c>
      <c r="AD1380" s="179" t="s">
        <v>650</v>
      </c>
      <c r="AE1380" s="179" t="s">
        <v>4248</v>
      </c>
      <c r="AF1380" s="177">
        <v>0</v>
      </c>
      <c r="AG1380" s="177">
        <v>0</v>
      </c>
      <c r="AH1380" s="177">
        <v>1</v>
      </c>
      <c r="AI1380" s="177">
        <v>0</v>
      </c>
      <c r="AJ1380" s="177">
        <v>0</v>
      </c>
      <c r="AK1380" s="177">
        <v>0</v>
      </c>
      <c r="AL1380" s="383">
        <v>0</v>
      </c>
      <c r="AM1380" s="177">
        <v>0</v>
      </c>
      <c r="AN1380" s="177">
        <v>0</v>
      </c>
      <c r="AO1380" s="182">
        <v>0</v>
      </c>
      <c r="AP1380" s="180"/>
      <c r="AQ1380" s="180"/>
      <c r="AR1380" s="180"/>
      <c r="AS1380" s="180"/>
      <c r="AT1380" s="180"/>
      <c r="AU1380" s="180"/>
      <c r="AV1380" s="180"/>
      <c r="AW1380" s="180"/>
      <c r="AX1380" s="180"/>
      <c r="AY1380" s="180"/>
      <c r="AZ1380" s="180"/>
      <c r="BA1380" s="180"/>
      <c r="BB1380" s="180"/>
      <c r="BC1380" s="180"/>
      <c r="BD1380" s="180"/>
      <c r="BE1380" s="180"/>
      <c r="BF1380" s="180"/>
      <c r="BG1380" s="180"/>
      <c r="BH1380" s="176">
        <f t="shared" si="166"/>
        <v>0.5</v>
      </c>
      <c r="BI1380" s="176">
        <f t="shared" si="162"/>
        <v>21</v>
      </c>
      <c r="BJ1380" s="182" t="str">
        <f t="shared" si="163"/>
        <v>1 - 4</v>
      </c>
      <c r="BK1380" s="176">
        <f t="shared" si="164"/>
        <v>3</v>
      </c>
      <c r="BL1380" s="176">
        <f t="shared" si="167"/>
        <v>0</v>
      </c>
      <c r="BM1380" s="533"/>
      <c r="BN1380" s="185">
        <v>34</v>
      </c>
      <c r="BO1380" s="180">
        <v>1</v>
      </c>
      <c r="BP1380" s="178">
        <f t="shared" si="168"/>
        <v>37</v>
      </c>
      <c r="BQ1380" s="420" t="str">
        <f t="shared" si="165"/>
        <v>II</v>
      </c>
      <c r="BR1380" s="185"/>
      <c r="BS1380" s="212" t="s">
        <v>5882</v>
      </c>
    </row>
    <row r="1381" spans="1:71" x14ac:dyDescent="0.2">
      <c r="A1381" s="696">
        <v>1379</v>
      </c>
      <c r="B1381" s="286" t="s">
        <v>3837</v>
      </c>
      <c r="C1381" s="286" t="s">
        <v>1570</v>
      </c>
      <c r="D1381" s="258" t="s">
        <v>3865</v>
      </c>
      <c r="E1381" s="736">
        <v>1</v>
      </c>
      <c r="F1381" s="736">
        <v>1</v>
      </c>
      <c r="G1381" s="737">
        <v>1</v>
      </c>
      <c r="H1381" s="305" t="s">
        <v>3879</v>
      </c>
      <c r="I1381" s="207" t="s">
        <v>3487</v>
      </c>
      <c r="J1381" s="280" t="s">
        <v>3305</v>
      </c>
      <c r="K1381" s="179" t="s">
        <v>5490</v>
      </c>
      <c r="L1381" s="427" t="s">
        <v>5490</v>
      </c>
      <c r="M1381" s="684">
        <v>11</v>
      </c>
      <c r="N1381" s="684" t="s">
        <v>16458</v>
      </c>
      <c r="O1381" s="686">
        <v>4500</v>
      </c>
      <c r="P1381" s="179"/>
      <c r="Q1381" s="179">
        <v>2</v>
      </c>
      <c r="R1381" s="180"/>
      <c r="S1381" s="191">
        <v>8</v>
      </c>
      <c r="T1381" s="179">
        <v>10</v>
      </c>
      <c r="U1381" s="189">
        <v>3</v>
      </c>
      <c r="V1381" s="189">
        <v>12</v>
      </c>
      <c r="W1381" s="742">
        <v>9</v>
      </c>
      <c r="X1381" s="184"/>
      <c r="Y1381" s="184"/>
      <c r="Z1381" s="184"/>
      <c r="AA1381" s="184"/>
      <c r="AB1381" s="220"/>
      <c r="AC1381" s="419" t="s">
        <v>11964</v>
      </c>
      <c r="AD1381" s="179" t="s">
        <v>7475</v>
      </c>
      <c r="AE1381" s="179" t="s">
        <v>788</v>
      </c>
      <c r="AF1381" s="177">
        <v>0</v>
      </c>
      <c r="AG1381" s="177">
        <v>0</v>
      </c>
      <c r="AH1381" s="177">
        <v>0</v>
      </c>
      <c r="AI1381" s="177">
        <v>0</v>
      </c>
      <c r="AJ1381" s="177">
        <v>0</v>
      </c>
      <c r="AK1381" s="177">
        <v>0</v>
      </c>
      <c r="AL1381" s="383">
        <v>6</v>
      </c>
      <c r="AM1381" s="177">
        <v>0</v>
      </c>
      <c r="AN1381" s="177">
        <v>0</v>
      </c>
      <c r="AO1381" s="182">
        <v>0</v>
      </c>
      <c r="AP1381" s="180"/>
      <c r="AQ1381" s="180"/>
      <c r="AR1381" s="180"/>
      <c r="AS1381" s="180"/>
      <c r="AT1381" s="180"/>
      <c r="AU1381" s="180"/>
      <c r="AV1381" s="180"/>
      <c r="AW1381" s="180"/>
      <c r="AX1381" s="180"/>
      <c r="AY1381" s="180"/>
      <c r="AZ1381" s="180"/>
      <c r="BA1381" s="180"/>
      <c r="BB1381" s="180"/>
      <c r="BC1381" s="180"/>
      <c r="BD1381" s="180"/>
      <c r="BE1381" s="180"/>
      <c r="BF1381" s="180"/>
      <c r="BG1381" s="180"/>
      <c r="BH1381" s="176">
        <f t="shared" si="166"/>
        <v>6</v>
      </c>
      <c r="BI1381" s="176">
        <f t="shared" si="162"/>
        <v>13</v>
      </c>
      <c r="BJ1381" s="182" t="str">
        <f t="shared" si="163"/>
        <v>6 - 48</v>
      </c>
      <c r="BK1381" s="176">
        <f t="shared" si="164"/>
        <v>27</v>
      </c>
      <c r="BL1381" s="176">
        <f t="shared" si="167"/>
        <v>6</v>
      </c>
      <c r="BM1381" s="533"/>
      <c r="BN1381" s="185">
        <v>400</v>
      </c>
      <c r="BO1381" s="180">
        <v>6</v>
      </c>
      <c r="BP1381" s="178">
        <f t="shared" si="168"/>
        <v>562</v>
      </c>
      <c r="BQ1381" s="420" t="str">
        <f t="shared" si="165"/>
        <v>V</v>
      </c>
      <c r="BR1381" s="185"/>
      <c r="BS1381" s="212" t="s">
        <v>5882</v>
      </c>
    </row>
    <row r="1382" spans="1:71" x14ac:dyDescent="0.2">
      <c r="A1382" s="697">
        <v>1380</v>
      </c>
      <c r="B1382" s="286" t="s">
        <v>3837</v>
      </c>
      <c r="C1382" s="286" t="s">
        <v>1571</v>
      </c>
      <c r="D1382" s="258" t="s">
        <v>3865</v>
      </c>
      <c r="E1382" s="736">
        <v>1</v>
      </c>
      <c r="F1382" s="736">
        <v>1</v>
      </c>
      <c r="G1382" s="737">
        <v>1</v>
      </c>
      <c r="H1382" s="305" t="s">
        <v>3879</v>
      </c>
      <c r="I1382" s="207" t="s">
        <v>3487</v>
      </c>
      <c r="J1382" s="280" t="s">
        <v>3305</v>
      </c>
      <c r="K1382" s="179" t="s">
        <v>5490</v>
      </c>
      <c r="L1382" s="427" t="s">
        <v>5490</v>
      </c>
      <c r="M1382" s="684">
        <v>11.5</v>
      </c>
      <c r="N1382" s="684" t="s">
        <v>16458</v>
      </c>
      <c r="O1382" s="686">
        <v>5200</v>
      </c>
      <c r="P1382" s="179"/>
      <c r="Q1382" s="179">
        <v>2</v>
      </c>
      <c r="R1382" s="180"/>
      <c r="S1382" s="191">
        <v>8</v>
      </c>
      <c r="T1382" s="179">
        <v>10</v>
      </c>
      <c r="U1382" s="189">
        <v>3</v>
      </c>
      <c r="V1382" s="189">
        <v>12</v>
      </c>
      <c r="W1382" s="742">
        <v>9</v>
      </c>
      <c r="X1382" s="184"/>
      <c r="Y1382" s="184"/>
      <c r="Z1382" s="184"/>
      <c r="AA1382" s="184"/>
      <c r="AB1382" s="220"/>
      <c r="AC1382" s="419" t="s">
        <v>11964</v>
      </c>
      <c r="AD1382" s="179" t="s">
        <v>7475</v>
      </c>
      <c r="AE1382" s="179" t="s">
        <v>788</v>
      </c>
      <c r="AF1382" s="177">
        <v>0</v>
      </c>
      <c r="AG1382" s="177">
        <v>0</v>
      </c>
      <c r="AH1382" s="177">
        <v>0</v>
      </c>
      <c r="AI1382" s="177">
        <v>0</v>
      </c>
      <c r="AJ1382" s="177">
        <v>0</v>
      </c>
      <c r="AK1382" s="177">
        <v>0</v>
      </c>
      <c r="AL1382" s="383">
        <v>7</v>
      </c>
      <c r="AM1382" s="177">
        <v>0</v>
      </c>
      <c r="AN1382" s="177">
        <v>0</v>
      </c>
      <c r="AO1382" s="182">
        <v>0</v>
      </c>
      <c r="AP1382" s="180"/>
      <c r="AQ1382" s="180"/>
      <c r="AR1382" s="180"/>
      <c r="AS1382" s="180"/>
      <c r="AT1382" s="180"/>
      <c r="AU1382" s="180"/>
      <c r="AV1382" s="180"/>
      <c r="AW1382" s="180"/>
      <c r="AX1382" s="180"/>
      <c r="AY1382" s="180"/>
      <c r="AZ1382" s="180"/>
      <c r="BA1382" s="180"/>
      <c r="BB1382" s="180"/>
      <c r="BC1382" s="180"/>
      <c r="BD1382" s="180"/>
      <c r="BE1382" s="180"/>
      <c r="BF1382" s="180"/>
      <c r="BG1382" s="180"/>
      <c r="BH1382" s="176">
        <f t="shared" si="166"/>
        <v>7</v>
      </c>
      <c r="BI1382" s="176">
        <f t="shared" si="162"/>
        <v>13</v>
      </c>
      <c r="BJ1382" s="182" t="str">
        <f t="shared" si="163"/>
        <v>7 - 56</v>
      </c>
      <c r="BK1382" s="176">
        <f t="shared" si="164"/>
        <v>32</v>
      </c>
      <c r="BL1382" s="176">
        <f t="shared" si="167"/>
        <v>7</v>
      </c>
      <c r="BM1382" s="533"/>
      <c r="BN1382" s="185">
        <v>575</v>
      </c>
      <c r="BO1382" s="180">
        <v>8</v>
      </c>
      <c r="BP1382" s="178">
        <f t="shared" si="168"/>
        <v>831</v>
      </c>
      <c r="BQ1382" s="420" t="str">
        <f t="shared" si="165"/>
        <v>VI</v>
      </c>
      <c r="BR1382" s="185"/>
      <c r="BS1382" s="212" t="s">
        <v>5882</v>
      </c>
    </row>
    <row r="1383" spans="1:71" x14ac:dyDescent="0.2">
      <c r="A1383" s="696">
        <v>1381</v>
      </c>
      <c r="B1383" s="286" t="s">
        <v>3837</v>
      </c>
      <c r="C1383" s="286" t="s">
        <v>1572</v>
      </c>
      <c r="D1383" s="258" t="s">
        <v>3865</v>
      </c>
      <c r="E1383" s="736">
        <v>1</v>
      </c>
      <c r="F1383" s="736">
        <v>1</v>
      </c>
      <c r="G1383" s="737">
        <v>1</v>
      </c>
      <c r="H1383" s="305" t="s">
        <v>3879</v>
      </c>
      <c r="I1383" s="207" t="s">
        <v>3487</v>
      </c>
      <c r="J1383" s="280" t="s">
        <v>3305</v>
      </c>
      <c r="K1383" s="179" t="s">
        <v>5490</v>
      </c>
      <c r="L1383" s="427" t="s">
        <v>5490</v>
      </c>
      <c r="M1383" s="684">
        <v>12</v>
      </c>
      <c r="N1383" s="684" t="s">
        <v>16458</v>
      </c>
      <c r="O1383" s="686">
        <v>6000</v>
      </c>
      <c r="P1383" s="179"/>
      <c r="Q1383" s="179">
        <v>2</v>
      </c>
      <c r="R1383" s="180"/>
      <c r="S1383" s="191">
        <v>8</v>
      </c>
      <c r="T1383" s="179">
        <v>10</v>
      </c>
      <c r="U1383" s="189">
        <v>3</v>
      </c>
      <c r="V1383" s="189">
        <v>12</v>
      </c>
      <c r="W1383" s="742">
        <v>9</v>
      </c>
      <c r="X1383" s="184"/>
      <c r="Y1383" s="184"/>
      <c r="Z1383" s="184"/>
      <c r="AA1383" s="184"/>
      <c r="AB1383" s="220"/>
      <c r="AC1383" s="419" t="s">
        <v>11964</v>
      </c>
      <c r="AD1383" s="179" t="s">
        <v>7475</v>
      </c>
      <c r="AE1383" s="179" t="s">
        <v>788</v>
      </c>
      <c r="AF1383" s="177">
        <v>0</v>
      </c>
      <c r="AG1383" s="177">
        <v>0</v>
      </c>
      <c r="AH1383" s="177">
        <v>0</v>
      </c>
      <c r="AI1383" s="177">
        <v>0</v>
      </c>
      <c r="AJ1383" s="177">
        <v>0</v>
      </c>
      <c r="AK1383" s="177">
        <v>0</v>
      </c>
      <c r="AL1383" s="383">
        <v>8</v>
      </c>
      <c r="AM1383" s="177">
        <v>0</v>
      </c>
      <c r="AN1383" s="177">
        <v>0</v>
      </c>
      <c r="AO1383" s="182">
        <v>0</v>
      </c>
      <c r="AP1383" s="180"/>
      <c r="AQ1383" s="180"/>
      <c r="AR1383" s="180"/>
      <c r="AS1383" s="180"/>
      <c r="AT1383" s="180"/>
      <c r="AU1383" s="180"/>
      <c r="AV1383" s="180"/>
      <c r="AW1383" s="180"/>
      <c r="AX1383" s="180"/>
      <c r="AY1383" s="180"/>
      <c r="AZ1383" s="180"/>
      <c r="BA1383" s="180"/>
      <c r="BB1383" s="180"/>
      <c r="BC1383" s="180"/>
      <c r="BD1383" s="180"/>
      <c r="BE1383" s="180"/>
      <c r="BF1383" s="180"/>
      <c r="BG1383" s="180"/>
      <c r="BH1383" s="176">
        <f t="shared" si="166"/>
        <v>8</v>
      </c>
      <c r="BI1383" s="176">
        <f t="shared" si="162"/>
        <v>12</v>
      </c>
      <c r="BJ1383" s="182" t="str">
        <f t="shared" si="163"/>
        <v>8 - 64</v>
      </c>
      <c r="BK1383" s="176">
        <f t="shared" si="164"/>
        <v>36</v>
      </c>
      <c r="BL1383" s="176">
        <f t="shared" si="167"/>
        <v>8</v>
      </c>
      <c r="BM1383" s="533"/>
      <c r="BN1383" s="185">
        <v>925</v>
      </c>
      <c r="BO1383" s="180">
        <v>10</v>
      </c>
      <c r="BP1383" s="178">
        <f t="shared" si="168"/>
        <v>1285</v>
      </c>
      <c r="BQ1383" s="420" t="str">
        <f t="shared" si="165"/>
        <v>VI</v>
      </c>
      <c r="BR1383" s="185"/>
      <c r="BS1383" s="212" t="s">
        <v>5882</v>
      </c>
    </row>
    <row r="1384" spans="1:71" ht="25.5" x14ac:dyDescent="0.2">
      <c r="A1384" s="697">
        <v>1382</v>
      </c>
      <c r="B1384" s="286" t="s">
        <v>1575</v>
      </c>
      <c r="C1384" s="286" t="s">
        <v>1575</v>
      </c>
      <c r="D1384" s="258" t="s">
        <v>3865</v>
      </c>
      <c r="E1384" s="736">
        <v>76</v>
      </c>
      <c r="F1384" s="736">
        <v>2</v>
      </c>
      <c r="G1384" s="737">
        <v>24</v>
      </c>
      <c r="H1384" s="305" t="s">
        <v>3878</v>
      </c>
      <c r="I1384" s="207" t="s">
        <v>3866</v>
      </c>
      <c r="J1384" s="279" t="s">
        <v>1577</v>
      </c>
      <c r="K1384" s="179" t="s">
        <v>2070</v>
      </c>
      <c r="L1384" s="427" t="s">
        <v>5490</v>
      </c>
      <c r="M1384" s="684">
        <v>7.5</v>
      </c>
      <c r="N1384" s="684" t="s">
        <v>15715</v>
      </c>
      <c r="O1384" s="686">
        <v>385</v>
      </c>
      <c r="P1384" s="427" t="s">
        <v>16176</v>
      </c>
      <c r="Q1384" s="179">
        <v>6</v>
      </c>
      <c r="R1384" s="180"/>
      <c r="S1384" s="191">
        <v>5</v>
      </c>
      <c r="T1384" s="179">
        <v>7</v>
      </c>
      <c r="U1384" s="189">
        <v>2</v>
      </c>
      <c r="V1384" s="189">
        <v>8</v>
      </c>
      <c r="W1384" s="742">
        <v>12</v>
      </c>
      <c r="X1384" s="184"/>
      <c r="Y1384" s="184"/>
      <c r="Z1384" s="184"/>
      <c r="AA1384" s="184"/>
      <c r="AB1384" s="219"/>
      <c r="AC1384" s="186" t="s">
        <v>2800</v>
      </c>
      <c r="AD1384" s="179" t="s">
        <v>5476</v>
      </c>
      <c r="AE1384" s="179" t="s">
        <v>4247</v>
      </c>
      <c r="AF1384" s="177">
        <v>0</v>
      </c>
      <c r="AG1384" s="177">
        <v>0</v>
      </c>
      <c r="AH1384" s="177">
        <v>0</v>
      </c>
      <c r="AI1384" s="177">
        <v>0</v>
      </c>
      <c r="AJ1384" s="177">
        <v>0</v>
      </c>
      <c r="AK1384" s="177">
        <v>0</v>
      </c>
      <c r="AL1384" s="383">
        <v>1</v>
      </c>
      <c r="AM1384" s="177">
        <v>0</v>
      </c>
      <c r="AN1384" s="177">
        <v>0</v>
      </c>
      <c r="AO1384" s="182">
        <v>2</v>
      </c>
      <c r="AP1384" s="180"/>
      <c r="AQ1384" s="180"/>
      <c r="AR1384" s="180"/>
      <c r="AS1384" s="180"/>
      <c r="AT1384" s="180"/>
      <c r="AU1384" s="180"/>
      <c r="AV1384" s="180"/>
      <c r="AW1384" s="180"/>
      <c r="AX1384" s="180"/>
      <c r="AY1384" s="180"/>
      <c r="AZ1384" s="180"/>
      <c r="BA1384" s="180"/>
      <c r="BB1384" s="180"/>
      <c r="BC1384" s="180"/>
      <c r="BD1384" s="180"/>
      <c r="BE1384" s="180"/>
      <c r="BF1384" s="180"/>
      <c r="BG1384" s="180"/>
      <c r="BH1384" s="176">
        <f t="shared" si="166"/>
        <v>1.125</v>
      </c>
      <c r="BI1384" s="176">
        <f t="shared" si="162"/>
        <v>18</v>
      </c>
      <c r="BJ1384" s="182" t="str">
        <f t="shared" si="163"/>
        <v>3 - 10</v>
      </c>
      <c r="BK1384" s="176">
        <f t="shared" si="164"/>
        <v>7</v>
      </c>
      <c r="BL1384" s="176">
        <f t="shared" si="167"/>
        <v>1</v>
      </c>
      <c r="BM1384" s="533"/>
      <c r="BN1384" s="185">
        <v>28</v>
      </c>
      <c r="BO1384" s="180">
        <v>2</v>
      </c>
      <c r="BP1384" s="178">
        <f t="shared" si="168"/>
        <v>42</v>
      </c>
      <c r="BQ1384" s="420" t="str">
        <f t="shared" si="165"/>
        <v>II</v>
      </c>
      <c r="BR1384" s="185"/>
      <c r="BS1384" s="212" t="s">
        <v>5882</v>
      </c>
    </row>
    <row r="1385" spans="1:71" ht="25.5" x14ac:dyDescent="0.2">
      <c r="A1385" s="696">
        <v>1383</v>
      </c>
      <c r="B1385" s="286" t="s">
        <v>1575</v>
      </c>
      <c r="C1385" s="286" t="s">
        <v>1576</v>
      </c>
      <c r="D1385" s="258" t="s">
        <v>3865</v>
      </c>
      <c r="E1385" s="736">
        <v>5</v>
      </c>
      <c r="F1385" s="736">
        <v>2</v>
      </c>
      <c r="G1385" s="737">
        <v>24</v>
      </c>
      <c r="H1385" s="305" t="s">
        <v>3878</v>
      </c>
      <c r="I1385" s="207" t="s">
        <v>635</v>
      </c>
      <c r="J1385" s="279" t="s">
        <v>5253</v>
      </c>
      <c r="K1385" s="179" t="s">
        <v>2070</v>
      </c>
      <c r="L1385" s="427" t="s">
        <v>5490</v>
      </c>
      <c r="M1385" s="684">
        <v>7.5</v>
      </c>
      <c r="N1385" s="684" t="s">
        <v>15715</v>
      </c>
      <c r="O1385" s="686">
        <v>385</v>
      </c>
      <c r="P1385" s="427" t="s">
        <v>16176</v>
      </c>
      <c r="Q1385" s="179">
        <v>4</v>
      </c>
      <c r="R1385" s="180"/>
      <c r="S1385" s="191">
        <v>5</v>
      </c>
      <c r="T1385" s="179">
        <v>7</v>
      </c>
      <c r="U1385" s="189">
        <v>2</v>
      </c>
      <c r="V1385" s="189">
        <v>8</v>
      </c>
      <c r="W1385" s="742">
        <v>12</v>
      </c>
      <c r="X1385" s="184"/>
      <c r="Y1385" s="184"/>
      <c r="Z1385" s="184"/>
      <c r="AA1385" s="184"/>
      <c r="AB1385" s="220"/>
      <c r="AC1385" s="186" t="s">
        <v>2801</v>
      </c>
      <c r="AD1385" s="179" t="s">
        <v>5476</v>
      </c>
      <c r="AE1385" s="179" t="s">
        <v>4247</v>
      </c>
      <c r="AF1385" s="177">
        <v>0</v>
      </c>
      <c r="AG1385" s="177">
        <v>0</v>
      </c>
      <c r="AH1385" s="177">
        <v>0</v>
      </c>
      <c r="AI1385" s="177">
        <v>0</v>
      </c>
      <c r="AJ1385" s="177">
        <v>0</v>
      </c>
      <c r="AK1385" s="177">
        <v>0</v>
      </c>
      <c r="AL1385" s="383">
        <v>0</v>
      </c>
      <c r="AM1385" s="177">
        <v>0</v>
      </c>
      <c r="AN1385" s="177">
        <v>0</v>
      </c>
      <c r="AO1385" s="182">
        <v>15</v>
      </c>
      <c r="AP1385" s="180"/>
      <c r="AQ1385" s="180"/>
      <c r="AR1385" s="180"/>
      <c r="AS1385" s="180"/>
      <c r="AT1385" s="180"/>
      <c r="AU1385" s="180"/>
      <c r="AV1385" s="180"/>
      <c r="AW1385" s="180"/>
      <c r="AX1385" s="180"/>
      <c r="AY1385" s="180"/>
      <c r="AZ1385" s="180"/>
      <c r="BA1385" s="180"/>
      <c r="BB1385" s="180"/>
      <c r="BC1385" s="180"/>
      <c r="BD1385" s="180"/>
      <c r="BE1385" s="180"/>
      <c r="BF1385" s="180"/>
      <c r="BG1385" s="180"/>
      <c r="BH1385" s="176">
        <f t="shared" si="166"/>
        <v>3</v>
      </c>
      <c r="BI1385" s="176">
        <f t="shared" si="162"/>
        <v>16</v>
      </c>
      <c r="BJ1385" s="182">
        <f t="shared" si="163"/>
        <v>15</v>
      </c>
      <c r="BK1385" s="176">
        <f t="shared" si="164"/>
        <v>15</v>
      </c>
      <c r="BL1385" s="176">
        <f t="shared" si="167"/>
        <v>4</v>
      </c>
      <c r="BM1385" s="533">
        <v>3</v>
      </c>
      <c r="BN1385" s="185">
        <v>50</v>
      </c>
      <c r="BO1385" s="180">
        <v>3</v>
      </c>
      <c r="BP1385" s="178">
        <f t="shared" si="168"/>
        <v>95</v>
      </c>
      <c r="BQ1385" s="420" t="str">
        <f t="shared" si="165"/>
        <v>II</v>
      </c>
      <c r="BR1385" s="185"/>
      <c r="BS1385" s="212" t="s">
        <v>5882</v>
      </c>
    </row>
    <row r="1386" spans="1:71" ht="25.5" x14ac:dyDescent="0.2">
      <c r="A1386" s="696">
        <v>1384</v>
      </c>
      <c r="B1386" s="286" t="s">
        <v>908</v>
      </c>
      <c r="C1386" s="286" t="s">
        <v>908</v>
      </c>
      <c r="D1386" s="258" t="s">
        <v>3865</v>
      </c>
      <c r="E1386" s="736">
        <v>1</v>
      </c>
      <c r="F1386" s="736">
        <v>10</v>
      </c>
      <c r="G1386" s="737">
        <v>100</v>
      </c>
      <c r="H1386" s="305" t="s">
        <v>3486</v>
      </c>
      <c r="I1386" s="207" t="s">
        <v>3485</v>
      </c>
      <c r="J1386" s="279" t="s">
        <v>6553</v>
      </c>
      <c r="K1386" s="179" t="s">
        <v>909</v>
      </c>
      <c r="L1386" s="427" t="s">
        <v>3489</v>
      </c>
      <c r="M1386" s="731">
        <v>0.38</v>
      </c>
      <c r="N1386" s="684" t="s">
        <v>15710</v>
      </c>
      <c r="O1386" s="686">
        <v>0.5</v>
      </c>
      <c r="P1386" s="179"/>
      <c r="Q1386" s="179">
        <v>8</v>
      </c>
      <c r="R1386" s="180"/>
      <c r="S1386" s="189">
        <v>0</v>
      </c>
      <c r="T1386" s="189">
        <v>0</v>
      </c>
      <c r="U1386" s="179">
        <v>0</v>
      </c>
      <c r="V1386" s="179">
        <v>0</v>
      </c>
      <c r="W1386" s="742">
        <v>0</v>
      </c>
      <c r="X1386" s="184"/>
      <c r="Y1386" s="184">
        <v>9</v>
      </c>
      <c r="Z1386" s="184"/>
      <c r="AA1386" s="184"/>
      <c r="AB1386" s="219"/>
      <c r="AC1386" s="183" t="s">
        <v>910</v>
      </c>
      <c r="AD1386" s="191" t="s">
        <v>3627</v>
      </c>
      <c r="AE1386" s="179" t="s">
        <v>4247</v>
      </c>
      <c r="AF1386" s="177">
        <v>0</v>
      </c>
      <c r="AG1386" s="177">
        <v>0</v>
      </c>
      <c r="AH1386" s="177">
        <v>1</v>
      </c>
      <c r="AI1386" s="177">
        <v>0</v>
      </c>
      <c r="AJ1386" s="177">
        <v>0</v>
      </c>
      <c r="AK1386" s="177">
        <v>0</v>
      </c>
      <c r="AL1386" s="383">
        <v>0</v>
      </c>
      <c r="AM1386" s="177">
        <v>0</v>
      </c>
      <c r="AN1386" s="177">
        <v>0</v>
      </c>
      <c r="AO1386" s="182">
        <v>0</v>
      </c>
      <c r="AP1386" s="180"/>
      <c r="AQ1386" s="180"/>
      <c r="AR1386" s="180"/>
      <c r="AS1386" s="180"/>
      <c r="AT1386" s="180"/>
      <c r="AU1386" s="180"/>
      <c r="AV1386" s="180"/>
      <c r="AW1386" s="180"/>
      <c r="AX1386" s="180"/>
      <c r="AY1386" s="180"/>
      <c r="AZ1386" s="180"/>
      <c r="BA1386" s="180"/>
      <c r="BB1386" s="180"/>
      <c r="BC1386" s="180"/>
      <c r="BD1386" s="180"/>
      <c r="BE1386" s="180"/>
      <c r="BF1386" s="180"/>
      <c r="BG1386" s="180"/>
      <c r="BH1386" s="176">
        <f t="shared" si="166"/>
        <v>0.5</v>
      </c>
      <c r="BI1386" s="176">
        <f t="shared" si="162"/>
        <v>21</v>
      </c>
      <c r="BJ1386" s="182" t="str">
        <f t="shared" si="163"/>
        <v>1 - 4</v>
      </c>
      <c r="BK1386" s="176">
        <f t="shared" si="164"/>
        <v>3</v>
      </c>
      <c r="BL1386" s="176">
        <f t="shared" si="167"/>
        <v>0</v>
      </c>
      <c r="BM1386" s="533"/>
      <c r="BN1386" s="185">
        <v>5</v>
      </c>
      <c r="BO1386" s="180">
        <v>1</v>
      </c>
      <c r="BP1386" s="178">
        <f t="shared" si="168"/>
        <v>8</v>
      </c>
      <c r="BQ1386" s="420" t="str">
        <f t="shared" si="165"/>
        <v>I</v>
      </c>
      <c r="BR1386" s="185"/>
      <c r="BS1386" s="212" t="s">
        <v>5882</v>
      </c>
    </row>
    <row r="1387" spans="1:71" ht="25.5" x14ac:dyDescent="0.2">
      <c r="A1387" s="697">
        <v>1385</v>
      </c>
      <c r="B1387" s="286" t="s">
        <v>5901</v>
      </c>
      <c r="C1387" s="286" t="s">
        <v>5901</v>
      </c>
      <c r="D1387" s="258" t="s">
        <v>3865</v>
      </c>
      <c r="E1387" s="736">
        <v>1</v>
      </c>
      <c r="F1387" s="736">
        <v>1</v>
      </c>
      <c r="G1387" s="737">
        <v>6</v>
      </c>
      <c r="H1387" s="305" t="s">
        <v>13932</v>
      </c>
      <c r="I1387" s="207" t="s">
        <v>635</v>
      </c>
      <c r="J1387" s="279" t="s">
        <v>5902</v>
      </c>
      <c r="K1387" s="179" t="s">
        <v>4405</v>
      </c>
      <c r="L1387" s="427" t="s">
        <v>5490</v>
      </c>
      <c r="M1387" s="684">
        <v>8.5</v>
      </c>
      <c r="N1387" s="684" t="s">
        <v>15715</v>
      </c>
      <c r="O1387" s="686">
        <v>341</v>
      </c>
      <c r="P1387" s="179" t="s">
        <v>16187</v>
      </c>
      <c r="Q1387" s="179">
        <v>10</v>
      </c>
      <c r="R1387" s="180"/>
      <c r="S1387" s="191">
        <v>5</v>
      </c>
      <c r="T1387" s="179">
        <v>7</v>
      </c>
      <c r="U1387" s="189">
        <v>2</v>
      </c>
      <c r="V1387" s="189">
        <v>8</v>
      </c>
      <c r="W1387" s="742">
        <v>12</v>
      </c>
      <c r="X1387" s="184"/>
      <c r="Y1387" s="184"/>
      <c r="Z1387" s="184"/>
      <c r="AA1387" s="184"/>
      <c r="AB1387" s="220"/>
      <c r="AC1387" s="186" t="s">
        <v>5910</v>
      </c>
      <c r="AD1387" s="179" t="s">
        <v>5476</v>
      </c>
      <c r="AE1387" s="179" t="s">
        <v>4250</v>
      </c>
      <c r="AF1387" s="177">
        <v>0</v>
      </c>
      <c r="AG1387" s="177">
        <v>0</v>
      </c>
      <c r="AH1387" s="177">
        <v>0</v>
      </c>
      <c r="AI1387" s="177">
        <v>0</v>
      </c>
      <c r="AJ1387" s="177">
        <v>0</v>
      </c>
      <c r="AK1387" s="177">
        <v>0</v>
      </c>
      <c r="AL1387" s="383">
        <v>2</v>
      </c>
      <c r="AM1387" s="177">
        <v>0</v>
      </c>
      <c r="AN1387" s="177">
        <v>0</v>
      </c>
      <c r="AO1387" s="182">
        <v>0</v>
      </c>
      <c r="AP1387" s="180"/>
      <c r="AQ1387" s="180"/>
      <c r="AR1387" s="180"/>
      <c r="AS1387" s="180"/>
      <c r="AT1387" s="180"/>
      <c r="AU1387" s="180"/>
      <c r="AV1387" s="180"/>
      <c r="AW1387" s="180"/>
      <c r="AX1387" s="180"/>
      <c r="AY1387" s="180"/>
      <c r="AZ1387" s="180"/>
      <c r="BA1387" s="180"/>
      <c r="BB1387" s="180"/>
      <c r="BC1387" s="180"/>
      <c r="BD1387" s="180"/>
      <c r="BE1387" s="180"/>
      <c r="BF1387" s="180"/>
      <c r="BG1387" s="180"/>
      <c r="BH1387" s="176">
        <f t="shared" si="166"/>
        <v>2</v>
      </c>
      <c r="BI1387" s="176">
        <f t="shared" si="162"/>
        <v>16</v>
      </c>
      <c r="BJ1387" s="182" t="str">
        <f t="shared" si="163"/>
        <v>2 - 16</v>
      </c>
      <c r="BK1387" s="176">
        <f t="shared" si="164"/>
        <v>9</v>
      </c>
      <c r="BL1387" s="176">
        <f t="shared" si="167"/>
        <v>2</v>
      </c>
      <c r="BM1387" s="533"/>
      <c r="BN1387" s="185">
        <v>73</v>
      </c>
      <c r="BO1387" s="180">
        <v>2</v>
      </c>
      <c r="BP1387" s="178">
        <f t="shared" si="168"/>
        <v>91</v>
      </c>
      <c r="BQ1387" s="420" t="str">
        <f t="shared" si="165"/>
        <v>III</v>
      </c>
      <c r="BR1387" s="185"/>
      <c r="BS1387" s="212" t="s">
        <v>5882</v>
      </c>
    </row>
    <row r="1388" spans="1:71" ht="38.25" x14ac:dyDescent="0.2">
      <c r="A1388" s="696">
        <v>1386</v>
      </c>
      <c r="B1388" s="286" t="s">
        <v>5911</v>
      </c>
      <c r="C1388" s="286" t="s">
        <v>5911</v>
      </c>
      <c r="D1388" s="258" t="s">
        <v>3865</v>
      </c>
      <c r="E1388" s="736">
        <v>1</v>
      </c>
      <c r="F1388" s="736">
        <v>1</v>
      </c>
      <c r="G1388" s="737">
        <v>1</v>
      </c>
      <c r="H1388" s="305" t="s">
        <v>1283</v>
      </c>
      <c r="I1388" s="207" t="s">
        <v>5912</v>
      </c>
      <c r="J1388" s="279" t="s">
        <v>7289</v>
      </c>
      <c r="K1388" s="179" t="s">
        <v>8168</v>
      </c>
      <c r="L1388" s="427" t="s">
        <v>5490</v>
      </c>
      <c r="M1388" s="684">
        <v>14</v>
      </c>
      <c r="N1388" s="684" t="s">
        <v>15741</v>
      </c>
      <c r="O1388" s="686">
        <v>6500</v>
      </c>
      <c r="P1388" s="427" t="s">
        <v>15822</v>
      </c>
      <c r="Q1388" s="179">
        <v>-2</v>
      </c>
      <c r="R1388" s="180"/>
      <c r="S1388" s="191">
        <v>5</v>
      </c>
      <c r="T1388" s="179">
        <v>7</v>
      </c>
      <c r="U1388" s="189">
        <v>2</v>
      </c>
      <c r="V1388" s="189">
        <v>8</v>
      </c>
      <c r="W1388" s="742">
        <v>18</v>
      </c>
      <c r="X1388" s="184"/>
      <c r="Y1388" s="184"/>
      <c r="Z1388" s="184"/>
      <c r="AA1388" s="184"/>
      <c r="AB1388" s="220"/>
      <c r="AC1388" s="186" t="s">
        <v>177</v>
      </c>
      <c r="AD1388" s="179" t="s">
        <v>7290</v>
      </c>
      <c r="AE1388" s="179" t="s">
        <v>4250</v>
      </c>
      <c r="AF1388" s="177">
        <v>0</v>
      </c>
      <c r="AG1388" s="177">
        <v>0</v>
      </c>
      <c r="AH1388" s="177">
        <v>0</v>
      </c>
      <c r="AI1388" s="177">
        <v>0</v>
      </c>
      <c r="AJ1388" s="177">
        <v>0</v>
      </c>
      <c r="AK1388" s="177">
        <v>0</v>
      </c>
      <c r="AL1388" s="383">
        <v>10</v>
      </c>
      <c r="AM1388" s="177">
        <v>0</v>
      </c>
      <c r="AN1388" s="177">
        <v>0</v>
      </c>
      <c r="AO1388" s="182">
        <v>0</v>
      </c>
      <c r="AP1388" s="180"/>
      <c r="AQ1388" s="180"/>
      <c r="AR1388" s="180"/>
      <c r="AS1388" s="180"/>
      <c r="AT1388" s="180"/>
      <c r="AU1388" s="180"/>
      <c r="AV1388" s="180"/>
      <c r="AW1388" s="180"/>
      <c r="AX1388" s="180"/>
      <c r="AY1388" s="180"/>
      <c r="AZ1388" s="180"/>
      <c r="BA1388" s="180"/>
      <c r="BB1388" s="180"/>
      <c r="BC1388" s="180"/>
      <c r="BD1388" s="180"/>
      <c r="BE1388" s="180"/>
      <c r="BF1388" s="180"/>
      <c r="BG1388" s="180"/>
      <c r="BH1388" s="176">
        <f t="shared" si="166"/>
        <v>10</v>
      </c>
      <c r="BI1388" s="176">
        <f t="shared" si="162"/>
        <v>10</v>
      </c>
      <c r="BJ1388" s="182" t="str">
        <f t="shared" si="163"/>
        <v>10 - 80</v>
      </c>
      <c r="BK1388" s="176">
        <f t="shared" si="164"/>
        <v>45</v>
      </c>
      <c r="BL1388" s="176">
        <f t="shared" si="167"/>
        <v>10</v>
      </c>
      <c r="BM1388" s="533"/>
      <c r="BN1388" s="185">
        <v>4950</v>
      </c>
      <c r="BO1388" s="180">
        <v>14</v>
      </c>
      <c r="BP1388" s="178">
        <f t="shared" si="168"/>
        <v>5580</v>
      </c>
      <c r="BQ1388" s="420" t="str">
        <f t="shared" si="165"/>
        <v>VIII</v>
      </c>
      <c r="BR1388" s="185"/>
      <c r="BS1388" s="212" t="s">
        <v>5882</v>
      </c>
    </row>
    <row r="1389" spans="1:71" ht="51" x14ac:dyDescent="0.2">
      <c r="A1389" s="697">
        <v>1387</v>
      </c>
      <c r="B1389" s="286" t="s">
        <v>6181</v>
      </c>
      <c r="C1389" s="286" t="s">
        <v>6181</v>
      </c>
      <c r="D1389" s="258" t="s">
        <v>3865</v>
      </c>
      <c r="E1389" s="736">
        <v>1</v>
      </c>
      <c r="F1389" s="736">
        <v>1</v>
      </c>
      <c r="G1389" s="737">
        <v>1</v>
      </c>
      <c r="H1389" s="305" t="s">
        <v>3486</v>
      </c>
      <c r="I1389" s="207" t="s">
        <v>8086</v>
      </c>
      <c r="J1389" s="279" t="s">
        <v>4290</v>
      </c>
      <c r="K1389" s="179" t="s">
        <v>3491</v>
      </c>
      <c r="L1389" s="427" t="s">
        <v>3491</v>
      </c>
      <c r="M1389" s="686">
        <v>6</v>
      </c>
      <c r="N1389" s="685" t="s">
        <v>15715</v>
      </c>
      <c r="O1389" s="686">
        <v>95</v>
      </c>
      <c r="P1389" s="427" t="s">
        <v>4931</v>
      </c>
      <c r="Q1389" s="179">
        <v>10</v>
      </c>
      <c r="R1389" s="180"/>
      <c r="S1389" s="191">
        <v>16</v>
      </c>
      <c r="T1389" s="191">
        <v>18</v>
      </c>
      <c r="U1389" s="191">
        <v>8</v>
      </c>
      <c r="V1389" s="191">
        <v>18</v>
      </c>
      <c r="W1389" s="742">
        <v>9</v>
      </c>
      <c r="X1389" s="184"/>
      <c r="Y1389" s="184"/>
      <c r="Z1389" s="184"/>
      <c r="AA1389" s="184"/>
      <c r="AB1389" s="220"/>
      <c r="AC1389" s="183" t="s">
        <v>1971</v>
      </c>
      <c r="AD1389" s="179" t="s">
        <v>650</v>
      </c>
      <c r="AE1389" s="191" t="s">
        <v>4247</v>
      </c>
      <c r="AF1389" s="177">
        <v>0</v>
      </c>
      <c r="AG1389" s="177">
        <v>0</v>
      </c>
      <c r="AH1389" s="177">
        <v>0</v>
      </c>
      <c r="AI1389" s="177">
        <v>0</v>
      </c>
      <c r="AJ1389" s="177">
        <v>0</v>
      </c>
      <c r="AK1389" s="177">
        <v>0</v>
      </c>
      <c r="AL1389" s="383">
        <v>8</v>
      </c>
      <c r="AM1389" s="177">
        <v>0</v>
      </c>
      <c r="AN1389" s="177">
        <v>0</v>
      </c>
      <c r="AO1389" s="182">
        <v>0</v>
      </c>
      <c r="AP1389" s="180"/>
      <c r="AQ1389" s="180"/>
      <c r="AR1389" s="180"/>
      <c r="AS1389" s="180"/>
      <c r="AT1389" s="180"/>
      <c r="AU1389" s="180"/>
      <c r="AV1389" s="180"/>
      <c r="AW1389" s="180"/>
      <c r="AX1389" s="180"/>
      <c r="AY1389" s="180"/>
      <c r="AZ1389" s="180"/>
      <c r="BA1389" s="180"/>
      <c r="BB1389" s="180"/>
      <c r="BC1389" s="180"/>
      <c r="BD1389" s="180"/>
      <c r="BE1389" s="180"/>
      <c r="BF1389" s="180"/>
      <c r="BG1389" s="180"/>
      <c r="BH1389" s="176">
        <f t="shared" si="166"/>
        <v>8</v>
      </c>
      <c r="BI1389" s="176">
        <f t="shared" si="162"/>
        <v>12</v>
      </c>
      <c r="BJ1389" s="182" t="str">
        <f t="shared" si="163"/>
        <v>8 - 64</v>
      </c>
      <c r="BK1389" s="176">
        <f t="shared" si="164"/>
        <v>36</v>
      </c>
      <c r="BL1389" s="176">
        <f t="shared" si="167"/>
        <v>8</v>
      </c>
      <c r="BM1389" s="533"/>
      <c r="BN1389" s="185">
        <v>1275</v>
      </c>
      <c r="BO1389" s="180">
        <v>10</v>
      </c>
      <c r="BP1389" s="178">
        <f t="shared" si="168"/>
        <v>1635</v>
      </c>
      <c r="BQ1389" s="420" t="str">
        <f t="shared" si="165"/>
        <v>VII</v>
      </c>
      <c r="BR1389" s="185"/>
      <c r="BS1389" s="213" t="s">
        <v>5882</v>
      </c>
    </row>
    <row r="1390" spans="1:71" x14ac:dyDescent="0.2">
      <c r="A1390" s="696">
        <v>1388</v>
      </c>
      <c r="B1390" s="286" t="s">
        <v>2600</v>
      </c>
      <c r="C1390" s="286" t="s">
        <v>2600</v>
      </c>
      <c r="D1390" s="258" t="s">
        <v>3865</v>
      </c>
      <c r="E1390" s="736">
        <v>1</v>
      </c>
      <c r="F1390" s="736">
        <v>2</v>
      </c>
      <c r="G1390" s="737">
        <v>20</v>
      </c>
      <c r="H1390" s="305" t="s">
        <v>3486</v>
      </c>
      <c r="I1390" s="208" t="s">
        <v>2342</v>
      </c>
      <c r="J1390" s="280" t="s">
        <v>2170</v>
      </c>
      <c r="K1390" s="191" t="s">
        <v>2601</v>
      </c>
      <c r="L1390" s="427" t="s">
        <v>3491</v>
      </c>
      <c r="M1390" s="686">
        <v>5</v>
      </c>
      <c r="N1390" s="685" t="s">
        <v>15710</v>
      </c>
      <c r="O1390" s="686">
        <v>1550</v>
      </c>
      <c r="P1390" s="427" t="s">
        <v>16188</v>
      </c>
      <c r="Q1390" s="179">
        <v>7</v>
      </c>
      <c r="R1390" s="180"/>
      <c r="S1390" s="191">
        <v>1</v>
      </c>
      <c r="T1390" s="179">
        <v>1</v>
      </c>
      <c r="U1390" s="179">
        <v>1</v>
      </c>
      <c r="V1390" s="179">
        <v>1</v>
      </c>
      <c r="W1390" s="742">
        <v>9</v>
      </c>
      <c r="X1390" s="194"/>
      <c r="Y1390" s="194"/>
      <c r="Z1390" s="194"/>
      <c r="AA1390" s="194"/>
      <c r="AB1390" s="220"/>
      <c r="AC1390" s="183" t="s">
        <v>386</v>
      </c>
      <c r="AD1390" s="191" t="s">
        <v>2602</v>
      </c>
      <c r="AE1390" s="191" t="s">
        <v>4247</v>
      </c>
      <c r="AF1390" s="177">
        <v>0</v>
      </c>
      <c r="AG1390" s="177">
        <v>0</v>
      </c>
      <c r="AH1390" s="177">
        <v>0</v>
      </c>
      <c r="AI1390" s="177">
        <v>0</v>
      </c>
      <c r="AJ1390" s="177">
        <v>0</v>
      </c>
      <c r="AK1390" s="177">
        <v>0</v>
      </c>
      <c r="AL1390" s="383">
        <v>2</v>
      </c>
      <c r="AM1390" s="177">
        <v>0</v>
      </c>
      <c r="AN1390" s="177">
        <v>0</v>
      </c>
      <c r="AO1390" s="182">
        <v>0</v>
      </c>
      <c r="AP1390" s="180"/>
      <c r="AQ1390" s="180"/>
      <c r="AR1390" s="180"/>
      <c r="AS1390" s="180"/>
      <c r="AT1390" s="180"/>
      <c r="AU1390" s="180"/>
      <c r="AV1390" s="180"/>
      <c r="AW1390" s="180"/>
      <c r="AX1390" s="180"/>
      <c r="AY1390" s="180"/>
      <c r="AZ1390" s="180"/>
      <c r="BA1390" s="180"/>
      <c r="BB1390" s="180"/>
      <c r="BC1390" s="180"/>
      <c r="BD1390" s="180"/>
      <c r="BE1390" s="180"/>
      <c r="BF1390" s="180"/>
      <c r="BG1390" s="180"/>
      <c r="BH1390" s="176">
        <f t="shared" si="166"/>
        <v>2</v>
      </c>
      <c r="BI1390" s="176">
        <f t="shared" si="162"/>
        <v>16</v>
      </c>
      <c r="BJ1390" s="182" t="str">
        <f t="shared" si="163"/>
        <v>2 - 16</v>
      </c>
      <c r="BK1390" s="176">
        <f t="shared" si="164"/>
        <v>9</v>
      </c>
      <c r="BL1390" s="176">
        <f t="shared" si="167"/>
        <v>2</v>
      </c>
      <c r="BM1390" s="533"/>
      <c r="BN1390" s="185">
        <v>20</v>
      </c>
      <c r="BO1390" s="180">
        <v>2</v>
      </c>
      <c r="BP1390" s="178">
        <f t="shared" si="168"/>
        <v>38</v>
      </c>
      <c r="BQ1390" s="420" t="str">
        <f t="shared" si="165"/>
        <v>I</v>
      </c>
      <c r="BR1390" s="185"/>
      <c r="BS1390" s="213" t="s">
        <v>5882</v>
      </c>
    </row>
    <row r="1391" spans="1:71" ht="25.5" x14ac:dyDescent="0.2">
      <c r="A1391" s="696">
        <v>1389</v>
      </c>
      <c r="B1391" s="286" t="s">
        <v>2603</v>
      </c>
      <c r="C1391" s="286" t="s">
        <v>2603</v>
      </c>
      <c r="D1391" s="258" t="s">
        <v>3865</v>
      </c>
      <c r="E1391" s="736">
        <v>1</v>
      </c>
      <c r="F1391" s="736">
        <v>1</v>
      </c>
      <c r="G1391" s="737">
        <v>6</v>
      </c>
      <c r="H1391" s="305" t="s">
        <v>13933</v>
      </c>
      <c r="I1391" s="208" t="s">
        <v>7154</v>
      </c>
      <c r="J1391" s="280" t="s">
        <v>4362</v>
      </c>
      <c r="K1391" s="191" t="s">
        <v>3491</v>
      </c>
      <c r="L1391" s="427" t="s">
        <v>3491</v>
      </c>
      <c r="M1391" s="686">
        <v>5.5</v>
      </c>
      <c r="N1391" s="685" t="s">
        <v>15715</v>
      </c>
      <c r="O1391" s="686">
        <v>160</v>
      </c>
      <c r="P1391" s="427" t="s">
        <v>16129</v>
      </c>
      <c r="Q1391" s="179">
        <v>3</v>
      </c>
      <c r="R1391" s="180"/>
      <c r="S1391" s="191">
        <v>8</v>
      </c>
      <c r="T1391" s="179">
        <v>10</v>
      </c>
      <c r="U1391" s="189">
        <v>3</v>
      </c>
      <c r="V1391" s="189">
        <v>12</v>
      </c>
      <c r="W1391" s="742">
        <v>9</v>
      </c>
      <c r="X1391" s="194"/>
      <c r="Y1391" s="194"/>
      <c r="Z1391" s="194"/>
      <c r="AA1391" s="194"/>
      <c r="AB1391" s="220"/>
      <c r="AC1391" s="419" t="s">
        <v>12777</v>
      </c>
      <c r="AD1391" s="191" t="s">
        <v>7470</v>
      </c>
      <c r="AE1391" s="191" t="s">
        <v>4259</v>
      </c>
      <c r="AF1391" s="177">
        <v>0</v>
      </c>
      <c r="AG1391" s="177">
        <v>0</v>
      </c>
      <c r="AH1391" s="177">
        <v>0</v>
      </c>
      <c r="AI1391" s="177">
        <v>0</v>
      </c>
      <c r="AJ1391" s="177">
        <v>0</v>
      </c>
      <c r="AK1391" s="177">
        <v>0</v>
      </c>
      <c r="AL1391" s="383">
        <v>4</v>
      </c>
      <c r="AM1391" s="177">
        <v>0</v>
      </c>
      <c r="AN1391" s="177">
        <v>0</v>
      </c>
      <c r="AO1391" s="182">
        <v>0</v>
      </c>
      <c r="AP1391" s="180"/>
      <c r="AQ1391" s="180"/>
      <c r="AR1391" s="180"/>
      <c r="AS1391" s="180"/>
      <c r="AT1391" s="180"/>
      <c r="AU1391" s="180"/>
      <c r="AV1391" s="180"/>
      <c r="AW1391" s="180"/>
      <c r="AX1391" s="180"/>
      <c r="AY1391" s="180"/>
      <c r="AZ1391" s="180"/>
      <c r="BA1391" s="180"/>
      <c r="BB1391" s="180"/>
      <c r="BC1391" s="180"/>
      <c r="BD1391" s="180"/>
      <c r="BE1391" s="180"/>
      <c r="BF1391" s="180"/>
      <c r="BG1391" s="180"/>
      <c r="BH1391" s="176">
        <f t="shared" si="166"/>
        <v>4</v>
      </c>
      <c r="BI1391" s="176">
        <f t="shared" si="162"/>
        <v>15</v>
      </c>
      <c r="BJ1391" s="182" t="str">
        <f t="shared" si="163"/>
        <v>4 - 32</v>
      </c>
      <c r="BK1391" s="176">
        <f t="shared" si="164"/>
        <v>18</v>
      </c>
      <c r="BL1391" s="176">
        <f t="shared" si="167"/>
        <v>4</v>
      </c>
      <c r="BM1391" s="533"/>
      <c r="BN1391" s="185">
        <v>215</v>
      </c>
      <c r="BO1391" s="180">
        <v>4</v>
      </c>
      <c r="BP1391" s="178">
        <f t="shared" si="168"/>
        <v>287</v>
      </c>
      <c r="BQ1391" s="420" t="str">
        <f t="shared" si="165"/>
        <v>IV</v>
      </c>
      <c r="BR1391" s="185"/>
      <c r="BS1391" s="213" t="s">
        <v>5882</v>
      </c>
    </row>
    <row r="1392" spans="1:71" x14ac:dyDescent="0.2">
      <c r="A1392" s="697">
        <v>1390</v>
      </c>
      <c r="B1392" s="286" t="s">
        <v>766</v>
      </c>
      <c r="C1392" s="286" t="s">
        <v>766</v>
      </c>
      <c r="D1392" s="258" t="s">
        <v>3865</v>
      </c>
      <c r="E1392" s="736">
        <v>1</v>
      </c>
      <c r="F1392" s="736">
        <v>1</v>
      </c>
      <c r="G1392" s="737">
        <v>6</v>
      </c>
      <c r="H1392" s="305" t="s">
        <v>3486</v>
      </c>
      <c r="I1392" s="208" t="s">
        <v>8086</v>
      </c>
      <c r="J1392" s="280" t="s">
        <v>6551</v>
      </c>
      <c r="K1392" s="179" t="s">
        <v>3491</v>
      </c>
      <c r="L1392" s="427" t="s">
        <v>3491</v>
      </c>
      <c r="M1392" s="684">
        <v>6</v>
      </c>
      <c r="N1392" s="684" t="s">
        <v>15715</v>
      </c>
      <c r="O1392" s="686">
        <v>50</v>
      </c>
      <c r="P1392" s="427" t="s">
        <v>15822</v>
      </c>
      <c r="Q1392" s="179">
        <v>6</v>
      </c>
      <c r="R1392" s="180"/>
      <c r="S1392" s="189">
        <v>0</v>
      </c>
      <c r="T1392" s="189">
        <v>0</v>
      </c>
      <c r="U1392" s="179">
        <v>0</v>
      </c>
      <c r="V1392" s="179">
        <v>0</v>
      </c>
      <c r="W1392" s="742">
        <v>6</v>
      </c>
      <c r="X1392" s="184"/>
      <c r="Y1392" s="184"/>
      <c r="Z1392" s="184"/>
      <c r="AA1392" s="184"/>
      <c r="AB1392" s="220"/>
      <c r="AC1392" s="183" t="s">
        <v>1970</v>
      </c>
      <c r="AD1392" s="179" t="s">
        <v>6417</v>
      </c>
      <c r="AE1392" s="179" t="s">
        <v>1851</v>
      </c>
      <c r="AF1392" s="177">
        <v>0</v>
      </c>
      <c r="AG1392" s="177">
        <v>0</v>
      </c>
      <c r="AH1392" s="177">
        <v>0</v>
      </c>
      <c r="AI1392" s="177">
        <v>0</v>
      </c>
      <c r="AJ1392" s="177">
        <v>0</v>
      </c>
      <c r="AK1392" s="177">
        <v>0</v>
      </c>
      <c r="AL1392" s="383">
        <v>5</v>
      </c>
      <c r="AM1392" s="177">
        <v>0</v>
      </c>
      <c r="AN1392" s="177">
        <v>0</v>
      </c>
      <c r="AO1392" s="181">
        <v>0</v>
      </c>
      <c r="AP1392" s="188"/>
      <c r="AQ1392" s="188"/>
      <c r="AR1392" s="188"/>
      <c r="AS1392" s="188"/>
      <c r="AT1392" s="188"/>
      <c r="AU1392" s="188"/>
      <c r="AV1392" s="188"/>
      <c r="AW1392" s="188"/>
      <c r="AX1392" s="188"/>
      <c r="AY1392" s="188"/>
      <c r="AZ1392" s="188"/>
      <c r="BA1392" s="188"/>
      <c r="BB1392" s="188"/>
      <c r="BC1392" s="188"/>
      <c r="BD1392" s="188"/>
      <c r="BE1392" s="188"/>
      <c r="BF1392" s="188"/>
      <c r="BG1392" s="188"/>
      <c r="BH1392" s="176">
        <f t="shared" si="166"/>
        <v>5</v>
      </c>
      <c r="BI1392" s="176">
        <f t="shared" si="162"/>
        <v>15</v>
      </c>
      <c r="BJ1392" s="182" t="str">
        <f t="shared" si="163"/>
        <v>5 - 40</v>
      </c>
      <c r="BK1392" s="176">
        <f t="shared" si="164"/>
        <v>23</v>
      </c>
      <c r="BL1392" s="176">
        <f t="shared" si="167"/>
        <v>5</v>
      </c>
      <c r="BM1392" s="533"/>
      <c r="BN1392" s="185">
        <v>165</v>
      </c>
      <c r="BO1392" s="180">
        <v>5</v>
      </c>
      <c r="BP1392" s="178">
        <f t="shared" si="168"/>
        <v>280</v>
      </c>
      <c r="BQ1392" s="420" t="str">
        <f t="shared" si="165"/>
        <v>IV</v>
      </c>
      <c r="BR1392" s="185"/>
      <c r="BS1392" s="212" t="s">
        <v>5882</v>
      </c>
    </row>
    <row r="1393" spans="1:71" x14ac:dyDescent="0.2">
      <c r="A1393" s="696">
        <v>1391</v>
      </c>
      <c r="B1393" s="286" t="s">
        <v>1972</v>
      </c>
      <c r="C1393" s="286" t="s">
        <v>1972</v>
      </c>
      <c r="D1393" s="258" t="s">
        <v>3865</v>
      </c>
      <c r="E1393" s="736">
        <v>1</v>
      </c>
      <c r="F1393" s="736">
        <v>1</v>
      </c>
      <c r="G1393" s="737">
        <v>4</v>
      </c>
      <c r="H1393" s="305" t="s">
        <v>3491</v>
      </c>
      <c r="I1393" s="208" t="s">
        <v>2077</v>
      </c>
      <c r="J1393" s="280" t="s">
        <v>6551</v>
      </c>
      <c r="K1393" s="191" t="s">
        <v>1109</v>
      </c>
      <c r="L1393" s="427" t="s">
        <v>3489</v>
      </c>
      <c r="M1393" s="686">
        <v>3</v>
      </c>
      <c r="N1393" s="685" t="s">
        <v>15715</v>
      </c>
      <c r="O1393" s="686">
        <v>40</v>
      </c>
      <c r="P1393" s="427" t="s">
        <v>16129</v>
      </c>
      <c r="Q1393" s="191">
        <v>2</v>
      </c>
      <c r="R1393" s="180"/>
      <c r="S1393" s="191">
        <v>5</v>
      </c>
      <c r="T1393" s="179">
        <v>7</v>
      </c>
      <c r="U1393" s="189">
        <v>2</v>
      </c>
      <c r="V1393" s="189">
        <v>8</v>
      </c>
      <c r="W1393" s="742">
        <v>0</v>
      </c>
      <c r="X1393" s="184">
        <v>12</v>
      </c>
      <c r="Y1393" s="184"/>
      <c r="Z1393" s="184"/>
      <c r="AA1393" s="184"/>
      <c r="AB1393" s="220" t="s">
        <v>3879</v>
      </c>
      <c r="AC1393" s="183" t="s">
        <v>2153</v>
      </c>
      <c r="AD1393" s="191" t="s">
        <v>1946</v>
      </c>
      <c r="AE1393" s="191" t="s">
        <v>4248</v>
      </c>
      <c r="AF1393" s="177">
        <v>0</v>
      </c>
      <c r="AG1393" s="177">
        <v>0</v>
      </c>
      <c r="AH1393" s="177">
        <v>0</v>
      </c>
      <c r="AI1393" s="177">
        <v>0</v>
      </c>
      <c r="AJ1393" s="177">
        <v>0</v>
      </c>
      <c r="AK1393" s="177">
        <v>0</v>
      </c>
      <c r="AL1393" s="383">
        <v>3</v>
      </c>
      <c r="AM1393" s="177">
        <v>0</v>
      </c>
      <c r="AN1393" s="177">
        <v>0</v>
      </c>
      <c r="AO1393" s="181">
        <v>0</v>
      </c>
      <c r="AP1393" s="188"/>
      <c r="AQ1393" s="188"/>
      <c r="AR1393" s="188"/>
      <c r="AS1393" s="188"/>
      <c r="AT1393" s="188"/>
      <c r="AU1393" s="188"/>
      <c r="AV1393" s="188"/>
      <c r="AW1393" s="188"/>
      <c r="AX1393" s="188"/>
      <c r="AY1393" s="188"/>
      <c r="AZ1393" s="188"/>
      <c r="BA1393" s="188"/>
      <c r="BB1393" s="188"/>
      <c r="BC1393" s="188"/>
      <c r="BD1393" s="188"/>
      <c r="BE1393" s="188"/>
      <c r="BF1393" s="188"/>
      <c r="BG1393" s="188"/>
      <c r="BH1393" s="176">
        <f t="shared" si="166"/>
        <v>3</v>
      </c>
      <c r="BI1393" s="176">
        <f t="shared" si="162"/>
        <v>16</v>
      </c>
      <c r="BJ1393" s="182" t="str">
        <f t="shared" si="163"/>
        <v>3 - 24</v>
      </c>
      <c r="BK1393" s="176">
        <f t="shared" si="164"/>
        <v>14</v>
      </c>
      <c r="BL1393" s="176">
        <f t="shared" si="167"/>
        <v>3</v>
      </c>
      <c r="BM1393" s="533"/>
      <c r="BN1393" s="185">
        <v>90</v>
      </c>
      <c r="BO1393" s="180">
        <v>3</v>
      </c>
      <c r="BP1393" s="178">
        <f t="shared" ref="BP1393:BP1424" si="169">BN1393+BK1393*BO1393</f>
        <v>132</v>
      </c>
      <c r="BQ1393" s="420" t="str">
        <f t="shared" si="165"/>
        <v>III</v>
      </c>
      <c r="BR1393" s="185"/>
      <c r="BS1393" s="213" t="s">
        <v>5882</v>
      </c>
    </row>
    <row r="1394" spans="1:71" ht="63.75" x14ac:dyDescent="0.2">
      <c r="A1394" s="697">
        <v>1392</v>
      </c>
      <c r="B1394" s="286" t="s">
        <v>2154</v>
      </c>
      <c r="C1394" s="286" t="s">
        <v>2154</v>
      </c>
      <c r="D1394" s="258" t="s">
        <v>3865</v>
      </c>
      <c r="E1394" s="736">
        <v>1</v>
      </c>
      <c r="F1394" s="736">
        <v>1</v>
      </c>
      <c r="G1394" s="737">
        <v>1</v>
      </c>
      <c r="H1394" s="305" t="s">
        <v>3486</v>
      </c>
      <c r="I1394" s="208" t="s">
        <v>2342</v>
      </c>
      <c r="J1394" s="280" t="s">
        <v>4726</v>
      </c>
      <c r="K1394" s="191" t="s">
        <v>3491</v>
      </c>
      <c r="L1394" s="427" t="s">
        <v>3491</v>
      </c>
      <c r="M1394" s="686">
        <v>6</v>
      </c>
      <c r="N1394" s="685" t="s">
        <v>15715</v>
      </c>
      <c r="O1394" s="686">
        <v>5</v>
      </c>
      <c r="P1394" s="427" t="s">
        <v>15806</v>
      </c>
      <c r="Q1394" s="191">
        <v>1</v>
      </c>
      <c r="R1394" s="180"/>
      <c r="S1394" s="189">
        <v>11</v>
      </c>
      <c r="T1394" s="189">
        <v>14</v>
      </c>
      <c r="U1394" s="190">
        <v>4</v>
      </c>
      <c r="V1394" s="190">
        <v>16</v>
      </c>
      <c r="W1394" s="742">
        <v>12</v>
      </c>
      <c r="X1394" s="184"/>
      <c r="Y1394" s="184"/>
      <c r="Z1394" s="184"/>
      <c r="AA1394" s="184"/>
      <c r="AB1394" s="220"/>
      <c r="AC1394" s="183" t="s">
        <v>10770</v>
      </c>
      <c r="AD1394" s="191" t="s">
        <v>850</v>
      </c>
      <c r="AE1394" s="191" t="s">
        <v>4250</v>
      </c>
      <c r="AF1394" s="177">
        <v>0</v>
      </c>
      <c r="AG1394" s="177">
        <v>0</v>
      </c>
      <c r="AH1394" s="177">
        <v>0</v>
      </c>
      <c r="AI1394" s="177">
        <v>0</v>
      </c>
      <c r="AJ1394" s="177">
        <v>0</v>
      </c>
      <c r="AK1394" s="177">
        <v>0</v>
      </c>
      <c r="AL1394" s="383">
        <v>7</v>
      </c>
      <c r="AM1394" s="177">
        <v>0</v>
      </c>
      <c r="AN1394" s="177">
        <v>0</v>
      </c>
      <c r="AO1394" s="181">
        <v>3</v>
      </c>
      <c r="AP1394" s="188"/>
      <c r="AQ1394" s="188"/>
      <c r="AR1394" s="188"/>
      <c r="AS1394" s="188"/>
      <c r="AT1394" s="188"/>
      <c r="AU1394" s="188"/>
      <c r="AV1394" s="188"/>
      <c r="AW1394" s="188"/>
      <c r="AX1394" s="188"/>
      <c r="AY1394" s="188"/>
      <c r="AZ1394" s="188"/>
      <c r="BA1394" s="188"/>
      <c r="BB1394" s="188"/>
      <c r="BC1394" s="188"/>
      <c r="BD1394" s="188"/>
      <c r="BE1394" s="188"/>
      <c r="BF1394" s="188"/>
      <c r="BG1394" s="188"/>
      <c r="BH1394" s="176">
        <f t="shared" si="166"/>
        <v>7</v>
      </c>
      <c r="BI1394" s="176">
        <f t="shared" ref="BI1394:BI1457" si="170">IF(manualHD="",IF(COUNTIF(AP1394:BG1394,"")=18,IFERROR(INDEX(thac0array,MATCH(IF(manualHD="",IF(SUM($AG1394:$AL1394)/(0.01+fixedhp)&lt;1/40,ROUND(fixedhp/4.5,0),IF(eightsider=1,IF((AND(fixedhp&gt;0,fixedhp&lt;4)),1.125,1),IF(eightsider&gt;1,eightsider+IF(twosider*1.5+threesider*2+foursider*2.5+fivesider*3+sixsider*3.5+sevensider*4+fixedhp&gt;3,1,0),IF(sevensider=1,0.875,0.5)))),manualHD),hitDiceThac0,0)),21),MIN(IFERROR(INDEX(thac0array,MATCH(IF(AZ1394="",AP1394,ROUND(AP1394+AZ1394/2,0)),hitDiceThac0,0)),21),IFERROR(INDEX(thac0array,MATCH(MAX(AQ1394:AS1394),fighterThac0,0)),21),IFERROR(INDEX(thac0array,MATCH(MAX(AW1394:BA1394),clericThac0,0)),21),IFERROR(INDEX(thac0array,MATCH(MAX(BB1394:BC1394),thiefThac0,0)),21),IFERROR(INDEX(thac0array,MATCH(MAX(BD1394:BG1394),magicUserThac0,0)),21))),IFERROR(INDEX(thac0array,MATCH(BM1394,hitDiceThac0),0),BM1394))</f>
        <v>13</v>
      </c>
      <c r="BJ1394" s="182" t="str">
        <f t="shared" ref="BJ1394:BJ1457" si="171">IF(SUM(AF1394:AN1394)=0,AO1394,IF(AZ1394="",SUM(AF1394:AO1394)&amp;" - "&amp;IF(OR(COUNTIF(AP1394:BG1394,"")=18,AP1394&gt;0),ROUND(AF1394*2+AG1394*3+AH1394*4+AI1394*5+AJ1394*6+AK1394*7+AL1394*8+AM1394*10+AN1394*12+AO1394,0),ROUND((AF1394*2+AG1394*3+AH1394*4+AI1394*5+AJ1394*6+AK1394*7+AL1394*8+AM1394*10+AN1394*12+AO1394)/COUNTA(AQ1394:BG1394),0)),IF(BM1394="",(AZ1394-1)*1+SUM(AF1394:AO1394)&amp;" - "&amp;(AZ1394-1)*4+ROUND(AF1394*2+AG1394*3+AH1394*4+AI1394*5+AJ1394*6+AK1394*7+AL1394*8+AM1394*10+AN1394*12+AO1394,0),SUM(AF1394:AO1394)&amp;" - "&amp;ROUND(AF1394*2+AG1394*3+AH1394*4+AI1394*5+AJ1394*6+AK1394*7+AL1394*8+AM1394*10+AN1394*12+AO1394,0))))</f>
        <v>10 - 59</v>
      </c>
      <c r="BK1394" s="176">
        <f t="shared" ref="BK1394:BK1457" si="172">IF(SUM(AF1394:AN1394)=0,AO1394,IF(AZ1394="",ROUND(AVERAGE(SUM(AF1394:AO1394),IF(OR(COUNTIF(AP1394:BG1394,"")=18,AP1394&gt;0),ROUND(AF1394*2+AG1394*3+AH1394*4+AI1394*5+AJ1394*6+AK1394*7+AL1394*8+AM1394*10+AN1394*12+AO1394,0),ROUND((AF1394*2+AG1394*3+AH1394*4+AI1394*5+AJ1394*6+AK1394*7+AL1394*8+AM1394*10+AN1394*12+AO1394)/COUNTA(AQ1394:BG1394),0))),0),IF(BM1394="",ROUND(AVERAGE((AZ1394-1)*1+SUM(AF1394:AO1394),(AZ1394-1)*4+ROUND(AF1394*2+AG1394*3+AH1394*4+AI1394*5+AJ1394*6+AK1394*7+AL1394*8+AM1394*10+AN1394*12+AO1394,0)),0),ROUND(AVERAGE(SUM(AF1394:AO1394),ROUND(AF1394*2+AG1394*3+AH1394*4+AI1394*5+AJ1394*6+AK1394*7+AL1394*8+AM1394*10+AN1394*12+AO1394,0)),0))))</f>
        <v>35</v>
      </c>
      <c r="BL1394" s="176">
        <f t="shared" si="167"/>
        <v>7</v>
      </c>
      <c r="BM1394" s="533"/>
      <c r="BN1394" s="185">
        <v>825</v>
      </c>
      <c r="BO1394" s="180">
        <v>10</v>
      </c>
      <c r="BP1394" s="178">
        <f t="shared" si="169"/>
        <v>1175</v>
      </c>
      <c r="BQ1394" s="420" t="str">
        <f t="shared" ref="BQ1394:BQ1457" si="173">IFERROR(INDEX(xpLevel,MATCH($BN1394,xpThresholds,1)), "XI")</f>
        <v>VI</v>
      </c>
      <c r="BR1394" s="185"/>
      <c r="BS1394" s="213" t="s">
        <v>5882</v>
      </c>
    </row>
    <row r="1395" spans="1:71" x14ac:dyDescent="0.2">
      <c r="A1395" s="696">
        <v>1393</v>
      </c>
      <c r="B1395" s="286" t="s">
        <v>851</v>
      </c>
      <c r="C1395" s="286" t="s">
        <v>851</v>
      </c>
      <c r="D1395" s="258" t="s">
        <v>3865</v>
      </c>
      <c r="E1395" s="736">
        <v>1</v>
      </c>
      <c r="F1395" s="736">
        <v>1</v>
      </c>
      <c r="G1395" s="737">
        <v>1</v>
      </c>
      <c r="H1395" s="305" t="s">
        <v>3486</v>
      </c>
      <c r="I1395" s="208" t="s">
        <v>2342</v>
      </c>
      <c r="J1395" s="280" t="s">
        <v>6035</v>
      </c>
      <c r="K1395" s="191" t="s">
        <v>3491</v>
      </c>
      <c r="L1395" s="427" t="s">
        <v>3491</v>
      </c>
      <c r="M1395" s="686">
        <v>6</v>
      </c>
      <c r="N1395" s="685" t="s">
        <v>15715</v>
      </c>
      <c r="O1395" s="686">
        <v>175</v>
      </c>
      <c r="P1395" s="191"/>
      <c r="Q1395" s="191">
        <v>2</v>
      </c>
      <c r="R1395" s="180"/>
      <c r="S1395" s="191">
        <v>8</v>
      </c>
      <c r="T1395" s="179">
        <v>10</v>
      </c>
      <c r="U1395" s="189">
        <v>3</v>
      </c>
      <c r="V1395" s="189">
        <v>12</v>
      </c>
      <c r="W1395" s="742">
        <v>9</v>
      </c>
      <c r="X1395" s="194"/>
      <c r="Y1395" s="194"/>
      <c r="Z1395" s="194"/>
      <c r="AA1395" s="194"/>
      <c r="AB1395" s="220"/>
      <c r="AC1395" s="183" t="s">
        <v>855</v>
      </c>
      <c r="AD1395" s="191" t="s">
        <v>650</v>
      </c>
      <c r="AE1395" s="191" t="s">
        <v>4250</v>
      </c>
      <c r="AF1395" s="177">
        <v>0</v>
      </c>
      <c r="AG1395" s="177">
        <v>0</v>
      </c>
      <c r="AH1395" s="177">
        <v>0</v>
      </c>
      <c r="AI1395" s="177">
        <v>0</v>
      </c>
      <c r="AJ1395" s="177">
        <v>0</v>
      </c>
      <c r="AK1395" s="177">
        <v>0</v>
      </c>
      <c r="AL1395" s="383">
        <v>4</v>
      </c>
      <c r="AM1395" s="177">
        <v>0</v>
      </c>
      <c r="AN1395" s="177">
        <v>0</v>
      </c>
      <c r="AO1395" s="181">
        <v>2</v>
      </c>
      <c r="AP1395" s="188"/>
      <c r="AQ1395" s="188"/>
      <c r="AR1395" s="188"/>
      <c r="AS1395" s="188"/>
      <c r="AT1395" s="188"/>
      <c r="AU1395" s="188"/>
      <c r="AV1395" s="188"/>
      <c r="AW1395" s="188"/>
      <c r="AX1395" s="188"/>
      <c r="AY1395" s="188"/>
      <c r="AZ1395" s="188"/>
      <c r="BA1395" s="188"/>
      <c r="BB1395" s="188"/>
      <c r="BC1395" s="188"/>
      <c r="BD1395" s="188"/>
      <c r="BE1395" s="188"/>
      <c r="BF1395" s="188"/>
      <c r="BG1395" s="188"/>
      <c r="BH1395" s="176">
        <f t="shared" si="166"/>
        <v>4</v>
      </c>
      <c r="BI1395" s="176">
        <f t="shared" si="170"/>
        <v>15</v>
      </c>
      <c r="BJ1395" s="182" t="str">
        <f t="shared" si="171"/>
        <v>6 - 34</v>
      </c>
      <c r="BK1395" s="176">
        <f t="shared" si="172"/>
        <v>20</v>
      </c>
      <c r="BL1395" s="176">
        <f t="shared" si="167"/>
        <v>4</v>
      </c>
      <c r="BM1395" s="533"/>
      <c r="BN1395" s="185">
        <v>170</v>
      </c>
      <c r="BO1395" s="180">
        <v>5</v>
      </c>
      <c r="BP1395" s="178">
        <f t="shared" si="169"/>
        <v>270</v>
      </c>
      <c r="BQ1395" s="420" t="str">
        <f t="shared" si="173"/>
        <v>IV</v>
      </c>
      <c r="BR1395" s="185"/>
      <c r="BS1395" s="213" t="s">
        <v>5882</v>
      </c>
    </row>
    <row r="1396" spans="1:71" x14ac:dyDescent="0.2">
      <c r="A1396" s="696">
        <v>1394</v>
      </c>
      <c r="B1396" s="286" t="s">
        <v>856</v>
      </c>
      <c r="C1396" s="286" t="s">
        <v>856</v>
      </c>
      <c r="D1396" s="258" t="s">
        <v>3865</v>
      </c>
      <c r="E1396" s="736">
        <v>1</v>
      </c>
      <c r="F1396" s="736">
        <v>1</v>
      </c>
      <c r="G1396" s="737">
        <v>1</v>
      </c>
      <c r="H1396" s="305" t="s">
        <v>3486</v>
      </c>
      <c r="I1396" s="208" t="s">
        <v>4342</v>
      </c>
      <c r="J1396" s="280" t="s">
        <v>4362</v>
      </c>
      <c r="K1396" s="191" t="s">
        <v>857</v>
      </c>
      <c r="L1396" s="427" t="s">
        <v>3491</v>
      </c>
      <c r="M1396" s="686">
        <v>13</v>
      </c>
      <c r="N1396" s="685" t="s">
        <v>15710</v>
      </c>
      <c r="O1396" s="686">
        <v>325</v>
      </c>
      <c r="P1396" s="427" t="s">
        <v>16189</v>
      </c>
      <c r="Q1396" s="191">
        <v>3</v>
      </c>
      <c r="R1396" s="180"/>
      <c r="S1396" s="191">
        <v>8</v>
      </c>
      <c r="T1396" s="179">
        <v>10</v>
      </c>
      <c r="U1396" s="189">
        <v>3</v>
      </c>
      <c r="V1396" s="189">
        <v>12</v>
      </c>
      <c r="W1396" s="742">
        <v>6</v>
      </c>
      <c r="X1396" s="194"/>
      <c r="Y1396" s="194"/>
      <c r="Z1396" s="194"/>
      <c r="AA1396" s="194"/>
      <c r="AB1396" s="220"/>
      <c r="AC1396" s="183" t="s">
        <v>805</v>
      </c>
      <c r="AD1396" s="191" t="s">
        <v>650</v>
      </c>
      <c r="AE1396" s="191" t="s">
        <v>4250</v>
      </c>
      <c r="AF1396" s="177">
        <v>0</v>
      </c>
      <c r="AG1396" s="177">
        <v>0</v>
      </c>
      <c r="AH1396" s="177">
        <v>0</v>
      </c>
      <c r="AI1396" s="177">
        <v>0</v>
      </c>
      <c r="AJ1396" s="177">
        <v>0</v>
      </c>
      <c r="AK1396" s="177">
        <v>0</v>
      </c>
      <c r="AL1396" s="383">
        <v>3</v>
      </c>
      <c r="AM1396" s="177">
        <v>0</v>
      </c>
      <c r="AN1396" s="177">
        <v>0</v>
      </c>
      <c r="AO1396" s="181">
        <v>0</v>
      </c>
      <c r="AP1396" s="188"/>
      <c r="AQ1396" s="188"/>
      <c r="AR1396" s="188"/>
      <c r="AS1396" s="188"/>
      <c r="AT1396" s="188"/>
      <c r="AU1396" s="188"/>
      <c r="AV1396" s="188"/>
      <c r="AW1396" s="188"/>
      <c r="AX1396" s="188"/>
      <c r="AY1396" s="188"/>
      <c r="AZ1396" s="188"/>
      <c r="BA1396" s="188"/>
      <c r="BB1396" s="188"/>
      <c r="BC1396" s="188"/>
      <c r="BD1396" s="188"/>
      <c r="BE1396" s="188"/>
      <c r="BF1396" s="188"/>
      <c r="BG1396" s="188"/>
      <c r="BH1396" s="176">
        <f t="shared" si="166"/>
        <v>3</v>
      </c>
      <c r="BI1396" s="176">
        <f t="shared" si="170"/>
        <v>16</v>
      </c>
      <c r="BJ1396" s="182" t="str">
        <f t="shared" si="171"/>
        <v>3 - 24</v>
      </c>
      <c r="BK1396" s="176">
        <f t="shared" si="172"/>
        <v>14</v>
      </c>
      <c r="BL1396" s="176">
        <f t="shared" si="167"/>
        <v>3</v>
      </c>
      <c r="BM1396" s="533"/>
      <c r="BN1396" s="185">
        <v>105</v>
      </c>
      <c r="BO1396" s="180">
        <v>4</v>
      </c>
      <c r="BP1396" s="178">
        <f t="shared" si="169"/>
        <v>161</v>
      </c>
      <c r="BQ1396" s="420" t="str">
        <f t="shared" si="173"/>
        <v>III</v>
      </c>
      <c r="BR1396" s="185"/>
      <c r="BS1396" s="213" t="s">
        <v>5882</v>
      </c>
    </row>
    <row r="1397" spans="1:71" ht="51" x14ac:dyDescent="0.2">
      <c r="A1397" s="697">
        <v>1395</v>
      </c>
      <c r="B1397" s="286" t="s">
        <v>806</v>
      </c>
      <c r="C1397" s="286" t="s">
        <v>806</v>
      </c>
      <c r="D1397" s="258" t="s">
        <v>3865</v>
      </c>
      <c r="E1397" s="736">
        <v>1</v>
      </c>
      <c r="F1397" s="736">
        <v>6</v>
      </c>
      <c r="G1397" s="737">
        <v>24</v>
      </c>
      <c r="H1397" s="305" t="s">
        <v>13934</v>
      </c>
      <c r="I1397" s="208" t="s">
        <v>7154</v>
      </c>
      <c r="J1397" s="280" t="s">
        <v>4362</v>
      </c>
      <c r="K1397" s="191" t="s">
        <v>3491</v>
      </c>
      <c r="L1397" s="427" t="s">
        <v>3491</v>
      </c>
      <c r="M1397" s="686">
        <v>6</v>
      </c>
      <c r="N1397" s="685" t="s">
        <v>15715</v>
      </c>
      <c r="O1397" s="686">
        <v>0.1</v>
      </c>
      <c r="P1397" s="427" t="s">
        <v>16190</v>
      </c>
      <c r="Q1397" s="191">
        <v>10</v>
      </c>
      <c r="R1397" s="180"/>
      <c r="S1397" s="191">
        <v>2</v>
      </c>
      <c r="T1397" s="179">
        <v>4</v>
      </c>
      <c r="U1397" s="179">
        <v>1</v>
      </c>
      <c r="V1397" s="179">
        <v>1</v>
      </c>
      <c r="W1397" s="742">
        <v>9</v>
      </c>
      <c r="X1397" s="194"/>
      <c r="Y1397" s="194"/>
      <c r="Z1397" s="194"/>
      <c r="AA1397" s="194"/>
      <c r="AB1397" s="220"/>
      <c r="AC1397" s="183" t="s">
        <v>11748</v>
      </c>
      <c r="AD1397" s="191" t="s">
        <v>7470</v>
      </c>
      <c r="AE1397" s="191" t="s">
        <v>788</v>
      </c>
      <c r="AF1397" s="177">
        <v>0</v>
      </c>
      <c r="AG1397" s="177">
        <v>0</v>
      </c>
      <c r="AH1397" s="177">
        <v>0</v>
      </c>
      <c r="AI1397" s="177">
        <v>0</v>
      </c>
      <c r="AJ1397" s="177">
        <v>0</v>
      </c>
      <c r="AK1397" s="177">
        <v>0</v>
      </c>
      <c r="AL1397" s="383">
        <v>1</v>
      </c>
      <c r="AM1397" s="177">
        <v>0</v>
      </c>
      <c r="AN1397" s="177">
        <v>0</v>
      </c>
      <c r="AO1397" s="181">
        <v>2</v>
      </c>
      <c r="AP1397" s="188"/>
      <c r="AQ1397" s="188"/>
      <c r="AR1397" s="188"/>
      <c r="AS1397" s="188"/>
      <c r="AT1397" s="188"/>
      <c r="AU1397" s="188"/>
      <c r="AV1397" s="188"/>
      <c r="AW1397" s="188"/>
      <c r="AX1397" s="188"/>
      <c r="AY1397" s="188"/>
      <c r="AZ1397" s="188"/>
      <c r="BA1397" s="188"/>
      <c r="BB1397" s="188"/>
      <c r="BC1397" s="188"/>
      <c r="BD1397" s="188"/>
      <c r="BE1397" s="188"/>
      <c r="BF1397" s="188"/>
      <c r="BG1397" s="188"/>
      <c r="BH1397" s="176">
        <f t="shared" si="166"/>
        <v>1.125</v>
      </c>
      <c r="BI1397" s="176">
        <f t="shared" si="170"/>
        <v>18</v>
      </c>
      <c r="BJ1397" s="182" t="str">
        <f t="shared" si="171"/>
        <v>3 - 10</v>
      </c>
      <c r="BK1397" s="176">
        <f t="shared" si="172"/>
        <v>7</v>
      </c>
      <c r="BL1397" s="176">
        <f t="shared" si="167"/>
        <v>1</v>
      </c>
      <c r="BM1397" s="533"/>
      <c r="BN1397" s="185">
        <v>65</v>
      </c>
      <c r="BO1397" s="180">
        <v>2</v>
      </c>
      <c r="BP1397" s="178">
        <f t="shared" si="169"/>
        <v>79</v>
      </c>
      <c r="BQ1397" s="420" t="str">
        <f t="shared" si="173"/>
        <v>III</v>
      </c>
      <c r="BR1397" s="185"/>
      <c r="BS1397" s="213" t="s">
        <v>5882</v>
      </c>
    </row>
    <row r="1398" spans="1:71" ht="38.25" x14ac:dyDescent="0.2">
      <c r="A1398" s="696">
        <v>1396</v>
      </c>
      <c r="B1398" s="286" t="s">
        <v>3838</v>
      </c>
      <c r="C1398" s="286" t="s">
        <v>531</v>
      </c>
      <c r="D1398" s="258" t="s">
        <v>3865</v>
      </c>
      <c r="E1398" s="736">
        <v>1</v>
      </c>
      <c r="F1398" s="736">
        <v>1</v>
      </c>
      <c r="G1398" s="737">
        <v>1</v>
      </c>
      <c r="H1398" s="305" t="s">
        <v>3878</v>
      </c>
      <c r="I1398" s="208" t="s">
        <v>635</v>
      </c>
      <c r="J1398" s="280" t="s">
        <v>538</v>
      </c>
      <c r="K1398" s="191" t="s">
        <v>3491</v>
      </c>
      <c r="L1398" s="427" t="s">
        <v>3491</v>
      </c>
      <c r="M1398" s="686">
        <v>6.5</v>
      </c>
      <c r="N1398" s="685" t="s">
        <v>15715</v>
      </c>
      <c r="O1398" s="686">
        <v>65</v>
      </c>
      <c r="P1398" s="427" t="s">
        <v>16191</v>
      </c>
      <c r="Q1398" s="191">
        <v>2</v>
      </c>
      <c r="R1398" s="180"/>
      <c r="S1398" s="191">
        <v>15</v>
      </c>
      <c r="T1398" s="189">
        <v>16</v>
      </c>
      <c r="U1398" s="191">
        <v>8</v>
      </c>
      <c r="V1398" s="191">
        <v>18</v>
      </c>
      <c r="W1398" s="742">
        <v>6</v>
      </c>
      <c r="X1398" s="184"/>
      <c r="Y1398" s="184"/>
      <c r="Z1398" s="184"/>
      <c r="AA1398" s="184"/>
      <c r="AB1398" s="220"/>
      <c r="AC1398" s="183" t="s">
        <v>10217</v>
      </c>
      <c r="AD1398" s="191" t="s">
        <v>650</v>
      </c>
      <c r="AE1398" s="191" t="s">
        <v>4259</v>
      </c>
      <c r="AF1398" s="177">
        <v>0</v>
      </c>
      <c r="AG1398" s="177">
        <v>0</v>
      </c>
      <c r="AH1398" s="177">
        <v>0</v>
      </c>
      <c r="AI1398" s="177">
        <v>0</v>
      </c>
      <c r="AJ1398" s="177">
        <v>0</v>
      </c>
      <c r="AK1398" s="177">
        <v>0</v>
      </c>
      <c r="AL1398" s="383">
        <v>9</v>
      </c>
      <c r="AM1398" s="177">
        <v>0</v>
      </c>
      <c r="AN1398" s="177">
        <v>0</v>
      </c>
      <c r="AO1398" s="297">
        <v>2</v>
      </c>
      <c r="AP1398" s="425"/>
      <c r="AQ1398" s="425">
        <v>10</v>
      </c>
      <c r="AR1398" s="425"/>
      <c r="AS1398" s="425"/>
      <c r="AT1398" s="425"/>
      <c r="AU1398" s="425"/>
      <c r="AV1398" s="425"/>
      <c r="AW1398" s="425"/>
      <c r="AX1398" s="425"/>
      <c r="AY1398" s="425"/>
      <c r="AZ1398" s="425"/>
      <c r="BA1398" s="425"/>
      <c r="BB1398" s="425"/>
      <c r="BC1398" s="425"/>
      <c r="BD1398" s="425"/>
      <c r="BE1398" s="425"/>
      <c r="BF1398" s="425"/>
      <c r="BG1398" s="425"/>
      <c r="BH1398" s="176" t="str">
        <f t="shared" si="166"/>
        <v>class level</v>
      </c>
      <c r="BI1398" s="176">
        <f t="shared" si="170"/>
        <v>12</v>
      </c>
      <c r="BJ1398" s="182" t="str">
        <f t="shared" si="171"/>
        <v>11 - 74</v>
      </c>
      <c r="BK1398" s="176">
        <f t="shared" si="172"/>
        <v>43</v>
      </c>
      <c r="BL1398" s="176">
        <f t="shared" si="167"/>
        <v>10</v>
      </c>
      <c r="BM1398" s="533"/>
      <c r="BN1398" s="185">
        <v>2550</v>
      </c>
      <c r="BO1398" s="180">
        <v>14</v>
      </c>
      <c r="BP1398" s="178">
        <f t="shared" si="169"/>
        <v>3152</v>
      </c>
      <c r="BQ1398" s="420" t="str">
        <f t="shared" si="173"/>
        <v>VII</v>
      </c>
      <c r="BR1398" s="185"/>
      <c r="BS1398" s="212" t="s">
        <v>5882</v>
      </c>
    </row>
    <row r="1399" spans="1:71" ht="38.25" x14ac:dyDescent="0.2">
      <c r="A1399" s="697">
        <v>1397</v>
      </c>
      <c r="B1399" s="286" t="s">
        <v>3838</v>
      </c>
      <c r="C1399" s="286" t="s">
        <v>532</v>
      </c>
      <c r="D1399" s="258" t="s">
        <v>3865</v>
      </c>
      <c r="E1399" s="736">
        <v>1</v>
      </c>
      <c r="F1399" s="736">
        <v>1</v>
      </c>
      <c r="G1399" s="737">
        <v>1</v>
      </c>
      <c r="H1399" s="305" t="s">
        <v>3878</v>
      </c>
      <c r="I1399" s="208" t="s">
        <v>635</v>
      </c>
      <c r="J1399" s="280" t="s">
        <v>538</v>
      </c>
      <c r="K1399" s="191" t="s">
        <v>3491</v>
      </c>
      <c r="L1399" s="427" t="s">
        <v>3491</v>
      </c>
      <c r="M1399" s="686">
        <v>6.5</v>
      </c>
      <c r="N1399" s="685" t="s">
        <v>15715</v>
      </c>
      <c r="O1399" s="686">
        <v>65</v>
      </c>
      <c r="P1399" s="427" t="s">
        <v>16191</v>
      </c>
      <c r="Q1399" s="191">
        <v>2</v>
      </c>
      <c r="R1399" s="180"/>
      <c r="S1399" s="191">
        <v>15</v>
      </c>
      <c r="T1399" s="189">
        <v>16</v>
      </c>
      <c r="U1399" s="191">
        <v>8</v>
      </c>
      <c r="V1399" s="191">
        <v>18</v>
      </c>
      <c r="W1399" s="742">
        <v>6</v>
      </c>
      <c r="X1399" s="184"/>
      <c r="Y1399" s="184"/>
      <c r="Z1399" s="184"/>
      <c r="AA1399" s="184"/>
      <c r="AB1399" s="220"/>
      <c r="AC1399" s="183" t="s">
        <v>10218</v>
      </c>
      <c r="AD1399" s="191" t="s">
        <v>650</v>
      </c>
      <c r="AE1399" s="191" t="s">
        <v>4259</v>
      </c>
      <c r="AF1399" s="177">
        <v>0</v>
      </c>
      <c r="AG1399" s="177">
        <v>0</v>
      </c>
      <c r="AH1399" s="177">
        <v>0</v>
      </c>
      <c r="AI1399" s="177">
        <v>0</v>
      </c>
      <c r="AJ1399" s="177">
        <v>0</v>
      </c>
      <c r="AK1399" s="177">
        <v>0</v>
      </c>
      <c r="AL1399" s="383">
        <v>9</v>
      </c>
      <c r="AM1399" s="177">
        <v>0</v>
      </c>
      <c r="AN1399" s="177">
        <v>0</v>
      </c>
      <c r="AO1399" s="297">
        <v>4</v>
      </c>
      <c r="AP1399" s="425"/>
      <c r="AQ1399" s="425">
        <v>11</v>
      </c>
      <c r="AR1399" s="425"/>
      <c r="AS1399" s="425"/>
      <c r="AT1399" s="425"/>
      <c r="AU1399" s="425"/>
      <c r="AV1399" s="425"/>
      <c r="AW1399" s="425"/>
      <c r="AX1399" s="425"/>
      <c r="AY1399" s="425"/>
      <c r="AZ1399" s="425"/>
      <c r="BA1399" s="425"/>
      <c r="BB1399" s="425"/>
      <c r="BC1399" s="425"/>
      <c r="BD1399" s="425"/>
      <c r="BE1399" s="425"/>
      <c r="BF1399" s="425"/>
      <c r="BG1399" s="425"/>
      <c r="BH1399" s="176" t="str">
        <f t="shared" si="166"/>
        <v>class level</v>
      </c>
      <c r="BI1399" s="176">
        <f t="shared" si="170"/>
        <v>10</v>
      </c>
      <c r="BJ1399" s="182" t="str">
        <f t="shared" si="171"/>
        <v>13 - 76</v>
      </c>
      <c r="BK1399" s="176">
        <f t="shared" si="172"/>
        <v>45</v>
      </c>
      <c r="BL1399" s="176">
        <f t="shared" si="167"/>
        <v>11</v>
      </c>
      <c r="BM1399" s="533"/>
      <c r="BN1399" s="185">
        <v>2550</v>
      </c>
      <c r="BO1399" s="180">
        <v>14</v>
      </c>
      <c r="BP1399" s="178">
        <f t="shared" si="169"/>
        <v>3180</v>
      </c>
      <c r="BQ1399" s="420" t="str">
        <f t="shared" si="173"/>
        <v>VII</v>
      </c>
      <c r="BR1399" s="185"/>
      <c r="BS1399" s="212" t="s">
        <v>5882</v>
      </c>
    </row>
    <row r="1400" spans="1:71" ht="38.25" x14ac:dyDescent="0.2">
      <c r="A1400" s="696">
        <v>1398</v>
      </c>
      <c r="B1400" s="286" t="s">
        <v>3838</v>
      </c>
      <c r="C1400" s="286" t="s">
        <v>533</v>
      </c>
      <c r="D1400" s="258" t="s">
        <v>3865</v>
      </c>
      <c r="E1400" s="736">
        <v>1</v>
      </c>
      <c r="F1400" s="736">
        <v>1</v>
      </c>
      <c r="G1400" s="737">
        <v>1</v>
      </c>
      <c r="H1400" s="305" t="s">
        <v>3878</v>
      </c>
      <c r="I1400" s="208" t="s">
        <v>635</v>
      </c>
      <c r="J1400" s="280" t="s">
        <v>538</v>
      </c>
      <c r="K1400" s="191" t="s">
        <v>3491</v>
      </c>
      <c r="L1400" s="427" t="s">
        <v>3491</v>
      </c>
      <c r="M1400" s="686">
        <v>6.5</v>
      </c>
      <c r="N1400" s="685" t="s">
        <v>15715</v>
      </c>
      <c r="O1400" s="686">
        <v>65</v>
      </c>
      <c r="P1400" s="427" t="s">
        <v>16191</v>
      </c>
      <c r="Q1400" s="191">
        <v>2</v>
      </c>
      <c r="R1400" s="180"/>
      <c r="S1400" s="191">
        <v>15</v>
      </c>
      <c r="T1400" s="189">
        <v>16</v>
      </c>
      <c r="U1400" s="191">
        <v>8</v>
      </c>
      <c r="V1400" s="191">
        <v>18</v>
      </c>
      <c r="W1400" s="742">
        <v>6</v>
      </c>
      <c r="X1400" s="184"/>
      <c r="Y1400" s="184"/>
      <c r="Z1400" s="184"/>
      <c r="AA1400" s="184"/>
      <c r="AB1400" s="220"/>
      <c r="AC1400" s="183" t="s">
        <v>10219</v>
      </c>
      <c r="AD1400" s="191" t="s">
        <v>650</v>
      </c>
      <c r="AE1400" s="191" t="s">
        <v>4259</v>
      </c>
      <c r="AF1400" s="177">
        <v>0</v>
      </c>
      <c r="AG1400" s="177">
        <v>0</v>
      </c>
      <c r="AH1400" s="177">
        <v>0</v>
      </c>
      <c r="AI1400" s="177">
        <v>0</v>
      </c>
      <c r="AJ1400" s="177">
        <v>0</v>
      </c>
      <c r="AK1400" s="177">
        <v>0</v>
      </c>
      <c r="AL1400" s="383">
        <v>9</v>
      </c>
      <c r="AM1400" s="177">
        <v>0</v>
      </c>
      <c r="AN1400" s="177">
        <v>0</v>
      </c>
      <c r="AO1400" s="297">
        <v>6</v>
      </c>
      <c r="AP1400" s="425"/>
      <c r="AQ1400" s="425">
        <v>12</v>
      </c>
      <c r="AR1400" s="425"/>
      <c r="AS1400" s="425"/>
      <c r="AT1400" s="425"/>
      <c r="AU1400" s="425"/>
      <c r="AV1400" s="425"/>
      <c r="AW1400" s="425"/>
      <c r="AX1400" s="425"/>
      <c r="AY1400" s="425"/>
      <c r="AZ1400" s="425"/>
      <c r="BA1400" s="425"/>
      <c r="BB1400" s="425"/>
      <c r="BC1400" s="425"/>
      <c r="BD1400" s="425"/>
      <c r="BE1400" s="425"/>
      <c r="BF1400" s="425"/>
      <c r="BG1400" s="425"/>
      <c r="BH1400" s="176" t="str">
        <f t="shared" si="166"/>
        <v>class level</v>
      </c>
      <c r="BI1400" s="176">
        <f t="shared" si="170"/>
        <v>10</v>
      </c>
      <c r="BJ1400" s="182" t="str">
        <f t="shared" si="171"/>
        <v>15 - 78</v>
      </c>
      <c r="BK1400" s="176">
        <f t="shared" si="172"/>
        <v>47</v>
      </c>
      <c r="BL1400" s="176">
        <f t="shared" si="167"/>
        <v>12</v>
      </c>
      <c r="BM1400" s="533"/>
      <c r="BN1400" s="185">
        <v>2550</v>
      </c>
      <c r="BO1400" s="180">
        <v>14</v>
      </c>
      <c r="BP1400" s="178">
        <f t="shared" si="169"/>
        <v>3208</v>
      </c>
      <c r="BQ1400" s="420" t="str">
        <f t="shared" si="173"/>
        <v>VII</v>
      </c>
      <c r="BR1400" s="185"/>
      <c r="BS1400" s="212" t="s">
        <v>5882</v>
      </c>
    </row>
    <row r="1401" spans="1:71" ht="38.25" x14ac:dyDescent="0.2">
      <c r="A1401" s="696">
        <v>1399</v>
      </c>
      <c r="B1401" s="286" t="s">
        <v>3838</v>
      </c>
      <c r="C1401" s="286" t="s">
        <v>534</v>
      </c>
      <c r="D1401" s="258" t="s">
        <v>3865</v>
      </c>
      <c r="E1401" s="736">
        <v>1</v>
      </c>
      <c r="F1401" s="736">
        <v>1</v>
      </c>
      <c r="G1401" s="737">
        <v>1</v>
      </c>
      <c r="H1401" s="305" t="s">
        <v>3878</v>
      </c>
      <c r="I1401" s="208" t="s">
        <v>635</v>
      </c>
      <c r="J1401" s="280" t="s">
        <v>537</v>
      </c>
      <c r="K1401" s="191" t="s">
        <v>3491</v>
      </c>
      <c r="L1401" s="427" t="s">
        <v>3491</v>
      </c>
      <c r="M1401" s="686">
        <v>6.5</v>
      </c>
      <c r="N1401" s="685" t="s">
        <v>15715</v>
      </c>
      <c r="O1401" s="686">
        <v>65</v>
      </c>
      <c r="P1401" s="427" t="s">
        <v>16191</v>
      </c>
      <c r="Q1401" s="191">
        <v>2</v>
      </c>
      <c r="R1401" s="180"/>
      <c r="S1401" s="191">
        <v>15</v>
      </c>
      <c r="T1401" s="189">
        <v>16</v>
      </c>
      <c r="U1401" s="191">
        <v>8</v>
      </c>
      <c r="V1401" s="191">
        <v>18</v>
      </c>
      <c r="W1401" s="742">
        <v>6</v>
      </c>
      <c r="X1401" s="184"/>
      <c r="Y1401" s="184"/>
      <c r="Z1401" s="184"/>
      <c r="AA1401" s="184"/>
      <c r="AB1401" s="220"/>
      <c r="AC1401" s="183" t="s">
        <v>10220</v>
      </c>
      <c r="AD1401" s="191" t="s">
        <v>650</v>
      </c>
      <c r="AE1401" s="191" t="s">
        <v>4259</v>
      </c>
      <c r="AF1401" s="177">
        <v>0</v>
      </c>
      <c r="AG1401" s="177">
        <v>0</v>
      </c>
      <c r="AH1401" s="177">
        <v>0</v>
      </c>
      <c r="AI1401" s="177">
        <v>0</v>
      </c>
      <c r="AJ1401" s="177">
        <v>0</v>
      </c>
      <c r="AK1401" s="177">
        <v>0</v>
      </c>
      <c r="AL1401" s="383">
        <v>9</v>
      </c>
      <c r="AM1401" s="177">
        <v>0</v>
      </c>
      <c r="AN1401" s="177">
        <v>0</v>
      </c>
      <c r="AO1401" s="297">
        <v>8</v>
      </c>
      <c r="AP1401" s="425"/>
      <c r="AQ1401" s="425">
        <v>13</v>
      </c>
      <c r="AR1401" s="425"/>
      <c r="AS1401" s="425"/>
      <c r="AT1401" s="425"/>
      <c r="AU1401" s="425"/>
      <c r="AV1401" s="425"/>
      <c r="AW1401" s="425"/>
      <c r="AX1401" s="425"/>
      <c r="AY1401" s="425"/>
      <c r="AZ1401" s="425"/>
      <c r="BA1401" s="425"/>
      <c r="BB1401" s="425"/>
      <c r="BC1401" s="425"/>
      <c r="BD1401" s="425"/>
      <c r="BE1401" s="425"/>
      <c r="BF1401" s="425"/>
      <c r="BG1401" s="425"/>
      <c r="BH1401" s="176" t="str">
        <f t="shared" si="166"/>
        <v>class level</v>
      </c>
      <c r="BI1401" s="176">
        <f t="shared" si="170"/>
        <v>8</v>
      </c>
      <c r="BJ1401" s="182" t="str">
        <f t="shared" si="171"/>
        <v>17 - 80</v>
      </c>
      <c r="BK1401" s="176">
        <f t="shared" si="172"/>
        <v>49</v>
      </c>
      <c r="BL1401" s="176">
        <f t="shared" si="167"/>
        <v>13</v>
      </c>
      <c r="BM1401" s="533"/>
      <c r="BN1401" s="185">
        <v>3700</v>
      </c>
      <c r="BO1401" s="180">
        <v>16</v>
      </c>
      <c r="BP1401" s="178">
        <f t="shared" si="169"/>
        <v>4484</v>
      </c>
      <c r="BQ1401" s="420" t="str">
        <f t="shared" si="173"/>
        <v>VIII</v>
      </c>
      <c r="BR1401" s="185"/>
      <c r="BS1401" s="212" t="s">
        <v>5882</v>
      </c>
    </row>
    <row r="1402" spans="1:71" ht="38.25" x14ac:dyDescent="0.2">
      <c r="A1402" s="697">
        <v>1400</v>
      </c>
      <c r="B1402" s="286" t="s">
        <v>3838</v>
      </c>
      <c r="C1402" s="286" t="s">
        <v>535</v>
      </c>
      <c r="D1402" s="258" t="s">
        <v>3865</v>
      </c>
      <c r="E1402" s="736">
        <v>1</v>
      </c>
      <c r="F1402" s="736">
        <v>1</v>
      </c>
      <c r="G1402" s="737">
        <v>1</v>
      </c>
      <c r="H1402" s="305" t="s">
        <v>3878</v>
      </c>
      <c r="I1402" s="208" t="s">
        <v>635</v>
      </c>
      <c r="J1402" s="280" t="s">
        <v>537</v>
      </c>
      <c r="K1402" s="191" t="s">
        <v>3491</v>
      </c>
      <c r="L1402" s="427" t="s">
        <v>3491</v>
      </c>
      <c r="M1402" s="686">
        <v>6.5</v>
      </c>
      <c r="N1402" s="685" t="s">
        <v>15715</v>
      </c>
      <c r="O1402" s="686">
        <v>65</v>
      </c>
      <c r="P1402" s="427" t="s">
        <v>16191</v>
      </c>
      <c r="Q1402" s="191">
        <v>2</v>
      </c>
      <c r="R1402" s="180"/>
      <c r="S1402" s="191">
        <v>15</v>
      </c>
      <c r="T1402" s="189">
        <v>16</v>
      </c>
      <c r="U1402" s="191">
        <v>8</v>
      </c>
      <c r="V1402" s="191">
        <v>18</v>
      </c>
      <c r="W1402" s="742">
        <v>6</v>
      </c>
      <c r="X1402" s="184"/>
      <c r="Y1402" s="184"/>
      <c r="Z1402" s="184"/>
      <c r="AA1402" s="184"/>
      <c r="AB1402" s="220"/>
      <c r="AC1402" s="183" t="s">
        <v>10221</v>
      </c>
      <c r="AD1402" s="191" t="s">
        <v>650</v>
      </c>
      <c r="AE1402" s="191" t="s">
        <v>4259</v>
      </c>
      <c r="AF1402" s="177">
        <v>0</v>
      </c>
      <c r="AG1402" s="177">
        <v>0</v>
      </c>
      <c r="AH1402" s="177">
        <v>0</v>
      </c>
      <c r="AI1402" s="177">
        <v>0</v>
      </c>
      <c r="AJ1402" s="177">
        <v>0</v>
      </c>
      <c r="AK1402" s="177">
        <v>0</v>
      </c>
      <c r="AL1402" s="383">
        <v>9</v>
      </c>
      <c r="AM1402" s="177">
        <v>0</v>
      </c>
      <c r="AN1402" s="177">
        <v>0</v>
      </c>
      <c r="AO1402" s="297">
        <v>10</v>
      </c>
      <c r="AP1402" s="425"/>
      <c r="AQ1402" s="425">
        <v>14</v>
      </c>
      <c r="AR1402" s="425"/>
      <c r="AS1402" s="425"/>
      <c r="AT1402" s="425"/>
      <c r="AU1402" s="425"/>
      <c r="AV1402" s="425"/>
      <c r="AW1402" s="425"/>
      <c r="AX1402" s="425"/>
      <c r="AY1402" s="425"/>
      <c r="AZ1402" s="425"/>
      <c r="BA1402" s="425"/>
      <c r="BB1402" s="425"/>
      <c r="BC1402" s="425"/>
      <c r="BD1402" s="425"/>
      <c r="BE1402" s="425"/>
      <c r="BF1402" s="425"/>
      <c r="BG1402" s="425"/>
      <c r="BH1402" s="176" t="str">
        <f t="shared" si="166"/>
        <v>class level</v>
      </c>
      <c r="BI1402" s="176">
        <f t="shared" si="170"/>
        <v>8</v>
      </c>
      <c r="BJ1402" s="182" t="str">
        <f t="shared" si="171"/>
        <v>19 - 82</v>
      </c>
      <c r="BK1402" s="176">
        <f t="shared" si="172"/>
        <v>51</v>
      </c>
      <c r="BL1402" s="176">
        <f t="shared" si="167"/>
        <v>14</v>
      </c>
      <c r="BM1402" s="533"/>
      <c r="BN1402" s="185">
        <v>3700</v>
      </c>
      <c r="BO1402" s="180">
        <v>16</v>
      </c>
      <c r="BP1402" s="178">
        <f t="shared" si="169"/>
        <v>4516</v>
      </c>
      <c r="BQ1402" s="420" t="str">
        <f t="shared" si="173"/>
        <v>VIII</v>
      </c>
      <c r="BR1402" s="185"/>
      <c r="BS1402" s="212" t="s">
        <v>5882</v>
      </c>
    </row>
    <row r="1403" spans="1:71" ht="38.25" x14ac:dyDescent="0.2">
      <c r="A1403" s="696">
        <v>1401</v>
      </c>
      <c r="B1403" s="286" t="s">
        <v>3838</v>
      </c>
      <c r="C1403" s="286" t="s">
        <v>536</v>
      </c>
      <c r="D1403" s="258" t="s">
        <v>3865</v>
      </c>
      <c r="E1403" s="736">
        <v>1</v>
      </c>
      <c r="F1403" s="736">
        <v>1</v>
      </c>
      <c r="G1403" s="737">
        <v>1</v>
      </c>
      <c r="H1403" s="305" t="s">
        <v>3878</v>
      </c>
      <c r="I1403" s="208" t="s">
        <v>635</v>
      </c>
      <c r="J1403" s="280" t="s">
        <v>537</v>
      </c>
      <c r="K1403" s="191" t="s">
        <v>3491</v>
      </c>
      <c r="L1403" s="427" t="s">
        <v>3491</v>
      </c>
      <c r="M1403" s="686">
        <v>6.5</v>
      </c>
      <c r="N1403" s="685" t="s">
        <v>15715</v>
      </c>
      <c r="O1403" s="686">
        <v>65</v>
      </c>
      <c r="P1403" s="427" t="s">
        <v>16191</v>
      </c>
      <c r="Q1403" s="191">
        <v>2</v>
      </c>
      <c r="R1403" s="180"/>
      <c r="S1403" s="191">
        <v>15</v>
      </c>
      <c r="T1403" s="189">
        <v>16</v>
      </c>
      <c r="U1403" s="191">
        <v>8</v>
      </c>
      <c r="V1403" s="191">
        <v>18</v>
      </c>
      <c r="W1403" s="742">
        <v>6</v>
      </c>
      <c r="X1403" s="184"/>
      <c r="Y1403" s="184"/>
      <c r="Z1403" s="184"/>
      <c r="AA1403" s="184"/>
      <c r="AB1403" s="220"/>
      <c r="AC1403" s="183" t="s">
        <v>10222</v>
      </c>
      <c r="AD1403" s="191" t="s">
        <v>650</v>
      </c>
      <c r="AE1403" s="191" t="s">
        <v>4259</v>
      </c>
      <c r="AF1403" s="177">
        <v>0</v>
      </c>
      <c r="AG1403" s="177">
        <v>0</v>
      </c>
      <c r="AH1403" s="177">
        <v>0</v>
      </c>
      <c r="AI1403" s="177">
        <v>0</v>
      </c>
      <c r="AJ1403" s="177">
        <v>0</v>
      </c>
      <c r="AK1403" s="177">
        <v>0</v>
      </c>
      <c r="AL1403" s="383">
        <v>9</v>
      </c>
      <c r="AM1403" s="177">
        <v>0</v>
      </c>
      <c r="AN1403" s="177">
        <v>0</v>
      </c>
      <c r="AO1403" s="297">
        <v>12</v>
      </c>
      <c r="AP1403" s="425"/>
      <c r="AQ1403" s="425">
        <v>15</v>
      </c>
      <c r="AR1403" s="425"/>
      <c r="AS1403" s="425"/>
      <c r="AT1403" s="425"/>
      <c r="AU1403" s="425"/>
      <c r="AV1403" s="425"/>
      <c r="AW1403" s="425"/>
      <c r="AX1403" s="425"/>
      <c r="AY1403" s="425"/>
      <c r="AZ1403" s="425"/>
      <c r="BA1403" s="425"/>
      <c r="BB1403" s="425"/>
      <c r="BC1403" s="425"/>
      <c r="BD1403" s="425"/>
      <c r="BE1403" s="425"/>
      <c r="BF1403" s="425"/>
      <c r="BG1403" s="425"/>
      <c r="BH1403" s="176" t="str">
        <f t="shared" si="166"/>
        <v>class level</v>
      </c>
      <c r="BI1403" s="176">
        <f t="shared" si="170"/>
        <v>6</v>
      </c>
      <c r="BJ1403" s="182" t="str">
        <f t="shared" si="171"/>
        <v>21 - 84</v>
      </c>
      <c r="BK1403" s="176">
        <f t="shared" si="172"/>
        <v>53</v>
      </c>
      <c r="BL1403" s="176">
        <f t="shared" si="167"/>
        <v>15</v>
      </c>
      <c r="BM1403" s="533"/>
      <c r="BN1403" s="185">
        <v>3700</v>
      </c>
      <c r="BO1403" s="180">
        <v>16</v>
      </c>
      <c r="BP1403" s="178">
        <f t="shared" si="169"/>
        <v>4548</v>
      </c>
      <c r="BQ1403" s="420" t="str">
        <f t="shared" si="173"/>
        <v>VIII</v>
      </c>
      <c r="BR1403" s="185"/>
      <c r="BS1403" s="212" t="s">
        <v>5882</v>
      </c>
    </row>
    <row r="1404" spans="1:71" x14ac:dyDescent="0.2">
      <c r="A1404" s="697">
        <v>1402</v>
      </c>
      <c r="B1404" s="286" t="s">
        <v>6770</v>
      </c>
      <c r="C1404" s="286" t="s">
        <v>6770</v>
      </c>
      <c r="D1404" s="258" t="s">
        <v>3865</v>
      </c>
      <c r="E1404" s="736">
        <v>1</v>
      </c>
      <c r="F1404" s="736">
        <v>1</v>
      </c>
      <c r="G1404" s="737">
        <v>8</v>
      </c>
      <c r="H1404" s="305" t="s">
        <v>3878</v>
      </c>
      <c r="I1404" s="208" t="s">
        <v>635</v>
      </c>
      <c r="J1404" s="280" t="s">
        <v>6554</v>
      </c>
      <c r="K1404" s="191" t="s">
        <v>3491</v>
      </c>
      <c r="L1404" s="427" t="s">
        <v>3491</v>
      </c>
      <c r="M1404" s="686">
        <v>5.5</v>
      </c>
      <c r="N1404" s="685" t="s">
        <v>15715</v>
      </c>
      <c r="O1404" s="686">
        <v>160</v>
      </c>
      <c r="P1404" s="427" t="s">
        <v>15822</v>
      </c>
      <c r="Q1404" s="191">
        <v>7</v>
      </c>
      <c r="R1404" s="180"/>
      <c r="S1404" s="191">
        <v>8</v>
      </c>
      <c r="T1404" s="179">
        <v>10</v>
      </c>
      <c r="U1404" s="189">
        <v>3</v>
      </c>
      <c r="V1404" s="189">
        <v>12</v>
      </c>
      <c r="W1404" s="742">
        <v>12</v>
      </c>
      <c r="X1404" s="184"/>
      <c r="Y1404" s="184"/>
      <c r="Z1404" s="184"/>
      <c r="AA1404" s="184"/>
      <c r="AB1404" s="220"/>
      <c r="AC1404" s="183" t="s">
        <v>9370</v>
      </c>
      <c r="AD1404" s="191" t="s">
        <v>7850</v>
      </c>
      <c r="AE1404" s="191" t="s">
        <v>4250</v>
      </c>
      <c r="AF1404" s="177">
        <v>0</v>
      </c>
      <c r="AG1404" s="177">
        <v>0</v>
      </c>
      <c r="AH1404" s="177">
        <v>0</v>
      </c>
      <c r="AI1404" s="177">
        <v>0</v>
      </c>
      <c r="AJ1404" s="177">
        <v>0</v>
      </c>
      <c r="AK1404" s="177">
        <v>0</v>
      </c>
      <c r="AL1404" s="551">
        <v>2</v>
      </c>
      <c r="AM1404" s="177">
        <v>0</v>
      </c>
      <c r="AN1404" s="177">
        <v>0</v>
      </c>
      <c r="AO1404" s="195">
        <v>0</v>
      </c>
      <c r="AP1404" s="187"/>
      <c r="AQ1404" s="187"/>
      <c r="AR1404" s="187"/>
      <c r="AS1404" s="187"/>
      <c r="AT1404" s="187"/>
      <c r="AU1404" s="187"/>
      <c r="AV1404" s="187"/>
      <c r="AW1404" s="187"/>
      <c r="AX1404" s="187"/>
      <c r="AY1404" s="187"/>
      <c r="AZ1404" s="187"/>
      <c r="BA1404" s="187"/>
      <c r="BB1404" s="187"/>
      <c r="BC1404" s="187"/>
      <c r="BD1404" s="187"/>
      <c r="BE1404" s="187"/>
      <c r="BF1404" s="187"/>
      <c r="BG1404" s="187"/>
      <c r="BH1404" s="176">
        <f t="shared" si="166"/>
        <v>2</v>
      </c>
      <c r="BI1404" s="176">
        <f t="shared" si="170"/>
        <v>16</v>
      </c>
      <c r="BJ1404" s="182" t="str">
        <f t="shared" si="171"/>
        <v>2 - 16</v>
      </c>
      <c r="BK1404" s="176">
        <f t="shared" si="172"/>
        <v>9</v>
      </c>
      <c r="BL1404" s="176">
        <f t="shared" si="167"/>
        <v>2</v>
      </c>
      <c r="BM1404" s="533"/>
      <c r="BN1404" s="187">
        <v>36</v>
      </c>
      <c r="BO1404" s="187">
        <v>2</v>
      </c>
      <c r="BP1404" s="178">
        <f t="shared" si="169"/>
        <v>54</v>
      </c>
      <c r="BQ1404" s="420" t="str">
        <f t="shared" si="173"/>
        <v>II</v>
      </c>
      <c r="BR1404" s="185"/>
      <c r="BS1404" s="215" t="s">
        <v>5882</v>
      </c>
    </row>
    <row r="1405" spans="1:71" ht="38.25" x14ac:dyDescent="0.2">
      <c r="A1405" s="696">
        <v>1403</v>
      </c>
      <c r="B1405" s="286" t="s">
        <v>6776</v>
      </c>
      <c r="C1405" s="286" t="s">
        <v>6776</v>
      </c>
      <c r="D1405" s="258" t="s">
        <v>3865</v>
      </c>
      <c r="E1405" s="736">
        <v>1</v>
      </c>
      <c r="F1405" s="736">
        <v>2</v>
      </c>
      <c r="G1405" s="737">
        <v>12</v>
      </c>
      <c r="H1405" s="305" t="s">
        <v>1283</v>
      </c>
      <c r="I1405" s="208" t="s">
        <v>7848</v>
      </c>
      <c r="J1405" s="280" t="s">
        <v>7849</v>
      </c>
      <c r="K1405" s="191" t="s">
        <v>5111</v>
      </c>
      <c r="L1405" s="427" t="s">
        <v>5490</v>
      </c>
      <c r="M1405" s="686">
        <v>10</v>
      </c>
      <c r="N1405" s="685" t="s">
        <v>15715</v>
      </c>
      <c r="O1405" s="686">
        <v>1000</v>
      </c>
      <c r="P1405" s="427" t="s">
        <v>16193</v>
      </c>
      <c r="Q1405" s="191">
        <v>5</v>
      </c>
      <c r="R1405" s="180"/>
      <c r="S1405" s="191">
        <v>5</v>
      </c>
      <c r="T1405" s="179">
        <v>7</v>
      </c>
      <c r="U1405" s="189">
        <v>2</v>
      </c>
      <c r="V1405" s="189">
        <v>8</v>
      </c>
      <c r="W1405" s="742">
        <v>7</v>
      </c>
      <c r="X1405" s="194"/>
      <c r="Y1405" s="194"/>
      <c r="Z1405" s="194"/>
      <c r="AA1405" s="194"/>
      <c r="AB1405" s="220"/>
      <c r="AC1405" s="183" t="s">
        <v>8819</v>
      </c>
      <c r="AD1405" s="191" t="s">
        <v>7862</v>
      </c>
      <c r="AE1405" s="191" t="s">
        <v>788</v>
      </c>
      <c r="AF1405" s="177">
        <v>0</v>
      </c>
      <c r="AG1405" s="177">
        <v>0</v>
      </c>
      <c r="AH1405" s="177">
        <v>0</v>
      </c>
      <c r="AI1405" s="177">
        <v>0</v>
      </c>
      <c r="AJ1405" s="177">
        <v>0</v>
      </c>
      <c r="AK1405" s="177">
        <v>0</v>
      </c>
      <c r="AL1405" s="551">
        <v>8</v>
      </c>
      <c r="AM1405" s="177">
        <v>0</v>
      </c>
      <c r="AN1405" s="177">
        <v>0</v>
      </c>
      <c r="AO1405" s="195">
        <v>4</v>
      </c>
      <c r="AP1405" s="187"/>
      <c r="AQ1405" s="187"/>
      <c r="AR1405" s="187"/>
      <c r="AS1405" s="187"/>
      <c r="AT1405" s="187"/>
      <c r="AU1405" s="187"/>
      <c r="AV1405" s="187"/>
      <c r="AW1405" s="187"/>
      <c r="AX1405" s="187"/>
      <c r="AY1405" s="187"/>
      <c r="AZ1405" s="187"/>
      <c r="BA1405" s="187"/>
      <c r="BB1405" s="187"/>
      <c r="BC1405" s="187"/>
      <c r="BD1405" s="187"/>
      <c r="BE1405" s="187"/>
      <c r="BF1405" s="187"/>
      <c r="BG1405" s="187"/>
      <c r="BH1405" s="176">
        <f t="shared" si="166"/>
        <v>9</v>
      </c>
      <c r="BI1405" s="176">
        <f t="shared" si="170"/>
        <v>12</v>
      </c>
      <c r="BJ1405" s="182" t="str">
        <f t="shared" si="171"/>
        <v>12 - 68</v>
      </c>
      <c r="BK1405" s="176">
        <f t="shared" si="172"/>
        <v>40</v>
      </c>
      <c r="BL1405" s="176">
        <f t="shared" si="167"/>
        <v>9</v>
      </c>
      <c r="BM1405" s="533"/>
      <c r="BN1405" s="187">
        <v>2000</v>
      </c>
      <c r="BO1405" s="187">
        <v>12</v>
      </c>
      <c r="BP1405" s="178">
        <f t="shared" si="169"/>
        <v>2480</v>
      </c>
      <c r="BQ1405" s="420" t="str">
        <f t="shared" si="173"/>
        <v>VII</v>
      </c>
      <c r="BR1405" s="185"/>
      <c r="BS1405" s="215" t="s">
        <v>5882</v>
      </c>
    </row>
    <row r="1406" spans="1:71" ht="165.75" x14ac:dyDescent="0.2">
      <c r="A1406" s="696">
        <v>1404</v>
      </c>
      <c r="B1406" s="286" t="s">
        <v>6777</v>
      </c>
      <c r="C1406" s="286" t="s">
        <v>6777</v>
      </c>
      <c r="D1406" s="258" t="s">
        <v>3865</v>
      </c>
      <c r="E1406" s="736">
        <v>1</v>
      </c>
      <c r="F1406" s="736">
        <v>1</v>
      </c>
      <c r="G1406" s="737">
        <v>2</v>
      </c>
      <c r="H1406" s="305" t="s">
        <v>13935</v>
      </c>
      <c r="I1406" s="208" t="s">
        <v>7863</v>
      </c>
      <c r="J1406" s="280" t="s">
        <v>7864</v>
      </c>
      <c r="K1406" s="191" t="s">
        <v>1146</v>
      </c>
      <c r="L1406" s="427" t="s">
        <v>3491</v>
      </c>
      <c r="M1406" s="686">
        <v>6</v>
      </c>
      <c r="N1406" s="685" t="s">
        <v>15715</v>
      </c>
      <c r="O1406" s="686">
        <v>250</v>
      </c>
      <c r="P1406" s="427" t="s">
        <v>15822</v>
      </c>
      <c r="Q1406" s="191">
        <v>-4</v>
      </c>
      <c r="R1406" s="180"/>
      <c r="S1406" s="189">
        <v>17</v>
      </c>
      <c r="T1406" s="189">
        <v>18</v>
      </c>
      <c r="U1406" s="191">
        <v>8</v>
      </c>
      <c r="V1406" s="191">
        <v>18</v>
      </c>
      <c r="W1406" s="742">
        <v>12</v>
      </c>
      <c r="X1406" s="194"/>
      <c r="Y1406" s="194"/>
      <c r="Z1406" s="194"/>
      <c r="AA1406" s="194"/>
      <c r="AB1406" s="220"/>
      <c r="AC1406" s="419" t="s">
        <v>14027</v>
      </c>
      <c r="AD1406" s="191" t="s">
        <v>7862</v>
      </c>
      <c r="AE1406" s="191" t="s">
        <v>788</v>
      </c>
      <c r="AF1406" s="177">
        <v>0</v>
      </c>
      <c r="AG1406" s="177">
        <v>0</v>
      </c>
      <c r="AH1406" s="177">
        <v>0</v>
      </c>
      <c r="AI1406" s="177">
        <v>0</v>
      </c>
      <c r="AJ1406" s="177">
        <v>0</v>
      </c>
      <c r="AK1406" s="177">
        <v>0</v>
      </c>
      <c r="AL1406" s="551">
        <v>15</v>
      </c>
      <c r="AM1406" s="177">
        <v>0</v>
      </c>
      <c r="AN1406" s="177">
        <v>0</v>
      </c>
      <c r="AO1406" s="195">
        <v>7</v>
      </c>
      <c r="AP1406" s="187"/>
      <c r="AQ1406" s="187"/>
      <c r="AR1406" s="187"/>
      <c r="AS1406" s="187"/>
      <c r="AT1406" s="187"/>
      <c r="AU1406" s="187"/>
      <c r="AV1406" s="187"/>
      <c r="AW1406" s="187"/>
      <c r="AX1406" s="187"/>
      <c r="AY1406" s="187"/>
      <c r="AZ1406" s="187"/>
      <c r="BA1406" s="187"/>
      <c r="BB1406" s="187"/>
      <c r="BC1406" s="187"/>
      <c r="BD1406" s="187"/>
      <c r="BE1406" s="187"/>
      <c r="BF1406" s="187"/>
      <c r="BG1406" s="187"/>
      <c r="BH1406" s="176">
        <f t="shared" si="166"/>
        <v>16</v>
      </c>
      <c r="BI1406" s="176">
        <f t="shared" si="170"/>
        <v>7</v>
      </c>
      <c r="BJ1406" s="182" t="str">
        <f t="shared" si="171"/>
        <v>22 - 127</v>
      </c>
      <c r="BK1406" s="176">
        <f t="shared" si="172"/>
        <v>75</v>
      </c>
      <c r="BL1406" s="176">
        <f t="shared" si="167"/>
        <v>17</v>
      </c>
      <c r="BM1406" s="533"/>
      <c r="BN1406" s="185">
        <v>13250</v>
      </c>
      <c r="BO1406" s="180">
        <v>20</v>
      </c>
      <c r="BP1406" s="178">
        <f t="shared" si="169"/>
        <v>14750</v>
      </c>
      <c r="BQ1406" s="420" t="str">
        <f t="shared" si="173"/>
        <v>X</v>
      </c>
      <c r="BR1406" s="185"/>
      <c r="BS1406" s="213" t="s">
        <v>5882</v>
      </c>
    </row>
    <row r="1407" spans="1:71" ht="76.5" x14ac:dyDescent="0.2">
      <c r="A1407" s="697">
        <v>1405</v>
      </c>
      <c r="B1407" s="286" t="s">
        <v>6778</v>
      </c>
      <c r="C1407" s="286" t="s">
        <v>6778</v>
      </c>
      <c r="D1407" s="258" t="s">
        <v>3865</v>
      </c>
      <c r="E1407" s="736">
        <v>1</v>
      </c>
      <c r="F1407" s="736">
        <v>1</v>
      </c>
      <c r="G1407" s="737">
        <v>6</v>
      </c>
      <c r="H1407" s="305" t="s">
        <v>13936</v>
      </c>
      <c r="I1407" s="208" t="s">
        <v>2342</v>
      </c>
      <c r="J1407" s="280" t="s">
        <v>4421</v>
      </c>
      <c r="K1407" s="191" t="s">
        <v>2070</v>
      </c>
      <c r="L1407" s="427" t="s">
        <v>5490</v>
      </c>
      <c r="M1407" s="686">
        <v>7.5</v>
      </c>
      <c r="N1407" s="685" t="s">
        <v>15715</v>
      </c>
      <c r="O1407" s="686">
        <v>422</v>
      </c>
      <c r="P1407" s="427" t="s">
        <v>16193</v>
      </c>
      <c r="Q1407" s="191">
        <v>3</v>
      </c>
      <c r="R1407" s="188" t="s">
        <v>4274</v>
      </c>
      <c r="S1407" s="191">
        <v>8</v>
      </c>
      <c r="T1407" s="179">
        <v>10</v>
      </c>
      <c r="U1407" s="189">
        <v>3</v>
      </c>
      <c r="V1407" s="189">
        <v>12</v>
      </c>
      <c r="W1407" s="742">
        <v>9</v>
      </c>
      <c r="X1407" s="194"/>
      <c r="Y1407" s="194"/>
      <c r="Z1407" s="194"/>
      <c r="AA1407" s="194"/>
      <c r="AB1407" s="220"/>
      <c r="AC1407" s="183" t="s">
        <v>9890</v>
      </c>
      <c r="AD1407" s="191" t="s">
        <v>7862</v>
      </c>
      <c r="AE1407" s="191" t="s">
        <v>788</v>
      </c>
      <c r="AF1407" s="177">
        <v>0</v>
      </c>
      <c r="AG1407" s="177">
        <v>0</v>
      </c>
      <c r="AH1407" s="177">
        <v>0</v>
      </c>
      <c r="AI1407" s="177">
        <v>0</v>
      </c>
      <c r="AJ1407" s="177">
        <v>0</v>
      </c>
      <c r="AK1407" s="177">
        <v>0</v>
      </c>
      <c r="AL1407" s="552">
        <v>9</v>
      </c>
      <c r="AM1407" s="177">
        <v>0</v>
      </c>
      <c r="AN1407" s="177">
        <v>0</v>
      </c>
      <c r="AO1407" s="195">
        <v>3</v>
      </c>
      <c r="AP1407" s="187"/>
      <c r="AQ1407" s="187"/>
      <c r="AR1407" s="187"/>
      <c r="AS1407" s="187"/>
      <c r="AT1407" s="187"/>
      <c r="AU1407" s="187"/>
      <c r="AV1407" s="187"/>
      <c r="AW1407" s="187"/>
      <c r="AX1407" s="187"/>
      <c r="AY1407" s="187"/>
      <c r="AZ1407" s="187"/>
      <c r="BA1407" s="187"/>
      <c r="BB1407" s="187"/>
      <c r="BC1407" s="187"/>
      <c r="BD1407" s="187"/>
      <c r="BE1407" s="187"/>
      <c r="BF1407" s="187"/>
      <c r="BG1407" s="187"/>
      <c r="BH1407" s="176">
        <f t="shared" si="166"/>
        <v>9</v>
      </c>
      <c r="BI1407" s="176">
        <f t="shared" si="170"/>
        <v>12</v>
      </c>
      <c r="BJ1407" s="182" t="str">
        <f t="shared" si="171"/>
        <v>12 - 75</v>
      </c>
      <c r="BK1407" s="176">
        <f t="shared" si="172"/>
        <v>44</v>
      </c>
      <c r="BL1407" s="176">
        <f t="shared" si="167"/>
        <v>9</v>
      </c>
      <c r="BM1407" s="533"/>
      <c r="BN1407" s="187">
        <v>4350</v>
      </c>
      <c r="BO1407" s="187">
        <v>14</v>
      </c>
      <c r="BP1407" s="178">
        <f t="shared" si="169"/>
        <v>4966</v>
      </c>
      <c r="BQ1407" s="420" t="str">
        <f t="shared" si="173"/>
        <v>VIII</v>
      </c>
      <c r="BR1407" s="187"/>
      <c r="BS1407" s="213" t="s">
        <v>5882</v>
      </c>
    </row>
    <row r="1408" spans="1:71" ht="114.75" x14ac:dyDescent="0.2">
      <c r="A1408" s="696">
        <v>1406</v>
      </c>
      <c r="B1408" s="286" t="s">
        <v>6779</v>
      </c>
      <c r="C1408" s="286" t="s">
        <v>6779</v>
      </c>
      <c r="D1408" s="258" t="s">
        <v>3865</v>
      </c>
      <c r="E1408" s="736">
        <v>1</v>
      </c>
      <c r="F1408" s="736">
        <v>1</v>
      </c>
      <c r="G1408" s="737">
        <v>2</v>
      </c>
      <c r="H1408" s="305" t="s">
        <v>13937</v>
      </c>
      <c r="I1408" s="208" t="s">
        <v>7738</v>
      </c>
      <c r="J1408" s="280" t="s">
        <v>7739</v>
      </c>
      <c r="K1408" s="191" t="s">
        <v>1146</v>
      </c>
      <c r="L1408" s="427" t="s">
        <v>3491</v>
      </c>
      <c r="M1408" s="686">
        <v>6</v>
      </c>
      <c r="N1408" s="685" t="s">
        <v>15715</v>
      </c>
      <c r="O1408" s="686">
        <v>250</v>
      </c>
      <c r="P1408" s="427" t="s">
        <v>15822</v>
      </c>
      <c r="Q1408" s="191">
        <v>1</v>
      </c>
      <c r="R1408" s="188" t="s">
        <v>4273</v>
      </c>
      <c r="S1408" s="189">
        <v>13</v>
      </c>
      <c r="T1408" s="189">
        <v>14</v>
      </c>
      <c r="U1408" s="190">
        <v>4</v>
      </c>
      <c r="V1408" s="190">
        <v>16</v>
      </c>
      <c r="W1408" s="742">
        <v>12</v>
      </c>
      <c r="X1408" s="194"/>
      <c r="Y1408" s="194"/>
      <c r="Z1408" s="194"/>
      <c r="AA1408" s="194"/>
      <c r="AB1408" s="220"/>
      <c r="AC1408" s="419" t="s">
        <v>12156</v>
      </c>
      <c r="AD1408" s="191" t="s">
        <v>7862</v>
      </c>
      <c r="AE1408" s="191" t="s">
        <v>788</v>
      </c>
      <c r="AF1408" s="177">
        <v>0</v>
      </c>
      <c r="AG1408" s="177">
        <v>0</v>
      </c>
      <c r="AH1408" s="177">
        <v>0</v>
      </c>
      <c r="AI1408" s="177">
        <v>0</v>
      </c>
      <c r="AJ1408" s="177">
        <v>0</v>
      </c>
      <c r="AK1408" s="177">
        <v>0</v>
      </c>
      <c r="AL1408" s="383">
        <v>10</v>
      </c>
      <c r="AM1408" s="177">
        <v>0</v>
      </c>
      <c r="AN1408" s="177">
        <v>0</v>
      </c>
      <c r="AO1408" s="182">
        <v>6</v>
      </c>
      <c r="AP1408" s="180"/>
      <c r="AQ1408" s="180"/>
      <c r="AR1408" s="180"/>
      <c r="AS1408" s="180"/>
      <c r="AT1408" s="180"/>
      <c r="AU1408" s="180"/>
      <c r="AV1408" s="180"/>
      <c r="AW1408" s="180"/>
      <c r="AX1408" s="180"/>
      <c r="AY1408" s="180"/>
      <c r="AZ1408" s="180"/>
      <c r="BA1408" s="180"/>
      <c r="BB1408" s="180"/>
      <c r="BC1408" s="180"/>
      <c r="BD1408" s="180"/>
      <c r="BE1408" s="180"/>
      <c r="BF1408" s="180"/>
      <c r="BG1408" s="180"/>
      <c r="BH1408" s="176">
        <f t="shared" si="166"/>
        <v>11</v>
      </c>
      <c r="BI1408" s="176">
        <f t="shared" si="170"/>
        <v>10</v>
      </c>
      <c r="BJ1408" s="182" t="str">
        <f t="shared" si="171"/>
        <v>16 - 86</v>
      </c>
      <c r="BK1408" s="176">
        <f t="shared" si="172"/>
        <v>51</v>
      </c>
      <c r="BL1408" s="176">
        <f t="shared" si="167"/>
        <v>12</v>
      </c>
      <c r="BM1408" s="533"/>
      <c r="BN1408" s="185">
        <v>6200</v>
      </c>
      <c r="BO1408" s="180">
        <v>16</v>
      </c>
      <c r="BP1408" s="178">
        <f t="shared" si="169"/>
        <v>7016</v>
      </c>
      <c r="BQ1408" s="420" t="str">
        <f t="shared" si="173"/>
        <v>IX</v>
      </c>
      <c r="BR1408" s="185"/>
      <c r="BS1408" s="213" t="s">
        <v>5882</v>
      </c>
    </row>
    <row r="1409" spans="1:71" ht="38.25" x14ac:dyDescent="0.2">
      <c r="A1409" s="697">
        <v>1407</v>
      </c>
      <c r="B1409" s="286" t="s">
        <v>6780</v>
      </c>
      <c r="C1409" s="286" t="s">
        <v>6780</v>
      </c>
      <c r="D1409" s="258" t="s">
        <v>3865</v>
      </c>
      <c r="E1409" s="736">
        <v>1</v>
      </c>
      <c r="F1409" s="736">
        <v>3</v>
      </c>
      <c r="G1409" s="737">
        <v>18</v>
      </c>
      <c r="H1409" s="305" t="s">
        <v>3224</v>
      </c>
      <c r="I1409" s="208" t="s">
        <v>2342</v>
      </c>
      <c r="J1409" s="280" t="s">
        <v>3389</v>
      </c>
      <c r="K1409" s="191" t="s">
        <v>5227</v>
      </c>
      <c r="L1409" s="427" t="s">
        <v>5490</v>
      </c>
      <c r="M1409" s="686">
        <v>8</v>
      </c>
      <c r="N1409" s="685" t="s">
        <v>15715</v>
      </c>
      <c r="O1409" s="686">
        <v>650</v>
      </c>
      <c r="P1409" s="427" t="s">
        <v>16194</v>
      </c>
      <c r="Q1409" s="191">
        <v>6</v>
      </c>
      <c r="R1409" s="180"/>
      <c r="S1409" s="191">
        <v>5</v>
      </c>
      <c r="T1409" s="179">
        <v>7</v>
      </c>
      <c r="U1409" s="189">
        <v>2</v>
      </c>
      <c r="V1409" s="189">
        <v>8</v>
      </c>
      <c r="W1409" s="742">
        <v>6</v>
      </c>
      <c r="X1409" s="194"/>
      <c r="Y1409" s="194"/>
      <c r="Z1409" s="194"/>
      <c r="AA1409" s="194"/>
      <c r="AB1409" s="220"/>
      <c r="AC1409" s="183" t="s">
        <v>9453</v>
      </c>
      <c r="AD1409" s="191" t="s">
        <v>7862</v>
      </c>
      <c r="AE1409" s="191" t="s">
        <v>788</v>
      </c>
      <c r="AF1409" s="177">
        <v>0</v>
      </c>
      <c r="AG1409" s="177">
        <v>0</v>
      </c>
      <c r="AH1409" s="177">
        <v>0</v>
      </c>
      <c r="AI1409" s="177">
        <v>0</v>
      </c>
      <c r="AJ1409" s="177">
        <v>0</v>
      </c>
      <c r="AK1409" s="177">
        <v>0</v>
      </c>
      <c r="AL1409" s="383">
        <v>7</v>
      </c>
      <c r="AM1409" s="177">
        <v>0</v>
      </c>
      <c r="AN1409" s="177">
        <v>0</v>
      </c>
      <c r="AO1409" s="195">
        <v>0</v>
      </c>
      <c r="AP1409" s="187"/>
      <c r="AQ1409" s="187"/>
      <c r="AR1409" s="187"/>
      <c r="AS1409" s="187"/>
      <c r="AT1409" s="187"/>
      <c r="AU1409" s="187"/>
      <c r="AV1409" s="187"/>
      <c r="AW1409" s="187"/>
      <c r="AX1409" s="187"/>
      <c r="AY1409" s="187"/>
      <c r="AZ1409" s="187"/>
      <c r="BA1409" s="187"/>
      <c r="BB1409" s="187"/>
      <c r="BC1409" s="187"/>
      <c r="BD1409" s="187"/>
      <c r="BE1409" s="187"/>
      <c r="BF1409" s="187"/>
      <c r="BG1409" s="187"/>
      <c r="BH1409" s="176">
        <f t="shared" si="166"/>
        <v>7</v>
      </c>
      <c r="BI1409" s="176">
        <f t="shared" si="170"/>
        <v>13</v>
      </c>
      <c r="BJ1409" s="182" t="str">
        <f t="shared" si="171"/>
        <v>7 - 56</v>
      </c>
      <c r="BK1409" s="176">
        <f t="shared" si="172"/>
        <v>32</v>
      </c>
      <c r="BL1409" s="176">
        <f t="shared" si="167"/>
        <v>7</v>
      </c>
      <c r="BM1409" s="533"/>
      <c r="BN1409" s="185">
        <v>875</v>
      </c>
      <c r="BO1409" s="180">
        <v>8</v>
      </c>
      <c r="BP1409" s="178">
        <f t="shared" si="169"/>
        <v>1131</v>
      </c>
      <c r="BQ1409" s="420" t="str">
        <f t="shared" si="173"/>
        <v>VI</v>
      </c>
      <c r="BR1409" s="185"/>
      <c r="BS1409" s="213" t="s">
        <v>5882</v>
      </c>
    </row>
    <row r="1410" spans="1:71" x14ac:dyDescent="0.2">
      <c r="A1410" s="696">
        <v>1408</v>
      </c>
      <c r="B1410" s="286" t="s">
        <v>7690</v>
      </c>
      <c r="C1410" s="286" t="s">
        <v>7690</v>
      </c>
      <c r="D1410" s="258" t="s">
        <v>3865</v>
      </c>
      <c r="E1410" s="736">
        <v>1</v>
      </c>
      <c r="F1410" s="736">
        <v>1</v>
      </c>
      <c r="G1410" s="737">
        <v>8</v>
      </c>
      <c r="H1410" s="305" t="s">
        <v>13900</v>
      </c>
      <c r="I1410" s="208" t="s">
        <v>3486</v>
      </c>
      <c r="J1410" s="280" t="s">
        <v>3486</v>
      </c>
      <c r="K1410" s="191" t="s">
        <v>1128</v>
      </c>
      <c r="L1410" s="427" t="s">
        <v>3489</v>
      </c>
      <c r="M1410" s="686">
        <v>2.5</v>
      </c>
      <c r="N1410" s="685" t="s">
        <v>15715</v>
      </c>
      <c r="O1410" s="686">
        <v>13</v>
      </c>
      <c r="P1410" s="427" t="s">
        <v>16195</v>
      </c>
      <c r="Q1410" s="191">
        <v>-4</v>
      </c>
      <c r="R1410" s="180"/>
      <c r="S1410" s="191">
        <v>5</v>
      </c>
      <c r="T1410" s="179">
        <v>7</v>
      </c>
      <c r="U1410" s="189">
        <v>2</v>
      </c>
      <c r="V1410" s="189">
        <v>8</v>
      </c>
      <c r="W1410" s="742">
        <v>21</v>
      </c>
      <c r="X1410" s="194"/>
      <c r="Y1410" s="194"/>
      <c r="Z1410" s="194"/>
      <c r="AA1410" s="194"/>
      <c r="AB1410" s="220"/>
      <c r="AC1410" s="183" t="s">
        <v>7695</v>
      </c>
      <c r="AD1410" s="191" t="s">
        <v>5476</v>
      </c>
      <c r="AE1410" s="191" t="s">
        <v>4247</v>
      </c>
      <c r="AF1410" s="177">
        <v>0</v>
      </c>
      <c r="AG1410" s="177">
        <v>0</v>
      </c>
      <c r="AH1410" s="177">
        <v>0</v>
      </c>
      <c r="AI1410" s="177">
        <v>0</v>
      </c>
      <c r="AJ1410" s="177">
        <v>0</v>
      </c>
      <c r="AK1410" s="177">
        <v>1</v>
      </c>
      <c r="AL1410" s="383">
        <v>0</v>
      </c>
      <c r="AM1410" s="177">
        <v>0</v>
      </c>
      <c r="AN1410" s="177">
        <v>0</v>
      </c>
      <c r="AO1410" s="195">
        <v>0</v>
      </c>
      <c r="AP1410" s="187"/>
      <c r="AQ1410" s="187"/>
      <c r="AR1410" s="187"/>
      <c r="AS1410" s="187"/>
      <c r="AT1410" s="187"/>
      <c r="AU1410" s="187"/>
      <c r="AV1410" s="187"/>
      <c r="AW1410" s="187"/>
      <c r="AX1410" s="187"/>
      <c r="AY1410" s="187"/>
      <c r="AZ1410" s="187"/>
      <c r="BA1410" s="187"/>
      <c r="BB1410" s="187"/>
      <c r="BC1410" s="187"/>
      <c r="BD1410" s="187"/>
      <c r="BE1410" s="187"/>
      <c r="BF1410" s="187"/>
      <c r="BG1410" s="187"/>
      <c r="BH1410" s="176">
        <f t="shared" si="166"/>
        <v>0.875</v>
      </c>
      <c r="BI1410" s="176">
        <f t="shared" si="170"/>
        <v>20</v>
      </c>
      <c r="BJ1410" s="182" t="str">
        <f t="shared" si="171"/>
        <v>1 - 7</v>
      </c>
      <c r="BK1410" s="176">
        <f t="shared" si="172"/>
        <v>4</v>
      </c>
      <c r="BL1410" s="176">
        <f t="shared" si="167"/>
        <v>1</v>
      </c>
      <c r="BM1410" s="533"/>
      <c r="BN1410" s="187">
        <v>7</v>
      </c>
      <c r="BO1410" s="187">
        <v>1</v>
      </c>
      <c r="BP1410" s="178">
        <f t="shared" si="169"/>
        <v>11</v>
      </c>
      <c r="BQ1410" s="420" t="str">
        <f t="shared" si="173"/>
        <v>I</v>
      </c>
      <c r="BR1410" s="185"/>
      <c r="BS1410" s="213" t="s">
        <v>5882</v>
      </c>
    </row>
    <row r="1411" spans="1:71" ht="25.5" x14ac:dyDescent="0.2">
      <c r="A1411" s="696">
        <v>1409</v>
      </c>
      <c r="B1411" s="286" t="s">
        <v>7698</v>
      </c>
      <c r="C1411" s="286" t="s">
        <v>7698</v>
      </c>
      <c r="D1411" s="258" t="s">
        <v>3865</v>
      </c>
      <c r="E1411" s="736">
        <v>1</v>
      </c>
      <c r="F1411" s="736">
        <v>1</v>
      </c>
      <c r="G1411" s="737">
        <v>3</v>
      </c>
      <c r="H1411" s="305" t="s">
        <v>3486</v>
      </c>
      <c r="I1411" s="208" t="s">
        <v>7890</v>
      </c>
      <c r="J1411" s="280" t="s">
        <v>7891</v>
      </c>
      <c r="K1411" s="191" t="s">
        <v>3491</v>
      </c>
      <c r="L1411" s="427" t="s">
        <v>3491</v>
      </c>
      <c r="M1411" s="684">
        <v>6</v>
      </c>
      <c r="N1411" s="684" t="s">
        <v>15715</v>
      </c>
      <c r="O1411" s="686">
        <v>120</v>
      </c>
      <c r="P1411" s="179" t="s">
        <v>16196</v>
      </c>
      <c r="Q1411" s="191">
        <v>10</v>
      </c>
      <c r="R1411" s="180"/>
      <c r="S1411" s="191">
        <v>5</v>
      </c>
      <c r="T1411" s="179">
        <v>7</v>
      </c>
      <c r="U1411" s="189">
        <v>2</v>
      </c>
      <c r="V1411" s="189">
        <v>8</v>
      </c>
      <c r="W1411" s="742">
        <v>9</v>
      </c>
      <c r="X1411" s="194"/>
      <c r="Y1411" s="194"/>
      <c r="Z1411" s="194"/>
      <c r="AA1411" s="194"/>
      <c r="AB1411" s="220"/>
      <c r="AC1411" s="183" t="s">
        <v>7893</v>
      </c>
      <c r="AD1411" s="191" t="s">
        <v>650</v>
      </c>
      <c r="AE1411" s="191" t="s">
        <v>4250</v>
      </c>
      <c r="AF1411" s="177">
        <v>0</v>
      </c>
      <c r="AG1411" s="177">
        <v>0</v>
      </c>
      <c r="AH1411" s="177">
        <v>0</v>
      </c>
      <c r="AI1411" s="177">
        <v>0</v>
      </c>
      <c r="AJ1411" s="177">
        <v>0</v>
      </c>
      <c r="AK1411" s="177">
        <v>0</v>
      </c>
      <c r="AL1411" s="551">
        <v>4</v>
      </c>
      <c r="AM1411" s="177">
        <v>0</v>
      </c>
      <c r="AN1411" s="177">
        <v>0</v>
      </c>
      <c r="AO1411" s="195">
        <v>0</v>
      </c>
      <c r="AP1411" s="187"/>
      <c r="AQ1411" s="187"/>
      <c r="AR1411" s="187"/>
      <c r="AS1411" s="187"/>
      <c r="AT1411" s="187"/>
      <c r="AU1411" s="187"/>
      <c r="AV1411" s="187"/>
      <c r="AW1411" s="187"/>
      <c r="AX1411" s="187"/>
      <c r="AY1411" s="187"/>
      <c r="AZ1411" s="187"/>
      <c r="BA1411" s="187"/>
      <c r="BB1411" s="187"/>
      <c r="BC1411" s="187"/>
      <c r="BD1411" s="187"/>
      <c r="BE1411" s="187"/>
      <c r="BF1411" s="187"/>
      <c r="BG1411" s="187"/>
      <c r="BH1411" s="176">
        <f t="shared" ref="BH1411:BH1474" si="174">IF(manualHD="",IF(COUNTA($AP1411:$BG1411)=0,IF(SUM($AG1411:$AL1411)/(0.01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4</v>
      </c>
      <c r="BI1411" s="176">
        <f t="shared" si="170"/>
        <v>15</v>
      </c>
      <c r="BJ1411" s="182" t="str">
        <f t="shared" si="171"/>
        <v>4 - 32</v>
      </c>
      <c r="BK1411" s="176">
        <f t="shared" si="172"/>
        <v>18</v>
      </c>
      <c r="BL1411" s="176">
        <f t="shared" si="167"/>
        <v>4</v>
      </c>
      <c r="BM1411" s="533"/>
      <c r="BN1411" s="187">
        <v>215</v>
      </c>
      <c r="BO1411" s="187">
        <v>4</v>
      </c>
      <c r="BP1411" s="178">
        <f t="shared" si="169"/>
        <v>287</v>
      </c>
      <c r="BQ1411" s="420" t="str">
        <f t="shared" si="173"/>
        <v>IV</v>
      </c>
      <c r="BR1411" s="185"/>
      <c r="BS1411" s="213" t="s">
        <v>5882</v>
      </c>
    </row>
    <row r="1412" spans="1:71" ht="38.25" x14ac:dyDescent="0.2">
      <c r="A1412" s="697">
        <v>1410</v>
      </c>
      <c r="B1412" s="286" t="s">
        <v>7894</v>
      </c>
      <c r="C1412" s="286" t="s">
        <v>7894</v>
      </c>
      <c r="D1412" s="258" t="s">
        <v>3865</v>
      </c>
      <c r="E1412" s="736">
        <v>1</v>
      </c>
      <c r="F1412" s="736">
        <v>1</v>
      </c>
      <c r="G1412" s="737">
        <v>1</v>
      </c>
      <c r="H1412" s="305" t="s">
        <v>3239</v>
      </c>
      <c r="I1412" s="208" t="s">
        <v>7154</v>
      </c>
      <c r="J1412" s="280" t="s">
        <v>6558</v>
      </c>
      <c r="K1412" s="191" t="s">
        <v>7895</v>
      </c>
      <c r="L1412" s="427" t="s">
        <v>5490</v>
      </c>
      <c r="M1412" s="686">
        <v>10</v>
      </c>
      <c r="N1412" s="685" t="s">
        <v>15741</v>
      </c>
      <c r="O1412" s="686">
        <v>7500</v>
      </c>
      <c r="P1412" s="179" t="s">
        <v>15915</v>
      </c>
      <c r="Q1412" s="191">
        <v>8</v>
      </c>
      <c r="R1412" s="180"/>
      <c r="S1412" s="191">
        <v>1</v>
      </c>
      <c r="T1412" s="179">
        <v>1</v>
      </c>
      <c r="U1412" s="179">
        <v>1</v>
      </c>
      <c r="V1412" s="179">
        <v>1</v>
      </c>
      <c r="W1412" s="742">
        <v>3</v>
      </c>
      <c r="X1412" s="194"/>
      <c r="Y1412" s="194"/>
      <c r="Z1412" s="194"/>
      <c r="AA1412" s="194"/>
      <c r="AB1412" s="220"/>
      <c r="AC1412" s="183" t="s">
        <v>9392</v>
      </c>
      <c r="AD1412" s="191" t="s">
        <v>7475</v>
      </c>
      <c r="AE1412" s="191" t="s">
        <v>4247</v>
      </c>
      <c r="AF1412" s="177">
        <v>0</v>
      </c>
      <c r="AG1412" s="177">
        <v>0</v>
      </c>
      <c r="AH1412" s="177">
        <v>0</v>
      </c>
      <c r="AI1412" s="177">
        <v>0</v>
      </c>
      <c r="AJ1412" s="177">
        <v>0</v>
      </c>
      <c r="AK1412" s="177">
        <v>0</v>
      </c>
      <c r="AL1412" s="551">
        <v>4</v>
      </c>
      <c r="AM1412" s="177">
        <v>0</v>
      </c>
      <c r="AN1412" s="177">
        <v>0</v>
      </c>
      <c r="AO1412" s="195">
        <v>0</v>
      </c>
      <c r="AP1412" s="187"/>
      <c r="AQ1412" s="187"/>
      <c r="AR1412" s="187"/>
      <c r="AS1412" s="187"/>
      <c r="AT1412" s="187"/>
      <c r="AU1412" s="187"/>
      <c r="AV1412" s="187"/>
      <c r="AW1412" s="187"/>
      <c r="AX1412" s="187"/>
      <c r="AY1412" s="187"/>
      <c r="AZ1412" s="187"/>
      <c r="BA1412" s="187"/>
      <c r="BB1412" s="187"/>
      <c r="BC1412" s="187"/>
      <c r="BD1412" s="187"/>
      <c r="BE1412" s="187"/>
      <c r="BF1412" s="187"/>
      <c r="BG1412" s="187"/>
      <c r="BH1412" s="176">
        <f t="shared" si="174"/>
        <v>4</v>
      </c>
      <c r="BI1412" s="176">
        <f t="shared" si="170"/>
        <v>15</v>
      </c>
      <c r="BJ1412" s="182" t="str">
        <f t="shared" si="171"/>
        <v>4 - 32</v>
      </c>
      <c r="BK1412" s="176">
        <f t="shared" si="172"/>
        <v>18</v>
      </c>
      <c r="BL1412" s="176">
        <f t="shared" ref="BL1412:BL1475" si="175">IF(SUM(AP1412:BG1412)=0,AL1412+ROUNDDOWN(AO1412/4.5,0)+IF(AF1412*1.5+AG1412*2+AH1412*2.5+AI1412*3+AJ1412*3.5+AK1412*4+AO1412&gt;3,1,0),MAX(AP1412:BG1412))</f>
        <v>4</v>
      </c>
      <c r="BM1412" s="535"/>
      <c r="BN1412" s="187">
        <v>125</v>
      </c>
      <c r="BO1412" s="187">
        <v>4</v>
      </c>
      <c r="BP1412" s="178">
        <f t="shared" si="169"/>
        <v>197</v>
      </c>
      <c r="BQ1412" s="420" t="str">
        <f t="shared" si="173"/>
        <v>III</v>
      </c>
      <c r="BR1412" s="185"/>
      <c r="BS1412" s="213" t="s">
        <v>5882</v>
      </c>
    </row>
    <row r="1413" spans="1:71" ht="25.5" x14ac:dyDescent="0.2">
      <c r="A1413" s="696">
        <v>1411</v>
      </c>
      <c r="B1413" s="286" t="s">
        <v>7802</v>
      </c>
      <c r="C1413" s="286" t="s">
        <v>7802</v>
      </c>
      <c r="D1413" s="258" t="s">
        <v>3865</v>
      </c>
      <c r="E1413" s="736">
        <v>1</v>
      </c>
      <c r="F1413" s="736">
        <v>1</v>
      </c>
      <c r="G1413" s="737">
        <v>1</v>
      </c>
      <c r="H1413" s="305" t="s">
        <v>3486</v>
      </c>
      <c r="I1413" s="208" t="s">
        <v>6635</v>
      </c>
      <c r="J1413" s="280" t="s">
        <v>5935</v>
      </c>
      <c r="K1413" s="191" t="s">
        <v>7803</v>
      </c>
      <c r="L1413" s="427" t="s">
        <v>5490</v>
      </c>
      <c r="M1413" s="686">
        <v>7</v>
      </c>
      <c r="N1413" s="685" t="s">
        <v>15715</v>
      </c>
      <c r="O1413" s="686">
        <v>925</v>
      </c>
      <c r="P1413" s="427" t="s">
        <v>16197</v>
      </c>
      <c r="Q1413" s="191">
        <v>4</v>
      </c>
      <c r="R1413" s="180"/>
      <c r="S1413" s="191">
        <v>5</v>
      </c>
      <c r="T1413" s="179">
        <v>7</v>
      </c>
      <c r="U1413" s="189">
        <v>2</v>
      </c>
      <c r="V1413" s="189">
        <v>8</v>
      </c>
      <c r="W1413" s="742">
        <v>15</v>
      </c>
      <c r="X1413" s="184"/>
      <c r="Y1413" s="184"/>
      <c r="Z1413" s="184"/>
      <c r="AA1413" s="184"/>
      <c r="AB1413" s="220"/>
      <c r="AC1413" s="183" t="s">
        <v>66</v>
      </c>
      <c r="AD1413" s="191" t="s">
        <v>6684</v>
      </c>
      <c r="AE1413" s="191" t="s">
        <v>4247</v>
      </c>
      <c r="AF1413" s="177">
        <v>0</v>
      </c>
      <c r="AG1413" s="177">
        <v>0</v>
      </c>
      <c r="AH1413" s="177">
        <v>0</v>
      </c>
      <c r="AI1413" s="177">
        <v>0</v>
      </c>
      <c r="AJ1413" s="177">
        <v>0</v>
      </c>
      <c r="AK1413" s="177">
        <v>0</v>
      </c>
      <c r="AL1413" s="552">
        <v>8</v>
      </c>
      <c r="AM1413" s="177">
        <v>0</v>
      </c>
      <c r="AN1413" s="177">
        <v>0</v>
      </c>
      <c r="AO1413" s="182">
        <v>0</v>
      </c>
      <c r="AP1413" s="180"/>
      <c r="AQ1413" s="180"/>
      <c r="AR1413" s="180"/>
      <c r="AS1413" s="180"/>
      <c r="AT1413" s="180"/>
      <c r="AU1413" s="180"/>
      <c r="AV1413" s="180"/>
      <c r="AW1413" s="180"/>
      <c r="AX1413" s="180"/>
      <c r="AY1413" s="180"/>
      <c r="AZ1413" s="180"/>
      <c r="BA1413" s="180"/>
      <c r="BB1413" s="180"/>
      <c r="BC1413" s="180"/>
      <c r="BD1413" s="180"/>
      <c r="BE1413" s="180"/>
      <c r="BF1413" s="180"/>
      <c r="BG1413" s="180"/>
      <c r="BH1413" s="176">
        <f t="shared" si="174"/>
        <v>8</v>
      </c>
      <c r="BI1413" s="176">
        <f t="shared" si="170"/>
        <v>12</v>
      </c>
      <c r="BJ1413" s="182" t="str">
        <f t="shared" si="171"/>
        <v>8 - 64</v>
      </c>
      <c r="BK1413" s="176">
        <f t="shared" si="172"/>
        <v>36</v>
      </c>
      <c r="BL1413" s="176">
        <f t="shared" si="175"/>
        <v>8</v>
      </c>
      <c r="BM1413" s="533"/>
      <c r="BN1413" s="185">
        <v>550</v>
      </c>
      <c r="BO1413" s="180">
        <v>10</v>
      </c>
      <c r="BP1413" s="178">
        <f t="shared" si="169"/>
        <v>910</v>
      </c>
      <c r="BQ1413" s="420" t="str">
        <f t="shared" si="173"/>
        <v>VI</v>
      </c>
      <c r="BR1413" s="185"/>
      <c r="BS1413" s="212" t="s">
        <v>5882</v>
      </c>
    </row>
    <row r="1414" spans="1:71" ht="89.25" x14ac:dyDescent="0.2">
      <c r="A1414" s="697">
        <v>1412</v>
      </c>
      <c r="B1414" s="286" t="s">
        <v>7811</v>
      </c>
      <c r="C1414" s="286" t="s">
        <v>7811</v>
      </c>
      <c r="D1414" s="258" t="s">
        <v>3865</v>
      </c>
      <c r="E1414" s="736">
        <v>798</v>
      </c>
      <c r="F1414" s="736">
        <v>3</v>
      </c>
      <c r="G1414" s="737">
        <v>30</v>
      </c>
      <c r="H1414" s="305" t="s">
        <v>13938</v>
      </c>
      <c r="I1414" s="208" t="s">
        <v>635</v>
      </c>
      <c r="J1414" s="280" t="s">
        <v>7812</v>
      </c>
      <c r="K1414" s="191" t="s">
        <v>1109</v>
      </c>
      <c r="L1414" s="427" t="s">
        <v>3489</v>
      </c>
      <c r="M1414" s="686">
        <v>3</v>
      </c>
      <c r="N1414" s="685" t="s">
        <v>15715</v>
      </c>
      <c r="O1414" s="686">
        <v>80</v>
      </c>
      <c r="P1414" s="427" t="s">
        <v>16198</v>
      </c>
      <c r="Q1414" s="191">
        <v>2</v>
      </c>
      <c r="R1414" s="180"/>
      <c r="S1414" s="191">
        <v>15</v>
      </c>
      <c r="T1414" s="189">
        <v>16</v>
      </c>
      <c r="U1414" s="191">
        <v>8</v>
      </c>
      <c r="V1414" s="191">
        <v>18</v>
      </c>
      <c r="W1414" s="742">
        <v>9</v>
      </c>
      <c r="X1414" s="184"/>
      <c r="Y1414" s="184"/>
      <c r="Z1414" s="184"/>
      <c r="AA1414" s="184"/>
      <c r="AB1414" s="220"/>
      <c r="AC1414" s="183" t="s">
        <v>9869</v>
      </c>
      <c r="AD1414" s="191" t="s">
        <v>7850</v>
      </c>
      <c r="AE1414" s="191" t="s">
        <v>5881</v>
      </c>
      <c r="AF1414" s="177">
        <v>0</v>
      </c>
      <c r="AG1414" s="177">
        <v>0</v>
      </c>
      <c r="AH1414" s="177">
        <v>0</v>
      </c>
      <c r="AI1414" s="177">
        <v>0</v>
      </c>
      <c r="AJ1414" s="177">
        <v>0</v>
      </c>
      <c r="AK1414" s="177">
        <v>0</v>
      </c>
      <c r="AL1414" s="552">
        <v>3</v>
      </c>
      <c r="AM1414" s="177">
        <v>0</v>
      </c>
      <c r="AN1414" s="177">
        <v>0</v>
      </c>
      <c r="AO1414" s="182">
        <v>6</v>
      </c>
      <c r="AP1414" s="180"/>
      <c r="AQ1414" s="180"/>
      <c r="AR1414" s="180"/>
      <c r="AS1414" s="180"/>
      <c r="AT1414" s="180"/>
      <c r="AU1414" s="180"/>
      <c r="AV1414" s="180"/>
      <c r="AW1414" s="180"/>
      <c r="AX1414" s="180"/>
      <c r="AY1414" s="180"/>
      <c r="AZ1414" s="180"/>
      <c r="BA1414" s="180"/>
      <c r="BB1414" s="180"/>
      <c r="BC1414" s="180"/>
      <c r="BD1414" s="180"/>
      <c r="BE1414" s="180"/>
      <c r="BF1414" s="180"/>
      <c r="BG1414" s="180"/>
      <c r="BH1414" s="176">
        <f t="shared" si="174"/>
        <v>4</v>
      </c>
      <c r="BI1414" s="176">
        <f t="shared" si="170"/>
        <v>15</v>
      </c>
      <c r="BJ1414" s="182" t="str">
        <f t="shared" si="171"/>
        <v>9 - 30</v>
      </c>
      <c r="BK1414" s="176">
        <f t="shared" si="172"/>
        <v>20</v>
      </c>
      <c r="BL1414" s="176">
        <f t="shared" si="175"/>
        <v>5</v>
      </c>
      <c r="BM1414" s="533"/>
      <c r="BN1414" s="185">
        <v>325</v>
      </c>
      <c r="BO1414" s="180">
        <v>5</v>
      </c>
      <c r="BP1414" s="178">
        <f t="shared" si="169"/>
        <v>425</v>
      </c>
      <c r="BQ1414" s="420" t="str">
        <f t="shared" si="173"/>
        <v>V</v>
      </c>
      <c r="BR1414" s="185"/>
      <c r="BS1414" s="212" t="s">
        <v>5882</v>
      </c>
    </row>
    <row r="1415" spans="1:71" ht="102" x14ac:dyDescent="0.2">
      <c r="A1415" s="696">
        <v>1413</v>
      </c>
      <c r="B1415" s="286" t="s">
        <v>7811</v>
      </c>
      <c r="C1415" s="286" t="s">
        <v>7813</v>
      </c>
      <c r="D1415" s="258" t="s">
        <v>3865</v>
      </c>
      <c r="E1415" s="736">
        <v>171</v>
      </c>
      <c r="F1415" s="736">
        <v>3</v>
      </c>
      <c r="G1415" s="737">
        <v>30</v>
      </c>
      <c r="H1415" s="305" t="s">
        <v>13938</v>
      </c>
      <c r="I1415" s="208" t="s">
        <v>635</v>
      </c>
      <c r="J1415" s="280" t="s">
        <v>7812</v>
      </c>
      <c r="K1415" s="191" t="s">
        <v>1109</v>
      </c>
      <c r="L1415" s="427" t="s">
        <v>3489</v>
      </c>
      <c r="M1415" s="686">
        <v>3</v>
      </c>
      <c r="N1415" s="685" t="s">
        <v>15715</v>
      </c>
      <c r="O1415" s="686">
        <v>80</v>
      </c>
      <c r="P1415" s="427" t="s">
        <v>16198</v>
      </c>
      <c r="Q1415" s="191">
        <v>1</v>
      </c>
      <c r="R1415" s="180"/>
      <c r="S1415" s="191">
        <v>15</v>
      </c>
      <c r="T1415" s="189">
        <v>16</v>
      </c>
      <c r="U1415" s="191">
        <v>8</v>
      </c>
      <c r="V1415" s="191">
        <v>18</v>
      </c>
      <c r="W1415" s="742">
        <v>9</v>
      </c>
      <c r="X1415" s="184"/>
      <c r="Y1415" s="184"/>
      <c r="Z1415" s="184"/>
      <c r="AA1415" s="184"/>
      <c r="AB1415" s="220"/>
      <c r="AC1415" s="183" t="s">
        <v>9870</v>
      </c>
      <c r="AD1415" s="191" t="s">
        <v>7850</v>
      </c>
      <c r="AE1415" s="191" t="s">
        <v>5881</v>
      </c>
      <c r="AF1415" s="177">
        <v>0</v>
      </c>
      <c r="AG1415" s="177">
        <v>0</v>
      </c>
      <c r="AH1415" s="177">
        <v>0</v>
      </c>
      <c r="AI1415" s="177">
        <v>0</v>
      </c>
      <c r="AJ1415" s="177">
        <v>0</v>
      </c>
      <c r="AK1415" s="177">
        <v>0</v>
      </c>
      <c r="AL1415" s="552">
        <v>4</v>
      </c>
      <c r="AM1415" s="177">
        <v>0</v>
      </c>
      <c r="AN1415" s="177">
        <v>0</v>
      </c>
      <c r="AO1415" s="182">
        <v>7</v>
      </c>
      <c r="AP1415" s="180"/>
      <c r="AQ1415" s="180"/>
      <c r="AR1415" s="180"/>
      <c r="AS1415" s="180"/>
      <c r="AT1415" s="180"/>
      <c r="AU1415" s="180"/>
      <c r="AV1415" s="180"/>
      <c r="AW1415" s="180"/>
      <c r="AX1415" s="180"/>
      <c r="AY1415" s="180"/>
      <c r="AZ1415" s="180"/>
      <c r="BA1415" s="180"/>
      <c r="BB1415" s="180"/>
      <c r="BC1415" s="180"/>
      <c r="BD1415" s="180"/>
      <c r="BE1415" s="180"/>
      <c r="BF1415" s="180"/>
      <c r="BG1415" s="180"/>
      <c r="BH1415" s="176">
        <f t="shared" si="174"/>
        <v>5</v>
      </c>
      <c r="BI1415" s="176">
        <f t="shared" si="170"/>
        <v>15</v>
      </c>
      <c r="BJ1415" s="182" t="str">
        <f t="shared" si="171"/>
        <v>11 - 39</v>
      </c>
      <c r="BK1415" s="176">
        <f t="shared" si="172"/>
        <v>25</v>
      </c>
      <c r="BL1415" s="176">
        <f t="shared" si="175"/>
        <v>6</v>
      </c>
      <c r="BM1415" s="533"/>
      <c r="BN1415" s="185">
        <v>575</v>
      </c>
      <c r="BO1415" s="180">
        <v>6</v>
      </c>
      <c r="BP1415" s="178">
        <f t="shared" si="169"/>
        <v>725</v>
      </c>
      <c r="BQ1415" s="420" t="str">
        <f t="shared" si="173"/>
        <v>VI</v>
      </c>
      <c r="BR1415" s="185"/>
      <c r="BS1415" s="212" t="s">
        <v>5882</v>
      </c>
    </row>
    <row r="1416" spans="1:71" ht="102" x14ac:dyDescent="0.2">
      <c r="A1416" s="696">
        <v>1414</v>
      </c>
      <c r="B1416" s="286" t="s">
        <v>7811</v>
      </c>
      <c r="C1416" s="286" t="s">
        <v>7814</v>
      </c>
      <c r="D1416" s="258" t="s">
        <v>3865</v>
      </c>
      <c r="E1416" s="736">
        <v>24</v>
      </c>
      <c r="F1416" s="736">
        <v>3</v>
      </c>
      <c r="G1416" s="737">
        <v>30</v>
      </c>
      <c r="H1416" s="305" t="s">
        <v>13938</v>
      </c>
      <c r="I1416" s="208" t="s">
        <v>635</v>
      </c>
      <c r="J1416" s="280" t="s">
        <v>7812</v>
      </c>
      <c r="K1416" s="191" t="s">
        <v>1109</v>
      </c>
      <c r="L1416" s="427" t="s">
        <v>3489</v>
      </c>
      <c r="M1416" s="686">
        <v>3</v>
      </c>
      <c r="N1416" s="685" t="s">
        <v>15715</v>
      </c>
      <c r="O1416" s="686">
        <v>80</v>
      </c>
      <c r="P1416" s="427" t="s">
        <v>16198</v>
      </c>
      <c r="Q1416" s="191">
        <v>0</v>
      </c>
      <c r="R1416" s="180"/>
      <c r="S1416" s="191">
        <v>15</v>
      </c>
      <c r="T1416" s="189">
        <v>16</v>
      </c>
      <c r="U1416" s="191">
        <v>8</v>
      </c>
      <c r="V1416" s="191">
        <v>18</v>
      </c>
      <c r="W1416" s="742">
        <v>9</v>
      </c>
      <c r="X1416" s="184"/>
      <c r="Y1416" s="184"/>
      <c r="Z1416" s="184"/>
      <c r="AA1416" s="184"/>
      <c r="AB1416" s="220"/>
      <c r="AC1416" s="183" t="s">
        <v>9214</v>
      </c>
      <c r="AD1416" s="191" t="s">
        <v>7850</v>
      </c>
      <c r="AE1416" s="191" t="s">
        <v>5881</v>
      </c>
      <c r="AF1416" s="177">
        <v>0</v>
      </c>
      <c r="AG1416" s="177">
        <v>0</v>
      </c>
      <c r="AH1416" s="177">
        <v>0</v>
      </c>
      <c r="AI1416" s="177">
        <v>0</v>
      </c>
      <c r="AJ1416" s="177">
        <v>0</v>
      </c>
      <c r="AK1416" s="177">
        <v>0</v>
      </c>
      <c r="AL1416" s="552">
        <v>5</v>
      </c>
      <c r="AM1416" s="177">
        <v>0</v>
      </c>
      <c r="AN1416" s="177">
        <v>0</v>
      </c>
      <c r="AO1416" s="182">
        <v>8</v>
      </c>
      <c r="AP1416" s="180"/>
      <c r="AQ1416" s="180"/>
      <c r="AR1416" s="180"/>
      <c r="AS1416" s="180"/>
      <c r="AT1416" s="180"/>
      <c r="AU1416" s="180"/>
      <c r="AV1416" s="180"/>
      <c r="AW1416" s="180"/>
      <c r="AX1416" s="180"/>
      <c r="AY1416" s="180"/>
      <c r="AZ1416" s="180"/>
      <c r="BA1416" s="180"/>
      <c r="BB1416" s="180"/>
      <c r="BC1416" s="180"/>
      <c r="BD1416" s="180"/>
      <c r="BE1416" s="180"/>
      <c r="BF1416" s="180"/>
      <c r="BG1416" s="180"/>
      <c r="BH1416" s="176">
        <f t="shared" si="174"/>
        <v>6</v>
      </c>
      <c r="BI1416" s="176">
        <f t="shared" si="170"/>
        <v>13</v>
      </c>
      <c r="BJ1416" s="182" t="str">
        <f t="shared" si="171"/>
        <v>13 - 48</v>
      </c>
      <c r="BK1416" s="176">
        <f t="shared" si="172"/>
        <v>31</v>
      </c>
      <c r="BL1416" s="176">
        <f t="shared" si="175"/>
        <v>7</v>
      </c>
      <c r="BM1416" s="533"/>
      <c r="BN1416" s="185">
        <v>1025</v>
      </c>
      <c r="BO1416" s="180">
        <v>8</v>
      </c>
      <c r="BP1416" s="178">
        <f t="shared" si="169"/>
        <v>1273</v>
      </c>
      <c r="BQ1416" s="420" t="str">
        <f t="shared" si="173"/>
        <v>VII</v>
      </c>
      <c r="BR1416" s="185"/>
      <c r="BS1416" s="212" t="s">
        <v>5882</v>
      </c>
    </row>
    <row r="1417" spans="1:71" ht="102" x14ac:dyDescent="0.2">
      <c r="A1417" s="697">
        <v>1415</v>
      </c>
      <c r="B1417" s="286" t="s">
        <v>7811</v>
      </c>
      <c r="C1417" s="286" t="s">
        <v>7815</v>
      </c>
      <c r="D1417" s="258" t="s">
        <v>3865</v>
      </c>
      <c r="E1417" s="736">
        <v>9</v>
      </c>
      <c r="F1417" s="736">
        <v>3</v>
      </c>
      <c r="G1417" s="737">
        <v>30</v>
      </c>
      <c r="H1417" s="305" t="s">
        <v>13938</v>
      </c>
      <c r="I1417" s="208" t="s">
        <v>635</v>
      </c>
      <c r="J1417" s="280" t="s">
        <v>7812</v>
      </c>
      <c r="K1417" s="191" t="s">
        <v>1109</v>
      </c>
      <c r="L1417" s="427" t="s">
        <v>3489</v>
      </c>
      <c r="M1417" s="686">
        <v>3</v>
      </c>
      <c r="N1417" s="685" t="s">
        <v>15715</v>
      </c>
      <c r="O1417" s="686">
        <v>80</v>
      </c>
      <c r="P1417" s="427" t="s">
        <v>16198</v>
      </c>
      <c r="Q1417" s="191">
        <v>-1</v>
      </c>
      <c r="R1417" s="180"/>
      <c r="S1417" s="191">
        <v>15</v>
      </c>
      <c r="T1417" s="189">
        <v>16</v>
      </c>
      <c r="U1417" s="191">
        <v>8</v>
      </c>
      <c r="V1417" s="191">
        <v>18</v>
      </c>
      <c r="W1417" s="742">
        <v>9</v>
      </c>
      <c r="X1417" s="184"/>
      <c r="Y1417" s="184"/>
      <c r="Z1417" s="184"/>
      <c r="AA1417" s="184"/>
      <c r="AB1417" s="220"/>
      <c r="AC1417" s="183" t="s">
        <v>9215</v>
      </c>
      <c r="AD1417" s="191" t="s">
        <v>7850</v>
      </c>
      <c r="AE1417" s="191" t="s">
        <v>5881</v>
      </c>
      <c r="AF1417" s="177">
        <v>0</v>
      </c>
      <c r="AG1417" s="177">
        <v>0</v>
      </c>
      <c r="AH1417" s="177">
        <v>0</v>
      </c>
      <c r="AI1417" s="177">
        <v>0</v>
      </c>
      <c r="AJ1417" s="177">
        <v>0</v>
      </c>
      <c r="AK1417" s="177">
        <v>0</v>
      </c>
      <c r="AL1417" s="552">
        <v>6</v>
      </c>
      <c r="AM1417" s="177">
        <v>0</v>
      </c>
      <c r="AN1417" s="177">
        <v>0</v>
      </c>
      <c r="AO1417" s="182">
        <v>9</v>
      </c>
      <c r="AP1417" s="180"/>
      <c r="AQ1417" s="180"/>
      <c r="AR1417" s="180"/>
      <c r="AS1417" s="180"/>
      <c r="AT1417" s="180"/>
      <c r="AU1417" s="180"/>
      <c r="AV1417" s="180"/>
      <c r="AW1417" s="180"/>
      <c r="AX1417" s="180"/>
      <c r="AY1417" s="180"/>
      <c r="AZ1417" s="180"/>
      <c r="BA1417" s="180"/>
      <c r="BB1417" s="180"/>
      <c r="BC1417" s="180"/>
      <c r="BD1417" s="180"/>
      <c r="BE1417" s="180"/>
      <c r="BF1417" s="180"/>
      <c r="BG1417" s="180"/>
      <c r="BH1417" s="176">
        <f t="shared" si="174"/>
        <v>7</v>
      </c>
      <c r="BI1417" s="176">
        <f t="shared" si="170"/>
        <v>13</v>
      </c>
      <c r="BJ1417" s="182" t="str">
        <f t="shared" si="171"/>
        <v>15 - 57</v>
      </c>
      <c r="BK1417" s="176">
        <f t="shared" si="172"/>
        <v>36</v>
      </c>
      <c r="BL1417" s="176">
        <f t="shared" si="175"/>
        <v>9</v>
      </c>
      <c r="BM1417" s="533"/>
      <c r="BN1417" s="185">
        <v>1800</v>
      </c>
      <c r="BO1417" s="180">
        <v>10</v>
      </c>
      <c r="BP1417" s="178">
        <f t="shared" si="169"/>
        <v>2160</v>
      </c>
      <c r="BQ1417" s="420" t="str">
        <f t="shared" si="173"/>
        <v>VII</v>
      </c>
      <c r="BR1417" s="185"/>
      <c r="BS1417" s="212" t="s">
        <v>5882</v>
      </c>
    </row>
    <row r="1418" spans="1:71" ht="102" x14ac:dyDescent="0.2">
      <c r="A1418" s="696">
        <v>1416</v>
      </c>
      <c r="B1418" s="286" t="s">
        <v>7811</v>
      </c>
      <c r="C1418" s="286" t="s">
        <v>5141</v>
      </c>
      <c r="D1418" s="258" t="s">
        <v>3865</v>
      </c>
      <c r="E1418" s="736">
        <v>1</v>
      </c>
      <c r="F1418" s="736">
        <v>3</v>
      </c>
      <c r="G1418" s="737">
        <v>30</v>
      </c>
      <c r="H1418" s="305" t="s">
        <v>13938</v>
      </c>
      <c r="I1418" s="208" t="s">
        <v>635</v>
      </c>
      <c r="J1418" s="280" t="s">
        <v>7812</v>
      </c>
      <c r="K1418" s="191" t="s">
        <v>1109</v>
      </c>
      <c r="L1418" s="427" t="s">
        <v>3489</v>
      </c>
      <c r="M1418" s="686">
        <v>3</v>
      </c>
      <c r="N1418" s="685" t="s">
        <v>15715</v>
      </c>
      <c r="O1418" s="686">
        <v>80</v>
      </c>
      <c r="P1418" s="427" t="s">
        <v>16198</v>
      </c>
      <c r="Q1418" s="191">
        <v>-1</v>
      </c>
      <c r="R1418" s="180"/>
      <c r="S1418" s="191">
        <v>15</v>
      </c>
      <c r="T1418" s="189">
        <v>16</v>
      </c>
      <c r="U1418" s="191">
        <v>8</v>
      </c>
      <c r="V1418" s="191">
        <v>18</v>
      </c>
      <c r="W1418" s="742">
        <v>9</v>
      </c>
      <c r="X1418" s="184"/>
      <c r="Y1418" s="184"/>
      <c r="Z1418" s="184"/>
      <c r="AA1418" s="184"/>
      <c r="AB1418" s="220"/>
      <c r="AC1418" s="183" t="s">
        <v>9216</v>
      </c>
      <c r="AD1418" s="191" t="s">
        <v>7850</v>
      </c>
      <c r="AE1418" s="191" t="s">
        <v>5881</v>
      </c>
      <c r="AF1418" s="177">
        <v>0</v>
      </c>
      <c r="AG1418" s="177">
        <v>0</v>
      </c>
      <c r="AH1418" s="177">
        <v>0</v>
      </c>
      <c r="AI1418" s="177">
        <v>0</v>
      </c>
      <c r="AJ1418" s="177">
        <v>0</v>
      </c>
      <c r="AK1418" s="177">
        <v>0</v>
      </c>
      <c r="AL1418" s="552">
        <v>6</v>
      </c>
      <c r="AM1418" s="177">
        <v>0</v>
      </c>
      <c r="AN1418" s="177">
        <v>0</v>
      </c>
      <c r="AO1418" s="182">
        <v>9</v>
      </c>
      <c r="AP1418" s="180">
        <v>7</v>
      </c>
      <c r="AQ1418" s="180"/>
      <c r="AR1418" s="180"/>
      <c r="AS1418" s="180"/>
      <c r="AT1418" s="180"/>
      <c r="AU1418" s="180"/>
      <c r="AV1418" s="180"/>
      <c r="AW1418" s="180"/>
      <c r="AX1418" s="180"/>
      <c r="AY1418" s="180"/>
      <c r="AZ1418" s="180"/>
      <c r="BA1418" s="180"/>
      <c r="BB1418" s="180"/>
      <c r="BC1418" s="180"/>
      <c r="BD1418" s="180"/>
      <c r="BE1418" s="180">
        <v>5</v>
      </c>
      <c r="BF1418" s="180"/>
      <c r="BG1418" s="180"/>
      <c r="BH1418" s="176" t="str">
        <f t="shared" si="174"/>
        <v>class level</v>
      </c>
      <c r="BI1418" s="176">
        <f t="shared" si="170"/>
        <v>13</v>
      </c>
      <c r="BJ1418" s="182" t="str">
        <f t="shared" si="171"/>
        <v>15 - 57</v>
      </c>
      <c r="BK1418" s="176">
        <f t="shared" si="172"/>
        <v>36</v>
      </c>
      <c r="BL1418" s="176">
        <f t="shared" si="175"/>
        <v>7</v>
      </c>
      <c r="BM1418" s="533"/>
      <c r="BN1418" s="185">
        <v>1800</v>
      </c>
      <c r="BO1418" s="180">
        <v>10</v>
      </c>
      <c r="BP1418" s="178">
        <f t="shared" si="169"/>
        <v>2160</v>
      </c>
      <c r="BQ1418" s="420" t="str">
        <f t="shared" si="173"/>
        <v>VII</v>
      </c>
      <c r="BR1418" s="185"/>
      <c r="BS1418" s="212" t="s">
        <v>5882</v>
      </c>
    </row>
    <row r="1419" spans="1:71" ht="102" x14ac:dyDescent="0.2">
      <c r="A1419" s="697">
        <v>1417</v>
      </c>
      <c r="B1419" s="286" t="s">
        <v>7811</v>
      </c>
      <c r="C1419" s="286" t="s">
        <v>5142</v>
      </c>
      <c r="D1419" s="258" t="s">
        <v>3865</v>
      </c>
      <c r="E1419" s="736">
        <v>1</v>
      </c>
      <c r="F1419" s="736">
        <v>3</v>
      </c>
      <c r="G1419" s="737">
        <v>30</v>
      </c>
      <c r="H1419" s="305" t="s">
        <v>13938</v>
      </c>
      <c r="I1419" s="208" t="s">
        <v>635</v>
      </c>
      <c r="J1419" s="280" t="s">
        <v>7812</v>
      </c>
      <c r="K1419" s="191" t="s">
        <v>1109</v>
      </c>
      <c r="L1419" s="427" t="s">
        <v>3489</v>
      </c>
      <c r="M1419" s="686">
        <v>3</v>
      </c>
      <c r="N1419" s="685" t="s">
        <v>15715</v>
      </c>
      <c r="O1419" s="686">
        <v>80</v>
      </c>
      <c r="P1419" s="427" t="s">
        <v>16198</v>
      </c>
      <c r="Q1419" s="191">
        <v>-1</v>
      </c>
      <c r="R1419" s="180"/>
      <c r="S1419" s="191">
        <v>15</v>
      </c>
      <c r="T1419" s="189">
        <v>16</v>
      </c>
      <c r="U1419" s="191">
        <v>8</v>
      </c>
      <c r="V1419" s="191">
        <v>18</v>
      </c>
      <c r="W1419" s="742">
        <v>9</v>
      </c>
      <c r="X1419" s="184"/>
      <c r="Y1419" s="184"/>
      <c r="Z1419" s="184"/>
      <c r="AA1419" s="184"/>
      <c r="AB1419" s="220"/>
      <c r="AC1419" s="183" t="s">
        <v>9217</v>
      </c>
      <c r="AD1419" s="191" t="s">
        <v>7850</v>
      </c>
      <c r="AE1419" s="191" t="s">
        <v>5881</v>
      </c>
      <c r="AF1419" s="177">
        <v>0</v>
      </c>
      <c r="AG1419" s="177">
        <v>0</v>
      </c>
      <c r="AH1419" s="177">
        <v>0</v>
      </c>
      <c r="AI1419" s="177">
        <v>0</v>
      </c>
      <c r="AJ1419" s="177">
        <v>0</v>
      </c>
      <c r="AK1419" s="177">
        <v>0</v>
      </c>
      <c r="AL1419" s="552">
        <v>6</v>
      </c>
      <c r="AM1419" s="177">
        <v>0</v>
      </c>
      <c r="AN1419" s="177">
        <v>0</v>
      </c>
      <c r="AO1419" s="182">
        <v>9</v>
      </c>
      <c r="AP1419" s="180">
        <v>7</v>
      </c>
      <c r="AQ1419" s="180"/>
      <c r="AR1419" s="180"/>
      <c r="AS1419" s="180"/>
      <c r="AT1419" s="180"/>
      <c r="AU1419" s="180"/>
      <c r="AV1419" s="180"/>
      <c r="AW1419" s="180"/>
      <c r="AX1419" s="180"/>
      <c r="AY1419" s="180"/>
      <c r="AZ1419" s="180"/>
      <c r="BA1419" s="180"/>
      <c r="BB1419" s="180"/>
      <c r="BC1419" s="180"/>
      <c r="BD1419" s="180"/>
      <c r="BE1419" s="180">
        <v>6</v>
      </c>
      <c r="BF1419" s="180"/>
      <c r="BG1419" s="180"/>
      <c r="BH1419" s="176" t="str">
        <f t="shared" si="174"/>
        <v>class level</v>
      </c>
      <c r="BI1419" s="176">
        <f t="shared" si="170"/>
        <v>13</v>
      </c>
      <c r="BJ1419" s="182" t="str">
        <f t="shared" si="171"/>
        <v>15 - 57</v>
      </c>
      <c r="BK1419" s="176">
        <f t="shared" si="172"/>
        <v>36</v>
      </c>
      <c r="BL1419" s="176">
        <f t="shared" si="175"/>
        <v>7</v>
      </c>
      <c r="BM1419" s="533"/>
      <c r="BN1419" s="185">
        <v>1800</v>
      </c>
      <c r="BO1419" s="180">
        <v>10</v>
      </c>
      <c r="BP1419" s="178">
        <f t="shared" si="169"/>
        <v>2160</v>
      </c>
      <c r="BQ1419" s="420" t="str">
        <f t="shared" si="173"/>
        <v>VII</v>
      </c>
      <c r="BR1419" s="185"/>
      <c r="BS1419" s="212" t="s">
        <v>5882</v>
      </c>
    </row>
    <row r="1420" spans="1:71" ht="102" x14ac:dyDescent="0.2">
      <c r="A1420" s="696">
        <v>1418</v>
      </c>
      <c r="B1420" s="286" t="s">
        <v>7811</v>
      </c>
      <c r="C1420" s="286" t="s">
        <v>5143</v>
      </c>
      <c r="D1420" s="258" t="s">
        <v>3865</v>
      </c>
      <c r="E1420" s="736">
        <v>1</v>
      </c>
      <c r="F1420" s="736">
        <v>3</v>
      </c>
      <c r="G1420" s="737">
        <v>30</v>
      </c>
      <c r="H1420" s="305" t="s">
        <v>13938</v>
      </c>
      <c r="I1420" s="208" t="s">
        <v>635</v>
      </c>
      <c r="J1420" s="280" t="s">
        <v>7812</v>
      </c>
      <c r="K1420" s="191" t="s">
        <v>1109</v>
      </c>
      <c r="L1420" s="427" t="s">
        <v>3489</v>
      </c>
      <c r="M1420" s="686">
        <v>3</v>
      </c>
      <c r="N1420" s="685" t="s">
        <v>15715</v>
      </c>
      <c r="O1420" s="686">
        <v>80</v>
      </c>
      <c r="P1420" s="427" t="s">
        <v>16198</v>
      </c>
      <c r="Q1420" s="191">
        <v>-1</v>
      </c>
      <c r="R1420" s="180"/>
      <c r="S1420" s="191">
        <v>15</v>
      </c>
      <c r="T1420" s="189">
        <v>16</v>
      </c>
      <c r="U1420" s="191">
        <v>8</v>
      </c>
      <c r="V1420" s="191">
        <v>18</v>
      </c>
      <c r="W1420" s="742">
        <v>9</v>
      </c>
      <c r="X1420" s="184"/>
      <c r="Y1420" s="184"/>
      <c r="Z1420" s="184"/>
      <c r="AA1420" s="184"/>
      <c r="AB1420" s="220"/>
      <c r="AC1420" s="183" t="s">
        <v>9218</v>
      </c>
      <c r="AD1420" s="191" t="s">
        <v>7850</v>
      </c>
      <c r="AE1420" s="191" t="s">
        <v>5881</v>
      </c>
      <c r="AF1420" s="177">
        <v>0</v>
      </c>
      <c r="AG1420" s="177">
        <v>0</v>
      </c>
      <c r="AH1420" s="177">
        <v>0</v>
      </c>
      <c r="AI1420" s="177">
        <v>0</v>
      </c>
      <c r="AJ1420" s="177">
        <v>0</v>
      </c>
      <c r="AK1420" s="177">
        <v>0</v>
      </c>
      <c r="AL1420" s="552">
        <v>6</v>
      </c>
      <c r="AM1420" s="177">
        <v>0</v>
      </c>
      <c r="AN1420" s="177">
        <v>0</v>
      </c>
      <c r="AO1420" s="182">
        <v>9</v>
      </c>
      <c r="AP1420" s="180">
        <v>7</v>
      </c>
      <c r="AQ1420" s="180"/>
      <c r="AR1420" s="180"/>
      <c r="AS1420" s="180"/>
      <c r="AT1420" s="180"/>
      <c r="AU1420" s="180"/>
      <c r="AV1420" s="180"/>
      <c r="AW1420" s="180"/>
      <c r="AX1420" s="180"/>
      <c r="AY1420" s="180"/>
      <c r="AZ1420" s="180"/>
      <c r="BA1420" s="180"/>
      <c r="BB1420" s="180"/>
      <c r="BC1420" s="180"/>
      <c r="BD1420" s="180"/>
      <c r="BE1420" s="180">
        <v>7</v>
      </c>
      <c r="BF1420" s="180"/>
      <c r="BG1420" s="180"/>
      <c r="BH1420" s="176" t="str">
        <f t="shared" si="174"/>
        <v>class level</v>
      </c>
      <c r="BI1420" s="176">
        <f t="shared" si="170"/>
        <v>13</v>
      </c>
      <c r="BJ1420" s="182" t="str">
        <f t="shared" si="171"/>
        <v>15 - 57</v>
      </c>
      <c r="BK1420" s="176">
        <f t="shared" si="172"/>
        <v>36</v>
      </c>
      <c r="BL1420" s="176">
        <f t="shared" si="175"/>
        <v>7</v>
      </c>
      <c r="BM1420" s="533"/>
      <c r="BN1420" s="185">
        <v>1800</v>
      </c>
      <c r="BO1420" s="180">
        <v>10</v>
      </c>
      <c r="BP1420" s="178">
        <f t="shared" si="169"/>
        <v>2160</v>
      </c>
      <c r="BQ1420" s="420" t="str">
        <f t="shared" si="173"/>
        <v>VII</v>
      </c>
      <c r="BR1420" s="185"/>
      <c r="BS1420" s="212" t="s">
        <v>5882</v>
      </c>
    </row>
    <row r="1421" spans="1:71" ht="25.5" x14ac:dyDescent="0.2">
      <c r="A1421" s="696">
        <v>1419</v>
      </c>
      <c r="B1421" s="286" t="s">
        <v>7227</v>
      </c>
      <c r="C1421" s="286" t="s">
        <v>7227</v>
      </c>
      <c r="D1421" s="258" t="s">
        <v>3865</v>
      </c>
      <c r="E1421" s="736">
        <v>1</v>
      </c>
      <c r="F1421" s="736">
        <v>1</v>
      </c>
      <c r="G1421" s="737">
        <v>1</v>
      </c>
      <c r="H1421" s="305" t="s">
        <v>3486</v>
      </c>
      <c r="I1421" s="208" t="s">
        <v>3486</v>
      </c>
      <c r="J1421" s="280" t="s">
        <v>3486</v>
      </c>
      <c r="K1421" s="191" t="s">
        <v>7228</v>
      </c>
      <c r="L1421" s="427" t="s">
        <v>3489</v>
      </c>
      <c r="M1421" s="686">
        <v>0.2</v>
      </c>
      <c r="N1421" s="685" t="s">
        <v>15741</v>
      </c>
      <c r="O1421" s="732">
        <v>0.04</v>
      </c>
      <c r="P1421" s="427" t="s">
        <v>15918</v>
      </c>
      <c r="Q1421" s="191">
        <v>8</v>
      </c>
      <c r="R1421" s="180"/>
      <c r="S1421" s="191">
        <v>11</v>
      </c>
      <c r="T1421" s="191">
        <v>12</v>
      </c>
      <c r="U1421" s="190">
        <v>4</v>
      </c>
      <c r="V1421" s="190">
        <v>16</v>
      </c>
      <c r="W1421" s="742">
        <v>1</v>
      </c>
      <c r="X1421" s="194"/>
      <c r="Y1421" s="194"/>
      <c r="Z1421" s="194"/>
      <c r="AA1421" s="194"/>
      <c r="AB1421" s="220"/>
      <c r="AC1421" s="183" t="s">
        <v>6495</v>
      </c>
      <c r="AD1421" s="191" t="s">
        <v>7475</v>
      </c>
      <c r="AE1421" s="191" t="s">
        <v>4247</v>
      </c>
      <c r="AF1421" s="177">
        <v>0</v>
      </c>
      <c r="AG1421" s="177">
        <v>0</v>
      </c>
      <c r="AH1421" s="177">
        <v>0</v>
      </c>
      <c r="AI1421" s="177">
        <v>0</v>
      </c>
      <c r="AJ1421" s="177">
        <v>0</v>
      </c>
      <c r="AK1421" s="177">
        <v>0</v>
      </c>
      <c r="AL1421" s="383">
        <v>2</v>
      </c>
      <c r="AM1421" s="177">
        <v>0</v>
      </c>
      <c r="AN1421" s="177">
        <v>0</v>
      </c>
      <c r="AO1421" s="182">
        <v>0</v>
      </c>
      <c r="AP1421" s="180"/>
      <c r="AQ1421" s="180"/>
      <c r="AR1421" s="180"/>
      <c r="AS1421" s="180"/>
      <c r="AT1421" s="180"/>
      <c r="AU1421" s="180"/>
      <c r="AV1421" s="180"/>
      <c r="AW1421" s="180"/>
      <c r="AX1421" s="180"/>
      <c r="AY1421" s="180"/>
      <c r="AZ1421" s="180"/>
      <c r="BA1421" s="180"/>
      <c r="BB1421" s="180"/>
      <c r="BC1421" s="180"/>
      <c r="BD1421" s="180"/>
      <c r="BE1421" s="180"/>
      <c r="BF1421" s="180"/>
      <c r="BG1421" s="180"/>
      <c r="BH1421" s="176">
        <f t="shared" si="174"/>
        <v>2</v>
      </c>
      <c r="BI1421" s="176">
        <f t="shared" si="170"/>
        <v>16</v>
      </c>
      <c r="BJ1421" s="182" t="str">
        <f t="shared" si="171"/>
        <v>2 - 16</v>
      </c>
      <c r="BK1421" s="176">
        <f t="shared" si="172"/>
        <v>9</v>
      </c>
      <c r="BL1421" s="176">
        <f t="shared" si="175"/>
        <v>2</v>
      </c>
      <c r="BM1421" s="533"/>
      <c r="BN1421" s="185">
        <v>65</v>
      </c>
      <c r="BO1421" s="180">
        <v>2</v>
      </c>
      <c r="BP1421" s="178">
        <f t="shared" si="169"/>
        <v>83</v>
      </c>
      <c r="BQ1421" s="420" t="str">
        <f t="shared" si="173"/>
        <v>III</v>
      </c>
      <c r="BR1421" s="185"/>
      <c r="BS1421" s="213" t="s">
        <v>5882</v>
      </c>
    </row>
    <row r="1422" spans="1:71" ht="25.5" x14ac:dyDescent="0.2">
      <c r="A1422" s="697">
        <v>1420</v>
      </c>
      <c r="B1422" s="286" t="s">
        <v>6497</v>
      </c>
      <c r="C1422" s="286" t="s">
        <v>6497</v>
      </c>
      <c r="D1422" s="258" t="s">
        <v>3865</v>
      </c>
      <c r="E1422" s="736">
        <v>1</v>
      </c>
      <c r="F1422" s="736">
        <v>2</v>
      </c>
      <c r="G1422" s="737">
        <v>8</v>
      </c>
      <c r="H1422" s="305" t="s">
        <v>13939</v>
      </c>
      <c r="I1422" s="208" t="s">
        <v>4340</v>
      </c>
      <c r="J1422" s="280" t="s">
        <v>6498</v>
      </c>
      <c r="K1422" s="191" t="s">
        <v>3578</v>
      </c>
      <c r="L1422" s="427" t="s">
        <v>3491</v>
      </c>
      <c r="M1422" s="686">
        <v>6.5</v>
      </c>
      <c r="N1422" s="685" t="s">
        <v>15715</v>
      </c>
      <c r="O1422" s="686">
        <v>208</v>
      </c>
      <c r="P1422" s="427" t="s">
        <v>16199</v>
      </c>
      <c r="Q1422" s="191">
        <v>6</v>
      </c>
      <c r="R1422" s="180"/>
      <c r="S1422" s="191">
        <v>8</v>
      </c>
      <c r="T1422" s="191">
        <v>14</v>
      </c>
      <c r="U1422" s="190">
        <v>3</v>
      </c>
      <c r="V1422" s="190">
        <v>16</v>
      </c>
      <c r="W1422" s="742">
        <v>15</v>
      </c>
      <c r="X1422" s="194"/>
      <c r="Y1422" s="194"/>
      <c r="Z1422" s="194"/>
      <c r="AA1422" s="194"/>
      <c r="AB1422" s="220"/>
      <c r="AC1422" s="183" t="s">
        <v>9531</v>
      </c>
      <c r="AD1422" s="191" t="s">
        <v>5476</v>
      </c>
      <c r="AE1422" s="191" t="s">
        <v>788</v>
      </c>
      <c r="AF1422" s="177">
        <v>0</v>
      </c>
      <c r="AG1422" s="177">
        <v>0</v>
      </c>
      <c r="AH1422" s="177">
        <v>0</v>
      </c>
      <c r="AI1422" s="177">
        <v>0</v>
      </c>
      <c r="AJ1422" s="177">
        <v>0</v>
      </c>
      <c r="AK1422" s="177">
        <v>0</v>
      </c>
      <c r="AL1422" s="383">
        <v>2</v>
      </c>
      <c r="AM1422" s="177">
        <v>0</v>
      </c>
      <c r="AN1422" s="177">
        <v>0</v>
      </c>
      <c r="AO1422" s="181">
        <v>0</v>
      </c>
      <c r="AP1422" s="188"/>
      <c r="AQ1422" s="188"/>
      <c r="AR1422" s="188"/>
      <c r="AS1422" s="188"/>
      <c r="AT1422" s="188"/>
      <c r="AU1422" s="188"/>
      <c r="AV1422" s="188"/>
      <c r="AW1422" s="188"/>
      <c r="AX1422" s="188"/>
      <c r="AY1422" s="188"/>
      <c r="AZ1422" s="188"/>
      <c r="BA1422" s="188"/>
      <c r="BB1422" s="188"/>
      <c r="BC1422" s="188"/>
      <c r="BD1422" s="188"/>
      <c r="BE1422" s="188"/>
      <c r="BF1422" s="188"/>
      <c r="BG1422" s="188"/>
      <c r="BH1422" s="176">
        <f t="shared" si="174"/>
        <v>2</v>
      </c>
      <c r="BI1422" s="176">
        <f t="shared" si="170"/>
        <v>16</v>
      </c>
      <c r="BJ1422" s="182" t="str">
        <f t="shared" si="171"/>
        <v>2 - 16</v>
      </c>
      <c r="BK1422" s="176">
        <f t="shared" si="172"/>
        <v>9</v>
      </c>
      <c r="BL1422" s="176">
        <f t="shared" si="175"/>
        <v>2</v>
      </c>
      <c r="BM1422" s="533"/>
      <c r="BN1422" s="185">
        <v>20</v>
      </c>
      <c r="BO1422" s="180">
        <v>2</v>
      </c>
      <c r="BP1422" s="178">
        <f t="shared" si="169"/>
        <v>38</v>
      </c>
      <c r="BQ1422" s="420" t="str">
        <f t="shared" si="173"/>
        <v>I</v>
      </c>
      <c r="BR1422" s="185"/>
      <c r="BS1422" s="213" t="s">
        <v>5882</v>
      </c>
    </row>
    <row r="1423" spans="1:71" ht="25.5" x14ac:dyDescent="0.2">
      <c r="A1423" s="696">
        <v>1421</v>
      </c>
      <c r="B1423" s="286" t="s">
        <v>9532</v>
      </c>
      <c r="C1423" s="286" t="s">
        <v>9532</v>
      </c>
      <c r="D1423" s="258" t="s">
        <v>3865</v>
      </c>
      <c r="E1423" s="736">
        <v>1</v>
      </c>
      <c r="F1423" s="736">
        <v>1</v>
      </c>
      <c r="G1423" s="737">
        <v>10</v>
      </c>
      <c r="H1423" s="305" t="s">
        <v>3486</v>
      </c>
      <c r="I1423" s="208" t="s">
        <v>9533</v>
      </c>
      <c r="J1423" s="280" t="s">
        <v>5938</v>
      </c>
      <c r="K1423" s="191" t="s">
        <v>9534</v>
      </c>
      <c r="L1423" s="427" t="s">
        <v>3489</v>
      </c>
      <c r="M1423" s="686">
        <v>20</v>
      </c>
      <c r="N1423" s="685" t="s">
        <v>15710</v>
      </c>
      <c r="O1423" s="686">
        <v>300</v>
      </c>
      <c r="P1423" s="427" t="s">
        <v>15960</v>
      </c>
      <c r="Q1423" s="191">
        <v>3</v>
      </c>
      <c r="R1423" s="180"/>
      <c r="S1423" s="189">
        <v>0</v>
      </c>
      <c r="T1423" s="189">
        <v>0</v>
      </c>
      <c r="U1423" s="179">
        <v>0</v>
      </c>
      <c r="V1423" s="179">
        <v>0</v>
      </c>
      <c r="W1423" s="742">
        <v>1</v>
      </c>
      <c r="X1423" s="194"/>
      <c r="Y1423" s="194"/>
      <c r="Z1423" s="194"/>
      <c r="AA1423" s="194"/>
      <c r="AB1423" s="219"/>
      <c r="AC1423" s="183" t="s">
        <v>9030</v>
      </c>
      <c r="AD1423" s="191" t="s">
        <v>6684</v>
      </c>
      <c r="AE1423" s="191" t="s">
        <v>4247</v>
      </c>
      <c r="AF1423" s="177">
        <v>0</v>
      </c>
      <c r="AG1423" s="177">
        <v>0</v>
      </c>
      <c r="AH1423" s="177">
        <v>0</v>
      </c>
      <c r="AI1423" s="177">
        <v>0</v>
      </c>
      <c r="AJ1423" s="177">
        <v>0</v>
      </c>
      <c r="AK1423" s="177">
        <v>0</v>
      </c>
      <c r="AL1423" s="383">
        <v>8</v>
      </c>
      <c r="AM1423" s="177">
        <v>0</v>
      </c>
      <c r="AN1423" s="177">
        <v>0</v>
      </c>
      <c r="AO1423" s="182">
        <v>0</v>
      </c>
      <c r="AP1423" s="180"/>
      <c r="AQ1423" s="180"/>
      <c r="AR1423" s="180"/>
      <c r="AS1423" s="180"/>
      <c r="AT1423" s="180"/>
      <c r="AU1423" s="180"/>
      <c r="AV1423" s="180"/>
      <c r="AW1423" s="180"/>
      <c r="AX1423" s="180"/>
      <c r="AY1423" s="180"/>
      <c r="AZ1423" s="180"/>
      <c r="BA1423" s="180"/>
      <c r="BB1423" s="180"/>
      <c r="BC1423" s="180"/>
      <c r="BD1423" s="180"/>
      <c r="BE1423" s="180"/>
      <c r="BF1423" s="180"/>
      <c r="BG1423" s="180"/>
      <c r="BH1423" s="176">
        <f t="shared" si="174"/>
        <v>8</v>
      </c>
      <c r="BI1423" s="176">
        <f t="shared" si="170"/>
        <v>12</v>
      </c>
      <c r="BJ1423" s="182" t="str">
        <f t="shared" si="171"/>
        <v>8 - 64</v>
      </c>
      <c r="BK1423" s="176">
        <f t="shared" si="172"/>
        <v>36</v>
      </c>
      <c r="BL1423" s="176">
        <f t="shared" si="175"/>
        <v>8</v>
      </c>
      <c r="BM1423" s="533"/>
      <c r="BN1423" s="185">
        <v>475</v>
      </c>
      <c r="BO1423" s="180">
        <v>6</v>
      </c>
      <c r="BP1423" s="178">
        <f t="shared" si="169"/>
        <v>691</v>
      </c>
      <c r="BQ1423" s="420" t="str">
        <f t="shared" si="173"/>
        <v>V</v>
      </c>
      <c r="BR1423" s="185"/>
      <c r="BS1423" s="213" t="s">
        <v>5882</v>
      </c>
    </row>
    <row r="1424" spans="1:71" ht="51" x14ac:dyDescent="0.2">
      <c r="A1424" s="697">
        <v>1422</v>
      </c>
      <c r="B1424" s="286" t="s">
        <v>6564</v>
      </c>
      <c r="C1424" s="286" t="s">
        <v>6564</v>
      </c>
      <c r="D1424" s="258" t="s">
        <v>3865</v>
      </c>
      <c r="E1424" s="736">
        <v>1</v>
      </c>
      <c r="F1424" s="736">
        <v>1</v>
      </c>
      <c r="G1424" s="737">
        <v>1</v>
      </c>
      <c r="H1424" s="305" t="s">
        <v>3486</v>
      </c>
      <c r="I1424" s="208" t="s">
        <v>6635</v>
      </c>
      <c r="J1424" s="280" t="s">
        <v>5587</v>
      </c>
      <c r="K1424" s="191" t="s">
        <v>3189</v>
      </c>
      <c r="L1424" s="427" t="s">
        <v>3489</v>
      </c>
      <c r="M1424" s="686">
        <v>4</v>
      </c>
      <c r="N1424" s="685" t="s">
        <v>15715</v>
      </c>
      <c r="O1424" s="686">
        <v>60</v>
      </c>
      <c r="P1424" s="427" t="s">
        <v>16200</v>
      </c>
      <c r="Q1424" s="191">
        <v>6</v>
      </c>
      <c r="R1424" s="180"/>
      <c r="S1424" s="191">
        <v>5</v>
      </c>
      <c r="T1424" s="191">
        <v>10</v>
      </c>
      <c r="U1424" s="190">
        <v>2</v>
      </c>
      <c r="V1424" s="190">
        <v>12</v>
      </c>
      <c r="W1424" s="742">
        <v>15</v>
      </c>
      <c r="X1424" s="194"/>
      <c r="Y1424" s="194"/>
      <c r="Z1424" s="194"/>
      <c r="AA1424" s="194"/>
      <c r="AB1424" s="220"/>
      <c r="AC1424" s="183" t="s">
        <v>10189</v>
      </c>
      <c r="AD1424" s="191" t="s">
        <v>6841</v>
      </c>
      <c r="AE1424" s="191" t="s">
        <v>4247</v>
      </c>
      <c r="AF1424" s="177">
        <v>0</v>
      </c>
      <c r="AG1424" s="177">
        <v>0</v>
      </c>
      <c r="AH1424" s="177">
        <v>0</v>
      </c>
      <c r="AI1424" s="177">
        <v>0</v>
      </c>
      <c r="AJ1424" s="177">
        <v>0</v>
      </c>
      <c r="AK1424" s="177">
        <v>0</v>
      </c>
      <c r="AL1424" s="383">
        <v>5</v>
      </c>
      <c r="AM1424" s="177">
        <v>0</v>
      </c>
      <c r="AN1424" s="177">
        <v>0</v>
      </c>
      <c r="AO1424" s="182">
        <v>1</v>
      </c>
      <c r="AP1424" s="180"/>
      <c r="AQ1424" s="180"/>
      <c r="AR1424" s="180"/>
      <c r="AS1424" s="180"/>
      <c r="AT1424" s="180"/>
      <c r="AU1424" s="180"/>
      <c r="AV1424" s="180"/>
      <c r="AW1424" s="180"/>
      <c r="AX1424" s="180"/>
      <c r="AY1424" s="180"/>
      <c r="AZ1424" s="180"/>
      <c r="BA1424" s="180"/>
      <c r="BB1424" s="180"/>
      <c r="BC1424" s="180"/>
      <c r="BD1424" s="180"/>
      <c r="BE1424" s="180"/>
      <c r="BF1424" s="180"/>
      <c r="BG1424" s="180"/>
      <c r="BH1424" s="176">
        <f t="shared" si="174"/>
        <v>5</v>
      </c>
      <c r="BI1424" s="176">
        <f t="shared" si="170"/>
        <v>15</v>
      </c>
      <c r="BJ1424" s="182" t="str">
        <f t="shared" si="171"/>
        <v>6 - 41</v>
      </c>
      <c r="BK1424" s="176">
        <f t="shared" si="172"/>
        <v>24</v>
      </c>
      <c r="BL1424" s="176">
        <f t="shared" si="175"/>
        <v>5</v>
      </c>
      <c r="BM1424" s="533"/>
      <c r="BN1424" s="185">
        <v>575</v>
      </c>
      <c r="BO1424" s="180">
        <v>6</v>
      </c>
      <c r="BP1424" s="178">
        <f t="shared" si="169"/>
        <v>719</v>
      </c>
      <c r="BQ1424" s="420" t="str">
        <f t="shared" si="173"/>
        <v>VI</v>
      </c>
      <c r="BR1424" s="185"/>
      <c r="BS1424" s="213" t="s">
        <v>5882</v>
      </c>
    </row>
    <row r="1425" spans="1:71" ht="25.5" x14ac:dyDescent="0.2">
      <c r="A1425" s="696">
        <v>1423</v>
      </c>
      <c r="B1425" s="286" t="s">
        <v>6894</v>
      </c>
      <c r="C1425" s="286" t="s">
        <v>6894</v>
      </c>
      <c r="D1425" s="258" t="s">
        <v>3865</v>
      </c>
      <c r="E1425" s="736">
        <v>1</v>
      </c>
      <c r="F1425" s="736">
        <v>1</v>
      </c>
      <c r="G1425" s="737">
        <v>2</v>
      </c>
      <c r="H1425" s="305" t="s">
        <v>13940</v>
      </c>
      <c r="I1425" s="208" t="s">
        <v>7154</v>
      </c>
      <c r="J1425" s="280" t="s">
        <v>4362</v>
      </c>
      <c r="K1425" s="191" t="s">
        <v>6896</v>
      </c>
      <c r="L1425" s="427" t="s">
        <v>3489</v>
      </c>
      <c r="M1425" s="686">
        <v>4.5</v>
      </c>
      <c r="N1425" s="685" t="s">
        <v>15710</v>
      </c>
      <c r="O1425" s="686">
        <v>8</v>
      </c>
      <c r="P1425" s="427" t="s">
        <v>16201</v>
      </c>
      <c r="Q1425" s="191">
        <v>2</v>
      </c>
      <c r="R1425" s="180"/>
      <c r="S1425" s="191">
        <v>5</v>
      </c>
      <c r="T1425" s="179">
        <v>7</v>
      </c>
      <c r="U1425" s="189">
        <v>2</v>
      </c>
      <c r="V1425" s="189">
        <v>8</v>
      </c>
      <c r="W1425" s="742">
        <v>12</v>
      </c>
      <c r="X1425" s="184"/>
      <c r="Y1425" s="184"/>
      <c r="Z1425" s="184">
        <v>3</v>
      </c>
      <c r="AA1425" s="184"/>
      <c r="AB1425" s="220"/>
      <c r="AC1425" s="183" t="s">
        <v>6907</v>
      </c>
      <c r="AD1425" s="191" t="s">
        <v>6895</v>
      </c>
      <c r="AE1425" s="191" t="s">
        <v>4247</v>
      </c>
      <c r="AF1425" s="177">
        <v>0</v>
      </c>
      <c r="AG1425" s="177">
        <v>0</v>
      </c>
      <c r="AH1425" s="177">
        <v>0</v>
      </c>
      <c r="AI1425" s="177">
        <v>0</v>
      </c>
      <c r="AJ1425" s="177">
        <v>0</v>
      </c>
      <c r="AK1425" s="177">
        <v>0</v>
      </c>
      <c r="AL1425" s="383">
        <v>3</v>
      </c>
      <c r="AM1425" s="177">
        <v>0</v>
      </c>
      <c r="AN1425" s="177">
        <v>0</v>
      </c>
      <c r="AO1425" s="195">
        <v>0</v>
      </c>
      <c r="AP1425" s="187"/>
      <c r="AQ1425" s="187"/>
      <c r="AR1425" s="187"/>
      <c r="AS1425" s="187"/>
      <c r="AT1425" s="187"/>
      <c r="AU1425" s="187"/>
      <c r="AV1425" s="187"/>
      <c r="AW1425" s="187"/>
      <c r="AX1425" s="187"/>
      <c r="AY1425" s="187"/>
      <c r="AZ1425" s="187"/>
      <c r="BA1425" s="187"/>
      <c r="BB1425" s="187"/>
      <c r="BC1425" s="187"/>
      <c r="BD1425" s="187"/>
      <c r="BE1425" s="187"/>
      <c r="BF1425" s="187"/>
      <c r="BG1425" s="187"/>
      <c r="BH1425" s="176">
        <f t="shared" si="174"/>
        <v>3</v>
      </c>
      <c r="BI1425" s="176">
        <f t="shared" si="170"/>
        <v>16</v>
      </c>
      <c r="BJ1425" s="182" t="str">
        <f t="shared" si="171"/>
        <v>3 - 24</v>
      </c>
      <c r="BK1425" s="176">
        <f t="shared" si="172"/>
        <v>14</v>
      </c>
      <c r="BL1425" s="176">
        <f t="shared" si="175"/>
        <v>3</v>
      </c>
      <c r="BM1425" s="535"/>
      <c r="BN1425" s="187">
        <v>65</v>
      </c>
      <c r="BO1425" s="187">
        <v>3</v>
      </c>
      <c r="BP1425" s="178">
        <f t="shared" ref="BP1425:BP1431" si="176">BN1425+BK1425*BO1425</f>
        <v>107</v>
      </c>
      <c r="BQ1425" s="420" t="str">
        <f t="shared" si="173"/>
        <v>III</v>
      </c>
      <c r="BR1425" s="185"/>
      <c r="BS1425" s="212" t="s">
        <v>5882</v>
      </c>
    </row>
    <row r="1426" spans="1:71" ht="25.5" x14ac:dyDescent="0.2">
      <c r="A1426" s="696">
        <v>1424</v>
      </c>
      <c r="B1426" s="286" t="s">
        <v>6908</v>
      </c>
      <c r="C1426" s="286" t="s">
        <v>6908</v>
      </c>
      <c r="D1426" s="258" t="s">
        <v>3865</v>
      </c>
      <c r="E1426" s="736">
        <v>1</v>
      </c>
      <c r="F1426" s="736">
        <v>1</v>
      </c>
      <c r="G1426" s="737">
        <v>6</v>
      </c>
      <c r="H1426" s="305" t="s">
        <v>13941</v>
      </c>
      <c r="I1426" s="208" t="s">
        <v>1751</v>
      </c>
      <c r="J1426" s="280" t="s">
        <v>6551</v>
      </c>
      <c r="K1426" s="191" t="s">
        <v>4135</v>
      </c>
      <c r="L1426" s="427" t="s">
        <v>5490</v>
      </c>
      <c r="M1426" s="686">
        <v>9</v>
      </c>
      <c r="N1426" s="685" t="s">
        <v>15715</v>
      </c>
      <c r="O1426" s="686">
        <v>160</v>
      </c>
      <c r="P1426" s="427" t="s">
        <v>16202</v>
      </c>
      <c r="Q1426" s="191">
        <v>3</v>
      </c>
      <c r="R1426" s="180"/>
      <c r="S1426" s="191">
        <v>1</v>
      </c>
      <c r="T1426" s="179">
        <v>1</v>
      </c>
      <c r="U1426" s="179">
        <v>1</v>
      </c>
      <c r="V1426" s="179">
        <v>1</v>
      </c>
      <c r="W1426" s="742">
        <v>6</v>
      </c>
      <c r="X1426" s="184"/>
      <c r="Y1426" s="184">
        <v>6</v>
      </c>
      <c r="Z1426" s="184"/>
      <c r="AA1426" s="184"/>
      <c r="AB1426" s="219"/>
      <c r="AC1426" s="183" t="s">
        <v>6912</v>
      </c>
      <c r="AD1426" s="179" t="s">
        <v>6913</v>
      </c>
      <c r="AE1426" s="179" t="s">
        <v>4247</v>
      </c>
      <c r="AF1426" s="177">
        <v>0</v>
      </c>
      <c r="AG1426" s="177">
        <v>0</v>
      </c>
      <c r="AH1426" s="177">
        <v>0</v>
      </c>
      <c r="AI1426" s="177">
        <v>0</v>
      </c>
      <c r="AJ1426" s="177">
        <v>0</v>
      </c>
      <c r="AK1426" s="177">
        <v>0</v>
      </c>
      <c r="AL1426" s="383">
        <v>3</v>
      </c>
      <c r="AM1426" s="177">
        <v>0</v>
      </c>
      <c r="AN1426" s="177">
        <v>0</v>
      </c>
      <c r="AO1426" s="182">
        <v>0</v>
      </c>
      <c r="AP1426" s="180"/>
      <c r="AQ1426" s="180"/>
      <c r="AR1426" s="180"/>
      <c r="AS1426" s="180"/>
      <c r="AT1426" s="180"/>
      <c r="AU1426" s="180"/>
      <c r="AV1426" s="180"/>
      <c r="AW1426" s="180"/>
      <c r="AX1426" s="180"/>
      <c r="AY1426" s="180"/>
      <c r="AZ1426" s="180"/>
      <c r="BA1426" s="180"/>
      <c r="BB1426" s="180"/>
      <c r="BC1426" s="180"/>
      <c r="BD1426" s="180"/>
      <c r="BE1426" s="180"/>
      <c r="BF1426" s="180"/>
      <c r="BG1426" s="180"/>
      <c r="BH1426" s="176">
        <f t="shared" si="174"/>
        <v>3</v>
      </c>
      <c r="BI1426" s="176">
        <f t="shared" si="170"/>
        <v>16</v>
      </c>
      <c r="BJ1426" s="182" t="str">
        <f t="shared" si="171"/>
        <v>3 - 24</v>
      </c>
      <c r="BK1426" s="176">
        <f t="shared" si="172"/>
        <v>14</v>
      </c>
      <c r="BL1426" s="176">
        <f t="shared" si="175"/>
        <v>3</v>
      </c>
      <c r="BM1426" s="533"/>
      <c r="BN1426" s="185">
        <v>90</v>
      </c>
      <c r="BO1426" s="180">
        <v>3</v>
      </c>
      <c r="BP1426" s="178">
        <f t="shared" si="176"/>
        <v>132</v>
      </c>
      <c r="BQ1426" s="420" t="str">
        <f t="shared" si="173"/>
        <v>III</v>
      </c>
      <c r="BR1426" s="185"/>
      <c r="BS1426" s="212" t="s">
        <v>5882</v>
      </c>
    </row>
    <row r="1427" spans="1:71" x14ac:dyDescent="0.2">
      <c r="A1427" s="697">
        <v>1425</v>
      </c>
      <c r="B1427" s="286" t="s">
        <v>6914</v>
      </c>
      <c r="C1427" s="286" t="s">
        <v>6914</v>
      </c>
      <c r="D1427" s="258" t="s">
        <v>3865</v>
      </c>
      <c r="E1427" s="736">
        <v>1</v>
      </c>
      <c r="F1427" s="736">
        <v>1</v>
      </c>
      <c r="G1427" s="737">
        <v>6</v>
      </c>
      <c r="H1427" s="305" t="s">
        <v>3486</v>
      </c>
      <c r="I1427" s="208" t="s">
        <v>3486</v>
      </c>
      <c r="J1427" s="280" t="s">
        <v>3486</v>
      </c>
      <c r="K1427" s="191" t="s">
        <v>6915</v>
      </c>
      <c r="L1427" s="427" t="s">
        <v>3489</v>
      </c>
      <c r="M1427" s="732">
        <v>0.01</v>
      </c>
      <c r="N1427" s="685" t="s">
        <v>15710</v>
      </c>
      <c r="O1427" s="732">
        <v>0.01</v>
      </c>
      <c r="P1427" s="427" t="s">
        <v>16203</v>
      </c>
      <c r="Q1427" s="191">
        <v>10</v>
      </c>
      <c r="R1427" s="180"/>
      <c r="S1427" s="189">
        <v>0</v>
      </c>
      <c r="T1427" s="189">
        <v>0</v>
      </c>
      <c r="U1427" s="179">
        <v>0</v>
      </c>
      <c r="V1427" s="179">
        <v>0</v>
      </c>
      <c r="W1427" s="742">
        <v>1</v>
      </c>
      <c r="X1427" s="184"/>
      <c r="Y1427" s="184">
        <v>1</v>
      </c>
      <c r="Z1427" s="184"/>
      <c r="AA1427" s="184"/>
      <c r="AB1427" s="220"/>
      <c r="AC1427" s="183" t="s">
        <v>6917</v>
      </c>
      <c r="AD1427" s="191" t="s">
        <v>6916</v>
      </c>
      <c r="AE1427" s="191" t="s">
        <v>4247</v>
      </c>
      <c r="AF1427" s="177">
        <v>0</v>
      </c>
      <c r="AG1427" s="177">
        <v>0</v>
      </c>
      <c r="AH1427" s="177">
        <v>0</v>
      </c>
      <c r="AI1427" s="177">
        <v>0</v>
      </c>
      <c r="AJ1427" s="177">
        <v>0</v>
      </c>
      <c r="AK1427" s="177">
        <v>0</v>
      </c>
      <c r="AL1427" s="383">
        <v>0</v>
      </c>
      <c r="AM1427" s="177">
        <v>0</v>
      </c>
      <c r="AN1427" s="177">
        <v>0</v>
      </c>
      <c r="AO1427" s="182">
        <v>1</v>
      </c>
      <c r="AP1427" s="180"/>
      <c r="AQ1427" s="180"/>
      <c r="AR1427" s="180"/>
      <c r="AS1427" s="180"/>
      <c r="AT1427" s="180"/>
      <c r="AU1427" s="180"/>
      <c r="AV1427" s="180"/>
      <c r="AW1427" s="180"/>
      <c r="AX1427" s="180"/>
      <c r="AY1427" s="180"/>
      <c r="AZ1427" s="180"/>
      <c r="BA1427" s="180"/>
      <c r="BB1427" s="180"/>
      <c r="BC1427" s="180"/>
      <c r="BD1427" s="180"/>
      <c r="BE1427" s="180"/>
      <c r="BF1427" s="180"/>
      <c r="BG1427" s="180"/>
      <c r="BH1427" s="176">
        <f t="shared" si="174"/>
        <v>0.5</v>
      </c>
      <c r="BI1427" s="176">
        <f t="shared" si="170"/>
        <v>21</v>
      </c>
      <c r="BJ1427" s="182">
        <f t="shared" si="171"/>
        <v>1</v>
      </c>
      <c r="BK1427" s="176">
        <f t="shared" si="172"/>
        <v>1</v>
      </c>
      <c r="BL1427" s="176">
        <f t="shared" si="175"/>
        <v>0</v>
      </c>
      <c r="BM1427" s="533"/>
      <c r="BN1427" s="185">
        <v>6</v>
      </c>
      <c r="BO1427" s="180">
        <v>0</v>
      </c>
      <c r="BP1427" s="178">
        <f t="shared" si="176"/>
        <v>6</v>
      </c>
      <c r="BQ1427" s="420" t="str">
        <f t="shared" si="173"/>
        <v>I</v>
      </c>
      <c r="BR1427" s="185"/>
      <c r="BS1427" s="212" t="s">
        <v>5882</v>
      </c>
    </row>
    <row r="1428" spans="1:71" x14ac:dyDescent="0.2">
      <c r="A1428" s="696">
        <v>1426</v>
      </c>
      <c r="B1428" s="286" t="s">
        <v>3839</v>
      </c>
      <c r="C1428" s="286" t="s">
        <v>7911</v>
      </c>
      <c r="D1428" s="258" t="s">
        <v>3865</v>
      </c>
      <c r="E1428" s="736">
        <v>1</v>
      </c>
      <c r="F1428" s="736">
        <v>3</v>
      </c>
      <c r="G1428" s="737">
        <v>18</v>
      </c>
      <c r="H1428" s="305" t="s">
        <v>794</v>
      </c>
      <c r="I1428" s="208" t="s">
        <v>7916</v>
      </c>
      <c r="J1428" s="280" t="s">
        <v>7914</v>
      </c>
      <c r="K1428" s="191" t="s">
        <v>2337</v>
      </c>
      <c r="L1428" s="427" t="s">
        <v>3491</v>
      </c>
      <c r="M1428" s="686">
        <v>6</v>
      </c>
      <c r="N1428" s="684" t="s">
        <v>15766</v>
      </c>
      <c r="O1428" s="686">
        <v>50</v>
      </c>
      <c r="P1428" s="427" t="s">
        <v>16005</v>
      </c>
      <c r="Q1428" s="191">
        <v>4</v>
      </c>
      <c r="R1428" s="180"/>
      <c r="S1428" s="189">
        <v>0</v>
      </c>
      <c r="T1428" s="189">
        <v>0</v>
      </c>
      <c r="U1428" s="179">
        <v>0</v>
      </c>
      <c r="V1428" s="179">
        <v>0</v>
      </c>
      <c r="W1428" s="742">
        <v>6</v>
      </c>
      <c r="X1428" s="184">
        <v>18</v>
      </c>
      <c r="Y1428" s="184"/>
      <c r="Z1428" s="184"/>
      <c r="AA1428" s="184"/>
      <c r="AB1428" s="220" t="s">
        <v>795</v>
      </c>
      <c r="AC1428" s="183" t="s">
        <v>7917</v>
      </c>
      <c r="AD1428" s="191" t="s">
        <v>7473</v>
      </c>
      <c r="AE1428" s="191" t="s">
        <v>4247</v>
      </c>
      <c r="AF1428" s="177">
        <v>0</v>
      </c>
      <c r="AG1428" s="177">
        <v>0</v>
      </c>
      <c r="AH1428" s="177">
        <v>0</v>
      </c>
      <c r="AI1428" s="177">
        <v>0</v>
      </c>
      <c r="AJ1428" s="177">
        <v>0</v>
      </c>
      <c r="AK1428" s="177">
        <v>0</v>
      </c>
      <c r="AL1428" s="551">
        <v>6</v>
      </c>
      <c r="AM1428" s="177">
        <v>0</v>
      </c>
      <c r="AN1428" s="177">
        <v>0</v>
      </c>
      <c r="AO1428" s="182">
        <v>0</v>
      </c>
      <c r="AP1428" s="180"/>
      <c r="AQ1428" s="180"/>
      <c r="AR1428" s="180"/>
      <c r="AS1428" s="180"/>
      <c r="AT1428" s="180"/>
      <c r="AU1428" s="180"/>
      <c r="AV1428" s="180"/>
      <c r="AW1428" s="180"/>
      <c r="AX1428" s="180"/>
      <c r="AY1428" s="180"/>
      <c r="AZ1428" s="180"/>
      <c r="BA1428" s="180"/>
      <c r="BB1428" s="180"/>
      <c r="BC1428" s="180"/>
      <c r="BD1428" s="180"/>
      <c r="BE1428" s="180"/>
      <c r="BF1428" s="180"/>
      <c r="BG1428" s="180"/>
      <c r="BH1428" s="176">
        <f t="shared" si="174"/>
        <v>6</v>
      </c>
      <c r="BI1428" s="176">
        <f t="shared" si="170"/>
        <v>13</v>
      </c>
      <c r="BJ1428" s="182" t="str">
        <f t="shared" si="171"/>
        <v>6 - 48</v>
      </c>
      <c r="BK1428" s="176">
        <f t="shared" si="172"/>
        <v>27</v>
      </c>
      <c r="BL1428" s="176">
        <f t="shared" si="175"/>
        <v>6</v>
      </c>
      <c r="BM1428" s="533"/>
      <c r="BN1428" s="185">
        <v>275</v>
      </c>
      <c r="BO1428" s="180">
        <v>6</v>
      </c>
      <c r="BP1428" s="178">
        <f t="shared" si="176"/>
        <v>437</v>
      </c>
      <c r="BQ1428" s="420" t="str">
        <f t="shared" si="173"/>
        <v>V</v>
      </c>
      <c r="BR1428" s="185"/>
      <c r="BS1428" s="212" t="s">
        <v>5882</v>
      </c>
    </row>
    <row r="1429" spans="1:71" x14ac:dyDescent="0.2">
      <c r="A1429" s="697">
        <v>1427</v>
      </c>
      <c r="B1429" s="286" t="s">
        <v>3839</v>
      </c>
      <c r="C1429" s="286" t="s">
        <v>7912</v>
      </c>
      <c r="D1429" s="258" t="s">
        <v>3865</v>
      </c>
      <c r="E1429" s="736">
        <v>1</v>
      </c>
      <c r="F1429" s="736">
        <v>3</v>
      </c>
      <c r="G1429" s="737">
        <v>18</v>
      </c>
      <c r="H1429" s="305" t="s">
        <v>794</v>
      </c>
      <c r="I1429" s="208" t="s">
        <v>5912</v>
      </c>
      <c r="J1429" s="280" t="s">
        <v>7915</v>
      </c>
      <c r="K1429" s="191" t="s">
        <v>2337</v>
      </c>
      <c r="L1429" s="427" t="s">
        <v>3491</v>
      </c>
      <c r="M1429" s="686">
        <v>6</v>
      </c>
      <c r="N1429" s="684" t="s">
        <v>15766</v>
      </c>
      <c r="O1429" s="686">
        <v>50</v>
      </c>
      <c r="P1429" s="427" t="s">
        <v>16005</v>
      </c>
      <c r="Q1429" s="191">
        <v>4</v>
      </c>
      <c r="R1429" s="180"/>
      <c r="S1429" s="189">
        <v>0</v>
      </c>
      <c r="T1429" s="189">
        <v>0</v>
      </c>
      <c r="U1429" s="179">
        <v>0</v>
      </c>
      <c r="V1429" s="179">
        <v>0</v>
      </c>
      <c r="W1429" s="742">
        <v>6</v>
      </c>
      <c r="X1429" s="184">
        <v>18</v>
      </c>
      <c r="Y1429" s="184"/>
      <c r="Z1429" s="184"/>
      <c r="AA1429" s="184"/>
      <c r="AB1429" s="220" t="s">
        <v>795</v>
      </c>
      <c r="AC1429" s="183" t="s">
        <v>7927</v>
      </c>
      <c r="AD1429" s="191" t="s">
        <v>7473</v>
      </c>
      <c r="AE1429" s="191" t="s">
        <v>4247</v>
      </c>
      <c r="AF1429" s="177">
        <v>0</v>
      </c>
      <c r="AG1429" s="177">
        <v>0</v>
      </c>
      <c r="AH1429" s="177">
        <v>0</v>
      </c>
      <c r="AI1429" s="177">
        <v>0</v>
      </c>
      <c r="AJ1429" s="177">
        <v>0</v>
      </c>
      <c r="AK1429" s="177">
        <v>0</v>
      </c>
      <c r="AL1429" s="551">
        <v>4</v>
      </c>
      <c r="AM1429" s="177">
        <v>0</v>
      </c>
      <c r="AN1429" s="177">
        <v>0</v>
      </c>
      <c r="AO1429" s="182">
        <v>0</v>
      </c>
      <c r="AP1429" s="180"/>
      <c r="AQ1429" s="180"/>
      <c r="AR1429" s="180"/>
      <c r="AS1429" s="180"/>
      <c r="AT1429" s="180"/>
      <c r="AU1429" s="180"/>
      <c r="AV1429" s="180"/>
      <c r="AW1429" s="180"/>
      <c r="AX1429" s="180"/>
      <c r="AY1429" s="180"/>
      <c r="AZ1429" s="180"/>
      <c r="BA1429" s="180"/>
      <c r="BB1429" s="180"/>
      <c r="BC1429" s="180"/>
      <c r="BD1429" s="180"/>
      <c r="BE1429" s="180"/>
      <c r="BF1429" s="180"/>
      <c r="BG1429" s="180"/>
      <c r="BH1429" s="176">
        <f t="shared" si="174"/>
        <v>4</v>
      </c>
      <c r="BI1429" s="176">
        <f t="shared" si="170"/>
        <v>15</v>
      </c>
      <c r="BJ1429" s="182" t="str">
        <f t="shared" si="171"/>
        <v>4 - 32</v>
      </c>
      <c r="BK1429" s="176">
        <f t="shared" si="172"/>
        <v>18</v>
      </c>
      <c r="BL1429" s="176">
        <f t="shared" si="175"/>
        <v>4</v>
      </c>
      <c r="BM1429" s="533"/>
      <c r="BN1429" s="185">
        <v>125</v>
      </c>
      <c r="BO1429" s="180">
        <v>4</v>
      </c>
      <c r="BP1429" s="178">
        <f t="shared" si="176"/>
        <v>197</v>
      </c>
      <c r="BQ1429" s="420" t="str">
        <f t="shared" si="173"/>
        <v>III</v>
      </c>
      <c r="BR1429" s="185"/>
      <c r="BS1429" s="212" t="s">
        <v>5882</v>
      </c>
    </row>
    <row r="1430" spans="1:71" x14ac:dyDescent="0.2">
      <c r="A1430" s="696">
        <v>1428</v>
      </c>
      <c r="B1430" s="286" t="s">
        <v>3839</v>
      </c>
      <c r="C1430" s="286" t="s">
        <v>7913</v>
      </c>
      <c r="D1430" s="258" t="s">
        <v>3865</v>
      </c>
      <c r="E1430" s="736">
        <v>1</v>
      </c>
      <c r="F1430" s="736">
        <v>3</v>
      </c>
      <c r="G1430" s="737">
        <v>18</v>
      </c>
      <c r="H1430" s="305" t="s">
        <v>794</v>
      </c>
      <c r="I1430" s="208" t="s">
        <v>3485</v>
      </c>
      <c r="J1430" s="280" t="s">
        <v>6558</v>
      </c>
      <c r="K1430" s="191" t="s">
        <v>6121</v>
      </c>
      <c r="L1430" s="427" t="s">
        <v>3489</v>
      </c>
      <c r="M1430" s="686">
        <v>4</v>
      </c>
      <c r="N1430" s="685" t="s">
        <v>15710</v>
      </c>
      <c r="O1430" s="686">
        <v>30</v>
      </c>
      <c r="P1430" s="427" t="s">
        <v>16204</v>
      </c>
      <c r="Q1430" s="191">
        <v>9</v>
      </c>
      <c r="R1430" s="180"/>
      <c r="S1430" s="189">
        <v>0</v>
      </c>
      <c r="T1430" s="189">
        <v>0</v>
      </c>
      <c r="U1430" s="179">
        <v>0</v>
      </c>
      <c r="V1430" s="179">
        <v>0</v>
      </c>
      <c r="W1430" s="742">
        <v>6</v>
      </c>
      <c r="X1430" s="184"/>
      <c r="Y1430" s="184"/>
      <c r="Z1430" s="184"/>
      <c r="AA1430" s="184"/>
      <c r="AB1430" s="220"/>
      <c r="AC1430" s="183" t="s">
        <v>3851</v>
      </c>
      <c r="AD1430" s="191" t="s">
        <v>7473</v>
      </c>
      <c r="AE1430" s="191" t="s">
        <v>4247</v>
      </c>
      <c r="AF1430" s="177">
        <v>0</v>
      </c>
      <c r="AG1430" s="177">
        <v>0</v>
      </c>
      <c r="AH1430" s="177">
        <v>0</v>
      </c>
      <c r="AI1430" s="177">
        <v>0</v>
      </c>
      <c r="AJ1430" s="177">
        <v>0</v>
      </c>
      <c r="AK1430" s="177">
        <v>1</v>
      </c>
      <c r="AL1430" s="551">
        <v>0</v>
      </c>
      <c r="AM1430" s="177">
        <v>0</v>
      </c>
      <c r="AN1430" s="177">
        <v>0</v>
      </c>
      <c r="AO1430" s="182">
        <v>0</v>
      </c>
      <c r="AP1430" s="180"/>
      <c r="AQ1430" s="180"/>
      <c r="AR1430" s="180"/>
      <c r="AS1430" s="180"/>
      <c r="AT1430" s="180"/>
      <c r="AU1430" s="180"/>
      <c r="AV1430" s="180"/>
      <c r="AW1430" s="180"/>
      <c r="AX1430" s="180"/>
      <c r="AY1430" s="180"/>
      <c r="AZ1430" s="180"/>
      <c r="BA1430" s="180"/>
      <c r="BB1430" s="180"/>
      <c r="BC1430" s="180"/>
      <c r="BD1430" s="180"/>
      <c r="BE1430" s="180"/>
      <c r="BF1430" s="180"/>
      <c r="BG1430" s="180"/>
      <c r="BH1430" s="176">
        <f t="shared" si="174"/>
        <v>0.875</v>
      </c>
      <c r="BI1430" s="176">
        <f t="shared" si="170"/>
        <v>20</v>
      </c>
      <c r="BJ1430" s="182" t="str">
        <f t="shared" si="171"/>
        <v>1 - 7</v>
      </c>
      <c r="BK1430" s="176">
        <f t="shared" si="172"/>
        <v>4</v>
      </c>
      <c r="BL1430" s="176">
        <f t="shared" si="175"/>
        <v>1</v>
      </c>
      <c r="BM1430" s="533"/>
      <c r="BN1430" s="185">
        <v>10</v>
      </c>
      <c r="BO1430" s="180">
        <v>1</v>
      </c>
      <c r="BP1430" s="178">
        <f t="shared" si="176"/>
        <v>14</v>
      </c>
      <c r="BQ1430" s="420" t="str">
        <f t="shared" si="173"/>
        <v>I</v>
      </c>
      <c r="BR1430" s="185"/>
      <c r="BS1430" s="212" t="s">
        <v>5882</v>
      </c>
    </row>
    <row r="1431" spans="1:71" ht="25.5" x14ac:dyDescent="0.2">
      <c r="A1431" s="696">
        <v>1429</v>
      </c>
      <c r="B1431" s="286" t="s">
        <v>6172</v>
      </c>
      <c r="C1431" s="286" t="s">
        <v>6172</v>
      </c>
      <c r="D1431" s="258" t="s">
        <v>3865</v>
      </c>
      <c r="E1431" s="736">
        <v>1</v>
      </c>
      <c r="F1431" s="736">
        <v>1</v>
      </c>
      <c r="G1431" s="737">
        <v>1</v>
      </c>
      <c r="H1431" s="305" t="s">
        <v>3486</v>
      </c>
      <c r="I1431" s="208" t="s">
        <v>6174</v>
      </c>
      <c r="J1431" s="280" t="s">
        <v>6173</v>
      </c>
      <c r="K1431" s="191" t="s">
        <v>3768</v>
      </c>
      <c r="L1431" s="427" t="s">
        <v>3491</v>
      </c>
      <c r="M1431" s="686">
        <v>7</v>
      </c>
      <c r="N1431" s="685" t="s">
        <v>15715</v>
      </c>
      <c r="O1431" s="686">
        <v>300</v>
      </c>
      <c r="P1431" s="427" t="s">
        <v>15822</v>
      </c>
      <c r="Q1431" s="191">
        <v>10</v>
      </c>
      <c r="R1431" s="180"/>
      <c r="S1431" s="191">
        <v>8</v>
      </c>
      <c r="T1431" s="179">
        <v>10</v>
      </c>
      <c r="U1431" s="189">
        <v>3</v>
      </c>
      <c r="V1431" s="189">
        <v>12</v>
      </c>
      <c r="W1431" s="742">
        <v>3</v>
      </c>
      <c r="X1431" s="184"/>
      <c r="Y1431" s="184"/>
      <c r="Z1431" s="184"/>
      <c r="AA1431" s="184"/>
      <c r="AB1431" s="220"/>
      <c r="AC1431" s="183" t="s">
        <v>9031</v>
      </c>
      <c r="AD1431" s="191" t="s">
        <v>6684</v>
      </c>
      <c r="AE1431" s="191" t="s">
        <v>4247</v>
      </c>
      <c r="AF1431" s="177">
        <v>0</v>
      </c>
      <c r="AG1431" s="177">
        <v>0</v>
      </c>
      <c r="AH1431" s="177">
        <v>0</v>
      </c>
      <c r="AI1431" s="177">
        <v>0</v>
      </c>
      <c r="AJ1431" s="177">
        <v>0</v>
      </c>
      <c r="AK1431" s="177">
        <v>0</v>
      </c>
      <c r="AL1431" s="383">
        <v>2</v>
      </c>
      <c r="AM1431" s="177">
        <v>0</v>
      </c>
      <c r="AN1431" s="177">
        <v>0</v>
      </c>
      <c r="AO1431" s="182">
        <v>0</v>
      </c>
      <c r="AP1431" s="180"/>
      <c r="AQ1431" s="180"/>
      <c r="AR1431" s="180"/>
      <c r="AS1431" s="180"/>
      <c r="AT1431" s="180"/>
      <c r="AU1431" s="180"/>
      <c r="AV1431" s="180"/>
      <c r="AW1431" s="180"/>
      <c r="AX1431" s="180"/>
      <c r="AY1431" s="180"/>
      <c r="AZ1431" s="180"/>
      <c r="BA1431" s="180"/>
      <c r="BB1431" s="180"/>
      <c r="BC1431" s="180"/>
      <c r="BD1431" s="180"/>
      <c r="BE1431" s="180"/>
      <c r="BF1431" s="180"/>
      <c r="BG1431" s="180"/>
      <c r="BH1431" s="176">
        <f t="shared" si="174"/>
        <v>2</v>
      </c>
      <c r="BI1431" s="176">
        <f t="shared" si="170"/>
        <v>16</v>
      </c>
      <c r="BJ1431" s="182" t="str">
        <f t="shared" si="171"/>
        <v>2 - 16</v>
      </c>
      <c r="BK1431" s="176">
        <f t="shared" si="172"/>
        <v>9</v>
      </c>
      <c r="BL1431" s="176">
        <f t="shared" si="175"/>
        <v>2</v>
      </c>
      <c r="BM1431" s="533"/>
      <c r="BN1431" s="187">
        <v>73</v>
      </c>
      <c r="BO1431" s="187">
        <v>2</v>
      </c>
      <c r="BP1431" s="178">
        <f t="shared" si="176"/>
        <v>91</v>
      </c>
      <c r="BQ1431" s="420" t="str">
        <f t="shared" si="173"/>
        <v>III</v>
      </c>
      <c r="BR1431" s="185"/>
      <c r="BS1431" s="212" t="s">
        <v>5882</v>
      </c>
    </row>
    <row r="1432" spans="1:71" ht="25.5" x14ac:dyDescent="0.2">
      <c r="A1432" s="697">
        <v>1430</v>
      </c>
      <c r="B1432" s="286" t="s">
        <v>7310</v>
      </c>
      <c r="C1432" s="286" t="s">
        <v>7310</v>
      </c>
      <c r="D1432" s="258" t="s">
        <v>3865</v>
      </c>
      <c r="E1432" s="736">
        <v>1</v>
      </c>
      <c r="F1432" s="736">
        <v>1</v>
      </c>
      <c r="G1432" s="737">
        <v>1</v>
      </c>
      <c r="H1432" s="305" t="s">
        <v>3486</v>
      </c>
      <c r="I1432" s="208" t="s">
        <v>3486</v>
      </c>
      <c r="J1432" s="280" t="s">
        <v>3486</v>
      </c>
      <c r="K1432" s="191" t="s">
        <v>3486</v>
      </c>
      <c r="L1432" s="427" t="s">
        <v>3491</v>
      </c>
      <c r="M1432" s="686">
        <v>0.1</v>
      </c>
      <c r="N1432" s="685" t="s">
        <v>15710</v>
      </c>
      <c r="O1432" s="686">
        <v>0.1</v>
      </c>
      <c r="P1432" s="427" t="s">
        <v>16205</v>
      </c>
      <c r="Q1432" s="191">
        <v>10</v>
      </c>
      <c r="R1432" s="180"/>
      <c r="S1432" s="191">
        <v>1</v>
      </c>
      <c r="T1432" s="179">
        <v>1</v>
      </c>
      <c r="U1432" s="179">
        <v>1</v>
      </c>
      <c r="V1432" s="179">
        <v>1</v>
      </c>
      <c r="W1432" s="742">
        <v>12</v>
      </c>
      <c r="X1432" s="184"/>
      <c r="Y1432" s="184"/>
      <c r="Z1432" s="184"/>
      <c r="AA1432" s="184"/>
      <c r="AB1432" s="220"/>
      <c r="AC1432" s="183" t="s">
        <v>9385</v>
      </c>
      <c r="AD1432" s="191" t="s">
        <v>6684</v>
      </c>
      <c r="AE1432" s="191" t="s">
        <v>4247</v>
      </c>
      <c r="AF1432" s="177">
        <v>0</v>
      </c>
      <c r="AG1432" s="177">
        <v>0</v>
      </c>
      <c r="AH1432" s="177">
        <v>0</v>
      </c>
      <c r="AI1432" s="177">
        <v>0</v>
      </c>
      <c r="AJ1432" s="177">
        <v>0</v>
      </c>
      <c r="AK1432" s="177">
        <v>0</v>
      </c>
      <c r="AL1432" s="383">
        <v>0</v>
      </c>
      <c r="AM1432" s="177">
        <v>0</v>
      </c>
      <c r="AN1432" s="177">
        <v>0</v>
      </c>
      <c r="AO1432" s="182">
        <v>0</v>
      </c>
      <c r="AP1432" s="180"/>
      <c r="AQ1432" s="180"/>
      <c r="AR1432" s="180"/>
      <c r="AS1432" s="180"/>
      <c r="AT1432" s="180"/>
      <c r="AU1432" s="180"/>
      <c r="AV1432" s="180"/>
      <c r="AW1432" s="180"/>
      <c r="AX1432" s="180"/>
      <c r="AY1432" s="180"/>
      <c r="AZ1432" s="180"/>
      <c r="BA1432" s="180"/>
      <c r="BB1432" s="180"/>
      <c r="BC1432" s="180"/>
      <c r="BD1432" s="180"/>
      <c r="BE1432" s="180"/>
      <c r="BF1432" s="180"/>
      <c r="BG1432" s="180"/>
      <c r="BH1432" s="176">
        <f t="shared" si="174"/>
        <v>0.5</v>
      </c>
      <c r="BI1432" s="176">
        <f t="shared" si="170"/>
        <v>21</v>
      </c>
      <c r="BJ1432" s="182">
        <f t="shared" si="171"/>
        <v>0</v>
      </c>
      <c r="BK1432" s="176">
        <f t="shared" si="172"/>
        <v>0</v>
      </c>
      <c r="BL1432" s="176">
        <f t="shared" si="175"/>
        <v>0</v>
      </c>
      <c r="BM1432" s="533"/>
      <c r="BN1432" s="187">
        <v>1</v>
      </c>
      <c r="BO1432" s="187">
        <v>0</v>
      </c>
      <c r="BP1432" s="178">
        <v>0</v>
      </c>
      <c r="BQ1432" s="420" t="str">
        <f t="shared" si="173"/>
        <v>I</v>
      </c>
      <c r="BR1432" s="185"/>
      <c r="BS1432" s="212" t="s">
        <v>5882</v>
      </c>
    </row>
    <row r="1433" spans="1:71" ht="25.5" x14ac:dyDescent="0.2">
      <c r="A1433" s="696">
        <v>1431</v>
      </c>
      <c r="B1433" s="286" t="s">
        <v>4293</v>
      </c>
      <c r="C1433" s="286" t="s">
        <v>4293</v>
      </c>
      <c r="D1433" s="258" t="s">
        <v>3865</v>
      </c>
      <c r="E1433" s="736">
        <v>1</v>
      </c>
      <c r="F1433" s="736">
        <v>1</v>
      </c>
      <c r="G1433" s="737">
        <v>12</v>
      </c>
      <c r="H1433" s="305" t="s">
        <v>795</v>
      </c>
      <c r="I1433" s="208" t="s">
        <v>3866</v>
      </c>
      <c r="J1433" s="280" t="s">
        <v>4297</v>
      </c>
      <c r="K1433" s="191" t="s">
        <v>2324</v>
      </c>
      <c r="L1433" s="427" t="s">
        <v>5490</v>
      </c>
      <c r="M1433" s="686">
        <v>10.5</v>
      </c>
      <c r="N1433" s="685" t="s">
        <v>15715</v>
      </c>
      <c r="O1433" s="686">
        <v>825</v>
      </c>
      <c r="P1433" s="427" t="s">
        <v>15920</v>
      </c>
      <c r="Q1433" s="191">
        <v>4</v>
      </c>
      <c r="R1433" s="180"/>
      <c r="S1433" s="191">
        <v>5</v>
      </c>
      <c r="T1433" s="179">
        <v>7</v>
      </c>
      <c r="U1433" s="189">
        <v>2</v>
      </c>
      <c r="V1433" s="189">
        <v>8</v>
      </c>
      <c r="W1433" s="742">
        <v>12</v>
      </c>
      <c r="X1433" s="184"/>
      <c r="Y1433" s="184"/>
      <c r="Z1433" s="184"/>
      <c r="AA1433" s="184"/>
      <c r="AB1433" s="220"/>
      <c r="AC1433" s="183" t="s">
        <v>3289</v>
      </c>
      <c r="AD1433" s="191" t="s">
        <v>5758</v>
      </c>
      <c r="AE1433" s="191" t="s">
        <v>4250</v>
      </c>
      <c r="AF1433" s="177">
        <v>0</v>
      </c>
      <c r="AG1433" s="177">
        <v>0</v>
      </c>
      <c r="AH1433" s="177">
        <v>0</v>
      </c>
      <c r="AI1433" s="177">
        <v>0</v>
      </c>
      <c r="AJ1433" s="177">
        <v>0</v>
      </c>
      <c r="AK1433" s="177">
        <v>0</v>
      </c>
      <c r="AL1433" s="383">
        <v>8</v>
      </c>
      <c r="AM1433" s="177">
        <v>0</v>
      </c>
      <c r="AN1433" s="177">
        <v>0</v>
      </c>
      <c r="AO1433" s="182">
        <v>0</v>
      </c>
      <c r="AP1433" s="180"/>
      <c r="AQ1433" s="180"/>
      <c r="AR1433" s="180"/>
      <c r="AS1433" s="180"/>
      <c r="AT1433" s="180"/>
      <c r="AU1433" s="180"/>
      <c r="AV1433" s="180"/>
      <c r="AW1433" s="180"/>
      <c r="AX1433" s="180"/>
      <c r="AY1433" s="180"/>
      <c r="AZ1433" s="180"/>
      <c r="BA1433" s="180"/>
      <c r="BB1433" s="180"/>
      <c r="BC1433" s="180"/>
      <c r="BD1433" s="180"/>
      <c r="BE1433" s="180"/>
      <c r="BF1433" s="180"/>
      <c r="BG1433" s="180"/>
      <c r="BH1433" s="176">
        <f t="shared" si="174"/>
        <v>8</v>
      </c>
      <c r="BI1433" s="176">
        <f t="shared" si="170"/>
        <v>12</v>
      </c>
      <c r="BJ1433" s="182" t="str">
        <f t="shared" si="171"/>
        <v>8 - 64</v>
      </c>
      <c r="BK1433" s="176">
        <f t="shared" si="172"/>
        <v>36</v>
      </c>
      <c r="BL1433" s="176">
        <f t="shared" si="175"/>
        <v>8</v>
      </c>
      <c r="BM1433" s="533"/>
      <c r="BN1433" s="187">
        <v>725</v>
      </c>
      <c r="BO1433" s="187">
        <v>10</v>
      </c>
      <c r="BP1433" s="178">
        <f t="shared" ref="BP1433:BP1496" si="177">BN1433+BK1433*BO1433</f>
        <v>1085</v>
      </c>
      <c r="BQ1433" s="420" t="str">
        <f t="shared" si="173"/>
        <v>VI</v>
      </c>
      <c r="BR1433" s="185"/>
      <c r="BS1433" s="212" t="s">
        <v>5882</v>
      </c>
    </row>
    <row r="1434" spans="1:71" ht="25.5" x14ac:dyDescent="0.2">
      <c r="A1434" s="697">
        <v>1432</v>
      </c>
      <c r="B1434" s="286" t="s">
        <v>4294</v>
      </c>
      <c r="C1434" s="286" t="s">
        <v>4294</v>
      </c>
      <c r="D1434" s="258" t="s">
        <v>3865</v>
      </c>
      <c r="E1434" s="736">
        <v>1</v>
      </c>
      <c r="F1434" s="736">
        <v>1</v>
      </c>
      <c r="G1434" s="737">
        <v>3</v>
      </c>
      <c r="H1434" s="305" t="s">
        <v>13942</v>
      </c>
      <c r="I1434" s="208" t="s">
        <v>411</v>
      </c>
      <c r="J1434" s="280" t="s">
        <v>3291</v>
      </c>
      <c r="K1434" s="191" t="s">
        <v>2324</v>
      </c>
      <c r="L1434" s="427" t="s">
        <v>5490</v>
      </c>
      <c r="M1434" s="686">
        <v>10.5</v>
      </c>
      <c r="N1434" s="685" t="s">
        <v>15715</v>
      </c>
      <c r="O1434" s="686">
        <v>2000</v>
      </c>
      <c r="P1434" s="427" t="s">
        <v>15921</v>
      </c>
      <c r="Q1434" s="191">
        <v>4</v>
      </c>
      <c r="R1434" s="180"/>
      <c r="S1434" s="191">
        <v>8</v>
      </c>
      <c r="T1434" s="179">
        <v>10</v>
      </c>
      <c r="U1434" s="189">
        <v>3</v>
      </c>
      <c r="V1434" s="189">
        <v>12</v>
      </c>
      <c r="W1434" s="742">
        <v>12</v>
      </c>
      <c r="X1434" s="184"/>
      <c r="Y1434" s="184"/>
      <c r="Z1434" s="184"/>
      <c r="AA1434" s="184"/>
      <c r="AB1434" s="220"/>
      <c r="AC1434" s="183" t="s">
        <v>3803</v>
      </c>
      <c r="AD1434" s="191" t="s">
        <v>5758</v>
      </c>
      <c r="AE1434" s="191" t="s">
        <v>4250</v>
      </c>
      <c r="AF1434" s="177">
        <v>0</v>
      </c>
      <c r="AG1434" s="177">
        <v>0</v>
      </c>
      <c r="AH1434" s="177">
        <v>0</v>
      </c>
      <c r="AI1434" s="177">
        <v>0</v>
      </c>
      <c r="AJ1434" s="177">
        <v>0</v>
      </c>
      <c r="AK1434" s="177">
        <v>0</v>
      </c>
      <c r="AL1434" s="383">
        <v>10</v>
      </c>
      <c r="AM1434" s="177">
        <v>0</v>
      </c>
      <c r="AN1434" s="177">
        <v>0</v>
      </c>
      <c r="AO1434" s="182">
        <v>0</v>
      </c>
      <c r="AP1434" s="180"/>
      <c r="AQ1434" s="180"/>
      <c r="AR1434" s="180"/>
      <c r="AS1434" s="180"/>
      <c r="AT1434" s="180"/>
      <c r="AU1434" s="180"/>
      <c r="AV1434" s="180"/>
      <c r="AW1434" s="180"/>
      <c r="AX1434" s="180"/>
      <c r="AY1434" s="180"/>
      <c r="AZ1434" s="180"/>
      <c r="BA1434" s="180"/>
      <c r="BB1434" s="180"/>
      <c r="BC1434" s="180"/>
      <c r="BD1434" s="180"/>
      <c r="BE1434" s="180"/>
      <c r="BF1434" s="180"/>
      <c r="BG1434" s="180"/>
      <c r="BH1434" s="176">
        <f t="shared" si="174"/>
        <v>10</v>
      </c>
      <c r="BI1434" s="176">
        <f t="shared" si="170"/>
        <v>10</v>
      </c>
      <c r="BJ1434" s="182" t="str">
        <f t="shared" si="171"/>
        <v>10 - 80</v>
      </c>
      <c r="BK1434" s="176">
        <f t="shared" si="172"/>
        <v>45</v>
      </c>
      <c r="BL1434" s="176">
        <f t="shared" si="175"/>
        <v>10</v>
      </c>
      <c r="BM1434" s="533"/>
      <c r="BN1434" s="187">
        <v>1800</v>
      </c>
      <c r="BO1434" s="187">
        <v>14</v>
      </c>
      <c r="BP1434" s="178">
        <f t="shared" si="177"/>
        <v>2430</v>
      </c>
      <c r="BQ1434" s="420" t="str">
        <f t="shared" si="173"/>
        <v>VII</v>
      </c>
      <c r="BR1434" s="185"/>
      <c r="BS1434" s="212" t="s">
        <v>5882</v>
      </c>
    </row>
    <row r="1435" spans="1:71" ht="25.5" x14ac:dyDescent="0.2">
      <c r="A1435" s="696">
        <v>1433</v>
      </c>
      <c r="B1435" s="286" t="s">
        <v>4295</v>
      </c>
      <c r="C1435" s="286" t="s">
        <v>4295</v>
      </c>
      <c r="D1435" s="258" t="s">
        <v>3865</v>
      </c>
      <c r="E1435" s="736">
        <v>1</v>
      </c>
      <c r="F1435" s="736">
        <v>1</v>
      </c>
      <c r="G1435" s="737">
        <v>6</v>
      </c>
      <c r="H1435" s="305" t="s">
        <v>13943</v>
      </c>
      <c r="I1435" s="208" t="s">
        <v>6635</v>
      </c>
      <c r="J1435" s="280" t="s">
        <v>5935</v>
      </c>
      <c r="K1435" s="191" t="s">
        <v>4135</v>
      </c>
      <c r="L1435" s="427" t="s">
        <v>5490</v>
      </c>
      <c r="M1435" s="686">
        <v>9</v>
      </c>
      <c r="N1435" s="685" t="s">
        <v>15715</v>
      </c>
      <c r="O1435" s="686">
        <v>400</v>
      </c>
      <c r="P1435" s="427" t="s">
        <v>15922</v>
      </c>
      <c r="Q1435" s="191">
        <v>8</v>
      </c>
      <c r="R1435" s="180"/>
      <c r="S1435" s="191">
        <v>2</v>
      </c>
      <c r="T1435" s="179">
        <v>4</v>
      </c>
      <c r="U1435" s="179">
        <v>1</v>
      </c>
      <c r="V1435" s="179">
        <v>1</v>
      </c>
      <c r="W1435" s="742">
        <v>9</v>
      </c>
      <c r="X1435" s="184"/>
      <c r="Y1435" s="184"/>
      <c r="Z1435" s="184"/>
      <c r="AA1435" s="184"/>
      <c r="AB1435" s="220"/>
      <c r="AC1435" s="183" t="s">
        <v>10771</v>
      </c>
      <c r="AD1435" s="191" t="s">
        <v>970</v>
      </c>
      <c r="AE1435" s="191" t="s">
        <v>4250</v>
      </c>
      <c r="AF1435" s="177">
        <v>0</v>
      </c>
      <c r="AG1435" s="177">
        <v>0</v>
      </c>
      <c r="AH1435" s="177">
        <v>0</v>
      </c>
      <c r="AI1435" s="177">
        <v>0</v>
      </c>
      <c r="AJ1435" s="177">
        <v>0</v>
      </c>
      <c r="AK1435" s="177">
        <v>0</v>
      </c>
      <c r="AL1435" s="383">
        <v>2</v>
      </c>
      <c r="AM1435" s="177">
        <v>0</v>
      </c>
      <c r="AN1435" s="177">
        <v>0</v>
      </c>
      <c r="AO1435" s="182">
        <v>0</v>
      </c>
      <c r="AP1435" s="180"/>
      <c r="AQ1435" s="180"/>
      <c r="AR1435" s="180"/>
      <c r="AS1435" s="180"/>
      <c r="AT1435" s="180"/>
      <c r="AU1435" s="180"/>
      <c r="AV1435" s="180"/>
      <c r="AW1435" s="180"/>
      <c r="AX1435" s="180"/>
      <c r="AY1435" s="180"/>
      <c r="AZ1435" s="180"/>
      <c r="BA1435" s="180"/>
      <c r="BB1435" s="180"/>
      <c r="BC1435" s="180"/>
      <c r="BD1435" s="180"/>
      <c r="BE1435" s="180"/>
      <c r="BF1435" s="180"/>
      <c r="BG1435" s="180"/>
      <c r="BH1435" s="176">
        <f t="shared" si="174"/>
        <v>2</v>
      </c>
      <c r="BI1435" s="176">
        <f t="shared" si="170"/>
        <v>16</v>
      </c>
      <c r="BJ1435" s="182" t="str">
        <f t="shared" si="171"/>
        <v>2 - 16</v>
      </c>
      <c r="BK1435" s="176">
        <f t="shared" si="172"/>
        <v>9</v>
      </c>
      <c r="BL1435" s="176">
        <f t="shared" si="175"/>
        <v>2</v>
      </c>
      <c r="BM1435" s="533"/>
      <c r="BN1435" s="185">
        <v>44</v>
      </c>
      <c r="BO1435" s="180">
        <v>2</v>
      </c>
      <c r="BP1435" s="178">
        <f t="shared" si="177"/>
        <v>62</v>
      </c>
      <c r="BQ1435" s="420" t="str">
        <f t="shared" si="173"/>
        <v>II</v>
      </c>
      <c r="BR1435" s="185"/>
      <c r="BS1435" s="212" t="s">
        <v>5882</v>
      </c>
    </row>
    <row r="1436" spans="1:71" ht="38.25" x14ac:dyDescent="0.2">
      <c r="A1436" s="696">
        <v>1434</v>
      </c>
      <c r="B1436" s="286" t="s">
        <v>4296</v>
      </c>
      <c r="C1436" s="286" t="s">
        <v>4296</v>
      </c>
      <c r="D1436" s="258" t="s">
        <v>3865</v>
      </c>
      <c r="E1436" s="736">
        <v>1</v>
      </c>
      <c r="F1436" s="736">
        <v>1</v>
      </c>
      <c r="G1436" s="737">
        <v>2</v>
      </c>
      <c r="H1436" s="305" t="s">
        <v>3486</v>
      </c>
      <c r="I1436" s="208" t="s">
        <v>2342</v>
      </c>
      <c r="J1436" s="280" t="s">
        <v>6035</v>
      </c>
      <c r="K1436" s="191" t="s">
        <v>4405</v>
      </c>
      <c r="L1436" s="427" t="s">
        <v>5490</v>
      </c>
      <c r="M1436" s="686">
        <v>8.5</v>
      </c>
      <c r="N1436" s="685" t="s">
        <v>15715</v>
      </c>
      <c r="O1436" s="686">
        <v>5</v>
      </c>
      <c r="P1436" s="427" t="s">
        <v>15806</v>
      </c>
      <c r="Q1436" s="191">
        <v>2</v>
      </c>
      <c r="R1436" s="180"/>
      <c r="S1436" s="191">
        <v>11</v>
      </c>
      <c r="T1436" s="191">
        <v>12</v>
      </c>
      <c r="U1436" s="190">
        <v>4</v>
      </c>
      <c r="V1436" s="190">
        <v>16</v>
      </c>
      <c r="W1436" s="742">
        <v>15</v>
      </c>
      <c r="X1436" s="184"/>
      <c r="Y1436" s="184"/>
      <c r="Z1436" s="184"/>
      <c r="AA1436" s="184"/>
      <c r="AB1436" s="220"/>
      <c r="AC1436" s="186" t="s">
        <v>14069</v>
      </c>
      <c r="AD1436" s="191" t="s">
        <v>970</v>
      </c>
      <c r="AE1436" s="191" t="s">
        <v>4250</v>
      </c>
      <c r="AF1436" s="177">
        <v>0</v>
      </c>
      <c r="AG1436" s="177">
        <v>0</v>
      </c>
      <c r="AH1436" s="177">
        <v>0</v>
      </c>
      <c r="AI1436" s="177">
        <v>0</v>
      </c>
      <c r="AJ1436" s="177">
        <v>0</v>
      </c>
      <c r="AK1436" s="177">
        <v>0</v>
      </c>
      <c r="AL1436" s="383">
        <v>5</v>
      </c>
      <c r="AM1436" s="177">
        <v>0</v>
      </c>
      <c r="AN1436" s="177">
        <v>0</v>
      </c>
      <c r="AO1436" s="182">
        <v>5</v>
      </c>
      <c r="AP1436" s="180"/>
      <c r="AQ1436" s="180"/>
      <c r="AR1436" s="180"/>
      <c r="AS1436" s="180"/>
      <c r="AT1436" s="180"/>
      <c r="AU1436" s="180"/>
      <c r="AV1436" s="180"/>
      <c r="AW1436" s="180"/>
      <c r="AX1436" s="180"/>
      <c r="AY1436" s="180"/>
      <c r="AZ1436" s="180"/>
      <c r="BA1436" s="180"/>
      <c r="BB1436" s="180"/>
      <c r="BC1436" s="180"/>
      <c r="BD1436" s="180"/>
      <c r="BE1436" s="180"/>
      <c r="BF1436" s="180"/>
      <c r="BG1436" s="180"/>
      <c r="BH1436" s="176">
        <f t="shared" si="174"/>
        <v>6</v>
      </c>
      <c r="BI1436" s="176">
        <f t="shared" si="170"/>
        <v>13</v>
      </c>
      <c r="BJ1436" s="182" t="str">
        <f t="shared" si="171"/>
        <v>10 - 45</v>
      </c>
      <c r="BK1436" s="176">
        <f t="shared" si="172"/>
        <v>28</v>
      </c>
      <c r="BL1436" s="176">
        <f t="shared" si="175"/>
        <v>7</v>
      </c>
      <c r="BM1436" s="533"/>
      <c r="BN1436" s="185">
        <v>575</v>
      </c>
      <c r="BO1436" s="180">
        <v>6</v>
      </c>
      <c r="BP1436" s="178">
        <f t="shared" si="177"/>
        <v>743</v>
      </c>
      <c r="BQ1436" s="420" t="str">
        <f t="shared" si="173"/>
        <v>VI</v>
      </c>
      <c r="BR1436" s="185"/>
      <c r="BS1436" s="212" t="s">
        <v>5882</v>
      </c>
    </row>
    <row r="1437" spans="1:71" ht="25.5" x14ac:dyDescent="0.2">
      <c r="A1437" s="697">
        <v>1435</v>
      </c>
      <c r="B1437" s="286" t="s">
        <v>1276</v>
      </c>
      <c r="C1437" s="286" t="s">
        <v>1276</v>
      </c>
      <c r="D1437" s="258" t="s">
        <v>3865</v>
      </c>
      <c r="E1437" s="736">
        <v>1</v>
      </c>
      <c r="F1437" s="736">
        <v>1</v>
      </c>
      <c r="G1437" s="737">
        <v>3</v>
      </c>
      <c r="H1437" s="305" t="s">
        <v>3486</v>
      </c>
      <c r="I1437" s="208" t="s">
        <v>635</v>
      </c>
      <c r="J1437" s="280" t="s">
        <v>4282</v>
      </c>
      <c r="K1437" s="191" t="s">
        <v>3491</v>
      </c>
      <c r="L1437" s="427" t="s">
        <v>3491</v>
      </c>
      <c r="M1437" s="686">
        <v>6</v>
      </c>
      <c r="N1437" s="685" t="s">
        <v>15715</v>
      </c>
      <c r="O1437" s="686">
        <v>0.1</v>
      </c>
      <c r="P1437" s="427" t="s">
        <v>16206</v>
      </c>
      <c r="Q1437" s="191">
        <v>10</v>
      </c>
      <c r="R1437" s="180"/>
      <c r="S1437" s="191">
        <v>11</v>
      </c>
      <c r="T1437" s="191">
        <v>12</v>
      </c>
      <c r="U1437" s="190">
        <v>4</v>
      </c>
      <c r="V1437" s="190">
        <v>16</v>
      </c>
      <c r="W1437" s="742">
        <v>12</v>
      </c>
      <c r="X1437" s="184"/>
      <c r="Y1437" s="184"/>
      <c r="Z1437" s="184"/>
      <c r="AA1437" s="184"/>
      <c r="AB1437" s="219"/>
      <c r="AC1437" s="186" t="s">
        <v>10602</v>
      </c>
      <c r="AD1437" s="179" t="s">
        <v>6684</v>
      </c>
      <c r="AE1437" s="179" t="s">
        <v>4247</v>
      </c>
      <c r="AF1437" s="177">
        <v>0</v>
      </c>
      <c r="AG1437" s="177">
        <v>0</v>
      </c>
      <c r="AH1437" s="177">
        <v>0</v>
      </c>
      <c r="AI1437" s="177">
        <v>0</v>
      </c>
      <c r="AJ1437" s="177">
        <v>0</v>
      </c>
      <c r="AK1437" s="177">
        <v>0</v>
      </c>
      <c r="AL1437" s="383">
        <v>1</v>
      </c>
      <c r="AM1437" s="177">
        <v>0</v>
      </c>
      <c r="AN1437" s="177">
        <v>0</v>
      </c>
      <c r="AO1437" s="182">
        <v>0</v>
      </c>
      <c r="AP1437" s="180"/>
      <c r="AQ1437" s="180"/>
      <c r="AR1437" s="180"/>
      <c r="AS1437" s="180"/>
      <c r="AT1437" s="180"/>
      <c r="AU1437" s="180"/>
      <c r="AV1437" s="180"/>
      <c r="AW1437" s="180"/>
      <c r="AX1437" s="180"/>
      <c r="AY1437" s="180"/>
      <c r="AZ1437" s="180"/>
      <c r="BA1437" s="180"/>
      <c r="BB1437" s="180"/>
      <c r="BC1437" s="180"/>
      <c r="BD1437" s="180"/>
      <c r="BE1437" s="180"/>
      <c r="BF1437" s="180"/>
      <c r="BG1437" s="180"/>
      <c r="BH1437" s="176">
        <f t="shared" si="174"/>
        <v>1</v>
      </c>
      <c r="BI1437" s="176">
        <f t="shared" si="170"/>
        <v>19</v>
      </c>
      <c r="BJ1437" s="182" t="str">
        <f t="shared" si="171"/>
        <v>1 - 8</v>
      </c>
      <c r="BK1437" s="176">
        <f t="shared" si="172"/>
        <v>5</v>
      </c>
      <c r="BL1437" s="176">
        <f t="shared" si="175"/>
        <v>1</v>
      </c>
      <c r="BM1437" s="533"/>
      <c r="BN1437" s="185">
        <v>14</v>
      </c>
      <c r="BO1437" s="180">
        <v>1</v>
      </c>
      <c r="BP1437" s="178">
        <f t="shared" si="177"/>
        <v>19</v>
      </c>
      <c r="BQ1437" s="420" t="str">
        <f t="shared" si="173"/>
        <v>I</v>
      </c>
      <c r="BR1437" s="185"/>
      <c r="BS1437" s="212" t="s">
        <v>5882</v>
      </c>
    </row>
    <row r="1438" spans="1:71" ht="38.25" x14ac:dyDescent="0.2">
      <c r="A1438" s="696">
        <v>1436</v>
      </c>
      <c r="B1438" s="286" t="s">
        <v>3443</v>
      </c>
      <c r="C1438" s="286" t="s">
        <v>3443</v>
      </c>
      <c r="D1438" s="258" t="s">
        <v>3865</v>
      </c>
      <c r="E1438" s="736">
        <v>1</v>
      </c>
      <c r="F1438" s="736">
        <v>1</v>
      </c>
      <c r="G1438" s="737">
        <v>1</v>
      </c>
      <c r="H1438" s="305" t="s">
        <v>13944</v>
      </c>
      <c r="I1438" s="208" t="s">
        <v>3487</v>
      </c>
      <c r="J1438" s="280" t="s">
        <v>6554</v>
      </c>
      <c r="K1438" s="191" t="s">
        <v>4405</v>
      </c>
      <c r="L1438" s="427" t="s">
        <v>5490</v>
      </c>
      <c r="M1438" s="686">
        <v>8.5</v>
      </c>
      <c r="N1438" s="685" t="s">
        <v>15715</v>
      </c>
      <c r="O1438" s="686">
        <v>480</v>
      </c>
      <c r="P1438" s="427" t="s">
        <v>16207</v>
      </c>
      <c r="Q1438" s="191">
        <v>4</v>
      </c>
      <c r="R1438" s="180"/>
      <c r="S1438" s="191">
        <v>5</v>
      </c>
      <c r="T1438" s="179">
        <v>7</v>
      </c>
      <c r="U1438" s="189">
        <v>2</v>
      </c>
      <c r="V1438" s="189">
        <v>8</v>
      </c>
      <c r="W1438" s="742">
        <v>9</v>
      </c>
      <c r="X1438" s="184"/>
      <c r="Y1438" s="184"/>
      <c r="Z1438" s="184"/>
      <c r="AA1438" s="184"/>
      <c r="AB1438" s="220"/>
      <c r="AC1438" s="183" t="s">
        <v>373</v>
      </c>
      <c r="AD1438" s="191" t="s">
        <v>5872</v>
      </c>
      <c r="AE1438" s="191" t="s">
        <v>4247</v>
      </c>
      <c r="AF1438" s="177">
        <v>0</v>
      </c>
      <c r="AG1438" s="177">
        <v>0</v>
      </c>
      <c r="AH1438" s="177">
        <v>0</v>
      </c>
      <c r="AI1438" s="177">
        <v>0</v>
      </c>
      <c r="AJ1438" s="177">
        <v>0</v>
      </c>
      <c r="AK1438" s="177">
        <v>0</v>
      </c>
      <c r="AL1438" s="383">
        <v>6</v>
      </c>
      <c r="AM1438" s="177">
        <v>0</v>
      </c>
      <c r="AN1438" s="177">
        <v>0</v>
      </c>
      <c r="AO1438" s="182">
        <v>0</v>
      </c>
      <c r="AP1438" s="180"/>
      <c r="AQ1438" s="180"/>
      <c r="AR1438" s="180"/>
      <c r="AS1438" s="180"/>
      <c r="AT1438" s="180"/>
      <c r="AU1438" s="180"/>
      <c r="AV1438" s="180"/>
      <c r="AW1438" s="180"/>
      <c r="AX1438" s="180"/>
      <c r="AY1438" s="180"/>
      <c r="AZ1438" s="180"/>
      <c r="BA1438" s="180"/>
      <c r="BB1438" s="180"/>
      <c r="BC1438" s="180"/>
      <c r="BD1438" s="180"/>
      <c r="BE1438" s="180"/>
      <c r="BF1438" s="180"/>
      <c r="BG1438" s="180"/>
      <c r="BH1438" s="176">
        <f t="shared" si="174"/>
        <v>6</v>
      </c>
      <c r="BI1438" s="176">
        <f t="shared" si="170"/>
        <v>13</v>
      </c>
      <c r="BJ1438" s="182" t="str">
        <f t="shared" si="171"/>
        <v>6 - 48</v>
      </c>
      <c r="BK1438" s="176">
        <f t="shared" si="172"/>
        <v>27</v>
      </c>
      <c r="BL1438" s="176">
        <f t="shared" si="175"/>
        <v>6</v>
      </c>
      <c r="BM1438" s="533"/>
      <c r="BN1438" s="185">
        <v>350</v>
      </c>
      <c r="BO1438" s="180">
        <v>6</v>
      </c>
      <c r="BP1438" s="178">
        <f t="shared" si="177"/>
        <v>512</v>
      </c>
      <c r="BQ1438" s="420" t="str">
        <f t="shared" si="173"/>
        <v>V</v>
      </c>
      <c r="BR1438" s="185"/>
      <c r="BS1438" s="212" t="s">
        <v>5882</v>
      </c>
    </row>
    <row r="1439" spans="1:71" ht="25.5" x14ac:dyDescent="0.2">
      <c r="A1439" s="697">
        <v>1437</v>
      </c>
      <c r="B1439" s="286" t="s">
        <v>374</v>
      </c>
      <c r="C1439" s="286" t="s">
        <v>374</v>
      </c>
      <c r="D1439" s="258" t="s">
        <v>3865</v>
      </c>
      <c r="E1439" s="736">
        <v>1</v>
      </c>
      <c r="F1439" s="736">
        <v>1</v>
      </c>
      <c r="G1439" s="737">
        <v>6</v>
      </c>
      <c r="H1439" s="305" t="s">
        <v>13945</v>
      </c>
      <c r="I1439" s="208" t="s">
        <v>3486</v>
      </c>
      <c r="J1439" s="280" t="s">
        <v>3486</v>
      </c>
      <c r="K1439" s="191" t="s">
        <v>3659</v>
      </c>
      <c r="L1439" s="427" t="s">
        <v>3489</v>
      </c>
      <c r="M1439" s="686">
        <v>3</v>
      </c>
      <c r="N1439" s="685" t="s">
        <v>15741</v>
      </c>
      <c r="O1439" s="686">
        <v>136</v>
      </c>
      <c r="P1439" s="427" t="s">
        <v>16208</v>
      </c>
      <c r="Q1439" s="191">
        <v>4</v>
      </c>
      <c r="R1439" s="180"/>
      <c r="S1439" s="191">
        <v>2</v>
      </c>
      <c r="T1439" s="179">
        <v>4</v>
      </c>
      <c r="U1439" s="179">
        <v>1</v>
      </c>
      <c r="V1439" s="179">
        <v>1</v>
      </c>
      <c r="W1439" s="742">
        <v>9</v>
      </c>
      <c r="X1439" s="184"/>
      <c r="Y1439" s="184">
        <v>15</v>
      </c>
      <c r="Z1439" s="184"/>
      <c r="AA1439" s="184"/>
      <c r="AB1439" s="220"/>
      <c r="AC1439" s="183" t="s">
        <v>4429</v>
      </c>
      <c r="AD1439" s="191" t="s">
        <v>1216</v>
      </c>
      <c r="AE1439" s="191" t="s">
        <v>4247</v>
      </c>
      <c r="AF1439" s="177">
        <v>0</v>
      </c>
      <c r="AG1439" s="177">
        <v>0</v>
      </c>
      <c r="AH1439" s="177">
        <v>0</v>
      </c>
      <c r="AI1439" s="177">
        <v>0</v>
      </c>
      <c r="AJ1439" s="177">
        <v>0</v>
      </c>
      <c r="AK1439" s="177">
        <v>0</v>
      </c>
      <c r="AL1439" s="551">
        <v>1</v>
      </c>
      <c r="AM1439" s="177">
        <v>0</v>
      </c>
      <c r="AN1439" s="177">
        <v>0</v>
      </c>
      <c r="AO1439" s="195">
        <v>1</v>
      </c>
      <c r="AP1439" s="187"/>
      <c r="AQ1439" s="187"/>
      <c r="AR1439" s="187"/>
      <c r="AS1439" s="187"/>
      <c r="AT1439" s="187"/>
      <c r="AU1439" s="187"/>
      <c r="AV1439" s="187"/>
      <c r="AW1439" s="187"/>
      <c r="AX1439" s="187"/>
      <c r="AY1439" s="187"/>
      <c r="AZ1439" s="187"/>
      <c r="BA1439" s="187"/>
      <c r="BB1439" s="187"/>
      <c r="BC1439" s="187"/>
      <c r="BD1439" s="187"/>
      <c r="BE1439" s="187"/>
      <c r="BF1439" s="187"/>
      <c r="BG1439" s="187"/>
      <c r="BH1439" s="176">
        <f t="shared" si="174"/>
        <v>1.125</v>
      </c>
      <c r="BI1439" s="176">
        <f t="shared" si="170"/>
        <v>18</v>
      </c>
      <c r="BJ1439" s="182" t="str">
        <f t="shared" si="171"/>
        <v>2 - 9</v>
      </c>
      <c r="BK1439" s="176">
        <f t="shared" si="172"/>
        <v>6</v>
      </c>
      <c r="BL1439" s="176">
        <f t="shared" si="175"/>
        <v>1</v>
      </c>
      <c r="BM1439" s="533"/>
      <c r="BN1439" s="185">
        <v>28</v>
      </c>
      <c r="BO1439" s="180">
        <v>2</v>
      </c>
      <c r="BP1439" s="178">
        <f t="shared" si="177"/>
        <v>40</v>
      </c>
      <c r="BQ1439" s="420" t="str">
        <f t="shared" si="173"/>
        <v>II</v>
      </c>
      <c r="BR1439" s="185"/>
      <c r="BS1439" s="213" t="s">
        <v>5882</v>
      </c>
    </row>
    <row r="1440" spans="1:71" ht="25.5" x14ac:dyDescent="0.2">
      <c r="A1440" s="696">
        <v>1438</v>
      </c>
      <c r="B1440" s="286" t="s">
        <v>376</v>
      </c>
      <c r="C1440" s="286" t="s">
        <v>376</v>
      </c>
      <c r="D1440" s="258" t="s">
        <v>3865</v>
      </c>
      <c r="E1440" s="736">
        <v>1</v>
      </c>
      <c r="F1440" s="736">
        <v>1</v>
      </c>
      <c r="G1440" s="737">
        <v>4</v>
      </c>
      <c r="H1440" s="305" t="s">
        <v>13946</v>
      </c>
      <c r="I1440" s="208" t="s">
        <v>3486</v>
      </c>
      <c r="J1440" s="280" t="s">
        <v>3486</v>
      </c>
      <c r="K1440" s="191" t="s">
        <v>3659</v>
      </c>
      <c r="L1440" s="427" t="s">
        <v>3489</v>
      </c>
      <c r="M1440" s="686">
        <v>3</v>
      </c>
      <c r="N1440" s="685" t="s">
        <v>15741</v>
      </c>
      <c r="O1440" s="686">
        <v>136</v>
      </c>
      <c r="P1440" s="427" t="s">
        <v>16208</v>
      </c>
      <c r="Q1440" s="191">
        <v>3</v>
      </c>
      <c r="R1440" s="180"/>
      <c r="S1440" s="191">
        <v>2</v>
      </c>
      <c r="T1440" s="179">
        <v>4</v>
      </c>
      <c r="U1440" s="179">
        <v>1</v>
      </c>
      <c r="V1440" s="179">
        <v>1</v>
      </c>
      <c r="W1440" s="742">
        <v>9</v>
      </c>
      <c r="X1440" s="184"/>
      <c r="Y1440" s="184">
        <v>18</v>
      </c>
      <c r="Z1440" s="184"/>
      <c r="AA1440" s="184"/>
      <c r="AB1440" s="220"/>
      <c r="AC1440" s="183" t="s">
        <v>9380</v>
      </c>
      <c r="AD1440" s="191" t="s">
        <v>1216</v>
      </c>
      <c r="AE1440" s="191" t="s">
        <v>4247</v>
      </c>
      <c r="AF1440" s="177">
        <v>0</v>
      </c>
      <c r="AG1440" s="177">
        <v>0</v>
      </c>
      <c r="AH1440" s="177">
        <v>0</v>
      </c>
      <c r="AI1440" s="177">
        <v>0</v>
      </c>
      <c r="AJ1440" s="177">
        <v>0</v>
      </c>
      <c r="AK1440" s="177">
        <v>0</v>
      </c>
      <c r="AL1440" s="383">
        <v>2</v>
      </c>
      <c r="AM1440" s="177">
        <v>0</v>
      </c>
      <c r="AN1440" s="177">
        <v>0</v>
      </c>
      <c r="AO1440" s="182">
        <v>1</v>
      </c>
      <c r="AP1440" s="180"/>
      <c r="AQ1440" s="180"/>
      <c r="AR1440" s="180"/>
      <c r="AS1440" s="180"/>
      <c r="AT1440" s="180"/>
      <c r="AU1440" s="180"/>
      <c r="AV1440" s="180"/>
      <c r="AW1440" s="180"/>
      <c r="AX1440" s="180"/>
      <c r="AY1440" s="180"/>
      <c r="AZ1440" s="180"/>
      <c r="BA1440" s="180"/>
      <c r="BB1440" s="180"/>
      <c r="BC1440" s="180"/>
      <c r="BD1440" s="180"/>
      <c r="BE1440" s="180"/>
      <c r="BF1440" s="180"/>
      <c r="BG1440" s="180"/>
      <c r="BH1440" s="176">
        <f t="shared" si="174"/>
        <v>2</v>
      </c>
      <c r="BI1440" s="176">
        <f t="shared" si="170"/>
        <v>16</v>
      </c>
      <c r="BJ1440" s="182" t="str">
        <f t="shared" si="171"/>
        <v>3 - 17</v>
      </c>
      <c r="BK1440" s="176">
        <f t="shared" si="172"/>
        <v>10</v>
      </c>
      <c r="BL1440" s="176">
        <f t="shared" si="175"/>
        <v>2</v>
      </c>
      <c r="BM1440" s="533"/>
      <c r="BN1440" s="185">
        <v>50</v>
      </c>
      <c r="BO1440" s="180">
        <v>3</v>
      </c>
      <c r="BP1440" s="178">
        <f t="shared" si="177"/>
        <v>80</v>
      </c>
      <c r="BQ1440" s="420" t="str">
        <f t="shared" si="173"/>
        <v>II</v>
      </c>
      <c r="BR1440" s="185"/>
      <c r="BS1440" s="212" t="s">
        <v>5882</v>
      </c>
    </row>
    <row r="1441" spans="1:71" ht="25.5" x14ac:dyDescent="0.2">
      <c r="A1441" s="696">
        <v>1439</v>
      </c>
      <c r="B1441" s="286" t="s">
        <v>375</v>
      </c>
      <c r="C1441" s="286" t="s">
        <v>375</v>
      </c>
      <c r="D1441" s="258" t="s">
        <v>3865</v>
      </c>
      <c r="E1441" s="736">
        <v>1</v>
      </c>
      <c r="F1441" s="736">
        <v>1</v>
      </c>
      <c r="G1441" s="737">
        <v>4</v>
      </c>
      <c r="H1441" s="305" t="s">
        <v>13947</v>
      </c>
      <c r="I1441" s="208" t="s">
        <v>3486</v>
      </c>
      <c r="J1441" s="280" t="s">
        <v>3486</v>
      </c>
      <c r="K1441" s="191" t="s">
        <v>3659</v>
      </c>
      <c r="L1441" s="427" t="s">
        <v>3489</v>
      </c>
      <c r="M1441" s="686">
        <v>3</v>
      </c>
      <c r="N1441" s="685" t="s">
        <v>15741</v>
      </c>
      <c r="O1441" s="686">
        <v>136</v>
      </c>
      <c r="P1441" s="427" t="s">
        <v>16208</v>
      </c>
      <c r="Q1441" s="191">
        <v>2</v>
      </c>
      <c r="R1441" s="180"/>
      <c r="S1441" s="191">
        <v>2</v>
      </c>
      <c r="T1441" s="179">
        <v>4</v>
      </c>
      <c r="U1441" s="179">
        <v>1</v>
      </c>
      <c r="V1441" s="179">
        <v>1</v>
      </c>
      <c r="W1441" s="742">
        <v>9</v>
      </c>
      <c r="X1441" s="184"/>
      <c r="Y1441" s="184">
        <v>18</v>
      </c>
      <c r="Z1441" s="184"/>
      <c r="AA1441" s="184"/>
      <c r="AB1441" s="220"/>
      <c r="AC1441" s="183" t="s">
        <v>4431</v>
      </c>
      <c r="AD1441" s="191" t="s">
        <v>1216</v>
      </c>
      <c r="AE1441" s="191" t="s">
        <v>4247</v>
      </c>
      <c r="AF1441" s="177">
        <v>0</v>
      </c>
      <c r="AG1441" s="177">
        <v>0</v>
      </c>
      <c r="AH1441" s="177">
        <v>0</v>
      </c>
      <c r="AI1441" s="177">
        <v>0</v>
      </c>
      <c r="AJ1441" s="177">
        <v>0</v>
      </c>
      <c r="AK1441" s="177">
        <v>0</v>
      </c>
      <c r="AL1441" s="551">
        <v>3</v>
      </c>
      <c r="AM1441" s="177">
        <v>0</v>
      </c>
      <c r="AN1441" s="177">
        <v>0</v>
      </c>
      <c r="AO1441" s="195">
        <v>1</v>
      </c>
      <c r="AP1441" s="187"/>
      <c r="AQ1441" s="187"/>
      <c r="AR1441" s="187"/>
      <c r="AS1441" s="187"/>
      <c r="AT1441" s="187"/>
      <c r="AU1441" s="187"/>
      <c r="AV1441" s="187"/>
      <c r="AW1441" s="187"/>
      <c r="AX1441" s="187"/>
      <c r="AY1441" s="187"/>
      <c r="AZ1441" s="187"/>
      <c r="BA1441" s="187"/>
      <c r="BB1441" s="187"/>
      <c r="BC1441" s="187"/>
      <c r="BD1441" s="187"/>
      <c r="BE1441" s="187"/>
      <c r="BF1441" s="187"/>
      <c r="BG1441" s="187"/>
      <c r="BH1441" s="176">
        <f t="shared" si="174"/>
        <v>3</v>
      </c>
      <c r="BI1441" s="176">
        <f t="shared" si="170"/>
        <v>16</v>
      </c>
      <c r="BJ1441" s="182" t="str">
        <f t="shared" si="171"/>
        <v>4 - 25</v>
      </c>
      <c r="BK1441" s="176">
        <f t="shared" si="172"/>
        <v>15</v>
      </c>
      <c r="BL1441" s="176">
        <f t="shared" si="175"/>
        <v>3</v>
      </c>
      <c r="BM1441" s="533"/>
      <c r="BN1441" s="187">
        <v>85</v>
      </c>
      <c r="BO1441" s="187">
        <v>4</v>
      </c>
      <c r="BP1441" s="178">
        <f t="shared" si="177"/>
        <v>145</v>
      </c>
      <c r="BQ1441" s="420" t="str">
        <f t="shared" si="173"/>
        <v>III</v>
      </c>
      <c r="BR1441" s="185"/>
      <c r="BS1441" s="213" t="s">
        <v>5882</v>
      </c>
    </row>
    <row r="1442" spans="1:71" ht="25.5" x14ac:dyDescent="0.2">
      <c r="A1442" s="697">
        <v>1440</v>
      </c>
      <c r="B1442" s="286" t="s">
        <v>1214</v>
      </c>
      <c r="C1442" s="286" t="s">
        <v>1214</v>
      </c>
      <c r="D1442" s="258" t="s">
        <v>3865</v>
      </c>
      <c r="E1442" s="736">
        <v>1</v>
      </c>
      <c r="F1442" s="736">
        <v>1</v>
      </c>
      <c r="G1442" s="737">
        <v>2</v>
      </c>
      <c r="H1442" s="305" t="s">
        <v>13948</v>
      </c>
      <c r="I1442" s="208" t="s">
        <v>3486</v>
      </c>
      <c r="J1442" s="280" t="s">
        <v>3486</v>
      </c>
      <c r="K1442" s="191" t="s">
        <v>3659</v>
      </c>
      <c r="L1442" s="427" t="s">
        <v>3489</v>
      </c>
      <c r="M1442" s="686">
        <v>3</v>
      </c>
      <c r="N1442" s="685" t="s">
        <v>15741</v>
      </c>
      <c r="O1442" s="686">
        <v>136</v>
      </c>
      <c r="P1442" s="427" t="s">
        <v>16208</v>
      </c>
      <c r="Q1442" s="191">
        <v>0</v>
      </c>
      <c r="R1442" s="180"/>
      <c r="S1442" s="191">
        <v>2</v>
      </c>
      <c r="T1442" s="179">
        <v>4</v>
      </c>
      <c r="U1442" s="179">
        <v>1</v>
      </c>
      <c r="V1442" s="179">
        <v>1</v>
      </c>
      <c r="W1442" s="742">
        <v>12</v>
      </c>
      <c r="X1442" s="184"/>
      <c r="Y1442" s="184">
        <v>21</v>
      </c>
      <c r="Z1442" s="184"/>
      <c r="AA1442" s="184"/>
      <c r="AB1442" s="220"/>
      <c r="AC1442" s="183" t="s">
        <v>4432</v>
      </c>
      <c r="AD1442" s="191" t="s">
        <v>1216</v>
      </c>
      <c r="AE1442" s="191" t="s">
        <v>4247</v>
      </c>
      <c r="AF1442" s="177">
        <v>0</v>
      </c>
      <c r="AG1442" s="177">
        <v>0</v>
      </c>
      <c r="AH1442" s="177">
        <v>0</v>
      </c>
      <c r="AI1442" s="177">
        <v>0</v>
      </c>
      <c r="AJ1442" s="177">
        <v>0</v>
      </c>
      <c r="AK1442" s="177">
        <v>0</v>
      </c>
      <c r="AL1442" s="551">
        <v>5</v>
      </c>
      <c r="AM1442" s="177">
        <v>0</v>
      </c>
      <c r="AN1442" s="177">
        <v>0</v>
      </c>
      <c r="AO1442" s="195">
        <v>3</v>
      </c>
      <c r="AP1442" s="187"/>
      <c r="AQ1442" s="187"/>
      <c r="AR1442" s="187"/>
      <c r="AS1442" s="187"/>
      <c r="AT1442" s="187"/>
      <c r="AU1442" s="187"/>
      <c r="AV1442" s="187"/>
      <c r="AW1442" s="187"/>
      <c r="AX1442" s="187"/>
      <c r="AY1442" s="187"/>
      <c r="AZ1442" s="187"/>
      <c r="BA1442" s="187"/>
      <c r="BB1442" s="187"/>
      <c r="BC1442" s="187"/>
      <c r="BD1442" s="187"/>
      <c r="BE1442" s="187"/>
      <c r="BF1442" s="187"/>
      <c r="BG1442" s="187"/>
      <c r="BH1442" s="176">
        <f t="shared" si="174"/>
        <v>5</v>
      </c>
      <c r="BI1442" s="176">
        <f t="shared" si="170"/>
        <v>15</v>
      </c>
      <c r="BJ1442" s="182" t="str">
        <f t="shared" si="171"/>
        <v>8 - 43</v>
      </c>
      <c r="BK1442" s="176">
        <f t="shared" si="172"/>
        <v>26</v>
      </c>
      <c r="BL1442" s="176">
        <f t="shared" si="175"/>
        <v>5</v>
      </c>
      <c r="BM1442" s="533"/>
      <c r="BN1442" s="187">
        <v>400</v>
      </c>
      <c r="BO1442" s="187">
        <v>6</v>
      </c>
      <c r="BP1442" s="178">
        <f t="shared" si="177"/>
        <v>556</v>
      </c>
      <c r="BQ1442" s="420" t="str">
        <f t="shared" si="173"/>
        <v>V</v>
      </c>
      <c r="BR1442" s="185"/>
      <c r="BS1442" s="215" t="s">
        <v>5882</v>
      </c>
    </row>
    <row r="1443" spans="1:71" ht="25.5" x14ac:dyDescent="0.2">
      <c r="A1443" s="696">
        <v>1441</v>
      </c>
      <c r="B1443" s="286" t="s">
        <v>1215</v>
      </c>
      <c r="C1443" s="286" t="s">
        <v>1215</v>
      </c>
      <c r="D1443" s="258" t="s">
        <v>3865</v>
      </c>
      <c r="E1443" s="736">
        <v>1</v>
      </c>
      <c r="F1443" s="736">
        <v>1</v>
      </c>
      <c r="G1443" s="737">
        <v>3</v>
      </c>
      <c r="H1443" s="305" t="s">
        <v>13949</v>
      </c>
      <c r="I1443" s="208" t="s">
        <v>3486</v>
      </c>
      <c r="J1443" s="280" t="s">
        <v>3486</v>
      </c>
      <c r="K1443" s="191" t="s">
        <v>3659</v>
      </c>
      <c r="L1443" s="427" t="s">
        <v>3489</v>
      </c>
      <c r="M1443" s="686">
        <v>3</v>
      </c>
      <c r="N1443" s="685" t="s">
        <v>15741</v>
      </c>
      <c r="O1443" s="686">
        <v>136</v>
      </c>
      <c r="P1443" s="427" t="s">
        <v>16208</v>
      </c>
      <c r="Q1443" s="191">
        <v>1</v>
      </c>
      <c r="R1443" s="180"/>
      <c r="S1443" s="191">
        <v>2</v>
      </c>
      <c r="T1443" s="179">
        <v>4</v>
      </c>
      <c r="U1443" s="179">
        <v>1</v>
      </c>
      <c r="V1443" s="179">
        <v>1</v>
      </c>
      <c r="W1443" s="742">
        <v>12</v>
      </c>
      <c r="X1443" s="184"/>
      <c r="Y1443" s="184">
        <v>18</v>
      </c>
      <c r="Z1443" s="184"/>
      <c r="AA1443" s="184"/>
      <c r="AB1443" s="220"/>
      <c r="AC1443" s="183" t="s">
        <v>9381</v>
      </c>
      <c r="AD1443" s="191" t="s">
        <v>1216</v>
      </c>
      <c r="AE1443" s="191" t="s">
        <v>4247</v>
      </c>
      <c r="AF1443" s="177">
        <v>0</v>
      </c>
      <c r="AG1443" s="177">
        <v>0</v>
      </c>
      <c r="AH1443" s="177">
        <v>0</v>
      </c>
      <c r="AI1443" s="177">
        <v>0</v>
      </c>
      <c r="AJ1443" s="177">
        <v>0</v>
      </c>
      <c r="AK1443" s="177">
        <v>0</v>
      </c>
      <c r="AL1443" s="551">
        <v>4</v>
      </c>
      <c r="AM1443" s="177">
        <v>0</v>
      </c>
      <c r="AN1443" s="177">
        <v>0</v>
      </c>
      <c r="AO1443" s="195">
        <v>2</v>
      </c>
      <c r="AP1443" s="187"/>
      <c r="AQ1443" s="187"/>
      <c r="AR1443" s="187"/>
      <c r="AS1443" s="187"/>
      <c r="AT1443" s="187"/>
      <c r="AU1443" s="187"/>
      <c r="AV1443" s="187"/>
      <c r="AW1443" s="187"/>
      <c r="AX1443" s="187"/>
      <c r="AY1443" s="187"/>
      <c r="AZ1443" s="187"/>
      <c r="BA1443" s="187"/>
      <c r="BB1443" s="187"/>
      <c r="BC1443" s="187"/>
      <c r="BD1443" s="187"/>
      <c r="BE1443" s="187"/>
      <c r="BF1443" s="187"/>
      <c r="BG1443" s="187"/>
      <c r="BH1443" s="176">
        <f t="shared" si="174"/>
        <v>4</v>
      </c>
      <c r="BI1443" s="176">
        <f t="shared" si="170"/>
        <v>15</v>
      </c>
      <c r="BJ1443" s="182" t="str">
        <f t="shared" si="171"/>
        <v>6 - 34</v>
      </c>
      <c r="BK1443" s="176">
        <f t="shared" si="172"/>
        <v>20</v>
      </c>
      <c r="BL1443" s="176">
        <f t="shared" si="175"/>
        <v>4</v>
      </c>
      <c r="BM1443" s="533"/>
      <c r="BN1443" s="187">
        <v>205</v>
      </c>
      <c r="BO1443" s="187">
        <v>5</v>
      </c>
      <c r="BP1443" s="178">
        <f t="shared" si="177"/>
        <v>305</v>
      </c>
      <c r="BQ1443" s="420" t="str">
        <f t="shared" si="173"/>
        <v>IV</v>
      </c>
      <c r="BR1443" s="185"/>
      <c r="BS1443" s="215" t="s">
        <v>5882</v>
      </c>
    </row>
    <row r="1444" spans="1:71" ht="38.25" x14ac:dyDescent="0.2">
      <c r="A1444" s="697">
        <v>1442</v>
      </c>
      <c r="B1444" s="286" t="s">
        <v>5687</v>
      </c>
      <c r="C1444" s="286" t="s">
        <v>5687</v>
      </c>
      <c r="D1444" s="258" t="s">
        <v>3865</v>
      </c>
      <c r="E1444" s="736">
        <v>1</v>
      </c>
      <c r="F1444" s="736">
        <v>1</v>
      </c>
      <c r="G1444" s="737">
        <v>1</v>
      </c>
      <c r="H1444" s="305" t="s">
        <v>3486</v>
      </c>
      <c r="I1444" s="208" t="s">
        <v>3486</v>
      </c>
      <c r="J1444" s="280" t="s">
        <v>3486</v>
      </c>
      <c r="K1444" s="191" t="s">
        <v>3491</v>
      </c>
      <c r="L1444" s="427" t="s">
        <v>3491</v>
      </c>
      <c r="M1444" s="686">
        <v>6</v>
      </c>
      <c r="N1444" s="685" t="s">
        <v>15715</v>
      </c>
      <c r="O1444" s="686">
        <v>5</v>
      </c>
      <c r="P1444" s="427" t="s">
        <v>15806</v>
      </c>
      <c r="Q1444" s="191">
        <v>0</v>
      </c>
      <c r="R1444" s="180"/>
      <c r="S1444" s="189">
        <v>13</v>
      </c>
      <c r="T1444" s="189">
        <v>14</v>
      </c>
      <c r="U1444" s="190">
        <v>4</v>
      </c>
      <c r="V1444" s="190">
        <v>16</v>
      </c>
      <c r="W1444" s="742">
        <v>15</v>
      </c>
      <c r="X1444" s="184"/>
      <c r="Y1444" s="184"/>
      <c r="Z1444" s="184"/>
      <c r="AA1444" s="184"/>
      <c r="AB1444" s="220"/>
      <c r="AC1444" s="183" t="s">
        <v>10226</v>
      </c>
      <c r="AD1444" s="191" t="s">
        <v>6684</v>
      </c>
      <c r="AE1444" s="191" t="s">
        <v>4248</v>
      </c>
      <c r="AF1444" s="177">
        <v>0</v>
      </c>
      <c r="AG1444" s="177">
        <v>0</v>
      </c>
      <c r="AH1444" s="177">
        <v>0</v>
      </c>
      <c r="AI1444" s="177">
        <v>0</v>
      </c>
      <c r="AJ1444" s="177">
        <v>0</v>
      </c>
      <c r="AK1444" s="177">
        <v>0</v>
      </c>
      <c r="AL1444" s="383">
        <v>8</v>
      </c>
      <c r="AM1444" s="177">
        <v>0</v>
      </c>
      <c r="AN1444" s="177">
        <v>0</v>
      </c>
      <c r="AO1444" s="182">
        <v>0</v>
      </c>
      <c r="AP1444" s="180"/>
      <c r="AQ1444" s="180"/>
      <c r="AR1444" s="180"/>
      <c r="AS1444" s="180"/>
      <c r="AT1444" s="180"/>
      <c r="AU1444" s="180"/>
      <c r="AV1444" s="180"/>
      <c r="AW1444" s="180"/>
      <c r="AX1444" s="180"/>
      <c r="AY1444" s="180"/>
      <c r="AZ1444" s="180"/>
      <c r="BA1444" s="180"/>
      <c r="BB1444" s="180"/>
      <c r="BC1444" s="180"/>
      <c r="BD1444" s="180"/>
      <c r="BE1444" s="180"/>
      <c r="BF1444" s="180"/>
      <c r="BG1444" s="180"/>
      <c r="BH1444" s="176">
        <f t="shared" si="174"/>
        <v>8</v>
      </c>
      <c r="BI1444" s="176">
        <f t="shared" si="170"/>
        <v>12</v>
      </c>
      <c r="BJ1444" s="182" t="str">
        <f t="shared" si="171"/>
        <v>8 - 64</v>
      </c>
      <c r="BK1444" s="176">
        <f t="shared" si="172"/>
        <v>36</v>
      </c>
      <c r="BL1444" s="176">
        <f t="shared" si="175"/>
        <v>8</v>
      </c>
      <c r="BM1444" s="533"/>
      <c r="BN1444" s="185">
        <v>825</v>
      </c>
      <c r="BO1444" s="180">
        <v>10</v>
      </c>
      <c r="BP1444" s="178">
        <f t="shared" si="177"/>
        <v>1185</v>
      </c>
      <c r="BQ1444" s="420" t="str">
        <f t="shared" si="173"/>
        <v>VI</v>
      </c>
      <c r="BR1444" s="185"/>
      <c r="BS1444" s="212" t="s">
        <v>5882</v>
      </c>
    </row>
    <row r="1445" spans="1:71" ht="25.5" x14ac:dyDescent="0.2">
      <c r="A1445" s="696">
        <v>1443</v>
      </c>
      <c r="B1445" s="286" t="s">
        <v>4634</v>
      </c>
      <c r="C1445" s="286" t="s">
        <v>4634</v>
      </c>
      <c r="D1445" s="258" t="s">
        <v>3865</v>
      </c>
      <c r="E1445" s="736">
        <v>1</v>
      </c>
      <c r="F1445" s="736">
        <v>1</v>
      </c>
      <c r="G1445" s="737">
        <v>3</v>
      </c>
      <c r="H1445" s="305" t="s">
        <v>3223</v>
      </c>
      <c r="I1445" s="208" t="s">
        <v>2342</v>
      </c>
      <c r="J1445" s="280" t="s">
        <v>4635</v>
      </c>
      <c r="K1445" s="179" t="s">
        <v>5607</v>
      </c>
      <c r="L1445" s="427" t="s">
        <v>5490</v>
      </c>
      <c r="M1445" s="684">
        <v>8</v>
      </c>
      <c r="N1445" s="684" t="s">
        <v>15715</v>
      </c>
      <c r="O1445" s="686">
        <v>1625</v>
      </c>
      <c r="P1445" s="427" t="s">
        <v>16003</v>
      </c>
      <c r="Q1445" s="191">
        <v>2</v>
      </c>
      <c r="R1445" s="180"/>
      <c r="S1445" s="191">
        <v>8</v>
      </c>
      <c r="T1445" s="179">
        <v>10</v>
      </c>
      <c r="U1445" s="189">
        <v>3</v>
      </c>
      <c r="V1445" s="189">
        <v>12</v>
      </c>
      <c r="W1445" s="742">
        <v>6</v>
      </c>
      <c r="X1445" s="194"/>
      <c r="Y1445" s="184">
        <v>6</v>
      </c>
      <c r="Z1445" s="194"/>
      <c r="AA1445" s="194"/>
      <c r="AB1445" s="219"/>
      <c r="AC1445" s="183" t="s">
        <v>4636</v>
      </c>
      <c r="AD1445" s="191" t="s">
        <v>4784</v>
      </c>
      <c r="AE1445" s="191" t="s">
        <v>4250</v>
      </c>
      <c r="AF1445" s="177">
        <v>0</v>
      </c>
      <c r="AG1445" s="177">
        <v>0</v>
      </c>
      <c r="AH1445" s="177">
        <v>0</v>
      </c>
      <c r="AI1445" s="177">
        <v>0</v>
      </c>
      <c r="AJ1445" s="177">
        <v>0</v>
      </c>
      <c r="AK1445" s="177">
        <v>0</v>
      </c>
      <c r="AL1445" s="383">
        <v>8</v>
      </c>
      <c r="AM1445" s="177">
        <v>0</v>
      </c>
      <c r="AN1445" s="177">
        <v>0</v>
      </c>
      <c r="AO1445" s="182">
        <v>0</v>
      </c>
      <c r="AP1445" s="180"/>
      <c r="AQ1445" s="180"/>
      <c r="AR1445" s="180"/>
      <c r="AS1445" s="180"/>
      <c r="AT1445" s="180"/>
      <c r="AU1445" s="180"/>
      <c r="AV1445" s="180"/>
      <c r="AW1445" s="180"/>
      <c r="AX1445" s="180"/>
      <c r="AY1445" s="180"/>
      <c r="AZ1445" s="180"/>
      <c r="BA1445" s="180"/>
      <c r="BB1445" s="180"/>
      <c r="BC1445" s="180"/>
      <c r="BD1445" s="180"/>
      <c r="BE1445" s="180"/>
      <c r="BF1445" s="180"/>
      <c r="BG1445" s="180"/>
      <c r="BH1445" s="176">
        <f t="shared" si="174"/>
        <v>8</v>
      </c>
      <c r="BI1445" s="176">
        <f t="shared" si="170"/>
        <v>12</v>
      </c>
      <c r="BJ1445" s="182" t="str">
        <f t="shared" si="171"/>
        <v>8 - 64</v>
      </c>
      <c r="BK1445" s="176">
        <f t="shared" si="172"/>
        <v>36</v>
      </c>
      <c r="BL1445" s="176">
        <f t="shared" si="175"/>
        <v>8</v>
      </c>
      <c r="BM1445" s="533"/>
      <c r="BN1445" s="185">
        <v>650</v>
      </c>
      <c r="BO1445" s="180">
        <v>10</v>
      </c>
      <c r="BP1445" s="178">
        <f t="shared" si="177"/>
        <v>1010</v>
      </c>
      <c r="BQ1445" s="420" t="str">
        <f t="shared" si="173"/>
        <v>VI</v>
      </c>
      <c r="BR1445" s="185"/>
      <c r="BS1445" s="213" t="s">
        <v>5882</v>
      </c>
    </row>
    <row r="1446" spans="1:71" x14ac:dyDescent="0.2">
      <c r="A1446" s="696">
        <v>1444</v>
      </c>
      <c r="B1446" s="286" t="s">
        <v>4639</v>
      </c>
      <c r="C1446" s="286" t="s">
        <v>4639</v>
      </c>
      <c r="D1446" s="258" t="s">
        <v>3865</v>
      </c>
      <c r="E1446" s="736">
        <v>1</v>
      </c>
      <c r="F1446" s="736">
        <v>2</v>
      </c>
      <c r="G1446" s="737">
        <v>24</v>
      </c>
      <c r="H1446" s="305" t="s">
        <v>3486</v>
      </c>
      <c r="I1446" s="208" t="s">
        <v>3485</v>
      </c>
      <c r="J1446" s="280" t="s">
        <v>6554</v>
      </c>
      <c r="K1446" s="191" t="s">
        <v>3431</v>
      </c>
      <c r="L1446" s="427" t="s">
        <v>3489</v>
      </c>
      <c r="M1446" s="686">
        <v>5</v>
      </c>
      <c r="N1446" s="685" t="s">
        <v>15710</v>
      </c>
      <c r="O1446" s="686">
        <v>40</v>
      </c>
      <c r="P1446" s="427" t="s">
        <v>15897</v>
      </c>
      <c r="Q1446" s="191">
        <v>3</v>
      </c>
      <c r="R1446" s="180"/>
      <c r="S1446" s="191">
        <v>1</v>
      </c>
      <c r="T1446" s="179">
        <v>1</v>
      </c>
      <c r="U1446" s="179">
        <v>1</v>
      </c>
      <c r="V1446" s="179">
        <v>1</v>
      </c>
      <c r="W1446" s="742">
        <v>0</v>
      </c>
      <c r="X1446" s="184">
        <v>6</v>
      </c>
      <c r="Y1446" s="194"/>
      <c r="Z1446" s="194"/>
      <c r="AA1446" s="194"/>
      <c r="AB1446" s="219" t="s">
        <v>3879</v>
      </c>
      <c r="AC1446" s="183" t="s">
        <v>4646</v>
      </c>
      <c r="AD1446" s="191" t="s">
        <v>4640</v>
      </c>
      <c r="AE1446" s="191" t="s">
        <v>4247</v>
      </c>
      <c r="AF1446" s="177">
        <v>0</v>
      </c>
      <c r="AG1446" s="177">
        <v>0</v>
      </c>
      <c r="AH1446" s="177">
        <v>0</v>
      </c>
      <c r="AI1446" s="177">
        <v>0</v>
      </c>
      <c r="AJ1446" s="177">
        <v>0</v>
      </c>
      <c r="AK1446" s="177">
        <v>0</v>
      </c>
      <c r="AL1446" s="551">
        <v>2</v>
      </c>
      <c r="AM1446" s="177">
        <v>0</v>
      </c>
      <c r="AN1446" s="177">
        <v>0</v>
      </c>
      <c r="AO1446" s="195">
        <v>1</v>
      </c>
      <c r="AP1446" s="187"/>
      <c r="AQ1446" s="187"/>
      <c r="AR1446" s="187"/>
      <c r="AS1446" s="187"/>
      <c r="AT1446" s="187"/>
      <c r="AU1446" s="187"/>
      <c r="AV1446" s="187"/>
      <c r="AW1446" s="187"/>
      <c r="AX1446" s="187"/>
      <c r="AY1446" s="187"/>
      <c r="AZ1446" s="187"/>
      <c r="BA1446" s="187"/>
      <c r="BB1446" s="187"/>
      <c r="BC1446" s="187"/>
      <c r="BD1446" s="187"/>
      <c r="BE1446" s="187"/>
      <c r="BF1446" s="187"/>
      <c r="BG1446" s="187"/>
      <c r="BH1446" s="176">
        <f t="shared" si="174"/>
        <v>2</v>
      </c>
      <c r="BI1446" s="176">
        <f t="shared" si="170"/>
        <v>16</v>
      </c>
      <c r="BJ1446" s="182" t="str">
        <f t="shared" si="171"/>
        <v>3 - 17</v>
      </c>
      <c r="BK1446" s="176">
        <f t="shared" si="172"/>
        <v>10</v>
      </c>
      <c r="BL1446" s="176">
        <f t="shared" si="175"/>
        <v>2</v>
      </c>
      <c r="BM1446" s="533"/>
      <c r="BN1446" s="187">
        <v>50</v>
      </c>
      <c r="BO1446" s="187">
        <v>3</v>
      </c>
      <c r="BP1446" s="178">
        <f t="shared" si="177"/>
        <v>80</v>
      </c>
      <c r="BQ1446" s="420" t="str">
        <f t="shared" si="173"/>
        <v>II</v>
      </c>
      <c r="BR1446" s="185"/>
      <c r="BS1446" s="213" t="s">
        <v>5882</v>
      </c>
    </row>
    <row r="1447" spans="1:71" ht="25.5" x14ac:dyDescent="0.2">
      <c r="A1447" s="697">
        <v>1445</v>
      </c>
      <c r="B1447" s="286" t="s">
        <v>4647</v>
      </c>
      <c r="C1447" s="286" t="s">
        <v>4647</v>
      </c>
      <c r="D1447" s="258" t="s">
        <v>3865</v>
      </c>
      <c r="E1447" s="736">
        <v>1</v>
      </c>
      <c r="F1447" s="736">
        <v>1</v>
      </c>
      <c r="G1447" s="737">
        <v>8</v>
      </c>
      <c r="H1447" s="305" t="s">
        <v>3486</v>
      </c>
      <c r="I1447" s="208" t="s">
        <v>4648</v>
      </c>
      <c r="J1447" s="280" t="s">
        <v>4362</v>
      </c>
      <c r="K1447" s="191" t="s">
        <v>4649</v>
      </c>
      <c r="L1447" s="427" t="s">
        <v>3489</v>
      </c>
      <c r="M1447" s="686">
        <v>4</v>
      </c>
      <c r="N1447" s="685" t="s">
        <v>15715</v>
      </c>
      <c r="O1447" s="686">
        <v>1</v>
      </c>
      <c r="P1447" s="427" t="s">
        <v>15836</v>
      </c>
      <c r="Q1447" s="191">
        <v>0</v>
      </c>
      <c r="R1447" s="180"/>
      <c r="S1447" s="189">
        <v>0</v>
      </c>
      <c r="T1447" s="189">
        <v>0</v>
      </c>
      <c r="U1447" s="179">
        <v>0</v>
      </c>
      <c r="V1447" s="179">
        <v>0</v>
      </c>
      <c r="W1447" s="742">
        <v>15</v>
      </c>
      <c r="X1447" s="194"/>
      <c r="Y1447" s="194"/>
      <c r="Z1447" s="194"/>
      <c r="AA1447" s="194"/>
      <c r="AB1447" s="220"/>
      <c r="AC1447" s="183" t="s">
        <v>4650</v>
      </c>
      <c r="AD1447" s="191" t="s">
        <v>7470</v>
      </c>
      <c r="AE1447" s="191" t="s">
        <v>788</v>
      </c>
      <c r="AF1447" s="177">
        <v>0</v>
      </c>
      <c r="AG1447" s="177">
        <v>0</v>
      </c>
      <c r="AH1447" s="177">
        <v>0</v>
      </c>
      <c r="AI1447" s="177">
        <v>0</v>
      </c>
      <c r="AJ1447" s="177">
        <v>0</v>
      </c>
      <c r="AK1447" s="177">
        <v>0</v>
      </c>
      <c r="AL1447" s="551">
        <v>2</v>
      </c>
      <c r="AM1447" s="177">
        <v>0</v>
      </c>
      <c r="AN1447" s="177">
        <v>0</v>
      </c>
      <c r="AO1447" s="195">
        <v>2</v>
      </c>
      <c r="AP1447" s="187"/>
      <c r="AQ1447" s="187"/>
      <c r="AR1447" s="187"/>
      <c r="AS1447" s="187"/>
      <c r="AT1447" s="187"/>
      <c r="AU1447" s="187"/>
      <c r="AV1447" s="187"/>
      <c r="AW1447" s="187"/>
      <c r="AX1447" s="187"/>
      <c r="AY1447" s="187"/>
      <c r="AZ1447" s="187"/>
      <c r="BA1447" s="187"/>
      <c r="BB1447" s="187"/>
      <c r="BC1447" s="187"/>
      <c r="BD1447" s="187"/>
      <c r="BE1447" s="187"/>
      <c r="BF1447" s="187"/>
      <c r="BG1447" s="187"/>
      <c r="BH1447" s="176">
        <f t="shared" si="174"/>
        <v>2</v>
      </c>
      <c r="BI1447" s="176">
        <f t="shared" si="170"/>
        <v>16</v>
      </c>
      <c r="BJ1447" s="182" t="str">
        <f t="shared" si="171"/>
        <v>4 - 18</v>
      </c>
      <c r="BK1447" s="176">
        <f t="shared" si="172"/>
        <v>11</v>
      </c>
      <c r="BL1447" s="176">
        <f t="shared" si="175"/>
        <v>2</v>
      </c>
      <c r="BM1447" s="533"/>
      <c r="BN1447" s="187">
        <v>50</v>
      </c>
      <c r="BO1447" s="187">
        <v>3</v>
      </c>
      <c r="BP1447" s="178">
        <f t="shared" si="177"/>
        <v>83</v>
      </c>
      <c r="BQ1447" s="420" t="str">
        <f t="shared" si="173"/>
        <v>II</v>
      </c>
      <c r="BR1447" s="185"/>
      <c r="BS1447" s="213" t="s">
        <v>5882</v>
      </c>
    </row>
    <row r="1448" spans="1:71" ht="25.5" x14ac:dyDescent="0.2">
      <c r="A1448" s="696">
        <v>1446</v>
      </c>
      <c r="B1448" s="286" t="s">
        <v>8091</v>
      </c>
      <c r="C1448" s="286" t="s">
        <v>8091</v>
      </c>
      <c r="D1448" s="258" t="s">
        <v>3865</v>
      </c>
      <c r="E1448" s="736">
        <v>1</v>
      </c>
      <c r="F1448" s="736">
        <v>1</v>
      </c>
      <c r="G1448" s="737">
        <v>2</v>
      </c>
      <c r="H1448" s="305" t="s">
        <v>3486</v>
      </c>
      <c r="I1448" s="208" t="s">
        <v>6013</v>
      </c>
      <c r="J1448" s="280" t="s">
        <v>7330</v>
      </c>
      <c r="K1448" s="191" t="s">
        <v>8098</v>
      </c>
      <c r="L1448" s="427" t="s">
        <v>3491</v>
      </c>
      <c r="M1448" s="686">
        <v>3</v>
      </c>
      <c r="N1448" s="685" t="s">
        <v>15741</v>
      </c>
      <c r="O1448" s="686">
        <v>240</v>
      </c>
      <c r="P1448" s="427" t="s">
        <v>16129</v>
      </c>
      <c r="Q1448" s="191">
        <v>6</v>
      </c>
      <c r="R1448" s="180"/>
      <c r="S1448" s="191">
        <v>2</v>
      </c>
      <c r="T1448" s="179">
        <v>4</v>
      </c>
      <c r="U1448" s="179">
        <v>1</v>
      </c>
      <c r="V1448" s="179">
        <v>1</v>
      </c>
      <c r="W1448" s="742">
        <v>3</v>
      </c>
      <c r="X1448" s="194"/>
      <c r="Y1448" s="194"/>
      <c r="Z1448" s="194"/>
      <c r="AA1448" s="194"/>
      <c r="AB1448" s="220"/>
      <c r="AC1448" s="183" t="s">
        <v>4662</v>
      </c>
      <c r="AD1448" s="191" t="s">
        <v>8097</v>
      </c>
      <c r="AE1448" s="191" t="s">
        <v>4247</v>
      </c>
      <c r="AF1448" s="177">
        <v>0</v>
      </c>
      <c r="AG1448" s="177">
        <v>0</v>
      </c>
      <c r="AH1448" s="177">
        <v>0</v>
      </c>
      <c r="AI1448" s="177">
        <v>0</v>
      </c>
      <c r="AJ1448" s="177">
        <v>0</v>
      </c>
      <c r="AK1448" s="177">
        <v>0</v>
      </c>
      <c r="AL1448" s="551">
        <v>5</v>
      </c>
      <c r="AM1448" s="177">
        <v>0</v>
      </c>
      <c r="AN1448" s="177">
        <v>0</v>
      </c>
      <c r="AO1448" s="195">
        <v>12</v>
      </c>
      <c r="AP1448" s="187"/>
      <c r="AQ1448" s="187"/>
      <c r="AR1448" s="187"/>
      <c r="AS1448" s="187"/>
      <c r="AT1448" s="187"/>
      <c r="AU1448" s="187"/>
      <c r="AV1448" s="187"/>
      <c r="AW1448" s="187"/>
      <c r="AX1448" s="187"/>
      <c r="AY1448" s="187"/>
      <c r="AZ1448" s="187"/>
      <c r="BA1448" s="187"/>
      <c r="BB1448" s="187"/>
      <c r="BC1448" s="187"/>
      <c r="BD1448" s="187"/>
      <c r="BE1448" s="187"/>
      <c r="BF1448" s="187"/>
      <c r="BG1448" s="187"/>
      <c r="BH1448" s="176">
        <f t="shared" si="174"/>
        <v>6</v>
      </c>
      <c r="BI1448" s="176">
        <f t="shared" si="170"/>
        <v>13</v>
      </c>
      <c r="BJ1448" s="182" t="str">
        <f t="shared" si="171"/>
        <v>17 - 52</v>
      </c>
      <c r="BK1448" s="176">
        <f t="shared" si="172"/>
        <v>35</v>
      </c>
      <c r="BL1448" s="176">
        <f t="shared" si="175"/>
        <v>8</v>
      </c>
      <c r="BM1448" s="533"/>
      <c r="BN1448" s="187">
        <v>120</v>
      </c>
      <c r="BO1448" s="187">
        <v>4</v>
      </c>
      <c r="BP1448" s="178">
        <f t="shared" si="177"/>
        <v>260</v>
      </c>
      <c r="BQ1448" s="420" t="str">
        <f t="shared" si="173"/>
        <v>III</v>
      </c>
      <c r="BR1448" s="185"/>
      <c r="BS1448" s="213" t="s">
        <v>5882</v>
      </c>
    </row>
    <row r="1449" spans="1:71" x14ac:dyDescent="0.2">
      <c r="A1449" s="697">
        <v>1447</v>
      </c>
      <c r="B1449" s="286" t="s">
        <v>8092</v>
      </c>
      <c r="C1449" s="286" t="s">
        <v>8092</v>
      </c>
      <c r="D1449" s="258" t="s">
        <v>3865</v>
      </c>
      <c r="E1449" s="736">
        <v>1</v>
      </c>
      <c r="F1449" s="736">
        <v>3</v>
      </c>
      <c r="G1449" s="737">
        <v>12</v>
      </c>
      <c r="H1449" s="305" t="s">
        <v>794</v>
      </c>
      <c r="I1449" s="208" t="s">
        <v>6635</v>
      </c>
      <c r="J1449" s="280" t="s">
        <v>5938</v>
      </c>
      <c r="K1449" s="191" t="s">
        <v>6121</v>
      </c>
      <c r="L1449" s="427" t="s">
        <v>3489</v>
      </c>
      <c r="M1449" s="686">
        <v>4</v>
      </c>
      <c r="N1449" s="685" t="s">
        <v>15710</v>
      </c>
      <c r="O1449" s="686">
        <v>75</v>
      </c>
      <c r="P1449" s="427" t="s">
        <v>16209</v>
      </c>
      <c r="Q1449" s="191">
        <v>7</v>
      </c>
      <c r="R1449" s="180"/>
      <c r="S1449" s="191">
        <v>2</v>
      </c>
      <c r="T1449" s="179">
        <v>4</v>
      </c>
      <c r="U1449" s="179">
        <v>1</v>
      </c>
      <c r="V1449" s="179">
        <v>1</v>
      </c>
      <c r="W1449" s="742">
        <v>6</v>
      </c>
      <c r="X1449" s="194"/>
      <c r="Y1449" s="194"/>
      <c r="Z1449" s="194"/>
      <c r="AA1449" s="194"/>
      <c r="AB1449" s="220"/>
      <c r="AC1449" s="183" t="s">
        <v>4655</v>
      </c>
      <c r="AD1449" s="191" t="s">
        <v>7474</v>
      </c>
      <c r="AE1449" s="191" t="s">
        <v>4247</v>
      </c>
      <c r="AF1449" s="177">
        <v>0</v>
      </c>
      <c r="AG1449" s="177">
        <v>0</v>
      </c>
      <c r="AH1449" s="177">
        <v>0</v>
      </c>
      <c r="AI1449" s="177">
        <v>0</v>
      </c>
      <c r="AJ1449" s="177">
        <v>0</v>
      </c>
      <c r="AK1449" s="177">
        <v>0</v>
      </c>
      <c r="AL1449" s="551">
        <v>2</v>
      </c>
      <c r="AM1449" s="177">
        <v>0</v>
      </c>
      <c r="AN1449" s="177">
        <v>0</v>
      </c>
      <c r="AO1449" s="195">
        <v>2</v>
      </c>
      <c r="AP1449" s="187"/>
      <c r="AQ1449" s="187"/>
      <c r="AR1449" s="187"/>
      <c r="AS1449" s="187"/>
      <c r="AT1449" s="187"/>
      <c r="AU1449" s="187"/>
      <c r="AV1449" s="187"/>
      <c r="AW1449" s="187"/>
      <c r="AX1449" s="187"/>
      <c r="AY1449" s="187"/>
      <c r="AZ1449" s="187"/>
      <c r="BA1449" s="187"/>
      <c r="BB1449" s="187"/>
      <c r="BC1449" s="187"/>
      <c r="BD1449" s="187"/>
      <c r="BE1449" s="187"/>
      <c r="BF1449" s="187"/>
      <c r="BG1449" s="187"/>
      <c r="BH1449" s="176">
        <f t="shared" si="174"/>
        <v>2</v>
      </c>
      <c r="BI1449" s="176">
        <f t="shared" si="170"/>
        <v>16</v>
      </c>
      <c r="BJ1449" s="182" t="str">
        <f t="shared" si="171"/>
        <v>4 - 18</v>
      </c>
      <c r="BK1449" s="176">
        <f t="shared" si="172"/>
        <v>11</v>
      </c>
      <c r="BL1449" s="176">
        <f t="shared" si="175"/>
        <v>2</v>
      </c>
      <c r="BM1449" s="533"/>
      <c r="BN1449" s="187">
        <v>65</v>
      </c>
      <c r="BO1449" s="187">
        <v>3</v>
      </c>
      <c r="BP1449" s="178">
        <f t="shared" si="177"/>
        <v>98</v>
      </c>
      <c r="BQ1449" s="420" t="str">
        <f t="shared" si="173"/>
        <v>III</v>
      </c>
      <c r="BR1449" s="185"/>
      <c r="BS1449" s="213" t="s">
        <v>5882</v>
      </c>
    </row>
    <row r="1450" spans="1:71" x14ac:dyDescent="0.2">
      <c r="A1450" s="696">
        <v>1448</v>
      </c>
      <c r="B1450" s="286" t="s">
        <v>3840</v>
      </c>
      <c r="C1450" s="286" t="s">
        <v>4658</v>
      </c>
      <c r="D1450" s="258" t="s">
        <v>3865</v>
      </c>
      <c r="E1450" s="736">
        <v>9</v>
      </c>
      <c r="F1450" s="736">
        <v>1</v>
      </c>
      <c r="G1450" s="737">
        <v>1</v>
      </c>
      <c r="H1450" s="305" t="s">
        <v>13950</v>
      </c>
      <c r="I1450" s="208" t="s">
        <v>4663</v>
      </c>
      <c r="J1450" s="280" t="s">
        <v>4664</v>
      </c>
      <c r="K1450" s="191" t="s">
        <v>5846</v>
      </c>
      <c r="L1450" s="427" t="s">
        <v>5490</v>
      </c>
      <c r="M1450" s="686">
        <v>22.5</v>
      </c>
      <c r="N1450" s="685" t="s">
        <v>16458</v>
      </c>
      <c r="O1450" s="686">
        <v>180</v>
      </c>
      <c r="P1450" s="427" t="s">
        <v>16129</v>
      </c>
      <c r="Q1450" s="191">
        <v>8</v>
      </c>
      <c r="R1450" s="180"/>
      <c r="S1450" s="189">
        <v>0</v>
      </c>
      <c r="T1450" s="189">
        <v>0</v>
      </c>
      <c r="U1450" s="179">
        <v>0</v>
      </c>
      <c r="V1450" s="179">
        <v>0</v>
      </c>
      <c r="W1450" s="742">
        <v>0</v>
      </c>
      <c r="X1450" s="194"/>
      <c r="Y1450" s="194"/>
      <c r="Z1450" s="194"/>
      <c r="AA1450" s="194"/>
      <c r="AB1450" s="220"/>
      <c r="AC1450" s="186" t="s">
        <v>10352</v>
      </c>
      <c r="AD1450" s="191" t="s">
        <v>8097</v>
      </c>
      <c r="AE1450" s="191" t="s">
        <v>4247</v>
      </c>
      <c r="AF1450" s="177">
        <v>0</v>
      </c>
      <c r="AG1450" s="177">
        <v>0</v>
      </c>
      <c r="AH1450" s="177">
        <v>0</v>
      </c>
      <c r="AI1450" s="177">
        <v>0</v>
      </c>
      <c r="AJ1450" s="177">
        <v>0</v>
      </c>
      <c r="AK1450" s="177">
        <v>0</v>
      </c>
      <c r="AL1450" s="551">
        <v>3</v>
      </c>
      <c r="AM1450" s="177">
        <v>0</v>
      </c>
      <c r="AN1450" s="177">
        <v>0</v>
      </c>
      <c r="AO1450" s="195">
        <v>0</v>
      </c>
      <c r="AP1450" s="187"/>
      <c r="AQ1450" s="187"/>
      <c r="AR1450" s="187"/>
      <c r="AS1450" s="187"/>
      <c r="AT1450" s="187"/>
      <c r="AU1450" s="187"/>
      <c r="AV1450" s="187"/>
      <c r="AW1450" s="187"/>
      <c r="AX1450" s="187"/>
      <c r="AY1450" s="187"/>
      <c r="AZ1450" s="187"/>
      <c r="BA1450" s="187"/>
      <c r="BB1450" s="187"/>
      <c r="BC1450" s="187"/>
      <c r="BD1450" s="187"/>
      <c r="BE1450" s="187"/>
      <c r="BF1450" s="187"/>
      <c r="BG1450" s="187"/>
      <c r="BH1450" s="176">
        <f t="shared" si="174"/>
        <v>3</v>
      </c>
      <c r="BI1450" s="176">
        <f t="shared" si="170"/>
        <v>16</v>
      </c>
      <c r="BJ1450" s="182" t="str">
        <f t="shared" si="171"/>
        <v>3 - 24</v>
      </c>
      <c r="BK1450" s="176">
        <f t="shared" si="172"/>
        <v>14</v>
      </c>
      <c r="BL1450" s="176">
        <f t="shared" si="175"/>
        <v>3</v>
      </c>
      <c r="BM1450" s="533"/>
      <c r="BN1450" s="187">
        <v>90</v>
      </c>
      <c r="BO1450" s="187">
        <v>3</v>
      </c>
      <c r="BP1450" s="178">
        <f t="shared" si="177"/>
        <v>132</v>
      </c>
      <c r="BQ1450" s="420" t="str">
        <f t="shared" si="173"/>
        <v>III</v>
      </c>
      <c r="BR1450" s="185"/>
      <c r="BS1450" s="213" t="s">
        <v>5882</v>
      </c>
    </row>
    <row r="1451" spans="1:71" x14ac:dyDescent="0.2">
      <c r="A1451" s="696">
        <v>1449</v>
      </c>
      <c r="B1451" s="286" t="s">
        <v>3840</v>
      </c>
      <c r="C1451" s="286" t="s">
        <v>4659</v>
      </c>
      <c r="D1451" s="258" t="s">
        <v>3865</v>
      </c>
      <c r="E1451" s="736">
        <v>1</v>
      </c>
      <c r="F1451" s="736">
        <v>1</v>
      </c>
      <c r="G1451" s="737">
        <v>1</v>
      </c>
      <c r="H1451" s="305" t="s">
        <v>13950</v>
      </c>
      <c r="I1451" s="208" t="s">
        <v>4663</v>
      </c>
      <c r="J1451" s="280" t="s">
        <v>4664</v>
      </c>
      <c r="K1451" s="191" t="s">
        <v>5846</v>
      </c>
      <c r="L1451" s="427" t="s">
        <v>5490</v>
      </c>
      <c r="M1451" s="686">
        <v>22.5</v>
      </c>
      <c r="N1451" s="685" t="s">
        <v>16458</v>
      </c>
      <c r="O1451" s="686">
        <v>220</v>
      </c>
      <c r="P1451" s="427" t="s">
        <v>16129</v>
      </c>
      <c r="Q1451" s="191">
        <v>8</v>
      </c>
      <c r="R1451" s="180"/>
      <c r="S1451" s="189">
        <v>0</v>
      </c>
      <c r="T1451" s="189">
        <v>0</v>
      </c>
      <c r="U1451" s="179">
        <v>0</v>
      </c>
      <c r="V1451" s="179">
        <v>0</v>
      </c>
      <c r="W1451" s="742">
        <v>0</v>
      </c>
      <c r="X1451" s="194"/>
      <c r="Y1451" s="194"/>
      <c r="Z1451" s="194"/>
      <c r="AA1451" s="194"/>
      <c r="AB1451" s="220"/>
      <c r="AC1451" s="186" t="s">
        <v>10352</v>
      </c>
      <c r="AD1451" s="191" t="s">
        <v>8097</v>
      </c>
      <c r="AE1451" s="191" t="s">
        <v>4247</v>
      </c>
      <c r="AF1451" s="177">
        <v>0</v>
      </c>
      <c r="AG1451" s="177">
        <v>0</v>
      </c>
      <c r="AH1451" s="177">
        <v>0</v>
      </c>
      <c r="AI1451" s="177">
        <v>0</v>
      </c>
      <c r="AJ1451" s="177">
        <v>0</v>
      </c>
      <c r="AK1451" s="177">
        <v>0</v>
      </c>
      <c r="AL1451" s="551">
        <v>4</v>
      </c>
      <c r="AM1451" s="177">
        <v>0</v>
      </c>
      <c r="AN1451" s="177">
        <v>0</v>
      </c>
      <c r="AO1451" s="195">
        <v>0</v>
      </c>
      <c r="AP1451" s="187"/>
      <c r="AQ1451" s="187"/>
      <c r="AR1451" s="187"/>
      <c r="AS1451" s="187"/>
      <c r="AT1451" s="187"/>
      <c r="AU1451" s="187"/>
      <c r="AV1451" s="187"/>
      <c r="AW1451" s="187"/>
      <c r="AX1451" s="187"/>
      <c r="AY1451" s="187"/>
      <c r="AZ1451" s="187"/>
      <c r="BA1451" s="187"/>
      <c r="BB1451" s="187"/>
      <c r="BC1451" s="187"/>
      <c r="BD1451" s="187"/>
      <c r="BE1451" s="187"/>
      <c r="BF1451" s="187"/>
      <c r="BG1451" s="187"/>
      <c r="BH1451" s="176">
        <f t="shared" si="174"/>
        <v>4</v>
      </c>
      <c r="BI1451" s="176">
        <f t="shared" si="170"/>
        <v>15</v>
      </c>
      <c r="BJ1451" s="182" t="str">
        <f t="shared" si="171"/>
        <v>4 - 32</v>
      </c>
      <c r="BK1451" s="176">
        <f t="shared" si="172"/>
        <v>18</v>
      </c>
      <c r="BL1451" s="176">
        <f t="shared" si="175"/>
        <v>4</v>
      </c>
      <c r="BM1451" s="533"/>
      <c r="BN1451" s="187">
        <v>125</v>
      </c>
      <c r="BO1451" s="187">
        <v>4</v>
      </c>
      <c r="BP1451" s="178">
        <f t="shared" si="177"/>
        <v>197</v>
      </c>
      <c r="BQ1451" s="420" t="str">
        <f t="shared" si="173"/>
        <v>III</v>
      </c>
      <c r="BR1451" s="185"/>
      <c r="BS1451" s="213" t="s">
        <v>5882</v>
      </c>
    </row>
    <row r="1452" spans="1:71" x14ac:dyDescent="0.2">
      <c r="A1452" s="697">
        <v>1450</v>
      </c>
      <c r="B1452" s="286" t="s">
        <v>3840</v>
      </c>
      <c r="C1452" s="286" t="s">
        <v>4660</v>
      </c>
      <c r="D1452" s="258" t="s">
        <v>3865</v>
      </c>
      <c r="E1452" s="736">
        <v>1</v>
      </c>
      <c r="F1452" s="736">
        <v>1</v>
      </c>
      <c r="G1452" s="737">
        <v>1</v>
      </c>
      <c r="H1452" s="305" t="s">
        <v>13950</v>
      </c>
      <c r="I1452" s="208" t="s">
        <v>4663</v>
      </c>
      <c r="J1452" s="280" t="s">
        <v>4664</v>
      </c>
      <c r="K1452" s="191" t="s">
        <v>5846</v>
      </c>
      <c r="L1452" s="427" t="s">
        <v>5490</v>
      </c>
      <c r="M1452" s="686">
        <v>22.5</v>
      </c>
      <c r="N1452" s="685" t="s">
        <v>16458</v>
      </c>
      <c r="O1452" s="686">
        <v>260</v>
      </c>
      <c r="P1452" s="427" t="s">
        <v>16129</v>
      </c>
      <c r="Q1452" s="191">
        <v>8</v>
      </c>
      <c r="R1452" s="180"/>
      <c r="S1452" s="189">
        <v>0</v>
      </c>
      <c r="T1452" s="189">
        <v>0</v>
      </c>
      <c r="U1452" s="179">
        <v>0</v>
      </c>
      <c r="V1452" s="179">
        <v>0</v>
      </c>
      <c r="W1452" s="742">
        <v>0</v>
      </c>
      <c r="X1452" s="194"/>
      <c r="Y1452" s="194"/>
      <c r="Z1452" s="194"/>
      <c r="AA1452" s="194"/>
      <c r="AB1452" s="220"/>
      <c r="AC1452" s="186" t="s">
        <v>10352</v>
      </c>
      <c r="AD1452" s="191" t="s">
        <v>8097</v>
      </c>
      <c r="AE1452" s="191" t="s">
        <v>4247</v>
      </c>
      <c r="AF1452" s="177">
        <v>0</v>
      </c>
      <c r="AG1452" s="177">
        <v>0</v>
      </c>
      <c r="AH1452" s="177">
        <v>0</v>
      </c>
      <c r="AI1452" s="177">
        <v>0</v>
      </c>
      <c r="AJ1452" s="177">
        <v>0</v>
      </c>
      <c r="AK1452" s="177">
        <v>0</v>
      </c>
      <c r="AL1452" s="551">
        <v>5</v>
      </c>
      <c r="AM1452" s="177">
        <v>0</v>
      </c>
      <c r="AN1452" s="177">
        <v>0</v>
      </c>
      <c r="AO1452" s="195">
        <v>0</v>
      </c>
      <c r="AP1452" s="187"/>
      <c r="AQ1452" s="187"/>
      <c r="AR1452" s="187"/>
      <c r="AS1452" s="187"/>
      <c r="AT1452" s="187"/>
      <c r="AU1452" s="187"/>
      <c r="AV1452" s="187"/>
      <c r="AW1452" s="187"/>
      <c r="AX1452" s="187"/>
      <c r="AY1452" s="187"/>
      <c r="AZ1452" s="187"/>
      <c r="BA1452" s="187"/>
      <c r="BB1452" s="187"/>
      <c r="BC1452" s="187"/>
      <c r="BD1452" s="187"/>
      <c r="BE1452" s="187"/>
      <c r="BF1452" s="187"/>
      <c r="BG1452" s="187"/>
      <c r="BH1452" s="176">
        <f t="shared" si="174"/>
        <v>5</v>
      </c>
      <c r="BI1452" s="176">
        <f t="shared" si="170"/>
        <v>15</v>
      </c>
      <c r="BJ1452" s="182" t="str">
        <f t="shared" si="171"/>
        <v>5 - 40</v>
      </c>
      <c r="BK1452" s="176">
        <f t="shared" si="172"/>
        <v>23</v>
      </c>
      <c r="BL1452" s="176">
        <f t="shared" si="175"/>
        <v>5</v>
      </c>
      <c r="BM1452" s="533"/>
      <c r="BN1452" s="187">
        <v>165</v>
      </c>
      <c r="BO1452" s="187">
        <v>5</v>
      </c>
      <c r="BP1452" s="178">
        <f t="shared" si="177"/>
        <v>280</v>
      </c>
      <c r="BQ1452" s="420" t="str">
        <f t="shared" si="173"/>
        <v>IV</v>
      </c>
      <c r="BR1452" s="185"/>
      <c r="BS1452" s="213" t="s">
        <v>5882</v>
      </c>
    </row>
    <row r="1453" spans="1:71" x14ac:dyDescent="0.2">
      <c r="A1453" s="696">
        <v>1451</v>
      </c>
      <c r="B1453" s="286" t="s">
        <v>3840</v>
      </c>
      <c r="C1453" s="286" t="s">
        <v>4661</v>
      </c>
      <c r="D1453" s="258" t="s">
        <v>3865</v>
      </c>
      <c r="E1453" s="736">
        <v>1</v>
      </c>
      <c r="F1453" s="736">
        <v>1</v>
      </c>
      <c r="G1453" s="737">
        <v>1</v>
      </c>
      <c r="H1453" s="305" t="s">
        <v>13950</v>
      </c>
      <c r="I1453" s="208" t="s">
        <v>4663</v>
      </c>
      <c r="J1453" s="280" t="s">
        <v>4664</v>
      </c>
      <c r="K1453" s="191" t="s">
        <v>5846</v>
      </c>
      <c r="L1453" s="427" t="s">
        <v>5490</v>
      </c>
      <c r="M1453" s="686">
        <v>22.5</v>
      </c>
      <c r="N1453" s="685" t="s">
        <v>16458</v>
      </c>
      <c r="O1453" s="686">
        <v>300</v>
      </c>
      <c r="P1453" s="427" t="s">
        <v>16129</v>
      </c>
      <c r="Q1453" s="191">
        <v>8</v>
      </c>
      <c r="R1453" s="180"/>
      <c r="S1453" s="189">
        <v>0</v>
      </c>
      <c r="T1453" s="189">
        <v>0</v>
      </c>
      <c r="U1453" s="179">
        <v>0</v>
      </c>
      <c r="V1453" s="179">
        <v>0</v>
      </c>
      <c r="W1453" s="742">
        <v>0</v>
      </c>
      <c r="X1453" s="194"/>
      <c r="Y1453" s="194"/>
      <c r="Z1453" s="194"/>
      <c r="AA1453" s="194"/>
      <c r="AB1453" s="220"/>
      <c r="AC1453" s="186" t="s">
        <v>10352</v>
      </c>
      <c r="AD1453" s="191" t="s">
        <v>8097</v>
      </c>
      <c r="AE1453" s="191" t="s">
        <v>4247</v>
      </c>
      <c r="AF1453" s="177">
        <v>0</v>
      </c>
      <c r="AG1453" s="177">
        <v>0</v>
      </c>
      <c r="AH1453" s="177">
        <v>0</v>
      </c>
      <c r="AI1453" s="177">
        <v>0</v>
      </c>
      <c r="AJ1453" s="177">
        <v>0</v>
      </c>
      <c r="AK1453" s="177">
        <v>0</v>
      </c>
      <c r="AL1453" s="551">
        <v>6</v>
      </c>
      <c r="AM1453" s="177">
        <v>0</v>
      </c>
      <c r="AN1453" s="177">
        <v>0</v>
      </c>
      <c r="AO1453" s="195">
        <v>0</v>
      </c>
      <c r="AP1453" s="187"/>
      <c r="AQ1453" s="187"/>
      <c r="AR1453" s="187"/>
      <c r="AS1453" s="187"/>
      <c r="AT1453" s="187"/>
      <c r="AU1453" s="187"/>
      <c r="AV1453" s="187"/>
      <c r="AW1453" s="187"/>
      <c r="AX1453" s="187"/>
      <c r="AY1453" s="187"/>
      <c r="AZ1453" s="187"/>
      <c r="BA1453" s="187"/>
      <c r="BB1453" s="187"/>
      <c r="BC1453" s="187"/>
      <c r="BD1453" s="187"/>
      <c r="BE1453" s="187"/>
      <c r="BF1453" s="187"/>
      <c r="BG1453" s="187"/>
      <c r="BH1453" s="176">
        <f t="shared" si="174"/>
        <v>6</v>
      </c>
      <c r="BI1453" s="176">
        <f t="shared" si="170"/>
        <v>13</v>
      </c>
      <c r="BJ1453" s="182" t="str">
        <f t="shared" si="171"/>
        <v>6 - 48</v>
      </c>
      <c r="BK1453" s="176">
        <f t="shared" si="172"/>
        <v>27</v>
      </c>
      <c r="BL1453" s="176">
        <f t="shared" si="175"/>
        <v>6</v>
      </c>
      <c r="BM1453" s="533"/>
      <c r="BN1453" s="187">
        <v>275</v>
      </c>
      <c r="BO1453" s="187">
        <v>6</v>
      </c>
      <c r="BP1453" s="178">
        <f t="shared" si="177"/>
        <v>437</v>
      </c>
      <c r="BQ1453" s="420" t="str">
        <f t="shared" si="173"/>
        <v>V</v>
      </c>
      <c r="BR1453" s="185"/>
      <c r="BS1453" s="213" t="s">
        <v>5882</v>
      </c>
    </row>
    <row r="1454" spans="1:71" ht="38.25" x14ac:dyDescent="0.2">
      <c r="A1454" s="697">
        <v>1452</v>
      </c>
      <c r="B1454" s="286" t="s">
        <v>8093</v>
      </c>
      <c r="C1454" s="286" t="s">
        <v>8093</v>
      </c>
      <c r="D1454" s="258" t="s">
        <v>3865</v>
      </c>
      <c r="E1454" s="736">
        <v>1</v>
      </c>
      <c r="F1454" s="736">
        <v>1</v>
      </c>
      <c r="G1454" s="737">
        <v>6</v>
      </c>
      <c r="H1454" s="305" t="s">
        <v>795</v>
      </c>
      <c r="I1454" s="280" t="s">
        <v>7360</v>
      </c>
      <c r="J1454" s="280" t="s">
        <v>7361</v>
      </c>
      <c r="K1454" s="191" t="s">
        <v>3491</v>
      </c>
      <c r="L1454" s="427" t="s">
        <v>3491</v>
      </c>
      <c r="M1454" s="686">
        <v>4.5</v>
      </c>
      <c r="N1454" s="685" t="s">
        <v>15715</v>
      </c>
      <c r="O1454" s="686">
        <v>100</v>
      </c>
      <c r="P1454" s="427" t="s">
        <v>16210</v>
      </c>
      <c r="Q1454" s="191">
        <v>0</v>
      </c>
      <c r="R1454" s="180"/>
      <c r="S1454" s="191">
        <v>11</v>
      </c>
      <c r="T1454" s="191">
        <v>12</v>
      </c>
      <c r="U1454" s="190">
        <v>4</v>
      </c>
      <c r="V1454" s="190">
        <v>16</v>
      </c>
      <c r="W1454" s="742">
        <v>15</v>
      </c>
      <c r="X1454" s="184"/>
      <c r="Y1454" s="184"/>
      <c r="Z1454" s="184"/>
      <c r="AA1454" s="184"/>
      <c r="AB1454" s="220"/>
      <c r="AC1454" s="186" t="s">
        <v>8827</v>
      </c>
      <c r="AD1454" s="191" t="s">
        <v>6841</v>
      </c>
      <c r="AE1454" s="191" t="s">
        <v>4248</v>
      </c>
      <c r="AF1454" s="177">
        <v>0</v>
      </c>
      <c r="AG1454" s="177">
        <v>0</v>
      </c>
      <c r="AH1454" s="177">
        <v>0</v>
      </c>
      <c r="AI1454" s="177">
        <v>0</v>
      </c>
      <c r="AJ1454" s="177">
        <v>0</v>
      </c>
      <c r="AK1454" s="177">
        <v>0</v>
      </c>
      <c r="AL1454" s="551">
        <v>5</v>
      </c>
      <c r="AM1454" s="177">
        <v>0</v>
      </c>
      <c r="AN1454" s="177">
        <v>0</v>
      </c>
      <c r="AO1454" s="195">
        <v>0</v>
      </c>
      <c r="AP1454" s="187"/>
      <c r="AQ1454" s="187"/>
      <c r="AR1454" s="187"/>
      <c r="AS1454" s="187"/>
      <c r="AT1454" s="187"/>
      <c r="AU1454" s="187"/>
      <c r="AV1454" s="187"/>
      <c r="AW1454" s="187"/>
      <c r="AX1454" s="187"/>
      <c r="AY1454" s="187"/>
      <c r="AZ1454" s="187"/>
      <c r="BA1454" s="187"/>
      <c r="BB1454" s="187"/>
      <c r="BC1454" s="187"/>
      <c r="BD1454" s="187"/>
      <c r="BE1454" s="187"/>
      <c r="BF1454" s="187"/>
      <c r="BG1454" s="187"/>
      <c r="BH1454" s="176">
        <f t="shared" si="174"/>
        <v>5</v>
      </c>
      <c r="BI1454" s="176">
        <f t="shared" si="170"/>
        <v>15</v>
      </c>
      <c r="BJ1454" s="182" t="str">
        <f t="shared" si="171"/>
        <v>5 - 40</v>
      </c>
      <c r="BK1454" s="176">
        <f t="shared" si="172"/>
        <v>23</v>
      </c>
      <c r="BL1454" s="176">
        <f t="shared" si="175"/>
        <v>5</v>
      </c>
      <c r="BM1454" s="533"/>
      <c r="BN1454" s="187">
        <v>325</v>
      </c>
      <c r="BO1454" s="187">
        <v>5</v>
      </c>
      <c r="BP1454" s="178">
        <f t="shared" si="177"/>
        <v>440</v>
      </c>
      <c r="BQ1454" s="420" t="str">
        <f t="shared" si="173"/>
        <v>V</v>
      </c>
      <c r="BR1454" s="185"/>
      <c r="BS1454" s="212" t="s">
        <v>5882</v>
      </c>
    </row>
    <row r="1455" spans="1:71" x14ac:dyDescent="0.2">
      <c r="A1455" s="696">
        <v>1453</v>
      </c>
      <c r="B1455" s="286" t="s">
        <v>8094</v>
      </c>
      <c r="C1455" s="286" t="s">
        <v>8094</v>
      </c>
      <c r="D1455" s="258" t="s">
        <v>3865</v>
      </c>
      <c r="E1455" s="736">
        <v>790</v>
      </c>
      <c r="F1455" s="736">
        <v>40</v>
      </c>
      <c r="G1455" s="737">
        <v>400</v>
      </c>
      <c r="H1455" s="305" t="s">
        <v>3249</v>
      </c>
      <c r="I1455" s="208" t="s">
        <v>1751</v>
      </c>
      <c r="J1455" s="280" t="s">
        <v>5446</v>
      </c>
      <c r="K1455" s="191" t="s">
        <v>1109</v>
      </c>
      <c r="L1455" s="427" t="s">
        <v>3489</v>
      </c>
      <c r="M1455" s="686">
        <v>3</v>
      </c>
      <c r="N1455" s="685" t="s">
        <v>15715</v>
      </c>
      <c r="O1455" s="686">
        <v>30</v>
      </c>
      <c r="P1455" s="427" t="s">
        <v>15842</v>
      </c>
      <c r="Q1455" s="191">
        <v>7</v>
      </c>
      <c r="R1455" s="180"/>
      <c r="S1455" s="191">
        <v>8</v>
      </c>
      <c r="T1455" s="179">
        <v>10</v>
      </c>
      <c r="U1455" s="189">
        <v>3</v>
      </c>
      <c r="V1455" s="189">
        <v>12</v>
      </c>
      <c r="W1455" s="742">
        <v>6</v>
      </c>
      <c r="X1455" s="184"/>
      <c r="Y1455" s="184"/>
      <c r="Z1455" s="184"/>
      <c r="AA1455" s="184"/>
      <c r="AB1455" s="220"/>
      <c r="AC1455" s="183" t="s">
        <v>5478</v>
      </c>
      <c r="AD1455" s="191" t="s">
        <v>5476</v>
      </c>
      <c r="AE1455" s="191" t="s">
        <v>4250</v>
      </c>
      <c r="AF1455" s="177">
        <v>0</v>
      </c>
      <c r="AG1455" s="177">
        <v>0</v>
      </c>
      <c r="AH1455" s="177">
        <v>0</v>
      </c>
      <c r="AI1455" s="177">
        <v>0</v>
      </c>
      <c r="AJ1455" s="177">
        <v>0</v>
      </c>
      <c r="AK1455" s="177">
        <v>1</v>
      </c>
      <c r="AL1455" s="551">
        <v>0</v>
      </c>
      <c r="AM1455" s="177">
        <v>0</v>
      </c>
      <c r="AN1455" s="177">
        <v>0</v>
      </c>
      <c r="AO1455" s="182">
        <v>0</v>
      </c>
      <c r="AP1455" s="180"/>
      <c r="AQ1455" s="180"/>
      <c r="AR1455" s="180"/>
      <c r="AS1455" s="180"/>
      <c r="AT1455" s="180"/>
      <c r="AU1455" s="180"/>
      <c r="AV1455" s="180"/>
      <c r="AW1455" s="180"/>
      <c r="AX1455" s="180"/>
      <c r="AY1455" s="180"/>
      <c r="AZ1455" s="180"/>
      <c r="BA1455" s="180"/>
      <c r="BB1455" s="180"/>
      <c r="BC1455" s="180"/>
      <c r="BD1455" s="180"/>
      <c r="BE1455" s="180"/>
      <c r="BF1455" s="180"/>
      <c r="BG1455" s="180"/>
      <c r="BH1455" s="176">
        <f t="shared" si="174"/>
        <v>0.875</v>
      </c>
      <c r="BI1455" s="176">
        <f t="shared" si="170"/>
        <v>20</v>
      </c>
      <c r="BJ1455" s="182" t="str">
        <f t="shared" si="171"/>
        <v>1 - 7</v>
      </c>
      <c r="BK1455" s="176">
        <f t="shared" si="172"/>
        <v>4</v>
      </c>
      <c r="BL1455" s="176">
        <f t="shared" si="175"/>
        <v>1</v>
      </c>
      <c r="BM1455" s="533"/>
      <c r="BN1455" s="196">
        <v>5</v>
      </c>
      <c r="BO1455" s="188">
        <v>1</v>
      </c>
      <c r="BP1455" s="178">
        <f t="shared" si="177"/>
        <v>9</v>
      </c>
      <c r="BQ1455" s="420" t="str">
        <f t="shared" si="173"/>
        <v>I</v>
      </c>
      <c r="BR1455" s="185"/>
      <c r="BS1455" s="212" t="s">
        <v>5882</v>
      </c>
    </row>
    <row r="1456" spans="1:71" x14ac:dyDescent="0.2">
      <c r="A1456" s="696">
        <v>1454</v>
      </c>
      <c r="B1456" s="286" t="s">
        <v>8094</v>
      </c>
      <c r="C1456" s="286" t="s">
        <v>7410</v>
      </c>
      <c r="D1456" s="258" t="s">
        <v>3865</v>
      </c>
      <c r="E1456" s="736">
        <v>42</v>
      </c>
      <c r="F1456" s="736">
        <v>40</v>
      </c>
      <c r="G1456" s="737">
        <v>400</v>
      </c>
      <c r="H1456" s="305" t="s">
        <v>3249</v>
      </c>
      <c r="I1456" s="208" t="s">
        <v>4460</v>
      </c>
      <c r="J1456" s="280" t="s">
        <v>3486</v>
      </c>
      <c r="K1456" s="191" t="s">
        <v>1109</v>
      </c>
      <c r="L1456" s="427" t="s">
        <v>3489</v>
      </c>
      <c r="M1456" s="686">
        <v>3</v>
      </c>
      <c r="N1456" s="685" t="s">
        <v>15715</v>
      </c>
      <c r="O1456" s="686">
        <v>30</v>
      </c>
      <c r="P1456" s="427" t="s">
        <v>15842</v>
      </c>
      <c r="Q1456" s="191">
        <v>7</v>
      </c>
      <c r="R1456" s="180"/>
      <c r="S1456" s="191">
        <v>8</v>
      </c>
      <c r="T1456" s="179">
        <v>10</v>
      </c>
      <c r="U1456" s="189">
        <v>3</v>
      </c>
      <c r="V1456" s="189">
        <v>12</v>
      </c>
      <c r="W1456" s="742">
        <v>6</v>
      </c>
      <c r="X1456" s="184"/>
      <c r="Y1456" s="184"/>
      <c r="Z1456" s="184"/>
      <c r="AA1456" s="184"/>
      <c r="AB1456" s="220"/>
      <c r="AC1456" s="419" t="s">
        <v>12449</v>
      </c>
      <c r="AD1456" s="191" t="s">
        <v>5476</v>
      </c>
      <c r="AE1456" s="191" t="s">
        <v>4250</v>
      </c>
      <c r="AF1456" s="177">
        <v>0</v>
      </c>
      <c r="AG1456" s="177">
        <v>0</v>
      </c>
      <c r="AH1456" s="177">
        <v>0</v>
      </c>
      <c r="AI1456" s="177">
        <v>0</v>
      </c>
      <c r="AJ1456" s="177">
        <v>0</v>
      </c>
      <c r="AK1456" s="177">
        <v>1</v>
      </c>
      <c r="AL1456" s="551">
        <v>0</v>
      </c>
      <c r="AM1456" s="177">
        <v>0</v>
      </c>
      <c r="AN1456" s="177">
        <v>0</v>
      </c>
      <c r="AO1456" s="182">
        <v>0</v>
      </c>
      <c r="AP1456" s="180"/>
      <c r="AQ1456" s="180"/>
      <c r="AR1456" s="180"/>
      <c r="AS1456" s="180"/>
      <c r="AT1456" s="180"/>
      <c r="AU1456" s="180"/>
      <c r="AV1456" s="180"/>
      <c r="AW1456" s="180"/>
      <c r="AX1456" s="180"/>
      <c r="AY1456" s="180"/>
      <c r="AZ1456" s="180"/>
      <c r="BA1456" s="180"/>
      <c r="BB1456" s="180"/>
      <c r="BC1456" s="180"/>
      <c r="BD1456" s="180"/>
      <c r="BE1456" s="180"/>
      <c r="BF1456" s="180"/>
      <c r="BG1456" s="180"/>
      <c r="BH1456" s="176">
        <f t="shared" si="174"/>
        <v>0.875</v>
      </c>
      <c r="BI1456" s="176">
        <f t="shared" si="170"/>
        <v>20</v>
      </c>
      <c r="BJ1456" s="182" t="str">
        <f t="shared" si="171"/>
        <v>1 - 7</v>
      </c>
      <c r="BK1456" s="176">
        <f t="shared" si="172"/>
        <v>4</v>
      </c>
      <c r="BL1456" s="176">
        <f t="shared" si="175"/>
        <v>1</v>
      </c>
      <c r="BM1456" s="533"/>
      <c r="BN1456" s="196">
        <v>5</v>
      </c>
      <c r="BO1456" s="188">
        <v>1</v>
      </c>
      <c r="BP1456" s="178">
        <f t="shared" si="177"/>
        <v>9</v>
      </c>
      <c r="BQ1456" s="420" t="str">
        <f t="shared" si="173"/>
        <v>I</v>
      </c>
      <c r="BR1456" s="185"/>
      <c r="BS1456" s="212" t="s">
        <v>5882</v>
      </c>
    </row>
    <row r="1457" spans="1:71" x14ac:dyDescent="0.2">
      <c r="A1457" s="697">
        <v>1455</v>
      </c>
      <c r="B1457" s="286" t="s">
        <v>8094</v>
      </c>
      <c r="C1457" s="286" t="s">
        <v>7399</v>
      </c>
      <c r="D1457" s="258" t="s">
        <v>3865</v>
      </c>
      <c r="E1457" s="736">
        <v>4</v>
      </c>
      <c r="F1457" s="736">
        <v>40</v>
      </c>
      <c r="G1457" s="737">
        <v>400</v>
      </c>
      <c r="H1457" s="305" t="s">
        <v>3249</v>
      </c>
      <c r="I1457" s="208" t="s">
        <v>3487</v>
      </c>
      <c r="J1457" s="280" t="s">
        <v>1765</v>
      </c>
      <c r="K1457" s="191" t="s">
        <v>4197</v>
      </c>
      <c r="L1457" s="427" t="s">
        <v>3489</v>
      </c>
      <c r="M1457" s="686">
        <v>4.5</v>
      </c>
      <c r="N1457" s="685" t="s">
        <v>15715</v>
      </c>
      <c r="O1457" s="686">
        <v>90</v>
      </c>
      <c r="P1457" s="427" t="s">
        <v>15842</v>
      </c>
      <c r="Q1457" s="191">
        <v>7</v>
      </c>
      <c r="R1457" s="180"/>
      <c r="S1457" s="191">
        <v>8</v>
      </c>
      <c r="T1457" s="179">
        <v>10</v>
      </c>
      <c r="U1457" s="189">
        <v>3</v>
      </c>
      <c r="V1457" s="189">
        <v>12</v>
      </c>
      <c r="W1457" s="742">
        <v>6</v>
      </c>
      <c r="X1457" s="184"/>
      <c r="Y1457" s="184"/>
      <c r="Z1457" s="184"/>
      <c r="AA1457" s="184"/>
      <c r="AB1457" s="220"/>
      <c r="AC1457" s="183" t="s">
        <v>5478</v>
      </c>
      <c r="AD1457" s="191" t="s">
        <v>5476</v>
      </c>
      <c r="AE1457" s="191" t="s">
        <v>4250</v>
      </c>
      <c r="AF1457" s="177">
        <v>0</v>
      </c>
      <c r="AG1457" s="177">
        <v>0</v>
      </c>
      <c r="AH1457" s="177">
        <v>0</v>
      </c>
      <c r="AI1457" s="177">
        <v>0</v>
      </c>
      <c r="AJ1457" s="177">
        <v>0</v>
      </c>
      <c r="AK1457" s="177">
        <v>0</v>
      </c>
      <c r="AL1457" s="551">
        <v>0</v>
      </c>
      <c r="AM1457" s="177">
        <v>0</v>
      </c>
      <c r="AN1457" s="177">
        <v>0</v>
      </c>
      <c r="AO1457" s="182">
        <v>8</v>
      </c>
      <c r="AP1457" s="180"/>
      <c r="AQ1457" s="180"/>
      <c r="AR1457" s="180"/>
      <c r="AS1457" s="180"/>
      <c r="AT1457" s="180"/>
      <c r="AU1457" s="180"/>
      <c r="AV1457" s="180"/>
      <c r="AW1457" s="180"/>
      <c r="AX1457" s="180"/>
      <c r="AY1457" s="180"/>
      <c r="AZ1457" s="180"/>
      <c r="BA1457" s="180"/>
      <c r="BB1457" s="180"/>
      <c r="BC1457" s="180"/>
      <c r="BD1457" s="180"/>
      <c r="BE1457" s="180"/>
      <c r="BF1457" s="180"/>
      <c r="BG1457" s="180"/>
      <c r="BH1457" s="176">
        <f t="shared" si="174"/>
        <v>2</v>
      </c>
      <c r="BI1457" s="176">
        <f t="shared" si="170"/>
        <v>16</v>
      </c>
      <c r="BJ1457" s="182">
        <f t="shared" si="171"/>
        <v>8</v>
      </c>
      <c r="BK1457" s="176">
        <f t="shared" si="172"/>
        <v>8</v>
      </c>
      <c r="BL1457" s="176">
        <f t="shared" si="175"/>
        <v>2</v>
      </c>
      <c r="BM1457" s="533">
        <v>2</v>
      </c>
      <c r="BN1457" s="196">
        <v>20</v>
      </c>
      <c r="BO1457" s="188">
        <v>2</v>
      </c>
      <c r="BP1457" s="178">
        <f t="shared" si="177"/>
        <v>36</v>
      </c>
      <c r="BQ1457" s="420" t="str">
        <f t="shared" si="173"/>
        <v>I</v>
      </c>
      <c r="BR1457" s="185"/>
      <c r="BS1457" s="212" t="s">
        <v>5882</v>
      </c>
    </row>
    <row r="1458" spans="1:71" x14ac:dyDescent="0.2">
      <c r="A1458" s="696">
        <v>1456</v>
      </c>
      <c r="B1458" s="286" t="s">
        <v>8094</v>
      </c>
      <c r="C1458" s="286" t="s">
        <v>7398</v>
      </c>
      <c r="D1458" s="258" t="s">
        <v>3865</v>
      </c>
      <c r="E1458" s="736">
        <v>4</v>
      </c>
      <c r="F1458" s="736">
        <v>40</v>
      </c>
      <c r="G1458" s="737">
        <v>400</v>
      </c>
      <c r="H1458" s="305" t="s">
        <v>3249</v>
      </c>
      <c r="I1458" s="208" t="s">
        <v>3487</v>
      </c>
      <c r="J1458" s="280" t="s">
        <v>1765</v>
      </c>
      <c r="K1458" s="191" t="s">
        <v>4197</v>
      </c>
      <c r="L1458" s="427" t="s">
        <v>3489</v>
      </c>
      <c r="M1458" s="686">
        <v>4.5</v>
      </c>
      <c r="N1458" s="685" t="s">
        <v>15715</v>
      </c>
      <c r="O1458" s="686">
        <v>90</v>
      </c>
      <c r="P1458" s="427" t="s">
        <v>15842</v>
      </c>
      <c r="Q1458" s="191">
        <v>7</v>
      </c>
      <c r="R1458" s="180"/>
      <c r="S1458" s="191">
        <v>8</v>
      </c>
      <c r="T1458" s="179">
        <v>10</v>
      </c>
      <c r="U1458" s="189">
        <v>3</v>
      </c>
      <c r="V1458" s="189">
        <v>12</v>
      </c>
      <c r="W1458" s="742">
        <v>6</v>
      </c>
      <c r="X1458" s="184"/>
      <c r="Y1458" s="184"/>
      <c r="Z1458" s="184"/>
      <c r="AA1458" s="184"/>
      <c r="AB1458" s="220"/>
      <c r="AC1458" s="183" t="s">
        <v>5478</v>
      </c>
      <c r="AD1458" s="191" t="s">
        <v>5476</v>
      </c>
      <c r="AE1458" s="191" t="s">
        <v>4250</v>
      </c>
      <c r="AF1458" s="177">
        <v>0</v>
      </c>
      <c r="AG1458" s="177">
        <v>1</v>
      </c>
      <c r="AH1458" s="177">
        <v>0</v>
      </c>
      <c r="AI1458" s="177">
        <v>0</v>
      </c>
      <c r="AJ1458" s="177">
        <v>0</v>
      </c>
      <c r="AK1458" s="177">
        <v>0</v>
      </c>
      <c r="AL1458" s="551">
        <v>0</v>
      </c>
      <c r="AM1458" s="177">
        <v>0</v>
      </c>
      <c r="AN1458" s="177">
        <v>0</v>
      </c>
      <c r="AO1458" s="182">
        <v>7</v>
      </c>
      <c r="AP1458" s="180"/>
      <c r="AQ1458" s="180"/>
      <c r="AR1458" s="180"/>
      <c r="AS1458" s="180"/>
      <c r="AT1458" s="180"/>
      <c r="AU1458" s="180"/>
      <c r="AV1458" s="180"/>
      <c r="AW1458" s="180"/>
      <c r="AX1458" s="180"/>
      <c r="AY1458" s="180"/>
      <c r="AZ1458" s="180"/>
      <c r="BA1458" s="180"/>
      <c r="BB1458" s="180"/>
      <c r="BC1458" s="180"/>
      <c r="BD1458" s="180"/>
      <c r="BE1458" s="180"/>
      <c r="BF1458" s="180"/>
      <c r="BG1458" s="180"/>
      <c r="BH1458" s="176">
        <f t="shared" si="174"/>
        <v>2</v>
      </c>
      <c r="BI1458" s="176">
        <f t="shared" ref="BI1458:BI1521" si="178">IF(manualHD="",IF(COUNTIF(AP1458:BG1458,"")=18,IFERROR(INDEX(thac0array,MATCH(IF(manualHD="",IF(SUM($AG1458:$AL1458)/(0.01+fixedhp)&lt;1/40,ROUND(fixedhp/4.5,0),IF(eightsider=1,IF((AND(fixedhp&gt;0,fixedhp&lt;4)),1.125,1),IF(eightsider&gt;1,eightsider+IF(twosider*1.5+threesider*2+foursider*2.5+fivesider*3+sixsider*3.5+sevensider*4+fixedhp&gt;3,1,0),IF(sevensider=1,0.875,0.5)))),manualHD),hitDiceThac0,0)),21),MIN(IFERROR(INDEX(thac0array,MATCH(IF(AZ1458="",AP1458,ROUND(AP1458+AZ1458/2,0)),hitDiceThac0,0)),21),IFERROR(INDEX(thac0array,MATCH(MAX(AQ1458:AS1458),fighterThac0,0)),21),IFERROR(INDEX(thac0array,MATCH(MAX(AW1458:BA1458),clericThac0,0)),21),IFERROR(INDEX(thac0array,MATCH(MAX(BB1458:BC1458),thiefThac0,0)),21),IFERROR(INDEX(thac0array,MATCH(MAX(BD1458:BG1458),magicUserThac0,0)),21))),IFERROR(INDEX(thac0array,MATCH(BM1458,hitDiceThac0),0),BM1458))</f>
        <v>16</v>
      </c>
      <c r="BJ1458" s="182" t="str">
        <f t="shared" ref="BJ1458:BJ1521" si="179">IF(SUM(AF1458:AN1458)=0,AO1458,IF(AZ1458="",SUM(AF1458:AO1458)&amp;" - "&amp;IF(OR(COUNTIF(AP1458:BG1458,"")=18,AP1458&gt;0),ROUND(AF1458*2+AG1458*3+AH1458*4+AI1458*5+AJ1458*6+AK1458*7+AL1458*8+AM1458*10+AN1458*12+AO1458,0),ROUND((AF1458*2+AG1458*3+AH1458*4+AI1458*5+AJ1458*6+AK1458*7+AL1458*8+AM1458*10+AN1458*12+AO1458)/COUNTA(AQ1458:BG1458),0)),IF(BM1458="",(AZ1458-1)*1+SUM(AF1458:AO1458)&amp;" - "&amp;(AZ1458-1)*4+ROUND(AF1458*2+AG1458*3+AH1458*4+AI1458*5+AJ1458*6+AK1458*7+AL1458*8+AM1458*10+AN1458*12+AO1458,0),SUM(AF1458:AO1458)&amp;" - "&amp;ROUND(AF1458*2+AG1458*3+AH1458*4+AI1458*5+AJ1458*6+AK1458*7+AL1458*8+AM1458*10+AN1458*12+AO1458,0))))</f>
        <v>8 - 10</v>
      </c>
      <c r="BK1458" s="176">
        <f t="shared" ref="BK1458:BK1521" si="180">IF(SUM(AF1458:AN1458)=0,AO1458,IF(AZ1458="",ROUND(AVERAGE(SUM(AF1458:AO1458),IF(OR(COUNTIF(AP1458:BG1458,"")=18,AP1458&gt;0),ROUND(AF1458*2+AG1458*3+AH1458*4+AI1458*5+AJ1458*6+AK1458*7+AL1458*8+AM1458*10+AN1458*12+AO1458,0),ROUND((AF1458*2+AG1458*3+AH1458*4+AI1458*5+AJ1458*6+AK1458*7+AL1458*8+AM1458*10+AN1458*12+AO1458)/COUNTA(AQ1458:BG1458),0))),0),IF(BM1458="",ROUND(AVERAGE((AZ1458-1)*1+SUM(AF1458:AO1458),(AZ1458-1)*4+ROUND(AF1458*2+AG1458*3+AH1458*4+AI1458*5+AJ1458*6+AK1458*7+AL1458*8+AM1458*10+AN1458*12+AO1458,0)),0),ROUND(AVERAGE(SUM(AF1458:AO1458),ROUND(AF1458*2+AG1458*3+AH1458*4+AI1458*5+AJ1458*6+AK1458*7+AL1458*8+AM1458*10+AN1458*12+AO1458,0)),0))))</f>
        <v>9</v>
      </c>
      <c r="BL1458" s="176">
        <f t="shared" si="175"/>
        <v>2</v>
      </c>
      <c r="BM1458" s="533">
        <v>2</v>
      </c>
      <c r="BN1458" s="196">
        <v>20</v>
      </c>
      <c r="BO1458" s="188">
        <v>2</v>
      </c>
      <c r="BP1458" s="178">
        <f t="shared" si="177"/>
        <v>38</v>
      </c>
      <c r="BQ1458" s="420" t="str">
        <f t="shared" ref="BQ1458:BQ1521" si="181">IFERROR(INDEX(xpLevel,MATCH($BN1458,xpThresholds,1)), "XI")</f>
        <v>I</v>
      </c>
      <c r="BR1458" s="185"/>
      <c r="BS1458" s="212" t="s">
        <v>5882</v>
      </c>
    </row>
    <row r="1459" spans="1:71" x14ac:dyDescent="0.2">
      <c r="A1459" s="697">
        <v>1457</v>
      </c>
      <c r="B1459" s="286" t="s">
        <v>8094</v>
      </c>
      <c r="C1459" s="286" t="s">
        <v>7302</v>
      </c>
      <c r="D1459" s="258" t="s">
        <v>3865</v>
      </c>
      <c r="E1459" s="736">
        <v>2</v>
      </c>
      <c r="F1459" s="736">
        <v>40</v>
      </c>
      <c r="G1459" s="737">
        <v>400</v>
      </c>
      <c r="H1459" s="305" t="s">
        <v>3249</v>
      </c>
      <c r="I1459" s="208" t="s">
        <v>3487</v>
      </c>
      <c r="J1459" s="280" t="s">
        <v>1765</v>
      </c>
      <c r="K1459" s="191" t="s">
        <v>4197</v>
      </c>
      <c r="L1459" s="427" t="s">
        <v>3489</v>
      </c>
      <c r="M1459" s="686">
        <v>4.5</v>
      </c>
      <c r="N1459" s="685" t="s">
        <v>15715</v>
      </c>
      <c r="O1459" s="686">
        <v>90</v>
      </c>
      <c r="P1459" s="427" t="s">
        <v>15842</v>
      </c>
      <c r="Q1459" s="191">
        <v>7</v>
      </c>
      <c r="R1459" s="180"/>
      <c r="S1459" s="191">
        <v>8</v>
      </c>
      <c r="T1459" s="179">
        <v>10</v>
      </c>
      <c r="U1459" s="189">
        <v>3</v>
      </c>
      <c r="V1459" s="189">
        <v>12</v>
      </c>
      <c r="W1459" s="742">
        <v>6</v>
      </c>
      <c r="X1459" s="184"/>
      <c r="Y1459" s="184"/>
      <c r="Z1459" s="184"/>
      <c r="AA1459" s="184"/>
      <c r="AB1459" s="220"/>
      <c r="AC1459" s="183" t="s">
        <v>5478</v>
      </c>
      <c r="AD1459" s="191" t="s">
        <v>5476</v>
      </c>
      <c r="AE1459" s="191" t="s">
        <v>4250</v>
      </c>
      <c r="AF1459" s="177">
        <v>0</v>
      </c>
      <c r="AG1459" s="177">
        <v>0</v>
      </c>
      <c r="AH1459" s="177">
        <v>0</v>
      </c>
      <c r="AI1459" s="177">
        <v>0</v>
      </c>
      <c r="AJ1459" s="177">
        <v>0</v>
      </c>
      <c r="AK1459" s="177">
        <v>0</v>
      </c>
      <c r="AL1459" s="551">
        <v>0</v>
      </c>
      <c r="AM1459" s="177">
        <v>0</v>
      </c>
      <c r="AN1459" s="177">
        <v>0</v>
      </c>
      <c r="AO1459" s="182">
        <v>11</v>
      </c>
      <c r="AP1459" s="180"/>
      <c r="AQ1459" s="180"/>
      <c r="AR1459" s="180"/>
      <c r="AS1459" s="180"/>
      <c r="AT1459" s="180"/>
      <c r="AU1459" s="180"/>
      <c r="AV1459" s="180"/>
      <c r="AW1459" s="180"/>
      <c r="AX1459" s="180"/>
      <c r="AY1459" s="180"/>
      <c r="AZ1459" s="180"/>
      <c r="BA1459" s="180"/>
      <c r="BB1459" s="180"/>
      <c r="BC1459" s="180"/>
      <c r="BD1459" s="180"/>
      <c r="BE1459" s="180"/>
      <c r="BF1459" s="180"/>
      <c r="BG1459" s="180"/>
      <c r="BH1459" s="176">
        <f t="shared" si="174"/>
        <v>2</v>
      </c>
      <c r="BI1459" s="176">
        <f t="shared" si="178"/>
        <v>16</v>
      </c>
      <c r="BJ1459" s="182">
        <f t="shared" si="179"/>
        <v>11</v>
      </c>
      <c r="BK1459" s="176">
        <f t="shared" si="180"/>
        <v>11</v>
      </c>
      <c r="BL1459" s="176">
        <f t="shared" si="175"/>
        <v>3</v>
      </c>
      <c r="BM1459" s="533">
        <v>2</v>
      </c>
      <c r="BN1459" s="196">
        <v>20</v>
      </c>
      <c r="BO1459" s="188">
        <v>2</v>
      </c>
      <c r="BP1459" s="178">
        <f t="shared" si="177"/>
        <v>42</v>
      </c>
      <c r="BQ1459" s="420" t="str">
        <f t="shared" si="181"/>
        <v>I</v>
      </c>
      <c r="BR1459" s="185"/>
      <c r="BS1459" s="212" t="s">
        <v>5882</v>
      </c>
    </row>
    <row r="1460" spans="1:71" x14ac:dyDescent="0.2">
      <c r="A1460" s="696">
        <v>1458</v>
      </c>
      <c r="B1460" s="286" t="s">
        <v>8094</v>
      </c>
      <c r="C1460" s="286" t="s">
        <v>7400</v>
      </c>
      <c r="D1460" s="258" t="s">
        <v>3865</v>
      </c>
      <c r="E1460" s="736">
        <v>40</v>
      </c>
      <c r="F1460" s="736">
        <v>40</v>
      </c>
      <c r="G1460" s="737">
        <v>400</v>
      </c>
      <c r="H1460" s="305" t="s">
        <v>3249</v>
      </c>
      <c r="I1460" s="208" t="s">
        <v>3487</v>
      </c>
      <c r="J1460" s="280" t="s">
        <v>1765</v>
      </c>
      <c r="K1460" s="191" t="s">
        <v>1109</v>
      </c>
      <c r="L1460" s="427" t="s">
        <v>3489</v>
      </c>
      <c r="M1460" s="686">
        <v>3</v>
      </c>
      <c r="N1460" s="685" t="s">
        <v>15715</v>
      </c>
      <c r="O1460" s="686">
        <v>30</v>
      </c>
      <c r="P1460" s="427" t="s">
        <v>15842</v>
      </c>
      <c r="Q1460" s="191">
        <v>7</v>
      </c>
      <c r="R1460" s="180"/>
      <c r="S1460" s="191">
        <v>8</v>
      </c>
      <c r="T1460" s="179">
        <v>10</v>
      </c>
      <c r="U1460" s="189">
        <v>3</v>
      </c>
      <c r="V1460" s="189">
        <v>12</v>
      </c>
      <c r="W1460" s="742">
        <v>6</v>
      </c>
      <c r="X1460" s="184"/>
      <c r="Y1460" s="184"/>
      <c r="Z1460" s="184"/>
      <c r="AA1460" s="184"/>
      <c r="AB1460" s="220"/>
      <c r="AC1460" s="183" t="s">
        <v>7416</v>
      </c>
      <c r="AD1460" s="191" t="s">
        <v>5476</v>
      </c>
      <c r="AE1460" s="191" t="s">
        <v>4250</v>
      </c>
      <c r="AF1460" s="177">
        <v>0</v>
      </c>
      <c r="AG1460" s="177">
        <v>0</v>
      </c>
      <c r="AH1460" s="177">
        <v>0</v>
      </c>
      <c r="AI1460" s="177">
        <v>0</v>
      </c>
      <c r="AJ1460" s="177">
        <v>0</v>
      </c>
      <c r="AK1460" s="177">
        <v>1</v>
      </c>
      <c r="AL1460" s="551">
        <v>0</v>
      </c>
      <c r="AM1460" s="177">
        <v>0</v>
      </c>
      <c r="AN1460" s="177">
        <v>0</v>
      </c>
      <c r="AO1460" s="182">
        <v>0</v>
      </c>
      <c r="AP1460" s="180">
        <v>0.875</v>
      </c>
      <c r="AQ1460" s="180"/>
      <c r="AR1460" s="180"/>
      <c r="AS1460" s="180"/>
      <c r="AT1460" s="180"/>
      <c r="AU1460" s="180"/>
      <c r="AV1460" s="180"/>
      <c r="AW1460" s="180"/>
      <c r="AX1460" s="180"/>
      <c r="AY1460" s="180"/>
      <c r="AZ1460" s="180">
        <v>6</v>
      </c>
      <c r="BA1460" s="180"/>
      <c r="BB1460" s="180"/>
      <c r="BC1460" s="180"/>
      <c r="BD1460" s="180"/>
      <c r="BE1460" s="180"/>
      <c r="BF1460" s="180"/>
      <c r="BG1460" s="180"/>
      <c r="BH1460" s="176" t="str">
        <f t="shared" si="174"/>
        <v>class level</v>
      </c>
      <c r="BI1460" s="176">
        <f t="shared" si="178"/>
        <v>15</v>
      </c>
      <c r="BJ1460" s="182" t="str">
        <f t="shared" si="179"/>
        <v>6 - 27</v>
      </c>
      <c r="BK1460" s="176">
        <f t="shared" si="180"/>
        <v>17</v>
      </c>
      <c r="BL1460" s="176">
        <f t="shared" si="175"/>
        <v>6</v>
      </c>
      <c r="BM1460" s="533"/>
      <c r="BN1460" s="185">
        <v>50</v>
      </c>
      <c r="BO1460" s="180">
        <v>3</v>
      </c>
      <c r="BP1460" s="178">
        <f t="shared" si="177"/>
        <v>101</v>
      </c>
      <c r="BQ1460" s="420" t="str">
        <f t="shared" si="181"/>
        <v>II</v>
      </c>
      <c r="BR1460" s="185"/>
      <c r="BS1460" s="464" t="s">
        <v>9609</v>
      </c>
    </row>
    <row r="1461" spans="1:71" x14ac:dyDescent="0.2">
      <c r="A1461" s="696">
        <v>1459</v>
      </c>
      <c r="B1461" s="286" t="s">
        <v>8094</v>
      </c>
      <c r="C1461" s="286" t="s">
        <v>5144</v>
      </c>
      <c r="D1461" s="258" t="s">
        <v>3865</v>
      </c>
      <c r="E1461" s="736">
        <v>22</v>
      </c>
      <c r="F1461" s="736">
        <v>40</v>
      </c>
      <c r="G1461" s="737">
        <v>400</v>
      </c>
      <c r="H1461" s="305" t="s">
        <v>3249</v>
      </c>
      <c r="I1461" s="208" t="s">
        <v>1751</v>
      </c>
      <c r="J1461" s="280" t="s">
        <v>6554</v>
      </c>
      <c r="K1461" s="191" t="s">
        <v>1109</v>
      </c>
      <c r="L1461" s="427" t="s">
        <v>3489</v>
      </c>
      <c r="M1461" s="686">
        <v>3</v>
      </c>
      <c r="N1461" s="685" t="s">
        <v>15715</v>
      </c>
      <c r="O1461" s="686">
        <v>30</v>
      </c>
      <c r="P1461" s="427" t="s">
        <v>15842</v>
      </c>
      <c r="Q1461" s="191">
        <v>7</v>
      </c>
      <c r="R1461" s="180"/>
      <c r="S1461" s="191">
        <v>8</v>
      </c>
      <c r="T1461" s="179">
        <v>10</v>
      </c>
      <c r="U1461" s="189">
        <v>3</v>
      </c>
      <c r="V1461" s="189">
        <v>12</v>
      </c>
      <c r="W1461" s="742">
        <v>6</v>
      </c>
      <c r="X1461" s="184"/>
      <c r="Y1461" s="184"/>
      <c r="Z1461" s="184"/>
      <c r="AA1461" s="184"/>
      <c r="AB1461" s="220"/>
      <c r="AC1461" s="183" t="s">
        <v>5146</v>
      </c>
      <c r="AD1461" s="191" t="s">
        <v>5476</v>
      </c>
      <c r="AE1461" s="191" t="s">
        <v>4250</v>
      </c>
      <c r="AF1461" s="177">
        <v>0</v>
      </c>
      <c r="AG1461" s="177">
        <v>0</v>
      </c>
      <c r="AH1461" s="177">
        <v>0</v>
      </c>
      <c r="AI1461" s="177">
        <v>0</v>
      </c>
      <c r="AJ1461" s="177">
        <v>0</v>
      </c>
      <c r="AK1461" s="177">
        <v>1</v>
      </c>
      <c r="AL1461" s="551">
        <v>0</v>
      </c>
      <c r="AM1461" s="177">
        <v>0</v>
      </c>
      <c r="AN1461" s="177">
        <v>0</v>
      </c>
      <c r="AO1461" s="182">
        <v>0</v>
      </c>
      <c r="AP1461" s="180">
        <v>0.875</v>
      </c>
      <c r="AQ1461" s="180"/>
      <c r="AR1461" s="180"/>
      <c r="AS1461" s="180"/>
      <c r="AT1461" s="180"/>
      <c r="AU1461" s="180"/>
      <c r="AV1461" s="180"/>
      <c r="AW1461" s="180"/>
      <c r="AX1461" s="180"/>
      <c r="AY1461" s="180"/>
      <c r="AZ1461" s="180"/>
      <c r="BA1461" s="180"/>
      <c r="BB1461" s="180"/>
      <c r="BC1461" s="180"/>
      <c r="BD1461" s="180">
        <v>1</v>
      </c>
      <c r="BE1461" s="180"/>
      <c r="BF1461" s="180"/>
      <c r="BG1461" s="180"/>
      <c r="BH1461" s="176" t="str">
        <f t="shared" si="174"/>
        <v>class level</v>
      </c>
      <c r="BI1461" s="176">
        <f t="shared" si="178"/>
        <v>20</v>
      </c>
      <c r="BJ1461" s="182" t="str">
        <f t="shared" si="179"/>
        <v>1 - 7</v>
      </c>
      <c r="BK1461" s="176">
        <f t="shared" si="180"/>
        <v>4</v>
      </c>
      <c r="BL1461" s="176">
        <f t="shared" si="175"/>
        <v>1</v>
      </c>
      <c r="BM1461" s="533"/>
      <c r="BN1461" s="196">
        <v>20</v>
      </c>
      <c r="BO1461" s="188">
        <v>1</v>
      </c>
      <c r="BP1461" s="178">
        <f t="shared" si="177"/>
        <v>24</v>
      </c>
      <c r="BQ1461" s="420" t="str">
        <f t="shared" si="181"/>
        <v>I</v>
      </c>
      <c r="BR1461" s="185"/>
      <c r="BS1461" s="464" t="s">
        <v>9594</v>
      </c>
    </row>
    <row r="1462" spans="1:71" x14ac:dyDescent="0.2">
      <c r="A1462" s="697">
        <v>1460</v>
      </c>
      <c r="B1462" s="286" t="s">
        <v>8094</v>
      </c>
      <c r="C1462" s="286" t="s">
        <v>5145</v>
      </c>
      <c r="D1462" s="258" t="s">
        <v>3865</v>
      </c>
      <c r="E1462" s="736">
        <v>22</v>
      </c>
      <c r="F1462" s="736">
        <v>40</v>
      </c>
      <c r="G1462" s="737">
        <v>400</v>
      </c>
      <c r="H1462" s="305" t="s">
        <v>3249</v>
      </c>
      <c r="I1462" s="208" t="s">
        <v>1751</v>
      </c>
      <c r="J1462" s="280" t="s">
        <v>6554</v>
      </c>
      <c r="K1462" s="191" t="s">
        <v>1109</v>
      </c>
      <c r="L1462" s="427" t="s">
        <v>3489</v>
      </c>
      <c r="M1462" s="686">
        <v>3</v>
      </c>
      <c r="N1462" s="685" t="s">
        <v>15715</v>
      </c>
      <c r="O1462" s="686">
        <v>30</v>
      </c>
      <c r="P1462" s="427" t="s">
        <v>15842</v>
      </c>
      <c r="Q1462" s="191">
        <v>7</v>
      </c>
      <c r="R1462" s="180"/>
      <c r="S1462" s="191">
        <v>8</v>
      </c>
      <c r="T1462" s="179">
        <v>10</v>
      </c>
      <c r="U1462" s="189">
        <v>3</v>
      </c>
      <c r="V1462" s="189">
        <v>12</v>
      </c>
      <c r="W1462" s="742">
        <v>6</v>
      </c>
      <c r="X1462" s="184"/>
      <c r="Y1462" s="184"/>
      <c r="Z1462" s="184"/>
      <c r="AA1462" s="184"/>
      <c r="AB1462" s="220"/>
      <c r="AC1462" s="183" t="s">
        <v>5147</v>
      </c>
      <c r="AD1462" s="191" t="s">
        <v>5476</v>
      </c>
      <c r="AE1462" s="191" t="s">
        <v>4250</v>
      </c>
      <c r="AF1462" s="177">
        <v>0</v>
      </c>
      <c r="AG1462" s="177">
        <v>0</v>
      </c>
      <c r="AH1462" s="177">
        <v>0</v>
      </c>
      <c r="AI1462" s="177">
        <v>0</v>
      </c>
      <c r="AJ1462" s="177">
        <v>0</v>
      </c>
      <c r="AK1462" s="177">
        <v>1</v>
      </c>
      <c r="AL1462" s="551">
        <v>0</v>
      </c>
      <c r="AM1462" s="177">
        <v>0</v>
      </c>
      <c r="AN1462" s="177">
        <v>0</v>
      </c>
      <c r="AO1462" s="182">
        <v>0</v>
      </c>
      <c r="AP1462" s="180">
        <v>0.875</v>
      </c>
      <c r="AQ1462" s="180"/>
      <c r="AR1462" s="180"/>
      <c r="AS1462" s="180"/>
      <c r="AT1462" s="180"/>
      <c r="AU1462" s="180"/>
      <c r="AV1462" s="180"/>
      <c r="AW1462" s="180"/>
      <c r="AX1462" s="180"/>
      <c r="AY1462" s="180"/>
      <c r="AZ1462" s="180"/>
      <c r="BA1462" s="180"/>
      <c r="BB1462" s="180"/>
      <c r="BC1462" s="180"/>
      <c r="BD1462" s="180">
        <v>2</v>
      </c>
      <c r="BE1462" s="180"/>
      <c r="BF1462" s="180"/>
      <c r="BG1462" s="180"/>
      <c r="BH1462" s="176" t="str">
        <f t="shared" si="174"/>
        <v>class level</v>
      </c>
      <c r="BI1462" s="176">
        <f t="shared" si="178"/>
        <v>20</v>
      </c>
      <c r="BJ1462" s="182" t="str">
        <f t="shared" si="179"/>
        <v>1 - 7</v>
      </c>
      <c r="BK1462" s="176">
        <f t="shared" si="180"/>
        <v>4</v>
      </c>
      <c r="BL1462" s="176">
        <f t="shared" si="175"/>
        <v>2</v>
      </c>
      <c r="BM1462" s="533"/>
      <c r="BN1462" s="196">
        <v>65</v>
      </c>
      <c r="BO1462" s="188">
        <v>2</v>
      </c>
      <c r="BP1462" s="178">
        <f t="shared" si="177"/>
        <v>73</v>
      </c>
      <c r="BQ1462" s="420" t="str">
        <f t="shared" si="181"/>
        <v>III</v>
      </c>
      <c r="BR1462" s="185"/>
      <c r="BS1462" s="464" t="s">
        <v>9594</v>
      </c>
    </row>
    <row r="1463" spans="1:71" x14ac:dyDescent="0.2">
      <c r="A1463" s="696">
        <v>1461</v>
      </c>
      <c r="B1463" s="286" t="s">
        <v>8094</v>
      </c>
      <c r="C1463" s="286" t="s">
        <v>7829</v>
      </c>
      <c r="D1463" s="258" t="s">
        <v>5497</v>
      </c>
      <c r="E1463" s="736">
        <v>33</v>
      </c>
      <c r="F1463" s="736">
        <v>5</v>
      </c>
      <c r="G1463" s="737">
        <v>50</v>
      </c>
      <c r="H1463" s="305" t="s">
        <v>795</v>
      </c>
      <c r="I1463" s="208" t="s">
        <v>3485</v>
      </c>
      <c r="J1463" s="280" t="s">
        <v>8713</v>
      </c>
      <c r="K1463" s="191" t="s">
        <v>5226</v>
      </c>
      <c r="L1463" s="427" t="s">
        <v>3489</v>
      </c>
      <c r="M1463" s="686">
        <v>2</v>
      </c>
      <c r="N1463" s="685" t="s">
        <v>15710</v>
      </c>
      <c r="O1463" s="686">
        <v>25</v>
      </c>
      <c r="P1463" s="427" t="s">
        <v>15937</v>
      </c>
      <c r="Q1463" s="191">
        <v>7</v>
      </c>
      <c r="R1463" s="180"/>
      <c r="S1463" s="189">
        <v>2</v>
      </c>
      <c r="T1463" s="189">
        <v>4</v>
      </c>
      <c r="U1463" s="179">
        <v>1</v>
      </c>
      <c r="V1463" s="179">
        <v>1</v>
      </c>
      <c r="W1463" s="742">
        <v>12</v>
      </c>
      <c r="X1463" s="184"/>
      <c r="Y1463" s="184">
        <v>6</v>
      </c>
      <c r="Z1463" s="184"/>
      <c r="AA1463" s="184"/>
      <c r="AB1463" s="220"/>
      <c r="AC1463" s="183" t="s">
        <v>6191</v>
      </c>
      <c r="AD1463" s="191" t="s">
        <v>7474</v>
      </c>
      <c r="AE1463" s="191" t="s">
        <v>4259</v>
      </c>
      <c r="AF1463" s="177">
        <v>0</v>
      </c>
      <c r="AG1463" s="177">
        <v>0</v>
      </c>
      <c r="AH1463" s="177">
        <v>1</v>
      </c>
      <c r="AI1463" s="177">
        <v>0</v>
      </c>
      <c r="AJ1463" s="177">
        <v>0</v>
      </c>
      <c r="AK1463" s="177">
        <v>0</v>
      </c>
      <c r="AL1463" s="551">
        <v>0</v>
      </c>
      <c r="AM1463" s="177">
        <v>0</v>
      </c>
      <c r="AN1463" s="177">
        <v>0</v>
      </c>
      <c r="AO1463" s="182">
        <v>0</v>
      </c>
      <c r="AP1463" s="180"/>
      <c r="AQ1463" s="180"/>
      <c r="AR1463" s="180"/>
      <c r="AS1463" s="180"/>
      <c r="AT1463" s="180"/>
      <c r="AU1463" s="180"/>
      <c r="AV1463" s="180"/>
      <c r="AW1463" s="180"/>
      <c r="AX1463" s="180"/>
      <c r="AY1463" s="180"/>
      <c r="AZ1463" s="180"/>
      <c r="BA1463" s="180"/>
      <c r="BB1463" s="180"/>
      <c r="BC1463" s="180"/>
      <c r="BD1463" s="180"/>
      <c r="BE1463" s="180"/>
      <c r="BF1463" s="180"/>
      <c r="BG1463" s="180"/>
      <c r="BH1463" s="176">
        <f t="shared" si="174"/>
        <v>0.5</v>
      </c>
      <c r="BI1463" s="176">
        <f t="shared" si="178"/>
        <v>21</v>
      </c>
      <c r="BJ1463" s="182" t="str">
        <f t="shared" si="179"/>
        <v>1 - 4</v>
      </c>
      <c r="BK1463" s="176">
        <f t="shared" si="180"/>
        <v>3</v>
      </c>
      <c r="BL1463" s="176">
        <f t="shared" si="175"/>
        <v>0</v>
      </c>
      <c r="BM1463" s="535"/>
      <c r="BN1463" s="185">
        <v>7</v>
      </c>
      <c r="BO1463" s="180">
        <v>1</v>
      </c>
      <c r="BP1463" s="178">
        <f t="shared" si="177"/>
        <v>10</v>
      </c>
      <c r="BQ1463" s="420" t="str">
        <f t="shared" si="181"/>
        <v>I</v>
      </c>
      <c r="BR1463" s="185"/>
      <c r="BS1463" s="212" t="s">
        <v>3967</v>
      </c>
    </row>
    <row r="1464" spans="1:71" ht="25.5" x14ac:dyDescent="0.2">
      <c r="A1464" s="697">
        <v>1462</v>
      </c>
      <c r="B1464" s="286" t="s">
        <v>8095</v>
      </c>
      <c r="C1464" s="286" t="s">
        <v>8095</v>
      </c>
      <c r="D1464" s="258" t="s">
        <v>3865</v>
      </c>
      <c r="E1464" s="736">
        <v>4</v>
      </c>
      <c r="F1464" s="736">
        <v>1</v>
      </c>
      <c r="G1464" s="737">
        <v>1</v>
      </c>
      <c r="H1464" s="305" t="s">
        <v>3486</v>
      </c>
      <c r="I1464" s="208" t="s">
        <v>3486</v>
      </c>
      <c r="J1464" s="280" t="s">
        <v>3486</v>
      </c>
      <c r="K1464" s="191" t="s">
        <v>5846</v>
      </c>
      <c r="L1464" s="427" t="s">
        <v>5490</v>
      </c>
      <c r="M1464" s="686">
        <v>22.5</v>
      </c>
      <c r="N1464" s="685" t="s">
        <v>16458</v>
      </c>
      <c r="O1464" s="686">
        <v>180</v>
      </c>
      <c r="P1464" s="427" t="s">
        <v>16129</v>
      </c>
      <c r="Q1464" s="191">
        <v>7</v>
      </c>
      <c r="R1464" s="180"/>
      <c r="S1464" s="189">
        <v>0</v>
      </c>
      <c r="T1464" s="189">
        <v>0</v>
      </c>
      <c r="U1464" s="179">
        <v>0</v>
      </c>
      <c r="V1464" s="179">
        <v>0</v>
      </c>
      <c r="W1464" s="742">
        <v>0</v>
      </c>
      <c r="X1464" s="184"/>
      <c r="Y1464" s="184"/>
      <c r="Z1464" s="184"/>
      <c r="AA1464" s="184"/>
      <c r="AB1464" s="220"/>
      <c r="AC1464" s="183" t="s">
        <v>5854</v>
      </c>
      <c r="AD1464" s="191" t="s">
        <v>8097</v>
      </c>
      <c r="AE1464" s="191" t="s">
        <v>4247</v>
      </c>
      <c r="AF1464" s="177">
        <v>0</v>
      </c>
      <c r="AG1464" s="177">
        <v>0</v>
      </c>
      <c r="AH1464" s="177">
        <v>0</v>
      </c>
      <c r="AI1464" s="177">
        <v>0</v>
      </c>
      <c r="AJ1464" s="177">
        <v>0</v>
      </c>
      <c r="AK1464" s="177">
        <v>0</v>
      </c>
      <c r="AL1464" s="551">
        <v>3</v>
      </c>
      <c r="AM1464" s="177">
        <v>0</v>
      </c>
      <c r="AN1464" s="177">
        <v>0</v>
      </c>
      <c r="AO1464" s="182">
        <v>0</v>
      </c>
      <c r="AP1464" s="180"/>
      <c r="AQ1464" s="180"/>
      <c r="AR1464" s="180"/>
      <c r="AS1464" s="180"/>
      <c r="AT1464" s="180"/>
      <c r="AU1464" s="180"/>
      <c r="AV1464" s="180"/>
      <c r="AW1464" s="180"/>
      <c r="AX1464" s="180"/>
      <c r="AY1464" s="180"/>
      <c r="AZ1464" s="180"/>
      <c r="BA1464" s="180"/>
      <c r="BB1464" s="180"/>
      <c r="BC1464" s="180"/>
      <c r="BD1464" s="180"/>
      <c r="BE1464" s="180"/>
      <c r="BF1464" s="180"/>
      <c r="BG1464" s="180"/>
      <c r="BH1464" s="176">
        <f t="shared" si="174"/>
        <v>3</v>
      </c>
      <c r="BI1464" s="176">
        <f t="shared" si="178"/>
        <v>16</v>
      </c>
      <c r="BJ1464" s="182" t="str">
        <f t="shared" si="179"/>
        <v>3 - 24</v>
      </c>
      <c r="BK1464" s="176">
        <f t="shared" si="180"/>
        <v>14</v>
      </c>
      <c r="BL1464" s="176">
        <f t="shared" si="175"/>
        <v>3</v>
      </c>
      <c r="BM1464" s="533"/>
      <c r="BN1464" s="196">
        <v>65</v>
      </c>
      <c r="BO1464" s="188">
        <v>3</v>
      </c>
      <c r="BP1464" s="178">
        <f t="shared" si="177"/>
        <v>107</v>
      </c>
      <c r="BQ1464" s="420" t="str">
        <f t="shared" si="181"/>
        <v>III</v>
      </c>
      <c r="BR1464" s="185"/>
      <c r="BS1464" s="212" t="s">
        <v>5882</v>
      </c>
    </row>
    <row r="1465" spans="1:71" ht="25.5" x14ac:dyDescent="0.2">
      <c r="A1465" s="696">
        <v>1463</v>
      </c>
      <c r="B1465" s="286" t="s">
        <v>8095</v>
      </c>
      <c r="C1465" s="286" t="s">
        <v>8096</v>
      </c>
      <c r="D1465" s="258" t="s">
        <v>3865</v>
      </c>
      <c r="E1465" s="736">
        <v>13</v>
      </c>
      <c r="F1465" s="736">
        <v>1</v>
      </c>
      <c r="G1465" s="737">
        <v>2</v>
      </c>
      <c r="H1465" s="305" t="s">
        <v>13951</v>
      </c>
      <c r="I1465" s="208" t="s">
        <v>635</v>
      </c>
      <c r="J1465" s="280" t="s">
        <v>635</v>
      </c>
      <c r="K1465" s="191" t="s">
        <v>3491</v>
      </c>
      <c r="L1465" s="427" t="s">
        <v>3491</v>
      </c>
      <c r="M1465" s="684">
        <v>6</v>
      </c>
      <c r="N1465" s="685" t="s">
        <v>15715</v>
      </c>
      <c r="O1465" s="686">
        <v>175</v>
      </c>
      <c r="P1465" s="191"/>
      <c r="Q1465" s="191">
        <v>10</v>
      </c>
      <c r="R1465" s="180"/>
      <c r="S1465" s="189">
        <v>0</v>
      </c>
      <c r="T1465" s="189">
        <v>0</v>
      </c>
      <c r="U1465" s="179">
        <v>0</v>
      </c>
      <c r="V1465" s="179">
        <v>0</v>
      </c>
      <c r="W1465" s="742">
        <v>12</v>
      </c>
      <c r="X1465" s="184"/>
      <c r="Y1465" s="184"/>
      <c r="Z1465" s="184"/>
      <c r="AA1465" s="184"/>
      <c r="AB1465" s="220"/>
      <c r="AC1465" s="183" t="s">
        <v>7194</v>
      </c>
      <c r="AD1465" s="427" t="s">
        <v>12030</v>
      </c>
      <c r="AE1465" s="191" t="s">
        <v>4259</v>
      </c>
      <c r="AF1465" s="177">
        <v>0</v>
      </c>
      <c r="AG1465" s="177">
        <v>0</v>
      </c>
      <c r="AH1465" s="177">
        <v>0</v>
      </c>
      <c r="AI1465" s="177">
        <v>0</v>
      </c>
      <c r="AJ1465" s="177">
        <v>0</v>
      </c>
      <c r="AK1465" s="177">
        <v>0</v>
      </c>
      <c r="AL1465" s="551">
        <v>2</v>
      </c>
      <c r="AM1465" s="177">
        <v>0</v>
      </c>
      <c r="AN1465" s="177">
        <v>0</v>
      </c>
      <c r="AO1465" s="182">
        <v>0</v>
      </c>
      <c r="AP1465" s="180"/>
      <c r="AQ1465" s="180"/>
      <c r="AR1465" s="180"/>
      <c r="AS1465" s="180"/>
      <c r="AT1465" s="180"/>
      <c r="AU1465" s="180"/>
      <c r="AV1465" s="180"/>
      <c r="AW1465" s="180"/>
      <c r="AX1465" s="180"/>
      <c r="AY1465" s="180"/>
      <c r="AZ1465" s="180"/>
      <c r="BA1465" s="180"/>
      <c r="BB1465" s="180"/>
      <c r="BC1465" s="180"/>
      <c r="BD1465" s="180"/>
      <c r="BE1465" s="180"/>
      <c r="BF1465" s="180"/>
      <c r="BG1465" s="180"/>
      <c r="BH1465" s="176">
        <f t="shared" si="174"/>
        <v>2</v>
      </c>
      <c r="BI1465" s="176">
        <f t="shared" si="178"/>
        <v>16</v>
      </c>
      <c r="BJ1465" s="182" t="str">
        <f t="shared" si="179"/>
        <v>2 - 16</v>
      </c>
      <c r="BK1465" s="176">
        <f t="shared" si="180"/>
        <v>9</v>
      </c>
      <c r="BL1465" s="176">
        <f t="shared" si="175"/>
        <v>2</v>
      </c>
      <c r="BM1465" s="533"/>
      <c r="BN1465" s="196">
        <v>28</v>
      </c>
      <c r="BO1465" s="188">
        <v>2</v>
      </c>
      <c r="BP1465" s="178">
        <f t="shared" si="177"/>
        <v>46</v>
      </c>
      <c r="BQ1465" s="420" t="str">
        <f t="shared" si="181"/>
        <v>II</v>
      </c>
      <c r="BR1465" s="185"/>
      <c r="BS1465" s="212" t="s">
        <v>5882</v>
      </c>
    </row>
    <row r="1466" spans="1:71" ht="25.5" x14ac:dyDescent="0.2">
      <c r="A1466" s="696">
        <v>1464</v>
      </c>
      <c r="B1466" s="286" t="s">
        <v>9622</v>
      </c>
      <c r="C1466" s="286" t="s">
        <v>9622</v>
      </c>
      <c r="D1466" s="258" t="s">
        <v>9623</v>
      </c>
      <c r="E1466" s="736">
        <v>1</v>
      </c>
      <c r="F1466" s="736">
        <v>1</v>
      </c>
      <c r="G1466" s="737">
        <v>4</v>
      </c>
      <c r="H1466" s="305" t="s">
        <v>3224</v>
      </c>
      <c r="I1466" s="496" t="s">
        <v>7531</v>
      </c>
      <c r="J1466" s="497" t="s">
        <v>9624</v>
      </c>
      <c r="K1466" s="427" t="s">
        <v>5490</v>
      </c>
      <c r="L1466" s="427" t="s">
        <v>5490</v>
      </c>
      <c r="M1466" s="685">
        <v>20</v>
      </c>
      <c r="N1466" s="685" t="s">
        <v>15710</v>
      </c>
      <c r="O1466" s="686">
        <v>6500</v>
      </c>
      <c r="P1466" s="427" t="s">
        <v>15822</v>
      </c>
      <c r="Q1466" s="191">
        <v>4</v>
      </c>
      <c r="R1466" s="180"/>
      <c r="S1466" s="498">
        <v>13</v>
      </c>
      <c r="T1466" s="189">
        <v>14</v>
      </c>
      <c r="U1466" s="189">
        <v>4</v>
      </c>
      <c r="V1466" s="189">
        <v>16</v>
      </c>
      <c r="W1466" s="742">
        <v>3</v>
      </c>
      <c r="X1466" s="742"/>
      <c r="Y1466" s="184">
        <v>18</v>
      </c>
      <c r="Z1466" s="742"/>
      <c r="AA1466" s="742"/>
      <c r="AB1466" s="220"/>
      <c r="AC1466" s="419" t="s">
        <v>9634</v>
      </c>
      <c r="AD1466" s="427" t="s">
        <v>9626</v>
      </c>
      <c r="AE1466" s="427" t="s">
        <v>4248</v>
      </c>
      <c r="AF1466" s="547">
        <v>0</v>
      </c>
      <c r="AG1466" s="547">
        <v>0</v>
      </c>
      <c r="AH1466" s="547">
        <v>0</v>
      </c>
      <c r="AI1466" s="177">
        <v>0</v>
      </c>
      <c r="AJ1466" s="547">
        <v>0</v>
      </c>
      <c r="AK1466" s="547">
        <v>0</v>
      </c>
      <c r="AL1466" s="551">
        <v>8</v>
      </c>
      <c r="AM1466" s="547">
        <v>0</v>
      </c>
      <c r="AN1466" s="177">
        <v>0</v>
      </c>
      <c r="AO1466" s="182">
        <v>0</v>
      </c>
      <c r="AP1466" s="180"/>
      <c r="AQ1466" s="180"/>
      <c r="AR1466" s="180"/>
      <c r="AS1466" s="180"/>
      <c r="AT1466" s="180"/>
      <c r="AU1466" s="180"/>
      <c r="AV1466" s="180"/>
      <c r="AW1466" s="180"/>
      <c r="AX1466" s="180"/>
      <c r="AY1466" s="180"/>
      <c r="AZ1466" s="180"/>
      <c r="BA1466" s="180"/>
      <c r="BB1466" s="180"/>
      <c r="BC1466" s="180"/>
      <c r="BD1466" s="180"/>
      <c r="BE1466" s="180"/>
      <c r="BF1466" s="180"/>
      <c r="BG1466" s="180"/>
      <c r="BH1466" s="176">
        <f t="shared" si="174"/>
        <v>8</v>
      </c>
      <c r="BI1466" s="176">
        <f t="shared" si="178"/>
        <v>12</v>
      </c>
      <c r="BJ1466" s="182" t="str">
        <f t="shared" si="179"/>
        <v>8 - 64</v>
      </c>
      <c r="BK1466" s="176">
        <f t="shared" si="180"/>
        <v>36</v>
      </c>
      <c r="BL1466" s="176">
        <f t="shared" si="175"/>
        <v>8</v>
      </c>
      <c r="BM1466" s="533"/>
      <c r="BN1466" s="196">
        <v>1275</v>
      </c>
      <c r="BO1466" s="188">
        <v>10</v>
      </c>
      <c r="BP1466" s="178">
        <f t="shared" si="177"/>
        <v>1635</v>
      </c>
      <c r="BQ1466" s="420" t="str">
        <f t="shared" si="181"/>
        <v>VII</v>
      </c>
      <c r="BR1466" s="185"/>
      <c r="BS1466" s="464" t="s">
        <v>9623</v>
      </c>
    </row>
    <row r="1467" spans="1:71" ht="25.5" x14ac:dyDescent="0.2">
      <c r="A1467" s="697">
        <v>1465</v>
      </c>
      <c r="B1467" s="286" t="s">
        <v>9635</v>
      </c>
      <c r="C1467" s="286" t="s">
        <v>9635</v>
      </c>
      <c r="D1467" s="258" t="s">
        <v>9623</v>
      </c>
      <c r="E1467" s="736">
        <v>1</v>
      </c>
      <c r="F1467" s="736">
        <v>1</v>
      </c>
      <c r="G1467" s="737">
        <v>1</v>
      </c>
      <c r="H1467" s="305" t="s">
        <v>3486</v>
      </c>
      <c r="I1467" s="496" t="s">
        <v>9636</v>
      </c>
      <c r="J1467" s="497" t="s">
        <v>9637</v>
      </c>
      <c r="K1467" s="427" t="s">
        <v>5371</v>
      </c>
      <c r="L1467" s="427" t="s">
        <v>5490</v>
      </c>
      <c r="M1467" s="685">
        <v>50</v>
      </c>
      <c r="N1467" s="685" t="s">
        <v>15710</v>
      </c>
      <c r="O1467" s="686">
        <v>109000</v>
      </c>
      <c r="P1467" s="427" t="s">
        <v>16140</v>
      </c>
      <c r="Q1467" s="191">
        <v>6</v>
      </c>
      <c r="R1467" s="180"/>
      <c r="S1467" s="498">
        <v>5</v>
      </c>
      <c r="T1467" s="498">
        <v>7</v>
      </c>
      <c r="U1467" s="189">
        <v>2</v>
      </c>
      <c r="V1467" s="189">
        <v>8</v>
      </c>
      <c r="W1467" s="742">
        <v>0</v>
      </c>
      <c r="X1467" s="742"/>
      <c r="Y1467" s="184">
        <v>15</v>
      </c>
      <c r="Z1467" s="742"/>
      <c r="AA1467" s="742"/>
      <c r="AB1467" s="220"/>
      <c r="AC1467" s="419" t="s">
        <v>9644</v>
      </c>
      <c r="AD1467" s="427" t="s">
        <v>9641</v>
      </c>
      <c r="AE1467" s="427" t="s">
        <v>4259</v>
      </c>
      <c r="AF1467" s="547">
        <v>0</v>
      </c>
      <c r="AG1467" s="547">
        <v>0</v>
      </c>
      <c r="AH1467" s="547">
        <v>0</v>
      </c>
      <c r="AI1467" s="177">
        <v>0</v>
      </c>
      <c r="AJ1467" s="547">
        <v>0</v>
      </c>
      <c r="AK1467" s="547">
        <v>0</v>
      </c>
      <c r="AL1467" s="551">
        <v>15</v>
      </c>
      <c r="AM1467" s="547">
        <v>0</v>
      </c>
      <c r="AN1467" s="177">
        <v>0</v>
      </c>
      <c r="AO1467" s="182">
        <v>0</v>
      </c>
      <c r="AP1467" s="180"/>
      <c r="AQ1467" s="180"/>
      <c r="AR1467" s="180"/>
      <c r="AS1467" s="180"/>
      <c r="AT1467" s="180"/>
      <c r="AU1467" s="180"/>
      <c r="AV1467" s="180"/>
      <c r="AW1467" s="180"/>
      <c r="AX1467" s="180"/>
      <c r="AY1467" s="180"/>
      <c r="AZ1467" s="180"/>
      <c r="BA1467" s="180"/>
      <c r="BB1467" s="180"/>
      <c r="BC1467" s="180"/>
      <c r="BD1467" s="180"/>
      <c r="BE1467" s="180"/>
      <c r="BF1467" s="180"/>
      <c r="BG1467" s="180"/>
      <c r="BH1467" s="176">
        <f t="shared" si="174"/>
        <v>15</v>
      </c>
      <c r="BI1467" s="176">
        <f t="shared" si="178"/>
        <v>8</v>
      </c>
      <c r="BJ1467" s="182" t="str">
        <f t="shared" si="179"/>
        <v>15 - 120</v>
      </c>
      <c r="BK1467" s="176">
        <f t="shared" si="180"/>
        <v>68</v>
      </c>
      <c r="BL1467" s="176">
        <f t="shared" si="175"/>
        <v>15</v>
      </c>
      <c r="BM1467" s="533"/>
      <c r="BN1467" s="196">
        <v>4000</v>
      </c>
      <c r="BO1467" s="188">
        <v>20</v>
      </c>
      <c r="BP1467" s="178">
        <f t="shared" si="177"/>
        <v>5360</v>
      </c>
      <c r="BQ1467" s="420" t="str">
        <f t="shared" si="181"/>
        <v>VIII</v>
      </c>
      <c r="BR1467" s="185"/>
      <c r="BS1467" s="464" t="s">
        <v>9623</v>
      </c>
    </row>
    <row r="1468" spans="1:71" ht="63.75" x14ac:dyDescent="0.2">
      <c r="A1468" s="696">
        <v>1466</v>
      </c>
      <c r="B1468" s="286" t="s">
        <v>9645</v>
      </c>
      <c r="C1468" s="286" t="s">
        <v>9645</v>
      </c>
      <c r="D1468" s="258" t="s">
        <v>9623</v>
      </c>
      <c r="E1468" s="736">
        <v>1</v>
      </c>
      <c r="F1468" s="736">
        <v>1</v>
      </c>
      <c r="G1468" s="737">
        <v>1</v>
      </c>
      <c r="H1468" s="305" t="s">
        <v>3486</v>
      </c>
      <c r="I1468" s="521" t="s">
        <v>7154</v>
      </c>
      <c r="J1468" s="497" t="s">
        <v>4362</v>
      </c>
      <c r="K1468" s="427" t="s">
        <v>9646</v>
      </c>
      <c r="L1468" s="427" t="s">
        <v>3491</v>
      </c>
      <c r="M1468" s="685">
        <v>6</v>
      </c>
      <c r="N1468" s="685" t="s">
        <v>15715</v>
      </c>
      <c r="O1468" s="686">
        <v>175</v>
      </c>
      <c r="P1468" s="427" t="s">
        <v>16211</v>
      </c>
      <c r="Q1468" s="191">
        <v>0</v>
      </c>
      <c r="R1468" s="180"/>
      <c r="S1468" s="498">
        <v>11</v>
      </c>
      <c r="T1468" s="498">
        <v>18</v>
      </c>
      <c r="U1468" s="189">
        <v>18</v>
      </c>
      <c r="V1468" s="189">
        <v>18</v>
      </c>
      <c r="W1468" s="742">
        <v>18</v>
      </c>
      <c r="X1468" s="184"/>
      <c r="Y1468" s="184"/>
      <c r="Z1468" s="184"/>
      <c r="AA1468" s="184"/>
      <c r="AB1468" s="220"/>
      <c r="AC1468" s="419" t="s">
        <v>10417</v>
      </c>
      <c r="AD1468" s="427" t="s">
        <v>6416</v>
      </c>
      <c r="AE1468" s="427" t="s">
        <v>5881</v>
      </c>
      <c r="AF1468" s="547">
        <v>0</v>
      </c>
      <c r="AG1468" s="547">
        <v>0</v>
      </c>
      <c r="AH1468" s="547">
        <v>0</v>
      </c>
      <c r="AI1468" s="177">
        <v>0</v>
      </c>
      <c r="AJ1468" s="547">
        <v>0</v>
      </c>
      <c r="AK1468" s="547">
        <v>0</v>
      </c>
      <c r="AL1468" s="383">
        <v>7</v>
      </c>
      <c r="AM1468" s="547">
        <v>0</v>
      </c>
      <c r="AN1468" s="177">
        <v>0</v>
      </c>
      <c r="AO1468" s="182">
        <v>7</v>
      </c>
      <c r="AP1468" s="180"/>
      <c r="AQ1468" s="180"/>
      <c r="AR1468" s="180"/>
      <c r="AS1468" s="180"/>
      <c r="AT1468" s="180"/>
      <c r="AU1468" s="180"/>
      <c r="AV1468" s="180"/>
      <c r="AW1468" s="180"/>
      <c r="AX1468" s="180"/>
      <c r="AY1468" s="180"/>
      <c r="AZ1468" s="180"/>
      <c r="BA1468" s="180"/>
      <c r="BB1468" s="180"/>
      <c r="BC1468" s="180"/>
      <c r="BD1468" s="180"/>
      <c r="BE1468" s="180"/>
      <c r="BF1468" s="180"/>
      <c r="BG1468" s="180"/>
      <c r="BH1468" s="176">
        <f t="shared" si="174"/>
        <v>8</v>
      </c>
      <c r="BI1468" s="176">
        <f t="shared" si="178"/>
        <v>12</v>
      </c>
      <c r="BJ1468" s="182" t="str">
        <f t="shared" si="179"/>
        <v>14 - 63</v>
      </c>
      <c r="BK1468" s="176">
        <f t="shared" si="180"/>
        <v>39</v>
      </c>
      <c r="BL1468" s="176">
        <f t="shared" si="175"/>
        <v>9</v>
      </c>
      <c r="BM1468" s="533"/>
      <c r="BN1468" s="196">
        <v>1800</v>
      </c>
      <c r="BO1468" s="188">
        <v>10</v>
      </c>
      <c r="BP1468" s="178">
        <f t="shared" si="177"/>
        <v>2190</v>
      </c>
      <c r="BQ1468" s="420" t="str">
        <f t="shared" si="181"/>
        <v>VII</v>
      </c>
      <c r="BR1468" s="185"/>
      <c r="BS1468" s="464" t="s">
        <v>9623</v>
      </c>
    </row>
    <row r="1469" spans="1:71" ht="38.25" x14ac:dyDescent="0.2">
      <c r="A1469" s="697">
        <v>1467</v>
      </c>
      <c r="B1469" s="286" t="s">
        <v>9660</v>
      </c>
      <c r="C1469" s="286" t="s">
        <v>9660</v>
      </c>
      <c r="D1469" s="258" t="s">
        <v>9623</v>
      </c>
      <c r="E1469" s="736">
        <v>1</v>
      </c>
      <c r="F1469" s="736">
        <v>1</v>
      </c>
      <c r="G1469" s="737">
        <v>3</v>
      </c>
      <c r="H1469" s="305" t="s">
        <v>3879</v>
      </c>
      <c r="I1469" s="496" t="s">
        <v>2342</v>
      </c>
      <c r="J1469" s="497" t="s">
        <v>9661</v>
      </c>
      <c r="K1469" s="427" t="s">
        <v>5227</v>
      </c>
      <c r="L1469" s="427" t="s">
        <v>5490</v>
      </c>
      <c r="M1469" s="685">
        <v>8</v>
      </c>
      <c r="N1469" s="685" t="s">
        <v>15715</v>
      </c>
      <c r="O1469" s="686">
        <v>325</v>
      </c>
      <c r="P1469" s="427" t="s">
        <v>16212</v>
      </c>
      <c r="Q1469" s="191">
        <v>0</v>
      </c>
      <c r="R1469" s="180">
        <v>19</v>
      </c>
      <c r="S1469" s="498">
        <v>5</v>
      </c>
      <c r="T1469" s="498">
        <v>16</v>
      </c>
      <c r="U1469" s="189">
        <v>2</v>
      </c>
      <c r="V1469" s="189">
        <v>18</v>
      </c>
      <c r="W1469" s="742">
        <v>15</v>
      </c>
      <c r="X1469" s="184"/>
      <c r="Y1469" s="184"/>
      <c r="Z1469" s="184"/>
      <c r="AA1469" s="184"/>
      <c r="AB1469" s="220"/>
      <c r="AC1469" s="419" t="s">
        <v>7905</v>
      </c>
      <c r="AD1469" s="427" t="s">
        <v>1946</v>
      </c>
      <c r="AE1469" s="427" t="s">
        <v>4250</v>
      </c>
      <c r="AF1469" s="547">
        <v>0</v>
      </c>
      <c r="AG1469" s="547">
        <v>0</v>
      </c>
      <c r="AH1469" s="547">
        <v>3</v>
      </c>
      <c r="AI1469" s="177">
        <v>0</v>
      </c>
      <c r="AJ1469" s="547">
        <v>0</v>
      </c>
      <c r="AK1469" s="547">
        <v>0</v>
      </c>
      <c r="AL1469" s="383">
        <v>7</v>
      </c>
      <c r="AM1469" s="547">
        <v>0</v>
      </c>
      <c r="AN1469" s="177">
        <v>0</v>
      </c>
      <c r="AO1469" s="182">
        <v>0</v>
      </c>
      <c r="AP1469" s="180"/>
      <c r="AQ1469" s="180"/>
      <c r="AR1469" s="180"/>
      <c r="AS1469" s="180"/>
      <c r="AT1469" s="180"/>
      <c r="AU1469" s="180"/>
      <c r="AV1469" s="180"/>
      <c r="AW1469" s="180"/>
      <c r="AX1469" s="180"/>
      <c r="AY1469" s="180"/>
      <c r="AZ1469" s="180"/>
      <c r="BA1469" s="180"/>
      <c r="BB1469" s="180"/>
      <c r="BC1469" s="180"/>
      <c r="BD1469" s="180"/>
      <c r="BE1469" s="180"/>
      <c r="BF1469" s="180"/>
      <c r="BG1469" s="180"/>
      <c r="BH1469" s="176">
        <f t="shared" si="174"/>
        <v>8</v>
      </c>
      <c r="BI1469" s="176">
        <f t="shared" si="178"/>
        <v>12</v>
      </c>
      <c r="BJ1469" s="182" t="str">
        <f t="shared" si="179"/>
        <v>10 - 68</v>
      </c>
      <c r="BK1469" s="176">
        <f t="shared" si="180"/>
        <v>39</v>
      </c>
      <c r="BL1469" s="176">
        <f t="shared" si="175"/>
        <v>8</v>
      </c>
      <c r="BM1469" s="533"/>
      <c r="BN1469" s="196">
        <v>1300</v>
      </c>
      <c r="BO1469" s="188">
        <v>10</v>
      </c>
      <c r="BP1469" s="178">
        <f t="shared" si="177"/>
        <v>1690</v>
      </c>
      <c r="BQ1469" s="420" t="str">
        <f t="shared" si="181"/>
        <v>VII</v>
      </c>
      <c r="BR1469" s="185"/>
      <c r="BS1469" s="464" t="s">
        <v>9623</v>
      </c>
    </row>
    <row r="1470" spans="1:71" ht="51" x14ac:dyDescent="0.2">
      <c r="A1470" s="696">
        <v>1468</v>
      </c>
      <c r="B1470" s="286" t="s">
        <v>9675</v>
      </c>
      <c r="C1470" s="286" t="s">
        <v>9675</v>
      </c>
      <c r="D1470" s="258" t="s">
        <v>9623</v>
      </c>
      <c r="E1470" s="736">
        <v>1</v>
      </c>
      <c r="F1470" s="736">
        <v>1</v>
      </c>
      <c r="G1470" s="737">
        <v>1</v>
      </c>
      <c r="H1470" s="305" t="s">
        <v>13952</v>
      </c>
      <c r="I1470" s="496" t="s">
        <v>3485</v>
      </c>
      <c r="J1470" s="497" t="s">
        <v>5553</v>
      </c>
      <c r="K1470" s="427" t="s">
        <v>5490</v>
      </c>
      <c r="L1470" s="427" t="s">
        <v>5490</v>
      </c>
      <c r="M1470" s="685">
        <v>10</v>
      </c>
      <c r="N1470" s="685" t="s">
        <v>15710</v>
      </c>
      <c r="O1470" s="686">
        <v>700</v>
      </c>
      <c r="P1470" s="427" t="s">
        <v>15822</v>
      </c>
      <c r="Q1470" s="191">
        <v>2</v>
      </c>
      <c r="R1470" s="180"/>
      <c r="S1470" s="498">
        <v>1</v>
      </c>
      <c r="T1470" s="189">
        <v>1</v>
      </c>
      <c r="U1470" s="189">
        <v>1</v>
      </c>
      <c r="V1470" s="189">
        <v>1</v>
      </c>
      <c r="W1470" s="742">
        <v>9</v>
      </c>
      <c r="X1470" s="184"/>
      <c r="Y1470" s="184"/>
      <c r="Z1470" s="184">
        <v>1</v>
      </c>
      <c r="AA1470" s="184"/>
      <c r="AB1470" s="220"/>
      <c r="AC1470" s="419" t="s">
        <v>9676</v>
      </c>
      <c r="AD1470" s="427" t="s">
        <v>9680</v>
      </c>
      <c r="AE1470" s="427" t="s">
        <v>4247</v>
      </c>
      <c r="AF1470" s="547">
        <v>0</v>
      </c>
      <c r="AG1470" s="547">
        <v>0</v>
      </c>
      <c r="AH1470" s="547">
        <v>0</v>
      </c>
      <c r="AI1470" s="177">
        <v>0</v>
      </c>
      <c r="AJ1470" s="547">
        <v>0</v>
      </c>
      <c r="AK1470" s="547">
        <v>0</v>
      </c>
      <c r="AL1470" s="383">
        <v>8</v>
      </c>
      <c r="AM1470" s="547">
        <v>0</v>
      </c>
      <c r="AN1470" s="177">
        <v>0</v>
      </c>
      <c r="AO1470" s="182">
        <v>0</v>
      </c>
      <c r="AP1470" s="180"/>
      <c r="AQ1470" s="180"/>
      <c r="AR1470" s="180"/>
      <c r="AS1470" s="180"/>
      <c r="AT1470" s="180"/>
      <c r="AU1470" s="180"/>
      <c r="AV1470" s="180"/>
      <c r="AW1470" s="180"/>
      <c r="AX1470" s="180"/>
      <c r="AY1470" s="180"/>
      <c r="AZ1470" s="180"/>
      <c r="BA1470" s="180"/>
      <c r="BB1470" s="180"/>
      <c r="BC1470" s="180"/>
      <c r="BD1470" s="180"/>
      <c r="BE1470" s="180"/>
      <c r="BF1470" s="180"/>
      <c r="BG1470" s="180"/>
      <c r="BH1470" s="176">
        <f t="shared" si="174"/>
        <v>8</v>
      </c>
      <c r="BI1470" s="176">
        <f t="shared" si="178"/>
        <v>12</v>
      </c>
      <c r="BJ1470" s="182" t="str">
        <f t="shared" si="179"/>
        <v>8 - 64</v>
      </c>
      <c r="BK1470" s="176">
        <f t="shared" si="180"/>
        <v>36</v>
      </c>
      <c r="BL1470" s="176">
        <f t="shared" si="175"/>
        <v>8</v>
      </c>
      <c r="BM1470" s="533"/>
      <c r="BN1470" s="196">
        <v>575</v>
      </c>
      <c r="BO1470" s="188">
        <v>10</v>
      </c>
      <c r="BP1470" s="178">
        <f t="shared" si="177"/>
        <v>935</v>
      </c>
      <c r="BQ1470" s="420" t="str">
        <f t="shared" si="181"/>
        <v>VI</v>
      </c>
      <c r="BR1470" s="185"/>
      <c r="BS1470" s="464" t="s">
        <v>9623</v>
      </c>
    </row>
    <row r="1471" spans="1:71" ht="51" x14ac:dyDescent="0.2">
      <c r="A1471" s="696">
        <v>1469</v>
      </c>
      <c r="B1471" s="286" t="s">
        <v>9681</v>
      </c>
      <c r="C1471" s="286" t="s">
        <v>9681</v>
      </c>
      <c r="D1471" s="258" t="s">
        <v>9623</v>
      </c>
      <c r="E1471" s="736">
        <v>1</v>
      </c>
      <c r="F1471" s="736">
        <v>1</v>
      </c>
      <c r="G1471" s="737">
        <v>1</v>
      </c>
      <c r="H1471" s="305" t="s">
        <v>3486</v>
      </c>
      <c r="I1471" s="496" t="s">
        <v>3487</v>
      </c>
      <c r="J1471" s="497" t="s">
        <v>4362</v>
      </c>
      <c r="K1471" s="427" t="s">
        <v>9682</v>
      </c>
      <c r="L1471" s="427" t="s">
        <v>5490</v>
      </c>
      <c r="M1471" s="685">
        <v>7.5</v>
      </c>
      <c r="N1471" s="685" t="s">
        <v>15741</v>
      </c>
      <c r="O1471" s="686">
        <v>118</v>
      </c>
      <c r="P1471" s="427" t="s">
        <v>16213</v>
      </c>
      <c r="Q1471" s="191">
        <v>3</v>
      </c>
      <c r="R1471" s="180"/>
      <c r="S1471" s="189">
        <v>0</v>
      </c>
      <c r="T1471" s="189">
        <v>0</v>
      </c>
      <c r="U1471" s="189">
        <v>0</v>
      </c>
      <c r="V1471" s="189">
        <v>0</v>
      </c>
      <c r="W1471" s="742">
        <v>3</v>
      </c>
      <c r="X1471" s="184"/>
      <c r="Y1471" s="184"/>
      <c r="Z1471" s="184"/>
      <c r="AA1471" s="184"/>
      <c r="AB1471" s="220"/>
      <c r="AC1471" s="419" t="s">
        <v>590</v>
      </c>
      <c r="AD1471" s="427" t="s">
        <v>7155</v>
      </c>
      <c r="AE1471" s="427" t="s">
        <v>4259</v>
      </c>
      <c r="AF1471" s="547">
        <v>0</v>
      </c>
      <c r="AG1471" s="547">
        <v>0</v>
      </c>
      <c r="AH1471" s="547">
        <v>0</v>
      </c>
      <c r="AI1471" s="177">
        <v>0</v>
      </c>
      <c r="AJ1471" s="547">
        <v>0</v>
      </c>
      <c r="AK1471" s="547">
        <v>0</v>
      </c>
      <c r="AL1471" s="383">
        <v>6</v>
      </c>
      <c r="AM1471" s="547">
        <v>0</v>
      </c>
      <c r="AN1471" s="177">
        <v>0</v>
      </c>
      <c r="AO1471" s="182">
        <v>6</v>
      </c>
      <c r="AP1471" s="180"/>
      <c r="AQ1471" s="180"/>
      <c r="AR1471" s="180"/>
      <c r="AS1471" s="180"/>
      <c r="AT1471" s="180"/>
      <c r="AU1471" s="180"/>
      <c r="AV1471" s="180"/>
      <c r="AW1471" s="180"/>
      <c r="AX1471" s="180"/>
      <c r="AY1471" s="180"/>
      <c r="AZ1471" s="180"/>
      <c r="BA1471" s="180"/>
      <c r="BB1471" s="180"/>
      <c r="BC1471" s="180"/>
      <c r="BD1471" s="180"/>
      <c r="BE1471" s="180"/>
      <c r="BF1471" s="180"/>
      <c r="BG1471" s="180"/>
      <c r="BH1471" s="176">
        <f t="shared" si="174"/>
        <v>7</v>
      </c>
      <c r="BI1471" s="176">
        <f t="shared" si="178"/>
        <v>13</v>
      </c>
      <c r="BJ1471" s="182" t="str">
        <f t="shared" si="179"/>
        <v>12 - 54</v>
      </c>
      <c r="BK1471" s="176">
        <f t="shared" si="180"/>
        <v>33</v>
      </c>
      <c r="BL1471" s="176">
        <f t="shared" si="175"/>
        <v>8</v>
      </c>
      <c r="BM1471" s="533"/>
      <c r="BN1471" s="196">
        <v>775</v>
      </c>
      <c r="BO1471" s="188">
        <v>8</v>
      </c>
      <c r="BP1471" s="178">
        <f t="shared" si="177"/>
        <v>1039</v>
      </c>
      <c r="BQ1471" s="420" t="str">
        <f t="shared" si="181"/>
        <v>VI</v>
      </c>
      <c r="BR1471" s="185"/>
      <c r="BS1471" s="464" t="s">
        <v>9623</v>
      </c>
    </row>
    <row r="1472" spans="1:71" x14ac:dyDescent="0.2">
      <c r="A1472" s="697">
        <v>1470</v>
      </c>
      <c r="B1472" s="286" t="s">
        <v>8106</v>
      </c>
      <c r="C1472" s="286" t="s">
        <v>9696</v>
      </c>
      <c r="D1472" s="258" t="s">
        <v>9623</v>
      </c>
      <c r="E1472" s="736">
        <v>1299</v>
      </c>
      <c r="F1472" s="736">
        <v>2</v>
      </c>
      <c r="G1472" s="737">
        <v>20</v>
      </c>
      <c r="H1472" s="305" t="s">
        <v>13953</v>
      </c>
      <c r="I1472" s="496" t="s">
        <v>3866</v>
      </c>
      <c r="J1472" s="497" t="s">
        <v>9698</v>
      </c>
      <c r="K1472" s="427" t="s">
        <v>6122</v>
      </c>
      <c r="L1472" s="427" t="s">
        <v>3491</v>
      </c>
      <c r="M1472" s="685">
        <v>7</v>
      </c>
      <c r="N1472" s="685" t="s">
        <v>15715</v>
      </c>
      <c r="O1472" s="686">
        <v>125</v>
      </c>
      <c r="P1472" s="427" t="s">
        <v>16214</v>
      </c>
      <c r="Q1472" s="191">
        <v>2</v>
      </c>
      <c r="R1472" s="180"/>
      <c r="S1472" s="498">
        <v>11</v>
      </c>
      <c r="T1472" s="498">
        <v>12</v>
      </c>
      <c r="U1472" s="189">
        <v>4</v>
      </c>
      <c r="V1472" s="189">
        <v>16</v>
      </c>
      <c r="W1472" s="742">
        <v>15</v>
      </c>
      <c r="X1472" s="184"/>
      <c r="Y1472" s="184"/>
      <c r="Z1472" s="184"/>
      <c r="AA1472" s="184"/>
      <c r="AB1472" s="220"/>
      <c r="AC1472" s="419" t="s">
        <v>7703</v>
      </c>
      <c r="AD1472" s="427" t="s">
        <v>1821</v>
      </c>
      <c r="AE1472" s="427" t="s">
        <v>4247</v>
      </c>
      <c r="AF1472" s="547">
        <v>0</v>
      </c>
      <c r="AG1472" s="547">
        <v>0</v>
      </c>
      <c r="AH1472" s="547">
        <v>0</v>
      </c>
      <c r="AI1472" s="177">
        <v>0</v>
      </c>
      <c r="AJ1472" s="547">
        <v>0</v>
      </c>
      <c r="AK1472" s="547">
        <v>0</v>
      </c>
      <c r="AL1472" s="383">
        <v>6</v>
      </c>
      <c r="AM1472" s="547">
        <v>0</v>
      </c>
      <c r="AN1472" s="177">
        <v>0</v>
      </c>
      <c r="AO1472" s="182">
        <v>0</v>
      </c>
      <c r="AP1472" s="180"/>
      <c r="AQ1472" s="180"/>
      <c r="AR1472" s="180"/>
      <c r="AS1472" s="180"/>
      <c r="AT1472" s="180"/>
      <c r="AU1472" s="180"/>
      <c r="AV1472" s="180"/>
      <c r="AW1472" s="180"/>
      <c r="AX1472" s="180"/>
      <c r="AY1472" s="180"/>
      <c r="AZ1472" s="180"/>
      <c r="BA1472" s="180"/>
      <c r="BB1472" s="180"/>
      <c r="BC1472" s="180"/>
      <c r="BD1472" s="180"/>
      <c r="BE1472" s="180"/>
      <c r="BF1472" s="180"/>
      <c r="BG1472" s="180"/>
      <c r="BH1472" s="176">
        <f t="shared" si="174"/>
        <v>6</v>
      </c>
      <c r="BI1472" s="176">
        <f t="shared" si="178"/>
        <v>13</v>
      </c>
      <c r="BJ1472" s="182" t="str">
        <f t="shared" si="179"/>
        <v>6 - 48</v>
      </c>
      <c r="BK1472" s="176">
        <f t="shared" si="180"/>
        <v>27</v>
      </c>
      <c r="BL1472" s="176">
        <f t="shared" si="175"/>
        <v>6</v>
      </c>
      <c r="BM1472" s="533"/>
      <c r="BN1472" s="196">
        <v>300</v>
      </c>
      <c r="BO1472" s="188">
        <v>6</v>
      </c>
      <c r="BP1472" s="178">
        <f t="shared" si="177"/>
        <v>462</v>
      </c>
      <c r="BQ1472" s="420" t="str">
        <f t="shared" si="181"/>
        <v>V</v>
      </c>
      <c r="BR1472" s="185"/>
      <c r="BS1472" s="464" t="s">
        <v>9623</v>
      </c>
    </row>
    <row r="1473" spans="1:71" x14ac:dyDescent="0.2">
      <c r="A1473" s="696">
        <v>1471</v>
      </c>
      <c r="B1473" s="286" t="s">
        <v>8106</v>
      </c>
      <c r="C1473" s="286" t="s">
        <v>9699</v>
      </c>
      <c r="D1473" s="258" t="s">
        <v>9623</v>
      </c>
      <c r="E1473" s="736">
        <v>390</v>
      </c>
      <c r="F1473" s="736">
        <v>3</v>
      </c>
      <c r="G1473" s="737">
        <v>30</v>
      </c>
      <c r="H1473" s="305" t="s">
        <v>3486</v>
      </c>
      <c r="I1473" s="496" t="s">
        <v>3485</v>
      </c>
      <c r="J1473" s="497" t="s">
        <v>1765</v>
      </c>
      <c r="K1473" s="427" t="s">
        <v>9703</v>
      </c>
      <c r="L1473" s="427" t="s">
        <v>3489</v>
      </c>
      <c r="M1473" s="685">
        <v>1.5</v>
      </c>
      <c r="N1473" s="685" t="s">
        <v>15710</v>
      </c>
      <c r="O1473" s="686">
        <v>10</v>
      </c>
      <c r="P1473" s="427" t="s">
        <v>16215</v>
      </c>
      <c r="Q1473" s="191">
        <v>6</v>
      </c>
      <c r="R1473" s="180"/>
      <c r="S1473" s="189">
        <v>0</v>
      </c>
      <c r="T1473" s="189">
        <v>0</v>
      </c>
      <c r="U1473" s="189">
        <v>0</v>
      </c>
      <c r="V1473" s="189">
        <v>0</v>
      </c>
      <c r="W1473" s="742">
        <v>1</v>
      </c>
      <c r="X1473" s="184"/>
      <c r="Y1473" s="184">
        <v>6</v>
      </c>
      <c r="Z1473" s="184">
        <v>1</v>
      </c>
      <c r="AA1473" s="184"/>
      <c r="AB1473" s="220"/>
      <c r="AC1473" s="419" t="s">
        <v>2589</v>
      </c>
      <c r="AD1473" s="427" t="s">
        <v>1821</v>
      </c>
      <c r="AE1473" s="427" t="s">
        <v>4247</v>
      </c>
      <c r="AF1473" s="194">
        <v>0</v>
      </c>
      <c r="AG1473" s="194">
        <v>0</v>
      </c>
      <c r="AH1473" s="194">
        <v>0</v>
      </c>
      <c r="AI1473" s="547">
        <v>0</v>
      </c>
      <c r="AJ1473" s="194">
        <v>0</v>
      </c>
      <c r="AK1473" s="194">
        <v>0</v>
      </c>
      <c r="AL1473" s="383">
        <v>2</v>
      </c>
      <c r="AM1473" s="194">
        <v>0</v>
      </c>
      <c r="AN1473" s="177">
        <v>0</v>
      </c>
      <c r="AO1473" s="194">
        <v>0</v>
      </c>
      <c r="AP1473" s="180"/>
      <c r="AQ1473" s="180"/>
      <c r="AR1473" s="180"/>
      <c r="AS1473" s="180"/>
      <c r="AT1473" s="180"/>
      <c r="AU1473" s="180"/>
      <c r="AV1473" s="180"/>
      <c r="AW1473" s="180"/>
      <c r="AX1473" s="180"/>
      <c r="AY1473" s="180"/>
      <c r="AZ1473" s="180"/>
      <c r="BA1473" s="180"/>
      <c r="BB1473" s="180"/>
      <c r="BC1473" s="180"/>
      <c r="BD1473" s="180"/>
      <c r="BE1473" s="180"/>
      <c r="BF1473" s="180"/>
      <c r="BG1473" s="180"/>
      <c r="BH1473" s="176">
        <f t="shared" si="174"/>
        <v>2</v>
      </c>
      <c r="BI1473" s="176">
        <f t="shared" si="178"/>
        <v>16</v>
      </c>
      <c r="BJ1473" s="182" t="str">
        <f t="shared" si="179"/>
        <v>2 - 16</v>
      </c>
      <c r="BK1473" s="176">
        <f t="shared" si="180"/>
        <v>9</v>
      </c>
      <c r="BL1473" s="176">
        <f t="shared" si="175"/>
        <v>2</v>
      </c>
      <c r="BM1473" s="533"/>
      <c r="BN1473" s="196">
        <v>28</v>
      </c>
      <c r="BO1473" s="188">
        <v>2</v>
      </c>
      <c r="BP1473" s="185">
        <f t="shared" si="177"/>
        <v>46</v>
      </c>
      <c r="BQ1473" s="420" t="str">
        <f t="shared" si="181"/>
        <v>II</v>
      </c>
      <c r="BR1473" s="185"/>
      <c r="BS1473" s="464" t="s">
        <v>9623</v>
      </c>
    </row>
    <row r="1474" spans="1:71" x14ac:dyDescent="0.2">
      <c r="A1474" s="697">
        <v>1472</v>
      </c>
      <c r="B1474" s="286" t="s">
        <v>8106</v>
      </c>
      <c r="C1474" s="286" t="s">
        <v>9700</v>
      </c>
      <c r="D1474" s="258" t="s">
        <v>9623</v>
      </c>
      <c r="E1474" s="736">
        <v>390</v>
      </c>
      <c r="F1474" s="736">
        <v>3</v>
      </c>
      <c r="G1474" s="737">
        <v>30</v>
      </c>
      <c r="H1474" s="305" t="s">
        <v>3486</v>
      </c>
      <c r="I1474" s="496" t="s">
        <v>3485</v>
      </c>
      <c r="J1474" s="497" t="s">
        <v>1765</v>
      </c>
      <c r="K1474" s="427" t="s">
        <v>9705</v>
      </c>
      <c r="L1474" s="427" t="s">
        <v>3489</v>
      </c>
      <c r="M1474" s="685">
        <v>2</v>
      </c>
      <c r="N1474" s="685" t="s">
        <v>15710</v>
      </c>
      <c r="O1474" s="686">
        <v>25</v>
      </c>
      <c r="P1474" s="427" t="s">
        <v>16215</v>
      </c>
      <c r="Q1474" s="191">
        <v>6</v>
      </c>
      <c r="R1474" s="180"/>
      <c r="S1474" s="189">
        <v>0</v>
      </c>
      <c r="T1474" s="189">
        <v>0</v>
      </c>
      <c r="U1474" s="189">
        <v>0</v>
      </c>
      <c r="V1474" s="189">
        <v>0</v>
      </c>
      <c r="W1474" s="742">
        <v>1</v>
      </c>
      <c r="X1474" s="184"/>
      <c r="Y1474" s="184">
        <v>6</v>
      </c>
      <c r="Z1474" s="184">
        <v>1</v>
      </c>
      <c r="AA1474" s="184"/>
      <c r="AB1474" s="220"/>
      <c r="AC1474" s="419" t="s">
        <v>2589</v>
      </c>
      <c r="AD1474" s="427" t="s">
        <v>1821</v>
      </c>
      <c r="AE1474" s="427" t="s">
        <v>4247</v>
      </c>
      <c r="AF1474" s="194">
        <v>0</v>
      </c>
      <c r="AG1474" s="194">
        <v>0</v>
      </c>
      <c r="AH1474" s="194">
        <v>0</v>
      </c>
      <c r="AI1474" s="547">
        <v>0</v>
      </c>
      <c r="AJ1474" s="194">
        <v>0</v>
      </c>
      <c r="AK1474" s="194">
        <v>0</v>
      </c>
      <c r="AL1474" s="383">
        <v>3</v>
      </c>
      <c r="AM1474" s="194">
        <v>0</v>
      </c>
      <c r="AN1474" s="177">
        <v>0</v>
      </c>
      <c r="AO1474" s="194">
        <v>0</v>
      </c>
      <c r="AP1474" s="180"/>
      <c r="AQ1474" s="180"/>
      <c r="AR1474" s="180"/>
      <c r="AS1474" s="180"/>
      <c r="AT1474" s="180"/>
      <c r="AU1474" s="180"/>
      <c r="AV1474" s="180"/>
      <c r="AW1474" s="180"/>
      <c r="AX1474" s="180"/>
      <c r="AY1474" s="180"/>
      <c r="AZ1474" s="180"/>
      <c r="BA1474" s="180"/>
      <c r="BB1474" s="180"/>
      <c r="BC1474" s="180"/>
      <c r="BD1474" s="180"/>
      <c r="BE1474" s="180"/>
      <c r="BF1474" s="180"/>
      <c r="BG1474" s="180"/>
      <c r="BH1474" s="176">
        <f t="shared" si="174"/>
        <v>3</v>
      </c>
      <c r="BI1474" s="176">
        <f t="shared" si="178"/>
        <v>16</v>
      </c>
      <c r="BJ1474" s="182" t="str">
        <f t="shared" si="179"/>
        <v>3 - 24</v>
      </c>
      <c r="BK1474" s="176">
        <f t="shared" si="180"/>
        <v>14</v>
      </c>
      <c r="BL1474" s="176">
        <f t="shared" si="175"/>
        <v>3</v>
      </c>
      <c r="BM1474" s="533"/>
      <c r="BN1474" s="196">
        <v>50</v>
      </c>
      <c r="BO1474" s="188">
        <v>3</v>
      </c>
      <c r="BP1474" s="185">
        <f t="shared" si="177"/>
        <v>92</v>
      </c>
      <c r="BQ1474" s="420" t="str">
        <f t="shared" si="181"/>
        <v>II</v>
      </c>
      <c r="BR1474" s="185"/>
      <c r="BS1474" s="464" t="s">
        <v>9623</v>
      </c>
    </row>
    <row r="1475" spans="1:71" x14ac:dyDescent="0.2">
      <c r="A1475" s="696">
        <v>1473</v>
      </c>
      <c r="B1475" s="286" t="s">
        <v>8106</v>
      </c>
      <c r="C1475" s="286" t="s">
        <v>9701</v>
      </c>
      <c r="D1475" s="258" t="s">
        <v>9623</v>
      </c>
      <c r="E1475" s="736">
        <v>390</v>
      </c>
      <c r="F1475" s="736">
        <v>3</v>
      </c>
      <c r="G1475" s="737">
        <v>30</v>
      </c>
      <c r="H1475" s="305" t="s">
        <v>3486</v>
      </c>
      <c r="I1475" s="496" t="s">
        <v>3485</v>
      </c>
      <c r="J1475" s="497" t="s">
        <v>1765</v>
      </c>
      <c r="K1475" s="427" t="s">
        <v>9706</v>
      </c>
      <c r="L1475" s="427" t="s">
        <v>3489</v>
      </c>
      <c r="M1475" s="685">
        <v>2.5</v>
      </c>
      <c r="N1475" s="685" t="s">
        <v>15710</v>
      </c>
      <c r="O1475" s="686">
        <v>48</v>
      </c>
      <c r="P1475" s="427" t="s">
        <v>16215</v>
      </c>
      <c r="Q1475" s="191">
        <v>6</v>
      </c>
      <c r="R1475" s="180"/>
      <c r="S1475" s="189">
        <v>0</v>
      </c>
      <c r="T1475" s="189">
        <v>0</v>
      </c>
      <c r="U1475" s="189">
        <v>0</v>
      </c>
      <c r="V1475" s="189">
        <v>0</v>
      </c>
      <c r="W1475" s="742">
        <v>1</v>
      </c>
      <c r="X1475" s="184"/>
      <c r="Y1475" s="184">
        <v>6</v>
      </c>
      <c r="Z1475" s="184">
        <v>1</v>
      </c>
      <c r="AA1475" s="184"/>
      <c r="AB1475" s="220"/>
      <c r="AC1475" s="419" t="s">
        <v>2589</v>
      </c>
      <c r="AD1475" s="427" t="s">
        <v>1821</v>
      </c>
      <c r="AE1475" s="427" t="s">
        <v>4247</v>
      </c>
      <c r="AF1475" s="194">
        <v>0</v>
      </c>
      <c r="AG1475" s="194">
        <v>0</v>
      </c>
      <c r="AH1475" s="194">
        <v>0</v>
      </c>
      <c r="AI1475" s="547">
        <v>0</v>
      </c>
      <c r="AJ1475" s="194">
        <v>0</v>
      </c>
      <c r="AK1475" s="194">
        <v>0</v>
      </c>
      <c r="AL1475" s="383">
        <v>4</v>
      </c>
      <c r="AM1475" s="194">
        <v>0</v>
      </c>
      <c r="AN1475" s="177">
        <v>0</v>
      </c>
      <c r="AO1475" s="194">
        <v>0</v>
      </c>
      <c r="AP1475" s="180"/>
      <c r="AQ1475" s="180"/>
      <c r="AR1475" s="180"/>
      <c r="AS1475" s="180"/>
      <c r="AT1475" s="180"/>
      <c r="AU1475" s="180"/>
      <c r="AV1475" s="180"/>
      <c r="AW1475" s="180"/>
      <c r="AX1475" s="180"/>
      <c r="AY1475" s="180"/>
      <c r="AZ1475" s="180"/>
      <c r="BA1475" s="180"/>
      <c r="BB1475" s="180"/>
      <c r="BC1475" s="180"/>
      <c r="BD1475" s="180"/>
      <c r="BE1475" s="180"/>
      <c r="BF1475" s="180"/>
      <c r="BG1475" s="180"/>
      <c r="BH1475" s="176">
        <f t="shared" ref="BH1475:BH1538" si="182">IF(manualHD="",IF(COUNTA($AP1475:$BG1475)=0,IF(SUM($AG1475:$AL1475)/(0.01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4</v>
      </c>
      <c r="BI1475" s="176">
        <f t="shared" si="178"/>
        <v>15</v>
      </c>
      <c r="BJ1475" s="182" t="str">
        <f t="shared" si="179"/>
        <v>4 - 32</v>
      </c>
      <c r="BK1475" s="176">
        <f t="shared" si="180"/>
        <v>18</v>
      </c>
      <c r="BL1475" s="176">
        <f t="shared" si="175"/>
        <v>4</v>
      </c>
      <c r="BM1475" s="533"/>
      <c r="BN1475" s="196">
        <v>85</v>
      </c>
      <c r="BO1475" s="188">
        <v>4</v>
      </c>
      <c r="BP1475" s="185">
        <f t="shared" si="177"/>
        <v>157</v>
      </c>
      <c r="BQ1475" s="420" t="str">
        <f t="shared" si="181"/>
        <v>III</v>
      </c>
      <c r="BR1475" s="185"/>
      <c r="BS1475" s="464" t="s">
        <v>9623</v>
      </c>
    </row>
    <row r="1476" spans="1:71" x14ac:dyDescent="0.2">
      <c r="A1476" s="696">
        <v>1474</v>
      </c>
      <c r="B1476" s="286" t="s">
        <v>8106</v>
      </c>
      <c r="C1476" s="286" t="s">
        <v>9702</v>
      </c>
      <c r="D1476" s="258" t="s">
        <v>9623</v>
      </c>
      <c r="E1476" s="736">
        <v>390</v>
      </c>
      <c r="F1476" s="736">
        <v>3</v>
      </c>
      <c r="G1476" s="737">
        <v>30</v>
      </c>
      <c r="H1476" s="305" t="s">
        <v>3486</v>
      </c>
      <c r="I1476" s="496" t="s">
        <v>3485</v>
      </c>
      <c r="J1476" s="497" t="s">
        <v>1765</v>
      </c>
      <c r="K1476" s="427" t="s">
        <v>9704</v>
      </c>
      <c r="L1476" s="427" t="s">
        <v>3489</v>
      </c>
      <c r="M1476" s="685">
        <v>3</v>
      </c>
      <c r="N1476" s="685" t="s">
        <v>15710</v>
      </c>
      <c r="O1476" s="686">
        <v>83</v>
      </c>
      <c r="P1476" s="427" t="s">
        <v>16215</v>
      </c>
      <c r="Q1476" s="191">
        <v>6</v>
      </c>
      <c r="R1476" s="180"/>
      <c r="S1476" s="189">
        <v>0</v>
      </c>
      <c r="T1476" s="189">
        <v>0</v>
      </c>
      <c r="U1476" s="189">
        <v>0</v>
      </c>
      <c r="V1476" s="189">
        <v>0</v>
      </c>
      <c r="W1476" s="742">
        <v>1</v>
      </c>
      <c r="X1476" s="184"/>
      <c r="Y1476" s="184">
        <v>6</v>
      </c>
      <c r="Z1476" s="184">
        <v>1</v>
      </c>
      <c r="AA1476" s="184"/>
      <c r="AB1476" s="220"/>
      <c r="AC1476" s="419" t="s">
        <v>2589</v>
      </c>
      <c r="AD1476" s="427" t="s">
        <v>1821</v>
      </c>
      <c r="AE1476" s="427" t="s">
        <v>4247</v>
      </c>
      <c r="AF1476" s="194">
        <v>0</v>
      </c>
      <c r="AG1476" s="194">
        <v>0</v>
      </c>
      <c r="AH1476" s="194">
        <v>0</v>
      </c>
      <c r="AI1476" s="547">
        <v>0</v>
      </c>
      <c r="AJ1476" s="194">
        <v>0</v>
      </c>
      <c r="AK1476" s="194">
        <v>0</v>
      </c>
      <c r="AL1476" s="383">
        <v>5</v>
      </c>
      <c r="AM1476" s="194">
        <v>0</v>
      </c>
      <c r="AN1476" s="177">
        <v>0</v>
      </c>
      <c r="AO1476" s="194">
        <v>0</v>
      </c>
      <c r="AP1476" s="180"/>
      <c r="AQ1476" s="180"/>
      <c r="AR1476" s="180"/>
      <c r="AS1476" s="180"/>
      <c r="AT1476" s="180"/>
      <c r="AU1476" s="180"/>
      <c r="AV1476" s="180"/>
      <c r="AW1476" s="180"/>
      <c r="AX1476" s="180"/>
      <c r="AY1476" s="180"/>
      <c r="AZ1476" s="180"/>
      <c r="BA1476" s="180"/>
      <c r="BB1476" s="180"/>
      <c r="BC1476" s="180"/>
      <c r="BD1476" s="180"/>
      <c r="BE1476" s="180"/>
      <c r="BF1476" s="180"/>
      <c r="BG1476" s="180"/>
      <c r="BH1476" s="176">
        <f t="shared" si="182"/>
        <v>5</v>
      </c>
      <c r="BI1476" s="176">
        <f t="shared" si="178"/>
        <v>15</v>
      </c>
      <c r="BJ1476" s="182" t="str">
        <f t="shared" si="179"/>
        <v>5 - 40</v>
      </c>
      <c r="BK1476" s="176">
        <f t="shared" si="180"/>
        <v>23</v>
      </c>
      <c r="BL1476" s="176">
        <f t="shared" ref="BL1476:BL1539" si="183">IF(SUM(AP1476:BG1476)=0,AL1476+ROUNDDOWN(AO1476/4.5,0)+IF(AF1476*1.5+AG1476*2+AH1476*2.5+AI1476*3+AJ1476*3.5+AK1476*4+AO1476&gt;3,1,0),MAX(AP1476:BG1476))</f>
        <v>5</v>
      </c>
      <c r="BM1476" s="533"/>
      <c r="BN1476" s="196">
        <v>130</v>
      </c>
      <c r="BO1476" s="188">
        <v>5</v>
      </c>
      <c r="BP1476" s="185">
        <f t="shared" si="177"/>
        <v>245</v>
      </c>
      <c r="BQ1476" s="420" t="str">
        <f t="shared" si="181"/>
        <v>III</v>
      </c>
      <c r="BR1476" s="185"/>
      <c r="BS1476" s="464" t="s">
        <v>9623</v>
      </c>
    </row>
    <row r="1477" spans="1:71" x14ac:dyDescent="0.2">
      <c r="A1477" s="697">
        <v>1475</v>
      </c>
      <c r="B1477" s="286" t="s">
        <v>8106</v>
      </c>
      <c r="C1477" s="286" t="s">
        <v>9697</v>
      </c>
      <c r="D1477" s="258" t="s">
        <v>9623</v>
      </c>
      <c r="E1477" s="736">
        <v>118</v>
      </c>
      <c r="F1477" s="736">
        <v>1</v>
      </c>
      <c r="G1477" s="737">
        <v>1</v>
      </c>
      <c r="H1477" s="305" t="s">
        <v>3486</v>
      </c>
      <c r="I1477" s="496" t="s">
        <v>3485</v>
      </c>
      <c r="J1477" s="497" t="s">
        <v>5393</v>
      </c>
      <c r="K1477" s="427" t="s">
        <v>9707</v>
      </c>
      <c r="L1477" s="427" t="s">
        <v>5490</v>
      </c>
      <c r="M1477" s="685">
        <v>12.5</v>
      </c>
      <c r="N1477" s="685" t="s">
        <v>15710</v>
      </c>
      <c r="O1477" s="686">
        <v>6000</v>
      </c>
      <c r="P1477" s="427" t="s">
        <v>16215</v>
      </c>
      <c r="Q1477" s="191">
        <v>7</v>
      </c>
      <c r="R1477" s="180"/>
      <c r="S1477" s="498">
        <v>5</v>
      </c>
      <c r="T1477" s="498">
        <v>7</v>
      </c>
      <c r="U1477" s="189">
        <v>2</v>
      </c>
      <c r="V1477" s="189">
        <v>8</v>
      </c>
      <c r="W1477" s="742">
        <v>3</v>
      </c>
      <c r="X1477" s="184"/>
      <c r="Y1477" s="184"/>
      <c r="Z1477" s="184"/>
      <c r="AA1477" s="184"/>
      <c r="AB1477" s="220"/>
      <c r="AC1477" s="419" t="s">
        <v>9708</v>
      </c>
      <c r="AD1477" s="427" t="s">
        <v>1821</v>
      </c>
      <c r="AE1477" s="427" t="s">
        <v>4247</v>
      </c>
      <c r="AF1477" s="194">
        <v>0</v>
      </c>
      <c r="AG1477" s="194">
        <v>0</v>
      </c>
      <c r="AH1477" s="194">
        <v>0</v>
      </c>
      <c r="AI1477" s="547">
        <v>0</v>
      </c>
      <c r="AJ1477" s="194">
        <v>0</v>
      </c>
      <c r="AK1477" s="194">
        <v>0</v>
      </c>
      <c r="AL1477" s="383">
        <v>10</v>
      </c>
      <c r="AM1477" s="194">
        <v>0</v>
      </c>
      <c r="AN1477" s="177">
        <v>0</v>
      </c>
      <c r="AO1477" s="194">
        <v>0</v>
      </c>
      <c r="AP1477" s="180"/>
      <c r="AQ1477" s="180"/>
      <c r="AR1477" s="180"/>
      <c r="AS1477" s="180"/>
      <c r="AT1477" s="180"/>
      <c r="AU1477" s="180"/>
      <c r="AV1477" s="180"/>
      <c r="AW1477" s="180"/>
      <c r="AX1477" s="180"/>
      <c r="AY1477" s="180"/>
      <c r="AZ1477" s="180"/>
      <c r="BA1477" s="180"/>
      <c r="BB1477" s="180"/>
      <c r="BC1477" s="180"/>
      <c r="BD1477" s="180"/>
      <c r="BE1477" s="180"/>
      <c r="BF1477" s="180"/>
      <c r="BG1477" s="180"/>
      <c r="BH1477" s="176">
        <f t="shared" si="182"/>
        <v>10</v>
      </c>
      <c r="BI1477" s="176">
        <f t="shared" si="178"/>
        <v>10</v>
      </c>
      <c r="BJ1477" s="182" t="str">
        <f t="shared" si="179"/>
        <v>10 - 80</v>
      </c>
      <c r="BK1477" s="176">
        <f t="shared" si="180"/>
        <v>45</v>
      </c>
      <c r="BL1477" s="176">
        <f t="shared" si="183"/>
        <v>10</v>
      </c>
      <c r="BM1477" s="533"/>
      <c r="BN1477" s="196">
        <v>1350</v>
      </c>
      <c r="BO1477" s="188">
        <v>14</v>
      </c>
      <c r="BP1477" s="185">
        <f t="shared" si="177"/>
        <v>1980</v>
      </c>
      <c r="BQ1477" s="420" t="str">
        <f t="shared" si="181"/>
        <v>VII</v>
      </c>
      <c r="BR1477" s="185"/>
      <c r="BS1477" s="464" t="s">
        <v>9623</v>
      </c>
    </row>
    <row r="1478" spans="1:71" x14ac:dyDescent="0.2">
      <c r="A1478" s="696">
        <v>1476</v>
      </c>
      <c r="B1478" s="286" t="s">
        <v>8106</v>
      </c>
      <c r="C1478" s="286" t="s">
        <v>4454</v>
      </c>
      <c r="D1478" s="258" t="s">
        <v>5497</v>
      </c>
      <c r="E1478" s="736">
        <v>545</v>
      </c>
      <c r="F1478" s="736">
        <v>10</v>
      </c>
      <c r="G1478" s="737">
        <v>100</v>
      </c>
      <c r="H1478" s="305" t="s">
        <v>3222</v>
      </c>
      <c r="I1478" s="207" t="s">
        <v>3485</v>
      </c>
      <c r="J1478" s="279" t="s">
        <v>6551</v>
      </c>
      <c r="K1478" s="179" t="s">
        <v>5226</v>
      </c>
      <c r="L1478" s="427" t="s">
        <v>3489</v>
      </c>
      <c r="M1478" s="684">
        <v>2</v>
      </c>
      <c r="N1478" s="684" t="s">
        <v>15710</v>
      </c>
      <c r="O1478" s="686">
        <v>3</v>
      </c>
      <c r="P1478" s="427" t="s">
        <v>15718</v>
      </c>
      <c r="Q1478" s="179">
        <v>3</v>
      </c>
      <c r="R1478" s="180"/>
      <c r="S1478" s="179">
        <v>1</v>
      </c>
      <c r="T1478" s="179">
        <v>1</v>
      </c>
      <c r="U1478" s="179">
        <v>1</v>
      </c>
      <c r="V1478" s="179">
        <v>1</v>
      </c>
      <c r="W1478" s="742">
        <v>18</v>
      </c>
      <c r="X1478" s="184"/>
      <c r="Y1478" s="184"/>
      <c r="Z1478" s="184"/>
      <c r="AA1478" s="184"/>
      <c r="AB1478" s="220"/>
      <c r="AC1478" s="186"/>
      <c r="AD1478" s="179" t="s">
        <v>7473</v>
      </c>
      <c r="AE1478" s="179" t="s">
        <v>4247</v>
      </c>
      <c r="AF1478" s="184">
        <v>0</v>
      </c>
      <c r="AG1478" s="184">
        <v>0</v>
      </c>
      <c r="AH1478" s="184">
        <v>0</v>
      </c>
      <c r="AI1478" s="177">
        <v>0</v>
      </c>
      <c r="AJ1478" s="184">
        <v>0</v>
      </c>
      <c r="AK1478" s="184">
        <v>0</v>
      </c>
      <c r="AL1478" s="383">
        <v>2</v>
      </c>
      <c r="AM1478" s="184">
        <v>0</v>
      </c>
      <c r="AN1478" s="177">
        <v>0</v>
      </c>
      <c r="AO1478" s="182">
        <v>0</v>
      </c>
      <c r="AP1478" s="180"/>
      <c r="AQ1478" s="180"/>
      <c r="AR1478" s="180"/>
      <c r="AS1478" s="180"/>
      <c r="AT1478" s="180"/>
      <c r="AU1478" s="180"/>
      <c r="AV1478" s="180"/>
      <c r="AW1478" s="180"/>
      <c r="AX1478" s="180"/>
      <c r="AY1478" s="180"/>
      <c r="AZ1478" s="180"/>
      <c r="BA1478" s="180"/>
      <c r="BB1478" s="180"/>
      <c r="BC1478" s="180"/>
      <c r="BD1478" s="180"/>
      <c r="BE1478" s="180"/>
      <c r="BF1478" s="180"/>
      <c r="BG1478" s="180"/>
      <c r="BH1478" s="176">
        <f t="shared" si="182"/>
        <v>2</v>
      </c>
      <c r="BI1478" s="176">
        <f t="shared" si="178"/>
        <v>16</v>
      </c>
      <c r="BJ1478" s="182" t="str">
        <f t="shared" si="179"/>
        <v>2 - 16</v>
      </c>
      <c r="BK1478" s="176">
        <f t="shared" si="180"/>
        <v>9</v>
      </c>
      <c r="BL1478" s="176">
        <f t="shared" si="183"/>
        <v>2</v>
      </c>
      <c r="BM1478" s="533"/>
      <c r="BN1478" s="185">
        <v>20</v>
      </c>
      <c r="BO1478" s="180">
        <v>2</v>
      </c>
      <c r="BP1478" s="185">
        <f t="shared" si="177"/>
        <v>38</v>
      </c>
      <c r="BQ1478" s="420" t="str">
        <f t="shared" si="181"/>
        <v>I</v>
      </c>
      <c r="BR1478" s="185"/>
      <c r="BS1478" s="212" t="s">
        <v>3967</v>
      </c>
    </row>
    <row r="1479" spans="1:71" x14ac:dyDescent="0.2">
      <c r="A1479" s="697">
        <v>1477</v>
      </c>
      <c r="B1479" s="286" t="s">
        <v>8106</v>
      </c>
      <c r="C1479" s="286" t="s">
        <v>3465</v>
      </c>
      <c r="D1479" s="258" t="s">
        <v>5497</v>
      </c>
      <c r="E1479" s="736">
        <v>101</v>
      </c>
      <c r="F1479" s="736">
        <v>10</v>
      </c>
      <c r="G1479" s="737">
        <v>100</v>
      </c>
      <c r="H1479" s="305" t="s">
        <v>3222</v>
      </c>
      <c r="I1479" s="207" t="s">
        <v>3485</v>
      </c>
      <c r="J1479" s="279" t="s">
        <v>6558</v>
      </c>
      <c r="K1479" s="179" t="s">
        <v>1144</v>
      </c>
      <c r="L1479" s="427" t="s">
        <v>3489</v>
      </c>
      <c r="M1479" s="684">
        <v>3</v>
      </c>
      <c r="N1479" s="684" t="s">
        <v>15710</v>
      </c>
      <c r="O1479" s="686">
        <v>15</v>
      </c>
      <c r="P1479" s="427" t="s">
        <v>15718</v>
      </c>
      <c r="Q1479" s="179">
        <v>3</v>
      </c>
      <c r="R1479" s="180"/>
      <c r="S1479" s="179">
        <v>1</v>
      </c>
      <c r="T1479" s="179">
        <v>1</v>
      </c>
      <c r="U1479" s="179">
        <v>1</v>
      </c>
      <c r="V1479" s="179">
        <v>1</v>
      </c>
      <c r="W1479" s="742">
        <v>18</v>
      </c>
      <c r="X1479" s="184"/>
      <c r="Y1479" s="184"/>
      <c r="Z1479" s="184"/>
      <c r="AA1479" s="184"/>
      <c r="AB1479" s="220"/>
      <c r="AC1479" s="186" t="s">
        <v>1263</v>
      </c>
      <c r="AD1479" s="179" t="s">
        <v>7473</v>
      </c>
      <c r="AE1479" s="179" t="s">
        <v>4247</v>
      </c>
      <c r="AF1479" s="184">
        <v>0</v>
      </c>
      <c r="AG1479" s="184">
        <v>0</v>
      </c>
      <c r="AH1479" s="184">
        <v>0</v>
      </c>
      <c r="AI1479" s="177">
        <v>0</v>
      </c>
      <c r="AJ1479" s="184">
        <v>0</v>
      </c>
      <c r="AK1479" s="184">
        <v>0</v>
      </c>
      <c r="AL1479" s="383">
        <v>3</v>
      </c>
      <c r="AM1479" s="184">
        <v>0</v>
      </c>
      <c r="AN1479" s="177">
        <v>0</v>
      </c>
      <c r="AO1479" s="182">
        <v>0</v>
      </c>
      <c r="AP1479" s="180"/>
      <c r="AQ1479" s="180"/>
      <c r="AR1479" s="180"/>
      <c r="AS1479" s="180"/>
      <c r="AT1479" s="180"/>
      <c r="AU1479" s="180"/>
      <c r="AV1479" s="180"/>
      <c r="AW1479" s="180"/>
      <c r="AX1479" s="180"/>
      <c r="AY1479" s="180"/>
      <c r="AZ1479" s="180"/>
      <c r="BA1479" s="180"/>
      <c r="BB1479" s="180"/>
      <c r="BC1479" s="180"/>
      <c r="BD1479" s="180"/>
      <c r="BE1479" s="180"/>
      <c r="BF1479" s="180"/>
      <c r="BG1479" s="180"/>
      <c r="BH1479" s="176">
        <f t="shared" si="182"/>
        <v>3</v>
      </c>
      <c r="BI1479" s="176">
        <f t="shared" si="178"/>
        <v>16</v>
      </c>
      <c r="BJ1479" s="182" t="str">
        <f t="shared" si="179"/>
        <v>3 - 24</v>
      </c>
      <c r="BK1479" s="176">
        <f t="shared" si="180"/>
        <v>14</v>
      </c>
      <c r="BL1479" s="176">
        <f t="shared" si="183"/>
        <v>3</v>
      </c>
      <c r="BM1479" s="533"/>
      <c r="BN1479" s="185">
        <v>40</v>
      </c>
      <c r="BO1479" s="180">
        <v>3</v>
      </c>
      <c r="BP1479" s="185">
        <f t="shared" si="177"/>
        <v>82</v>
      </c>
      <c r="BQ1479" s="420" t="str">
        <f t="shared" si="181"/>
        <v>II</v>
      </c>
      <c r="BR1479" s="185"/>
      <c r="BS1479" s="212" t="s">
        <v>3967</v>
      </c>
    </row>
    <row r="1480" spans="1:71" x14ac:dyDescent="0.2">
      <c r="A1480" s="696">
        <v>1478</v>
      </c>
      <c r="B1480" s="286" t="s">
        <v>8106</v>
      </c>
      <c r="C1480" s="286" t="s">
        <v>3466</v>
      </c>
      <c r="D1480" s="258" t="s">
        <v>5497</v>
      </c>
      <c r="E1480" s="736">
        <v>3</v>
      </c>
      <c r="F1480" s="736">
        <v>10</v>
      </c>
      <c r="G1480" s="737">
        <v>100</v>
      </c>
      <c r="H1480" s="305" t="s">
        <v>3222</v>
      </c>
      <c r="I1480" s="207" t="s">
        <v>3486</v>
      </c>
      <c r="J1480" s="279" t="s">
        <v>3486</v>
      </c>
      <c r="K1480" s="179" t="s">
        <v>3491</v>
      </c>
      <c r="L1480" s="427" t="s">
        <v>3491</v>
      </c>
      <c r="M1480" s="684">
        <v>6</v>
      </c>
      <c r="N1480" s="684" t="s">
        <v>15710</v>
      </c>
      <c r="O1480" s="686">
        <v>600</v>
      </c>
      <c r="P1480" s="427" t="s">
        <v>15718</v>
      </c>
      <c r="Q1480" s="179">
        <v>3</v>
      </c>
      <c r="R1480" s="180"/>
      <c r="S1480" s="179">
        <v>1</v>
      </c>
      <c r="T1480" s="179">
        <v>1</v>
      </c>
      <c r="U1480" s="179">
        <v>1</v>
      </c>
      <c r="V1480" s="179">
        <v>1</v>
      </c>
      <c r="W1480" s="742">
        <v>0</v>
      </c>
      <c r="X1480" s="184"/>
      <c r="Y1480" s="184"/>
      <c r="Z1480" s="184"/>
      <c r="AA1480" s="184"/>
      <c r="AB1480" s="220"/>
      <c r="AC1480" s="186" t="s">
        <v>7662</v>
      </c>
      <c r="AD1480" s="179" t="s">
        <v>7473</v>
      </c>
      <c r="AE1480" s="179" t="s">
        <v>4247</v>
      </c>
      <c r="AF1480" s="184">
        <v>0</v>
      </c>
      <c r="AG1480" s="184">
        <v>0</v>
      </c>
      <c r="AH1480" s="184">
        <v>0</v>
      </c>
      <c r="AI1480" s="184">
        <v>0</v>
      </c>
      <c r="AJ1480" s="184">
        <v>0</v>
      </c>
      <c r="AK1480" s="184">
        <v>0</v>
      </c>
      <c r="AL1480" s="383">
        <v>10</v>
      </c>
      <c r="AM1480" s="184">
        <v>0</v>
      </c>
      <c r="AN1480" s="177">
        <v>0</v>
      </c>
      <c r="AO1480" s="182">
        <v>0</v>
      </c>
      <c r="AP1480" s="180"/>
      <c r="AQ1480" s="180"/>
      <c r="AR1480" s="180"/>
      <c r="AS1480" s="180"/>
      <c r="AT1480" s="180"/>
      <c r="AU1480" s="180"/>
      <c r="AV1480" s="180"/>
      <c r="AW1480" s="180"/>
      <c r="AX1480" s="180"/>
      <c r="AY1480" s="180"/>
      <c r="AZ1480" s="180"/>
      <c r="BA1480" s="180"/>
      <c r="BB1480" s="180"/>
      <c r="BC1480" s="180"/>
      <c r="BD1480" s="180"/>
      <c r="BE1480" s="180"/>
      <c r="BF1480" s="180"/>
      <c r="BG1480" s="180"/>
      <c r="BH1480" s="176">
        <f t="shared" si="182"/>
        <v>10</v>
      </c>
      <c r="BI1480" s="176">
        <f t="shared" si="178"/>
        <v>10</v>
      </c>
      <c r="BJ1480" s="182" t="str">
        <f t="shared" si="179"/>
        <v>10 - 80</v>
      </c>
      <c r="BK1480" s="176">
        <f t="shared" si="180"/>
        <v>45</v>
      </c>
      <c r="BL1480" s="176">
        <f t="shared" si="183"/>
        <v>10</v>
      </c>
      <c r="BM1480" s="533"/>
      <c r="BN1480" s="187">
        <v>1</v>
      </c>
      <c r="BO1480" s="188">
        <v>0</v>
      </c>
      <c r="BP1480" s="185">
        <f t="shared" si="177"/>
        <v>1</v>
      </c>
      <c r="BQ1480" s="420" t="str">
        <f t="shared" si="181"/>
        <v>I</v>
      </c>
      <c r="BR1480" s="185"/>
      <c r="BS1480" s="464" t="s">
        <v>9618</v>
      </c>
    </row>
    <row r="1481" spans="1:71" ht="76.5" x14ac:dyDescent="0.2">
      <c r="A1481" s="696">
        <v>1479</v>
      </c>
      <c r="B1481" s="286" t="s">
        <v>7704</v>
      </c>
      <c r="C1481" s="286" t="s">
        <v>7704</v>
      </c>
      <c r="D1481" s="258" t="s">
        <v>9623</v>
      </c>
      <c r="E1481" s="736">
        <v>31</v>
      </c>
      <c r="F1481" s="736">
        <v>30</v>
      </c>
      <c r="G1481" s="737">
        <v>120</v>
      </c>
      <c r="H1481" s="305" t="s">
        <v>13954</v>
      </c>
      <c r="I1481" s="496" t="s">
        <v>635</v>
      </c>
      <c r="J1481" s="497" t="s">
        <v>635</v>
      </c>
      <c r="K1481" s="427" t="s">
        <v>4173</v>
      </c>
      <c r="L1481" s="427" t="s">
        <v>3489</v>
      </c>
      <c r="M1481" s="685">
        <v>1</v>
      </c>
      <c r="N1481" s="685" t="s">
        <v>15715</v>
      </c>
      <c r="O1481" s="686">
        <v>0.6</v>
      </c>
      <c r="P1481" s="427" t="s">
        <v>16216</v>
      </c>
      <c r="Q1481" s="191">
        <v>4</v>
      </c>
      <c r="R1481" s="180"/>
      <c r="S1481" s="498">
        <v>8</v>
      </c>
      <c r="T1481" s="498">
        <v>12</v>
      </c>
      <c r="U1481" s="189">
        <v>3</v>
      </c>
      <c r="V1481" s="189">
        <v>16</v>
      </c>
      <c r="W1481" s="742">
        <v>12</v>
      </c>
      <c r="X1481" s="184">
        <v>24</v>
      </c>
      <c r="Y1481" s="742"/>
      <c r="Z1481" s="742"/>
      <c r="AA1481" s="742"/>
      <c r="AB1481" s="499" t="s">
        <v>3878</v>
      </c>
      <c r="AC1481" s="419" t="s">
        <v>11770</v>
      </c>
      <c r="AD1481" s="427" t="s">
        <v>1948</v>
      </c>
      <c r="AE1481" s="427" t="s">
        <v>7705</v>
      </c>
      <c r="AF1481" s="194">
        <v>0</v>
      </c>
      <c r="AG1481" s="194">
        <v>0</v>
      </c>
      <c r="AH1481" s="194">
        <v>1</v>
      </c>
      <c r="AI1481" s="194">
        <v>0</v>
      </c>
      <c r="AJ1481" s="194">
        <v>0</v>
      </c>
      <c r="AK1481" s="194">
        <v>0</v>
      </c>
      <c r="AL1481" s="383">
        <v>0</v>
      </c>
      <c r="AM1481" s="194">
        <v>0</v>
      </c>
      <c r="AN1481" s="177">
        <v>0</v>
      </c>
      <c r="AO1481" s="194">
        <v>0</v>
      </c>
      <c r="AP1481" s="180"/>
      <c r="AQ1481" s="180"/>
      <c r="AR1481" s="180"/>
      <c r="AS1481" s="180"/>
      <c r="AT1481" s="180"/>
      <c r="AU1481" s="180"/>
      <c r="AV1481" s="180"/>
      <c r="AW1481" s="180"/>
      <c r="AX1481" s="180"/>
      <c r="AY1481" s="180"/>
      <c r="AZ1481" s="180"/>
      <c r="BA1481" s="180"/>
      <c r="BB1481" s="180"/>
      <c r="BC1481" s="180"/>
      <c r="BD1481" s="180"/>
      <c r="BE1481" s="180"/>
      <c r="BF1481" s="180"/>
      <c r="BG1481" s="180"/>
      <c r="BH1481" s="176">
        <f t="shared" si="182"/>
        <v>0.5</v>
      </c>
      <c r="BI1481" s="176">
        <f t="shared" si="178"/>
        <v>21</v>
      </c>
      <c r="BJ1481" s="182" t="str">
        <f t="shared" si="179"/>
        <v>1 - 4</v>
      </c>
      <c r="BK1481" s="176">
        <f t="shared" si="180"/>
        <v>3</v>
      </c>
      <c r="BL1481" s="176">
        <f t="shared" si="183"/>
        <v>0</v>
      </c>
      <c r="BM1481" s="533"/>
      <c r="BN1481" s="196">
        <v>40</v>
      </c>
      <c r="BO1481" s="188">
        <v>1</v>
      </c>
      <c r="BP1481" s="185">
        <f t="shared" si="177"/>
        <v>43</v>
      </c>
      <c r="BQ1481" s="420" t="str">
        <f t="shared" si="181"/>
        <v>II</v>
      </c>
      <c r="BR1481" s="185"/>
      <c r="BS1481" s="464" t="s">
        <v>9623</v>
      </c>
    </row>
    <row r="1482" spans="1:71" ht="76.5" x14ac:dyDescent="0.2">
      <c r="A1482" s="697">
        <v>1480</v>
      </c>
      <c r="B1482" s="286" t="s">
        <v>7704</v>
      </c>
      <c r="C1482" s="286" t="s">
        <v>7706</v>
      </c>
      <c r="D1482" s="258" t="s">
        <v>9623</v>
      </c>
      <c r="E1482" s="736">
        <v>5</v>
      </c>
      <c r="F1482" s="736">
        <v>2</v>
      </c>
      <c r="G1482" s="737">
        <v>12</v>
      </c>
      <c r="H1482" s="305" t="s">
        <v>3486</v>
      </c>
      <c r="I1482" s="496" t="s">
        <v>635</v>
      </c>
      <c r="J1482" s="497" t="s">
        <v>635</v>
      </c>
      <c r="K1482" s="427" t="s">
        <v>7707</v>
      </c>
      <c r="L1482" s="427" t="s">
        <v>3489</v>
      </c>
      <c r="M1482" s="685">
        <v>1.5</v>
      </c>
      <c r="N1482" s="685" t="s">
        <v>15715</v>
      </c>
      <c r="O1482" s="686">
        <v>2</v>
      </c>
      <c r="P1482" s="427" t="s">
        <v>16216</v>
      </c>
      <c r="Q1482" s="191">
        <v>2</v>
      </c>
      <c r="R1482" s="180"/>
      <c r="S1482" s="498">
        <v>5</v>
      </c>
      <c r="T1482" s="498">
        <v>10</v>
      </c>
      <c r="U1482" s="189">
        <v>2</v>
      </c>
      <c r="V1482" s="189">
        <v>12</v>
      </c>
      <c r="W1482" s="742">
        <v>6</v>
      </c>
      <c r="X1482" s="742"/>
      <c r="Y1482" s="742"/>
      <c r="Z1482" s="742"/>
      <c r="AA1482" s="742"/>
      <c r="AB1482" s="220"/>
      <c r="AC1482" s="419" t="s">
        <v>64</v>
      </c>
      <c r="AD1482" s="427" t="s">
        <v>1129</v>
      </c>
      <c r="AE1482" s="427" t="s">
        <v>5881</v>
      </c>
      <c r="AF1482" s="194">
        <v>0</v>
      </c>
      <c r="AG1482" s="194">
        <v>0</v>
      </c>
      <c r="AH1482" s="194">
        <v>1</v>
      </c>
      <c r="AI1482" s="194">
        <v>0</v>
      </c>
      <c r="AJ1482" s="194">
        <v>0</v>
      </c>
      <c r="AK1482" s="194">
        <v>0</v>
      </c>
      <c r="AL1482" s="383">
        <v>0</v>
      </c>
      <c r="AM1482" s="194">
        <v>0</v>
      </c>
      <c r="AN1482" s="177">
        <v>0</v>
      </c>
      <c r="AO1482" s="194">
        <v>1</v>
      </c>
      <c r="AP1482" s="180"/>
      <c r="AQ1482" s="180"/>
      <c r="AR1482" s="180"/>
      <c r="AS1482" s="180"/>
      <c r="AT1482" s="180"/>
      <c r="AU1482" s="180"/>
      <c r="AV1482" s="180"/>
      <c r="AW1482" s="180"/>
      <c r="AX1482" s="180"/>
      <c r="AY1482" s="180"/>
      <c r="AZ1482" s="180"/>
      <c r="BA1482" s="180"/>
      <c r="BB1482" s="180"/>
      <c r="BC1482" s="180"/>
      <c r="BD1482" s="180"/>
      <c r="BE1482" s="180"/>
      <c r="BF1482" s="180"/>
      <c r="BG1482" s="180"/>
      <c r="BH1482" s="176">
        <f t="shared" si="182"/>
        <v>0.5</v>
      </c>
      <c r="BI1482" s="176">
        <f t="shared" si="178"/>
        <v>21</v>
      </c>
      <c r="BJ1482" s="182" t="str">
        <f t="shared" si="179"/>
        <v>2 - 5</v>
      </c>
      <c r="BK1482" s="176">
        <f t="shared" si="180"/>
        <v>4</v>
      </c>
      <c r="BL1482" s="176">
        <f t="shared" si="183"/>
        <v>1</v>
      </c>
      <c r="BM1482" s="533"/>
      <c r="BN1482" s="196">
        <v>50</v>
      </c>
      <c r="BO1482" s="188">
        <v>1</v>
      </c>
      <c r="BP1482" s="185">
        <f t="shared" si="177"/>
        <v>54</v>
      </c>
      <c r="BQ1482" s="420" t="str">
        <f t="shared" si="181"/>
        <v>II</v>
      </c>
      <c r="BR1482" s="185"/>
      <c r="BS1482" s="464" t="s">
        <v>9623</v>
      </c>
    </row>
    <row r="1483" spans="1:71" ht="25.5" x14ac:dyDescent="0.2">
      <c r="A1483" s="696">
        <v>1481</v>
      </c>
      <c r="B1483" s="286" t="s">
        <v>8107</v>
      </c>
      <c r="C1483" s="286" t="s">
        <v>8107</v>
      </c>
      <c r="D1483" s="258" t="s">
        <v>9623</v>
      </c>
      <c r="E1483" s="736">
        <v>1</v>
      </c>
      <c r="F1483" s="736">
        <v>1</v>
      </c>
      <c r="G1483" s="737">
        <v>1</v>
      </c>
      <c r="H1483" s="305" t="s">
        <v>3486</v>
      </c>
      <c r="I1483" s="496" t="s">
        <v>3485</v>
      </c>
      <c r="J1483" s="497" t="s">
        <v>6558</v>
      </c>
      <c r="K1483" s="427" t="s">
        <v>1144</v>
      </c>
      <c r="L1483" s="427" t="s">
        <v>3489</v>
      </c>
      <c r="M1483" s="685">
        <v>3</v>
      </c>
      <c r="N1483" s="685" t="s">
        <v>15710</v>
      </c>
      <c r="O1483" s="686">
        <v>500</v>
      </c>
      <c r="P1483" s="427" t="s">
        <v>16172</v>
      </c>
      <c r="Q1483" s="191">
        <v>0</v>
      </c>
      <c r="R1483" s="180"/>
      <c r="S1483" s="498">
        <v>1</v>
      </c>
      <c r="T1483" s="189">
        <v>1</v>
      </c>
      <c r="U1483" s="189">
        <v>1</v>
      </c>
      <c r="V1483" s="189">
        <v>1</v>
      </c>
      <c r="W1483" s="742">
        <v>9</v>
      </c>
      <c r="X1483" s="742"/>
      <c r="Y1483" s="742"/>
      <c r="Z1483" s="184">
        <v>3</v>
      </c>
      <c r="AA1483" s="742"/>
      <c r="AB1483" s="220"/>
      <c r="AC1483" s="419" t="s">
        <v>8118</v>
      </c>
      <c r="AD1483" s="427" t="s">
        <v>3571</v>
      </c>
      <c r="AE1483" s="427" t="s">
        <v>4247</v>
      </c>
      <c r="AF1483" s="194">
        <v>0</v>
      </c>
      <c r="AG1483" s="194">
        <v>0</v>
      </c>
      <c r="AH1483" s="194">
        <v>0</v>
      </c>
      <c r="AI1483" s="194">
        <v>0</v>
      </c>
      <c r="AJ1483" s="194">
        <v>0</v>
      </c>
      <c r="AK1483" s="194">
        <v>0</v>
      </c>
      <c r="AL1483" s="383">
        <v>12</v>
      </c>
      <c r="AM1483" s="194">
        <v>0</v>
      </c>
      <c r="AN1483" s="177">
        <v>0</v>
      </c>
      <c r="AO1483" s="194">
        <v>0</v>
      </c>
      <c r="AP1483" s="180"/>
      <c r="AQ1483" s="180"/>
      <c r="AR1483" s="180"/>
      <c r="AS1483" s="180"/>
      <c r="AT1483" s="180"/>
      <c r="AU1483" s="180"/>
      <c r="AV1483" s="180"/>
      <c r="AW1483" s="180"/>
      <c r="AX1483" s="180"/>
      <c r="AY1483" s="180"/>
      <c r="AZ1483" s="180"/>
      <c r="BA1483" s="180"/>
      <c r="BB1483" s="180"/>
      <c r="BC1483" s="180"/>
      <c r="BD1483" s="180"/>
      <c r="BE1483" s="180"/>
      <c r="BF1483" s="180"/>
      <c r="BG1483" s="180"/>
      <c r="BH1483" s="176">
        <f t="shared" si="182"/>
        <v>12</v>
      </c>
      <c r="BI1483" s="176">
        <f t="shared" si="178"/>
        <v>9</v>
      </c>
      <c r="BJ1483" s="182" t="str">
        <f t="shared" si="179"/>
        <v>12 - 96</v>
      </c>
      <c r="BK1483" s="176">
        <f t="shared" si="180"/>
        <v>54</v>
      </c>
      <c r="BL1483" s="176">
        <f t="shared" si="183"/>
        <v>12</v>
      </c>
      <c r="BM1483" s="533"/>
      <c r="BN1483" s="196">
        <v>2700</v>
      </c>
      <c r="BO1483" s="188">
        <v>16</v>
      </c>
      <c r="BP1483" s="185">
        <f t="shared" si="177"/>
        <v>3564</v>
      </c>
      <c r="BQ1483" s="420" t="str">
        <f t="shared" si="181"/>
        <v>VII</v>
      </c>
      <c r="BR1483" s="185"/>
      <c r="BS1483" s="464" t="s">
        <v>9623</v>
      </c>
    </row>
    <row r="1484" spans="1:71" ht="25.5" x14ac:dyDescent="0.2">
      <c r="A1484" s="697">
        <v>1482</v>
      </c>
      <c r="B1484" s="286" t="s">
        <v>9057</v>
      </c>
      <c r="C1484" s="286" t="s">
        <v>8119</v>
      </c>
      <c r="D1484" s="258" t="s">
        <v>9623</v>
      </c>
      <c r="E1484" s="736">
        <v>9</v>
      </c>
      <c r="F1484" s="736">
        <v>1</v>
      </c>
      <c r="G1484" s="737">
        <v>4</v>
      </c>
      <c r="H1484" s="305" t="s">
        <v>13955</v>
      </c>
      <c r="I1484" s="496" t="s">
        <v>635</v>
      </c>
      <c r="J1484" s="497" t="s">
        <v>6559</v>
      </c>
      <c r="K1484" s="427" t="s">
        <v>4197</v>
      </c>
      <c r="L1484" s="427" t="s">
        <v>3489</v>
      </c>
      <c r="M1484" s="685">
        <v>4.5</v>
      </c>
      <c r="N1484" s="685" t="s">
        <v>15715</v>
      </c>
      <c r="O1484" s="686">
        <v>175</v>
      </c>
      <c r="P1484" s="427" t="s">
        <v>16217</v>
      </c>
      <c r="Q1484" s="191">
        <v>2</v>
      </c>
      <c r="R1484" s="180">
        <v>17</v>
      </c>
      <c r="S1484" s="498">
        <v>5</v>
      </c>
      <c r="T1484" s="498">
        <v>12</v>
      </c>
      <c r="U1484" s="189">
        <v>2</v>
      </c>
      <c r="V1484" s="189">
        <v>16</v>
      </c>
      <c r="W1484" s="742">
        <v>12</v>
      </c>
      <c r="X1484" s="742"/>
      <c r="Y1484" s="742"/>
      <c r="Z1484" s="742"/>
      <c r="AA1484" s="742"/>
      <c r="AB1484" s="220"/>
      <c r="AC1484" s="419" t="s">
        <v>9440</v>
      </c>
      <c r="AD1484" s="427" t="s">
        <v>9044</v>
      </c>
      <c r="AE1484" s="427" t="s">
        <v>2729</v>
      </c>
      <c r="AF1484" s="194">
        <v>0</v>
      </c>
      <c r="AG1484" s="194">
        <v>0</v>
      </c>
      <c r="AH1484" s="194">
        <v>0</v>
      </c>
      <c r="AI1484" s="194">
        <v>0</v>
      </c>
      <c r="AJ1484" s="194">
        <v>0</v>
      </c>
      <c r="AK1484" s="194">
        <v>0</v>
      </c>
      <c r="AL1484" s="383">
        <v>2</v>
      </c>
      <c r="AM1484" s="194">
        <v>0</v>
      </c>
      <c r="AN1484" s="177">
        <v>0</v>
      </c>
      <c r="AO1484" s="194">
        <v>1</v>
      </c>
      <c r="AP1484" s="180"/>
      <c r="AQ1484" s="180"/>
      <c r="AR1484" s="180"/>
      <c r="AS1484" s="180"/>
      <c r="AT1484" s="180"/>
      <c r="AU1484" s="180"/>
      <c r="AV1484" s="180"/>
      <c r="AW1484" s="180"/>
      <c r="AX1484" s="180"/>
      <c r="AY1484" s="180"/>
      <c r="AZ1484" s="180"/>
      <c r="BA1484" s="180"/>
      <c r="BB1484" s="180"/>
      <c r="BC1484" s="180"/>
      <c r="BD1484" s="180"/>
      <c r="BE1484" s="180"/>
      <c r="BF1484" s="180"/>
      <c r="BG1484" s="180"/>
      <c r="BH1484" s="176">
        <f t="shared" si="182"/>
        <v>2</v>
      </c>
      <c r="BI1484" s="176">
        <f t="shared" si="178"/>
        <v>16</v>
      </c>
      <c r="BJ1484" s="182" t="str">
        <f t="shared" si="179"/>
        <v>3 - 17</v>
      </c>
      <c r="BK1484" s="176">
        <f t="shared" si="180"/>
        <v>10</v>
      </c>
      <c r="BL1484" s="176">
        <f t="shared" si="183"/>
        <v>2</v>
      </c>
      <c r="BM1484" s="533"/>
      <c r="BN1484" s="196">
        <v>40</v>
      </c>
      <c r="BO1484" s="188">
        <v>3</v>
      </c>
      <c r="BP1484" s="185">
        <f t="shared" si="177"/>
        <v>70</v>
      </c>
      <c r="BQ1484" s="420" t="str">
        <f t="shared" si="181"/>
        <v>II</v>
      </c>
      <c r="BR1484" s="185"/>
      <c r="BS1484" s="464" t="s">
        <v>9623</v>
      </c>
    </row>
    <row r="1485" spans="1:71" ht="25.5" x14ac:dyDescent="0.2">
      <c r="A1485" s="696">
        <v>1483</v>
      </c>
      <c r="B1485" s="286" t="s">
        <v>9057</v>
      </c>
      <c r="C1485" s="286" t="s">
        <v>8120</v>
      </c>
      <c r="D1485" s="258" t="s">
        <v>9623</v>
      </c>
      <c r="E1485" s="736">
        <v>3</v>
      </c>
      <c r="F1485" s="736">
        <v>1</v>
      </c>
      <c r="G1485" s="737">
        <v>4</v>
      </c>
      <c r="H1485" s="305" t="s">
        <v>13955</v>
      </c>
      <c r="I1485" s="496" t="s">
        <v>635</v>
      </c>
      <c r="J1485" s="497" t="s">
        <v>7122</v>
      </c>
      <c r="K1485" s="427" t="s">
        <v>4197</v>
      </c>
      <c r="L1485" s="427" t="s">
        <v>3489</v>
      </c>
      <c r="M1485" s="685">
        <v>4.5</v>
      </c>
      <c r="N1485" s="685" t="s">
        <v>15715</v>
      </c>
      <c r="O1485" s="686">
        <v>175</v>
      </c>
      <c r="P1485" s="427" t="s">
        <v>16217</v>
      </c>
      <c r="Q1485" s="191">
        <v>2</v>
      </c>
      <c r="R1485" s="180">
        <v>18</v>
      </c>
      <c r="S1485" s="498">
        <v>5</v>
      </c>
      <c r="T1485" s="498">
        <v>12</v>
      </c>
      <c r="U1485" s="175">
        <v>2</v>
      </c>
      <c r="V1485" s="175">
        <v>16</v>
      </c>
      <c r="W1485" s="742">
        <v>12</v>
      </c>
      <c r="X1485" s="742"/>
      <c r="Y1485" s="742"/>
      <c r="Z1485" s="742"/>
      <c r="AA1485" s="742"/>
      <c r="AB1485" s="220"/>
      <c r="AC1485" s="419" t="s">
        <v>9447</v>
      </c>
      <c r="AD1485" s="427" t="s">
        <v>9044</v>
      </c>
      <c r="AE1485" s="427" t="s">
        <v>2729</v>
      </c>
      <c r="AF1485" s="547">
        <v>0</v>
      </c>
      <c r="AG1485" s="547">
        <v>0</v>
      </c>
      <c r="AH1485" s="547">
        <v>0</v>
      </c>
      <c r="AI1485" s="547">
        <v>0</v>
      </c>
      <c r="AJ1485" s="547">
        <v>0</v>
      </c>
      <c r="AK1485" s="547">
        <v>0</v>
      </c>
      <c r="AL1485" s="383">
        <v>3</v>
      </c>
      <c r="AM1485" s="547">
        <v>0</v>
      </c>
      <c r="AN1485" s="177">
        <v>0</v>
      </c>
      <c r="AO1485" s="194">
        <v>2</v>
      </c>
      <c r="AP1485" s="180"/>
      <c r="AQ1485" s="180"/>
      <c r="AR1485" s="180"/>
      <c r="AS1485" s="180"/>
      <c r="AT1485" s="180"/>
      <c r="AU1485" s="180"/>
      <c r="AV1485" s="180"/>
      <c r="AW1485" s="180"/>
      <c r="AX1485" s="180"/>
      <c r="AY1485" s="180"/>
      <c r="AZ1485" s="180"/>
      <c r="BA1485" s="180"/>
      <c r="BB1485" s="180"/>
      <c r="BC1485" s="180"/>
      <c r="BD1485" s="180"/>
      <c r="BE1485" s="180"/>
      <c r="BF1485" s="180"/>
      <c r="BG1485" s="180"/>
      <c r="BH1485" s="176">
        <f t="shared" si="182"/>
        <v>3</v>
      </c>
      <c r="BI1485" s="176">
        <f t="shared" si="178"/>
        <v>16</v>
      </c>
      <c r="BJ1485" s="182" t="str">
        <f t="shared" si="179"/>
        <v>5 - 26</v>
      </c>
      <c r="BK1485" s="176">
        <f t="shared" si="180"/>
        <v>16</v>
      </c>
      <c r="BL1485" s="176">
        <f t="shared" si="183"/>
        <v>3</v>
      </c>
      <c r="BM1485" s="533"/>
      <c r="BN1485" s="196">
        <v>85</v>
      </c>
      <c r="BO1485" s="188">
        <v>4</v>
      </c>
      <c r="BP1485" s="178">
        <f t="shared" si="177"/>
        <v>149</v>
      </c>
      <c r="BQ1485" s="420" t="str">
        <f t="shared" si="181"/>
        <v>III</v>
      </c>
      <c r="BR1485" s="185"/>
      <c r="BS1485" s="490" t="s">
        <v>9623</v>
      </c>
    </row>
    <row r="1486" spans="1:71" ht="25.5" x14ac:dyDescent="0.2">
      <c r="A1486" s="696">
        <v>1484</v>
      </c>
      <c r="B1486" s="286" t="s">
        <v>9057</v>
      </c>
      <c r="C1486" s="286" t="s">
        <v>9051</v>
      </c>
      <c r="D1486" s="258" t="s">
        <v>9623</v>
      </c>
      <c r="E1486" s="736">
        <v>2</v>
      </c>
      <c r="F1486" s="736">
        <v>1</v>
      </c>
      <c r="G1486" s="737">
        <v>4</v>
      </c>
      <c r="H1486" s="305" t="s">
        <v>13955</v>
      </c>
      <c r="I1486" s="496" t="s">
        <v>635</v>
      </c>
      <c r="J1486" s="497" t="s">
        <v>3320</v>
      </c>
      <c r="K1486" s="427" t="s">
        <v>9062</v>
      </c>
      <c r="L1486" s="427" t="s">
        <v>3489</v>
      </c>
      <c r="M1486" s="685">
        <v>5</v>
      </c>
      <c r="N1486" s="685" t="s">
        <v>15715</v>
      </c>
      <c r="O1486" s="686">
        <v>240</v>
      </c>
      <c r="P1486" s="427" t="s">
        <v>16217</v>
      </c>
      <c r="Q1486" s="191">
        <v>2</v>
      </c>
      <c r="R1486" s="193" t="s">
        <v>4275</v>
      </c>
      <c r="S1486" s="498">
        <v>5</v>
      </c>
      <c r="T1486" s="498">
        <v>12</v>
      </c>
      <c r="U1486" s="175">
        <v>2</v>
      </c>
      <c r="V1486" s="175">
        <v>16</v>
      </c>
      <c r="W1486" s="742">
        <v>12</v>
      </c>
      <c r="X1486" s="742"/>
      <c r="Y1486" s="742"/>
      <c r="Z1486" s="742"/>
      <c r="AA1486" s="742"/>
      <c r="AB1486" s="220"/>
      <c r="AC1486" s="419" t="s">
        <v>9426</v>
      </c>
      <c r="AD1486" s="427" t="s">
        <v>9044</v>
      </c>
      <c r="AE1486" s="427" t="s">
        <v>2729</v>
      </c>
      <c r="AF1486" s="547">
        <v>0</v>
      </c>
      <c r="AG1486" s="547">
        <v>0</v>
      </c>
      <c r="AH1486" s="547">
        <v>0</v>
      </c>
      <c r="AI1486" s="547">
        <v>0</v>
      </c>
      <c r="AJ1486" s="547">
        <v>0</v>
      </c>
      <c r="AK1486" s="547">
        <v>0</v>
      </c>
      <c r="AL1486" s="383">
        <v>4</v>
      </c>
      <c r="AM1486" s="547">
        <v>0</v>
      </c>
      <c r="AN1486" s="177">
        <v>0</v>
      </c>
      <c r="AO1486" s="194">
        <v>3</v>
      </c>
      <c r="AP1486" s="180"/>
      <c r="AQ1486" s="180"/>
      <c r="AR1486" s="180"/>
      <c r="AS1486" s="180"/>
      <c r="AT1486" s="180"/>
      <c r="AU1486" s="180"/>
      <c r="AV1486" s="180"/>
      <c r="AW1486" s="180"/>
      <c r="AX1486" s="180"/>
      <c r="AY1486" s="180"/>
      <c r="AZ1486" s="180"/>
      <c r="BA1486" s="180"/>
      <c r="BB1486" s="180"/>
      <c r="BC1486" s="180"/>
      <c r="BD1486" s="180"/>
      <c r="BE1486" s="180"/>
      <c r="BF1486" s="180"/>
      <c r="BG1486" s="180"/>
      <c r="BH1486" s="176">
        <f t="shared" si="182"/>
        <v>4</v>
      </c>
      <c r="BI1486" s="176">
        <f t="shared" si="178"/>
        <v>15</v>
      </c>
      <c r="BJ1486" s="182" t="str">
        <f t="shared" si="179"/>
        <v>7 - 35</v>
      </c>
      <c r="BK1486" s="176">
        <f t="shared" si="180"/>
        <v>21</v>
      </c>
      <c r="BL1486" s="176">
        <f t="shared" si="183"/>
        <v>4</v>
      </c>
      <c r="BM1486" s="533"/>
      <c r="BN1486" s="196">
        <v>130</v>
      </c>
      <c r="BO1486" s="188">
        <v>5</v>
      </c>
      <c r="BP1486" s="178">
        <f t="shared" si="177"/>
        <v>235</v>
      </c>
      <c r="BQ1486" s="420" t="str">
        <f t="shared" si="181"/>
        <v>III</v>
      </c>
      <c r="BR1486" s="185"/>
      <c r="BS1486" s="490" t="s">
        <v>9623</v>
      </c>
    </row>
    <row r="1487" spans="1:71" ht="25.5" x14ac:dyDescent="0.2">
      <c r="A1487" s="697">
        <v>1485</v>
      </c>
      <c r="B1487" s="286" t="s">
        <v>9057</v>
      </c>
      <c r="C1487" s="286" t="s">
        <v>9052</v>
      </c>
      <c r="D1487" s="258" t="s">
        <v>9623</v>
      </c>
      <c r="E1487" s="736">
        <v>1</v>
      </c>
      <c r="F1487" s="736">
        <v>1</v>
      </c>
      <c r="G1487" s="737">
        <v>4</v>
      </c>
      <c r="H1487" s="305" t="s">
        <v>13955</v>
      </c>
      <c r="I1487" s="496" t="s">
        <v>635</v>
      </c>
      <c r="J1487" s="497" t="s">
        <v>3320</v>
      </c>
      <c r="K1487" s="427" t="s">
        <v>9062</v>
      </c>
      <c r="L1487" s="427" t="s">
        <v>3489</v>
      </c>
      <c r="M1487" s="685">
        <v>5</v>
      </c>
      <c r="N1487" s="685" t="s">
        <v>15715</v>
      </c>
      <c r="O1487" s="686">
        <v>240</v>
      </c>
      <c r="P1487" s="427" t="s">
        <v>16217</v>
      </c>
      <c r="Q1487" s="191">
        <v>2</v>
      </c>
      <c r="R1487" s="193" t="s">
        <v>9061</v>
      </c>
      <c r="S1487" s="498">
        <v>5</v>
      </c>
      <c r="T1487" s="498">
        <v>12</v>
      </c>
      <c r="U1487" s="175">
        <v>2</v>
      </c>
      <c r="V1487" s="175">
        <v>16</v>
      </c>
      <c r="W1487" s="742">
        <v>12</v>
      </c>
      <c r="X1487" s="742"/>
      <c r="Y1487" s="742"/>
      <c r="Z1487" s="742"/>
      <c r="AA1487" s="742"/>
      <c r="AB1487" s="220"/>
      <c r="AC1487" s="419" t="s">
        <v>9434</v>
      </c>
      <c r="AD1487" s="427" t="s">
        <v>9044</v>
      </c>
      <c r="AE1487" s="427" t="s">
        <v>2729</v>
      </c>
      <c r="AF1487" s="547">
        <v>0</v>
      </c>
      <c r="AG1487" s="547">
        <v>0</v>
      </c>
      <c r="AH1487" s="547">
        <v>0</v>
      </c>
      <c r="AI1487" s="547">
        <v>0</v>
      </c>
      <c r="AJ1487" s="547">
        <v>0</v>
      </c>
      <c r="AK1487" s="547">
        <v>0</v>
      </c>
      <c r="AL1487" s="383">
        <v>5</v>
      </c>
      <c r="AM1487" s="547">
        <v>0</v>
      </c>
      <c r="AN1487" s="177">
        <v>0</v>
      </c>
      <c r="AO1487" s="194">
        <v>4</v>
      </c>
      <c r="AP1487" s="180"/>
      <c r="AQ1487" s="180"/>
      <c r="AR1487" s="180"/>
      <c r="AS1487" s="180"/>
      <c r="AT1487" s="180"/>
      <c r="AU1487" s="180"/>
      <c r="AV1487" s="180"/>
      <c r="AW1487" s="180"/>
      <c r="AX1487" s="180"/>
      <c r="AY1487" s="180"/>
      <c r="AZ1487" s="180"/>
      <c r="BA1487" s="180"/>
      <c r="BB1487" s="180"/>
      <c r="BC1487" s="180"/>
      <c r="BD1487" s="180"/>
      <c r="BE1487" s="180"/>
      <c r="BF1487" s="180"/>
      <c r="BG1487" s="180"/>
      <c r="BH1487" s="176">
        <f t="shared" si="182"/>
        <v>6</v>
      </c>
      <c r="BI1487" s="176">
        <f t="shared" si="178"/>
        <v>13</v>
      </c>
      <c r="BJ1487" s="182" t="str">
        <f t="shared" si="179"/>
        <v>9 - 44</v>
      </c>
      <c r="BK1487" s="176">
        <f t="shared" si="180"/>
        <v>27</v>
      </c>
      <c r="BL1487" s="176">
        <f t="shared" si="183"/>
        <v>6</v>
      </c>
      <c r="BM1487" s="533"/>
      <c r="BN1487" s="196">
        <v>225</v>
      </c>
      <c r="BO1487" s="188">
        <v>6</v>
      </c>
      <c r="BP1487" s="178">
        <f t="shared" si="177"/>
        <v>387</v>
      </c>
      <c r="BQ1487" s="420" t="str">
        <f t="shared" si="181"/>
        <v>IV</v>
      </c>
      <c r="BR1487" s="185"/>
      <c r="BS1487" s="490" t="s">
        <v>9623</v>
      </c>
    </row>
    <row r="1488" spans="1:71" ht="25.5" x14ac:dyDescent="0.2">
      <c r="A1488" s="696">
        <v>1486</v>
      </c>
      <c r="B1488" s="286" t="s">
        <v>9057</v>
      </c>
      <c r="C1488" s="286" t="s">
        <v>13956</v>
      </c>
      <c r="D1488" s="258" t="s">
        <v>9623</v>
      </c>
      <c r="E1488" s="736">
        <v>1</v>
      </c>
      <c r="F1488" s="736">
        <v>1</v>
      </c>
      <c r="G1488" s="737">
        <v>4</v>
      </c>
      <c r="H1488" s="305" t="s">
        <v>13955</v>
      </c>
      <c r="I1488" s="496" t="s">
        <v>635</v>
      </c>
      <c r="J1488" s="497" t="s">
        <v>3320</v>
      </c>
      <c r="K1488" s="427" t="s">
        <v>9062</v>
      </c>
      <c r="L1488" s="427" t="s">
        <v>3489</v>
      </c>
      <c r="M1488" s="685">
        <v>5</v>
      </c>
      <c r="N1488" s="685" t="s">
        <v>15715</v>
      </c>
      <c r="O1488" s="686">
        <v>240</v>
      </c>
      <c r="P1488" s="427" t="s">
        <v>16217</v>
      </c>
      <c r="Q1488" s="191">
        <v>2</v>
      </c>
      <c r="R1488" s="193" t="s">
        <v>4274</v>
      </c>
      <c r="S1488" s="498">
        <v>5</v>
      </c>
      <c r="T1488" s="498">
        <v>12</v>
      </c>
      <c r="U1488" s="175">
        <v>2</v>
      </c>
      <c r="V1488" s="175">
        <v>16</v>
      </c>
      <c r="W1488" s="742">
        <v>12</v>
      </c>
      <c r="X1488" s="742"/>
      <c r="Y1488" s="742"/>
      <c r="Z1488" s="742"/>
      <c r="AA1488" s="742"/>
      <c r="AB1488" s="220"/>
      <c r="AC1488" s="419" t="s">
        <v>13957</v>
      </c>
      <c r="AD1488" s="427" t="s">
        <v>9044</v>
      </c>
      <c r="AE1488" s="427" t="s">
        <v>2729</v>
      </c>
      <c r="AF1488" s="547">
        <v>0</v>
      </c>
      <c r="AG1488" s="547">
        <v>0</v>
      </c>
      <c r="AH1488" s="547">
        <v>0</v>
      </c>
      <c r="AI1488" s="547">
        <v>0</v>
      </c>
      <c r="AJ1488" s="547">
        <v>0</v>
      </c>
      <c r="AK1488" s="547">
        <v>0</v>
      </c>
      <c r="AL1488" s="383">
        <v>7</v>
      </c>
      <c r="AM1488" s="547">
        <v>0</v>
      </c>
      <c r="AN1488" s="177">
        <v>0</v>
      </c>
      <c r="AO1488" s="194">
        <v>6</v>
      </c>
      <c r="AP1488" s="180"/>
      <c r="AQ1488" s="180"/>
      <c r="AR1488" s="180"/>
      <c r="AS1488" s="180"/>
      <c r="AT1488" s="180"/>
      <c r="AU1488" s="180"/>
      <c r="AV1488" s="180"/>
      <c r="AW1488" s="180"/>
      <c r="AX1488" s="180"/>
      <c r="AY1488" s="180"/>
      <c r="AZ1488" s="180"/>
      <c r="BA1488" s="180"/>
      <c r="BB1488" s="180"/>
      <c r="BC1488" s="180"/>
      <c r="BD1488" s="180"/>
      <c r="BE1488" s="180"/>
      <c r="BF1488" s="180"/>
      <c r="BG1488" s="180"/>
      <c r="BH1488" s="176">
        <f t="shared" si="182"/>
        <v>8</v>
      </c>
      <c r="BI1488" s="176">
        <f t="shared" si="178"/>
        <v>12</v>
      </c>
      <c r="BJ1488" s="182" t="str">
        <f t="shared" si="179"/>
        <v>13 - 62</v>
      </c>
      <c r="BK1488" s="176">
        <f t="shared" si="180"/>
        <v>38</v>
      </c>
      <c r="BL1488" s="176">
        <f t="shared" si="183"/>
        <v>9</v>
      </c>
      <c r="BM1488" s="533"/>
      <c r="BN1488" s="196">
        <v>650</v>
      </c>
      <c r="BO1488" s="188">
        <v>10</v>
      </c>
      <c r="BP1488" s="178">
        <f t="shared" si="177"/>
        <v>1030</v>
      </c>
      <c r="BQ1488" s="420" t="str">
        <f t="shared" si="181"/>
        <v>VI</v>
      </c>
      <c r="BR1488" s="185"/>
      <c r="BS1488" s="490" t="s">
        <v>9623</v>
      </c>
    </row>
    <row r="1489" spans="1:71" ht="38.25" x14ac:dyDescent="0.2">
      <c r="A1489" s="697">
        <v>1487</v>
      </c>
      <c r="B1489" s="286" t="s">
        <v>9143</v>
      </c>
      <c r="C1489" s="286" t="s">
        <v>9143</v>
      </c>
      <c r="D1489" s="258" t="s">
        <v>9623</v>
      </c>
      <c r="E1489" s="736">
        <v>1</v>
      </c>
      <c r="F1489" s="736">
        <v>1</v>
      </c>
      <c r="G1489" s="737">
        <v>1</v>
      </c>
      <c r="H1489" s="305" t="s">
        <v>13958</v>
      </c>
      <c r="I1489" s="496" t="s">
        <v>9144</v>
      </c>
      <c r="J1489" s="497" t="s">
        <v>9145</v>
      </c>
      <c r="K1489" s="427" t="s">
        <v>4135</v>
      </c>
      <c r="L1489" s="427" t="s">
        <v>5490</v>
      </c>
      <c r="M1489" s="685">
        <v>18</v>
      </c>
      <c r="N1489" s="685" t="s">
        <v>15710</v>
      </c>
      <c r="O1489" s="686">
        <v>11000</v>
      </c>
      <c r="P1489" s="427" t="s">
        <v>16218</v>
      </c>
      <c r="Q1489" s="191">
        <v>-2</v>
      </c>
      <c r="R1489" s="180"/>
      <c r="S1489" s="498">
        <v>15</v>
      </c>
      <c r="T1489" s="498">
        <v>18</v>
      </c>
      <c r="U1489" s="189">
        <v>8</v>
      </c>
      <c r="V1489" s="189">
        <v>18</v>
      </c>
      <c r="W1489" s="742">
        <v>21</v>
      </c>
      <c r="X1489" s="742"/>
      <c r="Y1489" s="742"/>
      <c r="Z1489" s="742"/>
      <c r="AA1489" s="742"/>
      <c r="AB1489" s="220"/>
      <c r="AC1489" s="419" t="s">
        <v>9435</v>
      </c>
      <c r="AD1489" s="427" t="s">
        <v>6416</v>
      </c>
      <c r="AE1489" s="427" t="s">
        <v>5881</v>
      </c>
      <c r="AF1489" s="194">
        <v>0</v>
      </c>
      <c r="AG1489" s="194">
        <v>0</v>
      </c>
      <c r="AH1489" s="194">
        <v>0</v>
      </c>
      <c r="AI1489" s="194">
        <v>0</v>
      </c>
      <c r="AJ1489" s="194">
        <v>0</v>
      </c>
      <c r="AK1489" s="194">
        <v>0</v>
      </c>
      <c r="AL1489" s="383">
        <v>12</v>
      </c>
      <c r="AM1489" s="194">
        <v>0</v>
      </c>
      <c r="AN1489" s="177">
        <v>0</v>
      </c>
      <c r="AO1489" s="194">
        <v>12</v>
      </c>
      <c r="AP1489" s="180"/>
      <c r="AQ1489" s="180"/>
      <c r="AR1489" s="180"/>
      <c r="AS1489" s="180"/>
      <c r="AT1489" s="180"/>
      <c r="AU1489" s="180"/>
      <c r="AV1489" s="180"/>
      <c r="AW1489" s="180"/>
      <c r="AX1489" s="180"/>
      <c r="AY1489" s="180"/>
      <c r="AZ1489" s="180"/>
      <c r="BA1489" s="180"/>
      <c r="BB1489" s="180"/>
      <c r="BC1489" s="180"/>
      <c r="BD1489" s="180"/>
      <c r="BE1489" s="180"/>
      <c r="BF1489" s="180"/>
      <c r="BG1489" s="180"/>
      <c r="BH1489" s="176">
        <f t="shared" si="182"/>
        <v>13</v>
      </c>
      <c r="BI1489" s="176">
        <f t="shared" si="178"/>
        <v>9</v>
      </c>
      <c r="BJ1489" s="182" t="str">
        <f t="shared" si="179"/>
        <v>24 - 108</v>
      </c>
      <c r="BK1489" s="176">
        <f t="shared" si="180"/>
        <v>66</v>
      </c>
      <c r="BL1489" s="176">
        <f t="shared" si="183"/>
        <v>15</v>
      </c>
      <c r="BM1489" s="533"/>
      <c r="BN1489" s="196">
        <v>4900</v>
      </c>
      <c r="BO1489" s="188">
        <v>18</v>
      </c>
      <c r="BP1489" s="185">
        <f t="shared" si="177"/>
        <v>6088</v>
      </c>
      <c r="BQ1489" s="420" t="str">
        <f t="shared" si="181"/>
        <v>VIII</v>
      </c>
      <c r="BR1489" s="185"/>
      <c r="BS1489" s="464" t="s">
        <v>9623</v>
      </c>
    </row>
    <row r="1490" spans="1:71" ht="25.5" x14ac:dyDescent="0.2">
      <c r="A1490" s="696">
        <v>1488</v>
      </c>
      <c r="B1490" s="286" t="s">
        <v>9150</v>
      </c>
      <c r="C1490" s="286" t="s">
        <v>9150</v>
      </c>
      <c r="D1490" s="258" t="s">
        <v>9623</v>
      </c>
      <c r="E1490" s="736">
        <v>25</v>
      </c>
      <c r="F1490" s="736">
        <v>4</v>
      </c>
      <c r="G1490" s="737">
        <v>24</v>
      </c>
      <c r="H1490" s="305" t="s">
        <v>13959</v>
      </c>
      <c r="I1490" s="496" t="s">
        <v>3485</v>
      </c>
      <c r="J1490" s="497" t="s">
        <v>5446</v>
      </c>
      <c r="K1490" s="427" t="s">
        <v>3489</v>
      </c>
      <c r="L1490" s="427" t="s">
        <v>3489</v>
      </c>
      <c r="M1490" s="685">
        <v>2.5</v>
      </c>
      <c r="N1490" s="685" t="s">
        <v>15710</v>
      </c>
      <c r="O1490" s="686">
        <v>66</v>
      </c>
      <c r="P1490" s="427" t="s">
        <v>16219</v>
      </c>
      <c r="Q1490" s="191">
        <v>6</v>
      </c>
      <c r="R1490" s="180"/>
      <c r="S1490" s="498">
        <v>5</v>
      </c>
      <c r="T1490" s="498">
        <v>10</v>
      </c>
      <c r="U1490" s="189">
        <v>2</v>
      </c>
      <c r="V1490" s="189">
        <v>12</v>
      </c>
      <c r="W1490" s="742">
        <v>6</v>
      </c>
      <c r="X1490" s="742"/>
      <c r="Y1490" s="742"/>
      <c r="Z1490" s="742"/>
      <c r="AA1490" s="742"/>
      <c r="AB1490" s="220"/>
      <c r="AC1490" s="419" t="s">
        <v>9520</v>
      </c>
      <c r="AD1490" s="427" t="s">
        <v>5268</v>
      </c>
      <c r="AE1490" s="427" t="s">
        <v>4247</v>
      </c>
      <c r="AF1490" s="194">
        <v>0</v>
      </c>
      <c r="AG1490" s="194">
        <v>0</v>
      </c>
      <c r="AH1490" s="194">
        <v>0</v>
      </c>
      <c r="AI1490" s="194">
        <v>0</v>
      </c>
      <c r="AJ1490" s="194">
        <v>0</v>
      </c>
      <c r="AK1490" s="194">
        <v>0</v>
      </c>
      <c r="AL1490" s="383">
        <v>4</v>
      </c>
      <c r="AM1490" s="194">
        <v>0</v>
      </c>
      <c r="AN1490" s="177">
        <v>0</v>
      </c>
      <c r="AO1490" s="194">
        <v>0</v>
      </c>
      <c r="AP1490" s="180"/>
      <c r="AQ1490" s="180"/>
      <c r="AR1490" s="180"/>
      <c r="AS1490" s="180"/>
      <c r="AT1490" s="180"/>
      <c r="AU1490" s="180"/>
      <c r="AV1490" s="180"/>
      <c r="AW1490" s="180"/>
      <c r="AX1490" s="180"/>
      <c r="AY1490" s="180"/>
      <c r="AZ1490" s="180"/>
      <c r="BA1490" s="180"/>
      <c r="BB1490" s="180"/>
      <c r="BC1490" s="180"/>
      <c r="BD1490" s="180"/>
      <c r="BE1490" s="180"/>
      <c r="BF1490" s="180"/>
      <c r="BG1490" s="180"/>
      <c r="BH1490" s="176">
        <f t="shared" si="182"/>
        <v>4</v>
      </c>
      <c r="BI1490" s="176">
        <f t="shared" si="178"/>
        <v>15</v>
      </c>
      <c r="BJ1490" s="182" t="str">
        <f t="shared" si="179"/>
        <v>4 - 32</v>
      </c>
      <c r="BK1490" s="176">
        <f t="shared" si="180"/>
        <v>18</v>
      </c>
      <c r="BL1490" s="176">
        <f t="shared" si="183"/>
        <v>4</v>
      </c>
      <c r="BM1490" s="533"/>
      <c r="BN1490" s="185">
        <v>60</v>
      </c>
      <c r="BO1490" s="180">
        <v>4</v>
      </c>
      <c r="BP1490" s="185">
        <f t="shared" si="177"/>
        <v>132</v>
      </c>
      <c r="BQ1490" s="420" t="str">
        <f t="shared" si="181"/>
        <v>III</v>
      </c>
      <c r="BR1490" s="185"/>
      <c r="BS1490" s="464" t="s">
        <v>9623</v>
      </c>
    </row>
    <row r="1491" spans="1:71" ht="25.5" x14ac:dyDescent="0.2">
      <c r="A1491" s="696">
        <v>1489</v>
      </c>
      <c r="B1491" s="286" t="s">
        <v>9150</v>
      </c>
      <c r="C1491" s="286" t="s">
        <v>9153</v>
      </c>
      <c r="D1491" s="258" t="s">
        <v>9623</v>
      </c>
      <c r="E1491" s="736">
        <v>3</v>
      </c>
      <c r="F1491" s="736">
        <v>4</v>
      </c>
      <c r="G1491" s="737">
        <v>24</v>
      </c>
      <c r="H1491" s="305" t="s">
        <v>13959</v>
      </c>
      <c r="I1491" s="496" t="s">
        <v>3485</v>
      </c>
      <c r="J1491" s="497" t="s">
        <v>5446</v>
      </c>
      <c r="K1491" s="427" t="s">
        <v>3489</v>
      </c>
      <c r="L1491" s="427" t="s">
        <v>3489</v>
      </c>
      <c r="M1491" s="685">
        <v>3</v>
      </c>
      <c r="N1491" s="685" t="s">
        <v>15710</v>
      </c>
      <c r="O1491" s="686">
        <v>114</v>
      </c>
      <c r="P1491" s="427" t="s">
        <v>16219</v>
      </c>
      <c r="Q1491" s="191">
        <v>6</v>
      </c>
      <c r="R1491" s="180"/>
      <c r="S1491" s="498">
        <v>5</v>
      </c>
      <c r="T1491" s="498">
        <v>10</v>
      </c>
      <c r="U1491" s="189">
        <v>2</v>
      </c>
      <c r="V1491" s="189">
        <v>12</v>
      </c>
      <c r="W1491" s="742">
        <v>6</v>
      </c>
      <c r="X1491" s="742"/>
      <c r="Y1491" s="742"/>
      <c r="Z1491" s="742"/>
      <c r="AA1491" s="742"/>
      <c r="AB1491" s="220"/>
      <c r="AC1491" s="419" t="s">
        <v>9520</v>
      </c>
      <c r="AD1491" s="427" t="s">
        <v>5268</v>
      </c>
      <c r="AE1491" s="427" t="s">
        <v>4247</v>
      </c>
      <c r="AF1491" s="194">
        <v>0</v>
      </c>
      <c r="AG1491" s="194">
        <v>4</v>
      </c>
      <c r="AH1491" s="194">
        <v>0</v>
      </c>
      <c r="AI1491" s="194">
        <v>0</v>
      </c>
      <c r="AJ1491" s="194">
        <v>0</v>
      </c>
      <c r="AK1491" s="194">
        <v>0</v>
      </c>
      <c r="AL1491" s="383">
        <v>0</v>
      </c>
      <c r="AM1491" s="194">
        <v>0</v>
      </c>
      <c r="AN1491" s="177">
        <v>0</v>
      </c>
      <c r="AO1491" s="194">
        <v>20</v>
      </c>
      <c r="AP1491" s="180"/>
      <c r="AQ1491" s="180"/>
      <c r="AR1491" s="180"/>
      <c r="AS1491" s="180"/>
      <c r="AT1491" s="180"/>
      <c r="AU1491" s="180"/>
      <c r="AV1491" s="180"/>
      <c r="AW1491" s="180"/>
      <c r="AX1491" s="180"/>
      <c r="AY1491" s="180"/>
      <c r="AZ1491" s="180"/>
      <c r="BA1491" s="180"/>
      <c r="BB1491" s="180"/>
      <c r="BC1491" s="180"/>
      <c r="BD1491" s="180"/>
      <c r="BE1491" s="180"/>
      <c r="BF1491" s="180"/>
      <c r="BG1491" s="180"/>
      <c r="BH1491" s="176">
        <f t="shared" si="182"/>
        <v>4</v>
      </c>
      <c r="BI1491" s="176">
        <f t="shared" si="178"/>
        <v>15</v>
      </c>
      <c r="BJ1491" s="182" t="str">
        <f t="shared" si="179"/>
        <v>24 - 32</v>
      </c>
      <c r="BK1491" s="176">
        <f t="shared" si="180"/>
        <v>28</v>
      </c>
      <c r="BL1491" s="176">
        <f t="shared" si="183"/>
        <v>5</v>
      </c>
      <c r="BM1491" s="533">
        <v>4</v>
      </c>
      <c r="BN1491" s="185">
        <v>60</v>
      </c>
      <c r="BO1491" s="180">
        <v>4</v>
      </c>
      <c r="BP1491" s="185">
        <f t="shared" si="177"/>
        <v>172</v>
      </c>
      <c r="BQ1491" s="420" t="str">
        <f t="shared" si="181"/>
        <v>III</v>
      </c>
      <c r="BR1491" s="185"/>
      <c r="BS1491" s="464" t="s">
        <v>9623</v>
      </c>
    </row>
    <row r="1492" spans="1:71" ht="63.75" x14ac:dyDescent="0.2">
      <c r="A1492" s="697">
        <v>1490</v>
      </c>
      <c r="B1492" s="286" t="s">
        <v>7649</v>
      </c>
      <c r="C1492" s="286" t="s">
        <v>9156</v>
      </c>
      <c r="D1492" s="258" t="s">
        <v>9623</v>
      </c>
      <c r="E1492" s="736">
        <v>1</v>
      </c>
      <c r="F1492" s="736">
        <v>1</v>
      </c>
      <c r="G1492" s="737">
        <v>2</v>
      </c>
      <c r="H1492" s="305" t="s">
        <v>3486</v>
      </c>
      <c r="I1492" s="496" t="s">
        <v>6635</v>
      </c>
      <c r="J1492" s="497" t="s">
        <v>9163</v>
      </c>
      <c r="K1492" s="427" t="s">
        <v>2614</v>
      </c>
      <c r="L1492" s="427" t="s">
        <v>3491</v>
      </c>
      <c r="M1492" s="685">
        <v>5</v>
      </c>
      <c r="N1492" s="685" t="s">
        <v>15715</v>
      </c>
      <c r="O1492" s="686">
        <v>104</v>
      </c>
      <c r="P1492" s="427" t="s">
        <v>16220</v>
      </c>
      <c r="Q1492" s="191">
        <v>2</v>
      </c>
      <c r="R1492" s="193" t="s">
        <v>4273</v>
      </c>
      <c r="S1492" s="427">
        <v>13</v>
      </c>
      <c r="T1492" s="427">
        <v>18</v>
      </c>
      <c r="U1492" s="191">
        <v>4</v>
      </c>
      <c r="V1492" s="191">
        <v>18</v>
      </c>
      <c r="W1492" s="742">
        <v>15</v>
      </c>
      <c r="X1492" s="742"/>
      <c r="Y1492" s="742"/>
      <c r="Z1492" s="742"/>
      <c r="AA1492" s="742"/>
      <c r="AB1492" s="220"/>
      <c r="AC1492" s="419" t="s">
        <v>11968</v>
      </c>
      <c r="AD1492" s="427" t="s">
        <v>1946</v>
      </c>
      <c r="AE1492" s="427" t="s">
        <v>4248</v>
      </c>
      <c r="AF1492" s="194">
        <v>0</v>
      </c>
      <c r="AG1492" s="194">
        <v>0</v>
      </c>
      <c r="AH1492" s="194">
        <v>0</v>
      </c>
      <c r="AI1492" s="194">
        <v>0</v>
      </c>
      <c r="AJ1492" s="194">
        <v>0</v>
      </c>
      <c r="AK1492" s="194">
        <v>0</v>
      </c>
      <c r="AL1492" s="383">
        <v>6</v>
      </c>
      <c r="AM1492" s="194">
        <v>0</v>
      </c>
      <c r="AN1492" s="177">
        <v>0</v>
      </c>
      <c r="AO1492" s="194">
        <v>6</v>
      </c>
      <c r="AP1492" s="180"/>
      <c r="AQ1492" s="180"/>
      <c r="AR1492" s="180"/>
      <c r="AS1492" s="180"/>
      <c r="AT1492" s="180"/>
      <c r="AU1492" s="180"/>
      <c r="AV1492" s="180"/>
      <c r="AW1492" s="180"/>
      <c r="AX1492" s="180"/>
      <c r="AY1492" s="180"/>
      <c r="AZ1492" s="180"/>
      <c r="BA1492" s="180"/>
      <c r="BB1492" s="180"/>
      <c r="BC1492" s="180"/>
      <c r="BD1492" s="180"/>
      <c r="BE1492" s="180"/>
      <c r="BF1492" s="180"/>
      <c r="BG1492" s="180"/>
      <c r="BH1492" s="176">
        <f t="shared" si="182"/>
        <v>7</v>
      </c>
      <c r="BI1492" s="176">
        <f t="shared" si="178"/>
        <v>13</v>
      </c>
      <c r="BJ1492" s="182" t="str">
        <f t="shared" si="179"/>
        <v>12 - 54</v>
      </c>
      <c r="BK1492" s="176">
        <f t="shared" si="180"/>
        <v>33</v>
      </c>
      <c r="BL1492" s="176">
        <f t="shared" si="183"/>
        <v>8</v>
      </c>
      <c r="BM1492" s="533"/>
      <c r="BN1492" s="185">
        <v>1275</v>
      </c>
      <c r="BO1492" s="180">
        <v>10</v>
      </c>
      <c r="BP1492" s="185">
        <f t="shared" si="177"/>
        <v>1605</v>
      </c>
      <c r="BQ1492" s="420" t="str">
        <f t="shared" si="181"/>
        <v>VII</v>
      </c>
      <c r="BR1492" s="185"/>
      <c r="BS1492" s="464" t="s">
        <v>9623</v>
      </c>
    </row>
    <row r="1493" spans="1:71" ht="63.75" x14ac:dyDescent="0.2">
      <c r="A1493" s="696">
        <v>1491</v>
      </c>
      <c r="B1493" s="286" t="s">
        <v>7649</v>
      </c>
      <c r="C1493" s="286" t="s">
        <v>9157</v>
      </c>
      <c r="D1493" s="258" t="s">
        <v>9623</v>
      </c>
      <c r="E1493" s="736">
        <v>1</v>
      </c>
      <c r="F1493" s="736">
        <v>1</v>
      </c>
      <c r="G1493" s="737">
        <v>2</v>
      </c>
      <c r="H1493" s="305" t="s">
        <v>3486</v>
      </c>
      <c r="I1493" s="496" t="s">
        <v>6635</v>
      </c>
      <c r="J1493" s="497" t="s">
        <v>9164</v>
      </c>
      <c r="K1493" s="427" t="s">
        <v>3658</v>
      </c>
      <c r="L1493" s="427" t="s">
        <v>3491</v>
      </c>
      <c r="M1493" s="685">
        <v>5.5</v>
      </c>
      <c r="N1493" s="685" t="s">
        <v>15715</v>
      </c>
      <c r="O1493" s="686">
        <v>139</v>
      </c>
      <c r="P1493" s="427" t="s">
        <v>16220</v>
      </c>
      <c r="Q1493" s="191">
        <v>1</v>
      </c>
      <c r="R1493" s="180">
        <v>19</v>
      </c>
      <c r="S1493" s="427">
        <v>13</v>
      </c>
      <c r="T1493" s="427">
        <v>18</v>
      </c>
      <c r="U1493" s="191">
        <v>4</v>
      </c>
      <c r="V1493" s="191">
        <v>18</v>
      </c>
      <c r="W1493" s="742">
        <v>15</v>
      </c>
      <c r="X1493" s="742"/>
      <c r="Y1493" s="742"/>
      <c r="Z1493" s="742"/>
      <c r="AA1493" s="742"/>
      <c r="AB1493" s="219"/>
      <c r="AC1493" s="419" t="s">
        <v>11969</v>
      </c>
      <c r="AD1493" s="427" t="s">
        <v>1946</v>
      </c>
      <c r="AE1493" s="427" t="s">
        <v>4248</v>
      </c>
      <c r="AF1493" s="194">
        <v>0</v>
      </c>
      <c r="AG1493" s="194">
        <v>0</v>
      </c>
      <c r="AH1493" s="194">
        <v>0</v>
      </c>
      <c r="AI1493" s="194">
        <v>0</v>
      </c>
      <c r="AJ1493" s="194">
        <v>0</v>
      </c>
      <c r="AK1493" s="194">
        <v>0</v>
      </c>
      <c r="AL1493" s="383">
        <v>7</v>
      </c>
      <c r="AM1493" s="194">
        <v>0</v>
      </c>
      <c r="AN1493" s="177">
        <v>0</v>
      </c>
      <c r="AO1493" s="194">
        <v>7</v>
      </c>
      <c r="AP1493" s="180"/>
      <c r="AQ1493" s="180"/>
      <c r="AR1493" s="180"/>
      <c r="AS1493" s="180"/>
      <c r="AT1493" s="180"/>
      <c r="AU1493" s="180"/>
      <c r="AV1493" s="180"/>
      <c r="AW1493" s="180"/>
      <c r="AX1493" s="180"/>
      <c r="AY1493" s="180"/>
      <c r="AZ1493" s="180"/>
      <c r="BA1493" s="180"/>
      <c r="BB1493" s="180"/>
      <c r="BC1493" s="180"/>
      <c r="BD1493" s="180"/>
      <c r="BE1493" s="180"/>
      <c r="BF1493" s="180"/>
      <c r="BG1493" s="180"/>
      <c r="BH1493" s="176">
        <f t="shared" si="182"/>
        <v>8</v>
      </c>
      <c r="BI1493" s="176">
        <f t="shared" si="178"/>
        <v>12</v>
      </c>
      <c r="BJ1493" s="182" t="str">
        <f t="shared" si="179"/>
        <v>14 - 63</v>
      </c>
      <c r="BK1493" s="176">
        <f t="shared" si="180"/>
        <v>39</v>
      </c>
      <c r="BL1493" s="176">
        <f t="shared" si="183"/>
        <v>9</v>
      </c>
      <c r="BM1493" s="533"/>
      <c r="BN1493" s="185">
        <v>2000</v>
      </c>
      <c r="BO1493" s="180">
        <v>12</v>
      </c>
      <c r="BP1493" s="185">
        <f t="shared" si="177"/>
        <v>2468</v>
      </c>
      <c r="BQ1493" s="420" t="str">
        <f t="shared" si="181"/>
        <v>VII</v>
      </c>
      <c r="BR1493" s="185"/>
      <c r="BS1493" s="464" t="s">
        <v>9623</v>
      </c>
    </row>
    <row r="1494" spans="1:71" ht="63.75" x14ac:dyDescent="0.2">
      <c r="A1494" s="697">
        <v>1492</v>
      </c>
      <c r="B1494" s="286" t="s">
        <v>7649</v>
      </c>
      <c r="C1494" s="286" t="s">
        <v>9158</v>
      </c>
      <c r="D1494" s="258" t="s">
        <v>9623</v>
      </c>
      <c r="E1494" s="736">
        <v>1</v>
      </c>
      <c r="F1494" s="736">
        <v>1</v>
      </c>
      <c r="G1494" s="737">
        <v>2</v>
      </c>
      <c r="H1494" s="305" t="s">
        <v>3486</v>
      </c>
      <c r="I1494" s="496" t="s">
        <v>6635</v>
      </c>
      <c r="J1494" s="497" t="s">
        <v>9165</v>
      </c>
      <c r="K1494" s="427" t="s">
        <v>1146</v>
      </c>
      <c r="L1494" s="427" t="s">
        <v>3491</v>
      </c>
      <c r="M1494" s="685">
        <v>6</v>
      </c>
      <c r="N1494" s="685" t="s">
        <v>15715</v>
      </c>
      <c r="O1494" s="686">
        <v>180</v>
      </c>
      <c r="P1494" s="427" t="s">
        <v>16220</v>
      </c>
      <c r="Q1494" s="191">
        <v>0</v>
      </c>
      <c r="R1494" s="180">
        <v>20</v>
      </c>
      <c r="S1494" s="427">
        <v>13</v>
      </c>
      <c r="T1494" s="427">
        <v>18</v>
      </c>
      <c r="U1494" s="191">
        <v>4</v>
      </c>
      <c r="V1494" s="191">
        <v>18</v>
      </c>
      <c r="W1494" s="742">
        <v>15</v>
      </c>
      <c r="X1494" s="742"/>
      <c r="Y1494" s="742"/>
      <c r="Z1494" s="742"/>
      <c r="AA1494" s="742"/>
      <c r="AB1494" s="220"/>
      <c r="AC1494" s="419" t="s">
        <v>11970</v>
      </c>
      <c r="AD1494" s="427" t="s">
        <v>1946</v>
      </c>
      <c r="AE1494" s="427" t="s">
        <v>4248</v>
      </c>
      <c r="AF1494" s="194">
        <v>0</v>
      </c>
      <c r="AG1494" s="194">
        <v>0</v>
      </c>
      <c r="AH1494" s="194">
        <v>0</v>
      </c>
      <c r="AI1494" s="194">
        <v>0</v>
      </c>
      <c r="AJ1494" s="194">
        <v>0</v>
      </c>
      <c r="AK1494" s="194">
        <v>0</v>
      </c>
      <c r="AL1494" s="383">
        <v>8</v>
      </c>
      <c r="AM1494" s="194">
        <v>0</v>
      </c>
      <c r="AN1494" s="177">
        <v>0</v>
      </c>
      <c r="AO1494" s="194">
        <v>8</v>
      </c>
      <c r="AP1494" s="180"/>
      <c r="AQ1494" s="180"/>
      <c r="AR1494" s="180"/>
      <c r="AS1494" s="180"/>
      <c r="AT1494" s="180"/>
      <c r="AU1494" s="180"/>
      <c r="AV1494" s="180"/>
      <c r="AW1494" s="180"/>
      <c r="AX1494" s="180"/>
      <c r="AY1494" s="180"/>
      <c r="AZ1494" s="180"/>
      <c r="BA1494" s="180"/>
      <c r="BB1494" s="180"/>
      <c r="BC1494" s="180"/>
      <c r="BD1494" s="180"/>
      <c r="BE1494" s="180"/>
      <c r="BF1494" s="180"/>
      <c r="BG1494" s="180"/>
      <c r="BH1494" s="176">
        <f t="shared" si="182"/>
        <v>9</v>
      </c>
      <c r="BI1494" s="176">
        <f t="shared" si="178"/>
        <v>12</v>
      </c>
      <c r="BJ1494" s="182" t="str">
        <f t="shared" si="179"/>
        <v>16 - 72</v>
      </c>
      <c r="BK1494" s="176">
        <f t="shared" si="180"/>
        <v>44</v>
      </c>
      <c r="BL1494" s="176">
        <f t="shared" si="183"/>
        <v>10</v>
      </c>
      <c r="BM1494" s="533"/>
      <c r="BN1494" s="185">
        <v>3450</v>
      </c>
      <c r="BO1494" s="180">
        <v>14</v>
      </c>
      <c r="BP1494" s="185">
        <f t="shared" si="177"/>
        <v>4066</v>
      </c>
      <c r="BQ1494" s="420" t="str">
        <f t="shared" si="181"/>
        <v>VIII</v>
      </c>
      <c r="BR1494" s="185"/>
      <c r="BS1494" s="464" t="s">
        <v>9623</v>
      </c>
    </row>
    <row r="1495" spans="1:71" ht="63.75" x14ac:dyDescent="0.2">
      <c r="A1495" s="696">
        <v>1493</v>
      </c>
      <c r="B1495" s="286" t="s">
        <v>7649</v>
      </c>
      <c r="C1495" s="286" t="s">
        <v>9159</v>
      </c>
      <c r="D1495" s="258" t="s">
        <v>9623</v>
      </c>
      <c r="E1495" s="736">
        <v>1</v>
      </c>
      <c r="F1495" s="736">
        <v>1</v>
      </c>
      <c r="G1495" s="737">
        <v>2</v>
      </c>
      <c r="H1495" s="305" t="s">
        <v>3486</v>
      </c>
      <c r="I1495" s="496" t="s">
        <v>6635</v>
      </c>
      <c r="J1495" s="497" t="s">
        <v>9166</v>
      </c>
      <c r="K1495" s="427" t="s">
        <v>3578</v>
      </c>
      <c r="L1495" s="427" t="s">
        <v>3491</v>
      </c>
      <c r="M1495" s="685">
        <v>6.5</v>
      </c>
      <c r="N1495" s="685" t="s">
        <v>15715</v>
      </c>
      <c r="O1495" s="686">
        <v>229</v>
      </c>
      <c r="P1495" s="427" t="s">
        <v>16220</v>
      </c>
      <c r="Q1495" s="191">
        <v>-1</v>
      </c>
      <c r="R1495" s="180">
        <v>21</v>
      </c>
      <c r="S1495" s="427">
        <v>13</v>
      </c>
      <c r="T1495" s="427">
        <v>18</v>
      </c>
      <c r="U1495" s="191">
        <v>4</v>
      </c>
      <c r="V1495" s="191">
        <v>18</v>
      </c>
      <c r="W1495" s="742">
        <v>15</v>
      </c>
      <c r="X1495" s="742"/>
      <c r="Y1495" s="742"/>
      <c r="Z1495" s="742"/>
      <c r="AA1495" s="742"/>
      <c r="AB1495" s="219"/>
      <c r="AC1495" s="419" t="s">
        <v>11971</v>
      </c>
      <c r="AD1495" s="427" t="s">
        <v>1946</v>
      </c>
      <c r="AE1495" s="427" t="s">
        <v>4248</v>
      </c>
      <c r="AF1495" s="194">
        <v>0</v>
      </c>
      <c r="AG1495" s="194">
        <v>0</v>
      </c>
      <c r="AH1495" s="194">
        <v>0</v>
      </c>
      <c r="AI1495" s="194">
        <v>0</v>
      </c>
      <c r="AJ1495" s="194">
        <v>0</v>
      </c>
      <c r="AK1495" s="194">
        <v>0</v>
      </c>
      <c r="AL1495" s="383">
        <v>9</v>
      </c>
      <c r="AM1495" s="194">
        <v>0</v>
      </c>
      <c r="AN1495" s="177">
        <v>0</v>
      </c>
      <c r="AO1495" s="194">
        <v>9</v>
      </c>
      <c r="AP1495" s="180"/>
      <c r="AQ1495" s="180"/>
      <c r="AR1495" s="180"/>
      <c r="AS1495" s="180"/>
      <c r="AT1495" s="180"/>
      <c r="AU1495" s="180"/>
      <c r="AV1495" s="180"/>
      <c r="AW1495" s="180"/>
      <c r="AX1495" s="180"/>
      <c r="AY1495" s="180"/>
      <c r="AZ1495" s="180"/>
      <c r="BA1495" s="180"/>
      <c r="BB1495" s="180"/>
      <c r="BC1495" s="180"/>
      <c r="BD1495" s="180"/>
      <c r="BE1495" s="180"/>
      <c r="BF1495" s="180"/>
      <c r="BG1495" s="180"/>
      <c r="BH1495" s="176">
        <f t="shared" si="182"/>
        <v>10</v>
      </c>
      <c r="BI1495" s="176">
        <f t="shared" si="178"/>
        <v>10</v>
      </c>
      <c r="BJ1495" s="182" t="str">
        <f t="shared" si="179"/>
        <v>18 - 81</v>
      </c>
      <c r="BK1495" s="176">
        <f t="shared" si="180"/>
        <v>50</v>
      </c>
      <c r="BL1495" s="176">
        <f t="shared" si="183"/>
        <v>12</v>
      </c>
      <c r="BM1495" s="533"/>
      <c r="BN1495" s="185">
        <v>3600</v>
      </c>
      <c r="BO1495" s="180">
        <v>14</v>
      </c>
      <c r="BP1495" s="185">
        <f t="shared" si="177"/>
        <v>4300</v>
      </c>
      <c r="BQ1495" s="420" t="str">
        <f t="shared" si="181"/>
        <v>VIII</v>
      </c>
      <c r="BR1495" s="185"/>
      <c r="BS1495" s="464" t="s">
        <v>9623</v>
      </c>
    </row>
    <row r="1496" spans="1:71" ht="63.75" x14ac:dyDescent="0.2">
      <c r="A1496" s="696">
        <v>1494</v>
      </c>
      <c r="B1496" s="286" t="s">
        <v>7649</v>
      </c>
      <c r="C1496" s="286" t="s">
        <v>9160</v>
      </c>
      <c r="D1496" s="258" t="s">
        <v>9623</v>
      </c>
      <c r="E1496" s="736">
        <v>1</v>
      </c>
      <c r="F1496" s="736">
        <v>1</v>
      </c>
      <c r="G1496" s="737">
        <v>2</v>
      </c>
      <c r="H1496" s="305" t="s">
        <v>3486</v>
      </c>
      <c r="I1496" s="496" t="s">
        <v>6635</v>
      </c>
      <c r="J1496" s="497" t="s">
        <v>9167</v>
      </c>
      <c r="K1496" s="427" t="s">
        <v>4944</v>
      </c>
      <c r="L1496" s="427" t="s">
        <v>3491</v>
      </c>
      <c r="M1496" s="685">
        <v>7</v>
      </c>
      <c r="N1496" s="685" t="s">
        <v>15715</v>
      </c>
      <c r="O1496" s="686">
        <v>286</v>
      </c>
      <c r="P1496" s="427" t="s">
        <v>16220</v>
      </c>
      <c r="Q1496" s="191">
        <v>-2</v>
      </c>
      <c r="R1496" s="180">
        <v>22</v>
      </c>
      <c r="S1496" s="427">
        <v>13</v>
      </c>
      <c r="T1496" s="427">
        <v>18</v>
      </c>
      <c r="U1496" s="191">
        <v>4</v>
      </c>
      <c r="V1496" s="191">
        <v>18</v>
      </c>
      <c r="W1496" s="742">
        <v>15</v>
      </c>
      <c r="X1496" s="742"/>
      <c r="Y1496" s="742"/>
      <c r="Z1496" s="742"/>
      <c r="AA1496" s="742"/>
      <c r="AB1496" s="220"/>
      <c r="AC1496" s="419" t="s">
        <v>11972</v>
      </c>
      <c r="AD1496" s="427" t="s">
        <v>1946</v>
      </c>
      <c r="AE1496" s="427" t="s">
        <v>4248</v>
      </c>
      <c r="AF1496" s="194">
        <v>0</v>
      </c>
      <c r="AG1496" s="194">
        <v>0</v>
      </c>
      <c r="AH1496" s="194">
        <v>0</v>
      </c>
      <c r="AI1496" s="194">
        <v>0</v>
      </c>
      <c r="AJ1496" s="194">
        <v>0</v>
      </c>
      <c r="AK1496" s="194">
        <v>0</v>
      </c>
      <c r="AL1496" s="383">
        <v>10</v>
      </c>
      <c r="AM1496" s="194">
        <v>0</v>
      </c>
      <c r="AN1496" s="177">
        <v>0</v>
      </c>
      <c r="AO1496" s="194">
        <v>10</v>
      </c>
      <c r="AP1496" s="180"/>
      <c r="AQ1496" s="180"/>
      <c r="AR1496" s="180"/>
      <c r="AS1496" s="180"/>
      <c r="AT1496" s="180"/>
      <c r="AU1496" s="180"/>
      <c r="AV1496" s="180"/>
      <c r="AW1496" s="180"/>
      <c r="AX1496" s="180"/>
      <c r="AY1496" s="180"/>
      <c r="AZ1496" s="180"/>
      <c r="BA1496" s="180"/>
      <c r="BB1496" s="180"/>
      <c r="BC1496" s="180"/>
      <c r="BD1496" s="180"/>
      <c r="BE1496" s="180"/>
      <c r="BF1496" s="180"/>
      <c r="BG1496" s="180"/>
      <c r="BH1496" s="176">
        <f t="shared" si="182"/>
        <v>11</v>
      </c>
      <c r="BI1496" s="176">
        <f t="shared" si="178"/>
        <v>10</v>
      </c>
      <c r="BJ1496" s="182" t="str">
        <f t="shared" si="179"/>
        <v>20 - 90</v>
      </c>
      <c r="BK1496" s="176">
        <f t="shared" si="180"/>
        <v>55</v>
      </c>
      <c r="BL1496" s="176">
        <f t="shared" si="183"/>
        <v>13</v>
      </c>
      <c r="BM1496" s="533"/>
      <c r="BN1496" s="185">
        <v>6100</v>
      </c>
      <c r="BO1496" s="180">
        <v>16</v>
      </c>
      <c r="BP1496" s="185">
        <f t="shared" si="177"/>
        <v>6980</v>
      </c>
      <c r="BQ1496" s="420" t="str">
        <f t="shared" si="181"/>
        <v>IX</v>
      </c>
      <c r="BR1496" s="185"/>
      <c r="BS1496" s="464" t="s">
        <v>9623</v>
      </c>
    </row>
    <row r="1497" spans="1:71" ht="63.75" x14ac:dyDescent="0.2">
      <c r="A1497" s="697">
        <v>1495</v>
      </c>
      <c r="B1497" s="286" t="s">
        <v>7649</v>
      </c>
      <c r="C1497" s="286" t="s">
        <v>9161</v>
      </c>
      <c r="D1497" s="258" t="s">
        <v>9623</v>
      </c>
      <c r="E1497" s="736">
        <v>1</v>
      </c>
      <c r="F1497" s="736">
        <v>1</v>
      </c>
      <c r="G1497" s="737">
        <v>2</v>
      </c>
      <c r="H1497" s="305" t="s">
        <v>3486</v>
      </c>
      <c r="I1497" s="496" t="s">
        <v>6635</v>
      </c>
      <c r="J1497" s="497" t="s">
        <v>9168</v>
      </c>
      <c r="K1497" s="427" t="s">
        <v>5227</v>
      </c>
      <c r="L1497" s="427" t="s">
        <v>5490</v>
      </c>
      <c r="M1497" s="685">
        <v>8</v>
      </c>
      <c r="N1497" s="685" t="s">
        <v>15715</v>
      </c>
      <c r="O1497" s="686">
        <v>427</v>
      </c>
      <c r="P1497" s="427" t="s">
        <v>16220</v>
      </c>
      <c r="Q1497" s="191">
        <v>-3</v>
      </c>
      <c r="R1497" s="180">
        <v>23</v>
      </c>
      <c r="S1497" s="427">
        <v>13</v>
      </c>
      <c r="T1497" s="427">
        <v>18</v>
      </c>
      <c r="U1497" s="191">
        <v>4</v>
      </c>
      <c r="V1497" s="191">
        <v>18</v>
      </c>
      <c r="W1497" s="742">
        <v>15</v>
      </c>
      <c r="X1497" s="742"/>
      <c r="Y1497" s="742"/>
      <c r="Z1497" s="742"/>
      <c r="AA1497" s="742"/>
      <c r="AB1497" s="220"/>
      <c r="AC1497" s="419" t="s">
        <v>11973</v>
      </c>
      <c r="AD1497" s="427" t="s">
        <v>1946</v>
      </c>
      <c r="AE1497" s="427" t="s">
        <v>4248</v>
      </c>
      <c r="AF1497" s="194">
        <v>0</v>
      </c>
      <c r="AG1497" s="194">
        <v>0</v>
      </c>
      <c r="AH1497" s="194">
        <v>0</v>
      </c>
      <c r="AI1497" s="194">
        <v>0</v>
      </c>
      <c r="AJ1497" s="194">
        <v>0</v>
      </c>
      <c r="AK1497" s="194">
        <v>0</v>
      </c>
      <c r="AL1497" s="383">
        <v>11</v>
      </c>
      <c r="AM1497" s="194">
        <v>0</v>
      </c>
      <c r="AN1497" s="177">
        <v>0</v>
      </c>
      <c r="AO1497" s="194">
        <v>11</v>
      </c>
      <c r="AP1497" s="180"/>
      <c r="AQ1497" s="180"/>
      <c r="AR1497" s="180"/>
      <c r="AS1497" s="180"/>
      <c r="AT1497" s="180"/>
      <c r="AU1497" s="180"/>
      <c r="AV1497" s="180"/>
      <c r="AW1497" s="180"/>
      <c r="AX1497" s="180"/>
      <c r="AY1497" s="180"/>
      <c r="AZ1497" s="180"/>
      <c r="BA1497" s="180"/>
      <c r="BB1497" s="180"/>
      <c r="BC1497" s="180"/>
      <c r="BD1497" s="180"/>
      <c r="BE1497" s="180"/>
      <c r="BF1497" s="180"/>
      <c r="BG1497" s="180"/>
      <c r="BH1497" s="176">
        <f t="shared" si="182"/>
        <v>12</v>
      </c>
      <c r="BI1497" s="176">
        <f t="shared" si="178"/>
        <v>9</v>
      </c>
      <c r="BJ1497" s="182" t="str">
        <f t="shared" si="179"/>
        <v>22 - 99</v>
      </c>
      <c r="BK1497" s="176">
        <f t="shared" si="180"/>
        <v>61</v>
      </c>
      <c r="BL1497" s="176">
        <f t="shared" si="183"/>
        <v>14</v>
      </c>
      <c r="BM1497" s="533"/>
      <c r="BN1497" s="185">
        <v>6250</v>
      </c>
      <c r="BO1497" s="180">
        <v>16</v>
      </c>
      <c r="BP1497" s="185">
        <f t="shared" ref="BP1497:BP1560" si="184">BN1497+BK1497*BO1497</f>
        <v>7226</v>
      </c>
      <c r="BQ1497" s="420" t="str">
        <f t="shared" si="181"/>
        <v>IX</v>
      </c>
      <c r="BR1497" s="185"/>
      <c r="BS1497" s="464" t="s">
        <v>9623</v>
      </c>
    </row>
    <row r="1498" spans="1:71" ht="63.75" x14ac:dyDescent="0.2">
      <c r="A1498" s="696">
        <v>1496</v>
      </c>
      <c r="B1498" s="286" t="s">
        <v>7649</v>
      </c>
      <c r="C1498" s="286" t="s">
        <v>9162</v>
      </c>
      <c r="D1498" s="258" t="s">
        <v>9623</v>
      </c>
      <c r="E1498" s="736">
        <v>1</v>
      </c>
      <c r="F1498" s="736">
        <v>1</v>
      </c>
      <c r="G1498" s="737">
        <v>2</v>
      </c>
      <c r="H1498" s="305" t="s">
        <v>3486</v>
      </c>
      <c r="I1498" s="496" t="s">
        <v>6635</v>
      </c>
      <c r="J1498" s="497" t="s">
        <v>9169</v>
      </c>
      <c r="K1498" s="427" t="s">
        <v>4135</v>
      </c>
      <c r="L1498" s="427" t="s">
        <v>5490</v>
      </c>
      <c r="M1498" s="685">
        <v>9</v>
      </c>
      <c r="N1498" s="685" t="s">
        <v>15715</v>
      </c>
      <c r="O1498" s="686">
        <v>608</v>
      </c>
      <c r="P1498" s="427" t="s">
        <v>16220</v>
      </c>
      <c r="Q1498" s="191">
        <v>-4</v>
      </c>
      <c r="R1498" s="180">
        <v>24</v>
      </c>
      <c r="S1498" s="427">
        <v>13</v>
      </c>
      <c r="T1498" s="427">
        <v>18</v>
      </c>
      <c r="U1498" s="191">
        <v>4</v>
      </c>
      <c r="V1498" s="191">
        <v>18</v>
      </c>
      <c r="W1498" s="742">
        <v>15</v>
      </c>
      <c r="X1498" s="742"/>
      <c r="Y1498" s="742"/>
      <c r="Z1498" s="742"/>
      <c r="AA1498" s="742"/>
      <c r="AB1498" s="220"/>
      <c r="AC1498" s="419" t="s">
        <v>11974</v>
      </c>
      <c r="AD1498" s="427" t="s">
        <v>1946</v>
      </c>
      <c r="AE1498" s="427" t="s">
        <v>4248</v>
      </c>
      <c r="AF1498" s="194">
        <v>0</v>
      </c>
      <c r="AG1498" s="194">
        <v>0</v>
      </c>
      <c r="AH1498" s="194">
        <v>0</v>
      </c>
      <c r="AI1498" s="194">
        <v>0</v>
      </c>
      <c r="AJ1498" s="194">
        <v>0</v>
      </c>
      <c r="AK1498" s="194">
        <v>0</v>
      </c>
      <c r="AL1498" s="383">
        <v>12</v>
      </c>
      <c r="AM1498" s="194">
        <v>0</v>
      </c>
      <c r="AN1498" s="177">
        <v>0</v>
      </c>
      <c r="AO1498" s="194">
        <v>12</v>
      </c>
      <c r="AP1498" s="180"/>
      <c r="AQ1498" s="180"/>
      <c r="AR1498" s="180"/>
      <c r="AS1498" s="180"/>
      <c r="AT1498" s="180"/>
      <c r="AU1498" s="180"/>
      <c r="AV1498" s="180"/>
      <c r="AW1498" s="180"/>
      <c r="AX1498" s="180"/>
      <c r="AY1498" s="180"/>
      <c r="AZ1498" s="180"/>
      <c r="BA1498" s="180"/>
      <c r="BB1498" s="180"/>
      <c r="BC1498" s="180"/>
      <c r="BD1498" s="180"/>
      <c r="BE1498" s="180"/>
      <c r="BF1498" s="180"/>
      <c r="BG1498" s="180"/>
      <c r="BH1498" s="176">
        <f t="shared" si="182"/>
        <v>13</v>
      </c>
      <c r="BI1498" s="176">
        <f t="shared" si="178"/>
        <v>9</v>
      </c>
      <c r="BJ1498" s="182" t="str">
        <f t="shared" si="179"/>
        <v>24 - 108</v>
      </c>
      <c r="BK1498" s="176">
        <f t="shared" si="180"/>
        <v>66</v>
      </c>
      <c r="BL1498" s="176">
        <f t="shared" si="183"/>
        <v>15</v>
      </c>
      <c r="BM1498" s="533"/>
      <c r="BN1498" s="185">
        <v>7300</v>
      </c>
      <c r="BO1498" s="180">
        <v>18</v>
      </c>
      <c r="BP1498" s="185">
        <f t="shared" si="184"/>
        <v>8488</v>
      </c>
      <c r="BQ1498" s="420" t="str">
        <f t="shared" si="181"/>
        <v>IX</v>
      </c>
      <c r="BR1498" s="185"/>
      <c r="BS1498" s="464" t="s">
        <v>9623</v>
      </c>
    </row>
    <row r="1499" spans="1:71" ht="38.25" x14ac:dyDescent="0.2">
      <c r="A1499" s="697">
        <v>1497</v>
      </c>
      <c r="B1499" s="286" t="s">
        <v>8379</v>
      </c>
      <c r="C1499" s="286" t="s">
        <v>7650</v>
      </c>
      <c r="D1499" s="258" t="s">
        <v>9623</v>
      </c>
      <c r="E1499" s="736">
        <v>1</v>
      </c>
      <c r="F1499" s="736">
        <v>1</v>
      </c>
      <c r="G1499" s="737">
        <v>5</v>
      </c>
      <c r="H1499" s="305" t="s">
        <v>3486</v>
      </c>
      <c r="I1499" s="496" t="s">
        <v>1751</v>
      </c>
      <c r="J1499" s="497" t="s">
        <v>3395</v>
      </c>
      <c r="K1499" s="427" t="s">
        <v>7655</v>
      </c>
      <c r="L1499" s="427" t="s">
        <v>3489</v>
      </c>
      <c r="M1499" s="685">
        <v>2</v>
      </c>
      <c r="N1499" s="685" t="s">
        <v>15741</v>
      </c>
      <c r="O1499" s="686">
        <v>7</v>
      </c>
      <c r="P1499" s="427" t="s">
        <v>16221</v>
      </c>
      <c r="Q1499" s="179">
        <v>0</v>
      </c>
      <c r="R1499" s="180"/>
      <c r="S1499" s="498">
        <v>0</v>
      </c>
      <c r="T1499" s="190">
        <v>0</v>
      </c>
      <c r="U1499" s="190">
        <v>0</v>
      </c>
      <c r="V1499" s="190">
        <v>0</v>
      </c>
      <c r="W1499" s="747">
        <v>0.5</v>
      </c>
      <c r="X1499" s="742"/>
      <c r="Y1499" s="742"/>
      <c r="Z1499" s="742"/>
      <c r="AA1499" s="742"/>
      <c r="AB1499" s="220"/>
      <c r="AC1499" s="419" t="s">
        <v>9383</v>
      </c>
      <c r="AD1499" s="427" t="s">
        <v>7155</v>
      </c>
      <c r="AE1499" s="427" t="s">
        <v>4247</v>
      </c>
      <c r="AF1499" s="194">
        <v>0</v>
      </c>
      <c r="AG1499" s="194">
        <v>0</v>
      </c>
      <c r="AH1499" s="194">
        <v>0</v>
      </c>
      <c r="AI1499" s="194">
        <v>0</v>
      </c>
      <c r="AJ1499" s="194">
        <v>0</v>
      </c>
      <c r="AK1499" s="194">
        <v>0</v>
      </c>
      <c r="AL1499" s="383">
        <v>2</v>
      </c>
      <c r="AM1499" s="194">
        <v>0</v>
      </c>
      <c r="AN1499" s="177">
        <v>0</v>
      </c>
      <c r="AO1499" s="194">
        <v>0</v>
      </c>
      <c r="AP1499" s="180"/>
      <c r="AQ1499" s="180"/>
      <c r="AR1499" s="180"/>
      <c r="AS1499" s="180"/>
      <c r="AT1499" s="180"/>
      <c r="AU1499" s="180"/>
      <c r="AV1499" s="180"/>
      <c r="AW1499" s="180"/>
      <c r="AX1499" s="180"/>
      <c r="AY1499" s="180"/>
      <c r="AZ1499" s="180"/>
      <c r="BA1499" s="180"/>
      <c r="BB1499" s="180"/>
      <c r="BC1499" s="180"/>
      <c r="BD1499" s="180"/>
      <c r="BE1499" s="180"/>
      <c r="BF1499" s="180"/>
      <c r="BG1499" s="180"/>
      <c r="BH1499" s="176">
        <f t="shared" si="182"/>
        <v>6</v>
      </c>
      <c r="BI1499" s="176">
        <f t="shared" si="178"/>
        <v>13</v>
      </c>
      <c r="BJ1499" s="182" t="str">
        <f t="shared" si="179"/>
        <v>2 - 16</v>
      </c>
      <c r="BK1499" s="176">
        <f t="shared" si="180"/>
        <v>9</v>
      </c>
      <c r="BL1499" s="176">
        <f t="shared" si="183"/>
        <v>2</v>
      </c>
      <c r="BM1499" s="533">
        <v>6</v>
      </c>
      <c r="BN1499" s="185">
        <v>65</v>
      </c>
      <c r="BO1499" s="180">
        <v>2</v>
      </c>
      <c r="BP1499" s="185">
        <f t="shared" si="184"/>
        <v>83</v>
      </c>
      <c r="BQ1499" s="420" t="str">
        <f t="shared" si="181"/>
        <v>III</v>
      </c>
      <c r="BR1499" s="185"/>
      <c r="BS1499" s="464" t="s">
        <v>9623</v>
      </c>
    </row>
    <row r="1500" spans="1:71" ht="38.25" x14ac:dyDescent="0.2">
      <c r="A1500" s="696">
        <v>1498</v>
      </c>
      <c r="B1500" s="286" t="s">
        <v>8379</v>
      </c>
      <c r="C1500" s="286" t="s">
        <v>7651</v>
      </c>
      <c r="D1500" s="258" t="s">
        <v>9623</v>
      </c>
      <c r="E1500" s="736">
        <v>1</v>
      </c>
      <c r="F1500" s="736">
        <v>1</v>
      </c>
      <c r="G1500" s="737">
        <v>5</v>
      </c>
      <c r="H1500" s="305" t="s">
        <v>3486</v>
      </c>
      <c r="I1500" s="496" t="s">
        <v>1751</v>
      </c>
      <c r="J1500" s="497" t="s">
        <v>3395</v>
      </c>
      <c r="K1500" s="427" t="s">
        <v>8836</v>
      </c>
      <c r="L1500" s="427" t="s">
        <v>3489</v>
      </c>
      <c r="M1500" s="728">
        <v>2.25</v>
      </c>
      <c r="N1500" s="685" t="s">
        <v>15741</v>
      </c>
      <c r="O1500" s="686">
        <v>9</v>
      </c>
      <c r="P1500" s="427" t="s">
        <v>16221</v>
      </c>
      <c r="Q1500" s="179">
        <v>0</v>
      </c>
      <c r="R1500" s="180"/>
      <c r="S1500" s="498">
        <v>0</v>
      </c>
      <c r="T1500" s="190">
        <v>0</v>
      </c>
      <c r="U1500" s="190">
        <v>0</v>
      </c>
      <c r="V1500" s="190">
        <v>0</v>
      </c>
      <c r="W1500" s="747">
        <v>0.5</v>
      </c>
      <c r="X1500" s="742"/>
      <c r="Y1500" s="742"/>
      <c r="Z1500" s="742"/>
      <c r="AA1500" s="742"/>
      <c r="AB1500" s="220"/>
      <c r="AC1500" s="419" t="s">
        <v>9383</v>
      </c>
      <c r="AD1500" s="427" t="s">
        <v>7155</v>
      </c>
      <c r="AE1500" s="427" t="s">
        <v>4247</v>
      </c>
      <c r="AF1500" s="194">
        <v>0</v>
      </c>
      <c r="AG1500" s="194">
        <v>0</v>
      </c>
      <c r="AH1500" s="194">
        <v>0</v>
      </c>
      <c r="AI1500" s="194">
        <v>0</v>
      </c>
      <c r="AJ1500" s="194">
        <v>0</v>
      </c>
      <c r="AK1500" s="194">
        <v>0</v>
      </c>
      <c r="AL1500" s="383">
        <v>3</v>
      </c>
      <c r="AM1500" s="194">
        <v>0</v>
      </c>
      <c r="AN1500" s="177">
        <v>0</v>
      </c>
      <c r="AO1500" s="194">
        <v>0</v>
      </c>
      <c r="AP1500" s="180"/>
      <c r="AQ1500" s="180"/>
      <c r="AR1500" s="180"/>
      <c r="AS1500" s="180"/>
      <c r="AT1500" s="180"/>
      <c r="AU1500" s="180"/>
      <c r="AV1500" s="180"/>
      <c r="AW1500" s="180"/>
      <c r="AX1500" s="180"/>
      <c r="AY1500" s="180"/>
      <c r="AZ1500" s="180"/>
      <c r="BA1500" s="180"/>
      <c r="BB1500" s="180"/>
      <c r="BC1500" s="180"/>
      <c r="BD1500" s="180"/>
      <c r="BE1500" s="180"/>
      <c r="BF1500" s="180"/>
      <c r="BG1500" s="180"/>
      <c r="BH1500" s="176">
        <f t="shared" si="182"/>
        <v>6</v>
      </c>
      <c r="BI1500" s="176">
        <f t="shared" si="178"/>
        <v>13</v>
      </c>
      <c r="BJ1500" s="182" t="str">
        <f t="shared" si="179"/>
        <v>3 - 24</v>
      </c>
      <c r="BK1500" s="176">
        <f t="shared" si="180"/>
        <v>14</v>
      </c>
      <c r="BL1500" s="176">
        <f t="shared" si="183"/>
        <v>3</v>
      </c>
      <c r="BM1500" s="533">
        <v>6</v>
      </c>
      <c r="BN1500" s="185">
        <v>90</v>
      </c>
      <c r="BO1500" s="180">
        <v>3</v>
      </c>
      <c r="BP1500" s="185">
        <f t="shared" si="184"/>
        <v>132</v>
      </c>
      <c r="BQ1500" s="420" t="str">
        <f t="shared" si="181"/>
        <v>III</v>
      </c>
      <c r="BR1500" s="185"/>
      <c r="BS1500" s="464" t="s">
        <v>9623</v>
      </c>
    </row>
    <row r="1501" spans="1:71" ht="38.25" x14ac:dyDescent="0.2">
      <c r="A1501" s="696">
        <v>1499</v>
      </c>
      <c r="B1501" s="286" t="s">
        <v>8379</v>
      </c>
      <c r="C1501" s="286" t="s">
        <v>7652</v>
      </c>
      <c r="D1501" s="258" t="s">
        <v>9623</v>
      </c>
      <c r="E1501" s="736">
        <v>1</v>
      </c>
      <c r="F1501" s="736">
        <v>1</v>
      </c>
      <c r="G1501" s="737">
        <v>5</v>
      </c>
      <c r="H1501" s="305" t="s">
        <v>3486</v>
      </c>
      <c r="I1501" s="496" t="s">
        <v>1751</v>
      </c>
      <c r="J1501" s="497" t="s">
        <v>3395</v>
      </c>
      <c r="K1501" s="427" t="s">
        <v>7657</v>
      </c>
      <c r="L1501" s="427" t="s">
        <v>3489</v>
      </c>
      <c r="M1501" s="685">
        <v>2.5</v>
      </c>
      <c r="N1501" s="685" t="s">
        <v>15741</v>
      </c>
      <c r="O1501" s="686">
        <v>13</v>
      </c>
      <c r="P1501" s="427" t="s">
        <v>16221</v>
      </c>
      <c r="Q1501" s="179">
        <v>0</v>
      </c>
      <c r="R1501" s="180"/>
      <c r="S1501" s="498">
        <v>0</v>
      </c>
      <c r="T1501" s="190">
        <v>0</v>
      </c>
      <c r="U1501" s="190">
        <v>0</v>
      </c>
      <c r="V1501" s="190">
        <v>0</v>
      </c>
      <c r="W1501" s="747">
        <v>0.5</v>
      </c>
      <c r="X1501" s="742"/>
      <c r="Y1501" s="742"/>
      <c r="Z1501" s="742"/>
      <c r="AA1501" s="742"/>
      <c r="AB1501" s="219"/>
      <c r="AC1501" s="419" t="s">
        <v>9383</v>
      </c>
      <c r="AD1501" s="427" t="s">
        <v>7155</v>
      </c>
      <c r="AE1501" s="427" t="s">
        <v>4247</v>
      </c>
      <c r="AF1501" s="194">
        <v>0</v>
      </c>
      <c r="AG1501" s="194">
        <v>0</v>
      </c>
      <c r="AH1501" s="194">
        <v>0</v>
      </c>
      <c r="AI1501" s="194">
        <v>0</v>
      </c>
      <c r="AJ1501" s="194">
        <v>0</v>
      </c>
      <c r="AK1501" s="194">
        <v>0</v>
      </c>
      <c r="AL1501" s="383">
        <v>4</v>
      </c>
      <c r="AM1501" s="194">
        <v>0</v>
      </c>
      <c r="AN1501" s="177">
        <v>0</v>
      </c>
      <c r="AO1501" s="194">
        <v>0</v>
      </c>
      <c r="AP1501" s="180"/>
      <c r="AQ1501" s="180"/>
      <c r="AR1501" s="180"/>
      <c r="AS1501" s="180"/>
      <c r="AT1501" s="180"/>
      <c r="AU1501" s="180"/>
      <c r="AV1501" s="180"/>
      <c r="AW1501" s="180"/>
      <c r="AX1501" s="180"/>
      <c r="AY1501" s="180"/>
      <c r="AZ1501" s="180"/>
      <c r="BA1501" s="180"/>
      <c r="BB1501" s="180"/>
      <c r="BC1501" s="180"/>
      <c r="BD1501" s="180"/>
      <c r="BE1501" s="180"/>
      <c r="BF1501" s="180"/>
      <c r="BG1501" s="180"/>
      <c r="BH1501" s="176">
        <f t="shared" si="182"/>
        <v>6</v>
      </c>
      <c r="BI1501" s="176">
        <f t="shared" si="178"/>
        <v>13</v>
      </c>
      <c r="BJ1501" s="182" t="str">
        <f t="shared" si="179"/>
        <v>4 - 32</v>
      </c>
      <c r="BK1501" s="176">
        <f t="shared" si="180"/>
        <v>18</v>
      </c>
      <c r="BL1501" s="176">
        <f t="shared" si="183"/>
        <v>4</v>
      </c>
      <c r="BM1501" s="533">
        <v>6</v>
      </c>
      <c r="BN1501" s="185">
        <v>125</v>
      </c>
      <c r="BO1501" s="180">
        <v>4</v>
      </c>
      <c r="BP1501" s="185">
        <f t="shared" si="184"/>
        <v>197</v>
      </c>
      <c r="BQ1501" s="420" t="str">
        <f t="shared" si="181"/>
        <v>III</v>
      </c>
      <c r="BR1501" s="185"/>
      <c r="BS1501" s="464" t="s">
        <v>9623</v>
      </c>
    </row>
    <row r="1502" spans="1:71" ht="38.25" x14ac:dyDescent="0.2">
      <c r="A1502" s="697">
        <v>1500</v>
      </c>
      <c r="B1502" s="286" t="s">
        <v>8379</v>
      </c>
      <c r="C1502" s="286" t="s">
        <v>7653</v>
      </c>
      <c r="D1502" s="258" t="s">
        <v>9623</v>
      </c>
      <c r="E1502" s="736">
        <v>1</v>
      </c>
      <c r="F1502" s="736">
        <v>1</v>
      </c>
      <c r="G1502" s="737">
        <v>5</v>
      </c>
      <c r="H1502" s="305" t="s">
        <v>3486</v>
      </c>
      <c r="I1502" s="496" t="s">
        <v>1751</v>
      </c>
      <c r="J1502" s="497" t="s">
        <v>3395</v>
      </c>
      <c r="K1502" s="427" t="s">
        <v>8834</v>
      </c>
      <c r="L1502" s="427" t="s">
        <v>3489</v>
      </c>
      <c r="M1502" s="728">
        <v>2.75</v>
      </c>
      <c r="N1502" s="685" t="s">
        <v>15741</v>
      </c>
      <c r="O1502" s="686">
        <v>17</v>
      </c>
      <c r="P1502" s="427" t="s">
        <v>16221</v>
      </c>
      <c r="Q1502" s="179">
        <v>0</v>
      </c>
      <c r="R1502" s="180"/>
      <c r="S1502" s="498">
        <v>0</v>
      </c>
      <c r="T1502" s="190">
        <v>0</v>
      </c>
      <c r="U1502" s="190">
        <v>0</v>
      </c>
      <c r="V1502" s="190">
        <v>0</v>
      </c>
      <c r="W1502" s="747">
        <v>0.5</v>
      </c>
      <c r="X1502" s="742"/>
      <c r="Y1502" s="742"/>
      <c r="Z1502" s="742"/>
      <c r="AA1502" s="742"/>
      <c r="AB1502" s="220"/>
      <c r="AC1502" s="419" t="s">
        <v>9383</v>
      </c>
      <c r="AD1502" s="427" t="s">
        <v>7155</v>
      </c>
      <c r="AE1502" s="427" t="s">
        <v>4247</v>
      </c>
      <c r="AF1502" s="194">
        <v>0</v>
      </c>
      <c r="AG1502" s="194">
        <v>0</v>
      </c>
      <c r="AH1502" s="194">
        <v>0</v>
      </c>
      <c r="AI1502" s="194">
        <v>0</v>
      </c>
      <c r="AJ1502" s="194">
        <v>0</v>
      </c>
      <c r="AK1502" s="194">
        <v>0</v>
      </c>
      <c r="AL1502" s="383">
        <v>5</v>
      </c>
      <c r="AM1502" s="194">
        <v>0</v>
      </c>
      <c r="AN1502" s="177">
        <v>0</v>
      </c>
      <c r="AO1502" s="194">
        <v>0</v>
      </c>
      <c r="AP1502" s="180"/>
      <c r="AQ1502" s="180"/>
      <c r="AR1502" s="180"/>
      <c r="AS1502" s="180"/>
      <c r="AT1502" s="180"/>
      <c r="AU1502" s="180"/>
      <c r="AV1502" s="180"/>
      <c r="AW1502" s="180"/>
      <c r="AX1502" s="180"/>
      <c r="AY1502" s="180"/>
      <c r="AZ1502" s="180"/>
      <c r="BA1502" s="180"/>
      <c r="BB1502" s="180"/>
      <c r="BC1502" s="180"/>
      <c r="BD1502" s="180"/>
      <c r="BE1502" s="180"/>
      <c r="BF1502" s="180"/>
      <c r="BG1502" s="180"/>
      <c r="BH1502" s="176">
        <f t="shared" si="182"/>
        <v>6</v>
      </c>
      <c r="BI1502" s="176">
        <f t="shared" si="178"/>
        <v>13</v>
      </c>
      <c r="BJ1502" s="182" t="str">
        <f t="shared" si="179"/>
        <v>5 - 40</v>
      </c>
      <c r="BK1502" s="176">
        <f t="shared" si="180"/>
        <v>23</v>
      </c>
      <c r="BL1502" s="176">
        <f t="shared" si="183"/>
        <v>5</v>
      </c>
      <c r="BM1502" s="535">
        <v>6</v>
      </c>
      <c r="BN1502" s="185">
        <v>165</v>
      </c>
      <c r="BO1502" s="180">
        <v>5</v>
      </c>
      <c r="BP1502" s="185">
        <f t="shared" si="184"/>
        <v>280</v>
      </c>
      <c r="BQ1502" s="420" t="str">
        <f t="shared" si="181"/>
        <v>IV</v>
      </c>
      <c r="BR1502" s="185"/>
      <c r="BS1502" s="464" t="s">
        <v>9623</v>
      </c>
    </row>
    <row r="1503" spans="1:71" ht="38.25" x14ac:dyDescent="0.2">
      <c r="A1503" s="696">
        <v>1501</v>
      </c>
      <c r="B1503" s="286" t="s">
        <v>8379</v>
      </c>
      <c r="C1503" s="286" t="s">
        <v>7654</v>
      </c>
      <c r="D1503" s="258" t="s">
        <v>9623</v>
      </c>
      <c r="E1503" s="736">
        <v>1</v>
      </c>
      <c r="F1503" s="736">
        <v>1</v>
      </c>
      <c r="G1503" s="737">
        <v>5</v>
      </c>
      <c r="H1503" s="305" t="s">
        <v>3486</v>
      </c>
      <c r="I1503" s="496" t="s">
        <v>1751</v>
      </c>
      <c r="J1503" s="497" t="s">
        <v>3395</v>
      </c>
      <c r="K1503" s="427" t="s">
        <v>7656</v>
      </c>
      <c r="L1503" s="427" t="s">
        <v>3489</v>
      </c>
      <c r="M1503" s="685">
        <v>3</v>
      </c>
      <c r="N1503" s="685" t="s">
        <v>15741</v>
      </c>
      <c r="O1503" s="686">
        <v>22</v>
      </c>
      <c r="P1503" s="427" t="s">
        <v>16221</v>
      </c>
      <c r="Q1503" s="179">
        <v>0</v>
      </c>
      <c r="R1503" s="180"/>
      <c r="S1503" s="498">
        <v>0</v>
      </c>
      <c r="T1503" s="190">
        <v>0</v>
      </c>
      <c r="U1503" s="190">
        <v>0</v>
      </c>
      <c r="V1503" s="190">
        <v>0</v>
      </c>
      <c r="W1503" s="747">
        <v>0.5</v>
      </c>
      <c r="X1503" s="742"/>
      <c r="Y1503" s="742"/>
      <c r="Z1503" s="742"/>
      <c r="AA1503" s="742"/>
      <c r="AB1503" s="220"/>
      <c r="AC1503" s="419" t="s">
        <v>9384</v>
      </c>
      <c r="AD1503" s="427" t="s">
        <v>7155</v>
      </c>
      <c r="AE1503" s="427" t="s">
        <v>4247</v>
      </c>
      <c r="AF1503" s="194">
        <v>0</v>
      </c>
      <c r="AG1503" s="194">
        <v>0</v>
      </c>
      <c r="AH1503" s="194">
        <v>0</v>
      </c>
      <c r="AI1503" s="194">
        <v>0</v>
      </c>
      <c r="AJ1503" s="194">
        <v>0</v>
      </c>
      <c r="AK1503" s="194">
        <v>0</v>
      </c>
      <c r="AL1503" s="383">
        <v>6</v>
      </c>
      <c r="AM1503" s="194">
        <v>0</v>
      </c>
      <c r="AN1503" s="177">
        <v>0</v>
      </c>
      <c r="AO1503" s="194">
        <v>0</v>
      </c>
      <c r="AP1503" s="187"/>
      <c r="AQ1503" s="187"/>
      <c r="AR1503" s="187"/>
      <c r="AS1503" s="187"/>
      <c r="AT1503" s="187"/>
      <c r="AU1503" s="187"/>
      <c r="AV1503" s="187"/>
      <c r="AW1503" s="187"/>
      <c r="AX1503" s="187"/>
      <c r="AY1503" s="187"/>
      <c r="AZ1503" s="187"/>
      <c r="BA1503" s="187"/>
      <c r="BB1503" s="187"/>
      <c r="BC1503" s="187"/>
      <c r="BD1503" s="187"/>
      <c r="BE1503" s="187"/>
      <c r="BF1503" s="187"/>
      <c r="BG1503" s="187"/>
      <c r="BH1503" s="176">
        <f t="shared" si="182"/>
        <v>6</v>
      </c>
      <c r="BI1503" s="176">
        <f t="shared" si="178"/>
        <v>13</v>
      </c>
      <c r="BJ1503" s="182" t="str">
        <f t="shared" si="179"/>
        <v>6 - 48</v>
      </c>
      <c r="BK1503" s="176">
        <f t="shared" si="180"/>
        <v>27</v>
      </c>
      <c r="BL1503" s="176">
        <f t="shared" si="183"/>
        <v>6</v>
      </c>
      <c r="BM1503" s="533">
        <v>6</v>
      </c>
      <c r="BN1503" s="185">
        <v>275</v>
      </c>
      <c r="BO1503" s="180">
        <v>6</v>
      </c>
      <c r="BP1503" s="185">
        <f t="shared" si="184"/>
        <v>437</v>
      </c>
      <c r="BQ1503" s="420" t="str">
        <f t="shared" si="181"/>
        <v>V</v>
      </c>
      <c r="BR1503" s="185"/>
      <c r="BS1503" s="464" t="s">
        <v>9623</v>
      </c>
    </row>
    <row r="1504" spans="1:71" ht="38.25" x14ac:dyDescent="0.2">
      <c r="A1504" s="697">
        <v>1502</v>
      </c>
      <c r="B1504" s="286" t="s">
        <v>8380</v>
      </c>
      <c r="C1504" s="286" t="s">
        <v>8847</v>
      </c>
      <c r="D1504" s="258" t="s">
        <v>9623</v>
      </c>
      <c r="E1504" s="736">
        <v>1</v>
      </c>
      <c r="F1504" s="736">
        <v>1</v>
      </c>
      <c r="G1504" s="737">
        <v>5</v>
      </c>
      <c r="H1504" s="305" t="s">
        <v>3486</v>
      </c>
      <c r="I1504" s="496" t="s">
        <v>1751</v>
      </c>
      <c r="J1504" s="497" t="s">
        <v>3395</v>
      </c>
      <c r="K1504" s="427" t="s">
        <v>7655</v>
      </c>
      <c r="L1504" s="427" t="s">
        <v>3489</v>
      </c>
      <c r="M1504" s="685">
        <v>2</v>
      </c>
      <c r="N1504" s="685" t="s">
        <v>15741</v>
      </c>
      <c r="O1504" s="686">
        <v>7</v>
      </c>
      <c r="P1504" s="427" t="s">
        <v>16221</v>
      </c>
      <c r="Q1504" s="179">
        <v>0</v>
      </c>
      <c r="R1504" s="180"/>
      <c r="S1504" s="498">
        <v>0</v>
      </c>
      <c r="T1504" s="190">
        <v>0</v>
      </c>
      <c r="U1504" s="190">
        <v>0</v>
      </c>
      <c r="V1504" s="190">
        <v>0</v>
      </c>
      <c r="W1504" s="747">
        <v>0.5</v>
      </c>
      <c r="X1504" s="742"/>
      <c r="Y1504" s="742"/>
      <c r="Z1504" s="742"/>
      <c r="AA1504" s="742"/>
      <c r="AB1504" s="219"/>
      <c r="AC1504" s="419" t="s">
        <v>9383</v>
      </c>
      <c r="AD1504" s="427" t="s">
        <v>7155</v>
      </c>
      <c r="AE1504" s="427" t="s">
        <v>4247</v>
      </c>
      <c r="AF1504" s="194">
        <v>0</v>
      </c>
      <c r="AG1504" s="194">
        <v>0</v>
      </c>
      <c r="AH1504" s="194">
        <v>0</v>
      </c>
      <c r="AI1504" s="194">
        <v>0</v>
      </c>
      <c r="AJ1504" s="194">
        <v>0</v>
      </c>
      <c r="AK1504" s="194">
        <v>0</v>
      </c>
      <c r="AL1504" s="383">
        <v>2</v>
      </c>
      <c r="AM1504" s="194">
        <v>0</v>
      </c>
      <c r="AN1504" s="177">
        <v>0</v>
      </c>
      <c r="AO1504" s="194">
        <v>0</v>
      </c>
      <c r="AP1504" s="180"/>
      <c r="AQ1504" s="180"/>
      <c r="AR1504" s="180"/>
      <c r="AS1504" s="180"/>
      <c r="AT1504" s="180"/>
      <c r="AU1504" s="180"/>
      <c r="AV1504" s="180"/>
      <c r="AW1504" s="180"/>
      <c r="AX1504" s="180"/>
      <c r="AY1504" s="180"/>
      <c r="AZ1504" s="180"/>
      <c r="BA1504" s="180"/>
      <c r="BB1504" s="180"/>
      <c r="BC1504" s="180"/>
      <c r="BD1504" s="180"/>
      <c r="BE1504" s="180"/>
      <c r="BF1504" s="180"/>
      <c r="BG1504" s="180"/>
      <c r="BH1504" s="176">
        <f t="shared" si="182"/>
        <v>6</v>
      </c>
      <c r="BI1504" s="176">
        <f t="shared" si="178"/>
        <v>13</v>
      </c>
      <c r="BJ1504" s="182" t="str">
        <f t="shared" si="179"/>
        <v>2 - 16</v>
      </c>
      <c r="BK1504" s="176">
        <f t="shared" si="180"/>
        <v>9</v>
      </c>
      <c r="BL1504" s="176">
        <f t="shared" si="183"/>
        <v>2</v>
      </c>
      <c r="BM1504" s="533">
        <v>6</v>
      </c>
      <c r="BN1504" s="185">
        <v>65</v>
      </c>
      <c r="BO1504" s="180">
        <v>2</v>
      </c>
      <c r="BP1504" s="185">
        <f t="shared" si="184"/>
        <v>83</v>
      </c>
      <c r="BQ1504" s="420" t="str">
        <f t="shared" si="181"/>
        <v>III</v>
      </c>
      <c r="BR1504" s="185"/>
      <c r="BS1504" s="464" t="s">
        <v>9623</v>
      </c>
    </row>
    <row r="1505" spans="1:71" ht="38.25" x14ac:dyDescent="0.2">
      <c r="A1505" s="696">
        <v>1503</v>
      </c>
      <c r="B1505" s="286" t="s">
        <v>8380</v>
      </c>
      <c r="C1505" s="286" t="s">
        <v>8848</v>
      </c>
      <c r="D1505" s="258" t="s">
        <v>9623</v>
      </c>
      <c r="E1505" s="736">
        <v>1</v>
      </c>
      <c r="F1505" s="736">
        <v>1</v>
      </c>
      <c r="G1505" s="737">
        <v>5</v>
      </c>
      <c r="H1505" s="305" t="s">
        <v>3486</v>
      </c>
      <c r="I1505" s="496" t="s">
        <v>1751</v>
      </c>
      <c r="J1505" s="497" t="s">
        <v>3395</v>
      </c>
      <c r="K1505" s="427" t="s">
        <v>8836</v>
      </c>
      <c r="L1505" s="427" t="s">
        <v>3489</v>
      </c>
      <c r="M1505" s="728">
        <v>2.25</v>
      </c>
      <c r="N1505" s="685" t="s">
        <v>15741</v>
      </c>
      <c r="O1505" s="686">
        <v>9</v>
      </c>
      <c r="P1505" s="427" t="s">
        <v>16221</v>
      </c>
      <c r="Q1505" s="179">
        <v>0</v>
      </c>
      <c r="R1505" s="180"/>
      <c r="S1505" s="498">
        <v>0</v>
      </c>
      <c r="T1505" s="190">
        <v>0</v>
      </c>
      <c r="U1505" s="190">
        <v>0</v>
      </c>
      <c r="V1505" s="190">
        <v>0</v>
      </c>
      <c r="W1505" s="747">
        <v>0.5</v>
      </c>
      <c r="X1505" s="742"/>
      <c r="Y1505" s="742"/>
      <c r="Z1505" s="742"/>
      <c r="AA1505" s="742"/>
      <c r="AB1505" s="220"/>
      <c r="AC1505" s="419" t="s">
        <v>9383</v>
      </c>
      <c r="AD1505" s="427" t="s">
        <v>7155</v>
      </c>
      <c r="AE1505" s="427" t="s">
        <v>4247</v>
      </c>
      <c r="AF1505" s="194">
        <v>0</v>
      </c>
      <c r="AG1505" s="194">
        <v>0</v>
      </c>
      <c r="AH1505" s="194">
        <v>0</v>
      </c>
      <c r="AI1505" s="194">
        <v>0</v>
      </c>
      <c r="AJ1505" s="194">
        <v>0</v>
      </c>
      <c r="AK1505" s="194">
        <v>0</v>
      </c>
      <c r="AL1505" s="383">
        <v>3</v>
      </c>
      <c r="AM1505" s="194">
        <v>0</v>
      </c>
      <c r="AN1505" s="177">
        <v>0</v>
      </c>
      <c r="AO1505" s="194">
        <v>0</v>
      </c>
      <c r="AP1505" s="180"/>
      <c r="AQ1505" s="180"/>
      <c r="AR1505" s="180"/>
      <c r="AS1505" s="180"/>
      <c r="AT1505" s="180"/>
      <c r="AU1505" s="180"/>
      <c r="AV1505" s="180"/>
      <c r="AW1505" s="180"/>
      <c r="AX1505" s="180"/>
      <c r="AY1505" s="180"/>
      <c r="AZ1505" s="180"/>
      <c r="BA1505" s="180"/>
      <c r="BB1505" s="180"/>
      <c r="BC1505" s="180"/>
      <c r="BD1505" s="180"/>
      <c r="BE1505" s="180"/>
      <c r="BF1505" s="180"/>
      <c r="BG1505" s="180"/>
      <c r="BH1505" s="176">
        <f t="shared" si="182"/>
        <v>6</v>
      </c>
      <c r="BI1505" s="176">
        <f t="shared" si="178"/>
        <v>13</v>
      </c>
      <c r="BJ1505" s="182" t="str">
        <f t="shared" si="179"/>
        <v>3 - 24</v>
      </c>
      <c r="BK1505" s="176">
        <f t="shared" si="180"/>
        <v>14</v>
      </c>
      <c r="BL1505" s="176">
        <f t="shared" si="183"/>
        <v>3</v>
      </c>
      <c r="BM1505" s="533">
        <v>6</v>
      </c>
      <c r="BN1505" s="185">
        <v>90</v>
      </c>
      <c r="BO1505" s="180">
        <v>3</v>
      </c>
      <c r="BP1505" s="185">
        <f t="shared" si="184"/>
        <v>132</v>
      </c>
      <c r="BQ1505" s="420" t="str">
        <f t="shared" si="181"/>
        <v>III</v>
      </c>
      <c r="BR1505" s="185"/>
      <c r="BS1505" s="464" t="s">
        <v>9623</v>
      </c>
    </row>
    <row r="1506" spans="1:71" ht="38.25" x14ac:dyDescent="0.2">
      <c r="A1506" s="696">
        <v>1504</v>
      </c>
      <c r="B1506" s="286" t="s">
        <v>8380</v>
      </c>
      <c r="C1506" s="286" t="s">
        <v>8849</v>
      </c>
      <c r="D1506" s="258" t="s">
        <v>9623</v>
      </c>
      <c r="E1506" s="736">
        <v>1</v>
      </c>
      <c r="F1506" s="736">
        <v>1</v>
      </c>
      <c r="G1506" s="737">
        <v>5</v>
      </c>
      <c r="H1506" s="305" t="s">
        <v>3486</v>
      </c>
      <c r="I1506" s="496" t="s">
        <v>1751</v>
      </c>
      <c r="J1506" s="497" t="s">
        <v>3395</v>
      </c>
      <c r="K1506" s="427" t="s">
        <v>7657</v>
      </c>
      <c r="L1506" s="427" t="s">
        <v>3489</v>
      </c>
      <c r="M1506" s="685">
        <v>2.5</v>
      </c>
      <c r="N1506" s="685" t="s">
        <v>15741</v>
      </c>
      <c r="O1506" s="686">
        <v>13</v>
      </c>
      <c r="P1506" s="427" t="s">
        <v>16221</v>
      </c>
      <c r="Q1506" s="179">
        <v>0</v>
      </c>
      <c r="R1506" s="180"/>
      <c r="S1506" s="498">
        <v>0</v>
      </c>
      <c r="T1506" s="190">
        <v>0</v>
      </c>
      <c r="U1506" s="190">
        <v>0</v>
      </c>
      <c r="V1506" s="190">
        <v>0</v>
      </c>
      <c r="W1506" s="747">
        <v>0.5</v>
      </c>
      <c r="X1506" s="742"/>
      <c r="Y1506" s="742"/>
      <c r="Z1506" s="742"/>
      <c r="AA1506" s="742"/>
      <c r="AB1506" s="220"/>
      <c r="AC1506" s="419" t="s">
        <v>9383</v>
      </c>
      <c r="AD1506" s="427" t="s">
        <v>7155</v>
      </c>
      <c r="AE1506" s="427" t="s">
        <v>4247</v>
      </c>
      <c r="AF1506" s="194">
        <v>0</v>
      </c>
      <c r="AG1506" s="194">
        <v>0</v>
      </c>
      <c r="AH1506" s="194">
        <v>0</v>
      </c>
      <c r="AI1506" s="194">
        <v>0</v>
      </c>
      <c r="AJ1506" s="194">
        <v>0</v>
      </c>
      <c r="AK1506" s="194">
        <v>0</v>
      </c>
      <c r="AL1506" s="383">
        <v>4</v>
      </c>
      <c r="AM1506" s="194">
        <v>0</v>
      </c>
      <c r="AN1506" s="177">
        <v>0</v>
      </c>
      <c r="AO1506" s="194">
        <v>0</v>
      </c>
      <c r="AP1506" s="180"/>
      <c r="AQ1506" s="180"/>
      <c r="AR1506" s="180"/>
      <c r="AS1506" s="180"/>
      <c r="AT1506" s="180"/>
      <c r="AU1506" s="180"/>
      <c r="AV1506" s="180"/>
      <c r="AW1506" s="180"/>
      <c r="AX1506" s="180"/>
      <c r="AY1506" s="180"/>
      <c r="AZ1506" s="180"/>
      <c r="BA1506" s="180"/>
      <c r="BB1506" s="180"/>
      <c r="BC1506" s="180"/>
      <c r="BD1506" s="180"/>
      <c r="BE1506" s="180"/>
      <c r="BF1506" s="180"/>
      <c r="BG1506" s="180"/>
      <c r="BH1506" s="176">
        <f t="shared" si="182"/>
        <v>6</v>
      </c>
      <c r="BI1506" s="176">
        <f t="shared" si="178"/>
        <v>13</v>
      </c>
      <c r="BJ1506" s="182" t="str">
        <f t="shared" si="179"/>
        <v>4 - 32</v>
      </c>
      <c r="BK1506" s="176">
        <f t="shared" si="180"/>
        <v>18</v>
      </c>
      <c r="BL1506" s="176">
        <f t="shared" si="183"/>
        <v>4</v>
      </c>
      <c r="BM1506" s="533">
        <v>6</v>
      </c>
      <c r="BN1506" s="185">
        <v>125</v>
      </c>
      <c r="BO1506" s="180">
        <v>4</v>
      </c>
      <c r="BP1506" s="185">
        <f t="shared" si="184"/>
        <v>197</v>
      </c>
      <c r="BQ1506" s="420" t="str">
        <f t="shared" si="181"/>
        <v>III</v>
      </c>
      <c r="BR1506" s="185"/>
      <c r="BS1506" s="464" t="s">
        <v>9623</v>
      </c>
    </row>
    <row r="1507" spans="1:71" ht="38.25" x14ac:dyDescent="0.2">
      <c r="A1507" s="697">
        <v>1505</v>
      </c>
      <c r="B1507" s="286" t="s">
        <v>8380</v>
      </c>
      <c r="C1507" s="286" t="s">
        <v>8850</v>
      </c>
      <c r="D1507" s="258" t="s">
        <v>9623</v>
      </c>
      <c r="E1507" s="736">
        <v>1</v>
      </c>
      <c r="F1507" s="736">
        <v>1</v>
      </c>
      <c r="G1507" s="737">
        <v>5</v>
      </c>
      <c r="H1507" s="305" t="s">
        <v>3486</v>
      </c>
      <c r="I1507" s="496" t="s">
        <v>1751</v>
      </c>
      <c r="J1507" s="497" t="s">
        <v>3395</v>
      </c>
      <c r="K1507" s="427" t="s">
        <v>8834</v>
      </c>
      <c r="L1507" s="427" t="s">
        <v>3489</v>
      </c>
      <c r="M1507" s="728">
        <v>2.75</v>
      </c>
      <c r="N1507" s="685" t="s">
        <v>15741</v>
      </c>
      <c r="O1507" s="686">
        <v>17</v>
      </c>
      <c r="P1507" s="427" t="s">
        <v>16221</v>
      </c>
      <c r="Q1507" s="179">
        <v>0</v>
      </c>
      <c r="R1507" s="180"/>
      <c r="S1507" s="498">
        <v>0</v>
      </c>
      <c r="T1507" s="190">
        <v>0</v>
      </c>
      <c r="U1507" s="190">
        <v>0</v>
      </c>
      <c r="V1507" s="190">
        <v>0</v>
      </c>
      <c r="W1507" s="747">
        <v>0.5</v>
      </c>
      <c r="X1507" s="742"/>
      <c r="Y1507" s="742"/>
      <c r="Z1507" s="742"/>
      <c r="AA1507" s="742"/>
      <c r="AB1507" s="220"/>
      <c r="AC1507" s="419" t="s">
        <v>9383</v>
      </c>
      <c r="AD1507" s="427" t="s">
        <v>7155</v>
      </c>
      <c r="AE1507" s="427" t="s">
        <v>4247</v>
      </c>
      <c r="AF1507" s="194">
        <v>0</v>
      </c>
      <c r="AG1507" s="194">
        <v>0</v>
      </c>
      <c r="AH1507" s="194">
        <v>0</v>
      </c>
      <c r="AI1507" s="194">
        <v>0</v>
      </c>
      <c r="AJ1507" s="194">
        <v>0</v>
      </c>
      <c r="AK1507" s="194">
        <v>0</v>
      </c>
      <c r="AL1507" s="383">
        <v>5</v>
      </c>
      <c r="AM1507" s="194">
        <v>0</v>
      </c>
      <c r="AN1507" s="177">
        <v>0</v>
      </c>
      <c r="AO1507" s="194">
        <v>0</v>
      </c>
      <c r="AP1507" s="180"/>
      <c r="AQ1507" s="180"/>
      <c r="AR1507" s="180"/>
      <c r="AS1507" s="180"/>
      <c r="AT1507" s="180"/>
      <c r="AU1507" s="180"/>
      <c r="AV1507" s="180"/>
      <c r="AW1507" s="180"/>
      <c r="AX1507" s="180"/>
      <c r="AY1507" s="180"/>
      <c r="AZ1507" s="180"/>
      <c r="BA1507" s="180"/>
      <c r="BB1507" s="180"/>
      <c r="BC1507" s="180"/>
      <c r="BD1507" s="180"/>
      <c r="BE1507" s="180"/>
      <c r="BF1507" s="180"/>
      <c r="BG1507" s="180"/>
      <c r="BH1507" s="176">
        <f t="shared" si="182"/>
        <v>6</v>
      </c>
      <c r="BI1507" s="176">
        <f t="shared" si="178"/>
        <v>13</v>
      </c>
      <c r="BJ1507" s="182" t="str">
        <f t="shared" si="179"/>
        <v>5 - 40</v>
      </c>
      <c r="BK1507" s="176">
        <f t="shared" si="180"/>
        <v>23</v>
      </c>
      <c r="BL1507" s="176">
        <f t="shared" si="183"/>
        <v>5</v>
      </c>
      <c r="BM1507" s="533">
        <v>6</v>
      </c>
      <c r="BN1507" s="185">
        <v>165</v>
      </c>
      <c r="BO1507" s="180">
        <v>5</v>
      </c>
      <c r="BP1507" s="185">
        <f t="shared" si="184"/>
        <v>280</v>
      </c>
      <c r="BQ1507" s="420" t="str">
        <f t="shared" si="181"/>
        <v>IV</v>
      </c>
      <c r="BR1507" s="185"/>
      <c r="BS1507" s="464" t="s">
        <v>9623</v>
      </c>
    </row>
    <row r="1508" spans="1:71" ht="38.25" x14ac:dyDescent="0.2">
      <c r="A1508" s="696">
        <v>1506</v>
      </c>
      <c r="B1508" s="286" t="s">
        <v>8380</v>
      </c>
      <c r="C1508" s="286" t="s">
        <v>8851</v>
      </c>
      <c r="D1508" s="258" t="s">
        <v>9623</v>
      </c>
      <c r="E1508" s="736">
        <v>1</v>
      </c>
      <c r="F1508" s="736">
        <v>1</v>
      </c>
      <c r="G1508" s="737">
        <v>5</v>
      </c>
      <c r="H1508" s="305" t="s">
        <v>3486</v>
      </c>
      <c r="I1508" s="496" t="s">
        <v>1751</v>
      </c>
      <c r="J1508" s="497" t="s">
        <v>3395</v>
      </c>
      <c r="K1508" s="427" t="s">
        <v>7656</v>
      </c>
      <c r="L1508" s="427" t="s">
        <v>3489</v>
      </c>
      <c r="M1508" s="685">
        <v>3</v>
      </c>
      <c r="N1508" s="685" t="s">
        <v>15741</v>
      </c>
      <c r="O1508" s="686">
        <v>22</v>
      </c>
      <c r="P1508" s="427" t="s">
        <v>16221</v>
      </c>
      <c r="Q1508" s="179">
        <v>0</v>
      </c>
      <c r="R1508" s="180"/>
      <c r="S1508" s="498">
        <v>0</v>
      </c>
      <c r="T1508" s="190">
        <v>0</v>
      </c>
      <c r="U1508" s="190">
        <v>0</v>
      </c>
      <c r="V1508" s="190">
        <v>0</v>
      </c>
      <c r="W1508" s="747">
        <v>0.5</v>
      </c>
      <c r="X1508" s="742"/>
      <c r="Y1508" s="742"/>
      <c r="Z1508" s="742"/>
      <c r="AA1508" s="742"/>
      <c r="AB1508" s="220"/>
      <c r="AC1508" s="419" t="s">
        <v>9384</v>
      </c>
      <c r="AD1508" s="427" t="s">
        <v>7155</v>
      </c>
      <c r="AE1508" s="427" t="s">
        <v>4247</v>
      </c>
      <c r="AF1508" s="194">
        <v>0</v>
      </c>
      <c r="AG1508" s="194">
        <v>0</v>
      </c>
      <c r="AH1508" s="194">
        <v>0</v>
      </c>
      <c r="AI1508" s="194">
        <v>0</v>
      </c>
      <c r="AJ1508" s="194">
        <v>0</v>
      </c>
      <c r="AK1508" s="194">
        <v>0</v>
      </c>
      <c r="AL1508" s="383">
        <v>6</v>
      </c>
      <c r="AM1508" s="194">
        <v>0</v>
      </c>
      <c r="AN1508" s="177">
        <v>0</v>
      </c>
      <c r="AO1508" s="194">
        <v>0</v>
      </c>
      <c r="AP1508" s="180"/>
      <c r="AQ1508" s="180"/>
      <c r="AR1508" s="180"/>
      <c r="AS1508" s="180"/>
      <c r="AT1508" s="180"/>
      <c r="AU1508" s="180"/>
      <c r="AV1508" s="180"/>
      <c r="AW1508" s="180"/>
      <c r="AX1508" s="180"/>
      <c r="AY1508" s="180"/>
      <c r="AZ1508" s="180"/>
      <c r="BA1508" s="180"/>
      <c r="BB1508" s="180"/>
      <c r="BC1508" s="180"/>
      <c r="BD1508" s="180"/>
      <c r="BE1508" s="180"/>
      <c r="BF1508" s="180"/>
      <c r="BG1508" s="180"/>
      <c r="BH1508" s="176">
        <f t="shared" si="182"/>
        <v>6</v>
      </c>
      <c r="BI1508" s="176">
        <f t="shared" si="178"/>
        <v>13</v>
      </c>
      <c r="BJ1508" s="182" t="str">
        <f t="shared" si="179"/>
        <v>6 - 48</v>
      </c>
      <c r="BK1508" s="176">
        <f t="shared" si="180"/>
        <v>27</v>
      </c>
      <c r="BL1508" s="176">
        <f t="shared" si="183"/>
        <v>6</v>
      </c>
      <c r="BM1508" s="533">
        <v>6</v>
      </c>
      <c r="BN1508" s="185">
        <v>275</v>
      </c>
      <c r="BO1508" s="180">
        <v>6</v>
      </c>
      <c r="BP1508" s="185">
        <f t="shared" si="184"/>
        <v>437</v>
      </c>
      <c r="BQ1508" s="420" t="str">
        <f t="shared" si="181"/>
        <v>V</v>
      </c>
      <c r="BR1508" s="185"/>
      <c r="BS1508" s="464" t="s">
        <v>9623</v>
      </c>
    </row>
    <row r="1509" spans="1:71" ht="25.5" x14ac:dyDescent="0.2">
      <c r="A1509" s="697">
        <v>1507</v>
      </c>
      <c r="B1509" s="286" t="s">
        <v>8855</v>
      </c>
      <c r="C1509" s="286" t="s">
        <v>8855</v>
      </c>
      <c r="D1509" s="258" t="s">
        <v>9623</v>
      </c>
      <c r="E1509" s="736">
        <v>1</v>
      </c>
      <c r="F1509" s="736">
        <v>1</v>
      </c>
      <c r="G1509" s="737">
        <v>2</v>
      </c>
      <c r="H1509" s="305" t="s">
        <v>3486</v>
      </c>
      <c r="I1509" s="496" t="s">
        <v>8856</v>
      </c>
      <c r="J1509" s="497" t="s">
        <v>4362</v>
      </c>
      <c r="K1509" s="427" t="s">
        <v>3578</v>
      </c>
      <c r="L1509" s="427" t="s">
        <v>3491</v>
      </c>
      <c r="M1509" s="685">
        <v>6.5</v>
      </c>
      <c r="N1509" s="685" t="s">
        <v>15715</v>
      </c>
      <c r="O1509" s="686">
        <v>350</v>
      </c>
      <c r="P1509" s="427" t="s">
        <v>15822</v>
      </c>
      <c r="Q1509" s="191">
        <v>4</v>
      </c>
      <c r="R1509" s="180"/>
      <c r="S1509" s="498">
        <v>0</v>
      </c>
      <c r="T1509" s="190">
        <v>0</v>
      </c>
      <c r="U1509" s="190">
        <v>0</v>
      </c>
      <c r="V1509" s="190">
        <v>0</v>
      </c>
      <c r="W1509" s="742">
        <v>6</v>
      </c>
      <c r="X1509" s="742"/>
      <c r="Y1509" s="742"/>
      <c r="Z1509" s="742"/>
      <c r="AA1509" s="742"/>
      <c r="AB1509" s="220"/>
      <c r="AC1509" s="419" t="s">
        <v>8864</v>
      </c>
      <c r="AD1509" s="427" t="s">
        <v>7155</v>
      </c>
      <c r="AE1509" s="427" t="s">
        <v>4259</v>
      </c>
      <c r="AF1509" s="194">
        <v>0</v>
      </c>
      <c r="AG1509" s="194">
        <v>0</v>
      </c>
      <c r="AH1509" s="194">
        <v>0</v>
      </c>
      <c r="AI1509" s="194">
        <v>0</v>
      </c>
      <c r="AJ1509" s="194">
        <v>0</v>
      </c>
      <c r="AK1509" s="194">
        <v>0</v>
      </c>
      <c r="AL1509" s="383">
        <v>5</v>
      </c>
      <c r="AM1509" s="194">
        <v>0</v>
      </c>
      <c r="AN1509" s="177">
        <v>0</v>
      </c>
      <c r="AO1509" s="194">
        <v>5</v>
      </c>
      <c r="AP1509" s="180"/>
      <c r="AQ1509" s="180"/>
      <c r="AR1509" s="180"/>
      <c r="AS1509" s="180"/>
      <c r="AT1509" s="180"/>
      <c r="AU1509" s="180"/>
      <c r="AV1509" s="180"/>
      <c r="AW1509" s="180"/>
      <c r="AX1509" s="180"/>
      <c r="AY1509" s="180"/>
      <c r="AZ1509" s="180"/>
      <c r="BA1509" s="180"/>
      <c r="BB1509" s="180"/>
      <c r="BC1509" s="180"/>
      <c r="BD1509" s="180"/>
      <c r="BE1509" s="180"/>
      <c r="BF1509" s="180"/>
      <c r="BG1509" s="180"/>
      <c r="BH1509" s="176">
        <f t="shared" si="182"/>
        <v>6</v>
      </c>
      <c r="BI1509" s="176">
        <f t="shared" si="178"/>
        <v>13</v>
      </c>
      <c r="BJ1509" s="182" t="str">
        <f t="shared" si="179"/>
        <v>10 - 45</v>
      </c>
      <c r="BK1509" s="176">
        <f t="shared" si="180"/>
        <v>28</v>
      </c>
      <c r="BL1509" s="176">
        <f t="shared" si="183"/>
        <v>7</v>
      </c>
      <c r="BM1509" s="533"/>
      <c r="BN1509" s="185">
        <v>475</v>
      </c>
      <c r="BO1509" s="180">
        <v>6</v>
      </c>
      <c r="BP1509" s="185">
        <f t="shared" si="184"/>
        <v>643</v>
      </c>
      <c r="BQ1509" s="420" t="str">
        <f t="shared" si="181"/>
        <v>V</v>
      </c>
      <c r="BR1509" s="185"/>
      <c r="BS1509" s="464" t="s">
        <v>9623</v>
      </c>
    </row>
    <row r="1510" spans="1:71" ht="25.5" x14ac:dyDescent="0.2">
      <c r="A1510" s="696">
        <v>1508</v>
      </c>
      <c r="B1510" s="286" t="s">
        <v>8865</v>
      </c>
      <c r="C1510" s="286" t="s">
        <v>8865</v>
      </c>
      <c r="D1510" s="258" t="s">
        <v>9623</v>
      </c>
      <c r="E1510" s="736">
        <v>1</v>
      </c>
      <c r="F1510" s="736">
        <v>1</v>
      </c>
      <c r="G1510" s="737">
        <v>2</v>
      </c>
      <c r="H1510" s="305" t="s">
        <v>3234</v>
      </c>
      <c r="I1510" s="496" t="s">
        <v>2342</v>
      </c>
      <c r="J1510" s="497" t="s">
        <v>8866</v>
      </c>
      <c r="K1510" s="427" t="s">
        <v>4557</v>
      </c>
      <c r="L1510" s="427" t="s">
        <v>5490</v>
      </c>
      <c r="M1510" s="685">
        <v>12</v>
      </c>
      <c r="N1510" s="685" t="s">
        <v>15710</v>
      </c>
      <c r="O1510" s="686">
        <v>1005</v>
      </c>
      <c r="P1510" s="427" t="s">
        <v>16222</v>
      </c>
      <c r="Q1510" s="191">
        <v>2</v>
      </c>
      <c r="R1510" s="180"/>
      <c r="S1510" s="498">
        <v>5</v>
      </c>
      <c r="T1510" s="498">
        <v>7</v>
      </c>
      <c r="U1510" s="189">
        <v>2</v>
      </c>
      <c r="V1510" s="189">
        <v>8</v>
      </c>
      <c r="W1510" s="742">
        <v>6</v>
      </c>
      <c r="X1510" s="742"/>
      <c r="Y1510" s="742"/>
      <c r="Z1510" s="742"/>
      <c r="AA1510" s="742"/>
      <c r="AB1510" s="220"/>
      <c r="AC1510" s="419" t="s">
        <v>8874</v>
      </c>
      <c r="AD1510" s="427" t="s">
        <v>5991</v>
      </c>
      <c r="AE1510" s="427" t="s">
        <v>4259</v>
      </c>
      <c r="AF1510" s="194">
        <v>0</v>
      </c>
      <c r="AG1510" s="194">
        <v>0</v>
      </c>
      <c r="AH1510" s="194">
        <v>0</v>
      </c>
      <c r="AI1510" s="194">
        <v>0</v>
      </c>
      <c r="AJ1510" s="194">
        <v>0</v>
      </c>
      <c r="AK1510" s="194">
        <v>0</v>
      </c>
      <c r="AL1510" s="383">
        <v>10</v>
      </c>
      <c r="AM1510" s="194">
        <v>0</v>
      </c>
      <c r="AN1510" s="177">
        <v>0</v>
      </c>
      <c r="AO1510" s="194">
        <v>0</v>
      </c>
      <c r="AP1510" s="180"/>
      <c r="AQ1510" s="180"/>
      <c r="AR1510" s="180"/>
      <c r="AS1510" s="180"/>
      <c r="AT1510" s="180"/>
      <c r="AU1510" s="180"/>
      <c r="AV1510" s="180"/>
      <c r="AW1510" s="180"/>
      <c r="AX1510" s="180"/>
      <c r="AY1510" s="180"/>
      <c r="AZ1510" s="180"/>
      <c r="BA1510" s="180"/>
      <c r="BB1510" s="180"/>
      <c r="BC1510" s="180"/>
      <c r="BD1510" s="180"/>
      <c r="BE1510" s="180"/>
      <c r="BF1510" s="180"/>
      <c r="BG1510" s="180"/>
      <c r="BH1510" s="176">
        <f t="shared" si="182"/>
        <v>10</v>
      </c>
      <c r="BI1510" s="176">
        <f t="shared" si="178"/>
        <v>10</v>
      </c>
      <c r="BJ1510" s="182" t="str">
        <f t="shared" si="179"/>
        <v>10 - 80</v>
      </c>
      <c r="BK1510" s="176">
        <f t="shared" si="180"/>
        <v>45</v>
      </c>
      <c r="BL1510" s="176">
        <f t="shared" si="183"/>
        <v>10</v>
      </c>
      <c r="BM1510" s="533"/>
      <c r="BN1510" s="185">
        <v>3000</v>
      </c>
      <c r="BO1510" s="180">
        <v>14</v>
      </c>
      <c r="BP1510" s="185">
        <f t="shared" si="184"/>
        <v>3630</v>
      </c>
      <c r="BQ1510" s="420" t="str">
        <f t="shared" si="181"/>
        <v>VII</v>
      </c>
      <c r="BR1510" s="185"/>
      <c r="BS1510" s="464" t="s">
        <v>9623</v>
      </c>
    </row>
    <row r="1511" spans="1:71" ht="25.5" x14ac:dyDescent="0.2">
      <c r="A1511" s="696">
        <v>1509</v>
      </c>
      <c r="B1511" s="286" t="s">
        <v>8381</v>
      </c>
      <c r="C1511" s="286" t="s">
        <v>8892</v>
      </c>
      <c r="D1511" s="258" t="s">
        <v>9623</v>
      </c>
      <c r="E1511" s="736">
        <v>1</v>
      </c>
      <c r="F1511" s="736">
        <v>1</v>
      </c>
      <c r="G1511" s="737">
        <v>8</v>
      </c>
      <c r="H1511" s="305" t="s">
        <v>795</v>
      </c>
      <c r="I1511" s="496" t="s">
        <v>3485</v>
      </c>
      <c r="J1511" s="497" t="s">
        <v>6558</v>
      </c>
      <c r="K1511" s="427" t="s">
        <v>8877</v>
      </c>
      <c r="L1511" s="427" t="s">
        <v>3491</v>
      </c>
      <c r="M1511" s="685">
        <v>13</v>
      </c>
      <c r="N1511" s="684" t="s">
        <v>15766</v>
      </c>
      <c r="O1511" s="686">
        <v>92</v>
      </c>
      <c r="P1511" s="427" t="s">
        <v>16025</v>
      </c>
      <c r="Q1511" s="191">
        <v>2</v>
      </c>
      <c r="R1511" s="180"/>
      <c r="S1511" s="498">
        <v>5</v>
      </c>
      <c r="T1511" s="498">
        <v>7</v>
      </c>
      <c r="U1511" s="189">
        <v>2</v>
      </c>
      <c r="V1511" s="189">
        <v>8</v>
      </c>
      <c r="W1511" s="742">
        <v>3</v>
      </c>
      <c r="X1511" s="742">
        <v>15</v>
      </c>
      <c r="Y1511" s="742"/>
      <c r="Z1511" s="742"/>
      <c r="AA1511" s="742"/>
      <c r="AB1511" s="499" t="s">
        <v>795</v>
      </c>
      <c r="AC1511" s="419" t="s">
        <v>8883</v>
      </c>
      <c r="AD1511" s="427" t="s">
        <v>8890</v>
      </c>
      <c r="AE1511" s="427" t="s">
        <v>4259</v>
      </c>
      <c r="AF1511" s="194">
        <v>0</v>
      </c>
      <c r="AG1511" s="194">
        <v>0</v>
      </c>
      <c r="AH1511" s="194">
        <v>0</v>
      </c>
      <c r="AI1511" s="194">
        <v>0</v>
      </c>
      <c r="AJ1511" s="194">
        <v>0</v>
      </c>
      <c r="AK1511" s="194">
        <v>0</v>
      </c>
      <c r="AL1511" s="383">
        <v>4</v>
      </c>
      <c r="AM1511" s="194">
        <v>0</v>
      </c>
      <c r="AN1511" s="177">
        <v>0</v>
      </c>
      <c r="AO1511" s="194">
        <v>0</v>
      </c>
      <c r="AP1511" s="180"/>
      <c r="AQ1511" s="180"/>
      <c r="AR1511" s="180"/>
      <c r="AS1511" s="180"/>
      <c r="AT1511" s="180"/>
      <c r="AU1511" s="180"/>
      <c r="AV1511" s="180"/>
      <c r="AW1511" s="180"/>
      <c r="AX1511" s="180"/>
      <c r="AY1511" s="180"/>
      <c r="AZ1511" s="180"/>
      <c r="BA1511" s="180"/>
      <c r="BB1511" s="180"/>
      <c r="BC1511" s="180"/>
      <c r="BD1511" s="180"/>
      <c r="BE1511" s="180"/>
      <c r="BF1511" s="180"/>
      <c r="BG1511" s="180"/>
      <c r="BH1511" s="176">
        <f t="shared" si="182"/>
        <v>4</v>
      </c>
      <c r="BI1511" s="176">
        <f t="shared" si="178"/>
        <v>15</v>
      </c>
      <c r="BJ1511" s="182" t="str">
        <f t="shared" si="179"/>
        <v>4 - 32</v>
      </c>
      <c r="BK1511" s="176">
        <f t="shared" si="180"/>
        <v>18</v>
      </c>
      <c r="BL1511" s="176">
        <f t="shared" si="183"/>
        <v>4</v>
      </c>
      <c r="BM1511" s="533"/>
      <c r="BN1511" s="185">
        <v>150</v>
      </c>
      <c r="BO1511" s="180">
        <v>5</v>
      </c>
      <c r="BP1511" s="185">
        <f t="shared" si="184"/>
        <v>240</v>
      </c>
      <c r="BQ1511" s="420" t="str">
        <f t="shared" si="181"/>
        <v>III</v>
      </c>
      <c r="BR1511" s="185"/>
      <c r="BS1511" s="464" t="s">
        <v>9623</v>
      </c>
    </row>
    <row r="1512" spans="1:71" ht="25.5" x14ac:dyDescent="0.2">
      <c r="A1512" s="697">
        <v>1510</v>
      </c>
      <c r="B1512" s="286" t="s">
        <v>8381</v>
      </c>
      <c r="C1512" s="286" t="s">
        <v>8893</v>
      </c>
      <c r="D1512" s="258" t="s">
        <v>9623</v>
      </c>
      <c r="E1512" s="736">
        <v>1</v>
      </c>
      <c r="F1512" s="736">
        <v>1</v>
      </c>
      <c r="G1512" s="737">
        <v>8</v>
      </c>
      <c r="H1512" s="305" t="s">
        <v>795</v>
      </c>
      <c r="I1512" s="496" t="s">
        <v>3485</v>
      </c>
      <c r="J1512" s="497" t="s">
        <v>6558</v>
      </c>
      <c r="K1512" s="427" t="s">
        <v>8877</v>
      </c>
      <c r="L1512" s="427" t="s">
        <v>3491</v>
      </c>
      <c r="M1512" s="685">
        <v>14</v>
      </c>
      <c r="N1512" s="684" t="s">
        <v>15766</v>
      </c>
      <c r="O1512" s="686">
        <v>115</v>
      </c>
      <c r="P1512" s="427" t="s">
        <v>16025</v>
      </c>
      <c r="Q1512" s="191">
        <v>2</v>
      </c>
      <c r="R1512" s="180"/>
      <c r="S1512" s="498">
        <v>5</v>
      </c>
      <c r="T1512" s="498">
        <v>7</v>
      </c>
      <c r="U1512" s="189">
        <v>2</v>
      </c>
      <c r="V1512" s="189">
        <v>8</v>
      </c>
      <c r="W1512" s="742">
        <v>3</v>
      </c>
      <c r="X1512" s="742">
        <v>15</v>
      </c>
      <c r="Y1512" s="742"/>
      <c r="Z1512" s="742"/>
      <c r="AA1512" s="742"/>
      <c r="AB1512" s="499" t="s">
        <v>795</v>
      </c>
      <c r="AC1512" s="419" t="s">
        <v>8883</v>
      </c>
      <c r="AD1512" s="427" t="s">
        <v>8890</v>
      </c>
      <c r="AE1512" s="427" t="s">
        <v>4259</v>
      </c>
      <c r="AF1512" s="194">
        <v>0</v>
      </c>
      <c r="AG1512" s="194">
        <v>0</v>
      </c>
      <c r="AH1512" s="194">
        <v>0</v>
      </c>
      <c r="AI1512" s="194">
        <v>0</v>
      </c>
      <c r="AJ1512" s="194">
        <v>0</v>
      </c>
      <c r="AK1512" s="194">
        <v>0</v>
      </c>
      <c r="AL1512" s="383">
        <v>5</v>
      </c>
      <c r="AM1512" s="194">
        <v>0</v>
      </c>
      <c r="AN1512" s="177">
        <v>0</v>
      </c>
      <c r="AO1512" s="194">
        <v>0</v>
      </c>
      <c r="AP1512" s="180"/>
      <c r="AQ1512" s="180"/>
      <c r="AR1512" s="180"/>
      <c r="AS1512" s="180"/>
      <c r="AT1512" s="180"/>
      <c r="AU1512" s="180"/>
      <c r="AV1512" s="180"/>
      <c r="AW1512" s="180"/>
      <c r="AX1512" s="180"/>
      <c r="AY1512" s="180"/>
      <c r="AZ1512" s="180"/>
      <c r="BA1512" s="180"/>
      <c r="BB1512" s="180"/>
      <c r="BC1512" s="180"/>
      <c r="BD1512" s="180"/>
      <c r="BE1512" s="180"/>
      <c r="BF1512" s="180"/>
      <c r="BG1512" s="180"/>
      <c r="BH1512" s="176">
        <f t="shared" si="182"/>
        <v>5</v>
      </c>
      <c r="BI1512" s="176">
        <f t="shared" si="178"/>
        <v>15</v>
      </c>
      <c r="BJ1512" s="182" t="str">
        <f t="shared" si="179"/>
        <v>5 - 40</v>
      </c>
      <c r="BK1512" s="176">
        <f t="shared" si="180"/>
        <v>23</v>
      </c>
      <c r="BL1512" s="176">
        <f t="shared" si="183"/>
        <v>5</v>
      </c>
      <c r="BM1512" s="533"/>
      <c r="BN1512" s="185">
        <v>150</v>
      </c>
      <c r="BO1512" s="180">
        <v>5</v>
      </c>
      <c r="BP1512" s="185">
        <f t="shared" si="184"/>
        <v>265</v>
      </c>
      <c r="BQ1512" s="420" t="str">
        <f t="shared" si="181"/>
        <v>III</v>
      </c>
      <c r="BR1512" s="185"/>
      <c r="BS1512" s="464" t="s">
        <v>9623</v>
      </c>
    </row>
    <row r="1513" spans="1:71" ht="25.5" x14ac:dyDescent="0.2">
      <c r="A1513" s="696">
        <v>1511</v>
      </c>
      <c r="B1513" s="286" t="s">
        <v>8381</v>
      </c>
      <c r="C1513" s="286" t="s">
        <v>8894</v>
      </c>
      <c r="D1513" s="258" t="s">
        <v>9623</v>
      </c>
      <c r="E1513" s="736">
        <v>1</v>
      </c>
      <c r="F1513" s="736">
        <v>1</v>
      </c>
      <c r="G1513" s="737">
        <v>8</v>
      </c>
      <c r="H1513" s="305" t="s">
        <v>795</v>
      </c>
      <c r="I1513" s="496" t="s">
        <v>3485</v>
      </c>
      <c r="J1513" s="497" t="s">
        <v>6558</v>
      </c>
      <c r="K1513" s="427" t="s">
        <v>8877</v>
      </c>
      <c r="L1513" s="427" t="s">
        <v>3491</v>
      </c>
      <c r="M1513" s="685">
        <v>15</v>
      </c>
      <c r="N1513" s="684" t="s">
        <v>15766</v>
      </c>
      <c r="O1513" s="686">
        <v>141</v>
      </c>
      <c r="P1513" s="427" t="s">
        <v>16025</v>
      </c>
      <c r="Q1513" s="191">
        <v>2</v>
      </c>
      <c r="R1513" s="180"/>
      <c r="S1513" s="498">
        <v>5</v>
      </c>
      <c r="T1513" s="498">
        <v>7</v>
      </c>
      <c r="U1513" s="189">
        <v>2</v>
      </c>
      <c r="V1513" s="189">
        <v>8</v>
      </c>
      <c r="W1513" s="742">
        <v>3</v>
      </c>
      <c r="X1513" s="742">
        <v>15</v>
      </c>
      <c r="Y1513" s="742"/>
      <c r="Z1513" s="742"/>
      <c r="AA1513" s="742"/>
      <c r="AB1513" s="499" t="s">
        <v>795</v>
      </c>
      <c r="AC1513" s="419" t="s">
        <v>8883</v>
      </c>
      <c r="AD1513" s="427" t="s">
        <v>8890</v>
      </c>
      <c r="AE1513" s="427" t="s">
        <v>4259</v>
      </c>
      <c r="AF1513" s="194">
        <v>0</v>
      </c>
      <c r="AG1513" s="194">
        <v>0</v>
      </c>
      <c r="AH1513" s="194">
        <v>0</v>
      </c>
      <c r="AI1513" s="194">
        <v>0</v>
      </c>
      <c r="AJ1513" s="194">
        <v>0</v>
      </c>
      <c r="AK1513" s="194">
        <v>0</v>
      </c>
      <c r="AL1513" s="383">
        <v>6</v>
      </c>
      <c r="AM1513" s="194">
        <v>0</v>
      </c>
      <c r="AN1513" s="177">
        <v>0</v>
      </c>
      <c r="AO1513" s="194">
        <v>0</v>
      </c>
      <c r="AP1513" s="180"/>
      <c r="AQ1513" s="180"/>
      <c r="AR1513" s="180"/>
      <c r="AS1513" s="180"/>
      <c r="AT1513" s="180"/>
      <c r="AU1513" s="180"/>
      <c r="AV1513" s="180"/>
      <c r="AW1513" s="180"/>
      <c r="AX1513" s="180"/>
      <c r="AY1513" s="180"/>
      <c r="AZ1513" s="180"/>
      <c r="BA1513" s="180"/>
      <c r="BB1513" s="180"/>
      <c r="BC1513" s="180"/>
      <c r="BD1513" s="180"/>
      <c r="BE1513" s="180"/>
      <c r="BF1513" s="180"/>
      <c r="BG1513" s="180"/>
      <c r="BH1513" s="176">
        <f t="shared" si="182"/>
        <v>6</v>
      </c>
      <c r="BI1513" s="176">
        <f t="shared" si="178"/>
        <v>13</v>
      </c>
      <c r="BJ1513" s="182" t="str">
        <f t="shared" si="179"/>
        <v>6 - 48</v>
      </c>
      <c r="BK1513" s="176">
        <f t="shared" si="180"/>
        <v>27</v>
      </c>
      <c r="BL1513" s="176">
        <f t="shared" si="183"/>
        <v>6</v>
      </c>
      <c r="BM1513" s="533"/>
      <c r="BN1513" s="185">
        <v>150</v>
      </c>
      <c r="BO1513" s="180">
        <v>5</v>
      </c>
      <c r="BP1513" s="185">
        <f t="shared" si="184"/>
        <v>285</v>
      </c>
      <c r="BQ1513" s="420" t="str">
        <f t="shared" si="181"/>
        <v>III</v>
      </c>
      <c r="BR1513" s="185"/>
      <c r="BS1513" s="464" t="s">
        <v>9623</v>
      </c>
    </row>
    <row r="1514" spans="1:71" ht="25.5" x14ac:dyDescent="0.2">
      <c r="A1514" s="697">
        <v>1512</v>
      </c>
      <c r="B1514" s="286" t="s">
        <v>8875</v>
      </c>
      <c r="C1514" s="286" t="s">
        <v>8875</v>
      </c>
      <c r="D1514" s="258" t="s">
        <v>9623</v>
      </c>
      <c r="E1514" s="736">
        <v>1</v>
      </c>
      <c r="F1514" s="736">
        <v>1</v>
      </c>
      <c r="G1514" s="737">
        <v>100</v>
      </c>
      <c r="H1514" s="305" t="s">
        <v>3486</v>
      </c>
      <c r="I1514" s="496" t="s">
        <v>3485</v>
      </c>
      <c r="J1514" s="497" t="s">
        <v>3395</v>
      </c>
      <c r="K1514" s="427" t="s">
        <v>8896</v>
      </c>
      <c r="L1514" s="427" t="s">
        <v>3489</v>
      </c>
      <c r="M1514" s="685">
        <v>1</v>
      </c>
      <c r="N1514" s="684" t="s">
        <v>15766</v>
      </c>
      <c r="O1514" s="686">
        <v>0.5</v>
      </c>
      <c r="P1514" s="427" t="s">
        <v>16025</v>
      </c>
      <c r="Q1514" s="191">
        <v>4</v>
      </c>
      <c r="R1514" s="180"/>
      <c r="S1514" s="498">
        <v>1</v>
      </c>
      <c r="T1514" s="189">
        <v>1</v>
      </c>
      <c r="U1514" s="189">
        <v>1</v>
      </c>
      <c r="V1514" s="189">
        <v>1</v>
      </c>
      <c r="W1514" s="742">
        <v>1</v>
      </c>
      <c r="X1514" s="742">
        <v>24</v>
      </c>
      <c r="Y1514" s="742"/>
      <c r="Z1514" s="742"/>
      <c r="AA1514" s="742"/>
      <c r="AB1514" s="499" t="s">
        <v>794</v>
      </c>
      <c r="AC1514" s="419" t="s">
        <v>8889</v>
      </c>
      <c r="AD1514" s="427" t="s">
        <v>8891</v>
      </c>
      <c r="AE1514" s="427" t="s">
        <v>4247</v>
      </c>
      <c r="AF1514" s="194">
        <v>1</v>
      </c>
      <c r="AG1514" s="194">
        <v>0</v>
      </c>
      <c r="AH1514" s="194">
        <v>0</v>
      </c>
      <c r="AI1514" s="194">
        <v>0</v>
      </c>
      <c r="AJ1514" s="194">
        <v>0</v>
      </c>
      <c r="AK1514" s="194">
        <v>0</v>
      </c>
      <c r="AL1514" s="383">
        <v>0</v>
      </c>
      <c r="AM1514" s="194">
        <v>0</v>
      </c>
      <c r="AN1514" s="177">
        <v>0</v>
      </c>
      <c r="AO1514" s="194">
        <v>0</v>
      </c>
      <c r="AP1514" s="180"/>
      <c r="AQ1514" s="180"/>
      <c r="AR1514" s="180"/>
      <c r="AS1514" s="180"/>
      <c r="AT1514" s="180"/>
      <c r="AU1514" s="180"/>
      <c r="AV1514" s="180"/>
      <c r="AW1514" s="180"/>
      <c r="AX1514" s="180"/>
      <c r="AY1514" s="180"/>
      <c r="AZ1514" s="180"/>
      <c r="BA1514" s="180"/>
      <c r="BB1514" s="180"/>
      <c r="BC1514" s="180"/>
      <c r="BD1514" s="180"/>
      <c r="BE1514" s="180"/>
      <c r="BF1514" s="180"/>
      <c r="BG1514" s="180"/>
      <c r="BH1514" s="176">
        <f t="shared" si="182"/>
        <v>0.5</v>
      </c>
      <c r="BI1514" s="176">
        <f t="shared" si="178"/>
        <v>21</v>
      </c>
      <c r="BJ1514" s="182" t="str">
        <f t="shared" si="179"/>
        <v>1 - 2</v>
      </c>
      <c r="BK1514" s="176">
        <f t="shared" si="180"/>
        <v>2</v>
      </c>
      <c r="BL1514" s="176">
        <f t="shared" si="183"/>
        <v>0</v>
      </c>
      <c r="BM1514" s="533"/>
      <c r="BN1514" s="185">
        <v>1</v>
      </c>
      <c r="BO1514" s="180">
        <v>0</v>
      </c>
      <c r="BP1514" s="185">
        <f t="shared" si="184"/>
        <v>1</v>
      </c>
      <c r="BQ1514" s="420" t="str">
        <f t="shared" si="181"/>
        <v>I</v>
      </c>
      <c r="BR1514" s="185"/>
      <c r="BS1514" s="464" t="s">
        <v>9623</v>
      </c>
    </row>
    <row r="1515" spans="1:71" ht="25.5" x14ac:dyDescent="0.2">
      <c r="A1515" s="696">
        <v>1513</v>
      </c>
      <c r="B1515" s="286" t="s">
        <v>8876</v>
      </c>
      <c r="C1515" s="286" t="s">
        <v>8876</v>
      </c>
      <c r="D1515" s="258" t="s">
        <v>9623</v>
      </c>
      <c r="E1515" s="736">
        <v>1</v>
      </c>
      <c r="F1515" s="736">
        <v>11</v>
      </c>
      <c r="G1515" s="737">
        <v>20</v>
      </c>
      <c r="H1515" s="305" t="s">
        <v>797</v>
      </c>
      <c r="I1515" s="496" t="s">
        <v>3485</v>
      </c>
      <c r="J1515" s="497" t="s">
        <v>6554</v>
      </c>
      <c r="K1515" s="427" t="s">
        <v>8895</v>
      </c>
      <c r="L1515" s="427" t="s">
        <v>3489</v>
      </c>
      <c r="M1515" s="685">
        <v>4</v>
      </c>
      <c r="N1515" s="684" t="s">
        <v>15766</v>
      </c>
      <c r="O1515" s="686">
        <v>3</v>
      </c>
      <c r="P1515" s="427" t="s">
        <v>16025</v>
      </c>
      <c r="Q1515" s="191">
        <v>8</v>
      </c>
      <c r="R1515" s="180"/>
      <c r="S1515" s="427">
        <v>2</v>
      </c>
      <c r="T1515" s="191">
        <v>4</v>
      </c>
      <c r="U1515" s="191">
        <v>1</v>
      </c>
      <c r="V1515" s="191">
        <v>1</v>
      </c>
      <c r="W1515" s="742">
        <v>6</v>
      </c>
      <c r="X1515" s="742">
        <v>20</v>
      </c>
      <c r="Y1515" s="742"/>
      <c r="Z1515" s="742"/>
      <c r="AA1515" s="742"/>
      <c r="AB1515" s="499" t="s">
        <v>794</v>
      </c>
      <c r="AC1515" s="419" t="s">
        <v>10455</v>
      </c>
      <c r="AD1515" s="427" t="s">
        <v>7470</v>
      </c>
      <c r="AE1515" s="427" t="s">
        <v>4259</v>
      </c>
      <c r="AF1515" s="194">
        <v>0</v>
      </c>
      <c r="AG1515" s="194">
        <v>0</v>
      </c>
      <c r="AH1515" s="194">
        <v>0</v>
      </c>
      <c r="AI1515" s="194">
        <v>0</v>
      </c>
      <c r="AJ1515" s="194">
        <v>0</v>
      </c>
      <c r="AK1515" s="194">
        <v>0</v>
      </c>
      <c r="AL1515" s="383">
        <v>2</v>
      </c>
      <c r="AM1515" s="194">
        <v>0</v>
      </c>
      <c r="AN1515" s="177">
        <v>0</v>
      </c>
      <c r="AO1515" s="194">
        <v>0</v>
      </c>
      <c r="AP1515" s="180"/>
      <c r="AQ1515" s="180"/>
      <c r="AR1515" s="180"/>
      <c r="AS1515" s="180"/>
      <c r="AT1515" s="180"/>
      <c r="AU1515" s="180"/>
      <c r="AV1515" s="180"/>
      <c r="AW1515" s="180"/>
      <c r="AX1515" s="180"/>
      <c r="AY1515" s="180"/>
      <c r="AZ1515" s="180"/>
      <c r="BA1515" s="180"/>
      <c r="BB1515" s="180"/>
      <c r="BC1515" s="180"/>
      <c r="BD1515" s="180"/>
      <c r="BE1515" s="180"/>
      <c r="BF1515" s="180"/>
      <c r="BG1515" s="180"/>
      <c r="BH1515" s="176">
        <f t="shared" si="182"/>
        <v>2</v>
      </c>
      <c r="BI1515" s="176">
        <f t="shared" si="178"/>
        <v>16</v>
      </c>
      <c r="BJ1515" s="182" t="str">
        <f t="shared" si="179"/>
        <v>2 - 16</v>
      </c>
      <c r="BK1515" s="176">
        <f t="shared" si="180"/>
        <v>9</v>
      </c>
      <c r="BL1515" s="176">
        <f t="shared" si="183"/>
        <v>2</v>
      </c>
      <c r="BM1515" s="535"/>
      <c r="BN1515" s="185">
        <v>28</v>
      </c>
      <c r="BO1515" s="180">
        <v>2</v>
      </c>
      <c r="BP1515" s="185">
        <f t="shared" si="184"/>
        <v>46</v>
      </c>
      <c r="BQ1515" s="420" t="str">
        <f t="shared" si="181"/>
        <v>II</v>
      </c>
      <c r="BR1515" s="185"/>
      <c r="BS1515" s="464" t="s">
        <v>9623</v>
      </c>
    </row>
    <row r="1516" spans="1:71" x14ac:dyDescent="0.2">
      <c r="A1516" s="696">
        <v>1514</v>
      </c>
      <c r="B1516" s="286" t="s">
        <v>4531</v>
      </c>
      <c r="C1516" s="286" t="s">
        <v>4531</v>
      </c>
      <c r="D1516" s="258" t="s">
        <v>9623</v>
      </c>
      <c r="E1516" s="736">
        <v>1</v>
      </c>
      <c r="F1516" s="736">
        <v>1</v>
      </c>
      <c r="G1516" s="737">
        <v>6</v>
      </c>
      <c r="H1516" s="305" t="s">
        <v>3486</v>
      </c>
      <c r="I1516" s="496" t="s">
        <v>2342</v>
      </c>
      <c r="J1516" s="497" t="s">
        <v>8903</v>
      </c>
      <c r="K1516" s="427" t="s">
        <v>6879</v>
      </c>
      <c r="L1516" s="427" t="s">
        <v>5490</v>
      </c>
      <c r="M1516" s="684">
        <v>7</v>
      </c>
      <c r="N1516" s="684" t="s">
        <v>15710</v>
      </c>
      <c r="O1516" s="686">
        <v>1300</v>
      </c>
      <c r="P1516" s="179" t="s">
        <v>15765</v>
      </c>
      <c r="Q1516" s="191">
        <v>6</v>
      </c>
      <c r="R1516" s="180"/>
      <c r="S1516" s="427">
        <v>2</v>
      </c>
      <c r="T1516" s="191">
        <v>4</v>
      </c>
      <c r="U1516" s="191">
        <v>1</v>
      </c>
      <c r="V1516" s="191">
        <v>1</v>
      </c>
      <c r="W1516" s="742">
        <v>12</v>
      </c>
      <c r="X1516" s="742"/>
      <c r="Y1516" s="742"/>
      <c r="Z1516" s="742"/>
      <c r="AA1516" s="742"/>
      <c r="AB1516" s="220"/>
      <c r="AC1516" s="419" t="s">
        <v>8911</v>
      </c>
      <c r="AD1516" s="179" t="s">
        <v>8913</v>
      </c>
      <c r="AE1516" s="179" t="s">
        <v>4247</v>
      </c>
      <c r="AF1516" s="194">
        <v>0</v>
      </c>
      <c r="AG1516" s="194">
        <v>0</v>
      </c>
      <c r="AH1516" s="194">
        <v>0</v>
      </c>
      <c r="AI1516" s="194">
        <v>0</v>
      </c>
      <c r="AJ1516" s="194">
        <v>0</v>
      </c>
      <c r="AK1516" s="194">
        <v>0</v>
      </c>
      <c r="AL1516" s="383">
        <v>8</v>
      </c>
      <c r="AM1516" s="194">
        <v>0</v>
      </c>
      <c r="AN1516" s="177">
        <v>0</v>
      </c>
      <c r="AO1516" s="194">
        <v>8</v>
      </c>
      <c r="AP1516" s="180"/>
      <c r="AQ1516" s="180"/>
      <c r="AR1516" s="180"/>
      <c r="AS1516" s="180"/>
      <c r="AT1516" s="180"/>
      <c r="AU1516" s="180"/>
      <c r="AV1516" s="180"/>
      <c r="AW1516" s="180"/>
      <c r="AX1516" s="180"/>
      <c r="AY1516" s="180"/>
      <c r="AZ1516" s="180"/>
      <c r="BA1516" s="180"/>
      <c r="BB1516" s="180"/>
      <c r="BC1516" s="180"/>
      <c r="BD1516" s="180"/>
      <c r="BE1516" s="180"/>
      <c r="BF1516" s="180"/>
      <c r="BG1516" s="180"/>
      <c r="BH1516" s="176">
        <f t="shared" si="182"/>
        <v>9</v>
      </c>
      <c r="BI1516" s="176">
        <f t="shared" si="178"/>
        <v>12</v>
      </c>
      <c r="BJ1516" s="182" t="str">
        <f t="shared" si="179"/>
        <v>16 - 72</v>
      </c>
      <c r="BK1516" s="176">
        <f t="shared" si="180"/>
        <v>44</v>
      </c>
      <c r="BL1516" s="176">
        <f t="shared" si="183"/>
        <v>10</v>
      </c>
      <c r="BM1516" s="533"/>
      <c r="BN1516" s="185">
        <v>900</v>
      </c>
      <c r="BO1516" s="180">
        <v>12</v>
      </c>
      <c r="BP1516" s="185">
        <f t="shared" si="184"/>
        <v>1428</v>
      </c>
      <c r="BQ1516" s="420" t="str">
        <f t="shared" si="181"/>
        <v>VI</v>
      </c>
      <c r="BR1516" s="185"/>
      <c r="BS1516" s="464" t="s">
        <v>9623</v>
      </c>
    </row>
    <row r="1517" spans="1:71" x14ac:dyDescent="0.2">
      <c r="A1517" s="697">
        <v>1515</v>
      </c>
      <c r="B1517" s="286" t="s">
        <v>8382</v>
      </c>
      <c r="C1517" s="286" t="s">
        <v>8915</v>
      </c>
      <c r="D1517" s="258" t="s">
        <v>9623</v>
      </c>
      <c r="E1517" s="736">
        <v>1</v>
      </c>
      <c r="F1517" s="736">
        <v>1</v>
      </c>
      <c r="G1517" s="737">
        <v>10</v>
      </c>
      <c r="H1517" s="305" t="s">
        <v>3486</v>
      </c>
      <c r="I1517" s="496" t="s">
        <v>2077</v>
      </c>
      <c r="J1517" s="497" t="s">
        <v>8713</v>
      </c>
      <c r="K1517" s="427" t="s">
        <v>3491</v>
      </c>
      <c r="L1517" s="427" t="s">
        <v>3491</v>
      </c>
      <c r="M1517" s="685">
        <v>6</v>
      </c>
      <c r="N1517" s="684" t="s">
        <v>15766</v>
      </c>
      <c r="O1517" s="686">
        <v>145</v>
      </c>
      <c r="P1517" s="427" t="s">
        <v>16137</v>
      </c>
      <c r="Q1517" s="191">
        <v>6</v>
      </c>
      <c r="R1517" s="180"/>
      <c r="S1517" s="498">
        <v>5</v>
      </c>
      <c r="T1517" s="498">
        <v>7</v>
      </c>
      <c r="U1517" s="189">
        <v>2</v>
      </c>
      <c r="V1517" s="189">
        <v>8</v>
      </c>
      <c r="W1517" s="742">
        <v>9</v>
      </c>
      <c r="X1517" s="742">
        <v>30</v>
      </c>
      <c r="Y1517" s="742"/>
      <c r="Z1517" s="742"/>
      <c r="AA1517" s="742"/>
      <c r="AB1517" s="220" t="s">
        <v>3879</v>
      </c>
      <c r="AC1517" s="186" t="s">
        <v>7000</v>
      </c>
      <c r="AD1517" s="191" t="s">
        <v>7473</v>
      </c>
      <c r="AE1517" s="427" t="s">
        <v>4247</v>
      </c>
      <c r="AF1517" s="194">
        <v>0</v>
      </c>
      <c r="AG1517" s="194">
        <v>0</v>
      </c>
      <c r="AH1517" s="194">
        <v>0</v>
      </c>
      <c r="AI1517" s="194">
        <v>0</v>
      </c>
      <c r="AJ1517" s="194">
        <v>0</v>
      </c>
      <c r="AK1517" s="194">
        <v>0</v>
      </c>
      <c r="AL1517" s="383">
        <v>3</v>
      </c>
      <c r="AM1517" s="194">
        <v>0</v>
      </c>
      <c r="AN1517" s="177">
        <v>0</v>
      </c>
      <c r="AO1517" s="194">
        <v>1</v>
      </c>
      <c r="AP1517" s="180"/>
      <c r="AQ1517" s="180"/>
      <c r="AR1517" s="180"/>
      <c r="AS1517" s="180"/>
      <c r="AT1517" s="180"/>
      <c r="AU1517" s="180"/>
      <c r="AV1517" s="180"/>
      <c r="AW1517" s="180"/>
      <c r="AX1517" s="180"/>
      <c r="AY1517" s="180"/>
      <c r="AZ1517" s="180"/>
      <c r="BA1517" s="180"/>
      <c r="BB1517" s="180"/>
      <c r="BC1517" s="180"/>
      <c r="BD1517" s="180"/>
      <c r="BE1517" s="180"/>
      <c r="BF1517" s="180"/>
      <c r="BG1517" s="180"/>
      <c r="BH1517" s="176">
        <f t="shared" si="182"/>
        <v>3</v>
      </c>
      <c r="BI1517" s="176">
        <f t="shared" si="178"/>
        <v>16</v>
      </c>
      <c r="BJ1517" s="182" t="str">
        <f t="shared" si="179"/>
        <v>4 - 25</v>
      </c>
      <c r="BK1517" s="176">
        <f t="shared" si="180"/>
        <v>15</v>
      </c>
      <c r="BL1517" s="176">
        <f t="shared" si="183"/>
        <v>3</v>
      </c>
      <c r="BM1517" s="533"/>
      <c r="BN1517" s="185">
        <v>150</v>
      </c>
      <c r="BO1517" s="180">
        <v>4</v>
      </c>
      <c r="BP1517" s="185">
        <f t="shared" si="184"/>
        <v>210</v>
      </c>
      <c r="BQ1517" s="420" t="str">
        <f t="shared" si="181"/>
        <v>III</v>
      </c>
      <c r="BR1517" s="185"/>
      <c r="BS1517" s="464" t="s">
        <v>9623</v>
      </c>
    </row>
    <row r="1518" spans="1:71" x14ac:dyDescent="0.2">
      <c r="A1518" s="696">
        <v>1516</v>
      </c>
      <c r="B1518" s="286" t="s">
        <v>8382</v>
      </c>
      <c r="C1518" s="286" t="s">
        <v>8916</v>
      </c>
      <c r="D1518" s="258" t="s">
        <v>9623</v>
      </c>
      <c r="E1518" s="736">
        <v>1</v>
      </c>
      <c r="F1518" s="736">
        <v>1</v>
      </c>
      <c r="G1518" s="737">
        <v>1</v>
      </c>
      <c r="H1518" s="305" t="s">
        <v>3486</v>
      </c>
      <c r="I1518" s="207" t="s">
        <v>2077</v>
      </c>
      <c r="J1518" s="279" t="s">
        <v>6554</v>
      </c>
      <c r="K1518" s="179" t="s">
        <v>3491</v>
      </c>
      <c r="L1518" s="427" t="s">
        <v>3491</v>
      </c>
      <c r="M1518" s="684">
        <v>8</v>
      </c>
      <c r="N1518" s="684" t="s">
        <v>15766</v>
      </c>
      <c r="O1518" s="686">
        <v>285</v>
      </c>
      <c r="P1518" s="179" t="s">
        <v>16135</v>
      </c>
      <c r="Q1518" s="179">
        <v>5</v>
      </c>
      <c r="R1518" s="180"/>
      <c r="S1518" s="498">
        <v>5</v>
      </c>
      <c r="T1518" s="498">
        <v>7</v>
      </c>
      <c r="U1518" s="189">
        <v>2</v>
      </c>
      <c r="V1518" s="189">
        <v>8</v>
      </c>
      <c r="W1518" s="742">
        <v>12</v>
      </c>
      <c r="X1518" s="742">
        <v>30</v>
      </c>
      <c r="Y1518" s="742"/>
      <c r="Z1518" s="742"/>
      <c r="AA1518" s="742"/>
      <c r="AB1518" s="220" t="s">
        <v>795</v>
      </c>
      <c r="AC1518" s="186" t="s">
        <v>7001</v>
      </c>
      <c r="AD1518" s="191" t="s">
        <v>7473</v>
      </c>
      <c r="AE1518" s="179" t="s">
        <v>4247</v>
      </c>
      <c r="AF1518" s="194">
        <v>0</v>
      </c>
      <c r="AG1518" s="194">
        <v>0</v>
      </c>
      <c r="AH1518" s="194">
        <v>0</v>
      </c>
      <c r="AI1518" s="194">
        <v>0</v>
      </c>
      <c r="AJ1518" s="194">
        <v>0</v>
      </c>
      <c r="AK1518" s="194">
        <v>0</v>
      </c>
      <c r="AL1518" s="383">
        <v>4</v>
      </c>
      <c r="AM1518" s="194">
        <v>0</v>
      </c>
      <c r="AN1518" s="177">
        <v>0</v>
      </c>
      <c r="AO1518" s="194">
        <v>2</v>
      </c>
      <c r="AP1518" s="180"/>
      <c r="AQ1518" s="180"/>
      <c r="AR1518" s="180"/>
      <c r="AS1518" s="180"/>
      <c r="AT1518" s="180"/>
      <c r="AU1518" s="180"/>
      <c r="AV1518" s="180"/>
      <c r="AW1518" s="180"/>
      <c r="AX1518" s="180"/>
      <c r="AY1518" s="180"/>
      <c r="AZ1518" s="180"/>
      <c r="BA1518" s="180"/>
      <c r="BB1518" s="180"/>
      <c r="BC1518" s="180"/>
      <c r="BD1518" s="180"/>
      <c r="BE1518" s="180"/>
      <c r="BF1518" s="180"/>
      <c r="BG1518" s="180"/>
      <c r="BH1518" s="176">
        <f t="shared" si="182"/>
        <v>4</v>
      </c>
      <c r="BI1518" s="176">
        <f t="shared" si="178"/>
        <v>15</v>
      </c>
      <c r="BJ1518" s="182" t="str">
        <f t="shared" si="179"/>
        <v>6 - 34</v>
      </c>
      <c r="BK1518" s="176">
        <f t="shared" si="180"/>
        <v>20</v>
      </c>
      <c r="BL1518" s="176">
        <f t="shared" si="183"/>
        <v>4</v>
      </c>
      <c r="BM1518" s="533"/>
      <c r="BN1518" s="185">
        <v>200</v>
      </c>
      <c r="BO1518" s="180">
        <v>5</v>
      </c>
      <c r="BP1518" s="185">
        <f t="shared" si="184"/>
        <v>300</v>
      </c>
      <c r="BQ1518" s="420" t="str">
        <f t="shared" si="181"/>
        <v>IV</v>
      </c>
      <c r="BR1518" s="185"/>
      <c r="BS1518" s="464" t="s">
        <v>9623</v>
      </c>
    </row>
    <row r="1519" spans="1:71" x14ac:dyDescent="0.2">
      <c r="A1519" s="697">
        <v>1517</v>
      </c>
      <c r="B1519" s="286" t="s">
        <v>8917</v>
      </c>
      <c r="C1519" s="286" t="s">
        <v>8917</v>
      </c>
      <c r="D1519" s="258" t="s">
        <v>9623</v>
      </c>
      <c r="E1519" s="736">
        <v>1</v>
      </c>
      <c r="F1519" s="736">
        <v>1</v>
      </c>
      <c r="G1519" s="737">
        <v>1</v>
      </c>
      <c r="H1519" s="305" t="s">
        <v>3486</v>
      </c>
      <c r="I1519" s="207" t="s">
        <v>2077</v>
      </c>
      <c r="J1519" s="279" t="s">
        <v>6551</v>
      </c>
      <c r="K1519" s="179" t="s">
        <v>5490</v>
      </c>
      <c r="L1519" s="427" t="s">
        <v>5490</v>
      </c>
      <c r="M1519" s="684">
        <v>12</v>
      </c>
      <c r="N1519" s="684" t="s">
        <v>15766</v>
      </c>
      <c r="O1519" s="686">
        <v>1400</v>
      </c>
      <c r="P1519" s="179" t="s">
        <v>16134</v>
      </c>
      <c r="Q1519" s="179">
        <v>5</v>
      </c>
      <c r="R1519" s="180"/>
      <c r="S1519" s="498">
        <v>5</v>
      </c>
      <c r="T1519" s="498">
        <v>7</v>
      </c>
      <c r="U1519" s="189">
        <v>2</v>
      </c>
      <c r="V1519" s="189">
        <v>8</v>
      </c>
      <c r="W1519" s="742">
        <v>6</v>
      </c>
      <c r="X1519" s="742">
        <v>24</v>
      </c>
      <c r="Y1519" s="742"/>
      <c r="Z1519" s="742"/>
      <c r="AA1519" s="742"/>
      <c r="AB1519" s="220" t="s">
        <v>793</v>
      </c>
      <c r="AC1519" s="186" t="s">
        <v>8230</v>
      </c>
      <c r="AD1519" s="191" t="s">
        <v>7473</v>
      </c>
      <c r="AE1519" s="179" t="s">
        <v>4247</v>
      </c>
      <c r="AF1519" s="194">
        <v>0</v>
      </c>
      <c r="AG1519" s="194">
        <v>0</v>
      </c>
      <c r="AH1519" s="194">
        <v>0</v>
      </c>
      <c r="AI1519" s="194">
        <v>0</v>
      </c>
      <c r="AJ1519" s="194">
        <v>0</v>
      </c>
      <c r="AK1519" s="194">
        <v>0</v>
      </c>
      <c r="AL1519" s="383">
        <v>6</v>
      </c>
      <c r="AM1519" s="194">
        <v>0</v>
      </c>
      <c r="AN1519" s="177">
        <v>0</v>
      </c>
      <c r="AO1519" s="194">
        <v>4</v>
      </c>
      <c r="AP1519" s="180"/>
      <c r="AQ1519" s="180"/>
      <c r="AR1519" s="180"/>
      <c r="AS1519" s="180"/>
      <c r="AT1519" s="180"/>
      <c r="AU1519" s="180"/>
      <c r="AV1519" s="180"/>
      <c r="AW1519" s="180"/>
      <c r="AX1519" s="180"/>
      <c r="AY1519" s="180"/>
      <c r="AZ1519" s="180"/>
      <c r="BA1519" s="180"/>
      <c r="BB1519" s="180"/>
      <c r="BC1519" s="180"/>
      <c r="BD1519" s="180"/>
      <c r="BE1519" s="180"/>
      <c r="BF1519" s="180"/>
      <c r="BG1519" s="180"/>
      <c r="BH1519" s="176">
        <f t="shared" si="182"/>
        <v>7</v>
      </c>
      <c r="BI1519" s="176">
        <f t="shared" si="178"/>
        <v>13</v>
      </c>
      <c r="BJ1519" s="182" t="str">
        <f t="shared" si="179"/>
        <v>10 - 52</v>
      </c>
      <c r="BK1519" s="176">
        <f t="shared" si="180"/>
        <v>31</v>
      </c>
      <c r="BL1519" s="176">
        <f t="shared" si="183"/>
        <v>7</v>
      </c>
      <c r="BM1519" s="533"/>
      <c r="BN1519" s="185">
        <v>400</v>
      </c>
      <c r="BO1519" s="180">
        <v>8</v>
      </c>
      <c r="BP1519" s="185">
        <f t="shared" si="184"/>
        <v>648</v>
      </c>
      <c r="BQ1519" s="420" t="str">
        <f t="shared" si="181"/>
        <v>V</v>
      </c>
      <c r="BR1519" s="185"/>
      <c r="BS1519" s="464" t="s">
        <v>9623</v>
      </c>
    </row>
    <row r="1520" spans="1:71" x14ac:dyDescent="0.2">
      <c r="A1520" s="696">
        <v>1518</v>
      </c>
      <c r="B1520" s="286" t="s">
        <v>8917</v>
      </c>
      <c r="C1520" s="286" t="s">
        <v>8918</v>
      </c>
      <c r="D1520" s="258" t="s">
        <v>9623</v>
      </c>
      <c r="E1520" s="736">
        <v>1</v>
      </c>
      <c r="F1520" s="736">
        <v>1</v>
      </c>
      <c r="G1520" s="737">
        <v>1</v>
      </c>
      <c r="H1520" s="305" t="s">
        <v>3486</v>
      </c>
      <c r="I1520" s="207" t="s">
        <v>2077</v>
      </c>
      <c r="J1520" s="279" t="s">
        <v>4282</v>
      </c>
      <c r="K1520" s="179" t="s">
        <v>5490</v>
      </c>
      <c r="L1520" s="427" t="s">
        <v>5490</v>
      </c>
      <c r="M1520" s="684">
        <v>14</v>
      </c>
      <c r="N1520" s="684" t="s">
        <v>15766</v>
      </c>
      <c r="O1520" s="686">
        <v>2350</v>
      </c>
      <c r="P1520" s="179" t="s">
        <v>16136</v>
      </c>
      <c r="Q1520" s="179">
        <v>5</v>
      </c>
      <c r="R1520" s="180"/>
      <c r="S1520" s="498">
        <v>5</v>
      </c>
      <c r="T1520" s="498">
        <v>7</v>
      </c>
      <c r="U1520" s="189">
        <v>2</v>
      </c>
      <c r="V1520" s="189">
        <v>8</v>
      </c>
      <c r="W1520" s="742">
        <v>6</v>
      </c>
      <c r="X1520" s="742">
        <v>24</v>
      </c>
      <c r="Y1520" s="742"/>
      <c r="Z1520" s="742"/>
      <c r="AA1520" s="742"/>
      <c r="AB1520" s="220" t="s">
        <v>793</v>
      </c>
      <c r="AC1520" s="186" t="s">
        <v>8231</v>
      </c>
      <c r="AD1520" s="179" t="s">
        <v>7473</v>
      </c>
      <c r="AE1520" s="179" t="s">
        <v>4247</v>
      </c>
      <c r="AF1520" s="194">
        <v>0</v>
      </c>
      <c r="AG1520" s="194">
        <v>0</v>
      </c>
      <c r="AH1520" s="194">
        <v>0</v>
      </c>
      <c r="AI1520" s="194">
        <v>0</v>
      </c>
      <c r="AJ1520" s="194">
        <v>0</v>
      </c>
      <c r="AK1520" s="194">
        <v>0</v>
      </c>
      <c r="AL1520" s="383">
        <v>8</v>
      </c>
      <c r="AM1520" s="194">
        <v>0</v>
      </c>
      <c r="AN1520" s="177">
        <v>0</v>
      </c>
      <c r="AO1520" s="194">
        <v>6</v>
      </c>
      <c r="AP1520" s="180"/>
      <c r="AQ1520" s="180"/>
      <c r="AR1520" s="180"/>
      <c r="AS1520" s="180"/>
      <c r="AT1520" s="180"/>
      <c r="AU1520" s="180"/>
      <c r="AV1520" s="180"/>
      <c r="AW1520" s="180"/>
      <c r="AX1520" s="180"/>
      <c r="AY1520" s="180"/>
      <c r="AZ1520" s="180"/>
      <c r="BA1520" s="180"/>
      <c r="BB1520" s="180"/>
      <c r="BC1520" s="180"/>
      <c r="BD1520" s="180"/>
      <c r="BE1520" s="180"/>
      <c r="BF1520" s="180"/>
      <c r="BG1520" s="180"/>
      <c r="BH1520" s="176">
        <f t="shared" si="182"/>
        <v>9</v>
      </c>
      <c r="BI1520" s="176">
        <f t="shared" si="178"/>
        <v>12</v>
      </c>
      <c r="BJ1520" s="182" t="str">
        <f t="shared" si="179"/>
        <v>14 - 70</v>
      </c>
      <c r="BK1520" s="176">
        <f t="shared" si="180"/>
        <v>42</v>
      </c>
      <c r="BL1520" s="176">
        <f t="shared" si="183"/>
        <v>10</v>
      </c>
      <c r="BM1520" s="533"/>
      <c r="BN1520" s="185">
        <v>1000</v>
      </c>
      <c r="BO1520" s="180">
        <v>12</v>
      </c>
      <c r="BP1520" s="185">
        <f t="shared" si="184"/>
        <v>1504</v>
      </c>
      <c r="BQ1520" s="420" t="str">
        <f t="shared" si="181"/>
        <v>VI</v>
      </c>
      <c r="BR1520" s="185"/>
      <c r="BS1520" s="464" t="s">
        <v>9606</v>
      </c>
    </row>
    <row r="1521" spans="1:71" ht="25.5" x14ac:dyDescent="0.2">
      <c r="A1521" s="696">
        <v>1519</v>
      </c>
      <c r="B1521" s="286" t="s">
        <v>7007</v>
      </c>
      <c r="C1521" s="286" t="s">
        <v>7007</v>
      </c>
      <c r="D1521" s="258" t="s">
        <v>9623</v>
      </c>
      <c r="E1521" s="736">
        <v>1</v>
      </c>
      <c r="F1521" s="736">
        <v>1</v>
      </c>
      <c r="G1521" s="737">
        <v>1</v>
      </c>
      <c r="H1521" s="305" t="s">
        <v>3486</v>
      </c>
      <c r="I1521" s="207" t="s">
        <v>3485</v>
      </c>
      <c r="J1521" s="279" t="s">
        <v>5550</v>
      </c>
      <c r="K1521" s="179" t="s">
        <v>2060</v>
      </c>
      <c r="L1521" s="427" t="s">
        <v>3491</v>
      </c>
      <c r="M1521" s="684">
        <v>5</v>
      </c>
      <c r="N1521" s="685" t="s">
        <v>15710</v>
      </c>
      <c r="O1521" s="686">
        <v>70</v>
      </c>
      <c r="P1521" s="427" t="s">
        <v>15781</v>
      </c>
      <c r="Q1521" s="179">
        <v>3</v>
      </c>
      <c r="R1521" s="180"/>
      <c r="S1521" s="498">
        <v>1</v>
      </c>
      <c r="T1521" s="189">
        <v>1</v>
      </c>
      <c r="U1521" s="189">
        <v>1</v>
      </c>
      <c r="V1521" s="189">
        <v>1</v>
      </c>
      <c r="W1521" s="742">
        <v>12</v>
      </c>
      <c r="X1521" s="742"/>
      <c r="Y1521" s="742"/>
      <c r="Z1521" s="742"/>
      <c r="AA1521" s="742"/>
      <c r="AB1521" s="220"/>
      <c r="AC1521" s="186" t="s">
        <v>9389</v>
      </c>
      <c r="AD1521" s="179" t="s">
        <v>7473</v>
      </c>
      <c r="AE1521" s="179" t="s">
        <v>4247</v>
      </c>
      <c r="AF1521" s="194">
        <v>0</v>
      </c>
      <c r="AG1521" s="194">
        <v>0</v>
      </c>
      <c r="AH1521" s="194">
        <v>0</v>
      </c>
      <c r="AI1521" s="194">
        <v>0</v>
      </c>
      <c r="AJ1521" s="194">
        <v>0</v>
      </c>
      <c r="AK1521" s="194">
        <v>0</v>
      </c>
      <c r="AL1521" s="383">
        <v>9</v>
      </c>
      <c r="AM1521" s="194">
        <v>0</v>
      </c>
      <c r="AN1521" s="177">
        <v>0</v>
      </c>
      <c r="AO1521" s="194">
        <v>0</v>
      </c>
      <c r="AP1521" s="180"/>
      <c r="AQ1521" s="180"/>
      <c r="AR1521" s="180"/>
      <c r="AS1521" s="180"/>
      <c r="AT1521" s="180"/>
      <c r="AU1521" s="180"/>
      <c r="AV1521" s="180"/>
      <c r="AW1521" s="180"/>
      <c r="AX1521" s="180"/>
      <c r="AY1521" s="180"/>
      <c r="AZ1521" s="180"/>
      <c r="BA1521" s="180"/>
      <c r="BB1521" s="180"/>
      <c r="BC1521" s="180"/>
      <c r="BD1521" s="180"/>
      <c r="BE1521" s="180"/>
      <c r="BF1521" s="180"/>
      <c r="BG1521" s="180"/>
      <c r="BH1521" s="176">
        <f t="shared" si="182"/>
        <v>9</v>
      </c>
      <c r="BI1521" s="176">
        <f t="shared" si="178"/>
        <v>12</v>
      </c>
      <c r="BJ1521" s="182" t="str">
        <f t="shared" si="179"/>
        <v>9 - 72</v>
      </c>
      <c r="BK1521" s="176">
        <f t="shared" si="180"/>
        <v>41</v>
      </c>
      <c r="BL1521" s="176">
        <f t="shared" si="183"/>
        <v>9</v>
      </c>
      <c r="BM1521" s="533"/>
      <c r="BN1521" s="185">
        <v>1400</v>
      </c>
      <c r="BO1521" s="180">
        <v>12</v>
      </c>
      <c r="BP1521" s="185">
        <f t="shared" si="184"/>
        <v>1892</v>
      </c>
      <c r="BQ1521" s="420" t="str">
        <f t="shared" si="181"/>
        <v>VII</v>
      </c>
      <c r="BR1521" s="185"/>
      <c r="BS1521" s="464" t="s">
        <v>9623</v>
      </c>
    </row>
    <row r="1522" spans="1:71" ht="51" x14ac:dyDescent="0.2">
      <c r="A1522" s="697">
        <v>1520</v>
      </c>
      <c r="B1522" s="286" t="s">
        <v>7011</v>
      </c>
      <c r="C1522" s="286" t="s">
        <v>7011</v>
      </c>
      <c r="D1522" s="258" t="s">
        <v>9623</v>
      </c>
      <c r="E1522" s="736">
        <v>1</v>
      </c>
      <c r="F1522" s="736">
        <v>1</v>
      </c>
      <c r="G1522" s="737">
        <v>3</v>
      </c>
      <c r="H1522" s="305" t="s">
        <v>13960</v>
      </c>
      <c r="I1522" s="207" t="s">
        <v>3485</v>
      </c>
      <c r="J1522" s="279" t="s">
        <v>4290</v>
      </c>
      <c r="K1522" s="179" t="s">
        <v>3921</v>
      </c>
      <c r="L1522" s="427" t="s">
        <v>5490</v>
      </c>
      <c r="M1522" s="684">
        <v>10</v>
      </c>
      <c r="N1522" s="685" t="s">
        <v>15710</v>
      </c>
      <c r="O1522" s="686">
        <v>1500</v>
      </c>
      <c r="P1522" s="427" t="s">
        <v>15722</v>
      </c>
      <c r="Q1522" s="179">
        <v>3</v>
      </c>
      <c r="R1522" s="180"/>
      <c r="S1522" s="498">
        <v>0</v>
      </c>
      <c r="T1522" s="190">
        <v>0</v>
      </c>
      <c r="U1522" s="190">
        <v>0</v>
      </c>
      <c r="V1522" s="190">
        <v>0</v>
      </c>
      <c r="W1522" s="742">
        <v>6</v>
      </c>
      <c r="X1522" s="742"/>
      <c r="Y1522" s="742"/>
      <c r="Z1522" s="742"/>
      <c r="AA1522" s="742"/>
      <c r="AB1522" s="220"/>
      <c r="AC1522" s="186" t="s">
        <v>8367</v>
      </c>
      <c r="AD1522" s="179" t="s">
        <v>7473</v>
      </c>
      <c r="AE1522" s="179" t="s">
        <v>4247</v>
      </c>
      <c r="AF1522" s="194">
        <v>0</v>
      </c>
      <c r="AG1522" s="194">
        <v>0</v>
      </c>
      <c r="AH1522" s="194">
        <v>0</v>
      </c>
      <c r="AI1522" s="194">
        <v>0</v>
      </c>
      <c r="AJ1522" s="194">
        <v>0</v>
      </c>
      <c r="AK1522" s="194">
        <v>0</v>
      </c>
      <c r="AL1522" s="383">
        <v>6</v>
      </c>
      <c r="AM1522" s="194">
        <v>0</v>
      </c>
      <c r="AN1522" s="177">
        <v>0</v>
      </c>
      <c r="AO1522" s="194">
        <v>0</v>
      </c>
      <c r="AP1522" s="180"/>
      <c r="AQ1522" s="180"/>
      <c r="AR1522" s="180"/>
      <c r="AS1522" s="180"/>
      <c r="AT1522" s="180"/>
      <c r="AU1522" s="180"/>
      <c r="AV1522" s="180"/>
      <c r="AW1522" s="180"/>
      <c r="AX1522" s="180"/>
      <c r="AY1522" s="180"/>
      <c r="AZ1522" s="180"/>
      <c r="BA1522" s="180"/>
      <c r="BB1522" s="180"/>
      <c r="BC1522" s="180"/>
      <c r="BD1522" s="180"/>
      <c r="BE1522" s="180"/>
      <c r="BF1522" s="180"/>
      <c r="BG1522" s="180"/>
      <c r="BH1522" s="176">
        <f t="shared" si="182"/>
        <v>6</v>
      </c>
      <c r="BI1522" s="176">
        <f t="shared" ref="BI1522:BI1585" si="185">IF(manualHD="",IF(COUNTIF(AP1522:BG1522,"")=18,IFERROR(INDEX(thac0array,MATCH(IF(manualHD="",IF(SUM($AG1522:$AL1522)/(0.01+fixedhp)&lt;1/40,ROUND(fixedhp/4.5,0),IF(eightsider=1,IF((AND(fixedhp&gt;0,fixedhp&lt;4)),1.125,1),IF(eightsider&gt;1,eightsider+IF(twosider*1.5+threesider*2+foursider*2.5+fivesider*3+sixsider*3.5+sevensider*4+fixedhp&gt;3,1,0),IF(sevensider=1,0.875,0.5)))),manualHD),hitDiceThac0,0)),21),MIN(IFERROR(INDEX(thac0array,MATCH(IF(AZ1522="",AP1522,ROUND(AP1522+AZ1522/2,0)),hitDiceThac0,0)),21),IFERROR(INDEX(thac0array,MATCH(MAX(AQ1522:AS1522),fighterThac0,0)),21),IFERROR(INDEX(thac0array,MATCH(MAX(AW1522:BA1522),clericThac0,0)),21),IFERROR(INDEX(thac0array,MATCH(MAX(BB1522:BC1522),thiefThac0,0)),21),IFERROR(INDEX(thac0array,MATCH(MAX(BD1522:BG1522),magicUserThac0,0)),21))),IFERROR(INDEX(thac0array,MATCH(BM1522,hitDiceThac0),0),BM1522))</f>
        <v>13</v>
      </c>
      <c r="BJ1522" s="182" t="str">
        <f t="shared" ref="BJ1522:BJ1585" si="186">IF(SUM(AF1522:AN1522)=0,AO1522,IF(AZ1522="",SUM(AF1522:AO1522)&amp;" - "&amp;IF(OR(COUNTIF(AP1522:BG1522,"")=18,AP1522&gt;0),ROUND(AF1522*2+AG1522*3+AH1522*4+AI1522*5+AJ1522*6+AK1522*7+AL1522*8+AM1522*10+AN1522*12+AO1522,0),ROUND((AF1522*2+AG1522*3+AH1522*4+AI1522*5+AJ1522*6+AK1522*7+AL1522*8+AM1522*10+AN1522*12+AO1522)/COUNTA(AQ1522:BG1522),0)),IF(BM1522="",(AZ1522-1)*1+SUM(AF1522:AO1522)&amp;" - "&amp;(AZ1522-1)*4+ROUND(AF1522*2+AG1522*3+AH1522*4+AI1522*5+AJ1522*6+AK1522*7+AL1522*8+AM1522*10+AN1522*12+AO1522,0),SUM(AF1522:AO1522)&amp;" - "&amp;ROUND(AF1522*2+AG1522*3+AH1522*4+AI1522*5+AJ1522*6+AK1522*7+AL1522*8+AM1522*10+AN1522*12+AO1522,0))))</f>
        <v>6 - 48</v>
      </c>
      <c r="BK1522" s="176">
        <f t="shared" ref="BK1522:BK1585" si="187">IF(SUM(AF1522:AN1522)=0,AO1522,IF(AZ1522="",ROUND(AVERAGE(SUM(AF1522:AO1522),IF(OR(COUNTIF(AP1522:BG1522,"")=18,AP1522&gt;0),ROUND(AF1522*2+AG1522*3+AH1522*4+AI1522*5+AJ1522*6+AK1522*7+AL1522*8+AM1522*10+AN1522*12+AO1522,0),ROUND((AF1522*2+AG1522*3+AH1522*4+AI1522*5+AJ1522*6+AK1522*7+AL1522*8+AM1522*10+AN1522*12+AO1522)/COUNTA(AQ1522:BG1522),0))),0),IF(BM1522="",ROUND(AVERAGE((AZ1522-1)*1+SUM(AF1522:AO1522),(AZ1522-1)*4+ROUND(AF1522*2+AG1522*3+AH1522*4+AI1522*5+AJ1522*6+AK1522*7+AL1522*8+AM1522*10+AN1522*12+AO1522,0)),0),ROUND(AVERAGE(SUM(AF1522:AO1522),ROUND(AF1522*2+AG1522*3+AH1522*4+AI1522*5+AJ1522*6+AK1522*7+AL1522*8+AM1522*10+AN1522*12+AO1522,0)),0))))</f>
        <v>27</v>
      </c>
      <c r="BL1522" s="176">
        <f t="shared" si="183"/>
        <v>6</v>
      </c>
      <c r="BM1522" s="533"/>
      <c r="BN1522" s="185">
        <v>275</v>
      </c>
      <c r="BO1522" s="180">
        <v>6</v>
      </c>
      <c r="BP1522" s="185">
        <f t="shared" si="184"/>
        <v>437</v>
      </c>
      <c r="BQ1522" s="420" t="str">
        <f t="shared" ref="BQ1522:BQ1585" si="188">IFERROR(INDEX(xpLevel,MATCH($BN1522,xpThresholds,1)), "XI")</f>
        <v>V</v>
      </c>
      <c r="BR1522" s="185"/>
      <c r="BS1522" s="464" t="s">
        <v>9623</v>
      </c>
    </row>
    <row r="1523" spans="1:71" x14ac:dyDescent="0.2">
      <c r="A1523" s="696">
        <v>1521</v>
      </c>
      <c r="B1523" s="286" t="s">
        <v>8371</v>
      </c>
      <c r="C1523" s="286" t="s">
        <v>8371</v>
      </c>
      <c r="D1523" s="258" t="s">
        <v>9623</v>
      </c>
      <c r="E1523" s="736">
        <v>3</v>
      </c>
      <c r="F1523" s="736">
        <v>1</v>
      </c>
      <c r="G1523" s="737">
        <v>4</v>
      </c>
      <c r="H1523" s="305" t="s">
        <v>3486</v>
      </c>
      <c r="I1523" s="207" t="s">
        <v>3485</v>
      </c>
      <c r="J1523" s="279" t="s">
        <v>5401</v>
      </c>
      <c r="K1523" s="179" t="s">
        <v>5490</v>
      </c>
      <c r="L1523" s="427" t="s">
        <v>5490</v>
      </c>
      <c r="M1523" s="684">
        <v>15</v>
      </c>
      <c r="N1523" s="685" t="s">
        <v>15710</v>
      </c>
      <c r="O1523" s="686">
        <v>5200</v>
      </c>
      <c r="P1523" s="179" t="s">
        <v>16223</v>
      </c>
      <c r="Q1523" s="179">
        <v>4</v>
      </c>
      <c r="R1523" s="180"/>
      <c r="S1523" s="498">
        <v>1</v>
      </c>
      <c r="T1523" s="189">
        <v>1</v>
      </c>
      <c r="U1523" s="189">
        <v>1</v>
      </c>
      <c r="V1523" s="189">
        <v>1</v>
      </c>
      <c r="W1523" s="742">
        <v>6</v>
      </c>
      <c r="X1523" s="742"/>
      <c r="Y1523" s="742">
        <v>12</v>
      </c>
      <c r="Z1523" s="742"/>
      <c r="AA1523" s="742"/>
      <c r="AB1523" s="220"/>
      <c r="AC1523" s="183"/>
      <c r="AD1523" s="191" t="s">
        <v>7471</v>
      </c>
      <c r="AE1523" s="179" t="s">
        <v>4247</v>
      </c>
      <c r="AF1523" s="194">
        <v>0</v>
      </c>
      <c r="AG1523" s="194">
        <v>0</v>
      </c>
      <c r="AH1523" s="194">
        <v>0</v>
      </c>
      <c r="AI1523" s="194">
        <v>0</v>
      </c>
      <c r="AJ1523" s="194">
        <v>0</v>
      </c>
      <c r="AK1523" s="194">
        <v>0</v>
      </c>
      <c r="AL1523" s="383">
        <v>10</v>
      </c>
      <c r="AM1523" s="194">
        <v>0</v>
      </c>
      <c r="AN1523" s="177">
        <v>0</v>
      </c>
      <c r="AO1523" s="194">
        <v>5</v>
      </c>
      <c r="AP1523" s="180"/>
      <c r="AQ1523" s="180"/>
      <c r="AR1523" s="180"/>
      <c r="AS1523" s="180"/>
      <c r="AT1523" s="180"/>
      <c r="AU1523" s="180"/>
      <c r="AV1523" s="180"/>
      <c r="AW1523" s="180"/>
      <c r="AX1523" s="180"/>
      <c r="AY1523" s="180"/>
      <c r="AZ1523" s="180"/>
      <c r="BA1523" s="180"/>
      <c r="BB1523" s="180"/>
      <c r="BC1523" s="180"/>
      <c r="BD1523" s="180"/>
      <c r="BE1523" s="180"/>
      <c r="BF1523" s="180"/>
      <c r="BG1523" s="180"/>
      <c r="BH1523" s="176">
        <f t="shared" si="182"/>
        <v>11</v>
      </c>
      <c r="BI1523" s="176">
        <f t="shared" si="185"/>
        <v>10</v>
      </c>
      <c r="BJ1523" s="182" t="str">
        <f t="shared" si="186"/>
        <v>15 - 85</v>
      </c>
      <c r="BK1523" s="176">
        <f t="shared" si="187"/>
        <v>50</v>
      </c>
      <c r="BL1523" s="176">
        <f t="shared" si="183"/>
        <v>12</v>
      </c>
      <c r="BM1523" s="533"/>
      <c r="BN1523" s="185">
        <v>1600</v>
      </c>
      <c r="BO1523" s="180">
        <v>15</v>
      </c>
      <c r="BP1523" s="185">
        <f t="shared" si="184"/>
        <v>2350</v>
      </c>
      <c r="BQ1523" s="420" t="str">
        <f t="shared" si="188"/>
        <v>VII</v>
      </c>
      <c r="BR1523" s="185"/>
      <c r="BS1523" s="464" t="s">
        <v>9623</v>
      </c>
    </row>
    <row r="1524" spans="1:71" x14ac:dyDescent="0.2">
      <c r="A1524" s="697">
        <v>1522</v>
      </c>
      <c r="B1524" s="286" t="s">
        <v>8371</v>
      </c>
      <c r="C1524" s="286" t="s">
        <v>8370</v>
      </c>
      <c r="D1524" s="258" t="s">
        <v>9623</v>
      </c>
      <c r="E1524" s="736">
        <v>2</v>
      </c>
      <c r="F1524" s="736">
        <v>1</v>
      </c>
      <c r="G1524" s="737">
        <v>4</v>
      </c>
      <c r="H1524" s="305" t="s">
        <v>3486</v>
      </c>
      <c r="I1524" s="207" t="s">
        <v>3485</v>
      </c>
      <c r="J1524" s="279" t="s">
        <v>5395</v>
      </c>
      <c r="K1524" s="179" t="s">
        <v>5490</v>
      </c>
      <c r="L1524" s="427" t="s">
        <v>5490</v>
      </c>
      <c r="M1524" s="684">
        <v>16</v>
      </c>
      <c r="N1524" s="685" t="s">
        <v>15710</v>
      </c>
      <c r="O1524" s="686">
        <v>6300</v>
      </c>
      <c r="P1524" s="179" t="s">
        <v>16223</v>
      </c>
      <c r="Q1524" s="179">
        <v>4</v>
      </c>
      <c r="R1524" s="180"/>
      <c r="S1524" s="498">
        <v>1</v>
      </c>
      <c r="T1524" s="189">
        <v>1</v>
      </c>
      <c r="U1524" s="189">
        <v>1</v>
      </c>
      <c r="V1524" s="189">
        <v>1</v>
      </c>
      <c r="W1524" s="742">
        <v>6</v>
      </c>
      <c r="X1524" s="742"/>
      <c r="Y1524" s="742">
        <v>12</v>
      </c>
      <c r="Z1524" s="742"/>
      <c r="AA1524" s="742"/>
      <c r="AB1524" s="220"/>
      <c r="AC1524" s="183" t="s">
        <v>3575</v>
      </c>
      <c r="AD1524" s="191" t="s">
        <v>7471</v>
      </c>
      <c r="AE1524" s="179" t="s">
        <v>4247</v>
      </c>
      <c r="AF1524" s="194">
        <v>0</v>
      </c>
      <c r="AG1524" s="194">
        <v>0</v>
      </c>
      <c r="AH1524" s="194">
        <v>0</v>
      </c>
      <c r="AI1524" s="194">
        <v>0</v>
      </c>
      <c r="AJ1524" s="194">
        <v>0</v>
      </c>
      <c r="AK1524" s="194">
        <v>0</v>
      </c>
      <c r="AL1524" s="383">
        <v>10</v>
      </c>
      <c r="AM1524" s="194">
        <v>0</v>
      </c>
      <c r="AN1524" s="177">
        <v>0</v>
      </c>
      <c r="AO1524" s="194">
        <v>5</v>
      </c>
      <c r="AP1524" s="180"/>
      <c r="AQ1524" s="180"/>
      <c r="AR1524" s="180"/>
      <c r="AS1524" s="180"/>
      <c r="AT1524" s="180"/>
      <c r="AU1524" s="180"/>
      <c r="AV1524" s="180"/>
      <c r="AW1524" s="180"/>
      <c r="AX1524" s="180"/>
      <c r="AY1524" s="180"/>
      <c r="AZ1524" s="180"/>
      <c r="BA1524" s="180"/>
      <c r="BB1524" s="180"/>
      <c r="BC1524" s="180"/>
      <c r="BD1524" s="180"/>
      <c r="BE1524" s="180"/>
      <c r="BF1524" s="180"/>
      <c r="BG1524" s="180"/>
      <c r="BH1524" s="176">
        <f t="shared" si="182"/>
        <v>11</v>
      </c>
      <c r="BI1524" s="176">
        <f t="shared" si="185"/>
        <v>10</v>
      </c>
      <c r="BJ1524" s="182" t="str">
        <f t="shared" si="186"/>
        <v>15 - 85</v>
      </c>
      <c r="BK1524" s="176">
        <f t="shared" si="187"/>
        <v>50</v>
      </c>
      <c r="BL1524" s="176">
        <f t="shared" si="183"/>
        <v>12</v>
      </c>
      <c r="BM1524" s="533"/>
      <c r="BN1524" s="185">
        <v>1600</v>
      </c>
      <c r="BO1524" s="180">
        <v>15</v>
      </c>
      <c r="BP1524" s="185">
        <f t="shared" si="184"/>
        <v>2350</v>
      </c>
      <c r="BQ1524" s="420" t="str">
        <f t="shared" si="188"/>
        <v>VII</v>
      </c>
      <c r="BR1524" s="185"/>
      <c r="BS1524" s="464" t="s">
        <v>9623</v>
      </c>
    </row>
    <row r="1525" spans="1:71" ht="25.5" x14ac:dyDescent="0.2">
      <c r="A1525" s="696">
        <v>1523</v>
      </c>
      <c r="B1525" s="286" t="s">
        <v>8373</v>
      </c>
      <c r="C1525" s="286" t="s">
        <v>8373</v>
      </c>
      <c r="D1525" s="258" t="s">
        <v>9623</v>
      </c>
      <c r="E1525" s="736">
        <v>1</v>
      </c>
      <c r="F1525" s="736">
        <v>1</v>
      </c>
      <c r="G1525" s="737">
        <v>2</v>
      </c>
      <c r="H1525" s="305" t="s">
        <v>13961</v>
      </c>
      <c r="I1525" s="496" t="s">
        <v>2654</v>
      </c>
      <c r="J1525" s="497" t="s">
        <v>8374</v>
      </c>
      <c r="K1525" s="179" t="s">
        <v>4058</v>
      </c>
      <c r="L1525" s="427" t="s">
        <v>5490</v>
      </c>
      <c r="M1525" s="684">
        <v>40</v>
      </c>
      <c r="N1525" s="684" t="s">
        <v>15710</v>
      </c>
      <c r="O1525" s="686">
        <v>4000</v>
      </c>
      <c r="P1525" s="427" t="s">
        <v>16224</v>
      </c>
      <c r="Q1525" s="179">
        <v>4</v>
      </c>
      <c r="R1525" s="180"/>
      <c r="S1525" s="498">
        <v>5</v>
      </c>
      <c r="T1525" s="498">
        <v>7</v>
      </c>
      <c r="U1525" s="189">
        <v>2</v>
      </c>
      <c r="V1525" s="189">
        <v>8</v>
      </c>
      <c r="W1525" s="742">
        <v>15</v>
      </c>
      <c r="X1525" s="742"/>
      <c r="Y1525" s="742"/>
      <c r="Z1525" s="742"/>
      <c r="AA1525" s="742"/>
      <c r="AB1525" s="220"/>
      <c r="AC1525" s="186" t="s">
        <v>1564</v>
      </c>
      <c r="AD1525" s="179" t="s">
        <v>5991</v>
      </c>
      <c r="AE1525" s="179" t="s">
        <v>4259</v>
      </c>
      <c r="AF1525" s="194">
        <v>0</v>
      </c>
      <c r="AG1525" s="194">
        <v>0</v>
      </c>
      <c r="AH1525" s="194">
        <v>0</v>
      </c>
      <c r="AI1525" s="194">
        <v>0</v>
      </c>
      <c r="AJ1525" s="194">
        <v>0</v>
      </c>
      <c r="AK1525" s="194">
        <v>0</v>
      </c>
      <c r="AL1525" s="383">
        <v>12</v>
      </c>
      <c r="AM1525" s="194">
        <v>0</v>
      </c>
      <c r="AN1525" s="177">
        <v>0</v>
      </c>
      <c r="AO1525" s="194">
        <v>0</v>
      </c>
      <c r="AP1525" s="180"/>
      <c r="AQ1525" s="180"/>
      <c r="AR1525" s="180"/>
      <c r="AS1525" s="180"/>
      <c r="AT1525" s="180"/>
      <c r="AU1525" s="180"/>
      <c r="AV1525" s="180"/>
      <c r="AW1525" s="180"/>
      <c r="AX1525" s="180"/>
      <c r="AY1525" s="180"/>
      <c r="AZ1525" s="180"/>
      <c r="BA1525" s="180"/>
      <c r="BB1525" s="180"/>
      <c r="BC1525" s="180"/>
      <c r="BD1525" s="180"/>
      <c r="BE1525" s="180"/>
      <c r="BF1525" s="180"/>
      <c r="BG1525" s="180"/>
      <c r="BH1525" s="176">
        <f t="shared" si="182"/>
        <v>12</v>
      </c>
      <c r="BI1525" s="176">
        <f t="shared" si="185"/>
        <v>9</v>
      </c>
      <c r="BJ1525" s="182" t="str">
        <f t="shared" si="186"/>
        <v>12 - 96</v>
      </c>
      <c r="BK1525" s="176">
        <f t="shared" si="187"/>
        <v>54</v>
      </c>
      <c r="BL1525" s="176">
        <f t="shared" si="183"/>
        <v>12</v>
      </c>
      <c r="BM1525" s="533"/>
      <c r="BN1525" s="196">
        <v>2850</v>
      </c>
      <c r="BO1525" s="180">
        <v>16</v>
      </c>
      <c r="BP1525" s="185">
        <f t="shared" si="184"/>
        <v>3714</v>
      </c>
      <c r="BQ1525" s="420" t="str">
        <f t="shared" si="188"/>
        <v>VII</v>
      </c>
      <c r="BR1525" s="185"/>
      <c r="BS1525" s="464" t="s">
        <v>9623</v>
      </c>
    </row>
    <row r="1526" spans="1:71" ht="25.5" x14ac:dyDescent="0.2">
      <c r="A1526" s="696">
        <v>1524</v>
      </c>
      <c r="B1526" s="286" t="s">
        <v>8383</v>
      </c>
      <c r="C1526" s="286" t="s">
        <v>8384</v>
      </c>
      <c r="D1526" s="258" t="s">
        <v>9623</v>
      </c>
      <c r="E1526" s="736">
        <v>1</v>
      </c>
      <c r="F1526" s="736">
        <v>1</v>
      </c>
      <c r="G1526" s="737">
        <v>1</v>
      </c>
      <c r="H1526" s="305" t="s">
        <v>3486</v>
      </c>
      <c r="I1526" s="208" t="s">
        <v>8413</v>
      </c>
      <c r="J1526" s="280" t="s">
        <v>8410</v>
      </c>
      <c r="K1526" s="179" t="s">
        <v>3491</v>
      </c>
      <c r="L1526" s="427" t="s">
        <v>3491</v>
      </c>
      <c r="M1526" s="684">
        <v>15</v>
      </c>
      <c r="N1526" s="684" t="s">
        <v>15741</v>
      </c>
      <c r="O1526" s="686">
        <v>171</v>
      </c>
      <c r="P1526" s="179" t="s">
        <v>16225</v>
      </c>
      <c r="Q1526" s="179">
        <v>3</v>
      </c>
      <c r="R1526" s="180"/>
      <c r="S1526" s="498">
        <v>0</v>
      </c>
      <c r="T1526" s="190">
        <v>0</v>
      </c>
      <c r="U1526" s="190">
        <v>0</v>
      </c>
      <c r="V1526" s="190">
        <v>0</v>
      </c>
      <c r="W1526" s="742">
        <v>0</v>
      </c>
      <c r="X1526" s="742"/>
      <c r="Y1526" s="742"/>
      <c r="Z1526" s="742"/>
      <c r="AA1526" s="742"/>
      <c r="AB1526" s="220"/>
      <c r="AC1526" s="186" t="s">
        <v>7365</v>
      </c>
      <c r="AD1526" s="179" t="s">
        <v>7155</v>
      </c>
      <c r="AE1526" s="179" t="s">
        <v>4247</v>
      </c>
      <c r="AF1526" s="194">
        <v>0</v>
      </c>
      <c r="AG1526" s="194">
        <v>0</v>
      </c>
      <c r="AH1526" s="194">
        <v>0</v>
      </c>
      <c r="AI1526" s="194">
        <v>0</v>
      </c>
      <c r="AJ1526" s="194">
        <v>0</v>
      </c>
      <c r="AK1526" s="194">
        <v>0</v>
      </c>
      <c r="AL1526" s="383">
        <v>5</v>
      </c>
      <c r="AM1526" s="194">
        <v>0</v>
      </c>
      <c r="AN1526" s="177">
        <v>0</v>
      </c>
      <c r="AO1526" s="194">
        <v>0</v>
      </c>
      <c r="AP1526" s="180"/>
      <c r="AQ1526" s="180"/>
      <c r="AR1526" s="180"/>
      <c r="AS1526" s="180"/>
      <c r="AT1526" s="180"/>
      <c r="AU1526" s="180"/>
      <c r="AV1526" s="180"/>
      <c r="AW1526" s="180"/>
      <c r="AX1526" s="180"/>
      <c r="AY1526" s="180"/>
      <c r="AZ1526" s="180"/>
      <c r="BA1526" s="180"/>
      <c r="BB1526" s="180"/>
      <c r="BC1526" s="180"/>
      <c r="BD1526" s="180"/>
      <c r="BE1526" s="180"/>
      <c r="BF1526" s="180"/>
      <c r="BG1526" s="180"/>
      <c r="BH1526" s="176">
        <f t="shared" si="182"/>
        <v>3</v>
      </c>
      <c r="BI1526" s="176">
        <f t="shared" si="185"/>
        <v>16</v>
      </c>
      <c r="BJ1526" s="182" t="str">
        <f t="shared" si="186"/>
        <v>5 - 40</v>
      </c>
      <c r="BK1526" s="176">
        <f t="shared" si="187"/>
        <v>23</v>
      </c>
      <c r="BL1526" s="176">
        <f t="shared" si="183"/>
        <v>5</v>
      </c>
      <c r="BM1526" s="533">
        <v>3</v>
      </c>
      <c r="BN1526" s="196">
        <v>800</v>
      </c>
      <c r="BO1526" s="180">
        <v>35</v>
      </c>
      <c r="BP1526" s="185">
        <f t="shared" si="184"/>
        <v>1605</v>
      </c>
      <c r="BQ1526" s="420" t="str">
        <f t="shared" si="188"/>
        <v>VI</v>
      </c>
      <c r="BR1526" s="185"/>
      <c r="BS1526" s="464" t="s">
        <v>9623</v>
      </c>
    </row>
    <row r="1527" spans="1:71" ht="25.5" x14ac:dyDescent="0.2">
      <c r="A1527" s="697">
        <v>1525</v>
      </c>
      <c r="B1527" s="286" t="s">
        <v>8383</v>
      </c>
      <c r="C1527" s="286" t="s">
        <v>8385</v>
      </c>
      <c r="D1527" s="258" t="s">
        <v>9623</v>
      </c>
      <c r="E1527" s="736">
        <v>1</v>
      </c>
      <c r="F1527" s="736">
        <v>1</v>
      </c>
      <c r="G1527" s="737">
        <v>1</v>
      </c>
      <c r="H1527" s="305" t="s">
        <v>3486</v>
      </c>
      <c r="I1527" s="208" t="s">
        <v>8413</v>
      </c>
      <c r="J1527" s="280" t="s">
        <v>8410</v>
      </c>
      <c r="K1527" s="179" t="s">
        <v>3491</v>
      </c>
      <c r="L1527" s="427" t="s">
        <v>3491</v>
      </c>
      <c r="M1527" s="684">
        <v>15.6</v>
      </c>
      <c r="N1527" s="684" t="s">
        <v>15741</v>
      </c>
      <c r="O1527" s="686">
        <v>183</v>
      </c>
      <c r="P1527" s="179" t="s">
        <v>16225</v>
      </c>
      <c r="Q1527" s="179">
        <v>3</v>
      </c>
      <c r="R1527" s="180"/>
      <c r="S1527" s="498">
        <v>0</v>
      </c>
      <c r="T1527" s="190">
        <v>0</v>
      </c>
      <c r="U1527" s="190">
        <v>0</v>
      </c>
      <c r="V1527" s="190">
        <v>0</v>
      </c>
      <c r="W1527" s="742">
        <v>0</v>
      </c>
      <c r="X1527" s="742"/>
      <c r="Y1527" s="742"/>
      <c r="Z1527" s="742"/>
      <c r="AA1527" s="742"/>
      <c r="AB1527" s="220"/>
      <c r="AC1527" s="186" t="s">
        <v>7365</v>
      </c>
      <c r="AD1527" s="179" t="s">
        <v>7155</v>
      </c>
      <c r="AE1527" s="179" t="s">
        <v>4247</v>
      </c>
      <c r="AF1527" s="194">
        <v>0</v>
      </c>
      <c r="AG1527" s="194">
        <v>0</v>
      </c>
      <c r="AH1527" s="194">
        <v>0</v>
      </c>
      <c r="AI1527" s="194">
        <v>0</v>
      </c>
      <c r="AJ1527" s="194">
        <v>0</v>
      </c>
      <c r="AK1527" s="194">
        <v>0</v>
      </c>
      <c r="AL1527" s="383">
        <v>6</v>
      </c>
      <c r="AM1527" s="194">
        <v>0</v>
      </c>
      <c r="AN1527" s="177">
        <v>0</v>
      </c>
      <c r="AO1527" s="194">
        <v>0</v>
      </c>
      <c r="AP1527" s="180"/>
      <c r="AQ1527" s="180"/>
      <c r="AR1527" s="180"/>
      <c r="AS1527" s="180"/>
      <c r="AT1527" s="180"/>
      <c r="AU1527" s="180"/>
      <c r="AV1527" s="180"/>
      <c r="AW1527" s="180"/>
      <c r="AX1527" s="180"/>
      <c r="AY1527" s="180"/>
      <c r="AZ1527" s="180"/>
      <c r="BA1527" s="180"/>
      <c r="BB1527" s="180"/>
      <c r="BC1527" s="180"/>
      <c r="BD1527" s="180"/>
      <c r="BE1527" s="180"/>
      <c r="BF1527" s="180"/>
      <c r="BG1527" s="180"/>
      <c r="BH1527" s="176">
        <f t="shared" si="182"/>
        <v>3</v>
      </c>
      <c r="BI1527" s="176">
        <f t="shared" si="185"/>
        <v>16</v>
      </c>
      <c r="BJ1527" s="182" t="str">
        <f t="shared" si="186"/>
        <v>6 - 48</v>
      </c>
      <c r="BK1527" s="176">
        <f t="shared" si="187"/>
        <v>27</v>
      </c>
      <c r="BL1527" s="176">
        <f t="shared" si="183"/>
        <v>6</v>
      </c>
      <c r="BM1527" s="533">
        <v>3</v>
      </c>
      <c r="BN1527" s="196">
        <v>800</v>
      </c>
      <c r="BO1527" s="180">
        <v>35</v>
      </c>
      <c r="BP1527" s="185">
        <f t="shared" si="184"/>
        <v>1745</v>
      </c>
      <c r="BQ1527" s="420" t="str">
        <f t="shared" si="188"/>
        <v>VI</v>
      </c>
      <c r="BR1527" s="185"/>
      <c r="BS1527" s="464" t="s">
        <v>9623</v>
      </c>
    </row>
    <row r="1528" spans="1:71" ht="25.5" x14ac:dyDescent="0.2">
      <c r="A1528" s="696">
        <v>1526</v>
      </c>
      <c r="B1528" s="286" t="s">
        <v>8383</v>
      </c>
      <c r="C1528" s="286" t="s">
        <v>8386</v>
      </c>
      <c r="D1528" s="258" t="s">
        <v>9623</v>
      </c>
      <c r="E1528" s="736">
        <v>1</v>
      </c>
      <c r="F1528" s="736">
        <v>1</v>
      </c>
      <c r="G1528" s="737">
        <v>1</v>
      </c>
      <c r="H1528" s="305" t="s">
        <v>3486</v>
      </c>
      <c r="I1528" s="208" t="s">
        <v>8413</v>
      </c>
      <c r="J1528" s="280" t="s">
        <v>8410</v>
      </c>
      <c r="K1528" s="179" t="s">
        <v>3491</v>
      </c>
      <c r="L1528" s="427" t="s">
        <v>3491</v>
      </c>
      <c r="M1528" s="684">
        <v>16.2</v>
      </c>
      <c r="N1528" s="684" t="s">
        <v>15741</v>
      </c>
      <c r="O1528" s="686">
        <v>195</v>
      </c>
      <c r="P1528" s="179" t="s">
        <v>16225</v>
      </c>
      <c r="Q1528" s="179">
        <v>3</v>
      </c>
      <c r="R1528" s="180"/>
      <c r="S1528" s="498">
        <v>0</v>
      </c>
      <c r="T1528" s="190">
        <v>0</v>
      </c>
      <c r="U1528" s="190">
        <v>0</v>
      </c>
      <c r="V1528" s="190">
        <v>0</v>
      </c>
      <c r="W1528" s="742">
        <v>0</v>
      </c>
      <c r="X1528" s="742"/>
      <c r="Y1528" s="742"/>
      <c r="Z1528" s="742"/>
      <c r="AA1528" s="742"/>
      <c r="AB1528" s="220"/>
      <c r="AC1528" s="186" t="s">
        <v>7365</v>
      </c>
      <c r="AD1528" s="179" t="s">
        <v>7155</v>
      </c>
      <c r="AE1528" s="179" t="s">
        <v>4247</v>
      </c>
      <c r="AF1528" s="194">
        <v>0</v>
      </c>
      <c r="AG1528" s="194">
        <v>0</v>
      </c>
      <c r="AH1528" s="194">
        <v>0</v>
      </c>
      <c r="AI1528" s="194">
        <v>0</v>
      </c>
      <c r="AJ1528" s="194">
        <v>0</v>
      </c>
      <c r="AK1528" s="194">
        <v>0</v>
      </c>
      <c r="AL1528" s="383">
        <v>7</v>
      </c>
      <c r="AM1528" s="194">
        <v>0</v>
      </c>
      <c r="AN1528" s="177">
        <v>0</v>
      </c>
      <c r="AO1528" s="194">
        <v>0</v>
      </c>
      <c r="AP1528" s="187"/>
      <c r="AQ1528" s="187"/>
      <c r="AR1528" s="187"/>
      <c r="AS1528" s="187"/>
      <c r="AT1528" s="187"/>
      <c r="AU1528" s="187"/>
      <c r="AV1528" s="187"/>
      <c r="AW1528" s="187"/>
      <c r="AX1528" s="187"/>
      <c r="AY1528" s="187"/>
      <c r="AZ1528" s="187"/>
      <c r="BA1528" s="187"/>
      <c r="BB1528" s="187"/>
      <c r="BC1528" s="187"/>
      <c r="BD1528" s="187"/>
      <c r="BE1528" s="187"/>
      <c r="BF1528" s="187"/>
      <c r="BG1528" s="187"/>
      <c r="BH1528" s="176">
        <f t="shared" si="182"/>
        <v>3</v>
      </c>
      <c r="BI1528" s="176">
        <f t="shared" si="185"/>
        <v>16</v>
      </c>
      <c r="BJ1528" s="182" t="str">
        <f t="shared" si="186"/>
        <v>7 - 56</v>
      </c>
      <c r="BK1528" s="176">
        <f t="shared" si="187"/>
        <v>32</v>
      </c>
      <c r="BL1528" s="176">
        <f t="shared" si="183"/>
        <v>7</v>
      </c>
      <c r="BM1528" s="533">
        <v>3</v>
      </c>
      <c r="BN1528" s="196">
        <v>800</v>
      </c>
      <c r="BO1528" s="180">
        <v>35</v>
      </c>
      <c r="BP1528" s="185">
        <f t="shared" si="184"/>
        <v>1920</v>
      </c>
      <c r="BQ1528" s="420" t="str">
        <f t="shared" si="188"/>
        <v>VI</v>
      </c>
      <c r="BR1528" s="185"/>
      <c r="BS1528" s="464" t="s">
        <v>9623</v>
      </c>
    </row>
    <row r="1529" spans="1:71" ht="25.5" x14ac:dyDescent="0.2">
      <c r="A1529" s="697">
        <v>1527</v>
      </c>
      <c r="B1529" s="286" t="s">
        <v>8383</v>
      </c>
      <c r="C1529" s="286" t="s">
        <v>8387</v>
      </c>
      <c r="D1529" s="258" t="s">
        <v>9623</v>
      </c>
      <c r="E1529" s="736">
        <v>1</v>
      </c>
      <c r="F1529" s="736">
        <v>1</v>
      </c>
      <c r="G1529" s="737">
        <v>1</v>
      </c>
      <c r="H1529" s="305" t="s">
        <v>3486</v>
      </c>
      <c r="I1529" s="208" t="s">
        <v>8413</v>
      </c>
      <c r="J1529" s="280" t="s">
        <v>8410</v>
      </c>
      <c r="K1529" s="179" t="s">
        <v>3491</v>
      </c>
      <c r="L1529" s="427" t="s">
        <v>3491</v>
      </c>
      <c r="M1529" s="684">
        <v>16.8</v>
      </c>
      <c r="N1529" s="684" t="s">
        <v>15741</v>
      </c>
      <c r="O1529" s="686">
        <v>207</v>
      </c>
      <c r="P1529" s="179" t="s">
        <v>16225</v>
      </c>
      <c r="Q1529" s="179">
        <v>3</v>
      </c>
      <c r="R1529" s="180"/>
      <c r="S1529" s="498">
        <v>0</v>
      </c>
      <c r="T1529" s="190">
        <v>0</v>
      </c>
      <c r="U1529" s="190">
        <v>0</v>
      </c>
      <c r="V1529" s="190">
        <v>0</v>
      </c>
      <c r="W1529" s="742">
        <v>0</v>
      </c>
      <c r="X1529" s="742"/>
      <c r="Y1529" s="742"/>
      <c r="Z1529" s="742"/>
      <c r="AA1529" s="742"/>
      <c r="AB1529" s="220"/>
      <c r="AC1529" s="186" t="s">
        <v>7365</v>
      </c>
      <c r="AD1529" s="179" t="s">
        <v>7155</v>
      </c>
      <c r="AE1529" s="179" t="s">
        <v>4247</v>
      </c>
      <c r="AF1529" s="194">
        <v>0</v>
      </c>
      <c r="AG1529" s="194">
        <v>0</v>
      </c>
      <c r="AH1529" s="194">
        <v>0</v>
      </c>
      <c r="AI1529" s="194">
        <v>0</v>
      </c>
      <c r="AJ1529" s="194">
        <v>0</v>
      </c>
      <c r="AK1529" s="194">
        <v>0</v>
      </c>
      <c r="AL1529" s="383">
        <v>8</v>
      </c>
      <c r="AM1529" s="194">
        <v>0</v>
      </c>
      <c r="AN1529" s="177">
        <v>0</v>
      </c>
      <c r="AO1529" s="194">
        <v>0</v>
      </c>
      <c r="AP1529" s="187"/>
      <c r="AQ1529" s="187"/>
      <c r="AR1529" s="187"/>
      <c r="AS1529" s="187"/>
      <c r="AT1529" s="187"/>
      <c r="AU1529" s="187"/>
      <c r="AV1529" s="187"/>
      <c r="AW1529" s="187"/>
      <c r="AX1529" s="187"/>
      <c r="AY1529" s="187"/>
      <c r="AZ1529" s="187"/>
      <c r="BA1529" s="187"/>
      <c r="BB1529" s="187"/>
      <c r="BC1529" s="187"/>
      <c r="BD1529" s="187"/>
      <c r="BE1529" s="187"/>
      <c r="BF1529" s="187"/>
      <c r="BG1529" s="187"/>
      <c r="BH1529" s="176">
        <f t="shared" si="182"/>
        <v>3</v>
      </c>
      <c r="BI1529" s="176">
        <f t="shared" si="185"/>
        <v>16</v>
      </c>
      <c r="BJ1529" s="182" t="str">
        <f t="shared" si="186"/>
        <v>8 - 64</v>
      </c>
      <c r="BK1529" s="176">
        <f t="shared" si="187"/>
        <v>36</v>
      </c>
      <c r="BL1529" s="176">
        <f t="shared" si="183"/>
        <v>8</v>
      </c>
      <c r="BM1529" s="533">
        <v>3</v>
      </c>
      <c r="BN1529" s="196">
        <v>800</v>
      </c>
      <c r="BO1529" s="180">
        <v>35</v>
      </c>
      <c r="BP1529" s="185">
        <f t="shared" si="184"/>
        <v>2060</v>
      </c>
      <c r="BQ1529" s="420" t="str">
        <f t="shared" si="188"/>
        <v>VI</v>
      </c>
      <c r="BR1529" s="185"/>
      <c r="BS1529" s="464" t="s">
        <v>9623</v>
      </c>
    </row>
    <row r="1530" spans="1:71" ht="25.5" x14ac:dyDescent="0.2">
      <c r="A1530" s="696">
        <v>1528</v>
      </c>
      <c r="B1530" s="286" t="s">
        <v>8383</v>
      </c>
      <c r="C1530" s="286" t="s">
        <v>8388</v>
      </c>
      <c r="D1530" s="258" t="s">
        <v>9623</v>
      </c>
      <c r="E1530" s="736">
        <v>1</v>
      </c>
      <c r="F1530" s="736">
        <v>1</v>
      </c>
      <c r="G1530" s="737">
        <v>1</v>
      </c>
      <c r="H1530" s="305" t="s">
        <v>3486</v>
      </c>
      <c r="I1530" s="208" t="s">
        <v>8413</v>
      </c>
      <c r="J1530" s="280" t="s">
        <v>8410</v>
      </c>
      <c r="K1530" s="179" t="s">
        <v>3491</v>
      </c>
      <c r="L1530" s="427" t="s">
        <v>3491</v>
      </c>
      <c r="M1530" s="684">
        <v>17.399999999999999</v>
      </c>
      <c r="N1530" s="684" t="s">
        <v>15741</v>
      </c>
      <c r="O1530" s="686">
        <v>219</v>
      </c>
      <c r="P1530" s="179" t="s">
        <v>16225</v>
      </c>
      <c r="Q1530" s="179">
        <v>3</v>
      </c>
      <c r="R1530" s="180"/>
      <c r="S1530" s="498">
        <v>0</v>
      </c>
      <c r="T1530" s="190">
        <v>0</v>
      </c>
      <c r="U1530" s="190">
        <v>0</v>
      </c>
      <c r="V1530" s="190">
        <v>0</v>
      </c>
      <c r="W1530" s="742">
        <v>0</v>
      </c>
      <c r="X1530" s="742"/>
      <c r="Y1530" s="742"/>
      <c r="Z1530" s="742"/>
      <c r="AA1530" s="742"/>
      <c r="AB1530" s="220"/>
      <c r="AC1530" s="186" t="s">
        <v>7365</v>
      </c>
      <c r="AD1530" s="179" t="s">
        <v>7155</v>
      </c>
      <c r="AE1530" s="179" t="s">
        <v>4247</v>
      </c>
      <c r="AF1530" s="194">
        <v>0</v>
      </c>
      <c r="AG1530" s="194">
        <v>0</v>
      </c>
      <c r="AH1530" s="194">
        <v>0</v>
      </c>
      <c r="AI1530" s="194">
        <v>0</v>
      </c>
      <c r="AJ1530" s="194">
        <v>0</v>
      </c>
      <c r="AK1530" s="194">
        <v>0</v>
      </c>
      <c r="AL1530" s="383">
        <v>9</v>
      </c>
      <c r="AM1530" s="194">
        <v>0</v>
      </c>
      <c r="AN1530" s="177">
        <v>0</v>
      </c>
      <c r="AO1530" s="194">
        <v>0</v>
      </c>
      <c r="AP1530" s="187"/>
      <c r="AQ1530" s="187"/>
      <c r="AR1530" s="187"/>
      <c r="AS1530" s="187"/>
      <c r="AT1530" s="187"/>
      <c r="AU1530" s="187"/>
      <c r="AV1530" s="187"/>
      <c r="AW1530" s="187"/>
      <c r="AX1530" s="187"/>
      <c r="AY1530" s="187"/>
      <c r="AZ1530" s="187"/>
      <c r="BA1530" s="187"/>
      <c r="BB1530" s="187"/>
      <c r="BC1530" s="187"/>
      <c r="BD1530" s="187"/>
      <c r="BE1530" s="187"/>
      <c r="BF1530" s="187"/>
      <c r="BG1530" s="187"/>
      <c r="BH1530" s="176">
        <f t="shared" si="182"/>
        <v>3</v>
      </c>
      <c r="BI1530" s="176">
        <f t="shared" si="185"/>
        <v>16</v>
      </c>
      <c r="BJ1530" s="182" t="str">
        <f t="shared" si="186"/>
        <v>9 - 72</v>
      </c>
      <c r="BK1530" s="176">
        <f t="shared" si="187"/>
        <v>41</v>
      </c>
      <c r="BL1530" s="176">
        <f t="shared" si="183"/>
        <v>9</v>
      </c>
      <c r="BM1530" s="533">
        <v>3</v>
      </c>
      <c r="BN1530" s="196">
        <v>800</v>
      </c>
      <c r="BO1530" s="180">
        <v>35</v>
      </c>
      <c r="BP1530" s="185">
        <f t="shared" si="184"/>
        <v>2235</v>
      </c>
      <c r="BQ1530" s="420" t="str">
        <f t="shared" si="188"/>
        <v>VI</v>
      </c>
      <c r="BR1530" s="185"/>
      <c r="BS1530" s="464" t="s">
        <v>9623</v>
      </c>
    </row>
    <row r="1531" spans="1:71" ht="25.5" x14ac:dyDescent="0.2">
      <c r="A1531" s="696">
        <v>1529</v>
      </c>
      <c r="B1531" s="286" t="s">
        <v>8383</v>
      </c>
      <c r="C1531" s="286" t="s">
        <v>8389</v>
      </c>
      <c r="D1531" s="258" t="s">
        <v>9623</v>
      </c>
      <c r="E1531" s="736">
        <v>1</v>
      </c>
      <c r="F1531" s="736">
        <v>1</v>
      </c>
      <c r="G1531" s="737">
        <v>1</v>
      </c>
      <c r="H1531" s="305" t="s">
        <v>3486</v>
      </c>
      <c r="I1531" s="208" t="s">
        <v>8413</v>
      </c>
      <c r="J1531" s="280" t="s">
        <v>8410</v>
      </c>
      <c r="K1531" s="179" t="s">
        <v>3491</v>
      </c>
      <c r="L1531" s="427" t="s">
        <v>3491</v>
      </c>
      <c r="M1531" s="684">
        <v>18</v>
      </c>
      <c r="N1531" s="684" t="s">
        <v>15741</v>
      </c>
      <c r="O1531" s="686">
        <v>231</v>
      </c>
      <c r="P1531" s="179" t="s">
        <v>16225</v>
      </c>
      <c r="Q1531" s="179">
        <v>3</v>
      </c>
      <c r="R1531" s="180"/>
      <c r="S1531" s="498">
        <v>0</v>
      </c>
      <c r="T1531" s="190">
        <v>0</v>
      </c>
      <c r="U1531" s="190">
        <v>0</v>
      </c>
      <c r="V1531" s="190">
        <v>0</v>
      </c>
      <c r="W1531" s="742">
        <v>0</v>
      </c>
      <c r="X1531" s="742"/>
      <c r="Y1531" s="742"/>
      <c r="Z1531" s="742"/>
      <c r="AA1531" s="742"/>
      <c r="AB1531" s="220"/>
      <c r="AC1531" s="186" t="s">
        <v>7365</v>
      </c>
      <c r="AD1531" s="179" t="s">
        <v>7155</v>
      </c>
      <c r="AE1531" s="179" t="s">
        <v>4247</v>
      </c>
      <c r="AF1531" s="194">
        <v>0</v>
      </c>
      <c r="AG1531" s="194">
        <v>0</v>
      </c>
      <c r="AH1531" s="194">
        <v>0</v>
      </c>
      <c r="AI1531" s="194">
        <v>0</v>
      </c>
      <c r="AJ1531" s="194">
        <v>0</v>
      </c>
      <c r="AK1531" s="194">
        <v>0</v>
      </c>
      <c r="AL1531" s="383">
        <v>10</v>
      </c>
      <c r="AM1531" s="194">
        <v>0</v>
      </c>
      <c r="AN1531" s="177">
        <v>0</v>
      </c>
      <c r="AO1531" s="194">
        <v>0</v>
      </c>
      <c r="AP1531" s="187"/>
      <c r="AQ1531" s="187"/>
      <c r="AR1531" s="187"/>
      <c r="AS1531" s="187"/>
      <c r="AT1531" s="187"/>
      <c r="AU1531" s="187"/>
      <c r="AV1531" s="187"/>
      <c r="AW1531" s="187"/>
      <c r="AX1531" s="187"/>
      <c r="AY1531" s="187"/>
      <c r="AZ1531" s="187"/>
      <c r="BA1531" s="187"/>
      <c r="BB1531" s="187"/>
      <c r="BC1531" s="187"/>
      <c r="BD1531" s="187"/>
      <c r="BE1531" s="187"/>
      <c r="BF1531" s="187"/>
      <c r="BG1531" s="187"/>
      <c r="BH1531" s="176">
        <f t="shared" si="182"/>
        <v>3</v>
      </c>
      <c r="BI1531" s="176">
        <f t="shared" si="185"/>
        <v>16</v>
      </c>
      <c r="BJ1531" s="182" t="str">
        <f t="shared" si="186"/>
        <v>10 - 80</v>
      </c>
      <c r="BK1531" s="176">
        <f t="shared" si="187"/>
        <v>45</v>
      </c>
      <c r="BL1531" s="176">
        <f t="shared" si="183"/>
        <v>10</v>
      </c>
      <c r="BM1531" s="533">
        <v>3</v>
      </c>
      <c r="BN1531" s="196">
        <v>800</v>
      </c>
      <c r="BO1531" s="180">
        <v>35</v>
      </c>
      <c r="BP1531" s="185">
        <f t="shared" si="184"/>
        <v>2375</v>
      </c>
      <c r="BQ1531" s="420" t="str">
        <f t="shared" si="188"/>
        <v>VI</v>
      </c>
      <c r="BR1531" s="185"/>
      <c r="BS1531" s="464" t="s">
        <v>9623</v>
      </c>
    </row>
    <row r="1532" spans="1:71" ht="25.5" x14ac:dyDescent="0.2">
      <c r="A1532" s="697">
        <v>1530</v>
      </c>
      <c r="B1532" s="286" t="s">
        <v>8383</v>
      </c>
      <c r="C1532" s="286" t="s">
        <v>8390</v>
      </c>
      <c r="D1532" s="258" t="s">
        <v>9623</v>
      </c>
      <c r="E1532" s="736">
        <v>1</v>
      </c>
      <c r="F1532" s="736">
        <v>1</v>
      </c>
      <c r="G1532" s="737">
        <v>1</v>
      </c>
      <c r="H1532" s="305" t="s">
        <v>3486</v>
      </c>
      <c r="I1532" s="208" t="s">
        <v>8413</v>
      </c>
      <c r="J1532" s="280" t="s">
        <v>8410</v>
      </c>
      <c r="K1532" s="179" t="s">
        <v>3491</v>
      </c>
      <c r="L1532" s="427" t="s">
        <v>3491</v>
      </c>
      <c r="M1532" s="684">
        <v>18.600000000000001</v>
      </c>
      <c r="N1532" s="684" t="s">
        <v>15741</v>
      </c>
      <c r="O1532" s="686">
        <v>243</v>
      </c>
      <c r="P1532" s="179" t="s">
        <v>16225</v>
      </c>
      <c r="Q1532" s="179">
        <v>3</v>
      </c>
      <c r="R1532" s="180"/>
      <c r="S1532" s="498">
        <v>0</v>
      </c>
      <c r="T1532" s="190">
        <v>0</v>
      </c>
      <c r="U1532" s="190">
        <v>0</v>
      </c>
      <c r="V1532" s="190">
        <v>0</v>
      </c>
      <c r="W1532" s="742">
        <v>0</v>
      </c>
      <c r="X1532" s="742"/>
      <c r="Y1532" s="742"/>
      <c r="Z1532" s="742"/>
      <c r="AA1532" s="742"/>
      <c r="AB1532" s="219"/>
      <c r="AC1532" s="186" t="s">
        <v>7365</v>
      </c>
      <c r="AD1532" s="179" t="s">
        <v>7155</v>
      </c>
      <c r="AE1532" s="179" t="s">
        <v>4247</v>
      </c>
      <c r="AF1532" s="194">
        <v>0</v>
      </c>
      <c r="AG1532" s="194">
        <v>0</v>
      </c>
      <c r="AH1532" s="194">
        <v>0</v>
      </c>
      <c r="AI1532" s="194">
        <v>0</v>
      </c>
      <c r="AJ1532" s="194">
        <v>0</v>
      </c>
      <c r="AK1532" s="194">
        <v>0</v>
      </c>
      <c r="AL1532" s="383">
        <v>11</v>
      </c>
      <c r="AM1532" s="194">
        <v>0</v>
      </c>
      <c r="AN1532" s="177">
        <v>0</v>
      </c>
      <c r="AO1532" s="194">
        <v>0</v>
      </c>
      <c r="AP1532" s="180"/>
      <c r="AQ1532" s="180"/>
      <c r="AR1532" s="180"/>
      <c r="AS1532" s="180"/>
      <c r="AT1532" s="180"/>
      <c r="AU1532" s="180"/>
      <c r="AV1532" s="180"/>
      <c r="AW1532" s="180"/>
      <c r="AX1532" s="180"/>
      <c r="AY1532" s="180"/>
      <c r="AZ1532" s="180"/>
      <c r="BA1532" s="180"/>
      <c r="BB1532" s="180"/>
      <c r="BC1532" s="180"/>
      <c r="BD1532" s="180"/>
      <c r="BE1532" s="180"/>
      <c r="BF1532" s="180"/>
      <c r="BG1532" s="180"/>
      <c r="BH1532" s="176">
        <f t="shared" si="182"/>
        <v>3</v>
      </c>
      <c r="BI1532" s="176">
        <f t="shared" si="185"/>
        <v>16</v>
      </c>
      <c r="BJ1532" s="182" t="str">
        <f t="shared" si="186"/>
        <v>11 - 88</v>
      </c>
      <c r="BK1532" s="176">
        <f t="shared" si="187"/>
        <v>50</v>
      </c>
      <c r="BL1532" s="176">
        <f t="shared" si="183"/>
        <v>11</v>
      </c>
      <c r="BM1532" s="533">
        <v>3</v>
      </c>
      <c r="BN1532" s="196">
        <v>800</v>
      </c>
      <c r="BO1532" s="180">
        <v>35</v>
      </c>
      <c r="BP1532" s="185">
        <f t="shared" si="184"/>
        <v>2550</v>
      </c>
      <c r="BQ1532" s="420" t="str">
        <f t="shared" si="188"/>
        <v>VI</v>
      </c>
      <c r="BR1532" s="185"/>
      <c r="BS1532" s="464" t="s">
        <v>9623</v>
      </c>
    </row>
    <row r="1533" spans="1:71" ht="25.5" x14ac:dyDescent="0.2">
      <c r="A1533" s="696">
        <v>1531</v>
      </c>
      <c r="B1533" s="286" t="s">
        <v>8383</v>
      </c>
      <c r="C1533" s="286" t="s">
        <v>8391</v>
      </c>
      <c r="D1533" s="258" t="s">
        <v>9623</v>
      </c>
      <c r="E1533" s="736">
        <v>1</v>
      </c>
      <c r="F1533" s="736">
        <v>1</v>
      </c>
      <c r="G1533" s="737">
        <v>1</v>
      </c>
      <c r="H1533" s="305" t="s">
        <v>3486</v>
      </c>
      <c r="I1533" s="208" t="s">
        <v>8413</v>
      </c>
      <c r="J1533" s="280" t="s">
        <v>8410</v>
      </c>
      <c r="K1533" s="179" t="s">
        <v>3491</v>
      </c>
      <c r="L1533" s="427" t="s">
        <v>3491</v>
      </c>
      <c r="M1533" s="684">
        <v>19.2</v>
      </c>
      <c r="N1533" s="684" t="s">
        <v>15741</v>
      </c>
      <c r="O1533" s="686">
        <v>255</v>
      </c>
      <c r="P1533" s="179" t="s">
        <v>16225</v>
      </c>
      <c r="Q1533" s="179">
        <v>3</v>
      </c>
      <c r="R1533" s="180"/>
      <c r="S1533" s="498">
        <v>0</v>
      </c>
      <c r="T1533" s="190">
        <v>0</v>
      </c>
      <c r="U1533" s="190">
        <v>0</v>
      </c>
      <c r="V1533" s="190">
        <v>0</v>
      </c>
      <c r="W1533" s="742">
        <v>0</v>
      </c>
      <c r="X1533" s="742"/>
      <c r="Y1533" s="742"/>
      <c r="Z1533" s="742"/>
      <c r="AA1533" s="742"/>
      <c r="AB1533" s="220"/>
      <c r="AC1533" s="186" t="s">
        <v>7365</v>
      </c>
      <c r="AD1533" s="179" t="s">
        <v>7155</v>
      </c>
      <c r="AE1533" s="179" t="s">
        <v>4247</v>
      </c>
      <c r="AF1533" s="194">
        <v>0</v>
      </c>
      <c r="AG1533" s="194">
        <v>0</v>
      </c>
      <c r="AH1533" s="194">
        <v>0</v>
      </c>
      <c r="AI1533" s="194">
        <v>0</v>
      </c>
      <c r="AJ1533" s="194">
        <v>0</v>
      </c>
      <c r="AK1533" s="194">
        <v>0</v>
      </c>
      <c r="AL1533" s="383">
        <v>12</v>
      </c>
      <c r="AM1533" s="194">
        <v>0</v>
      </c>
      <c r="AN1533" s="177">
        <v>0</v>
      </c>
      <c r="AO1533" s="194">
        <v>0</v>
      </c>
      <c r="AP1533" s="180"/>
      <c r="AQ1533" s="180"/>
      <c r="AR1533" s="180"/>
      <c r="AS1533" s="180"/>
      <c r="AT1533" s="180"/>
      <c r="AU1533" s="180"/>
      <c r="AV1533" s="180"/>
      <c r="AW1533" s="180"/>
      <c r="AX1533" s="180"/>
      <c r="AY1533" s="180"/>
      <c r="AZ1533" s="180"/>
      <c r="BA1533" s="180"/>
      <c r="BB1533" s="180"/>
      <c r="BC1533" s="180"/>
      <c r="BD1533" s="180"/>
      <c r="BE1533" s="180"/>
      <c r="BF1533" s="180"/>
      <c r="BG1533" s="180"/>
      <c r="BH1533" s="176">
        <f t="shared" si="182"/>
        <v>3</v>
      </c>
      <c r="BI1533" s="176">
        <f t="shared" si="185"/>
        <v>16</v>
      </c>
      <c r="BJ1533" s="182" t="str">
        <f t="shared" si="186"/>
        <v>12 - 96</v>
      </c>
      <c r="BK1533" s="176">
        <f t="shared" si="187"/>
        <v>54</v>
      </c>
      <c r="BL1533" s="176">
        <f t="shared" si="183"/>
        <v>12</v>
      </c>
      <c r="BM1533" s="533">
        <v>3</v>
      </c>
      <c r="BN1533" s="196">
        <v>800</v>
      </c>
      <c r="BO1533" s="180">
        <v>35</v>
      </c>
      <c r="BP1533" s="185">
        <f t="shared" si="184"/>
        <v>2690</v>
      </c>
      <c r="BQ1533" s="420" t="str">
        <f t="shared" si="188"/>
        <v>VI</v>
      </c>
      <c r="BR1533" s="185"/>
      <c r="BS1533" s="464" t="s">
        <v>9623</v>
      </c>
    </row>
    <row r="1534" spans="1:71" ht="25.5" x14ac:dyDescent="0.2">
      <c r="A1534" s="697">
        <v>1532</v>
      </c>
      <c r="B1534" s="286" t="s">
        <v>8383</v>
      </c>
      <c r="C1534" s="286" t="s">
        <v>8392</v>
      </c>
      <c r="D1534" s="258" t="s">
        <v>9623</v>
      </c>
      <c r="E1534" s="736">
        <v>1</v>
      </c>
      <c r="F1534" s="736">
        <v>1</v>
      </c>
      <c r="G1534" s="737">
        <v>1</v>
      </c>
      <c r="H1534" s="305" t="s">
        <v>3486</v>
      </c>
      <c r="I1534" s="208" t="s">
        <v>8413</v>
      </c>
      <c r="J1534" s="280" t="s">
        <v>8410</v>
      </c>
      <c r="K1534" s="179" t="s">
        <v>3491</v>
      </c>
      <c r="L1534" s="427" t="s">
        <v>3491</v>
      </c>
      <c r="M1534" s="684">
        <v>19.8</v>
      </c>
      <c r="N1534" s="684" t="s">
        <v>15741</v>
      </c>
      <c r="O1534" s="686">
        <v>267</v>
      </c>
      <c r="P1534" s="179" t="s">
        <v>16225</v>
      </c>
      <c r="Q1534" s="179">
        <v>3</v>
      </c>
      <c r="R1534" s="180"/>
      <c r="S1534" s="498">
        <v>0</v>
      </c>
      <c r="T1534" s="190">
        <v>0</v>
      </c>
      <c r="U1534" s="190">
        <v>0</v>
      </c>
      <c r="V1534" s="190">
        <v>0</v>
      </c>
      <c r="W1534" s="742">
        <v>0</v>
      </c>
      <c r="X1534" s="742"/>
      <c r="Y1534" s="742"/>
      <c r="Z1534" s="742"/>
      <c r="AA1534" s="742"/>
      <c r="AB1534" s="220"/>
      <c r="AC1534" s="186" t="s">
        <v>7365</v>
      </c>
      <c r="AD1534" s="179" t="s">
        <v>7155</v>
      </c>
      <c r="AE1534" s="179" t="s">
        <v>4247</v>
      </c>
      <c r="AF1534" s="194">
        <v>0</v>
      </c>
      <c r="AG1534" s="194">
        <v>0</v>
      </c>
      <c r="AH1534" s="194">
        <v>0</v>
      </c>
      <c r="AI1534" s="194">
        <v>0</v>
      </c>
      <c r="AJ1534" s="194">
        <v>0</v>
      </c>
      <c r="AK1534" s="194">
        <v>0</v>
      </c>
      <c r="AL1534" s="383">
        <v>13</v>
      </c>
      <c r="AM1534" s="194">
        <v>0</v>
      </c>
      <c r="AN1534" s="177">
        <v>0</v>
      </c>
      <c r="AO1534" s="194">
        <v>0</v>
      </c>
      <c r="AP1534" s="180"/>
      <c r="AQ1534" s="180"/>
      <c r="AR1534" s="180"/>
      <c r="AS1534" s="180"/>
      <c r="AT1534" s="180"/>
      <c r="AU1534" s="180"/>
      <c r="AV1534" s="180"/>
      <c r="AW1534" s="180"/>
      <c r="AX1534" s="180"/>
      <c r="AY1534" s="180"/>
      <c r="AZ1534" s="180"/>
      <c r="BA1534" s="180"/>
      <c r="BB1534" s="180"/>
      <c r="BC1534" s="180"/>
      <c r="BD1534" s="180"/>
      <c r="BE1534" s="180"/>
      <c r="BF1534" s="180"/>
      <c r="BG1534" s="180"/>
      <c r="BH1534" s="176">
        <f t="shared" si="182"/>
        <v>3</v>
      </c>
      <c r="BI1534" s="176">
        <f t="shared" si="185"/>
        <v>16</v>
      </c>
      <c r="BJ1534" s="182" t="str">
        <f t="shared" si="186"/>
        <v>13 - 104</v>
      </c>
      <c r="BK1534" s="176">
        <f t="shared" si="187"/>
        <v>59</v>
      </c>
      <c r="BL1534" s="176">
        <f t="shared" si="183"/>
        <v>13</v>
      </c>
      <c r="BM1534" s="533">
        <v>3</v>
      </c>
      <c r="BN1534" s="196">
        <v>800</v>
      </c>
      <c r="BO1534" s="180">
        <v>35</v>
      </c>
      <c r="BP1534" s="185">
        <f t="shared" si="184"/>
        <v>2865</v>
      </c>
      <c r="BQ1534" s="420" t="str">
        <f t="shared" si="188"/>
        <v>VI</v>
      </c>
      <c r="BR1534" s="185"/>
      <c r="BS1534" s="464" t="s">
        <v>9623</v>
      </c>
    </row>
    <row r="1535" spans="1:71" ht="25.5" x14ac:dyDescent="0.2">
      <c r="A1535" s="696">
        <v>1533</v>
      </c>
      <c r="B1535" s="286" t="s">
        <v>8383</v>
      </c>
      <c r="C1535" s="286" t="s">
        <v>8393</v>
      </c>
      <c r="D1535" s="258" t="s">
        <v>9623</v>
      </c>
      <c r="E1535" s="736">
        <v>1</v>
      </c>
      <c r="F1535" s="736">
        <v>1</v>
      </c>
      <c r="G1535" s="737">
        <v>1</v>
      </c>
      <c r="H1535" s="305" t="s">
        <v>3486</v>
      </c>
      <c r="I1535" s="208" t="s">
        <v>8413</v>
      </c>
      <c r="J1535" s="280" t="s">
        <v>8410</v>
      </c>
      <c r="K1535" s="179" t="s">
        <v>3491</v>
      </c>
      <c r="L1535" s="427" t="s">
        <v>3491</v>
      </c>
      <c r="M1535" s="684">
        <v>20.399999999999999</v>
      </c>
      <c r="N1535" s="684" t="s">
        <v>15741</v>
      </c>
      <c r="O1535" s="686">
        <v>279</v>
      </c>
      <c r="P1535" s="179" t="s">
        <v>16225</v>
      </c>
      <c r="Q1535" s="179">
        <v>3</v>
      </c>
      <c r="R1535" s="180"/>
      <c r="S1535" s="498">
        <v>0</v>
      </c>
      <c r="T1535" s="190">
        <v>0</v>
      </c>
      <c r="U1535" s="190">
        <v>0</v>
      </c>
      <c r="V1535" s="190">
        <v>0</v>
      </c>
      <c r="W1535" s="742">
        <v>0</v>
      </c>
      <c r="X1535" s="742"/>
      <c r="Y1535" s="742"/>
      <c r="Z1535" s="742"/>
      <c r="AA1535" s="742"/>
      <c r="AB1535" s="220"/>
      <c r="AC1535" s="186" t="s">
        <v>7365</v>
      </c>
      <c r="AD1535" s="179" t="s">
        <v>7155</v>
      </c>
      <c r="AE1535" s="179" t="s">
        <v>4247</v>
      </c>
      <c r="AF1535" s="194">
        <v>0</v>
      </c>
      <c r="AG1535" s="194">
        <v>0</v>
      </c>
      <c r="AH1535" s="194">
        <v>0</v>
      </c>
      <c r="AI1535" s="194">
        <v>0</v>
      </c>
      <c r="AJ1535" s="194">
        <v>0</v>
      </c>
      <c r="AK1535" s="194">
        <v>0</v>
      </c>
      <c r="AL1535" s="383">
        <v>14</v>
      </c>
      <c r="AM1535" s="194">
        <v>0</v>
      </c>
      <c r="AN1535" s="177">
        <v>0</v>
      </c>
      <c r="AO1535" s="194">
        <v>0</v>
      </c>
      <c r="AP1535" s="180"/>
      <c r="AQ1535" s="180"/>
      <c r="AR1535" s="180"/>
      <c r="AS1535" s="180"/>
      <c r="AT1535" s="180"/>
      <c r="AU1535" s="180"/>
      <c r="AV1535" s="180"/>
      <c r="AW1535" s="180"/>
      <c r="AX1535" s="180"/>
      <c r="AY1535" s="180"/>
      <c r="AZ1535" s="180"/>
      <c r="BA1535" s="180"/>
      <c r="BB1535" s="180"/>
      <c r="BC1535" s="180"/>
      <c r="BD1535" s="180"/>
      <c r="BE1535" s="180"/>
      <c r="BF1535" s="180"/>
      <c r="BG1535" s="180"/>
      <c r="BH1535" s="176">
        <f t="shared" si="182"/>
        <v>3</v>
      </c>
      <c r="BI1535" s="176">
        <f t="shared" si="185"/>
        <v>16</v>
      </c>
      <c r="BJ1535" s="182" t="str">
        <f t="shared" si="186"/>
        <v>14 - 112</v>
      </c>
      <c r="BK1535" s="176">
        <f t="shared" si="187"/>
        <v>63</v>
      </c>
      <c r="BL1535" s="176">
        <f t="shared" si="183"/>
        <v>14</v>
      </c>
      <c r="BM1535" s="533">
        <v>3</v>
      </c>
      <c r="BN1535" s="196">
        <v>800</v>
      </c>
      <c r="BO1535" s="180">
        <v>35</v>
      </c>
      <c r="BP1535" s="185">
        <f t="shared" si="184"/>
        <v>3005</v>
      </c>
      <c r="BQ1535" s="420" t="str">
        <f t="shared" si="188"/>
        <v>VI</v>
      </c>
      <c r="BR1535" s="185"/>
      <c r="BS1535" s="464" t="s">
        <v>9623</v>
      </c>
    </row>
    <row r="1536" spans="1:71" ht="25.5" x14ac:dyDescent="0.2">
      <c r="A1536" s="696">
        <v>1534</v>
      </c>
      <c r="B1536" s="286" t="s">
        <v>8383</v>
      </c>
      <c r="C1536" s="286" t="s">
        <v>8394</v>
      </c>
      <c r="D1536" s="258" t="s">
        <v>9623</v>
      </c>
      <c r="E1536" s="736">
        <v>1</v>
      </c>
      <c r="F1536" s="736">
        <v>1</v>
      </c>
      <c r="G1536" s="737">
        <v>1</v>
      </c>
      <c r="H1536" s="305" t="s">
        <v>3486</v>
      </c>
      <c r="I1536" s="208" t="s">
        <v>8413</v>
      </c>
      <c r="J1536" s="280" t="s">
        <v>8410</v>
      </c>
      <c r="K1536" s="179" t="s">
        <v>3491</v>
      </c>
      <c r="L1536" s="427" t="s">
        <v>3491</v>
      </c>
      <c r="M1536" s="684">
        <v>21</v>
      </c>
      <c r="N1536" s="684" t="s">
        <v>15741</v>
      </c>
      <c r="O1536" s="686">
        <v>291</v>
      </c>
      <c r="P1536" s="179" t="s">
        <v>16225</v>
      </c>
      <c r="Q1536" s="179">
        <v>3</v>
      </c>
      <c r="R1536" s="180"/>
      <c r="S1536" s="498">
        <v>0</v>
      </c>
      <c r="T1536" s="190">
        <v>0</v>
      </c>
      <c r="U1536" s="190">
        <v>0</v>
      </c>
      <c r="V1536" s="190">
        <v>0</v>
      </c>
      <c r="W1536" s="742">
        <v>0</v>
      </c>
      <c r="X1536" s="742"/>
      <c r="Y1536" s="742"/>
      <c r="Z1536" s="742"/>
      <c r="AA1536" s="742"/>
      <c r="AB1536" s="220"/>
      <c r="AC1536" s="186" t="s">
        <v>7365</v>
      </c>
      <c r="AD1536" s="179" t="s">
        <v>7155</v>
      </c>
      <c r="AE1536" s="179" t="s">
        <v>4247</v>
      </c>
      <c r="AF1536" s="194">
        <v>0</v>
      </c>
      <c r="AG1536" s="194">
        <v>0</v>
      </c>
      <c r="AH1536" s="194">
        <v>0</v>
      </c>
      <c r="AI1536" s="194">
        <v>0</v>
      </c>
      <c r="AJ1536" s="194">
        <v>0</v>
      </c>
      <c r="AK1536" s="194">
        <v>0</v>
      </c>
      <c r="AL1536" s="383">
        <v>15</v>
      </c>
      <c r="AM1536" s="194">
        <v>0</v>
      </c>
      <c r="AN1536" s="177">
        <v>0</v>
      </c>
      <c r="AO1536" s="194">
        <v>0</v>
      </c>
      <c r="AP1536" s="180"/>
      <c r="AQ1536" s="180"/>
      <c r="AR1536" s="180"/>
      <c r="AS1536" s="180"/>
      <c r="AT1536" s="180"/>
      <c r="AU1536" s="180"/>
      <c r="AV1536" s="180"/>
      <c r="AW1536" s="180"/>
      <c r="AX1536" s="180"/>
      <c r="AY1536" s="180"/>
      <c r="AZ1536" s="180"/>
      <c r="BA1536" s="180"/>
      <c r="BB1536" s="180"/>
      <c r="BC1536" s="180"/>
      <c r="BD1536" s="180"/>
      <c r="BE1536" s="180"/>
      <c r="BF1536" s="180"/>
      <c r="BG1536" s="180"/>
      <c r="BH1536" s="176">
        <f t="shared" si="182"/>
        <v>3</v>
      </c>
      <c r="BI1536" s="176">
        <f t="shared" si="185"/>
        <v>16</v>
      </c>
      <c r="BJ1536" s="182" t="str">
        <f t="shared" si="186"/>
        <v>15 - 120</v>
      </c>
      <c r="BK1536" s="176">
        <f t="shared" si="187"/>
        <v>68</v>
      </c>
      <c r="BL1536" s="176">
        <f t="shared" si="183"/>
        <v>15</v>
      </c>
      <c r="BM1536" s="533">
        <v>3</v>
      </c>
      <c r="BN1536" s="196">
        <v>800</v>
      </c>
      <c r="BO1536" s="180">
        <v>35</v>
      </c>
      <c r="BP1536" s="185">
        <f t="shared" si="184"/>
        <v>3180</v>
      </c>
      <c r="BQ1536" s="420" t="str">
        <f t="shared" si="188"/>
        <v>VI</v>
      </c>
      <c r="BR1536" s="185"/>
      <c r="BS1536" s="464" t="s">
        <v>9623</v>
      </c>
    </row>
    <row r="1537" spans="1:71" ht="25.5" x14ac:dyDescent="0.2">
      <c r="A1537" s="697">
        <v>1535</v>
      </c>
      <c r="B1537" s="286" t="s">
        <v>8383</v>
      </c>
      <c r="C1537" s="286" t="s">
        <v>8395</v>
      </c>
      <c r="D1537" s="258" t="s">
        <v>9623</v>
      </c>
      <c r="E1537" s="736">
        <v>1</v>
      </c>
      <c r="F1537" s="736">
        <v>1</v>
      </c>
      <c r="G1537" s="737">
        <v>1</v>
      </c>
      <c r="H1537" s="305" t="s">
        <v>3486</v>
      </c>
      <c r="I1537" s="208" t="s">
        <v>8413</v>
      </c>
      <c r="J1537" s="280" t="s">
        <v>8410</v>
      </c>
      <c r="K1537" s="179" t="s">
        <v>3491</v>
      </c>
      <c r="L1537" s="427" t="s">
        <v>3491</v>
      </c>
      <c r="M1537" s="684">
        <v>21.6</v>
      </c>
      <c r="N1537" s="684" t="s">
        <v>15741</v>
      </c>
      <c r="O1537" s="686">
        <v>303</v>
      </c>
      <c r="P1537" s="179" t="s">
        <v>16225</v>
      </c>
      <c r="Q1537" s="179">
        <v>3</v>
      </c>
      <c r="R1537" s="180"/>
      <c r="S1537" s="498">
        <v>0</v>
      </c>
      <c r="T1537" s="190">
        <v>0</v>
      </c>
      <c r="U1537" s="190">
        <v>0</v>
      </c>
      <c r="V1537" s="190">
        <v>0</v>
      </c>
      <c r="W1537" s="742">
        <v>0</v>
      </c>
      <c r="X1537" s="742"/>
      <c r="Y1537" s="742"/>
      <c r="Z1537" s="742"/>
      <c r="AA1537" s="742"/>
      <c r="AB1537" s="220"/>
      <c r="AC1537" s="186" t="s">
        <v>7365</v>
      </c>
      <c r="AD1537" s="179" t="s">
        <v>7155</v>
      </c>
      <c r="AE1537" s="179" t="s">
        <v>4247</v>
      </c>
      <c r="AF1537" s="194">
        <v>0</v>
      </c>
      <c r="AG1537" s="194">
        <v>0</v>
      </c>
      <c r="AH1537" s="194">
        <v>0</v>
      </c>
      <c r="AI1537" s="194">
        <v>0</v>
      </c>
      <c r="AJ1537" s="194">
        <v>0</v>
      </c>
      <c r="AK1537" s="194">
        <v>0</v>
      </c>
      <c r="AL1537" s="383">
        <v>16</v>
      </c>
      <c r="AM1537" s="194">
        <v>0</v>
      </c>
      <c r="AN1537" s="177">
        <v>0</v>
      </c>
      <c r="AO1537" s="194">
        <v>0</v>
      </c>
      <c r="AP1537" s="180"/>
      <c r="AQ1537" s="180"/>
      <c r="AR1537" s="180"/>
      <c r="AS1537" s="180"/>
      <c r="AT1537" s="180"/>
      <c r="AU1537" s="180"/>
      <c r="AV1537" s="180"/>
      <c r="AW1537" s="180"/>
      <c r="AX1537" s="180"/>
      <c r="AY1537" s="180"/>
      <c r="AZ1537" s="180"/>
      <c r="BA1537" s="180"/>
      <c r="BB1537" s="180"/>
      <c r="BC1537" s="180"/>
      <c r="BD1537" s="180"/>
      <c r="BE1537" s="180"/>
      <c r="BF1537" s="180"/>
      <c r="BG1537" s="180"/>
      <c r="BH1537" s="176">
        <f t="shared" si="182"/>
        <v>3</v>
      </c>
      <c r="BI1537" s="176">
        <f t="shared" si="185"/>
        <v>16</v>
      </c>
      <c r="BJ1537" s="182" t="str">
        <f t="shared" si="186"/>
        <v>16 - 128</v>
      </c>
      <c r="BK1537" s="176">
        <f t="shared" si="187"/>
        <v>72</v>
      </c>
      <c r="BL1537" s="176">
        <f t="shared" si="183"/>
        <v>16</v>
      </c>
      <c r="BM1537" s="533">
        <v>3</v>
      </c>
      <c r="BN1537" s="196">
        <v>800</v>
      </c>
      <c r="BO1537" s="180">
        <v>35</v>
      </c>
      <c r="BP1537" s="185">
        <f t="shared" si="184"/>
        <v>3320</v>
      </c>
      <c r="BQ1537" s="420" t="str">
        <f t="shared" si="188"/>
        <v>VI</v>
      </c>
      <c r="BR1537" s="185"/>
      <c r="BS1537" s="464" t="s">
        <v>9623</v>
      </c>
    </row>
    <row r="1538" spans="1:71" ht="38.25" x14ac:dyDescent="0.2">
      <c r="A1538" s="696">
        <v>1536</v>
      </c>
      <c r="B1538" s="286" t="s">
        <v>8383</v>
      </c>
      <c r="C1538" s="286" t="s">
        <v>8396</v>
      </c>
      <c r="D1538" s="258" t="s">
        <v>9623</v>
      </c>
      <c r="E1538" s="736">
        <v>1</v>
      </c>
      <c r="F1538" s="736">
        <v>1</v>
      </c>
      <c r="G1538" s="737">
        <v>1</v>
      </c>
      <c r="H1538" s="305" t="s">
        <v>3486</v>
      </c>
      <c r="I1538" s="208" t="s">
        <v>8414</v>
      </c>
      <c r="J1538" s="280" t="s">
        <v>8411</v>
      </c>
      <c r="K1538" s="179" t="s">
        <v>3491</v>
      </c>
      <c r="L1538" s="691" t="s">
        <v>5490</v>
      </c>
      <c r="M1538" s="684">
        <v>22.2</v>
      </c>
      <c r="N1538" s="684" t="s">
        <v>15741</v>
      </c>
      <c r="O1538" s="686">
        <v>364</v>
      </c>
      <c r="P1538" s="179" t="s">
        <v>16225</v>
      </c>
      <c r="Q1538" s="179">
        <v>3</v>
      </c>
      <c r="R1538" s="180"/>
      <c r="S1538" s="498">
        <v>0</v>
      </c>
      <c r="T1538" s="190">
        <v>0</v>
      </c>
      <c r="U1538" s="190">
        <v>0</v>
      </c>
      <c r="V1538" s="190">
        <v>0</v>
      </c>
      <c r="W1538" s="742">
        <v>0</v>
      </c>
      <c r="X1538" s="742"/>
      <c r="Y1538" s="742"/>
      <c r="Z1538" s="742"/>
      <c r="AA1538" s="742"/>
      <c r="AB1538" s="220"/>
      <c r="AC1538" s="186" t="s">
        <v>7367</v>
      </c>
      <c r="AD1538" s="179" t="s">
        <v>7155</v>
      </c>
      <c r="AE1538" s="179" t="s">
        <v>4247</v>
      </c>
      <c r="AF1538" s="194">
        <v>0</v>
      </c>
      <c r="AG1538" s="194">
        <v>0</v>
      </c>
      <c r="AH1538" s="194">
        <v>0</v>
      </c>
      <c r="AI1538" s="194">
        <v>0</v>
      </c>
      <c r="AJ1538" s="194">
        <v>0</v>
      </c>
      <c r="AK1538" s="194">
        <v>0</v>
      </c>
      <c r="AL1538" s="383">
        <v>17</v>
      </c>
      <c r="AM1538" s="194">
        <v>0</v>
      </c>
      <c r="AN1538" s="177">
        <v>0</v>
      </c>
      <c r="AO1538" s="194">
        <v>0</v>
      </c>
      <c r="AP1538" s="180"/>
      <c r="AQ1538" s="180"/>
      <c r="AR1538" s="180"/>
      <c r="AS1538" s="180"/>
      <c r="AT1538" s="180"/>
      <c r="AU1538" s="180"/>
      <c r="AV1538" s="180"/>
      <c r="AW1538" s="180"/>
      <c r="AX1538" s="180"/>
      <c r="AY1538" s="180"/>
      <c r="AZ1538" s="180"/>
      <c r="BA1538" s="180"/>
      <c r="BB1538" s="180"/>
      <c r="BC1538" s="180"/>
      <c r="BD1538" s="180"/>
      <c r="BE1538" s="180"/>
      <c r="BF1538" s="180"/>
      <c r="BG1538" s="180"/>
      <c r="BH1538" s="176">
        <f t="shared" si="182"/>
        <v>4</v>
      </c>
      <c r="BI1538" s="176">
        <f t="shared" si="185"/>
        <v>15</v>
      </c>
      <c r="BJ1538" s="182" t="str">
        <f t="shared" si="186"/>
        <v>17 - 136</v>
      </c>
      <c r="BK1538" s="176">
        <f t="shared" si="187"/>
        <v>77</v>
      </c>
      <c r="BL1538" s="176">
        <f t="shared" si="183"/>
        <v>17</v>
      </c>
      <c r="BM1538" s="533">
        <v>4</v>
      </c>
      <c r="BN1538" s="196">
        <v>800</v>
      </c>
      <c r="BO1538" s="180">
        <v>35</v>
      </c>
      <c r="BP1538" s="185">
        <f t="shared" si="184"/>
        <v>3495</v>
      </c>
      <c r="BQ1538" s="420" t="str">
        <f t="shared" si="188"/>
        <v>VI</v>
      </c>
      <c r="BR1538" s="185"/>
      <c r="BS1538" s="464" t="s">
        <v>9623</v>
      </c>
    </row>
    <row r="1539" spans="1:71" ht="38.25" x14ac:dyDescent="0.2">
      <c r="A1539" s="697">
        <v>1537</v>
      </c>
      <c r="B1539" s="286" t="s">
        <v>8383</v>
      </c>
      <c r="C1539" s="286" t="s">
        <v>8397</v>
      </c>
      <c r="D1539" s="258" t="s">
        <v>9623</v>
      </c>
      <c r="E1539" s="736">
        <v>1</v>
      </c>
      <c r="F1539" s="736">
        <v>1</v>
      </c>
      <c r="G1539" s="737">
        <v>1</v>
      </c>
      <c r="H1539" s="305" t="s">
        <v>3486</v>
      </c>
      <c r="I1539" s="208" t="s">
        <v>8414</v>
      </c>
      <c r="J1539" s="280" t="s">
        <v>8411</v>
      </c>
      <c r="K1539" s="179" t="s">
        <v>3491</v>
      </c>
      <c r="L1539" s="691" t="s">
        <v>5490</v>
      </c>
      <c r="M1539" s="684">
        <v>22.8</v>
      </c>
      <c r="N1539" s="684" t="s">
        <v>15741</v>
      </c>
      <c r="O1539" s="686">
        <v>432</v>
      </c>
      <c r="P1539" s="179" t="s">
        <v>16225</v>
      </c>
      <c r="Q1539" s="179">
        <v>3</v>
      </c>
      <c r="R1539" s="180"/>
      <c r="S1539" s="498">
        <v>0</v>
      </c>
      <c r="T1539" s="190">
        <v>0</v>
      </c>
      <c r="U1539" s="190">
        <v>0</v>
      </c>
      <c r="V1539" s="190">
        <v>0</v>
      </c>
      <c r="W1539" s="742">
        <v>0</v>
      </c>
      <c r="X1539" s="742"/>
      <c r="Y1539" s="742"/>
      <c r="Z1539" s="742"/>
      <c r="AA1539" s="742"/>
      <c r="AB1539" s="220"/>
      <c r="AC1539" s="186" t="s">
        <v>7367</v>
      </c>
      <c r="AD1539" s="179" t="s">
        <v>7155</v>
      </c>
      <c r="AE1539" s="179" t="s">
        <v>4247</v>
      </c>
      <c r="AF1539" s="194">
        <v>0</v>
      </c>
      <c r="AG1539" s="194">
        <v>0</v>
      </c>
      <c r="AH1539" s="194">
        <v>0</v>
      </c>
      <c r="AI1539" s="194">
        <v>0</v>
      </c>
      <c r="AJ1539" s="194">
        <v>0</v>
      </c>
      <c r="AK1539" s="194">
        <v>0</v>
      </c>
      <c r="AL1539" s="383">
        <v>18</v>
      </c>
      <c r="AM1539" s="194">
        <v>0</v>
      </c>
      <c r="AN1539" s="177">
        <v>0</v>
      </c>
      <c r="AO1539" s="194">
        <v>0</v>
      </c>
      <c r="AP1539" s="180"/>
      <c r="AQ1539" s="180"/>
      <c r="AR1539" s="180"/>
      <c r="AS1539" s="180"/>
      <c r="AT1539" s="180"/>
      <c r="AU1539" s="180"/>
      <c r="AV1539" s="180"/>
      <c r="AW1539" s="180"/>
      <c r="AX1539" s="180"/>
      <c r="AY1539" s="180"/>
      <c r="AZ1539" s="180"/>
      <c r="BA1539" s="180"/>
      <c r="BB1539" s="180"/>
      <c r="BC1539" s="180"/>
      <c r="BD1539" s="180"/>
      <c r="BE1539" s="180"/>
      <c r="BF1539" s="180"/>
      <c r="BG1539" s="180"/>
      <c r="BH1539" s="176">
        <f t="shared" ref="BH1539:BH1602" si="189">IF(manualHD="",IF(COUNTA($AP1539:$BG1539)=0,IF(SUM($AG1539:$AL1539)/(0.01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4</v>
      </c>
      <c r="BI1539" s="176">
        <f t="shared" si="185"/>
        <v>15</v>
      </c>
      <c r="BJ1539" s="182" t="str">
        <f t="shared" si="186"/>
        <v>18 - 144</v>
      </c>
      <c r="BK1539" s="176">
        <f t="shared" si="187"/>
        <v>81</v>
      </c>
      <c r="BL1539" s="176">
        <f t="shared" si="183"/>
        <v>18</v>
      </c>
      <c r="BM1539" s="533">
        <v>4</v>
      </c>
      <c r="BN1539" s="196">
        <v>800</v>
      </c>
      <c r="BO1539" s="180">
        <v>35</v>
      </c>
      <c r="BP1539" s="185">
        <f t="shared" si="184"/>
        <v>3635</v>
      </c>
      <c r="BQ1539" s="420" t="str">
        <f t="shared" si="188"/>
        <v>VI</v>
      </c>
      <c r="BR1539" s="185"/>
      <c r="BS1539" s="464" t="s">
        <v>9623</v>
      </c>
    </row>
    <row r="1540" spans="1:71" ht="38.25" x14ac:dyDescent="0.2">
      <c r="A1540" s="696">
        <v>1538</v>
      </c>
      <c r="B1540" s="286" t="s">
        <v>8383</v>
      </c>
      <c r="C1540" s="286" t="s">
        <v>8398</v>
      </c>
      <c r="D1540" s="258" t="s">
        <v>9623</v>
      </c>
      <c r="E1540" s="736">
        <v>1</v>
      </c>
      <c r="F1540" s="736">
        <v>1</v>
      </c>
      <c r="G1540" s="737">
        <v>1</v>
      </c>
      <c r="H1540" s="305" t="s">
        <v>3486</v>
      </c>
      <c r="I1540" s="208" t="s">
        <v>8414</v>
      </c>
      <c r="J1540" s="280" t="s">
        <v>8411</v>
      </c>
      <c r="K1540" s="179" t="s">
        <v>3491</v>
      </c>
      <c r="L1540" s="691" t="s">
        <v>5490</v>
      </c>
      <c r="M1540" s="684">
        <v>23.4</v>
      </c>
      <c r="N1540" s="684" t="s">
        <v>15741</v>
      </c>
      <c r="O1540" s="686">
        <v>508</v>
      </c>
      <c r="P1540" s="179" t="s">
        <v>16225</v>
      </c>
      <c r="Q1540" s="179">
        <v>3</v>
      </c>
      <c r="R1540" s="180"/>
      <c r="S1540" s="498">
        <v>0</v>
      </c>
      <c r="T1540" s="190">
        <v>0</v>
      </c>
      <c r="U1540" s="190">
        <v>0</v>
      </c>
      <c r="V1540" s="190">
        <v>0</v>
      </c>
      <c r="W1540" s="742">
        <v>0</v>
      </c>
      <c r="X1540" s="742"/>
      <c r="Y1540" s="742"/>
      <c r="Z1540" s="742"/>
      <c r="AA1540" s="742"/>
      <c r="AB1540" s="219"/>
      <c r="AC1540" s="186" t="s">
        <v>7367</v>
      </c>
      <c r="AD1540" s="179" t="s">
        <v>7155</v>
      </c>
      <c r="AE1540" s="179" t="s">
        <v>4247</v>
      </c>
      <c r="AF1540" s="194">
        <v>0</v>
      </c>
      <c r="AG1540" s="194">
        <v>0</v>
      </c>
      <c r="AH1540" s="194">
        <v>0</v>
      </c>
      <c r="AI1540" s="194">
        <v>0</v>
      </c>
      <c r="AJ1540" s="194">
        <v>0</v>
      </c>
      <c r="AK1540" s="194">
        <v>0</v>
      </c>
      <c r="AL1540" s="383">
        <v>19</v>
      </c>
      <c r="AM1540" s="194">
        <v>0</v>
      </c>
      <c r="AN1540" s="177">
        <v>0</v>
      </c>
      <c r="AO1540" s="194">
        <v>0</v>
      </c>
      <c r="AP1540" s="180"/>
      <c r="AQ1540" s="180"/>
      <c r="AR1540" s="180"/>
      <c r="AS1540" s="180"/>
      <c r="AT1540" s="180"/>
      <c r="AU1540" s="180"/>
      <c r="AV1540" s="180"/>
      <c r="AW1540" s="180"/>
      <c r="AX1540" s="180"/>
      <c r="AY1540" s="180"/>
      <c r="AZ1540" s="180"/>
      <c r="BA1540" s="180"/>
      <c r="BB1540" s="180"/>
      <c r="BC1540" s="180"/>
      <c r="BD1540" s="180"/>
      <c r="BE1540" s="180"/>
      <c r="BF1540" s="180"/>
      <c r="BG1540" s="180"/>
      <c r="BH1540" s="176">
        <f t="shared" si="189"/>
        <v>4</v>
      </c>
      <c r="BI1540" s="176">
        <f t="shared" si="185"/>
        <v>15</v>
      </c>
      <c r="BJ1540" s="182" t="str">
        <f t="shared" si="186"/>
        <v>19 - 152</v>
      </c>
      <c r="BK1540" s="176">
        <f t="shared" si="187"/>
        <v>86</v>
      </c>
      <c r="BL1540" s="176">
        <f t="shared" ref="BL1540:BL1603" si="190">IF(SUM(AP1540:BG1540)=0,AL1540+ROUNDDOWN(AO1540/4.5,0)+IF(AF1540*1.5+AG1540*2+AH1540*2.5+AI1540*3+AJ1540*3.5+AK1540*4+AO1540&gt;3,1,0),MAX(AP1540:BG1540))</f>
        <v>19</v>
      </c>
      <c r="BM1540" s="533">
        <v>4</v>
      </c>
      <c r="BN1540" s="196">
        <v>800</v>
      </c>
      <c r="BO1540" s="180">
        <v>35</v>
      </c>
      <c r="BP1540" s="185">
        <f t="shared" si="184"/>
        <v>3810</v>
      </c>
      <c r="BQ1540" s="420" t="str">
        <f t="shared" si="188"/>
        <v>VI</v>
      </c>
      <c r="BR1540" s="185"/>
      <c r="BS1540" s="464" t="s">
        <v>9623</v>
      </c>
    </row>
    <row r="1541" spans="1:71" ht="38.25" x14ac:dyDescent="0.2">
      <c r="A1541" s="696">
        <v>1539</v>
      </c>
      <c r="B1541" s="286" t="s">
        <v>8383</v>
      </c>
      <c r="C1541" s="286" t="s">
        <v>8399</v>
      </c>
      <c r="D1541" s="258" t="s">
        <v>9623</v>
      </c>
      <c r="E1541" s="736">
        <v>1</v>
      </c>
      <c r="F1541" s="736">
        <v>1</v>
      </c>
      <c r="G1541" s="737">
        <v>1</v>
      </c>
      <c r="H1541" s="305" t="s">
        <v>3486</v>
      </c>
      <c r="I1541" s="208" t="s">
        <v>8414</v>
      </c>
      <c r="J1541" s="280" t="s">
        <v>8411</v>
      </c>
      <c r="K1541" s="179" t="s">
        <v>3491</v>
      </c>
      <c r="L1541" s="691" t="s">
        <v>5490</v>
      </c>
      <c r="M1541" s="684">
        <v>24</v>
      </c>
      <c r="N1541" s="684" t="s">
        <v>15741</v>
      </c>
      <c r="O1541" s="686">
        <v>593</v>
      </c>
      <c r="P1541" s="179" t="s">
        <v>16225</v>
      </c>
      <c r="Q1541" s="179">
        <v>3</v>
      </c>
      <c r="R1541" s="180"/>
      <c r="S1541" s="498">
        <v>0</v>
      </c>
      <c r="T1541" s="190">
        <v>0</v>
      </c>
      <c r="U1541" s="190">
        <v>0</v>
      </c>
      <c r="V1541" s="190">
        <v>0</v>
      </c>
      <c r="W1541" s="742">
        <v>0</v>
      </c>
      <c r="X1541" s="742"/>
      <c r="Y1541" s="742"/>
      <c r="Z1541" s="742"/>
      <c r="AA1541" s="742"/>
      <c r="AB1541" s="220"/>
      <c r="AC1541" s="186" t="s">
        <v>7367</v>
      </c>
      <c r="AD1541" s="179" t="s">
        <v>7155</v>
      </c>
      <c r="AE1541" s="179" t="s">
        <v>4247</v>
      </c>
      <c r="AF1541" s="194">
        <v>0</v>
      </c>
      <c r="AG1541" s="194">
        <v>0</v>
      </c>
      <c r="AH1541" s="194">
        <v>0</v>
      </c>
      <c r="AI1541" s="194">
        <v>0</v>
      </c>
      <c r="AJ1541" s="194">
        <v>0</v>
      </c>
      <c r="AK1541" s="194">
        <v>0</v>
      </c>
      <c r="AL1541" s="383">
        <v>20</v>
      </c>
      <c r="AM1541" s="194">
        <v>0</v>
      </c>
      <c r="AN1541" s="177">
        <v>0</v>
      </c>
      <c r="AO1541" s="194">
        <v>0</v>
      </c>
      <c r="AP1541" s="180"/>
      <c r="AQ1541" s="180"/>
      <c r="AR1541" s="180"/>
      <c r="AS1541" s="180"/>
      <c r="AT1541" s="180"/>
      <c r="AU1541" s="180"/>
      <c r="AV1541" s="180"/>
      <c r="AW1541" s="180"/>
      <c r="AX1541" s="180"/>
      <c r="AY1541" s="180"/>
      <c r="AZ1541" s="180"/>
      <c r="BA1541" s="180"/>
      <c r="BB1541" s="180"/>
      <c r="BC1541" s="180"/>
      <c r="BD1541" s="180"/>
      <c r="BE1541" s="180"/>
      <c r="BF1541" s="180"/>
      <c r="BG1541" s="180"/>
      <c r="BH1541" s="176">
        <f t="shared" si="189"/>
        <v>4</v>
      </c>
      <c r="BI1541" s="176">
        <f t="shared" si="185"/>
        <v>15</v>
      </c>
      <c r="BJ1541" s="182" t="str">
        <f t="shared" si="186"/>
        <v>20 - 160</v>
      </c>
      <c r="BK1541" s="176">
        <f t="shared" si="187"/>
        <v>90</v>
      </c>
      <c r="BL1541" s="176">
        <f t="shared" si="190"/>
        <v>20</v>
      </c>
      <c r="BM1541" s="533">
        <v>4</v>
      </c>
      <c r="BN1541" s="196">
        <v>800</v>
      </c>
      <c r="BO1541" s="180">
        <v>35</v>
      </c>
      <c r="BP1541" s="185">
        <f t="shared" si="184"/>
        <v>3950</v>
      </c>
      <c r="BQ1541" s="420" t="str">
        <f t="shared" si="188"/>
        <v>VI</v>
      </c>
      <c r="BR1541" s="185"/>
      <c r="BS1541" s="464" t="s">
        <v>9623</v>
      </c>
    </row>
    <row r="1542" spans="1:71" ht="38.25" x14ac:dyDescent="0.2">
      <c r="A1542" s="697">
        <v>1540</v>
      </c>
      <c r="B1542" s="286" t="s">
        <v>8383</v>
      </c>
      <c r="C1542" s="286" t="s">
        <v>8400</v>
      </c>
      <c r="D1542" s="258" t="s">
        <v>9623</v>
      </c>
      <c r="E1542" s="736">
        <v>1</v>
      </c>
      <c r="F1542" s="736">
        <v>1</v>
      </c>
      <c r="G1542" s="737">
        <v>1</v>
      </c>
      <c r="H1542" s="305" t="s">
        <v>3486</v>
      </c>
      <c r="I1542" s="208" t="s">
        <v>8414</v>
      </c>
      <c r="J1542" s="280" t="s">
        <v>8411</v>
      </c>
      <c r="K1542" s="179" t="s">
        <v>3491</v>
      </c>
      <c r="L1542" s="691" t="s">
        <v>5490</v>
      </c>
      <c r="M1542" s="684">
        <v>24.6</v>
      </c>
      <c r="N1542" s="684" t="s">
        <v>15741</v>
      </c>
      <c r="O1542" s="686">
        <v>686</v>
      </c>
      <c r="P1542" s="179" t="s">
        <v>16225</v>
      </c>
      <c r="Q1542" s="179">
        <v>3</v>
      </c>
      <c r="R1542" s="180"/>
      <c r="S1542" s="498">
        <v>0</v>
      </c>
      <c r="T1542" s="190">
        <v>0</v>
      </c>
      <c r="U1542" s="190">
        <v>0</v>
      </c>
      <c r="V1542" s="190">
        <v>0</v>
      </c>
      <c r="W1542" s="742">
        <v>0</v>
      </c>
      <c r="X1542" s="742"/>
      <c r="Y1542" s="742"/>
      <c r="Z1542" s="742"/>
      <c r="AA1542" s="742"/>
      <c r="AB1542" s="220"/>
      <c r="AC1542" s="186" t="s">
        <v>7367</v>
      </c>
      <c r="AD1542" s="179" t="s">
        <v>7155</v>
      </c>
      <c r="AE1542" s="179" t="s">
        <v>4247</v>
      </c>
      <c r="AF1542" s="194">
        <v>0</v>
      </c>
      <c r="AG1542" s="194">
        <v>0</v>
      </c>
      <c r="AH1542" s="194">
        <v>0</v>
      </c>
      <c r="AI1542" s="194">
        <v>0</v>
      </c>
      <c r="AJ1542" s="194">
        <v>0</v>
      </c>
      <c r="AK1542" s="194">
        <v>0</v>
      </c>
      <c r="AL1542" s="383">
        <v>21</v>
      </c>
      <c r="AM1542" s="194">
        <v>0</v>
      </c>
      <c r="AN1542" s="177">
        <v>0</v>
      </c>
      <c r="AO1542" s="194">
        <v>0</v>
      </c>
      <c r="AP1542" s="180"/>
      <c r="AQ1542" s="180"/>
      <c r="AR1542" s="180"/>
      <c r="AS1542" s="180"/>
      <c r="AT1542" s="180"/>
      <c r="AU1542" s="180"/>
      <c r="AV1542" s="180"/>
      <c r="AW1542" s="180"/>
      <c r="AX1542" s="180"/>
      <c r="AY1542" s="180"/>
      <c r="AZ1542" s="180"/>
      <c r="BA1542" s="180"/>
      <c r="BB1542" s="180"/>
      <c r="BC1542" s="180"/>
      <c r="BD1542" s="180"/>
      <c r="BE1542" s="180"/>
      <c r="BF1542" s="180"/>
      <c r="BG1542" s="180"/>
      <c r="BH1542" s="176">
        <f t="shared" si="189"/>
        <v>4</v>
      </c>
      <c r="BI1542" s="176">
        <f t="shared" si="185"/>
        <v>15</v>
      </c>
      <c r="BJ1542" s="182" t="str">
        <f t="shared" si="186"/>
        <v>21 - 168</v>
      </c>
      <c r="BK1542" s="176">
        <f t="shared" si="187"/>
        <v>95</v>
      </c>
      <c r="BL1542" s="176">
        <f t="shared" si="190"/>
        <v>21</v>
      </c>
      <c r="BM1542" s="533">
        <v>4</v>
      </c>
      <c r="BN1542" s="196">
        <v>800</v>
      </c>
      <c r="BO1542" s="180">
        <v>35</v>
      </c>
      <c r="BP1542" s="185">
        <f t="shared" si="184"/>
        <v>4125</v>
      </c>
      <c r="BQ1542" s="420" t="str">
        <f t="shared" si="188"/>
        <v>VI</v>
      </c>
      <c r="BR1542" s="185"/>
      <c r="BS1542" s="464" t="s">
        <v>9623</v>
      </c>
    </row>
    <row r="1543" spans="1:71" ht="38.25" x14ac:dyDescent="0.2">
      <c r="A1543" s="696">
        <v>1541</v>
      </c>
      <c r="B1543" s="286" t="s">
        <v>8383</v>
      </c>
      <c r="C1543" s="286" t="s">
        <v>8401</v>
      </c>
      <c r="D1543" s="258" t="s">
        <v>9623</v>
      </c>
      <c r="E1543" s="736">
        <v>1</v>
      </c>
      <c r="F1543" s="736">
        <v>1</v>
      </c>
      <c r="G1543" s="737">
        <v>1</v>
      </c>
      <c r="H1543" s="305" t="s">
        <v>3486</v>
      </c>
      <c r="I1543" s="208" t="s">
        <v>8414</v>
      </c>
      <c r="J1543" s="280" t="s">
        <v>8411</v>
      </c>
      <c r="K1543" s="179" t="s">
        <v>3491</v>
      </c>
      <c r="L1543" s="691" t="s">
        <v>5490</v>
      </c>
      <c r="M1543" s="684">
        <v>25.2</v>
      </c>
      <c r="N1543" s="684" t="s">
        <v>15741</v>
      </c>
      <c r="O1543" s="686">
        <v>789</v>
      </c>
      <c r="P1543" s="179" t="s">
        <v>16225</v>
      </c>
      <c r="Q1543" s="179">
        <v>3</v>
      </c>
      <c r="R1543" s="180"/>
      <c r="S1543" s="498">
        <v>0</v>
      </c>
      <c r="T1543" s="190">
        <v>0</v>
      </c>
      <c r="U1543" s="190">
        <v>0</v>
      </c>
      <c r="V1543" s="190">
        <v>0</v>
      </c>
      <c r="W1543" s="742">
        <v>0</v>
      </c>
      <c r="X1543" s="742"/>
      <c r="Y1543" s="742"/>
      <c r="Z1543" s="742"/>
      <c r="AA1543" s="742"/>
      <c r="AB1543" s="220"/>
      <c r="AC1543" s="186" t="s">
        <v>7367</v>
      </c>
      <c r="AD1543" s="179" t="s">
        <v>7155</v>
      </c>
      <c r="AE1543" s="179" t="s">
        <v>4247</v>
      </c>
      <c r="AF1543" s="194">
        <v>0</v>
      </c>
      <c r="AG1543" s="194">
        <v>0</v>
      </c>
      <c r="AH1543" s="194">
        <v>0</v>
      </c>
      <c r="AI1543" s="194">
        <v>0</v>
      </c>
      <c r="AJ1543" s="194">
        <v>0</v>
      </c>
      <c r="AK1543" s="194">
        <v>0</v>
      </c>
      <c r="AL1543" s="383">
        <v>22</v>
      </c>
      <c r="AM1543" s="194">
        <v>0</v>
      </c>
      <c r="AN1543" s="177">
        <v>0</v>
      </c>
      <c r="AO1543" s="194">
        <v>0</v>
      </c>
      <c r="AP1543" s="180"/>
      <c r="AQ1543" s="180"/>
      <c r="AR1543" s="180"/>
      <c r="AS1543" s="180"/>
      <c r="AT1543" s="180"/>
      <c r="AU1543" s="180"/>
      <c r="AV1543" s="180"/>
      <c r="AW1543" s="180"/>
      <c r="AX1543" s="180"/>
      <c r="AY1543" s="180"/>
      <c r="AZ1543" s="180"/>
      <c r="BA1543" s="180"/>
      <c r="BB1543" s="180"/>
      <c r="BC1543" s="180"/>
      <c r="BD1543" s="180"/>
      <c r="BE1543" s="180"/>
      <c r="BF1543" s="180"/>
      <c r="BG1543" s="180"/>
      <c r="BH1543" s="176">
        <f t="shared" si="189"/>
        <v>4</v>
      </c>
      <c r="BI1543" s="176">
        <f t="shared" si="185"/>
        <v>15</v>
      </c>
      <c r="BJ1543" s="182" t="str">
        <f t="shared" si="186"/>
        <v>22 - 176</v>
      </c>
      <c r="BK1543" s="176">
        <f t="shared" si="187"/>
        <v>99</v>
      </c>
      <c r="BL1543" s="176">
        <f t="shared" si="190"/>
        <v>22</v>
      </c>
      <c r="BM1543" s="533">
        <v>4</v>
      </c>
      <c r="BN1543" s="196">
        <v>800</v>
      </c>
      <c r="BO1543" s="180">
        <v>35</v>
      </c>
      <c r="BP1543" s="185">
        <f t="shared" si="184"/>
        <v>4265</v>
      </c>
      <c r="BQ1543" s="420" t="str">
        <f t="shared" si="188"/>
        <v>VI</v>
      </c>
      <c r="BR1543" s="185"/>
      <c r="BS1543" s="464" t="s">
        <v>9623</v>
      </c>
    </row>
    <row r="1544" spans="1:71" ht="38.25" x14ac:dyDescent="0.2">
      <c r="A1544" s="697">
        <v>1542</v>
      </c>
      <c r="B1544" s="286" t="s">
        <v>8383</v>
      </c>
      <c r="C1544" s="286" t="s">
        <v>8402</v>
      </c>
      <c r="D1544" s="258" t="s">
        <v>9623</v>
      </c>
      <c r="E1544" s="736">
        <v>1</v>
      </c>
      <c r="F1544" s="736">
        <v>1</v>
      </c>
      <c r="G1544" s="737">
        <v>1</v>
      </c>
      <c r="H1544" s="305" t="s">
        <v>3486</v>
      </c>
      <c r="I1544" s="208" t="s">
        <v>8414</v>
      </c>
      <c r="J1544" s="280" t="s">
        <v>8411</v>
      </c>
      <c r="K1544" s="179" t="s">
        <v>3491</v>
      </c>
      <c r="L1544" s="691" t="s">
        <v>5490</v>
      </c>
      <c r="M1544" s="684">
        <v>25.8</v>
      </c>
      <c r="N1544" s="684" t="s">
        <v>15741</v>
      </c>
      <c r="O1544" s="686">
        <v>901</v>
      </c>
      <c r="P1544" s="179" t="s">
        <v>16225</v>
      </c>
      <c r="Q1544" s="179">
        <v>3</v>
      </c>
      <c r="R1544" s="180"/>
      <c r="S1544" s="498">
        <v>0</v>
      </c>
      <c r="T1544" s="190">
        <v>0</v>
      </c>
      <c r="U1544" s="190">
        <v>0</v>
      </c>
      <c r="V1544" s="190">
        <v>0</v>
      </c>
      <c r="W1544" s="742">
        <v>0</v>
      </c>
      <c r="X1544" s="742"/>
      <c r="Y1544" s="742"/>
      <c r="Z1544" s="742"/>
      <c r="AA1544" s="742"/>
      <c r="AB1544" s="220"/>
      <c r="AC1544" s="186" t="s">
        <v>7367</v>
      </c>
      <c r="AD1544" s="179" t="s">
        <v>7155</v>
      </c>
      <c r="AE1544" s="179" t="s">
        <v>4247</v>
      </c>
      <c r="AF1544" s="194">
        <v>0</v>
      </c>
      <c r="AG1544" s="194">
        <v>0</v>
      </c>
      <c r="AH1544" s="194">
        <v>0</v>
      </c>
      <c r="AI1544" s="194">
        <v>0</v>
      </c>
      <c r="AJ1544" s="194">
        <v>0</v>
      </c>
      <c r="AK1544" s="194">
        <v>0</v>
      </c>
      <c r="AL1544" s="383">
        <v>23</v>
      </c>
      <c r="AM1544" s="194">
        <v>0</v>
      </c>
      <c r="AN1544" s="177">
        <v>0</v>
      </c>
      <c r="AO1544" s="194">
        <v>0</v>
      </c>
      <c r="AP1544" s="187"/>
      <c r="AQ1544" s="187"/>
      <c r="AR1544" s="187"/>
      <c r="AS1544" s="187"/>
      <c r="AT1544" s="187"/>
      <c r="AU1544" s="187"/>
      <c r="AV1544" s="187"/>
      <c r="AW1544" s="187"/>
      <c r="AX1544" s="187"/>
      <c r="AY1544" s="187"/>
      <c r="AZ1544" s="187"/>
      <c r="BA1544" s="187"/>
      <c r="BB1544" s="187"/>
      <c r="BC1544" s="187"/>
      <c r="BD1544" s="187"/>
      <c r="BE1544" s="187"/>
      <c r="BF1544" s="187"/>
      <c r="BG1544" s="187"/>
      <c r="BH1544" s="176">
        <f t="shared" si="189"/>
        <v>4</v>
      </c>
      <c r="BI1544" s="176">
        <f t="shared" si="185"/>
        <v>15</v>
      </c>
      <c r="BJ1544" s="182" t="str">
        <f t="shared" si="186"/>
        <v>23 - 184</v>
      </c>
      <c r="BK1544" s="176">
        <f t="shared" si="187"/>
        <v>104</v>
      </c>
      <c r="BL1544" s="176">
        <f t="shared" si="190"/>
        <v>23</v>
      </c>
      <c r="BM1544" s="533">
        <v>4</v>
      </c>
      <c r="BN1544" s="196">
        <v>800</v>
      </c>
      <c r="BO1544" s="180">
        <v>35</v>
      </c>
      <c r="BP1544" s="185">
        <f t="shared" si="184"/>
        <v>4440</v>
      </c>
      <c r="BQ1544" s="420" t="str">
        <f t="shared" si="188"/>
        <v>VI</v>
      </c>
      <c r="BR1544" s="185"/>
      <c r="BS1544" s="464" t="s">
        <v>9623</v>
      </c>
    </row>
    <row r="1545" spans="1:71" ht="38.25" x14ac:dyDescent="0.2">
      <c r="A1545" s="696">
        <v>1543</v>
      </c>
      <c r="B1545" s="286" t="s">
        <v>8383</v>
      </c>
      <c r="C1545" s="286" t="s">
        <v>8403</v>
      </c>
      <c r="D1545" s="258" t="s">
        <v>9623</v>
      </c>
      <c r="E1545" s="736">
        <v>1</v>
      </c>
      <c r="F1545" s="736">
        <v>1</v>
      </c>
      <c r="G1545" s="737">
        <v>1</v>
      </c>
      <c r="H1545" s="305" t="s">
        <v>3486</v>
      </c>
      <c r="I1545" s="208" t="s">
        <v>8414</v>
      </c>
      <c r="J1545" s="280" t="s">
        <v>8411</v>
      </c>
      <c r="K1545" s="179" t="s">
        <v>3491</v>
      </c>
      <c r="L1545" s="691" t="s">
        <v>5490</v>
      </c>
      <c r="M1545" s="684">
        <v>26.4</v>
      </c>
      <c r="N1545" s="684" t="s">
        <v>15741</v>
      </c>
      <c r="O1545" s="686">
        <v>102</v>
      </c>
      <c r="P1545" s="179" t="s">
        <v>16225</v>
      </c>
      <c r="Q1545" s="179">
        <v>3</v>
      </c>
      <c r="R1545" s="180"/>
      <c r="S1545" s="498">
        <v>0</v>
      </c>
      <c r="T1545" s="190">
        <v>0</v>
      </c>
      <c r="U1545" s="190">
        <v>0</v>
      </c>
      <c r="V1545" s="190">
        <v>0</v>
      </c>
      <c r="W1545" s="742">
        <v>0</v>
      </c>
      <c r="X1545" s="742"/>
      <c r="Y1545" s="742"/>
      <c r="Z1545" s="742"/>
      <c r="AA1545" s="742"/>
      <c r="AB1545" s="220"/>
      <c r="AC1545" s="186" t="s">
        <v>7367</v>
      </c>
      <c r="AD1545" s="179" t="s">
        <v>7155</v>
      </c>
      <c r="AE1545" s="179" t="s">
        <v>4247</v>
      </c>
      <c r="AF1545" s="194">
        <v>0</v>
      </c>
      <c r="AG1545" s="194">
        <v>0</v>
      </c>
      <c r="AH1545" s="194">
        <v>0</v>
      </c>
      <c r="AI1545" s="194">
        <v>0</v>
      </c>
      <c r="AJ1545" s="194">
        <v>0</v>
      </c>
      <c r="AK1545" s="194">
        <v>0</v>
      </c>
      <c r="AL1545" s="383">
        <v>24</v>
      </c>
      <c r="AM1545" s="194">
        <v>0</v>
      </c>
      <c r="AN1545" s="177">
        <v>0</v>
      </c>
      <c r="AO1545" s="194">
        <v>0</v>
      </c>
      <c r="AP1545" s="187"/>
      <c r="AQ1545" s="187"/>
      <c r="AR1545" s="187"/>
      <c r="AS1545" s="187"/>
      <c r="AT1545" s="187"/>
      <c r="AU1545" s="187"/>
      <c r="AV1545" s="187"/>
      <c r="AW1545" s="187"/>
      <c r="AX1545" s="187"/>
      <c r="AY1545" s="187"/>
      <c r="AZ1545" s="187"/>
      <c r="BA1545" s="187"/>
      <c r="BB1545" s="187"/>
      <c r="BC1545" s="187"/>
      <c r="BD1545" s="187"/>
      <c r="BE1545" s="187"/>
      <c r="BF1545" s="187"/>
      <c r="BG1545" s="187"/>
      <c r="BH1545" s="176">
        <f t="shared" si="189"/>
        <v>4</v>
      </c>
      <c r="BI1545" s="176">
        <f t="shared" si="185"/>
        <v>15</v>
      </c>
      <c r="BJ1545" s="182" t="str">
        <f t="shared" si="186"/>
        <v>24 - 192</v>
      </c>
      <c r="BK1545" s="176">
        <f t="shared" si="187"/>
        <v>108</v>
      </c>
      <c r="BL1545" s="176">
        <f t="shared" si="190"/>
        <v>24</v>
      </c>
      <c r="BM1545" s="533">
        <v>4</v>
      </c>
      <c r="BN1545" s="196">
        <v>800</v>
      </c>
      <c r="BO1545" s="180">
        <v>35</v>
      </c>
      <c r="BP1545" s="185">
        <f t="shared" si="184"/>
        <v>4580</v>
      </c>
      <c r="BQ1545" s="420" t="str">
        <f t="shared" si="188"/>
        <v>VI</v>
      </c>
      <c r="BR1545" s="185"/>
      <c r="BS1545" s="464" t="s">
        <v>9623</v>
      </c>
    </row>
    <row r="1546" spans="1:71" ht="38.25" x14ac:dyDescent="0.2">
      <c r="A1546" s="696">
        <v>1544</v>
      </c>
      <c r="B1546" s="286" t="s">
        <v>8383</v>
      </c>
      <c r="C1546" s="286" t="s">
        <v>8404</v>
      </c>
      <c r="D1546" s="258" t="s">
        <v>9623</v>
      </c>
      <c r="E1546" s="736">
        <v>1</v>
      </c>
      <c r="F1546" s="736">
        <v>1</v>
      </c>
      <c r="G1546" s="737">
        <v>1</v>
      </c>
      <c r="H1546" s="305" t="s">
        <v>3486</v>
      </c>
      <c r="I1546" s="208" t="s">
        <v>8414</v>
      </c>
      <c r="J1546" s="280" t="s">
        <v>8411</v>
      </c>
      <c r="K1546" s="179" t="s">
        <v>3491</v>
      </c>
      <c r="L1546" s="691" t="s">
        <v>5490</v>
      </c>
      <c r="M1546" s="684">
        <v>27</v>
      </c>
      <c r="N1546" s="684" t="s">
        <v>15741</v>
      </c>
      <c r="O1546" s="686">
        <v>1160</v>
      </c>
      <c r="P1546" s="179" t="s">
        <v>16225</v>
      </c>
      <c r="Q1546" s="179">
        <v>3</v>
      </c>
      <c r="R1546" s="180"/>
      <c r="S1546" s="498">
        <v>0</v>
      </c>
      <c r="T1546" s="190">
        <v>0</v>
      </c>
      <c r="U1546" s="190">
        <v>0</v>
      </c>
      <c r="V1546" s="190">
        <v>0</v>
      </c>
      <c r="W1546" s="742">
        <v>0</v>
      </c>
      <c r="X1546" s="742"/>
      <c r="Y1546" s="742"/>
      <c r="Z1546" s="742"/>
      <c r="AA1546" s="742"/>
      <c r="AB1546" s="220"/>
      <c r="AC1546" s="186" t="s">
        <v>7367</v>
      </c>
      <c r="AD1546" s="179" t="s">
        <v>7155</v>
      </c>
      <c r="AE1546" s="179" t="s">
        <v>4247</v>
      </c>
      <c r="AF1546" s="194">
        <v>0</v>
      </c>
      <c r="AG1546" s="194">
        <v>0</v>
      </c>
      <c r="AH1546" s="194">
        <v>0</v>
      </c>
      <c r="AI1546" s="194">
        <v>0</v>
      </c>
      <c r="AJ1546" s="194">
        <v>0</v>
      </c>
      <c r="AK1546" s="194">
        <v>0</v>
      </c>
      <c r="AL1546" s="383">
        <v>25</v>
      </c>
      <c r="AM1546" s="194">
        <v>0</v>
      </c>
      <c r="AN1546" s="177">
        <v>0</v>
      </c>
      <c r="AO1546" s="194">
        <v>0</v>
      </c>
      <c r="AP1546" s="187"/>
      <c r="AQ1546" s="187"/>
      <c r="AR1546" s="187"/>
      <c r="AS1546" s="187"/>
      <c r="AT1546" s="187"/>
      <c r="AU1546" s="187"/>
      <c r="AV1546" s="187"/>
      <c r="AW1546" s="187"/>
      <c r="AX1546" s="187"/>
      <c r="AY1546" s="187"/>
      <c r="AZ1546" s="187"/>
      <c r="BA1546" s="187"/>
      <c r="BB1546" s="187"/>
      <c r="BC1546" s="187"/>
      <c r="BD1546" s="187"/>
      <c r="BE1546" s="187"/>
      <c r="BF1546" s="187"/>
      <c r="BG1546" s="187"/>
      <c r="BH1546" s="176">
        <f t="shared" si="189"/>
        <v>4</v>
      </c>
      <c r="BI1546" s="176">
        <f t="shared" si="185"/>
        <v>15</v>
      </c>
      <c r="BJ1546" s="182" t="str">
        <f t="shared" si="186"/>
        <v>25 - 200</v>
      </c>
      <c r="BK1546" s="176">
        <f t="shared" si="187"/>
        <v>113</v>
      </c>
      <c r="BL1546" s="176">
        <f t="shared" si="190"/>
        <v>25</v>
      </c>
      <c r="BM1546" s="533">
        <v>4</v>
      </c>
      <c r="BN1546" s="196">
        <v>800</v>
      </c>
      <c r="BO1546" s="180">
        <v>35</v>
      </c>
      <c r="BP1546" s="185">
        <f t="shared" si="184"/>
        <v>4755</v>
      </c>
      <c r="BQ1546" s="420" t="str">
        <f t="shared" si="188"/>
        <v>VI</v>
      </c>
      <c r="BR1546" s="185"/>
      <c r="BS1546" s="464" t="s">
        <v>9623</v>
      </c>
    </row>
    <row r="1547" spans="1:71" ht="51" x14ac:dyDescent="0.2">
      <c r="A1547" s="697">
        <v>1545</v>
      </c>
      <c r="B1547" s="286" t="s">
        <v>8383</v>
      </c>
      <c r="C1547" s="286" t="s">
        <v>8405</v>
      </c>
      <c r="D1547" s="258" t="s">
        <v>9623</v>
      </c>
      <c r="E1547" s="736">
        <v>1</v>
      </c>
      <c r="F1547" s="736">
        <v>1</v>
      </c>
      <c r="G1547" s="737">
        <v>1</v>
      </c>
      <c r="H1547" s="305" t="s">
        <v>3486</v>
      </c>
      <c r="I1547" s="208" t="s">
        <v>8415</v>
      </c>
      <c r="J1547" s="279" t="s">
        <v>8412</v>
      </c>
      <c r="K1547" s="179" t="s">
        <v>5490</v>
      </c>
      <c r="L1547" s="427" t="s">
        <v>5490</v>
      </c>
      <c r="M1547" s="684">
        <v>27.6</v>
      </c>
      <c r="N1547" s="684" t="s">
        <v>15741</v>
      </c>
      <c r="O1547" s="686">
        <v>130</v>
      </c>
      <c r="P1547" s="179" t="s">
        <v>16225</v>
      </c>
      <c r="Q1547" s="179">
        <v>3</v>
      </c>
      <c r="R1547" s="180"/>
      <c r="S1547" s="498">
        <v>0</v>
      </c>
      <c r="T1547" s="190">
        <v>0</v>
      </c>
      <c r="U1547" s="190">
        <v>0</v>
      </c>
      <c r="V1547" s="190">
        <v>0</v>
      </c>
      <c r="W1547" s="742">
        <v>0</v>
      </c>
      <c r="X1547" s="742"/>
      <c r="Y1547" s="742"/>
      <c r="Z1547" s="742"/>
      <c r="AA1547" s="742"/>
      <c r="AB1547" s="220"/>
      <c r="AC1547" s="186" t="s">
        <v>7366</v>
      </c>
      <c r="AD1547" s="179" t="s">
        <v>7155</v>
      </c>
      <c r="AE1547" s="179" t="s">
        <v>4247</v>
      </c>
      <c r="AF1547" s="194">
        <v>0</v>
      </c>
      <c r="AG1547" s="194">
        <v>0</v>
      </c>
      <c r="AH1547" s="194">
        <v>0</v>
      </c>
      <c r="AI1547" s="194">
        <v>0</v>
      </c>
      <c r="AJ1547" s="194">
        <v>0</v>
      </c>
      <c r="AK1547" s="194">
        <v>0</v>
      </c>
      <c r="AL1547" s="383">
        <v>26</v>
      </c>
      <c r="AM1547" s="194">
        <v>0</v>
      </c>
      <c r="AN1547" s="177">
        <v>0</v>
      </c>
      <c r="AO1547" s="194">
        <v>0</v>
      </c>
      <c r="AP1547" s="187"/>
      <c r="AQ1547" s="187"/>
      <c r="AR1547" s="187"/>
      <c r="AS1547" s="187"/>
      <c r="AT1547" s="187"/>
      <c r="AU1547" s="187"/>
      <c r="AV1547" s="187"/>
      <c r="AW1547" s="187"/>
      <c r="AX1547" s="187"/>
      <c r="AY1547" s="187"/>
      <c r="AZ1547" s="187"/>
      <c r="BA1547" s="187"/>
      <c r="BB1547" s="187"/>
      <c r="BC1547" s="187"/>
      <c r="BD1547" s="187"/>
      <c r="BE1547" s="187"/>
      <c r="BF1547" s="187"/>
      <c r="BG1547" s="187"/>
      <c r="BH1547" s="176">
        <f t="shared" si="189"/>
        <v>5</v>
      </c>
      <c r="BI1547" s="176">
        <f t="shared" si="185"/>
        <v>15</v>
      </c>
      <c r="BJ1547" s="182" t="str">
        <f t="shared" si="186"/>
        <v>26 - 208</v>
      </c>
      <c r="BK1547" s="176">
        <f t="shared" si="187"/>
        <v>117</v>
      </c>
      <c r="BL1547" s="176">
        <f t="shared" si="190"/>
        <v>26</v>
      </c>
      <c r="BM1547" s="533">
        <v>5</v>
      </c>
      <c r="BN1547" s="196">
        <v>800</v>
      </c>
      <c r="BO1547" s="180">
        <v>35</v>
      </c>
      <c r="BP1547" s="185">
        <f t="shared" si="184"/>
        <v>4895</v>
      </c>
      <c r="BQ1547" s="420" t="str">
        <f t="shared" si="188"/>
        <v>VI</v>
      </c>
      <c r="BR1547" s="185"/>
      <c r="BS1547" s="464" t="s">
        <v>9623</v>
      </c>
    </row>
    <row r="1548" spans="1:71" ht="51" x14ac:dyDescent="0.2">
      <c r="A1548" s="696">
        <v>1546</v>
      </c>
      <c r="B1548" s="286" t="s">
        <v>8383</v>
      </c>
      <c r="C1548" s="286" t="s">
        <v>8406</v>
      </c>
      <c r="D1548" s="258" t="s">
        <v>9623</v>
      </c>
      <c r="E1548" s="736">
        <v>1</v>
      </c>
      <c r="F1548" s="736">
        <v>1</v>
      </c>
      <c r="G1548" s="737">
        <v>1</v>
      </c>
      <c r="H1548" s="305" t="s">
        <v>3486</v>
      </c>
      <c r="I1548" s="208" t="s">
        <v>8415</v>
      </c>
      <c r="J1548" s="279" t="s">
        <v>8412</v>
      </c>
      <c r="K1548" s="179" t="s">
        <v>5490</v>
      </c>
      <c r="L1548" s="427" t="s">
        <v>5490</v>
      </c>
      <c r="M1548" s="684">
        <v>28.2</v>
      </c>
      <c r="N1548" s="684" t="s">
        <v>15741</v>
      </c>
      <c r="O1548" s="686">
        <v>1460</v>
      </c>
      <c r="P1548" s="179" t="s">
        <v>16225</v>
      </c>
      <c r="Q1548" s="179">
        <v>3</v>
      </c>
      <c r="R1548" s="180"/>
      <c r="S1548" s="498">
        <v>0</v>
      </c>
      <c r="T1548" s="190">
        <v>0</v>
      </c>
      <c r="U1548" s="190">
        <v>0</v>
      </c>
      <c r="V1548" s="190">
        <v>0</v>
      </c>
      <c r="W1548" s="742">
        <v>0</v>
      </c>
      <c r="X1548" s="742"/>
      <c r="Y1548" s="742"/>
      <c r="Z1548" s="742"/>
      <c r="AA1548" s="742"/>
      <c r="AB1548" s="220"/>
      <c r="AC1548" s="186" t="s">
        <v>7366</v>
      </c>
      <c r="AD1548" s="179" t="s">
        <v>7155</v>
      </c>
      <c r="AE1548" s="179" t="s">
        <v>4247</v>
      </c>
      <c r="AF1548" s="194">
        <v>0</v>
      </c>
      <c r="AG1548" s="194">
        <v>0</v>
      </c>
      <c r="AH1548" s="194">
        <v>0</v>
      </c>
      <c r="AI1548" s="194">
        <v>0</v>
      </c>
      <c r="AJ1548" s="194">
        <v>0</v>
      </c>
      <c r="AK1548" s="194">
        <v>0</v>
      </c>
      <c r="AL1548" s="383">
        <v>27</v>
      </c>
      <c r="AM1548" s="194">
        <v>0</v>
      </c>
      <c r="AN1548" s="177">
        <v>0</v>
      </c>
      <c r="AO1548" s="194">
        <v>0</v>
      </c>
      <c r="AP1548" s="187"/>
      <c r="AQ1548" s="187"/>
      <c r="AR1548" s="187"/>
      <c r="AS1548" s="187"/>
      <c r="AT1548" s="187"/>
      <c r="AU1548" s="187"/>
      <c r="AV1548" s="187"/>
      <c r="AW1548" s="187"/>
      <c r="AX1548" s="187"/>
      <c r="AY1548" s="187"/>
      <c r="AZ1548" s="187"/>
      <c r="BA1548" s="187"/>
      <c r="BB1548" s="187"/>
      <c r="BC1548" s="187"/>
      <c r="BD1548" s="187"/>
      <c r="BE1548" s="187"/>
      <c r="BF1548" s="187"/>
      <c r="BG1548" s="187"/>
      <c r="BH1548" s="176">
        <f t="shared" si="189"/>
        <v>5</v>
      </c>
      <c r="BI1548" s="176">
        <f t="shared" si="185"/>
        <v>15</v>
      </c>
      <c r="BJ1548" s="182" t="str">
        <f t="shared" si="186"/>
        <v>27 - 216</v>
      </c>
      <c r="BK1548" s="176">
        <f t="shared" si="187"/>
        <v>122</v>
      </c>
      <c r="BL1548" s="176">
        <f t="shared" si="190"/>
        <v>27</v>
      </c>
      <c r="BM1548" s="533">
        <v>5</v>
      </c>
      <c r="BN1548" s="196">
        <v>800</v>
      </c>
      <c r="BO1548" s="180">
        <v>35</v>
      </c>
      <c r="BP1548" s="185">
        <f t="shared" si="184"/>
        <v>5070</v>
      </c>
      <c r="BQ1548" s="420" t="str">
        <f t="shared" si="188"/>
        <v>VI</v>
      </c>
      <c r="BR1548" s="185"/>
      <c r="BS1548" s="464" t="s">
        <v>9623</v>
      </c>
    </row>
    <row r="1549" spans="1:71" ht="51" x14ac:dyDescent="0.2">
      <c r="A1549" s="697">
        <v>1547</v>
      </c>
      <c r="B1549" s="286" t="s">
        <v>8383</v>
      </c>
      <c r="C1549" s="286" t="s">
        <v>8407</v>
      </c>
      <c r="D1549" s="258" t="s">
        <v>9623</v>
      </c>
      <c r="E1549" s="736">
        <v>1</v>
      </c>
      <c r="F1549" s="736">
        <v>1</v>
      </c>
      <c r="G1549" s="737">
        <v>1</v>
      </c>
      <c r="H1549" s="305" t="s">
        <v>3486</v>
      </c>
      <c r="I1549" s="208" t="s">
        <v>8415</v>
      </c>
      <c r="J1549" s="279" t="s">
        <v>8412</v>
      </c>
      <c r="K1549" s="179" t="s">
        <v>5490</v>
      </c>
      <c r="L1549" s="427" t="s">
        <v>5490</v>
      </c>
      <c r="M1549" s="684">
        <v>28.8</v>
      </c>
      <c r="N1549" s="684" t="s">
        <v>15741</v>
      </c>
      <c r="O1549" s="686">
        <v>1630</v>
      </c>
      <c r="P1549" s="179" t="s">
        <v>16225</v>
      </c>
      <c r="Q1549" s="179">
        <v>3</v>
      </c>
      <c r="R1549" s="180"/>
      <c r="S1549" s="498">
        <v>0</v>
      </c>
      <c r="T1549" s="190">
        <v>0</v>
      </c>
      <c r="U1549" s="190">
        <v>0</v>
      </c>
      <c r="V1549" s="190">
        <v>0</v>
      </c>
      <c r="W1549" s="742">
        <v>0</v>
      </c>
      <c r="X1549" s="742"/>
      <c r="Y1549" s="742"/>
      <c r="Z1549" s="742"/>
      <c r="AA1549" s="742"/>
      <c r="AB1549" s="220"/>
      <c r="AC1549" s="186" t="s">
        <v>7366</v>
      </c>
      <c r="AD1549" s="179" t="s">
        <v>7155</v>
      </c>
      <c r="AE1549" s="179" t="s">
        <v>4247</v>
      </c>
      <c r="AF1549" s="194">
        <v>0</v>
      </c>
      <c r="AG1549" s="194">
        <v>0</v>
      </c>
      <c r="AH1549" s="194">
        <v>0</v>
      </c>
      <c r="AI1549" s="194">
        <v>0</v>
      </c>
      <c r="AJ1549" s="194">
        <v>0</v>
      </c>
      <c r="AK1549" s="194">
        <v>0</v>
      </c>
      <c r="AL1549" s="383">
        <v>28</v>
      </c>
      <c r="AM1549" s="194">
        <v>0</v>
      </c>
      <c r="AN1549" s="177">
        <v>0</v>
      </c>
      <c r="AO1549" s="194">
        <v>0</v>
      </c>
      <c r="AP1549" s="187"/>
      <c r="AQ1549" s="187"/>
      <c r="AR1549" s="187"/>
      <c r="AS1549" s="187"/>
      <c r="AT1549" s="187"/>
      <c r="AU1549" s="187"/>
      <c r="AV1549" s="187"/>
      <c r="AW1549" s="187"/>
      <c r="AX1549" s="187"/>
      <c r="AY1549" s="187"/>
      <c r="AZ1549" s="187"/>
      <c r="BA1549" s="187"/>
      <c r="BB1549" s="187"/>
      <c r="BC1549" s="187"/>
      <c r="BD1549" s="187"/>
      <c r="BE1549" s="187"/>
      <c r="BF1549" s="187"/>
      <c r="BG1549" s="187"/>
      <c r="BH1549" s="176">
        <f t="shared" si="189"/>
        <v>5</v>
      </c>
      <c r="BI1549" s="176">
        <f t="shared" si="185"/>
        <v>15</v>
      </c>
      <c r="BJ1549" s="182" t="str">
        <f t="shared" si="186"/>
        <v>28 - 224</v>
      </c>
      <c r="BK1549" s="176">
        <f t="shared" si="187"/>
        <v>126</v>
      </c>
      <c r="BL1549" s="176">
        <f t="shared" si="190"/>
        <v>28</v>
      </c>
      <c r="BM1549" s="533">
        <v>5</v>
      </c>
      <c r="BN1549" s="196">
        <v>800</v>
      </c>
      <c r="BO1549" s="180">
        <v>35</v>
      </c>
      <c r="BP1549" s="185">
        <f t="shared" si="184"/>
        <v>5210</v>
      </c>
      <c r="BQ1549" s="420" t="str">
        <f t="shared" si="188"/>
        <v>VI</v>
      </c>
      <c r="BR1549" s="185"/>
      <c r="BS1549" s="464" t="s">
        <v>9623</v>
      </c>
    </row>
    <row r="1550" spans="1:71" ht="51" x14ac:dyDescent="0.2">
      <c r="A1550" s="696">
        <v>1548</v>
      </c>
      <c r="B1550" s="286" t="s">
        <v>8383</v>
      </c>
      <c r="C1550" s="286" t="s">
        <v>8408</v>
      </c>
      <c r="D1550" s="258" t="s">
        <v>9623</v>
      </c>
      <c r="E1550" s="736">
        <v>1</v>
      </c>
      <c r="F1550" s="736">
        <v>1</v>
      </c>
      <c r="G1550" s="737">
        <v>1</v>
      </c>
      <c r="H1550" s="305" t="s">
        <v>3486</v>
      </c>
      <c r="I1550" s="208" t="s">
        <v>8415</v>
      </c>
      <c r="J1550" s="279" t="s">
        <v>8412</v>
      </c>
      <c r="K1550" s="179" t="s">
        <v>5490</v>
      </c>
      <c r="L1550" s="427" t="s">
        <v>5490</v>
      </c>
      <c r="M1550" s="684">
        <v>29.4</v>
      </c>
      <c r="N1550" s="684" t="s">
        <v>15741</v>
      </c>
      <c r="O1550" s="686">
        <v>1810</v>
      </c>
      <c r="P1550" s="179" t="s">
        <v>16225</v>
      </c>
      <c r="Q1550" s="179">
        <v>3</v>
      </c>
      <c r="R1550" s="180"/>
      <c r="S1550" s="498">
        <v>0</v>
      </c>
      <c r="T1550" s="190">
        <v>0</v>
      </c>
      <c r="U1550" s="190">
        <v>0</v>
      </c>
      <c r="V1550" s="190">
        <v>0</v>
      </c>
      <c r="W1550" s="742">
        <v>0</v>
      </c>
      <c r="X1550" s="742"/>
      <c r="Y1550" s="742"/>
      <c r="Z1550" s="742"/>
      <c r="AA1550" s="742"/>
      <c r="AB1550" s="220"/>
      <c r="AC1550" s="186" t="s">
        <v>7366</v>
      </c>
      <c r="AD1550" s="179" t="s">
        <v>7155</v>
      </c>
      <c r="AE1550" s="179" t="s">
        <v>4247</v>
      </c>
      <c r="AF1550" s="194">
        <v>0</v>
      </c>
      <c r="AG1550" s="194">
        <v>0</v>
      </c>
      <c r="AH1550" s="194">
        <v>0</v>
      </c>
      <c r="AI1550" s="194">
        <v>0</v>
      </c>
      <c r="AJ1550" s="194">
        <v>0</v>
      </c>
      <c r="AK1550" s="194">
        <v>0</v>
      </c>
      <c r="AL1550" s="383">
        <v>29</v>
      </c>
      <c r="AM1550" s="194">
        <v>0</v>
      </c>
      <c r="AN1550" s="177">
        <v>0</v>
      </c>
      <c r="AO1550" s="194">
        <v>0</v>
      </c>
      <c r="AP1550" s="187"/>
      <c r="AQ1550" s="187"/>
      <c r="AR1550" s="187"/>
      <c r="AS1550" s="187"/>
      <c r="AT1550" s="187"/>
      <c r="AU1550" s="187"/>
      <c r="AV1550" s="187"/>
      <c r="AW1550" s="187"/>
      <c r="AX1550" s="187"/>
      <c r="AY1550" s="187"/>
      <c r="AZ1550" s="187"/>
      <c r="BA1550" s="187"/>
      <c r="BB1550" s="187"/>
      <c r="BC1550" s="187"/>
      <c r="BD1550" s="187"/>
      <c r="BE1550" s="187"/>
      <c r="BF1550" s="187"/>
      <c r="BG1550" s="187"/>
      <c r="BH1550" s="176">
        <f t="shared" si="189"/>
        <v>5</v>
      </c>
      <c r="BI1550" s="176">
        <f t="shared" si="185"/>
        <v>15</v>
      </c>
      <c r="BJ1550" s="182" t="str">
        <f t="shared" si="186"/>
        <v>29 - 232</v>
      </c>
      <c r="BK1550" s="176">
        <f t="shared" si="187"/>
        <v>131</v>
      </c>
      <c r="BL1550" s="176">
        <f t="shared" si="190"/>
        <v>29</v>
      </c>
      <c r="BM1550" s="533">
        <v>5</v>
      </c>
      <c r="BN1550" s="196">
        <v>800</v>
      </c>
      <c r="BO1550" s="180">
        <v>35</v>
      </c>
      <c r="BP1550" s="185">
        <f t="shared" si="184"/>
        <v>5385</v>
      </c>
      <c r="BQ1550" s="420" t="str">
        <f t="shared" si="188"/>
        <v>VI</v>
      </c>
      <c r="BR1550" s="185"/>
      <c r="BS1550" s="464" t="s">
        <v>9623</v>
      </c>
    </row>
    <row r="1551" spans="1:71" ht="51" x14ac:dyDescent="0.2">
      <c r="A1551" s="696">
        <v>1549</v>
      </c>
      <c r="B1551" s="286" t="s">
        <v>8383</v>
      </c>
      <c r="C1551" s="286" t="s">
        <v>8409</v>
      </c>
      <c r="D1551" s="258" t="s">
        <v>9623</v>
      </c>
      <c r="E1551" s="736">
        <v>1</v>
      </c>
      <c r="F1551" s="736">
        <v>1</v>
      </c>
      <c r="G1551" s="737">
        <v>1</v>
      </c>
      <c r="H1551" s="305" t="s">
        <v>3486</v>
      </c>
      <c r="I1551" s="208" t="s">
        <v>8415</v>
      </c>
      <c r="J1551" s="279" t="s">
        <v>8412</v>
      </c>
      <c r="K1551" s="179" t="s">
        <v>5490</v>
      </c>
      <c r="L1551" s="427" t="s">
        <v>5490</v>
      </c>
      <c r="M1551" s="684">
        <v>30</v>
      </c>
      <c r="N1551" s="684" t="s">
        <v>15741</v>
      </c>
      <c r="O1551" s="686">
        <v>2000</v>
      </c>
      <c r="P1551" s="179" t="s">
        <v>16225</v>
      </c>
      <c r="Q1551" s="179">
        <v>3</v>
      </c>
      <c r="R1551" s="180"/>
      <c r="S1551" s="498">
        <v>0</v>
      </c>
      <c r="T1551" s="190">
        <v>0</v>
      </c>
      <c r="U1551" s="190">
        <v>0</v>
      </c>
      <c r="V1551" s="190">
        <v>0</v>
      </c>
      <c r="W1551" s="742">
        <v>0</v>
      </c>
      <c r="X1551" s="742"/>
      <c r="Y1551" s="742"/>
      <c r="Z1551" s="742"/>
      <c r="AA1551" s="742"/>
      <c r="AB1551" s="220"/>
      <c r="AC1551" s="186" t="s">
        <v>7366</v>
      </c>
      <c r="AD1551" s="179" t="s">
        <v>7155</v>
      </c>
      <c r="AE1551" s="179" t="s">
        <v>4247</v>
      </c>
      <c r="AF1551" s="194">
        <v>0</v>
      </c>
      <c r="AG1551" s="194">
        <v>0</v>
      </c>
      <c r="AH1551" s="194">
        <v>0</v>
      </c>
      <c r="AI1551" s="194">
        <v>0</v>
      </c>
      <c r="AJ1551" s="194">
        <v>0</v>
      </c>
      <c r="AK1551" s="194">
        <v>0</v>
      </c>
      <c r="AL1551" s="383">
        <v>30</v>
      </c>
      <c r="AM1551" s="194">
        <v>0</v>
      </c>
      <c r="AN1551" s="177">
        <v>0</v>
      </c>
      <c r="AO1551" s="194">
        <v>0</v>
      </c>
      <c r="AP1551" s="187"/>
      <c r="AQ1551" s="187"/>
      <c r="AR1551" s="187"/>
      <c r="AS1551" s="187"/>
      <c r="AT1551" s="187"/>
      <c r="AU1551" s="187"/>
      <c r="AV1551" s="187"/>
      <c r="AW1551" s="187"/>
      <c r="AX1551" s="187"/>
      <c r="AY1551" s="187"/>
      <c r="AZ1551" s="187"/>
      <c r="BA1551" s="187"/>
      <c r="BB1551" s="187"/>
      <c r="BC1551" s="187"/>
      <c r="BD1551" s="187"/>
      <c r="BE1551" s="187"/>
      <c r="BF1551" s="187"/>
      <c r="BG1551" s="187"/>
      <c r="BH1551" s="176">
        <f t="shared" si="189"/>
        <v>5</v>
      </c>
      <c r="BI1551" s="176">
        <f t="shared" si="185"/>
        <v>15</v>
      </c>
      <c r="BJ1551" s="182" t="str">
        <f t="shared" si="186"/>
        <v>30 - 240</v>
      </c>
      <c r="BK1551" s="176">
        <f t="shared" si="187"/>
        <v>135</v>
      </c>
      <c r="BL1551" s="176">
        <f t="shared" si="190"/>
        <v>30</v>
      </c>
      <c r="BM1551" s="533">
        <v>5</v>
      </c>
      <c r="BN1551" s="196">
        <v>800</v>
      </c>
      <c r="BO1551" s="180">
        <v>35</v>
      </c>
      <c r="BP1551" s="185">
        <f t="shared" si="184"/>
        <v>5525</v>
      </c>
      <c r="BQ1551" s="420" t="str">
        <f t="shared" si="188"/>
        <v>VI</v>
      </c>
      <c r="BR1551" s="185"/>
      <c r="BS1551" s="464" t="s">
        <v>9623</v>
      </c>
    </row>
    <row r="1552" spans="1:71" x14ac:dyDescent="0.2">
      <c r="A1552" s="697">
        <v>1550</v>
      </c>
      <c r="B1552" s="286" t="s">
        <v>7368</v>
      </c>
      <c r="C1552" s="286" t="s">
        <v>7368</v>
      </c>
      <c r="D1552" s="258" t="s">
        <v>9623</v>
      </c>
      <c r="E1552" s="736">
        <v>3</v>
      </c>
      <c r="F1552" s="736">
        <v>1</v>
      </c>
      <c r="G1552" s="737">
        <v>3</v>
      </c>
      <c r="H1552" s="305" t="s">
        <v>3486</v>
      </c>
      <c r="I1552" s="207" t="s">
        <v>2654</v>
      </c>
      <c r="J1552" s="279" t="s">
        <v>7369</v>
      </c>
      <c r="K1552" s="179" t="s">
        <v>5490</v>
      </c>
      <c r="L1552" s="427" t="s">
        <v>5490</v>
      </c>
      <c r="M1552" s="684">
        <v>30</v>
      </c>
      <c r="N1552" s="684" t="s">
        <v>15710</v>
      </c>
      <c r="O1552" s="686">
        <v>550</v>
      </c>
      <c r="P1552" s="179" t="s">
        <v>15960</v>
      </c>
      <c r="Q1552" s="179">
        <v>5</v>
      </c>
      <c r="R1552" s="180"/>
      <c r="S1552" s="498">
        <v>1</v>
      </c>
      <c r="T1552" s="189">
        <v>1</v>
      </c>
      <c r="U1552" s="189">
        <v>1</v>
      </c>
      <c r="V1552" s="189">
        <v>1</v>
      </c>
      <c r="W1552" s="742">
        <v>12</v>
      </c>
      <c r="X1552" s="742"/>
      <c r="Y1552" s="742"/>
      <c r="Z1552" s="742"/>
      <c r="AA1552" s="742"/>
      <c r="AB1552" s="220"/>
      <c r="AC1552" s="186" t="s">
        <v>7379</v>
      </c>
      <c r="AD1552" s="179" t="s">
        <v>5991</v>
      </c>
      <c r="AE1552" s="179" t="s">
        <v>4247</v>
      </c>
      <c r="AF1552" s="194">
        <v>0</v>
      </c>
      <c r="AG1552" s="194">
        <v>0</v>
      </c>
      <c r="AH1552" s="194">
        <v>0</v>
      </c>
      <c r="AI1552" s="194">
        <v>0</v>
      </c>
      <c r="AJ1552" s="194">
        <v>0</v>
      </c>
      <c r="AK1552" s="194">
        <v>0</v>
      </c>
      <c r="AL1552" s="383">
        <v>5</v>
      </c>
      <c r="AM1552" s="194">
        <v>0</v>
      </c>
      <c r="AN1552" s="177">
        <v>0</v>
      </c>
      <c r="AO1552" s="194">
        <v>1</v>
      </c>
      <c r="AP1552" s="187"/>
      <c r="AQ1552" s="187"/>
      <c r="AR1552" s="187"/>
      <c r="AS1552" s="187"/>
      <c r="AT1552" s="187"/>
      <c r="AU1552" s="187"/>
      <c r="AV1552" s="187"/>
      <c r="AW1552" s="187"/>
      <c r="AX1552" s="187"/>
      <c r="AY1552" s="187"/>
      <c r="AZ1552" s="187"/>
      <c r="BA1552" s="187"/>
      <c r="BB1552" s="187"/>
      <c r="BC1552" s="187"/>
      <c r="BD1552" s="187"/>
      <c r="BE1552" s="187"/>
      <c r="BF1552" s="187"/>
      <c r="BG1552" s="187"/>
      <c r="BH1552" s="176">
        <f t="shared" si="189"/>
        <v>5</v>
      </c>
      <c r="BI1552" s="176">
        <f t="shared" si="185"/>
        <v>15</v>
      </c>
      <c r="BJ1552" s="182" t="str">
        <f t="shared" si="186"/>
        <v>6 - 41</v>
      </c>
      <c r="BK1552" s="176">
        <f t="shared" si="187"/>
        <v>24</v>
      </c>
      <c r="BL1552" s="176">
        <f t="shared" si="190"/>
        <v>5</v>
      </c>
      <c r="BM1552" s="535"/>
      <c r="BN1552" s="187">
        <v>350</v>
      </c>
      <c r="BO1552" s="187">
        <v>6</v>
      </c>
      <c r="BP1552" s="185">
        <f t="shared" si="184"/>
        <v>494</v>
      </c>
      <c r="BQ1552" s="420" t="str">
        <f t="shared" si="188"/>
        <v>V</v>
      </c>
      <c r="BR1552" s="185"/>
      <c r="BS1552" s="464" t="s">
        <v>9623</v>
      </c>
    </row>
    <row r="1553" spans="1:71" x14ac:dyDescent="0.2">
      <c r="A1553" s="696">
        <v>1551</v>
      </c>
      <c r="B1553" s="286" t="s">
        <v>7368</v>
      </c>
      <c r="C1553" s="286" t="s">
        <v>7382</v>
      </c>
      <c r="D1553" s="258" t="s">
        <v>9623</v>
      </c>
      <c r="E1553" s="736">
        <v>1</v>
      </c>
      <c r="F1553" s="736">
        <v>1</v>
      </c>
      <c r="G1553" s="737">
        <v>2</v>
      </c>
      <c r="H1553" s="305" t="s">
        <v>3486</v>
      </c>
      <c r="I1553" s="207" t="s">
        <v>2654</v>
      </c>
      <c r="J1553" s="279" t="s">
        <v>7383</v>
      </c>
      <c r="K1553" s="179" t="s">
        <v>8098</v>
      </c>
      <c r="L1553" s="427" t="s">
        <v>3491</v>
      </c>
      <c r="M1553" s="684">
        <v>15</v>
      </c>
      <c r="N1553" s="684" t="s">
        <v>15710</v>
      </c>
      <c r="O1553" s="686">
        <v>320</v>
      </c>
      <c r="P1553" s="179" t="s">
        <v>15962</v>
      </c>
      <c r="Q1553" s="179">
        <v>6</v>
      </c>
      <c r="R1553" s="180"/>
      <c r="S1553" s="498">
        <v>1</v>
      </c>
      <c r="T1553" s="189">
        <v>1</v>
      </c>
      <c r="U1553" s="189">
        <v>1</v>
      </c>
      <c r="V1553" s="189">
        <v>1</v>
      </c>
      <c r="W1553" s="742">
        <v>9</v>
      </c>
      <c r="X1553" s="742"/>
      <c r="Y1553" s="742"/>
      <c r="Z1553" s="742"/>
      <c r="AA1553" s="742"/>
      <c r="AB1553" s="220"/>
      <c r="AC1553" s="186" t="s">
        <v>7384</v>
      </c>
      <c r="AD1553" s="179" t="s">
        <v>7388</v>
      </c>
      <c r="AE1553" s="179" t="s">
        <v>4247</v>
      </c>
      <c r="AF1553" s="194">
        <v>0</v>
      </c>
      <c r="AG1553" s="194">
        <v>0</v>
      </c>
      <c r="AH1553" s="194">
        <v>0</v>
      </c>
      <c r="AI1553" s="194">
        <v>0</v>
      </c>
      <c r="AJ1553" s="194">
        <v>0</v>
      </c>
      <c r="AK1553" s="194">
        <v>0</v>
      </c>
      <c r="AL1553" s="383">
        <v>3</v>
      </c>
      <c r="AM1553" s="194">
        <v>0</v>
      </c>
      <c r="AN1553" s="177">
        <v>0</v>
      </c>
      <c r="AO1553" s="194">
        <v>2</v>
      </c>
      <c r="AP1553" s="187"/>
      <c r="AQ1553" s="187"/>
      <c r="AR1553" s="187"/>
      <c r="AS1553" s="187"/>
      <c r="AT1553" s="187"/>
      <c r="AU1553" s="187"/>
      <c r="AV1553" s="187"/>
      <c r="AW1553" s="187"/>
      <c r="AX1553" s="187"/>
      <c r="AY1553" s="187"/>
      <c r="AZ1553" s="187"/>
      <c r="BA1553" s="187"/>
      <c r="BB1553" s="187"/>
      <c r="BC1553" s="187"/>
      <c r="BD1553" s="187"/>
      <c r="BE1553" s="187"/>
      <c r="BF1553" s="187"/>
      <c r="BG1553" s="187"/>
      <c r="BH1553" s="176">
        <f t="shared" si="189"/>
        <v>3</v>
      </c>
      <c r="BI1553" s="176">
        <f t="shared" si="185"/>
        <v>16</v>
      </c>
      <c r="BJ1553" s="182" t="str">
        <f t="shared" si="186"/>
        <v>5 - 26</v>
      </c>
      <c r="BK1553" s="176">
        <f t="shared" si="187"/>
        <v>16</v>
      </c>
      <c r="BL1553" s="176">
        <f t="shared" si="190"/>
        <v>3</v>
      </c>
      <c r="BM1553" s="535"/>
      <c r="BN1553" s="187">
        <v>85</v>
      </c>
      <c r="BO1553" s="187">
        <v>4</v>
      </c>
      <c r="BP1553" s="185">
        <f t="shared" si="184"/>
        <v>149</v>
      </c>
      <c r="BQ1553" s="420" t="str">
        <f t="shared" si="188"/>
        <v>III</v>
      </c>
      <c r="BR1553" s="185"/>
      <c r="BS1553" s="464" t="s">
        <v>9623</v>
      </c>
    </row>
    <row r="1554" spans="1:71" ht="51" x14ac:dyDescent="0.2">
      <c r="A1554" s="697">
        <v>1552</v>
      </c>
      <c r="B1554" s="286" t="s">
        <v>7389</v>
      </c>
      <c r="C1554" s="286" t="s">
        <v>7389</v>
      </c>
      <c r="D1554" s="258" t="s">
        <v>9623</v>
      </c>
      <c r="E1554" s="736">
        <v>1</v>
      </c>
      <c r="F1554" s="736">
        <v>1</v>
      </c>
      <c r="G1554" s="737">
        <v>1</v>
      </c>
      <c r="H1554" s="305" t="s">
        <v>3486</v>
      </c>
      <c r="I1554" s="207" t="s">
        <v>635</v>
      </c>
      <c r="J1554" s="279" t="s">
        <v>635</v>
      </c>
      <c r="K1554" s="179" t="s">
        <v>3491</v>
      </c>
      <c r="L1554" s="427" t="s">
        <v>3491</v>
      </c>
      <c r="M1554" s="684">
        <v>6.5</v>
      </c>
      <c r="N1554" s="684" t="s">
        <v>15715</v>
      </c>
      <c r="O1554" s="686">
        <v>230</v>
      </c>
      <c r="P1554" s="179" t="s">
        <v>15897</v>
      </c>
      <c r="Q1554" s="179">
        <v>5</v>
      </c>
      <c r="R1554" s="180"/>
      <c r="S1554" s="498">
        <v>5</v>
      </c>
      <c r="T1554" s="498">
        <v>7</v>
      </c>
      <c r="U1554" s="189">
        <v>2</v>
      </c>
      <c r="V1554" s="189">
        <v>8</v>
      </c>
      <c r="W1554" s="742">
        <v>6</v>
      </c>
      <c r="X1554" s="742"/>
      <c r="Y1554" s="742"/>
      <c r="Z1554" s="742"/>
      <c r="AA1554" s="742"/>
      <c r="AB1554" s="220"/>
      <c r="AC1554" s="186" t="s">
        <v>564</v>
      </c>
      <c r="AD1554" s="179" t="s">
        <v>1945</v>
      </c>
      <c r="AE1554" s="179" t="s">
        <v>4250</v>
      </c>
      <c r="AF1554" s="194">
        <v>0</v>
      </c>
      <c r="AG1554" s="194">
        <v>0</v>
      </c>
      <c r="AH1554" s="194">
        <v>0</v>
      </c>
      <c r="AI1554" s="194">
        <v>0</v>
      </c>
      <c r="AJ1554" s="194">
        <v>0</v>
      </c>
      <c r="AK1554" s="194">
        <v>0</v>
      </c>
      <c r="AL1554" s="383">
        <v>9</v>
      </c>
      <c r="AM1554" s="194">
        <v>0</v>
      </c>
      <c r="AN1554" s="177">
        <v>0</v>
      </c>
      <c r="AO1554" s="194">
        <v>9</v>
      </c>
      <c r="AP1554" s="187"/>
      <c r="AQ1554" s="187"/>
      <c r="AR1554" s="187"/>
      <c r="AS1554" s="187"/>
      <c r="AT1554" s="187"/>
      <c r="AU1554" s="187"/>
      <c r="AV1554" s="187"/>
      <c r="AW1554" s="187"/>
      <c r="AX1554" s="187"/>
      <c r="AY1554" s="187"/>
      <c r="AZ1554" s="187"/>
      <c r="BA1554" s="187"/>
      <c r="BB1554" s="187"/>
      <c r="BC1554" s="187"/>
      <c r="BD1554" s="187"/>
      <c r="BE1554" s="187"/>
      <c r="BF1554" s="187"/>
      <c r="BG1554" s="187"/>
      <c r="BH1554" s="176">
        <f t="shared" si="189"/>
        <v>10</v>
      </c>
      <c r="BI1554" s="176">
        <f t="shared" si="185"/>
        <v>10</v>
      </c>
      <c r="BJ1554" s="182" t="str">
        <f t="shared" si="186"/>
        <v>18 - 81</v>
      </c>
      <c r="BK1554" s="176">
        <f t="shared" si="187"/>
        <v>50</v>
      </c>
      <c r="BL1554" s="176">
        <f t="shared" si="190"/>
        <v>12</v>
      </c>
      <c r="BM1554" s="535"/>
      <c r="BN1554" s="187">
        <v>1950</v>
      </c>
      <c r="BO1554" s="187">
        <v>14</v>
      </c>
      <c r="BP1554" s="185">
        <f t="shared" si="184"/>
        <v>2650</v>
      </c>
      <c r="BQ1554" s="420" t="str">
        <f t="shared" si="188"/>
        <v>VII</v>
      </c>
      <c r="BR1554" s="185"/>
      <c r="BS1554" s="464" t="s">
        <v>9623</v>
      </c>
    </row>
    <row r="1555" spans="1:71" ht="51" x14ac:dyDescent="0.2">
      <c r="A1555" s="696">
        <v>1553</v>
      </c>
      <c r="B1555" s="286" t="s">
        <v>2786</v>
      </c>
      <c r="C1555" s="286" t="s">
        <v>2786</v>
      </c>
      <c r="D1555" s="258" t="s">
        <v>9623</v>
      </c>
      <c r="E1555" s="736">
        <v>1</v>
      </c>
      <c r="F1555" s="736">
        <v>2</v>
      </c>
      <c r="G1555" s="737">
        <v>5</v>
      </c>
      <c r="H1555" s="305" t="s">
        <v>3486</v>
      </c>
      <c r="I1555" s="207" t="s">
        <v>7154</v>
      </c>
      <c r="J1555" s="279" t="s">
        <v>4362</v>
      </c>
      <c r="K1555" s="427" t="s">
        <v>2078</v>
      </c>
      <c r="L1555" s="427" t="s">
        <v>3489</v>
      </c>
      <c r="M1555" s="685">
        <v>2.5</v>
      </c>
      <c r="N1555" s="685" t="s">
        <v>15715</v>
      </c>
      <c r="O1555" s="686">
        <v>22</v>
      </c>
      <c r="P1555" s="427" t="s">
        <v>16226</v>
      </c>
      <c r="Q1555" s="179">
        <v>-6</v>
      </c>
      <c r="R1555" s="180"/>
      <c r="S1555" s="498">
        <v>11</v>
      </c>
      <c r="T1555" s="498">
        <v>16</v>
      </c>
      <c r="U1555" s="190">
        <v>4</v>
      </c>
      <c r="V1555" s="190">
        <v>18</v>
      </c>
      <c r="W1555" s="742">
        <v>18</v>
      </c>
      <c r="X1555" s="742"/>
      <c r="Y1555" s="742"/>
      <c r="Z1555" s="742"/>
      <c r="AA1555" s="742"/>
      <c r="AB1555" s="220"/>
      <c r="AC1555" s="419" t="s">
        <v>11724</v>
      </c>
      <c r="AD1555" s="427" t="s">
        <v>1129</v>
      </c>
      <c r="AE1555" s="427" t="s">
        <v>4250</v>
      </c>
      <c r="AF1555" s="194">
        <v>0</v>
      </c>
      <c r="AG1555" s="194">
        <v>0</v>
      </c>
      <c r="AH1555" s="194">
        <v>0</v>
      </c>
      <c r="AI1555" s="194">
        <v>0</v>
      </c>
      <c r="AJ1555" s="194">
        <v>0</v>
      </c>
      <c r="AK1555" s="194">
        <v>0</v>
      </c>
      <c r="AL1555" s="383">
        <v>6</v>
      </c>
      <c r="AM1555" s="194">
        <v>0</v>
      </c>
      <c r="AN1555" s="177">
        <v>0</v>
      </c>
      <c r="AO1555" s="194">
        <v>0</v>
      </c>
      <c r="AP1555" s="180"/>
      <c r="AQ1555" s="180"/>
      <c r="AR1555" s="180"/>
      <c r="AS1555" s="180"/>
      <c r="AT1555" s="180"/>
      <c r="AU1555" s="180"/>
      <c r="AV1555" s="180"/>
      <c r="AW1555" s="180"/>
      <c r="AX1555" s="180"/>
      <c r="AY1555" s="180"/>
      <c r="AZ1555" s="180"/>
      <c r="BA1555" s="180"/>
      <c r="BB1555" s="180"/>
      <c r="BC1555" s="180"/>
      <c r="BD1555" s="180"/>
      <c r="BE1555" s="180"/>
      <c r="BF1555" s="180"/>
      <c r="BG1555" s="180"/>
      <c r="BH1555" s="176">
        <f t="shared" si="189"/>
        <v>6</v>
      </c>
      <c r="BI1555" s="176">
        <f t="shared" si="185"/>
        <v>13</v>
      </c>
      <c r="BJ1555" s="182" t="str">
        <f t="shared" si="186"/>
        <v>6 - 48</v>
      </c>
      <c r="BK1555" s="176">
        <f t="shared" si="187"/>
        <v>27</v>
      </c>
      <c r="BL1555" s="176">
        <f t="shared" si="190"/>
        <v>6</v>
      </c>
      <c r="BM1555" s="533"/>
      <c r="BN1555" s="185">
        <v>625</v>
      </c>
      <c r="BO1555" s="180">
        <v>6</v>
      </c>
      <c r="BP1555" s="185">
        <f t="shared" si="184"/>
        <v>787</v>
      </c>
      <c r="BQ1555" s="420" t="str">
        <f t="shared" si="188"/>
        <v>VI</v>
      </c>
      <c r="BR1555" s="185"/>
      <c r="BS1555" s="464" t="s">
        <v>9623</v>
      </c>
    </row>
    <row r="1556" spans="1:71" ht="38.25" x14ac:dyDescent="0.2">
      <c r="A1556" s="696">
        <v>1554</v>
      </c>
      <c r="B1556" s="286" t="s">
        <v>685</v>
      </c>
      <c r="C1556" s="286" t="s">
        <v>685</v>
      </c>
      <c r="D1556" s="258" t="s">
        <v>9623</v>
      </c>
      <c r="E1556" s="736">
        <v>1</v>
      </c>
      <c r="F1556" s="736">
        <v>2</v>
      </c>
      <c r="G1556" s="737">
        <v>8</v>
      </c>
      <c r="H1556" s="305" t="s">
        <v>795</v>
      </c>
      <c r="I1556" s="496" t="s">
        <v>2342</v>
      </c>
      <c r="J1556" s="497" t="s">
        <v>6173</v>
      </c>
      <c r="K1556" s="427" t="s">
        <v>1109</v>
      </c>
      <c r="L1556" s="427" t="s">
        <v>3489</v>
      </c>
      <c r="M1556" s="685">
        <v>3</v>
      </c>
      <c r="N1556" s="685" t="s">
        <v>15715</v>
      </c>
      <c r="O1556" s="686">
        <v>40</v>
      </c>
      <c r="P1556" s="427" t="s">
        <v>15822</v>
      </c>
      <c r="Q1556" s="179">
        <v>5</v>
      </c>
      <c r="R1556" s="180"/>
      <c r="S1556" s="498">
        <v>5</v>
      </c>
      <c r="T1556" s="498">
        <v>7</v>
      </c>
      <c r="U1556" s="189">
        <v>2</v>
      </c>
      <c r="V1556" s="189">
        <v>8</v>
      </c>
      <c r="W1556" s="742">
        <v>9</v>
      </c>
      <c r="X1556" s="742"/>
      <c r="Y1556" s="742"/>
      <c r="Z1556" s="742"/>
      <c r="AA1556" s="742"/>
      <c r="AB1556" s="220"/>
      <c r="AC1556" s="419" t="s">
        <v>701</v>
      </c>
      <c r="AD1556" s="427" t="s">
        <v>6841</v>
      </c>
      <c r="AE1556" s="427" t="s">
        <v>788</v>
      </c>
      <c r="AF1556" s="194">
        <v>0</v>
      </c>
      <c r="AG1556" s="194">
        <v>0</v>
      </c>
      <c r="AH1556" s="194">
        <v>0</v>
      </c>
      <c r="AI1556" s="194">
        <v>0</v>
      </c>
      <c r="AJ1556" s="194">
        <v>0</v>
      </c>
      <c r="AK1556" s="194">
        <v>0</v>
      </c>
      <c r="AL1556" s="385">
        <v>4</v>
      </c>
      <c r="AM1556" s="194">
        <v>0</v>
      </c>
      <c r="AN1556" s="177">
        <v>0</v>
      </c>
      <c r="AO1556" s="194">
        <v>3</v>
      </c>
      <c r="AP1556" s="180"/>
      <c r="AQ1556" s="180"/>
      <c r="AR1556" s="180"/>
      <c r="AS1556" s="180"/>
      <c r="AT1556" s="180"/>
      <c r="AU1556" s="180"/>
      <c r="AV1556" s="180"/>
      <c r="AW1556" s="180"/>
      <c r="AX1556" s="180"/>
      <c r="AY1556" s="180"/>
      <c r="AZ1556" s="180"/>
      <c r="BA1556" s="180"/>
      <c r="BB1556" s="180"/>
      <c r="BC1556" s="180"/>
      <c r="BD1556" s="180"/>
      <c r="BE1556" s="180"/>
      <c r="BF1556" s="180"/>
      <c r="BG1556" s="180"/>
      <c r="BH1556" s="176">
        <f t="shared" si="189"/>
        <v>4</v>
      </c>
      <c r="BI1556" s="176">
        <f t="shared" si="185"/>
        <v>15</v>
      </c>
      <c r="BJ1556" s="182" t="str">
        <f t="shared" si="186"/>
        <v>7 - 35</v>
      </c>
      <c r="BK1556" s="176">
        <f t="shared" si="187"/>
        <v>21</v>
      </c>
      <c r="BL1556" s="176">
        <f t="shared" si="190"/>
        <v>4</v>
      </c>
      <c r="BM1556" s="533"/>
      <c r="BN1556" s="196">
        <v>170</v>
      </c>
      <c r="BO1556" s="191">
        <v>5</v>
      </c>
      <c r="BP1556" s="185">
        <f t="shared" si="184"/>
        <v>275</v>
      </c>
      <c r="BQ1556" s="420" t="str">
        <f t="shared" si="188"/>
        <v>IV</v>
      </c>
      <c r="BR1556" s="185"/>
      <c r="BS1556" s="464" t="s">
        <v>9623</v>
      </c>
    </row>
    <row r="1557" spans="1:71" x14ac:dyDescent="0.2">
      <c r="A1557" s="697">
        <v>1555</v>
      </c>
      <c r="B1557" s="286" t="s">
        <v>702</v>
      </c>
      <c r="C1557" s="286" t="s">
        <v>702</v>
      </c>
      <c r="D1557" s="258" t="s">
        <v>9623</v>
      </c>
      <c r="E1557" s="736">
        <v>1</v>
      </c>
      <c r="F1557" s="736">
        <v>1</v>
      </c>
      <c r="G1557" s="737">
        <v>2</v>
      </c>
      <c r="H1557" s="305" t="s">
        <v>3486</v>
      </c>
      <c r="I1557" s="496" t="s">
        <v>2342</v>
      </c>
      <c r="J1557" s="497" t="s">
        <v>8866</v>
      </c>
      <c r="K1557" s="427" t="s">
        <v>8168</v>
      </c>
      <c r="L1557" s="427" t="s">
        <v>5490</v>
      </c>
      <c r="M1557" s="685">
        <v>12</v>
      </c>
      <c r="N1557" s="685" t="s">
        <v>15715</v>
      </c>
      <c r="O1557" s="686">
        <v>300</v>
      </c>
      <c r="P1557" s="427" t="s">
        <v>15822</v>
      </c>
      <c r="Q1557" s="179">
        <v>5</v>
      </c>
      <c r="R1557" s="180"/>
      <c r="S1557" s="498">
        <v>1</v>
      </c>
      <c r="T1557" s="189">
        <v>1</v>
      </c>
      <c r="U1557" s="189">
        <v>1</v>
      </c>
      <c r="V1557" s="189">
        <v>1</v>
      </c>
      <c r="W1557" s="742">
        <v>15</v>
      </c>
      <c r="X1557" s="742">
        <v>15</v>
      </c>
      <c r="Y1557" s="742"/>
      <c r="Z1557" s="742"/>
      <c r="AA1557" s="742"/>
      <c r="AB1557" s="499" t="s">
        <v>3879</v>
      </c>
      <c r="AC1557" s="419" t="s">
        <v>4147</v>
      </c>
      <c r="AD1557" s="427" t="s">
        <v>6182</v>
      </c>
      <c r="AE1557" s="427" t="s">
        <v>4247</v>
      </c>
      <c r="AF1557" s="194">
        <v>0</v>
      </c>
      <c r="AG1557" s="194">
        <v>0</v>
      </c>
      <c r="AH1557" s="194">
        <v>0</v>
      </c>
      <c r="AI1557" s="194">
        <v>0</v>
      </c>
      <c r="AJ1557" s="194">
        <v>0</v>
      </c>
      <c r="AK1557" s="194">
        <v>0</v>
      </c>
      <c r="AL1557" s="385">
        <v>9</v>
      </c>
      <c r="AM1557" s="194">
        <v>0</v>
      </c>
      <c r="AN1557" s="177">
        <v>0</v>
      </c>
      <c r="AO1557" s="194">
        <v>0</v>
      </c>
      <c r="AP1557" s="180"/>
      <c r="AQ1557" s="180"/>
      <c r="AR1557" s="180"/>
      <c r="AS1557" s="180"/>
      <c r="AT1557" s="180"/>
      <c r="AU1557" s="180"/>
      <c r="AV1557" s="180"/>
      <c r="AW1557" s="180"/>
      <c r="AX1557" s="180"/>
      <c r="AY1557" s="180"/>
      <c r="AZ1557" s="180"/>
      <c r="BA1557" s="180"/>
      <c r="BB1557" s="180"/>
      <c r="BC1557" s="180"/>
      <c r="BD1557" s="180"/>
      <c r="BE1557" s="180"/>
      <c r="BF1557" s="180"/>
      <c r="BG1557" s="180"/>
      <c r="BH1557" s="176">
        <f t="shared" si="189"/>
        <v>9</v>
      </c>
      <c r="BI1557" s="176">
        <f t="shared" si="185"/>
        <v>12</v>
      </c>
      <c r="BJ1557" s="182" t="str">
        <f t="shared" si="186"/>
        <v>9 - 72</v>
      </c>
      <c r="BK1557" s="176">
        <f t="shared" si="187"/>
        <v>41</v>
      </c>
      <c r="BL1557" s="176">
        <f t="shared" si="190"/>
        <v>9</v>
      </c>
      <c r="BM1557" s="533"/>
      <c r="BN1557" s="196">
        <v>900</v>
      </c>
      <c r="BO1557" s="191">
        <v>12</v>
      </c>
      <c r="BP1557" s="185">
        <f t="shared" si="184"/>
        <v>1392</v>
      </c>
      <c r="BQ1557" s="420" t="str">
        <f t="shared" si="188"/>
        <v>VI</v>
      </c>
      <c r="BR1557" s="185"/>
      <c r="BS1557" s="464" t="s">
        <v>9623</v>
      </c>
    </row>
    <row r="1558" spans="1:71" ht="51" x14ac:dyDescent="0.2">
      <c r="A1558" s="696">
        <v>1556</v>
      </c>
      <c r="B1558" s="286" t="s">
        <v>703</v>
      </c>
      <c r="C1558" s="286" t="s">
        <v>703</v>
      </c>
      <c r="D1558" s="258" t="s">
        <v>9623</v>
      </c>
      <c r="E1558" s="736">
        <v>1</v>
      </c>
      <c r="F1558" s="736">
        <v>1</v>
      </c>
      <c r="G1558" s="737">
        <v>2</v>
      </c>
      <c r="H1558" s="305" t="s">
        <v>13962</v>
      </c>
      <c r="I1558" s="496" t="s">
        <v>3486</v>
      </c>
      <c r="J1558" s="497" t="s">
        <v>3486</v>
      </c>
      <c r="K1558" s="427" t="s">
        <v>1170</v>
      </c>
      <c r="L1558" s="427" t="s">
        <v>3489</v>
      </c>
      <c r="M1558" s="726">
        <v>8.3333333333333329E-2</v>
      </c>
      <c r="N1558" s="685" t="s">
        <v>15710</v>
      </c>
      <c r="O1558" s="694">
        <v>1E-4</v>
      </c>
      <c r="P1558" s="427"/>
      <c r="Q1558" s="179">
        <v>2</v>
      </c>
      <c r="R1558" s="180"/>
      <c r="S1558" s="498">
        <v>0</v>
      </c>
      <c r="T1558" s="190">
        <v>0</v>
      </c>
      <c r="U1558" s="190">
        <v>0</v>
      </c>
      <c r="V1558" s="190">
        <v>0</v>
      </c>
      <c r="W1558" s="742">
        <v>12</v>
      </c>
      <c r="X1558" s="742"/>
      <c r="Y1558" s="742"/>
      <c r="Z1558" s="742">
        <v>3</v>
      </c>
      <c r="AA1558" s="742"/>
      <c r="AB1558" s="220"/>
      <c r="AC1558" s="419" t="s">
        <v>378</v>
      </c>
      <c r="AD1558" s="427" t="s">
        <v>6916</v>
      </c>
      <c r="AE1558" s="427" t="s">
        <v>4247</v>
      </c>
      <c r="AF1558" s="194">
        <v>0</v>
      </c>
      <c r="AG1558" s="194">
        <v>0</v>
      </c>
      <c r="AH1558" s="194">
        <v>0</v>
      </c>
      <c r="AI1558" s="194">
        <v>0</v>
      </c>
      <c r="AJ1558" s="194">
        <v>0</v>
      </c>
      <c r="AK1558" s="194">
        <v>0</v>
      </c>
      <c r="AL1558" s="385">
        <v>0</v>
      </c>
      <c r="AM1558" s="194">
        <v>0</v>
      </c>
      <c r="AN1558" s="177">
        <v>0</v>
      </c>
      <c r="AO1558" s="194">
        <v>2</v>
      </c>
      <c r="AP1558" s="180"/>
      <c r="AQ1558" s="180"/>
      <c r="AR1558" s="180"/>
      <c r="AS1558" s="180"/>
      <c r="AT1558" s="180"/>
      <c r="AU1558" s="180"/>
      <c r="AV1558" s="180"/>
      <c r="AW1558" s="180"/>
      <c r="AX1558" s="180"/>
      <c r="AY1558" s="180"/>
      <c r="AZ1558" s="180"/>
      <c r="BA1558" s="180"/>
      <c r="BB1558" s="180"/>
      <c r="BC1558" s="180"/>
      <c r="BD1558" s="180"/>
      <c r="BE1558" s="180"/>
      <c r="BF1558" s="180"/>
      <c r="BG1558" s="180"/>
      <c r="BH1558" s="176">
        <f t="shared" si="189"/>
        <v>0.5</v>
      </c>
      <c r="BI1558" s="176">
        <f t="shared" si="185"/>
        <v>21</v>
      </c>
      <c r="BJ1558" s="182">
        <f t="shared" si="186"/>
        <v>2</v>
      </c>
      <c r="BK1558" s="176">
        <f t="shared" si="187"/>
        <v>2</v>
      </c>
      <c r="BL1558" s="176">
        <f t="shared" si="190"/>
        <v>0</v>
      </c>
      <c r="BM1558" s="533"/>
      <c r="BN1558" s="196">
        <v>7</v>
      </c>
      <c r="BO1558" s="191">
        <v>1</v>
      </c>
      <c r="BP1558" s="185">
        <f t="shared" si="184"/>
        <v>9</v>
      </c>
      <c r="BQ1558" s="420" t="str">
        <f t="shared" si="188"/>
        <v>I</v>
      </c>
      <c r="BR1558" s="185"/>
      <c r="BS1558" s="464" t="s">
        <v>9623</v>
      </c>
    </row>
    <row r="1559" spans="1:71" x14ac:dyDescent="0.2">
      <c r="A1559" s="697">
        <v>1557</v>
      </c>
      <c r="B1559" s="286" t="s">
        <v>1586</v>
      </c>
      <c r="C1559" s="286" t="s">
        <v>582</v>
      </c>
      <c r="D1559" s="258" t="s">
        <v>9623</v>
      </c>
      <c r="E1559" s="736">
        <v>1</v>
      </c>
      <c r="F1559" s="736">
        <v>2</v>
      </c>
      <c r="G1559" s="737">
        <v>12</v>
      </c>
      <c r="H1559" s="305" t="s">
        <v>13963</v>
      </c>
      <c r="I1559" s="496" t="s">
        <v>3487</v>
      </c>
      <c r="J1559" s="497" t="s">
        <v>583</v>
      </c>
      <c r="K1559" s="427" t="s">
        <v>3489</v>
      </c>
      <c r="L1559" s="427" t="s">
        <v>3489</v>
      </c>
      <c r="M1559" s="685">
        <v>1</v>
      </c>
      <c r="N1559" s="685" t="s">
        <v>15741</v>
      </c>
      <c r="O1559" s="685">
        <v>56</v>
      </c>
      <c r="P1559" s="427" t="s">
        <v>16227</v>
      </c>
      <c r="Q1559" s="179">
        <v>4</v>
      </c>
      <c r="R1559" s="180"/>
      <c r="S1559" s="427">
        <v>2</v>
      </c>
      <c r="T1559" s="191">
        <v>4</v>
      </c>
      <c r="U1559" s="191">
        <v>1</v>
      </c>
      <c r="V1559" s="191">
        <v>1</v>
      </c>
      <c r="W1559" s="742">
        <v>6</v>
      </c>
      <c r="X1559" s="742"/>
      <c r="Y1559" s="742"/>
      <c r="Z1559" s="742"/>
      <c r="AA1559" s="742"/>
      <c r="AB1559" s="220"/>
      <c r="AC1559" s="419" t="s">
        <v>597</v>
      </c>
      <c r="AD1559" s="427" t="s">
        <v>640</v>
      </c>
      <c r="AE1559" s="427" t="s">
        <v>4247</v>
      </c>
      <c r="AF1559" s="194">
        <v>0</v>
      </c>
      <c r="AG1559" s="194">
        <v>0</v>
      </c>
      <c r="AH1559" s="194">
        <v>0</v>
      </c>
      <c r="AI1559" s="194">
        <v>0</v>
      </c>
      <c r="AJ1559" s="194">
        <v>0</v>
      </c>
      <c r="AK1559" s="194">
        <v>0</v>
      </c>
      <c r="AL1559" s="385">
        <v>0</v>
      </c>
      <c r="AM1559" s="194">
        <v>0</v>
      </c>
      <c r="AN1559" s="177">
        <v>0</v>
      </c>
      <c r="AO1559" s="194">
        <v>2</v>
      </c>
      <c r="AP1559" s="180"/>
      <c r="AQ1559" s="180"/>
      <c r="AR1559" s="180"/>
      <c r="AS1559" s="180"/>
      <c r="AT1559" s="180"/>
      <c r="AU1559" s="180"/>
      <c r="AV1559" s="180"/>
      <c r="AW1559" s="180"/>
      <c r="AX1559" s="180"/>
      <c r="AY1559" s="180"/>
      <c r="AZ1559" s="180"/>
      <c r="BA1559" s="180"/>
      <c r="BB1559" s="180"/>
      <c r="BC1559" s="180"/>
      <c r="BD1559" s="180"/>
      <c r="BE1559" s="180"/>
      <c r="BF1559" s="180"/>
      <c r="BG1559" s="180"/>
      <c r="BH1559" s="176">
        <f t="shared" si="189"/>
        <v>0.5</v>
      </c>
      <c r="BI1559" s="176">
        <f t="shared" si="185"/>
        <v>21</v>
      </c>
      <c r="BJ1559" s="182">
        <f t="shared" si="186"/>
        <v>2</v>
      </c>
      <c r="BK1559" s="176">
        <f t="shared" si="187"/>
        <v>2</v>
      </c>
      <c r="BL1559" s="176">
        <f t="shared" si="190"/>
        <v>0</v>
      </c>
      <c r="BM1559" s="533">
        <v>0.5</v>
      </c>
      <c r="BN1559" s="196">
        <v>5</v>
      </c>
      <c r="BO1559" s="191">
        <v>1</v>
      </c>
      <c r="BP1559" s="185">
        <f t="shared" si="184"/>
        <v>7</v>
      </c>
      <c r="BQ1559" s="420" t="str">
        <f t="shared" si="188"/>
        <v>I</v>
      </c>
      <c r="BR1559" s="185"/>
      <c r="BS1559" s="464" t="s">
        <v>9623</v>
      </c>
    </row>
    <row r="1560" spans="1:71" x14ac:dyDescent="0.2">
      <c r="A1560" s="696">
        <v>1558</v>
      </c>
      <c r="B1560" s="286" t="s">
        <v>1586</v>
      </c>
      <c r="C1560" s="286" t="s">
        <v>584</v>
      </c>
      <c r="D1560" s="258" t="s">
        <v>9623</v>
      </c>
      <c r="E1560" s="736">
        <v>1</v>
      </c>
      <c r="F1560" s="736">
        <v>2</v>
      </c>
      <c r="G1560" s="737">
        <v>12</v>
      </c>
      <c r="H1560" s="305" t="s">
        <v>13963</v>
      </c>
      <c r="I1560" s="496" t="s">
        <v>3487</v>
      </c>
      <c r="J1560" s="497" t="s">
        <v>587</v>
      </c>
      <c r="K1560" s="427" t="s">
        <v>3489</v>
      </c>
      <c r="L1560" s="427" t="s">
        <v>3489</v>
      </c>
      <c r="M1560" s="729">
        <v>1.125</v>
      </c>
      <c r="N1560" s="685" t="s">
        <v>15741</v>
      </c>
      <c r="O1560" s="685">
        <v>84</v>
      </c>
      <c r="P1560" s="427" t="s">
        <v>16227</v>
      </c>
      <c r="Q1560" s="179">
        <v>4</v>
      </c>
      <c r="R1560" s="180"/>
      <c r="S1560" s="427">
        <v>2</v>
      </c>
      <c r="T1560" s="191">
        <v>4</v>
      </c>
      <c r="U1560" s="191">
        <v>1</v>
      </c>
      <c r="V1560" s="191">
        <v>1</v>
      </c>
      <c r="W1560" s="742">
        <v>6</v>
      </c>
      <c r="X1560" s="742"/>
      <c r="Y1560" s="742"/>
      <c r="Z1560" s="742"/>
      <c r="AA1560" s="742"/>
      <c r="AB1560" s="220"/>
      <c r="AC1560" s="419" t="s">
        <v>597</v>
      </c>
      <c r="AD1560" s="427" t="s">
        <v>640</v>
      </c>
      <c r="AE1560" s="427" t="s">
        <v>4247</v>
      </c>
      <c r="AF1560" s="194">
        <v>0</v>
      </c>
      <c r="AG1560" s="194">
        <v>0</v>
      </c>
      <c r="AH1560" s="194">
        <v>0</v>
      </c>
      <c r="AI1560" s="194">
        <v>0</v>
      </c>
      <c r="AJ1560" s="194">
        <v>0</v>
      </c>
      <c r="AK1560" s="194">
        <v>0</v>
      </c>
      <c r="AL1560" s="385">
        <v>0</v>
      </c>
      <c r="AM1560" s="194">
        <v>0</v>
      </c>
      <c r="AN1560" s="177">
        <v>0</v>
      </c>
      <c r="AO1560" s="194">
        <v>3</v>
      </c>
      <c r="AP1560" s="180"/>
      <c r="AQ1560" s="180"/>
      <c r="AR1560" s="180"/>
      <c r="AS1560" s="180"/>
      <c r="AT1560" s="180"/>
      <c r="AU1560" s="180"/>
      <c r="AV1560" s="180"/>
      <c r="AW1560" s="180"/>
      <c r="AX1560" s="180"/>
      <c r="AY1560" s="180"/>
      <c r="AZ1560" s="180"/>
      <c r="BA1560" s="180"/>
      <c r="BB1560" s="180"/>
      <c r="BC1560" s="180"/>
      <c r="BD1560" s="180"/>
      <c r="BE1560" s="180"/>
      <c r="BF1560" s="180"/>
      <c r="BG1560" s="180"/>
      <c r="BH1560" s="176">
        <f t="shared" si="189"/>
        <v>0.5</v>
      </c>
      <c r="BI1560" s="176">
        <f t="shared" si="185"/>
        <v>21</v>
      </c>
      <c r="BJ1560" s="182">
        <f t="shared" si="186"/>
        <v>3</v>
      </c>
      <c r="BK1560" s="176">
        <f t="shared" si="187"/>
        <v>3</v>
      </c>
      <c r="BL1560" s="176">
        <f t="shared" si="190"/>
        <v>0</v>
      </c>
      <c r="BM1560" s="533">
        <v>0.5</v>
      </c>
      <c r="BN1560" s="196">
        <v>5</v>
      </c>
      <c r="BO1560" s="191">
        <v>1</v>
      </c>
      <c r="BP1560" s="185">
        <f t="shared" si="184"/>
        <v>8</v>
      </c>
      <c r="BQ1560" s="420" t="str">
        <f t="shared" si="188"/>
        <v>I</v>
      </c>
      <c r="BR1560" s="185"/>
      <c r="BS1560" s="464" t="s">
        <v>9623</v>
      </c>
    </row>
    <row r="1561" spans="1:71" x14ac:dyDescent="0.2">
      <c r="A1561" s="696">
        <v>1559</v>
      </c>
      <c r="B1561" s="286" t="s">
        <v>1586</v>
      </c>
      <c r="C1561" s="286" t="s">
        <v>585</v>
      </c>
      <c r="D1561" s="258" t="s">
        <v>9623</v>
      </c>
      <c r="E1561" s="736">
        <v>1</v>
      </c>
      <c r="F1561" s="736">
        <v>2</v>
      </c>
      <c r="G1561" s="737">
        <v>12</v>
      </c>
      <c r="H1561" s="305" t="s">
        <v>13963</v>
      </c>
      <c r="I1561" s="496" t="s">
        <v>3487</v>
      </c>
      <c r="J1561" s="497" t="s">
        <v>588</v>
      </c>
      <c r="K1561" s="427" t="s">
        <v>3489</v>
      </c>
      <c r="L1561" s="427" t="s">
        <v>3489</v>
      </c>
      <c r="M1561" s="728">
        <v>1.25</v>
      </c>
      <c r="N1561" s="685" t="s">
        <v>15741</v>
      </c>
      <c r="O1561" s="685">
        <v>112</v>
      </c>
      <c r="P1561" s="427" t="s">
        <v>16227</v>
      </c>
      <c r="Q1561" s="179">
        <v>4</v>
      </c>
      <c r="R1561" s="180"/>
      <c r="S1561" s="427">
        <v>2</v>
      </c>
      <c r="T1561" s="191">
        <v>4</v>
      </c>
      <c r="U1561" s="191">
        <v>1</v>
      </c>
      <c r="V1561" s="191">
        <v>1</v>
      </c>
      <c r="W1561" s="742">
        <v>6</v>
      </c>
      <c r="X1561" s="742"/>
      <c r="Y1561" s="742"/>
      <c r="Z1561" s="742"/>
      <c r="AA1561" s="742"/>
      <c r="AB1561" s="220"/>
      <c r="AC1561" s="419" t="s">
        <v>597</v>
      </c>
      <c r="AD1561" s="427" t="s">
        <v>640</v>
      </c>
      <c r="AE1561" s="427" t="s">
        <v>4247</v>
      </c>
      <c r="AF1561" s="194">
        <v>0</v>
      </c>
      <c r="AG1561" s="194">
        <v>0</v>
      </c>
      <c r="AH1561" s="194">
        <v>0</v>
      </c>
      <c r="AI1561" s="194">
        <v>0</v>
      </c>
      <c r="AJ1561" s="194">
        <v>0</v>
      </c>
      <c r="AK1561" s="194">
        <v>0</v>
      </c>
      <c r="AL1561" s="385">
        <v>0</v>
      </c>
      <c r="AM1561" s="194">
        <v>0</v>
      </c>
      <c r="AN1561" s="177">
        <v>0</v>
      </c>
      <c r="AO1561" s="194">
        <v>4</v>
      </c>
      <c r="AP1561" s="180"/>
      <c r="AQ1561" s="180"/>
      <c r="AR1561" s="180"/>
      <c r="AS1561" s="180"/>
      <c r="AT1561" s="180"/>
      <c r="AU1561" s="180"/>
      <c r="AV1561" s="180"/>
      <c r="AW1561" s="180"/>
      <c r="AX1561" s="180"/>
      <c r="AY1561" s="180"/>
      <c r="AZ1561" s="180"/>
      <c r="BA1561" s="180"/>
      <c r="BB1561" s="180"/>
      <c r="BC1561" s="180"/>
      <c r="BD1561" s="180"/>
      <c r="BE1561" s="180"/>
      <c r="BF1561" s="180"/>
      <c r="BG1561" s="180"/>
      <c r="BH1561" s="176">
        <f t="shared" si="189"/>
        <v>0.5</v>
      </c>
      <c r="BI1561" s="176">
        <f t="shared" si="185"/>
        <v>21</v>
      </c>
      <c r="BJ1561" s="182">
        <f t="shared" si="186"/>
        <v>4</v>
      </c>
      <c r="BK1561" s="176">
        <f t="shared" si="187"/>
        <v>4</v>
      </c>
      <c r="BL1561" s="176">
        <f t="shared" si="190"/>
        <v>1</v>
      </c>
      <c r="BM1561" s="533">
        <v>0.5</v>
      </c>
      <c r="BN1561" s="196">
        <v>5</v>
      </c>
      <c r="BO1561" s="191">
        <v>1</v>
      </c>
      <c r="BP1561" s="185">
        <f t="shared" ref="BP1561:BP1624" si="191">BN1561+BK1561*BO1561</f>
        <v>9</v>
      </c>
      <c r="BQ1561" s="420" t="str">
        <f t="shared" si="188"/>
        <v>I</v>
      </c>
      <c r="BR1561" s="185"/>
      <c r="BS1561" s="464" t="s">
        <v>9623</v>
      </c>
    </row>
    <row r="1562" spans="1:71" x14ac:dyDescent="0.2">
      <c r="A1562" s="697">
        <v>1560</v>
      </c>
      <c r="B1562" s="286" t="s">
        <v>1586</v>
      </c>
      <c r="C1562" s="286" t="s">
        <v>586</v>
      </c>
      <c r="D1562" s="258" t="s">
        <v>9623</v>
      </c>
      <c r="E1562" s="736">
        <v>1</v>
      </c>
      <c r="F1562" s="736">
        <v>2</v>
      </c>
      <c r="G1562" s="737">
        <v>12</v>
      </c>
      <c r="H1562" s="305" t="s">
        <v>13963</v>
      </c>
      <c r="I1562" s="496" t="s">
        <v>3487</v>
      </c>
      <c r="J1562" s="497" t="s">
        <v>589</v>
      </c>
      <c r="K1562" s="427" t="s">
        <v>3491</v>
      </c>
      <c r="L1562" s="427" t="s">
        <v>3491</v>
      </c>
      <c r="M1562" s="726">
        <v>1.3333333333333333</v>
      </c>
      <c r="N1562" s="685" t="s">
        <v>15741</v>
      </c>
      <c r="O1562" s="685">
        <v>140</v>
      </c>
      <c r="P1562" s="427" t="s">
        <v>16227</v>
      </c>
      <c r="Q1562" s="179">
        <v>4</v>
      </c>
      <c r="R1562" s="180"/>
      <c r="S1562" s="427">
        <v>2</v>
      </c>
      <c r="T1562" s="191">
        <v>4</v>
      </c>
      <c r="U1562" s="191">
        <v>1</v>
      </c>
      <c r="V1562" s="191">
        <v>1</v>
      </c>
      <c r="W1562" s="742">
        <v>6</v>
      </c>
      <c r="X1562" s="742"/>
      <c r="Y1562" s="742"/>
      <c r="Z1562" s="742"/>
      <c r="AA1562" s="742"/>
      <c r="AB1562" s="220"/>
      <c r="AC1562" s="419" t="s">
        <v>597</v>
      </c>
      <c r="AD1562" s="427" t="s">
        <v>640</v>
      </c>
      <c r="AE1562" s="427" t="s">
        <v>4247</v>
      </c>
      <c r="AF1562" s="194">
        <v>0</v>
      </c>
      <c r="AG1562" s="194">
        <v>0</v>
      </c>
      <c r="AH1562" s="194">
        <v>0</v>
      </c>
      <c r="AI1562" s="194">
        <v>0</v>
      </c>
      <c r="AJ1562" s="194">
        <v>0</v>
      </c>
      <c r="AK1562" s="194">
        <v>0</v>
      </c>
      <c r="AL1562" s="385">
        <v>0</v>
      </c>
      <c r="AM1562" s="194">
        <v>0</v>
      </c>
      <c r="AN1562" s="177">
        <v>0</v>
      </c>
      <c r="AO1562" s="194">
        <v>5</v>
      </c>
      <c r="AP1562" s="180"/>
      <c r="AQ1562" s="180"/>
      <c r="AR1562" s="180"/>
      <c r="AS1562" s="180"/>
      <c r="AT1562" s="180"/>
      <c r="AU1562" s="180"/>
      <c r="AV1562" s="180"/>
      <c r="AW1562" s="180"/>
      <c r="AX1562" s="180"/>
      <c r="AY1562" s="180"/>
      <c r="AZ1562" s="180"/>
      <c r="BA1562" s="180"/>
      <c r="BB1562" s="180"/>
      <c r="BC1562" s="180"/>
      <c r="BD1562" s="180"/>
      <c r="BE1562" s="180"/>
      <c r="BF1562" s="180"/>
      <c r="BG1562" s="180"/>
      <c r="BH1562" s="176">
        <f t="shared" si="189"/>
        <v>0.5</v>
      </c>
      <c r="BI1562" s="176">
        <f t="shared" si="185"/>
        <v>21</v>
      </c>
      <c r="BJ1562" s="182">
        <f t="shared" si="186"/>
        <v>5</v>
      </c>
      <c r="BK1562" s="176">
        <f t="shared" si="187"/>
        <v>5</v>
      </c>
      <c r="BL1562" s="176">
        <f t="shared" si="190"/>
        <v>2</v>
      </c>
      <c r="BM1562" s="533">
        <v>0.5</v>
      </c>
      <c r="BN1562" s="196">
        <v>5</v>
      </c>
      <c r="BO1562" s="191">
        <v>1</v>
      </c>
      <c r="BP1562" s="185">
        <f t="shared" si="191"/>
        <v>10</v>
      </c>
      <c r="BQ1562" s="420" t="str">
        <f t="shared" si="188"/>
        <v>I</v>
      </c>
      <c r="BR1562" s="185"/>
      <c r="BS1562" s="464" t="s">
        <v>9623</v>
      </c>
    </row>
    <row r="1563" spans="1:71" ht="76.5" x14ac:dyDescent="0.2">
      <c r="A1563" s="696">
        <v>1561</v>
      </c>
      <c r="B1563" s="286" t="s">
        <v>598</v>
      </c>
      <c r="C1563" s="286" t="s">
        <v>598</v>
      </c>
      <c r="D1563" s="258" t="s">
        <v>9623</v>
      </c>
      <c r="E1563" s="736">
        <v>1</v>
      </c>
      <c r="F1563" s="736">
        <v>5</v>
      </c>
      <c r="G1563" s="737">
        <v>20</v>
      </c>
      <c r="H1563" s="305" t="s">
        <v>3962</v>
      </c>
      <c r="I1563" s="496" t="s">
        <v>635</v>
      </c>
      <c r="J1563" s="497" t="s">
        <v>6554</v>
      </c>
      <c r="K1563" s="427" t="s">
        <v>1128</v>
      </c>
      <c r="L1563" s="427" t="s">
        <v>3489</v>
      </c>
      <c r="M1563" s="685">
        <v>2.5</v>
      </c>
      <c r="N1563" s="685" t="s">
        <v>15715</v>
      </c>
      <c r="O1563" s="685">
        <v>13</v>
      </c>
      <c r="P1563" s="427" t="s">
        <v>16228</v>
      </c>
      <c r="Q1563" s="179">
        <v>3</v>
      </c>
      <c r="R1563" s="180"/>
      <c r="S1563" s="498">
        <v>8</v>
      </c>
      <c r="T1563" s="498">
        <v>12</v>
      </c>
      <c r="U1563" s="189">
        <v>3</v>
      </c>
      <c r="V1563" s="189">
        <v>16</v>
      </c>
      <c r="W1563" s="742">
        <v>12</v>
      </c>
      <c r="X1563" s="742"/>
      <c r="Y1563" s="742"/>
      <c r="Z1563" s="742"/>
      <c r="AA1563" s="742"/>
      <c r="AB1563" s="220"/>
      <c r="AC1563" s="419" t="s">
        <v>11772</v>
      </c>
      <c r="AD1563" s="427" t="s">
        <v>1129</v>
      </c>
      <c r="AE1563" s="427" t="s">
        <v>4247</v>
      </c>
      <c r="AF1563" s="194">
        <v>0</v>
      </c>
      <c r="AG1563" s="194">
        <v>0</v>
      </c>
      <c r="AH1563" s="194">
        <v>0</v>
      </c>
      <c r="AI1563" s="194">
        <v>0</v>
      </c>
      <c r="AJ1563" s="194">
        <v>0</v>
      </c>
      <c r="AK1563" s="194">
        <v>1</v>
      </c>
      <c r="AL1563" s="385">
        <v>0</v>
      </c>
      <c r="AM1563" s="194">
        <v>0</v>
      </c>
      <c r="AN1563" s="177">
        <v>0</v>
      </c>
      <c r="AO1563" s="194">
        <v>0</v>
      </c>
      <c r="AP1563" s="188"/>
      <c r="AQ1563" s="188"/>
      <c r="AR1563" s="188"/>
      <c r="AS1563" s="188"/>
      <c r="AT1563" s="188"/>
      <c r="AU1563" s="188"/>
      <c r="AV1563" s="188"/>
      <c r="AW1563" s="188"/>
      <c r="AX1563" s="188"/>
      <c r="AY1563" s="188"/>
      <c r="AZ1563" s="188"/>
      <c r="BA1563" s="188"/>
      <c r="BB1563" s="188"/>
      <c r="BC1563" s="188"/>
      <c r="BD1563" s="188"/>
      <c r="BE1563" s="188"/>
      <c r="BF1563" s="188"/>
      <c r="BG1563" s="188"/>
      <c r="BH1563" s="176">
        <f t="shared" si="189"/>
        <v>0.875</v>
      </c>
      <c r="BI1563" s="176">
        <f t="shared" si="185"/>
        <v>20</v>
      </c>
      <c r="BJ1563" s="182" t="str">
        <f t="shared" si="186"/>
        <v>1 - 7</v>
      </c>
      <c r="BK1563" s="176">
        <f t="shared" si="187"/>
        <v>4</v>
      </c>
      <c r="BL1563" s="176">
        <f t="shared" si="190"/>
        <v>1</v>
      </c>
      <c r="BM1563" s="533"/>
      <c r="BN1563" s="185">
        <v>65</v>
      </c>
      <c r="BO1563" s="180">
        <v>1</v>
      </c>
      <c r="BP1563" s="185">
        <f t="shared" si="191"/>
        <v>69</v>
      </c>
      <c r="BQ1563" s="420" t="str">
        <f t="shared" si="188"/>
        <v>III</v>
      </c>
      <c r="BR1563" s="185"/>
      <c r="BS1563" s="464" t="s">
        <v>9623</v>
      </c>
    </row>
    <row r="1564" spans="1:71" ht="25.5" x14ac:dyDescent="0.2">
      <c r="A1564" s="697">
        <v>1562</v>
      </c>
      <c r="B1564" s="286" t="s">
        <v>1511</v>
      </c>
      <c r="C1564" s="286" t="s">
        <v>1511</v>
      </c>
      <c r="D1564" s="258" t="s">
        <v>9623</v>
      </c>
      <c r="E1564" s="736">
        <v>1</v>
      </c>
      <c r="F1564" s="736">
        <v>1</v>
      </c>
      <c r="G1564" s="737">
        <v>1</v>
      </c>
      <c r="H1564" s="305" t="s">
        <v>3486</v>
      </c>
      <c r="I1564" s="207" t="s">
        <v>1513</v>
      </c>
      <c r="J1564" s="279" t="s">
        <v>1514</v>
      </c>
      <c r="K1564" s="179" t="s">
        <v>3489</v>
      </c>
      <c r="L1564" s="427" t="s">
        <v>3489</v>
      </c>
      <c r="M1564" s="684">
        <v>1.5</v>
      </c>
      <c r="N1564" s="684" t="s">
        <v>15710</v>
      </c>
      <c r="O1564" s="684">
        <v>9</v>
      </c>
      <c r="P1564" s="179" t="s">
        <v>16160</v>
      </c>
      <c r="Q1564" s="179">
        <v>6</v>
      </c>
      <c r="R1564" s="180"/>
      <c r="S1564" s="498">
        <v>1</v>
      </c>
      <c r="T1564" s="189">
        <v>1</v>
      </c>
      <c r="U1564" s="189">
        <v>1</v>
      </c>
      <c r="V1564" s="189">
        <v>1</v>
      </c>
      <c r="W1564" s="742">
        <v>15</v>
      </c>
      <c r="X1564" s="742"/>
      <c r="Y1564" s="742"/>
      <c r="Z1564" s="742"/>
      <c r="AA1564" s="742"/>
      <c r="AB1564" s="220"/>
      <c r="AC1564" s="186" t="s">
        <v>1521</v>
      </c>
      <c r="AD1564" s="179" t="s">
        <v>8891</v>
      </c>
      <c r="AE1564" s="179" t="s">
        <v>4247</v>
      </c>
      <c r="AF1564" s="194">
        <v>0</v>
      </c>
      <c r="AG1564" s="194">
        <v>0</v>
      </c>
      <c r="AH1564" s="194">
        <v>0</v>
      </c>
      <c r="AI1564" s="194">
        <v>1</v>
      </c>
      <c r="AJ1564" s="194">
        <v>0</v>
      </c>
      <c r="AK1564" s="194">
        <v>0</v>
      </c>
      <c r="AL1564" s="385">
        <v>0</v>
      </c>
      <c r="AM1564" s="194">
        <v>0</v>
      </c>
      <c r="AN1564" s="177">
        <v>0</v>
      </c>
      <c r="AO1564" s="194">
        <v>0</v>
      </c>
      <c r="AP1564" s="187"/>
      <c r="AQ1564" s="187"/>
      <c r="AR1564" s="187"/>
      <c r="AS1564" s="187"/>
      <c r="AT1564" s="187"/>
      <c r="AU1564" s="187"/>
      <c r="AV1564" s="187"/>
      <c r="AW1564" s="187"/>
      <c r="AX1564" s="187"/>
      <c r="AY1564" s="187"/>
      <c r="AZ1564" s="187"/>
      <c r="BA1564" s="187"/>
      <c r="BB1564" s="187"/>
      <c r="BC1564" s="187"/>
      <c r="BD1564" s="187"/>
      <c r="BE1564" s="187"/>
      <c r="BF1564" s="187"/>
      <c r="BG1564" s="187"/>
      <c r="BH1564" s="176">
        <f t="shared" si="189"/>
        <v>0.5</v>
      </c>
      <c r="BI1564" s="176">
        <f t="shared" si="185"/>
        <v>21</v>
      </c>
      <c r="BJ1564" s="182" t="str">
        <f t="shared" si="186"/>
        <v>1 - 5</v>
      </c>
      <c r="BK1564" s="176">
        <f t="shared" si="187"/>
        <v>3</v>
      </c>
      <c r="BL1564" s="176">
        <f t="shared" si="190"/>
        <v>0</v>
      </c>
      <c r="BM1564" s="533"/>
      <c r="BN1564" s="187">
        <v>5</v>
      </c>
      <c r="BO1564" s="187">
        <v>1</v>
      </c>
      <c r="BP1564" s="185">
        <f t="shared" si="191"/>
        <v>8</v>
      </c>
      <c r="BQ1564" s="420" t="str">
        <f t="shared" si="188"/>
        <v>I</v>
      </c>
      <c r="BR1564" s="185"/>
      <c r="BS1564" s="464" t="s">
        <v>9623</v>
      </c>
    </row>
    <row r="1565" spans="1:71" x14ac:dyDescent="0.2">
      <c r="A1565" s="696">
        <v>1563</v>
      </c>
      <c r="B1565" s="286" t="s">
        <v>1512</v>
      </c>
      <c r="C1565" s="286" t="s">
        <v>1512</v>
      </c>
      <c r="D1565" s="258" t="s">
        <v>9623</v>
      </c>
      <c r="E1565" s="736">
        <v>1</v>
      </c>
      <c r="F1565" s="736">
        <v>1</v>
      </c>
      <c r="G1565" s="737">
        <v>1</v>
      </c>
      <c r="H1565" s="305" t="s">
        <v>3486</v>
      </c>
      <c r="I1565" s="207" t="s">
        <v>2342</v>
      </c>
      <c r="J1565" s="279" t="s">
        <v>1515</v>
      </c>
      <c r="K1565" s="179" t="s">
        <v>3489</v>
      </c>
      <c r="L1565" s="427" t="s">
        <v>3489</v>
      </c>
      <c r="M1565" s="684">
        <v>2</v>
      </c>
      <c r="N1565" s="684" t="s">
        <v>15710</v>
      </c>
      <c r="O1565" s="684">
        <v>15</v>
      </c>
      <c r="P1565" s="179" t="s">
        <v>16161</v>
      </c>
      <c r="Q1565" s="179">
        <v>5</v>
      </c>
      <c r="R1565" s="180"/>
      <c r="S1565" s="498">
        <v>1</v>
      </c>
      <c r="T1565" s="189">
        <v>1</v>
      </c>
      <c r="U1565" s="189">
        <v>1</v>
      </c>
      <c r="V1565" s="189">
        <v>1</v>
      </c>
      <c r="W1565" s="742">
        <v>18</v>
      </c>
      <c r="X1565" s="742"/>
      <c r="Y1565" s="742"/>
      <c r="Z1565" s="742"/>
      <c r="AA1565" s="742"/>
      <c r="AB1565" s="220"/>
      <c r="AC1565" s="186" t="s">
        <v>1522</v>
      </c>
      <c r="AD1565" s="179" t="s">
        <v>8891</v>
      </c>
      <c r="AE1565" s="179" t="s">
        <v>4247</v>
      </c>
      <c r="AF1565" s="194">
        <v>0</v>
      </c>
      <c r="AG1565" s="194">
        <v>0</v>
      </c>
      <c r="AH1565" s="194">
        <v>0</v>
      </c>
      <c r="AI1565" s="194">
        <v>0</v>
      </c>
      <c r="AJ1565" s="194">
        <v>0</v>
      </c>
      <c r="AK1565" s="194">
        <v>0</v>
      </c>
      <c r="AL1565" s="383">
        <v>1</v>
      </c>
      <c r="AM1565" s="194">
        <v>0</v>
      </c>
      <c r="AN1565" s="177">
        <v>0</v>
      </c>
      <c r="AO1565" s="194">
        <v>0</v>
      </c>
      <c r="AP1565" s="180"/>
      <c r="AQ1565" s="180"/>
      <c r="AR1565" s="180"/>
      <c r="AS1565" s="180"/>
      <c r="AT1565" s="180"/>
      <c r="AU1565" s="180"/>
      <c r="AV1565" s="180"/>
      <c r="AW1565" s="180"/>
      <c r="AX1565" s="180"/>
      <c r="AY1565" s="180"/>
      <c r="AZ1565" s="180"/>
      <c r="BA1565" s="180"/>
      <c r="BB1565" s="180"/>
      <c r="BC1565" s="180"/>
      <c r="BD1565" s="180"/>
      <c r="BE1565" s="180"/>
      <c r="BF1565" s="180"/>
      <c r="BG1565" s="180"/>
      <c r="BH1565" s="176">
        <f t="shared" si="189"/>
        <v>1</v>
      </c>
      <c r="BI1565" s="176">
        <f t="shared" si="185"/>
        <v>19</v>
      </c>
      <c r="BJ1565" s="182" t="str">
        <f t="shared" si="186"/>
        <v>1 - 8</v>
      </c>
      <c r="BK1565" s="176">
        <f t="shared" si="187"/>
        <v>5</v>
      </c>
      <c r="BL1565" s="176">
        <f t="shared" si="190"/>
        <v>1</v>
      </c>
      <c r="BM1565" s="533"/>
      <c r="BN1565" s="185">
        <v>10</v>
      </c>
      <c r="BO1565" s="180">
        <v>1</v>
      </c>
      <c r="BP1565" s="185">
        <f t="shared" si="191"/>
        <v>15</v>
      </c>
      <c r="BQ1565" s="420" t="str">
        <f t="shared" si="188"/>
        <v>I</v>
      </c>
      <c r="BR1565" s="185"/>
      <c r="BS1565" s="464" t="s">
        <v>9623</v>
      </c>
    </row>
    <row r="1566" spans="1:71" x14ac:dyDescent="0.2">
      <c r="A1566" s="696">
        <v>1564</v>
      </c>
      <c r="B1566" s="286" t="s">
        <v>1587</v>
      </c>
      <c r="C1566" s="286" t="s">
        <v>1523</v>
      </c>
      <c r="D1566" s="258" t="s">
        <v>9623</v>
      </c>
      <c r="E1566" s="736">
        <v>1</v>
      </c>
      <c r="F1566" s="736">
        <v>1</v>
      </c>
      <c r="G1566" s="737">
        <v>1</v>
      </c>
      <c r="H1566" s="305" t="s">
        <v>3486</v>
      </c>
      <c r="I1566" s="207" t="s">
        <v>3485</v>
      </c>
      <c r="J1566" s="279" t="s">
        <v>5550</v>
      </c>
      <c r="K1566" s="179" t="s">
        <v>3923</v>
      </c>
      <c r="L1566" s="427" t="s">
        <v>5490</v>
      </c>
      <c r="M1566" s="684">
        <v>14.5</v>
      </c>
      <c r="N1566" s="684" t="s">
        <v>15710</v>
      </c>
      <c r="O1566" s="684">
        <v>5500</v>
      </c>
      <c r="P1566" s="179" t="s">
        <v>16140</v>
      </c>
      <c r="Q1566" s="179">
        <v>7</v>
      </c>
      <c r="R1566" s="180"/>
      <c r="S1566" s="498">
        <v>1</v>
      </c>
      <c r="T1566" s="189">
        <v>1</v>
      </c>
      <c r="U1566" s="189">
        <v>1</v>
      </c>
      <c r="V1566" s="189">
        <v>1</v>
      </c>
      <c r="W1566" s="742">
        <v>0</v>
      </c>
      <c r="X1566" s="742"/>
      <c r="Y1566" s="742">
        <v>18</v>
      </c>
      <c r="Z1566" s="742"/>
      <c r="AA1566" s="742"/>
      <c r="AB1566" s="220"/>
      <c r="AC1566" s="183" t="s">
        <v>995</v>
      </c>
      <c r="AD1566" s="179" t="s">
        <v>3856</v>
      </c>
      <c r="AE1566" s="179" t="s">
        <v>4247</v>
      </c>
      <c r="AF1566" s="194">
        <v>0</v>
      </c>
      <c r="AG1566" s="194">
        <v>0</v>
      </c>
      <c r="AH1566" s="194">
        <v>0</v>
      </c>
      <c r="AI1566" s="194">
        <v>0</v>
      </c>
      <c r="AJ1566" s="194">
        <v>0</v>
      </c>
      <c r="AK1566" s="194">
        <v>0</v>
      </c>
      <c r="AL1566" s="385">
        <v>7</v>
      </c>
      <c r="AM1566" s="194">
        <v>0</v>
      </c>
      <c r="AN1566" s="177">
        <v>0</v>
      </c>
      <c r="AO1566" s="194">
        <v>0</v>
      </c>
      <c r="AP1566" s="180"/>
      <c r="AQ1566" s="180"/>
      <c r="AR1566" s="180"/>
      <c r="AS1566" s="180"/>
      <c r="AT1566" s="180"/>
      <c r="AU1566" s="180"/>
      <c r="AV1566" s="180"/>
      <c r="AW1566" s="180"/>
      <c r="AX1566" s="180"/>
      <c r="AY1566" s="180"/>
      <c r="AZ1566" s="180"/>
      <c r="BA1566" s="180"/>
      <c r="BB1566" s="180"/>
      <c r="BC1566" s="180"/>
      <c r="BD1566" s="180"/>
      <c r="BE1566" s="180"/>
      <c r="BF1566" s="180"/>
      <c r="BG1566" s="180"/>
      <c r="BH1566" s="176">
        <f t="shared" si="189"/>
        <v>7</v>
      </c>
      <c r="BI1566" s="176">
        <f t="shared" si="185"/>
        <v>13</v>
      </c>
      <c r="BJ1566" s="182" t="str">
        <f t="shared" si="186"/>
        <v>7 - 56</v>
      </c>
      <c r="BK1566" s="176">
        <f t="shared" si="187"/>
        <v>32</v>
      </c>
      <c r="BL1566" s="176">
        <f t="shared" si="190"/>
        <v>7</v>
      </c>
      <c r="BM1566" s="533"/>
      <c r="BN1566" s="185">
        <v>650</v>
      </c>
      <c r="BO1566" s="180">
        <v>12</v>
      </c>
      <c r="BP1566" s="185">
        <f t="shared" si="191"/>
        <v>1034</v>
      </c>
      <c r="BQ1566" s="420" t="str">
        <f t="shared" si="188"/>
        <v>VI</v>
      </c>
      <c r="BR1566" s="185"/>
      <c r="BS1566" s="464" t="s">
        <v>9623</v>
      </c>
    </row>
    <row r="1567" spans="1:71" x14ac:dyDescent="0.2">
      <c r="A1567" s="697">
        <v>1565</v>
      </c>
      <c r="B1567" s="286" t="s">
        <v>1587</v>
      </c>
      <c r="C1567" s="286" t="s">
        <v>1524</v>
      </c>
      <c r="D1567" s="258" t="s">
        <v>9623</v>
      </c>
      <c r="E1567" s="736">
        <v>1</v>
      </c>
      <c r="F1567" s="736">
        <v>1</v>
      </c>
      <c r="G1567" s="737">
        <v>1</v>
      </c>
      <c r="H1567" s="305" t="s">
        <v>3486</v>
      </c>
      <c r="I1567" s="207" t="s">
        <v>3485</v>
      </c>
      <c r="J1567" s="279" t="s">
        <v>5550</v>
      </c>
      <c r="K1567" s="179" t="s">
        <v>6751</v>
      </c>
      <c r="L1567" s="427" t="s">
        <v>5490</v>
      </c>
      <c r="M1567" s="684">
        <v>16</v>
      </c>
      <c r="N1567" s="684" t="s">
        <v>15710</v>
      </c>
      <c r="O1567" s="684">
        <v>7500</v>
      </c>
      <c r="P1567" s="179" t="s">
        <v>16140</v>
      </c>
      <c r="Q1567" s="179">
        <v>7</v>
      </c>
      <c r="R1567" s="180"/>
      <c r="S1567" s="498">
        <v>1</v>
      </c>
      <c r="T1567" s="189">
        <v>1</v>
      </c>
      <c r="U1567" s="189">
        <v>1</v>
      </c>
      <c r="V1567" s="189">
        <v>1</v>
      </c>
      <c r="W1567" s="742">
        <v>0</v>
      </c>
      <c r="X1567" s="742"/>
      <c r="Y1567" s="742">
        <v>18</v>
      </c>
      <c r="Z1567" s="742"/>
      <c r="AA1567" s="742"/>
      <c r="AB1567" s="220"/>
      <c r="AC1567" s="183" t="s">
        <v>995</v>
      </c>
      <c r="AD1567" s="179" t="s">
        <v>3856</v>
      </c>
      <c r="AE1567" s="179" t="s">
        <v>4247</v>
      </c>
      <c r="AF1567" s="194">
        <v>0</v>
      </c>
      <c r="AG1567" s="194">
        <v>0</v>
      </c>
      <c r="AH1567" s="194">
        <v>0</v>
      </c>
      <c r="AI1567" s="194">
        <v>0</v>
      </c>
      <c r="AJ1567" s="194">
        <v>0</v>
      </c>
      <c r="AK1567" s="194">
        <v>0</v>
      </c>
      <c r="AL1567" s="385">
        <v>8</v>
      </c>
      <c r="AM1567" s="194">
        <v>0</v>
      </c>
      <c r="AN1567" s="177">
        <v>0</v>
      </c>
      <c r="AO1567" s="194">
        <v>0</v>
      </c>
      <c r="AP1567" s="180"/>
      <c r="AQ1567" s="180"/>
      <c r="AR1567" s="180"/>
      <c r="AS1567" s="180"/>
      <c r="AT1567" s="180"/>
      <c r="AU1567" s="180"/>
      <c r="AV1567" s="180"/>
      <c r="AW1567" s="180"/>
      <c r="AX1567" s="180"/>
      <c r="AY1567" s="180"/>
      <c r="AZ1567" s="180"/>
      <c r="BA1567" s="180"/>
      <c r="BB1567" s="180"/>
      <c r="BC1567" s="180"/>
      <c r="BD1567" s="180"/>
      <c r="BE1567" s="180"/>
      <c r="BF1567" s="180"/>
      <c r="BG1567" s="180"/>
      <c r="BH1567" s="176">
        <f t="shared" si="189"/>
        <v>8</v>
      </c>
      <c r="BI1567" s="176">
        <f t="shared" si="185"/>
        <v>12</v>
      </c>
      <c r="BJ1567" s="182" t="str">
        <f t="shared" si="186"/>
        <v>8 - 64</v>
      </c>
      <c r="BK1567" s="176">
        <f t="shared" si="187"/>
        <v>36</v>
      </c>
      <c r="BL1567" s="176">
        <f t="shared" si="190"/>
        <v>8</v>
      </c>
      <c r="BM1567" s="533"/>
      <c r="BN1567" s="185">
        <v>650</v>
      </c>
      <c r="BO1567" s="180">
        <v>12</v>
      </c>
      <c r="BP1567" s="185">
        <f t="shared" si="191"/>
        <v>1082</v>
      </c>
      <c r="BQ1567" s="420" t="str">
        <f t="shared" si="188"/>
        <v>VI</v>
      </c>
      <c r="BR1567" s="185"/>
      <c r="BS1567" s="464" t="s">
        <v>9623</v>
      </c>
    </row>
    <row r="1568" spans="1:71" x14ac:dyDescent="0.2">
      <c r="A1568" s="696">
        <v>1566</v>
      </c>
      <c r="B1568" s="286" t="s">
        <v>1587</v>
      </c>
      <c r="C1568" s="286" t="s">
        <v>1525</v>
      </c>
      <c r="D1568" s="258" t="s">
        <v>9623</v>
      </c>
      <c r="E1568" s="736">
        <v>1</v>
      </c>
      <c r="F1568" s="736">
        <v>1</v>
      </c>
      <c r="G1568" s="737">
        <v>1</v>
      </c>
      <c r="H1568" s="305" t="s">
        <v>3486</v>
      </c>
      <c r="I1568" s="207" t="s">
        <v>3485</v>
      </c>
      <c r="J1568" s="279" t="s">
        <v>5550</v>
      </c>
      <c r="K1568" s="179" t="s">
        <v>4682</v>
      </c>
      <c r="L1568" s="427" t="s">
        <v>5490</v>
      </c>
      <c r="M1568" s="684">
        <v>17.5</v>
      </c>
      <c r="N1568" s="684" t="s">
        <v>15710</v>
      </c>
      <c r="O1568" s="684">
        <v>9000</v>
      </c>
      <c r="P1568" s="179" t="s">
        <v>16140</v>
      </c>
      <c r="Q1568" s="179">
        <v>7</v>
      </c>
      <c r="R1568" s="180"/>
      <c r="S1568" s="498">
        <v>1</v>
      </c>
      <c r="T1568" s="189">
        <v>1</v>
      </c>
      <c r="U1568" s="189">
        <v>1</v>
      </c>
      <c r="V1568" s="189">
        <v>1</v>
      </c>
      <c r="W1568" s="742">
        <v>0</v>
      </c>
      <c r="X1568" s="742"/>
      <c r="Y1568" s="742">
        <v>18</v>
      </c>
      <c r="Z1568" s="742"/>
      <c r="AA1568" s="742"/>
      <c r="AB1568" s="220"/>
      <c r="AC1568" s="183" t="s">
        <v>995</v>
      </c>
      <c r="AD1568" s="179" t="s">
        <v>3856</v>
      </c>
      <c r="AE1568" s="179" t="s">
        <v>4247</v>
      </c>
      <c r="AF1568" s="194">
        <v>0</v>
      </c>
      <c r="AG1568" s="194">
        <v>0</v>
      </c>
      <c r="AH1568" s="194">
        <v>0</v>
      </c>
      <c r="AI1568" s="194">
        <v>0</v>
      </c>
      <c r="AJ1568" s="194">
        <v>0</v>
      </c>
      <c r="AK1568" s="194">
        <v>0</v>
      </c>
      <c r="AL1568" s="385">
        <v>9</v>
      </c>
      <c r="AM1568" s="194">
        <v>0</v>
      </c>
      <c r="AN1568" s="177">
        <v>0</v>
      </c>
      <c r="AO1568" s="194">
        <v>0</v>
      </c>
      <c r="AP1568" s="180"/>
      <c r="AQ1568" s="180"/>
      <c r="AR1568" s="180"/>
      <c r="AS1568" s="180"/>
      <c r="AT1568" s="180"/>
      <c r="AU1568" s="180"/>
      <c r="AV1568" s="180"/>
      <c r="AW1568" s="180"/>
      <c r="AX1568" s="180"/>
      <c r="AY1568" s="180"/>
      <c r="AZ1568" s="180"/>
      <c r="BA1568" s="180"/>
      <c r="BB1568" s="180"/>
      <c r="BC1568" s="180"/>
      <c r="BD1568" s="180"/>
      <c r="BE1568" s="180"/>
      <c r="BF1568" s="180"/>
      <c r="BG1568" s="180"/>
      <c r="BH1568" s="176">
        <f t="shared" si="189"/>
        <v>9</v>
      </c>
      <c r="BI1568" s="176">
        <f t="shared" si="185"/>
        <v>12</v>
      </c>
      <c r="BJ1568" s="182" t="str">
        <f t="shared" si="186"/>
        <v>9 - 72</v>
      </c>
      <c r="BK1568" s="176">
        <f t="shared" si="187"/>
        <v>41</v>
      </c>
      <c r="BL1568" s="176">
        <f t="shared" si="190"/>
        <v>9</v>
      </c>
      <c r="BM1568" s="533"/>
      <c r="BN1568" s="185">
        <v>650</v>
      </c>
      <c r="BO1568" s="180">
        <v>12</v>
      </c>
      <c r="BP1568" s="185">
        <f t="shared" si="191"/>
        <v>1142</v>
      </c>
      <c r="BQ1568" s="420" t="str">
        <f t="shared" si="188"/>
        <v>VI</v>
      </c>
      <c r="BR1568" s="185"/>
      <c r="BS1568" s="464" t="s">
        <v>9623</v>
      </c>
    </row>
    <row r="1569" spans="1:71" x14ac:dyDescent="0.2">
      <c r="A1569" s="697">
        <v>1567</v>
      </c>
      <c r="B1569" s="286" t="s">
        <v>1587</v>
      </c>
      <c r="C1569" s="286" t="s">
        <v>1526</v>
      </c>
      <c r="D1569" s="258" t="s">
        <v>9623</v>
      </c>
      <c r="E1569" s="736">
        <v>1</v>
      </c>
      <c r="F1569" s="736">
        <v>1</v>
      </c>
      <c r="G1569" s="737">
        <v>1</v>
      </c>
      <c r="H1569" s="305" t="s">
        <v>3486</v>
      </c>
      <c r="I1569" s="207" t="s">
        <v>3485</v>
      </c>
      <c r="J1569" s="279" t="s">
        <v>5550</v>
      </c>
      <c r="K1569" s="179" t="s">
        <v>7170</v>
      </c>
      <c r="L1569" s="427" t="s">
        <v>5490</v>
      </c>
      <c r="M1569" s="684">
        <v>20</v>
      </c>
      <c r="N1569" s="684" t="s">
        <v>15710</v>
      </c>
      <c r="O1569" s="684">
        <v>10500</v>
      </c>
      <c r="P1569" s="179" t="s">
        <v>16140</v>
      </c>
      <c r="Q1569" s="179">
        <v>7</v>
      </c>
      <c r="R1569" s="180"/>
      <c r="S1569" s="498">
        <v>1</v>
      </c>
      <c r="T1569" s="189">
        <v>1</v>
      </c>
      <c r="U1569" s="189">
        <v>1</v>
      </c>
      <c r="V1569" s="189">
        <v>1</v>
      </c>
      <c r="W1569" s="742">
        <v>0</v>
      </c>
      <c r="X1569" s="742"/>
      <c r="Y1569" s="742">
        <v>18</v>
      </c>
      <c r="Z1569" s="742"/>
      <c r="AA1569" s="742"/>
      <c r="AB1569" s="220"/>
      <c r="AC1569" s="183" t="s">
        <v>995</v>
      </c>
      <c r="AD1569" s="179" t="s">
        <v>3856</v>
      </c>
      <c r="AE1569" s="179" t="s">
        <v>4247</v>
      </c>
      <c r="AF1569" s="194">
        <v>0</v>
      </c>
      <c r="AG1569" s="194">
        <v>0</v>
      </c>
      <c r="AH1569" s="194">
        <v>0</v>
      </c>
      <c r="AI1569" s="194">
        <v>0</v>
      </c>
      <c r="AJ1569" s="194">
        <v>0</v>
      </c>
      <c r="AK1569" s="194">
        <v>0</v>
      </c>
      <c r="AL1569" s="385">
        <v>10</v>
      </c>
      <c r="AM1569" s="194">
        <v>0</v>
      </c>
      <c r="AN1569" s="177">
        <v>0</v>
      </c>
      <c r="AO1569" s="194">
        <v>0</v>
      </c>
      <c r="AP1569" s="180"/>
      <c r="AQ1569" s="180"/>
      <c r="AR1569" s="180"/>
      <c r="AS1569" s="180"/>
      <c r="AT1569" s="180"/>
      <c r="AU1569" s="180"/>
      <c r="AV1569" s="180"/>
      <c r="AW1569" s="180"/>
      <c r="AX1569" s="180"/>
      <c r="AY1569" s="180"/>
      <c r="AZ1569" s="180"/>
      <c r="BA1569" s="180"/>
      <c r="BB1569" s="180"/>
      <c r="BC1569" s="180"/>
      <c r="BD1569" s="180"/>
      <c r="BE1569" s="180"/>
      <c r="BF1569" s="180"/>
      <c r="BG1569" s="180"/>
      <c r="BH1569" s="176">
        <f t="shared" si="189"/>
        <v>10</v>
      </c>
      <c r="BI1569" s="176">
        <f t="shared" si="185"/>
        <v>10</v>
      </c>
      <c r="BJ1569" s="182" t="str">
        <f t="shared" si="186"/>
        <v>10 - 80</v>
      </c>
      <c r="BK1569" s="176">
        <f t="shared" si="187"/>
        <v>45</v>
      </c>
      <c r="BL1569" s="176">
        <f t="shared" si="190"/>
        <v>10</v>
      </c>
      <c r="BM1569" s="533"/>
      <c r="BN1569" s="185">
        <v>650</v>
      </c>
      <c r="BO1569" s="180">
        <v>12</v>
      </c>
      <c r="BP1569" s="185">
        <f t="shared" si="191"/>
        <v>1190</v>
      </c>
      <c r="BQ1569" s="420" t="str">
        <f t="shared" si="188"/>
        <v>VI</v>
      </c>
      <c r="BR1569" s="185"/>
      <c r="BS1569" s="464" t="s">
        <v>9623</v>
      </c>
    </row>
    <row r="1570" spans="1:71" x14ac:dyDescent="0.2">
      <c r="A1570" s="696">
        <v>1568</v>
      </c>
      <c r="B1570" s="286" t="s">
        <v>996</v>
      </c>
      <c r="C1570" s="286" t="s">
        <v>996</v>
      </c>
      <c r="D1570" s="258" t="s">
        <v>9623</v>
      </c>
      <c r="E1570" s="736">
        <v>1</v>
      </c>
      <c r="F1570" s="736">
        <v>1</v>
      </c>
      <c r="G1570" s="737">
        <v>8</v>
      </c>
      <c r="H1570" s="305" t="s">
        <v>3486</v>
      </c>
      <c r="I1570" s="207" t="s">
        <v>3486</v>
      </c>
      <c r="J1570" s="279" t="s">
        <v>3486</v>
      </c>
      <c r="K1570" s="179" t="s">
        <v>3489</v>
      </c>
      <c r="L1570" s="427" t="s">
        <v>3489</v>
      </c>
      <c r="M1570" s="684">
        <v>3</v>
      </c>
      <c r="N1570" s="684" t="s">
        <v>15710</v>
      </c>
      <c r="O1570" s="684">
        <v>12</v>
      </c>
      <c r="P1570" s="179" t="s">
        <v>16141</v>
      </c>
      <c r="Q1570" s="179">
        <v>4</v>
      </c>
      <c r="R1570" s="180"/>
      <c r="S1570" s="498">
        <v>1</v>
      </c>
      <c r="T1570" s="189">
        <v>1</v>
      </c>
      <c r="U1570" s="189">
        <v>1</v>
      </c>
      <c r="V1570" s="189">
        <v>1</v>
      </c>
      <c r="W1570" s="742">
        <v>6</v>
      </c>
      <c r="X1570" s="742"/>
      <c r="Y1570" s="742"/>
      <c r="Z1570" s="742"/>
      <c r="AA1570" s="742"/>
      <c r="AB1570" s="220"/>
      <c r="AC1570" s="186" t="s">
        <v>1006</v>
      </c>
      <c r="AD1570" s="179" t="s">
        <v>9680</v>
      </c>
      <c r="AE1570" s="179" t="s">
        <v>4247</v>
      </c>
      <c r="AF1570" s="194">
        <v>0</v>
      </c>
      <c r="AG1570" s="194">
        <v>0</v>
      </c>
      <c r="AH1570" s="194">
        <v>0</v>
      </c>
      <c r="AI1570" s="194">
        <v>0</v>
      </c>
      <c r="AJ1570" s="194">
        <v>0</v>
      </c>
      <c r="AK1570" s="194">
        <v>0</v>
      </c>
      <c r="AL1570" s="385">
        <v>1</v>
      </c>
      <c r="AM1570" s="194">
        <v>0</v>
      </c>
      <c r="AN1570" s="177">
        <v>0</v>
      </c>
      <c r="AO1570" s="194">
        <v>3</v>
      </c>
      <c r="AP1570" s="180"/>
      <c r="AQ1570" s="180"/>
      <c r="AR1570" s="180"/>
      <c r="AS1570" s="180"/>
      <c r="AT1570" s="180"/>
      <c r="AU1570" s="180"/>
      <c r="AV1570" s="180"/>
      <c r="AW1570" s="180"/>
      <c r="AX1570" s="180"/>
      <c r="AY1570" s="180"/>
      <c r="AZ1570" s="180"/>
      <c r="BA1570" s="180"/>
      <c r="BB1570" s="180"/>
      <c r="BC1570" s="180"/>
      <c r="BD1570" s="180"/>
      <c r="BE1570" s="180"/>
      <c r="BF1570" s="180"/>
      <c r="BG1570" s="180"/>
      <c r="BH1570" s="176">
        <f t="shared" si="189"/>
        <v>1.125</v>
      </c>
      <c r="BI1570" s="176">
        <f t="shared" si="185"/>
        <v>18</v>
      </c>
      <c r="BJ1570" s="182" t="str">
        <f t="shared" si="186"/>
        <v>4 - 11</v>
      </c>
      <c r="BK1570" s="176">
        <f t="shared" si="187"/>
        <v>8</v>
      </c>
      <c r="BL1570" s="176">
        <f t="shared" si="190"/>
        <v>1</v>
      </c>
      <c r="BM1570" s="533"/>
      <c r="BN1570" s="185">
        <v>20</v>
      </c>
      <c r="BO1570" s="180">
        <v>2</v>
      </c>
      <c r="BP1570" s="185">
        <f t="shared" si="191"/>
        <v>36</v>
      </c>
      <c r="BQ1570" s="420" t="str">
        <f t="shared" si="188"/>
        <v>I</v>
      </c>
      <c r="BR1570" s="185"/>
      <c r="BS1570" s="464" t="s">
        <v>9623</v>
      </c>
    </row>
    <row r="1571" spans="1:71" ht="25.5" x14ac:dyDescent="0.2">
      <c r="A1571" s="696">
        <v>1569</v>
      </c>
      <c r="B1571" s="286" t="s">
        <v>1007</v>
      </c>
      <c r="C1571" s="286" t="s">
        <v>1007</v>
      </c>
      <c r="D1571" s="258" t="s">
        <v>9623</v>
      </c>
      <c r="E1571" s="736">
        <v>1</v>
      </c>
      <c r="F1571" s="736">
        <v>1</v>
      </c>
      <c r="G1571" s="737">
        <v>4</v>
      </c>
      <c r="H1571" s="305" t="s">
        <v>3486</v>
      </c>
      <c r="I1571" s="207" t="s">
        <v>6635</v>
      </c>
      <c r="J1571" s="279" t="s">
        <v>5935</v>
      </c>
      <c r="K1571" s="179" t="s">
        <v>3491</v>
      </c>
      <c r="L1571" s="427" t="s">
        <v>3491</v>
      </c>
      <c r="M1571" s="684">
        <v>7</v>
      </c>
      <c r="N1571" s="684" t="s">
        <v>15710</v>
      </c>
      <c r="O1571" s="684">
        <v>180</v>
      </c>
      <c r="P1571" s="179" t="s">
        <v>15897</v>
      </c>
      <c r="Q1571" s="179">
        <v>4</v>
      </c>
      <c r="R1571" s="180"/>
      <c r="S1571" s="427">
        <v>2</v>
      </c>
      <c r="T1571" s="191">
        <v>4</v>
      </c>
      <c r="U1571" s="191">
        <v>1</v>
      </c>
      <c r="V1571" s="191">
        <v>1</v>
      </c>
      <c r="W1571" s="742">
        <v>0</v>
      </c>
      <c r="X1571" s="742"/>
      <c r="Y1571" s="742"/>
      <c r="Z1571" s="742"/>
      <c r="AA1571" s="742">
        <v>1</v>
      </c>
      <c r="AB1571" s="220"/>
      <c r="AC1571" s="186" t="s">
        <v>13255</v>
      </c>
      <c r="AD1571" s="191" t="s">
        <v>1024</v>
      </c>
      <c r="AE1571" s="179" t="s">
        <v>4247</v>
      </c>
      <c r="AF1571" s="194">
        <v>0</v>
      </c>
      <c r="AG1571" s="194">
        <v>0</v>
      </c>
      <c r="AH1571" s="194">
        <v>0</v>
      </c>
      <c r="AI1571" s="194">
        <v>0</v>
      </c>
      <c r="AJ1571" s="194">
        <v>0</v>
      </c>
      <c r="AK1571" s="194">
        <v>0</v>
      </c>
      <c r="AL1571" s="385">
        <v>3</v>
      </c>
      <c r="AM1571" s="194">
        <v>0</v>
      </c>
      <c r="AN1571" s="177">
        <v>0</v>
      </c>
      <c r="AO1571" s="194">
        <v>0</v>
      </c>
      <c r="AP1571" s="180"/>
      <c r="AQ1571" s="180"/>
      <c r="AR1571" s="180"/>
      <c r="AS1571" s="180"/>
      <c r="AT1571" s="180"/>
      <c r="AU1571" s="180"/>
      <c r="AV1571" s="180"/>
      <c r="AW1571" s="180"/>
      <c r="AX1571" s="180"/>
      <c r="AY1571" s="180"/>
      <c r="AZ1571" s="180"/>
      <c r="BA1571" s="180"/>
      <c r="BB1571" s="180"/>
      <c r="BC1571" s="180"/>
      <c r="BD1571" s="180"/>
      <c r="BE1571" s="180"/>
      <c r="BF1571" s="180"/>
      <c r="BG1571" s="180"/>
      <c r="BH1571" s="176">
        <f t="shared" si="189"/>
        <v>3</v>
      </c>
      <c r="BI1571" s="176">
        <f t="shared" si="185"/>
        <v>16</v>
      </c>
      <c r="BJ1571" s="182" t="str">
        <f t="shared" si="186"/>
        <v>3 - 24</v>
      </c>
      <c r="BK1571" s="176">
        <f t="shared" si="187"/>
        <v>14</v>
      </c>
      <c r="BL1571" s="176">
        <f t="shared" si="190"/>
        <v>3</v>
      </c>
      <c r="BM1571" s="533"/>
      <c r="BN1571" s="185">
        <v>85</v>
      </c>
      <c r="BO1571" s="180">
        <v>3</v>
      </c>
      <c r="BP1571" s="185">
        <f t="shared" si="191"/>
        <v>127</v>
      </c>
      <c r="BQ1571" s="420" t="str">
        <f t="shared" si="188"/>
        <v>III</v>
      </c>
      <c r="BR1571" s="185"/>
      <c r="BS1571" s="464" t="s">
        <v>9623</v>
      </c>
    </row>
    <row r="1572" spans="1:71" x14ac:dyDescent="0.2">
      <c r="A1572" s="697">
        <v>1570</v>
      </c>
      <c r="B1572" s="286" t="s">
        <v>1010</v>
      </c>
      <c r="C1572" s="286" t="s">
        <v>1010</v>
      </c>
      <c r="D1572" s="258" t="s">
        <v>9623</v>
      </c>
      <c r="E1572" s="736">
        <v>1</v>
      </c>
      <c r="F1572" s="736">
        <v>4</v>
      </c>
      <c r="G1572" s="737">
        <v>16</v>
      </c>
      <c r="H1572" s="305" t="s">
        <v>3486</v>
      </c>
      <c r="I1572" s="207" t="s">
        <v>3485</v>
      </c>
      <c r="J1572" s="279" t="s">
        <v>6558</v>
      </c>
      <c r="K1572" s="179" t="s">
        <v>3491</v>
      </c>
      <c r="L1572" s="427" t="s">
        <v>3491</v>
      </c>
      <c r="M1572" s="684">
        <v>5</v>
      </c>
      <c r="N1572" s="684" t="s">
        <v>15710</v>
      </c>
      <c r="O1572" s="684">
        <v>120</v>
      </c>
      <c r="P1572" s="179" t="s">
        <v>15897</v>
      </c>
      <c r="Q1572" s="179">
        <v>5</v>
      </c>
      <c r="R1572" s="180"/>
      <c r="S1572" s="498">
        <v>1</v>
      </c>
      <c r="T1572" s="189">
        <v>1</v>
      </c>
      <c r="U1572" s="189">
        <v>1</v>
      </c>
      <c r="V1572" s="189">
        <v>1</v>
      </c>
      <c r="W1572" s="742">
        <v>1</v>
      </c>
      <c r="X1572" s="742"/>
      <c r="Y1572" s="742"/>
      <c r="Z1572" s="742"/>
      <c r="AA1572" s="742"/>
      <c r="AB1572" s="220"/>
      <c r="AC1572" s="183" t="s">
        <v>1014</v>
      </c>
      <c r="AD1572" s="179" t="s">
        <v>2670</v>
      </c>
      <c r="AE1572" s="179" t="s">
        <v>4247</v>
      </c>
      <c r="AF1572" s="194">
        <v>0</v>
      </c>
      <c r="AG1572" s="194">
        <v>0</v>
      </c>
      <c r="AH1572" s="194">
        <v>0</v>
      </c>
      <c r="AI1572" s="194">
        <v>0</v>
      </c>
      <c r="AJ1572" s="194">
        <v>0</v>
      </c>
      <c r="AK1572" s="194">
        <v>0</v>
      </c>
      <c r="AL1572" s="385">
        <v>4</v>
      </c>
      <c r="AM1572" s="194">
        <v>0</v>
      </c>
      <c r="AN1572" s="177">
        <v>0</v>
      </c>
      <c r="AO1572" s="194">
        <v>4</v>
      </c>
      <c r="AP1572" s="180"/>
      <c r="AQ1572" s="180"/>
      <c r="AR1572" s="180"/>
      <c r="AS1572" s="180"/>
      <c r="AT1572" s="180"/>
      <c r="AU1572" s="180"/>
      <c r="AV1572" s="180"/>
      <c r="AW1572" s="180"/>
      <c r="AX1572" s="180"/>
      <c r="AY1572" s="180"/>
      <c r="AZ1572" s="180"/>
      <c r="BA1572" s="180"/>
      <c r="BB1572" s="180"/>
      <c r="BC1572" s="180"/>
      <c r="BD1572" s="180"/>
      <c r="BE1572" s="180"/>
      <c r="BF1572" s="180"/>
      <c r="BG1572" s="180"/>
      <c r="BH1572" s="176">
        <f t="shared" si="189"/>
        <v>5</v>
      </c>
      <c r="BI1572" s="176">
        <f t="shared" si="185"/>
        <v>15</v>
      </c>
      <c r="BJ1572" s="182" t="str">
        <f t="shared" si="186"/>
        <v>8 - 36</v>
      </c>
      <c r="BK1572" s="176">
        <f t="shared" si="187"/>
        <v>22</v>
      </c>
      <c r="BL1572" s="176">
        <f t="shared" si="190"/>
        <v>5</v>
      </c>
      <c r="BM1572" s="533"/>
      <c r="BN1572" s="185">
        <v>130</v>
      </c>
      <c r="BO1572" s="180">
        <v>5</v>
      </c>
      <c r="BP1572" s="185">
        <f t="shared" si="191"/>
        <v>240</v>
      </c>
      <c r="BQ1572" s="420" t="str">
        <f t="shared" si="188"/>
        <v>III</v>
      </c>
      <c r="BR1572" s="185"/>
      <c r="BS1572" s="464" t="s">
        <v>9623</v>
      </c>
    </row>
    <row r="1573" spans="1:71" x14ac:dyDescent="0.2">
      <c r="A1573" s="696">
        <v>1571</v>
      </c>
      <c r="B1573" s="286" t="s">
        <v>1015</v>
      </c>
      <c r="C1573" s="286" t="s">
        <v>1015</v>
      </c>
      <c r="D1573" s="258" t="s">
        <v>9623</v>
      </c>
      <c r="E1573" s="736">
        <v>1</v>
      </c>
      <c r="F1573" s="736">
        <v>5</v>
      </c>
      <c r="G1573" s="737">
        <v>30</v>
      </c>
      <c r="H1573" s="305" t="s">
        <v>3486</v>
      </c>
      <c r="I1573" s="207" t="s">
        <v>3485</v>
      </c>
      <c r="J1573" s="279" t="s">
        <v>4362</v>
      </c>
      <c r="K1573" s="179" t="s">
        <v>1017</v>
      </c>
      <c r="L1573" s="427" t="s">
        <v>3489</v>
      </c>
      <c r="M1573" s="684">
        <v>0.5</v>
      </c>
      <c r="N1573" s="684" t="s">
        <v>15710</v>
      </c>
      <c r="O1573" s="684">
        <v>0.1</v>
      </c>
      <c r="P1573" s="427" t="s">
        <v>15736</v>
      </c>
      <c r="Q1573" s="179">
        <v>9</v>
      </c>
      <c r="R1573" s="180"/>
      <c r="S1573" s="498">
        <v>0</v>
      </c>
      <c r="T1573" s="190">
        <v>0</v>
      </c>
      <c r="U1573" s="190">
        <v>0</v>
      </c>
      <c r="V1573" s="190">
        <v>0</v>
      </c>
      <c r="W1573" s="742">
        <v>21</v>
      </c>
      <c r="X1573" s="742"/>
      <c r="Y1573" s="742"/>
      <c r="Z1573" s="742"/>
      <c r="AA1573" s="742"/>
      <c r="AB1573" s="220"/>
      <c r="AC1573" s="183" t="s">
        <v>1023</v>
      </c>
      <c r="AD1573" s="191" t="s">
        <v>7473</v>
      </c>
      <c r="AE1573" s="179" t="s">
        <v>4247</v>
      </c>
      <c r="AF1573" s="194">
        <v>0</v>
      </c>
      <c r="AG1573" s="194">
        <v>0</v>
      </c>
      <c r="AH1573" s="194">
        <v>0</v>
      </c>
      <c r="AI1573" s="194">
        <v>0</v>
      </c>
      <c r="AJ1573" s="194">
        <v>0</v>
      </c>
      <c r="AK1573" s="194">
        <v>0</v>
      </c>
      <c r="AL1573" s="385">
        <v>0</v>
      </c>
      <c r="AM1573" s="194">
        <v>0</v>
      </c>
      <c r="AN1573" s="177">
        <v>0</v>
      </c>
      <c r="AO1573" s="194">
        <v>1</v>
      </c>
      <c r="AP1573" s="180"/>
      <c r="AQ1573" s="180"/>
      <c r="AR1573" s="180"/>
      <c r="AS1573" s="180"/>
      <c r="AT1573" s="180"/>
      <c r="AU1573" s="180"/>
      <c r="AV1573" s="180"/>
      <c r="AW1573" s="180"/>
      <c r="AX1573" s="180"/>
      <c r="AY1573" s="180"/>
      <c r="AZ1573" s="180"/>
      <c r="BA1573" s="180"/>
      <c r="BB1573" s="180"/>
      <c r="BC1573" s="180"/>
      <c r="BD1573" s="180"/>
      <c r="BE1573" s="180"/>
      <c r="BF1573" s="180"/>
      <c r="BG1573" s="180"/>
      <c r="BH1573" s="176">
        <f t="shared" si="189"/>
        <v>0.5</v>
      </c>
      <c r="BI1573" s="176">
        <f t="shared" si="185"/>
        <v>21</v>
      </c>
      <c r="BJ1573" s="182">
        <f t="shared" si="186"/>
        <v>1</v>
      </c>
      <c r="BK1573" s="176">
        <f t="shared" si="187"/>
        <v>1</v>
      </c>
      <c r="BL1573" s="176">
        <f t="shared" si="190"/>
        <v>0</v>
      </c>
      <c r="BM1573" s="533"/>
      <c r="BN1573" s="185">
        <v>30</v>
      </c>
      <c r="BO1573" s="180">
        <v>1</v>
      </c>
      <c r="BP1573" s="185">
        <f t="shared" si="191"/>
        <v>31</v>
      </c>
      <c r="BQ1573" s="420" t="str">
        <f t="shared" si="188"/>
        <v>II</v>
      </c>
      <c r="BR1573" s="185"/>
      <c r="BS1573" s="464" t="s">
        <v>9623</v>
      </c>
    </row>
    <row r="1574" spans="1:71" x14ac:dyDescent="0.2">
      <c r="A1574" s="697">
        <v>1572</v>
      </c>
      <c r="B1574" s="286" t="s">
        <v>1016</v>
      </c>
      <c r="C1574" s="286" t="s">
        <v>1016</v>
      </c>
      <c r="D1574" s="258" t="s">
        <v>9623</v>
      </c>
      <c r="E1574" s="736">
        <v>1</v>
      </c>
      <c r="F1574" s="736">
        <v>1</v>
      </c>
      <c r="G1574" s="737">
        <v>4</v>
      </c>
      <c r="H1574" s="305" t="s">
        <v>3486</v>
      </c>
      <c r="I1574" s="207" t="s">
        <v>3485</v>
      </c>
      <c r="J1574" s="279" t="s">
        <v>8713</v>
      </c>
      <c r="K1574" s="179" t="s">
        <v>2337</v>
      </c>
      <c r="L1574" s="427" t="s">
        <v>3491</v>
      </c>
      <c r="M1574" s="684">
        <v>5</v>
      </c>
      <c r="N1574" s="684" t="s">
        <v>15710</v>
      </c>
      <c r="O1574" s="684">
        <v>111</v>
      </c>
      <c r="P1574" s="427" t="s">
        <v>15736</v>
      </c>
      <c r="Q1574" s="179">
        <v>5</v>
      </c>
      <c r="R1574" s="180"/>
      <c r="S1574" s="498">
        <v>1</v>
      </c>
      <c r="T1574" s="189">
        <v>1</v>
      </c>
      <c r="U1574" s="189">
        <v>1</v>
      </c>
      <c r="V1574" s="189">
        <v>1</v>
      </c>
      <c r="W1574" s="742">
        <v>18</v>
      </c>
      <c r="X1574" s="742"/>
      <c r="Y1574" s="742"/>
      <c r="Z1574" s="742"/>
      <c r="AA1574" s="742"/>
      <c r="AB1574" s="220"/>
      <c r="AC1574" s="183" t="s">
        <v>1026</v>
      </c>
      <c r="AD1574" s="191" t="s">
        <v>7473</v>
      </c>
      <c r="AE1574" s="179" t="s">
        <v>4247</v>
      </c>
      <c r="AF1574" s="194">
        <v>0</v>
      </c>
      <c r="AG1574" s="194">
        <v>0</v>
      </c>
      <c r="AH1574" s="194">
        <v>0</v>
      </c>
      <c r="AI1574" s="194">
        <v>0</v>
      </c>
      <c r="AJ1574" s="194">
        <v>0</v>
      </c>
      <c r="AK1574" s="194">
        <v>0</v>
      </c>
      <c r="AL1574" s="385">
        <v>3</v>
      </c>
      <c r="AM1574" s="194">
        <v>0</v>
      </c>
      <c r="AN1574" s="177">
        <v>0</v>
      </c>
      <c r="AO1574" s="194">
        <v>0</v>
      </c>
      <c r="AP1574" s="180"/>
      <c r="AQ1574" s="180"/>
      <c r="AR1574" s="180"/>
      <c r="AS1574" s="180"/>
      <c r="AT1574" s="180"/>
      <c r="AU1574" s="180"/>
      <c r="AV1574" s="180"/>
      <c r="AW1574" s="180"/>
      <c r="AX1574" s="180"/>
      <c r="AY1574" s="180"/>
      <c r="AZ1574" s="180"/>
      <c r="BA1574" s="180"/>
      <c r="BB1574" s="180"/>
      <c r="BC1574" s="180"/>
      <c r="BD1574" s="180"/>
      <c r="BE1574" s="180"/>
      <c r="BF1574" s="180"/>
      <c r="BG1574" s="180"/>
      <c r="BH1574" s="176">
        <f t="shared" si="189"/>
        <v>3</v>
      </c>
      <c r="BI1574" s="176">
        <f t="shared" si="185"/>
        <v>16</v>
      </c>
      <c r="BJ1574" s="182" t="str">
        <f t="shared" si="186"/>
        <v>3 - 24</v>
      </c>
      <c r="BK1574" s="176">
        <f t="shared" si="187"/>
        <v>14</v>
      </c>
      <c r="BL1574" s="176">
        <f t="shared" si="190"/>
        <v>3</v>
      </c>
      <c r="BM1574" s="533"/>
      <c r="BN1574" s="185">
        <v>125</v>
      </c>
      <c r="BO1574" s="180">
        <v>3</v>
      </c>
      <c r="BP1574" s="185">
        <f t="shared" si="191"/>
        <v>167</v>
      </c>
      <c r="BQ1574" s="420" t="str">
        <f t="shared" si="188"/>
        <v>III</v>
      </c>
      <c r="BR1574" s="185"/>
      <c r="BS1574" s="464" t="s">
        <v>9623</v>
      </c>
    </row>
    <row r="1575" spans="1:71" ht="25.5" x14ac:dyDescent="0.2">
      <c r="A1575" s="696">
        <v>1573</v>
      </c>
      <c r="B1575" s="286" t="s">
        <v>1027</v>
      </c>
      <c r="C1575" s="286" t="s">
        <v>1027</v>
      </c>
      <c r="D1575" s="258" t="s">
        <v>9623</v>
      </c>
      <c r="E1575" s="736">
        <v>1</v>
      </c>
      <c r="F1575" s="736">
        <v>1</v>
      </c>
      <c r="G1575" s="737">
        <v>4</v>
      </c>
      <c r="H1575" s="305" t="s">
        <v>3486</v>
      </c>
      <c r="I1575" s="207" t="s">
        <v>2342</v>
      </c>
      <c r="J1575" s="279" t="s">
        <v>1028</v>
      </c>
      <c r="K1575" s="179" t="s">
        <v>3491</v>
      </c>
      <c r="L1575" s="427" t="s">
        <v>3491</v>
      </c>
      <c r="M1575" s="725">
        <v>4.291666666666667</v>
      </c>
      <c r="N1575" s="684" t="s">
        <v>15710</v>
      </c>
      <c r="O1575" s="684">
        <v>50</v>
      </c>
      <c r="P1575" s="179"/>
      <c r="Q1575" s="179">
        <v>5</v>
      </c>
      <c r="R1575" s="180"/>
      <c r="S1575" s="498">
        <v>1</v>
      </c>
      <c r="T1575" s="189">
        <v>1</v>
      </c>
      <c r="U1575" s="189">
        <v>1</v>
      </c>
      <c r="V1575" s="189">
        <v>1</v>
      </c>
      <c r="W1575" s="742">
        <v>15</v>
      </c>
      <c r="X1575" s="742"/>
      <c r="Y1575" s="742"/>
      <c r="Z1575" s="742"/>
      <c r="AA1575" s="742"/>
      <c r="AB1575" s="220"/>
      <c r="AC1575" s="183" t="s">
        <v>1036</v>
      </c>
      <c r="AD1575" s="179" t="s">
        <v>7471</v>
      </c>
      <c r="AE1575" s="179" t="s">
        <v>4247</v>
      </c>
      <c r="AF1575" s="194">
        <v>0</v>
      </c>
      <c r="AG1575" s="194">
        <v>0</v>
      </c>
      <c r="AH1575" s="194">
        <v>0</v>
      </c>
      <c r="AI1575" s="194">
        <v>0</v>
      </c>
      <c r="AJ1575" s="194">
        <v>0</v>
      </c>
      <c r="AK1575" s="194">
        <v>0</v>
      </c>
      <c r="AL1575" s="385">
        <v>3</v>
      </c>
      <c r="AM1575" s="194">
        <v>0</v>
      </c>
      <c r="AN1575" s="177">
        <v>0</v>
      </c>
      <c r="AO1575" s="194">
        <v>0</v>
      </c>
      <c r="AP1575" s="180"/>
      <c r="AQ1575" s="180"/>
      <c r="AR1575" s="180"/>
      <c r="AS1575" s="180"/>
      <c r="AT1575" s="180"/>
      <c r="AU1575" s="180"/>
      <c r="AV1575" s="180"/>
      <c r="AW1575" s="180"/>
      <c r="AX1575" s="180"/>
      <c r="AY1575" s="180"/>
      <c r="AZ1575" s="180"/>
      <c r="BA1575" s="180"/>
      <c r="BB1575" s="180"/>
      <c r="BC1575" s="180"/>
      <c r="BD1575" s="180"/>
      <c r="BE1575" s="180"/>
      <c r="BF1575" s="180"/>
      <c r="BG1575" s="180"/>
      <c r="BH1575" s="176">
        <f t="shared" si="189"/>
        <v>3</v>
      </c>
      <c r="BI1575" s="176">
        <f t="shared" si="185"/>
        <v>16</v>
      </c>
      <c r="BJ1575" s="182" t="str">
        <f t="shared" si="186"/>
        <v>3 - 24</v>
      </c>
      <c r="BK1575" s="176">
        <f t="shared" si="187"/>
        <v>14</v>
      </c>
      <c r="BL1575" s="176">
        <f t="shared" si="190"/>
        <v>3</v>
      </c>
      <c r="BM1575" s="533"/>
      <c r="BN1575" s="185">
        <v>65</v>
      </c>
      <c r="BO1575" s="180">
        <v>3</v>
      </c>
      <c r="BP1575" s="185">
        <f t="shared" si="191"/>
        <v>107</v>
      </c>
      <c r="BQ1575" s="420" t="str">
        <f t="shared" si="188"/>
        <v>III</v>
      </c>
      <c r="BR1575" s="185"/>
      <c r="BS1575" s="464" t="s">
        <v>9623</v>
      </c>
    </row>
    <row r="1576" spans="1:71" ht="51" x14ac:dyDescent="0.2">
      <c r="A1576" s="696">
        <v>1574</v>
      </c>
      <c r="B1576" s="286" t="s">
        <v>1037</v>
      </c>
      <c r="C1576" s="286" t="s">
        <v>1037</v>
      </c>
      <c r="D1576" s="258" t="s">
        <v>9623</v>
      </c>
      <c r="E1576" s="736">
        <v>1</v>
      </c>
      <c r="F1576" s="736">
        <v>1</v>
      </c>
      <c r="G1576" s="737">
        <v>1</v>
      </c>
      <c r="H1576" s="305" t="s">
        <v>3486</v>
      </c>
      <c r="I1576" s="207" t="s">
        <v>150</v>
      </c>
      <c r="J1576" s="279" t="s">
        <v>4360</v>
      </c>
      <c r="K1576" s="179" t="s">
        <v>143</v>
      </c>
      <c r="L1576" s="427" t="s">
        <v>5490</v>
      </c>
      <c r="M1576" s="684">
        <v>36</v>
      </c>
      <c r="N1576" s="684" t="s">
        <v>15741</v>
      </c>
      <c r="O1576" s="684">
        <v>60000</v>
      </c>
      <c r="P1576" s="179" t="s">
        <v>16229</v>
      </c>
      <c r="Q1576" s="179">
        <v>5</v>
      </c>
      <c r="R1576" s="180"/>
      <c r="S1576" s="498">
        <v>0</v>
      </c>
      <c r="T1576" s="190">
        <v>0</v>
      </c>
      <c r="U1576" s="190">
        <v>0</v>
      </c>
      <c r="V1576" s="190">
        <v>0</v>
      </c>
      <c r="W1576" s="747">
        <v>0.5</v>
      </c>
      <c r="X1576" s="742"/>
      <c r="Y1576" s="742"/>
      <c r="Z1576" s="742"/>
      <c r="AA1576" s="742"/>
      <c r="AB1576" s="220"/>
      <c r="AC1576" s="186" t="s">
        <v>9390</v>
      </c>
      <c r="AD1576" s="179" t="s">
        <v>7155</v>
      </c>
      <c r="AE1576" s="179" t="s">
        <v>4247</v>
      </c>
      <c r="AF1576" s="194">
        <v>0</v>
      </c>
      <c r="AG1576" s="194">
        <v>0</v>
      </c>
      <c r="AH1576" s="194">
        <v>0</v>
      </c>
      <c r="AI1576" s="194">
        <v>0</v>
      </c>
      <c r="AJ1576" s="194">
        <v>0</v>
      </c>
      <c r="AK1576" s="194">
        <v>0</v>
      </c>
      <c r="AL1576" s="383">
        <v>25</v>
      </c>
      <c r="AM1576" s="194">
        <v>0</v>
      </c>
      <c r="AN1576" s="177">
        <v>0</v>
      </c>
      <c r="AO1576" s="194">
        <v>0</v>
      </c>
      <c r="AP1576" s="180"/>
      <c r="AQ1576" s="180"/>
      <c r="AR1576" s="180"/>
      <c r="AS1576" s="180"/>
      <c r="AT1576" s="180"/>
      <c r="AU1576" s="180"/>
      <c r="AV1576" s="180"/>
      <c r="AW1576" s="180"/>
      <c r="AX1576" s="180"/>
      <c r="AY1576" s="180"/>
      <c r="AZ1576" s="180"/>
      <c r="BA1576" s="180"/>
      <c r="BB1576" s="180"/>
      <c r="BC1576" s="180"/>
      <c r="BD1576" s="180"/>
      <c r="BE1576" s="180"/>
      <c r="BF1576" s="180"/>
      <c r="BG1576" s="180"/>
      <c r="BH1576" s="176">
        <f t="shared" si="189"/>
        <v>25</v>
      </c>
      <c r="BI1576" s="176">
        <f t="shared" si="185"/>
        <v>7</v>
      </c>
      <c r="BJ1576" s="182" t="str">
        <f t="shared" si="186"/>
        <v>25 - 200</v>
      </c>
      <c r="BK1576" s="176">
        <f t="shared" si="187"/>
        <v>113</v>
      </c>
      <c r="BL1576" s="176">
        <f t="shared" si="190"/>
        <v>25</v>
      </c>
      <c r="BM1576" s="533"/>
      <c r="BN1576" s="185">
        <v>7600</v>
      </c>
      <c r="BO1576" s="180">
        <v>35</v>
      </c>
      <c r="BP1576" s="185">
        <f t="shared" si="191"/>
        <v>11555</v>
      </c>
      <c r="BQ1576" s="420" t="str">
        <f t="shared" si="188"/>
        <v>IX</v>
      </c>
      <c r="BR1576" s="185"/>
      <c r="BS1576" s="464" t="s">
        <v>9623</v>
      </c>
    </row>
    <row r="1577" spans="1:71" ht="63.75" x14ac:dyDescent="0.2">
      <c r="A1577" s="697">
        <v>1575</v>
      </c>
      <c r="B1577" s="286" t="s">
        <v>149</v>
      </c>
      <c r="C1577" s="286" t="s">
        <v>149</v>
      </c>
      <c r="D1577" s="258" t="s">
        <v>9623</v>
      </c>
      <c r="E1577" s="736">
        <v>1</v>
      </c>
      <c r="F1577" s="736">
        <v>1</v>
      </c>
      <c r="G1577" s="737">
        <v>4</v>
      </c>
      <c r="H1577" s="305" t="s">
        <v>795</v>
      </c>
      <c r="I1577" s="208" t="s">
        <v>154</v>
      </c>
      <c r="J1577" s="280" t="s">
        <v>153</v>
      </c>
      <c r="K1577" s="191" t="s">
        <v>5490</v>
      </c>
      <c r="L1577" s="427" t="s">
        <v>5490</v>
      </c>
      <c r="M1577" s="686">
        <v>8</v>
      </c>
      <c r="N1577" s="685" t="s">
        <v>15766</v>
      </c>
      <c r="O1577" s="686">
        <v>100</v>
      </c>
      <c r="P1577" s="427" t="s">
        <v>15822</v>
      </c>
      <c r="Q1577" s="191">
        <v>6</v>
      </c>
      <c r="R1577" s="188"/>
      <c r="S1577" s="498">
        <v>13</v>
      </c>
      <c r="T1577" s="189">
        <v>14</v>
      </c>
      <c r="U1577" s="189">
        <v>4</v>
      </c>
      <c r="V1577" s="189">
        <v>16</v>
      </c>
      <c r="W1577" s="742">
        <v>1</v>
      </c>
      <c r="X1577" s="742">
        <v>15</v>
      </c>
      <c r="Y1577" s="742"/>
      <c r="Z1577" s="742"/>
      <c r="AA1577" s="742"/>
      <c r="AB1577" s="499" t="s">
        <v>3879</v>
      </c>
      <c r="AC1577" s="419" t="s">
        <v>11917</v>
      </c>
      <c r="AD1577" s="427" t="s">
        <v>640</v>
      </c>
      <c r="AE1577" s="427" t="s">
        <v>788</v>
      </c>
      <c r="AF1577" s="194">
        <v>0</v>
      </c>
      <c r="AG1577" s="194">
        <v>0</v>
      </c>
      <c r="AH1577" s="194">
        <v>0</v>
      </c>
      <c r="AI1577" s="194">
        <v>0</v>
      </c>
      <c r="AJ1577" s="194">
        <v>0</v>
      </c>
      <c r="AK1577" s="194">
        <v>0</v>
      </c>
      <c r="AL1577" s="384">
        <v>6</v>
      </c>
      <c r="AM1577" s="194">
        <v>0</v>
      </c>
      <c r="AN1577" s="177">
        <v>0</v>
      </c>
      <c r="AO1577" s="194">
        <v>0</v>
      </c>
      <c r="AP1577" s="180"/>
      <c r="AQ1577" s="180"/>
      <c r="AR1577" s="180"/>
      <c r="AS1577" s="180"/>
      <c r="AT1577" s="180"/>
      <c r="AU1577" s="180"/>
      <c r="AV1577" s="180"/>
      <c r="AW1577" s="180"/>
      <c r="AX1577" s="180"/>
      <c r="AY1577" s="180"/>
      <c r="AZ1577" s="180"/>
      <c r="BA1577" s="180"/>
      <c r="BB1577" s="180"/>
      <c r="BC1577" s="180"/>
      <c r="BD1577" s="180"/>
      <c r="BE1577" s="180"/>
      <c r="BF1577" s="180"/>
      <c r="BG1577" s="180"/>
      <c r="BH1577" s="176">
        <f t="shared" si="189"/>
        <v>6</v>
      </c>
      <c r="BI1577" s="176">
        <f t="shared" si="185"/>
        <v>13</v>
      </c>
      <c r="BJ1577" s="182" t="str">
        <f t="shared" si="186"/>
        <v>6 - 48</v>
      </c>
      <c r="BK1577" s="176">
        <f t="shared" si="187"/>
        <v>27</v>
      </c>
      <c r="BL1577" s="176">
        <f t="shared" si="190"/>
        <v>6</v>
      </c>
      <c r="BM1577" s="533"/>
      <c r="BN1577" s="185">
        <v>350</v>
      </c>
      <c r="BO1577" s="180">
        <v>6</v>
      </c>
      <c r="BP1577" s="185">
        <f t="shared" si="191"/>
        <v>512</v>
      </c>
      <c r="BQ1577" s="420" t="str">
        <f t="shared" si="188"/>
        <v>V</v>
      </c>
      <c r="BR1577" s="185"/>
      <c r="BS1577" s="464" t="s">
        <v>9623</v>
      </c>
    </row>
    <row r="1578" spans="1:71" x14ac:dyDescent="0.2">
      <c r="A1578" s="696">
        <v>1576</v>
      </c>
      <c r="B1578" s="286" t="s">
        <v>7454</v>
      </c>
      <c r="C1578" s="286" t="s">
        <v>7454</v>
      </c>
      <c r="D1578" s="258" t="s">
        <v>9623</v>
      </c>
      <c r="E1578" s="736">
        <v>1</v>
      </c>
      <c r="F1578" s="736">
        <v>1</v>
      </c>
      <c r="G1578" s="737">
        <v>8</v>
      </c>
      <c r="H1578" s="305" t="s">
        <v>3486</v>
      </c>
      <c r="I1578" s="496" t="s">
        <v>7459</v>
      </c>
      <c r="J1578" s="497" t="s">
        <v>7460</v>
      </c>
      <c r="K1578" s="427" t="s">
        <v>3491</v>
      </c>
      <c r="L1578" s="427" t="s">
        <v>3491</v>
      </c>
      <c r="M1578" s="685">
        <v>4.5</v>
      </c>
      <c r="N1578" s="685" t="s">
        <v>15710</v>
      </c>
      <c r="O1578" s="685">
        <v>239</v>
      </c>
      <c r="P1578" s="427" t="s">
        <v>16230</v>
      </c>
      <c r="Q1578" s="191">
        <v>5</v>
      </c>
      <c r="R1578" s="180"/>
      <c r="S1578" s="427">
        <v>2</v>
      </c>
      <c r="T1578" s="191">
        <v>4</v>
      </c>
      <c r="U1578" s="191">
        <v>1</v>
      </c>
      <c r="V1578" s="191">
        <v>1</v>
      </c>
      <c r="W1578" s="742">
        <v>15</v>
      </c>
      <c r="X1578" s="742"/>
      <c r="Y1578" s="742"/>
      <c r="Z1578" s="742"/>
      <c r="AA1578" s="742"/>
      <c r="AB1578" s="219"/>
      <c r="AC1578" s="419" t="s">
        <v>10276</v>
      </c>
      <c r="AD1578" s="427" t="s">
        <v>7471</v>
      </c>
      <c r="AE1578" s="427" t="s">
        <v>4247</v>
      </c>
      <c r="AF1578" s="194">
        <v>0</v>
      </c>
      <c r="AG1578" s="194">
        <v>0</v>
      </c>
      <c r="AH1578" s="194">
        <v>0</v>
      </c>
      <c r="AI1578" s="194">
        <v>0</v>
      </c>
      <c r="AJ1578" s="194">
        <v>0</v>
      </c>
      <c r="AK1578" s="194">
        <v>0</v>
      </c>
      <c r="AL1578" s="383">
        <v>3</v>
      </c>
      <c r="AM1578" s="194">
        <v>0</v>
      </c>
      <c r="AN1578" s="177">
        <v>0</v>
      </c>
      <c r="AO1578" s="194">
        <v>3</v>
      </c>
      <c r="AP1578" s="180"/>
      <c r="AQ1578" s="180"/>
      <c r="AR1578" s="180"/>
      <c r="AS1578" s="180"/>
      <c r="AT1578" s="180"/>
      <c r="AU1578" s="180"/>
      <c r="AV1578" s="180"/>
      <c r="AW1578" s="180"/>
      <c r="AX1578" s="180"/>
      <c r="AY1578" s="180"/>
      <c r="AZ1578" s="180"/>
      <c r="BA1578" s="180"/>
      <c r="BB1578" s="180"/>
      <c r="BC1578" s="180"/>
      <c r="BD1578" s="180"/>
      <c r="BE1578" s="180"/>
      <c r="BF1578" s="180"/>
      <c r="BG1578" s="180"/>
      <c r="BH1578" s="176">
        <f t="shared" si="189"/>
        <v>3</v>
      </c>
      <c r="BI1578" s="176">
        <f t="shared" si="185"/>
        <v>16</v>
      </c>
      <c r="BJ1578" s="182" t="str">
        <f t="shared" si="186"/>
        <v>6 - 27</v>
      </c>
      <c r="BK1578" s="176">
        <f t="shared" si="187"/>
        <v>17</v>
      </c>
      <c r="BL1578" s="176">
        <f t="shared" si="190"/>
        <v>3</v>
      </c>
      <c r="BM1578" s="533"/>
      <c r="BN1578" s="185">
        <v>110</v>
      </c>
      <c r="BO1578" s="180">
        <v>4</v>
      </c>
      <c r="BP1578" s="185">
        <f t="shared" si="191"/>
        <v>178</v>
      </c>
      <c r="BQ1578" s="420" t="str">
        <f t="shared" si="188"/>
        <v>III</v>
      </c>
      <c r="BR1578" s="185"/>
      <c r="BS1578" s="464" t="s">
        <v>9623</v>
      </c>
    </row>
    <row r="1579" spans="1:71" x14ac:dyDescent="0.2">
      <c r="A1579" s="697">
        <v>1577</v>
      </c>
      <c r="B1579" s="286" t="s">
        <v>7465</v>
      </c>
      <c r="C1579" s="286" t="s">
        <v>7465</v>
      </c>
      <c r="D1579" s="258" t="s">
        <v>9623</v>
      </c>
      <c r="E1579" s="736">
        <v>1</v>
      </c>
      <c r="F1579" s="736">
        <v>1</v>
      </c>
      <c r="G1579" s="737">
        <v>20</v>
      </c>
      <c r="H1579" s="305" t="s">
        <v>3486</v>
      </c>
      <c r="I1579" s="496" t="s">
        <v>1751</v>
      </c>
      <c r="J1579" s="497" t="s">
        <v>5253</v>
      </c>
      <c r="K1579" s="427" t="s">
        <v>3768</v>
      </c>
      <c r="L1579" s="427" t="s">
        <v>3491</v>
      </c>
      <c r="M1579" s="685">
        <v>7</v>
      </c>
      <c r="N1579" s="685" t="s">
        <v>15715</v>
      </c>
      <c r="O1579" s="685">
        <v>170</v>
      </c>
      <c r="P1579" s="427" t="s">
        <v>16142</v>
      </c>
      <c r="Q1579" s="191">
        <v>5</v>
      </c>
      <c r="R1579" s="180"/>
      <c r="S1579" s="498">
        <v>1</v>
      </c>
      <c r="T1579" s="189">
        <v>1</v>
      </c>
      <c r="U1579" s="189">
        <v>1</v>
      </c>
      <c r="V1579" s="189">
        <v>1</v>
      </c>
      <c r="W1579" s="742">
        <v>9</v>
      </c>
      <c r="X1579" s="742">
        <v>18</v>
      </c>
      <c r="Y1579" s="742"/>
      <c r="Z1579" s="742"/>
      <c r="AA1579" s="742"/>
      <c r="AB1579" s="499" t="s">
        <v>795</v>
      </c>
      <c r="AC1579" s="183"/>
      <c r="AD1579" s="427" t="s">
        <v>6182</v>
      </c>
      <c r="AE1579" s="427" t="s">
        <v>4247</v>
      </c>
      <c r="AF1579" s="194">
        <v>0</v>
      </c>
      <c r="AG1579" s="194">
        <v>0</v>
      </c>
      <c r="AH1579" s="194">
        <v>0</v>
      </c>
      <c r="AI1579" s="194">
        <v>0</v>
      </c>
      <c r="AJ1579" s="194">
        <v>0</v>
      </c>
      <c r="AK1579" s="194">
        <v>0</v>
      </c>
      <c r="AL1579" s="384">
        <v>3</v>
      </c>
      <c r="AM1579" s="194">
        <v>0</v>
      </c>
      <c r="AN1579" s="177">
        <v>0</v>
      </c>
      <c r="AO1579" s="194">
        <v>0</v>
      </c>
      <c r="AP1579" s="180"/>
      <c r="AQ1579" s="180"/>
      <c r="AR1579" s="180"/>
      <c r="AS1579" s="180"/>
      <c r="AT1579" s="180"/>
      <c r="AU1579" s="180"/>
      <c r="AV1579" s="180"/>
      <c r="AW1579" s="180"/>
      <c r="AX1579" s="180"/>
      <c r="AY1579" s="180"/>
      <c r="AZ1579" s="180"/>
      <c r="BA1579" s="180"/>
      <c r="BB1579" s="180"/>
      <c r="BC1579" s="180"/>
      <c r="BD1579" s="180"/>
      <c r="BE1579" s="180"/>
      <c r="BF1579" s="180"/>
      <c r="BG1579" s="180"/>
      <c r="BH1579" s="176">
        <f t="shared" si="189"/>
        <v>3</v>
      </c>
      <c r="BI1579" s="176">
        <f t="shared" si="185"/>
        <v>16</v>
      </c>
      <c r="BJ1579" s="182" t="str">
        <f t="shared" si="186"/>
        <v>3 - 24</v>
      </c>
      <c r="BK1579" s="176">
        <f t="shared" si="187"/>
        <v>14</v>
      </c>
      <c r="BL1579" s="176">
        <f t="shared" si="190"/>
        <v>3</v>
      </c>
      <c r="BM1579" s="533"/>
      <c r="BN1579" s="185">
        <v>35</v>
      </c>
      <c r="BO1579" s="180">
        <v>3</v>
      </c>
      <c r="BP1579" s="185">
        <f t="shared" si="191"/>
        <v>77</v>
      </c>
      <c r="BQ1579" s="420" t="str">
        <f t="shared" si="188"/>
        <v>II</v>
      </c>
      <c r="BR1579" s="185"/>
      <c r="BS1579" s="464" t="s">
        <v>9623</v>
      </c>
    </row>
    <row r="1580" spans="1:71" ht="38.25" x14ac:dyDescent="0.2">
      <c r="A1580" s="696">
        <v>1578</v>
      </c>
      <c r="B1580" s="286" t="s">
        <v>7466</v>
      </c>
      <c r="C1580" s="286" t="s">
        <v>7466</v>
      </c>
      <c r="D1580" s="258" t="s">
        <v>9623</v>
      </c>
      <c r="E1580" s="736">
        <v>1</v>
      </c>
      <c r="F1580" s="736">
        <v>1</v>
      </c>
      <c r="G1580" s="737">
        <v>6</v>
      </c>
      <c r="H1580" s="305" t="s">
        <v>13964</v>
      </c>
      <c r="I1580" s="496" t="s">
        <v>1751</v>
      </c>
      <c r="J1580" s="497" t="s">
        <v>5550</v>
      </c>
      <c r="K1580" s="427" t="s">
        <v>6057</v>
      </c>
      <c r="L1580" s="427" t="s">
        <v>5490</v>
      </c>
      <c r="M1580" s="685">
        <v>14</v>
      </c>
      <c r="N1580" s="685" t="s">
        <v>15710</v>
      </c>
      <c r="O1580" s="685">
        <v>2050</v>
      </c>
      <c r="P1580" s="427" t="s">
        <v>16231</v>
      </c>
      <c r="Q1580" s="191">
        <v>0</v>
      </c>
      <c r="R1580" s="180"/>
      <c r="S1580" s="498">
        <v>13</v>
      </c>
      <c r="T1580" s="498">
        <v>16</v>
      </c>
      <c r="U1580" s="189">
        <v>4</v>
      </c>
      <c r="V1580" s="189">
        <v>18</v>
      </c>
      <c r="W1580" s="742">
        <v>6</v>
      </c>
      <c r="X1580" s="742"/>
      <c r="Y1580" s="742"/>
      <c r="Z1580" s="742"/>
      <c r="AA1580" s="742"/>
      <c r="AB1580" s="220"/>
      <c r="AC1580" s="419" t="s">
        <v>10772</v>
      </c>
      <c r="AD1580" s="427" t="s">
        <v>7470</v>
      </c>
      <c r="AE1580" s="427" t="s">
        <v>4259</v>
      </c>
      <c r="AF1580" s="194">
        <v>0</v>
      </c>
      <c r="AG1580" s="194">
        <v>0</v>
      </c>
      <c r="AH1580" s="194">
        <v>0</v>
      </c>
      <c r="AI1580" s="194">
        <v>0</v>
      </c>
      <c r="AJ1580" s="194">
        <v>0</v>
      </c>
      <c r="AK1580" s="194">
        <v>0</v>
      </c>
      <c r="AL1580" s="383">
        <v>6</v>
      </c>
      <c r="AM1580" s="194">
        <v>0</v>
      </c>
      <c r="AN1580" s="177">
        <v>0</v>
      </c>
      <c r="AO1580" s="194">
        <v>6</v>
      </c>
      <c r="AP1580" s="180"/>
      <c r="AQ1580" s="180"/>
      <c r="AR1580" s="180"/>
      <c r="AS1580" s="180"/>
      <c r="AT1580" s="180"/>
      <c r="AU1580" s="180"/>
      <c r="AV1580" s="180"/>
      <c r="AW1580" s="180"/>
      <c r="AX1580" s="180"/>
      <c r="AY1580" s="180"/>
      <c r="AZ1580" s="180"/>
      <c r="BA1580" s="180"/>
      <c r="BB1580" s="180"/>
      <c r="BC1580" s="180"/>
      <c r="BD1580" s="180"/>
      <c r="BE1580" s="180"/>
      <c r="BF1580" s="180"/>
      <c r="BG1580" s="180"/>
      <c r="BH1580" s="176">
        <f t="shared" si="189"/>
        <v>7</v>
      </c>
      <c r="BI1580" s="176">
        <f t="shared" si="185"/>
        <v>13</v>
      </c>
      <c r="BJ1580" s="182" t="str">
        <f t="shared" si="186"/>
        <v>12 - 54</v>
      </c>
      <c r="BK1580" s="176">
        <f t="shared" si="187"/>
        <v>33</v>
      </c>
      <c r="BL1580" s="176">
        <f t="shared" si="190"/>
        <v>8</v>
      </c>
      <c r="BM1580" s="533"/>
      <c r="BN1580" s="185">
        <v>825</v>
      </c>
      <c r="BO1580" s="180">
        <v>10</v>
      </c>
      <c r="BP1580" s="185">
        <f t="shared" si="191"/>
        <v>1155</v>
      </c>
      <c r="BQ1580" s="420" t="str">
        <f t="shared" si="188"/>
        <v>VI</v>
      </c>
      <c r="BR1580" s="185"/>
      <c r="BS1580" s="464" t="s">
        <v>9623</v>
      </c>
    </row>
    <row r="1581" spans="1:71" ht="38.25" x14ac:dyDescent="0.2">
      <c r="A1581" s="696">
        <v>1579</v>
      </c>
      <c r="B1581" s="286" t="s">
        <v>8306</v>
      </c>
      <c r="C1581" s="286" t="s">
        <v>8306</v>
      </c>
      <c r="D1581" s="258" t="s">
        <v>9623</v>
      </c>
      <c r="E1581" s="736">
        <v>1</v>
      </c>
      <c r="F1581" s="736">
        <v>1</v>
      </c>
      <c r="G1581" s="737">
        <v>2</v>
      </c>
      <c r="H1581" s="305" t="s">
        <v>3486</v>
      </c>
      <c r="I1581" s="496" t="s">
        <v>7154</v>
      </c>
      <c r="J1581" s="497" t="s">
        <v>5401</v>
      </c>
      <c r="K1581" s="427" t="s">
        <v>1070</v>
      </c>
      <c r="L1581" s="427" t="s">
        <v>5490</v>
      </c>
      <c r="M1581" s="686">
        <v>10</v>
      </c>
      <c r="N1581" s="685" t="s">
        <v>16458</v>
      </c>
      <c r="O1581" s="686">
        <v>700</v>
      </c>
      <c r="P1581" s="427" t="s">
        <v>1073</v>
      </c>
      <c r="Q1581" s="191">
        <v>8</v>
      </c>
      <c r="R1581" s="180"/>
      <c r="S1581" s="498">
        <v>1</v>
      </c>
      <c r="T1581" s="189">
        <v>1</v>
      </c>
      <c r="U1581" s="189">
        <v>1</v>
      </c>
      <c r="V1581" s="189">
        <v>1</v>
      </c>
      <c r="W1581" s="742">
        <v>1</v>
      </c>
      <c r="X1581" s="742"/>
      <c r="Y1581" s="742">
        <v>3</v>
      </c>
      <c r="Z1581" s="742"/>
      <c r="AA1581" s="742"/>
      <c r="AB1581" s="220"/>
      <c r="AC1581" s="419" t="s">
        <v>10773</v>
      </c>
      <c r="AD1581" s="427" t="s">
        <v>7475</v>
      </c>
      <c r="AE1581" s="427" t="s">
        <v>4247</v>
      </c>
      <c r="AF1581" s="194">
        <v>0</v>
      </c>
      <c r="AG1581" s="194">
        <v>0</v>
      </c>
      <c r="AH1581" s="194">
        <v>0</v>
      </c>
      <c r="AI1581" s="194">
        <v>0</v>
      </c>
      <c r="AJ1581" s="194">
        <v>0</v>
      </c>
      <c r="AK1581" s="194">
        <v>0</v>
      </c>
      <c r="AL1581" s="384">
        <v>4</v>
      </c>
      <c r="AM1581" s="194">
        <v>0</v>
      </c>
      <c r="AN1581" s="177">
        <v>0</v>
      </c>
      <c r="AO1581" s="194">
        <v>0</v>
      </c>
      <c r="AP1581" s="187"/>
      <c r="AQ1581" s="187"/>
      <c r="AR1581" s="187"/>
      <c r="AS1581" s="187"/>
      <c r="AT1581" s="187"/>
      <c r="AU1581" s="187"/>
      <c r="AV1581" s="187"/>
      <c r="AW1581" s="187"/>
      <c r="AX1581" s="187"/>
      <c r="AY1581" s="187"/>
      <c r="AZ1581" s="187"/>
      <c r="BA1581" s="187"/>
      <c r="BB1581" s="187"/>
      <c r="BC1581" s="187"/>
      <c r="BD1581" s="187"/>
      <c r="BE1581" s="187"/>
      <c r="BF1581" s="187"/>
      <c r="BG1581" s="187"/>
      <c r="BH1581" s="176">
        <f t="shared" si="189"/>
        <v>4</v>
      </c>
      <c r="BI1581" s="176">
        <f t="shared" si="185"/>
        <v>15</v>
      </c>
      <c r="BJ1581" s="182" t="str">
        <f t="shared" si="186"/>
        <v>4 - 32</v>
      </c>
      <c r="BK1581" s="176">
        <f t="shared" si="187"/>
        <v>18</v>
      </c>
      <c r="BL1581" s="176">
        <f t="shared" si="190"/>
        <v>4</v>
      </c>
      <c r="BM1581" s="533"/>
      <c r="BN1581" s="187">
        <v>225</v>
      </c>
      <c r="BO1581" s="187">
        <v>4</v>
      </c>
      <c r="BP1581" s="185">
        <f t="shared" si="191"/>
        <v>297</v>
      </c>
      <c r="BQ1581" s="420" t="str">
        <f t="shared" si="188"/>
        <v>IV</v>
      </c>
      <c r="BR1581" s="185"/>
      <c r="BS1581" s="464" t="s">
        <v>9623</v>
      </c>
    </row>
    <row r="1582" spans="1:71" ht="25.5" x14ac:dyDescent="0.2">
      <c r="A1582" s="697">
        <v>1580</v>
      </c>
      <c r="B1582" s="286" t="s">
        <v>9724</v>
      </c>
      <c r="C1582" s="286" t="s">
        <v>9724</v>
      </c>
      <c r="D1582" s="258" t="s">
        <v>9623</v>
      </c>
      <c r="E1582" s="736">
        <v>1</v>
      </c>
      <c r="F1582" s="736">
        <v>1</v>
      </c>
      <c r="G1582" s="737">
        <v>8</v>
      </c>
      <c r="H1582" s="305" t="s">
        <v>795</v>
      </c>
      <c r="I1582" s="496" t="s">
        <v>635</v>
      </c>
      <c r="J1582" s="497" t="s">
        <v>3313</v>
      </c>
      <c r="K1582" s="427" t="s">
        <v>2070</v>
      </c>
      <c r="L1582" s="427" t="s">
        <v>5490</v>
      </c>
      <c r="M1582" s="685">
        <v>7.5</v>
      </c>
      <c r="N1582" s="685" t="s">
        <v>15715</v>
      </c>
      <c r="O1582" s="685">
        <v>350</v>
      </c>
      <c r="P1582" s="427" t="s">
        <v>16131</v>
      </c>
      <c r="Q1582" s="191">
        <v>3</v>
      </c>
      <c r="R1582" s="180"/>
      <c r="S1582" s="498">
        <v>5</v>
      </c>
      <c r="T1582" s="498">
        <v>10</v>
      </c>
      <c r="U1582" s="189">
        <v>2</v>
      </c>
      <c r="V1582" s="189">
        <v>12</v>
      </c>
      <c r="W1582" s="742">
        <v>12</v>
      </c>
      <c r="X1582" s="742"/>
      <c r="Y1582" s="742"/>
      <c r="Z1582" s="742"/>
      <c r="AA1582" s="742"/>
      <c r="AB1582" s="220"/>
      <c r="AC1582" s="419" t="s">
        <v>9728</v>
      </c>
      <c r="AD1582" s="427" t="s">
        <v>5476</v>
      </c>
      <c r="AE1582" s="427" t="s">
        <v>4250</v>
      </c>
      <c r="AF1582" s="194">
        <v>0</v>
      </c>
      <c r="AG1582" s="194">
        <v>0</v>
      </c>
      <c r="AH1582" s="194">
        <v>0</v>
      </c>
      <c r="AI1582" s="194">
        <v>0</v>
      </c>
      <c r="AJ1582" s="194">
        <v>0</v>
      </c>
      <c r="AK1582" s="194">
        <v>0</v>
      </c>
      <c r="AL1582" s="384">
        <v>5</v>
      </c>
      <c r="AM1582" s="194">
        <v>0</v>
      </c>
      <c r="AN1582" s="177">
        <v>0</v>
      </c>
      <c r="AO1582" s="194">
        <v>0</v>
      </c>
      <c r="AP1582" s="188"/>
      <c r="AQ1582" s="188"/>
      <c r="AR1582" s="188"/>
      <c r="AS1582" s="188"/>
      <c r="AT1582" s="188"/>
      <c r="AU1582" s="188"/>
      <c r="AV1582" s="188"/>
      <c r="AW1582" s="188"/>
      <c r="AX1582" s="188"/>
      <c r="AY1582" s="188"/>
      <c r="AZ1582" s="188"/>
      <c r="BA1582" s="188"/>
      <c r="BB1582" s="188"/>
      <c r="BC1582" s="188"/>
      <c r="BD1582" s="188"/>
      <c r="BE1582" s="188"/>
      <c r="BF1582" s="188"/>
      <c r="BG1582" s="188"/>
      <c r="BH1582" s="176">
        <f t="shared" si="189"/>
        <v>5</v>
      </c>
      <c r="BI1582" s="176">
        <f t="shared" si="185"/>
        <v>15</v>
      </c>
      <c r="BJ1582" s="182" t="str">
        <f t="shared" si="186"/>
        <v>5 - 40</v>
      </c>
      <c r="BK1582" s="176">
        <f t="shared" si="187"/>
        <v>23</v>
      </c>
      <c r="BL1582" s="176">
        <f t="shared" si="190"/>
        <v>5</v>
      </c>
      <c r="BM1582" s="533"/>
      <c r="BN1582" s="185">
        <v>90</v>
      </c>
      <c r="BO1582" s="180">
        <v>5</v>
      </c>
      <c r="BP1582" s="185">
        <f t="shared" si="191"/>
        <v>205</v>
      </c>
      <c r="BQ1582" s="420" t="str">
        <f t="shared" si="188"/>
        <v>III</v>
      </c>
      <c r="BR1582" s="185"/>
      <c r="BS1582" s="464" t="s">
        <v>9623</v>
      </c>
    </row>
    <row r="1583" spans="1:71" ht="127.5" x14ac:dyDescent="0.2">
      <c r="A1583" s="696">
        <v>1581</v>
      </c>
      <c r="B1583" s="286" t="s">
        <v>1588</v>
      </c>
      <c r="C1583" s="286" t="s">
        <v>7719</v>
      </c>
      <c r="D1583" s="258" t="s">
        <v>9623</v>
      </c>
      <c r="E1583" s="736">
        <v>1</v>
      </c>
      <c r="F1583" s="736">
        <v>1</v>
      </c>
      <c r="G1583" s="737">
        <v>3</v>
      </c>
      <c r="H1583" s="305" t="s">
        <v>3234</v>
      </c>
      <c r="I1583" s="496" t="s">
        <v>9734</v>
      </c>
      <c r="J1583" s="497" t="s">
        <v>9735</v>
      </c>
      <c r="K1583" s="427" t="s">
        <v>1146</v>
      </c>
      <c r="L1583" s="427" t="s">
        <v>3491</v>
      </c>
      <c r="M1583" s="685">
        <v>6</v>
      </c>
      <c r="N1583" s="685" t="s">
        <v>15715</v>
      </c>
      <c r="O1583" s="685">
        <v>220</v>
      </c>
      <c r="P1583" s="427" t="s">
        <v>16232</v>
      </c>
      <c r="Q1583" s="191">
        <v>-2</v>
      </c>
      <c r="R1583" s="180"/>
      <c r="S1583" s="498">
        <v>19</v>
      </c>
      <c r="T1583" s="189">
        <v>20</v>
      </c>
      <c r="U1583" s="189">
        <v>8</v>
      </c>
      <c r="V1583" s="189">
        <v>20</v>
      </c>
      <c r="W1583" s="742">
        <v>12</v>
      </c>
      <c r="X1583" s="742">
        <v>18</v>
      </c>
      <c r="Y1583" s="742"/>
      <c r="Z1583" s="742"/>
      <c r="AA1583" s="742"/>
      <c r="AB1583" s="499" t="s">
        <v>794</v>
      </c>
      <c r="AC1583" s="419" t="s">
        <v>10901</v>
      </c>
      <c r="AD1583" s="427" t="s">
        <v>1954</v>
      </c>
      <c r="AE1583" s="427" t="s">
        <v>4259</v>
      </c>
      <c r="AF1583" s="194">
        <v>0</v>
      </c>
      <c r="AG1583" s="194">
        <v>0</v>
      </c>
      <c r="AH1583" s="194">
        <v>0</v>
      </c>
      <c r="AI1583" s="194">
        <v>0</v>
      </c>
      <c r="AJ1583" s="194">
        <v>0</v>
      </c>
      <c r="AK1583" s="194">
        <v>0</v>
      </c>
      <c r="AL1583" s="384">
        <v>13</v>
      </c>
      <c r="AM1583" s="194">
        <v>0</v>
      </c>
      <c r="AN1583" s="177">
        <v>0</v>
      </c>
      <c r="AO1583" s="194">
        <v>39</v>
      </c>
      <c r="AP1583" s="188">
        <v>14</v>
      </c>
      <c r="AQ1583" s="188"/>
      <c r="AR1583" s="188"/>
      <c r="AS1583" s="188"/>
      <c r="AT1583" s="188"/>
      <c r="AU1583" s="188"/>
      <c r="AV1583" s="188"/>
      <c r="AW1583" s="188"/>
      <c r="AX1583" s="188"/>
      <c r="AY1583" s="188"/>
      <c r="AZ1583" s="188"/>
      <c r="BA1583" s="188"/>
      <c r="BB1583" s="188"/>
      <c r="BC1583" s="188"/>
      <c r="BD1583" s="188">
        <v>11</v>
      </c>
      <c r="BE1583" s="188"/>
      <c r="BF1583" s="188"/>
      <c r="BG1583" s="188"/>
      <c r="BH1583" s="176" t="str">
        <f t="shared" si="189"/>
        <v>class level</v>
      </c>
      <c r="BI1583" s="176">
        <f t="shared" si="185"/>
        <v>8</v>
      </c>
      <c r="BJ1583" s="182" t="str">
        <f t="shared" si="186"/>
        <v>52 - 143</v>
      </c>
      <c r="BK1583" s="176">
        <f t="shared" si="187"/>
        <v>98</v>
      </c>
      <c r="BL1583" s="176">
        <f t="shared" si="190"/>
        <v>14</v>
      </c>
      <c r="BM1583" s="533"/>
      <c r="BN1583" s="185">
        <v>6950</v>
      </c>
      <c r="BO1583" s="180">
        <v>18</v>
      </c>
      <c r="BP1583" s="185">
        <f t="shared" si="191"/>
        <v>8714</v>
      </c>
      <c r="BQ1583" s="420" t="str">
        <f t="shared" si="188"/>
        <v>IX</v>
      </c>
      <c r="BR1583" s="185"/>
      <c r="BS1583" s="464" t="s">
        <v>9623</v>
      </c>
    </row>
    <row r="1584" spans="1:71" ht="127.5" x14ac:dyDescent="0.2">
      <c r="A1584" s="697">
        <v>1582</v>
      </c>
      <c r="B1584" s="286" t="s">
        <v>1588</v>
      </c>
      <c r="C1584" s="286" t="s">
        <v>7720</v>
      </c>
      <c r="D1584" s="258" t="s">
        <v>9623</v>
      </c>
      <c r="E1584" s="736">
        <v>1</v>
      </c>
      <c r="F1584" s="736">
        <v>1</v>
      </c>
      <c r="G1584" s="737">
        <v>3</v>
      </c>
      <c r="H1584" s="305" t="s">
        <v>3234</v>
      </c>
      <c r="I1584" s="496" t="s">
        <v>9734</v>
      </c>
      <c r="J1584" s="497" t="s">
        <v>9735</v>
      </c>
      <c r="K1584" s="427" t="s">
        <v>1146</v>
      </c>
      <c r="L1584" s="427" t="s">
        <v>3491</v>
      </c>
      <c r="M1584" s="685">
        <v>6</v>
      </c>
      <c r="N1584" s="685" t="s">
        <v>15715</v>
      </c>
      <c r="O1584" s="685">
        <v>220</v>
      </c>
      <c r="P1584" s="427" t="s">
        <v>16232</v>
      </c>
      <c r="Q1584" s="191">
        <v>-2</v>
      </c>
      <c r="R1584" s="180"/>
      <c r="S1584" s="498">
        <v>19</v>
      </c>
      <c r="T1584" s="189">
        <v>20</v>
      </c>
      <c r="U1584" s="189">
        <v>8</v>
      </c>
      <c r="V1584" s="189">
        <v>20</v>
      </c>
      <c r="W1584" s="742">
        <v>12</v>
      </c>
      <c r="X1584" s="742">
        <v>18</v>
      </c>
      <c r="Y1584" s="742"/>
      <c r="Z1584" s="742"/>
      <c r="AA1584" s="742"/>
      <c r="AB1584" s="499" t="s">
        <v>794</v>
      </c>
      <c r="AC1584" s="419" t="s">
        <v>10902</v>
      </c>
      <c r="AD1584" s="427" t="s">
        <v>1954</v>
      </c>
      <c r="AE1584" s="427" t="s">
        <v>4259</v>
      </c>
      <c r="AF1584" s="194">
        <v>0</v>
      </c>
      <c r="AG1584" s="194">
        <v>0</v>
      </c>
      <c r="AH1584" s="194">
        <v>0</v>
      </c>
      <c r="AI1584" s="194">
        <v>0</v>
      </c>
      <c r="AJ1584" s="194">
        <v>0</v>
      </c>
      <c r="AK1584" s="194">
        <v>0</v>
      </c>
      <c r="AL1584" s="384">
        <v>13</v>
      </c>
      <c r="AM1584" s="194">
        <v>0</v>
      </c>
      <c r="AN1584" s="177">
        <v>0</v>
      </c>
      <c r="AO1584" s="194">
        <v>39</v>
      </c>
      <c r="AP1584" s="188">
        <v>14</v>
      </c>
      <c r="AQ1584" s="188"/>
      <c r="AR1584" s="188"/>
      <c r="AS1584" s="188"/>
      <c r="AT1584" s="188"/>
      <c r="AU1584" s="188"/>
      <c r="AV1584" s="188"/>
      <c r="AW1584" s="188"/>
      <c r="AX1584" s="188"/>
      <c r="AY1584" s="188"/>
      <c r="AZ1584" s="188"/>
      <c r="BA1584" s="188"/>
      <c r="BB1584" s="188"/>
      <c r="BC1584" s="188"/>
      <c r="BD1584" s="188">
        <v>12</v>
      </c>
      <c r="BE1584" s="188"/>
      <c r="BF1584" s="188"/>
      <c r="BG1584" s="188"/>
      <c r="BH1584" s="176" t="str">
        <f t="shared" si="189"/>
        <v>class level</v>
      </c>
      <c r="BI1584" s="176">
        <f t="shared" si="185"/>
        <v>8</v>
      </c>
      <c r="BJ1584" s="182" t="str">
        <f t="shared" si="186"/>
        <v>52 - 143</v>
      </c>
      <c r="BK1584" s="176">
        <f t="shared" si="187"/>
        <v>98</v>
      </c>
      <c r="BL1584" s="176">
        <f t="shared" si="190"/>
        <v>14</v>
      </c>
      <c r="BM1584" s="533"/>
      <c r="BN1584" s="185">
        <v>6950</v>
      </c>
      <c r="BO1584" s="180">
        <v>18</v>
      </c>
      <c r="BP1584" s="185">
        <f t="shared" si="191"/>
        <v>8714</v>
      </c>
      <c r="BQ1584" s="420" t="str">
        <f t="shared" si="188"/>
        <v>IX</v>
      </c>
      <c r="BR1584" s="185"/>
      <c r="BS1584" s="464" t="s">
        <v>9623</v>
      </c>
    </row>
    <row r="1585" spans="1:71" ht="127.5" x14ac:dyDescent="0.2">
      <c r="A1585" s="696">
        <v>1583</v>
      </c>
      <c r="B1585" s="286" t="s">
        <v>1588</v>
      </c>
      <c r="C1585" s="286" t="s">
        <v>7721</v>
      </c>
      <c r="D1585" s="258" t="s">
        <v>9623</v>
      </c>
      <c r="E1585" s="736">
        <v>1</v>
      </c>
      <c r="F1585" s="736">
        <v>1</v>
      </c>
      <c r="G1585" s="737">
        <v>3</v>
      </c>
      <c r="H1585" s="305" t="s">
        <v>3234</v>
      </c>
      <c r="I1585" s="496" t="s">
        <v>9734</v>
      </c>
      <c r="J1585" s="497" t="s">
        <v>9735</v>
      </c>
      <c r="K1585" s="427" t="s">
        <v>1146</v>
      </c>
      <c r="L1585" s="427" t="s">
        <v>3491</v>
      </c>
      <c r="M1585" s="685">
        <v>6</v>
      </c>
      <c r="N1585" s="685" t="s">
        <v>15715</v>
      </c>
      <c r="O1585" s="685">
        <v>220</v>
      </c>
      <c r="P1585" s="427" t="s">
        <v>16232</v>
      </c>
      <c r="Q1585" s="191">
        <v>-2</v>
      </c>
      <c r="R1585" s="180"/>
      <c r="S1585" s="498">
        <v>19</v>
      </c>
      <c r="T1585" s="189">
        <v>20</v>
      </c>
      <c r="U1585" s="189">
        <v>8</v>
      </c>
      <c r="V1585" s="189">
        <v>20</v>
      </c>
      <c r="W1585" s="742">
        <v>12</v>
      </c>
      <c r="X1585" s="742">
        <v>18</v>
      </c>
      <c r="Y1585" s="742"/>
      <c r="Z1585" s="742"/>
      <c r="AA1585" s="742"/>
      <c r="AB1585" s="499" t="s">
        <v>794</v>
      </c>
      <c r="AC1585" s="419" t="s">
        <v>10903</v>
      </c>
      <c r="AD1585" s="427" t="s">
        <v>1954</v>
      </c>
      <c r="AE1585" s="427" t="s">
        <v>4259</v>
      </c>
      <c r="AF1585" s="194">
        <v>0</v>
      </c>
      <c r="AG1585" s="194">
        <v>0</v>
      </c>
      <c r="AH1585" s="194">
        <v>0</v>
      </c>
      <c r="AI1585" s="194">
        <v>0</v>
      </c>
      <c r="AJ1585" s="194">
        <v>0</v>
      </c>
      <c r="AK1585" s="194">
        <v>0</v>
      </c>
      <c r="AL1585" s="384">
        <v>13</v>
      </c>
      <c r="AM1585" s="194">
        <v>0</v>
      </c>
      <c r="AN1585" s="177">
        <v>0</v>
      </c>
      <c r="AO1585" s="194">
        <v>39</v>
      </c>
      <c r="AP1585" s="188">
        <v>14</v>
      </c>
      <c r="AQ1585" s="188"/>
      <c r="AR1585" s="188"/>
      <c r="AS1585" s="188"/>
      <c r="AT1585" s="188"/>
      <c r="AU1585" s="188"/>
      <c r="AV1585" s="188"/>
      <c r="AW1585" s="188"/>
      <c r="AX1585" s="188"/>
      <c r="AY1585" s="188"/>
      <c r="AZ1585" s="188"/>
      <c r="BA1585" s="188"/>
      <c r="BB1585" s="188"/>
      <c r="BC1585" s="188"/>
      <c r="BD1585" s="188">
        <v>13</v>
      </c>
      <c r="BE1585" s="188"/>
      <c r="BF1585" s="188"/>
      <c r="BG1585" s="188"/>
      <c r="BH1585" s="176" t="str">
        <f t="shared" si="189"/>
        <v>class level</v>
      </c>
      <c r="BI1585" s="176">
        <f t="shared" si="185"/>
        <v>8</v>
      </c>
      <c r="BJ1585" s="182" t="str">
        <f t="shared" si="186"/>
        <v>52 - 143</v>
      </c>
      <c r="BK1585" s="176">
        <f t="shared" si="187"/>
        <v>98</v>
      </c>
      <c r="BL1585" s="176">
        <f t="shared" si="190"/>
        <v>14</v>
      </c>
      <c r="BM1585" s="533"/>
      <c r="BN1585" s="185">
        <v>6950</v>
      </c>
      <c r="BO1585" s="180">
        <v>18</v>
      </c>
      <c r="BP1585" s="185">
        <f t="shared" si="191"/>
        <v>8714</v>
      </c>
      <c r="BQ1585" s="420" t="str">
        <f t="shared" si="188"/>
        <v>IX</v>
      </c>
      <c r="BR1585" s="185"/>
      <c r="BS1585" s="464" t="s">
        <v>9623</v>
      </c>
    </row>
    <row r="1586" spans="1:71" ht="127.5" x14ac:dyDescent="0.2">
      <c r="A1586" s="696">
        <v>1584</v>
      </c>
      <c r="B1586" s="286" t="s">
        <v>1588</v>
      </c>
      <c r="C1586" s="286" t="s">
        <v>7722</v>
      </c>
      <c r="D1586" s="258" t="s">
        <v>9623</v>
      </c>
      <c r="E1586" s="736">
        <v>1</v>
      </c>
      <c r="F1586" s="736">
        <v>1</v>
      </c>
      <c r="G1586" s="737">
        <v>3</v>
      </c>
      <c r="H1586" s="305" t="s">
        <v>3234</v>
      </c>
      <c r="I1586" s="496" t="s">
        <v>9734</v>
      </c>
      <c r="J1586" s="497" t="s">
        <v>9735</v>
      </c>
      <c r="K1586" s="427" t="s">
        <v>1146</v>
      </c>
      <c r="L1586" s="427" t="s">
        <v>3491</v>
      </c>
      <c r="M1586" s="685">
        <v>6</v>
      </c>
      <c r="N1586" s="685" t="s">
        <v>15715</v>
      </c>
      <c r="O1586" s="685">
        <v>220</v>
      </c>
      <c r="P1586" s="427" t="s">
        <v>16232</v>
      </c>
      <c r="Q1586" s="191">
        <v>-2</v>
      </c>
      <c r="R1586" s="180"/>
      <c r="S1586" s="498">
        <v>19</v>
      </c>
      <c r="T1586" s="189">
        <v>20</v>
      </c>
      <c r="U1586" s="189">
        <v>8</v>
      </c>
      <c r="V1586" s="189">
        <v>20</v>
      </c>
      <c r="W1586" s="742">
        <v>12</v>
      </c>
      <c r="X1586" s="742">
        <v>18</v>
      </c>
      <c r="Y1586" s="742"/>
      <c r="Z1586" s="742"/>
      <c r="AA1586" s="742"/>
      <c r="AB1586" s="499" t="s">
        <v>794</v>
      </c>
      <c r="AC1586" s="419" t="s">
        <v>10904</v>
      </c>
      <c r="AD1586" s="427" t="s">
        <v>1954</v>
      </c>
      <c r="AE1586" s="427" t="s">
        <v>4259</v>
      </c>
      <c r="AF1586" s="194">
        <v>0</v>
      </c>
      <c r="AG1586" s="194">
        <v>0</v>
      </c>
      <c r="AH1586" s="194">
        <v>0</v>
      </c>
      <c r="AI1586" s="194">
        <v>0</v>
      </c>
      <c r="AJ1586" s="194">
        <v>0</v>
      </c>
      <c r="AK1586" s="194">
        <v>0</v>
      </c>
      <c r="AL1586" s="384">
        <v>13</v>
      </c>
      <c r="AM1586" s="194">
        <v>0</v>
      </c>
      <c r="AN1586" s="177">
        <v>0</v>
      </c>
      <c r="AO1586" s="194">
        <v>39</v>
      </c>
      <c r="AP1586" s="188">
        <v>14</v>
      </c>
      <c r="AQ1586" s="188"/>
      <c r="AR1586" s="188"/>
      <c r="AS1586" s="188"/>
      <c r="AT1586" s="188"/>
      <c r="AU1586" s="188"/>
      <c r="AV1586" s="188"/>
      <c r="AW1586" s="188"/>
      <c r="AX1586" s="188"/>
      <c r="AY1586" s="188"/>
      <c r="AZ1586" s="188"/>
      <c r="BA1586" s="188"/>
      <c r="BB1586" s="188"/>
      <c r="BC1586" s="188"/>
      <c r="BD1586" s="188">
        <v>14</v>
      </c>
      <c r="BE1586" s="188"/>
      <c r="BF1586" s="188"/>
      <c r="BG1586" s="188"/>
      <c r="BH1586" s="176" t="str">
        <f t="shared" si="189"/>
        <v>class level</v>
      </c>
      <c r="BI1586" s="176">
        <f t="shared" ref="BI1586:BI1649" si="192">IF(manualHD="",IF(COUNTIF(AP1586:BG1586,"")=18,IFERROR(INDEX(thac0array,MATCH(IF(manualHD="",IF(SUM($AG1586:$AL1586)/(0.01+fixedhp)&lt;1/40,ROUND(fixedhp/4.5,0),IF(eightsider=1,IF((AND(fixedhp&gt;0,fixedhp&lt;4)),1.125,1),IF(eightsider&gt;1,eightsider+IF(twosider*1.5+threesider*2+foursider*2.5+fivesider*3+sixsider*3.5+sevensider*4+fixedhp&gt;3,1,0),IF(sevensider=1,0.875,0.5)))),manualHD),hitDiceThac0,0)),21),MIN(IFERROR(INDEX(thac0array,MATCH(IF(AZ1586="",AP1586,ROUND(AP1586+AZ1586/2,0)),hitDiceThac0,0)),21),IFERROR(INDEX(thac0array,MATCH(MAX(AQ1586:AS1586),fighterThac0,0)),21),IFERROR(INDEX(thac0array,MATCH(MAX(AW1586:BA1586),clericThac0,0)),21),IFERROR(INDEX(thac0array,MATCH(MAX(BB1586:BC1586),thiefThac0,0)),21),IFERROR(INDEX(thac0array,MATCH(MAX(BD1586:BG1586),magicUserThac0,0)),21))),IFERROR(INDEX(thac0array,MATCH(BM1586,hitDiceThac0),0),BM1586))</f>
        <v>8</v>
      </c>
      <c r="BJ1586" s="182" t="str">
        <f t="shared" ref="BJ1586:BJ1649" si="193">IF(SUM(AF1586:AN1586)=0,AO1586,IF(AZ1586="",SUM(AF1586:AO1586)&amp;" - "&amp;IF(OR(COUNTIF(AP1586:BG1586,"")=18,AP1586&gt;0),ROUND(AF1586*2+AG1586*3+AH1586*4+AI1586*5+AJ1586*6+AK1586*7+AL1586*8+AM1586*10+AN1586*12+AO1586,0),ROUND((AF1586*2+AG1586*3+AH1586*4+AI1586*5+AJ1586*6+AK1586*7+AL1586*8+AM1586*10+AN1586*12+AO1586)/COUNTA(AQ1586:BG1586),0)),IF(BM1586="",(AZ1586-1)*1+SUM(AF1586:AO1586)&amp;" - "&amp;(AZ1586-1)*4+ROUND(AF1586*2+AG1586*3+AH1586*4+AI1586*5+AJ1586*6+AK1586*7+AL1586*8+AM1586*10+AN1586*12+AO1586,0),SUM(AF1586:AO1586)&amp;" - "&amp;ROUND(AF1586*2+AG1586*3+AH1586*4+AI1586*5+AJ1586*6+AK1586*7+AL1586*8+AM1586*10+AN1586*12+AO1586,0))))</f>
        <v>52 - 143</v>
      </c>
      <c r="BK1586" s="176">
        <f t="shared" ref="BK1586:BK1649" si="194">IF(SUM(AF1586:AN1586)=0,AO1586,IF(AZ1586="",ROUND(AVERAGE(SUM(AF1586:AO1586),IF(OR(COUNTIF(AP1586:BG1586,"")=18,AP1586&gt;0),ROUND(AF1586*2+AG1586*3+AH1586*4+AI1586*5+AJ1586*6+AK1586*7+AL1586*8+AM1586*10+AN1586*12+AO1586,0),ROUND((AF1586*2+AG1586*3+AH1586*4+AI1586*5+AJ1586*6+AK1586*7+AL1586*8+AM1586*10+AN1586*12+AO1586)/COUNTA(AQ1586:BG1586),0))),0),IF(BM1586="",ROUND(AVERAGE((AZ1586-1)*1+SUM(AF1586:AO1586),(AZ1586-1)*4+ROUND(AF1586*2+AG1586*3+AH1586*4+AI1586*5+AJ1586*6+AK1586*7+AL1586*8+AM1586*10+AN1586*12+AO1586,0)),0),ROUND(AVERAGE(SUM(AF1586:AO1586),ROUND(AF1586*2+AG1586*3+AH1586*4+AI1586*5+AJ1586*6+AK1586*7+AL1586*8+AM1586*10+AN1586*12+AO1586,0)),0))))</f>
        <v>98</v>
      </c>
      <c r="BL1586" s="176">
        <f t="shared" si="190"/>
        <v>14</v>
      </c>
      <c r="BM1586" s="533"/>
      <c r="BN1586" s="185">
        <v>6950</v>
      </c>
      <c r="BO1586" s="180">
        <v>18</v>
      </c>
      <c r="BP1586" s="185">
        <f t="shared" si="191"/>
        <v>8714</v>
      </c>
      <c r="BQ1586" s="420" t="str">
        <f t="shared" ref="BQ1586:BQ1649" si="195">IFERROR(INDEX(xpLevel,MATCH($BN1586,xpThresholds,1)), "XI")</f>
        <v>IX</v>
      </c>
      <c r="BR1586" s="185"/>
      <c r="BS1586" s="464" t="s">
        <v>9623</v>
      </c>
    </row>
    <row r="1587" spans="1:71" ht="127.5" x14ac:dyDescent="0.2">
      <c r="A1587" s="697">
        <v>1585</v>
      </c>
      <c r="B1587" s="286" t="s">
        <v>1588</v>
      </c>
      <c r="C1587" s="286" t="s">
        <v>7723</v>
      </c>
      <c r="D1587" s="258" t="s">
        <v>9623</v>
      </c>
      <c r="E1587" s="736">
        <v>1</v>
      </c>
      <c r="F1587" s="736">
        <v>1</v>
      </c>
      <c r="G1587" s="737">
        <v>3</v>
      </c>
      <c r="H1587" s="305" t="s">
        <v>3234</v>
      </c>
      <c r="I1587" s="496" t="s">
        <v>9734</v>
      </c>
      <c r="J1587" s="497" t="s">
        <v>9735</v>
      </c>
      <c r="K1587" s="427" t="s">
        <v>1146</v>
      </c>
      <c r="L1587" s="427" t="s">
        <v>3491</v>
      </c>
      <c r="M1587" s="685">
        <v>6</v>
      </c>
      <c r="N1587" s="685" t="s">
        <v>15715</v>
      </c>
      <c r="O1587" s="685">
        <v>220</v>
      </c>
      <c r="P1587" s="427" t="s">
        <v>16232</v>
      </c>
      <c r="Q1587" s="191">
        <v>-2</v>
      </c>
      <c r="R1587" s="180"/>
      <c r="S1587" s="498">
        <v>19</v>
      </c>
      <c r="T1587" s="189">
        <v>20</v>
      </c>
      <c r="U1587" s="189">
        <v>8</v>
      </c>
      <c r="V1587" s="189">
        <v>20</v>
      </c>
      <c r="W1587" s="742">
        <v>12</v>
      </c>
      <c r="X1587" s="742">
        <v>18</v>
      </c>
      <c r="Y1587" s="742"/>
      <c r="Z1587" s="742"/>
      <c r="AA1587" s="742"/>
      <c r="AB1587" s="499" t="s">
        <v>794</v>
      </c>
      <c r="AC1587" s="419" t="s">
        <v>10905</v>
      </c>
      <c r="AD1587" s="427" t="s">
        <v>1954</v>
      </c>
      <c r="AE1587" s="427" t="s">
        <v>4259</v>
      </c>
      <c r="AF1587" s="194">
        <v>0</v>
      </c>
      <c r="AG1587" s="194">
        <v>0</v>
      </c>
      <c r="AH1587" s="194">
        <v>0</v>
      </c>
      <c r="AI1587" s="194">
        <v>0</v>
      </c>
      <c r="AJ1587" s="194">
        <v>0</v>
      </c>
      <c r="AK1587" s="194">
        <v>0</v>
      </c>
      <c r="AL1587" s="384">
        <v>13</v>
      </c>
      <c r="AM1587" s="194">
        <v>0</v>
      </c>
      <c r="AN1587" s="177">
        <v>0</v>
      </c>
      <c r="AO1587" s="194">
        <v>39</v>
      </c>
      <c r="AP1587" s="188">
        <v>14</v>
      </c>
      <c r="AQ1587" s="188"/>
      <c r="AR1587" s="188"/>
      <c r="AS1587" s="188"/>
      <c r="AT1587" s="188"/>
      <c r="AU1587" s="188"/>
      <c r="AV1587" s="188"/>
      <c r="AW1587" s="188"/>
      <c r="AX1587" s="188"/>
      <c r="AY1587" s="188"/>
      <c r="AZ1587" s="188"/>
      <c r="BA1587" s="188"/>
      <c r="BB1587" s="188"/>
      <c r="BC1587" s="188"/>
      <c r="BD1587" s="188">
        <v>15</v>
      </c>
      <c r="BE1587" s="188"/>
      <c r="BF1587" s="188"/>
      <c r="BG1587" s="188"/>
      <c r="BH1587" s="176" t="str">
        <f t="shared" si="189"/>
        <v>class level</v>
      </c>
      <c r="BI1587" s="176">
        <f t="shared" si="192"/>
        <v>8</v>
      </c>
      <c r="BJ1587" s="182" t="str">
        <f t="shared" si="193"/>
        <v>52 - 143</v>
      </c>
      <c r="BK1587" s="176">
        <f t="shared" si="194"/>
        <v>98</v>
      </c>
      <c r="BL1587" s="176">
        <f t="shared" si="190"/>
        <v>15</v>
      </c>
      <c r="BM1587" s="533"/>
      <c r="BN1587" s="185">
        <v>6950</v>
      </c>
      <c r="BO1587" s="180">
        <v>18</v>
      </c>
      <c r="BP1587" s="185">
        <f t="shared" si="191"/>
        <v>8714</v>
      </c>
      <c r="BQ1587" s="420" t="str">
        <f t="shared" si="195"/>
        <v>IX</v>
      </c>
      <c r="BR1587" s="185"/>
      <c r="BS1587" s="464" t="s">
        <v>9623</v>
      </c>
    </row>
    <row r="1588" spans="1:71" ht="127.5" x14ac:dyDescent="0.2">
      <c r="A1588" s="696">
        <v>1586</v>
      </c>
      <c r="B1588" s="286" t="s">
        <v>1588</v>
      </c>
      <c r="C1588" s="286" t="s">
        <v>7726</v>
      </c>
      <c r="D1588" s="258" t="s">
        <v>9623</v>
      </c>
      <c r="E1588" s="736">
        <v>1</v>
      </c>
      <c r="F1588" s="736">
        <v>1</v>
      </c>
      <c r="G1588" s="737">
        <v>3</v>
      </c>
      <c r="H1588" s="305" t="s">
        <v>3234</v>
      </c>
      <c r="I1588" s="496" t="s">
        <v>9734</v>
      </c>
      <c r="J1588" s="497" t="s">
        <v>9735</v>
      </c>
      <c r="K1588" s="427" t="s">
        <v>1146</v>
      </c>
      <c r="L1588" s="427" t="s">
        <v>3491</v>
      </c>
      <c r="M1588" s="685">
        <v>6</v>
      </c>
      <c r="N1588" s="685" t="s">
        <v>15715</v>
      </c>
      <c r="O1588" s="685">
        <v>220</v>
      </c>
      <c r="P1588" s="427" t="s">
        <v>16232</v>
      </c>
      <c r="Q1588" s="191">
        <v>-2</v>
      </c>
      <c r="R1588" s="180"/>
      <c r="S1588" s="498">
        <v>19</v>
      </c>
      <c r="T1588" s="189">
        <v>20</v>
      </c>
      <c r="U1588" s="189">
        <v>8</v>
      </c>
      <c r="V1588" s="189">
        <v>20</v>
      </c>
      <c r="W1588" s="742">
        <v>12</v>
      </c>
      <c r="X1588" s="742">
        <v>18</v>
      </c>
      <c r="Y1588" s="742"/>
      <c r="Z1588" s="742"/>
      <c r="AA1588" s="742"/>
      <c r="AB1588" s="499" t="s">
        <v>794</v>
      </c>
      <c r="AC1588" s="419" t="s">
        <v>10906</v>
      </c>
      <c r="AD1588" s="427" t="s">
        <v>1954</v>
      </c>
      <c r="AE1588" s="427" t="s">
        <v>4259</v>
      </c>
      <c r="AF1588" s="194">
        <v>0</v>
      </c>
      <c r="AG1588" s="194">
        <v>0</v>
      </c>
      <c r="AH1588" s="194">
        <v>0</v>
      </c>
      <c r="AI1588" s="194">
        <v>0</v>
      </c>
      <c r="AJ1588" s="194">
        <v>0</v>
      </c>
      <c r="AK1588" s="194">
        <v>0</v>
      </c>
      <c r="AL1588" s="384">
        <v>13</v>
      </c>
      <c r="AM1588" s="194">
        <v>0</v>
      </c>
      <c r="AN1588" s="177">
        <v>0</v>
      </c>
      <c r="AO1588" s="194">
        <v>39</v>
      </c>
      <c r="AP1588" s="188">
        <v>14</v>
      </c>
      <c r="AQ1588" s="188"/>
      <c r="AR1588" s="188"/>
      <c r="AS1588" s="188"/>
      <c r="AT1588" s="188"/>
      <c r="AU1588" s="188"/>
      <c r="AV1588" s="188"/>
      <c r="AW1588" s="188"/>
      <c r="AX1588" s="188"/>
      <c r="AY1588" s="188"/>
      <c r="AZ1588" s="188"/>
      <c r="BA1588" s="188"/>
      <c r="BB1588" s="188"/>
      <c r="BC1588" s="188"/>
      <c r="BD1588" s="188">
        <v>16</v>
      </c>
      <c r="BE1588" s="188"/>
      <c r="BF1588" s="188"/>
      <c r="BG1588" s="188"/>
      <c r="BH1588" s="176" t="str">
        <f t="shared" si="189"/>
        <v>class level</v>
      </c>
      <c r="BI1588" s="176">
        <f t="shared" si="192"/>
        <v>8</v>
      </c>
      <c r="BJ1588" s="182" t="str">
        <f t="shared" si="193"/>
        <v>52 - 143</v>
      </c>
      <c r="BK1588" s="176">
        <f t="shared" si="194"/>
        <v>98</v>
      </c>
      <c r="BL1588" s="176">
        <f t="shared" si="190"/>
        <v>16</v>
      </c>
      <c r="BM1588" s="533"/>
      <c r="BN1588" s="185">
        <v>6950</v>
      </c>
      <c r="BO1588" s="180">
        <v>18</v>
      </c>
      <c r="BP1588" s="185">
        <f t="shared" si="191"/>
        <v>8714</v>
      </c>
      <c r="BQ1588" s="420" t="str">
        <f t="shared" si="195"/>
        <v>IX</v>
      </c>
      <c r="BR1588" s="185"/>
      <c r="BS1588" s="464" t="s">
        <v>9623</v>
      </c>
    </row>
    <row r="1589" spans="1:71" ht="127.5" x14ac:dyDescent="0.2">
      <c r="A1589" s="697">
        <v>1587</v>
      </c>
      <c r="B1589" s="286" t="s">
        <v>1588</v>
      </c>
      <c r="C1589" s="286" t="s">
        <v>7724</v>
      </c>
      <c r="D1589" s="258" t="s">
        <v>9623</v>
      </c>
      <c r="E1589" s="736">
        <v>1</v>
      </c>
      <c r="F1589" s="736">
        <v>1</v>
      </c>
      <c r="G1589" s="737">
        <v>3</v>
      </c>
      <c r="H1589" s="305" t="s">
        <v>3234</v>
      </c>
      <c r="I1589" s="496" t="s">
        <v>9734</v>
      </c>
      <c r="J1589" s="497" t="s">
        <v>9735</v>
      </c>
      <c r="K1589" s="427" t="s">
        <v>1146</v>
      </c>
      <c r="L1589" s="427" t="s">
        <v>3491</v>
      </c>
      <c r="M1589" s="685">
        <v>6</v>
      </c>
      <c r="N1589" s="685" t="s">
        <v>15715</v>
      </c>
      <c r="O1589" s="685">
        <v>220</v>
      </c>
      <c r="P1589" s="427" t="s">
        <v>16232</v>
      </c>
      <c r="Q1589" s="191">
        <v>-2</v>
      </c>
      <c r="R1589" s="180"/>
      <c r="S1589" s="498">
        <v>19</v>
      </c>
      <c r="T1589" s="189">
        <v>20</v>
      </c>
      <c r="U1589" s="189">
        <v>8</v>
      </c>
      <c r="V1589" s="189">
        <v>20</v>
      </c>
      <c r="W1589" s="742">
        <v>12</v>
      </c>
      <c r="X1589" s="742">
        <v>18</v>
      </c>
      <c r="Y1589" s="742"/>
      <c r="Z1589" s="742"/>
      <c r="AA1589" s="742"/>
      <c r="AB1589" s="499" t="s">
        <v>794</v>
      </c>
      <c r="AC1589" s="419" t="s">
        <v>10907</v>
      </c>
      <c r="AD1589" s="427" t="s">
        <v>1954</v>
      </c>
      <c r="AE1589" s="427" t="s">
        <v>4259</v>
      </c>
      <c r="AF1589" s="194">
        <v>0</v>
      </c>
      <c r="AG1589" s="194">
        <v>0</v>
      </c>
      <c r="AH1589" s="194">
        <v>0</v>
      </c>
      <c r="AI1589" s="194">
        <v>0</v>
      </c>
      <c r="AJ1589" s="194">
        <v>0</v>
      </c>
      <c r="AK1589" s="194">
        <v>0</v>
      </c>
      <c r="AL1589" s="384">
        <v>13</v>
      </c>
      <c r="AM1589" s="194">
        <v>0</v>
      </c>
      <c r="AN1589" s="177">
        <v>0</v>
      </c>
      <c r="AO1589" s="194">
        <v>39</v>
      </c>
      <c r="AP1589" s="188">
        <v>14</v>
      </c>
      <c r="AQ1589" s="188"/>
      <c r="AR1589" s="188"/>
      <c r="AS1589" s="188"/>
      <c r="AT1589" s="188"/>
      <c r="AU1589" s="188"/>
      <c r="AV1589" s="188"/>
      <c r="AW1589" s="188"/>
      <c r="AX1589" s="188"/>
      <c r="AY1589" s="188"/>
      <c r="AZ1589" s="188"/>
      <c r="BA1589" s="188"/>
      <c r="BB1589" s="188"/>
      <c r="BC1589" s="188"/>
      <c r="BD1589" s="188">
        <v>17</v>
      </c>
      <c r="BE1589" s="188"/>
      <c r="BF1589" s="188"/>
      <c r="BG1589" s="188"/>
      <c r="BH1589" s="176" t="str">
        <f t="shared" si="189"/>
        <v>class level</v>
      </c>
      <c r="BI1589" s="176">
        <f t="shared" si="192"/>
        <v>8</v>
      </c>
      <c r="BJ1589" s="182" t="str">
        <f t="shared" si="193"/>
        <v>52 - 143</v>
      </c>
      <c r="BK1589" s="176">
        <f t="shared" si="194"/>
        <v>98</v>
      </c>
      <c r="BL1589" s="176">
        <f t="shared" si="190"/>
        <v>17</v>
      </c>
      <c r="BM1589" s="533"/>
      <c r="BN1589" s="185">
        <v>6950</v>
      </c>
      <c r="BO1589" s="180">
        <v>18</v>
      </c>
      <c r="BP1589" s="185">
        <f t="shared" si="191"/>
        <v>8714</v>
      </c>
      <c r="BQ1589" s="420" t="str">
        <f t="shared" si="195"/>
        <v>IX</v>
      </c>
      <c r="BR1589" s="185"/>
      <c r="BS1589" s="464" t="s">
        <v>9623</v>
      </c>
    </row>
    <row r="1590" spans="1:71" ht="127.5" x14ac:dyDescent="0.2">
      <c r="A1590" s="696">
        <v>1588</v>
      </c>
      <c r="B1590" s="286" t="s">
        <v>1588</v>
      </c>
      <c r="C1590" s="286" t="s">
        <v>7725</v>
      </c>
      <c r="D1590" s="258" t="s">
        <v>9623</v>
      </c>
      <c r="E1590" s="736">
        <v>1</v>
      </c>
      <c r="F1590" s="736">
        <v>1</v>
      </c>
      <c r="G1590" s="737">
        <v>3</v>
      </c>
      <c r="H1590" s="305" t="s">
        <v>3234</v>
      </c>
      <c r="I1590" s="496" t="s">
        <v>9734</v>
      </c>
      <c r="J1590" s="497" t="s">
        <v>9735</v>
      </c>
      <c r="K1590" s="427" t="s">
        <v>1146</v>
      </c>
      <c r="L1590" s="427" t="s">
        <v>3491</v>
      </c>
      <c r="M1590" s="685">
        <v>6</v>
      </c>
      <c r="N1590" s="685" t="s">
        <v>15715</v>
      </c>
      <c r="O1590" s="685">
        <v>220</v>
      </c>
      <c r="P1590" s="427" t="s">
        <v>16232</v>
      </c>
      <c r="Q1590" s="191">
        <v>-2</v>
      </c>
      <c r="R1590" s="180"/>
      <c r="S1590" s="498">
        <v>19</v>
      </c>
      <c r="T1590" s="189">
        <v>20</v>
      </c>
      <c r="U1590" s="189">
        <v>8</v>
      </c>
      <c r="V1590" s="189">
        <v>20</v>
      </c>
      <c r="W1590" s="742">
        <v>12</v>
      </c>
      <c r="X1590" s="742">
        <v>18</v>
      </c>
      <c r="Y1590" s="742"/>
      <c r="Z1590" s="742"/>
      <c r="AA1590" s="742"/>
      <c r="AB1590" s="499" t="s">
        <v>794</v>
      </c>
      <c r="AC1590" s="419" t="s">
        <v>10908</v>
      </c>
      <c r="AD1590" s="427" t="s">
        <v>1954</v>
      </c>
      <c r="AE1590" s="427" t="s">
        <v>4259</v>
      </c>
      <c r="AF1590" s="194">
        <v>0</v>
      </c>
      <c r="AG1590" s="194">
        <v>0</v>
      </c>
      <c r="AH1590" s="194">
        <v>0</v>
      </c>
      <c r="AI1590" s="194">
        <v>0</v>
      </c>
      <c r="AJ1590" s="194">
        <v>0</v>
      </c>
      <c r="AK1590" s="194">
        <v>0</v>
      </c>
      <c r="AL1590" s="384">
        <v>13</v>
      </c>
      <c r="AM1590" s="194">
        <v>0</v>
      </c>
      <c r="AN1590" s="177">
        <v>0</v>
      </c>
      <c r="AO1590" s="194">
        <v>39</v>
      </c>
      <c r="AP1590" s="188">
        <v>14</v>
      </c>
      <c r="AQ1590" s="188"/>
      <c r="AR1590" s="188"/>
      <c r="AS1590" s="188"/>
      <c r="AT1590" s="188"/>
      <c r="AU1590" s="188"/>
      <c r="AV1590" s="188"/>
      <c r="AW1590" s="188"/>
      <c r="AX1590" s="188"/>
      <c r="AY1590" s="188"/>
      <c r="AZ1590" s="188"/>
      <c r="BA1590" s="188"/>
      <c r="BB1590" s="188"/>
      <c r="BC1590" s="188"/>
      <c r="BD1590" s="188">
        <v>18</v>
      </c>
      <c r="BE1590" s="188"/>
      <c r="BF1590" s="188"/>
      <c r="BG1590" s="188"/>
      <c r="BH1590" s="176" t="str">
        <f t="shared" si="189"/>
        <v>class level</v>
      </c>
      <c r="BI1590" s="176">
        <f t="shared" si="192"/>
        <v>8</v>
      </c>
      <c r="BJ1590" s="182" t="str">
        <f t="shared" si="193"/>
        <v>52 - 143</v>
      </c>
      <c r="BK1590" s="176">
        <f t="shared" si="194"/>
        <v>98</v>
      </c>
      <c r="BL1590" s="176">
        <f t="shared" si="190"/>
        <v>18</v>
      </c>
      <c r="BM1590" s="533"/>
      <c r="BN1590" s="185">
        <v>6950</v>
      </c>
      <c r="BO1590" s="180">
        <v>18</v>
      </c>
      <c r="BP1590" s="185">
        <f t="shared" si="191"/>
        <v>8714</v>
      </c>
      <c r="BQ1590" s="420" t="str">
        <f t="shared" si="195"/>
        <v>IX</v>
      </c>
      <c r="BR1590" s="185"/>
      <c r="BS1590" s="464" t="s">
        <v>9623</v>
      </c>
    </row>
    <row r="1591" spans="1:71" ht="102" x14ac:dyDescent="0.2">
      <c r="A1591" s="696">
        <v>1589</v>
      </c>
      <c r="B1591" s="286" t="s">
        <v>9002</v>
      </c>
      <c r="C1591" s="286" t="s">
        <v>9002</v>
      </c>
      <c r="D1591" s="258" t="s">
        <v>9623</v>
      </c>
      <c r="E1591" s="736">
        <v>1</v>
      </c>
      <c r="F1591" s="736">
        <v>1</v>
      </c>
      <c r="G1591" s="737">
        <v>1</v>
      </c>
      <c r="H1591" s="305" t="s">
        <v>797</v>
      </c>
      <c r="I1591" s="208" t="s">
        <v>3487</v>
      </c>
      <c r="J1591" s="280" t="s">
        <v>6558</v>
      </c>
      <c r="K1591" s="191" t="s">
        <v>2614</v>
      </c>
      <c r="L1591" s="427" t="s">
        <v>3491</v>
      </c>
      <c r="M1591" s="686">
        <v>5</v>
      </c>
      <c r="N1591" s="685" t="s">
        <v>15715</v>
      </c>
      <c r="O1591" s="686">
        <v>87</v>
      </c>
      <c r="P1591" s="427" t="s">
        <v>16233</v>
      </c>
      <c r="Q1591" s="191">
        <v>-1</v>
      </c>
      <c r="R1591" s="180"/>
      <c r="S1591" s="191">
        <v>15</v>
      </c>
      <c r="T1591" s="191">
        <v>16</v>
      </c>
      <c r="U1591" s="191">
        <v>8</v>
      </c>
      <c r="V1591" s="191">
        <v>18</v>
      </c>
      <c r="W1591" s="742">
        <v>18</v>
      </c>
      <c r="X1591" s="742"/>
      <c r="Y1591" s="742"/>
      <c r="Z1591" s="742"/>
      <c r="AA1591" s="742"/>
      <c r="AB1591" s="220"/>
      <c r="AC1591" s="183" t="s">
        <v>10909</v>
      </c>
      <c r="AD1591" s="427" t="s">
        <v>1954</v>
      </c>
      <c r="AE1591" s="179" t="s">
        <v>4259</v>
      </c>
      <c r="AF1591" s="194">
        <v>0</v>
      </c>
      <c r="AG1591" s="194">
        <v>0</v>
      </c>
      <c r="AH1591" s="194">
        <v>0</v>
      </c>
      <c r="AI1591" s="194">
        <v>0</v>
      </c>
      <c r="AJ1591" s="194">
        <v>0</v>
      </c>
      <c r="AK1591" s="194">
        <v>0</v>
      </c>
      <c r="AL1591" s="385">
        <v>10</v>
      </c>
      <c r="AM1591" s="194">
        <v>0</v>
      </c>
      <c r="AN1591" s="177">
        <v>0</v>
      </c>
      <c r="AO1591" s="194">
        <v>20</v>
      </c>
      <c r="AP1591" s="188"/>
      <c r="AQ1591" s="188"/>
      <c r="AR1591" s="188"/>
      <c r="AS1591" s="188"/>
      <c r="AT1591" s="188"/>
      <c r="AU1591" s="188"/>
      <c r="AV1591" s="188"/>
      <c r="AW1591" s="188"/>
      <c r="AX1591" s="188"/>
      <c r="AY1591" s="188"/>
      <c r="AZ1591" s="188"/>
      <c r="BA1591" s="188"/>
      <c r="BB1591" s="188"/>
      <c r="BC1591" s="188"/>
      <c r="BD1591" s="188"/>
      <c r="BE1591" s="188"/>
      <c r="BF1591" s="188"/>
      <c r="BG1591" s="188"/>
      <c r="BH1591" s="176">
        <f t="shared" si="189"/>
        <v>11</v>
      </c>
      <c r="BI1591" s="176">
        <f t="shared" si="192"/>
        <v>10</v>
      </c>
      <c r="BJ1591" s="182" t="str">
        <f t="shared" si="193"/>
        <v>30 - 100</v>
      </c>
      <c r="BK1591" s="176">
        <f t="shared" si="194"/>
        <v>65</v>
      </c>
      <c r="BL1591" s="176">
        <f t="shared" si="190"/>
        <v>15</v>
      </c>
      <c r="BM1591" s="533"/>
      <c r="BN1591" s="187">
        <v>5300</v>
      </c>
      <c r="BO1591" s="188">
        <v>16</v>
      </c>
      <c r="BP1591" s="185">
        <f t="shared" si="191"/>
        <v>6340</v>
      </c>
      <c r="BQ1591" s="420" t="str">
        <f t="shared" si="195"/>
        <v>VIII</v>
      </c>
      <c r="BR1591" s="185"/>
      <c r="BS1591" s="464" t="s">
        <v>9623</v>
      </c>
    </row>
    <row r="1592" spans="1:71" ht="127.5" x14ac:dyDescent="0.2">
      <c r="A1592" s="697">
        <v>1590</v>
      </c>
      <c r="B1592" s="286" t="s">
        <v>9009</v>
      </c>
      <c r="C1592" s="286" t="s">
        <v>9009</v>
      </c>
      <c r="D1592" s="258" t="s">
        <v>9623</v>
      </c>
      <c r="E1592" s="736">
        <v>1</v>
      </c>
      <c r="F1592" s="736">
        <v>1</v>
      </c>
      <c r="G1592" s="737">
        <v>4</v>
      </c>
      <c r="H1592" s="305" t="s">
        <v>13965</v>
      </c>
      <c r="I1592" s="208" t="s">
        <v>9010</v>
      </c>
      <c r="J1592" s="280" t="s">
        <v>9011</v>
      </c>
      <c r="K1592" s="191" t="s">
        <v>5227</v>
      </c>
      <c r="L1592" s="427" t="s">
        <v>5490</v>
      </c>
      <c r="M1592" s="686">
        <v>8</v>
      </c>
      <c r="N1592" s="685" t="s">
        <v>15715</v>
      </c>
      <c r="O1592" s="686">
        <v>800</v>
      </c>
      <c r="P1592" s="427" t="s">
        <v>16234</v>
      </c>
      <c r="Q1592" s="191">
        <v>0</v>
      </c>
      <c r="R1592" s="180">
        <v>20</v>
      </c>
      <c r="S1592" s="498">
        <v>5</v>
      </c>
      <c r="T1592" s="498">
        <v>7</v>
      </c>
      <c r="U1592" s="189">
        <v>2</v>
      </c>
      <c r="V1592" s="189">
        <v>8</v>
      </c>
      <c r="W1592" s="742">
        <v>12</v>
      </c>
      <c r="X1592" s="742"/>
      <c r="Y1592" s="742"/>
      <c r="Z1592" s="742"/>
      <c r="AA1592" s="742"/>
      <c r="AB1592" s="220"/>
      <c r="AC1592" s="183" t="s">
        <v>10910</v>
      </c>
      <c r="AD1592" s="427" t="s">
        <v>1954</v>
      </c>
      <c r="AE1592" s="179" t="s">
        <v>4259</v>
      </c>
      <c r="AF1592" s="194">
        <v>0</v>
      </c>
      <c r="AG1592" s="194">
        <v>0</v>
      </c>
      <c r="AH1592" s="194">
        <v>0</v>
      </c>
      <c r="AI1592" s="194">
        <v>0</v>
      </c>
      <c r="AJ1592" s="194">
        <v>0</v>
      </c>
      <c r="AK1592" s="194">
        <v>0</v>
      </c>
      <c r="AL1592" s="385">
        <v>11</v>
      </c>
      <c r="AM1592" s="194">
        <v>0</v>
      </c>
      <c r="AN1592" s="177">
        <v>0</v>
      </c>
      <c r="AO1592" s="194">
        <v>22</v>
      </c>
      <c r="AP1592" s="188"/>
      <c r="AQ1592" s="188"/>
      <c r="AR1592" s="188"/>
      <c r="AS1592" s="188"/>
      <c r="AT1592" s="188"/>
      <c r="AU1592" s="188"/>
      <c r="AV1592" s="188"/>
      <c r="AW1592" s="188"/>
      <c r="AX1592" s="188"/>
      <c r="AY1592" s="188"/>
      <c r="AZ1592" s="188"/>
      <c r="BA1592" s="188"/>
      <c r="BB1592" s="188"/>
      <c r="BC1592" s="188"/>
      <c r="BD1592" s="188"/>
      <c r="BE1592" s="188"/>
      <c r="BF1592" s="188"/>
      <c r="BG1592" s="188"/>
      <c r="BH1592" s="176">
        <f t="shared" si="189"/>
        <v>12</v>
      </c>
      <c r="BI1592" s="176">
        <f t="shared" si="192"/>
        <v>9</v>
      </c>
      <c r="BJ1592" s="182" t="str">
        <f t="shared" si="193"/>
        <v>33 - 110</v>
      </c>
      <c r="BK1592" s="176">
        <f t="shared" si="194"/>
        <v>72</v>
      </c>
      <c r="BL1592" s="176">
        <f t="shared" si="190"/>
        <v>16</v>
      </c>
      <c r="BM1592" s="533"/>
      <c r="BN1592" s="187">
        <v>5800</v>
      </c>
      <c r="BO1592" s="188">
        <v>16</v>
      </c>
      <c r="BP1592" s="185">
        <f t="shared" si="191"/>
        <v>6952</v>
      </c>
      <c r="BQ1592" s="420" t="str">
        <f t="shared" si="195"/>
        <v>IX</v>
      </c>
      <c r="BR1592" s="185"/>
      <c r="BS1592" s="464" t="s">
        <v>9623</v>
      </c>
    </row>
    <row r="1593" spans="1:71" ht="127.5" x14ac:dyDescent="0.2">
      <c r="A1593" s="696">
        <v>1591</v>
      </c>
      <c r="B1593" s="286" t="s">
        <v>9040</v>
      </c>
      <c r="C1593" s="286" t="s">
        <v>9040</v>
      </c>
      <c r="D1593" s="258" t="s">
        <v>9623</v>
      </c>
      <c r="E1593" s="736">
        <v>1</v>
      </c>
      <c r="F1593" s="736">
        <v>2</v>
      </c>
      <c r="G1593" s="737">
        <v>8</v>
      </c>
      <c r="H1593" s="305" t="s">
        <v>13966</v>
      </c>
      <c r="I1593" s="496" t="s">
        <v>2342</v>
      </c>
      <c r="J1593" s="497" t="s">
        <v>5884</v>
      </c>
      <c r="K1593" s="427" t="s">
        <v>5111</v>
      </c>
      <c r="L1593" s="427" t="s">
        <v>5490</v>
      </c>
      <c r="M1593" s="685">
        <v>10</v>
      </c>
      <c r="N1593" s="685" t="s">
        <v>15715</v>
      </c>
      <c r="O1593" s="685">
        <v>3000</v>
      </c>
      <c r="P1593" s="427" t="s">
        <v>16235</v>
      </c>
      <c r="Q1593" s="191">
        <v>2</v>
      </c>
      <c r="R1593" s="180"/>
      <c r="S1593" s="498">
        <v>5</v>
      </c>
      <c r="T1593" s="498">
        <v>7</v>
      </c>
      <c r="U1593" s="189">
        <v>2</v>
      </c>
      <c r="V1593" s="189">
        <v>8</v>
      </c>
      <c r="W1593" s="742">
        <v>6</v>
      </c>
      <c r="X1593" s="742">
        <v>6</v>
      </c>
      <c r="Y1593" s="742">
        <v>24</v>
      </c>
      <c r="Z1593" s="742"/>
      <c r="AA1593" s="742"/>
      <c r="AB1593" s="220" t="s">
        <v>3879</v>
      </c>
      <c r="AC1593" s="419" t="s">
        <v>10911</v>
      </c>
      <c r="AD1593" s="179" t="s">
        <v>1954</v>
      </c>
      <c r="AE1593" s="179" t="s">
        <v>4259</v>
      </c>
      <c r="AF1593" s="194">
        <v>0</v>
      </c>
      <c r="AG1593" s="194">
        <v>0</v>
      </c>
      <c r="AH1593" s="194">
        <v>0</v>
      </c>
      <c r="AI1593" s="194">
        <v>0</v>
      </c>
      <c r="AJ1593" s="194">
        <v>0</v>
      </c>
      <c r="AK1593" s="194">
        <v>0</v>
      </c>
      <c r="AL1593" s="385">
        <v>9</v>
      </c>
      <c r="AM1593" s="194">
        <v>0</v>
      </c>
      <c r="AN1593" s="177">
        <v>0</v>
      </c>
      <c r="AO1593" s="194">
        <v>36</v>
      </c>
      <c r="AP1593" s="188"/>
      <c r="AQ1593" s="188"/>
      <c r="AR1593" s="188"/>
      <c r="AS1593" s="188"/>
      <c r="AT1593" s="188"/>
      <c r="AU1593" s="188"/>
      <c r="AV1593" s="188"/>
      <c r="AW1593" s="188"/>
      <c r="AX1593" s="188"/>
      <c r="AY1593" s="188"/>
      <c r="AZ1593" s="188"/>
      <c r="BA1593" s="188"/>
      <c r="BB1593" s="188"/>
      <c r="BC1593" s="188"/>
      <c r="BD1593" s="188"/>
      <c r="BE1593" s="188"/>
      <c r="BF1593" s="188"/>
      <c r="BG1593" s="188"/>
      <c r="BH1593" s="176">
        <f t="shared" si="189"/>
        <v>10</v>
      </c>
      <c r="BI1593" s="176">
        <f t="shared" si="192"/>
        <v>10</v>
      </c>
      <c r="BJ1593" s="182" t="str">
        <f t="shared" si="193"/>
        <v>45 - 108</v>
      </c>
      <c r="BK1593" s="176">
        <f t="shared" si="194"/>
        <v>77</v>
      </c>
      <c r="BL1593" s="176">
        <f t="shared" si="190"/>
        <v>18</v>
      </c>
      <c r="BM1593" s="533"/>
      <c r="BN1593" s="187">
        <v>3450</v>
      </c>
      <c r="BO1593" s="188">
        <v>14</v>
      </c>
      <c r="BP1593" s="185">
        <f t="shared" si="191"/>
        <v>4528</v>
      </c>
      <c r="BQ1593" s="420" t="str">
        <f t="shared" si="195"/>
        <v>VIII</v>
      </c>
      <c r="BR1593" s="185"/>
      <c r="BS1593" s="464" t="s">
        <v>9623</v>
      </c>
    </row>
    <row r="1594" spans="1:71" ht="102" x14ac:dyDescent="0.2">
      <c r="A1594" s="697">
        <v>1592</v>
      </c>
      <c r="B1594" s="286" t="s">
        <v>9041</v>
      </c>
      <c r="C1594" s="286" t="s">
        <v>9041</v>
      </c>
      <c r="D1594" s="258" t="s">
        <v>9623</v>
      </c>
      <c r="E1594" s="736">
        <v>1</v>
      </c>
      <c r="F1594" s="736">
        <v>3</v>
      </c>
      <c r="G1594" s="737">
        <v>12</v>
      </c>
      <c r="H1594" s="305" t="s">
        <v>793</v>
      </c>
      <c r="I1594" s="496" t="s">
        <v>6635</v>
      </c>
      <c r="J1594" s="497" t="s">
        <v>3404</v>
      </c>
      <c r="K1594" s="427" t="s">
        <v>2614</v>
      </c>
      <c r="L1594" s="427" t="s">
        <v>3491</v>
      </c>
      <c r="M1594" s="685">
        <v>5</v>
      </c>
      <c r="N1594" s="685" t="s">
        <v>15715</v>
      </c>
      <c r="O1594" s="685">
        <v>146</v>
      </c>
      <c r="P1594" s="427" t="s">
        <v>16236</v>
      </c>
      <c r="Q1594" s="191">
        <v>-1</v>
      </c>
      <c r="R1594" s="180"/>
      <c r="S1594" s="498">
        <v>8</v>
      </c>
      <c r="T1594" s="498">
        <v>12</v>
      </c>
      <c r="U1594" s="189">
        <v>3</v>
      </c>
      <c r="V1594" s="189">
        <v>16</v>
      </c>
      <c r="W1594" s="742">
        <v>6</v>
      </c>
      <c r="X1594" s="742"/>
      <c r="Y1594" s="742">
        <v>18</v>
      </c>
      <c r="Z1594" s="742"/>
      <c r="AA1594" s="742"/>
      <c r="AB1594" s="220"/>
      <c r="AC1594" s="419" t="s">
        <v>10912</v>
      </c>
      <c r="AD1594" s="179" t="s">
        <v>1954</v>
      </c>
      <c r="AE1594" s="179" t="s">
        <v>4259</v>
      </c>
      <c r="AF1594" s="194">
        <v>0</v>
      </c>
      <c r="AG1594" s="194">
        <v>0</v>
      </c>
      <c r="AH1594" s="194">
        <v>0</v>
      </c>
      <c r="AI1594" s="194">
        <v>0</v>
      </c>
      <c r="AJ1594" s="194">
        <v>0</v>
      </c>
      <c r="AK1594" s="194">
        <v>0</v>
      </c>
      <c r="AL1594" s="385">
        <v>6</v>
      </c>
      <c r="AM1594" s="194">
        <v>0</v>
      </c>
      <c r="AN1594" s="177">
        <v>0</v>
      </c>
      <c r="AO1594" s="194">
        <v>0</v>
      </c>
      <c r="AP1594" s="188"/>
      <c r="AQ1594" s="188"/>
      <c r="AR1594" s="188"/>
      <c r="AS1594" s="188"/>
      <c r="AT1594" s="188"/>
      <c r="AU1594" s="188"/>
      <c r="AV1594" s="188"/>
      <c r="AW1594" s="188"/>
      <c r="AX1594" s="188"/>
      <c r="AY1594" s="188"/>
      <c r="AZ1594" s="188"/>
      <c r="BA1594" s="188"/>
      <c r="BB1594" s="188"/>
      <c r="BC1594" s="188"/>
      <c r="BD1594" s="188"/>
      <c r="BE1594" s="188"/>
      <c r="BF1594" s="188"/>
      <c r="BG1594" s="188"/>
      <c r="BH1594" s="176">
        <f t="shared" si="189"/>
        <v>6</v>
      </c>
      <c r="BI1594" s="176">
        <f t="shared" si="192"/>
        <v>13</v>
      </c>
      <c r="BJ1594" s="182" t="str">
        <f t="shared" si="193"/>
        <v>6 - 48</v>
      </c>
      <c r="BK1594" s="176">
        <f t="shared" si="194"/>
        <v>27</v>
      </c>
      <c r="BL1594" s="176">
        <f t="shared" si="190"/>
        <v>6</v>
      </c>
      <c r="BM1594" s="533"/>
      <c r="BN1594" s="187">
        <v>455</v>
      </c>
      <c r="BO1594" s="188">
        <v>6</v>
      </c>
      <c r="BP1594" s="185">
        <f t="shared" si="191"/>
        <v>617</v>
      </c>
      <c r="BQ1594" s="420" t="str">
        <f t="shared" si="195"/>
        <v>V</v>
      </c>
      <c r="BR1594" s="185"/>
      <c r="BS1594" s="464" t="s">
        <v>9623</v>
      </c>
    </row>
    <row r="1595" spans="1:71" ht="165.75" x14ac:dyDescent="0.2">
      <c r="A1595" s="696">
        <v>1593</v>
      </c>
      <c r="B1595" s="286" t="s">
        <v>9042</v>
      </c>
      <c r="C1595" s="286" t="s">
        <v>9042</v>
      </c>
      <c r="D1595" s="258" t="s">
        <v>9623</v>
      </c>
      <c r="E1595" s="736">
        <v>1</v>
      </c>
      <c r="F1595" s="736">
        <v>1</v>
      </c>
      <c r="G1595" s="737">
        <v>1</v>
      </c>
      <c r="H1595" s="305" t="s">
        <v>13967</v>
      </c>
      <c r="I1595" s="496" t="s">
        <v>6635</v>
      </c>
      <c r="J1595" s="497" t="s">
        <v>4730</v>
      </c>
      <c r="K1595" s="427" t="s">
        <v>3578</v>
      </c>
      <c r="L1595" s="427" t="s">
        <v>3491</v>
      </c>
      <c r="M1595" s="685">
        <v>6.5</v>
      </c>
      <c r="N1595" s="685" t="s">
        <v>15715</v>
      </c>
      <c r="O1595" s="685">
        <v>200</v>
      </c>
      <c r="P1595" s="427" t="s">
        <v>16237</v>
      </c>
      <c r="Q1595" s="191">
        <v>-5</v>
      </c>
      <c r="R1595" s="180"/>
      <c r="S1595" s="427">
        <v>17</v>
      </c>
      <c r="T1595" s="427">
        <v>20</v>
      </c>
      <c r="U1595" s="191">
        <v>8</v>
      </c>
      <c r="V1595" s="191">
        <v>20</v>
      </c>
      <c r="W1595" s="742">
        <v>15</v>
      </c>
      <c r="X1595" s="742">
        <v>15</v>
      </c>
      <c r="Y1595" s="742">
        <v>15</v>
      </c>
      <c r="Z1595" s="742"/>
      <c r="AA1595" s="742"/>
      <c r="AB1595" s="220" t="s">
        <v>795</v>
      </c>
      <c r="AC1595" s="419" t="s">
        <v>10913</v>
      </c>
      <c r="AD1595" s="179" t="s">
        <v>1954</v>
      </c>
      <c r="AE1595" s="427" t="s">
        <v>4259</v>
      </c>
      <c r="AF1595" s="194">
        <v>0</v>
      </c>
      <c r="AG1595" s="194">
        <v>0</v>
      </c>
      <c r="AH1595" s="194">
        <v>0</v>
      </c>
      <c r="AI1595" s="194">
        <v>0</v>
      </c>
      <c r="AJ1595" s="194">
        <v>0</v>
      </c>
      <c r="AK1595" s="194">
        <v>0</v>
      </c>
      <c r="AL1595" s="383">
        <v>14</v>
      </c>
      <c r="AM1595" s="194">
        <v>0</v>
      </c>
      <c r="AN1595" s="177">
        <v>0</v>
      </c>
      <c r="AO1595" s="194">
        <v>28</v>
      </c>
      <c r="AP1595" s="188"/>
      <c r="AQ1595" s="188"/>
      <c r="AR1595" s="188"/>
      <c r="AS1595" s="188"/>
      <c r="AT1595" s="188"/>
      <c r="AU1595" s="188"/>
      <c r="AV1595" s="188"/>
      <c r="AW1595" s="188"/>
      <c r="AX1595" s="188"/>
      <c r="AY1595" s="188"/>
      <c r="AZ1595" s="188"/>
      <c r="BA1595" s="188"/>
      <c r="BB1595" s="188"/>
      <c r="BC1595" s="188"/>
      <c r="BD1595" s="188"/>
      <c r="BE1595" s="188"/>
      <c r="BF1595" s="188"/>
      <c r="BG1595" s="188"/>
      <c r="BH1595" s="176">
        <f t="shared" si="189"/>
        <v>15</v>
      </c>
      <c r="BI1595" s="176">
        <f t="shared" si="192"/>
        <v>8</v>
      </c>
      <c r="BJ1595" s="182" t="str">
        <f t="shared" si="193"/>
        <v>42 - 140</v>
      </c>
      <c r="BK1595" s="176">
        <f t="shared" si="194"/>
        <v>91</v>
      </c>
      <c r="BL1595" s="176">
        <f t="shared" si="190"/>
        <v>21</v>
      </c>
      <c r="BM1595" s="533"/>
      <c r="BN1595" s="185">
        <v>8100</v>
      </c>
      <c r="BO1595" s="180">
        <v>20</v>
      </c>
      <c r="BP1595" s="185">
        <f t="shared" si="191"/>
        <v>9920</v>
      </c>
      <c r="BQ1595" s="420" t="str">
        <f t="shared" si="195"/>
        <v>IX</v>
      </c>
      <c r="BR1595" s="185"/>
      <c r="BS1595" s="464" t="s">
        <v>9623</v>
      </c>
    </row>
    <row r="1596" spans="1:71" ht="114.75" x14ac:dyDescent="0.2">
      <c r="A1596" s="696">
        <v>1594</v>
      </c>
      <c r="B1596" s="286" t="s">
        <v>8453</v>
      </c>
      <c r="C1596" s="286" t="s">
        <v>8453</v>
      </c>
      <c r="D1596" s="258" t="s">
        <v>9623</v>
      </c>
      <c r="E1596" s="736">
        <v>1</v>
      </c>
      <c r="F1596" s="736">
        <v>1</v>
      </c>
      <c r="G1596" s="737">
        <v>6</v>
      </c>
      <c r="H1596" s="305" t="s">
        <v>3230</v>
      </c>
      <c r="I1596" s="496" t="s">
        <v>8445</v>
      </c>
      <c r="J1596" s="497" t="s">
        <v>8446</v>
      </c>
      <c r="K1596" s="427" t="s">
        <v>8168</v>
      </c>
      <c r="L1596" s="427" t="s">
        <v>5490</v>
      </c>
      <c r="M1596" s="685">
        <v>12</v>
      </c>
      <c r="N1596" s="685" t="s">
        <v>15715</v>
      </c>
      <c r="O1596" s="685">
        <v>2000</v>
      </c>
      <c r="P1596" s="427" t="s">
        <v>16238</v>
      </c>
      <c r="Q1596" s="191">
        <v>1</v>
      </c>
      <c r="R1596" s="180"/>
      <c r="S1596" s="498">
        <v>5</v>
      </c>
      <c r="T1596" s="498">
        <v>7</v>
      </c>
      <c r="U1596" s="189">
        <v>2</v>
      </c>
      <c r="V1596" s="189">
        <v>8</v>
      </c>
      <c r="W1596" s="742">
        <v>18</v>
      </c>
      <c r="X1596" s="742"/>
      <c r="Y1596" s="742"/>
      <c r="Z1596" s="742"/>
      <c r="AA1596" s="742"/>
      <c r="AB1596" s="219"/>
      <c r="AC1596" s="419" t="s">
        <v>10914</v>
      </c>
      <c r="AD1596" s="179" t="s">
        <v>1954</v>
      </c>
      <c r="AE1596" s="427" t="s">
        <v>4259</v>
      </c>
      <c r="AF1596" s="194">
        <v>0</v>
      </c>
      <c r="AG1596" s="194">
        <v>0</v>
      </c>
      <c r="AH1596" s="194">
        <v>0</v>
      </c>
      <c r="AI1596" s="194">
        <v>0</v>
      </c>
      <c r="AJ1596" s="194">
        <v>0</v>
      </c>
      <c r="AK1596" s="194">
        <v>0</v>
      </c>
      <c r="AL1596" s="383">
        <v>13</v>
      </c>
      <c r="AM1596" s="194">
        <v>0</v>
      </c>
      <c r="AN1596" s="177">
        <v>0</v>
      </c>
      <c r="AO1596" s="194">
        <v>13</v>
      </c>
      <c r="AP1596" s="188"/>
      <c r="AQ1596" s="188"/>
      <c r="AR1596" s="188"/>
      <c r="AS1596" s="188"/>
      <c r="AT1596" s="188"/>
      <c r="AU1596" s="188"/>
      <c r="AV1596" s="188"/>
      <c r="AW1596" s="188"/>
      <c r="AX1596" s="188"/>
      <c r="AY1596" s="188"/>
      <c r="AZ1596" s="188"/>
      <c r="BA1596" s="188"/>
      <c r="BB1596" s="188"/>
      <c r="BC1596" s="188"/>
      <c r="BD1596" s="188"/>
      <c r="BE1596" s="188"/>
      <c r="BF1596" s="188"/>
      <c r="BG1596" s="188"/>
      <c r="BH1596" s="176">
        <f t="shared" si="189"/>
        <v>14</v>
      </c>
      <c r="BI1596" s="176">
        <f t="shared" si="192"/>
        <v>8</v>
      </c>
      <c r="BJ1596" s="182" t="str">
        <f t="shared" si="193"/>
        <v>26 - 117</v>
      </c>
      <c r="BK1596" s="176">
        <f t="shared" si="194"/>
        <v>72</v>
      </c>
      <c r="BL1596" s="176">
        <f t="shared" si="190"/>
        <v>16</v>
      </c>
      <c r="BM1596" s="535"/>
      <c r="BN1596" s="185">
        <v>7050</v>
      </c>
      <c r="BO1596" s="180">
        <v>18</v>
      </c>
      <c r="BP1596" s="185">
        <f t="shared" si="191"/>
        <v>8346</v>
      </c>
      <c r="BQ1596" s="420" t="str">
        <f t="shared" si="195"/>
        <v>IX</v>
      </c>
      <c r="BR1596" s="185"/>
      <c r="BS1596" s="464" t="s">
        <v>9623</v>
      </c>
    </row>
    <row r="1597" spans="1:71" ht="89.25" x14ac:dyDescent="0.2">
      <c r="A1597" s="697">
        <v>1595</v>
      </c>
      <c r="B1597" s="286" t="s">
        <v>7068</v>
      </c>
      <c r="C1597" s="286" t="s">
        <v>7068</v>
      </c>
      <c r="D1597" s="258" t="s">
        <v>9623</v>
      </c>
      <c r="E1597" s="736">
        <v>1</v>
      </c>
      <c r="F1597" s="736">
        <v>1</v>
      </c>
      <c r="G1597" s="737">
        <v>1</v>
      </c>
      <c r="H1597" s="305" t="s">
        <v>3486</v>
      </c>
      <c r="I1597" s="208" t="s">
        <v>3487</v>
      </c>
      <c r="J1597" s="280" t="s">
        <v>5393</v>
      </c>
      <c r="K1597" s="191" t="s">
        <v>3862</v>
      </c>
      <c r="L1597" s="427" t="s">
        <v>5490</v>
      </c>
      <c r="M1597" s="686">
        <v>9.5</v>
      </c>
      <c r="N1597" s="685" t="s">
        <v>15715</v>
      </c>
      <c r="O1597" s="686">
        <v>990</v>
      </c>
      <c r="P1597" s="427" t="s">
        <v>15732</v>
      </c>
      <c r="Q1597" s="191">
        <v>3</v>
      </c>
      <c r="R1597" s="180"/>
      <c r="S1597" s="498">
        <v>5</v>
      </c>
      <c r="T1597" s="498">
        <v>12</v>
      </c>
      <c r="U1597" s="189">
        <v>2</v>
      </c>
      <c r="V1597" s="189">
        <v>16</v>
      </c>
      <c r="W1597" s="742">
        <v>9</v>
      </c>
      <c r="X1597" s="742">
        <v>15</v>
      </c>
      <c r="Y1597" s="742"/>
      <c r="Z1597" s="742">
        <v>6</v>
      </c>
      <c r="AA1597" s="742"/>
      <c r="AB1597" s="220" t="s">
        <v>794</v>
      </c>
      <c r="AC1597" s="419" t="s">
        <v>14567</v>
      </c>
      <c r="AD1597" s="191" t="s">
        <v>7470</v>
      </c>
      <c r="AE1597" s="191" t="s">
        <v>4259</v>
      </c>
      <c r="AF1597" s="194">
        <v>0</v>
      </c>
      <c r="AG1597" s="194">
        <v>0</v>
      </c>
      <c r="AH1597" s="194">
        <v>0</v>
      </c>
      <c r="AI1597" s="194">
        <v>0</v>
      </c>
      <c r="AJ1597" s="194">
        <v>0</v>
      </c>
      <c r="AK1597" s="194">
        <v>0</v>
      </c>
      <c r="AL1597" s="383">
        <v>8</v>
      </c>
      <c r="AM1597" s="194">
        <v>0</v>
      </c>
      <c r="AN1597" s="177">
        <v>0</v>
      </c>
      <c r="AO1597" s="194">
        <v>3</v>
      </c>
      <c r="AP1597" s="180"/>
      <c r="AQ1597" s="180"/>
      <c r="AR1597" s="180"/>
      <c r="AS1597" s="180"/>
      <c r="AT1597" s="180"/>
      <c r="AU1597" s="180"/>
      <c r="AV1597" s="180"/>
      <c r="AW1597" s="180"/>
      <c r="AX1597" s="180"/>
      <c r="AY1597" s="180"/>
      <c r="AZ1597" s="180"/>
      <c r="BA1597" s="180"/>
      <c r="BB1597" s="180"/>
      <c r="BC1597" s="180"/>
      <c r="BD1597" s="180"/>
      <c r="BE1597" s="180"/>
      <c r="BF1597" s="180"/>
      <c r="BG1597" s="180"/>
      <c r="BH1597" s="176">
        <f t="shared" si="189"/>
        <v>8</v>
      </c>
      <c r="BI1597" s="176">
        <f t="shared" si="192"/>
        <v>12</v>
      </c>
      <c r="BJ1597" s="182" t="str">
        <f t="shared" si="193"/>
        <v>11 - 67</v>
      </c>
      <c r="BK1597" s="176">
        <f t="shared" si="194"/>
        <v>39</v>
      </c>
      <c r="BL1597" s="176">
        <f t="shared" si="190"/>
        <v>8</v>
      </c>
      <c r="BM1597" s="533"/>
      <c r="BN1597" s="185">
        <v>1600</v>
      </c>
      <c r="BO1597" s="180">
        <v>12</v>
      </c>
      <c r="BP1597" s="185">
        <f t="shared" si="191"/>
        <v>2068</v>
      </c>
      <c r="BQ1597" s="420" t="str">
        <f t="shared" si="195"/>
        <v>VII</v>
      </c>
      <c r="BR1597" s="185"/>
      <c r="BS1597" s="464" t="s">
        <v>9623</v>
      </c>
    </row>
    <row r="1598" spans="1:71" ht="25.5" x14ac:dyDescent="0.2">
      <c r="A1598" s="696">
        <v>1596</v>
      </c>
      <c r="B1598" s="286" t="s">
        <v>9136</v>
      </c>
      <c r="C1598" s="286" t="s">
        <v>9136</v>
      </c>
      <c r="D1598" s="258" t="s">
        <v>9623</v>
      </c>
      <c r="E1598" s="736">
        <v>1</v>
      </c>
      <c r="F1598" s="736">
        <v>1</v>
      </c>
      <c r="G1598" s="737">
        <v>1</v>
      </c>
      <c r="H1598" s="305" t="s">
        <v>1283</v>
      </c>
      <c r="I1598" s="208" t="s">
        <v>7154</v>
      </c>
      <c r="J1598" s="497" t="s">
        <v>4362</v>
      </c>
      <c r="K1598" s="191" t="s">
        <v>3491</v>
      </c>
      <c r="L1598" s="427" t="s">
        <v>3491</v>
      </c>
      <c r="M1598" s="686">
        <v>5.5</v>
      </c>
      <c r="N1598" s="685" t="s">
        <v>15715</v>
      </c>
      <c r="O1598" s="686">
        <v>0.5</v>
      </c>
      <c r="P1598" s="427" t="s">
        <v>16239</v>
      </c>
      <c r="Q1598" s="191">
        <v>0</v>
      </c>
      <c r="R1598" s="180"/>
      <c r="S1598" s="498">
        <v>17</v>
      </c>
      <c r="T1598" s="498">
        <v>18</v>
      </c>
      <c r="U1598" s="190">
        <v>8</v>
      </c>
      <c r="V1598" s="190">
        <v>18</v>
      </c>
      <c r="W1598" s="742">
        <v>0</v>
      </c>
      <c r="X1598" s="742">
        <v>12</v>
      </c>
      <c r="Y1598" s="742"/>
      <c r="Z1598" s="742"/>
      <c r="AA1598" s="742"/>
      <c r="AB1598" s="220" t="s">
        <v>794</v>
      </c>
      <c r="AC1598" s="419" t="s">
        <v>14014</v>
      </c>
      <c r="AD1598" s="427" t="s">
        <v>6113</v>
      </c>
      <c r="AE1598" s="427" t="s">
        <v>4259</v>
      </c>
      <c r="AF1598" s="194">
        <v>0</v>
      </c>
      <c r="AG1598" s="194">
        <v>0</v>
      </c>
      <c r="AH1598" s="194">
        <v>0</v>
      </c>
      <c r="AI1598" s="194">
        <v>0</v>
      </c>
      <c r="AJ1598" s="194">
        <v>0</v>
      </c>
      <c r="AK1598" s="194">
        <v>0</v>
      </c>
      <c r="AL1598" s="385">
        <v>13</v>
      </c>
      <c r="AM1598" s="194">
        <v>0</v>
      </c>
      <c r="AN1598" s="177">
        <v>0</v>
      </c>
      <c r="AO1598" s="194">
        <v>0</v>
      </c>
      <c r="AP1598" s="180"/>
      <c r="AQ1598" s="180"/>
      <c r="AR1598" s="180"/>
      <c r="AS1598" s="180"/>
      <c r="AT1598" s="180"/>
      <c r="AU1598" s="180"/>
      <c r="AV1598" s="180"/>
      <c r="AW1598" s="180"/>
      <c r="AX1598" s="180"/>
      <c r="AY1598" s="180"/>
      <c r="AZ1598" s="180"/>
      <c r="BA1598" s="180"/>
      <c r="BB1598" s="180"/>
      <c r="BC1598" s="180"/>
      <c r="BD1598" s="180"/>
      <c r="BE1598" s="180"/>
      <c r="BF1598" s="180"/>
      <c r="BG1598" s="180"/>
      <c r="BH1598" s="176">
        <f t="shared" si="189"/>
        <v>13</v>
      </c>
      <c r="BI1598" s="176">
        <f t="shared" si="192"/>
        <v>9</v>
      </c>
      <c r="BJ1598" s="182" t="str">
        <f t="shared" si="193"/>
        <v>13 - 104</v>
      </c>
      <c r="BK1598" s="176">
        <f t="shared" si="194"/>
        <v>59</v>
      </c>
      <c r="BL1598" s="176">
        <f t="shared" si="190"/>
        <v>13</v>
      </c>
      <c r="BM1598" s="533"/>
      <c r="BN1598" s="185">
        <v>7050</v>
      </c>
      <c r="BO1598" s="180">
        <v>18</v>
      </c>
      <c r="BP1598" s="185">
        <f t="shared" si="191"/>
        <v>8112</v>
      </c>
      <c r="BQ1598" s="420" t="str">
        <f t="shared" si="195"/>
        <v>IX</v>
      </c>
      <c r="BR1598" s="185"/>
      <c r="BS1598" s="464" t="s">
        <v>9623</v>
      </c>
    </row>
    <row r="1599" spans="1:71" ht="38.25" x14ac:dyDescent="0.2">
      <c r="A1599" s="697">
        <v>1597</v>
      </c>
      <c r="B1599" s="286" t="s">
        <v>163</v>
      </c>
      <c r="C1599" s="286" t="s">
        <v>163</v>
      </c>
      <c r="D1599" s="258" t="s">
        <v>9623</v>
      </c>
      <c r="E1599" s="736">
        <v>1</v>
      </c>
      <c r="F1599" s="736">
        <v>1</v>
      </c>
      <c r="G1599" s="737">
        <v>1</v>
      </c>
      <c r="H1599" s="305" t="s">
        <v>1283</v>
      </c>
      <c r="I1599" s="208" t="s">
        <v>3486</v>
      </c>
      <c r="J1599" s="280" t="s">
        <v>3486</v>
      </c>
      <c r="K1599" s="191" t="s">
        <v>3489</v>
      </c>
      <c r="L1599" s="427" t="s">
        <v>3489</v>
      </c>
      <c r="M1599" s="686">
        <v>1.5</v>
      </c>
      <c r="N1599" s="685" t="s">
        <v>15741</v>
      </c>
      <c r="O1599" s="686">
        <v>12</v>
      </c>
      <c r="P1599" s="427" t="s">
        <v>16240</v>
      </c>
      <c r="Q1599" s="191">
        <v>-6</v>
      </c>
      <c r="R1599" s="180"/>
      <c r="S1599" s="498">
        <v>19</v>
      </c>
      <c r="T1599" s="189">
        <v>20</v>
      </c>
      <c r="U1599" s="189">
        <v>8</v>
      </c>
      <c r="V1599" s="189">
        <v>20</v>
      </c>
      <c r="W1599" s="742">
        <v>0</v>
      </c>
      <c r="X1599" s="742"/>
      <c r="Y1599" s="742"/>
      <c r="Z1599" s="742"/>
      <c r="AA1599" s="742"/>
      <c r="AB1599" s="220"/>
      <c r="AC1599" s="183" t="s">
        <v>1585</v>
      </c>
      <c r="AD1599" s="191" t="s">
        <v>650</v>
      </c>
      <c r="AE1599" s="191" t="s">
        <v>4259</v>
      </c>
      <c r="AF1599" s="194">
        <v>0</v>
      </c>
      <c r="AG1599" s="194">
        <v>0</v>
      </c>
      <c r="AH1599" s="194">
        <v>0</v>
      </c>
      <c r="AI1599" s="194">
        <v>0</v>
      </c>
      <c r="AJ1599" s="194">
        <v>0</v>
      </c>
      <c r="AK1599" s="194">
        <v>0</v>
      </c>
      <c r="AL1599" s="385">
        <v>0</v>
      </c>
      <c r="AM1599" s="194">
        <v>0</v>
      </c>
      <c r="AN1599" s="177">
        <v>0</v>
      </c>
      <c r="AO1599" s="194">
        <v>50</v>
      </c>
      <c r="AP1599" s="180"/>
      <c r="AQ1599" s="180"/>
      <c r="AR1599" s="180"/>
      <c r="AS1599" s="180"/>
      <c r="AT1599" s="180"/>
      <c r="AU1599" s="180"/>
      <c r="AV1599" s="180"/>
      <c r="AW1599" s="180"/>
      <c r="AX1599" s="180"/>
      <c r="AY1599" s="180"/>
      <c r="AZ1599" s="180"/>
      <c r="BA1599" s="180"/>
      <c r="BB1599" s="180"/>
      <c r="BC1599" s="180"/>
      <c r="BD1599" s="180"/>
      <c r="BE1599" s="180"/>
      <c r="BF1599" s="180"/>
      <c r="BG1599" s="180"/>
      <c r="BH1599" s="176">
        <f t="shared" si="189"/>
        <v>11</v>
      </c>
      <c r="BI1599" s="176">
        <f t="shared" si="192"/>
        <v>10</v>
      </c>
      <c r="BJ1599" s="182">
        <f t="shared" si="193"/>
        <v>50</v>
      </c>
      <c r="BK1599" s="176">
        <f t="shared" si="194"/>
        <v>50</v>
      </c>
      <c r="BL1599" s="176">
        <f t="shared" si="190"/>
        <v>12</v>
      </c>
      <c r="BM1599" s="533"/>
      <c r="BN1599" s="185">
        <v>5950</v>
      </c>
      <c r="BO1599" s="180">
        <v>16</v>
      </c>
      <c r="BP1599" s="185">
        <f t="shared" si="191"/>
        <v>6750</v>
      </c>
      <c r="BQ1599" s="420" t="str">
        <f t="shared" si="195"/>
        <v>IX</v>
      </c>
      <c r="BR1599" s="185"/>
      <c r="BS1599" s="464" t="s">
        <v>9623</v>
      </c>
    </row>
    <row r="1600" spans="1:71" ht="38.25" x14ac:dyDescent="0.2">
      <c r="A1600" s="696">
        <v>1598</v>
      </c>
      <c r="B1600" s="286" t="s">
        <v>163</v>
      </c>
      <c r="C1600" s="286" t="s">
        <v>16242</v>
      </c>
      <c r="D1600" s="258" t="s">
        <v>9623</v>
      </c>
      <c r="E1600" s="736">
        <v>1</v>
      </c>
      <c r="F1600" s="736">
        <v>1</v>
      </c>
      <c r="G1600" s="737">
        <v>1</v>
      </c>
      <c r="H1600" s="305" t="s">
        <v>1283</v>
      </c>
      <c r="I1600" s="208" t="s">
        <v>7154</v>
      </c>
      <c r="J1600" s="280" t="s">
        <v>4362</v>
      </c>
      <c r="K1600" s="191" t="s">
        <v>1146</v>
      </c>
      <c r="L1600" s="427" t="s">
        <v>3491</v>
      </c>
      <c r="M1600" s="686">
        <v>6</v>
      </c>
      <c r="N1600" s="686" t="s">
        <v>15715</v>
      </c>
      <c r="O1600" s="686">
        <v>0.1</v>
      </c>
      <c r="P1600" s="191" t="s">
        <v>15806</v>
      </c>
      <c r="Q1600" s="191">
        <v>4</v>
      </c>
      <c r="R1600" s="180"/>
      <c r="S1600" s="498">
        <v>0</v>
      </c>
      <c r="T1600" s="190">
        <v>0</v>
      </c>
      <c r="U1600" s="190">
        <v>0</v>
      </c>
      <c r="V1600" s="190">
        <v>0</v>
      </c>
      <c r="W1600" s="742">
        <v>12</v>
      </c>
      <c r="X1600" s="742">
        <v>24</v>
      </c>
      <c r="Y1600" s="742"/>
      <c r="Z1600" s="742"/>
      <c r="AA1600" s="742"/>
      <c r="AB1600" s="220" t="s">
        <v>794</v>
      </c>
      <c r="AC1600" s="419" t="s">
        <v>2191</v>
      </c>
      <c r="AD1600" s="191" t="s">
        <v>6417</v>
      </c>
      <c r="AE1600" s="191" t="s">
        <v>4247</v>
      </c>
      <c r="AF1600" s="194">
        <v>0</v>
      </c>
      <c r="AG1600" s="194">
        <v>0</v>
      </c>
      <c r="AH1600" s="194">
        <v>0</v>
      </c>
      <c r="AI1600" s="194">
        <v>0</v>
      </c>
      <c r="AJ1600" s="194">
        <v>0</v>
      </c>
      <c r="AK1600" s="194">
        <v>0</v>
      </c>
      <c r="AL1600" s="385">
        <v>0</v>
      </c>
      <c r="AM1600" s="194">
        <v>0</v>
      </c>
      <c r="AN1600" s="177">
        <v>0</v>
      </c>
      <c r="AO1600" s="194">
        <v>0</v>
      </c>
      <c r="AP1600" s="180"/>
      <c r="AQ1600" s="180"/>
      <c r="AR1600" s="180"/>
      <c r="AS1600" s="180"/>
      <c r="AT1600" s="180"/>
      <c r="AU1600" s="180"/>
      <c r="AV1600" s="180"/>
      <c r="AW1600" s="180"/>
      <c r="AX1600" s="180"/>
      <c r="AY1600" s="180"/>
      <c r="AZ1600" s="180"/>
      <c r="BA1600" s="180"/>
      <c r="BB1600" s="180"/>
      <c r="BC1600" s="180"/>
      <c r="BD1600" s="180"/>
      <c r="BE1600" s="180"/>
      <c r="BF1600" s="180"/>
      <c r="BG1600" s="180"/>
      <c r="BH1600" s="176">
        <f t="shared" si="189"/>
        <v>0.5</v>
      </c>
      <c r="BI1600" s="176">
        <f t="shared" si="192"/>
        <v>21</v>
      </c>
      <c r="BJ1600" s="182">
        <f t="shared" si="193"/>
        <v>0</v>
      </c>
      <c r="BK1600" s="176">
        <f t="shared" si="194"/>
        <v>0</v>
      </c>
      <c r="BL1600" s="176">
        <f t="shared" si="190"/>
        <v>0</v>
      </c>
      <c r="BM1600" s="533"/>
      <c r="BN1600" s="185">
        <v>1</v>
      </c>
      <c r="BO1600" s="180">
        <v>0</v>
      </c>
      <c r="BP1600" s="185">
        <f t="shared" si="191"/>
        <v>1</v>
      </c>
      <c r="BQ1600" s="420" t="str">
        <f t="shared" si="195"/>
        <v>I</v>
      </c>
      <c r="BR1600" s="185"/>
      <c r="BS1600" s="464" t="s">
        <v>9623</v>
      </c>
    </row>
    <row r="1601" spans="1:71" ht="38.25" x14ac:dyDescent="0.2">
      <c r="A1601" s="696">
        <v>1599</v>
      </c>
      <c r="B1601" s="286" t="s">
        <v>163</v>
      </c>
      <c r="C1601" s="286" t="s">
        <v>16243</v>
      </c>
      <c r="D1601" s="258" t="s">
        <v>9623</v>
      </c>
      <c r="E1601" s="736">
        <v>1</v>
      </c>
      <c r="F1601" s="736">
        <v>1</v>
      </c>
      <c r="G1601" s="737">
        <v>1</v>
      </c>
      <c r="H1601" s="305" t="s">
        <v>1283</v>
      </c>
      <c r="I1601" s="208" t="s">
        <v>7154</v>
      </c>
      <c r="J1601" s="279" t="s">
        <v>4362</v>
      </c>
      <c r="K1601" s="191" t="s">
        <v>3491</v>
      </c>
      <c r="L1601" s="427" t="s">
        <v>3491</v>
      </c>
      <c r="M1601" s="684">
        <v>5.5</v>
      </c>
      <c r="N1601" s="684" t="s">
        <v>15715</v>
      </c>
      <c r="O1601" s="684">
        <v>0.1</v>
      </c>
      <c r="P1601" s="179" t="s">
        <v>15806</v>
      </c>
      <c r="Q1601" s="191">
        <v>0</v>
      </c>
      <c r="R1601" s="180"/>
      <c r="S1601" s="498">
        <v>0</v>
      </c>
      <c r="T1601" s="190">
        <v>0</v>
      </c>
      <c r="U1601" s="190">
        <v>0</v>
      </c>
      <c r="V1601" s="190">
        <v>0</v>
      </c>
      <c r="W1601" s="742">
        <v>9</v>
      </c>
      <c r="X1601" s="742"/>
      <c r="Y1601" s="742"/>
      <c r="Z1601" s="742"/>
      <c r="AA1601" s="742"/>
      <c r="AB1601" s="220"/>
      <c r="AC1601" s="186" t="s">
        <v>12545</v>
      </c>
      <c r="AD1601" s="191" t="s">
        <v>6417</v>
      </c>
      <c r="AE1601" s="191" t="s">
        <v>4247</v>
      </c>
      <c r="AF1601" s="194">
        <v>0</v>
      </c>
      <c r="AG1601" s="194">
        <v>0</v>
      </c>
      <c r="AH1601" s="194">
        <v>0</v>
      </c>
      <c r="AI1601" s="194">
        <v>0</v>
      </c>
      <c r="AJ1601" s="194">
        <v>0</v>
      </c>
      <c r="AK1601" s="194">
        <v>0</v>
      </c>
      <c r="AL1601" s="385">
        <v>0</v>
      </c>
      <c r="AM1601" s="194">
        <v>0</v>
      </c>
      <c r="AN1601" s="177">
        <v>0</v>
      </c>
      <c r="AO1601" s="194">
        <v>0</v>
      </c>
      <c r="AP1601" s="180"/>
      <c r="AQ1601" s="180"/>
      <c r="AR1601" s="180"/>
      <c r="AS1601" s="180"/>
      <c r="AT1601" s="180"/>
      <c r="AU1601" s="180"/>
      <c r="AV1601" s="180"/>
      <c r="AW1601" s="180"/>
      <c r="AX1601" s="180"/>
      <c r="AY1601" s="180"/>
      <c r="AZ1601" s="180"/>
      <c r="BA1601" s="180"/>
      <c r="BB1601" s="180"/>
      <c r="BC1601" s="180"/>
      <c r="BD1601" s="180"/>
      <c r="BE1601" s="180"/>
      <c r="BF1601" s="180"/>
      <c r="BG1601" s="180"/>
      <c r="BH1601" s="176">
        <f t="shared" si="189"/>
        <v>0.5</v>
      </c>
      <c r="BI1601" s="176">
        <f t="shared" si="192"/>
        <v>21</v>
      </c>
      <c r="BJ1601" s="182">
        <f t="shared" si="193"/>
        <v>0</v>
      </c>
      <c r="BK1601" s="176">
        <f t="shared" si="194"/>
        <v>0</v>
      </c>
      <c r="BL1601" s="176">
        <f t="shared" si="190"/>
        <v>0</v>
      </c>
      <c r="BM1601" s="533"/>
      <c r="BN1601" s="185">
        <v>1</v>
      </c>
      <c r="BO1601" s="180">
        <v>0</v>
      </c>
      <c r="BP1601" s="185">
        <f t="shared" si="191"/>
        <v>1</v>
      </c>
      <c r="BQ1601" s="420" t="str">
        <f t="shared" si="195"/>
        <v>I</v>
      </c>
      <c r="BR1601" s="185"/>
      <c r="BS1601" s="464" t="s">
        <v>9623</v>
      </c>
    </row>
    <row r="1602" spans="1:71" ht="102" x14ac:dyDescent="0.2">
      <c r="A1602" s="697">
        <v>1600</v>
      </c>
      <c r="B1602" s="286" t="s">
        <v>1589</v>
      </c>
      <c r="C1602" s="286" t="s">
        <v>1589</v>
      </c>
      <c r="D1602" s="258" t="s">
        <v>9623</v>
      </c>
      <c r="E1602" s="736">
        <v>1</v>
      </c>
      <c r="F1602" s="736">
        <v>1</v>
      </c>
      <c r="G1602" s="737">
        <v>1</v>
      </c>
      <c r="H1602" s="305" t="s">
        <v>3878</v>
      </c>
      <c r="I1602" s="208" t="s">
        <v>2342</v>
      </c>
      <c r="J1602" s="280" t="s">
        <v>1592</v>
      </c>
      <c r="K1602" s="191" t="s">
        <v>3768</v>
      </c>
      <c r="L1602" s="427" t="s">
        <v>3491</v>
      </c>
      <c r="M1602" s="686">
        <v>7</v>
      </c>
      <c r="N1602" s="685" t="s">
        <v>15715</v>
      </c>
      <c r="O1602" s="686">
        <v>420</v>
      </c>
      <c r="P1602" s="427" t="s">
        <v>16244</v>
      </c>
      <c r="Q1602" s="191">
        <v>-1</v>
      </c>
      <c r="R1602" s="180">
        <v>19</v>
      </c>
      <c r="S1602" s="191">
        <v>8</v>
      </c>
      <c r="T1602" s="191">
        <v>16</v>
      </c>
      <c r="U1602" s="190">
        <v>3</v>
      </c>
      <c r="V1602" s="190">
        <v>18</v>
      </c>
      <c r="W1602" s="742">
        <v>15</v>
      </c>
      <c r="X1602" s="742">
        <v>30</v>
      </c>
      <c r="Y1602" s="742"/>
      <c r="Z1602" s="742"/>
      <c r="AA1602" s="742"/>
      <c r="AB1602" s="219" t="s">
        <v>3879</v>
      </c>
      <c r="AC1602" s="419" t="s">
        <v>14028</v>
      </c>
      <c r="AD1602" s="191" t="s">
        <v>1596</v>
      </c>
      <c r="AE1602" s="191" t="s">
        <v>4250</v>
      </c>
      <c r="AF1602" s="194">
        <v>0</v>
      </c>
      <c r="AG1602" s="194">
        <v>0</v>
      </c>
      <c r="AH1602" s="194">
        <v>0</v>
      </c>
      <c r="AI1602" s="194">
        <v>0</v>
      </c>
      <c r="AJ1602" s="194">
        <v>0</v>
      </c>
      <c r="AK1602" s="194">
        <v>0</v>
      </c>
      <c r="AL1602" s="383">
        <v>11</v>
      </c>
      <c r="AM1602" s="194">
        <v>0</v>
      </c>
      <c r="AN1602" s="177">
        <v>0</v>
      </c>
      <c r="AO1602" s="194">
        <v>0</v>
      </c>
      <c r="AP1602" s="180"/>
      <c r="AQ1602" s="180"/>
      <c r="AR1602" s="180"/>
      <c r="AS1602" s="180"/>
      <c r="AT1602" s="180"/>
      <c r="AU1602" s="180"/>
      <c r="AV1602" s="180"/>
      <c r="AW1602" s="180"/>
      <c r="AX1602" s="180"/>
      <c r="AY1602" s="180"/>
      <c r="AZ1602" s="180"/>
      <c r="BA1602" s="180"/>
      <c r="BB1602" s="180"/>
      <c r="BC1602" s="180"/>
      <c r="BD1602" s="180"/>
      <c r="BE1602" s="180"/>
      <c r="BF1602" s="180"/>
      <c r="BG1602" s="180"/>
      <c r="BH1602" s="176">
        <f t="shared" si="189"/>
        <v>11</v>
      </c>
      <c r="BI1602" s="176">
        <f t="shared" si="192"/>
        <v>10</v>
      </c>
      <c r="BJ1602" s="182" t="str">
        <f t="shared" si="193"/>
        <v>11 - 88</v>
      </c>
      <c r="BK1602" s="176">
        <f t="shared" si="194"/>
        <v>50</v>
      </c>
      <c r="BL1602" s="176">
        <f t="shared" si="190"/>
        <v>11</v>
      </c>
      <c r="BM1602" s="533"/>
      <c r="BN1602" s="185">
        <v>2850</v>
      </c>
      <c r="BO1602" s="180">
        <v>16</v>
      </c>
      <c r="BP1602" s="185">
        <f t="shared" si="191"/>
        <v>3650</v>
      </c>
      <c r="BQ1602" s="420" t="str">
        <f t="shared" si="195"/>
        <v>VII</v>
      </c>
      <c r="BR1602" s="185"/>
      <c r="BS1602" s="464" t="s">
        <v>9623</v>
      </c>
    </row>
    <row r="1603" spans="1:71" ht="114.75" x14ac:dyDescent="0.2">
      <c r="A1603" s="696">
        <v>1601</v>
      </c>
      <c r="B1603" s="286" t="s">
        <v>1590</v>
      </c>
      <c r="C1603" s="286" t="s">
        <v>1590</v>
      </c>
      <c r="D1603" s="258" t="s">
        <v>9623</v>
      </c>
      <c r="E1603" s="736">
        <v>1</v>
      </c>
      <c r="F1603" s="736">
        <v>1</v>
      </c>
      <c r="G1603" s="737">
        <v>1</v>
      </c>
      <c r="H1603" s="305" t="s">
        <v>3878</v>
      </c>
      <c r="I1603" s="208" t="s">
        <v>2342</v>
      </c>
      <c r="J1603" s="280" t="s">
        <v>1593</v>
      </c>
      <c r="K1603" s="191" t="s">
        <v>3578</v>
      </c>
      <c r="L1603" s="427" t="s">
        <v>3491</v>
      </c>
      <c r="M1603" s="686">
        <v>6.5</v>
      </c>
      <c r="N1603" s="685" t="s">
        <v>15715</v>
      </c>
      <c r="O1603" s="686">
        <v>490</v>
      </c>
      <c r="P1603" s="427" t="s">
        <v>16245</v>
      </c>
      <c r="Q1603" s="191">
        <v>-2</v>
      </c>
      <c r="R1603" s="180">
        <v>20</v>
      </c>
      <c r="S1603" s="498">
        <v>15</v>
      </c>
      <c r="T1603" s="498">
        <v>18</v>
      </c>
      <c r="U1603" s="189">
        <v>8</v>
      </c>
      <c r="V1603" s="189">
        <v>18</v>
      </c>
      <c r="W1603" s="742">
        <v>12</v>
      </c>
      <c r="X1603" s="742">
        <v>24</v>
      </c>
      <c r="Y1603" s="742"/>
      <c r="Z1603" s="742"/>
      <c r="AA1603" s="742"/>
      <c r="AB1603" s="220" t="s">
        <v>3879</v>
      </c>
      <c r="AC1603" s="419" t="s">
        <v>14029</v>
      </c>
      <c r="AD1603" s="427" t="s">
        <v>1596</v>
      </c>
      <c r="AE1603" s="427" t="s">
        <v>4250</v>
      </c>
      <c r="AF1603" s="194">
        <v>0</v>
      </c>
      <c r="AG1603" s="194">
        <v>0</v>
      </c>
      <c r="AH1603" s="194">
        <v>0</v>
      </c>
      <c r="AI1603" s="194">
        <v>0</v>
      </c>
      <c r="AJ1603" s="194">
        <v>0</v>
      </c>
      <c r="AK1603" s="194">
        <v>0</v>
      </c>
      <c r="AL1603" s="383">
        <v>13</v>
      </c>
      <c r="AM1603" s="194">
        <v>0</v>
      </c>
      <c r="AN1603" s="177">
        <v>0</v>
      </c>
      <c r="AO1603" s="194">
        <v>0</v>
      </c>
      <c r="AP1603" s="180"/>
      <c r="AQ1603" s="180"/>
      <c r="AR1603" s="180"/>
      <c r="AS1603" s="180"/>
      <c r="AT1603" s="180"/>
      <c r="AU1603" s="180"/>
      <c r="AV1603" s="180"/>
      <c r="AW1603" s="180"/>
      <c r="AX1603" s="180"/>
      <c r="AY1603" s="180"/>
      <c r="AZ1603" s="180"/>
      <c r="BA1603" s="180"/>
      <c r="BB1603" s="180"/>
      <c r="BC1603" s="180"/>
      <c r="BD1603" s="180"/>
      <c r="BE1603" s="180"/>
      <c r="BF1603" s="180"/>
      <c r="BG1603" s="180"/>
      <c r="BH1603" s="176">
        <f t="shared" ref="BH1603:BH1666" si="196">IF(manualHD="",IF(COUNTA($AP1603:$BG1603)=0,IF(SUM($AG1603:$AL1603)/(0.01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13</v>
      </c>
      <c r="BI1603" s="176">
        <f t="shared" si="192"/>
        <v>9</v>
      </c>
      <c r="BJ1603" s="182" t="str">
        <f t="shared" si="193"/>
        <v>13 - 104</v>
      </c>
      <c r="BK1603" s="176">
        <f t="shared" si="194"/>
        <v>59</v>
      </c>
      <c r="BL1603" s="176">
        <f t="shared" si="190"/>
        <v>13</v>
      </c>
      <c r="BM1603" s="533"/>
      <c r="BN1603" s="185">
        <v>3959</v>
      </c>
      <c r="BO1603" s="180">
        <v>18</v>
      </c>
      <c r="BP1603" s="185">
        <f t="shared" si="191"/>
        <v>5021</v>
      </c>
      <c r="BQ1603" s="420" t="str">
        <f t="shared" si="195"/>
        <v>VIII</v>
      </c>
      <c r="BR1603" s="185"/>
      <c r="BS1603" s="464" t="s">
        <v>9623</v>
      </c>
    </row>
    <row r="1604" spans="1:71" ht="127.5" x14ac:dyDescent="0.2">
      <c r="A1604" s="697">
        <v>1602</v>
      </c>
      <c r="B1604" s="286" t="s">
        <v>1591</v>
      </c>
      <c r="C1604" s="286" t="s">
        <v>1591</v>
      </c>
      <c r="D1604" s="258" t="s">
        <v>9623</v>
      </c>
      <c r="E1604" s="736">
        <v>1</v>
      </c>
      <c r="F1604" s="736">
        <v>1</v>
      </c>
      <c r="G1604" s="737">
        <v>1</v>
      </c>
      <c r="H1604" s="305" t="s">
        <v>1283</v>
      </c>
      <c r="I1604" s="208" t="s">
        <v>4340</v>
      </c>
      <c r="J1604" s="280" t="s">
        <v>1594</v>
      </c>
      <c r="K1604" s="191" t="s">
        <v>1146</v>
      </c>
      <c r="L1604" s="427" t="s">
        <v>3491</v>
      </c>
      <c r="M1604" s="686">
        <v>6</v>
      </c>
      <c r="N1604" s="685" t="s">
        <v>15715</v>
      </c>
      <c r="O1604" s="686">
        <v>560</v>
      </c>
      <c r="P1604" s="427" t="s">
        <v>16246</v>
      </c>
      <c r="Q1604" s="191">
        <v>-3</v>
      </c>
      <c r="R1604" s="180">
        <v>21</v>
      </c>
      <c r="S1604" s="191">
        <v>15</v>
      </c>
      <c r="T1604" s="191">
        <v>20</v>
      </c>
      <c r="U1604" s="191">
        <v>8</v>
      </c>
      <c r="V1604" s="191">
        <v>20</v>
      </c>
      <c r="W1604" s="742">
        <v>9</v>
      </c>
      <c r="X1604" s="742">
        <v>18</v>
      </c>
      <c r="Y1604" s="742"/>
      <c r="Z1604" s="742"/>
      <c r="AA1604" s="742"/>
      <c r="AB1604" s="220" t="s">
        <v>3879</v>
      </c>
      <c r="AC1604" s="419" t="s">
        <v>14030</v>
      </c>
      <c r="AD1604" s="191" t="s">
        <v>1596</v>
      </c>
      <c r="AE1604" s="427" t="s">
        <v>4250</v>
      </c>
      <c r="AF1604" s="194">
        <v>0</v>
      </c>
      <c r="AG1604" s="194">
        <v>0</v>
      </c>
      <c r="AH1604" s="194">
        <v>0</v>
      </c>
      <c r="AI1604" s="194">
        <v>0</v>
      </c>
      <c r="AJ1604" s="194">
        <v>0</v>
      </c>
      <c r="AK1604" s="194">
        <v>0</v>
      </c>
      <c r="AL1604" s="385">
        <v>15</v>
      </c>
      <c r="AM1604" s="194">
        <v>0</v>
      </c>
      <c r="AN1604" s="177">
        <v>0</v>
      </c>
      <c r="AO1604" s="194">
        <v>0</v>
      </c>
      <c r="AP1604" s="187"/>
      <c r="AQ1604" s="187"/>
      <c r="AR1604" s="187"/>
      <c r="AS1604" s="187"/>
      <c r="AT1604" s="187"/>
      <c r="AU1604" s="187"/>
      <c r="AV1604" s="187"/>
      <c r="AW1604" s="187"/>
      <c r="AX1604" s="187"/>
      <c r="AY1604" s="187"/>
      <c r="AZ1604" s="187"/>
      <c r="BA1604" s="187"/>
      <c r="BB1604" s="187"/>
      <c r="BC1604" s="187"/>
      <c r="BD1604" s="187"/>
      <c r="BE1604" s="187"/>
      <c r="BF1604" s="187"/>
      <c r="BG1604" s="187"/>
      <c r="BH1604" s="176">
        <f t="shared" si="196"/>
        <v>15</v>
      </c>
      <c r="BI1604" s="176">
        <f t="shared" si="192"/>
        <v>8</v>
      </c>
      <c r="BJ1604" s="182" t="str">
        <f t="shared" si="193"/>
        <v>15 - 120</v>
      </c>
      <c r="BK1604" s="176">
        <f t="shared" si="194"/>
        <v>68</v>
      </c>
      <c r="BL1604" s="176">
        <f t="shared" ref="BL1604:BL1667" si="197">IF(SUM(AP1604:BG1604)=0,AL1604+ROUNDDOWN(AO1604/4.5,0)+IF(AF1604*1.5+AG1604*2+AH1604*2.5+AI1604*3+AJ1604*3.5+AK1604*4+AO1604&gt;3,1,0),MAX(AP1604:BG1604))</f>
        <v>15</v>
      </c>
      <c r="BM1604" s="533"/>
      <c r="BN1604" s="187">
        <v>5250</v>
      </c>
      <c r="BO1604" s="187">
        <v>20</v>
      </c>
      <c r="BP1604" s="185">
        <f t="shared" si="191"/>
        <v>6610</v>
      </c>
      <c r="BQ1604" s="420" t="str">
        <f t="shared" si="195"/>
        <v>VIII</v>
      </c>
      <c r="BR1604" s="185"/>
      <c r="BS1604" s="464" t="s">
        <v>9623</v>
      </c>
    </row>
    <row r="1605" spans="1:71" ht="76.5" x14ac:dyDescent="0.2">
      <c r="A1605" s="696">
        <v>1603</v>
      </c>
      <c r="B1605" s="286" t="s">
        <v>9488</v>
      </c>
      <c r="C1605" s="286" t="s">
        <v>9488</v>
      </c>
      <c r="D1605" s="258" t="s">
        <v>9623</v>
      </c>
      <c r="E1605" s="736">
        <v>1</v>
      </c>
      <c r="F1605" s="736">
        <v>1</v>
      </c>
      <c r="G1605" s="737">
        <v>1</v>
      </c>
      <c r="H1605" s="305" t="s">
        <v>13968</v>
      </c>
      <c r="I1605" s="496" t="s">
        <v>9497</v>
      </c>
      <c r="J1605" s="497" t="s">
        <v>9498</v>
      </c>
      <c r="K1605" s="427" t="s">
        <v>9502</v>
      </c>
      <c r="L1605" s="427" t="s">
        <v>3491</v>
      </c>
      <c r="M1605" s="685">
        <v>6</v>
      </c>
      <c r="N1605" s="685" t="s">
        <v>15715</v>
      </c>
      <c r="O1605" s="685">
        <v>169</v>
      </c>
      <c r="P1605" s="427" t="s">
        <v>16247</v>
      </c>
      <c r="Q1605" s="191">
        <v>5</v>
      </c>
      <c r="R1605" s="193" t="s">
        <v>8988</v>
      </c>
      <c r="S1605" s="498">
        <v>11</v>
      </c>
      <c r="T1605" s="498">
        <v>18</v>
      </c>
      <c r="U1605" s="189">
        <v>4</v>
      </c>
      <c r="V1605" s="189">
        <v>18</v>
      </c>
      <c r="W1605" s="742">
        <v>12</v>
      </c>
      <c r="X1605" s="742">
        <v>12</v>
      </c>
      <c r="Y1605" s="742"/>
      <c r="Z1605" s="742"/>
      <c r="AA1605" s="742"/>
      <c r="AB1605" s="499" t="s">
        <v>795</v>
      </c>
      <c r="AC1605" s="419" t="s">
        <v>9811</v>
      </c>
      <c r="AD1605" s="427" t="s">
        <v>1945</v>
      </c>
      <c r="AE1605" s="427" t="s">
        <v>4250</v>
      </c>
      <c r="AF1605" s="194">
        <v>0</v>
      </c>
      <c r="AG1605" s="194">
        <v>0</v>
      </c>
      <c r="AH1605" s="194">
        <v>0</v>
      </c>
      <c r="AI1605" s="194">
        <v>1</v>
      </c>
      <c r="AJ1605" s="194">
        <v>0</v>
      </c>
      <c r="AK1605" s="194">
        <v>0</v>
      </c>
      <c r="AL1605" s="383">
        <v>6</v>
      </c>
      <c r="AM1605" s="194">
        <v>0</v>
      </c>
      <c r="AN1605" s="177">
        <v>0</v>
      </c>
      <c r="AO1605" s="194">
        <v>1</v>
      </c>
      <c r="AP1605" s="180"/>
      <c r="AQ1605" s="180"/>
      <c r="AR1605" s="180"/>
      <c r="AS1605" s="180"/>
      <c r="AT1605" s="180"/>
      <c r="AU1605" s="180"/>
      <c r="AV1605" s="180"/>
      <c r="AW1605" s="180"/>
      <c r="AX1605" s="180"/>
      <c r="AY1605" s="180"/>
      <c r="AZ1605" s="180"/>
      <c r="BA1605" s="180"/>
      <c r="BB1605" s="180"/>
      <c r="BC1605" s="180"/>
      <c r="BD1605" s="180"/>
      <c r="BE1605" s="180"/>
      <c r="BF1605" s="180"/>
      <c r="BG1605" s="180"/>
      <c r="BH1605" s="176">
        <f t="shared" si="196"/>
        <v>7</v>
      </c>
      <c r="BI1605" s="176">
        <f t="shared" si="192"/>
        <v>13</v>
      </c>
      <c r="BJ1605" s="182" t="str">
        <f t="shared" si="193"/>
        <v>8 - 54</v>
      </c>
      <c r="BK1605" s="176">
        <f t="shared" si="194"/>
        <v>31</v>
      </c>
      <c r="BL1605" s="176">
        <f t="shared" si="197"/>
        <v>7</v>
      </c>
      <c r="BM1605" s="533"/>
      <c r="BN1605" s="185">
        <v>3000</v>
      </c>
      <c r="BO1605" s="180">
        <v>14</v>
      </c>
      <c r="BP1605" s="185">
        <f t="shared" si="191"/>
        <v>3434</v>
      </c>
      <c r="BQ1605" s="420" t="str">
        <f t="shared" si="195"/>
        <v>VII</v>
      </c>
      <c r="BR1605" s="185"/>
      <c r="BS1605" s="464" t="s">
        <v>9623</v>
      </c>
    </row>
    <row r="1606" spans="1:71" ht="89.25" x14ac:dyDescent="0.2">
      <c r="A1606" s="696">
        <v>1604</v>
      </c>
      <c r="B1606" s="286" t="s">
        <v>9488</v>
      </c>
      <c r="C1606" s="286" t="s">
        <v>9489</v>
      </c>
      <c r="D1606" s="258" t="s">
        <v>9623</v>
      </c>
      <c r="E1606" s="736">
        <v>1</v>
      </c>
      <c r="F1606" s="736">
        <v>1</v>
      </c>
      <c r="G1606" s="737">
        <v>1</v>
      </c>
      <c r="H1606" s="305" t="s">
        <v>13968</v>
      </c>
      <c r="I1606" s="496" t="s">
        <v>9497</v>
      </c>
      <c r="J1606" s="497" t="s">
        <v>9498</v>
      </c>
      <c r="K1606" s="427" t="s">
        <v>9502</v>
      </c>
      <c r="L1606" s="427" t="s">
        <v>3491</v>
      </c>
      <c r="M1606" s="685">
        <v>6.5</v>
      </c>
      <c r="N1606" s="685" t="s">
        <v>15715</v>
      </c>
      <c r="O1606" s="685">
        <v>215</v>
      </c>
      <c r="P1606" s="427" t="s">
        <v>16247</v>
      </c>
      <c r="Q1606" s="191">
        <v>5</v>
      </c>
      <c r="R1606" s="193" t="s">
        <v>8988</v>
      </c>
      <c r="S1606" s="498">
        <v>17</v>
      </c>
      <c r="T1606" s="498">
        <v>18</v>
      </c>
      <c r="U1606" s="190">
        <v>8</v>
      </c>
      <c r="V1606" s="190">
        <v>18</v>
      </c>
      <c r="W1606" s="742">
        <v>12</v>
      </c>
      <c r="X1606" s="742">
        <v>12</v>
      </c>
      <c r="Y1606" s="742"/>
      <c r="Z1606" s="742"/>
      <c r="AA1606" s="742"/>
      <c r="AB1606" s="499" t="s">
        <v>795</v>
      </c>
      <c r="AC1606" s="419" t="s">
        <v>9812</v>
      </c>
      <c r="AD1606" s="427" t="s">
        <v>1945</v>
      </c>
      <c r="AE1606" s="427" t="s">
        <v>4250</v>
      </c>
      <c r="AF1606" s="194">
        <v>0</v>
      </c>
      <c r="AG1606" s="194">
        <v>0</v>
      </c>
      <c r="AH1606" s="194">
        <v>0</v>
      </c>
      <c r="AI1606" s="194">
        <v>1</v>
      </c>
      <c r="AJ1606" s="194">
        <v>0</v>
      </c>
      <c r="AK1606" s="194">
        <v>0</v>
      </c>
      <c r="AL1606" s="383">
        <v>6</v>
      </c>
      <c r="AM1606" s="194">
        <v>0</v>
      </c>
      <c r="AN1606" s="177">
        <v>0</v>
      </c>
      <c r="AO1606" s="194">
        <v>1</v>
      </c>
      <c r="AP1606" s="180">
        <v>7</v>
      </c>
      <c r="AQ1606" s="180"/>
      <c r="AR1606" s="180"/>
      <c r="AS1606" s="180"/>
      <c r="AT1606" s="180"/>
      <c r="AU1606" s="180"/>
      <c r="AV1606" s="180"/>
      <c r="AW1606" s="180"/>
      <c r="AX1606" s="180"/>
      <c r="AY1606" s="180"/>
      <c r="AZ1606" s="180"/>
      <c r="BA1606" s="180"/>
      <c r="BB1606" s="180"/>
      <c r="BC1606" s="180"/>
      <c r="BD1606" s="180">
        <v>12</v>
      </c>
      <c r="BE1606" s="180"/>
      <c r="BF1606" s="180"/>
      <c r="BG1606" s="180"/>
      <c r="BH1606" s="176" t="str">
        <f t="shared" si="196"/>
        <v>class level</v>
      </c>
      <c r="BI1606" s="176">
        <f t="shared" si="192"/>
        <v>13</v>
      </c>
      <c r="BJ1606" s="182" t="str">
        <f t="shared" si="193"/>
        <v>8 - 54</v>
      </c>
      <c r="BK1606" s="176">
        <f t="shared" si="194"/>
        <v>31</v>
      </c>
      <c r="BL1606" s="176">
        <f t="shared" si="197"/>
        <v>12</v>
      </c>
      <c r="BM1606" s="533"/>
      <c r="BN1606" s="185">
        <v>4050</v>
      </c>
      <c r="BO1606" s="180">
        <v>14</v>
      </c>
      <c r="BP1606" s="185">
        <f t="shared" si="191"/>
        <v>4484</v>
      </c>
      <c r="BQ1606" s="420" t="str">
        <f t="shared" si="195"/>
        <v>VIII</v>
      </c>
      <c r="BR1606" s="185"/>
      <c r="BS1606" s="464" t="s">
        <v>9623</v>
      </c>
    </row>
    <row r="1607" spans="1:71" ht="89.25" x14ac:dyDescent="0.2">
      <c r="A1607" s="697">
        <v>1605</v>
      </c>
      <c r="B1607" s="286" t="s">
        <v>9503</v>
      </c>
      <c r="C1607" s="286" t="s">
        <v>9503</v>
      </c>
      <c r="D1607" s="258" t="s">
        <v>9623</v>
      </c>
      <c r="E1607" s="736">
        <v>1</v>
      </c>
      <c r="F1607" s="736">
        <v>1</v>
      </c>
      <c r="G1607" s="737">
        <v>3</v>
      </c>
      <c r="H1607" s="305" t="s">
        <v>795</v>
      </c>
      <c r="I1607" s="496" t="s">
        <v>4340</v>
      </c>
      <c r="J1607" s="497" t="s">
        <v>9504</v>
      </c>
      <c r="K1607" s="427" t="s">
        <v>3768</v>
      </c>
      <c r="L1607" s="427" t="s">
        <v>3491</v>
      </c>
      <c r="M1607" s="685">
        <v>7</v>
      </c>
      <c r="N1607" s="685" t="s">
        <v>15715</v>
      </c>
      <c r="O1607" s="685">
        <v>140</v>
      </c>
      <c r="P1607" s="427" t="s">
        <v>16248</v>
      </c>
      <c r="Q1607" s="191">
        <v>-3</v>
      </c>
      <c r="R1607" s="180"/>
      <c r="S1607" s="498">
        <v>11</v>
      </c>
      <c r="T1607" s="498">
        <v>12</v>
      </c>
      <c r="U1607" s="189">
        <v>4</v>
      </c>
      <c r="V1607" s="189">
        <v>16</v>
      </c>
      <c r="W1607" s="742">
        <v>15</v>
      </c>
      <c r="X1607" s="742"/>
      <c r="Y1607" s="742"/>
      <c r="Z1607" s="742"/>
      <c r="AA1607" s="742"/>
      <c r="AB1607" s="220"/>
      <c r="AC1607" s="419" t="s">
        <v>13051</v>
      </c>
      <c r="AD1607" s="427" t="s">
        <v>1945</v>
      </c>
      <c r="AE1607" s="427" t="s">
        <v>4250</v>
      </c>
      <c r="AF1607" s="194">
        <v>0</v>
      </c>
      <c r="AG1607" s="194">
        <v>0</v>
      </c>
      <c r="AH1607" s="194">
        <v>0</v>
      </c>
      <c r="AI1607" s="194">
        <v>0</v>
      </c>
      <c r="AJ1607" s="194">
        <v>0</v>
      </c>
      <c r="AK1607" s="194">
        <v>0</v>
      </c>
      <c r="AL1607" s="383">
        <v>7</v>
      </c>
      <c r="AM1607" s="194">
        <v>0</v>
      </c>
      <c r="AN1607" s="177">
        <v>0</v>
      </c>
      <c r="AO1607" s="194">
        <v>14</v>
      </c>
      <c r="AP1607" s="180">
        <v>8</v>
      </c>
      <c r="AQ1607" s="180"/>
      <c r="AR1607" s="180"/>
      <c r="AS1607" s="180"/>
      <c r="AT1607" s="180"/>
      <c r="AU1607" s="180"/>
      <c r="AV1607" s="180"/>
      <c r="AW1607" s="180"/>
      <c r="AX1607" s="180"/>
      <c r="AY1607" s="180"/>
      <c r="AZ1607" s="180"/>
      <c r="BA1607" s="180"/>
      <c r="BB1607" s="180">
        <v>9</v>
      </c>
      <c r="BC1607" s="180"/>
      <c r="BD1607" s="180"/>
      <c r="BE1607" s="180"/>
      <c r="BF1607" s="180"/>
      <c r="BG1607" s="180"/>
      <c r="BH1607" s="176" t="str">
        <f t="shared" si="196"/>
        <v>class level</v>
      </c>
      <c r="BI1607" s="176">
        <f t="shared" si="192"/>
        <v>12</v>
      </c>
      <c r="BJ1607" s="182" t="str">
        <f t="shared" si="193"/>
        <v>21 - 70</v>
      </c>
      <c r="BK1607" s="176">
        <f t="shared" si="194"/>
        <v>46</v>
      </c>
      <c r="BL1607" s="176">
        <f t="shared" si="197"/>
        <v>9</v>
      </c>
      <c r="BM1607" s="533"/>
      <c r="BN1607" s="185">
        <v>2000</v>
      </c>
      <c r="BO1607" s="180">
        <v>12</v>
      </c>
      <c r="BP1607" s="185">
        <f t="shared" si="191"/>
        <v>2552</v>
      </c>
      <c r="BQ1607" s="420" t="str">
        <f t="shared" si="195"/>
        <v>VII</v>
      </c>
      <c r="BR1607" s="185"/>
      <c r="BS1607" s="464" t="s">
        <v>9623</v>
      </c>
    </row>
    <row r="1608" spans="1:71" ht="102" x14ac:dyDescent="0.2">
      <c r="A1608" s="696">
        <v>1606</v>
      </c>
      <c r="B1608" s="286" t="s">
        <v>9519</v>
      </c>
      <c r="C1608" s="286" t="s">
        <v>9519</v>
      </c>
      <c r="D1608" s="258" t="s">
        <v>9623</v>
      </c>
      <c r="E1608" s="736">
        <v>1</v>
      </c>
      <c r="F1608" s="736">
        <v>1</v>
      </c>
      <c r="G1608" s="737">
        <v>3</v>
      </c>
      <c r="H1608" s="305" t="s">
        <v>795</v>
      </c>
      <c r="I1608" s="496" t="s">
        <v>2342</v>
      </c>
      <c r="J1608" s="497" t="s">
        <v>3392</v>
      </c>
      <c r="K1608" s="427" t="s">
        <v>2614</v>
      </c>
      <c r="L1608" s="427" t="s">
        <v>3491</v>
      </c>
      <c r="M1608" s="685">
        <v>5</v>
      </c>
      <c r="N1608" s="685" t="s">
        <v>15715</v>
      </c>
      <c r="O1608" s="685">
        <v>294</v>
      </c>
      <c r="P1608" s="427" t="s">
        <v>16249</v>
      </c>
      <c r="Q1608" s="191">
        <v>-3</v>
      </c>
      <c r="R1608" s="180"/>
      <c r="S1608" s="498">
        <v>11</v>
      </c>
      <c r="T1608" s="498">
        <v>14</v>
      </c>
      <c r="U1608" s="189">
        <v>4</v>
      </c>
      <c r="V1608" s="189">
        <v>16</v>
      </c>
      <c r="W1608" s="742">
        <v>9</v>
      </c>
      <c r="X1608" s="742"/>
      <c r="Y1608" s="742"/>
      <c r="Z1608" s="742"/>
      <c r="AA1608" s="742"/>
      <c r="AB1608" s="220"/>
      <c r="AC1608" s="419" t="s">
        <v>10239</v>
      </c>
      <c r="AD1608" s="427" t="s">
        <v>1945</v>
      </c>
      <c r="AE1608" s="427" t="s">
        <v>4250</v>
      </c>
      <c r="AF1608" s="194">
        <v>0</v>
      </c>
      <c r="AG1608" s="194">
        <v>0</v>
      </c>
      <c r="AH1608" s="194">
        <v>0</v>
      </c>
      <c r="AI1608" s="194">
        <v>0</v>
      </c>
      <c r="AJ1608" s="194">
        <v>0</v>
      </c>
      <c r="AK1608" s="194">
        <v>0</v>
      </c>
      <c r="AL1608" s="383">
        <v>6</v>
      </c>
      <c r="AM1608" s="194">
        <v>0</v>
      </c>
      <c r="AN1608" s="177">
        <v>0</v>
      </c>
      <c r="AO1608" s="194">
        <v>6</v>
      </c>
      <c r="AP1608" s="180"/>
      <c r="AQ1608" s="180"/>
      <c r="AR1608" s="180"/>
      <c r="AS1608" s="180"/>
      <c r="AT1608" s="180"/>
      <c r="AU1608" s="180"/>
      <c r="AV1608" s="180"/>
      <c r="AW1608" s="180"/>
      <c r="AX1608" s="180"/>
      <c r="AY1608" s="180"/>
      <c r="AZ1608" s="180"/>
      <c r="BA1608" s="180"/>
      <c r="BB1608" s="180"/>
      <c r="BC1608" s="180"/>
      <c r="BD1608" s="180"/>
      <c r="BE1608" s="180"/>
      <c r="BF1608" s="180"/>
      <c r="BG1608" s="180"/>
      <c r="BH1608" s="176">
        <f t="shared" si="196"/>
        <v>7</v>
      </c>
      <c r="BI1608" s="176">
        <f t="shared" si="192"/>
        <v>13</v>
      </c>
      <c r="BJ1608" s="182" t="str">
        <f t="shared" si="193"/>
        <v>12 - 54</v>
      </c>
      <c r="BK1608" s="176">
        <f t="shared" si="194"/>
        <v>33</v>
      </c>
      <c r="BL1608" s="176">
        <f t="shared" si="197"/>
        <v>8</v>
      </c>
      <c r="BM1608" s="535"/>
      <c r="BN1608" s="185">
        <v>1725</v>
      </c>
      <c r="BO1608" s="180">
        <v>10</v>
      </c>
      <c r="BP1608" s="185">
        <f t="shared" si="191"/>
        <v>2055</v>
      </c>
      <c r="BQ1608" s="420" t="str">
        <f t="shared" si="195"/>
        <v>VII</v>
      </c>
      <c r="BR1608" s="185"/>
      <c r="BS1608" s="464" t="s">
        <v>9623</v>
      </c>
    </row>
    <row r="1609" spans="1:71" ht="51" x14ac:dyDescent="0.2">
      <c r="A1609" s="697">
        <v>1607</v>
      </c>
      <c r="B1609" s="286" t="s">
        <v>8997</v>
      </c>
      <c r="C1609" s="286" t="s">
        <v>8959</v>
      </c>
      <c r="D1609" s="258" t="s">
        <v>9623</v>
      </c>
      <c r="E1609" s="736">
        <v>1</v>
      </c>
      <c r="F1609" s="736">
        <v>1</v>
      </c>
      <c r="G1609" s="737">
        <v>1</v>
      </c>
      <c r="H1609" s="305" t="s">
        <v>13969</v>
      </c>
      <c r="I1609" s="496" t="s">
        <v>635</v>
      </c>
      <c r="J1609" s="497" t="s">
        <v>635</v>
      </c>
      <c r="K1609" s="427" t="s">
        <v>1146</v>
      </c>
      <c r="L1609" s="427" t="s">
        <v>3491</v>
      </c>
      <c r="M1609" s="685">
        <v>6</v>
      </c>
      <c r="N1609" s="685" t="s">
        <v>15715</v>
      </c>
      <c r="O1609" s="685">
        <v>220</v>
      </c>
      <c r="P1609" s="427" t="s">
        <v>16250</v>
      </c>
      <c r="Q1609" s="191">
        <v>6</v>
      </c>
      <c r="R1609" s="193" t="s">
        <v>8988</v>
      </c>
      <c r="S1609" s="191">
        <v>9</v>
      </c>
      <c r="T1609" s="191">
        <v>16</v>
      </c>
      <c r="U1609" s="191"/>
      <c r="V1609" s="191"/>
      <c r="W1609" s="742">
        <v>15</v>
      </c>
      <c r="X1609" s="742"/>
      <c r="Y1609" s="742"/>
      <c r="Z1609" s="742"/>
      <c r="AA1609" s="742"/>
      <c r="AB1609" s="220"/>
      <c r="AC1609" s="419" t="s">
        <v>9441</v>
      </c>
      <c r="AD1609" s="427" t="s">
        <v>1945</v>
      </c>
      <c r="AE1609" s="427" t="s">
        <v>4250</v>
      </c>
      <c r="AF1609" s="194">
        <v>0</v>
      </c>
      <c r="AG1609" s="194">
        <v>0</v>
      </c>
      <c r="AH1609" s="194">
        <v>0</v>
      </c>
      <c r="AI1609" s="194">
        <v>0</v>
      </c>
      <c r="AJ1609" s="194">
        <v>0</v>
      </c>
      <c r="AK1609" s="194">
        <v>0</v>
      </c>
      <c r="AL1609" s="385">
        <v>5</v>
      </c>
      <c r="AM1609" s="194">
        <v>0</v>
      </c>
      <c r="AN1609" s="177">
        <v>0</v>
      </c>
      <c r="AO1609" s="194">
        <v>0</v>
      </c>
      <c r="AP1609" s="180">
        <v>5</v>
      </c>
      <c r="AQ1609" s="180"/>
      <c r="AR1609" s="180"/>
      <c r="AS1609" s="180"/>
      <c r="AT1609" s="180"/>
      <c r="AU1609" s="180"/>
      <c r="AV1609" s="180"/>
      <c r="AW1609" s="180"/>
      <c r="AX1609" s="180"/>
      <c r="AY1609" s="180"/>
      <c r="AZ1609" s="180"/>
      <c r="BA1609" s="180"/>
      <c r="BB1609" s="180"/>
      <c r="BC1609" s="180">
        <v>5</v>
      </c>
      <c r="BD1609" s="180"/>
      <c r="BE1609" s="180"/>
      <c r="BF1609" s="180"/>
      <c r="BG1609" s="180"/>
      <c r="BH1609" s="176" t="str">
        <f t="shared" si="196"/>
        <v>class level</v>
      </c>
      <c r="BI1609" s="176">
        <f t="shared" si="192"/>
        <v>15</v>
      </c>
      <c r="BJ1609" s="182" t="str">
        <f t="shared" si="193"/>
        <v>5 - 40</v>
      </c>
      <c r="BK1609" s="176">
        <f t="shared" si="194"/>
        <v>23</v>
      </c>
      <c r="BL1609" s="176">
        <f t="shared" si="197"/>
        <v>5</v>
      </c>
      <c r="BM1609" s="533"/>
      <c r="BN1609" s="185">
        <v>1275</v>
      </c>
      <c r="BO1609" s="180">
        <v>10</v>
      </c>
      <c r="BP1609" s="185">
        <f t="shared" si="191"/>
        <v>1505</v>
      </c>
      <c r="BQ1609" s="420" t="str">
        <f t="shared" si="195"/>
        <v>VII</v>
      </c>
      <c r="BR1609" s="185"/>
      <c r="BS1609" s="464" t="s">
        <v>9623</v>
      </c>
    </row>
    <row r="1610" spans="1:71" ht="51" x14ac:dyDescent="0.2">
      <c r="A1610" s="696">
        <v>1608</v>
      </c>
      <c r="B1610" s="286" t="s">
        <v>8997</v>
      </c>
      <c r="C1610" s="286" t="s">
        <v>8960</v>
      </c>
      <c r="D1610" s="258" t="s">
        <v>9623</v>
      </c>
      <c r="E1610" s="736">
        <v>1</v>
      </c>
      <c r="F1610" s="736">
        <v>1</v>
      </c>
      <c r="G1610" s="737">
        <v>1</v>
      </c>
      <c r="H1610" s="305" t="s">
        <v>13969</v>
      </c>
      <c r="I1610" s="496" t="s">
        <v>635</v>
      </c>
      <c r="J1610" s="497" t="s">
        <v>635</v>
      </c>
      <c r="K1610" s="427" t="s">
        <v>1146</v>
      </c>
      <c r="L1610" s="427" t="s">
        <v>3491</v>
      </c>
      <c r="M1610" s="685">
        <v>6</v>
      </c>
      <c r="N1610" s="685" t="s">
        <v>15715</v>
      </c>
      <c r="O1610" s="685">
        <v>220</v>
      </c>
      <c r="P1610" s="427" t="s">
        <v>16250</v>
      </c>
      <c r="Q1610" s="191">
        <v>6</v>
      </c>
      <c r="R1610" s="193" t="s">
        <v>8988</v>
      </c>
      <c r="S1610" s="191">
        <v>9</v>
      </c>
      <c r="T1610" s="191">
        <v>16</v>
      </c>
      <c r="U1610" s="191"/>
      <c r="V1610" s="191"/>
      <c r="W1610" s="742">
        <v>15</v>
      </c>
      <c r="X1610" s="742"/>
      <c r="Y1610" s="742"/>
      <c r="Z1610" s="742"/>
      <c r="AA1610" s="742"/>
      <c r="AB1610" s="220"/>
      <c r="AC1610" s="419" t="s">
        <v>9448</v>
      </c>
      <c r="AD1610" s="427" t="s">
        <v>1945</v>
      </c>
      <c r="AE1610" s="427" t="s">
        <v>4250</v>
      </c>
      <c r="AF1610" s="194">
        <v>0</v>
      </c>
      <c r="AG1610" s="194">
        <v>0</v>
      </c>
      <c r="AH1610" s="194">
        <v>0</v>
      </c>
      <c r="AI1610" s="194">
        <v>0</v>
      </c>
      <c r="AJ1610" s="194">
        <v>0</v>
      </c>
      <c r="AK1610" s="194">
        <v>0</v>
      </c>
      <c r="AL1610" s="385">
        <v>6</v>
      </c>
      <c r="AM1610" s="194">
        <v>0</v>
      </c>
      <c r="AN1610" s="177">
        <v>0</v>
      </c>
      <c r="AO1610" s="194">
        <v>0</v>
      </c>
      <c r="AP1610" s="180">
        <v>6</v>
      </c>
      <c r="AQ1610" s="180"/>
      <c r="AR1610" s="180"/>
      <c r="AS1610" s="180"/>
      <c r="AT1610" s="180"/>
      <c r="AU1610" s="180"/>
      <c r="AV1610" s="180"/>
      <c r="AW1610" s="180"/>
      <c r="AX1610" s="180"/>
      <c r="AY1610" s="180"/>
      <c r="AZ1610" s="180"/>
      <c r="BA1610" s="180"/>
      <c r="BB1610" s="180"/>
      <c r="BC1610" s="180">
        <v>6</v>
      </c>
      <c r="BD1610" s="180"/>
      <c r="BE1610" s="180"/>
      <c r="BF1610" s="180"/>
      <c r="BG1610" s="180"/>
      <c r="BH1610" s="176" t="str">
        <f t="shared" si="196"/>
        <v>class level</v>
      </c>
      <c r="BI1610" s="176">
        <f t="shared" si="192"/>
        <v>13</v>
      </c>
      <c r="BJ1610" s="182" t="str">
        <f t="shared" si="193"/>
        <v>6 - 48</v>
      </c>
      <c r="BK1610" s="176">
        <f t="shared" si="194"/>
        <v>27</v>
      </c>
      <c r="BL1610" s="176">
        <f t="shared" si="197"/>
        <v>6</v>
      </c>
      <c r="BM1610" s="533"/>
      <c r="BN1610" s="185">
        <v>1275</v>
      </c>
      <c r="BO1610" s="180">
        <v>10</v>
      </c>
      <c r="BP1610" s="185">
        <f t="shared" si="191"/>
        <v>1545</v>
      </c>
      <c r="BQ1610" s="420" t="str">
        <f t="shared" si="195"/>
        <v>VII</v>
      </c>
      <c r="BR1610" s="185"/>
      <c r="BS1610" s="464" t="s">
        <v>9623</v>
      </c>
    </row>
    <row r="1611" spans="1:71" ht="51" x14ac:dyDescent="0.2">
      <c r="A1611" s="696">
        <v>1609</v>
      </c>
      <c r="B1611" s="286" t="s">
        <v>8997</v>
      </c>
      <c r="C1611" s="286" t="s">
        <v>8961</v>
      </c>
      <c r="D1611" s="258" t="s">
        <v>9623</v>
      </c>
      <c r="E1611" s="736">
        <v>1</v>
      </c>
      <c r="F1611" s="736">
        <v>1</v>
      </c>
      <c r="G1611" s="737">
        <v>1</v>
      </c>
      <c r="H1611" s="305" t="s">
        <v>13969</v>
      </c>
      <c r="I1611" s="496" t="s">
        <v>635</v>
      </c>
      <c r="J1611" s="497" t="s">
        <v>635</v>
      </c>
      <c r="K1611" s="427" t="s">
        <v>1146</v>
      </c>
      <c r="L1611" s="427" t="s">
        <v>3491</v>
      </c>
      <c r="M1611" s="685">
        <v>6</v>
      </c>
      <c r="N1611" s="685" t="s">
        <v>15715</v>
      </c>
      <c r="O1611" s="685">
        <v>220</v>
      </c>
      <c r="P1611" s="427" t="s">
        <v>16250</v>
      </c>
      <c r="Q1611" s="191">
        <v>6</v>
      </c>
      <c r="R1611" s="193" t="s">
        <v>8988</v>
      </c>
      <c r="S1611" s="191">
        <v>9</v>
      </c>
      <c r="T1611" s="191">
        <v>16</v>
      </c>
      <c r="U1611" s="191"/>
      <c r="V1611" s="191"/>
      <c r="W1611" s="742">
        <v>15</v>
      </c>
      <c r="X1611" s="742"/>
      <c r="Y1611" s="742"/>
      <c r="Z1611" s="742"/>
      <c r="AA1611" s="742"/>
      <c r="AB1611" s="220"/>
      <c r="AC1611" s="419" t="s">
        <v>9427</v>
      </c>
      <c r="AD1611" s="427" t="s">
        <v>1945</v>
      </c>
      <c r="AE1611" s="427" t="s">
        <v>4250</v>
      </c>
      <c r="AF1611" s="194">
        <v>0</v>
      </c>
      <c r="AG1611" s="194">
        <v>0</v>
      </c>
      <c r="AH1611" s="194">
        <v>0</v>
      </c>
      <c r="AI1611" s="194">
        <v>0</v>
      </c>
      <c r="AJ1611" s="194">
        <v>0</v>
      </c>
      <c r="AK1611" s="194">
        <v>0</v>
      </c>
      <c r="AL1611" s="385">
        <v>7</v>
      </c>
      <c r="AM1611" s="194">
        <v>0</v>
      </c>
      <c r="AN1611" s="177">
        <v>0</v>
      </c>
      <c r="AO1611" s="194">
        <v>0</v>
      </c>
      <c r="AP1611" s="180">
        <v>7</v>
      </c>
      <c r="AQ1611" s="180"/>
      <c r="AR1611" s="180"/>
      <c r="AS1611" s="180"/>
      <c r="AT1611" s="180"/>
      <c r="AU1611" s="180"/>
      <c r="AV1611" s="180"/>
      <c r="AW1611" s="180"/>
      <c r="AX1611" s="180"/>
      <c r="AY1611" s="180"/>
      <c r="AZ1611" s="180"/>
      <c r="BA1611" s="180"/>
      <c r="BB1611" s="180"/>
      <c r="BC1611" s="180">
        <v>7</v>
      </c>
      <c r="BD1611" s="180"/>
      <c r="BE1611" s="180"/>
      <c r="BF1611" s="180"/>
      <c r="BG1611" s="180"/>
      <c r="BH1611" s="176" t="str">
        <f t="shared" si="196"/>
        <v>class level</v>
      </c>
      <c r="BI1611" s="176">
        <f t="shared" si="192"/>
        <v>13</v>
      </c>
      <c r="BJ1611" s="182" t="str">
        <f t="shared" si="193"/>
        <v>7 - 56</v>
      </c>
      <c r="BK1611" s="176">
        <f t="shared" si="194"/>
        <v>32</v>
      </c>
      <c r="BL1611" s="176">
        <f t="shared" si="197"/>
        <v>7</v>
      </c>
      <c r="BM1611" s="533"/>
      <c r="BN1611" s="185">
        <v>1275</v>
      </c>
      <c r="BO1611" s="180">
        <v>10</v>
      </c>
      <c r="BP1611" s="185">
        <f t="shared" si="191"/>
        <v>1595</v>
      </c>
      <c r="BQ1611" s="420" t="str">
        <f t="shared" si="195"/>
        <v>VII</v>
      </c>
      <c r="BR1611" s="185"/>
      <c r="BS1611" s="464" t="s">
        <v>9623</v>
      </c>
    </row>
    <row r="1612" spans="1:71" ht="51" x14ac:dyDescent="0.2">
      <c r="A1612" s="697">
        <v>1610</v>
      </c>
      <c r="B1612" s="286" t="s">
        <v>8997</v>
      </c>
      <c r="C1612" s="286" t="s">
        <v>8962</v>
      </c>
      <c r="D1612" s="258" t="s">
        <v>9623</v>
      </c>
      <c r="E1612" s="736">
        <v>1</v>
      </c>
      <c r="F1612" s="736">
        <v>1</v>
      </c>
      <c r="G1612" s="737">
        <v>1</v>
      </c>
      <c r="H1612" s="305" t="s">
        <v>13969</v>
      </c>
      <c r="I1612" s="496" t="s">
        <v>635</v>
      </c>
      <c r="J1612" s="497" t="s">
        <v>635</v>
      </c>
      <c r="K1612" s="427" t="s">
        <v>1146</v>
      </c>
      <c r="L1612" s="427" t="s">
        <v>3491</v>
      </c>
      <c r="M1612" s="685">
        <v>6</v>
      </c>
      <c r="N1612" s="685" t="s">
        <v>15715</v>
      </c>
      <c r="O1612" s="685">
        <v>220</v>
      </c>
      <c r="P1612" s="427" t="s">
        <v>16250</v>
      </c>
      <c r="Q1612" s="191">
        <v>6</v>
      </c>
      <c r="R1612" s="193" t="s">
        <v>8988</v>
      </c>
      <c r="S1612" s="191">
        <v>9</v>
      </c>
      <c r="T1612" s="191">
        <v>16</v>
      </c>
      <c r="U1612" s="191"/>
      <c r="V1612" s="191"/>
      <c r="W1612" s="742">
        <v>15</v>
      </c>
      <c r="X1612" s="742"/>
      <c r="Y1612" s="742"/>
      <c r="Z1612" s="742"/>
      <c r="AA1612" s="742"/>
      <c r="AB1612" s="220"/>
      <c r="AC1612" s="419" t="s">
        <v>9436</v>
      </c>
      <c r="AD1612" s="427" t="s">
        <v>1945</v>
      </c>
      <c r="AE1612" s="427" t="s">
        <v>4250</v>
      </c>
      <c r="AF1612" s="194">
        <v>0</v>
      </c>
      <c r="AG1612" s="194">
        <v>0</v>
      </c>
      <c r="AH1612" s="194">
        <v>0</v>
      </c>
      <c r="AI1612" s="194">
        <v>0</v>
      </c>
      <c r="AJ1612" s="194">
        <v>0</v>
      </c>
      <c r="AK1612" s="194">
        <v>0</v>
      </c>
      <c r="AL1612" s="385">
        <v>8</v>
      </c>
      <c r="AM1612" s="194">
        <v>0</v>
      </c>
      <c r="AN1612" s="177">
        <v>0</v>
      </c>
      <c r="AO1612" s="194">
        <v>0</v>
      </c>
      <c r="AP1612" s="180">
        <v>8</v>
      </c>
      <c r="AQ1612" s="180"/>
      <c r="AR1612" s="180"/>
      <c r="AS1612" s="180"/>
      <c r="AT1612" s="180"/>
      <c r="AU1612" s="180"/>
      <c r="AV1612" s="180"/>
      <c r="AW1612" s="180"/>
      <c r="AX1612" s="180"/>
      <c r="AY1612" s="180"/>
      <c r="AZ1612" s="180"/>
      <c r="BA1612" s="180"/>
      <c r="BB1612" s="180"/>
      <c r="BC1612" s="180">
        <v>8</v>
      </c>
      <c r="BD1612" s="180"/>
      <c r="BE1612" s="180"/>
      <c r="BF1612" s="180"/>
      <c r="BG1612" s="180"/>
      <c r="BH1612" s="176" t="str">
        <f t="shared" si="196"/>
        <v>class level</v>
      </c>
      <c r="BI1612" s="176">
        <f t="shared" si="192"/>
        <v>12</v>
      </c>
      <c r="BJ1612" s="182" t="str">
        <f t="shared" si="193"/>
        <v>8 - 64</v>
      </c>
      <c r="BK1612" s="176">
        <f t="shared" si="194"/>
        <v>36</v>
      </c>
      <c r="BL1612" s="176">
        <f t="shared" si="197"/>
        <v>8</v>
      </c>
      <c r="BM1612" s="533"/>
      <c r="BN1612" s="185">
        <v>1275</v>
      </c>
      <c r="BO1612" s="180">
        <v>10</v>
      </c>
      <c r="BP1612" s="185">
        <f t="shared" si="191"/>
        <v>1635</v>
      </c>
      <c r="BQ1612" s="420" t="str">
        <f t="shared" si="195"/>
        <v>VII</v>
      </c>
      <c r="BR1612" s="185"/>
      <c r="BS1612" s="464" t="s">
        <v>9623</v>
      </c>
    </row>
    <row r="1613" spans="1:71" ht="51" x14ac:dyDescent="0.2">
      <c r="A1613" s="696">
        <v>1611</v>
      </c>
      <c r="B1613" s="286" t="s">
        <v>8997</v>
      </c>
      <c r="C1613" s="286" t="s">
        <v>8989</v>
      </c>
      <c r="D1613" s="258" t="s">
        <v>9623</v>
      </c>
      <c r="E1613" s="736">
        <v>1</v>
      </c>
      <c r="F1613" s="736">
        <v>1</v>
      </c>
      <c r="G1613" s="737">
        <v>1</v>
      </c>
      <c r="H1613" s="305" t="s">
        <v>13969</v>
      </c>
      <c r="I1613" s="496" t="s">
        <v>635</v>
      </c>
      <c r="J1613" s="497" t="s">
        <v>635</v>
      </c>
      <c r="K1613" s="427" t="s">
        <v>1146</v>
      </c>
      <c r="L1613" s="427" t="s">
        <v>3491</v>
      </c>
      <c r="M1613" s="685">
        <v>6</v>
      </c>
      <c r="N1613" s="685" t="s">
        <v>15715</v>
      </c>
      <c r="O1613" s="685">
        <v>220</v>
      </c>
      <c r="P1613" s="427" t="s">
        <v>16250</v>
      </c>
      <c r="Q1613" s="191">
        <v>6</v>
      </c>
      <c r="R1613" s="193" t="s">
        <v>8988</v>
      </c>
      <c r="S1613" s="191">
        <v>9</v>
      </c>
      <c r="T1613" s="191">
        <v>16</v>
      </c>
      <c r="U1613" s="191"/>
      <c r="V1613" s="191"/>
      <c r="W1613" s="742">
        <v>15</v>
      </c>
      <c r="X1613" s="742"/>
      <c r="Y1613" s="742"/>
      <c r="Z1613" s="742"/>
      <c r="AA1613" s="742"/>
      <c r="AB1613" s="220"/>
      <c r="AC1613" s="419" t="s">
        <v>9442</v>
      </c>
      <c r="AD1613" s="427" t="s">
        <v>1945</v>
      </c>
      <c r="AE1613" s="427" t="s">
        <v>4250</v>
      </c>
      <c r="AF1613" s="194">
        <v>0</v>
      </c>
      <c r="AG1613" s="194">
        <v>0</v>
      </c>
      <c r="AH1613" s="194">
        <v>0</v>
      </c>
      <c r="AI1613" s="194">
        <v>0</v>
      </c>
      <c r="AJ1613" s="194">
        <v>0</v>
      </c>
      <c r="AK1613" s="194">
        <v>0</v>
      </c>
      <c r="AL1613" s="385">
        <v>5</v>
      </c>
      <c r="AM1613" s="194">
        <v>0</v>
      </c>
      <c r="AN1613" s="177">
        <v>0</v>
      </c>
      <c r="AO1613" s="194">
        <v>0</v>
      </c>
      <c r="AP1613" s="180">
        <v>5</v>
      </c>
      <c r="AQ1613" s="180"/>
      <c r="AR1613" s="180"/>
      <c r="AS1613" s="180"/>
      <c r="AT1613" s="180"/>
      <c r="AU1613" s="180"/>
      <c r="AV1613" s="180"/>
      <c r="AW1613" s="180"/>
      <c r="AX1613" s="180"/>
      <c r="AY1613" s="180"/>
      <c r="AZ1613" s="180"/>
      <c r="BA1613" s="180"/>
      <c r="BB1613" s="180"/>
      <c r="BC1613" s="180"/>
      <c r="BD1613" s="180">
        <v>5</v>
      </c>
      <c r="BE1613" s="180"/>
      <c r="BF1613" s="180"/>
      <c r="BG1613" s="180"/>
      <c r="BH1613" s="176" t="str">
        <f t="shared" si="196"/>
        <v>class level</v>
      </c>
      <c r="BI1613" s="176">
        <f t="shared" si="192"/>
        <v>15</v>
      </c>
      <c r="BJ1613" s="182" t="str">
        <f t="shared" si="193"/>
        <v>5 - 40</v>
      </c>
      <c r="BK1613" s="176">
        <f t="shared" si="194"/>
        <v>23</v>
      </c>
      <c r="BL1613" s="176">
        <f t="shared" si="197"/>
        <v>5</v>
      </c>
      <c r="BM1613" s="533"/>
      <c r="BN1613" s="185">
        <v>1275</v>
      </c>
      <c r="BO1613" s="180">
        <v>10</v>
      </c>
      <c r="BP1613" s="185">
        <f t="shared" si="191"/>
        <v>1505</v>
      </c>
      <c r="BQ1613" s="420" t="str">
        <f t="shared" si="195"/>
        <v>VII</v>
      </c>
      <c r="BR1613" s="185"/>
      <c r="BS1613" s="464" t="s">
        <v>9623</v>
      </c>
    </row>
    <row r="1614" spans="1:71" ht="51" x14ac:dyDescent="0.2">
      <c r="A1614" s="697">
        <v>1612</v>
      </c>
      <c r="B1614" s="286" t="s">
        <v>8997</v>
      </c>
      <c r="C1614" s="286" t="s">
        <v>8955</v>
      </c>
      <c r="D1614" s="258" t="s">
        <v>9623</v>
      </c>
      <c r="E1614" s="736">
        <v>1</v>
      </c>
      <c r="F1614" s="736">
        <v>1</v>
      </c>
      <c r="G1614" s="737">
        <v>1</v>
      </c>
      <c r="H1614" s="305" t="s">
        <v>13969</v>
      </c>
      <c r="I1614" s="496" t="s">
        <v>635</v>
      </c>
      <c r="J1614" s="497" t="s">
        <v>635</v>
      </c>
      <c r="K1614" s="427" t="s">
        <v>1146</v>
      </c>
      <c r="L1614" s="427" t="s">
        <v>3491</v>
      </c>
      <c r="M1614" s="685">
        <v>6</v>
      </c>
      <c r="N1614" s="685" t="s">
        <v>15715</v>
      </c>
      <c r="O1614" s="685">
        <v>220</v>
      </c>
      <c r="P1614" s="427" t="s">
        <v>16250</v>
      </c>
      <c r="Q1614" s="191">
        <v>6</v>
      </c>
      <c r="R1614" s="193" t="s">
        <v>8988</v>
      </c>
      <c r="S1614" s="191">
        <v>9</v>
      </c>
      <c r="T1614" s="191">
        <v>16</v>
      </c>
      <c r="U1614" s="191"/>
      <c r="V1614" s="191"/>
      <c r="W1614" s="742">
        <v>15</v>
      </c>
      <c r="X1614" s="742"/>
      <c r="Y1614" s="742"/>
      <c r="Z1614" s="742"/>
      <c r="AA1614" s="742"/>
      <c r="AB1614" s="220"/>
      <c r="AC1614" s="419" t="s">
        <v>9449</v>
      </c>
      <c r="AD1614" s="427" t="s">
        <v>1945</v>
      </c>
      <c r="AE1614" s="427" t="s">
        <v>4250</v>
      </c>
      <c r="AF1614" s="194">
        <v>0</v>
      </c>
      <c r="AG1614" s="194">
        <v>0</v>
      </c>
      <c r="AH1614" s="194">
        <v>0</v>
      </c>
      <c r="AI1614" s="194">
        <v>0</v>
      </c>
      <c r="AJ1614" s="194">
        <v>0</v>
      </c>
      <c r="AK1614" s="194">
        <v>0</v>
      </c>
      <c r="AL1614" s="385">
        <v>5</v>
      </c>
      <c r="AM1614" s="194">
        <v>0</v>
      </c>
      <c r="AN1614" s="177">
        <v>0</v>
      </c>
      <c r="AO1614" s="194">
        <v>0</v>
      </c>
      <c r="AP1614" s="180">
        <v>5</v>
      </c>
      <c r="AQ1614" s="180"/>
      <c r="AR1614" s="180"/>
      <c r="AS1614" s="180"/>
      <c r="AT1614" s="180"/>
      <c r="AU1614" s="180"/>
      <c r="AV1614" s="180"/>
      <c r="AW1614" s="180"/>
      <c r="AX1614" s="180"/>
      <c r="AY1614" s="180"/>
      <c r="AZ1614" s="180"/>
      <c r="BA1614" s="180"/>
      <c r="BB1614" s="180">
        <v>5</v>
      </c>
      <c r="BC1614" s="180"/>
      <c r="BD1614" s="180"/>
      <c r="BE1614" s="180"/>
      <c r="BF1614" s="180"/>
      <c r="BG1614" s="180"/>
      <c r="BH1614" s="176" t="str">
        <f t="shared" si="196"/>
        <v>class level</v>
      </c>
      <c r="BI1614" s="176">
        <f t="shared" si="192"/>
        <v>15</v>
      </c>
      <c r="BJ1614" s="182" t="str">
        <f t="shared" si="193"/>
        <v>5 - 40</v>
      </c>
      <c r="BK1614" s="176">
        <f t="shared" si="194"/>
        <v>23</v>
      </c>
      <c r="BL1614" s="176">
        <f t="shared" si="197"/>
        <v>5</v>
      </c>
      <c r="BM1614" s="533"/>
      <c r="BN1614" s="185">
        <v>1275</v>
      </c>
      <c r="BO1614" s="180">
        <v>10</v>
      </c>
      <c r="BP1614" s="185">
        <f t="shared" si="191"/>
        <v>1505</v>
      </c>
      <c r="BQ1614" s="420" t="str">
        <f t="shared" si="195"/>
        <v>VII</v>
      </c>
      <c r="BR1614" s="185"/>
      <c r="BS1614" s="464" t="s">
        <v>9623</v>
      </c>
    </row>
    <row r="1615" spans="1:71" ht="51" x14ac:dyDescent="0.2">
      <c r="A1615" s="696">
        <v>1613</v>
      </c>
      <c r="B1615" s="286" t="s">
        <v>8997</v>
      </c>
      <c r="C1615" s="286" t="s">
        <v>8956</v>
      </c>
      <c r="D1615" s="258" t="s">
        <v>9623</v>
      </c>
      <c r="E1615" s="736">
        <v>1</v>
      </c>
      <c r="F1615" s="736">
        <v>1</v>
      </c>
      <c r="G1615" s="737">
        <v>1</v>
      </c>
      <c r="H1615" s="305" t="s">
        <v>13969</v>
      </c>
      <c r="I1615" s="496" t="s">
        <v>635</v>
      </c>
      <c r="J1615" s="497" t="s">
        <v>635</v>
      </c>
      <c r="K1615" s="427" t="s">
        <v>1146</v>
      </c>
      <c r="L1615" s="427" t="s">
        <v>3491</v>
      </c>
      <c r="M1615" s="685">
        <v>6</v>
      </c>
      <c r="N1615" s="685" t="s">
        <v>15715</v>
      </c>
      <c r="O1615" s="685">
        <v>220</v>
      </c>
      <c r="P1615" s="427" t="s">
        <v>16250</v>
      </c>
      <c r="Q1615" s="191">
        <v>6</v>
      </c>
      <c r="R1615" s="193" t="s">
        <v>8988</v>
      </c>
      <c r="S1615" s="191">
        <v>9</v>
      </c>
      <c r="T1615" s="191">
        <v>16</v>
      </c>
      <c r="U1615" s="191"/>
      <c r="V1615" s="191"/>
      <c r="W1615" s="742">
        <v>15</v>
      </c>
      <c r="X1615" s="742"/>
      <c r="Y1615" s="742"/>
      <c r="Z1615" s="742"/>
      <c r="AA1615" s="742"/>
      <c r="AB1615" s="220"/>
      <c r="AC1615" s="419" t="s">
        <v>9443</v>
      </c>
      <c r="AD1615" s="427" t="s">
        <v>1945</v>
      </c>
      <c r="AE1615" s="427" t="s">
        <v>4250</v>
      </c>
      <c r="AF1615" s="194">
        <v>0</v>
      </c>
      <c r="AG1615" s="194">
        <v>0</v>
      </c>
      <c r="AH1615" s="194">
        <v>0</v>
      </c>
      <c r="AI1615" s="194">
        <v>0</v>
      </c>
      <c r="AJ1615" s="194">
        <v>0</v>
      </c>
      <c r="AK1615" s="194">
        <v>0</v>
      </c>
      <c r="AL1615" s="385">
        <v>6</v>
      </c>
      <c r="AM1615" s="194">
        <v>0</v>
      </c>
      <c r="AN1615" s="177">
        <v>0</v>
      </c>
      <c r="AO1615" s="194">
        <v>0</v>
      </c>
      <c r="AP1615" s="180">
        <v>6</v>
      </c>
      <c r="AQ1615" s="180"/>
      <c r="AR1615" s="180"/>
      <c r="AS1615" s="180"/>
      <c r="AT1615" s="180"/>
      <c r="AU1615" s="180"/>
      <c r="AV1615" s="180"/>
      <c r="AW1615" s="180"/>
      <c r="AX1615" s="180"/>
      <c r="AY1615" s="180"/>
      <c r="AZ1615" s="180"/>
      <c r="BA1615" s="180"/>
      <c r="BB1615" s="180">
        <v>6</v>
      </c>
      <c r="BC1615" s="180"/>
      <c r="BD1615" s="180"/>
      <c r="BE1615" s="180"/>
      <c r="BF1615" s="180"/>
      <c r="BG1615" s="180"/>
      <c r="BH1615" s="176" t="str">
        <f t="shared" si="196"/>
        <v>class level</v>
      </c>
      <c r="BI1615" s="176">
        <f t="shared" si="192"/>
        <v>13</v>
      </c>
      <c r="BJ1615" s="182" t="str">
        <f t="shared" si="193"/>
        <v>6 - 48</v>
      </c>
      <c r="BK1615" s="176">
        <f t="shared" si="194"/>
        <v>27</v>
      </c>
      <c r="BL1615" s="176">
        <f t="shared" si="197"/>
        <v>6</v>
      </c>
      <c r="BM1615" s="533"/>
      <c r="BN1615" s="185">
        <v>1275</v>
      </c>
      <c r="BO1615" s="180">
        <v>10</v>
      </c>
      <c r="BP1615" s="185">
        <f t="shared" si="191"/>
        <v>1545</v>
      </c>
      <c r="BQ1615" s="420" t="str">
        <f t="shared" si="195"/>
        <v>VII</v>
      </c>
      <c r="BR1615" s="185"/>
      <c r="BS1615" s="464" t="s">
        <v>9623</v>
      </c>
    </row>
    <row r="1616" spans="1:71" ht="51" x14ac:dyDescent="0.2">
      <c r="A1616" s="696">
        <v>1614</v>
      </c>
      <c r="B1616" s="286" t="s">
        <v>8997</v>
      </c>
      <c r="C1616" s="286" t="s">
        <v>8957</v>
      </c>
      <c r="D1616" s="258" t="s">
        <v>9623</v>
      </c>
      <c r="E1616" s="736">
        <v>1</v>
      </c>
      <c r="F1616" s="736">
        <v>1</v>
      </c>
      <c r="G1616" s="737">
        <v>1</v>
      </c>
      <c r="H1616" s="305" t="s">
        <v>13969</v>
      </c>
      <c r="I1616" s="496" t="s">
        <v>635</v>
      </c>
      <c r="J1616" s="497" t="s">
        <v>635</v>
      </c>
      <c r="K1616" s="427" t="s">
        <v>1146</v>
      </c>
      <c r="L1616" s="427" t="s">
        <v>3491</v>
      </c>
      <c r="M1616" s="685">
        <v>6</v>
      </c>
      <c r="N1616" s="685" t="s">
        <v>15715</v>
      </c>
      <c r="O1616" s="685">
        <v>220</v>
      </c>
      <c r="P1616" s="427" t="s">
        <v>16250</v>
      </c>
      <c r="Q1616" s="191">
        <v>6</v>
      </c>
      <c r="R1616" s="193" t="s">
        <v>8988</v>
      </c>
      <c r="S1616" s="191">
        <v>9</v>
      </c>
      <c r="T1616" s="191">
        <v>16</v>
      </c>
      <c r="U1616" s="191"/>
      <c r="V1616" s="191"/>
      <c r="W1616" s="742">
        <v>15</v>
      </c>
      <c r="X1616" s="742"/>
      <c r="Y1616" s="742"/>
      <c r="Z1616" s="742"/>
      <c r="AA1616" s="742"/>
      <c r="AB1616" s="220"/>
      <c r="AC1616" s="419" t="s">
        <v>9428</v>
      </c>
      <c r="AD1616" s="427" t="s">
        <v>1945</v>
      </c>
      <c r="AE1616" s="427" t="s">
        <v>4250</v>
      </c>
      <c r="AF1616" s="194">
        <v>0</v>
      </c>
      <c r="AG1616" s="194">
        <v>0</v>
      </c>
      <c r="AH1616" s="194">
        <v>0</v>
      </c>
      <c r="AI1616" s="194">
        <v>0</v>
      </c>
      <c r="AJ1616" s="194">
        <v>0</v>
      </c>
      <c r="AK1616" s="194">
        <v>0</v>
      </c>
      <c r="AL1616" s="385">
        <v>7</v>
      </c>
      <c r="AM1616" s="194">
        <v>0</v>
      </c>
      <c r="AN1616" s="177">
        <v>0</v>
      </c>
      <c r="AO1616" s="194">
        <v>0</v>
      </c>
      <c r="AP1616" s="180">
        <v>7</v>
      </c>
      <c r="AQ1616" s="180"/>
      <c r="AR1616" s="180"/>
      <c r="AS1616" s="180"/>
      <c r="AT1616" s="180"/>
      <c r="AU1616" s="180"/>
      <c r="AV1616" s="180"/>
      <c r="AW1616" s="180"/>
      <c r="AX1616" s="180"/>
      <c r="AY1616" s="180"/>
      <c r="AZ1616" s="180"/>
      <c r="BA1616" s="180"/>
      <c r="BB1616" s="180">
        <v>7</v>
      </c>
      <c r="BC1616" s="180"/>
      <c r="BD1616" s="180"/>
      <c r="BE1616" s="180"/>
      <c r="BF1616" s="180"/>
      <c r="BG1616" s="180"/>
      <c r="BH1616" s="176" t="str">
        <f t="shared" si="196"/>
        <v>class level</v>
      </c>
      <c r="BI1616" s="176">
        <f t="shared" si="192"/>
        <v>13</v>
      </c>
      <c r="BJ1616" s="182" t="str">
        <f t="shared" si="193"/>
        <v>7 - 56</v>
      </c>
      <c r="BK1616" s="176">
        <f t="shared" si="194"/>
        <v>32</v>
      </c>
      <c r="BL1616" s="176">
        <f t="shared" si="197"/>
        <v>7</v>
      </c>
      <c r="BM1616" s="533"/>
      <c r="BN1616" s="185">
        <v>1275</v>
      </c>
      <c r="BO1616" s="180">
        <v>10</v>
      </c>
      <c r="BP1616" s="185">
        <f t="shared" si="191"/>
        <v>1595</v>
      </c>
      <c r="BQ1616" s="420" t="str">
        <f t="shared" si="195"/>
        <v>VII</v>
      </c>
      <c r="BR1616" s="185"/>
      <c r="BS1616" s="464" t="s">
        <v>9623</v>
      </c>
    </row>
    <row r="1617" spans="1:71" ht="51" x14ac:dyDescent="0.2">
      <c r="A1617" s="697">
        <v>1615</v>
      </c>
      <c r="B1617" s="286" t="s">
        <v>8997</v>
      </c>
      <c r="C1617" s="286" t="s">
        <v>8958</v>
      </c>
      <c r="D1617" s="258" t="s">
        <v>9623</v>
      </c>
      <c r="E1617" s="736">
        <v>1</v>
      </c>
      <c r="F1617" s="736">
        <v>1</v>
      </c>
      <c r="G1617" s="737">
        <v>1</v>
      </c>
      <c r="H1617" s="305" t="s">
        <v>13969</v>
      </c>
      <c r="I1617" s="496" t="s">
        <v>635</v>
      </c>
      <c r="J1617" s="497" t="s">
        <v>635</v>
      </c>
      <c r="K1617" s="427" t="s">
        <v>1146</v>
      </c>
      <c r="L1617" s="427" t="s">
        <v>3491</v>
      </c>
      <c r="M1617" s="685">
        <v>6</v>
      </c>
      <c r="N1617" s="685" t="s">
        <v>15715</v>
      </c>
      <c r="O1617" s="685">
        <v>220</v>
      </c>
      <c r="P1617" s="427" t="s">
        <v>16250</v>
      </c>
      <c r="Q1617" s="191">
        <v>6</v>
      </c>
      <c r="R1617" s="193" t="s">
        <v>8988</v>
      </c>
      <c r="S1617" s="191">
        <v>9</v>
      </c>
      <c r="T1617" s="191">
        <v>16</v>
      </c>
      <c r="U1617" s="191"/>
      <c r="V1617" s="191"/>
      <c r="W1617" s="742">
        <v>15</v>
      </c>
      <c r="X1617" s="742"/>
      <c r="Y1617" s="742"/>
      <c r="Z1617" s="742"/>
      <c r="AA1617" s="742"/>
      <c r="AB1617" s="220"/>
      <c r="AC1617" s="419" t="s">
        <v>9437</v>
      </c>
      <c r="AD1617" s="427" t="s">
        <v>1945</v>
      </c>
      <c r="AE1617" s="427" t="s">
        <v>4250</v>
      </c>
      <c r="AF1617" s="194">
        <v>0</v>
      </c>
      <c r="AG1617" s="194">
        <v>0</v>
      </c>
      <c r="AH1617" s="194">
        <v>0</v>
      </c>
      <c r="AI1617" s="194">
        <v>0</v>
      </c>
      <c r="AJ1617" s="194">
        <v>0</v>
      </c>
      <c r="AK1617" s="194">
        <v>0</v>
      </c>
      <c r="AL1617" s="385">
        <v>8</v>
      </c>
      <c r="AM1617" s="194">
        <v>0</v>
      </c>
      <c r="AN1617" s="177">
        <v>0</v>
      </c>
      <c r="AO1617" s="194">
        <v>0</v>
      </c>
      <c r="AP1617" s="180">
        <v>8</v>
      </c>
      <c r="AQ1617" s="180"/>
      <c r="AR1617" s="180"/>
      <c r="AS1617" s="180"/>
      <c r="AT1617" s="180"/>
      <c r="AU1617" s="180"/>
      <c r="AV1617" s="180"/>
      <c r="AW1617" s="180"/>
      <c r="AX1617" s="180"/>
      <c r="AY1617" s="180"/>
      <c r="AZ1617" s="180"/>
      <c r="BA1617" s="180"/>
      <c r="BB1617" s="180">
        <v>8</v>
      </c>
      <c r="BC1617" s="180"/>
      <c r="BD1617" s="180"/>
      <c r="BE1617" s="180"/>
      <c r="BF1617" s="180"/>
      <c r="BG1617" s="180"/>
      <c r="BH1617" s="176" t="str">
        <f t="shared" si="196"/>
        <v>class level</v>
      </c>
      <c r="BI1617" s="176">
        <f t="shared" si="192"/>
        <v>12</v>
      </c>
      <c r="BJ1617" s="182" t="str">
        <f t="shared" si="193"/>
        <v>8 - 64</v>
      </c>
      <c r="BK1617" s="176">
        <f t="shared" si="194"/>
        <v>36</v>
      </c>
      <c r="BL1617" s="176">
        <f t="shared" si="197"/>
        <v>8</v>
      </c>
      <c r="BM1617" s="533"/>
      <c r="BN1617" s="185">
        <v>1275</v>
      </c>
      <c r="BO1617" s="180">
        <v>10</v>
      </c>
      <c r="BP1617" s="185">
        <f t="shared" si="191"/>
        <v>1635</v>
      </c>
      <c r="BQ1617" s="420" t="str">
        <f t="shared" si="195"/>
        <v>VII</v>
      </c>
      <c r="BR1617" s="185"/>
      <c r="BS1617" s="464" t="s">
        <v>9623</v>
      </c>
    </row>
    <row r="1618" spans="1:71" ht="76.5" x14ac:dyDescent="0.2">
      <c r="A1618" s="696">
        <v>1616</v>
      </c>
      <c r="B1618" s="286" t="s">
        <v>8997</v>
      </c>
      <c r="C1618" s="286" t="s">
        <v>8963</v>
      </c>
      <c r="D1618" s="258" t="s">
        <v>9623</v>
      </c>
      <c r="E1618" s="736">
        <v>1</v>
      </c>
      <c r="F1618" s="736">
        <v>1</v>
      </c>
      <c r="G1618" s="737">
        <v>1</v>
      </c>
      <c r="H1618" s="305" t="s">
        <v>13969</v>
      </c>
      <c r="I1618" s="496" t="s">
        <v>635</v>
      </c>
      <c r="J1618" s="497" t="s">
        <v>635</v>
      </c>
      <c r="K1618" s="427" t="s">
        <v>3578</v>
      </c>
      <c r="L1618" s="427" t="s">
        <v>3491</v>
      </c>
      <c r="M1618" s="685">
        <v>6</v>
      </c>
      <c r="N1618" s="685" t="s">
        <v>15715</v>
      </c>
      <c r="O1618" s="685">
        <v>220</v>
      </c>
      <c r="P1618" s="427" t="s">
        <v>16250</v>
      </c>
      <c r="Q1618" s="191">
        <v>2</v>
      </c>
      <c r="R1618" s="193" t="s">
        <v>8988</v>
      </c>
      <c r="S1618" s="191">
        <v>13</v>
      </c>
      <c r="T1618" s="191">
        <v>18</v>
      </c>
      <c r="U1618" s="191"/>
      <c r="V1618" s="191"/>
      <c r="W1618" s="742">
        <v>15</v>
      </c>
      <c r="X1618" s="742"/>
      <c r="Y1618" s="742"/>
      <c r="Z1618" s="742"/>
      <c r="AA1618" s="742"/>
      <c r="AB1618" s="220"/>
      <c r="AC1618" s="419" t="s">
        <v>8830</v>
      </c>
      <c r="AD1618" s="427" t="s">
        <v>1945</v>
      </c>
      <c r="AE1618" s="427" t="s">
        <v>4250</v>
      </c>
      <c r="AF1618" s="194">
        <v>0</v>
      </c>
      <c r="AG1618" s="194">
        <v>0</v>
      </c>
      <c r="AH1618" s="194">
        <v>0</v>
      </c>
      <c r="AI1618" s="194">
        <v>0</v>
      </c>
      <c r="AJ1618" s="194">
        <v>0</v>
      </c>
      <c r="AK1618" s="194">
        <v>0</v>
      </c>
      <c r="AL1618" s="385">
        <v>9</v>
      </c>
      <c r="AM1618" s="194">
        <v>0</v>
      </c>
      <c r="AN1618" s="177">
        <v>0</v>
      </c>
      <c r="AO1618" s="194">
        <v>0</v>
      </c>
      <c r="AP1618" s="180">
        <v>9</v>
      </c>
      <c r="AQ1618" s="180"/>
      <c r="AR1618" s="180"/>
      <c r="AS1618" s="180"/>
      <c r="AT1618" s="180"/>
      <c r="AU1618" s="180"/>
      <c r="AV1618" s="180"/>
      <c r="AW1618" s="180"/>
      <c r="AX1618" s="180"/>
      <c r="AY1618" s="180"/>
      <c r="AZ1618" s="180"/>
      <c r="BA1618" s="180"/>
      <c r="BB1618" s="180"/>
      <c r="BC1618" s="180">
        <v>9</v>
      </c>
      <c r="BD1618" s="180"/>
      <c r="BE1618" s="180"/>
      <c r="BF1618" s="180"/>
      <c r="BG1618" s="180"/>
      <c r="BH1618" s="176" t="str">
        <f t="shared" si="196"/>
        <v>class level</v>
      </c>
      <c r="BI1618" s="176">
        <f t="shared" si="192"/>
        <v>12</v>
      </c>
      <c r="BJ1618" s="182" t="str">
        <f t="shared" si="193"/>
        <v>9 - 72</v>
      </c>
      <c r="BK1618" s="176">
        <f t="shared" si="194"/>
        <v>41</v>
      </c>
      <c r="BL1618" s="176">
        <f t="shared" si="197"/>
        <v>9</v>
      </c>
      <c r="BM1618" s="533"/>
      <c r="BN1618" s="185">
        <v>4409</v>
      </c>
      <c r="BO1618" s="180">
        <v>15</v>
      </c>
      <c r="BP1618" s="185">
        <f t="shared" si="191"/>
        <v>5024</v>
      </c>
      <c r="BQ1618" s="420" t="str">
        <f t="shared" si="195"/>
        <v>VIII</v>
      </c>
      <c r="BR1618" s="185"/>
      <c r="BS1618" s="464" t="s">
        <v>9623</v>
      </c>
    </row>
    <row r="1619" spans="1:71" ht="76.5" x14ac:dyDescent="0.2">
      <c r="A1619" s="697">
        <v>1617</v>
      </c>
      <c r="B1619" s="286" t="s">
        <v>8997</v>
      </c>
      <c r="C1619" s="286" t="s">
        <v>8964</v>
      </c>
      <c r="D1619" s="258" t="s">
        <v>9623</v>
      </c>
      <c r="E1619" s="736">
        <v>1</v>
      </c>
      <c r="F1619" s="736">
        <v>1</v>
      </c>
      <c r="G1619" s="737">
        <v>1</v>
      </c>
      <c r="H1619" s="305" t="s">
        <v>13969</v>
      </c>
      <c r="I1619" s="496" t="s">
        <v>635</v>
      </c>
      <c r="J1619" s="497" t="s">
        <v>635</v>
      </c>
      <c r="K1619" s="427" t="s">
        <v>3578</v>
      </c>
      <c r="L1619" s="427" t="s">
        <v>3491</v>
      </c>
      <c r="M1619" s="685">
        <v>6</v>
      </c>
      <c r="N1619" s="685" t="s">
        <v>15715</v>
      </c>
      <c r="O1619" s="685">
        <v>220</v>
      </c>
      <c r="P1619" s="427" t="s">
        <v>16250</v>
      </c>
      <c r="Q1619" s="191">
        <v>2</v>
      </c>
      <c r="R1619" s="193" t="s">
        <v>8988</v>
      </c>
      <c r="S1619" s="191">
        <v>13</v>
      </c>
      <c r="T1619" s="191">
        <v>18</v>
      </c>
      <c r="U1619" s="191"/>
      <c r="V1619" s="191"/>
      <c r="W1619" s="742">
        <v>15</v>
      </c>
      <c r="X1619" s="742"/>
      <c r="Y1619" s="742"/>
      <c r="Z1619" s="742"/>
      <c r="AA1619" s="742"/>
      <c r="AB1619" s="220"/>
      <c r="AC1619" s="419" t="s">
        <v>8831</v>
      </c>
      <c r="AD1619" s="427" t="s">
        <v>1945</v>
      </c>
      <c r="AE1619" s="427" t="s">
        <v>4250</v>
      </c>
      <c r="AF1619" s="194">
        <v>0</v>
      </c>
      <c r="AG1619" s="194">
        <v>0</v>
      </c>
      <c r="AH1619" s="194">
        <v>0</v>
      </c>
      <c r="AI1619" s="194">
        <v>0</v>
      </c>
      <c r="AJ1619" s="194">
        <v>0</v>
      </c>
      <c r="AK1619" s="194">
        <v>0</v>
      </c>
      <c r="AL1619" s="385">
        <v>10</v>
      </c>
      <c r="AM1619" s="194">
        <v>0</v>
      </c>
      <c r="AN1619" s="177">
        <v>0</v>
      </c>
      <c r="AO1619" s="194">
        <v>0</v>
      </c>
      <c r="AP1619" s="180">
        <v>10</v>
      </c>
      <c r="AQ1619" s="180"/>
      <c r="AR1619" s="180"/>
      <c r="AS1619" s="180"/>
      <c r="AT1619" s="180"/>
      <c r="AU1619" s="180"/>
      <c r="AV1619" s="180"/>
      <c r="AW1619" s="180"/>
      <c r="AX1619" s="180"/>
      <c r="AY1619" s="180"/>
      <c r="AZ1619" s="180"/>
      <c r="BA1619" s="180"/>
      <c r="BB1619" s="180"/>
      <c r="BC1619" s="180">
        <v>10</v>
      </c>
      <c r="BD1619" s="180"/>
      <c r="BE1619" s="180"/>
      <c r="BF1619" s="180"/>
      <c r="BG1619" s="180"/>
      <c r="BH1619" s="176" t="str">
        <f t="shared" si="196"/>
        <v>class level</v>
      </c>
      <c r="BI1619" s="176">
        <f t="shared" si="192"/>
        <v>10</v>
      </c>
      <c r="BJ1619" s="182" t="str">
        <f t="shared" si="193"/>
        <v>10 - 80</v>
      </c>
      <c r="BK1619" s="176">
        <f t="shared" si="194"/>
        <v>45</v>
      </c>
      <c r="BL1619" s="176">
        <f t="shared" si="197"/>
        <v>10</v>
      </c>
      <c r="BM1619" s="533"/>
      <c r="BN1619" s="185">
        <v>4409</v>
      </c>
      <c r="BO1619" s="180">
        <v>15</v>
      </c>
      <c r="BP1619" s="185">
        <f t="shared" si="191"/>
        <v>5084</v>
      </c>
      <c r="BQ1619" s="420" t="str">
        <f t="shared" si="195"/>
        <v>VIII</v>
      </c>
      <c r="BR1619" s="185"/>
      <c r="BS1619" s="464" t="s">
        <v>9623</v>
      </c>
    </row>
    <row r="1620" spans="1:71" ht="76.5" x14ac:dyDescent="0.2">
      <c r="A1620" s="696">
        <v>1618</v>
      </c>
      <c r="B1620" s="286" t="s">
        <v>8997</v>
      </c>
      <c r="C1620" s="286" t="s">
        <v>8965</v>
      </c>
      <c r="D1620" s="258" t="s">
        <v>9623</v>
      </c>
      <c r="E1620" s="736">
        <v>1</v>
      </c>
      <c r="F1620" s="736">
        <v>1</v>
      </c>
      <c r="G1620" s="737">
        <v>1</v>
      </c>
      <c r="H1620" s="305" t="s">
        <v>13969</v>
      </c>
      <c r="I1620" s="496" t="s">
        <v>635</v>
      </c>
      <c r="J1620" s="497" t="s">
        <v>635</v>
      </c>
      <c r="K1620" s="427" t="s">
        <v>3578</v>
      </c>
      <c r="L1620" s="427" t="s">
        <v>3491</v>
      </c>
      <c r="M1620" s="685">
        <v>6</v>
      </c>
      <c r="N1620" s="685" t="s">
        <v>15715</v>
      </c>
      <c r="O1620" s="685">
        <v>220</v>
      </c>
      <c r="P1620" s="427" t="s">
        <v>16250</v>
      </c>
      <c r="Q1620" s="191">
        <v>2</v>
      </c>
      <c r="R1620" s="193" t="s">
        <v>8988</v>
      </c>
      <c r="S1620" s="191">
        <v>13</v>
      </c>
      <c r="T1620" s="191">
        <v>18</v>
      </c>
      <c r="U1620" s="191"/>
      <c r="V1620" s="191"/>
      <c r="W1620" s="742">
        <v>15</v>
      </c>
      <c r="X1620" s="742"/>
      <c r="Y1620" s="742"/>
      <c r="Z1620" s="742"/>
      <c r="AA1620" s="742"/>
      <c r="AB1620" s="220"/>
      <c r="AC1620" s="419" t="s">
        <v>8832</v>
      </c>
      <c r="AD1620" s="427" t="s">
        <v>1945</v>
      </c>
      <c r="AE1620" s="427" t="s">
        <v>4250</v>
      </c>
      <c r="AF1620" s="194">
        <v>0</v>
      </c>
      <c r="AG1620" s="194">
        <v>0</v>
      </c>
      <c r="AH1620" s="194">
        <v>0</v>
      </c>
      <c r="AI1620" s="194">
        <v>0</v>
      </c>
      <c r="AJ1620" s="194">
        <v>0</v>
      </c>
      <c r="AK1620" s="194">
        <v>0</v>
      </c>
      <c r="AL1620" s="385">
        <v>11</v>
      </c>
      <c r="AM1620" s="194">
        <v>0</v>
      </c>
      <c r="AN1620" s="177">
        <v>0</v>
      </c>
      <c r="AO1620" s="194">
        <v>0</v>
      </c>
      <c r="AP1620" s="180">
        <v>11</v>
      </c>
      <c r="AQ1620" s="180"/>
      <c r="AR1620" s="180"/>
      <c r="AS1620" s="180"/>
      <c r="AT1620" s="180"/>
      <c r="AU1620" s="180"/>
      <c r="AV1620" s="180"/>
      <c r="AW1620" s="180"/>
      <c r="AX1620" s="180"/>
      <c r="AY1620" s="180"/>
      <c r="AZ1620" s="180"/>
      <c r="BA1620" s="180"/>
      <c r="BB1620" s="180"/>
      <c r="BC1620" s="180">
        <v>11</v>
      </c>
      <c r="BD1620" s="180"/>
      <c r="BE1620" s="180"/>
      <c r="BF1620" s="180"/>
      <c r="BG1620" s="180"/>
      <c r="BH1620" s="176" t="str">
        <f t="shared" si="196"/>
        <v>class level</v>
      </c>
      <c r="BI1620" s="176">
        <f t="shared" si="192"/>
        <v>10</v>
      </c>
      <c r="BJ1620" s="182" t="str">
        <f t="shared" si="193"/>
        <v>11 - 88</v>
      </c>
      <c r="BK1620" s="176">
        <f t="shared" si="194"/>
        <v>50</v>
      </c>
      <c r="BL1620" s="176">
        <f t="shared" si="197"/>
        <v>11</v>
      </c>
      <c r="BM1620" s="533"/>
      <c r="BN1620" s="185">
        <v>4409</v>
      </c>
      <c r="BO1620" s="180">
        <v>15</v>
      </c>
      <c r="BP1620" s="185">
        <f t="shared" si="191"/>
        <v>5159</v>
      </c>
      <c r="BQ1620" s="420" t="str">
        <f t="shared" si="195"/>
        <v>VIII</v>
      </c>
      <c r="BR1620" s="185"/>
      <c r="BS1620" s="464" t="s">
        <v>9623</v>
      </c>
    </row>
    <row r="1621" spans="1:71" ht="76.5" x14ac:dyDescent="0.2">
      <c r="A1621" s="696">
        <v>1619</v>
      </c>
      <c r="B1621" s="286" t="s">
        <v>8997</v>
      </c>
      <c r="C1621" s="286" t="s">
        <v>8966</v>
      </c>
      <c r="D1621" s="258" t="s">
        <v>9623</v>
      </c>
      <c r="E1621" s="736">
        <v>1</v>
      </c>
      <c r="F1621" s="736">
        <v>1</v>
      </c>
      <c r="G1621" s="737">
        <v>1</v>
      </c>
      <c r="H1621" s="305" t="s">
        <v>13969</v>
      </c>
      <c r="I1621" s="496" t="s">
        <v>635</v>
      </c>
      <c r="J1621" s="497" t="s">
        <v>635</v>
      </c>
      <c r="K1621" s="427" t="s">
        <v>3578</v>
      </c>
      <c r="L1621" s="427" t="s">
        <v>3491</v>
      </c>
      <c r="M1621" s="685">
        <v>6</v>
      </c>
      <c r="N1621" s="685" t="s">
        <v>15715</v>
      </c>
      <c r="O1621" s="685">
        <v>220</v>
      </c>
      <c r="P1621" s="427" t="s">
        <v>16250</v>
      </c>
      <c r="Q1621" s="191">
        <v>2</v>
      </c>
      <c r="R1621" s="193" t="s">
        <v>8988</v>
      </c>
      <c r="S1621" s="191">
        <v>13</v>
      </c>
      <c r="T1621" s="191">
        <v>18</v>
      </c>
      <c r="U1621" s="191"/>
      <c r="V1621" s="191"/>
      <c r="W1621" s="742">
        <v>15</v>
      </c>
      <c r="X1621" s="742"/>
      <c r="Y1621" s="742"/>
      <c r="Z1621" s="742"/>
      <c r="AA1621" s="742"/>
      <c r="AB1621" s="220"/>
      <c r="AC1621" s="419" t="s">
        <v>9813</v>
      </c>
      <c r="AD1621" s="427" t="s">
        <v>1945</v>
      </c>
      <c r="AE1621" s="427" t="s">
        <v>4250</v>
      </c>
      <c r="AF1621" s="194">
        <v>0</v>
      </c>
      <c r="AG1621" s="194">
        <v>0</v>
      </c>
      <c r="AH1621" s="194">
        <v>0</v>
      </c>
      <c r="AI1621" s="194">
        <v>0</v>
      </c>
      <c r="AJ1621" s="194">
        <v>0</v>
      </c>
      <c r="AK1621" s="194">
        <v>0</v>
      </c>
      <c r="AL1621" s="385">
        <v>12</v>
      </c>
      <c r="AM1621" s="194">
        <v>0</v>
      </c>
      <c r="AN1621" s="177">
        <v>0</v>
      </c>
      <c r="AO1621" s="194">
        <v>0</v>
      </c>
      <c r="AP1621" s="180">
        <v>12</v>
      </c>
      <c r="AQ1621" s="180"/>
      <c r="AR1621" s="180"/>
      <c r="AS1621" s="180"/>
      <c r="AT1621" s="180"/>
      <c r="AU1621" s="180"/>
      <c r="AV1621" s="180"/>
      <c r="AW1621" s="180"/>
      <c r="AX1621" s="180"/>
      <c r="AY1621" s="180"/>
      <c r="AZ1621" s="180"/>
      <c r="BA1621" s="180"/>
      <c r="BB1621" s="180"/>
      <c r="BC1621" s="180">
        <v>12</v>
      </c>
      <c r="BD1621" s="180"/>
      <c r="BE1621" s="180"/>
      <c r="BF1621" s="180"/>
      <c r="BG1621" s="180"/>
      <c r="BH1621" s="176" t="str">
        <f t="shared" si="196"/>
        <v>class level</v>
      </c>
      <c r="BI1621" s="176">
        <f t="shared" si="192"/>
        <v>9</v>
      </c>
      <c r="BJ1621" s="182" t="str">
        <f t="shared" si="193"/>
        <v>12 - 96</v>
      </c>
      <c r="BK1621" s="176">
        <f t="shared" si="194"/>
        <v>54</v>
      </c>
      <c r="BL1621" s="176">
        <f t="shared" si="197"/>
        <v>12</v>
      </c>
      <c r="BM1621" s="533"/>
      <c r="BN1621" s="185">
        <v>4409</v>
      </c>
      <c r="BO1621" s="180">
        <v>15</v>
      </c>
      <c r="BP1621" s="185">
        <f t="shared" si="191"/>
        <v>5219</v>
      </c>
      <c r="BQ1621" s="420" t="str">
        <f t="shared" si="195"/>
        <v>VIII</v>
      </c>
      <c r="BR1621" s="185"/>
      <c r="BS1621" s="464" t="s">
        <v>9623</v>
      </c>
    </row>
    <row r="1622" spans="1:71" ht="76.5" x14ac:dyDescent="0.2">
      <c r="A1622" s="697">
        <v>1620</v>
      </c>
      <c r="B1622" s="286" t="s">
        <v>8997</v>
      </c>
      <c r="C1622" s="286" t="s">
        <v>8967</v>
      </c>
      <c r="D1622" s="258" t="s">
        <v>9623</v>
      </c>
      <c r="E1622" s="736">
        <v>1</v>
      </c>
      <c r="F1622" s="736">
        <v>1</v>
      </c>
      <c r="G1622" s="737">
        <v>1</v>
      </c>
      <c r="H1622" s="305" t="s">
        <v>13969</v>
      </c>
      <c r="I1622" s="496" t="s">
        <v>635</v>
      </c>
      <c r="J1622" s="497" t="s">
        <v>635</v>
      </c>
      <c r="K1622" s="427" t="s">
        <v>3578</v>
      </c>
      <c r="L1622" s="427" t="s">
        <v>3491</v>
      </c>
      <c r="M1622" s="685">
        <v>6</v>
      </c>
      <c r="N1622" s="685" t="s">
        <v>15715</v>
      </c>
      <c r="O1622" s="685">
        <v>220</v>
      </c>
      <c r="P1622" s="427" t="s">
        <v>16250</v>
      </c>
      <c r="Q1622" s="191">
        <v>2</v>
      </c>
      <c r="R1622" s="193" t="s">
        <v>8988</v>
      </c>
      <c r="S1622" s="191">
        <v>13</v>
      </c>
      <c r="T1622" s="191">
        <v>18</v>
      </c>
      <c r="U1622" s="191"/>
      <c r="V1622" s="191"/>
      <c r="W1622" s="742">
        <v>15</v>
      </c>
      <c r="X1622" s="742"/>
      <c r="Y1622" s="742"/>
      <c r="Z1622" s="742"/>
      <c r="AA1622" s="742"/>
      <c r="AB1622" s="220"/>
      <c r="AC1622" s="419" t="s">
        <v>9814</v>
      </c>
      <c r="AD1622" s="427" t="s">
        <v>1945</v>
      </c>
      <c r="AE1622" s="427" t="s">
        <v>4250</v>
      </c>
      <c r="AF1622" s="194">
        <v>0</v>
      </c>
      <c r="AG1622" s="194">
        <v>0</v>
      </c>
      <c r="AH1622" s="194">
        <v>0</v>
      </c>
      <c r="AI1622" s="194">
        <v>0</v>
      </c>
      <c r="AJ1622" s="194">
        <v>0</v>
      </c>
      <c r="AK1622" s="194">
        <v>0</v>
      </c>
      <c r="AL1622" s="385">
        <v>13</v>
      </c>
      <c r="AM1622" s="194">
        <v>0</v>
      </c>
      <c r="AN1622" s="177">
        <v>0</v>
      </c>
      <c r="AO1622" s="194">
        <v>0</v>
      </c>
      <c r="AP1622" s="180">
        <v>13</v>
      </c>
      <c r="AQ1622" s="180"/>
      <c r="AR1622" s="180"/>
      <c r="AS1622" s="180"/>
      <c r="AT1622" s="180"/>
      <c r="AU1622" s="180"/>
      <c r="AV1622" s="180"/>
      <c r="AW1622" s="180"/>
      <c r="AX1622" s="180"/>
      <c r="AY1622" s="180"/>
      <c r="AZ1622" s="180"/>
      <c r="BA1622" s="180"/>
      <c r="BB1622" s="180"/>
      <c r="BC1622" s="180">
        <v>13</v>
      </c>
      <c r="BD1622" s="180"/>
      <c r="BE1622" s="180"/>
      <c r="BF1622" s="180"/>
      <c r="BG1622" s="180"/>
      <c r="BH1622" s="176" t="str">
        <f t="shared" si="196"/>
        <v>class level</v>
      </c>
      <c r="BI1622" s="176">
        <f t="shared" si="192"/>
        <v>9</v>
      </c>
      <c r="BJ1622" s="182" t="str">
        <f t="shared" si="193"/>
        <v>13 - 104</v>
      </c>
      <c r="BK1622" s="176">
        <f t="shared" si="194"/>
        <v>59</v>
      </c>
      <c r="BL1622" s="176">
        <f t="shared" si="197"/>
        <v>13</v>
      </c>
      <c r="BM1622" s="533"/>
      <c r="BN1622" s="185">
        <v>4409</v>
      </c>
      <c r="BO1622" s="180">
        <v>15</v>
      </c>
      <c r="BP1622" s="185">
        <f t="shared" si="191"/>
        <v>5294</v>
      </c>
      <c r="BQ1622" s="420" t="str">
        <f t="shared" si="195"/>
        <v>VIII</v>
      </c>
      <c r="BR1622" s="185"/>
      <c r="BS1622" s="464" t="s">
        <v>9623</v>
      </c>
    </row>
    <row r="1623" spans="1:71" ht="76.5" x14ac:dyDescent="0.2">
      <c r="A1623" s="696">
        <v>1621</v>
      </c>
      <c r="B1623" s="286" t="s">
        <v>8997</v>
      </c>
      <c r="C1623" s="286" t="s">
        <v>8968</v>
      </c>
      <c r="D1623" s="258" t="s">
        <v>9623</v>
      </c>
      <c r="E1623" s="736">
        <v>1</v>
      </c>
      <c r="F1623" s="736">
        <v>1</v>
      </c>
      <c r="G1623" s="737">
        <v>1</v>
      </c>
      <c r="H1623" s="305" t="s">
        <v>13969</v>
      </c>
      <c r="I1623" s="496" t="s">
        <v>635</v>
      </c>
      <c r="J1623" s="497" t="s">
        <v>635</v>
      </c>
      <c r="K1623" s="427" t="s">
        <v>3578</v>
      </c>
      <c r="L1623" s="427" t="s">
        <v>3491</v>
      </c>
      <c r="M1623" s="685">
        <v>6</v>
      </c>
      <c r="N1623" s="685" t="s">
        <v>15715</v>
      </c>
      <c r="O1623" s="685">
        <v>220</v>
      </c>
      <c r="P1623" s="427" t="s">
        <v>16250</v>
      </c>
      <c r="Q1623" s="191">
        <v>2</v>
      </c>
      <c r="R1623" s="193" t="s">
        <v>8988</v>
      </c>
      <c r="S1623" s="191">
        <v>13</v>
      </c>
      <c r="T1623" s="191">
        <v>18</v>
      </c>
      <c r="U1623" s="191"/>
      <c r="V1623" s="191"/>
      <c r="W1623" s="742">
        <v>15</v>
      </c>
      <c r="X1623" s="742"/>
      <c r="Y1623" s="742"/>
      <c r="Z1623" s="742"/>
      <c r="AA1623" s="742"/>
      <c r="AB1623" s="220"/>
      <c r="AC1623" s="419" t="s">
        <v>10289</v>
      </c>
      <c r="AD1623" s="427" t="s">
        <v>1945</v>
      </c>
      <c r="AE1623" s="427" t="s">
        <v>4250</v>
      </c>
      <c r="AF1623" s="194">
        <v>0</v>
      </c>
      <c r="AG1623" s="194">
        <v>0</v>
      </c>
      <c r="AH1623" s="194">
        <v>0</v>
      </c>
      <c r="AI1623" s="194">
        <v>0</v>
      </c>
      <c r="AJ1623" s="194">
        <v>0</v>
      </c>
      <c r="AK1623" s="194">
        <v>0</v>
      </c>
      <c r="AL1623" s="385">
        <v>14</v>
      </c>
      <c r="AM1623" s="194">
        <v>0</v>
      </c>
      <c r="AN1623" s="177">
        <v>0</v>
      </c>
      <c r="AO1623" s="194">
        <v>0</v>
      </c>
      <c r="AP1623" s="180">
        <v>14</v>
      </c>
      <c r="AQ1623" s="180"/>
      <c r="AR1623" s="180"/>
      <c r="AS1623" s="180"/>
      <c r="AT1623" s="180"/>
      <c r="AU1623" s="180"/>
      <c r="AV1623" s="180"/>
      <c r="AW1623" s="180"/>
      <c r="AX1623" s="180"/>
      <c r="AY1623" s="180"/>
      <c r="AZ1623" s="180"/>
      <c r="BA1623" s="180"/>
      <c r="BB1623" s="180"/>
      <c r="BC1623" s="180">
        <v>14</v>
      </c>
      <c r="BD1623" s="180"/>
      <c r="BE1623" s="180"/>
      <c r="BF1623" s="180"/>
      <c r="BG1623" s="180"/>
      <c r="BH1623" s="176" t="str">
        <f t="shared" si="196"/>
        <v>class level</v>
      </c>
      <c r="BI1623" s="176">
        <f t="shared" si="192"/>
        <v>8</v>
      </c>
      <c r="BJ1623" s="182" t="str">
        <f t="shared" si="193"/>
        <v>14 - 112</v>
      </c>
      <c r="BK1623" s="176">
        <f t="shared" si="194"/>
        <v>63</v>
      </c>
      <c r="BL1623" s="176">
        <f t="shared" si="197"/>
        <v>14</v>
      </c>
      <c r="BM1623" s="533"/>
      <c r="BN1623" s="185">
        <v>4409</v>
      </c>
      <c r="BO1623" s="180">
        <v>15</v>
      </c>
      <c r="BP1623" s="185">
        <f t="shared" si="191"/>
        <v>5354</v>
      </c>
      <c r="BQ1623" s="420" t="str">
        <f t="shared" si="195"/>
        <v>VIII</v>
      </c>
      <c r="BR1623" s="185"/>
      <c r="BS1623" s="464" t="s">
        <v>9623</v>
      </c>
    </row>
    <row r="1624" spans="1:71" ht="76.5" x14ac:dyDescent="0.2">
      <c r="A1624" s="697">
        <v>1622</v>
      </c>
      <c r="B1624" s="286" t="s">
        <v>8997</v>
      </c>
      <c r="C1624" s="286" t="s">
        <v>8969</v>
      </c>
      <c r="D1624" s="258" t="s">
        <v>9623</v>
      </c>
      <c r="E1624" s="736">
        <v>1</v>
      </c>
      <c r="F1624" s="736">
        <v>1</v>
      </c>
      <c r="G1624" s="737">
        <v>1</v>
      </c>
      <c r="H1624" s="305" t="s">
        <v>13969</v>
      </c>
      <c r="I1624" s="496" t="s">
        <v>635</v>
      </c>
      <c r="J1624" s="497" t="s">
        <v>635</v>
      </c>
      <c r="K1624" s="427" t="s">
        <v>3578</v>
      </c>
      <c r="L1624" s="427" t="s">
        <v>3491</v>
      </c>
      <c r="M1624" s="685">
        <v>6</v>
      </c>
      <c r="N1624" s="685" t="s">
        <v>15715</v>
      </c>
      <c r="O1624" s="685">
        <v>220</v>
      </c>
      <c r="P1624" s="427" t="s">
        <v>16250</v>
      </c>
      <c r="Q1624" s="191">
        <v>2</v>
      </c>
      <c r="R1624" s="193" t="s">
        <v>8988</v>
      </c>
      <c r="S1624" s="191">
        <v>13</v>
      </c>
      <c r="T1624" s="191">
        <v>18</v>
      </c>
      <c r="U1624" s="191"/>
      <c r="V1624" s="191"/>
      <c r="W1624" s="742">
        <v>15</v>
      </c>
      <c r="X1624" s="742"/>
      <c r="Y1624" s="742"/>
      <c r="Z1624" s="742"/>
      <c r="AA1624" s="742"/>
      <c r="AB1624" s="220"/>
      <c r="AC1624" s="419" t="s">
        <v>10290</v>
      </c>
      <c r="AD1624" s="427" t="s">
        <v>1945</v>
      </c>
      <c r="AE1624" s="427" t="s">
        <v>4250</v>
      </c>
      <c r="AF1624" s="194">
        <v>0</v>
      </c>
      <c r="AG1624" s="194">
        <v>0</v>
      </c>
      <c r="AH1624" s="194">
        <v>0</v>
      </c>
      <c r="AI1624" s="194">
        <v>0</v>
      </c>
      <c r="AJ1624" s="194">
        <v>0</v>
      </c>
      <c r="AK1624" s="194">
        <v>0</v>
      </c>
      <c r="AL1624" s="385">
        <v>15</v>
      </c>
      <c r="AM1624" s="194">
        <v>0</v>
      </c>
      <c r="AN1624" s="177">
        <v>0</v>
      </c>
      <c r="AO1624" s="194">
        <v>0</v>
      </c>
      <c r="AP1624" s="180">
        <v>15</v>
      </c>
      <c r="AQ1624" s="180"/>
      <c r="AR1624" s="180"/>
      <c r="AS1624" s="180"/>
      <c r="AT1624" s="180"/>
      <c r="AU1624" s="180"/>
      <c r="AV1624" s="180"/>
      <c r="AW1624" s="180"/>
      <c r="AX1624" s="180"/>
      <c r="AY1624" s="180"/>
      <c r="AZ1624" s="180"/>
      <c r="BA1624" s="180"/>
      <c r="BB1624" s="180"/>
      <c r="BC1624" s="180">
        <v>15</v>
      </c>
      <c r="BD1624" s="180"/>
      <c r="BE1624" s="180"/>
      <c r="BF1624" s="180"/>
      <c r="BG1624" s="180"/>
      <c r="BH1624" s="176" t="str">
        <f t="shared" si="196"/>
        <v>class level</v>
      </c>
      <c r="BI1624" s="176">
        <f t="shared" si="192"/>
        <v>8</v>
      </c>
      <c r="BJ1624" s="182" t="str">
        <f t="shared" si="193"/>
        <v>15 - 120</v>
      </c>
      <c r="BK1624" s="176">
        <f t="shared" si="194"/>
        <v>68</v>
      </c>
      <c r="BL1624" s="176">
        <f t="shared" si="197"/>
        <v>15</v>
      </c>
      <c r="BM1624" s="533"/>
      <c r="BN1624" s="185">
        <v>4409</v>
      </c>
      <c r="BO1624" s="180">
        <v>15</v>
      </c>
      <c r="BP1624" s="185">
        <f t="shared" si="191"/>
        <v>5429</v>
      </c>
      <c r="BQ1624" s="420" t="str">
        <f t="shared" si="195"/>
        <v>VIII</v>
      </c>
      <c r="BR1624" s="185"/>
      <c r="BS1624" s="464" t="s">
        <v>9623</v>
      </c>
    </row>
    <row r="1625" spans="1:71" ht="76.5" x14ac:dyDescent="0.2">
      <c r="A1625" s="696">
        <v>1623</v>
      </c>
      <c r="B1625" s="286" t="s">
        <v>8997</v>
      </c>
      <c r="C1625" s="286" t="s">
        <v>8970</v>
      </c>
      <c r="D1625" s="258" t="s">
        <v>9623</v>
      </c>
      <c r="E1625" s="736">
        <v>1</v>
      </c>
      <c r="F1625" s="736">
        <v>1</v>
      </c>
      <c r="G1625" s="737">
        <v>1</v>
      </c>
      <c r="H1625" s="305" t="s">
        <v>13969</v>
      </c>
      <c r="I1625" s="496" t="s">
        <v>635</v>
      </c>
      <c r="J1625" s="497" t="s">
        <v>635</v>
      </c>
      <c r="K1625" s="427" t="s">
        <v>3578</v>
      </c>
      <c r="L1625" s="427" t="s">
        <v>3491</v>
      </c>
      <c r="M1625" s="685">
        <v>6.5</v>
      </c>
      <c r="N1625" s="685" t="s">
        <v>15715</v>
      </c>
      <c r="O1625" s="685">
        <v>280</v>
      </c>
      <c r="P1625" s="427" t="s">
        <v>16250</v>
      </c>
      <c r="Q1625" s="191">
        <v>2</v>
      </c>
      <c r="R1625" s="193" t="s">
        <v>8988</v>
      </c>
      <c r="S1625" s="191">
        <v>13</v>
      </c>
      <c r="T1625" s="191">
        <v>18</v>
      </c>
      <c r="U1625" s="191"/>
      <c r="V1625" s="191"/>
      <c r="W1625" s="742">
        <v>15</v>
      </c>
      <c r="X1625" s="742"/>
      <c r="Y1625" s="742"/>
      <c r="Z1625" s="742"/>
      <c r="AA1625" s="742"/>
      <c r="AB1625" s="220"/>
      <c r="AC1625" s="419" t="s">
        <v>8833</v>
      </c>
      <c r="AD1625" s="427" t="s">
        <v>1945</v>
      </c>
      <c r="AE1625" s="427" t="s">
        <v>4250</v>
      </c>
      <c r="AF1625" s="194">
        <v>0</v>
      </c>
      <c r="AG1625" s="194">
        <v>0</v>
      </c>
      <c r="AH1625" s="194">
        <v>0</v>
      </c>
      <c r="AI1625" s="194">
        <v>0</v>
      </c>
      <c r="AJ1625" s="194">
        <v>0</v>
      </c>
      <c r="AK1625" s="194">
        <v>0</v>
      </c>
      <c r="AL1625" s="385">
        <v>9</v>
      </c>
      <c r="AM1625" s="194">
        <v>0</v>
      </c>
      <c r="AN1625" s="177">
        <v>0</v>
      </c>
      <c r="AO1625" s="194">
        <v>0</v>
      </c>
      <c r="AP1625" s="180">
        <v>9</v>
      </c>
      <c r="AQ1625" s="180"/>
      <c r="AR1625" s="180"/>
      <c r="AS1625" s="180"/>
      <c r="AT1625" s="180"/>
      <c r="AU1625" s="180"/>
      <c r="AV1625" s="180"/>
      <c r="AW1625" s="180">
        <v>9</v>
      </c>
      <c r="AX1625" s="180"/>
      <c r="AY1625" s="180"/>
      <c r="AZ1625" s="180"/>
      <c r="BA1625" s="180"/>
      <c r="BB1625" s="180"/>
      <c r="BC1625" s="180"/>
      <c r="BD1625" s="180"/>
      <c r="BE1625" s="180"/>
      <c r="BF1625" s="180"/>
      <c r="BG1625" s="180"/>
      <c r="BH1625" s="176" t="str">
        <f t="shared" si="196"/>
        <v>class level</v>
      </c>
      <c r="BI1625" s="176">
        <f t="shared" si="192"/>
        <v>12</v>
      </c>
      <c r="BJ1625" s="182" t="str">
        <f t="shared" si="193"/>
        <v>9 - 72</v>
      </c>
      <c r="BK1625" s="176">
        <f t="shared" si="194"/>
        <v>41</v>
      </c>
      <c r="BL1625" s="176">
        <f t="shared" si="197"/>
        <v>9</v>
      </c>
      <c r="BM1625" s="533"/>
      <c r="BN1625" s="185">
        <v>4409</v>
      </c>
      <c r="BO1625" s="180">
        <v>15</v>
      </c>
      <c r="BP1625" s="185">
        <f t="shared" ref="BP1625:BP1688" si="198">BN1625+BK1625*BO1625</f>
        <v>5024</v>
      </c>
      <c r="BQ1625" s="420" t="str">
        <f t="shared" si="195"/>
        <v>VIII</v>
      </c>
      <c r="BR1625" s="185"/>
      <c r="BS1625" s="464" t="s">
        <v>9623</v>
      </c>
    </row>
    <row r="1626" spans="1:71" ht="76.5" x14ac:dyDescent="0.2">
      <c r="A1626" s="696">
        <v>1624</v>
      </c>
      <c r="B1626" s="286" t="s">
        <v>8997</v>
      </c>
      <c r="C1626" s="286" t="s">
        <v>8971</v>
      </c>
      <c r="D1626" s="258" t="s">
        <v>9623</v>
      </c>
      <c r="E1626" s="736">
        <v>1</v>
      </c>
      <c r="F1626" s="736">
        <v>1</v>
      </c>
      <c r="G1626" s="737">
        <v>1</v>
      </c>
      <c r="H1626" s="305" t="s">
        <v>13969</v>
      </c>
      <c r="I1626" s="496" t="s">
        <v>635</v>
      </c>
      <c r="J1626" s="497" t="s">
        <v>635</v>
      </c>
      <c r="K1626" s="427" t="s">
        <v>3578</v>
      </c>
      <c r="L1626" s="427" t="s">
        <v>3491</v>
      </c>
      <c r="M1626" s="685">
        <v>6.5</v>
      </c>
      <c r="N1626" s="685" t="s">
        <v>15715</v>
      </c>
      <c r="O1626" s="685">
        <v>280</v>
      </c>
      <c r="P1626" s="427" t="s">
        <v>16250</v>
      </c>
      <c r="Q1626" s="191">
        <v>2</v>
      </c>
      <c r="R1626" s="193" t="s">
        <v>8988</v>
      </c>
      <c r="S1626" s="191">
        <v>13</v>
      </c>
      <c r="T1626" s="191">
        <v>18</v>
      </c>
      <c r="U1626" s="191"/>
      <c r="V1626" s="191"/>
      <c r="W1626" s="742">
        <v>15</v>
      </c>
      <c r="X1626" s="742"/>
      <c r="Y1626" s="742"/>
      <c r="Z1626" s="742"/>
      <c r="AA1626" s="742"/>
      <c r="AB1626" s="220"/>
      <c r="AC1626" s="419" t="s">
        <v>9871</v>
      </c>
      <c r="AD1626" s="427" t="s">
        <v>1945</v>
      </c>
      <c r="AE1626" s="427" t="s">
        <v>4250</v>
      </c>
      <c r="AF1626" s="194">
        <v>0</v>
      </c>
      <c r="AG1626" s="194">
        <v>0</v>
      </c>
      <c r="AH1626" s="194">
        <v>0</v>
      </c>
      <c r="AI1626" s="194">
        <v>0</v>
      </c>
      <c r="AJ1626" s="194">
        <v>0</v>
      </c>
      <c r="AK1626" s="194">
        <v>0</v>
      </c>
      <c r="AL1626" s="385">
        <v>10</v>
      </c>
      <c r="AM1626" s="194">
        <v>0</v>
      </c>
      <c r="AN1626" s="177">
        <v>0</v>
      </c>
      <c r="AO1626" s="194">
        <v>0</v>
      </c>
      <c r="AP1626" s="180">
        <v>10</v>
      </c>
      <c r="AQ1626" s="180"/>
      <c r="AR1626" s="180"/>
      <c r="AS1626" s="180"/>
      <c r="AT1626" s="180"/>
      <c r="AU1626" s="180"/>
      <c r="AV1626" s="180"/>
      <c r="AW1626" s="180">
        <v>10</v>
      </c>
      <c r="AX1626" s="180"/>
      <c r="AY1626" s="180"/>
      <c r="AZ1626" s="180"/>
      <c r="BA1626" s="180"/>
      <c r="BB1626" s="180"/>
      <c r="BC1626" s="180"/>
      <c r="BD1626" s="180"/>
      <c r="BE1626" s="180"/>
      <c r="BF1626" s="180"/>
      <c r="BG1626" s="180"/>
      <c r="BH1626" s="176" t="str">
        <f t="shared" si="196"/>
        <v>class level</v>
      </c>
      <c r="BI1626" s="176">
        <f t="shared" si="192"/>
        <v>10</v>
      </c>
      <c r="BJ1626" s="182" t="str">
        <f t="shared" si="193"/>
        <v>10 - 80</v>
      </c>
      <c r="BK1626" s="176">
        <f t="shared" si="194"/>
        <v>45</v>
      </c>
      <c r="BL1626" s="176">
        <f t="shared" si="197"/>
        <v>10</v>
      </c>
      <c r="BM1626" s="533"/>
      <c r="BN1626" s="185">
        <v>4409</v>
      </c>
      <c r="BO1626" s="180">
        <v>15</v>
      </c>
      <c r="BP1626" s="185">
        <f t="shared" si="198"/>
        <v>5084</v>
      </c>
      <c r="BQ1626" s="420" t="str">
        <f t="shared" si="195"/>
        <v>VIII</v>
      </c>
      <c r="BR1626" s="185"/>
      <c r="BS1626" s="464" t="s">
        <v>9623</v>
      </c>
    </row>
    <row r="1627" spans="1:71" ht="76.5" x14ac:dyDescent="0.2">
      <c r="A1627" s="697">
        <v>1625</v>
      </c>
      <c r="B1627" s="286" t="s">
        <v>8997</v>
      </c>
      <c r="C1627" s="286" t="s">
        <v>8972</v>
      </c>
      <c r="D1627" s="258" t="s">
        <v>9623</v>
      </c>
      <c r="E1627" s="736">
        <v>1</v>
      </c>
      <c r="F1627" s="736">
        <v>1</v>
      </c>
      <c r="G1627" s="737">
        <v>1</v>
      </c>
      <c r="H1627" s="305" t="s">
        <v>13969</v>
      </c>
      <c r="I1627" s="496" t="s">
        <v>635</v>
      </c>
      <c r="J1627" s="497" t="s">
        <v>635</v>
      </c>
      <c r="K1627" s="427" t="s">
        <v>3578</v>
      </c>
      <c r="L1627" s="427" t="s">
        <v>3491</v>
      </c>
      <c r="M1627" s="685">
        <v>6.5</v>
      </c>
      <c r="N1627" s="685" t="s">
        <v>15715</v>
      </c>
      <c r="O1627" s="685">
        <v>280</v>
      </c>
      <c r="P1627" s="427" t="s">
        <v>16250</v>
      </c>
      <c r="Q1627" s="191">
        <v>2</v>
      </c>
      <c r="R1627" s="193" t="s">
        <v>8988</v>
      </c>
      <c r="S1627" s="191">
        <v>13</v>
      </c>
      <c r="T1627" s="191">
        <v>18</v>
      </c>
      <c r="U1627" s="191"/>
      <c r="V1627" s="191"/>
      <c r="W1627" s="742">
        <v>15</v>
      </c>
      <c r="X1627" s="742"/>
      <c r="Y1627" s="742"/>
      <c r="Z1627" s="742"/>
      <c r="AA1627" s="742"/>
      <c r="AB1627" s="220"/>
      <c r="AC1627" s="419" t="s">
        <v>9872</v>
      </c>
      <c r="AD1627" s="427" t="s">
        <v>1945</v>
      </c>
      <c r="AE1627" s="427" t="s">
        <v>4250</v>
      </c>
      <c r="AF1627" s="194">
        <v>0</v>
      </c>
      <c r="AG1627" s="194">
        <v>0</v>
      </c>
      <c r="AH1627" s="194">
        <v>0</v>
      </c>
      <c r="AI1627" s="194">
        <v>0</v>
      </c>
      <c r="AJ1627" s="194">
        <v>0</v>
      </c>
      <c r="AK1627" s="194">
        <v>0</v>
      </c>
      <c r="AL1627" s="385">
        <v>11</v>
      </c>
      <c r="AM1627" s="194">
        <v>0</v>
      </c>
      <c r="AN1627" s="177">
        <v>0</v>
      </c>
      <c r="AO1627" s="194">
        <v>0</v>
      </c>
      <c r="AP1627" s="180">
        <v>11</v>
      </c>
      <c r="AQ1627" s="180"/>
      <c r="AR1627" s="180"/>
      <c r="AS1627" s="180"/>
      <c r="AT1627" s="180"/>
      <c r="AU1627" s="180"/>
      <c r="AV1627" s="180"/>
      <c r="AW1627" s="180">
        <v>11</v>
      </c>
      <c r="AX1627" s="180"/>
      <c r="AY1627" s="180"/>
      <c r="AZ1627" s="180"/>
      <c r="BA1627" s="180"/>
      <c r="BB1627" s="180"/>
      <c r="BC1627" s="180"/>
      <c r="BD1627" s="180"/>
      <c r="BE1627" s="180"/>
      <c r="BF1627" s="180"/>
      <c r="BG1627" s="180"/>
      <c r="BH1627" s="176" t="str">
        <f t="shared" si="196"/>
        <v>class level</v>
      </c>
      <c r="BI1627" s="176">
        <f t="shared" si="192"/>
        <v>10</v>
      </c>
      <c r="BJ1627" s="182" t="str">
        <f t="shared" si="193"/>
        <v>11 - 88</v>
      </c>
      <c r="BK1627" s="176">
        <f t="shared" si="194"/>
        <v>50</v>
      </c>
      <c r="BL1627" s="176">
        <f t="shared" si="197"/>
        <v>11</v>
      </c>
      <c r="BM1627" s="533"/>
      <c r="BN1627" s="185">
        <v>4409</v>
      </c>
      <c r="BO1627" s="180">
        <v>15</v>
      </c>
      <c r="BP1627" s="185">
        <f t="shared" si="198"/>
        <v>5159</v>
      </c>
      <c r="BQ1627" s="420" t="str">
        <f t="shared" si="195"/>
        <v>VIII</v>
      </c>
      <c r="BR1627" s="185"/>
      <c r="BS1627" s="464" t="s">
        <v>9623</v>
      </c>
    </row>
    <row r="1628" spans="1:71" ht="76.5" x14ac:dyDescent="0.2">
      <c r="A1628" s="696">
        <v>1626</v>
      </c>
      <c r="B1628" s="286" t="s">
        <v>8997</v>
      </c>
      <c r="C1628" s="286" t="s">
        <v>8973</v>
      </c>
      <c r="D1628" s="258" t="s">
        <v>9623</v>
      </c>
      <c r="E1628" s="736">
        <v>1</v>
      </c>
      <c r="F1628" s="736">
        <v>1</v>
      </c>
      <c r="G1628" s="737">
        <v>1</v>
      </c>
      <c r="H1628" s="305" t="s">
        <v>13969</v>
      </c>
      <c r="I1628" s="496" t="s">
        <v>635</v>
      </c>
      <c r="J1628" s="497" t="s">
        <v>635</v>
      </c>
      <c r="K1628" s="427" t="s">
        <v>3578</v>
      </c>
      <c r="L1628" s="427" t="s">
        <v>3491</v>
      </c>
      <c r="M1628" s="685">
        <v>6.5</v>
      </c>
      <c r="N1628" s="685" t="s">
        <v>15715</v>
      </c>
      <c r="O1628" s="685">
        <v>280</v>
      </c>
      <c r="P1628" s="427" t="s">
        <v>16250</v>
      </c>
      <c r="Q1628" s="191">
        <v>2</v>
      </c>
      <c r="R1628" s="193" t="s">
        <v>8988</v>
      </c>
      <c r="S1628" s="191">
        <v>13</v>
      </c>
      <c r="T1628" s="191">
        <v>18</v>
      </c>
      <c r="U1628" s="191"/>
      <c r="V1628" s="191"/>
      <c r="W1628" s="742">
        <v>15</v>
      </c>
      <c r="X1628" s="742"/>
      <c r="Y1628" s="742"/>
      <c r="Z1628" s="742"/>
      <c r="AA1628" s="742"/>
      <c r="AB1628" s="220"/>
      <c r="AC1628" s="419" t="s">
        <v>9815</v>
      </c>
      <c r="AD1628" s="427" t="s">
        <v>1945</v>
      </c>
      <c r="AE1628" s="427" t="s">
        <v>4250</v>
      </c>
      <c r="AF1628" s="194">
        <v>0</v>
      </c>
      <c r="AG1628" s="194">
        <v>0</v>
      </c>
      <c r="AH1628" s="194">
        <v>0</v>
      </c>
      <c r="AI1628" s="194">
        <v>0</v>
      </c>
      <c r="AJ1628" s="194">
        <v>0</v>
      </c>
      <c r="AK1628" s="194">
        <v>0</v>
      </c>
      <c r="AL1628" s="385">
        <v>12</v>
      </c>
      <c r="AM1628" s="194">
        <v>0</v>
      </c>
      <c r="AN1628" s="177">
        <v>0</v>
      </c>
      <c r="AO1628" s="194">
        <v>0</v>
      </c>
      <c r="AP1628" s="180">
        <v>12</v>
      </c>
      <c r="AQ1628" s="180"/>
      <c r="AR1628" s="180"/>
      <c r="AS1628" s="180"/>
      <c r="AT1628" s="180"/>
      <c r="AU1628" s="180"/>
      <c r="AV1628" s="180"/>
      <c r="AW1628" s="180">
        <v>12</v>
      </c>
      <c r="AX1628" s="180"/>
      <c r="AY1628" s="180"/>
      <c r="AZ1628" s="180"/>
      <c r="BA1628" s="180"/>
      <c r="BB1628" s="180"/>
      <c r="BC1628" s="180"/>
      <c r="BD1628" s="180"/>
      <c r="BE1628" s="180"/>
      <c r="BF1628" s="180"/>
      <c r="BG1628" s="180"/>
      <c r="BH1628" s="176" t="str">
        <f t="shared" si="196"/>
        <v>class level</v>
      </c>
      <c r="BI1628" s="176">
        <f t="shared" si="192"/>
        <v>9</v>
      </c>
      <c r="BJ1628" s="182" t="str">
        <f t="shared" si="193"/>
        <v>12 - 96</v>
      </c>
      <c r="BK1628" s="176">
        <f t="shared" si="194"/>
        <v>54</v>
      </c>
      <c r="BL1628" s="176">
        <f t="shared" si="197"/>
        <v>12</v>
      </c>
      <c r="BM1628" s="533"/>
      <c r="BN1628" s="185">
        <v>4409</v>
      </c>
      <c r="BO1628" s="180">
        <v>15</v>
      </c>
      <c r="BP1628" s="185">
        <f t="shared" si="198"/>
        <v>5219</v>
      </c>
      <c r="BQ1628" s="420" t="str">
        <f t="shared" si="195"/>
        <v>VIII</v>
      </c>
      <c r="BR1628" s="185"/>
      <c r="BS1628" s="464" t="s">
        <v>9623</v>
      </c>
    </row>
    <row r="1629" spans="1:71" ht="76.5" x14ac:dyDescent="0.2">
      <c r="A1629" s="697">
        <v>1627</v>
      </c>
      <c r="B1629" s="286" t="s">
        <v>8997</v>
      </c>
      <c r="C1629" s="286" t="s">
        <v>8974</v>
      </c>
      <c r="D1629" s="258" t="s">
        <v>9623</v>
      </c>
      <c r="E1629" s="736">
        <v>1</v>
      </c>
      <c r="F1629" s="736">
        <v>1</v>
      </c>
      <c r="G1629" s="737">
        <v>1</v>
      </c>
      <c r="H1629" s="305" t="s">
        <v>13969</v>
      </c>
      <c r="I1629" s="496" t="s">
        <v>635</v>
      </c>
      <c r="J1629" s="497" t="s">
        <v>635</v>
      </c>
      <c r="K1629" s="427" t="s">
        <v>3578</v>
      </c>
      <c r="L1629" s="427" t="s">
        <v>3491</v>
      </c>
      <c r="M1629" s="685">
        <v>7</v>
      </c>
      <c r="N1629" s="685" t="s">
        <v>15715</v>
      </c>
      <c r="O1629" s="685">
        <v>350</v>
      </c>
      <c r="P1629" s="427" t="s">
        <v>16250</v>
      </c>
      <c r="Q1629" s="191">
        <v>2</v>
      </c>
      <c r="R1629" s="193" t="s">
        <v>8988</v>
      </c>
      <c r="S1629" s="191">
        <v>13</v>
      </c>
      <c r="T1629" s="191">
        <v>18</v>
      </c>
      <c r="U1629" s="191"/>
      <c r="V1629" s="191"/>
      <c r="W1629" s="742">
        <v>15</v>
      </c>
      <c r="X1629" s="742"/>
      <c r="Y1629" s="742"/>
      <c r="Z1629" s="742"/>
      <c r="AA1629" s="742"/>
      <c r="AB1629" s="220"/>
      <c r="AC1629" s="419" t="s">
        <v>9816</v>
      </c>
      <c r="AD1629" s="427" t="s">
        <v>1945</v>
      </c>
      <c r="AE1629" s="427" t="s">
        <v>4250</v>
      </c>
      <c r="AF1629" s="194">
        <v>0</v>
      </c>
      <c r="AG1629" s="194">
        <v>0</v>
      </c>
      <c r="AH1629" s="194">
        <v>0</v>
      </c>
      <c r="AI1629" s="194">
        <v>0</v>
      </c>
      <c r="AJ1629" s="194">
        <v>0</v>
      </c>
      <c r="AK1629" s="194">
        <v>0</v>
      </c>
      <c r="AL1629" s="385">
        <v>13</v>
      </c>
      <c r="AM1629" s="194">
        <v>0</v>
      </c>
      <c r="AN1629" s="177">
        <v>0</v>
      </c>
      <c r="AO1629" s="194">
        <v>0</v>
      </c>
      <c r="AP1629" s="180">
        <v>13</v>
      </c>
      <c r="AQ1629" s="180"/>
      <c r="AR1629" s="180"/>
      <c r="AS1629" s="180"/>
      <c r="AT1629" s="180"/>
      <c r="AU1629" s="180"/>
      <c r="AV1629" s="180"/>
      <c r="AW1629" s="180">
        <v>13</v>
      </c>
      <c r="AX1629" s="180"/>
      <c r="AY1629" s="180"/>
      <c r="AZ1629" s="180"/>
      <c r="BA1629" s="180"/>
      <c r="BB1629" s="180"/>
      <c r="BC1629" s="180"/>
      <c r="BD1629" s="180"/>
      <c r="BE1629" s="180"/>
      <c r="BF1629" s="180"/>
      <c r="BG1629" s="180"/>
      <c r="BH1629" s="176" t="str">
        <f t="shared" si="196"/>
        <v>class level</v>
      </c>
      <c r="BI1629" s="176">
        <f t="shared" si="192"/>
        <v>9</v>
      </c>
      <c r="BJ1629" s="182" t="str">
        <f t="shared" si="193"/>
        <v>13 - 104</v>
      </c>
      <c r="BK1629" s="176">
        <f t="shared" si="194"/>
        <v>59</v>
      </c>
      <c r="BL1629" s="176">
        <f t="shared" si="197"/>
        <v>13</v>
      </c>
      <c r="BM1629" s="533"/>
      <c r="BN1629" s="185">
        <v>4409</v>
      </c>
      <c r="BO1629" s="180">
        <v>15</v>
      </c>
      <c r="BP1629" s="185">
        <f t="shared" si="198"/>
        <v>5294</v>
      </c>
      <c r="BQ1629" s="420" t="str">
        <f t="shared" si="195"/>
        <v>VIII</v>
      </c>
      <c r="BR1629" s="185"/>
      <c r="BS1629" s="464" t="s">
        <v>9623</v>
      </c>
    </row>
    <row r="1630" spans="1:71" ht="76.5" x14ac:dyDescent="0.2">
      <c r="A1630" s="696">
        <v>1628</v>
      </c>
      <c r="B1630" s="286" t="s">
        <v>8997</v>
      </c>
      <c r="C1630" s="286" t="s">
        <v>8975</v>
      </c>
      <c r="D1630" s="258" t="s">
        <v>9623</v>
      </c>
      <c r="E1630" s="736">
        <v>1</v>
      </c>
      <c r="F1630" s="736">
        <v>1</v>
      </c>
      <c r="G1630" s="737">
        <v>1</v>
      </c>
      <c r="H1630" s="305" t="s">
        <v>13969</v>
      </c>
      <c r="I1630" s="496" t="s">
        <v>635</v>
      </c>
      <c r="J1630" s="497" t="s">
        <v>635</v>
      </c>
      <c r="K1630" s="427" t="s">
        <v>3578</v>
      </c>
      <c r="L1630" s="427" t="s">
        <v>3491</v>
      </c>
      <c r="M1630" s="685">
        <v>7</v>
      </c>
      <c r="N1630" s="685" t="s">
        <v>15715</v>
      </c>
      <c r="O1630" s="685">
        <v>350</v>
      </c>
      <c r="P1630" s="427" t="s">
        <v>16250</v>
      </c>
      <c r="Q1630" s="191">
        <v>2</v>
      </c>
      <c r="R1630" s="193" t="s">
        <v>8988</v>
      </c>
      <c r="S1630" s="191">
        <v>13</v>
      </c>
      <c r="T1630" s="191">
        <v>18</v>
      </c>
      <c r="U1630" s="191"/>
      <c r="V1630" s="191"/>
      <c r="W1630" s="742">
        <v>15</v>
      </c>
      <c r="X1630" s="742"/>
      <c r="Y1630" s="742"/>
      <c r="Z1630" s="742"/>
      <c r="AA1630" s="742"/>
      <c r="AB1630" s="220"/>
      <c r="AC1630" s="419" t="s">
        <v>10291</v>
      </c>
      <c r="AD1630" s="427" t="s">
        <v>1945</v>
      </c>
      <c r="AE1630" s="427" t="s">
        <v>4250</v>
      </c>
      <c r="AF1630" s="194">
        <v>0</v>
      </c>
      <c r="AG1630" s="194">
        <v>0</v>
      </c>
      <c r="AH1630" s="194">
        <v>0</v>
      </c>
      <c r="AI1630" s="194">
        <v>0</v>
      </c>
      <c r="AJ1630" s="194">
        <v>0</v>
      </c>
      <c r="AK1630" s="194">
        <v>0</v>
      </c>
      <c r="AL1630" s="385">
        <v>14</v>
      </c>
      <c r="AM1630" s="194">
        <v>0</v>
      </c>
      <c r="AN1630" s="177">
        <v>0</v>
      </c>
      <c r="AO1630" s="194">
        <v>0</v>
      </c>
      <c r="AP1630" s="180">
        <v>14</v>
      </c>
      <c r="AQ1630" s="180"/>
      <c r="AR1630" s="180"/>
      <c r="AS1630" s="180"/>
      <c r="AT1630" s="180"/>
      <c r="AU1630" s="180"/>
      <c r="AV1630" s="180"/>
      <c r="AW1630" s="180">
        <v>14</v>
      </c>
      <c r="AX1630" s="180"/>
      <c r="AY1630" s="180"/>
      <c r="AZ1630" s="180"/>
      <c r="BA1630" s="180"/>
      <c r="BB1630" s="180"/>
      <c r="BC1630" s="180"/>
      <c r="BD1630" s="180"/>
      <c r="BE1630" s="180"/>
      <c r="BF1630" s="180"/>
      <c r="BG1630" s="180"/>
      <c r="BH1630" s="176" t="str">
        <f t="shared" si="196"/>
        <v>class level</v>
      </c>
      <c r="BI1630" s="176">
        <f t="shared" si="192"/>
        <v>8</v>
      </c>
      <c r="BJ1630" s="182" t="str">
        <f t="shared" si="193"/>
        <v>14 - 112</v>
      </c>
      <c r="BK1630" s="176">
        <f t="shared" si="194"/>
        <v>63</v>
      </c>
      <c r="BL1630" s="176">
        <f t="shared" si="197"/>
        <v>14</v>
      </c>
      <c r="BM1630" s="533"/>
      <c r="BN1630" s="185">
        <v>4409</v>
      </c>
      <c r="BO1630" s="180">
        <v>15</v>
      </c>
      <c r="BP1630" s="185">
        <f t="shared" si="198"/>
        <v>5354</v>
      </c>
      <c r="BQ1630" s="420" t="str">
        <f t="shared" si="195"/>
        <v>VIII</v>
      </c>
      <c r="BR1630" s="185"/>
      <c r="BS1630" s="464" t="s">
        <v>9623</v>
      </c>
    </row>
    <row r="1631" spans="1:71" ht="76.5" x14ac:dyDescent="0.2">
      <c r="A1631" s="696">
        <v>1629</v>
      </c>
      <c r="B1631" s="286" t="s">
        <v>8997</v>
      </c>
      <c r="C1631" s="286" t="s">
        <v>8976</v>
      </c>
      <c r="D1631" s="258" t="s">
        <v>9623</v>
      </c>
      <c r="E1631" s="736">
        <v>1</v>
      </c>
      <c r="F1631" s="736">
        <v>1</v>
      </c>
      <c r="G1631" s="737">
        <v>1</v>
      </c>
      <c r="H1631" s="305" t="s">
        <v>13969</v>
      </c>
      <c r="I1631" s="496" t="s">
        <v>635</v>
      </c>
      <c r="J1631" s="497" t="s">
        <v>635</v>
      </c>
      <c r="K1631" s="427" t="s">
        <v>3578</v>
      </c>
      <c r="L1631" s="427" t="s">
        <v>3491</v>
      </c>
      <c r="M1631" s="685">
        <v>6.5</v>
      </c>
      <c r="N1631" s="685" t="s">
        <v>15715</v>
      </c>
      <c r="O1631" s="685">
        <v>280</v>
      </c>
      <c r="P1631" s="427" t="s">
        <v>16250</v>
      </c>
      <c r="Q1631" s="191">
        <v>2</v>
      </c>
      <c r="R1631" s="193" t="s">
        <v>8988</v>
      </c>
      <c r="S1631" s="191">
        <v>13</v>
      </c>
      <c r="T1631" s="191">
        <v>18</v>
      </c>
      <c r="U1631" s="191"/>
      <c r="V1631" s="191"/>
      <c r="W1631" s="742">
        <v>15</v>
      </c>
      <c r="X1631" s="742"/>
      <c r="Y1631" s="742"/>
      <c r="Z1631" s="742"/>
      <c r="AA1631" s="742"/>
      <c r="AB1631" s="220"/>
      <c r="AC1631" s="419" t="s">
        <v>10292</v>
      </c>
      <c r="AD1631" s="427" t="s">
        <v>1945</v>
      </c>
      <c r="AE1631" s="427" t="s">
        <v>4250</v>
      </c>
      <c r="AF1631" s="194">
        <v>0</v>
      </c>
      <c r="AG1631" s="194">
        <v>0</v>
      </c>
      <c r="AH1631" s="194">
        <v>0</v>
      </c>
      <c r="AI1631" s="194">
        <v>0</v>
      </c>
      <c r="AJ1631" s="194">
        <v>0</v>
      </c>
      <c r="AK1631" s="194">
        <v>0</v>
      </c>
      <c r="AL1631" s="385">
        <v>15</v>
      </c>
      <c r="AM1631" s="194">
        <v>0</v>
      </c>
      <c r="AN1631" s="177">
        <v>0</v>
      </c>
      <c r="AO1631" s="194">
        <v>0</v>
      </c>
      <c r="AP1631" s="180">
        <v>15</v>
      </c>
      <c r="AQ1631" s="180"/>
      <c r="AR1631" s="180"/>
      <c r="AS1631" s="180"/>
      <c r="AT1631" s="180"/>
      <c r="AU1631" s="180"/>
      <c r="AV1631" s="180"/>
      <c r="AW1631" s="180">
        <v>15</v>
      </c>
      <c r="AX1631" s="180"/>
      <c r="AY1631" s="180"/>
      <c r="AZ1631" s="180"/>
      <c r="BA1631" s="180"/>
      <c r="BB1631" s="180"/>
      <c r="BC1631" s="180"/>
      <c r="BD1631" s="180"/>
      <c r="BE1631" s="180"/>
      <c r="BF1631" s="180"/>
      <c r="BG1631" s="180"/>
      <c r="BH1631" s="176" t="str">
        <f t="shared" si="196"/>
        <v>class level</v>
      </c>
      <c r="BI1631" s="176">
        <f t="shared" si="192"/>
        <v>8</v>
      </c>
      <c r="BJ1631" s="182" t="str">
        <f t="shared" si="193"/>
        <v>15 - 120</v>
      </c>
      <c r="BK1631" s="176">
        <f t="shared" si="194"/>
        <v>68</v>
      </c>
      <c r="BL1631" s="176">
        <f t="shared" si="197"/>
        <v>15</v>
      </c>
      <c r="BM1631" s="533"/>
      <c r="BN1631" s="185">
        <v>4409</v>
      </c>
      <c r="BO1631" s="180">
        <v>15</v>
      </c>
      <c r="BP1631" s="185">
        <f t="shared" si="198"/>
        <v>5429</v>
      </c>
      <c r="BQ1631" s="420" t="str">
        <f t="shared" si="195"/>
        <v>VIII</v>
      </c>
      <c r="BR1631" s="185"/>
      <c r="BS1631" s="464" t="s">
        <v>9623</v>
      </c>
    </row>
    <row r="1632" spans="1:71" ht="76.5" x14ac:dyDescent="0.2">
      <c r="A1632" s="697">
        <v>1630</v>
      </c>
      <c r="B1632" s="286" t="s">
        <v>8997</v>
      </c>
      <c r="C1632" s="286" t="s">
        <v>8977</v>
      </c>
      <c r="D1632" s="258" t="s">
        <v>9623</v>
      </c>
      <c r="E1632" s="736">
        <v>1</v>
      </c>
      <c r="F1632" s="736">
        <v>1</v>
      </c>
      <c r="G1632" s="737">
        <v>1</v>
      </c>
      <c r="H1632" s="305" t="s">
        <v>13969</v>
      </c>
      <c r="I1632" s="496" t="s">
        <v>635</v>
      </c>
      <c r="J1632" s="497" t="s">
        <v>635</v>
      </c>
      <c r="K1632" s="427" t="s">
        <v>3578</v>
      </c>
      <c r="L1632" s="427" t="s">
        <v>3491</v>
      </c>
      <c r="M1632" s="685">
        <v>6.5</v>
      </c>
      <c r="N1632" s="685" t="s">
        <v>15715</v>
      </c>
      <c r="O1632" s="685">
        <v>280</v>
      </c>
      <c r="P1632" s="427" t="s">
        <v>16250</v>
      </c>
      <c r="Q1632" s="191">
        <v>2</v>
      </c>
      <c r="R1632" s="193" t="s">
        <v>8988</v>
      </c>
      <c r="S1632" s="191">
        <v>13</v>
      </c>
      <c r="T1632" s="191">
        <v>18</v>
      </c>
      <c r="U1632" s="191"/>
      <c r="V1632" s="191"/>
      <c r="W1632" s="742">
        <v>15</v>
      </c>
      <c r="X1632" s="742"/>
      <c r="Y1632" s="742"/>
      <c r="Z1632" s="742"/>
      <c r="AA1632" s="742"/>
      <c r="AB1632" s="220"/>
      <c r="AC1632" s="419" t="s">
        <v>9873</v>
      </c>
      <c r="AD1632" s="427" t="s">
        <v>1945</v>
      </c>
      <c r="AE1632" s="427" t="s">
        <v>4250</v>
      </c>
      <c r="AF1632" s="194">
        <v>0</v>
      </c>
      <c r="AG1632" s="194">
        <v>0</v>
      </c>
      <c r="AH1632" s="194">
        <v>0</v>
      </c>
      <c r="AI1632" s="194">
        <v>0</v>
      </c>
      <c r="AJ1632" s="194">
        <v>0</v>
      </c>
      <c r="AK1632" s="194">
        <v>0</v>
      </c>
      <c r="AL1632" s="385">
        <v>9</v>
      </c>
      <c r="AM1632" s="194">
        <v>0</v>
      </c>
      <c r="AN1632" s="177">
        <v>0</v>
      </c>
      <c r="AO1632" s="194">
        <v>0</v>
      </c>
      <c r="AP1632" s="180">
        <v>9</v>
      </c>
      <c r="AQ1632" s="180">
        <v>9</v>
      </c>
      <c r="AR1632" s="180"/>
      <c r="AS1632" s="180"/>
      <c r="AT1632" s="180"/>
      <c r="AU1632" s="180"/>
      <c r="AV1632" s="180"/>
      <c r="AW1632" s="180"/>
      <c r="AX1632" s="180"/>
      <c r="AY1632" s="180"/>
      <c r="AZ1632" s="180"/>
      <c r="BA1632" s="180"/>
      <c r="BB1632" s="180"/>
      <c r="BC1632" s="180"/>
      <c r="BD1632" s="180"/>
      <c r="BE1632" s="180"/>
      <c r="BF1632" s="180"/>
      <c r="BG1632" s="180"/>
      <c r="BH1632" s="176" t="str">
        <f t="shared" si="196"/>
        <v>class level</v>
      </c>
      <c r="BI1632" s="176">
        <f t="shared" si="192"/>
        <v>12</v>
      </c>
      <c r="BJ1632" s="182" t="str">
        <f t="shared" si="193"/>
        <v>9 - 72</v>
      </c>
      <c r="BK1632" s="176">
        <f t="shared" si="194"/>
        <v>41</v>
      </c>
      <c r="BL1632" s="176">
        <f t="shared" si="197"/>
        <v>9</v>
      </c>
      <c r="BM1632" s="533"/>
      <c r="BN1632" s="185">
        <v>4409</v>
      </c>
      <c r="BO1632" s="180">
        <v>15</v>
      </c>
      <c r="BP1632" s="185">
        <f t="shared" si="198"/>
        <v>5024</v>
      </c>
      <c r="BQ1632" s="420" t="str">
        <f t="shared" si="195"/>
        <v>VIII</v>
      </c>
      <c r="BR1632" s="185"/>
      <c r="BS1632" s="464" t="s">
        <v>9623</v>
      </c>
    </row>
    <row r="1633" spans="1:71" ht="76.5" x14ac:dyDescent="0.2">
      <c r="A1633" s="696">
        <v>1631</v>
      </c>
      <c r="B1633" s="286" t="s">
        <v>8997</v>
      </c>
      <c r="C1633" s="286" t="s">
        <v>8978</v>
      </c>
      <c r="D1633" s="258" t="s">
        <v>9623</v>
      </c>
      <c r="E1633" s="736">
        <v>1</v>
      </c>
      <c r="F1633" s="736">
        <v>1</v>
      </c>
      <c r="G1633" s="737">
        <v>1</v>
      </c>
      <c r="H1633" s="305" t="s">
        <v>13969</v>
      </c>
      <c r="I1633" s="496" t="s">
        <v>635</v>
      </c>
      <c r="J1633" s="497" t="s">
        <v>635</v>
      </c>
      <c r="K1633" s="427" t="s">
        <v>3578</v>
      </c>
      <c r="L1633" s="427" t="s">
        <v>3491</v>
      </c>
      <c r="M1633" s="685">
        <v>6.5</v>
      </c>
      <c r="N1633" s="685" t="s">
        <v>15715</v>
      </c>
      <c r="O1633" s="685">
        <v>280</v>
      </c>
      <c r="P1633" s="427" t="s">
        <v>16250</v>
      </c>
      <c r="Q1633" s="191">
        <v>2</v>
      </c>
      <c r="R1633" s="193" t="s">
        <v>8988</v>
      </c>
      <c r="S1633" s="191">
        <v>13</v>
      </c>
      <c r="T1633" s="191">
        <v>18</v>
      </c>
      <c r="U1633" s="191"/>
      <c r="V1633" s="191"/>
      <c r="W1633" s="742">
        <v>15</v>
      </c>
      <c r="X1633" s="742"/>
      <c r="Y1633" s="742"/>
      <c r="Z1633" s="742"/>
      <c r="AA1633" s="742"/>
      <c r="AB1633" s="220"/>
      <c r="AC1633" s="419" t="s">
        <v>9874</v>
      </c>
      <c r="AD1633" s="427" t="s">
        <v>1945</v>
      </c>
      <c r="AE1633" s="427" t="s">
        <v>4250</v>
      </c>
      <c r="AF1633" s="194">
        <v>0</v>
      </c>
      <c r="AG1633" s="194">
        <v>0</v>
      </c>
      <c r="AH1633" s="194">
        <v>0</v>
      </c>
      <c r="AI1633" s="194">
        <v>0</v>
      </c>
      <c r="AJ1633" s="194">
        <v>0</v>
      </c>
      <c r="AK1633" s="194">
        <v>0</v>
      </c>
      <c r="AL1633" s="385">
        <v>10</v>
      </c>
      <c r="AM1633" s="194">
        <v>0</v>
      </c>
      <c r="AN1633" s="177">
        <v>0</v>
      </c>
      <c r="AO1633" s="194">
        <v>0</v>
      </c>
      <c r="AP1633" s="180">
        <v>10</v>
      </c>
      <c r="AQ1633" s="180">
        <v>10</v>
      </c>
      <c r="AR1633" s="180"/>
      <c r="AS1633" s="180"/>
      <c r="AT1633" s="180"/>
      <c r="AU1633" s="180"/>
      <c r="AV1633" s="180"/>
      <c r="AW1633" s="180"/>
      <c r="AX1633" s="180"/>
      <c r="AY1633" s="180"/>
      <c r="AZ1633" s="180"/>
      <c r="BA1633" s="180"/>
      <c r="BB1633" s="180"/>
      <c r="BC1633" s="180"/>
      <c r="BD1633" s="180"/>
      <c r="BE1633" s="180"/>
      <c r="BF1633" s="180"/>
      <c r="BG1633" s="180"/>
      <c r="BH1633" s="176" t="str">
        <f t="shared" si="196"/>
        <v>class level</v>
      </c>
      <c r="BI1633" s="176">
        <f t="shared" si="192"/>
        <v>10</v>
      </c>
      <c r="BJ1633" s="182" t="str">
        <f t="shared" si="193"/>
        <v>10 - 80</v>
      </c>
      <c r="BK1633" s="176">
        <f t="shared" si="194"/>
        <v>45</v>
      </c>
      <c r="BL1633" s="176">
        <f t="shared" si="197"/>
        <v>10</v>
      </c>
      <c r="BM1633" s="533"/>
      <c r="BN1633" s="185">
        <v>4409</v>
      </c>
      <c r="BO1633" s="180">
        <v>15</v>
      </c>
      <c r="BP1633" s="185">
        <f t="shared" si="198"/>
        <v>5084</v>
      </c>
      <c r="BQ1633" s="420" t="str">
        <f t="shared" si="195"/>
        <v>VIII</v>
      </c>
      <c r="BR1633" s="185"/>
      <c r="BS1633" s="464" t="s">
        <v>9623</v>
      </c>
    </row>
    <row r="1634" spans="1:71" ht="76.5" x14ac:dyDescent="0.2">
      <c r="A1634" s="697">
        <v>1632</v>
      </c>
      <c r="B1634" s="286" t="s">
        <v>8997</v>
      </c>
      <c r="C1634" s="286" t="s">
        <v>8979</v>
      </c>
      <c r="D1634" s="258" t="s">
        <v>9623</v>
      </c>
      <c r="E1634" s="736">
        <v>1</v>
      </c>
      <c r="F1634" s="736">
        <v>1</v>
      </c>
      <c r="G1634" s="737">
        <v>1</v>
      </c>
      <c r="H1634" s="305" t="s">
        <v>13969</v>
      </c>
      <c r="I1634" s="496" t="s">
        <v>635</v>
      </c>
      <c r="J1634" s="497" t="s">
        <v>635</v>
      </c>
      <c r="K1634" s="427" t="s">
        <v>3578</v>
      </c>
      <c r="L1634" s="427" t="s">
        <v>3491</v>
      </c>
      <c r="M1634" s="685">
        <v>6.5</v>
      </c>
      <c r="N1634" s="685" t="s">
        <v>15715</v>
      </c>
      <c r="O1634" s="685">
        <v>280</v>
      </c>
      <c r="P1634" s="427" t="s">
        <v>16250</v>
      </c>
      <c r="Q1634" s="191">
        <v>2</v>
      </c>
      <c r="R1634" s="193" t="s">
        <v>8988</v>
      </c>
      <c r="S1634" s="191">
        <v>13</v>
      </c>
      <c r="T1634" s="191">
        <v>18</v>
      </c>
      <c r="U1634" s="191"/>
      <c r="V1634" s="191"/>
      <c r="W1634" s="742">
        <v>15</v>
      </c>
      <c r="X1634" s="742"/>
      <c r="Y1634" s="742"/>
      <c r="Z1634" s="742"/>
      <c r="AA1634" s="742"/>
      <c r="AB1634" s="220"/>
      <c r="AC1634" s="419" t="s">
        <v>9875</v>
      </c>
      <c r="AD1634" s="427" t="s">
        <v>1945</v>
      </c>
      <c r="AE1634" s="427" t="s">
        <v>4250</v>
      </c>
      <c r="AF1634" s="194">
        <v>0</v>
      </c>
      <c r="AG1634" s="194">
        <v>0</v>
      </c>
      <c r="AH1634" s="194">
        <v>0</v>
      </c>
      <c r="AI1634" s="194">
        <v>0</v>
      </c>
      <c r="AJ1634" s="194">
        <v>0</v>
      </c>
      <c r="AK1634" s="194">
        <v>0</v>
      </c>
      <c r="AL1634" s="385">
        <v>11</v>
      </c>
      <c r="AM1634" s="194">
        <v>0</v>
      </c>
      <c r="AN1634" s="177">
        <v>0</v>
      </c>
      <c r="AO1634" s="194">
        <v>0</v>
      </c>
      <c r="AP1634" s="180">
        <v>11</v>
      </c>
      <c r="AQ1634" s="180">
        <v>11</v>
      </c>
      <c r="AR1634" s="180"/>
      <c r="AS1634" s="180"/>
      <c r="AT1634" s="180"/>
      <c r="AU1634" s="180"/>
      <c r="AV1634" s="180"/>
      <c r="AW1634" s="180"/>
      <c r="AX1634" s="180"/>
      <c r="AY1634" s="180"/>
      <c r="AZ1634" s="180"/>
      <c r="BA1634" s="180"/>
      <c r="BB1634" s="180"/>
      <c r="BC1634" s="180"/>
      <c r="BD1634" s="180"/>
      <c r="BE1634" s="180"/>
      <c r="BF1634" s="180"/>
      <c r="BG1634" s="180"/>
      <c r="BH1634" s="176" t="str">
        <f t="shared" si="196"/>
        <v>class level</v>
      </c>
      <c r="BI1634" s="176">
        <f t="shared" si="192"/>
        <v>10</v>
      </c>
      <c r="BJ1634" s="182" t="str">
        <f t="shared" si="193"/>
        <v>11 - 88</v>
      </c>
      <c r="BK1634" s="176">
        <f t="shared" si="194"/>
        <v>50</v>
      </c>
      <c r="BL1634" s="176">
        <f t="shared" si="197"/>
        <v>11</v>
      </c>
      <c r="BM1634" s="533"/>
      <c r="BN1634" s="185">
        <v>4409</v>
      </c>
      <c r="BO1634" s="180">
        <v>15</v>
      </c>
      <c r="BP1634" s="185">
        <f t="shared" si="198"/>
        <v>5159</v>
      </c>
      <c r="BQ1634" s="420" t="str">
        <f t="shared" si="195"/>
        <v>VIII</v>
      </c>
      <c r="BR1634" s="185"/>
      <c r="BS1634" s="464" t="s">
        <v>9623</v>
      </c>
    </row>
    <row r="1635" spans="1:71" ht="76.5" x14ac:dyDescent="0.2">
      <c r="A1635" s="696">
        <v>1633</v>
      </c>
      <c r="B1635" s="286" t="s">
        <v>8997</v>
      </c>
      <c r="C1635" s="286" t="s">
        <v>8980</v>
      </c>
      <c r="D1635" s="258" t="s">
        <v>9623</v>
      </c>
      <c r="E1635" s="736">
        <v>1</v>
      </c>
      <c r="F1635" s="736">
        <v>1</v>
      </c>
      <c r="G1635" s="737">
        <v>1</v>
      </c>
      <c r="H1635" s="305" t="s">
        <v>13969</v>
      </c>
      <c r="I1635" s="496" t="s">
        <v>635</v>
      </c>
      <c r="J1635" s="497" t="s">
        <v>635</v>
      </c>
      <c r="K1635" s="427" t="s">
        <v>3578</v>
      </c>
      <c r="L1635" s="427" t="s">
        <v>3491</v>
      </c>
      <c r="M1635" s="685">
        <v>6.5</v>
      </c>
      <c r="N1635" s="685" t="s">
        <v>15715</v>
      </c>
      <c r="O1635" s="685">
        <v>280</v>
      </c>
      <c r="P1635" s="427" t="s">
        <v>16250</v>
      </c>
      <c r="Q1635" s="191">
        <v>2</v>
      </c>
      <c r="R1635" s="193" t="s">
        <v>8988</v>
      </c>
      <c r="S1635" s="191">
        <v>13</v>
      </c>
      <c r="T1635" s="191">
        <v>18</v>
      </c>
      <c r="U1635" s="191"/>
      <c r="V1635" s="191"/>
      <c r="W1635" s="742">
        <v>15</v>
      </c>
      <c r="X1635" s="742"/>
      <c r="Y1635" s="742"/>
      <c r="Z1635" s="742"/>
      <c r="AA1635" s="742"/>
      <c r="AB1635" s="220"/>
      <c r="AC1635" s="419" t="s">
        <v>8814</v>
      </c>
      <c r="AD1635" s="427" t="s">
        <v>1945</v>
      </c>
      <c r="AE1635" s="427" t="s">
        <v>4250</v>
      </c>
      <c r="AF1635" s="194">
        <v>0</v>
      </c>
      <c r="AG1635" s="194">
        <v>0</v>
      </c>
      <c r="AH1635" s="194">
        <v>0</v>
      </c>
      <c r="AI1635" s="194">
        <v>0</v>
      </c>
      <c r="AJ1635" s="194">
        <v>0</v>
      </c>
      <c r="AK1635" s="194">
        <v>0</v>
      </c>
      <c r="AL1635" s="385">
        <v>12</v>
      </c>
      <c r="AM1635" s="194">
        <v>0</v>
      </c>
      <c r="AN1635" s="177">
        <v>0</v>
      </c>
      <c r="AO1635" s="194">
        <v>0</v>
      </c>
      <c r="AP1635" s="180">
        <v>12</v>
      </c>
      <c r="AQ1635" s="180">
        <v>12</v>
      </c>
      <c r="AR1635" s="180"/>
      <c r="AS1635" s="180"/>
      <c r="AT1635" s="180"/>
      <c r="AU1635" s="180"/>
      <c r="AV1635" s="180"/>
      <c r="AW1635" s="180"/>
      <c r="AX1635" s="180"/>
      <c r="AY1635" s="180"/>
      <c r="AZ1635" s="180"/>
      <c r="BA1635" s="180"/>
      <c r="BB1635" s="180"/>
      <c r="BC1635" s="180"/>
      <c r="BD1635" s="180"/>
      <c r="BE1635" s="180"/>
      <c r="BF1635" s="180"/>
      <c r="BG1635" s="180"/>
      <c r="BH1635" s="176" t="str">
        <f t="shared" si="196"/>
        <v>class level</v>
      </c>
      <c r="BI1635" s="176">
        <f t="shared" si="192"/>
        <v>9</v>
      </c>
      <c r="BJ1635" s="182" t="str">
        <f t="shared" si="193"/>
        <v>12 - 96</v>
      </c>
      <c r="BK1635" s="176">
        <f t="shared" si="194"/>
        <v>54</v>
      </c>
      <c r="BL1635" s="176">
        <f t="shared" si="197"/>
        <v>12</v>
      </c>
      <c r="BM1635" s="533"/>
      <c r="BN1635" s="185">
        <v>4409</v>
      </c>
      <c r="BO1635" s="180">
        <v>15</v>
      </c>
      <c r="BP1635" s="185">
        <f t="shared" si="198"/>
        <v>5219</v>
      </c>
      <c r="BQ1635" s="420" t="str">
        <f t="shared" si="195"/>
        <v>VIII</v>
      </c>
      <c r="BR1635" s="185"/>
      <c r="BS1635" s="464" t="s">
        <v>9623</v>
      </c>
    </row>
    <row r="1636" spans="1:71" ht="76.5" x14ac:dyDescent="0.2">
      <c r="A1636" s="696">
        <v>1634</v>
      </c>
      <c r="B1636" s="286" t="s">
        <v>8997</v>
      </c>
      <c r="C1636" s="286" t="s">
        <v>8981</v>
      </c>
      <c r="D1636" s="258" t="s">
        <v>9623</v>
      </c>
      <c r="E1636" s="736">
        <v>1</v>
      </c>
      <c r="F1636" s="736">
        <v>1</v>
      </c>
      <c r="G1636" s="737">
        <v>1</v>
      </c>
      <c r="H1636" s="305" t="s">
        <v>13969</v>
      </c>
      <c r="I1636" s="496" t="s">
        <v>635</v>
      </c>
      <c r="J1636" s="497" t="s">
        <v>635</v>
      </c>
      <c r="K1636" s="427" t="s">
        <v>3578</v>
      </c>
      <c r="L1636" s="427" t="s">
        <v>3491</v>
      </c>
      <c r="M1636" s="685">
        <v>7</v>
      </c>
      <c r="N1636" s="685" t="s">
        <v>15715</v>
      </c>
      <c r="O1636" s="685">
        <v>350</v>
      </c>
      <c r="P1636" s="427" t="s">
        <v>16250</v>
      </c>
      <c r="Q1636" s="191">
        <v>2</v>
      </c>
      <c r="R1636" s="193" t="s">
        <v>8988</v>
      </c>
      <c r="S1636" s="191">
        <v>13</v>
      </c>
      <c r="T1636" s="191">
        <v>18</v>
      </c>
      <c r="U1636" s="191"/>
      <c r="V1636" s="191"/>
      <c r="W1636" s="742">
        <v>15</v>
      </c>
      <c r="X1636" s="742"/>
      <c r="Y1636" s="742"/>
      <c r="Z1636" s="742"/>
      <c r="AA1636" s="742"/>
      <c r="AB1636" s="220"/>
      <c r="AC1636" s="419" t="s">
        <v>8815</v>
      </c>
      <c r="AD1636" s="427" t="s">
        <v>1945</v>
      </c>
      <c r="AE1636" s="427" t="s">
        <v>4250</v>
      </c>
      <c r="AF1636" s="194">
        <v>0</v>
      </c>
      <c r="AG1636" s="194">
        <v>0</v>
      </c>
      <c r="AH1636" s="194">
        <v>0</v>
      </c>
      <c r="AI1636" s="194">
        <v>0</v>
      </c>
      <c r="AJ1636" s="194">
        <v>0</v>
      </c>
      <c r="AK1636" s="194">
        <v>0</v>
      </c>
      <c r="AL1636" s="385">
        <v>13</v>
      </c>
      <c r="AM1636" s="194">
        <v>0</v>
      </c>
      <c r="AN1636" s="177">
        <v>0</v>
      </c>
      <c r="AO1636" s="194">
        <v>0</v>
      </c>
      <c r="AP1636" s="180">
        <v>13</v>
      </c>
      <c r="AQ1636" s="180">
        <v>13</v>
      </c>
      <c r="AR1636" s="180"/>
      <c r="AS1636" s="180"/>
      <c r="AT1636" s="180"/>
      <c r="AU1636" s="180"/>
      <c r="AV1636" s="180"/>
      <c r="AW1636" s="180"/>
      <c r="AX1636" s="180"/>
      <c r="AY1636" s="180"/>
      <c r="AZ1636" s="180"/>
      <c r="BA1636" s="180"/>
      <c r="BB1636" s="180"/>
      <c r="BC1636" s="180"/>
      <c r="BD1636" s="180"/>
      <c r="BE1636" s="180"/>
      <c r="BF1636" s="180"/>
      <c r="BG1636" s="180"/>
      <c r="BH1636" s="176" t="str">
        <f t="shared" si="196"/>
        <v>class level</v>
      </c>
      <c r="BI1636" s="176">
        <f t="shared" si="192"/>
        <v>8</v>
      </c>
      <c r="BJ1636" s="182" t="str">
        <f t="shared" si="193"/>
        <v>13 - 104</v>
      </c>
      <c r="BK1636" s="176">
        <f t="shared" si="194"/>
        <v>59</v>
      </c>
      <c r="BL1636" s="176">
        <f t="shared" si="197"/>
        <v>13</v>
      </c>
      <c r="BM1636" s="533"/>
      <c r="BN1636" s="185">
        <v>4409</v>
      </c>
      <c r="BO1636" s="180">
        <v>15</v>
      </c>
      <c r="BP1636" s="185">
        <f t="shared" si="198"/>
        <v>5294</v>
      </c>
      <c r="BQ1636" s="420" t="str">
        <f t="shared" si="195"/>
        <v>VIII</v>
      </c>
      <c r="BR1636" s="185"/>
      <c r="BS1636" s="464" t="s">
        <v>9623</v>
      </c>
    </row>
    <row r="1637" spans="1:71" ht="76.5" x14ac:dyDescent="0.2">
      <c r="A1637" s="697">
        <v>1635</v>
      </c>
      <c r="B1637" s="286" t="s">
        <v>8997</v>
      </c>
      <c r="C1637" s="286" t="s">
        <v>8982</v>
      </c>
      <c r="D1637" s="258" t="s">
        <v>9623</v>
      </c>
      <c r="E1637" s="736">
        <v>1</v>
      </c>
      <c r="F1637" s="736">
        <v>1</v>
      </c>
      <c r="G1637" s="737">
        <v>1</v>
      </c>
      <c r="H1637" s="305" t="s">
        <v>13969</v>
      </c>
      <c r="I1637" s="496" t="s">
        <v>635</v>
      </c>
      <c r="J1637" s="497" t="s">
        <v>635</v>
      </c>
      <c r="K1637" s="427" t="s">
        <v>3578</v>
      </c>
      <c r="L1637" s="427" t="s">
        <v>3491</v>
      </c>
      <c r="M1637" s="685">
        <v>7</v>
      </c>
      <c r="N1637" s="685" t="s">
        <v>15715</v>
      </c>
      <c r="O1637" s="685">
        <v>350</v>
      </c>
      <c r="P1637" s="427" t="s">
        <v>16250</v>
      </c>
      <c r="Q1637" s="191">
        <v>2</v>
      </c>
      <c r="R1637" s="193" t="s">
        <v>8988</v>
      </c>
      <c r="S1637" s="191">
        <v>13</v>
      </c>
      <c r="T1637" s="191">
        <v>18</v>
      </c>
      <c r="U1637" s="191"/>
      <c r="V1637" s="191"/>
      <c r="W1637" s="742">
        <v>15</v>
      </c>
      <c r="X1637" s="742"/>
      <c r="Y1637" s="742"/>
      <c r="Z1637" s="742"/>
      <c r="AA1637" s="742"/>
      <c r="AB1637" s="220"/>
      <c r="AC1637" s="419" t="s">
        <v>10293</v>
      </c>
      <c r="AD1637" s="427" t="s">
        <v>1945</v>
      </c>
      <c r="AE1637" s="427" t="s">
        <v>4250</v>
      </c>
      <c r="AF1637" s="194">
        <v>0</v>
      </c>
      <c r="AG1637" s="194">
        <v>0</v>
      </c>
      <c r="AH1637" s="194">
        <v>0</v>
      </c>
      <c r="AI1637" s="194">
        <v>0</v>
      </c>
      <c r="AJ1637" s="194">
        <v>0</v>
      </c>
      <c r="AK1637" s="194">
        <v>0</v>
      </c>
      <c r="AL1637" s="385">
        <v>14</v>
      </c>
      <c r="AM1637" s="194">
        <v>0</v>
      </c>
      <c r="AN1637" s="177">
        <v>0</v>
      </c>
      <c r="AO1637" s="194">
        <v>0</v>
      </c>
      <c r="AP1637" s="180">
        <v>14</v>
      </c>
      <c r="AQ1637" s="180">
        <v>14</v>
      </c>
      <c r="AR1637" s="180"/>
      <c r="AS1637" s="180"/>
      <c r="AT1637" s="180"/>
      <c r="AU1637" s="180"/>
      <c r="AV1637" s="180"/>
      <c r="AW1637" s="180"/>
      <c r="AX1637" s="180"/>
      <c r="AY1637" s="180"/>
      <c r="AZ1637" s="180"/>
      <c r="BA1637" s="180"/>
      <c r="BB1637" s="180"/>
      <c r="BC1637" s="180"/>
      <c r="BD1637" s="180"/>
      <c r="BE1637" s="180"/>
      <c r="BF1637" s="180"/>
      <c r="BG1637" s="180"/>
      <c r="BH1637" s="176" t="str">
        <f t="shared" si="196"/>
        <v>class level</v>
      </c>
      <c r="BI1637" s="176">
        <f t="shared" si="192"/>
        <v>8</v>
      </c>
      <c r="BJ1637" s="182" t="str">
        <f t="shared" si="193"/>
        <v>14 - 112</v>
      </c>
      <c r="BK1637" s="176">
        <f t="shared" si="194"/>
        <v>63</v>
      </c>
      <c r="BL1637" s="176">
        <f t="shared" si="197"/>
        <v>14</v>
      </c>
      <c r="BM1637" s="533"/>
      <c r="BN1637" s="185">
        <v>4409</v>
      </c>
      <c r="BO1637" s="180">
        <v>15</v>
      </c>
      <c r="BP1637" s="185">
        <f t="shared" si="198"/>
        <v>5354</v>
      </c>
      <c r="BQ1637" s="420" t="str">
        <f t="shared" si="195"/>
        <v>VIII</v>
      </c>
      <c r="BR1637" s="185"/>
      <c r="BS1637" s="464" t="s">
        <v>9623</v>
      </c>
    </row>
    <row r="1638" spans="1:71" ht="76.5" x14ac:dyDescent="0.2">
      <c r="A1638" s="696">
        <v>1636</v>
      </c>
      <c r="B1638" s="286" t="s">
        <v>8997</v>
      </c>
      <c r="C1638" s="286" t="s">
        <v>8983</v>
      </c>
      <c r="D1638" s="258" t="s">
        <v>9623</v>
      </c>
      <c r="E1638" s="736">
        <v>1</v>
      </c>
      <c r="F1638" s="736">
        <v>1</v>
      </c>
      <c r="G1638" s="737">
        <v>1</v>
      </c>
      <c r="H1638" s="305" t="s">
        <v>13969</v>
      </c>
      <c r="I1638" s="496" t="s">
        <v>635</v>
      </c>
      <c r="J1638" s="497" t="s">
        <v>635</v>
      </c>
      <c r="K1638" s="427" t="s">
        <v>3578</v>
      </c>
      <c r="L1638" s="427" t="s">
        <v>3491</v>
      </c>
      <c r="M1638" s="685">
        <v>7</v>
      </c>
      <c r="N1638" s="685" t="s">
        <v>15715</v>
      </c>
      <c r="O1638" s="685">
        <v>350</v>
      </c>
      <c r="P1638" s="427" t="s">
        <v>16250</v>
      </c>
      <c r="Q1638" s="191">
        <v>2</v>
      </c>
      <c r="R1638" s="193" t="s">
        <v>8988</v>
      </c>
      <c r="S1638" s="191">
        <v>13</v>
      </c>
      <c r="T1638" s="191">
        <v>18</v>
      </c>
      <c r="U1638" s="191"/>
      <c r="V1638" s="191"/>
      <c r="W1638" s="742">
        <v>15</v>
      </c>
      <c r="X1638" s="742"/>
      <c r="Y1638" s="742"/>
      <c r="Z1638" s="742"/>
      <c r="AA1638" s="742"/>
      <c r="AB1638" s="220"/>
      <c r="AC1638" s="419" t="s">
        <v>10294</v>
      </c>
      <c r="AD1638" s="427" t="s">
        <v>1945</v>
      </c>
      <c r="AE1638" s="427" t="s">
        <v>4250</v>
      </c>
      <c r="AF1638" s="194">
        <v>0</v>
      </c>
      <c r="AG1638" s="194">
        <v>0</v>
      </c>
      <c r="AH1638" s="194">
        <v>0</v>
      </c>
      <c r="AI1638" s="194">
        <v>0</v>
      </c>
      <c r="AJ1638" s="194">
        <v>0</v>
      </c>
      <c r="AK1638" s="194">
        <v>0</v>
      </c>
      <c r="AL1638" s="385">
        <v>15</v>
      </c>
      <c r="AM1638" s="194">
        <v>0</v>
      </c>
      <c r="AN1638" s="177">
        <v>0</v>
      </c>
      <c r="AO1638" s="194">
        <v>0</v>
      </c>
      <c r="AP1638" s="180">
        <v>15</v>
      </c>
      <c r="AQ1638" s="180">
        <v>15</v>
      </c>
      <c r="AR1638" s="180"/>
      <c r="AS1638" s="180"/>
      <c r="AT1638" s="180"/>
      <c r="AU1638" s="180"/>
      <c r="AV1638" s="180"/>
      <c r="AW1638" s="180"/>
      <c r="AX1638" s="180"/>
      <c r="AY1638" s="180"/>
      <c r="AZ1638" s="180"/>
      <c r="BA1638" s="180"/>
      <c r="BB1638" s="180"/>
      <c r="BC1638" s="180"/>
      <c r="BD1638" s="180"/>
      <c r="BE1638" s="180"/>
      <c r="BF1638" s="180"/>
      <c r="BG1638" s="180"/>
      <c r="BH1638" s="176" t="str">
        <f t="shared" si="196"/>
        <v>class level</v>
      </c>
      <c r="BI1638" s="176">
        <f t="shared" si="192"/>
        <v>6</v>
      </c>
      <c r="BJ1638" s="182" t="str">
        <f t="shared" si="193"/>
        <v>15 - 120</v>
      </c>
      <c r="BK1638" s="176">
        <f t="shared" si="194"/>
        <v>68</v>
      </c>
      <c r="BL1638" s="176">
        <f t="shared" si="197"/>
        <v>15</v>
      </c>
      <c r="BM1638" s="533"/>
      <c r="BN1638" s="185">
        <v>4409</v>
      </c>
      <c r="BO1638" s="180">
        <v>15</v>
      </c>
      <c r="BP1638" s="185">
        <f t="shared" si="198"/>
        <v>5429</v>
      </c>
      <c r="BQ1638" s="420" t="str">
        <f t="shared" si="195"/>
        <v>VIII</v>
      </c>
      <c r="BR1638" s="185"/>
      <c r="BS1638" s="464" t="s">
        <v>9623</v>
      </c>
    </row>
    <row r="1639" spans="1:71" ht="76.5" x14ac:dyDescent="0.2">
      <c r="A1639" s="697">
        <v>1637</v>
      </c>
      <c r="B1639" s="286" t="s">
        <v>8997</v>
      </c>
      <c r="C1639" s="286" t="s">
        <v>8984</v>
      </c>
      <c r="D1639" s="258" t="s">
        <v>9623</v>
      </c>
      <c r="E1639" s="736">
        <v>1</v>
      </c>
      <c r="F1639" s="736">
        <v>1</v>
      </c>
      <c r="G1639" s="737">
        <v>1</v>
      </c>
      <c r="H1639" s="305" t="s">
        <v>13969</v>
      </c>
      <c r="I1639" s="496" t="s">
        <v>635</v>
      </c>
      <c r="J1639" s="497" t="s">
        <v>635</v>
      </c>
      <c r="K1639" s="427" t="s">
        <v>3768</v>
      </c>
      <c r="L1639" s="427" t="s">
        <v>5490</v>
      </c>
      <c r="M1639" s="685">
        <v>7.5</v>
      </c>
      <c r="N1639" s="685" t="s">
        <v>15715</v>
      </c>
      <c r="O1639" s="685">
        <v>430</v>
      </c>
      <c r="P1639" s="427" t="s">
        <v>16250</v>
      </c>
      <c r="Q1639" s="191">
        <v>2</v>
      </c>
      <c r="R1639" s="193" t="s">
        <v>8988</v>
      </c>
      <c r="S1639" s="191">
        <v>13</v>
      </c>
      <c r="T1639" s="191">
        <v>18</v>
      </c>
      <c r="U1639" s="191"/>
      <c r="V1639" s="191"/>
      <c r="W1639" s="742">
        <v>15</v>
      </c>
      <c r="X1639" s="742"/>
      <c r="Y1639" s="742"/>
      <c r="Z1639" s="742"/>
      <c r="AA1639" s="742"/>
      <c r="AB1639" s="220"/>
      <c r="AC1639" s="419" t="s">
        <v>8820</v>
      </c>
      <c r="AD1639" s="427" t="s">
        <v>1945</v>
      </c>
      <c r="AE1639" s="427" t="s">
        <v>4250</v>
      </c>
      <c r="AF1639" s="194">
        <v>0</v>
      </c>
      <c r="AG1639" s="194">
        <v>0</v>
      </c>
      <c r="AH1639" s="194">
        <v>0</v>
      </c>
      <c r="AI1639" s="194">
        <v>0</v>
      </c>
      <c r="AJ1639" s="194">
        <v>0</v>
      </c>
      <c r="AK1639" s="194">
        <v>0</v>
      </c>
      <c r="AL1639" s="385">
        <v>16</v>
      </c>
      <c r="AM1639" s="194">
        <v>0</v>
      </c>
      <c r="AN1639" s="177">
        <v>0</v>
      </c>
      <c r="AO1639" s="194">
        <v>0</v>
      </c>
      <c r="AP1639" s="180">
        <v>16</v>
      </c>
      <c r="AQ1639" s="180"/>
      <c r="AR1639" s="180"/>
      <c r="AS1639" s="180"/>
      <c r="AT1639" s="180"/>
      <c r="AU1639" s="180"/>
      <c r="AV1639" s="180"/>
      <c r="AW1639" s="180">
        <v>16</v>
      </c>
      <c r="AX1639" s="180"/>
      <c r="AY1639" s="180"/>
      <c r="AZ1639" s="180"/>
      <c r="BA1639" s="180"/>
      <c r="BB1639" s="180"/>
      <c r="BC1639" s="180"/>
      <c r="BD1639" s="180"/>
      <c r="BE1639" s="180"/>
      <c r="BF1639" s="180"/>
      <c r="BG1639" s="180"/>
      <c r="BH1639" s="176" t="str">
        <f t="shared" si="196"/>
        <v>class level</v>
      </c>
      <c r="BI1639" s="176">
        <f t="shared" si="192"/>
        <v>7</v>
      </c>
      <c r="BJ1639" s="182" t="str">
        <f t="shared" si="193"/>
        <v>16 - 128</v>
      </c>
      <c r="BK1639" s="176">
        <f t="shared" si="194"/>
        <v>72</v>
      </c>
      <c r="BL1639" s="176">
        <f t="shared" si="197"/>
        <v>16</v>
      </c>
      <c r="BM1639" s="533"/>
      <c r="BN1639" s="185">
        <v>6500</v>
      </c>
      <c r="BO1639" s="180">
        <v>20</v>
      </c>
      <c r="BP1639" s="185">
        <f t="shared" si="198"/>
        <v>7940</v>
      </c>
      <c r="BQ1639" s="420" t="str">
        <f t="shared" si="195"/>
        <v>IX</v>
      </c>
      <c r="BR1639" s="185"/>
      <c r="BS1639" s="464" t="s">
        <v>9623</v>
      </c>
    </row>
    <row r="1640" spans="1:71" ht="76.5" x14ac:dyDescent="0.2">
      <c r="A1640" s="696">
        <v>1638</v>
      </c>
      <c r="B1640" s="286" t="s">
        <v>8997</v>
      </c>
      <c r="C1640" s="286" t="s">
        <v>8985</v>
      </c>
      <c r="D1640" s="258" t="s">
        <v>9623</v>
      </c>
      <c r="E1640" s="736">
        <v>1</v>
      </c>
      <c r="F1640" s="736">
        <v>1</v>
      </c>
      <c r="G1640" s="737">
        <v>1</v>
      </c>
      <c r="H1640" s="305" t="s">
        <v>13969</v>
      </c>
      <c r="I1640" s="496" t="s">
        <v>635</v>
      </c>
      <c r="J1640" s="497" t="s">
        <v>635</v>
      </c>
      <c r="K1640" s="427" t="s">
        <v>3768</v>
      </c>
      <c r="L1640" s="427" t="s">
        <v>5490</v>
      </c>
      <c r="M1640" s="685">
        <v>7.5</v>
      </c>
      <c r="N1640" s="685" t="s">
        <v>15715</v>
      </c>
      <c r="O1640" s="685">
        <v>430</v>
      </c>
      <c r="P1640" s="427" t="s">
        <v>16250</v>
      </c>
      <c r="Q1640" s="191">
        <v>2</v>
      </c>
      <c r="R1640" s="193" t="s">
        <v>8988</v>
      </c>
      <c r="S1640" s="191">
        <v>13</v>
      </c>
      <c r="T1640" s="191">
        <v>18</v>
      </c>
      <c r="U1640" s="191"/>
      <c r="V1640" s="191"/>
      <c r="W1640" s="742">
        <v>15</v>
      </c>
      <c r="X1640" s="742"/>
      <c r="Y1640" s="742"/>
      <c r="Z1640" s="742"/>
      <c r="AA1640" s="742"/>
      <c r="AB1640" s="220"/>
      <c r="AC1640" s="419" t="s">
        <v>8821</v>
      </c>
      <c r="AD1640" s="427" t="s">
        <v>1945</v>
      </c>
      <c r="AE1640" s="427" t="s">
        <v>4250</v>
      </c>
      <c r="AF1640" s="194">
        <v>0</v>
      </c>
      <c r="AG1640" s="194">
        <v>0</v>
      </c>
      <c r="AH1640" s="194">
        <v>0</v>
      </c>
      <c r="AI1640" s="194">
        <v>0</v>
      </c>
      <c r="AJ1640" s="194">
        <v>0</v>
      </c>
      <c r="AK1640" s="194">
        <v>0</v>
      </c>
      <c r="AL1640" s="385">
        <v>17</v>
      </c>
      <c r="AM1640" s="194">
        <v>0</v>
      </c>
      <c r="AN1640" s="177">
        <v>0</v>
      </c>
      <c r="AO1640" s="194">
        <v>0</v>
      </c>
      <c r="AP1640" s="180">
        <v>17</v>
      </c>
      <c r="AQ1640" s="180"/>
      <c r="AR1640" s="180"/>
      <c r="AS1640" s="180"/>
      <c r="AT1640" s="180"/>
      <c r="AU1640" s="180"/>
      <c r="AV1640" s="180"/>
      <c r="AW1640" s="180">
        <v>17</v>
      </c>
      <c r="AX1640" s="180"/>
      <c r="AY1640" s="180"/>
      <c r="AZ1640" s="180"/>
      <c r="BA1640" s="180"/>
      <c r="BB1640" s="180"/>
      <c r="BC1640" s="180"/>
      <c r="BD1640" s="180"/>
      <c r="BE1640" s="180"/>
      <c r="BF1640" s="180"/>
      <c r="BG1640" s="180"/>
      <c r="BH1640" s="176" t="str">
        <f t="shared" si="196"/>
        <v>class level</v>
      </c>
      <c r="BI1640" s="176">
        <f t="shared" si="192"/>
        <v>7</v>
      </c>
      <c r="BJ1640" s="182" t="str">
        <f t="shared" si="193"/>
        <v>17 - 136</v>
      </c>
      <c r="BK1640" s="176">
        <f t="shared" si="194"/>
        <v>77</v>
      </c>
      <c r="BL1640" s="176">
        <f t="shared" si="197"/>
        <v>17</v>
      </c>
      <c r="BM1640" s="533"/>
      <c r="BN1640" s="185">
        <v>6500</v>
      </c>
      <c r="BO1640" s="180">
        <v>20</v>
      </c>
      <c r="BP1640" s="185">
        <f t="shared" si="198"/>
        <v>8040</v>
      </c>
      <c r="BQ1640" s="420" t="str">
        <f t="shared" si="195"/>
        <v>IX</v>
      </c>
      <c r="BR1640" s="185"/>
      <c r="BS1640" s="464" t="s">
        <v>9623</v>
      </c>
    </row>
    <row r="1641" spans="1:71" ht="76.5" x14ac:dyDescent="0.2">
      <c r="A1641" s="696">
        <v>1639</v>
      </c>
      <c r="B1641" s="286" t="s">
        <v>8997</v>
      </c>
      <c r="C1641" s="286" t="s">
        <v>8986</v>
      </c>
      <c r="D1641" s="258" t="s">
        <v>9623</v>
      </c>
      <c r="E1641" s="736">
        <v>1</v>
      </c>
      <c r="F1641" s="736">
        <v>1</v>
      </c>
      <c r="G1641" s="737">
        <v>1</v>
      </c>
      <c r="H1641" s="305" t="s">
        <v>13969</v>
      </c>
      <c r="I1641" s="496" t="s">
        <v>635</v>
      </c>
      <c r="J1641" s="497" t="s">
        <v>635</v>
      </c>
      <c r="K1641" s="427" t="s">
        <v>3768</v>
      </c>
      <c r="L1641" s="427" t="s">
        <v>5490</v>
      </c>
      <c r="M1641" s="685">
        <v>7.5</v>
      </c>
      <c r="N1641" s="685" t="s">
        <v>15715</v>
      </c>
      <c r="O1641" s="685">
        <v>430</v>
      </c>
      <c r="P1641" s="427" t="s">
        <v>16250</v>
      </c>
      <c r="Q1641" s="191">
        <v>2</v>
      </c>
      <c r="R1641" s="193" t="s">
        <v>8988</v>
      </c>
      <c r="S1641" s="191">
        <v>13</v>
      </c>
      <c r="T1641" s="191">
        <v>18</v>
      </c>
      <c r="U1641" s="191"/>
      <c r="V1641" s="191"/>
      <c r="W1641" s="742">
        <v>15</v>
      </c>
      <c r="X1641" s="742"/>
      <c r="Y1641" s="742"/>
      <c r="Z1641" s="742"/>
      <c r="AA1641" s="742"/>
      <c r="AB1641" s="220"/>
      <c r="AC1641" s="419" t="s">
        <v>8822</v>
      </c>
      <c r="AD1641" s="427" t="s">
        <v>1945</v>
      </c>
      <c r="AE1641" s="427" t="s">
        <v>4250</v>
      </c>
      <c r="AF1641" s="194">
        <v>0</v>
      </c>
      <c r="AG1641" s="194">
        <v>0</v>
      </c>
      <c r="AH1641" s="194">
        <v>0</v>
      </c>
      <c r="AI1641" s="194">
        <v>0</v>
      </c>
      <c r="AJ1641" s="194">
        <v>0</v>
      </c>
      <c r="AK1641" s="194">
        <v>0</v>
      </c>
      <c r="AL1641" s="385">
        <v>18</v>
      </c>
      <c r="AM1641" s="194">
        <v>0</v>
      </c>
      <c r="AN1641" s="177">
        <v>0</v>
      </c>
      <c r="AO1641" s="194">
        <v>0</v>
      </c>
      <c r="AP1641" s="180">
        <v>18</v>
      </c>
      <c r="AQ1641" s="180"/>
      <c r="AR1641" s="180"/>
      <c r="AS1641" s="180"/>
      <c r="AT1641" s="180"/>
      <c r="AU1641" s="180"/>
      <c r="AV1641" s="180"/>
      <c r="AW1641" s="180">
        <v>18</v>
      </c>
      <c r="AX1641" s="180"/>
      <c r="AY1641" s="180"/>
      <c r="AZ1641" s="180"/>
      <c r="BA1641" s="180"/>
      <c r="BB1641" s="180"/>
      <c r="BC1641" s="180"/>
      <c r="BD1641" s="180"/>
      <c r="BE1641" s="180"/>
      <c r="BF1641" s="180"/>
      <c r="BG1641" s="180"/>
      <c r="BH1641" s="176" t="str">
        <f t="shared" si="196"/>
        <v>class level</v>
      </c>
      <c r="BI1641" s="176">
        <f t="shared" si="192"/>
        <v>7</v>
      </c>
      <c r="BJ1641" s="182" t="str">
        <f t="shared" si="193"/>
        <v>18 - 144</v>
      </c>
      <c r="BK1641" s="176">
        <f t="shared" si="194"/>
        <v>81</v>
      </c>
      <c r="BL1641" s="176">
        <f t="shared" si="197"/>
        <v>18</v>
      </c>
      <c r="BM1641" s="533"/>
      <c r="BN1641" s="185">
        <v>6500</v>
      </c>
      <c r="BO1641" s="180">
        <v>20</v>
      </c>
      <c r="BP1641" s="185">
        <f t="shared" si="198"/>
        <v>8120</v>
      </c>
      <c r="BQ1641" s="420" t="str">
        <f t="shared" si="195"/>
        <v>IX</v>
      </c>
      <c r="BR1641" s="185"/>
      <c r="BS1641" s="464" t="s">
        <v>9623</v>
      </c>
    </row>
    <row r="1642" spans="1:71" ht="63.75" x14ac:dyDescent="0.2">
      <c r="A1642" s="697">
        <v>1640</v>
      </c>
      <c r="B1642" s="286" t="s">
        <v>8999</v>
      </c>
      <c r="C1642" s="286" t="s">
        <v>8999</v>
      </c>
      <c r="D1642" s="258" t="s">
        <v>9623</v>
      </c>
      <c r="E1642" s="736">
        <v>1</v>
      </c>
      <c r="F1642" s="736">
        <v>1</v>
      </c>
      <c r="G1642" s="737">
        <v>3</v>
      </c>
      <c r="H1642" s="305" t="s">
        <v>794</v>
      </c>
      <c r="I1642" s="496" t="s">
        <v>9000</v>
      </c>
      <c r="J1642" s="280" t="s">
        <v>9001</v>
      </c>
      <c r="K1642" s="191" t="s">
        <v>3768</v>
      </c>
      <c r="L1642" s="427" t="s">
        <v>3491</v>
      </c>
      <c r="M1642" s="686">
        <v>7</v>
      </c>
      <c r="N1642" s="685" t="s">
        <v>15710</v>
      </c>
      <c r="O1642" s="686">
        <v>140</v>
      </c>
      <c r="P1642" s="191" t="s">
        <v>15822</v>
      </c>
      <c r="Q1642" s="191">
        <v>-1</v>
      </c>
      <c r="R1642" s="180"/>
      <c r="S1642" s="498">
        <v>8</v>
      </c>
      <c r="T1642" s="498">
        <v>12</v>
      </c>
      <c r="U1642" s="189">
        <v>3</v>
      </c>
      <c r="V1642" s="189">
        <v>16</v>
      </c>
      <c r="W1642" s="742">
        <v>6</v>
      </c>
      <c r="X1642" s="742">
        <v>21</v>
      </c>
      <c r="Y1642" s="742"/>
      <c r="Z1642" s="742"/>
      <c r="AA1642" s="742"/>
      <c r="AB1642" s="220" t="s">
        <v>3879</v>
      </c>
      <c r="AC1642" s="419" t="s">
        <v>8823</v>
      </c>
      <c r="AD1642" s="191" t="s">
        <v>1945</v>
      </c>
      <c r="AE1642" s="191" t="s">
        <v>4250</v>
      </c>
      <c r="AF1642" s="194">
        <v>0</v>
      </c>
      <c r="AG1642" s="194">
        <v>0</v>
      </c>
      <c r="AH1642" s="194">
        <v>0</v>
      </c>
      <c r="AI1642" s="194">
        <v>0</v>
      </c>
      <c r="AJ1642" s="194">
        <v>0</v>
      </c>
      <c r="AK1642" s="194">
        <v>0</v>
      </c>
      <c r="AL1642" s="385">
        <v>7</v>
      </c>
      <c r="AM1642" s="194">
        <v>0</v>
      </c>
      <c r="AN1642" s="177">
        <v>0</v>
      </c>
      <c r="AO1642" s="194">
        <v>2</v>
      </c>
      <c r="AP1642" s="180"/>
      <c r="AQ1642" s="180"/>
      <c r="AR1642" s="180"/>
      <c r="AS1642" s="180"/>
      <c r="AT1642" s="180"/>
      <c r="AU1642" s="180"/>
      <c r="AV1642" s="180"/>
      <c r="AW1642" s="180"/>
      <c r="AX1642" s="180"/>
      <c r="AY1642" s="180"/>
      <c r="AZ1642" s="180"/>
      <c r="BA1642" s="180"/>
      <c r="BB1642" s="180"/>
      <c r="BC1642" s="180"/>
      <c r="BD1642" s="180"/>
      <c r="BE1642" s="180"/>
      <c r="BF1642" s="180"/>
      <c r="BG1642" s="180"/>
      <c r="BH1642" s="176">
        <f t="shared" si="196"/>
        <v>7</v>
      </c>
      <c r="BI1642" s="176">
        <f t="shared" si="192"/>
        <v>13</v>
      </c>
      <c r="BJ1642" s="182" t="str">
        <f t="shared" si="193"/>
        <v>9 - 58</v>
      </c>
      <c r="BK1642" s="176">
        <f t="shared" si="194"/>
        <v>34</v>
      </c>
      <c r="BL1642" s="176">
        <f t="shared" si="197"/>
        <v>7</v>
      </c>
      <c r="BM1642" s="533"/>
      <c r="BN1642" s="185">
        <v>1275</v>
      </c>
      <c r="BO1642" s="180">
        <v>10</v>
      </c>
      <c r="BP1642" s="185">
        <f t="shared" si="198"/>
        <v>1615</v>
      </c>
      <c r="BQ1642" s="420" t="str">
        <f t="shared" si="195"/>
        <v>VII</v>
      </c>
      <c r="BR1642" s="185"/>
      <c r="BS1642" s="464" t="s">
        <v>9623</v>
      </c>
    </row>
    <row r="1643" spans="1:71" ht="63.75" x14ac:dyDescent="0.2">
      <c r="A1643" s="696">
        <v>1641</v>
      </c>
      <c r="B1643" s="286" t="s">
        <v>8924</v>
      </c>
      <c r="C1643" s="286" t="s">
        <v>8924</v>
      </c>
      <c r="D1643" s="258" t="s">
        <v>9623</v>
      </c>
      <c r="E1643" s="736">
        <v>1</v>
      </c>
      <c r="F1643" s="736">
        <v>2</v>
      </c>
      <c r="G1643" s="737">
        <v>8</v>
      </c>
      <c r="H1643" s="305" t="s">
        <v>12720</v>
      </c>
      <c r="I1643" s="208" t="s">
        <v>2342</v>
      </c>
      <c r="J1643" s="280" t="s">
        <v>7183</v>
      </c>
      <c r="K1643" s="191" t="s">
        <v>8925</v>
      </c>
      <c r="L1643" s="427" t="s">
        <v>3489</v>
      </c>
      <c r="M1643" s="686">
        <v>3.5</v>
      </c>
      <c r="N1643" s="685" t="s">
        <v>15715</v>
      </c>
      <c r="O1643" s="686">
        <v>40</v>
      </c>
      <c r="P1643" s="191" t="s">
        <v>15822</v>
      </c>
      <c r="Q1643" s="191">
        <v>2</v>
      </c>
      <c r="R1643" s="180"/>
      <c r="S1643" s="498">
        <v>2</v>
      </c>
      <c r="T1643" s="498">
        <v>7</v>
      </c>
      <c r="U1643" s="189">
        <v>1</v>
      </c>
      <c r="V1643" s="189">
        <v>8</v>
      </c>
      <c r="W1643" s="742">
        <v>9</v>
      </c>
      <c r="X1643" s="742"/>
      <c r="Y1643" s="742"/>
      <c r="Z1643" s="742"/>
      <c r="AA1643" s="742"/>
      <c r="AB1643" s="220"/>
      <c r="AC1643" s="183" t="s">
        <v>8816</v>
      </c>
      <c r="AD1643" s="191" t="s">
        <v>1945</v>
      </c>
      <c r="AE1643" s="191" t="s">
        <v>4250</v>
      </c>
      <c r="AF1643" s="194">
        <v>0</v>
      </c>
      <c r="AG1643" s="194">
        <v>0</v>
      </c>
      <c r="AH1643" s="194">
        <v>0</v>
      </c>
      <c r="AI1643" s="194">
        <v>0</v>
      </c>
      <c r="AJ1643" s="194">
        <v>0</v>
      </c>
      <c r="AK1643" s="194">
        <v>0</v>
      </c>
      <c r="AL1643" s="383">
        <v>4</v>
      </c>
      <c r="AM1643" s="194">
        <v>0</v>
      </c>
      <c r="AN1643" s="177">
        <v>0</v>
      </c>
      <c r="AO1643" s="194">
        <v>0</v>
      </c>
      <c r="AP1643" s="180"/>
      <c r="AQ1643" s="180"/>
      <c r="AR1643" s="180"/>
      <c r="AS1643" s="180"/>
      <c r="AT1643" s="180"/>
      <c r="AU1643" s="180"/>
      <c r="AV1643" s="180"/>
      <c r="AW1643" s="180"/>
      <c r="AX1643" s="180"/>
      <c r="AY1643" s="180"/>
      <c r="AZ1643" s="180"/>
      <c r="BA1643" s="180"/>
      <c r="BB1643" s="180"/>
      <c r="BC1643" s="180"/>
      <c r="BD1643" s="180"/>
      <c r="BE1643" s="180"/>
      <c r="BF1643" s="180"/>
      <c r="BG1643" s="180"/>
      <c r="BH1643" s="176">
        <f t="shared" si="196"/>
        <v>4</v>
      </c>
      <c r="BI1643" s="176">
        <f t="shared" si="192"/>
        <v>15</v>
      </c>
      <c r="BJ1643" s="182" t="str">
        <f t="shared" si="193"/>
        <v>4 - 32</v>
      </c>
      <c r="BK1643" s="176">
        <f t="shared" si="194"/>
        <v>18</v>
      </c>
      <c r="BL1643" s="176">
        <f t="shared" si="197"/>
        <v>4</v>
      </c>
      <c r="BM1643" s="533"/>
      <c r="BN1643" s="185">
        <v>175</v>
      </c>
      <c r="BO1643" s="180">
        <v>4</v>
      </c>
      <c r="BP1643" s="185">
        <f t="shared" si="198"/>
        <v>247</v>
      </c>
      <c r="BQ1643" s="420" t="str">
        <f t="shared" si="195"/>
        <v>IV</v>
      </c>
      <c r="BR1643" s="185"/>
      <c r="BS1643" s="464" t="s">
        <v>9623</v>
      </c>
    </row>
    <row r="1644" spans="1:71" ht="76.5" x14ac:dyDescent="0.2">
      <c r="A1644" s="697">
        <v>1642</v>
      </c>
      <c r="B1644" s="286" t="s">
        <v>8801</v>
      </c>
      <c r="C1644" s="286" t="s">
        <v>8935</v>
      </c>
      <c r="D1644" s="258" t="s">
        <v>9623</v>
      </c>
      <c r="E1644" s="736">
        <v>1</v>
      </c>
      <c r="F1644" s="736">
        <v>1</v>
      </c>
      <c r="G1644" s="737">
        <v>1</v>
      </c>
      <c r="H1644" s="305" t="s">
        <v>13970</v>
      </c>
      <c r="I1644" s="208" t="s">
        <v>2342</v>
      </c>
      <c r="J1644" s="280" t="s">
        <v>543</v>
      </c>
      <c r="K1644" s="191" t="s">
        <v>3768</v>
      </c>
      <c r="L1644" s="427" t="s">
        <v>3491</v>
      </c>
      <c r="M1644" s="686">
        <v>7</v>
      </c>
      <c r="N1644" s="685" t="s">
        <v>15715</v>
      </c>
      <c r="O1644" s="686">
        <v>140</v>
      </c>
      <c r="P1644" s="427" t="s">
        <v>16251</v>
      </c>
      <c r="Q1644" s="191">
        <v>4</v>
      </c>
      <c r="R1644" s="180" t="s">
        <v>4273</v>
      </c>
      <c r="S1644" s="498">
        <v>13</v>
      </c>
      <c r="T1644" s="189">
        <v>14</v>
      </c>
      <c r="U1644" s="189">
        <v>4</v>
      </c>
      <c r="V1644" s="189">
        <v>16</v>
      </c>
      <c r="W1644" s="742">
        <v>15</v>
      </c>
      <c r="X1644" s="742">
        <v>15</v>
      </c>
      <c r="Y1644" s="742"/>
      <c r="Z1644" s="742"/>
      <c r="AA1644" s="742"/>
      <c r="AB1644" s="220" t="s">
        <v>795</v>
      </c>
      <c r="AC1644" s="183" t="s">
        <v>9444</v>
      </c>
      <c r="AD1644" s="191" t="s">
        <v>1945</v>
      </c>
      <c r="AE1644" s="191" t="s">
        <v>4250</v>
      </c>
      <c r="AF1644" s="194">
        <v>0</v>
      </c>
      <c r="AG1644" s="194">
        <v>0</v>
      </c>
      <c r="AH1644" s="194">
        <v>0</v>
      </c>
      <c r="AI1644" s="194">
        <v>0</v>
      </c>
      <c r="AJ1644" s="194">
        <v>0</v>
      </c>
      <c r="AK1644" s="194">
        <v>0</v>
      </c>
      <c r="AL1644" s="383">
        <v>5</v>
      </c>
      <c r="AM1644" s="194">
        <v>0</v>
      </c>
      <c r="AN1644" s="177">
        <v>0</v>
      </c>
      <c r="AO1644" s="194">
        <v>2</v>
      </c>
      <c r="AP1644" s="180">
        <v>5</v>
      </c>
      <c r="AQ1644" s="180"/>
      <c r="AR1644" s="180"/>
      <c r="AS1644" s="180"/>
      <c r="AT1644" s="180"/>
      <c r="AU1644" s="180"/>
      <c r="AV1644" s="180"/>
      <c r="AW1644" s="180"/>
      <c r="AX1644" s="180"/>
      <c r="AY1644" s="180"/>
      <c r="AZ1644" s="180"/>
      <c r="BA1644" s="180"/>
      <c r="BB1644" s="180">
        <v>1</v>
      </c>
      <c r="BC1644" s="180"/>
      <c r="BD1644" s="180"/>
      <c r="BE1644" s="180"/>
      <c r="BF1644" s="180"/>
      <c r="BG1644" s="180"/>
      <c r="BH1644" s="176" t="str">
        <f t="shared" si="196"/>
        <v>class level</v>
      </c>
      <c r="BI1644" s="176">
        <f t="shared" si="192"/>
        <v>15</v>
      </c>
      <c r="BJ1644" s="182" t="str">
        <f t="shared" si="193"/>
        <v>7 - 42</v>
      </c>
      <c r="BK1644" s="176">
        <f t="shared" si="194"/>
        <v>25</v>
      </c>
      <c r="BL1644" s="176">
        <f t="shared" si="197"/>
        <v>5</v>
      </c>
      <c r="BM1644" s="533"/>
      <c r="BN1644" s="185">
        <v>1800</v>
      </c>
      <c r="BO1644" s="180">
        <v>12</v>
      </c>
      <c r="BP1644" s="185">
        <f t="shared" si="198"/>
        <v>2100</v>
      </c>
      <c r="BQ1644" s="420" t="str">
        <f t="shared" si="195"/>
        <v>VII</v>
      </c>
      <c r="BR1644" s="185"/>
      <c r="BS1644" s="464" t="s">
        <v>9623</v>
      </c>
    </row>
    <row r="1645" spans="1:71" ht="76.5" x14ac:dyDescent="0.2">
      <c r="A1645" s="696">
        <v>1643</v>
      </c>
      <c r="B1645" s="286" t="s">
        <v>8801</v>
      </c>
      <c r="C1645" s="286" t="s">
        <v>8936</v>
      </c>
      <c r="D1645" s="258" t="s">
        <v>9623</v>
      </c>
      <c r="E1645" s="736">
        <v>1</v>
      </c>
      <c r="F1645" s="736">
        <v>1</v>
      </c>
      <c r="G1645" s="737">
        <v>1</v>
      </c>
      <c r="H1645" s="305" t="s">
        <v>13970</v>
      </c>
      <c r="I1645" s="208" t="s">
        <v>2342</v>
      </c>
      <c r="J1645" s="280" t="s">
        <v>543</v>
      </c>
      <c r="K1645" s="191" t="s">
        <v>3768</v>
      </c>
      <c r="L1645" s="427" t="s">
        <v>3491</v>
      </c>
      <c r="M1645" s="686">
        <v>7</v>
      </c>
      <c r="N1645" s="685" t="s">
        <v>15715</v>
      </c>
      <c r="O1645" s="686">
        <v>140</v>
      </c>
      <c r="P1645" s="427" t="s">
        <v>16251</v>
      </c>
      <c r="Q1645" s="191">
        <v>3</v>
      </c>
      <c r="R1645" s="180" t="s">
        <v>4273</v>
      </c>
      <c r="S1645" s="498">
        <v>13</v>
      </c>
      <c r="T1645" s="189">
        <v>14</v>
      </c>
      <c r="U1645" s="189">
        <v>4</v>
      </c>
      <c r="V1645" s="189">
        <v>16</v>
      </c>
      <c r="W1645" s="742">
        <v>15</v>
      </c>
      <c r="X1645" s="742">
        <v>15</v>
      </c>
      <c r="Y1645" s="742"/>
      <c r="Z1645" s="742"/>
      <c r="AA1645" s="742"/>
      <c r="AB1645" s="220" t="s">
        <v>795</v>
      </c>
      <c r="AC1645" s="183" t="s">
        <v>9450</v>
      </c>
      <c r="AD1645" s="191" t="s">
        <v>1945</v>
      </c>
      <c r="AE1645" s="191" t="s">
        <v>4250</v>
      </c>
      <c r="AF1645" s="194">
        <v>0</v>
      </c>
      <c r="AG1645" s="194">
        <v>0</v>
      </c>
      <c r="AH1645" s="194">
        <v>0</v>
      </c>
      <c r="AI1645" s="194">
        <v>0</v>
      </c>
      <c r="AJ1645" s="194">
        <v>0</v>
      </c>
      <c r="AK1645" s="194">
        <v>0</v>
      </c>
      <c r="AL1645" s="383">
        <v>5</v>
      </c>
      <c r="AM1645" s="194">
        <v>0</v>
      </c>
      <c r="AN1645" s="177">
        <v>0</v>
      </c>
      <c r="AO1645" s="194">
        <v>4</v>
      </c>
      <c r="AP1645" s="180">
        <v>6</v>
      </c>
      <c r="AQ1645" s="180"/>
      <c r="AR1645" s="180"/>
      <c r="AS1645" s="180"/>
      <c r="AT1645" s="180"/>
      <c r="AU1645" s="180"/>
      <c r="AV1645" s="180"/>
      <c r="AW1645" s="180"/>
      <c r="AX1645" s="180"/>
      <c r="AY1645" s="180"/>
      <c r="AZ1645" s="180"/>
      <c r="BA1645" s="180"/>
      <c r="BB1645" s="180">
        <v>2</v>
      </c>
      <c r="BC1645" s="180"/>
      <c r="BD1645" s="180"/>
      <c r="BE1645" s="180"/>
      <c r="BF1645" s="180"/>
      <c r="BG1645" s="180"/>
      <c r="BH1645" s="176" t="str">
        <f t="shared" si="196"/>
        <v>class level</v>
      </c>
      <c r="BI1645" s="176">
        <f t="shared" si="192"/>
        <v>13</v>
      </c>
      <c r="BJ1645" s="182" t="str">
        <f t="shared" si="193"/>
        <v>9 - 44</v>
      </c>
      <c r="BK1645" s="176">
        <f t="shared" si="194"/>
        <v>27</v>
      </c>
      <c r="BL1645" s="176">
        <f t="shared" si="197"/>
        <v>6</v>
      </c>
      <c r="BM1645" s="533"/>
      <c r="BN1645" s="185">
        <v>1800</v>
      </c>
      <c r="BO1645" s="180">
        <v>12</v>
      </c>
      <c r="BP1645" s="185">
        <f t="shared" si="198"/>
        <v>2124</v>
      </c>
      <c r="BQ1645" s="420" t="str">
        <f t="shared" si="195"/>
        <v>VII</v>
      </c>
      <c r="BR1645" s="185"/>
      <c r="BS1645" s="464" t="s">
        <v>9623</v>
      </c>
    </row>
    <row r="1646" spans="1:71" ht="76.5" x14ac:dyDescent="0.2">
      <c r="A1646" s="696">
        <v>1644</v>
      </c>
      <c r="B1646" s="286" t="s">
        <v>8801</v>
      </c>
      <c r="C1646" s="286" t="s">
        <v>8937</v>
      </c>
      <c r="D1646" s="258" t="s">
        <v>9623</v>
      </c>
      <c r="E1646" s="736">
        <v>1</v>
      </c>
      <c r="F1646" s="736">
        <v>1</v>
      </c>
      <c r="G1646" s="737">
        <v>1</v>
      </c>
      <c r="H1646" s="305" t="s">
        <v>13970</v>
      </c>
      <c r="I1646" s="208" t="s">
        <v>2342</v>
      </c>
      <c r="J1646" s="280" t="s">
        <v>543</v>
      </c>
      <c r="K1646" s="191" t="s">
        <v>3768</v>
      </c>
      <c r="L1646" s="427" t="s">
        <v>3491</v>
      </c>
      <c r="M1646" s="686">
        <v>7</v>
      </c>
      <c r="N1646" s="685" t="s">
        <v>15715</v>
      </c>
      <c r="O1646" s="686">
        <v>140</v>
      </c>
      <c r="P1646" s="427" t="s">
        <v>16251</v>
      </c>
      <c r="Q1646" s="191">
        <v>2</v>
      </c>
      <c r="R1646" s="180" t="s">
        <v>4273</v>
      </c>
      <c r="S1646" s="498">
        <v>13</v>
      </c>
      <c r="T1646" s="189">
        <v>14</v>
      </c>
      <c r="U1646" s="189">
        <v>4</v>
      </c>
      <c r="V1646" s="189">
        <v>16</v>
      </c>
      <c r="W1646" s="742">
        <v>15</v>
      </c>
      <c r="X1646" s="742">
        <v>15</v>
      </c>
      <c r="Y1646" s="742"/>
      <c r="Z1646" s="742"/>
      <c r="AA1646" s="742"/>
      <c r="AB1646" s="220" t="s">
        <v>795</v>
      </c>
      <c r="AC1646" s="183" t="s">
        <v>9429</v>
      </c>
      <c r="AD1646" s="191" t="s">
        <v>1945</v>
      </c>
      <c r="AE1646" s="191" t="s">
        <v>4250</v>
      </c>
      <c r="AF1646" s="194">
        <v>0</v>
      </c>
      <c r="AG1646" s="194">
        <v>0</v>
      </c>
      <c r="AH1646" s="194">
        <v>0</v>
      </c>
      <c r="AI1646" s="194">
        <v>0</v>
      </c>
      <c r="AJ1646" s="194">
        <v>0</v>
      </c>
      <c r="AK1646" s="194">
        <v>0</v>
      </c>
      <c r="AL1646" s="383">
        <v>5</v>
      </c>
      <c r="AM1646" s="194">
        <v>0</v>
      </c>
      <c r="AN1646" s="177">
        <v>0</v>
      </c>
      <c r="AO1646" s="194">
        <v>6</v>
      </c>
      <c r="AP1646" s="180">
        <v>6</v>
      </c>
      <c r="AQ1646" s="180"/>
      <c r="AR1646" s="180"/>
      <c r="AS1646" s="180"/>
      <c r="AT1646" s="180"/>
      <c r="AU1646" s="180"/>
      <c r="AV1646" s="180"/>
      <c r="AW1646" s="180"/>
      <c r="AX1646" s="180"/>
      <c r="AY1646" s="180"/>
      <c r="AZ1646" s="180"/>
      <c r="BA1646" s="180"/>
      <c r="BB1646" s="180">
        <v>3</v>
      </c>
      <c r="BC1646" s="180"/>
      <c r="BD1646" s="180"/>
      <c r="BE1646" s="180"/>
      <c r="BF1646" s="180"/>
      <c r="BG1646" s="180"/>
      <c r="BH1646" s="176" t="str">
        <f t="shared" si="196"/>
        <v>class level</v>
      </c>
      <c r="BI1646" s="176">
        <f t="shared" si="192"/>
        <v>13</v>
      </c>
      <c r="BJ1646" s="182" t="str">
        <f t="shared" si="193"/>
        <v>11 - 46</v>
      </c>
      <c r="BK1646" s="176">
        <f t="shared" si="194"/>
        <v>29</v>
      </c>
      <c r="BL1646" s="176">
        <f t="shared" si="197"/>
        <v>6</v>
      </c>
      <c r="BM1646" s="533"/>
      <c r="BN1646" s="185">
        <v>1800</v>
      </c>
      <c r="BO1646" s="180">
        <v>12</v>
      </c>
      <c r="BP1646" s="185">
        <f t="shared" si="198"/>
        <v>2148</v>
      </c>
      <c r="BQ1646" s="420" t="str">
        <f t="shared" si="195"/>
        <v>VII</v>
      </c>
      <c r="BR1646" s="185"/>
      <c r="BS1646" s="464" t="s">
        <v>9623</v>
      </c>
    </row>
    <row r="1647" spans="1:71" ht="76.5" x14ac:dyDescent="0.2">
      <c r="A1647" s="697">
        <v>1645</v>
      </c>
      <c r="B1647" s="286" t="s">
        <v>8801</v>
      </c>
      <c r="C1647" s="286" t="s">
        <v>8938</v>
      </c>
      <c r="D1647" s="258" t="s">
        <v>9623</v>
      </c>
      <c r="E1647" s="736">
        <v>1</v>
      </c>
      <c r="F1647" s="736">
        <v>1</v>
      </c>
      <c r="G1647" s="737">
        <v>1</v>
      </c>
      <c r="H1647" s="305" t="s">
        <v>13970</v>
      </c>
      <c r="I1647" s="208" t="s">
        <v>2342</v>
      </c>
      <c r="J1647" s="280" t="s">
        <v>543</v>
      </c>
      <c r="K1647" s="191" t="s">
        <v>3768</v>
      </c>
      <c r="L1647" s="427" t="s">
        <v>3491</v>
      </c>
      <c r="M1647" s="686">
        <v>7</v>
      </c>
      <c r="N1647" s="685" t="s">
        <v>15715</v>
      </c>
      <c r="O1647" s="686">
        <v>140</v>
      </c>
      <c r="P1647" s="427" t="s">
        <v>16251</v>
      </c>
      <c r="Q1647" s="191">
        <v>1</v>
      </c>
      <c r="R1647" s="180" t="s">
        <v>4273</v>
      </c>
      <c r="S1647" s="498">
        <v>13</v>
      </c>
      <c r="T1647" s="189">
        <v>14</v>
      </c>
      <c r="U1647" s="189">
        <v>4</v>
      </c>
      <c r="V1647" s="189">
        <v>16</v>
      </c>
      <c r="W1647" s="742">
        <v>15</v>
      </c>
      <c r="X1647" s="742">
        <v>15</v>
      </c>
      <c r="Y1647" s="742"/>
      <c r="Z1647" s="742"/>
      <c r="AA1647" s="742"/>
      <c r="AB1647" s="220" t="s">
        <v>795</v>
      </c>
      <c r="AC1647" s="183" t="s">
        <v>9438</v>
      </c>
      <c r="AD1647" s="191" t="s">
        <v>1945</v>
      </c>
      <c r="AE1647" s="191" t="s">
        <v>4250</v>
      </c>
      <c r="AF1647" s="194">
        <v>0</v>
      </c>
      <c r="AG1647" s="194">
        <v>0</v>
      </c>
      <c r="AH1647" s="194">
        <v>0</v>
      </c>
      <c r="AI1647" s="194">
        <v>0</v>
      </c>
      <c r="AJ1647" s="194">
        <v>0</v>
      </c>
      <c r="AK1647" s="194">
        <v>0</v>
      </c>
      <c r="AL1647" s="383">
        <v>5</v>
      </c>
      <c r="AM1647" s="194">
        <v>0</v>
      </c>
      <c r="AN1647" s="177">
        <v>0</v>
      </c>
      <c r="AO1647" s="194">
        <v>8</v>
      </c>
      <c r="AP1647" s="180">
        <v>6</v>
      </c>
      <c r="AQ1647" s="180"/>
      <c r="AR1647" s="180"/>
      <c r="AS1647" s="180"/>
      <c r="AT1647" s="180"/>
      <c r="AU1647" s="180"/>
      <c r="AV1647" s="180"/>
      <c r="AW1647" s="180"/>
      <c r="AX1647" s="180"/>
      <c r="AY1647" s="180"/>
      <c r="AZ1647" s="180"/>
      <c r="BA1647" s="180"/>
      <c r="BB1647" s="180">
        <v>4</v>
      </c>
      <c r="BC1647" s="180"/>
      <c r="BD1647" s="180"/>
      <c r="BE1647" s="180"/>
      <c r="BF1647" s="180"/>
      <c r="BG1647" s="180"/>
      <c r="BH1647" s="176" t="str">
        <f t="shared" si="196"/>
        <v>class level</v>
      </c>
      <c r="BI1647" s="176">
        <f t="shared" si="192"/>
        <v>13</v>
      </c>
      <c r="BJ1647" s="182" t="str">
        <f t="shared" si="193"/>
        <v>13 - 48</v>
      </c>
      <c r="BK1647" s="176">
        <f t="shared" si="194"/>
        <v>31</v>
      </c>
      <c r="BL1647" s="176">
        <f t="shared" si="197"/>
        <v>6</v>
      </c>
      <c r="BM1647" s="533"/>
      <c r="BN1647" s="185">
        <v>1800</v>
      </c>
      <c r="BO1647" s="180">
        <v>12</v>
      </c>
      <c r="BP1647" s="185">
        <f t="shared" si="198"/>
        <v>2172</v>
      </c>
      <c r="BQ1647" s="420" t="str">
        <f t="shared" si="195"/>
        <v>VII</v>
      </c>
      <c r="BR1647" s="185"/>
      <c r="BS1647" s="464" t="s">
        <v>9623</v>
      </c>
    </row>
    <row r="1648" spans="1:71" ht="76.5" x14ac:dyDescent="0.2">
      <c r="A1648" s="696">
        <v>1646</v>
      </c>
      <c r="B1648" s="286" t="s">
        <v>8801</v>
      </c>
      <c r="C1648" s="286" t="s">
        <v>8939</v>
      </c>
      <c r="D1648" s="258" t="s">
        <v>9623</v>
      </c>
      <c r="E1648" s="736">
        <v>1</v>
      </c>
      <c r="F1648" s="736">
        <v>1</v>
      </c>
      <c r="G1648" s="737">
        <v>1</v>
      </c>
      <c r="H1648" s="305" t="s">
        <v>13970</v>
      </c>
      <c r="I1648" s="208" t="s">
        <v>2342</v>
      </c>
      <c r="J1648" s="280" t="s">
        <v>543</v>
      </c>
      <c r="K1648" s="191" t="s">
        <v>3768</v>
      </c>
      <c r="L1648" s="427" t="s">
        <v>3491</v>
      </c>
      <c r="M1648" s="686">
        <v>7</v>
      </c>
      <c r="N1648" s="685" t="s">
        <v>15715</v>
      </c>
      <c r="O1648" s="686">
        <v>140</v>
      </c>
      <c r="P1648" s="427" t="s">
        <v>16251</v>
      </c>
      <c r="Q1648" s="191">
        <v>0</v>
      </c>
      <c r="R1648" s="180" t="s">
        <v>4273</v>
      </c>
      <c r="S1648" s="498">
        <v>13</v>
      </c>
      <c r="T1648" s="189">
        <v>14</v>
      </c>
      <c r="U1648" s="189">
        <v>4</v>
      </c>
      <c r="V1648" s="189">
        <v>16</v>
      </c>
      <c r="W1648" s="742">
        <v>15</v>
      </c>
      <c r="X1648" s="742">
        <v>15</v>
      </c>
      <c r="Y1648" s="742"/>
      <c r="Z1648" s="742"/>
      <c r="AA1648" s="742"/>
      <c r="AB1648" s="220" t="s">
        <v>795</v>
      </c>
      <c r="AC1648" s="183" t="s">
        <v>9876</v>
      </c>
      <c r="AD1648" s="191" t="s">
        <v>1945</v>
      </c>
      <c r="AE1648" s="191" t="s">
        <v>4250</v>
      </c>
      <c r="AF1648" s="194">
        <v>0</v>
      </c>
      <c r="AG1648" s="194">
        <v>0</v>
      </c>
      <c r="AH1648" s="194">
        <v>0</v>
      </c>
      <c r="AI1648" s="194">
        <v>0</v>
      </c>
      <c r="AJ1648" s="194">
        <v>0</v>
      </c>
      <c r="AK1648" s="194">
        <v>0</v>
      </c>
      <c r="AL1648" s="383">
        <v>5</v>
      </c>
      <c r="AM1648" s="194">
        <v>0</v>
      </c>
      <c r="AN1648" s="177">
        <v>0</v>
      </c>
      <c r="AO1648" s="194">
        <v>10</v>
      </c>
      <c r="AP1648" s="180">
        <v>6</v>
      </c>
      <c r="AQ1648" s="180"/>
      <c r="AR1648" s="180"/>
      <c r="AS1648" s="180"/>
      <c r="AT1648" s="180"/>
      <c r="AU1648" s="180"/>
      <c r="AV1648" s="180"/>
      <c r="AW1648" s="180"/>
      <c r="AX1648" s="180"/>
      <c r="AY1648" s="180"/>
      <c r="AZ1648" s="180"/>
      <c r="BA1648" s="180"/>
      <c r="BB1648" s="180">
        <v>5</v>
      </c>
      <c r="BC1648" s="180"/>
      <c r="BD1648" s="180"/>
      <c r="BE1648" s="180"/>
      <c r="BF1648" s="180"/>
      <c r="BG1648" s="180"/>
      <c r="BH1648" s="176" t="str">
        <f t="shared" si="196"/>
        <v>class level</v>
      </c>
      <c r="BI1648" s="176">
        <f t="shared" si="192"/>
        <v>13</v>
      </c>
      <c r="BJ1648" s="182" t="str">
        <f t="shared" si="193"/>
        <v>15 - 50</v>
      </c>
      <c r="BK1648" s="176">
        <f t="shared" si="194"/>
        <v>33</v>
      </c>
      <c r="BL1648" s="176">
        <f t="shared" si="197"/>
        <v>6</v>
      </c>
      <c r="BM1648" s="533"/>
      <c r="BN1648" s="185">
        <v>1800</v>
      </c>
      <c r="BO1648" s="180">
        <v>12</v>
      </c>
      <c r="BP1648" s="185">
        <f t="shared" si="198"/>
        <v>2196</v>
      </c>
      <c r="BQ1648" s="420" t="str">
        <f t="shared" si="195"/>
        <v>VII</v>
      </c>
      <c r="BR1648" s="185"/>
      <c r="BS1648" s="464" t="s">
        <v>9623</v>
      </c>
    </row>
    <row r="1649" spans="1:71" ht="76.5" x14ac:dyDescent="0.2">
      <c r="A1649" s="697">
        <v>1647</v>
      </c>
      <c r="B1649" s="286" t="s">
        <v>8801</v>
      </c>
      <c r="C1649" s="286" t="s">
        <v>8940</v>
      </c>
      <c r="D1649" s="258" t="s">
        <v>9623</v>
      </c>
      <c r="E1649" s="736">
        <v>1</v>
      </c>
      <c r="F1649" s="736">
        <v>1</v>
      </c>
      <c r="G1649" s="737">
        <v>1</v>
      </c>
      <c r="H1649" s="305" t="s">
        <v>13970</v>
      </c>
      <c r="I1649" s="208" t="s">
        <v>2342</v>
      </c>
      <c r="J1649" s="280" t="s">
        <v>543</v>
      </c>
      <c r="K1649" s="191" t="s">
        <v>3768</v>
      </c>
      <c r="L1649" s="427" t="s">
        <v>3491</v>
      </c>
      <c r="M1649" s="686">
        <v>7</v>
      </c>
      <c r="N1649" s="685" t="s">
        <v>15715</v>
      </c>
      <c r="O1649" s="686">
        <v>140</v>
      </c>
      <c r="P1649" s="427" t="s">
        <v>16251</v>
      </c>
      <c r="Q1649" s="191">
        <v>-1</v>
      </c>
      <c r="R1649" s="180" t="s">
        <v>4273</v>
      </c>
      <c r="S1649" s="498">
        <v>13</v>
      </c>
      <c r="T1649" s="189">
        <v>14</v>
      </c>
      <c r="U1649" s="189">
        <v>4</v>
      </c>
      <c r="V1649" s="189">
        <v>16</v>
      </c>
      <c r="W1649" s="742">
        <v>15</v>
      </c>
      <c r="X1649" s="742">
        <v>15</v>
      </c>
      <c r="Y1649" s="742"/>
      <c r="Z1649" s="742"/>
      <c r="AA1649" s="742"/>
      <c r="AB1649" s="220" t="s">
        <v>795</v>
      </c>
      <c r="AC1649" s="183" t="s">
        <v>8817</v>
      </c>
      <c r="AD1649" s="191" t="s">
        <v>1945</v>
      </c>
      <c r="AE1649" s="191" t="s">
        <v>4250</v>
      </c>
      <c r="AF1649" s="194">
        <v>0</v>
      </c>
      <c r="AG1649" s="194">
        <v>0</v>
      </c>
      <c r="AH1649" s="194">
        <v>0</v>
      </c>
      <c r="AI1649" s="194">
        <v>0</v>
      </c>
      <c r="AJ1649" s="194">
        <v>0</v>
      </c>
      <c r="AK1649" s="194">
        <v>0</v>
      </c>
      <c r="AL1649" s="383">
        <v>5</v>
      </c>
      <c r="AM1649" s="194">
        <v>0</v>
      </c>
      <c r="AN1649" s="177">
        <v>0</v>
      </c>
      <c r="AO1649" s="194">
        <v>12</v>
      </c>
      <c r="AP1649" s="180">
        <v>6</v>
      </c>
      <c r="AQ1649" s="180"/>
      <c r="AR1649" s="180"/>
      <c r="AS1649" s="180"/>
      <c r="AT1649" s="180"/>
      <c r="AU1649" s="180"/>
      <c r="AV1649" s="180"/>
      <c r="AW1649" s="180"/>
      <c r="AX1649" s="180"/>
      <c r="AY1649" s="180"/>
      <c r="AZ1649" s="180"/>
      <c r="BA1649" s="180"/>
      <c r="BB1649" s="180">
        <v>6</v>
      </c>
      <c r="BC1649" s="180"/>
      <c r="BD1649" s="180"/>
      <c r="BE1649" s="180"/>
      <c r="BF1649" s="180"/>
      <c r="BG1649" s="180"/>
      <c r="BH1649" s="176" t="str">
        <f t="shared" si="196"/>
        <v>class level</v>
      </c>
      <c r="BI1649" s="176">
        <f t="shared" si="192"/>
        <v>13</v>
      </c>
      <c r="BJ1649" s="182" t="str">
        <f t="shared" si="193"/>
        <v>17 - 52</v>
      </c>
      <c r="BK1649" s="176">
        <f t="shared" si="194"/>
        <v>35</v>
      </c>
      <c r="BL1649" s="176">
        <f t="shared" si="197"/>
        <v>6</v>
      </c>
      <c r="BM1649" s="533"/>
      <c r="BN1649" s="185">
        <v>1800</v>
      </c>
      <c r="BO1649" s="180">
        <v>12</v>
      </c>
      <c r="BP1649" s="185">
        <f t="shared" si="198"/>
        <v>2220</v>
      </c>
      <c r="BQ1649" s="420" t="str">
        <f t="shared" si="195"/>
        <v>VII</v>
      </c>
      <c r="BR1649" s="185"/>
      <c r="BS1649" s="464" t="s">
        <v>9623</v>
      </c>
    </row>
    <row r="1650" spans="1:71" ht="76.5" x14ac:dyDescent="0.2">
      <c r="A1650" s="696">
        <v>1648</v>
      </c>
      <c r="B1650" s="286" t="s">
        <v>8801</v>
      </c>
      <c r="C1650" s="286" t="s">
        <v>8941</v>
      </c>
      <c r="D1650" s="258" t="s">
        <v>9623</v>
      </c>
      <c r="E1650" s="736">
        <v>1</v>
      </c>
      <c r="F1650" s="736">
        <v>1</v>
      </c>
      <c r="G1650" s="737">
        <v>1</v>
      </c>
      <c r="H1650" s="305" t="s">
        <v>13970</v>
      </c>
      <c r="I1650" s="208" t="s">
        <v>2342</v>
      </c>
      <c r="J1650" s="280" t="s">
        <v>543</v>
      </c>
      <c r="K1650" s="191" t="s">
        <v>3768</v>
      </c>
      <c r="L1650" s="427" t="s">
        <v>3491</v>
      </c>
      <c r="M1650" s="686">
        <v>7</v>
      </c>
      <c r="N1650" s="685" t="s">
        <v>15715</v>
      </c>
      <c r="O1650" s="686">
        <v>140</v>
      </c>
      <c r="P1650" s="427" t="s">
        <v>16251</v>
      </c>
      <c r="Q1650" s="191">
        <v>-2</v>
      </c>
      <c r="R1650" s="180" t="s">
        <v>4273</v>
      </c>
      <c r="S1650" s="498">
        <v>13</v>
      </c>
      <c r="T1650" s="189">
        <v>14</v>
      </c>
      <c r="U1650" s="189">
        <v>4</v>
      </c>
      <c r="V1650" s="189">
        <v>16</v>
      </c>
      <c r="W1650" s="742">
        <v>15</v>
      </c>
      <c r="X1650" s="742">
        <v>15</v>
      </c>
      <c r="Y1650" s="742"/>
      <c r="Z1650" s="742"/>
      <c r="AA1650" s="742"/>
      <c r="AB1650" s="220" t="s">
        <v>795</v>
      </c>
      <c r="AC1650" s="183" t="s">
        <v>9807</v>
      </c>
      <c r="AD1650" s="191" t="s">
        <v>1945</v>
      </c>
      <c r="AE1650" s="191" t="s">
        <v>4250</v>
      </c>
      <c r="AF1650" s="194">
        <v>0</v>
      </c>
      <c r="AG1650" s="194">
        <v>0</v>
      </c>
      <c r="AH1650" s="194">
        <v>0</v>
      </c>
      <c r="AI1650" s="194">
        <v>0</v>
      </c>
      <c r="AJ1650" s="194">
        <v>0</v>
      </c>
      <c r="AK1650" s="194">
        <v>0</v>
      </c>
      <c r="AL1650" s="383">
        <v>5</v>
      </c>
      <c r="AM1650" s="194">
        <v>0</v>
      </c>
      <c r="AN1650" s="177">
        <v>0</v>
      </c>
      <c r="AO1650" s="194">
        <v>14</v>
      </c>
      <c r="AP1650" s="180">
        <v>6</v>
      </c>
      <c r="AQ1650" s="180"/>
      <c r="AR1650" s="180"/>
      <c r="AS1650" s="180"/>
      <c r="AT1650" s="180"/>
      <c r="AU1650" s="180"/>
      <c r="AV1650" s="180"/>
      <c r="AW1650" s="180"/>
      <c r="AX1650" s="180"/>
      <c r="AY1650" s="180"/>
      <c r="AZ1650" s="180"/>
      <c r="BA1650" s="180"/>
      <c r="BB1650" s="180">
        <v>7</v>
      </c>
      <c r="BC1650" s="180"/>
      <c r="BD1650" s="180"/>
      <c r="BE1650" s="180"/>
      <c r="BF1650" s="180"/>
      <c r="BG1650" s="180"/>
      <c r="BH1650" s="176" t="str">
        <f t="shared" si="196"/>
        <v>class level</v>
      </c>
      <c r="BI1650" s="176">
        <f t="shared" ref="BI1650:BI1713" si="199">IF(manualHD="",IF(COUNTIF(AP1650:BG1650,"")=18,IFERROR(INDEX(thac0array,MATCH(IF(manualHD="",IF(SUM($AG1650:$AL1650)/(0.01+fixedhp)&lt;1/40,ROUND(fixedhp/4.5,0),IF(eightsider=1,IF((AND(fixedhp&gt;0,fixedhp&lt;4)),1.125,1),IF(eightsider&gt;1,eightsider+IF(twosider*1.5+threesider*2+foursider*2.5+fivesider*3+sixsider*3.5+sevensider*4+fixedhp&gt;3,1,0),IF(sevensider=1,0.875,0.5)))),manualHD),hitDiceThac0,0)),21),MIN(IFERROR(INDEX(thac0array,MATCH(IF(AZ1650="",AP1650,ROUND(AP1650+AZ1650/2,0)),hitDiceThac0,0)),21),IFERROR(INDEX(thac0array,MATCH(MAX(AQ1650:AS1650),fighterThac0,0)),21),IFERROR(INDEX(thac0array,MATCH(MAX(AW1650:BA1650),clericThac0,0)),21),IFERROR(INDEX(thac0array,MATCH(MAX(BB1650:BC1650),thiefThac0,0)),21),IFERROR(INDEX(thac0array,MATCH(MAX(BD1650:BG1650),magicUserThac0,0)),21))),IFERROR(INDEX(thac0array,MATCH(BM1650,hitDiceThac0),0),BM1650))</f>
        <v>13</v>
      </c>
      <c r="BJ1650" s="182" t="str">
        <f t="shared" ref="BJ1650:BJ1713" si="200">IF(SUM(AF1650:AN1650)=0,AO1650,IF(AZ1650="",SUM(AF1650:AO1650)&amp;" - "&amp;IF(OR(COUNTIF(AP1650:BG1650,"")=18,AP1650&gt;0),ROUND(AF1650*2+AG1650*3+AH1650*4+AI1650*5+AJ1650*6+AK1650*7+AL1650*8+AM1650*10+AN1650*12+AO1650,0),ROUND((AF1650*2+AG1650*3+AH1650*4+AI1650*5+AJ1650*6+AK1650*7+AL1650*8+AM1650*10+AN1650*12+AO1650)/COUNTA(AQ1650:BG1650),0)),IF(BM1650="",(AZ1650-1)*1+SUM(AF1650:AO1650)&amp;" - "&amp;(AZ1650-1)*4+ROUND(AF1650*2+AG1650*3+AH1650*4+AI1650*5+AJ1650*6+AK1650*7+AL1650*8+AM1650*10+AN1650*12+AO1650,0),SUM(AF1650:AO1650)&amp;" - "&amp;ROUND(AF1650*2+AG1650*3+AH1650*4+AI1650*5+AJ1650*6+AK1650*7+AL1650*8+AM1650*10+AN1650*12+AO1650,0))))</f>
        <v>19 - 54</v>
      </c>
      <c r="BK1650" s="176">
        <f t="shared" ref="BK1650:BK1713" si="201">IF(SUM(AF1650:AN1650)=0,AO1650,IF(AZ1650="",ROUND(AVERAGE(SUM(AF1650:AO1650),IF(OR(COUNTIF(AP1650:BG1650,"")=18,AP1650&gt;0),ROUND(AF1650*2+AG1650*3+AH1650*4+AI1650*5+AJ1650*6+AK1650*7+AL1650*8+AM1650*10+AN1650*12+AO1650,0),ROUND((AF1650*2+AG1650*3+AH1650*4+AI1650*5+AJ1650*6+AK1650*7+AL1650*8+AM1650*10+AN1650*12+AO1650)/COUNTA(AQ1650:BG1650),0))),0),IF(BM1650="",ROUND(AVERAGE((AZ1650-1)*1+SUM(AF1650:AO1650),(AZ1650-1)*4+ROUND(AF1650*2+AG1650*3+AH1650*4+AI1650*5+AJ1650*6+AK1650*7+AL1650*8+AM1650*10+AN1650*12+AO1650,0)),0),ROUND(AVERAGE(SUM(AF1650:AO1650),ROUND(AF1650*2+AG1650*3+AH1650*4+AI1650*5+AJ1650*6+AK1650*7+AL1650*8+AM1650*10+AN1650*12+AO1650,0)),0))))</f>
        <v>37</v>
      </c>
      <c r="BL1650" s="176">
        <f t="shared" si="197"/>
        <v>7</v>
      </c>
      <c r="BM1650" s="533"/>
      <c r="BN1650" s="185">
        <v>1800</v>
      </c>
      <c r="BO1650" s="180">
        <v>12</v>
      </c>
      <c r="BP1650" s="185">
        <f t="shared" si="198"/>
        <v>2244</v>
      </c>
      <c r="BQ1650" s="420" t="str">
        <f t="shared" ref="BQ1650:BQ1713" si="202">IFERROR(INDEX(xpLevel,MATCH($BN1650,xpThresholds,1)), "XI")</f>
        <v>VII</v>
      </c>
      <c r="BR1650" s="185"/>
      <c r="BS1650" s="464" t="s">
        <v>9623</v>
      </c>
    </row>
    <row r="1651" spans="1:71" ht="76.5" x14ac:dyDescent="0.2">
      <c r="A1651" s="696">
        <v>1649</v>
      </c>
      <c r="B1651" s="286" t="s">
        <v>8801</v>
      </c>
      <c r="C1651" s="286" t="s">
        <v>8942</v>
      </c>
      <c r="D1651" s="258" t="s">
        <v>9623</v>
      </c>
      <c r="E1651" s="736">
        <v>1</v>
      </c>
      <c r="F1651" s="736">
        <v>1</v>
      </c>
      <c r="G1651" s="737">
        <v>1</v>
      </c>
      <c r="H1651" s="305" t="s">
        <v>13970</v>
      </c>
      <c r="I1651" s="208" t="s">
        <v>2342</v>
      </c>
      <c r="J1651" s="280" t="s">
        <v>543</v>
      </c>
      <c r="K1651" s="191" t="s">
        <v>3768</v>
      </c>
      <c r="L1651" s="427" t="s">
        <v>3491</v>
      </c>
      <c r="M1651" s="686">
        <v>7</v>
      </c>
      <c r="N1651" s="685" t="s">
        <v>15715</v>
      </c>
      <c r="O1651" s="686">
        <v>140</v>
      </c>
      <c r="P1651" s="427" t="s">
        <v>16251</v>
      </c>
      <c r="Q1651" s="191">
        <v>-3</v>
      </c>
      <c r="R1651" s="180" t="s">
        <v>4273</v>
      </c>
      <c r="S1651" s="498">
        <v>13</v>
      </c>
      <c r="T1651" s="189">
        <v>14</v>
      </c>
      <c r="U1651" s="189">
        <v>4</v>
      </c>
      <c r="V1651" s="189">
        <v>16</v>
      </c>
      <c r="W1651" s="742">
        <v>15</v>
      </c>
      <c r="X1651" s="742">
        <v>15</v>
      </c>
      <c r="Y1651" s="742"/>
      <c r="Z1651" s="742"/>
      <c r="AA1651" s="742"/>
      <c r="AB1651" s="220" t="s">
        <v>795</v>
      </c>
      <c r="AC1651" s="183" t="s">
        <v>8824</v>
      </c>
      <c r="AD1651" s="191" t="s">
        <v>1945</v>
      </c>
      <c r="AE1651" s="191" t="s">
        <v>4250</v>
      </c>
      <c r="AF1651" s="194">
        <v>0</v>
      </c>
      <c r="AG1651" s="194">
        <v>0</v>
      </c>
      <c r="AH1651" s="194">
        <v>0</v>
      </c>
      <c r="AI1651" s="194">
        <v>0</v>
      </c>
      <c r="AJ1651" s="194">
        <v>0</v>
      </c>
      <c r="AK1651" s="194">
        <v>0</v>
      </c>
      <c r="AL1651" s="383">
        <v>5</v>
      </c>
      <c r="AM1651" s="194">
        <v>0</v>
      </c>
      <c r="AN1651" s="177">
        <v>0</v>
      </c>
      <c r="AO1651" s="194">
        <v>16</v>
      </c>
      <c r="AP1651" s="180">
        <v>6</v>
      </c>
      <c r="AQ1651" s="180"/>
      <c r="AR1651" s="180"/>
      <c r="AS1651" s="180"/>
      <c r="AT1651" s="180"/>
      <c r="AU1651" s="180"/>
      <c r="AV1651" s="180"/>
      <c r="AW1651" s="180"/>
      <c r="AX1651" s="180"/>
      <c r="AY1651" s="180"/>
      <c r="AZ1651" s="180"/>
      <c r="BA1651" s="180"/>
      <c r="BB1651" s="180">
        <v>8</v>
      </c>
      <c r="BC1651" s="180"/>
      <c r="BD1651" s="180"/>
      <c r="BE1651" s="180"/>
      <c r="BF1651" s="180"/>
      <c r="BG1651" s="180"/>
      <c r="BH1651" s="176" t="str">
        <f t="shared" si="196"/>
        <v>class level</v>
      </c>
      <c r="BI1651" s="176">
        <f t="shared" si="199"/>
        <v>13</v>
      </c>
      <c r="BJ1651" s="182" t="str">
        <f t="shared" si="200"/>
        <v>21 - 56</v>
      </c>
      <c r="BK1651" s="176">
        <f t="shared" si="201"/>
        <v>39</v>
      </c>
      <c r="BL1651" s="176">
        <f t="shared" si="197"/>
        <v>8</v>
      </c>
      <c r="BM1651" s="533"/>
      <c r="BN1651" s="185">
        <v>1800</v>
      </c>
      <c r="BO1651" s="180">
        <v>12</v>
      </c>
      <c r="BP1651" s="185">
        <f t="shared" si="198"/>
        <v>2268</v>
      </c>
      <c r="BQ1651" s="420" t="str">
        <f t="shared" si="202"/>
        <v>VII</v>
      </c>
      <c r="BR1651" s="185"/>
      <c r="BS1651" s="464" t="s">
        <v>9623</v>
      </c>
    </row>
    <row r="1652" spans="1:71" ht="76.5" x14ac:dyDescent="0.2">
      <c r="A1652" s="697">
        <v>1650</v>
      </c>
      <c r="B1652" s="286" t="s">
        <v>8801</v>
      </c>
      <c r="C1652" s="286" t="s">
        <v>8943</v>
      </c>
      <c r="D1652" s="258" t="s">
        <v>9623</v>
      </c>
      <c r="E1652" s="736">
        <v>1</v>
      </c>
      <c r="F1652" s="736">
        <v>1</v>
      </c>
      <c r="G1652" s="737">
        <v>1</v>
      </c>
      <c r="H1652" s="305" t="s">
        <v>13970</v>
      </c>
      <c r="I1652" s="208" t="s">
        <v>2342</v>
      </c>
      <c r="J1652" s="280" t="s">
        <v>543</v>
      </c>
      <c r="K1652" s="191" t="s">
        <v>3768</v>
      </c>
      <c r="L1652" s="427" t="s">
        <v>3491</v>
      </c>
      <c r="M1652" s="686">
        <v>7</v>
      </c>
      <c r="N1652" s="685" t="s">
        <v>15715</v>
      </c>
      <c r="O1652" s="686">
        <v>140</v>
      </c>
      <c r="P1652" s="427" t="s">
        <v>16251</v>
      </c>
      <c r="Q1652" s="191">
        <v>-4</v>
      </c>
      <c r="R1652" s="180" t="s">
        <v>4273</v>
      </c>
      <c r="S1652" s="498">
        <v>13</v>
      </c>
      <c r="T1652" s="189">
        <v>14</v>
      </c>
      <c r="U1652" s="189">
        <v>4</v>
      </c>
      <c r="V1652" s="189">
        <v>16</v>
      </c>
      <c r="W1652" s="742">
        <v>15</v>
      </c>
      <c r="X1652" s="742">
        <v>15</v>
      </c>
      <c r="Y1652" s="742"/>
      <c r="Z1652" s="742"/>
      <c r="AA1652" s="742"/>
      <c r="AB1652" s="220" t="s">
        <v>795</v>
      </c>
      <c r="AC1652" s="183" t="s">
        <v>9880</v>
      </c>
      <c r="AD1652" s="191" t="s">
        <v>1945</v>
      </c>
      <c r="AE1652" s="191" t="s">
        <v>4250</v>
      </c>
      <c r="AF1652" s="194">
        <v>0</v>
      </c>
      <c r="AG1652" s="194">
        <v>0</v>
      </c>
      <c r="AH1652" s="194">
        <v>0</v>
      </c>
      <c r="AI1652" s="194">
        <v>0</v>
      </c>
      <c r="AJ1652" s="194">
        <v>0</v>
      </c>
      <c r="AK1652" s="194">
        <v>0</v>
      </c>
      <c r="AL1652" s="383">
        <v>5</v>
      </c>
      <c r="AM1652" s="194">
        <v>0</v>
      </c>
      <c r="AN1652" s="177">
        <v>0</v>
      </c>
      <c r="AO1652" s="194">
        <v>18</v>
      </c>
      <c r="AP1652" s="180">
        <v>6</v>
      </c>
      <c r="AQ1652" s="180"/>
      <c r="AR1652" s="180"/>
      <c r="AS1652" s="180"/>
      <c r="AT1652" s="180"/>
      <c r="AU1652" s="180"/>
      <c r="AV1652" s="180"/>
      <c r="AW1652" s="180"/>
      <c r="AX1652" s="180"/>
      <c r="AY1652" s="180"/>
      <c r="AZ1652" s="180"/>
      <c r="BA1652" s="180"/>
      <c r="BB1652" s="180">
        <v>9</v>
      </c>
      <c r="BC1652" s="180"/>
      <c r="BD1652" s="180"/>
      <c r="BE1652" s="180"/>
      <c r="BF1652" s="180"/>
      <c r="BG1652" s="180"/>
      <c r="BH1652" s="176" t="str">
        <f t="shared" si="196"/>
        <v>class level</v>
      </c>
      <c r="BI1652" s="176">
        <f t="shared" si="199"/>
        <v>13</v>
      </c>
      <c r="BJ1652" s="182" t="str">
        <f t="shared" si="200"/>
        <v>23 - 58</v>
      </c>
      <c r="BK1652" s="176">
        <f t="shared" si="201"/>
        <v>41</v>
      </c>
      <c r="BL1652" s="176">
        <f t="shared" si="197"/>
        <v>9</v>
      </c>
      <c r="BM1652" s="533"/>
      <c r="BN1652" s="185">
        <v>1800</v>
      </c>
      <c r="BO1652" s="180">
        <v>12</v>
      </c>
      <c r="BP1652" s="185">
        <f t="shared" si="198"/>
        <v>2292</v>
      </c>
      <c r="BQ1652" s="420" t="str">
        <f t="shared" si="202"/>
        <v>VII</v>
      </c>
      <c r="BR1652" s="185"/>
      <c r="BS1652" s="464" t="s">
        <v>9623</v>
      </c>
    </row>
    <row r="1653" spans="1:71" ht="114.75" x14ac:dyDescent="0.2">
      <c r="A1653" s="696">
        <v>1651</v>
      </c>
      <c r="B1653" s="286" t="s">
        <v>8801</v>
      </c>
      <c r="C1653" s="286" t="s">
        <v>8944</v>
      </c>
      <c r="D1653" s="258" t="s">
        <v>9623</v>
      </c>
      <c r="E1653" s="736">
        <v>1</v>
      </c>
      <c r="F1653" s="736">
        <v>1</v>
      </c>
      <c r="G1653" s="737">
        <v>1</v>
      </c>
      <c r="H1653" s="305" t="s">
        <v>13970</v>
      </c>
      <c r="I1653" s="208" t="s">
        <v>2342</v>
      </c>
      <c r="J1653" s="280" t="s">
        <v>543</v>
      </c>
      <c r="K1653" s="191" t="s">
        <v>3768</v>
      </c>
      <c r="L1653" s="427" t="s">
        <v>3491</v>
      </c>
      <c r="M1653" s="686">
        <v>7</v>
      </c>
      <c r="N1653" s="685" t="s">
        <v>15715</v>
      </c>
      <c r="O1653" s="686">
        <v>140</v>
      </c>
      <c r="P1653" s="427" t="s">
        <v>16251</v>
      </c>
      <c r="Q1653" s="191">
        <v>-5</v>
      </c>
      <c r="R1653" s="180" t="s">
        <v>4273</v>
      </c>
      <c r="S1653" s="498">
        <v>13</v>
      </c>
      <c r="T1653" s="189">
        <v>14</v>
      </c>
      <c r="U1653" s="189">
        <v>4</v>
      </c>
      <c r="V1653" s="189">
        <v>16</v>
      </c>
      <c r="W1653" s="742">
        <v>15</v>
      </c>
      <c r="X1653" s="742">
        <v>15</v>
      </c>
      <c r="Y1653" s="742"/>
      <c r="Z1653" s="742"/>
      <c r="AA1653" s="742"/>
      <c r="AB1653" s="220" t="s">
        <v>795</v>
      </c>
      <c r="AC1653" s="183" t="s">
        <v>10190</v>
      </c>
      <c r="AD1653" s="191" t="s">
        <v>1945</v>
      </c>
      <c r="AE1653" s="191" t="s">
        <v>4250</v>
      </c>
      <c r="AF1653" s="194">
        <v>0</v>
      </c>
      <c r="AG1653" s="194">
        <v>0</v>
      </c>
      <c r="AH1653" s="194">
        <v>0</v>
      </c>
      <c r="AI1653" s="194">
        <v>0</v>
      </c>
      <c r="AJ1653" s="194">
        <v>0</v>
      </c>
      <c r="AK1653" s="194">
        <v>0</v>
      </c>
      <c r="AL1653" s="383">
        <v>5</v>
      </c>
      <c r="AM1653" s="194">
        <v>0</v>
      </c>
      <c r="AN1653" s="177">
        <v>0</v>
      </c>
      <c r="AO1653" s="194">
        <v>20</v>
      </c>
      <c r="AP1653" s="180">
        <v>6</v>
      </c>
      <c r="AQ1653" s="180"/>
      <c r="AR1653" s="180"/>
      <c r="AS1653" s="180"/>
      <c r="AT1653" s="180"/>
      <c r="AU1653" s="180"/>
      <c r="AV1653" s="180"/>
      <c r="AW1653" s="180"/>
      <c r="AX1653" s="180"/>
      <c r="AY1653" s="180"/>
      <c r="AZ1653" s="180"/>
      <c r="BA1653" s="180"/>
      <c r="BB1653" s="180">
        <v>10</v>
      </c>
      <c r="BC1653" s="180"/>
      <c r="BD1653" s="180"/>
      <c r="BE1653" s="180"/>
      <c r="BF1653" s="180"/>
      <c r="BG1653" s="180"/>
      <c r="BH1653" s="176" t="str">
        <f t="shared" si="196"/>
        <v>class level</v>
      </c>
      <c r="BI1653" s="176">
        <f t="shared" si="199"/>
        <v>13</v>
      </c>
      <c r="BJ1653" s="182" t="str">
        <f t="shared" si="200"/>
        <v>25 - 60</v>
      </c>
      <c r="BK1653" s="176">
        <f t="shared" si="201"/>
        <v>43</v>
      </c>
      <c r="BL1653" s="176">
        <f t="shared" si="197"/>
        <v>10</v>
      </c>
      <c r="BM1653" s="533"/>
      <c r="BN1653" s="185">
        <v>3300</v>
      </c>
      <c r="BO1653" s="180">
        <v>12</v>
      </c>
      <c r="BP1653" s="185">
        <f t="shared" si="198"/>
        <v>3816</v>
      </c>
      <c r="BQ1653" s="420" t="str">
        <f t="shared" si="202"/>
        <v>VIII</v>
      </c>
      <c r="BR1653" s="185"/>
      <c r="BS1653" s="464" t="s">
        <v>9623</v>
      </c>
    </row>
    <row r="1654" spans="1:71" ht="102" x14ac:dyDescent="0.2">
      <c r="A1654" s="697">
        <v>1652</v>
      </c>
      <c r="B1654" s="286" t="s">
        <v>763</v>
      </c>
      <c r="C1654" s="286" t="s">
        <v>763</v>
      </c>
      <c r="D1654" s="258" t="s">
        <v>9623</v>
      </c>
      <c r="E1654" s="736">
        <v>1</v>
      </c>
      <c r="F1654" s="736">
        <v>1</v>
      </c>
      <c r="G1654" s="737">
        <v>4</v>
      </c>
      <c r="H1654" s="305" t="s">
        <v>13971</v>
      </c>
      <c r="I1654" s="208" t="s">
        <v>3866</v>
      </c>
      <c r="J1654" s="497" t="s">
        <v>7018</v>
      </c>
      <c r="K1654" s="427" t="s">
        <v>1146</v>
      </c>
      <c r="L1654" s="427" t="s">
        <v>3491</v>
      </c>
      <c r="M1654" s="685">
        <v>6</v>
      </c>
      <c r="N1654" s="685" t="s">
        <v>15715</v>
      </c>
      <c r="O1654" s="685">
        <v>170</v>
      </c>
      <c r="P1654" s="427" t="s">
        <v>16252</v>
      </c>
      <c r="Q1654" s="191">
        <v>1</v>
      </c>
      <c r="R1654" s="180"/>
      <c r="S1654" s="427">
        <v>8</v>
      </c>
      <c r="T1654" s="191">
        <v>10</v>
      </c>
      <c r="U1654" s="191">
        <v>3</v>
      </c>
      <c r="V1654" s="191">
        <v>12</v>
      </c>
      <c r="W1654" s="742">
        <v>12</v>
      </c>
      <c r="X1654" s="742"/>
      <c r="Y1654" s="742"/>
      <c r="Z1654" s="742"/>
      <c r="AA1654" s="742"/>
      <c r="AB1654" s="219"/>
      <c r="AC1654" s="419" t="s">
        <v>8825</v>
      </c>
      <c r="AD1654" s="191" t="s">
        <v>1945</v>
      </c>
      <c r="AE1654" s="427" t="s">
        <v>4250</v>
      </c>
      <c r="AF1654" s="194">
        <v>0</v>
      </c>
      <c r="AG1654" s="194">
        <v>0</v>
      </c>
      <c r="AH1654" s="194">
        <v>0</v>
      </c>
      <c r="AI1654" s="194">
        <v>0</v>
      </c>
      <c r="AJ1654" s="194">
        <v>0</v>
      </c>
      <c r="AK1654" s="194">
        <v>0</v>
      </c>
      <c r="AL1654" s="383">
        <v>5</v>
      </c>
      <c r="AM1654" s="194">
        <v>0</v>
      </c>
      <c r="AN1654" s="177">
        <v>0</v>
      </c>
      <c r="AO1654" s="194">
        <v>1</v>
      </c>
      <c r="AP1654" s="180"/>
      <c r="AQ1654" s="180"/>
      <c r="AR1654" s="180"/>
      <c r="AS1654" s="180"/>
      <c r="AT1654" s="180"/>
      <c r="AU1654" s="180"/>
      <c r="AV1654" s="180"/>
      <c r="AW1654" s="180"/>
      <c r="AX1654" s="180"/>
      <c r="AY1654" s="180"/>
      <c r="AZ1654" s="180"/>
      <c r="BA1654" s="180"/>
      <c r="BB1654" s="180"/>
      <c r="BC1654" s="180"/>
      <c r="BD1654" s="180"/>
      <c r="BE1654" s="180"/>
      <c r="BF1654" s="180"/>
      <c r="BG1654" s="180"/>
      <c r="BH1654" s="176">
        <f t="shared" si="196"/>
        <v>5</v>
      </c>
      <c r="BI1654" s="176">
        <f t="shared" si="199"/>
        <v>15</v>
      </c>
      <c r="BJ1654" s="182" t="str">
        <f t="shared" si="200"/>
        <v>6 - 41</v>
      </c>
      <c r="BK1654" s="176">
        <f t="shared" si="201"/>
        <v>24</v>
      </c>
      <c r="BL1654" s="176">
        <f t="shared" si="197"/>
        <v>5</v>
      </c>
      <c r="BM1654" s="533"/>
      <c r="BN1654" s="185">
        <v>425</v>
      </c>
      <c r="BO1654" s="180">
        <v>6</v>
      </c>
      <c r="BP1654" s="185">
        <f t="shared" si="198"/>
        <v>569</v>
      </c>
      <c r="BQ1654" s="420" t="str">
        <f t="shared" si="202"/>
        <v>V</v>
      </c>
      <c r="BR1654" s="185"/>
      <c r="BS1654" s="464" t="s">
        <v>9623</v>
      </c>
    </row>
    <row r="1655" spans="1:71" ht="63.75" x14ac:dyDescent="0.2">
      <c r="A1655" s="696">
        <v>1653</v>
      </c>
      <c r="B1655" s="286" t="s">
        <v>7045</v>
      </c>
      <c r="C1655" s="286" t="s">
        <v>8788</v>
      </c>
      <c r="D1655" s="258" t="s">
        <v>9623</v>
      </c>
      <c r="E1655" s="736">
        <v>233</v>
      </c>
      <c r="F1655" s="736">
        <v>3</v>
      </c>
      <c r="G1655" s="737">
        <v>30</v>
      </c>
      <c r="H1655" s="305" t="s">
        <v>13972</v>
      </c>
      <c r="I1655" s="496" t="s">
        <v>635</v>
      </c>
      <c r="J1655" s="497" t="s">
        <v>635</v>
      </c>
      <c r="K1655" s="427" t="s">
        <v>3189</v>
      </c>
      <c r="L1655" s="427" t="s">
        <v>3489</v>
      </c>
      <c r="M1655" s="685">
        <v>4</v>
      </c>
      <c r="N1655" s="685" t="s">
        <v>15715</v>
      </c>
      <c r="O1655" s="685">
        <v>70</v>
      </c>
      <c r="P1655" s="427" t="s">
        <v>16253</v>
      </c>
      <c r="Q1655" s="191">
        <v>7</v>
      </c>
      <c r="R1655" s="180"/>
      <c r="S1655" s="498">
        <v>11</v>
      </c>
      <c r="T1655" s="498">
        <v>18</v>
      </c>
      <c r="U1655" s="189">
        <v>4</v>
      </c>
      <c r="V1655" s="189">
        <v>18</v>
      </c>
      <c r="W1655" s="742">
        <v>9</v>
      </c>
      <c r="X1655" s="742"/>
      <c r="Y1655" s="742"/>
      <c r="Z1655" s="742"/>
      <c r="AA1655" s="742"/>
      <c r="AB1655" s="220"/>
      <c r="AC1655" s="419" t="s">
        <v>99</v>
      </c>
      <c r="AD1655" s="427" t="s">
        <v>6150</v>
      </c>
      <c r="AE1655" s="427" t="s">
        <v>4250</v>
      </c>
      <c r="AF1655" s="194">
        <v>0</v>
      </c>
      <c r="AG1655" s="194">
        <v>0</v>
      </c>
      <c r="AH1655" s="194">
        <v>0</v>
      </c>
      <c r="AI1655" s="194">
        <v>0</v>
      </c>
      <c r="AJ1655" s="194">
        <v>0</v>
      </c>
      <c r="AK1655" s="194">
        <v>0</v>
      </c>
      <c r="AL1655" s="385">
        <v>3</v>
      </c>
      <c r="AM1655" s="194">
        <v>0</v>
      </c>
      <c r="AN1655" s="177">
        <v>0</v>
      </c>
      <c r="AO1655" s="194">
        <v>0</v>
      </c>
      <c r="AP1655" s="180"/>
      <c r="AQ1655" s="180"/>
      <c r="AR1655" s="180"/>
      <c r="AS1655" s="180"/>
      <c r="AT1655" s="180"/>
      <c r="AU1655" s="180"/>
      <c r="AV1655" s="180"/>
      <c r="AW1655" s="180"/>
      <c r="AX1655" s="180"/>
      <c r="AY1655" s="180"/>
      <c r="AZ1655" s="180"/>
      <c r="BA1655" s="180"/>
      <c r="BB1655" s="180"/>
      <c r="BC1655" s="180"/>
      <c r="BD1655" s="180"/>
      <c r="BE1655" s="180"/>
      <c r="BF1655" s="180"/>
      <c r="BG1655" s="180"/>
      <c r="BH1655" s="176">
        <f t="shared" si="196"/>
        <v>3</v>
      </c>
      <c r="BI1655" s="176">
        <f t="shared" si="199"/>
        <v>16</v>
      </c>
      <c r="BJ1655" s="182" t="str">
        <f t="shared" si="200"/>
        <v>3 - 24</v>
      </c>
      <c r="BK1655" s="176">
        <f t="shared" si="201"/>
        <v>14</v>
      </c>
      <c r="BL1655" s="176">
        <f t="shared" si="197"/>
        <v>3</v>
      </c>
      <c r="BM1655" s="533"/>
      <c r="BN1655" s="185">
        <v>65</v>
      </c>
      <c r="BO1655" s="180">
        <v>3</v>
      </c>
      <c r="BP1655" s="185">
        <f t="shared" si="198"/>
        <v>107</v>
      </c>
      <c r="BQ1655" s="420" t="str">
        <f t="shared" si="202"/>
        <v>III</v>
      </c>
      <c r="BR1655" s="185"/>
      <c r="BS1655" s="464" t="s">
        <v>7641</v>
      </c>
    </row>
    <row r="1656" spans="1:71" ht="63.75" x14ac:dyDescent="0.2">
      <c r="A1656" s="696">
        <v>1654</v>
      </c>
      <c r="B1656" s="286" t="s">
        <v>7045</v>
      </c>
      <c r="C1656" s="286" t="s">
        <v>8789</v>
      </c>
      <c r="D1656" s="258" t="s">
        <v>9623</v>
      </c>
      <c r="E1656" s="736">
        <v>73</v>
      </c>
      <c r="F1656" s="736">
        <v>3</v>
      </c>
      <c r="G1656" s="737">
        <v>30</v>
      </c>
      <c r="H1656" s="305" t="s">
        <v>13972</v>
      </c>
      <c r="I1656" s="496" t="s">
        <v>635</v>
      </c>
      <c r="J1656" s="497" t="s">
        <v>635</v>
      </c>
      <c r="K1656" s="427" t="s">
        <v>3189</v>
      </c>
      <c r="L1656" s="427" t="s">
        <v>3489</v>
      </c>
      <c r="M1656" s="685">
        <v>4</v>
      </c>
      <c r="N1656" s="685" t="s">
        <v>15715</v>
      </c>
      <c r="O1656" s="685">
        <v>70</v>
      </c>
      <c r="P1656" s="427" t="s">
        <v>16253</v>
      </c>
      <c r="Q1656" s="191">
        <v>6</v>
      </c>
      <c r="R1656" s="180"/>
      <c r="S1656" s="498">
        <v>11</v>
      </c>
      <c r="T1656" s="498">
        <v>18</v>
      </c>
      <c r="U1656" s="189">
        <v>4</v>
      </c>
      <c r="V1656" s="189">
        <v>18</v>
      </c>
      <c r="W1656" s="742">
        <v>9</v>
      </c>
      <c r="X1656" s="742"/>
      <c r="Y1656" s="742"/>
      <c r="Z1656" s="742"/>
      <c r="AA1656" s="742"/>
      <c r="AB1656" s="220"/>
      <c r="AC1656" s="419" t="s">
        <v>99</v>
      </c>
      <c r="AD1656" s="427" t="s">
        <v>6150</v>
      </c>
      <c r="AE1656" s="427" t="s">
        <v>4250</v>
      </c>
      <c r="AF1656" s="194">
        <v>0</v>
      </c>
      <c r="AG1656" s="194">
        <v>0</v>
      </c>
      <c r="AH1656" s="194">
        <v>0</v>
      </c>
      <c r="AI1656" s="194">
        <v>0</v>
      </c>
      <c r="AJ1656" s="194">
        <v>0</v>
      </c>
      <c r="AK1656" s="194">
        <v>0</v>
      </c>
      <c r="AL1656" s="385">
        <v>4</v>
      </c>
      <c r="AM1656" s="194">
        <v>0</v>
      </c>
      <c r="AN1656" s="177">
        <v>0</v>
      </c>
      <c r="AO1656" s="194">
        <v>0</v>
      </c>
      <c r="AP1656" s="180"/>
      <c r="AQ1656" s="180"/>
      <c r="AR1656" s="180"/>
      <c r="AS1656" s="180"/>
      <c r="AT1656" s="180"/>
      <c r="AU1656" s="180"/>
      <c r="AV1656" s="180"/>
      <c r="AW1656" s="180"/>
      <c r="AX1656" s="180"/>
      <c r="AY1656" s="180"/>
      <c r="AZ1656" s="180"/>
      <c r="BA1656" s="180"/>
      <c r="BB1656" s="180"/>
      <c r="BC1656" s="180"/>
      <c r="BD1656" s="180"/>
      <c r="BE1656" s="180"/>
      <c r="BF1656" s="180"/>
      <c r="BG1656" s="180"/>
      <c r="BH1656" s="176">
        <f t="shared" si="196"/>
        <v>4</v>
      </c>
      <c r="BI1656" s="176">
        <f t="shared" si="199"/>
        <v>15</v>
      </c>
      <c r="BJ1656" s="182" t="str">
        <f t="shared" si="200"/>
        <v>4 - 32</v>
      </c>
      <c r="BK1656" s="176">
        <f t="shared" si="201"/>
        <v>18</v>
      </c>
      <c r="BL1656" s="176">
        <f t="shared" si="197"/>
        <v>4</v>
      </c>
      <c r="BM1656" s="533"/>
      <c r="BN1656" s="185">
        <v>135</v>
      </c>
      <c r="BO1656" s="180">
        <v>4</v>
      </c>
      <c r="BP1656" s="185">
        <f t="shared" si="198"/>
        <v>207</v>
      </c>
      <c r="BQ1656" s="420" t="str">
        <f t="shared" si="202"/>
        <v>III</v>
      </c>
      <c r="BR1656" s="185"/>
      <c r="BS1656" s="464" t="s">
        <v>7642</v>
      </c>
    </row>
    <row r="1657" spans="1:71" ht="63.75" x14ac:dyDescent="0.2">
      <c r="A1657" s="697">
        <v>1655</v>
      </c>
      <c r="B1657" s="286" t="s">
        <v>7045</v>
      </c>
      <c r="C1657" s="286" t="s">
        <v>8790</v>
      </c>
      <c r="D1657" s="258" t="s">
        <v>9623</v>
      </c>
      <c r="E1657" s="736">
        <v>33</v>
      </c>
      <c r="F1657" s="736">
        <v>3</v>
      </c>
      <c r="G1657" s="737">
        <v>30</v>
      </c>
      <c r="H1657" s="305" t="s">
        <v>13972</v>
      </c>
      <c r="I1657" s="496" t="s">
        <v>635</v>
      </c>
      <c r="J1657" s="497" t="s">
        <v>635</v>
      </c>
      <c r="K1657" s="427" t="s">
        <v>3189</v>
      </c>
      <c r="L1657" s="427" t="s">
        <v>3489</v>
      </c>
      <c r="M1657" s="685">
        <v>4</v>
      </c>
      <c r="N1657" s="685" t="s">
        <v>15715</v>
      </c>
      <c r="O1657" s="685">
        <v>70</v>
      </c>
      <c r="P1657" s="427" t="s">
        <v>16253</v>
      </c>
      <c r="Q1657" s="191">
        <v>6</v>
      </c>
      <c r="R1657" s="180"/>
      <c r="S1657" s="498">
        <v>11</v>
      </c>
      <c r="T1657" s="498">
        <v>18</v>
      </c>
      <c r="U1657" s="189">
        <v>4</v>
      </c>
      <c r="V1657" s="189">
        <v>18</v>
      </c>
      <c r="W1657" s="742">
        <v>9</v>
      </c>
      <c r="X1657" s="742"/>
      <c r="Y1657" s="742"/>
      <c r="Z1657" s="742"/>
      <c r="AA1657" s="742"/>
      <c r="AB1657" s="220"/>
      <c r="AC1657" s="419" t="s">
        <v>99</v>
      </c>
      <c r="AD1657" s="427" t="s">
        <v>6150</v>
      </c>
      <c r="AE1657" s="427" t="s">
        <v>4250</v>
      </c>
      <c r="AF1657" s="194">
        <v>0</v>
      </c>
      <c r="AG1657" s="194">
        <v>0</v>
      </c>
      <c r="AH1657" s="194">
        <v>0</v>
      </c>
      <c r="AI1657" s="194">
        <v>0</v>
      </c>
      <c r="AJ1657" s="194">
        <v>0</v>
      </c>
      <c r="AK1657" s="194">
        <v>0</v>
      </c>
      <c r="AL1657" s="385">
        <v>5</v>
      </c>
      <c r="AM1657" s="194">
        <v>0</v>
      </c>
      <c r="AN1657" s="177">
        <v>0</v>
      </c>
      <c r="AO1657" s="194">
        <v>0</v>
      </c>
      <c r="AP1657" s="180"/>
      <c r="AQ1657" s="180"/>
      <c r="AR1657" s="180"/>
      <c r="AS1657" s="180"/>
      <c r="AT1657" s="180"/>
      <c r="AU1657" s="180"/>
      <c r="AV1657" s="180"/>
      <c r="AW1657" s="180"/>
      <c r="AX1657" s="180"/>
      <c r="AY1657" s="180"/>
      <c r="AZ1657" s="180"/>
      <c r="BA1657" s="180"/>
      <c r="BB1657" s="180"/>
      <c r="BC1657" s="180"/>
      <c r="BD1657" s="180"/>
      <c r="BE1657" s="180"/>
      <c r="BF1657" s="180"/>
      <c r="BG1657" s="180"/>
      <c r="BH1657" s="176">
        <f t="shared" si="196"/>
        <v>5</v>
      </c>
      <c r="BI1657" s="176">
        <f t="shared" si="199"/>
        <v>15</v>
      </c>
      <c r="BJ1657" s="182" t="str">
        <f t="shared" si="200"/>
        <v>5 - 40</v>
      </c>
      <c r="BK1657" s="176">
        <f t="shared" si="201"/>
        <v>23</v>
      </c>
      <c r="BL1657" s="176">
        <f t="shared" si="197"/>
        <v>5</v>
      </c>
      <c r="BM1657" s="533"/>
      <c r="BN1657" s="185">
        <v>210</v>
      </c>
      <c r="BO1657" s="180">
        <v>5</v>
      </c>
      <c r="BP1657" s="185">
        <f t="shared" si="198"/>
        <v>325</v>
      </c>
      <c r="BQ1657" s="420" t="str">
        <f t="shared" si="202"/>
        <v>IV</v>
      </c>
      <c r="BR1657" s="185"/>
      <c r="BS1657" s="464" t="s">
        <v>7642</v>
      </c>
    </row>
    <row r="1658" spans="1:71" ht="63.75" x14ac:dyDescent="0.2">
      <c r="A1658" s="696">
        <v>1656</v>
      </c>
      <c r="B1658" s="286" t="s">
        <v>7045</v>
      </c>
      <c r="C1658" s="286" t="s">
        <v>8791</v>
      </c>
      <c r="D1658" s="258" t="s">
        <v>9623</v>
      </c>
      <c r="E1658" s="736">
        <v>13</v>
      </c>
      <c r="F1658" s="736">
        <v>3</v>
      </c>
      <c r="G1658" s="737">
        <v>30</v>
      </c>
      <c r="H1658" s="305" t="s">
        <v>13972</v>
      </c>
      <c r="I1658" s="496" t="s">
        <v>635</v>
      </c>
      <c r="J1658" s="497" t="s">
        <v>635</v>
      </c>
      <c r="K1658" s="427" t="s">
        <v>3189</v>
      </c>
      <c r="L1658" s="427" t="s">
        <v>3489</v>
      </c>
      <c r="M1658" s="685">
        <v>4</v>
      </c>
      <c r="N1658" s="685" t="s">
        <v>15715</v>
      </c>
      <c r="O1658" s="685">
        <v>70</v>
      </c>
      <c r="P1658" s="427" t="s">
        <v>16253</v>
      </c>
      <c r="Q1658" s="191">
        <v>6</v>
      </c>
      <c r="R1658" s="180"/>
      <c r="S1658" s="498">
        <v>11</v>
      </c>
      <c r="T1658" s="498">
        <v>18</v>
      </c>
      <c r="U1658" s="189">
        <v>4</v>
      </c>
      <c r="V1658" s="189">
        <v>18</v>
      </c>
      <c r="W1658" s="742">
        <v>9</v>
      </c>
      <c r="X1658" s="742"/>
      <c r="Y1658" s="742"/>
      <c r="Z1658" s="742"/>
      <c r="AA1658" s="742"/>
      <c r="AB1658" s="220"/>
      <c r="AC1658" s="419" t="s">
        <v>99</v>
      </c>
      <c r="AD1658" s="427" t="s">
        <v>6150</v>
      </c>
      <c r="AE1658" s="427" t="s">
        <v>4250</v>
      </c>
      <c r="AF1658" s="194">
        <v>0</v>
      </c>
      <c r="AG1658" s="194">
        <v>0</v>
      </c>
      <c r="AH1658" s="194">
        <v>0</v>
      </c>
      <c r="AI1658" s="194">
        <v>0</v>
      </c>
      <c r="AJ1658" s="194">
        <v>0</v>
      </c>
      <c r="AK1658" s="194">
        <v>0</v>
      </c>
      <c r="AL1658" s="385">
        <v>6</v>
      </c>
      <c r="AM1658" s="194">
        <v>0</v>
      </c>
      <c r="AN1658" s="177">
        <v>0</v>
      </c>
      <c r="AO1658" s="194">
        <v>0</v>
      </c>
      <c r="AP1658" s="180"/>
      <c r="AQ1658" s="180"/>
      <c r="AR1658" s="180"/>
      <c r="AS1658" s="180"/>
      <c r="AT1658" s="180"/>
      <c r="AU1658" s="180"/>
      <c r="AV1658" s="180"/>
      <c r="AW1658" s="180"/>
      <c r="AX1658" s="180"/>
      <c r="AY1658" s="180"/>
      <c r="AZ1658" s="180"/>
      <c r="BA1658" s="180"/>
      <c r="BB1658" s="180"/>
      <c r="BC1658" s="180"/>
      <c r="BD1658" s="180"/>
      <c r="BE1658" s="180"/>
      <c r="BF1658" s="180"/>
      <c r="BG1658" s="180"/>
      <c r="BH1658" s="176">
        <f t="shared" si="196"/>
        <v>6</v>
      </c>
      <c r="BI1658" s="176">
        <f t="shared" si="199"/>
        <v>13</v>
      </c>
      <c r="BJ1658" s="182" t="str">
        <f t="shared" si="200"/>
        <v>6 - 48</v>
      </c>
      <c r="BK1658" s="176">
        <f t="shared" si="201"/>
        <v>27</v>
      </c>
      <c r="BL1658" s="176">
        <f t="shared" si="197"/>
        <v>6</v>
      </c>
      <c r="BM1658" s="533"/>
      <c r="BN1658" s="185">
        <v>375</v>
      </c>
      <c r="BO1658" s="180">
        <v>6</v>
      </c>
      <c r="BP1658" s="185">
        <f t="shared" si="198"/>
        <v>537</v>
      </c>
      <c r="BQ1658" s="420" t="str">
        <f t="shared" si="202"/>
        <v>V</v>
      </c>
      <c r="BR1658" s="185"/>
      <c r="BS1658" s="464" t="s">
        <v>7642</v>
      </c>
    </row>
    <row r="1659" spans="1:71" ht="63.75" x14ac:dyDescent="0.2">
      <c r="A1659" s="697">
        <v>1657</v>
      </c>
      <c r="B1659" s="286" t="s">
        <v>7045</v>
      </c>
      <c r="C1659" s="286" t="s">
        <v>8792</v>
      </c>
      <c r="D1659" s="258" t="s">
        <v>9623</v>
      </c>
      <c r="E1659" s="736">
        <v>13</v>
      </c>
      <c r="F1659" s="736">
        <v>3</v>
      </c>
      <c r="G1659" s="737">
        <v>30</v>
      </c>
      <c r="H1659" s="305" t="s">
        <v>13972</v>
      </c>
      <c r="I1659" s="496" t="s">
        <v>635</v>
      </c>
      <c r="J1659" s="497" t="s">
        <v>635</v>
      </c>
      <c r="K1659" s="427" t="s">
        <v>3189</v>
      </c>
      <c r="L1659" s="427" t="s">
        <v>3489</v>
      </c>
      <c r="M1659" s="685">
        <v>4</v>
      </c>
      <c r="N1659" s="685" t="s">
        <v>15715</v>
      </c>
      <c r="O1659" s="685">
        <v>70</v>
      </c>
      <c r="P1659" s="427" t="s">
        <v>16253</v>
      </c>
      <c r="Q1659" s="191">
        <v>6</v>
      </c>
      <c r="R1659" s="180"/>
      <c r="S1659" s="498">
        <v>11</v>
      </c>
      <c r="T1659" s="498">
        <v>18</v>
      </c>
      <c r="U1659" s="189">
        <v>4</v>
      </c>
      <c r="V1659" s="189">
        <v>18</v>
      </c>
      <c r="W1659" s="742">
        <v>9</v>
      </c>
      <c r="X1659" s="742"/>
      <c r="Y1659" s="742"/>
      <c r="Z1659" s="742"/>
      <c r="AA1659" s="742"/>
      <c r="AB1659" s="220"/>
      <c r="AC1659" s="419" t="s">
        <v>99</v>
      </c>
      <c r="AD1659" s="427" t="s">
        <v>6150</v>
      </c>
      <c r="AE1659" s="427" t="s">
        <v>4250</v>
      </c>
      <c r="AF1659" s="194">
        <v>0</v>
      </c>
      <c r="AG1659" s="194">
        <v>0</v>
      </c>
      <c r="AH1659" s="194">
        <v>0</v>
      </c>
      <c r="AI1659" s="194">
        <v>0</v>
      </c>
      <c r="AJ1659" s="194">
        <v>0</v>
      </c>
      <c r="AK1659" s="194">
        <v>0</v>
      </c>
      <c r="AL1659" s="383">
        <v>7</v>
      </c>
      <c r="AM1659" s="194">
        <v>0</v>
      </c>
      <c r="AN1659" s="177">
        <v>0</v>
      </c>
      <c r="AO1659" s="194">
        <v>0</v>
      </c>
      <c r="AP1659" s="180"/>
      <c r="AQ1659" s="180"/>
      <c r="AR1659" s="180"/>
      <c r="AS1659" s="180"/>
      <c r="AT1659" s="180"/>
      <c r="AU1659" s="180"/>
      <c r="AV1659" s="180"/>
      <c r="AW1659" s="180"/>
      <c r="AX1659" s="180"/>
      <c r="AY1659" s="180"/>
      <c r="AZ1659" s="180"/>
      <c r="BA1659" s="180"/>
      <c r="BB1659" s="180"/>
      <c r="BC1659" s="180"/>
      <c r="BD1659" s="180"/>
      <c r="BE1659" s="180"/>
      <c r="BF1659" s="180"/>
      <c r="BG1659" s="180"/>
      <c r="BH1659" s="176">
        <f t="shared" si="196"/>
        <v>7</v>
      </c>
      <c r="BI1659" s="176">
        <f t="shared" si="199"/>
        <v>13</v>
      </c>
      <c r="BJ1659" s="182" t="str">
        <f t="shared" si="200"/>
        <v>7 - 56</v>
      </c>
      <c r="BK1659" s="176">
        <f t="shared" si="201"/>
        <v>32</v>
      </c>
      <c r="BL1659" s="176">
        <f t="shared" si="197"/>
        <v>7</v>
      </c>
      <c r="BM1659" s="533"/>
      <c r="BN1659" s="185">
        <v>600</v>
      </c>
      <c r="BO1659" s="180">
        <v>8</v>
      </c>
      <c r="BP1659" s="185">
        <f t="shared" si="198"/>
        <v>856</v>
      </c>
      <c r="BQ1659" s="420" t="str">
        <f t="shared" si="202"/>
        <v>VI</v>
      </c>
      <c r="BR1659" s="185"/>
      <c r="BS1659" s="464" t="s">
        <v>7642</v>
      </c>
    </row>
    <row r="1660" spans="1:71" ht="127.5" x14ac:dyDescent="0.2">
      <c r="A1660" s="696">
        <v>1658</v>
      </c>
      <c r="B1660" s="286" t="s">
        <v>7045</v>
      </c>
      <c r="C1660" s="286" t="s">
        <v>8793</v>
      </c>
      <c r="D1660" s="258" t="s">
        <v>9623</v>
      </c>
      <c r="E1660" s="736">
        <v>2</v>
      </c>
      <c r="F1660" s="736">
        <v>3</v>
      </c>
      <c r="G1660" s="737">
        <v>30</v>
      </c>
      <c r="H1660" s="305" t="s">
        <v>13972</v>
      </c>
      <c r="I1660" s="496" t="s">
        <v>635</v>
      </c>
      <c r="J1660" s="497" t="s">
        <v>635</v>
      </c>
      <c r="K1660" s="427" t="s">
        <v>3189</v>
      </c>
      <c r="L1660" s="427" t="s">
        <v>3489</v>
      </c>
      <c r="M1660" s="685">
        <v>4</v>
      </c>
      <c r="N1660" s="685" t="s">
        <v>15715</v>
      </c>
      <c r="O1660" s="685">
        <v>70</v>
      </c>
      <c r="P1660" s="427" t="s">
        <v>16254</v>
      </c>
      <c r="Q1660" s="191">
        <v>6</v>
      </c>
      <c r="R1660" s="180"/>
      <c r="S1660" s="498">
        <v>11</v>
      </c>
      <c r="T1660" s="498">
        <v>18</v>
      </c>
      <c r="U1660" s="189">
        <v>4</v>
      </c>
      <c r="V1660" s="189">
        <v>18</v>
      </c>
      <c r="W1660" s="742">
        <v>9</v>
      </c>
      <c r="X1660" s="742"/>
      <c r="Y1660" s="742"/>
      <c r="Z1660" s="742"/>
      <c r="AA1660" s="742"/>
      <c r="AB1660" s="220"/>
      <c r="AC1660" s="419" t="s">
        <v>100</v>
      </c>
      <c r="AD1660" s="427" t="s">
        <v>6150</v>
      </c>
      <c r="AE1660" s="427" t="s">
        <v>4250</v>
      </c>
      <c r="AF1660" s="194">
        <v>0</v>
      </c>
      <c r="AG1660" s="194">
        <v>0</v>
      </c>
      <c r="AH1660" s="194">
        <v>0</v>
      </c>
      <c r="AI1660" s="194">
        <v>0</v>
      </c>
      <c r="AJ1660" s="194">
        <v>0</v>
      </c>
      <c r="AK1660" s="194">
        <v>0</v>
      </c>
      <c r="AL1660" s="383">
        <v>4</v>
      </c>
      <c r="AM1660" s="194">
        <v>0</v>
      </c>
      <c r="AN1660" s="177">
        <v>0</v>
      </c>
      <c r="AO1660" s="194">
        <v>0</v>
      </c>
      <c r="AP1660" s="180"/>
      <c r="AQ1660" s="180"/>
      <c r="AR1660" s="180"/>
      <c r="AS1660" s="180"/>
      <c r="AT1660" s="180"/>
      <c r="AU1660" s="180"/>
      <c r="AV1660" s="180"/>
      <c r="AW1660" s="180"/>
      <c r="AX1660" s="180"/>
      <c r="AY1660" s="180"/>
      <c r="AZ1660" s="180"/>
      <c r="BA1660" s="180"/>
      <c r="BB1660" s="180"/>
      <c r="BC1660" s="180"/>
      <c r="BD1660" s="180">
        <v>12</v>
      </c>
      <c r="BE1660" s="180"/>
      <c r="BF1660" s="180"/>
      <c r="BG1660" s="180"/>
      <c r="BH1660" s="176" t="str">
        <f t="shared" si="196"/>
        <v>class level</v>
      </c>
      <c r="BI1660" s="176">
        <f t="shared" si="199"/>
        <v>16</v>
      </c>
      <c r="BJ1660" s="182" t="str">
        <f t="shared" si="200"/>
        <v>4 - 32</v>
      </c>
      <c r="BK1660" s="176">
        <f t="shared" si="201"/>
        <v>18</v>
      </c>
      <c r="BL1660" s="176">
        <f t="shared" si="197"/>
        <v>12</v>
      </c>
      <c r="BM1660" s="533"/>
      <c r="BN1660" s="196">
        <v>225</v>
      </c>
      <c r="BO1660" s="180">
        <v>4</v>
      </c>
      <c r="BP1660" s="185">
        <f t="shared" si="198"/>
        <v>297</v>
      </c>
      <c r="BQ1660" s="420" t="str">
        <f t="shared" si="202"/>
        <v>IV</v>
      </c>
      <c r="BR1660" s="185"/>
      <c r="BS1660" s="464" t="s">
        <v>7643</v>
      </c>
    </row>
    <row r="1661" spans="1:71" ht="127.5" x14ac:dyDescent="0.2">
      <c r="A1661" s="696">
        <v>1659</v>
      </c>
      <c r="B1661" s="286" t="s">
        <v>7045</v>
      </c>
      <c r="C1661" s="286" t="s">
        <v>8794</v>
      </c>
      <c r="D1661" s="258" t="s">
        <v>9623</v>
      </c>
      <c r="E1661" s="736">
        <v>2</v>
      </c>
      <c r="F1661" s="736">
        <v>3</v>
      </c>
      <c r="G1661" s="737">
        <v>30</v>
      </c>
      <c r="H1661" s="305" t="s">
        <v>13972</v>
      </c>
      <c r="I1661" s="496" t="s">
        <v>635</v>
      </c>
      <c r="J1661" s="497" t="s">
        <v>635</v>
      </c>
      <c r="K1661" s="427" t="s">
        <v>3189</v>
      </c>
      <c r="L1661" s="427" t="s">
        <v>3489</v>
      </c>
      <c r="M1661" s="685">
        <v>4</v>
      </c>
      <c r="N1661" s="685" t="s">
        <v>15715</v>
      </c>
      <c r="O1661" s="685">
        <v>70</v>
      </c>
      <c r="P1661" s="427" t="s">
        <v>16254</v>
      </c>
      <c r="Q1661" s="191">
        <v>6</v>
      </c>
      <c r="R1661" s="180"/>
      <c r="S1661" s="498">
        <v>11</v>
      </c>
      <c r="T1661" s="498">
        <v>18</v>
      </c>
      <c r="U1661" s="189">
        <v>4</v>
      </c>
      <c r="V1661" s="189">
        <v>18</v>
      </c>
      <c r="W1661" s="742">
        <v>9</v>
      </c>
      <c r="X1661" s="742"/>
      <c r="Y1661" s="742"/>
      <c r="Z1661" s="742"/>
      <c r="AA1661" s="742"/>
      <c r="AB1661" s="220"/>
      <c r="AC1661" s="419" t="s">
        <v>100</v>
      </c>
      <c r="AD1661" s="427" t="s">
        <v>6150</v>
      </c>
      <c r="AE1661" s="427" t="s">
        <v>4250</v>
      </c>
      <c r="AF1661" s="194">
        <v>0</v>
      </c>
      <c r="AG1661" s="194">
        <v>0</v>
      </c>
      <c r="AH1661" s="194">
        <v>0</v>
      </c>
      <c r="AI1661" s="194">
        <v>0</v>
      </c>
      <c r="AJ1661" s="194">
        <v>0</v>
      </c>
      <c r="AK1661" s="194">
        <v>0</v>
      </c>
      <c r="AL1661" s="383">
        <v>5</v>
      </c>
      <c r="AM1661" s="194">
        <v>0</v>
      </c>
      <c r="AN1661" s="177">
        <v>0</v>
      </c>
      <c r="AO1661" s="194">
        <v>0</v>
      </c>
      <c r="AP1661" s="180"/>
      <c r="AQ1661" s="180"/>
      <c r="AR1661" s="180"/>
      <c r="AS1661" s="180"/>
      <c r="AT1661" s="180"/>
      <c r="AU1661" s="180"/>
      <c r="AV1661" s="180"/>
      <c r="AW1661" s="180"/>
      <c r="AX1661" s="180"/>
      <c r="AY1661" s="180"/>
      <c r="AZ1661" s="180"/>
      <c r="BA1661" s="180"/>
      <c r="BB1661" s="180"/>
      <c r="BC1661" s="180"/>
      <c r="BD1661" s="180">
        <v>12</v>
      </c>
      <c r="BE1661" s="180"/>
      <c r="BF1661" s="180"/>
      <c r="BG1661" s="180"/>
      <c r="BH1661" s="176" t="str">
        <f t="shared" si="196"/>
        <v>class level</v>
      </c>
      <c r="BI1661" s="176">
        <f t="shared" si="199"/>
        <v>16</v>
      </c>
      <c r="BJ1661" s="182" t="str">
        <f t="shared" si="200"/>
        <v>5 - 40</v>
      </c>
      <c r="BK1661" s="176">
        <f t="shared" si="201"/>
        <v>23</v>
      </c>
      <c r="BL1661" s="176">
        <f t="shared" si="197"/>
        <v>12</v>
      </c>
      <c r="BM1661" s="533"/>
      <c r="BN1661" s="196">
        <v>325</v>
      </c>
      <c r="BO1661" s="180">
        <v>5</v>
      </c>
      <c r="BP1661" s="185">
        <f t="shared" si="198"/>
        <v>440</v>
      </c>
      <c r="BQ1661" s="420" t="str">
        <f t="shared" si="202"/>
        <v>V</v>
      </c>
      <c r="BR1661" s="185"/>
      <c r="BS1661" s="464" t="s">
        <v>7643</v>
      </c>
    </row>
    <row r="1662" spans="1:71" ht="127.5" x14ac:dyDescent="0.2">
      <c r="A1662" s="697">
        <v>1660</v>
      </c>
      <c r="B1662" s="286" t="s">
        <v>7045</v>
      </c>
      <c r="C1662" s="286" t="s">
        <v>8795</v>
      </c>
      <c r="D1662" s="258" t="s">
        <v>9623</v>
      </c>
      <c r="E1662" s="736">
        <v>2</v>
      </c>
      <c r="F1662" s="736">
        <v>3</v>
      </c>
      <c r="G1662" s="737">
        <v>30</v>
      </c>
      <c r="H1662" s="305" t="s">
        <v>13972</v>
      </c>
      <c r="I1662" s="496" t="s">
        <v>635</v>
      </c>
      <c r="J1662" s="497" t="s">
        <v>635</v>
      </c>
      <c r="K1662" s="427" t="s">
        <v>3189</v>
      </c>
      <c r="L1662" s="427" t="s">
        <v>3489</v>
      </c>
      <c r="M1662" s="685">
        <v>4</v>
      </c>
      <c r="N1662" s="685" t="s">
        <v>15715</v>
      </c>
      <c r="O1662" s="685">
        <v>70</v>
      </c>
      <c r="P1662" s="427" t="s">
        <v>16254</v>
      </c>
      <c r="Q1662" s="191">
        <v>6</v>
      </c>
      <c r="R1662" s="180"/>
      <c r="S1662" s="498">
        <v>11</v>
      </c>
      <c r="T1662" s="498">
        <v>18</v>
      </c>
      <c r="U1662" s="189">
        <v>4</v>
      </c>
      <c r="V1662" s="189">
        <v>18</v>
      </c>
      <c r="W1662" s="742">
        <v>9</v>
      </c>
      <c r="X1662" s="742"/>
      <c r="Y1662" s="742"/>
      <c r="Z1662" s="742"/>
      <c r="AA1662" s="742"/>
      <c r="AB1662" s="220"/>
      <c r="AC1662" s="419" t="s">
        <v>100</v>
      </c>
      <c r="AD1662" s="427" t="s">
        <v>6150</v>
      </c>
      <c r="AE1662" s="427" t="s">
        <v>4250</v>
      </c>
      <c r="AF1662" s="194">
        <v>0</v>
      </c>
      <c r="AG1662" s="194">
        <v>0</v>
      </c>
      <c r="AH1662" s="194">
        <v>0</v>
      </c>
      <c r="AI1662" s="194">
        <v>0</v>
      </c>
      <c r="AJ1662" s="194">
        <v>0</v>
      </c>
      <c r="AK1662" s="194">
        <v>0</v>
      </c>
      <c r="AL1662" s="383">
        <v>6</v>
      </c>
      <c r="AM1662" s="194">
        <v>0</v>
      </c>
      <c r="AN1662" s="177">
        <v>0</v>
      </c>
      <c r="AO1662" s="194">
        <v>0</v>
      </c>
      <c r="AP1662" s="180"/>
      <c r="AQ1662" s="180"/>
      <c r="AR1662" s="180"/>
      <c r="AS1662" s="180"/>
      <c r="AT1662" s="180"/>
      <c r="AU1662" s="180"/>
      <c r="AV1662" s="180"/>
      <c r="AW1662" s="180"/>
      <c r="AX1662" s="180"/>
      <c r="AY1662" s="180"/>
      <c r="AZ1662" s="180"/>
      <c r="BA1662" s="180"/>
      <c r="BB1662" s="180"/>
      <c r="BC1662" s="180"/>
      <c r="BD1662" s="180">
        <v>12</v>
      </c>
      <c r="BE1662" s="180"/>
      <c r="BF1662" s="180"/>
      <c r="BG1662" s="180"/>
      <c r="BH1662" s="176" t="str">
        <f t="shared" si="196"/>
        <v>class level</v>
      </c>
      <c r="BI1662" s="176">
        <f t="shared" si="199"/>
        <v>16</v>
      </c>
      <c r="BJ1662" s="182" t="str">
        <f t="shared" si="200"/>
        <v>6 - 48</v>
      </c>
      <c r="BK1662" s="176">
        <f t="shared" si="201"/>
        <v>27</v>
      </c>
      <c r="BL1662" s="176">
        <f t="shared" si="197"/>
        <v>12</v>
      </c>
      <c r="BM1662" s="533"/>
      <c r="BN1662" s="185">
        <v>575</v>
      </c>
      <c r="BO1662" s="180">
        <v>6</v>
      </c>
      <c r="BP1662" s="185">
        <f t="shared" si="198"/>
        <v>737</v>
      </c>
      <c r="BQ1662" s="420" t="str">
        <f t="shared" si="202"/>
        <v>VI</v>
      </c>
      <c r="BR1662" s="185"/>
      <c r="BS1662" s="464" t="s">
        <v>7643</v>
      </c>
    </row>
    <row r="1663" spans="1:71" ht="127.5" x14ac:dyDescent="0.2">
      <c r="A1663" s="696">
        <v>1661</v>
      </c>
      <c r="B1663" s="286" t="s">
        <v>7045</v>
      </c>
      <c r="C1663" s="286" t="s">
        <v>8796</v>
      </c>
      <c r="D1663" s="258" t="s">
        <v>9623</v>
      </c>
      <c r="E1663" s="736">
        <v>2</v>
      </c>
      <c r="F1663" s="736">
        <v>3</v>
      </c>
      <c r="G1663" s="737">
        <v>30</v>
      </c>
      <c r="H1663" s="305" t="s">
        <v>13972</v>
      </c>
      <c r="I1663" s="496" t="s">
        <v>635</v>
      </c>
      <c r="J1663" s="497" t="s">
        <v>635</v>
      </c>
      <c r="K1663" s="427" t="s">
        <v>3189</v>
      </c>
      <c r="L1663" s="427" t="s">
        <v>3489</v>
      </c>
      <c r="M1663" s="685">
        <v>4</v>
      </c>
      <c r="N1663" s="685" t="s">
        <v>15715</v>
      </c>
      <c r="O1663" s="685">
        <v>70</v>
      </c>
      <c r="P1663" s="427" t="s">
        <v>16254</v>
      </c>
      <c r="Q1663" s="191">
        <v>6</v>
      </c>
      <c r="R1663" s="180"/>
      <c r="S1663" s="498">
        <v>11</v>
      </c>
      <c r="T1663" s="498">
        <v>18</v>
      </c>
      <c r="U1663" s="189">
        <v>4</v>
      </c>
      <c r="V1663" s="189">
        <v>18</v>
      </c>
      <c r="W1663" s="742">
        <v>9</v>
      </c>
      <c r="X1663" s="742"/>
      <c r="Y1663" s="742"/>
      <c r="Z1663" s="742"/>
      <c r="AA1663" s="742"/>
      <c r="AB1663" s="220"/>
      <c r="AC1663" s="419" t="s">
        <v>100</v>
      </c>
      <c r="AD1663" s="427" t="s">
        <v>6150</v>
      </c>
      <c r="AE1663" s="427" t="s">
        <v>4250</v>
      </c>
      <c r="AF1663" s="194">
        <v>0</v>
      </c>
      <c r="AG1663" s="194">
        <v>0</v>
      </c>
      <c r="AH1663" s="194">
        <v>0</v>
      </c>
      <c r="AI1663" s="194">
        <v>0</v>
      </c>
      <c r="AJ1663" s="194">
        <v>0</v>
      </c>
      <c r="AK1663" s="194">
        <v>0</v>
      </c>
      <c r="AL1663" s="383">
        <v>7</v>
      </c>
      <c r="AM1663" s="194">
        <v>0</v>
      </c>
      <c r="AN1663" s="177">
        <v>0</v>
      </c>
      <c r="AO1663" s="194">
        <v>0</v>
      </c>
      <c r="AP1663" s="180"/>
      <c r="AQ1663" s="180"/>
      <c r="AR1663" s="180"/>
      <c r="AS1663" s="180"/>
      <c r="AT1663" s="180"/>
      <c r="AU1663" s="180"/>
      <c r="AV1663" s="180"/>
      <c r="AW1663" s="180"/>
      <c r="AX1663" s="180"/>
      <c r="AY1663" s="180"/>
      <c r="AZ1663" s="180"/>
      <c r="BA1663" s="180"/>
      <c r="BB1663" s="180"/>
      <c r="BC1663" s="180"/>
      <c r="BD1663" s="180">
        <v>12</v>
      </c>
      <c r="BE1663" s="180"/>
      <c r="BF1663" s="180"/>
      <c r="BG1663" s="180"/>
      <c r="BH1663" s="176" t="str">
        <f t="shared" si="196"/>
        <v>class level</v>
      </c>
      <c r="BI1663" s="176">
        <f t="shared" si="199"/>
        <v>16</v>
      </c>
      <c r="BJ1663" s="182" t="str">
        <f t="shared" si="200"/>
        <v>7 - 56</v>
      </c>
      <c r="BK1663" s="176">
        <f t="shared" si="201"/>
        <v>32</v>
      </c>
      <c r="BL1663" s="176">
        <f t="shared" si="197"/>
        <v>12</v>
      </c>
      <c r="BM1663" s="533"/>
      <c r="BN1663" s="185">
        <v>800</v>
      </c>
      <c r="BO1663" s="180">
        <v>8</v>
      </c>
      <c r="BP1663" s="185">
        <f t="shared" si="198"/>
        <v>1056</v>
      </c>
      <c r="BQ1663" s="420" t="str">
        <f t="shared" si="202"/>
        <v>VI</v>
      </c>
      <c r="BR1663" s="185"/>
      <c r="BS1663" s="464" t="s">
        <v>7643</v>
      </c>
    </row>
    <row r="1664" spans="1:71" ht="127.5" x14ac:dyDescent="0.2">
      <c r="A1664" s="697">
        <v>1662</v>
      </c>
      <c r="B1664" s="286" t="s">
        <v>7045</v>
      </c>
      <c r="C1664" s="286" t="s">
        <v>8797</v>
      </c>
      <c r="D1664" s="258" t="s">
        <v>9623</v>
      </c>
      <c r="E1664" s="736">
        <v>1</v>
      </c>
      <c r="F1664" s="736">
        <v>3</v>
      </c>
      <c r="G1664" s="737">
        <v>30</v>
      </c>
      <c r="H1664" s="305" t="s">
        <v>13972</v>
      </c>
      <c r="I1664" s="496" t="s">
        <v>635</v>
      </c>
      <c r="J1664" s="497" t="s">
        <v>635</v>
      </c>
      <c r="K1664" s="427" t="s">
        <v>3189</v>
      </c>
      <c r="L1664" s="427" t="s">
        <v>3489</v>
      </c>
      <c r="M1664" s="685">
        <v>4</v>
      </c>
      <c r="N1664" s="685" t="s">
        <v>15715</v>
      </c>
      <c r="O1664" s="685">
        <v>70</v>
      </c>
      <c r="P1664" s="427" t="s">
        <v>16254</v>
      </c>
      <c r="Q1664" s="191">
        <v>6</v>
      </c>
      <c r="R1664" s="180"/>
      <c r="S1664" s="498">
        <v>11</v>
      </c>
      <c r="T1664" s="498">
        <v>18</v>
      </c>
      <c r="U1664" s="189">
        <v>4</v>
      </c>
      <c r="V1664" s="189">
        <v>18</v>
      </c>
      <c r="W1664" s="742">
        <v>9</v>
      </c>
      <c r="X1664" s="742"/>
      <c r="Y1664" s="742"/>
      <c r="Z1664" s="742"/>
      <c r="AA1664" s="742"/>
      <c r="AB1664" s="220"/>
      <c r="AC1664" s="419" t="s">
        <v>101</v>
      </c>
      <c r="AD1664" s="427" t="s">
        <v>6150</v>
      </c>
      <c r="AE1664" s="427" t="s">
        <v>4250</v>
      </c>
      <c r="AF1664" s="194">
        <v>0</v>
      </c>
      <c r="AG1664" s="194">
        <v>0</v>
      </c>
      <c r="AH1664" s="194">
        <v>0</v>
      </c>
      <c r="AI1664" s="194">
        <v>0</v>
      </c>
      <c r="AJ1664" s="194">
        <v>0</v>
      </c>
      <c r="AK1664" s="194">
        <v>0</v>
      </c>
      <c r="AL1664" s="383">
        <v>5</v>
      </c>
      <c r="AM1664" s="194">
        <v>0</v>
      </c>
      <c r="AN1664" s="177">
        <v>0</v>
      </c>
      <c r="AO1664" s="194">
        <v>0</v>
      </c>
      <c r="AP1664" s="180"/>
      <c r="AQ1664" s="180"/>
      <c r="AR1664" s="180"/>
      <c r="AS1664" s="180"/>
      <c r="AT1664" s="180"/>
      <c r="AU1664" s="180"/>
      <c r="AV1664" s="180"/>
      <c r="AW1664" s="180"/>
      <c r="AX1664" s="180"/>
      <c r="AY1664" s="180"/>
      <c r="AZ1664" s="180"/>
      <c r="BA1664" s="180"/>
      <c r="BB1664" s="180"/>
      <c r="BC1664" s="180"/>
      <c r="BD1664" s="180">
        <v>12</v>
      </c>
      <c r="BE1664" s="180"/>
      <c r="BF1664" s="180"/>
      <c r="BG1664" s="180"/>
      <c r="BH1664" s="176" t="str">
        <f t="shared" si="196"/>
        <v>class level</v>
      </c>
      <c r="BI1664" s="176">
        <f t="shared" si="199"/>
        <v>16</v>
      </c>
      <c r="BJ1664" s="182" t="str">
        <f t="shared" si="200"/>
        <v>5 - 40</v>
      </c>
      <c r="BK1664" s="176">
        <f t="shared" si="201"/>
        <v>23</v>
      </c>
      <c r="BL1664" s="176">
        <f t="shared" si="197"/>
        <v>12</v>
      </c>
      <c r="BM1664" s="533"/>
      <c r="BN1664" s="185">
        <v>440</v>
      </c>
      <c r="BO1664" s="180">
        <v>5</v>
      </c>
      <c r="BP1664" s="185">
        <f t="shared" si="198"/>
        <v>555</v>
      </c>
      <c r="BQ1664" s="420" t="str">
        <f t="shared" si="202"/>
        <v>V</v>
      </c>
      <c r="BR1664" s="185"/>
      <c r="BS1664" s="464" t="s">
        <v>7644</v>
      </c>
    </row>
    <row r="1665" spans="1:71" ht="127.5" x14ac:dyDescent="0.2">
      <c r="A1665" s="696">
        <v>1663</v>
      </c>
      <c r="B1665" s="286" t="s">
        <v>7045</v>
      </c>
      <c r="C1665" s="286" t="s">
        <v>8798</v>
      </c>
      <c r="D1665" s="258" t="s">
        <v>9623</v>
      </c>
      <c r="E1665" s="736">
        <v>1</v>
      </c>
      <c r="F1665" s="736">
        <v>3</v>
      </c>
      <c r="G1665" s="737">
        <v>30</v>
      </c>
      <c r="H1665" s="305" t="s">
        <v>13972</v>
      </c>
      <c r="I1665" s="496" t="s">
        <v>635</v>
      </c>
      <c r="J1665" s="497" t="s">
        <v>635</v>
      </c>
      <c r="K1665" s="427" t="s">
        <v>3189</v>
      </c>
      <c r="L1665" s="427" t="s">
        <v>3489</v>
      </c>
      <c r="M1665" s="685">
        <v>4</v>
      </c>
      <c r="N1665" s="685" t="s">
        <v>15715</v>
      </c>
      <c r="O1665" s="685">
        <v>70</v>
      </c>
      <c r="P1665" s="427" t="s">
        <v>16254</v>
      </c>
      <c r="Q1665" s="191">
        <v>6</v>
      </c>
      <c r="R1665" s="180"/>
      <c r="S1665" s="498">
        <v>11</v>
      </c>
      <c r="T1665" s="498">
        <v>18</v>
      </c>
      <c r="U1665" s="189">
        <v>4</v>
      </c>
      <c r="V1665" s="189">
        <v>18</v>
      </c>
      <c r="W1665" s="742">
        <v>9</v>
      </c>
      <c r="X1665" s="742"/>
      <c r="Y1665" s="742"/>
      <c r="Z1665" s="742"/>
      <c r="AA1665" s="742"/>
      <c r="AB1665" s="220"/>
      <c r="AC1665" s="419" t="s">
        <v>101</v>
      </c>
      <c r="AD1665" s="427" t="s">
        <v>6150</v>
      </c>
      <c r="AE1665" s="427" t="s">
        <v>4250</v>
      </c>
      <c r="AF1665" s="194">
        <v>0</v>
      </c>
      <c r="AG1665" s="194">
        <v>0</v>
      </c>
      <c r="AH1665" s="194">
        <v>0</v>
      </c>
      <c r="AI1665" s="194">
        <v>0</v>
      </c>
      <c r="AJ1665" s="194">
        <v>0</v>
      </c>
      <c r="AK1665" s="194">
        <v>0</v>
      </c>
      <c r="AL1665" s="383">
        <v>6</v>
      </c>
      <c r="AM1665" s="194">
        <v>0</v>
      </c>
      <c r="AN1665" s="177">
        <v>0</v>
      </c>
      <c r="AO1665" s="194">
        <v>0</v>
      </c>
      <c r="AP1665" s="180"/>
      <c r="AQ1665" s="180"/>
      <c r="AR1665" s="180"/>
      <c r="AS1665" s="180"/>
      <c r="AT1665" s="180"/>
      <c r="AU1665" s="180"/>
      <c r="AV1665" s="180"/>
      <c r="AW1665" s="180"/>
      <c r="AX1665" s="180"/>
      <c r="AY1665" s="180"/>
      <c r="AZ1665" s="180"/>
      <c r="BA1665" s="180"/>
      <c r="BB1665" s="180"/>
      <c r="BC1665" s="180"/>
      <c r="BD1665" s="180">
        <v>12</v>
      </c>
      <c r="BE1665" s="180"/>
      <c r="BF1665" s="180"/>
      <c r="BG1665" s="180"/>
      <c r="BH1665" s="176" t="str">
        <f t="shared" si="196"/>
        <v>class level</v>
      </c>
      <c r="BI1665" s="176">
        <f t="shared" si="199"/>
        <v>16</v>
      </c>
      <c r="BJ1665" s="182" t="str">
        <f t="shared" si="200"/>
        <v>6 - 48</v>
      </c>
      <c r="BK1665" s="176">
        <f t="shared" si="201"/>
        <v>27</v>
      </c>
      <c r="BL1665" s="176">
        <f t="shared" si="197"/>
        <v>12</v>
      </c>
      <c r="BM1665" s="533"/>
      <c r="BN1665" s="185">
        <v>625</v>
      </c>
      <c r="BO1665" s="180">
        <v>6</v>
      </c>
      <c r="BP1665" s="185">
        <f t="shared" si="198"/>
        <v>787</v>
      </c>
      <c r="BQ1665" s="420" t="str">
        <f t="shared" si="202"/>
        <v>VI</v>
      </c>
      <c r="BR1665" s="185"/>
      <c r="BS1665" s="464" t="s">
        <v>7644</v>
      </c>
    </row>
    <row r="1666" spans="1:71" ht="127.5" x14ac:dyDescent="0.2">
      <c r="A1666" s="696">
        <v>1664</v>
      </c>
      <c r="B1666" s="286" t="s">
        <v>7045</v>
      </c>
      <c r="C1666" s="286" t="s">
        <v>8799</v>
      </c>
      <c r="D1666" s="258" t="s">
        <v>9623</v>
      </c>
      <c r="E1666" s="736">
        <v>1</v>
      </c>
      <c r="F1666" s="736">
        <v>3</v>
      </c>
      <c r="G1666" s="737">
        <v>30</v>
      </c>
      <c r="H1666" s="305" t="s">
        <v>13972</v>
      </c>
      <c r="I1666" s="496" t="s">
        <v>635</v>
      </c>
      <c r="J1666" s="497" t="s">
        <v>635</v>
      </c>
      <c r="K1666" s="427" t="s">
        <v>3189</v>
      </c>
      <c r="L1666" s="427" t="s">
        <v>3489</v>
      </c>
      <c r="M1666" s="685">
        <v>4</v>
      </c>
      <c r="N1666" s="685" t="s">
        <v>15715</v>
      </c>
      <c r="O1666" s="685">
        <v>70</v>
      </c>
      <c r="P1666" s="427" t="s">
        <v>16254</v>
      </c>
      <c r="Q1666" s="191">
        <v>6</v>
      </c>
      <c r="R1666" s="180"/>
      <c r="S1666" s="498">
        <v>11</v>
      </c>
      <c r="T1666" s="498">
        <v>18</v>
      </c>
      <c r="U1666" s="189">
        <v>4</v>
      </c>
      <c r="V1666" s="189">
        <v>18</v>
      </c>
      <c r="W1666" s="742">
        <v>9</v>
      </c>
      <c r="X1666" s="742"/>
      <c r="Y1666" s="742"/>
      <c r="Z1666" s="742"/>
      <c r="AA1666" s="742"/>
      <c r="AB1666" s="220"/>
      <c r="AC1666" s="419" t="s">
        <v>101</v>
      </c>
      <c r="AD1666" s="427" t="s">
        <v>6150</v>
      </c>
      <c r="AE1666" s="427" t="s">
        <v>4250</v>
      </c>
      <c r="AF1666" s="194">
        <v>0</v>
      </c>
      <c r="AG1666" s="194">
        <v>0</v>
      </c>
      <c r="AH1666" s="194">
        <v>0</v>
      </c>
      <c r="AI1666" s="194">
        <v>0</v>
      </c>
      <c r="AJ1666" s="194">
        <v>0</v>
      </c>
      <c r="AK1666" s="194">
        <v>0</v>
      </c>
      <c r="AL1666" s="383">
        <v>7</v>
      </c>
      <c r="AM1666" s="194">
        <v>0</v>
      </c>
      <c r="AN1666" s="177">
        <v>0</v>
      </c>
      <c r="AO1666" s="194">
        <v>0</v>
      </c>
      <c r="AP1666" s="180"/>
      <c r="AQ1666" s="180"/>
      <c r="AR1666" s="180"/>
      <c r="AS1666" s="180"/>
      <c r="AT1666" s="180"/>
      <c r="AU1666" s="180"/>
      <c r="AV1666" s="180"/>
      <c r="AW1666" s="180"/>
      <c r="AX1666" s="180"/>
      <c r="AY1666" s="180"/>
      <c r="AZ1666" s="180"/>
      <c r="BA1666" s="180"/>
      <c r="BB1666" s="180"/>
      <c r="BC1666" s="180"/>
      <c r="BD1666" s="180">
        <v>12</v>
      </c>
      <c r="BE1666" s="180"/>
      <c r="BF1666" s="180"/>
      <c r="BG1666" s="180"/>
      <c r="BH1666" s="176" t="str">
        <f t="shared" si="196"/>
        <v>class level</v>
      </c>
      <c r="BI1666" s="176">
        <f t="shared" si="199"/>
        <v>16</v>
      </c>
      <c r="BJ1666" s="182" t="str">
        <f t="shared" si="200"/>
        <v>7 - 56</v>
      </c>
      <c r="BK1666" s="176">
        <f t="shared" si="201"/>
        <v>32</v>
      </c>
      <c r="BL1666" s="176">
        <f t="shared" si="197"/>
        <v>12</v>
      </c>
      <c r="BM1666" s="533"/>
      <c r="BN1666" s="185">
        <v>1200</v>
      </c>
      <c r="BO1666" s="180">
        <v>8</v>
      </c>
      <c r="BP1666" s="185">
        <f t="shared" si="198"/>
        <v>1456</v>
      </c>
      <c r="BQ1666" s="420" t="str">
        <f t="shared" si="202"/>
        <v>VII</v>
      </c>
      <c r="BR1666" s="185"/>
      <c r="BS1666" s="464" t="s">
        <v>7644</v>
      </c>
    </row>
    <row r="1667" spans="1:71" ht="127.5" x14ac:dyDescent="0.2">
      <c r="A1667" s="697">
        <v>1665</v>
      </c>
      <c r="B1667" s="286" t="s">
        <v>7045</v>
      </c>
      <c r="C1667" s="286" t="s">
        <v>8800</v>
      </c>
      <c r="D1667" s="258" t="s">
        <v>9623</v>
      </c>
      <c r="E1667" s="736">
        <v>1</v>
      </c>
      <c r="F1667" s="736">
        <v>3</v>
      </c>
      <c r="G1667" s="737">
        <v>30</v>
      </c>
      <c r="H1667" s="305" t="s">
        <v>13972</v>
      </c>
      <c r="I1667" s="496" t="s">
        <v>635</v>
      </c>
      <c r="J1667" s="497" t="s">
        <v>635</v>
      </c>
      <c r="K1667" s="427" t="s">
        <v>3189</v>
      </c>
      <c r="L1667" s="427" t="s">
        <v>3489</v>
      </c>
      <c r="M1667" s="685">
        <v>4</v>
      </c>
      <c r="N1667" s="685" t="s">
        <v>15715</v>
      </c>
      <c r="O1667" s="685">
        <v>70</v>
      </c>
      <c r="P1667" s="427" t="s">
        <v>16254</v>
      </c>
      <c r="Q1667" s="191">
        <v>6</v>
      </c>
      <c r="R1667" s="180"/>
      <c r="S1667" s="498">
        <v>11</v>
      </c>
      <c r="T1667" s="498">
        <v>18</v>
      </c>
      <c r="U1667" s="189">
        <v>4</v>
      </c>
      <c r="V1667" s="189">
        <v>18</v>
      </c>
      <c r="W1667" s="742">
        <v>9</v>
      </c>
      <c r="X1667" s="742"/>
      <c r="Y1667" s="742"/>
      <c r="Z1667" s="742"/>
      <c r="AA1667" s="742"/>
      <c r="AB1667" s="220"/>
      <c r="AC1667" s="419" t="s">
        <v>101</v>
      </c>
      <c r="AD1667" s="427" t="s">
        <v>6150</v>
      </c>
      <c r="AE1667" s="427" t="s">
        <v>4250</v>
      </c>
      <c r="AF1667" s="194">
        <v>0</v>
      </c>
      <c r="AG1667" s="194">
        <v>0</v>
      </c>
      <c r="AH1667" s="194">
        <v>0</v>
      </c>
      <c r="AI1667" s="194">
        <v>0</v>
      </c>
      <c r="AJ1667" s="194">
        <v>0</v>
      </c>
      <c r="AK1667" s="194">
        <v>0</v>
      </c>
      <c r="AL1667" s="383">
        <v>8</v>
      </c>
      <c r="AM1667" s="194">
        <v>0</v>
      </c>
      <c r="AN1667" s="177">
        <v>0</v>
      </c>
      <c r="AO1667" s="194">
        <v>0</v>
      </c>
      <c r="AP1667" s="180"/>
      <c r="AQ1667" s="180"/>
      <c r="AR1667" s="180"/>
      <c r="AS1667" s="180"/>
      <c r="AT1667" s="180"/>
      <c r="AU1667" s="180"/>
      <c r="AV1667" s="180"/>
      <c r="AW1667" s="180"/>
      <c r="AX1667" s="180"/>
      <c r="AY1667" s="180"/>
      <c r="AZ1667" s="180"/>
      <c r="BA1667" s="180"/>
      <c r="BB1667" s="180"/>
      <c r="BC1667" s="180"/>
      <c r="BD1667" s="180">
        <v>12</v>
      </c>
      <c r="BE1667" s="180"/>
      <c r="BF1667" s="180"/>
      <c r="BG1667" s="180"/>
      <c r="BH1667" s="176" t="str">
        <f t="shared" ref="BH1667:BH1730" si="203">IF(manualHD="",IF(COUNTA($AP1667:$BG1667)=0,IF(SUM($AG1667:$AL1667)/(0.01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class level</v>
      </c>
      <c r="BI1667" s="176">
        <f t="shared" si="199"/>
        <v>16</v>
      </c>
      <c r="BJ1667" s="182" t="str">
        <f t="shared" si="200"/>
        <v>8 - 64</v>
      </c>
      <c r="BK1667" s="176">
        <f t="shared" si="201"/>
        <v>36</v>
      </c>
      <c r="BL1667" s="176">
        <f t="shared" si="197"/>
        <v>12</v>
      </c>
      <c r="BM1667" s="533"/>
      <c r="BN1667" s="185">
        <v>1800</v>
      </c>
      <c r="BO1667" s="180">
        <v>10</v>
      </c>
      <c r="BP1667" s="185">
        <f t="shared" si="198"/>
        <v>2160</v>
      </c>
      <c r="BQ1667" s="420" t="str">
        <f t="shared" si="202"/>
        <v>VII</v>
      </c>
      <c r="BR1667" s="185"/>
      <c r="BS1667" s="464" t="s">
        <v>7644</v>
      </c>
    </row>
    <row r="1668" spans="1:71" x14ac:dyDescent="0.2">
      <c r="A1668" s="696">
        <v>1666</v>
      </c>
      <c r="B1668" s="286" t="s">
        <v>7045</v>
      </c>
      <c r="C1668" s="286" t="s">
        <v>3523</v>
      </c>
      <c r="D1668" s="258" t="s">
        <v>9623</v>
      </c>
      <c r="E1668" s="736">
        <v>10</v>
      </c>
      <c r="F1668" s="736">
        <v>2</v>
      </c>
      <c r="G1668" s="737">
        <v>16</v>
      </c>
      <c r="H1668" s="305" t="s">
        <v>10698</v>
      </c>
      <c r="I1668" s="207" t="s">
        <v>3524</v>
      </c>
      <c r="J1668" s="279" t="s">
        <v>3402</v>
      </c>
      <c r="K1668" s="179" t="s">
        <v>3491</v>
      </c>
      <c r="L1668" s="427" t="s">
        <v>3491</v>
      </c>
      <c r="M1668" s="684">
        <v>6</v>
      </c>
      <c r="N1668" s="684" t="s">
        <v>15715</v>
      </c>
      <c r="O1668" s="684">
        <v>170</v>
      </c>
      <c r="P1668" s="179" t="s">
        <v>15805</v>
      </c>
      <c r="Q1668" s="179">
        <v>5</v>
      </c>
      <c r="R1668" s="180"/>
      <c r="S1668" s="189">
        <v>5</v>
      </c>
      <c r="T1668" s="189">
        <v>7</v>
      </c>
      <c r="U1668" s="189">
        <v>2</v>
      </c>
      <c r="V1668" s="189">
        <v>8</v>
      </c>
      <c r="W1668" s="742">
        <v>9</v>
      </c>
      <c r="X1668" s="184">
        <v>15</v>
      </c>
      <c r="Y1668" s="184"/>
      <c r="Z1668" s="184"/>
      <c r="AA1668" s="184"/>
      <c r="AB1668" s="219" t="s">
        <v>795</v>
      </c>
      <c r="AC1668" s="186" t="s">
        <v>7480</v>
      </c>
      <c r="AD1668" s="179" t="s">
        <v>640</v>
      </c>
      <c r="AE1668" s="179" t="s">
        <v>4250</v>
      </c>
      <c r="AF1668" s="177">
        <v>0</v>
      </c>
      <c r="AG1668" s="177">
        <v>0</v>
      </c>
      <c r="AH1668" s="177">
        <v>0</v>
      </c>
      <c r="AI1668" s="177">
        <v>0</v>
      </c>
      <c r="AJ1668" s="177">
        <v>0</v>
      </c>
      <c r="AK1668" s="177">
        <v>0</v>
      </c>
      <c r="AL1668" s="383">
        <v>4</v>
      </c>
      <c r="AM1668" s="177">
        <v>0</v>
      </c>
      <c r="AN1668" s="177">
        <v>0</v>
      </c>
      <c r="AO1668" s="182">
        <v>4</v>
      </c>
      <c r="AP1668" s="180"/>
      <c r="AQ1668" s="180"/>
      <c r="AR1668" s="180"/>
      <c r="AS1668" s="180"/>
      <c r="AT1668" s="180"/>
      <c r="AU1668" s="180"/>
      <c r="AV1668" s="180"/>
      <c r="AW1668" s="180"/>
      <c r="AX1668" s="180"/>
      <c r="AY1668" s="180"/>
      <c r="AZ1668" s="180"/>
      <c r="BA1668" s="180"/>
      <c r="BB1668" s="180"/>
      <c r="BC1668" s="180"/>
      <c r="BD1668" s="180"/>
      <c r="BE1668" s="180"/>
      <c r="BF1668" s="180"/>
      <c r="BG1668" s="180"/>
      <c r="BH1668" s="176">
        <f t="shared" si="203"/>
        <v>5</v>
      </c>
      <c r="BI1668" s="176">
        <f t="shared" si="199"/>
        <v>15</v>
      </c>
      <c r="BJ1668" s="182" t="str">
        <f t="shared" si="200"/>
        <v>8 - 36</v>
      </c>
      <c r="BK1668" s="176">
        <f t="shared" si="201"/>
        <v>22</v>
      </c>
      <c r="BL1668" s="176">
        <f t="shared" ref="BL1668:BL1731" si="204">IF(SUM(AP1668:BG1668)=0,AL1668+ROUNDDOWN(AO1668/4.5,0)+IF(AF1668*1.5+AG1668*2+AH1668*2.5+AI1668*3+AJ1668*3.5+AK1668*4+AO1668&gt;3,1,0),MAX(AP1668:BG1668))</f>
        <v>5</v>
      </c>
      <c r="BM1668" s="533"/>
      <c r="BN1668" s="185">
        <v>165</v>
      </c>
      <c r="BO1668" s="180">
        <v>5</v>
      </c>
      <c r="BP1668" s="178">
        <f t="shared" si="198"/>
        <v>275</v>
      </c>
      <c r="BQ1668" s="420" t="str">
        <f t="shared" si="202"/>
        <v>IV</v>
      </c>
      <c r="BR1668" s="185"/>
      <c r="BS1668" s="212" t="s">
        <v>3967</v>
      </c>
    </row>
    <row r="1669" spans="1:71" ht="25.5" x14ac:dyDescent="0.2">
      <c r="A1669" s="697">
        <v>1667</v>
      </c>
      <c r="B1669" s="286" t="s">
        <v>7045</v>
      </c>
      <c r="C1669" s="286" t="s">
        <v>1110</v>
      </c>
      <c r="D1669" s="258" t="s">
        <v>9623</v>
      </c>
      <c r="E1669" s="736">
        <v>2</v>
      </c>
      <c r="F1669" s="736">
        <v>1</v>
      </c>
      <c r="G1669" s="737">
        <v>1</v>
      </c>
      <c r="H1669" s="305" t="s">
        <v>3879</v>
      </c>
      <c r="I1669" s="207" t="s">
        <v>635</v>
      </c>
      <c r="J1669" s="279" t="s">
        <v>6554</v>
      </c>
      <c r="K1669" s="179" t="s">
        <v>3491</v>
      </c>
      <c r="L1669" s="427" t="s">
        <v>3491</v>
      </c>
      <c r="M1669" s="684">
        <v>8</v>
      </c>
      <c r="N1669" s="684" t="s">
        <v>15710</v>
      </c>
      <c r="O1669" s="684">
        <v>675</v>
      </c>
      <c r="P1669" s="427" t="s">
        <v>15822</v>
      </c>
      <c r="Q1669" s="179">
        <v>3</v>
      </c>
      <c r="R1669" s="180"/>
      <c r="S1669" s="191">
        <v>13</v>
      </c>
      <c r="T1669" s="191">
        <v>14</v>
      </c>
      <c r="U1669" s="190">
        <v>4</v>
      </c>
      <c r="V1669" s="190">
        <v>16</v>
      </c>
      <c r="W1669" s="742">
        <v>24</v>
      </c>
      <c r="X1669" s="184"/>
      <c r="Y1669" s="184"/>
      <c r="Z1669" s="184"/>
      <c r="AA1669" s="184"/>
      <c r="AB1669" s="220"/>
      <c r="AC1669" s="186" t="s">
        <v>3211</v>
      </c>
      <c r="AD1669" s="179" t="s">
        <v>640</v>
      </c>
      <c r="AE1669" s="179" t="s">
        <v>4250</v>
      </c>
      <c r="AF1669" s="177">
        <v>0</v>
      </c>
      <c r="AG1669" s="177">
        <v>0</v>
      </c>
      <c r="AH1669" s="177">
        <v>0</v>
      </c>
      <c r="AI1669" s="177">
        <v>0</v>
      </c>
      <c r="AJ1669" s="177">
        <v>0</v>
      </c>
      <c r="AK1669" s="177">
        <v>0</v>
      </c>
      <c r="AL1669" s="383">
        <v>9</v>
      </c>
      <c r="AM1669" s="177">
        <v>0</v>
      </c>
      <c r="AN1669" s="177">
        <v>0</v>
      </c>
      <c r="AO1669" s="182">
        <v>0</v>
      </c>
      <c r="AP1669" s="180"/>
      <c r="AQ1669" s="180"/>
      <c r="AR1669" s="180"/>
      <c r="AS1669" s="180"/>
      <c r="AT1669" s="180"/>
      <c r="AU1669" s="180"/>
      <c r="AV1669" s="180"/>
      <c r="AW1669" s="180"/>
      <c r="AX1669" s="180"/>
      <c r="AY1669" s="180"/>
      <c r="AZ1669" s="180"/>
      <c r="BA1669" s="180"/>
      <c r="BB1669" s="180"/>
      <c r="BC1669" s="180"/>
      <c r="BD1669" s="180"/>
      <c r="BE1669" s="180"/>
      <c r="BF1669" s="180"/>
      <c r="BG1669" s="180"/>
      <c r="BH1669" s="176">
        <f t="shared" si="203"/>
        <v>9</v>
      </c>
      <c r="BI1669" s="176">
        <f t="shared" si="199"/>
        <v>12</v>
      </c>
      <c r="BJ1669" s="182" t="str">
        <f t="shared" si="200"/>
        <v>9 - 72</v>
      </c>
      <c r="BK1669" s="176">
        <f t="shared" si="201"/>
        <v>41</v>
      </c>
      <c r="BL1669" s="176">
        <f t="shared" si="204"/>
        <v>9</v>
      </c>
      <c r="BM1669" s="533"/>
      <c r="BN1669" s="185">
        <v>1700</v>
      </c>
      <c r="BO1669" s="180">
        <v>12</v>
      </c>
      <c r="BP1669" s="178">
        <f t="shared" si="198"/>
        <v>2192</v>
      </c>
      <c r="BQ1669" s="420" t="str">
        <f t="shared" si="202"/>
        <v>VII</v>
      </c>
      <c r="BR1669" s="185"/>
      <c r="BS1669" s="212" t="s">
        <v>3967</v>
      </c>
    </row>
    <row r="1670" spans="1:71" ht="204" x14ac:dyDescent="0.2">
      <c r="A1670" s="696">
        <v>1668</v>
      </c>
      <c r="B1670" s="286" t="s">
        <v>728</v>
      </c>
      <c r="C1670" s="286" t="s">
        <v>728</v>
      </c>
      <c r="D1670" s="258" t="s">
        <v>9623</v>
      </c>
      <c r="E1670" s="736">
        <v>1</v>
      </c>
      <c r="F1670" s="736">
        <v>1</v>
      </c>
      <c r="G1670" s="737">
        <v>3</v>
      </c>
      <c r="H1670" s="305" t="s">
        <v>3486</v>
      </c>
      <c r="I1670" s="208" t="s">
        <v>8167</v>
      </c>
      <c r="J1670" s="280" t="s">
        <v>731</v>
      </c>
      <c r="K1670" s="191" t="s">
        <v>3768</v>
      </c>
      <c r="L1670" s="427" t="s">
        <v>3491</v>
      </c>
      <c r="M1670" s="686">
        <v>7</v>
      </c>
      <c r="N1670" s="685" t="s">
        <v>15715</v>
      </c>
      <c r="O1670" s="686">
        <v>250</v>
      </c>
      <c r="P1670" s="427" t="s">
        <v>15818</v>
      </c>
      <c r="Q1670" s="191">
        <v>-6</v>
      </c>
      <c r="R1670" s="180" t="s">
        <v>4273</v>
      </c>
      <c r="S1670" s="498">
        <v>17</v>
      </c>
      <c r="T1670" s="498">
        <v>18</v>
      </c>
      <c r="U1670" s="191">
        <v>20</v>
      </c>
      <c r="V1670" s="191">
        <v>20</v>
      </c>
      <c r="W1670" s="742">
        <v>18</v>
      </c>
      <c r="X1670" s="742">
        <v>42</v>
      </c>
      <c r="Y1670" s="742">
        <v>15</v>
      </c>
      <c r="Z1670" s="742"/>
      <c r="AA1670" s="742"/>
      <c r="AB1670" s="220" t="s">
        <v>3878</v>
      </c>
      <c r="AC1670" s="419" t="s">
        <v>11636</v>
      </c>
      <c r="AD1670" s="191" t="s">
        <v>6416</v>
      </c>
      <c r="AE1670" s="191" t="s">
        <v>708</v>
      </c>
      <c r="AF1670" s="194">
        <v>0</v>
      </c>
      <c r="AG1670" s="194">
        <v>0</v>
      </c>
      <c r="AH1670" s="194">
        <v>0</v>
      </c>
      <c r="AI1670" s="194">
        <v>0</v>
      </c>
      <c r="AJ1670" s="194">
        <v>0</v>
      </c>
      <c r="AK1670" s="194">
        <v>0</v>
      </c>
      <c r="AL1670" s="383">
        <v>9</v>
      </c>
      <c r="AM1670" s="194">
        <v>0</v>
      </c>
      <c r="AN1670" s="177">
        <v>0</v>
      </c>
      <c r="AO1670" s="194">
        <v>36</v>
      </c>
      <c r="AP1670" s="180"/>
      <c r="AQ1670" s="180"/>
      <c r="AR1670" s="180"/>
      <c r="AS1670" s="180"/>
      <c r="AT1670" s="180"/>
      <c r="AU1670" s="180"/>
      <c r="AV1670" s="180"/>
      <c r="AW1670" s="180"/>
      <c r="AX1670" s="180"/>
      <c r="AY1670" s="180"/>
      <c r="AZ1670" s="180"/>
      <c r="BA1670" s="180"/>
      <c r="BB1670" s="180"/>
      <c r="BC1670" s="180"/>
      <c r="BD1670" s="180"/>
      <c r="BE1670" s="180"/>
      <c r="BF1670" s="180"/>
      <c r="BG1670" s="180"/>
      <c r="BH1670" s="176">
        <f t="shared" si="203"/>
        <v>10</v>
      </c>
      <c r="BI1670" s="176">
        <f t="shared" si="199"/>
        <v>10</v>
      </c>
      <c r="BJ1670" s="182" t="str">
        <f t="shared" si="200"/>
        <v>45 - 108</v>
      </c>
      <c r="BK1670" s="176">
        <f t="shared" si="201"/>
        <v>77</v>
      </c>
      <c r="BL1670" s="176">
        <f t="shared" si="204"/>
        <v>18</v>
      </c>
      <c r="BM1670" s="533"/>
      <c r="BN1670" s="185">
        <v>10100</v>
      </c>
      <c r="BO1670" s="180">
        <v>25</v>
      </c>
      <c r="BP1670" s="185">
        <f t="shared" si="198"/>
        <v>12025</v>
      </c>
      <c r="BQ1670" s="420" t="str">
        <f t="shared" si="202"/>
        <v>X</v>
      </c>
      <c r="BR1670" s="185"/>
      <c r="BS1670" s="464" t="s">
        <v>9623</v>
      </c>
    </row>
    <row r="1671" spans="1:71" ht="191.25" x14ac:dyDescent="0.2">
      <c r="A1671" s="696">
        <v>1669</v>
      </c>
      <c r="B1671" s="286" t="s">
        <v>729</v>
      </c>
      <c r="C1671" s="286" t="s">
        <v>729</v>
      </c>
      <c r="D1671" s="258" t="s">
        <v>9623</v>
      </c>
      <c r="E1671" s="736">
        <v>1</v>
      </c>
      <c r="F1671" s="736">
        <v>1</v>
      </c>
      <c r="G1671" s="737">
        <v>4</v>
      </c>
      <c r="H1671" s="305" t="s">
        <v>3486</v>
      </c>
      <c r="I1671" s="496" t="s">
        <v>8167</v>
      </c>
      <c r="J1671" s="497" t="s">
        <v>9906</v>
      </c>
      <c r="K1671" s="427" t="s">
        <v>1146</v>
      </c>
      <c r="L1671" s="427" t="s">
        <v>3491</v>
      </c>
      <c r="M1671" s="685">
        <v>6</v>
      </c>
      <c r="N1671" s="685" t="s">
        <v>15715</v>
      </c>
      <c r="O1671" s="685">
        <v>220</v>
      </c>
      <c r="P1671" s="427" t="s">
        <v>16255</v>
      </c>
      <c r="Q1671" s="191">
        <v>-4</v>
      </c>
      <c r="R1671" s="180" t="s">
        <v>4274</v>
      </c>
      <c r="S1671" s="498">
        <v>17</v>
      </c>
      <c r="T1671" s="498">
        <v>18</v>
      </c>
      <c r="U1671" s="189">
        <v>19</v>
      </c>
      <c r="V1671" s="189">
        <v>19</v>
      </c>
      <c r="W1671" s="742">
        <v>15</v>
      </c>
      <c r="X1671" s="742">
        <v>36</v>
      </c>
      <c r="Y1671" s="742">
        <v>18</v>
      </c>
      <c r="Z1671" s="742"/>
      <c r="AA1671" s="742"/>
      <c r="AB1671" s="220" t="s">
        <v>794</v>
      </c>
      <c r="AC1671" s="419" t="s">
        <v>11637</v>
      </c>
      <c r="AD1671" s="427" t="s">
        <v>6416</v>
      </c>
      <c r="AE1671" s="427" t="s">
        <v>708</v>
      </c>
      <c r="AF1671" s="194">
        <v>0</v>
      </c>
      <c r="AG1671" s="194">
        <v>0</v>
      </c>
      <c r="AH1671" s="194">
        <v>0</v>
      </c>
      <c r="AI1671" s="194">
        <v>0</v>
      </c>
      <c r="AJ1671" s="194">
        <v>0</v>
      </c>
      <c r="AK1671" s="194">
        <v>0</v>
      </c>
      <c r="AL1671" s="383">
        <v>8</v>
      </c>
      <c r="AM1671" s="194">
        <v>0</v>
      </c>
      <c r="AN1671" s="177">
        <v>0</v>
      </c>
      <c r="AO1671" s="194">
        <v>32</v>
      </c>
      <c r="AP1671" s="180"/>
      <c r="AQ1671" s="180"/>
      <c r="AR1671" s="180"/>
      <c r="AS1671" s="180"/>
      <c r="AT1671" s="180"/>
      <c r="AU1671" s="180"/>
      <c r="AV1671" s="180"/>
      <c r="AW1671" s="180"/>
      <c r="AX1671" s="180"/>
      <c r="AY1671" s="180"/>
      <c r="AZ1671" s="180"/>
      <c r="BA1671" s="180"/>
      <c r="BB1671" s="180"/>
      <c r="BC1671" s="180"/>
      <c r="BD1671" s="180"/>
      <c r="BE1671" s="180"/>
      <c r="BF1671" s="180"/>
      <c r="BG1671" s="180"/>
      <c r="BH1671" s="176">
        <f t="shared" si="203"/>
        <v>9</v>
      </c>
      <c r="BI1671" s="176">
        <f t="shared" si="199"/>
        <v>12</v>
      </c>
      <c r="BJ1671" s="182" t="str">
        <f t="shared" si="200"/>
        <v>40 - 96</v>
      </c>
      <c r="BK1671" s="176">
        <f t="shared" si="201"/>
        <v>68</v>
      </c>
      <c r="BL1671" s="176">
        <f t="shared" si="204"/>
        <v>16</v>
      </c>
      <c r="BM1671" s="533"/>
      <c r="BN1671" s="185">
        <v>7850</v>
      </c>
      <c r="BO1671" s="180">
        <v>18</v>
      </c>
      <c r="BP1671" s="185">
        <f t="shared" si="198"/>
        <v>9074</v>
      </c>
      <c r="BQ1671" s="420" t="str">
        <f t="shared" si="202"/>
        <v>IX</v>
      </c>
      <c r="BR1671" s="185"/>
      <c r="BS1671" s="464" t="s">
        <v>9623</v>
      </c>
    </row>
    <row r="1672" spans="1:71" ht="191.25" x14ac:dyDescent="0.2">
      <c r="A1672" s="697">
        <v>1670</v>
      </c>
      <c r="B1672" s="286" t="s">
        <v>730</v>
      </c>
      <c r="C1672" s="286" t="s">
        <v>730</v>
      </c>
      <c r="D1672" s="258" t="s">
        <v>9623</v>
      </c>
      <c r="E1672" s="736">
        <v>1</v>
      </c>
      <c r="F1672" s="736">
        <v>1</v>
      </c>
      <c r="G1672" s="737">
        <v>6</v>
      </c>
      <c r="H1672" s="305" t="s">
        <v>3486</v>
      </c>
      <c r="I1672" s="496" t="s">
        <v>9918</v>
      </c>
      <c r="J1672" s="497" t="s">
        <v>9919</v>
      </c>
      <c r="K1672" s="427" t="s">
        <v>3578</v>
      </c>
      <c r="L1672" s="427" t="s">
        <v>3491</v>
      </c>
      <c r="M1672" s="685">
        <v>6.5</v>
      </c>
      <c r="N1672" s="685" t="s">
        <v>15715</v>
      </c>
      <c r="O1672" s="685">
        <v>220</v>
      </c>
      <c r="P1672" s="427" t="s">
        <v>16256</v>
      </c>
      <c r="Q1672" s="191">
        <v>-5</v>
      </c>
      <c r="R1672" s="180" t="s">
        <v>9920</v>
      </c>
      <c r="S1672" s="191">
        <v>15</v>
      </c>
      <c r="T1672" s="191">
        <v>16</v>
      </c>
      <c r="U1672" s="189">
        <v>18</v>
      </c>
      <c r="V1672" s="189">
        <v>18</v>
      </c>
      <c r="W1672" s="742">
        <v>12</v>
      </c>
      <c r="X1672" s="742">
        <v>30</v>
      </c>
      <c r="Y1672" s="742">
        <v>21</v>
      </c>
      <c r="Z1672" s="742"/>
      <c r="AA1672" s="742"/>
      <c r="AB1672" s="220" t="s">
        <v>794</v>
      </c>
      <c r="AC1672" s="419" t="s">
        <v>11673</v>
      </c>
      <c r="AD1672" s="427" t="s">
        <v>6416</v>
      </c>
      <c r="AE1672" s="427" t="s">
        <v>708</v>
      </c>
      <c r="AF1672" s="194">
        <v>0</v>
      </c>
      <c r="AG1672" s="194">
        <v>0</v>
      </c>
      <c r="AH1672" s="194">
        <v>0</v>
      </c>
      <c r="AI1672" s="194">
        <v>0</v>
      </c>
      <c r="AJ1672" s="194">
        <v>0</v>
      </c>
      <c r="AK1672" s="194">
        <v>0</v>
      </c>
      <c r="AL1672" s="385">
        <v>7</v>
      </c>
      <c r="AM1672" s="194">
        <v>0</v>
      </c>
      <c r="AN1672" s="177">
        <v>0</v>
      </c>
      <c r="AO1672" s="194">
        <v>28</v>
      </c>
      <c r="AP1672" s="180"/>
      <c r="AQ1672" s="180"/>
      <c r="AR1672" s="180"/>
      <c r="AS1672" s="180"/>
      <c r="AT1672" s="180"/>
      <c r="AU1672" s="180"/>
      <c r="AV1672" s="180"/>
      <c r="AW1672" s="180"/>
      <c r="AX1672" s="180"/>
      <c r="AY1672" s="180"/>
      <c r="AZ1672" s="180"/>
      <c r="BA1672" s="180"/>
      <c r="BB1672" s="180"/>
      <c r="BC1672" s="180"/>
      <c r="BD1672" s="180"/>
      <c r="BE1672" s="180"/>
      <c r="BF1672" s="180"/>
      <c r="BG1672" s="180"/>
      <c r="BH1672" s="176">
        <f t="shared" si="203"/>
        <v>8</v>
      </c>
      <c r="BI1672" s="176">
        <f t="shared" si="199"/>
        <v>12</v>
      </c>
      <c r="BJ1672" s="182" t="str">
        <f t="shared" si="200"/>
        <v>35 - 84</v>
      </c>
      <c r="BK1672" s="176">
        <f t="shared" si="201"/>
        <v>60</v>
      </c>
      <c r="BL1672" s="176">
        <f t="shared" si="204"/>
        <v>14</v>
      </c>
      <c r="BM1672" s="533"/>
      <c r="BN1672" s="185">
        <v>8100</v>
      </c>
      <c r="BO1672" s="180">
        <v>20</v>
      </c>
      <c r="BP1672" s="185">
        <f t="shared" si="198"/>
        <v>9300</v>
      </c>
      <c r="BQ1672" s="420" t="str">
        <f t="shared" si="202"/>
        <v>IX</v>
      </c>
      <c r="BR1672" s="185"/>
      <c r="BS1672" s="464" t="s">
        <v>9623</v>
      </c>
    </row>
    <row r="1673" spans="1:71" ht="76.5" x14ac:dyDescent="0.2">
      <c r="A1673" s="696">
        <v>1671</v>
      </c>
      <c r="B1673" s="286" t="s">
        <v>9934</v>
      </c>
      <c r="C1673" s="286" t="s">
        <v>9934</v>
      </c>
      <c r="D1673" s="258" t="s">
        <v>9623</v>
      </c>
      <c r="E1673" s="736">
        <v>1</v>
      </c>
      <c r="F1673" s="736">
        <v>1</v>
      </c>
      <c r="G1673" s="737">
        <v>3</v>
      </c>
      <c r="H1673" s="305" t="s">
        <v>3486</v>
      </c>
      <c r="I1673" s="496" t="s">
        <v>9944</v>
      </c>
      <c r="J1673" s="497" t="s">
        <v>9946</v>
      </c>
      <c r="K1673" s="427" t="s">
        <v>5227</v>
      </c>
      <c r="L1673" s="427" t="s">
        <v>5490</v>
      </c>
      <c r="M1673" s="685">
        <v>8</v>
      </c>
      <c r="N1673" s="685" t="s">
        <v>15715</v>
      </c>
      <c r="O1673" s="685">
        <v>460</v>
      </c>
      <c r="P1673" s="427" t="s">
        <v>16257</v>
      </c>
      <c r="Q1673" s="191">
        <v>2</v>
      </c>
      <c r="R1673" s="193" t="s">
        <v>4274</v>
      </c>
      <c r="S1673" s="427">
        <v>8</v>
      </c>
      <c r="T1673" s="191">
        <v>10</v>
      </c>
      <c r="U1673" s="191">
        <v>3</v>
      </c>
      <c r="V1673" s="191">
        <v>12</v>
      </c>
      <c r="W1673" s="742">
        <v>9</v>
      </c>
      <c r="X1673" s="742">
        <v>12</v>
      </c>
      <c r="Y1673" s="742"/>
      <c r="Z1673" s="742"/>
      <c r="AA1673" s="742"/>
      <c r="AB1673" s="499" t="s">
        <v>3879</v>
      </c>
      <c r="AC1673" s="419" t="s">
        <v>12002</v>
      </c>
      <c r="AD1673" s="427" t="s">
        <v>1947</v>
      </c>
      <c r="AE1673" s="427" t="s">
        <v>4248</v>
      </c>
      <c r="AF1673" s="194">
        <v>0</v>
      </c>
      <c r="AG1673" s="194">
        <v>0</v>
      </c>
      <c r="AH1673" s="194">
        <v>0</v>
      </c>
      <c r="AI1673" s="194">
        <v>0</v>
      </c>
      <c r="AJ1673" s="194">
        <v>0</v>
      </c>
      <c r="AK1673" s="194">
        <v>0</v>
      </c>
      <c r="AL1673" s="385">
        <v>8</v>
      </c>
      <c r="AM1673" s="194">
        <v>0</v>
      </c>
      <c r="AN1673" s="177">
        <v>0</v>
      </c>
      <c r="AO1673" s="194">
        <v>0</v>
      </c>
      <c r="AP1673" s="180"/>
      <c r="AQ1673" s="180"/>
      <c r="AR1673" s="180"/>
      <c r="AS1673" s="180"/>
      <c r="AT1673" s="180"/>
      <c r="AU1673" s="180"/>
      <c r="AV1673" s="180"/>
      <c r="AW1673" s="180"/>
      <c r="AX1673" s="180"/>
      <c r="AY1673" s="180"/>
      <c r="AZ1673" s="180"/>
      <c r="BA1673" s="180"/>
      <c r="BB1673" s="180"/>
      <c r="BC1673" s="180"/>
      <c r="BD1673" s="180"/>
      <c r="BE1673" s="180"/>
      <c r="BF1673" s="180"/>
      <c r="BG1673" s="180"/>
      <c r="BH1673" s="176">
        <f t="shared" si="203"/>
        <v>8</v>
      </c>
      <c r="BI1673" s="176">
        <f t="shared" si="199"/>
        <v>12</v>
      </c>
      <c r="BJ1673" s="182" t="str">
        <f t="shared" si="200"/>
        <v>8 - 64</v>
      </c>
      <c r="BK1673" s="176">
        <f t="shared" si="201"/>
        <v>36</v>
      </c>
      <c r="BL1673" s="176">
        <f t="shared" si="204"/>
        <v>8</v>
      </c>
      <c r="BM1673" s="533"/>
      <c r="BN1673" s="185">
        <v>855</v>
      </c>
      <c r="BO1673" s="180">
        <v>10</v>
      </c>
      <c r="BP1673" s="185">
        <f t="shared" si="198"/>
        <v>1215</v>
      </c>
      <c r="BQ1673" s="420" t="str">
        <f t="shared" si="202"/>
        <v>VI</v>
      </c>
      <c r="BR1673" s="185"/>
      <c r="BS1673" s="464" t="s">
        <v>9623</v>
      </c>
    </row>
    <row r="1674" spans="1:71" ht="76.5" x14ac:dyDescent="0.2">
      <c r="A1674" s="697">
        <v>1672</v>
      </c>
      <c r="B1674" s="286" t="s">
        <v>9935</v>
      </c>
      <c r="C1674" s="286" t="s">
        <v>9935</v>
      </c>
      <c r="D1674" s="258" t="s">
        <v>9623</v>
      </c>
      <c r="E1674" s="736">
        <v>1</v>
      </c>
      <c r="F1674" s="736">
        <v>1</v>
      </c>
      <c r="G1674" s="737">
        <v>4</v>
      </c>
      <c r="H1674" s="305" t="s">
        <v>3486</v>
      </c>
      <c r="I1674" s="496" t="s">
        <v>9944</v>
      </c>
      <c r="J1674" s="497" t="s">
        <v>9947</v>
      </c>
      <c r="K1674" s="427" t="s">
        <v>2614</v>
      </c>
      <c r="L1674" s="427" t="s">
        <v>3491</v>
      </c>
      <c r="M1674" s="685">
        <v>5</v>
      </c>
      <c r="N1674" s="685" t="s">
        <v>15715</v>
      </c>
      <c r="O1674" s="685">
        <v>116</v>
      </c>
      <c r="P1674" s="427" t="s">
        <v>16258</v>
      </c>
      <c r="Q1674" s="191">
        <v>3</v>
      </c>
      <c r="R1674" s="193" t="s">
        <v>4275</v>
      </c>
      <c r="S1674" s="427">
        <v>8</v>
      </c>
      <c r="T1674" s="191">
        <v>10</v>
      </c>
      <c r="U1674" s="191">
        <v>3</v>
      </c>
      <c r="V1674" s="191">
        <v>12</v>
      </c>
      <c r="W1674" s="742">
        <v>15</v>
      </c>
      <c r="X1674" s="742">
        <v>15</v>
      </c>
      <c r="Y1674" s="742"/>
      <c r="Z1674" s="742"/>
      <c r="AA1674" s="742"/>
      <c r="AB1674" s="499" t="s">
        <v>3879</v>
      </c>
      <c r="AC1674" s="419" t="s">
        <v>12003</v>
      </c>
      <c r="AD1674" s="427" t="s">
        <v>1947</v>
      </c>
      <c r="AE1674" s="427" t="s">
        <v>4248</v>
      </c>
      <c r="AF1674" s="194">
        <v>0</v>
      </c>
      <c r="AG1674" s="194">
        <v>0</v>
      </c>
      <c r="AH1674" s="194">
        <v>0</v>
      </c>
      <c r="AI1674" s="194">
        <v>0</v>
      </c>
      <c r="AJ1674" s="194">
        <v>0</v>
      </c>
      <c r="AK1674" s="194">
        <v>0</v>
      </c>
      <c r="AL1674" s="385">
        <v>5</v>
      </c>
      <c r="AM1674" s="194">
        <v>0</v>
      </c>
      <c r="AN1674" s="177">
        <v>0</v>
      </c>
      <c r="AO1674" s="194">
        <v>1</v>
      </c>
      <c r="AP1674" s="180"/>
      <c r="AQ1674" s="180"/>
      <c r="AR1674" s="180"/>
      <c r="AS1674" s="180"/>
      <c r="AT1674" s="180"/>
      <c r="AU1674" s="180"/>
      <c r="AV1674" s="180"/>
      <c r="AW1674" s="180"/>
      <c r="AX1674" s="180"/>
      <c r="AY1674" s="180"/>
      <c r="AZ1674" s="180"/>
      <c r="BA1674" s="180"/>
      <c r="BB1674" s="180"/>
      <c r="BC1674" s="180"/>
      <c r="BD1674" s="180"/>
      <c r="BE1674" s="180"/>
      <c r="BF1674" s="180"/>
      <c r="BG1674" s="180"/>
      <c r="BH1674" s="176">
        <f t="shared" si="203"/>
        <v>5</v>
      </c>
      <c r="BI1674" s="176">
        <f t="shared" si="199"/>
        <v>15</v>
      </c>
      <c r="BJ1674" s="182" t="str">
        <f t="shared" si="200"/>
        <v>6 - 41</v>
      </c>
      <c r="BK1674" s="176">
        <f t="shared" si="201"/>
        <v>24</v>
      </c>
      <c r="BL1674" s="176">
        <f t="shared" si="204"/>
        <v>5</v>
      </c>
      <c r="BM1674" s="533"/>
      <c r="BN1674" s="185">
        <v>550</v>
      </c>
      <c r="BO1674" s="180">
        <v>6</v>
      </c>
      <c r="BP1674" s="185">
        <f t="shared" si="198"/>
        <v>694</v>
      </c>
      <c r="BQ1674" s="420" t="str">
        <f t="shared" si="202"/>
        <v>VI</v>
      </c>
      <c r="BR1674" s="185"/>
      <c r="BS1674" s="464" t="s">
        <v>9623</v>
      </c>
    </row>
    <row r="1675" spans="1:71" ht="76.5" x14ac:dyDescent="0.2">
      <c r="A1675" s="696">
        <v>1673</v>
      </c>
      <c r="B1675" s="286" t="s">
        <v>9936</v>
      </c>
      <c r="C1675" s="286" t="s">
        <v>9936</v>
      </c>
      <c r="D1675" s="258" t="s">
        <v>9623</v>
      </c>
      <c r="E1675" s="736">
        <v>1</v>
      </c>
      <c r="F1675" s="736">
        <v>1</v>
      </c>
      <c r="G1675" s="737">
        <v>3</v>
      </c>
      <c r="H1675" s="305" t="s">
        <v>3486</v>
      </c>
      <c r="I1675" s="496" t="s">
        <v>9944</v>
      </c>
      <c r="J1675" s="497" t="s">
        <v>9948</v>
      </c>
      <c r="K1675" s="427" t="s">
        <v>1146</v>
      </c>
      <c r="L1675" s="427" t="s">
        <v>3491</v>
      </c>
      <c r="M1675" s="685">
        <v>6</v>
      </c>
      <c r="N1675" s="685" t="s">
        <v>15715</v>
      </c>
      <c r="O1675" s="685">
        <v>199</v>
      </c>
      <c r="P1675" s="427" t="s">
        <v>16259</v>
      </c>
      <c r="Q1675" s="191">
        <v>3</v>
      </c>
      <c r="R1675" s="180">
        <v>18</v>
      </c>
      <c r="S1675" s="427">
        <v>8</v>
      </c>
      <c r="T1675" s="191">
        <v>10</v>
      </c>
      <c r="U1675" s="191">
        <v>3</v>
      </c>
      <c r="V1675" s="191">
        <v>12</v>
      </c>
      <c r="W1675" s="742">
        <v>12</v>
      </c>
      <c r="X1675" s="742">
        <v>15</v>
      </c>
      <c r="Y1675" s="742"/>
      <c r="Z1675" s="742"/>
      <c r="AA1675" s="742"/>
      <c r="AB1675" s="499" t="s">
        <v>3879</v>
      </c>
      <c r="AC1675" s="419" t="s">
        <v>12004</v>
      </c>
      <c r="AD1675" s="427" t="s">
        <v>1947</v>
      </c>
      <c r="AE1675" s="427" t="s">
        <v>4248</v>
      </c>
      <c r="AF1675" s="194">
        <v>0</v>
      </c>
      <c r="AG1675" s="194">
        <v>0</v>
      </c>
      <c r="AH1675" s="194">
        <v>0</v>
      </c>
      <c r="AI1675" s="194">
        <v>0</v>
      </c>
      <c r="AJ1675" s="194">
        <v>0</v>
      </c>
      <c r="AK1675" s="194">
        <v>0</v>
      </c>
      <c r="AL1675" s="383">
        <v>6</v>
      </c>
      <c r="AM1675" s="194">
        <v>0</v>
      </c>
      <c r="AN1675" s="177">
        <v>0</v>
      </c>
      <c r="AO1675" s="194">
        <v>0</v>
      </c>
      <c r="AP1675" s="180"/>
      <c r="AQ1675" s="180"/>
      <c r="AR1675" s="180"/>
      <c r="AS1675" s="180"/>
      <c r="AT1675" s="180"/>
      <c r="AU1675" s="180"/>
      <c r="AV1675" s="180"/>
      <c r="AW1675" s="180"/>
      <c r="AX1675" s="180"/>
      <c r="AY1675" s="180"/>
      <c r="AZ1675" s="180"/>
      <c r="BA1675" s="180"/>
      <c r="BB1675" s="180"/>
      <c r="BC1675" s="180"/>
      <c r="BD1675" s="180"/>
      <c r="BE1675" s="180"/>
      <c r="BF1675" s="180"/>
      <c r="BG1675" s="180"/>
      <c r="BH1675" s="176">
        <f t="shared" si="203"/>
        <v>6</v>
      </c>
      <c r="BI1675" s="176">
        <f t="shared" si="199"/>
        <v>13</v>
      </c>
      <c r="BJ1675" s="182" t="str">
        <f t="shared" si="200"/>
        <v>6 - 48</v>
      </c>
      <c r="BK1675" s="176">
        <f t="shared" si="201"/>
        <v>27</v>
      </c>
      <c r="BL1675" s="176">
        <f t="shared" si="204"/>
        <v>6</v>
      </c>
      <c r="BM1675" s="533"/>
      <c r="BN1675" s="185">
        <v>550</v>
      </c>
      <c r="BO1675" s="180">
        <v>6</v>
      </c>
      <c r="BP1675" s="185">
        <f t="shared" si="198"/>
        <v>712</v>
      </c>
      <c r="BQ1675" s="420" t="str">
        <f t="shared" si="202"/>
        <v>VI</v>
      </c>
      <c r="BR1675" s="185"/>
      <c r="BS1675" s="464" t="s">
        <v>9623</v>
      </c>
    </row>
    <row r="1676" spans="1:71" ht="76.5" x14ac:dyDescent="0.2">
      <c r="A1676" s="696">
        <v>1674</v>
      </c>
      <c r="B1676" s="286" t="s">
        <v>9937</v>
      </c>
      <c r="C1676" s="286" t="s">
        <v>9937</v>
      </c>
      <c r="D1676" s="258" t="s">
        <v>9623</v>
      </c>
      <c r="E1676" s="736">
        <v>1</v>
      </c>
      <c r="F1676" s="736">
        <v>1</v>
      </c>
      <c r="G1676" s="737">
        <v>4</v>
      </c>
      <c r="H1676" s="305" t="s">
        <v>3486</v>
      </c>
      <c r="I1676" s="496" t="s">
        <v>9945</v>
      </c>
      <c r="J1676" s="497" t="s">
        <v>9949</v>
      </c>
      <c r="K1676" s="427" t="s">
        <v>3189</v>
      </c>
      <c r="L1676" s="427" t="s">
        <v>3489</v>
      </c>
      <c r="M1676" s="685">
        <v>4</v>
      </c>
      <c r="N1676" s="685" t="s">
        <v>15715</v>
      </c>
      <c r="O1676" s="685">
        <v>60</v>
      </c>
      <c r="P1676" s="427" t="s">
        <v>16260</v>
      </c>
      <c r="Q1676" s="191">
        <v>1</v>
      </c>
      <c r="R1676" s="180">
        <v>17</v>
      </c>
      <c r="S1676" s="427">
        <v>8</v>
      </c>
      <c r="T1676" s="191">
        <v>10</v>
      </c>
      <c r="U1676" s="191">
        <v>3</v>
      </c>
      <c r="V1676" s="191">
        <v>12</v>
      </c>
      <c r="W1676" s="742">
        <v>18</v>
      </c>
      <c r="X1676" s="742">
        <v>18</v>
      </c>
      <c r="Y1676" s="742"/>
      <c r="Z1676" s="742"/>
      <c r="AA1676" s="742"/>
      <c r="AB1676" s="499" t="s">
        <v>795</v>
      </c>
      <c r="AC1676" s="419" t="s">
        <v>12005</v>
      </c>
      <c r="AD1676" s="427" t="s">
        <v>1947</v>
      </c>
      <c r="AE1676" s="427" t="s">
        <v>4248</v>
      </c>
      <c r="AF1676" s="194">
        <v>0</v>
      </c>
      <c r="AG1676" s="194">
        <v>0</v>
      </c>
      <c r="AH1676" s="194">
        <v>0</v>
      </c>
      <c r="AI1676" s="194">
        <v>0</v>
      </c>
      <c r="AJ1676" s="194">
        <v>0</v>
      </c>
      <c r="AK1676" s="194">
        <v>0</v>
      </c>
      <c r="AL1676" s="383">
        <v>4</v>
      </c>
      <c r="AM1676" s="194">
        <v>0</v>
      </c>
      <c r="AN1676" s="177">
        <v>0</v>
      </c>
      <c r="AO1676" s="194">
        <v>2</v>
      </c>
      <c r="AP1676" s="180"/>
      <c r="AQ1676" s="180"/>
      <c r="AR1676" s="180"/>
      <c r="AS1676" s="180"/>
      <c r="AT1676" s="180"/>
      <c r="AU1676" s="180"/>
      <c r="AV1676" s="180"/>
      <c r="AW1676" s="180"/>
      <c r="AX1676" s="180"/>
      <c r="AY1676" s="180"/>
      <c r="AZ1676" s="180"/>
      <c r="BA1676" s="180"/>
      <c r="BB1676" s="180"/>
      <c r="BC1676" s="180"/>
      <c r="BD1676" s="180"/>
      <c r="BE1676" s="180"/>
      <c r="BF1676" s="180"/>
      <c r="BG1676" s="180"/>
      <c r="BH1676" s="176">
        <f t="shared" si="203"/>
        <v>4</v>
      </c>
      <c r="BI1676" s="176">
        <f t="shared" si="199"/>
        <v>15</v>
      </c>
      <c r="BJ1676" s="182" t="str">
        <f t="shared" si="200"/>
        <v>6 - 34</v>
      </c>
      <c r="BK1676" s="176">
        <f t="shared" si="201"/>
        <v>20</v>
      </c>
      <c r="BL1676" s="176">
        <f t="shared" si="204"/>
        <v>4</v>
      </c>
      <c r="BM1676" s="533"/>
      <c r="BN1676" s="185">
        <v>320</v>
      </c>
      <c r="BO1676" s="180">
        <v>5</v>
      </c>
      <c r="BP1676" s="185">
        <f t="shared" si="198"/>
        <v>420</v>
      </c>
      <c r="BQ1676" s="420" t="str">
        <f t="shared" si="202"/>
        <v>V</v>
      </c>
      <c r="BR1676" s="185"/>
      <c r="BS1676" s="464" t="s">
        <v>9623</v>
      </c>
    </row>
    <row r="1677" spans="1:71" ht="76.5" x14ac:dyDescent="0.2">
      <c r="A1677" s="697">
        <v>1675</v>
      </c>
      <c r="B1677" s="286" t="s">
        <v>9938</v>
      </c>
      <c r="C1677" s="286" t="s">
        <v>9938</v>
      </c>
      <c r="D1677" s="258" t="s">
        <v>9623</v>
      </c>
      <c r="E1677" s="736">
        <v>1</v>
      </c>
      <c r="F1677" s="736">
        <v>1</v>
      </c>
      <c r="G1677" s="737">
        <v>3</v>
      </c>
      <c r="H1677" s="305" t="s">
        <v>3486</v>
      </c>
      <c r="I1677" s="496" t="s">
        <v>9945</v>
      </c>
      <c r="J1677" s="497" t="s">
        <v>9950</v>
      </c>
      <c r="K1677" s="427" t="s">
        <v>3768</v>
      </c>
      <c r="L1677" s="427" t="s">
        <v>3491</v>
      </c>
      <c r="M1677" s="685">
        <v>7</v>
      </c>
      <c r="N1677" s="685" t="s">
        <v>15715</v>
      </c>
      <c r="O1677" s="685">
        <v>330</v>
      </c>
      <c r="P1677" s="427" t="s">
        <v>16261</v>
      </c>
      <c r="Q1677" s="191">
        <v>3</v>
      </c>
      <c r="R1677" s="180">
        <v>18</v>
      </c>
      <c r="S1677" s="427">
        <v>8</v>
      </c>
      <c r="T1677" s="191">
        <v>10</v>
      </c>
      <c r="U1677" s="191">
        <v>3</v>
      </c>
      <c r="V1677" s="191">
        <v>12</v>
      </c>
      <c r="W1677" s="742">
        <v>9</v>
      </c>
      <c r="X1677" s="742">
        <v>15</v>
      </c>
      <c r="Y1677" s="742"/>
      <c r="Z1677" s="742"/>
      <c r="AA1677" s="742"/>
      <c r="AB1677" s="499" t="s">
        <v>3879</v>
      </c>
      <c r="AC1677" s="419" t="s">
        <v>12006</v>
      </c>
      <c r="AD1677" s="427" t="s">
        <v>1947</v>
      </c>
      <c r="AE1677" s="427" t="s">
        <v>4248</v>
      </c>
      <c r="AF1677" s="194">
        <v>0</v>
      </c>
      <c r="AG1677" s="194">
        <v>0</v>
      </c>
      <c r="AH1677" s="194">
        <v>0</v>
      </c>
      <c r="AI1677" s="194">
        <v>0</v>
      </c>
      <c r="AJ1677" s="194">
        <v>0</v>
      </c>
      <c r="AK1677" s="194">
        <v>0</v>
      </c>
      <c r="AL1677" s="385">
        <v>7</v>
      </c>
      <c r="AM1677" s="194">
        <v>0</v>
      </c>
      <c r="AN1677" s="177">
        <v>0</v>
      </c>
      <c r="AO1677" s="194">
        <v>0</v>
      </c>
      <c r="AP1677" s="180"/>
      <c r="AQ1677" s="180"/>
      <c r="AR1677" s="180"/>
      <c r="AS1677" s="180"/>
      <c r="AT1677" s="180"/>
      <c r="AU1677" s="180"/>
      <c r="AV1677" s="180"/>
      <c r="AW1677" s="180"/>
      <c r="AX1677" s="180"/>
      <c r="AY1677" s="180"/>
      <c r="AZ1677" s="180"/>
      <c r="BA1677" s="180"/>
      <c r="BB1677" s="180"/>
      <c r="BC1677" s="180"/>
      <c r="BD1677" s="180"/>
      <c r="BE1677" s="180"/>
      <c r="BF1677" s="180"/>
      <c r="BG1677" s="180"/>
      <c r="BH1677" s="176">
        <f t="shared" si="203"/>
        <v>7</v>
      </c>
      <c r="BI1677" s="176">
        <f t="shared" si="199"/>
        <v>13</v>
      </c>
      <c r="BJ1677" s="182" t="str">
        <f t="shared" si="200"/>
        <v>7 - 56</v>
      </c>
      <c r="BK1677" s="176">
        <f t="shared" si="201"/>
        <v>32</v>
      </c>
      <c r="BL1677" s="176">
        <f t="shared" si="204"/>
        <v>7</v>
      </c>
      <c r="BM1677" s="533"/>
      <c r="BN1677" s="185">
        <v>650</v>
      </c>
      <c r="BO1677" s="180">
        <v>8</v>
      </c>
      <c r="BP1677" s="185">
        <f t="shared" si="198"/>
        <v>906</v>
      </c>
      <c r="BQ1677" s="420" t="str">
        <f t="shared" si="202"/>
        <v>VI</v>
      </c>
      <c r="BR1677" s="185"/>
      <c r="BS1677" s="464" t="s">
        <v>9623</v>
      </c>
    </row>
    <row r="1678" spans="1:71" ht="76.5" x14ac:dyDescent="0.2">
      <c r="A1678" s="696">
        <v>1676</v>
      </c>
      <c r="B1678" s="286" t="s">
        <v>9958</v>
      </c>
      <c r="C1678" s="286" t="s">
        <v>9958</v>
      </c>
      <c r="D1678" s="258" t="s">
        <v>9623</v>
      </c>
      <c r="E1678" s="736">
        <v>1</v>
      </c>
      <c r="F1678" s="736">
        <v>1</v>
      </c>
      <c r="G1678" s="737">
        <v>2</v>
      </c>
      <c r="H1678" s="305" t="s">
        <v>3486</v>
      </c>
      <c r="I1678" s="496" t="s">
        <v>9959</v>
      </c>
      <c r="J1678" s="497" t="s">
        <v>9963</v>
      </c>
      <c r="K1678" s="427" t="s">
        <v>3578</v>
      </c>
      <c r="L1678" s="427" t="s">
        <v>3491</v>
      </c>
      <c r="M1678" s="685">
        <v>6.5</v>
      </c>
      <c r="N1678" s="685" t="s">
        <v>15715</v>
      </c>
      <c r="O1678" s="685">
        <v>286</v>
      </c>
      <c r="P1678" s="427" t="s">
        <v>16262</v>
      </c>
      <c r="Q1678" s="191">
        <v>1</v>
      </c>
      <c r="R1678" s="180"/>
      <c r="S1678" s="498">
        <v>8</v>
      </c>
      <c r="T1678" s="498">
        <v>12</v>
      </c>
      <c r="U1678" s="189">
        <v>3</v>
      </c>
      <c r="V1678" s="189">
        <v>16</v>
      </c>
      <c r="W1678" s="742">
        <v>15</v>
      </c>
      <c r="X1678" s="742"/>
      <c r="Y1678" s="742"/>
      <c r="Z1678" s="742"/>
      <c r="AA1678" s="742"/>
      <c r="AB1678" s="220"/>
      <c r="AC1678" s="419" t="s">
        <v>12007</v>
      </c>
      <c r="AD1678" s="427" t="s">
        <v>1947</v>
      </c>
      <c r="AE1678" s="427" t="s">
        <v>4248</v>
      </c>
      <c r="AF1678" s="194">
        <v>0</v>
      </c>
      <c r="AG1678" s="194">
        <v>0</v>
      </c>
      <c r="AH1678" s="194">
        <v>0</v>
      </c>
      <c r="AI1678" s="194">
        <v>0</v>
      </c>
      <c r="AJ1678" s="194">
        <v>0</v>
      </c>
      <c r="AK1678" s="194">
        <v>0</v>
      </c>
      <c r="AL1678" s="385">
        <v>6</v>
      </c>
      <c r="AM1678" s="194">
        <v>0</v>
      </c>
      <c r="AN1678" s="177">
        <v>0</v>
      </c>
      <c r="AO1678" s="194">
        <v>6</v>
      </c>
      <c r="AP1678" s="180"/>
      <c r="AQ1678" s="180"/>
      <c r="AR1678" s="180"/>
      <c r="AS1678" s="180"/>
      <c r="AT1678" s="180"/>
      <c r="AU1678" s="180"/>
      <c r="AV1678" s="180"/>
      <c r="AW1678" s="180"/>
      <c r="AX1678" s="180"/>
      <c r="AY1678" s="180"/>
      <c r="AZ1678" s="180"/>
      <c r="BA1678" s="180"/>
      <c r="BB1678" s="180"/>
      <c r="BC1678" s="180"/>
      <c r="BD1678" s="180"/>
      <c r="BE1678" s="180"/>
      <c r="BF1678" s="180"/>
      <c r="BG1678" s="180"/>
      <c r="BH1678" s="176">
        <f t="shared" si="203"/>
        <v>7</v>
      </c>
      <c r="BI1678" s="176">
        <f t="shared" si="199"/>
        <v>13</v>
      </c>
      <c r="BJ1678" s="182" t="str">
        <f t="shared" si="200"/>
        <v>12 - 54</v>
      </c>
      <c r="BK1678" s="176">
        <f t="shared" si="201"/>
        <v>33</v>
      </c>
      <c r="BL1678" s="176">
        <f t="shared" si="204"/>
        <v>8</v>
      </c>
      <c r="BM1678" s="533"/>
      <c r="BN1678" s="185">
        <v>1125</v>
      </c>
      <c r="BO1678" s="180">
        <v>10</v>
      </c>
      <c r="BP1678" s="185">
        <f t="shared" si="198"/>
        <v>1455</v>
      </c>
      <c r="BQ1678" s="420" t="str">
        <f t="shared" si="202"/>
        <v>VII</v>
      </c>
      <c r="BR1678" s="185"/>
      <c r="BS1678" s="464" t="s">
        <v>9623</v>
      </c>
    </row>
    <row r="1679" spans="1:71" ht="38.25" x14ac:dyDescent="0.2">
      <c r="A1679" s="697">
        <v>1677</v>
      </c>
      <c r="B1679" s="286" t="s">
        <v>9968</v>
      </c>
      <c r="C1679" s="286" t="s">
        <v>9968</v>
      </c>
      <c r="D1679" s="258" t="s">
        <v>9623</v>
      </c>
      <c r="E1679" s="736">
        <v>1</v>
      </c>
      <c r="F1679" s="736">
        <v>10</v>
      </c>
      <c r="G1679" s="737">
        <v>100</v>
      </c>
      <c r="H1679" s="305" t="s">
        <v>3486</v>
      </c>
      <c r="I1679" s="496" t="s">
        <v>9969</v>
      </c>
      <c r="J1679" s="497" t="s">
        <v>9970</v>
      </c>
      <c r="K1679" s="427" t="s">
        <v>3491</v>
      </c>
      <c r="L1679" s="427" t="s">
        <v>3491</v>
      </c>
      <c r="M1679" s="685">
        <v>5</v>
      </c>
      <c r="N1679" s="685" t="s">
        <v>15715</v>
      </c>
      <c r="O1679" s="685">
        <v>250</v>
      </c>
      <c r="P1679" s="427" t="s">
        <v>16263</v>
      </c>
      <c r="Q1679" s="191">
        <v>9</v>
      </c>
      <c r="R1679" s="180"/>
      <c r="S1679" s="427">
        <v>2</v>
      </c>
      <c r="T1679" s="191">
        <v>4</v>
      </c>
      <c r="U1679" s="191">
        <v>1</v>
      </c>
      <c r="V1679" s="191">
        <v>1</v>
      </c>
      <c r="W1679" s="742">
        <v>6</v>
      </c>
      <c r="X1679" s="742"/>
      <c r="Y1679" s="742"/>
      <c r="Z1679" s="742"/>
      <c r="AA1679" s="742"/>
      <c r="AB1679" s="220"/>
      <c r="AC1679" s="419" t="s">
        <v>12008</v>
      </c>
      <c r="AD1679" s="427" t="s">
        <v>1947</v>
      </c>
      <c r="AE1679" s="427" t="s">
        <v>4248</v>
      </c>
      <c r="AF1679" s="194">
        <v>0</v>
      </c>
      <c r="AG1679" s="194">
        <v>0</v>
      </c>
      <c r="AH1679" s="194">
        <v>0</v>
      </c>
      <c r="AI1679" s="194">
        <v>0</v>
      </c>
      <c r="AJ1679" s="194">
        <v>0</v>
      </c>
      <c r="AK1679" s="194">
        <v>0</v>
      </c>
      <c r="AL1679" s="385">
        <v>1</v>
      </c>
      <c r="AM1679" s="194">
        <v>0</v>
      </c>
      <c r="AN1679" s="177">
        <v>0</v>
      </c>
      <c r="AO1679" s="194">
        <v>0</v>
      </c>
      <c r="AP1679" s="180"/>
      <c r="AQ1679" s="180"/>
      <c r="AR1679" s="180"/>
      <c r="AS1679" s="180"/>
      <c r="AT1679" s="180"/>
      <c r="AU1679" s="180"/>
      <c r="AV1679" s="180"/>
      <c r="AW1679" s="180"/>
      <c r="AX1679" s="180"/>
      <c r="AY1679" s="180"/>
      <c r="AZ1679" s="180"/>
      <c r="BA1679" s="180"/>
      <c r="BB1679" s="180"/>
      <c r="BC1679" s="180"/>
      <c r="BD1679" s="180"/>
      <c r="BE1679" s="180"/>
      <c r="BF1679" s="180"/>
      <c r="BG1679" s="180"/>
      <c r="BH1679" s="176">
        <f t="shared" si="203"/>
        <v>1</v>
      </c>
      <c r="BI1679" s="176">
        <f t="shared" si="199"/>
        <v>19</v>
      </c>
      <c r="BJ1679" s="182" t="str">
        <f t="shared" si="200"/>
        <v>1 - 8</v>
      </c>
      <c r="BK1679" s="176">
        <f t="shared" si="201"/>
        <v>5</v>
      </c>
      <c r="BL1679" s="176">
        <f t="shared" si="204"/>
        <v>1</v>
      </c>
      <c r="BM1679" s="533"/>
      <c r="BN1679" s="185">
        <v>18</v>
      </c>
      <c r="BO1679" s="180">
        <v>1</v>
      </c>
      <c r="BP1679" s="185">
        <f t="shared" si="198"/>
        <v>23</v>
      </c>
      <c r="BQ1679" s="420" t="str">
        <f t="shared" si="202"/>
        <v>I</v>
      </c>
      <c r="BR1679" s="185"/>
      <c r="BS1679" s="464" t="s">
        <v>9623</v>
      </c>
    </row>
    <row r="1680" spans="1:71" ht="76.5" x14ac:dyDescent="0.2">
      <c r="A1680" s="696">
        <v>1678</v>
      </c>
      <c r="B1680" s="286" t="s">
        <v>9977</v>
      </c>
      <c r="C1680" s="286" t="s">
        <v>9977</v>
      </c>
      <c r="D1680" s="258" t="s">
        <v>9623</v>
      </c>
      <c r="E1680" s="736">
        <v>1</v>
      </c>
      <c r="F1680" s="736">
        <v>2</v>
      </c>
      <c r="G1680" s="737">
        <v>5</v>
      </c>
      <c r="H1680" s="305" t="s">
        <v>3486</v>
      </c>
      <c r="I1680" s="496" t="s">
        <v>9969</v>
      </c>
      <c r="J1680" s="497" t="s">
        <v>9978</v>
      </c>
      <c r="K1680" s="427" t="s">
        <v>1109</v>
      </c>
      <c r="L1680" s="427" t="s">
        <v>3489</v>
      </c>
      <c r="M1680" s="685">
        <v>3</v>
      </c>
      <c r="N1680" s="685" t="s">
        <v>15715</v>
      </c>
      <c r="O1680" s="685">
        <v>22</v>
      </c>
      <c r="P1680" s="427" t="s">
        <v>15752</v>
      </c>
      <c r="Q1680" s="191">
        <v>3</v>
      </c>
      <c r="R1680" s="180"/>
      <c r="S1680" s="498">
        <v>5</v>
      </c>
      <c r="T1680" s="498">
        <v>10</v>
      </c>
      <c r="U1680" s="189">
        <v>2</v>
      </c>
      <c r="V1680" s="189">
        <v>12</v>
      </c>
      <c r="W1680" s="742">
        <v>6</v>
      </c>
      <c r="X1680" s="742">
        <v>18</v>
      </c>
      <c r="Y1680" s="742"/>
      <c r="Z1680" s="742"/>
      <c r="AA1680" s="742"/>
      <c r="AB1680" s="499" t="s">
        <v>795</v>
      </c>
      <c r="AC1680" s="419" t="s">
        <v>12009</v>
      </c>
      <c r="AD1680" s="427" t="s">
        <v>1947</v>
      </c>
      <c r="AE1680" s="427" t="s">
        <v>4248</v>
      </c>
      <c r="AF1680" s="194">
        <v>0</v>
      </c>
      <c r="AG1680" s="194">
        <v>0</v>
      </c>
      <c r="AH1680" s="194">
        <v>0</v>
      </c>
      <c r="AI1680" s="194">
        <v>0</v>
      </c>
      <c r="AJ1680" s="194">
        <v>0</v>
      </c>
      <c r="AK1680" s="194">
        <v>0</v>
      </c>
      <c r="AL1680" s="385">
        <v>3</v>
      </c>
      <c r="AM1680" s="194">
        <v>0</v>
      </c>
      <c r="AN1680" s="177">
        <v>0</v>
      </c>
      <c r="AO1680" s="194">
        <v>3</v>
      </c>
      <c r="AP1680" s="180"/>
      <c r="AQ1680" s="180"/>
      <c r="AR1680" s="180"/>
      <c r="AS1680" s="180"/>
      <c r="AT1680" s="180"/>
      <c r="AU1680" s="180"/>
      <c r="AV1680" s="180"/>
      <c r="AW1680" s="180"/>
      <c r="AX1680" s="180"/>
      <c r="AY1680" s="180"/>
      <c r="AZ1680" s="180"/>
      <c r="BA1680" s="180"/>
      <c r="BB1680" s="180"/>
      <c r="BC1680" s="180"/>
      <c r="BD1680" s="180"/>
      <c r="BE1680" s="180"/>
      <c r="BF1680" s="180"/>
      <c r="BG1680" s="180"/>
      <c r="BH1680" s="176">
        <f t="shared" si="203"/>
        <v>3</v>
      </c>
      <c r="BI1680" s="176">
        <f t="shared" si="199"/>
        <v>16</v>
      </c>
      <c r="BJ1680" s="182" t="str">
        <f t="shared" si="200"/>
        <v>6 - 27</v>
      </c>
      <c r="BK1680" s="176">
        <f t="shared" si="201"/>
        <v>17</v>
      </c>
      <c r="BL1680" s="176">
        <f t="shared" si="204"/>
        <v>3</v>
      </c>
      <c r="BM1680" s="533"/>
      <c r="BN1680" s="185">
        <v>240</v>
      </c>
      <c r="BO1680" s="180">
        <v>4</v>
      </c>
      <c r="BP1680" s="185">
        <f t="shared" si="198"/>
        <v>308</v>
      </c>
      <c r="BQ1680" s="420" t="str">
        <f t="shared" si="202"/>
        <v>IV</v>
      </c>
      <c r="BR1680" s="185"/>
      <c r="BS1680" s="464" t="s">
        <v>9623</v>
      </c>
    </row>
    <row r="1681" spans="1:71" ht="38.25" x14ac:dyDescent="0.2">
      <c r="A1681" s="696">
        <v>1679</v>
      </c>
      <c r="B1681" s="286" t="s">
        <v>10262</v>
      </c>
      <c r="C1681" s="286" t="s">
        <v>9993</v>
      </c>
      <c r="D1681" s="258" t="s">
        <v>9623</v>
      </c>
      <c r="E1681" s="736">
        <v>1</v>
      </c>
      <c r="F1681" s="736">
        <v>2</v>
      </c>
      <c r="G1681" s="737">
        <v>16</v>
      </c>
      <c r="H1681" s="305" t="s">
        <v>3486</v>
      </c>
      <c r="I1681" s="496" t="s">
        <v>1751</v>
      </c>
      <c r="J1681" s="497" t="s">
        <v>5434</v>
      </c>
      <c r="K1681" s="427" t="s">
        <v>5227</v>
      </c>
      <c r="L1681" s="427" t="s">
        <v>5490</v>
      </c>
      <c r="M1681" s="685">
        <v>8</v>
      </c>
      <c r="N1681" s="685" t="s">
        <v>15715</v>
      </c>
      <c r="O1681" s="685">
        <v>300</v>
      </c>
      <c r="P1681" s="427" t="s">
        <v>16265</v>
      </c>
      <c r="Q1681" s="191">
        <v>0</v>
      </c>
      <c r="R1681" s="180"/>
      <c r="S1681" s="498">
        <v>5</v>
      </c>
      <c r="T1681" s="498">
        <v>10</v>
      </c>
      <c r="U1681" s="189">
        <v>2</v>
      </c>
      <c r="V1681" s="189">
        <v>12</v>
      </c>
      <c r="W1681" s="742">
        <v>21</v>
      </c>
      <c r="X1681" s="742"/>
      <c r="Y1681" s="742"/>
      <c r="Z1681" s="742"/>
      <c r="AA1681" s="742"/>
      <c r="AB1681" s="220"/>
      <c r="AC1681" s="419" t="s">
        <v>14018</v>
      </c>
      <c r="AD1681" s="427" t="s">
        <v>9995</v>
      </c>
      <c r="AE1681" s="427" t="s">
        <v>4259</v>
      </c>
      <c r="AF1681" s="194">
        <v>0</v>
      </c>
      <c r="AG1681" s="194">
        <v>0</v>
      </c>
      <c r="AH1681" s="194">
        <v>0</v>
      </c>
      <c r="AI1681" s="194">
        <v>0</v>
      </c>
      <c r="AJ1681" s="194">
        <v>0</v>
      </c>
      <c r="AK1681" s="194">
        <v>0</v>
      </c>
      <c r="AL1681" s="385">
        <v>6</v>
      </c>
      <c r="AM1681" s="194">
        <v>0</v>
      </c>
      <c r="AN1681" s="177">
        <v>0</v>
      </c>
      <c r="AO1681" s="194">
        <v>6</v>
      </c>
      <c r="AP1681" s="180"/>
      <c r="AQ1681" s="180"/>
      <c r="AR1681" s="180"/>
      <c r="AS1681" s="180"/>
      <c r="AT1681" s="180"/>
      <c r="AU1681" s="180"/>
      <c r="AV1681" s="180"/>
      <c r="AW1681" s="180"/>
      <c r="AX1681" s="180"/>
      <c r="AY1681" s="180"/>
      <c r="AZ1681" s="180"/>
      <c r="BA1681" s="180"/>
      <c r="BB1681" s="180"/>
      <c r="BC1681" s="180"/>
      <c r="BD1681" s="180"/>
      <c r="BE1681" s="180"/>
      <c r="BF1681" s="180"/>
      <c r="BG1681" s="180"/>
      <c r="BH1681" s="176">
        <f t="shared" si="203"/>
        <v>7</v>
      </c>
      <c r="BI1681" s="176">
        <f t="shared" si="199"/>
        <v>13</v>
      </c>
      <c r="BJ1681" s="182" t="str">
        <f t="shared" si="200"/>
        <v>12 - 54</v>
      </c>
      <c r="BK1681" s="176">
        <f t="shared" si="201"/>
        <v>33</v>
      </c>
      <c r="BL1681" s="176">
        <f t="shared" si="204"/>
        <v>8</v>
      </c>
      <c r="BM1681" s="533"/>
      <c r="BN1681" s="187">
        <v>1300</v>
      </c>
      <c r="BO1681" s="187">
        <v>12</v>
      </c>
      <c r="BP1681" s="185">
        <f t="shared" si="198"/>
        <v>1696</v>
      </c>
      <c r="BQ1681" s="420" t="str">
        <f t="shared" si="202"/>
        <v>VII</v>
      </c>
      <c r="BR1681" s="185"/>
      <c r="BS1681" s="464" t="s">
        <v>9623</v>
      </c>
    </row>
    <row r="1682" spans="1:71" ht="38.25" x14ac:dyDescent="0.2">
      <c r="A1682" s="697">
        <v>1680</v>
      </c>
      <c r="B1682" s="286" t="s">
        <v>10262</v>
      </c>
      <c r="C1682" s="286" t="s">
        <v>9994</v>
      </c>
      <c r="D1682" s="258" t="s">
        <v>9623</v>
      </c>
      <c r="E1682" s="736">
        <v>1</v>
      </c>
      <c r="F1682" s="736">
        <v>2</v>
      </c>
      <c r="G1682" s="737">
        <v>16</v>
      </c>
      <c r="H1682" s="305" t="s">
        <v>3486</v>
      </c>
      <c r="I1682" s="496" t="s">
        <v>6635</v>
      </c>
      <c r="J1682" s="497" t="s">
        <v>4730</v>
      </c>
      <c r="K1682" s="427" t="s">
        <v>2614</v>
      </c>
      <c r="L1682" s="427" t="s">
        <v>3491</v>
      </c>
      <c r="M1682" s="685">
        <v>5</v>
      </c>
      <c r="N1682" s="685" t="s">
        <v>15715</v>
      </c>
      <c r="O1682" s="685">
        <v>300</v>
      </c>
      <c r="P1682" s="427" t="s">
        <v>16264</v>
      </c>
      <c r="Q1682" s="191">
        <v>3</v>
      </c>
      <c r="R1682" s="180"/>
      <c r="S1682" s="498">
        <v>5</v>
      </c>
      <c r="T1682" s="498">
        <v>10</v>
      </c>
      <c r="U1682" s="189">
        <v>2</v>
      </c>
      <c r="V1682" s="189">
        <v>12</v>
      </c>
      <c r="W1682" s="742">
        <v>12</v>
      </c>
      <c r="X1682" s="742"/>
      <c r="Y1682" s="742"/>
      <c r="Z1682" s="742"/>
      <c r="AA1682" s="742"/>
      <c r="AB1682" s="220"/>
      <c r="AC1682" s="419" t="s">
        <v>14018</v>
      </c>
      <c r="AD1682" s="427" t="s">
        <v>9995</v>
      </c>
      <c r="AE1682" s="427" t="s">
        <v>4259</v>
      </c>
      <c r="AF1682" s="194">
        <v>0</v>
      </c>
      <c r="AG1682" s="194">
        <v>0</v>
      </c>
      <c r="AH1682" s="194">
        <v>0</v>
      </c>
      <c r="AI1682" s="194">
        <v>0</v>
      </c>
      <c r="AJ1682" s="194">
        <v>0</v>
      </c>
      <c r="AK1682" s="194">
        <v>0</v>
      </c>
      <c r="AL1682" s="385">
        <v>8</v>
      </c>
      <c r="AM1682" s="194">
        <v>0</v>
      </c>
      <c r="AN1682" s="177">
        <v>0</v>
      </c>
      <c r="AO1682" s="194">
        <v>8</v>
      </c>
      <c r="AP1682" s="180"/>
      <c r="AQ1682" s="180"/>
      <c r="AR1682" s="180"/>
      <c r="AS1682" s="180"/>
      <c r="AT1682" s="180"/>
      <c r="AU1682" s="180"/>
      <c r="AV1682" s="180"/>
      <c r="AW1682" s="180"/>
      <c r="AX1682" s="180"/>
      <c r="AY1682" s="180"/>
      <c r="AZ1682" s="180"/>
      <c r="BA1682" s="180"/>
      <c r="BB1682" s="180"/>
      <c r="BC1682" s="180"/>
      <c r="BD1682" s="180"/>
      <c r="BE1682" s="180"/>
      <c r="BF1682" s="180"/>
      <c r="BG1682" s="180"/>
      <c r="BH1682" s="176">
        <f t="shared" si="203"/>
        <v>9</v>
      </c>
      <c r="BI1682" s="176">
        <f t="shared" si="199"/>
        <v>12</v>
      </c>
      <c r="BJ1682" s="182" t="str">
        <f t="shared" si="200"/>
        <v>16 - 72</v>
      </c>
      <c r="BK1682" s="176">
        <f t="shared" si="201"/>
        <v>44</v>
      </c>
      <c r="BL1682" s="176">
        <f t="shared" si="204"/>
        <v>10</v>
      </c>
      <c r="BM1682" s="533"/>
      <c r="BN1682" s="187">
        <v>1300</v>
      </c>
      <c r="BO1682" s="187">
        <v>12</v>
      </c>
      <c r="BP1682" s="185">
        <f t="shared" si="198"/>
        <v>1828</v>
      </c>
      <c r="BQ1682" s="420" t="str">
        <f t="shared" si="202"/>
        <v>VII</v>
      </c>
      <c r="BR1682" s="185"/>
      <c r="BS1682" s="464" t="s">
        <v>9623</v>
      </c>
    </row>
    <row r="1683" spans="1:71" x14ac:dyDescent="0.2">
      <c r="A1683" s="696">
        <v>1681</v>
      </c>
      <c r="B1683" s="286" t="s">
        <v>16266</v>
      </c>
      <c r="C1683" s="286" t="s">
        <v>16266</v>
      </c>
      <c r="D1683" s="258" t="s">
        <v>9623</v>
      </c>
      <c r="E1683" s="736">
        <v>1</v>
      </c>
      <c r="F1683" s="736">
        <v>2</v>
      </c>
      <c r="G1683" s="737">
        <v>20</v>
      </c>
      <c r="H1683" s="305" t="s">
        <v>3486</v>
      </c>
      <c r="I1683" s="496" t="s">
        <v>3485</v>
      </c>
      <c r="J1683" s="497" t="s">
        <v>6554</v>
      </c>
      <c r="K1683" s="427" t="s">
        <v>8867</v>
      </c>
      <c r="L1683" s="427" t="s">
        <v>3491</v>
      </c>
      <c r="M1683" s="685">
        <v>7</v>
      </c>
      <c r="N1683" s="685" t="s">
        <v>15710</v>
      </c>
      <c r="O1683" s="685">
        <v>60</v>
      </c>
      <c r="P1683" s="427" t="s">
        <v>15765</v>
      </c>
      <c r="Q1683" s="191">
        <v>7</v>
      </c>
      <c r="R1683" s="180"/>
      <c r="S1683" s="498">
        <v>0</v>
      </c>
      <c r="T1683" s="190">
        <v>0</v>
      </c>
      <c r="U1683" s="190">
        <v>0</v>
      </c>
      <c r="V1683" s="190">
        <v>0</v>
      </c>
      <c r="W1683" s="742">
        <v>12</v>
      </c>
      <c r="X1683" s="742"/>
      <c r="Y1683" s="742"/>
      <c r="Z1683" s="742"/>
      <c r="AA1683" s="742"/>
      <c r="AB1683" s="220"/>
      <c r="AC1683" s="183" t="s">
        <v>10020</v>
      </c>
      <c r="AD1683" s="427" t="s">
        <v>399</v>
      </c>
      <c r="AE1683" s="427" t="s">
        <v>4247</v>
      </c>
      <c r="AF1683" s="194">
        <v>0</v>
      </c>
      <c r="AG1683" s="194">
        <v>0</v>
      </c>
      <c r="AH1683" s="194">
        <v>0</v>
      </c>
      <c r="AI1683" s="194">
        <v>0</v>
      </c>
      <c r="AJ1683" s="194">
        <v>0</v>
      </c>
      <c r="AK1683" s="194">
        <v>0</v>
      </c>
      <c r="AL1683" s="385">
        <v>2</v>
      </c>
      <c r="AM1683" s="194">
        <v>0</v>
      </c>
      <c r="AN1683" s="177">
        <v>0</v>
      </c>
      <c r="AO1683" s="194">
        <v>0</v>
      </c>
      <c r="AP1683" s="180"/>
      <c r="AQ1683" s="180"/>
      <c r="AR1683" s="180"/>
      <c r="AS1683" s="180"/>
      <c r="AT1683" s="180"/>
      <c r="AU1683" s="180"/>
      <c r="AV1683" s="180"/>
      <c r="AW1683" s="180"/>
      <c r="AX1683" s="180"/>
      <c r="AY1683" s="180"/>
      <c r="AZ1683" s="180"/>
      <c r="BA1683" s="180"/>
      <c r="BB1683" s="180"/>
      <c r="BC1683" s="180"/>
      <c r="BD1683" s="180"/>
      <c r="BE1683" s="180"/>
      <c r="BF1683" s="180"/>
      <c r="BG1683" s="180"/>
      <c r="BH1683" s="176">
        <f t="shared" si="203"/>
        <v>2</v>
      </c>
      <c r="BI1683" s="176">
        <f t="shared" si="199"/>
        <v>16</v>
      </c>
      <c r="BJ1683" s="182" t="str">
        <f t="shared" si="200"/>
        <v>2 - 16</v>
      </c>
      <c r="BK1683" s="176">
        <f t="shared" si="201"/>
        <v>9</v>
      </c>
      <c r="BL1683" s="176">
        <f t="shared" si="204"/>
        <v>2</v>
      </c>
      <c r="BM1683" s="533"/>
      <c r="BN1683" s="187">
        <v>20</v>
      </c>
      <c r="BO1683" s="187">
        <v>2</v>
      </c>
      <c r="BP1683" s="185">
        <f t="shared" si="198"/>
        <v>38</v>
      </c>
      <c r="BQ1683" s="420" t="str">
        <f t="shared" si="202"/>
        <v>I</v>
      </c>
      <c r="BR1683" s="185"/>
      <c r="BS1683" s="464" t="s">
        <v>9623</v>
      </c>
    </row>
    <row r="1684" spans="1:71" ht="25.5" x14ac:dyDescent="0.2">
      <c r="A1684" s="697">
        <v>1682</v>
      </c>
      <c r="B1684" s="286" t="s">
        <v>10003</v>
      </c>
      <c r="C1684" s="286" t="s">
        <v>9207</v>
      </c>
      <c r="D1684" s="258" t="s">
        <v>9623</v>
      </c>
      <c r="E1684" s="736">
        <v>1</v>
      </c>
      <c r="F1684" s="736">
        <v>2</v>
      </c>
      <c r="G1684" s="737">
        <v>16</v>
      </c>
      <c r="H1684" s="305" t="s">
        <v>3486</v>
      </c>
      <c r="I1684" s="496" t="s">
        <v>3486</v>
      </c>
      <c r="J1684" s="497" t="s">
        <v>3486</v>
      </c>
      <c r="K1684" s="427" t="s">
        <v>3491</v>
      </c>
      <c r="L1684" s="427" t="s">
        <v>3491</v>
      </c>
      <c r="M1684" s="685">
        <v>13.5</v>
      </c>
      <c r="N1684" s="685" t="s">
        <v>15710</v>
      </c>
      <c r="O1684" s="685">
        <v>250</v>
      </c>
      <c r="P1684" s="427" t="s">
        <v>16267</v>
      </c>
      <c r="Q1684" s="191">
        <v>7</v>
      </c>
      <c r="R1684" s="180"/>
      <c r="S1684" s="498">
        <v>0</v>
      </c>
      <c r="T1684" s="190">
        <v>0</v>
      </c>
      <c r="U1684" s="190">
        <v>0</v>
      </c>
      <c r="V1684" s="190">
        <v>0</v>
      </c>
      <c r="W1684" s="742">
        <v>9</v>
      </c>
      <c r="X1684" s="742"/>
      <c r="Y1684" s="742"/>
      <c r="Z1684" s="742"/>
      <c r="AA1684" s="742"/>
      <c r="AB1684" s="220"/>
      <c r="AC1684" s="419" t="s">
        <v>10021</v>
      </c>
      <c r="AD1684" s="427" t="s">
        <v>399</v>
      </c>
      <c r="AE1684" s="427" t="s">
        <v>4247</v>
      </c>
      <c r="AF1684" s="194">
        <v>0</v>
      </c>
      <c r="AG1684" s="194">
        <v>0</v>
      </c>
      <c r="AH1684" s="194">
        <v>0</v>
      </c>
      <c r="AI1684" s="194">
        <v>0</v>
      </c>
      <c r="AJ1684" s="194">
        <v>0</v>
      </c>
      <c r="AK1684" s="194">
        <v>0</v>
      </c>
      <c r="AL1684" s="385">
        <v>1</v>
      </c>
      <c r="AM1684" s="194">
        <v>0</v>
      </c>
      <c r="AN1684" s="177">
        <v>0</v>
      </c>
      <c r="AO1684" s="194">
        <v>0</v>
      </c>
      <c r="AP1684" s="180"/>
      <c r="AQ1684" s="180"/>
      <c r="AR1684" s="180"/>
      <c r="AS1684" s="180"/>
      <c r="AT1684" s="180"/>
      <c r="AU1684" s="180"/>
      <c r="AV1684" s="180"/>
      <c r="AW1684" s="180"/>
      <c r="AX1684" s="180"/>
      <c r="AY1684" s="180"/>
      <c r="AZ1684" s="180"/>
      <c r="BA1684" s="180"/>
      <c r="BB1684" s="180"/>
      <c r="BC1684" s="180"/>
      <c r="BD1684" s="180"/>
      <c r="BE1684" s="180"/>
      <c r="BF1684" s="180"/>
      <c r="BG1684" s="180"/>
      <c r="BH1684" s="176">
        <f t="shared" si="203"/>
        <v>1</v>
      </c>
      <c r="BI1684" s="176">
        <f t="shared" si="199"/>
        <v>19</v>
      </c>
      <c r="BJ1684" s="182" t="str">
        <f t="shared" si="200"/>
        <v>1 - 8</v>
      </c>
      <c r="BK1684" s="176">
        <f t="shared" si="201"/>
        <v>5</v>
      </c>
      <c r="BL1684" s="176">
        <f t="shared" si="204"/>
        <v>1</v>
      </c>
      <c r="BM1684" s="533"/>
      <c r="BN1684" s="187">
        <v>5</v>
      </c>
      <c r="BO1684" s="187">
        <v>1</v>
      </c>
      <c r="BP1684" s="185">
        <f t="shared" si="198"/>
        <v>10</v>
      </c>
      <c r="BQ1684" s="420" t="str">
        <f t="shared" si="202"/>
        <v>I</v>
      </c>
      <c r="BR1684" s="185"/>
      <c r="BS1684" s="464" t="s">
        <v>9623</v>
      </c>
    </row>
    <row r="1685" spans="1:71" ht="25.5" x14ac:dyDescent="0.2">
      <c r="A1685" s="696">
        <v>1683</v>
      </c>
      <c r="B1685" s="286" t="s">
        <v>10003</v>
      </c>
      <c r="C1685" s="286" t="s">
        <v>9208</v>
      </c>
      <c r="D1685" s="258" t="s">
        <v>9623</v>
      </c>
      <c r="E1685" s="736">
        <v>1</v>
      </c>
      <c r="F1685" s="736">
        <v>2</v>
      </c>
      <c r="G1685" s="737">
        <v>16</v>
      </c>
      <c r="H1685" s="305" t="s">
        <v>3486</v>
      </c>
      <c r="I1685" s="496" t="s">
        <v>3486</v>
      </c>
      <c r="J1685" s="497" t="s">
        <v>3486</v>
      </c>
      <c r="K1685" s="427" t="s">
        <v>3491</v>
      </c>
      <c r="L1685" s="427" t="s">
        <v>3491</v>
      </c>
      <c r="M1685" s="685">
        <v>17.5</v>
      </c>
      <c r="N1685" s="685" t="s">
        <v>15710</v>
      </c>
      <c r="O1685" s="685">
        <v>500</v>
      </c>
      <c r="P1685" s="427" t="s">
        <v>16267</v>
      </c>
      <c r="Q1685" s="191">
        <v>7</v>
      </c>
      <c r="R1685" s="180"/>
      <c r="S1685" s="498">
        <v>0</v>
      </c>
      <c r="T1685" s="190">
        <v>0</v>
      </c>
      <c r="U1685" s="190">
        <v>0</v>
      </c>
      <c r="V1685" s="190">
        <v>0</v>
      </c>
      <c r="W1685" s="742">
        <v>9</v>
      </c>
      <c r="X1685" s="742"/>
      <c r="Y1685" s="742"/>
      <c r="Z1685" s="742"/>
      <c r="AA1685" s="742"/>
      <c r="AB1685" s="220"/>
      <c r="AC1685" s="419" t="s">
        <v>10021</v>
      </c>
      <c r="AD1685" s="427" t="s">
        <v>399</v>
      </c>
      <c r="AE1685" s="427" t="s">
        <v>4247</v>
      </c>
      <c r="AF1685" s="194">
        <v>0</v>
      </c>
      <c r="AG1685" s="194">
        <v>0</v>
      </c>
      <c r="AH1685" s="194">
        <v>0</v>
      </c>
      <c r="AI1685" s="194">
        <v>0</v>
      </c>
      <c r="AJ1685" s="194">
        <v>0</v>
      </c>
      <c r="AK1685" s="194">
        <v>0</v>
      </c>
      <c r="AL1685" s="385">
        <v>2</v>
      </c>
      <c r="AM1685" s="194">
        <v>0</v>
      </c>
      <c r="AN1685" s="177">
        <v>0</v>
      </c>
      <c r="AO1685" s="194">
        <v>0</v>
      </c>
      <c r="AP1685" s="180"/>
      <c r="AQ1685" s="180"/>
      <c r="AR1685" s="180"/>
      <c r="AS1685" s="180"/>
      <c r="AT1685" s="180"/>
      <c r="AU1685" s="180"/>
      <c r="AV1685" s="180"/>
      <c r="AW1685" s="180"/>
      <c r="AX1685" s="180"/>
      <c r="AY1685" s="180"/>
      <c r="AZ1685" s="180"/>
      <c r="BA1685" s="180"/>
      <c r="BB1685" s="180"/>
      <c r="BC1685" s="180"/>
      <c r="BD1685" s="180"/>
      <c r="BE1685" s="180"/>
      <c r="BF1685" s="180"/>
      <c r="BG1685" s="180"/>
      <c r="BH1685" s="176">
        <f t="shared" si="203"/>
        <v>2</v>
      </c>
      <c r="BI1685" s="176">
        <f t="shared" si="199"/>
        <v>16</v>
      </c>
      <c r="BJ1685" s="182" t="str">
        <f t="shared" si="200"/>
        <v>2 - 16</v>
      </c>
      <c r="BK1685" s="176">
        <f t="shared" si="201"/>
        <v>9</v>
      </c>
      <c r="BL1685" s="176">
        <f t="shared" si="204"/>
        <v>2</v>
      </c>
      <c r="BM1685" s="533"/>
      <c r="BN1685" s="187">
        <v>5</v>
      </c>
      <c r="BO1685" s="187">
        <v>1</v>
      </c>
      <c r="BP1685" s="185">
        <f t="shared" si="198"/>
        <v>14</v>
      </c>
      <c r="BQ1685" s="420" t="str">
        <f t="shared" si="202"/>
        <v>I</v>
      </c>
      <c r="BR1685" s="185"/>
      <c r="BS1685" s="464" t="s">
        <v>9623</v>
      </c>
    </row>
    <row r="1686" spans="1:71" ht="25.5" x14ac:dyDescent="0.2">
      <c r="A1686" s="696">
        <v>1684</v>
      </c>
      <c r="B1686" s="286" t="s">
        <v>10003</v>
      </c>
      <c r="C1686" s="286" t="s">
        <v>9209</v>
      </c>
      <c r="D1686" s="258" t="s">
        <v>9623</v>
      </c>
      <c r="E1686" s="736">
        <v>1</v>
      </c>
      <c r="F1686" s="736">
        <v>2</v>
      </c>
      <c r="G1686" s="737">
        <v>16</v>
      </c>
      <c r="H1686" s="305" t="s">
        <v>3486</v>
      </c>
      <c r="I1686" s="496" t="s">
        <v>3486</v>
      </c>
      <c r="J1686" s="497" t="s">
        <v>3486</v>
      </c>
      <c r="K1686" s="427" t="s">
        <v>3491</v>
      </c>
      <c r="L1686" s="427" t="s">
        <v>3491</v>
      </c>
      <c r="M1686" s="685">
        <v>19.5</v>
      </c>
      <c r="N1686" s="685" t="s">
        <v>15710</v>
      </c>
      <c r="O1686" s="685">
        <v>750</v>
      </c>
      <c r="P1686" s="427" t="s">
        <v>16267</v>
      </c>
      <c r="Q1686" s="191">
        <v>7</v>
      </c>
      <c r="R1686" s="180"/>
      <c r="S1686" s="498">
        <v>0</v>
      </c>
      <c r="T1686" s="190">
        <v>0</v>
      </c>
      <c r="U1686" s="190">
        <v>0</v>
      </c>
      <c r="V1686" s="190">
        <v>0</v>
      </c>
      <c r="W1686" s="742">
        <v>9</v>
      </c>
      <c r="X1686" s="742"/>
      <c r="Y1686" s="742"/>
      <c r="Z1686" s="742"/>
      <c r="AA1686" s="742"/>
      <c r="AB1686" s="220"/>
      <c r="AC1686" s="419" t="s">
        <v>10021</v>
      </c>
      <c r="AD1686" s="427" t="s">
        <v>399</v>
      </c>
      <c r="AE1686" s="427" t="s">
        <v>4247</v>
      </c>
      <c r="AF1686" s="194">
        <v>0</v>
      </c>
      <c r="AG1686" s="194">
        <v>0</v>
      </c>
      <c r="AH1686" s="194">
        <v>0</v>
      </c>
      <c r="AI1686" s="194">
        <v>0</v>
      </c>
      <c r="AJ1686" s="194">
        <v>0</v>
      </c>
      <c r="AK1686" s="194">
        <v>0</v>
      </c>
      <c r="AL1686" s="385">
        <v>3</v>
      </c>
      <c r="AM1686" s="194">
        <v>0</v>
      </c>
      <c r="AN1686" s="177">
        <v>0</v>
      </c>
      <c r="AO1686" s="194">
        <v>0</v>
      </c>
      <c r="AP1686" s="180"/>
      <c r="AQ1686" s="180"/>
      <c r="AR1686" s="180"/>
      <c r="AS1686" s="180"/>
      <c r="AT1686" s="180"/>
      <c r="AU1686" s="180"/>
      <c r="AV1686" s="180"/>
      <c r="AW1686" s="180"/>
      <c r="AX1686" s="180"/>
      <c r="AY1686" s="180"/>
      <c r="AZ1686" s="180"/>
      <c r="BA1686" s="180"/>
      <c r="BB1686" s="180"/>
      <c r="BC1686" s="180"/>
      <c r="BD1686" s="180"/>
      <c r="BE1686" s="180"/>
      <c r="BF1686" s="180"/>
      <c r="BG1686" s="180"/>
      <c r="BH1686" s="176">
        <f t="shared" si="203"/>
        <v>3</v>
      </c>
      <c r="BI1686" s="176">
        <f t="shared" si="199"/>
        <v>16</v>
      </c>
      <c r="BJ1686" s="182" t="str">
        <f t="shared" si="200"/>
        <v>3 - 24</v>
      </c>
      <c r="BK1686" s="176">
        <f t="shared" si="201"/>
        <v>14</v>
      </c>
      <c r="BL1686" s="176">
        <f t="shared" si="204"/>
        <v>3</v>
      </c>
      <c r="BM1686" s="533"/>
      <c r="BN1686" s="187">
        <v>5</v>
      </c>
      <c r="BO1686" s="187">
        <v>1</v>
      </c>
      <c r="BP1686" s="185">
        <f t="shared" si="198"/>
        <v>19</v>
      </c>
      <c r="BQ1686" s="420" t="str">
        <f t="shared" si="202"/>
        <v>I</v>
      </c>
      <c r="BR1686" s="185"/>
      <c r="BS1686" s="464" t="s">
        <v>9623</v>
      </c>
    </row>
    <row r="1687" spans="1:71" x14ac:dyDescent="0.2">
      <c r="A1687" s="697">
        <v>1685</v>
      </c>
      <c r="B1687" s="286" t="s">
        <v>10004</v>
      </c>
      <c r="C1687" s="286" t="s">
        <v>10004</v>
      </c>
      <c r="D1687" s="258" t="s">
        <v>9623</v>
      </c>
      <c r="E1687" s="736">
        <v>1</v>
      </c>
      <c r="F1687" s="736">
        <v>1</v>
      </c>
      <c r="G1687" s="737">
        <v>12</v>
      </c>
      <c r="H1687" s="305" t="s">
        <v>3486</v>
      </c>
      <c r="I1687" s="496" t="s">
        <v>3485</v>
      </c>
      <c r="J1687" s="497" t="s">
        <v>8713</v>
      </c>
      <c r="K1687" s="427" t="s">
        <v>9703</v>
      </c>
      <c r="L1687" s="427" t="s">
        <v>3489</v>
      </c>
      <c r="M1687" s="685">
        <v>3.5</v>
      </c>
      <c r="N1687" s="685" t="s">
        <v>15710</v>
      </c>
      <c r="O1687" s="685">
        <v>25</v>
      </c>
      <c r="P1687" s="427" t="s">
        <v>15765</v>
      </c>
      <c r="Q1687" s="191">
        <v>5</v>
      </c>
      <c r="R1687" s="180"/>
      <c r="S1687" s="498">
        <v>0</v>
      </c>
      <c r="T1687" s="190">
        <v>0</v>
      </c>
      <c r="U1687" s="190">
        <v>0</v>
      </c>
      <c r="V1687" s="190">
        <v>0</v>
      </c>
      <c r="W1687" s="742">
        <v>10</v>
      </c>
      <c r="X1687" s="742"/>
      <c r="Y1687" s="742"/>
      <c r="Z1687" s="742"/>
      <c r="AA1687" s="742"/>
      <c r="AB1687" s="220"/>
      <c r="AC1687" s="183"/>
      <c r="AD1687" s="427" t="s">
        <v>399</v>
      </c>
      <c r="AE1687" s="427" t="s">
        <v>4247</v>
      </c>
      <c r="AF1687" s="194">
        <v>0</v>
      </c>
      <c r="AG1687" s="194">
        <v>0</v>
      </c>
      <c r="AH1687" s="194">
        <v>0</v>
      </c>
      <c r="AI1687" s="194">
        <v>0</v>
      </c>
      <c r="AJ1687" s="194">
        <v>0</v>
      </c>
      <c r="AK1687" s="194">
        <v>1</v>
      </c>
      <c r="AL1687" s="385">
        <v>0</v>
      </c>
      <c r="AM1687" s="194">
        <v>0</v>
      </c>
      <c r="AN1687" s="177">
        <v>0</v>
      </c>
      <c r="AO1687" s="194">
        <v>0</v>
      </c>
      <c r="AP1687" s="180"/>
      <c r="AQ1687" s="180"/>
      <c r="AR1687" s="180"/>
      <c r="AS1687" s="180"/>
      <c r="AT1687" s="180"/>
      <c r="AU1687" s="180"/>
      <c r="AV1687" s="180"/>
      <c r="AW1687" s="180"/>
      <c r="AX1687" s="180"/>
      <c r="AY1687" s="180"/>
      <c r="AZ1687" s="180"/>
      <c r="BA1687" s="180"/>
      <c r="BB1687" s="180"/>
      <c r="BC1687" s="180"/>
      <c r="BD1687" s="180"/>
      <c r="BE1687" s="180"/>
      <c r="BF1687" s="180"/>
      <c r="BG1687" s="180"/>
      <c r="BH1687" s="176">
        <f t="shared" si="203"/>
        <v>0.875</v>
      </c>
      <c r="BI1687" s="176">
        <f t="shared" si="199"/>
        <v>20</v>
      </c>
      <c r="BJ1687" s="182" t="str">
        <f t="shared" si="200"/>
        <v>1 - 7</v>
      </c>
      <c r="BK1687" s="176">
        <f t="shared" si="201"/>
        <v>4</v>
      </c>
      <c r="BL1687" s="176">
        <f t="shared" si="204"/>
        <v>1</v>
      </c>
      <c r="BM1687" s="533"/>
      <c r="BN1687" s="187">
        <v>5</v>
      </c>
      <c r="BO1687" s="187">
        <v>1</v>
      </c>
      <c r="BP1687" s="185">
        <f t="shared" si="198"/>
        <v>9</v>
      </c>
      <c r="BQ1687" s="420" t="str">
        <f t="shared" si="202"/>
        <v>I</v>
      </c>
      <c r="BR1687" s="185"/>
      <c r="BS1687" s="464" t="s">
        <v>9623</v>
      </c>
    </row>
    <row r="1688" spans="1:71" x14ac:dyDescent="0.2">
      <c r="A1688" s="696">
        <v>1686</v>
      </c>
      <c r="B1688" s="286" t="s">
        <v>10005</v>
      </c>
      <c r="C1688" s="286" t="s">
        <v>10005</v>
      </c>
      <c r="D1688" s="258" t="s">
        <v>9623</v>
      </c>
      <c r="E1688" s="736">
        <v>1</v>
      </c>
      <c r="F1688" s="736">
        <v>2</v>
      </c>
      <c r="G1688" s="737">
        <v>8</v>
      </c>
      <c r="H1688" s="305" t="s">
        <v>3486</v>
      </c>
      <c r="I1688" s="496" t="s">
        <v>5353</v>
      </c>
      <c r="J1688" s="497" t="s">
        <v>4290</v>
      </c>
      <c r="K1688" s="427" t="s">
        <v>4057</v>
      </c>
      <c r="L1688" s="427" t="s">
        <v>5490</v>
      </c>
      <c r="M1688" s="685">
        <v>33</v>
      </c>
      <c r="N1688" s="685" t="s">
        <v>15710</v>
      </c>
      <c r="O1688" s="685">
        <v>11000</v>
      </c>
      <c r="P1688" s="427" t="s">
        <v>15765</v>
      </c>
      <c r="Q1688" s="191">
        <v>6</v>
      </c>
      <c r="R1688" s="180"/>
      <c r="S1688" s="498">
        <v>0</v>
      </c>
      <c r="T1688" s="190">
        <v>0</v>
      </c>
      <c r="U1688" s="190">
        <v>0</v>
      </c>
      <c r="V1688" s="190">
        <v>0</v>
      </c>
      <c r="W1688" s="742">
        <v>9</v>
      </c>
      <c r="X1688" s="742"/>
      <c r="Y1688" s="742"/>
      <c r="Z1688" s="742"/>
      <c r="AA1688" s="742"/>
      <c r="AB1688" s="220"/>
      <c r="AC1688" s="419" t="s">
        <v>10029</v>
      </c>
      <c r="AD1688" s="427" t="s">
        <v>399</v>
      </c>
      <c r="AE1688" s="427" t="s">
        <v>4247</v>
      </c>
      <c r="AF1688" s="194">
        <v>0</v>
      </c>
      <c r="AG1688" s="194">
        <v>0</v>
      </c>
      <c r="AH1688" s="194">
        <v>0</v>
      </c>
      <c r="AI1688" s="194">
        <v>0</v>
      </c>
      <c r="AJ1688" s="194">
        <v>0</v>
      </c>
      <c r="AK1688" s="194">
        <v>0</v>
      </c>
      <c r="AL1688" s="385">
        <v>10</v>
      </c>
      <c r="AM1688" s="194">
        <v>0</v>
      </c>
      <c r="AN1688" s="177">
        <v>0</v>
      </c>
      <c r="AO1688" s="194">
        <v>0</v>
      </c>
      <c r="AP1688" s="180"/>
      <c r="AQ1688" s="180"/>
      <c r="AR1688" s="180"/>
      <c r="AS1688" s="180"/>
      <c r="AT1688" s="180"/>
      <c r="AU1688" s="180"/>
      <c r="AV1688" s="180"/>
      <c r="AW1688" s="180"/>
      <c r="AX1688" s="180"/>
      <c r="AY1688" s="180"/>
      <c r="AZ1688" s="180"/>
      <c r="BA1688" s="180"/>
      <c r="BB1688" s="180"/>
      <c r="BC1688" s="180"/>
      <c r="BD1688" s="180"/>
      <c r="BE1688" s="180"/>
      <c r="BF1688" s="180"/>
      <c r="BG1688" s="180"/>
      <c r="BH1688" s="176">
        <f t="shared" si="203"/>
        <v>10</v>
      </c>
      <c r="BI1688" s="176">
        <f t="shared" si="199"/>
        <v>10</v>
      </c>
      <c r="BJ1688" s="182" t="str">
        <f t="shared" si="200"/>
        <v>10 - 80</v>
      </c>
      <c r="BK1688" s="176">
        <f t="shared" si="201"/>
        <v>45</v>
      </c>
      <c r="BL1688" s="176">
        <f t="shared" si="204"/>
        <v>10</v>
      </c>
      <c r="BM1688" s="533"/>
      <c r="BN1688" s="187">
        <v>900</v>
      </c>
      <c r="BO1688" s="187">
        <v>14</v>
      </c>
      <c r="BP1688" s="185">
        <f t="shared" si="198"/>
        <v>1530</v>
      </c>
      <c r="BQ1688" s="420" t="str">
        <f t="shared" si="202"/>
        <v>VI</v>
      </c>
      <c r="BR1688" s="185"/>
      <c r="BS1688" s="464" t="s">
        <v>9623</v>
      </c>
    </row>
    <row r="1689" spans="1:71" x14ac:dyDescent="0.2">
      <c r="A1689" s="697">
        <v>1687</v>
      </c>
      <c r="B1689" s="286" t="s">
        <v>10006</v>
      </c>
      <c r="C1689" s="286" t="s">
        <v>10006</v>
      </c>
      <c r="D1689" s="258" t="s">
        <v>9623</v>
      </c>
      <c r="E1689" s="736">
        <v>1</v>
      </c>
      <c r="F1689" s="736">
        <v>1</v>
      </c>
      <c r="G1689" s="737">
        <v>6</v>
      </c>
      <c r="H1689" s="305" t="s">
        <v>3486</v>
      </c>
      <c r="I1689" s="496" t="s">
        <v>2342</v>
      </c>
      <c r="J1689" s="497" t="s">
        <v>1028</v>
      </c>
      <c r="K1689" s="427" t="s">
        <v>4557</v>
      </c>
      <c r="L1689" s="427" t="s">
        <v>5490</v>
      </c>
      <c r="M1689" s="685">
        <v>11</v>
      </c>
      <c r="N1689" s="685" t="s">
        <v>15710</v>
      </c>
      <c r="O1689" s="685">
        <v>190</v>
      </c>
      <c r="P1689" s="427" t="s">
        <v>15765</v>
      </c>
      <c r="Q1689" s="191">
        <v>4</v>
      </c>
      <c r="R1689" s="180"/>
      <c r="S1689" s="498">
        <v>0</v>
      </c>
      <c r="T1689" s="190">
        <v>0</v>
      </c>
      <c r="U1689" s="190">
        <v>0</v>
      </c>
      <c r="V1689" s="190">
        <v>0</v>
      </c>
      <c r="W1689" s="742">
        <v>21</v>
      </c>
      <c r="X1689" s="742"/>
      <c r="Y1689" s="742"/>
      <c r="Z1689" s="742"/>
      <c r="AA1689" s="742"/>
      <c r="AB1689" s="220"/>
      <c r="AC1689" s="419" t="s">
        <v>10030</v>
      </c>
      <c r="AD1689" s="427" t="s">
        <v>399</v>
      </c>
      <c r="AE1689" s="427" t="s">
        <v>4247</v>
      </c>
      <c r="AF1689" s="194">
        <v>0</v>
      </c>
      <c r="AG1689" s="194">
        <v>0</v>
      </c>
      <c r="AH1689" s="194">
        <v>0</v>
      </c>
      <c r="AI1689" s="194">
        <v>0</v>
      </c>
      <c r="AJ1689" s="194">
        <v>0</v>
      </c>
      <c r="AK1689" s="194">
        <v>0</v>
      </c>
      <c r="AL1689" s="385">
        <v>4</v>
      </c>
      <c r="AM1689" s="194">
        <v>0</v>
      </c>
      <c r="AN1689" s="177">
        <v>0</v>
      </c>
      <c r="AO1689" s="194">
        <v>1</v>
      </c>
      <c r="AP1689" s="180"/>
      <c r="AQ1689" s="180"/>
      <c r="AR1689" s="180"/>
      <c r="AS1689" s="180"/>
      <c r="AT1689" s="180"/>
      <c r="AU1689" s="180"/>
      <c r="AV1689" s="180"/>
      <c r="AW1689" s="180"/>
      <c r="AX1689" s="180"/>
      <c r="AY1689" s="180"/>
      <c r="AZ1689" s="180"/>
      <c r="BA1689" s="180"/>
      <c r="BB1689" s="180"/>
      <c r="BC1689" s="180"/>
      <c r="BD1689" s="180"/>
      <c r="BE1689" s="180"/>
      <c r="BF1689" s="180"/>
      <c r="BG1689" s="180"/>
      <c r="BH1689" s="176">
        <f t="shared" si="203"/>
        <v>4</v>
      </c>
      <c r="BI1689" s="176">
        <f t="shared" si="199"/>
        <v>15</v>
      </c>
      <c r="BJ1689" s="182" t="str">
        <f t="shared" si="200"/>
        <v>5 - 33</v>
      </c>
      <c r="BK1689" s="176">
        <f t="shared" si="201"/>
        <v>19</v>
      </c>
      <c r="BL1689" s="176">
        <f t="shared" si="204"/>
        <v>4</v>
      </c>
      <c r="BM1689" s="533"/>
      <c r="BN1689" s="185">
        <v>130</v>
      </c>
      <c r="BO1689" s="180">
        <v>5</v>
      </c>
      <c r="BP1689" s="185">
        <f t="shared" ref="BP1689:BP1752" si="205">BN1689+BK1689*BO1689</f>
        <v>225</v>
      </c>
      <c r="BQ1689" s="420" t="str">
        <f t="shared" si="202"/>
        <v>III</v>
      </c>
      <c r="BR1689" s="185"/>
      <c r="BS1689" s="464" t="s">
        <v>9623</v>
      </c>
    </row>
    <row r="1690" spans="1:71" x14ac:dyDescent="0.2">
      <c r="A1690" s="696">
        <v>1688</v>
      </c>
      <c r="B1690" s="286" t="s">
        <v>10007</v>
      </c>
      <c r="C1690" s="286" t="s">
        <v>10007</v>
      </c>
      <c r="D1690" s="258" t="s">
        <v>9623</v>
      </c>
      <c r="E1690" s="736">
        <v>1</v>
      </c>
      <c r="F1690" s="736">
        <v>1</v>
      </c>
      <c r="G1690" s="737">
        <v>2</v>
      </c>
      <c r="H1690" s="305" t="s">
        <v>3486</v>
      </c>
      <c r="I1690" s="497" t="s">
        <v>2342</v>
      </c>
      <c r="J1690" s="497" t="s">
        <v>9210</v>
      </c>
      <c r="K1690" s="427" t="s">
        <v>6754</v>
      </c>
      <c r="L1690" s="427" t="s">
        <v>5490</v>
      </c>
      <c r="M1690" s="685">
        <v>23</v>
      </c>
      <c r="N1690" s="685" t="s">
        <v>15710</v>
      </c>
      <c r="O1690" s="685">
        <v>880</v>
      </c>
      <c r="P1690" s="427" t="s">
        <v>15765</v>
      </c>
      <c r="Q1690" s="191">
        <v>5</v>
      </c>
      <c r="R1690" s="180"/>
      <c r="S1690" s="498">
        <v>0</v>
      </c>
      <c r="T1690" s="190">
        <v>0</v>
      </c>
      <c r="U1690" s="190">
        <v>0</v>
      </c>
      <c r="V1690" s="190">
        <v>0</v>
      </c>
      <c r="W1690" s="742">
        <v>18</v>
      </c>
      <c r="X1690" s="742"/>
      <c r="Y1690" s="742"/>
      <c r="Z1690" s="742"/>
      <c r="AA1690" s="742"/>
      <c r="AB1690" s="220"/>
      <c r="AC1690" s="183"/>
      <c r="AD1690" s="427" t="s">
        <v>399</v>
      </c>
      <c r="AE1690" s="427" t="s">
        <v>4247</v>
      </c>
      <c r="AF1690" s="194">
        <v>0</v>
      </c>
      <c r="AG1690" s="194">
        <v>0</v>
      </c>
      <c r="AH1690" s="194">
        <v>0</v>
      </c>
      <c r="AI1690" s="194">
        <v>0</v>
      </c>
      <c r="AJ1690" s="194">
        <v>0</v>
      </c>
      <c r="AK1690" s="194">
        <v>0</v>
      </c>
      <c r="AL1690" s="385">
        <v>8</v>
      </c>
      <c r="AM1690" s="194">
        <v>0</v>
      </c>
      <c r="AN1690" s="177">
        <v>0</v>
      </c>
      <c r="AO1690" s="194">
        <v>2</v>
      </c>
      <c r="AP1690" s="180"/>
      <c r="AQ1690" s="180"/>
      <c r="AR1690" s="180"/>
      <c r="AS1690" s="180"/>
      <c r="AT1690" s="180"/>
      <c r="AU1690" s="180"/>
      <c r="AV1690" s="180"/>
      <c r="AW1690" s="180"/>
      <c r="AX1690" s="180"/>
      <c r="AY1690" s="180"/>
      <c r="AZ1690" s="180"/>
      <c r="BA1690" s="180"/>
      <c r="BB1690" s="180"/>
      <c r="BC1690" s="180"/>
      <c r="BD1690" s="180"/>
      <c r="BE1690" s="180"/>
      <c r="BF1690" s="180"/>
      <c r="BG1690" s="180"/>
      <c r="BH1690" s="176">
        <f t="shared" si="203"/>
        <v>8</v>
      </c>
      <c r="BI1690" s="176">
        <f t="shared" si="199"/>
        <v>12</v>
      </c>
      <c r="BJ1690" s="182" t="str">
        <f t="shared" si="200"/>
        <v>10 - 66</v>
      </c>
      <c r="BK1690" s="176">
        <f t="shared" si="201"/>
        <v>38</v>
      </c>
      <c r="BL1690" s="176">
        <f t="shared" si="204"/>
        <v>8</v>
      </c>
      <c r="BM1690" s="533"/>
      <c r="BN1690" s="187">
        <v>600</v>
      </c>
      <c r="BO1690" s="187">
        <v>12</v>
      </c>
      <c r="BP1690" s="185">
        <f t="shared" si="205"/>
        <v>1056</v>
      </c>
      <c r="BQ1690" s="420" t="str">
        <f t="shared" si="202"/>
        <v>VI</v>
      </c>
      <c r="BR1690" s="187"/>
      <c r="BS1690" s="464" t="s">
        <v>9623</v>
      </c>
    </row>
    <row r="1691" spans="1:71" x14ac:dyDescent="0.2">
      <c r="A1691" s="696">
        <v>1689</v>
      </c>
      <c r="B1691" s="286" t="s">
        <v>10008</v>
      </c>
      <c r="C1691" s="286" t="s">
        <v>9212</v>
      </c>
      <c r="D1691" s="258" t="s">
        <v>9623</v>
      </c>
      <c r="E1691" s="736">
        <v>1</v>
      </c>
      <c r="F1691" s="736">
        <v>1</v>
      </c>
      <c r="G1691" s="737">
        <v>2</v>
      </c>
      <c r="H1691" s="305" t="s">
        <v>3486</v>
      </c>
      <c r="I1691" s="496" t="s">
        <v>3485</v>
      </c>
      <c r="J1691" s="497" t="s">
        <v>9211</v>
      </c>
      <c r="K1691" s="427" t="s">
        <v>5492</v>
      </c>
      <c r="L1691" s="427" t="s">
        <v>5490</v>
      </c>
      <c r="M1691" s="685">
        <v>12.5</v>
      </c>
      <c r="N1691" s="685" t="s">
        <v>15710</v>
      </c>
      <c r="O1691" s="685">
        <v>330</v>
      </c>
      <c r="P1691" s="427" t="s">
        <v>15765</v>
      </c>
      <c r="Q1691" s="191">
        <v>4</v>
      </c>
      <c r="R1691" s="180"/>
      <c r="S1691" s="498">
        <v>0</v>
      </c>
      <c r="T1691" s="190">
        <v>0</v>
      </c>
      <c r="U1691" s="190">
        <v>0</v>
      </c>
      <c r="V1691" s="190">
        <v>0</v>
      </c>
      <c r="W1691" s="742">
        <v>12</v>
      </c>
      <c r="X1691" s="742"/>
      <c r="Y1691" s="742">
        <v>6</v>
      </c>
      <c r="Z1691" s="742"/>
      <c r="AA1691" s="742"/>
      <c r="AB1691" s="220"/>
      <c r="AC1691" s="183"/>
      <c r="AD1691" s="427" t="s">
        <v>8891</v>
      </c>
      <c r="AE1691" s="427" t="s">
        <v>4247</v>
      </c>
      <c r="AF1691" s="194">
        <v>0</v>
      </c>
      <c r="AG1691" s="194">
        <v>0</v>
      </c>
      <c r="AH1691" s="194">
        <v>0</v>
      </c>
      <c r="AI1691" s="194">
        <v>0</v>
      </c>
      <c r="AJ1691" s="194">
        <v>0</v>
      </c>
      <c r="AK1691" s="194">
        <v>0</v>
      </c>
      <c r="AL1691" s="385">
        <v>3</v>
      </c>
      <c r="AM1691" s="194">
        <v>0</v>
      </c>
      <c r="AN1691" s="177">
        <v>0</v>
      </c>
      <c r="AO1691" s="194">
        <v>0</v>
      </c>
      <c r="AP1691" s="180"/>
      <c r="AQ1691" s="180"/>
      <c r="AR1691" s="180"/>
      <c r="AS1691" s="180"/>
      <c r="AT1691" s="180"/>
      <c r="AU1691" s="180"/>
      <c r="AV1691" s="180"/>
      <c r="AW1691" s="180"/>
      <c r="AX1691" s="180"/>
      <c r="AY1691" s="180"/>
      <c r="AZ1691" s="180"/>
      <c r="BA1691" s="180"/>
      <c r="BB1691" s="180"/>
      <c r="BC1691" s="180"/>
      <c r="BD1691" s="180"/>
      <c r="BE1691" s="180"/>
      <c r="BF1691" s="180"/>
      <c r="BG1691" s="180"/>
      <c r="BH1691" s="176">
        <f t="shared" si="203"/>
        <v>3</v>
      </c>
      <c r="BI1691" s="176">
        <f t="shared" si="199"/>
        <v>16</v>
      </c>
      <c r="BJ1691" s="182" t="str">
        <f t="shared" si="200"/>
        <v>3 - 24</v>
      </c>
      <c r="BK1691" s="176">
        <f t="shared" si="201"/>
        <v>14</v>
      </c>
      <c r="BL1691" s="176">
        <f t="shared" si="204"/>
        <v>3</v>
      </c>
      <c r="BM1691" s="533"/>
      <c r="BN1691" s="187">
        <v>65</v>
      </c>
      <c r="BO1691" s="187">
        <v>4</v>
      </c>
      <c r="BP1691" s="185">
        <f t="shared" si="205"/>
        <v>121</v>
      </c>
      <c r="BQ1691" s="420" t="str">
        <f t="shared" si="202"/>
        <v>III</v>
      </c>
      <c r="BR1691" s="187"/>
      <c r="BS1691" s="464" t="s">
        <v>9623</v>
      </c>
    </row>
    <row r="1692" spans="1:71" x14ac:dyDescent="0.2">
      <c r="A1692" s="697">
        <v>1690</v>
      </c>
      <c r="B1692" s="286" t="s">
        <v>10008</v>
      </c>
      <c r="C1692" s="286" t="s">
        <v>9213</v>
      </c>
      <c r="D1692" s="258" t="s">
        <v>9623</v>
      </c>
      <c r="E1692" s="736">
        <v>1</v>
      </c>
      <c r="F1692" s="736">
        <v>1</v>
      </c>
      <c r="G1692" s="737">
        <v>2</v>
      </c>
      <c r="H1692" s="305" t="s">
        <v>3486</v>
      </c>
      <c r="I1692" s="496" t="s">
        <v>3485</v>
      </c>
      <c r="J1692" s="497" t="s">
        <v>9211</v>
      </c>
      <c r="K1692" s="427" t="s">
        <v>5492</v>
      </c>
      <c r="L1692" s="427" t="s">
        <v>5490</v>
      </c>
      <c r="M1692" s="685">
        <v>14</v>
      </c>
      <c r="N1692" s="685" t="s">
        <v>15710</v>
      </c>
      <c r="O1692" s="685">
        <v>440</v>
      </c>
      <c r="P1692" s="427" t="s">
        <v>15765</v>
      </c>
      <c r="Q1692" s="191">
        <v>4</v>
      </c>
      <c r="R1692" s="180"/>
      <c r="S1692" s="498">
        <v>0</v>
      </c>
      <c r="T1692" s="190">
        <v>0</v>
      </c>
      <c r="U1692" s="190">
        <v>0</v>
      </c>
      <c r="V1692" s="190">
        <v>0</v>
      </c>
      <c r="W1692" s="742">
        <v>12</v>
      </c>
      <c r="X1692" s="742"/>
      <c r="Y1692" s="742">
        <v>6</v>
      </c>
      <c r="Z1692" s="742"/>
      <c r="AA1692" s="742"/>
      <c r="AB1692" s="220"/>
      <c r="AC1692" s="183"/>
      <c r="AD1692" s="427" t="s">
        <v>8891</v>
      </c>
      <c r="AE1692" s="427" t="s">
        <v>4247</v>
      </c>
      <c r="AF1692" s="194">
        <v>0</v>
      </c>
      <c r="AG1692" s="194">
        <v>0</v>
      </c>
      <c r="AH1692" s="194">
        <v>0</v>
      </c>
      <c r="AI1692" s="194">
        <v>0</v>
      </c>
      <c r="AJ1692" s="194">
        <v>0</v>
      </c>
      <c r="AK1692" s="194">
        <v>0</v>
      </c>
      <c r="AL1692" s="385">
        <v>4</v>
      </c>
      <c r="AM1692" s="194">
        <v>0</v>
      </c>
      <c r="AN1692" s="177">
        <v>0</v>
      </c>
      <c r="AO1692" s="194">
        <v>0</v>
      </c>
      <c r="AP1692" s="180"/>
      <c r="AQ1692" s="180"/>
      <c r="AR1692" s="180"/>
      <c r="AS1692" s="180"/>
      <c r="AT1692" s="180"/>
      <c r="AU1692" s="180"/>
      <c r="AV1692" s="180"/>
      <c r="AW1692" s="180"/>
      <c r="AX1692" s="180"/>
      <c r="AY1692" s="180"/>
      <c r="AZ1692" s="180"/>
      <c r="BA1692" s="180"/>
      <c r="BB1692" s="180"/>
      <c r="BC1692" s="180"/>
      <c r="BD1692" s="180"/>
      <c r="BE1692" s="180"/>
      <c r="BF1692" s="180"/>
      <c r="BG1692" s="180"/>
      <c r="BH1692" s="176">
        <f t="shared" si="203"/>
        <v>4</v>
      </c>
      <c r="BI1692" s="176">
        <f t="shared" si="199"/>
        <v>15</v>
      </c>
      <c r="BJ1692" s="182" t="str">
        <f t="shared" si="200"/>
        <v>4 - 32</v>
      </c>
      <c r="BK1692" s="176">
        <f t="shared" si="201"/>
        <v>18</v>
      </c>
      <c r="BL1692" s="176">
        <f t="shared" si="204"/>
        <v>4</v>
      </c>
      <c r="BM1692" s="533"/>
      <c r="BN1692" s="187">
        <v>65</v>
      </c>
      <c r="BO1692" s="187">
        <v>4</v>
      </c>
      <c r="BP1692" s="185">
        <f t="shared" si="205"/>
        <v>137</v>
      </c>
      <c r="BQ1692" s="420" t="str">
        <f t="shared" si="202"/>
        <v>III</v>
      </c>
      <c r="BR1692" s="187"/>
      <c r="BS1692" s="464" t="s">
        <v>9623</v>
      </c>
    </row>
    <row r="1693" spans="1:71" x14ac:dyDescent="0.2">
      <c r="A1693" s="696">
        <v>1691</v>
      </c>
      <c r="B1693" s="286" t="s">
        <v>10008</v>
      </c>
      <c r="C1693" s="286" t="s">
        <v>9343</v>
      </c>
      <c r="D1693" s="258" t="s">
        <v>9623</v>
      </c>
      <c r="E1693" s="736">
        <v>1</v>
      </c>
      <c r="F1693" s="736">
        <v>1</v>
      </c>
      <c r="G1693" s="737">
        <v>2</v>
      </c>
      <c r="H1693" s="305" t="s">
        <v>3486</v>
      </c>
      <c r="I1693" s="496" t="s">
        <v>3485</v>
      </c>
      <c r="J1693" s="497" t="s">
        <v>9211</v>
      </c>
      <c r="K1693" s="427" t="s">
        <v>5492</v>
      </c>
      <c r="L1693" s="427" t="s">
        <v>5490</v>
      </c>
      <c r="M1693" s="685">
        <v>15</v>
      </c>
      <c r="N1693" s="685" t="s">
        <v>15710</v>
      </c>
      <c r="O1693" s="685">
        <v>550</v>
      </c>
      <c r="P1693" s="427" t="s">
        <v>15765</v>
      </c>
      <c r="Q1693" s="191">
        <v>4</v>
      </c>
      <c r="R1693" s="180"/>
      <c r="S1693" s="498">
        <v>0</v>
      </c>
      <c r="T1693" s="190">
        <v>0</v>
      </c>
      <c r="U1693" s="190">
        <v>0</v>
      </c>
      <c r="V1693" s="190">
        <v>0</v>
      </c>
      <c r="W1693" s="742">
        <v>12</v>
      </c>
      <c r="X1693" s="742"/>
      <c r="Y1693" s="742">
        <v>6</v>
      </c>
      <c r="Z1693" s="742"/>
      <c r="AA1693" s="742"/>
      <c r="AB1693" s="220"/>
      <c r="AC1693" s="183"/>
      <c r="AD1693" s="427" t="s">
        <v>8891</v>
      </c>
      <c r="AE1693" s="427" t="s">
        <v>4247</v>
      </c>
      <c r="AF1693" s="194">
        <v>0</v>
      </c>
      <c r="AG1693" s="194">
        <v>0</v>
      </c>
      <c r="AH1693" s="194">
        <v>0</v>
      </c>
      <c r="AI1693" s="194">
        <v>0</v>
      </c>
      <c r="AJ1693" s="194">
        <v>0</v>
      </c>
      <c r="AK1693" s="194">
        <v>0</v>
      </c>
      <c r="AL1693" s="385">
        <v>5</v>
      </c>
      <c r="AM1693" s="194">
        <v>0</v>
      </c>
      <c r="AN1693" s="177">
        <v>0</v>
      </c>
      <c r="AO1693" s="194">
        <v>0</v>
      </c>
      <c r="AP1693" s="180"/>
      <c r="AQ1693" s="180"/>
      <c r="AR1693" s="180"/>
      <c r="AS1693" s="180"/>
      <c r="AT1693" s="180"/>
      <c r="AU1693" s="180"/>
      <c r="AV1693" s="180"/>
      <c r="AW1693" s="180"/>
      <c r="AX1693" s="180"/>
      <c r="AY1693" s="180"/>
      <c r="AZ1693" s="180"/>
      <c r="BA1693" s="180"/>
      <c r="BB1693" s="180"/>
      <c r="BC1693" s="180"/>
      <c r="BD1693" s="180"/>
      <c r="BE1693" s="180"/>
      <c r="BF1693" s="180"/>
      <c r="BG1693" s="180"/>
      <c r="BH1693" s="176">
        <f t="shared" si="203"/>
        <v>5</v>
      </c>
      <c r="BI1693" s="176">
        <f t="shared" si="199"/>
        <v>15</v>
      </c>
      <c r="BJ1693" s="182" t="str">
        <f t="shared" si="200"/>
        <v>5 - 40</v>
      </c>
      <c r="BK1693" s="176">
        <f t="shared" si="201"/>
        <v>23</v>
      </c>
      <c r="BL1693" s="176">
        <f t="shared" si="204"/>
        <v>5</v>
      </c>
      <c r="BM1693" s="533"/>
      <c r="BN1693" s="187">
        <v>65</v>
      </c>
      <c r="BO1693" s="187">
        <v>4</v>
      </c>
      <c r="BP1693" s="185">
        <f t="shared" si="205"/>
        <v>157</v>
      </c>
      <c r="BQ1693" s="420" t="str">
        <f t="shared" si="202"/>
        <v>III</v>
      </c>
      <c r="BR1693" s="187"/>
      <c r="BS1693" s="464" t="s">
        <v>9623</v>
      </c>
    </row>
    <row r="1694" spans="1:71" x14ac:dyDescent="0.2">
      <c r="A1694" s="697">
        <v>1692</v>
      </c>
      <c r="B1694" s="286" t="s">
        <v>10009</v>
      </c>
      <c r="C1694" s="286" t="s">
        <v>10009</v>
      </c>
      <c r="D1694" s="258" t="s">
        <v>9623</v>
      </c>
      <c r="E1694" s="736">
        <v>1</v>
      </c>
      <c r="F1694" s="736">
        <v>2</v>
      </c>
      <c r="G1694" s="737">
        <v>8</v>
      </c>
      <c r="H1694" s="305" t="s">
        <v>3486</v>
      </c>
      <c r="I1694" s="496" t="s">
        <v>3485</v>
      </c>
      <c r="J1694" s="497" t="s">
        <v>5446</v>
      </c>
      <c r="K1694" s="427" t="s">
        <v>1144</v>
      </c>
      <c r="L1694" s="427" t="s">
        <v>3489</v>
      </c>
      <c r="M1694" s="685">
        <v>2</v>
      </c>
      <c r="N1694" s="685" t="s">
        <v>15710</v>
      </c>
      <c r="O1694" s="685">
        <v>10</v>
      </c>
      <c r="P1694" s="427" t="s">
        <v>15765</v>
      </c>
      <c r="Q1694" s="191">
        <v>5</v>
      </c>
      <c r="R1694" s="180"/>
      <c r="S1694" s="498">
        <v>0</v>
      </c>
      <c r="T1694" s="190">
        <v>0</v>
      </c>
      <c r="U1694" s="190">
        <v>0</v>
      </c>
      <c r="V1694" s="190">
        <v>0</v>
      </c>
      <c r="W1694" s="742">
        <v>15</v>
      </c>
      <c r="X1694" s="742"/>
      <c r="Y1694" s="742"/>
      <c r="Z1694" s="742"/>
      <c r="AA1694" s="742"/>
      <c r="AB1694" s="220"/>
      <c r="AC1694" s="183"/>
      <c r="AD1694" s="427" t="s">
        <v>9348</v>
      </c>
      <c r="AE1694" s="427" t="s">
        <v>4247</v>
      </c>
      <c r="AF1694" s="194">
        <v>0</v>
      </c>
      <c r="AG1694" s="194">
        <v>0</v>
      </c>
      <c r="AH1694" s="194">
        <v>0</v>
      </c>
      <c r="AI1694" s="194">
        <v>0</v>
      </c>
      <c r="AJ1694" s="194">
        <v>0</v>
      </c>
      <c r="AK1694" s="194">
        <v>0</v>
      </c>
      <c r="AL1694" s="385">
        <v>1</v>
      </c>
      <c r="AM1694" s="194">
        <v>0</v>
      </c>
      <c r="AN1694" s="177">
        <v>0</v>
      </c>
      <c r="AO1694" s="194">
        <v>1</v>
      </c>
      <c r="AP1694" s="180"/>
      <c r="AQ1694" s="180"/>
      <c r="AR1694" s="180"/>
      <c r="AS1694" s="180"/>
      <c r="AT1694" s="180"/>
      <c r="AU1694" s="180"/>
      <c r="AV1694" s="180"/>
      <c r="AW1694" s="180"/>
      <c r="AX1694" s="180"/>
      <c r="AY1694" s="180"/>
      <c r="AZ1694" s="180"/>
      <c r="BA1694" s="180"/>
      <c r="BB1694" s="180"/>
      <c r="BC1694" s="180"/>
      <c r="BD1694" s="180"/>
      <c r="BE1694" s="180"/>
      <c r="BF1694" s="180"/>
      <c r="BG1694" s="180"/>
      <c r="BH1694" s="176">
        <f t="shared" si="203"/>
        <v>1.125</v>
      </c>
      <c r="BI1694" s="176">
        <f t="shared" si="199"/>
        <v>18</v>
      </c>
      <c r="BJ1694" s="182" t="str">
        <f t="shared" si="200"/>
        <v>2 - 9</v>
      </c>
      <c r="BK1694" s="176">
        <f t="shared" si="201"/>
        <v>6</v>
      </c>
      <c r="BL1694" s="176">
        <f t="shared" si="204"/>
        <v>1</v>
      </c>
      <c r="BM1694" s="533"/>
      <c r="BN1694" s="187">
        <v>20</v>
      </c>
      <c r="BO1694" s="187">
        <v>2</v>
      </c>
      <c r="BP1694" s="185">
        <f t="shared" si="205"/>
        <v>32</v>
      </c>
      <c r="BQ1694" s="420" t="str">
        <f t="shared" si="202"/>
        <v>I</v>
      </c>
      <c r="BR1694" s="187"/>
      <c r="BS1694" s="464" t="s">
        <v>9623</v>
      </c>
    </row>
    <row r="1695" spans="1:71" x14ac:dyDescent="0.2">
      <c r="A1695" s="696">
        <v>1693</v>
      </c>
      <c r="B1695" s="286" t="s">
        <v>10010</v>
      </c>
      <c r="C1695" s="286" t="s">
        <v>10010</v>
      </c>
      <c r="D1695" s="258" t="s">
        <v>9623</v>
      </c>
      <c r="E1695" s="736">
        <v>1</v>
      </c>
      <c r="F1695" s="736">
        <v>1</v>
      </c>
      <c r="G1695" s="737">
        <v>6</v>
      </c>
      <c r="H1695" s="305" t="s">
        <v>3486</v>
      </c>
      <c r="I1695" s="496" t="s">
        <v>5353</v>
      </c>
      <c r="J1695" s="497" t="s">
        <v>5401</v>
      </c>
      <c r="K1695" s="427" t="s">
        <v>9344</v>
      </c>
      <c r="L1695" s="427" t="s">
        <v>5490</v>
      </c>
      <c r="M1695" s="685">
        <v>15</v>
      </c>
      <c r="N1695" s="685" t="s">
        <v>15710</v>
      </c>
      <c r="O1695" s="685">
        <v>2200</v>
      </c>
      <c r="P1695" s="427" t="s">
        <v>15765</v>
      </c>
      <c r="Q1695" s="191">
        <v>6</v>
      </c>
      <c r="R1695" s="180"/>
      <c r="S1695" s="498">
        <v>0</v>
      </c>
      <c r="T1695" s="190">
        <v>0</v>
      </c>
      <c r="U1695" s="190">
        <v>0</v>
      </c>
      <c r="V1695" s="190">
        <v>0</v>
      </c>
      <c r="W1695" s="742">
        <v>9</v>
      </c>
      <c r="X1695" s="742"/>
      <c r="Y1695" s="742"/>
      <c r="Z1695" s="742"/>
      <c r="AA1695" s="742"/>
      <c r="AB1695" s="220"/>
      <c r="AC1695" s="419" t="s">
        <v>10044</v>
      </c>
      <c r="AD1695" s="427" t="s">
        <v>399</v>
      </c>
      <c r="AE1695" s="427" t="s">
        <v>4247</v>
      </c>
      <c r="AF1695" s="194">
        <v>0</v>
      </c>
      <c r="AG1695" s="194">
        <v>0</v>
      </c>
      <c r="AH1695" s="194">
        <v>0</v>
      </c>
      <c r="AI1695" s="194">
        <v>0</v>
      </c>
      <c r="AJ1695" s="194">
        <v>0</v>
      </c>
      <c r="AK1695" s="194">
        <v>0</v>
      </c>
      <c r="AL1695" s="385">
        <v>11</v>
      </c>
      <c r="AM1695" s="194">
        <v>0</v>
      </c>
      <c r="AN1695" s="177">
        <v>0</v>
      </c>
      <c r="AO1695" s="194">
        <v>0</v>
      </c>
      <c r="AP1695" s="180"/>
      <c r="AQ1695" s="180"/>
      <c r="AR1695" s="180"/>
      <c r="AS1695" s="180"/>
      <c r="AT1695" s="180"/>
      <c r="AU1695" s="180"/>
      <c r="AV1695" s="180"/>
      <c r="AW1695" s="180"/>
      <c r="AX1695" s="180"/>
      <c r="AY1695" s="180"/>
      <c r="AZ1695" s="180"/>
      <c r="BA1695" s="180"/>
      <c r="BB1695" s="180"/>
      <c r="BC1695" s="180"/>
      <c r="BD1695" s="180"/>
      <c r="BE1695" s="180"/>
      <c r="BF1695" s="180"/>
      <c r="BG1695" s="180"/>
      <c r="BH1695" s="176">
        <f t="shared" si="203"/>
        <v>11</v>
      </c>
      <c r="BI1695" s="176">
        <f t="shared" si="199"/>
        <v>10</v>
      </c>
      <c r="BJ1695" s="182" t="str">
        <f t="shared" si="200"/>
        <v>11 - 88</v>
      </c>
      <c r="BK1695" s="176">
        <f t="shared" si="201"/>
        <v>50</v>
      </c>
      <c r="BL1695" s="176">
        <f t="shared" si="204"/>
        <v>11</v>
      </c>
      <c r="BM1695" s="533"/>
      <c r="BN1695" s="185">
        <v>2000</v>
      </c>
      <c r="BO1695" s="180">
        <v>16</v>
      </c>
      <c r="BP1695" s="185">
        <f t="shared" si="205"/>
        <v>2800</v>
      </c>
      <c r="BQ1695" s="420" t="str">
        <f t="shared" si="202"/>
        <v>VII</v>
      </c>
      <c r="BR1695" s="185"/>
      <c r="BS1695" s="464" t="s">
        <v>9623</v>
      </c>
    </row>
    <row r="1696" spans="1:71" x14ac:dyDescent="0.2">
      <c r="A1696" s="696">
        <v>1694</v>
      </c>
      <c r="B1696" s="286" t="s">
        <v>10011</v>
      </c>
      <c r="C1696" s="286" t="s">
        <v>10011</v>
      </c>
      <c r="D1696" s="258" t="s">
        <v>9623</v>
      </c>
      <c r="E1696" s="736">
        <v>1</v>
      </c>
      <c r="F1696" s="736">
        <v>1</v>
      </c>
      <c r="G1696" s="737">
        <v>6</v>
      </c>
      <c r="H1696" s="305" t="s">
        <v>3486</v>
      </c>
      <c r="I1696" s="496" t="s">
        <v>5353</v>
      </c>
      <c r="J1696" s="497" t="s">
        <v>4290</v>
      </c>
      <c r="K1696" s="427" t="s">
        <v>5379</v>
      </c>
      <c r="L1696" s="427" t="s">
        <v>5490</v>
      </c>
      <c r="M1696" s="685">
        <v>115</v>
      </c>
      <c r="N1696" s="685" t="s">
        <v>15710</v>
      </c>
      <c r="O1696" s="685">
        <v>137000</v>
      </c>
      <c r="P1696" s="427" t="s">
        <v>15765</v>
      </c>
      <c r="Q1696" s="191">
        <v>7</v>
      </c>
      <c r="R1696" s="180"/>
      <c r="S1696" s="498">
        <v>0</v>
      </c>
      <c r="T1696" s="190">
        <v>0</v>
      </c>
      <c r="U1696" s="190">
        <v>0</v>
      </c>
      <c r="V1696" s="190">
        <v>0</v>
      </c>
      <c r="W1696" s="742">
        <v>6</v>
      </c>
      <c r="X1696" s="742"/>
      <c r="Y1696" s="742"/>
      <c r="Z1696" s="742"/>
      <c r="AA1696" s="742"/>
      <c r="AB1696" s="220"/>
      <c r="AC1696" s="419" t="s">
        <v>10047</v>
      </c>
      <c r="AD1696" s="427" t="s">
        <v>399</v>
      </c>
      <c r="AE1696" s="427" t="s">
        <v>4247</v>
      </c>
      <c r="AF1696" s="194">
        <v>0</v>
      </c>
      <c r="AG1696" s="194">
        <v>0</v>
      </c>
      <c r="AH1696" s="194">
        <v>0</v>
      </c>
      <c r="AI1696" s="194">
        <v>0</v>
      </c>
      <c r="AJ1696" s="194">
        <v>0</v>
      </c>
      <c r="AK1696" s="194">
        <v>0</v>
      </c>
      <c r="AL1696" s="385">
        <v>18</v>
      </c>
      <c r="AM1696" s="194">
        <v>0</v>
      </c>
      <c r="AN1696" s="177">
        <v>0</v>
      </c>
      <c r="AO1696" s="194">
        <v>0</v>
      </c>
      <c r="AP1696" s="180"/>
      <c r="AQ1696" s="180"/>
      <c r="AR1696" s="180"/>
      <c r="AS1696" s="180"/>
      <c r="AT1696" s="180"/>
      <c r="AU1696" s="180"/>
      <c r="AV1696" s="180"/>
      <c r="AW1696" s="180"/>
      <c r="AX1696" s="180"/>
      <c r="AY1696" s="180"/>
      <c r="AZ1696" s="180"/>
      <c r="BA1696" s="180"/>
      <c r="BB1696" s="180"/>
      <c r="BC1696" s="180"/>
      <c r="BD1696" s="180"/>
      <c r="BE1696" s="180"/>
      <c r="BF1696" s="180"/>
      <c r="BG1696" s="180"/>
      <c r="BH1696" s="176">
        <f t="shared" si="203"/>
        <v>18</v>
      </c>
      <c r="BI1696" s="176">
        <f t="shared" si="199"/>
        <v>7</v>
      </c>
      <c r="BJ1696" s="182" t="str">
        <f t="shared" si="200"/>
        <v>18 - 144</v>
      </c>
      <c r="BK1696" s="176">
        <f t="shared" si="201"/>
        <v>81</v>
      </c>
      <c r="BL1696" s="176">
        <f t="shared" si="204"/>
        <v>18</v>
      </c>
      <c r="BM1696" s="533"/>
      <c r="BN1696" s="185">
        <v>3000</v>
      </c>
      <c r="BO1696" s="180">
        <v>25</v>
      </c>
      <c r="BP1696" s="185">
        <f t="shared" si="205"/>
        <v>5025</v>
      </c>
      <c r="BQ1696" s="420" t="str">
        <f t="shared" si="202"/>
        <v>VII</v>
      </c>
      <c r="BR1696" s="185"/>
      <c r="BS1696" s="464" t="s">
        <v>9623</v>
      </c>
    </row>
    <row r="1697" spans="1:71" x14ac:dyDescent="0.2">
      <c r="A1697" s="697">
        <v>1695</v>
      </c>
      <c r="B1697" s="286" t="s">
        <v>16268</v>
      </c>
      <c r="C1697" s="286" t="s">
        <v>16268</v>
      </c>
      <c r="D1697" s="258" t="s">
        <v>9623</v>
      </c>
      <c r="E1697" s="736">
        <v>1</v>
      </c>
      <c r="F1697" s="736">
        <v>4</v>
      </c>
      <c r="G1697" s="737">
        <v>16</v>
      </c>
      <c r="H1697" s="305" t="s">
        <v>3486</v>
      </c>
      <c r="I1697" s="496" t="s">
        <v>3485</v>
      </c>
      <c r="J1697" s="497" t="s">
        <v>5550</v>
      </c>
      <c r="K1697" s="427" t="s">
        <v>10048</v>
      </c>
      <c r="L1697" s="427" t="s">
        <v>5490</v>
      </c>
      <c r="M1697" s="685">
        <v>20</v>
      </c>
      <c r="N1697" s="685" t="s">
        <v>15710</v>
      </c>
      <c r="O1697" s="685">
        <v>2200</v>
      </c>
      <c r="P1697" s="427" t="s">
        <v>15765</v>
      </c>
      <c r="Q1697" s="191">
        <v>5</v>
      </c>
      <c r="R1697" s="180"/>
      <c r="S1697" s="498">
        <v>0</v>
      </c>
      <c r="T1697" s="190">
        <v>0</v>
      </c>
      <c r="U1697" s="190">
        <v>0</v>
      </c>
      <c r="V1697" s="190">
        <v>0</v>
      </c>
      <c r="W1697" s="742">
        <v>15</v>
      </c>
      <c r="X1697" s="742"/>
      <c r="Y1697" s="742"/>
      <c r="Z1697" s="742"/>
      <c r="AA1697" s="742"/>
      <c r="AB1697" s="220"/>
      <c r="AC1697" s="183"/>
      <c r="AD1697" s="427" t="s">
        <v>399</v>
      </c>
      <c r="AE1697" s="427" t="s">
        <v>4247</v>
      </c>
      <c r="AF1697" s="194">
        <v>0</v>
      </c>
      <c r="AG1697" s="194">
        <v>0</v>
      </c>
      <c r="AH1697" s="194">
        <v>0</v>
      </c>
      <c r="AI1697" s="194">
        <v>0</v>
      </c>
      <c r="AJ1697" s="194">
        <v>0</v>
      </c>
      <c r="AK1697" s="194">
        <v>0</v>
      </c>
      <c r="AL1697" s="385">
        <v>7</v>
      </c>
      <c r="AM1697" s="194">
        <v>0</v>
      </c>
      <c r="AN1697" s="177">
        <v>0</v>
      </c>
      <c r="AO1697" s="194">
        <v>0</v>
      </c>
      <c r="AP1697" s="180"/>
      <c r="AQ1697" s="180"/>
      <c r="AR1697" s="180"/>
      <c r="AS1697" s="180"/>
      <c r="AT1697" s="180"/>
      <c r="AU1697" s="180"/>
      <c r="AV1697" s="180"/>
      <c r="AW1697" s="180"/>
      <c r="AX1697" s="180"/>
      <c r="AY1697" s="180"/>
      <c r="AZ1697" s="180"/>
      <c r="BA1697" s="180"/>
      <c r="BB1697" s="180"/>
      <c r="BC1697" s="180"/>
      <c r="BD1697" s="180"/>
      <c r="BE1697" s="180"/>
      <c r="BF1697" s="180"/>
      <c r="BG1697" s="180"/>
      <c r="BH1697" s="176">
        <f t="shared" si="203"/>
        <v>7</v>
      </c>
      <c r="BI1697" s="176">
        <f t="shared" si="199"/>
        <v>13</v>
      </c>
      <c r="BJ1697" s="182" t="str">
        <f t="shared" si="200"/>
        <v>7 - 56</v>
      </c>
      <c r="BK1697" s="176">
        <f t="shared" si="201"/>
        <v>32</v>
      </c>
      <c r="BL1697" s="176">
        <f t="shared" si="204"/>
        <v>7</v>
      </c>
      <c r="BM1697" s="533"/>
      <c r="BN1697" s="185">
        <v>225</v>
      </c>
      <c r="BO1697" s="180">
        <v>8</v>
      </c>
      <c r="BP1697" s="185">
        <f t="shared" si="205"/>
        <v>481</v>
      </c>
      <c r="BQ1697" s="420" t="str">
        <f t="shared" si="202"/>
        <v>IV</v>
      </c>
      <c r="BR1697" s="185"/>
      <c r="BS1697" s="464" t="s">
        <v>9623</v>
      </c>
    </row>
    <row r="1698" spans="1:71" x14ac:dyDescent="0.2">
      <c r="A1698" s="696">
        <v>1696</v>
      </c>
      <c r="B1698" s="286" t="s">
        <v>10012</v>
      </c>
      <c r="C1698" s="286" t="s">
        <v>10012</v>
      </c>
      <c r="D1698" s="258" t="s">
        <v>9623</v>
      </c>
      <c r="E1698" s="736">
        <v>1</v>
      </c>
      <c r="F1698" s="736">
        <v>1</v>
      </c>
      <c r="G1698" s="737">
        <v>1</v>
      </c>
      <c r="H1698" s="305" t="s">
        <v>3486</v>
      </c>
      <c r="I1698" s="496" t="s">
        <v>3485</v>
      </c>
      <c r="J1698" s="497" t="s">
        <v>3311</v>
      </c>
      <c r="K1698" s="427" t="s">
        <v>10050</v>
      </c>
      <c r="L1698" s="427" t="s">
        <v>5490</v>
      </c>
      <c r="M1698" s="685">
        <v>30</v>
      </c>
      <c r="N1698" s="685" t="s">
        <v>15710</v>
      </c>
      <c r="O1698" s="685">
        <v>50000</v>
      </c>
      <c r="P1698" s="427" t="s">
        <v>16271</v>
      </c>
      <c r="Q1698" s="191">
        <v>6</v>
      </c>
      <c r="R1698" s="180"/>
      <c r="S1698" s="498">
        <v>0</v>
      </c>
      <c r="T1698" s="190">
        <v>0</v>
      </c>
      <c r="U1698" s="190">
        <v>0</v>
      </c>
      <c r="V1698" s="190">
        <v>0</v>
      </c>
      <c r="W1698" s="742">
        <v>0</v>
      </c>
      <c r="X1698" s="742"/>
      <c r="Y1698" s="742">
        <v>18</v>
      </c>
      <c r="Z1698" s="742"/>
      <c r="AA1698" s="742"/>
      <c r="AB1698" s="219"/>
      <c r="AC1698" s="419" t="s">
        <v>9206</v>
      </c>
      <c r="AD1698" s="179" t="s">
        <v>400</v>
      </c>
      <c r="AE1698" s="427" t="s">
        <v>4247</v>
      </c>
      <c r="AF1698" s="194">
        <v>0</v>
      </c>
      <c r="AG1698" s="194">
        <v>0</v>
      </c>
      <c r="AH1698" s="194">
        <v>0</v>
      </c>
      <c r="AI1698" s="194">
        <v>0</v>
      </c>
      <c r="AJ1698" s="194">
        <v>0</v>
      </c>
      <c r="AK1698" s="194">
        <v>0</v>
      </c>
      <c r="AL1698" s="383">
        <v>14</v>
      </c>
      <c r="AM1698" s="194">
        <v>0</v>
      </c>
      <c r="AN1698" s="177">
        <v>0</v>
      </c>
      <c r="AO1698" s="194">
        <v>0</v>
      </c>
      <c r="AP1698" s="180"/>
      <c r="AQ1698" s="180"/>
      <c r="AR1698" s="180"/>
      <c r="AS1698" s="180"/>
      <c r="AT1698" s="180"/>
      <c r="AU1698" s="180"/>
      <c r="AV1698" s="180"/>
      <c r="AW1698" s="180"/>
      <c r="AX1698" s="180"/>
      <c r="AY1698" s="180"/>
      <c r="AZ1698" s="180"/>
      <c r="BA1698" s="180"/>
      <c r="BB1698" s="180"/>
      <c r="BC1698" s="180"/>
      <c r="BD1698" s="180"/>
      <c r="BE1698" s="180"/>
      <c r="BF1698" s="180"/>
      <c r="BG1698" s="180"/>
      <c r="BH1698" s="176">
        <f t="shared" si="203"/>
        <v>14</v>
      </c>
      <c r="BI1698" s="176">
        <f t="shared" si="199"/>
        <v>8</v>
      </c>
      <c r="BJ1698" s="182" t="str">
        <f t="shared" si="200"/>
        <v>14 - 112</v>
      </c>
      <c r="BK1698" s="176">
        <f t="shared" si="201"/>
        <v>63</v>
      </c>
      <c r="BL1698" s="176">
        <f t="shared" si="204"/>
        <v>14</v>
      </c>
      <c r="BM1698" s="533"/>
      <c r="BN1698" s="185">
        <v>1800</v>
      </c>
      <c r="BO1698" s="180">
        <v>18</v>
      </c>
      <c r="BP1698" s="185">
        <f t="shared" si="205"/>
        <v>2934</v>
      </c>
      <c r="BQ1698" s="420" t="str">
        <f t="shared" si="202"/>
        <v>VII</v>
      </c>
      <c r="BR1698" s="185"/>
      <c r="BS1698" s="464" t="s">
        <v>9623</v>
      </c>
    </row>
    <row r="1699" spans="1:71" x14ac:dyDescent="0.2">
      <c r="A1699" s="697">
        <v>1697</v>
      </c>
      <c r="B1699" s="286" t="s">
        <v>10013</v>
      </c>
      <c r="C1699" s="286" t="s">
        <v>10013</v>
      </c>
      <c r="D1699" s="258" t="s">
        <v>9623</v>
      </c>
      <c r="E1699" s="736">
        <v>1</v>
      </c>
      <c r="F1699" s="736">
        <v>2</v>
      </c>
      <c r="G1699" s="737">
        <v>12</v>
      </c>
      <c r="H1699" s="305" t="s">
        <v>3486</v>
      </c>
      <c r="I1699" s="496" t="s">
        <v>3485</v>
      </c>
      <c r="J1699" s="497" t="s">
        <v>6558</v>
      </c>
      <c r="K1699" s="427" t="s">
        <v>9346</v>
      </c>
      <c r="L1699" s="427" t="s">
        <v>3491</v>
      </c>
      <c r="M1699" s="685">
        <v>7</v>
      </c>
      <c r="N1699" s="685" t="s">
        <v>15710</v>
      </c>
      <c r="O1699" s="685">
        <v>28</v>
      </c>
      <c r="P1699" s="427" t="s">
        <v>15765</v>
      </c>
      <c r="Q1699" s="191">
        <v>4</v>
      </c>
      <c r="R1699" s="180"/>
      <c r="S1699" s="498">
        <v>0</v>
      </c>
      <c r="T1699" s="190">
        <v>0</v>
      </c>
      <c r="U1699" s="190">
        <v>0</v>
      </c>
      <c r="V1699" s="190">
        <v>0</v>
      </c>
      <c r="W1699" s="742">
        <v>24</v>
      </c>
      <c r="X1699" s="742"/>
      <c r="Y1699" s="742"/>
      <c r="Z1699" s="742"/>
      <c r="AA1699" s="742"/>
      <c r="AB1699" s="220"/>
      <c r="AC1699" s="183"/>
      <c r="AD1699" s="427" t="s">
        <v>399</v>
      </c>
      <c r="AE1699" s="427" t="s">
        <v>4247</v>
      </c>
      <c r="AF1699" s="194">
        <v>0</v>
      </c>
      <c r="AG1699" s="194">
        <v>0</v>
      </c>
      <c r="AH1699" s="194">
        <v>0</v>
      </c>
      <c r="AI1699" s="194">
        <v>0</v>
      </c>
      <c r="AJ1699" s="194">
        <v>0</v>
      </c>
      <c r="AK1699" s="194">
        <v>0</v>
      </c>
      <c r="AL1699" s="383">
        <v>2</v>
      </c>
      <c r="AM1699" s="194">
        <v>0</v>
      </c>
      <c r="AN1699" s="177">
        <v>0</v>
      </c>
      <c r="AO1699" s="194">
        <v>0</v>
      </c>
      <c r="AP1699" s="180"/>
      <c r="AQ1699" s="180"/>
      <c r="AR1699" s="180"/>
      <c r="AS1699" s="180"/>
      <c r="AT1699" s="180"/>
      <c r="AU1699" s="180"/>
      <c r="AV1699" s="180"/>
      <c r="AW1699" s="180"/>
      <c r="AX1699" s="180"/>
      <c r="AY1699" s="180"/>
      <c r="AZ1699" s="180"/>
      <c r="BA1699" s="180"/>
      <c r="BB1699" s="180"/>
      <c r="BC1699" s="180"/>
      <c r="BD1699" s="180"/>
      <c r="BE1699" s="180"/>
      <c r="BF1699" s="180"/>
      <c r="BG1699" s="180"/>
      <c r="BH1699" s="176">
        <f t="shared" si="203"/>
        <v>2</v>
      </c>
      <c r="BI1699" s="176">
        <f t="shared" si="199"/>
        <v>16</v>
      </c>
      <c r="BJ1699" s="182" t="str">
        <f t="shared" si="200"/>
        <v>2 - 16</v>
      </c>
      <c r="BK1699" s="176">
        <f t="shared" si="201"/>
        <v>9</v>
      </c>
      <c r="BL1699" s="176">
        <f t="shared" si="204"/>
        <v>2</v>
      </c>
      <c r="BM1699" s="533"/>
      <c r="BN1699" s="185">
        <v>20</v>
      </c>
      <c r="BO1699" s="180">
        <v>2</v>
      </c>
      <c r="BP1699" s="185">
        <f t="shared" si="205"/>
        <v>38</v>
      </c>
      <c r="BQ1699" s="420" t="str">
        <f t="shared" si="202"/>
        <v>I</v>
      </c>
      <c r="BR1699" s="185"/>
      <c r="BS1699" s="464" t="s">
        <v>9623</v>
      </c>
    </row>
    <row r="1700" spans="1:71" x14ac:dyDescent="0.2">
      <c r="A1700" s="696">
        <v>1698</v>
      </c>
      <c r="B1700" s="286" t="s">
        <v>16269</v>
      </c>
      <c r="C1700" s="286" t="s">
        <v>16269</v>
      </c>
      <c r="D1700" s="258" t="s">
        <v>9623</v>
      </c>
      <c r="E1700" s="736">
        <v>1</v>
      </c>
      <c r="F1700" s="736">
        <v>2</v>
      </c>
      <c r="G1700" s="737">
        <v>12</v>
      </c>
      <c r="H1700" s="305" t="s">
        <v>3486</v>
      </c>
      <c r="I1700" s="496" t="s">
        <v>2342</v>
      </c>
      <c r="J1700" s="497" t="s">
        <v>9349</v>
      </c>
      <c r="K1700" s="427" t="s">
        <v>5111</v>
      </c>
      <c r="L1700" s="427" t="s">
        <v>5490</v>
      </c>
      <c r="M1700" s="685">
        <v>8</v>
      </c>
      <c r="N1700" s="685" t="s">
        <v>15715</v>
      </c>
      <c r="O1700" s="685">
        <v>290</v>
      </c>
      <c r="P1700" s="427" t="s">
        <v>15765</v>
      </c>
      <c r="Q1700" s="191">
        <v>6</v>
      </c>
      <c r="R1700" s="180"/>
      <c r="S1700" s="498">
        <v>1</v>
      </c>
      <c r="T1700" s="189">
        <v>1</v>
      </c>
      <c r="U1700" s="189">
        <v>1</v>
      </c>
      <c r="V1700" s="189">
        <v>1</v>
      </c>
      <c r="W1700" s="742">
        <v>15</v>
      </c>
      <c r="X1700" s="742"/>
      <c r="Y1700" s="742"/>
      <c r="Z1700" s="742"/>
      <c r="AA1700" s="742"/>
      <c r="AB1700" s="220"/>
      <c r="AC1700" s="419" t="s">
        <v>9185</v>
      </c>
      <c r="AD1700" s="427" t="s">
        <v>9347</v>
      </c>
      <c r="AE1700" s="427" t="s">
        <v>4247</v>
      </c>
      <c r="AF1700" s="194">
        <v>0</v>
      </c>
      <c r="AG1700" s="194">
        <v>0</v>
      </c>
      <c r="AH1700" s="194">
        <v>0</v>
      </c>
      <c r="AI1700" s="194">
        <v>0</v>
      </c>
      <c r="AJ1700" s="194">
        <v>0</v>
      </c>
      <c r="AK1700" s="194">
        <v>0</v>
      </c>
      <c r="AL1700" s="383">
        <v>7</v>
      </c>
      <c r="AM1700" s="194">
        <v>0</v>
      </c>
      <c r="AN1700" s="177">
        <v>0</v>
      </c>
      <c r="AO1700" s="194">
        <v>7</v>
      </c>
      <c r="AP1700" s="180"/>
      <c r="AQ1700" s="180"/>
      <c r="AR1700" s="180"/>
      <c r="AS1700" s="180"/>
      <c r="AT1700" s="180"/>
      <c r="AU1700" s="180"/>
      <c r="AV1700" s="180"/>
      <c r="AW1700" s="180"/>
      <c r="AX1700" s="180"/>
      <c r="AY1700" s="180"/>
      <c r="AZ1700" s="180"/>
      <c r="BA1700" s="180"/>
      <c r="BB1700" s="180"/>
      <c r="BC1700" s="180"/>
      <c r="BD1700" s="180"/>
      <c r="BE1700" s="180"/>
      <c r="BF1700" s="180"/>
      <c r="BG1700" s="180"/>
      <c r="BH1700" s="176">
        <f t="shared" si="203"/>
        <v>8</v>
      </c>
      <c r="BI1700" s="176">
        <f t="shared" si="199"/>
        <v>12</v>
      </c>
      <c r="BJ1700" s="182" t="str">
        <f t="shared" si="200"/>
        <v>14 - 63</v>
      </c>
      <c r="BK1700" s="176">
        <f t="shared" si="201"/>
        <v>39</v>
      </c>
      <c r="BL1700" s="176">
        <f t="shared" si="204"/>
        <v>9</v>
      </c>
      <c r="BM1700" s="533"/>
      <c r="BN1700" s="185">
        <v>600</v>
      </c>
      <c r="BO1700" s="180">
        <v>10</v>
      </c>
      <c r="BP1700" s="185">
        <f t="shared" si="205"/>
        <v>990</v>
      </c>
      <c r="BQ1700" s="420" t="str">
        <f t="shared" si="202"/>
        <v>VI</v>
      </c>
      <c r="BR1700" s="185"/>
      <c r="BS1700" s="464" t="s">
        <v>9623</v>
      </c>
    </row>
    <row r="1701" spans="1:71" x14ac:dyDescent="0.2">
      <c r="A1701" s="696">
        <v>1699</v>
      </c>
      <c r="B1701" s="286" t="s">
        <v>10014</v>
      </c>
      <c r="C1701" s="286" t="s">
        <v>10014</v>
      </c>
      <c r="D1701" s="258" t="s">
        <v>9623</v>
      </c>
      <c r="E1701" s="736">
        <v>1</v>
      </c>
      <c r="F1701" s="736">
        <v>3</v>
      </c>
      <c r="G1701" s="737">
        <v>12</v>
      </c>
      <c r="H1701" s="305" t="s">
        <v>3486</v>
      </c>
      <c r="I1701" s="496" t="s">
        <v>2342</v>
      </c>
      <c r="J1701" s="497" t="s">
        <v>9350</v>
      </c>
      <c r="K1701" s="427" t="s">
        <v>6057</v>
      </c>
      <c r="L1701" s="427" t="s">
        <v>3489</v>
      </c>
      <c r="M1701" s="685">
        <v>9</v>
      </c>
      <c r="N1701" s="685" t="s">
        <v>15710</v>
      </c>
      <c r="O1701" s="685">
        <v>45</v>
      </c>
      <c r="P1701" s="427" t="s">
        <v>15765</v>
      </c>
      <c r="Q1701" s="191">
        <v>4</v>
      </c>
      <c r="R1701" s="180"/>
      <c r="S1701" s="498">
        <v>0</v>
      </c>
      <c r="T1701" s="190">
        <v>0</v>
      </c>
      <c r="U1701" s="190">
        <v>0</v>
      </c>
      <c r="V1701" s="190">
        <v>0</v>
      </c>
      <c r="W1701" s="742">
        <v>21</v>
      </c>
      <c r="X1701" s="742"/>
      <c r="Y1701" s="742"/>
      <c r="Z1701" s="742"/>
      <c r="AA1701" s="742"/>
      <c r="AB1701" s="220"/>
      <c r="AC1701" s="419" t="s">
        <v>10181</v>
      </c>
      <c r="AD1701" s="427" t="s">
        <v>399</v>
      </c>
      <c r="AE1701" s="427" t="s">
        <v>4247</v>
      </c>
      <c r="AF1701" s="194">
        <v>0</v>
      </c>
      <c r="AG1701" s="194">
        <v>0</v>
      </c>
      <c r="AH1701" s="194">
        <v>0</v>
      </c>
      <c r="AI1701" s="194">
        <v>0</v>
      </c>
      <c r="AJ1701" s="194">
        <v>0</v>
      </c>
      <c r="AK1701" s="194">
        <v>0</v>
      </c>
      <c r="AL1701" s="383">
        <v>2</v>
      </c>
      <c r="AM1701" s="194">
        <v>0</v>
      </c>
      <c r="AN1701" s="177">
        <v>0</v>
      </c>
      <c r="AO1701" s="194">
        <v>2</v>
      </c>
      <c r="AP1701" s="180"/>
      <c r="AQ1701" s="180"/>
      <c r="AR1701" s="180"/>
      <c r="AS1701" s="180"/>
      <c r="AT1701" s="180"/>
      <c r="AU1701" s="180"/>
      <c r="AV1701" s="180"/>
      <c r="AW1701" s="180"/>
      <c r="AX1701" s="180"/>
      <c r="AY1701" s="180"/>
      <c r="AZ1701" s="180"/>
      <c r="BA1701" s="180"/>
      <c r="BB1701" s="180"/>
      <c r="BC1701" s="180"/>
      <c r="BD1701" s="180"/>
      <c r="BE1701" s="180"/>
      <c r="BF1701" s="180"/>
      <c r="BG1701" s="180"/>
      <c r="BH1701" s="176">
        <f t="shared" si="203"/>
        <v>2</v>
      </c>
      <c r="BI1701" s="176">
        <f t="shared" si="199"/>
        <v>16</v>
      </c>
      <c r="BJ1701" s="182" t="str">
        <f t="shared" si="200"/>
        <v>4 - 18</v>
      </c>
      <c r="BK1701" s="176">
        <f t="shared" si="201"/>
        <v>11</v>
      </c>
      <c r="BL1701" s="176">
        <f t="shared" si="204"/>
        <v>2</v>
      </c>
      <c r="BM1701" s="533"/>
      <c r="BN1701" s="185">
        <v>35</v>
      </c>
      <c r="BO1701" s="180">
        <v>3</v>
      </c>
      <c r="BP1701" s="185">
        <f t="shared" si="205"/>
        <v>68</v>
      </c>
      <c r="BQ1701" s="420" t="str">
        <f t="shared" si="202"/>
        <v>II</v>
      </c>
      <c r="BR1701" s="185"/>
      <c r="BS1701" s="464" t="s">
        <v>9623</v>
      </c>
    </row>
    <row r="1702" spans="1:71" ht="25.5" x14ac:dyDescent="0.2">
      <c r="A1702" s="697">
        <v>1700</v>
      </c>
      <c r="B1702" s="286" t="s">
        <v>10015</v>
      </c>
      <c r="C1702" s="286" t="s">
        <v>10015</v>
      </c>
      <c r="D1702" s="258" t="s">
        <v>9623</v>
      </c>
      <c r="E1702" s="736">
        <v>1</v>
      </c>
      <c r="F1702" s="736">
        <v>1</v>
      </c>
      <c r="G1702" s="737">
        <v>8</v>
      </c>
      <c r="H1702" s="305" t="s">
        <v>3486</v>
      </c>
      <c r="I1702" s="496" t="s">
        <v>1751</v>
      </c>
      <c r="J1702" s="497" t="s">
        <v>5550</v>
      </c>
      <c r="K1702" s="427" t="s">
        <v>9351</v>
      </c>
      <c r="L1702" s="427" t="s">
        <v>5490</v>
      </c>
      <c r="M1702" s="685">
        <v>50</v>
      </c>
      <c r="N1702" s="685" t="s">
        <v>15766</v>
      </c>
      <c r="O1702" s="685">
        <v>440</v>
      </c>
      <c r="P1702" s="427" t="s">
        <v>16143</v>
      </c>
      <c r="Q1702" s="191">
        <v>5</v>
      </c>
      <c r="R1702" s="180"/>
      <c r="S1702" s="498">
        <v>0</v>
      </c>
      <c r="T1702" s="190">
        <v>0</v>
      </c>
      <c r="U1702" s="190">
        <v>0</v>
      </c>
      <c r="V1702" s="190">
        <v>0</v>
      </c>
      <c r="W1702" s="742">
        <v>3</v>
      </c>
      <c r="X1702" s="742">
        <v>12</v>
      </c>
      <c r="Y1702" s="742"/>
      <c r="Z1702" s="742"/>
      <c r="AA1702" s="742"/>
      <c r="AB1702" s="499" t="s">
        <v>3879</v>
      </c>
      <c r="AC1702" s="419" t="s">
        <v>9193</v>
      </c>
      <c r="AD1702" s="427" t="s">
        <v>9348</v>
      </c>
      <c r="AE1702" s="427" t="s">
        <v>4247</v>
      </c>
      <c r="AF1702" s="194">
        <v>0</v>
      </c>
      <c r="AG1702" s="194">
        <v>0</v>
      </c>
      <c r="AH1702" s="194">
        <v>0</v>
      </c>
      <c r="AI1702" s="194">
        <v>0</v>
      </c>
      <c r="AJ1702" s="194">
        <v>0</v>
      </c>
      <c r="AK1702" s="194">
        <v>0</v>
      </c>
      <c r="AL1702" s="383">
        <v>6</v>
      </c>
      <c r="AM1702" s="194">
        <v>0</v>
      </c>
      <c r="AN1702" s="177">
        <v>0</v>
      </c>
      <c r="AO1702" s="194">
        <v>6</v>
      </c>
      <c r="AP1702" s="180"/>
      <c r="AQ1702" s="180"/>
      <c r="AR1702" s="180"/>
      <c r="AS1702" s="180"/>
      <c r="AT1702" s="180"/>
      <c r="AU1702" s="180"/>
      <c r="AV1702" s="180"/>
      <c r="AW1702" s="180"/>
      <c r="AX1702" s="180"/>
      <c r="AY1702" s="180"/>
      <c r="AZ1702" s="180"/>
      <c r="BA1702" s="180"/>
      <c r="BB1702" s="180"/>
      <c r="BC1702" s="180"/>
      <c r="BD1702" s="180"/>
      <c r="BE1702" s="180"/>
      <c r="BF1702" s="180"/>
      <c r="BG1702" s="180"/>
      <c r="BH1702" s="176">
        <f t="shared" si="203"/>
        <v>7</v>
      </c>
      <c r="BI1702" s="176">
        <f t="shared" si="199"/>
        <v>13</v>
      </c>
      <c r="BJ1702" s="182" t="str">
        <f t="shared" si="200"/>
        <v>12 - 54</v>
      </c>
      <c r="BK1702" s="176">
        <f t="shared" si="201"/>
        <v>33</v>
      </c>
      <c r="BL1702" s="176">
        <f t="shared" si="204"/>
        <v>8</v>
      </c>
      <c r="BM1702" s="533"/>
      <c r="BN1702" s="185">
        <v>350</v>
      </c>
      <c r="BO1702" s="180">
        <v>8</v>
      </c>
      <c r="BP1702" s="185">
        <f t="shared" si="205"/>
        <v>614</v>
      </c>
      <c r="BQ1702" s="420" t="str">
        <f t="shared" si="202"/>
        <v>V</v>
      </c>
      <c r="BR1702" s="185"/>
      <c r="BS1702" s="464" t="s">
        <v>9623</v>
      </c>
    </row>
    <row r="1703" spans="1:71" x14ac:dyDescent="0.2">
      <c r="A1703" s="696">
        <v>1701</v>
      </c>
      <c r="B1703" s="286" t="s">
        <v>10016</v>
      </c>
      <c r="C1703" s="286" t="s">
        <v>10016</v>
      </c>
      <c r="D1703" s="258" t="s">
        <v>9623</v>
      </c>
      <c r="E1703" s="736">
        <v>1</v>
      </c>
      <c r="F1703" s="736">
        <v>1</v>
      </c>
      <c r="G1703" s="737">
        <v>6</v>
      </c>
      <c r="H1703" s="305" t="s">
        <v>3486</v>
      </c>
      <c r="I1703" s="496" t="s">
        <v>2342</v>
      </c>
      <c r="J1703" s="497" t="s">
        <v>1028</v>
      </c>
      <c r="K1703" s="427" t="s">
        <v>3923</v>
      </c>
      <c r="L1703" s="427" t="s">
        <v>5490</v>
      </c>
      <c r="M1703" s="685">
        <v>14</v>
      </c>
      <c r="N1703" s="685" t="s">
        <v>15710</v>
      </c>
      <c r="O1703" s="685">
        <v>330</v>
      </c>
      <c r="P1703" s="427" t="s">
        <v>15765</v>
      </c>
      <c r="Q1703" s="191">
        <v>6</v>
      </c>
      <c r="R1703" s="180"/>
      <c r="S1703" s="498">
        <v>0</v>
      </c>
      <c r="T1703" s="190">
        <v>0</v>
      </c>
      <c r="U1703" s="190">
        <v>0</v>
      </c>
      <c r="V1703" s="190">
        <v>0</v>
      </c>
      <c r="W1703" s="742">
        <v>18</v>
      </c>
      <c r="X1703" s="742"/>
      <c r="Y1703" s="742"/>
      <c r="Z1703" s="742"/>
      <c r="AA1703" s="742"/>
      <c r="AB1703" s="220"/>
      <c r="AC1703" s="183"/>
      <c r="AD1703" s="427" t="s">
        <v>399</v>
      </c>
      <c r="AE1703" s="427" t="s">
        <v>4247</v>
      </c>
      <c r="AF1703" s="194">
        <v>0</v>
      </c>
      <c r="AG1703" s="194">
        <v>0</v>
      </c>
      <c r="AH1703" s="194">
        <v>0</v>
      </c>
      <c r="AI1703" s="194">
        <v>0</v>
      </c>
      <c r="AJ1703" s="194">
        <v>0</v>
      </c>
      <c r="AK1703" s="194">
        <v>0</v>
      </c>
      <c r="AL1703" s="383">
        <v>6</v>
      </c>
      <c r="AM1703" s="194">
        <v>0</v>
      </c>
      <c r="AN1703" s="177">
        <v>0</v>
      </c>
      <c r="AO1703" s="194">
        <v>3</v>
      </c>
      <c r="AP1703" s="180"/>
      <c r="AQ1703" s="180"/>
      <c r="AR1703" s="180"/>
      <c r="AS1703" s="180"/>
      <c r="AT1703" s="180"/>
      <c r="AU1703" s="180"/>
      <c r="AV1703" s="180"/>
      <c r="AW1703" s="180"/>
      <c r="AX1703" s="180"/>
      <c r="AY1703" s="180"/>
      <c r="AZ1703" s="180"/>
      <c r="BA1703" s="180"/>
      <c r="BB1703" s="180"/>
      <c r="BC1703" s="180"/>
      <c r="BD1703" s="180"/>
      <c r="BE1703" s="180"/>
      <c r="BF1703" s="180"/>
      <c r="BG1703" s="180"/>
      <c r="BH1703" s="176">
        <f t="shared" si="203"/>
        <v>6</v>
      </c>
      <c r="BI1703" s="176">
        <f t="shared" si="199"/>
        <v>13</v>
      </c>
      <c r="BJ1703" s="182" t="str">
        <f t="shared" si="200"/>
        <v>9 - 51</v>
      </c>
      <c r="BK1703" s="176">
        <f t="shared" si="201"/>
        <v>30</v>
      </c>
      <c r="BL1703" s="176">
        <f t="shared" si="204"/>
        <v>6</v>
      </c>
      <c r="BM1703" s="533"/>
      <c r="BN1703" s="185">
        <v>225</v>
      </c>
      <c r="BO1703" s="180">
        <v>8</v>
      </c>
      <c r="BP1703" s="185">
        <f t="shared" si="205"/>
        <v>465</v>
      </c>
      <c r="BQ1703" s="420" t="str">
        <f t="shared" si="202"/>
        <v>IV</v>
      </c>
      <c r="BR1703" s="185"/>
      <c r="BS1703" s="464" t="s">
        <v>9623</v>
      </c>
    </row>
    <row r="1704" spans="1:71" x14ac:dyDescent="0.2">
      <c r="A1704" s="697">
        <v>1702</v>
      </c>
      <c r="B1704" s="286" t="s">
        <v>10017</v>
      </c>
      <c r="C1704" s="286" t="s">
        <v>10017</v>
      </c>
      <c r="D1704" s="258" t="s">
        <v>9623</v>
      </c>
      <c r="E1704" s="736">
        <v>1</v>
      </c>
      <c r="F1704" s="736">
        <v>1</v>
      </c>
      <c r="G1704" s="737">
        <v>1</v>
      </c>
      <c r="H1704" s="305" t="s">
        <v>3486</v>
      </c>
      <c r="I1704" s="496" t="s">
        <v>3485</v>
      </c>
      <c r="J1704" s="497" t="s">
        <v>9345</v>
      </c>
      <c r="K1704" s="427" t="s">
        <v>3694</v>
      </c>
      <c r="L1704" s="427" t="s">
        <v>5490</v>
      </c>
      <c r="M1704" s="685">
        <v>20</v>
      </c>
      <c r="N1704" s="685" t="s">
        <v>15710</v>
      </c>
      <c r="O1704" s="685">
        <v>300</v>
      </c>
      <c r="P1704" s="427" t="s">
        <v>15765</v>
      </c>
      <c r="Q1704" s="191">
        <v>5</v>
      </c>
      <c r="R1704" s="180"/>
      <c r="S1704" s="498">
        <v>0</v>
      </c>
      <c r="T1704" s="190">
        <v>0</v>
      </c>
      <c r="U1704" s="190">
        <v>0</v>
      </c>
      <c r="V1704" s="190">
        <v>0</v>
      </c>
      <c r="W1704" s="742">
        <v>6</v>
      </c>
      <c r="X1704" s="742"/>
      <c r="Y1704" s="742">
        <v>18</v>
      </c>
      <c r="Z1704" s="742"/>
      <c r="AA1704" s="742"/>
      <c r="AB1704" s="220"/>
      <c r="AC1704" s="419" t="s">
        <v>9197</v>
      </c>
      <c r="AD1704" s="179" t="s">
        <v>400</v>
      </c>
      <c r="AE1704" s="427" t="s">
        <v>4247</v>
      </c>
      <c r="AF1704" s="194">
        <v>0</v>
      </c>
      <c r="AG1704" s="194">
        <v>0</v>
      </c>
      <c r="AH1704" s="194">
        <v>0</v>
      </c>
      <c r="AI1704" s="194">
        <v>0</v>
      </c>
      <c r="AJ1704" s="194">
        <v>0</v>
      </c>
      <c r="AK1704" s="194">
        <v>0</v>
      </c>
      <c r="AL1704" s="383">
        <v>6</v>
      </c>
      <c r="AM1704" s="194">
        <v>0</v>
      </c>
      <c r="AN1704" s="177">
        <v>0</v>
      </c>
      <c r="AO1704" s="194">
        <v>6</v>
      </c>
      <c r="AP1704" s="180"/>
      <c r="AQ1704" s="180"/>
      <c r="AR1704" s="180"/>
      <c r="AS1704" s="180"/>
      <c r="AT1704" s="180"/>
      <c r="AU1704" s="180"/>
      <c r="AV1704" s="180"/>
      <c r="AW1704" s="180"/>
      <c r="AX1704" s="180"/>
      <c r="AY1704" s="180"/>
      <c r="AZ1704" s="180"/>
      <c r="BA1704" s="180"/>
      <c r="BB1704" s="180"/>
      <c r="BC1704" s="180"/>
      <c r="BD1704" s="180"/>
      <c r="BE1704" s="180"/>
      <c r="BF1704" s="180"/>
      <c r="BG1704" s="180"/>
      <c r="BH1704" s="176">
        <f t="shared" si="203"/>
        <v>7</v>
      </c>
      <c r="BI1704" s="176">
        <f t="shared" si="199"/>
        <v>13</v>
      </c>
      <c r="BJ1704" s="182" t="str">
        <f t="shared" si="200"/>
        <v>12 - 54</v>
      </c>
      <c r="BK1704" s="176">
        <f t="shared" si="201"/>
        <v>33</v>
      </c>
      <c r="BL1704" s="176">
        <f t="shared" si="204"/>
        <v>8</v>
      </c>
      <c r="BM1704" s="533"/>
      <c r="BN1704" s="185">
        <v>375</v>
      </c>
      <c r="BO1704" s="180">
        <v>10</v>
      </c>
      <c r="BP1704" s="185">
        <f t="shared" si="205"/>
        <v>705</v>
      </c>
      <c r="BQ1704" s="420" t="str">
        <f t="shared" si="202"/>
        <v>V</v>
      </c>
      <c r="BR1704" s="185"/>
      <c r="BS1704" s="464" t="s">
        <v>9623</v>
      </c>
    </row>
    <row r="1705" spans="1:71" x14ac:dyDescent="0.2">
      <c r="A1705" s="696">
        <v>1703</v>
      </c>
      <c r="B1705" s="286" t="s">
        <v>16270</v>
      </c>
      <c r="C1705" s="286" t="s">
        <v>16270</v>
      </c>
      <c r="D1705" s="258" t="s">
        <v>9623</v>
      </c>
      <c r="E1705" s="736">
        <v>1</v>
      </c>
      <c r="F1705" s="736">
        <v>1</v>
      </c>
      <c r="G1705" s="737">
        <v>2</v>
      </c>
      <c r="H1705" s="305" t="s">
        <v>3486</v>
      </c>
      <c r="I1705" s="496" t="s">
        <v>5433</v>
      </c>
      <c r="J1705" s="497" t="s">
        <v>9352</v>
      </c>
      <c r="K1705" s="427" t="s">
        <v>5354</v>
      </c>
      <c r="L1705" s="427" t="s">
        <v>5490</v>
      </c>
      <c r="M1705" s="685">
        <v>34</v>
      </c>
      <c r="N1705" s="685" t="s">
        <v>15710</v>
      </c>
      <c r="O1705" s="685">
        <v>10000</v>
      </c>
      <c r="P1705" s="427" t="s">
        <v>15765</v>
      </c>
      <c r="Q1705" s="191">
        <v>4</v>
      </c>
      <c r="R1705" s="180"/>
      <c r="S1705" s="498">
        <v>0</v>
      </c>
      <c r="T1705" s="190">
        <v>0</v>
      </c>
      <c r="U1705" s="190">
        <v>0</v>
      </c>
      <c r="V1705" s="190">
        <v>0</v>
      </c>
      <c r="W1705" s="742">
        <v>0</v>
      </c>
      <c r="X1705" s="742"/>
      <c r="Y1705" s="742">
        <v>24</v>
      </c>
      <c r="Z1705" s="742"/>
      <c r="AA1705" s="742"/>
      <c r="AB1705" s="220"/>
      <c r="AC1705" s="183"/>
      <c r="AD1705" s="179" t="s">
        <v>400</v>
      </c>
      <c r="AE1705" s="427" t="s">
        <v>4247</v>
      </c>
      <c r="AF1705" s="194">
        <v>0</v>
      </c>
      <c r="AG1705" s="194">
        <v>0</v>
      </c>
      <c r="AH1705" s="194">
        <v>0</v>
      </c>
      <c r="AI1705" s="194">
        <v>0</v>
      </c>
      <c r="AJ1705" s="194">
        <v>0</v>
      </c>
      <c r="AK1705" s="194">
        <v>0</v>
      </c>
      <c r="AL1705" s="383">
        <v>10</v>
      </c>
      <c r="AM1705" s="194">
        <v>0</v>
      </c>
      <c r="AN1705" s="177">
        <v>0</v>
      </c>
      <c r="AO1705" s="194">
        <v>0</v>
      </c>
      <c r="AP1705" s="180"/>
      <c r="AQ1705" s="180"/>
      <c r="AR1705" s="180"/>
      <c r="AS1705" s="180"/>
      <c r="AT1705" s="180"/>
      <c r="AU1705" s="180"/>
      <c r="AV1705" s="180"/>
      <c r="AW1705" s="180"/>
      <c r="AX1705" s="180"/>
      <c r="AY1705" s="180"/>
      <c r="AZ1705" s="180"/>
      <c r="BA1705" s="180"/>
      <c r="BB1705" s="180"/>
      <c r="BC1705" s="180"/>
      <c r="BD1705" s="180"/>
      <c r="BE1705" s="180"/>
      <c r="BF1705" s="180"/>
      <c r="BG1705" s="180"/>
      <c r="BH1705" s="176">
        <f t="shared" si="203"/>
        <v>10</v>
      </c>
      <c r="BI1705" s="176">
        <f t="shared" si="199"/>
        <v>10</v>
      </c>
      <c r="BJ1705" s="182" t="str">
        <f t="shared" si="200"/>
        <v>10 - 80</v>
      </c>
      <c r="BK1705" s="176">
        <f t="shared" si="201"/>
        <v>45</v>
      </c>
      <c r="BL1705" s="176">
        <f t="shared" si="204"/>
        <v>10</v>
      </c>
      <c r="BM1705" s="533"/>
      <c r="BN1705" s="185">
        <v>1500</v>
      </c>
      <c r="BO1705" s="180">
        <v>14</v>
      </c>
      <c r="BP1705" s="185">
        <f t="shared" si="205"/>
        <v>2130</v>
      </c>
      <c r="BQ1705" s="420" t="str">
        <f t="shared" si="202"/>
        <v>VII</v>
      </c>
      <c r="BR1705" s="185"/>
      <c r="BS1705" s="464" t="s">
        <v>9623</v>
      </c>
    </row>
    <row r="1706" spans="1:71" ht="25.5" x14ac:dyDescent="0.2">
      <c r="A1706" s="696">
        <v>1704</v>
      </c>
      <c r="B1706" s="286" t="s">
        <v>9353</v>
      </c>
      <c r="C1706" s="286" t="s">
        <v>9353</v>
      </c>
      <c r="D1706" s="258" t="s">
        <v>9623</v>
      </c>
      <c r="E1706" s="736">
        <v>1</v>
      </c>
      <c r="F1706" s="736">
        <v>1</v>
      </c>
      <c r="G1706" s="737">
        <v>2</v>
      </c>
      <c r="H1706" s="305" t="s">
        <v>13973</v>
      </c>
      <c r="I1706" s="496" t="s">
        <v>2342</v>
      </c>
      <c r="J1706" s="497" t="s">
        <v>9354</v>
      </c>
      <c r="K1706" s="427" t="s">
        <v>6751</v>
      </c>
      <c r="L1706" s="427" t="s">
        <v>5490</v>
      </c>
      <c r="M1706" s="685">
        <v>17.5</v>
      </c>
      <c r="N1706" s="685" t="s">
        <v>15710</v>
      </c>
      <c r="O1706" s="685">
        <v>930</v>
      </c>
      <c r="P1706" s="427" t="s">
        <v>16272</v>
      </c>
      <c r="Q1706" s="191">
        <v>3</v>
      </c>
      <c r="R1706" s="180"/>
      <c r="S1706" s="498">
        <v>5</v>
      </c>
      <c r="T1706" s="498">
        <v>10</v>
      </c>
      <c r="U1706" s="189">
        <v>2</v>
      </c>
      <c r="V1706" s="189">
        <v>12</v>
      </c>
      <c r="W1706" s="742">
        <v>9</v>
      </c>
      <c r="X1706" s="742">
        <v>15</v>
      </c>
      <c r="Y1706" s="742"/>
      <c r="Z1706" s="742"/>
      <c r="AA1706" s="742"/>
      <c r="AB1706" s="499" t="s">
        <v>793</v>
      </c>
      <c r="AC1706" s="419" t="s">
        <v>9356</v>
      </c>
      <c r="AD1706" s="427" t="s">
        <v>9355</v>
      </c>
      <c r="AE1706" s="427" t="s">
        <v>4250</v>
      </c>
      <c r="AF1706" s="194">
        <v>0</v>
      </c>
      <c r="AG1706" s="194">
        <v>0</v>
      </c>
      <c r="AH1706" s="194">
        <v>0</v>
      </c>
      <c r="AI1706" s="194">
        <v>0</v>
      </c>
      <c r="AJ1706" s="194">
        <v>0</v>
      </c>
      <c r="AK1706" s="194">
        <v>0</v>
      </c>
      <c r="AL1706" s="383">
        <v>7</v>
      </c>
      <c r="AM1706" s="194">
        <v>0</v>
      </c>
      <c r="AN1706" s="177">
        <v>0</v>
      </c>
      <c r="AO1706" s="194">
        <v>3</v>
      </c>
      <c r="AP1706" s="180"/>
      <c r="AQ1706" s="180"/>
      <c r="AR1706" s="180"/>
      <c r="AS1706" s="180"/>
      <c r="AT1706" s="180"/>
      <c r="AU1706" s="180"/>
      <c r="AV1706" s="180"/>
      <c r="AW1706" s="180"/>
      <c r="AX1706" s="180"/>
      <c r="AY1706" s="180"/>
      <c r="AZ1706" s="180"/>
      <c r="BA1706" s="180"/>
      <c r="BB1706" s="180"/>
      <c r="BC1706" s="180"/>
      <c r="BD1706" s="180"/>
      <c r="BE1706" s="180"/>
      <c r="BF1706" s="180"/>
      <c r="BG1706" s="180"/>
      <c r="BH1706" s="176">
        <f t="shared" si="203"/>
        <v>7</v>
      </c>
      <c r="BI1706" s="176">
        <f t="shared" si="199"/>
        <v>13</v>
      </c>
      <c r="BJ1706" s="182" t="str">
        <f t="shared" si="200"/>
        <v>10 - 59</v>
      </c>
      <c r="BK1706" s="176">
        <f t="shared" si="201"/>
        <v>35</v>
      </c>
      <c r="BL1706" s="176">
        <f t="shared" si="204"/>
        <v>7</v>
      </c>
      <c r="BM1706" s="533"/>
      <c r="BN1706" s="185">
        <v>2200</v>
      </c>
      <c r="BO1706" s="180">
        <v>12</v>
      </c>
      <c r="BP1706" s="185">
        <f t="shared" si="205"/>
        <v>2620</v>
      </c>
      <c r="BQ1706" s="420" t="str">
        <f t="shared" si="202"/>
        <v>VII</v>
      </c>
      <c r="BR1706" s="185"/>
      <c r="BS1706" s="464" t="s">
        <v>9623</v>
      </c>
    </row>
    <row r="1707" spans="1:71" ht="102" x14ac:dyDescent="0.2">
      <c r="A1707" s="697">
        <v>1705</v>
      </c>
      <c r="B1707" s="286" t="s">
        <v>10263</v>
      </c>
      <c r="C1707" s="286" t="s">
        <v>9358</v>
      </c>
      <c r="D1707" s="258" t="s">
        <v>9623</v>
      </c>
      <c r="E1707" s="736">
        <v>2</v>
      </c>
      <c r="F1707" s="736">
        <v>1</v>
      </c>
      <c r="G1707" s="737">
        <v>2</v>
      </c>
      <c r="H1707" s="305" t="s">
        <v>13974</v>
      </c>
      <c r="I1707" s="496" t="s">
        <v>2342</v>
      </c>
      <c r="J1707" s="497" t="s">
        <v>8240</v>
      </c>
      <c r="K1707" s="427" t="s">
        <v>9365</v>
      </c>
      <c r="L1707" s="427" t="s">
        <v>5490</v>
      </c>
      <c r="M1707" s="685">
        <v>59</v>
      </c>
      <c r="N1707" s="685" t="s">
        <v>15710</v>
      </c>
      <c r="O1707" s="685">
        <v>6600</v>
      </c>
      <c r="P1707" s="427"/>
      <c r="Q1707" s="191">
        <v>0</v>
      </c>
      <c r="R1707" s="180"/>
      <c r="S1707" s="498">
        <v>17</v>
      </c>
      <c r="T1707" s="498">
        <v>18</v>
      </c>
      <c r="U1707" s="191">
        <v>8</v>
      </c>
      <c r="V1707" s="191">
        <v>18</v>
      </c>
      <c r="W1707" s="742">
        <v>6</v>
      </c>
      <c r="X1707" s="742">
        <v>39</v>
      </c>
      <c r="Y1707" s="742"/>
      <c r="Z1707" s="742"/>
      <c r="AA1707" s="742"/>
      <c r="AB1707" s="499" t="s">
        <v>3879</v>
      </c>
      <c r="AC1707" s="419" t="s">
        <v>9412</v>
      </c>
      <c r="AD1707" s="427" t="s">
        <v>6415</v>
      </c>
      <c r="AE1707" s="427" t="s">
        <v>4247</v>
      </c>
      <c r="AF1707" s="194">
        <v>0</v>
      </c>
      <c r="AG1707" s="194">
        <v>0</v>
      </c>
      <c r="AH1707" s="194">
        <v>0</v>
      </c>
      <c r="AI1707" s="194">
        <v>0</v>
      </c>
      <c r="AJ1707" s="194">
        <v>0</v>
      </c>
      <c r="AK1707" s="194">
        <v>0</v>
      </c>
      <c r="AL1707" s="385">
        <v>12</v>
      </c>
      <c r="AM1707" s="194">
        <v>0</v>
      </c>
      <c r="AN1707" s="177">
        <v>0</v>
      </c>
      <c r="AO1707" s="194">
        <v>0</v>
      </c>
      <c r="AP1707" s="180"/>
      <c r="AQ1707" s="180"/>
      <c r="AR1707" s="180"/>
      <c r="AS1707" s="180"/>
      <c r="AT1707" s="180"/>
      <c r="AU1707" s="180"/>
      <c r="AV1707" s="180"/>
      <c r="AW1707" s="180"/>
      <c r="AX1707" s="180"/>
      <c r="AY1707" s="180"/>
      <c r="AZ1707" s="180"/>
      <c r="BA1707" s="180"/>
      <c r="BB1707" s="180"/>
      <c r="BC1707" s="180"/>
      <c r="BD1707" s="180"/>
      <c r="BE1707" s="180"/>
      <c r="BF1707" s="180"/>
      <c r="BG1707" s="180"/>
      <c r="BH1707" s="176">
        <f t="shared" si="203"/>
        <v>12</v>
      </c>
      <c r="BI1707" s="176">
        <f t="shared" si="199"/>
        <v>9</v>
      </c>
      <c r="BJ1707" s="182" t="str">
        <f t="shared" si="200"/>
        <v>12 - 96</v>
      </c>
      <c r="BK1707" s="176">
        <f t="shared" si="201"/>
        <v>54</v>
      </c>
      <c r="BL1707" s="176">
        <f t="shared" si="204"/>
        <v>12</v>
      </c>
      <c r="BM1707" s="533"/>
      <c r="BN1707" s="185">
        <v>6100</v>
      </c>
      <c r="BO1707" s="180">
        <v>10</v>
      </c>
      <c r="BP1707" s="185">
        <f t="shared" si="205"/>
        <v>6640</v>
      </c>
      <c r="BQ1707" s="420" t="str">
        <f t="shared" si="202"/>
        <v>IX</v>
      </c>
      <c r="BR1707" s="185"/>
      <c r="BS1707" s="464" t="s">
        <v>9623</v>
      </c>
    </row>
    <row r="1708" spans="1:71" ht="102" x14ac:dyDescent="0.2">
      <c r="A1708" s="696">
        <v>1706</v>
      </c>
      <c r="B1708" s="286" t="s">
        <v>10263</v>
      </c>
      <c r="C1708" s="286" t="s">
        <v>9359</v>
      </c>
      <c r="D1708" s="258" t="s">
        <v>9623</v>
      </c>
      <c r="E1708" s="736">
        <v>5</v>
      </c>
      <c r="F1708" s="736">
        <v>1</v>
      </c>
      <c r="G1708" s="737">
        <v>2</v>
      </c>
      <c r="H1708" s="305" t="s">
        <v>13974</v>
      </c>
      <c r="I1708" s="496" t="s">
        <v>2342</v>
      </c>
      <c r="J1708" s="497" t="s">
        <v>8240</v>
      </c>
      <c r="K1708" s="427" t="s">
        <v>9365</v>
      </c>
      <c r="L1708" s="427" t="s">
        <v>5490</v>
      </c>
      <c r="M1708" s="685">
        <v>66</v>
      </c>
      <c r="N1708" s="685" t="s">
        <v>15710</v>
      </c>
      <c r="O1708" s="685">
        <v>7200</v>
      </c>
      <c r="P1708" s="427"/>
      <c r="Q1708" s="191">
        <v>0</v>
      </c>
      <c r="R1708" s="180"/>
      <c r="S1708" s="498">
        <v>17</v>
      </c>
      <c r="T1708" s="498">
        <v>18</v>
      </c>
      <c r="U1708" s="190">
        <v>8</v>
      </c>
      <c r="V1708" s="190">
        <v>18</v>
      </c>
      <c r="W1708" s="742">
        <v>6</v>
      </c>
      <c r="X1708" s="742">
        <v>39</v>
      </c>
      <c r="Y1708" s="742"/>
      <c r="Z1708" s="742"/>
      <c r="AA1708" s="742"/>
      <c r="AB1708" s="499" t="s">
        <v>3879</v>
      </c>
      <c r="AC1708" s="419" t="s">
        <v>9396</v>
      </c>
      <c r="AD1708" s="427" t="s">
        <v>6415</v>
      </c>
      <c r="AE1708" s="427" t="s">
        <v>4247</v>
      </c>
      <c r="AF1708" s="194">
        <v>0</v>
      </c>
      <c r="AG1708" s="194">
        <v>0</v>
      </c>
      <c r="AH1708" s="194">
        <v>0</v>
      </c>
      <c r="AI1708" s="194">
        <v>0</v>
      </c>
      <c r="AJ1708" s="194">
        <v>0</v>
      </c>
      <c r="AK1708" s="194">
        <v>0</v>
      </c>
      <c r="AL1708" s="385">
        <v>13</v>
      </c>
      <c r="AM1708" s="194">
        <v>0</v>
      </c>
      <c r="AN1708" s="177">
        <v>0</v>
      </c>
      <c r="AO1708" s="194">
        <v>0</v>
      </c>
      <c r="AP1708" s="180"/>
      <c r="AQ1708" s="180"/>
      <c r="AR1708" s="180"/>
      <c r="AS1708" s="180"/>
      <c r="AT1708" s="180"/>
      <c r="AU1708" s="180"/>
      <c r="AV1708" s="180"/>
      <c r="AW1708" s="180"/>
      <c r="AX1708" s="180"/>
      <c r="AY1708" s="180"/>
      <c r="AZ1708" s="180"/>
      <c r="BA1708" s="180"/>
      <c r="BB1708" s="180"/>
      <c r="BC1708" s="180"/>
      <c r="BD1708" s="180"/>
      <c r="BE1708" s="180"/>
      <c r="BF1708" s="180"/>
      <c r="BG1708" s="180"/>
      <c r="BH1708" s="176">
        <f t="shared" si="203"/>
        <v>13</v>
      </c>
      <c r="BI1708" s="176">
        <f t="shared" si="199"/>
        <v>9</v>
      </c>
      <c r="BJ1708" s="182" t="str">
        <f t="shared" si="200"/>
        <v>13 - 104</v>
      </c>
      <c r="BK1708" s="176">
        <f t="shared" si="201"/>
        <v>59</v>
      </c>
      <c r="BL1708" s="176">
        <f t="shared" si="204"/>
        <v>13</v>
      </c>
      <c r="BM1708" s="533"/>
      <c r="BN1708" s="185">
        <v>6100</v>
      </c>
      <c r="BO1708" s="180">
        <v>10</v>
      </c>
      <c r="BP1708" s="185">
        <f t="shared" si="205"/>
        <v>6690</v>
      </c>
      <c r="BQ1708" s="420" t="str">
        <f t="shared" si="202"/>
        <v>IX</v>
      </c>
      <c r="BR1708" s="185"/>
      <c r="BS1708" s="464" t="s">
        <v>9623</v>
      </c>
    </row>
    <row r="1709" spans="1:71" ht="102" x14ac:dyDescent="0.2">
      <c r="A1709" s="697">
        <v>1707</v>
      </c>
      <c r="B1709" s="286" t="s">
        <v>10263</v>
      </c>
      <c r="C1709" s="286" t="s">
        <v>9358</v>
      </c>
      <c r="D1709" s="258" t="s">
        <v>9623</v>
      </c>
      <c r="E1709" s="736">
        <v>1</v>
      </c>
      <c r="F1709" s="736">
        <v>1</v>
      </c>
      <c r="G1709" s="737">
        <v>2</v>
      </c>
      <c r="H1709" s="305" t="s">
        <v>13974</v>
      </c>
      <c r="I1709" s="496" t="s">
        <v>2342</v>
      </c>
      <c r="J1709" s="497" t="s">
        <v>8240</v>
      </c>
      <c r="K1709" s="427" t="s">
        <v>9365</v>
      </c>
      <c r="L1709" s="427" t="s">
        <v>5490</v>
      </c>
      <c r="M1709" s="685">
        <v>71</v>
      </c>
      <c r="N1709" s="685" t="s">
        <v>15710</v>
      </c>
      <c r="O1709" s="685">
        <v>7800</v>
      </c>
      <c r="P1709" s="427"/>
      <c r="Q1709" s="191">
        <v>0</v>
      </c>
      <c r="R1709" s="180"/>
      <c r="S1709" s="498">
        <v>17</v>
      </c>
      <c r="T1709" s="498">
        <v>18</v>
      </c>
      <c r="U1709" s="190">
        <v>8</v>
      </c>
      <c r="V1709" s="190">
        <v>18</v>
      </c>
      <c r="W1709" s="742">
        <v>6</v>
      </c>
      <c r="X1709" s="742">
        <v>39</v>
      </c>
      <c r="Y1709" s="742"/>
      <c r="Z1709" s="742"/>
      <c r="AA1709" s="742"/>
      <c r="AB1709" s="499" t="s">
        <v>3879</v>
      </c>
      <c r="AC1709" s="419" t="s">
        <v>9396</v>
      </c>
      <c r="AD1709" s="427" t="s">
        <v>6415</v>
      </c>
      <c r="AE1709" s="427" t="s">
        <v>4247</v>
      </c>
      <c r="AF1709" s="194">
        <v>0</v>
      </c>
      <c r="AG1709" s="194">
        <v>0</v>
      </c>
      <c r="AH1709" s="194">
        <v>0</v>
      </c>
      <c r="AI1709" s="194">
        <v>0</v>
      </c>
      <c r="AJ1709" s="194">
        <v>0</v>
      </c>
      <c r="AK1709" s="194">
        <v>0</v>
      </c>
      <c r="AL1709" s="385">
        <v>14</v>
      </c>
      <c r="AM1709" s="194">
        <v>0</v>
      </c>
      <c r="AN1709" s="177">
        <v>0</v>
      </c>
      <c r="AO1709" s="194">
        <v>0</v>
      </c>
      <c r="AP1709" s="180"/>
      <c r="AQ1709" s="180"/>
      <c r="AR1709" s="180"/>
      <c r="AS1709" s="180"/>
      <c r="AT1709" s="180"/>
      <c r="AU1709" s="180"/>
      <c r="AV1709" s="180"/>
      <c r="AW1709" s="180"/>
      <c r="AX1709" s="180"/>
      <c r="AY1709" s="180"/>
      <c r="AZ1709" s="180"/>
      <c r="BA1709" s="180"/>
      <c r="BB1709" s="180"/>
      <c r="BC1709" s="180"/>
      <c r="BD1709" s="180"/>
      <c r="BE1709" s="180"/>
      <c r="BF1709" s="180"/>
      <c r="BG1709" s="180"/>
      <c r="BH1709" s="176">
        <f t="shared" si="203"/>
        <v>14</v>
      </c>
      <c r="BI1709" s="176">
        <f t="shared" si="199"/>
        <v>8</v>
      </c>
      <c r="BJ1709" s="182" t="str">
        <f t="shared" si="200"/>
        <v>14 - 112</v>
      </c>
      <c r="BK1709" s="176">
        <f t="shared" si="201"/>
        <v>63</v>
      </c>
      <c r="BL1709" s="176">
        <f t="shared" si="204"/>
        <v>14</v>
      </c>
      <c r="BM1709" s="533"/>
      <c r="BN1709" s="185">
        <v>6100</v>
      </c>
      <c r="BO1709" s="180">
        <v>10</v>
      </c>
      <c r="BP1709" s="185">
        <f t="shared" si="205"/>
        <v>6730</v>
      </c>
      <c r="BQ1709" s="420" t="str">
        <f t="shared" si="202"/>
        <v>IX</v>
      </c>
      <c r="BR1709" s="185"/>
      <c r="BS1709" s="464" t="s">
        <v>9623</v>
      </c>
    </row>
    <row r="1710" spans="1:71" ht="51" x14ac:dyDescent="0.2">
      <c r="A1710" s="696">
        <v>1708</v>
      </c>
      <c r="B1710" s="286" t="s">
        <v>10264</v>
      </c>
      <c r="C1710" s="286" t="s">
        <v>8258</v>
      </c>
      <c r="D1710" s="258" t="s">
        <v>9623</v>
      </c>
      <c r="E1710" s="736">
        <v>13</v>
      </c>
      <c r="F1710" s="736">
        <v>1</v>
      </c>
      <c r="G1710" s="737">
        <v>6</v>
      </c>
      <c r="H1710" s="305" t="s">
        <v>13968</v>
      </c>
      <c r="I1710" s="496" t="s">
        <v>3485</v>
      </c>
      <c r="J1710" s="497" t="s">
        <v>6553</v>
      </c>
      <c r="K1710" s="427" t="s">
        <v>8274</v>
      </c>
      <c r="L1710" s="427" t="s">
        <v>3489</v>
      </c>
      <c r="M1710" s="685">
        <v>1.5</v>
      </c>
      <c r="N1710" s="685" t="s">
        <v>15710</v>
      </c>
      <c r="O1710" s="686">
        <v>7</v>
      </c>
      <c r="P1710" s="427" t="s">
        <v>15932</v>
      </c>
      <c r="Q1710" s="191">
        <v>5</v>
      </c>
      <c r="R1710" s="180"/>
      <c r="S1710" s="427">
        <v>13</v>
      </c>
      <c r="T1710" s="427">
        <v>18</v>
      </c>
      <c r="U1710" s="191">
        <v>4</v>
      </c>
      <c r="V1710" s="191">
        <v>18</v>
      </c>
      <c r="W1710" s="742">
        <v>6</v>
      </c>
      <c r="X1710" s="742">
        <v>24</v>
      </c>
      <c r="Y1710" s="742"/>
      <c r="Z1710" s="742"/>
      <c r="AA1710" s="742"/>
      <c r="AB1710" s="220" t="s">
        <v>3878</v>
      </c>
      <c r="AC1710" s="419" t="s">
        <v>14049</v>
      </c>
      <c r="AD1710" s="427" t="s">
        <v>6415</v>
      </c>
      <c r="AE1710" s="427" t="s">
        <v>4247</v>
      </c>
      <c r="AF1710" s="194">
        <v>1</v>
      </c>
      <c r="AG1710" s="194">
        <v>0</v>
      </c>
      <c r="AH1710" s="194">
        <v>0</v>
      </c>
      <c r="AI1710" s="194">
        <v>0</v>
      </c>
      <c r="AJ1710" s="194">
        <v>0</v>
      </c>
      <c r="AK1710" s="194">
        <v>0</v>
      </c>
      <c r="AL1710" s="383">
        <v>0</v>
      </c>
      <c r="AM1710" s="194">
        <v>0</v>
      </c>
      <c r="AN1710" s="177">
        <v>0</v>
      </c>
      <c r="AO1710" s="194">
        <v>0</v>
      </c>
      <c r="AP1710" s="180">
        <v>4</v>
      </c>
      <c r="AQ1710" s="180"/>
      <c r="AR1710" s="180"/>
      <c r="AS1710" s="180"/>
      <c r="AT1710" s="180"/>
      <c r="AU1710" s="180"/>
      <c r="AV1710" s="180"/>
      <c r="AW1710" s="180"/>
      <c r="AX1710" s="180"/>
      <c r="AY1710" s="180"/>
      <c r="AZ1710" s="180"/>
      <c r="BA1710" s="180"/>
      <c r="BB1710" s="180"/>
      <c r="BC1710" s="180"/>
      <c r="BD1710" s="180">
        <v>2</v>
      </c>
      <c r="BE1710" s="180"/>
      <c r="BF1710" s="180"/>
      <c r="BG1710" s="180"/>
      <c r="BH1710" s="176" t="str">
        <f t="shared" si="203"/>
        <v>class level</v>
      </c>
      <c r="BI1710" s="176">
        <f t="shared" si="199"/>
        <v>15</v>
      </c>
      <c r="BJ1710" s="182" t="str">
        <f t="shared" si="200"/>
        <v>1 - 2</v>
      </c>
      <c r="BK1710" s="176">
        <f t="shared" si="201"/>
        <v>2</v>
      </c>
      <c r="BL1710" s="176">
        <f t="shared" si="204"/>
        <v>4</v>
      </c>
      <c r="BM1710" s="533"/>
      <c r="BN1710" s="185">
        <v>280</v>
      </c>
      <c r="BO1710" s="180">
        <v>4</v>
      </c>
      <c r="BP1710" s="185">
        <f t="shared" si="205"/>
        <v>288</v>
      </c>
      <c r="BQ1710" s="420" t="str">
        <f t="shared" si="202"/>
        <v>V</v>
      </c>
      <c r="BR1710" s="185"/>
      <c r="BS1710" s="464" t="s">
        <v>9623</v>
      </c>
    </row>
    <row r="1711" spans="1:71" ht="51" x14ac:dyDescent="0.2">
      <c r="A1711" s="696">
        <v>1709</v>
      </c>
      <c r="B1711" s="286" t="s">
        <v>10264</v>
      </c>
      <c r="C1711" s="286" t="s">
        <v>8259</v>
      </c>
      <c r="D1711" s="258" t="s">
        <v>9623</v>
      </c>
      <c r="E1711" s="736">
        <v>7</v>
      </c>
      <c r="F1711" s="736">
        <v>1</v>
      </c>
      <c r="G1711" s="737">
        <v>6</v>
      </c>
      <c r="H1711" s="305" t="s">
        <v>13968</v>
      </c>
      <c r="I1711" s="496" t="s">
        <v>3485</v>
      </c>
      <c r="J1711" s="497" t="s">
        <v>6553</v>
      </c>
      <c r="K1711" s="427" t="s">
        <v>8274</v>
      </c>
      <c r="L1711" s="427" t="s">
        <v>3489</v>
      </c>
      <c r="M1711" s="685">
        <v>1.5</v>
      </c>
      <c r="N1711" s="685" t="s">
        <v>15710</v>
      </c>
      <c r="O1711" s="686">
        <v>7</v>
      </c>
      <c r="P1711" s="427" t="s">
        <v>15932</v>
      </c>
      <c r="Q1711" s="191">
        <v>5</v>
      </c>
      <c r="R1711" s="180"/>
      <c r="S1711" s="427">
        <v>13</v>
      </c>
      <c r="T1711" s="427">
        <v>18</v>
      </c>
      <c r="U1711" s="191">
        <v>4</v>
      </c>
      <c r="V1711" s="191">
        <v>18</v>
      </c>
      <c r="W1711" s="742">
        <v>6</v>
      </c>
      <c r="X1711" s="742">
        <v>24</v>
      </c>
      <c r="Y1711" s="742"/>
      <c r="Z1711" s="742"/>
      <c r="AA1711" s="742"/>
      <c r="AB1711" s="220" t="s">
        <v>3878</v>
      </c>
      <c r="AC1711" s="419" t="s">
        <v>14050</v>
      </c>
      <c r="AD1711" s="427" t="s">
        <v>6415</v>
      </c>
      <c r="AE1711" s="427" t="s">
        <v>4247</v>
      </c>
      <c r="AF1711" s="194">
        <v>1</v>
      </c>
      <c r="AG1711" s="194">
        <v>0</v>
      </c>
      <c r="AH1711" s="194">
        <v>0</v>
      </c>
      <c r="AI1711" s="194">
        <v>0</v>
      </c>
      <c r="AJ1711" s="194">
        <v>0</v>
      </c>
      <c r="AK1711" s="194">
        <v>0</v>
      </c>
      <c r="AL1711" s="383">
        <v>0</v>
      </c>
      <c r="AM1711" s="194">
        <v>0</v>
      </c>
      <c r="AN1711" s="177">
        <v>0</v>
      </c>
      <c r="AO1711" s="194">
        <v>0</v>
      </c>
      <c r="AP1711" s="180">
        <v>4</v>
      </c>
      <c r="AQ1711" s="180"/>
      <c r="AR1711" s="180"/>
      <c r="AS1711" s="180"/>
      <c r="AT1711" s="180"/>
      <c r="AU1711" s="180"/>
      <c r="AV1711" s="180"/>
      <c r="AW1711" s="180"/>
      <c r="AX1711" s="180">
        <v>3</v>
      </c>
      <c r="AY1711" s="180"/>
      <c r="AZ1711" s="180"/>
      <c r="BA1711" s="180"/>
      <c r="BB1711" s="180"/>
      <c r="BC1711" s="180"/>
      <c r="BD1711" s="180"/>
      <c r="BE1711" s="180"/>
      <c r="BF1711" s="180"/>
      <c r="BG1711" s="180"/>
      <c r="BH1711" s="176" t="str">
        <f t="shared" si="203"/>
        <v>class level</v>
      </c>
      <c r="BI1711" s="176">
        <f t="shared" si="199"/>
        <v>15</v>
      </c>
      <c r="BJ1711" s="182" t="str">
        <f t="shared" si="200"/>
        <v>1 - 2</v>
      </c>
      <c r="BK1711" s="176">
        <f t="shared" si="201"/>
        <v>2</v>
      </c>
      <c r="BL1711" s="176">
        <f t="shared" si="204"/>
        <v>4</v>
      </c>
      <c r="BM1711" s="533"/>
      <c r="BN1711" s="185">
        <v>280</v>
      </c>
      <c r="BO1711" s="180">
        <v>4</v>
      </c>
      <c r="BP1711" s="185">
        <f t="shared" si="205"/>
        <v>288</v>
      </c>
      <c r="BQ1711" s="420" t="str">
        <f t="shared" si="202"/>
        <v>V</v>
      </c>
      <c r="BR1711" s="185"/>
      <c r="BS1711" s="464" t="s">
        <v>9623</v>
      </c>
    </row>
    <row r="1712" spans="1:71" ht="51" x14ac:dyDescent="0.2">
      <c r="A1712" s="697">
        <v>1710</v>
      </c>
      <c r="B1712" s="286" t="s">
        <v>10264</v>
      </c>
      <c r="C1712" s="286" t="s">
        <v>8260</v>
      </c>
      <c r="D1712" s="258" t="s">
        <v>9623</v>
      </c>
      <c r="E1712" s="736">
        <v>13</v>
      </c>
      <c r="F1712" s="736">
        <v>1</v>
      </c>
      <c r="G1712" s="737">
        <v>6</v>
      </c>
      <c r="H1712" s="305" t="s">
        <v>13968</v>
      </c>
      <c r="I1712" s="496" t="s">
        <v>3485</v>
      </c>
      <c r="J1712" s="497" t="s">
        <v>6553</v>
      </c>
      <c r="K1712" s="427" t="s">
        <v>8274</v>
      </c>
      <c r="L1712" s="427" t="s">
        <v>3489</v>
      </c>
      <c r="M1712" s="685">
        <v>1.5</v>
      </c>
      <c r="N1712" s="685" t="s">
        <v>15710</v>
      </c>
      <c r="O1712" s="686">
        <v>7</v>
      </c>
      <c r="P1712" s="427" t="s">
        <v>15932</v>
      </c>
      <c r="Q1712" s="179">
        <v>5</v>
      </c>
      <c r="R1712" s="180"/>
      <c r="S1712" s="427">
        <v>13</v>
      </c>
      <c r="T1712" s="427">
        <v>18</v>
      </c>
      <c r="U1712" s="191">
        <v>4</v>
      </c>
      <c r="V1712" s="191">
        <v>18</v>
      </c>
      <c r="W1712" s="742">
        <v>6</v>
      </c>
      <c r="X1712" s="742">
        <v>24</v>
      </c>
      <c r="Y1712" s="742"/>
      <c r="Z1712" s="742"/>
      <c r="AA1712" s="742"/>
      <c r="AB1712" s="220" t="s">
        <v>3878</v>
      </c>
      <c r="AC1712" s="419" t="s">
        <v>14051</v>
      </c>
      <c r="AD1712" s="427" t="s">
        <v>6415</v>
      </c>
      <c r="AE1712" s="427" t="s">
        <v>4247</v>
      </c>
      <c r="AF1712" s="194">
        <v>1</v>
      </c>
      <c r="AG1712" s="194">
        <v>0</v>
      </c>
      <c r="AH1712" s="194">
        <v>0</v>
      </c>
      <c r="AI1712" s="194">
        <v>0</v>
      </c>
      <c r="AJ1712" s="194">
        <v>0</v>
      </c>
      <c r="AK1712" s="194">
        <v>0</v>
      </c>
      <c r="AL1712" s="383">
        <v>0</v>
      </c>
      <c r="AM1712" s="194">
        <v>0</v>
      </c>
      <c r="AN1712" s="177">
        <v>0</v>
      </c>
      <c r="AO1712" s="194">
        <v>2</v>
      </c>
      <c r="AP1712" s="180">
        <v>4</v>
      </c>
      <c r="AQ1712" s="180"/>
      <c r="AR1712" s="180"/>
      <c r="AS1712" s="180"/>
      <c r="AT1712" s="180"/>
      <c r="AU1712" s="180"/>
      <c r="AV1712" s="180"/>
      <c r="AW1712" s="180"/>
      <c r="AX1712" s="180"/>
      <c r="AY1712" s="180"/>
      <c r="AZ1712" s="180"/>
      <c r="BA1712" s="180"/>
      <c r="BB1712" s="180"/>
      <c r="BC1712" s="180"/>
      <c r="BD1712" s="180">
        <v>4</v>
      </c>
      <c r="BE1712" s="180"/>
      <c r="BF1712" s="180"/>
      <c r="BG1712" s="180"/>
      <c r="BH1712" s="176" t="str">
        <f t="shared" si="203"/>
        <v>class level</v>
      </c>
      <c r="BI1712" s="176">
        <f t="shared" si="199"/>
        <v>15</v>
      </c>
      <c r="BJ1712" s="182" t="str">
        <f t="shared" si="200"/>
        <v>3 - 4</v>
      </c>
      <c r="BK1712" s="176">
        <f t="shared" si="201"/>
        <v>4</v>
      </c>
      <c r="BL1712" s="176">
        <f t="shared" si="204"/>
        <v>4</v>
      </c>
      <c r="BM1712" s="533"/>
      <c r="BN1712" s="185">
        <v>280</v>
      </c>
      <c r="BO1712" s="180">
        <v>4</v>
      </c>
      <c r="BP1712" s="185">
        <f t="shared" si="205"/>
        <v>296</v>
      </c>
      <c r="BQ1712" s="420" t="str">
        <f t="shared" si="202"/>
        <v>V</v>
      </c>
      <c r="BR1712" s="185"/>
      <c r="BS1712" s="464" t="s">
        <v>9623</v>
      </c>
    </row>
    <row r="1713" spans="1:71" ht="51" x14ac:dyDescent="0.2">
      <c r="A1713" s="696">
        <v>1711</v>
      </c>
      <c r="B1713" s="286" t="s">
        <v>10264</v>
      </c>
      <c r="C1713" s="286" t="s">
        <v>8261</v>
      </c>
      <c r="D1713" s="258" t="s">
        <v>9623</v>
      </c>
      <c r="E1713" s="736">
        <v>7</v>
      </c>
      <c r="F1713" s="736">
        <v>1</v>
      </c>
      <c r="G1713" s="737">
        <v>6</v>
      </c>
      <c r="H1713" s="305" t="s">
        <v>13968</v>
      </c>
      <c r="I1713" s="496" t="s">
        <v>3485</v>
      </c>
      <c r="J1713" s="497" t="s">
        <v>6553</v>
      </c>
      <c r="K1713" s="427" t="s">
        <v>8274</v>
      </c>
      <c r="L1713" s="427" t="s">
        <v>3489</v>
      </c>
      <c r="M1713" s="685">
        <v>1.5</v>
      </c>
      <c r="N1713" s="685" t="s">
        <v>15710</v>
      </c>
      <c r="O1713" s="686">
        <v>7</v>
      </c>
      <c r="P1713" s="427" t="s">
        <v>15932</v>
      </c>
      <c r="Q1713" s="179">
        <v>5</v>
      </c>
      <c r="R1713" s="180"/>
      <c r="S1713" s="427">
        <v>13</v>
      </c>
      <c r="T1713" s="427">
        <v>18</v>
      </c>
      <c r="U1713" s="191">
        <v>4</v>
      </c>
      <c r="V1713" s="191">
        <v>18</v>
      </c>
      <c r="W1713" s="742">
        <v>6</v>
      </c>
      <c r="X1713" s="742">
        <v>24</v>
      </c>
      <c r="Y1713" s="742"/>
      <c r="Z1713" s="742"/>
      <c r="AA1713" s="742"/>
      <c r="AB1713" s="220" t="s">
        <v>3878</v>
      </c>
      <c r="AC1713" s="419" t="s">
        <v>14052</v>
      </c>
      <c r="AD1713" s="427" t="s">
        <v>6415</v>
      </c>
      <c r="AE1713" s="427" t="s">
        <v>4247</v>
      </c>
      <c r="AF1713" s="194">
        <v>1</v>
      </c>
      <c r="AG1713" s="194">
        <v>0</v>
      </c>
      <c r="AH1713" s="194">
        <v>0</v>
      </c>
      <c r="AI1713" s="194">
        <v>0</v>
      </c>
      <c r="AJ1713" s="194">
        <v>0</v>
      </c>
      <c r="AK1713" s="194">
        <v>0</v>
      </c>
      <c r="AL1713" s="383">
        <v>0</v>
      </c>
      <c r="AM1713" s="194">
        <v>0</v>
      </c>
      <c r="AN1713" s="177">
        <v>0</v>
      </c>
      <c r="AO1713" s="194">
        <v>2</v>
      </c>
      <c r="AP1713" s="180">
        <v>4</v>
      </c>
      <c r="AQ1713" s="180"/>
      <c r="AR1713" s="180"/>
      <c r="AS1713" s="180"/>
      <c r="AT1713" s="180"/>
      <c r="AU1713" s="180"/>
      <c r="AV1713" s="180"/>
      <c r="AW1713" s="180"/>
      <c r="AX1713" s="180">
        <v>4</v>
      </c>
      <c r="AY1713" s="180"/>
      <c r="AZ1713" s="180"/>
      <c r="BA1713" s="180"/>
      <c r="BB1713" s="180"/>
      <c r="BC1713" s="180"/>
      <c r="BD1713" s="180"/>
      <c r="BE1713" s="180"/>
      <c r="BF1713" s="180"/>
      <c r="BG1713" s="180"/>
      <c r="BH1713" s="176" t="str">
        <f t="shared" si="203"/>
        <v>class level</v>
      </c>
      <c r="BI1713" s="176">
        <f t="shared" si="199"/>
        <v>15</v>
      </c>
      <c r="BJ1713" s="182" t="str">
        <f t="shared" si="200"/>
        <v>3 - 4</v>
      </c>
      <c r="BK1713" s="176">
        <f t="shared" si="201"/>
        <v>4</v>
      </c>
      <c r="BL1713" s="176">
        <f t="shared" si="204"/>
        <v>4</v>
      </c>
      <c r="BM1713" s="533"/>
      <c r="BN1713" s="185">
        <v>280</v>
      </c>
      <c r="BO1713" s="180">
        <v>4</v>
      </c>
      <c r="BP1713" s="185">
        <f t="shared" si="205"/>
        <v>296</v>
      </c>
      <c r="BQ1713" s="420" t="str">
        <f t="shared" si="202"/>
        <v>V</v>
      </c>
      <c r="BR1713" s="185"/>
      <c r="BS1713" s="464" t="s">
        <v>9623</v>
      </c>
    </row>
    <row r="1714" spans="1:71" ht="51" x14ac:dyDescent="0.2">
      <c r="A1714" s="697">
        <v>1712</v>
      </c>
      <c r="B1714" s="286" t="s">
        <v>10264</v>
      </c>
      <c r="C1714" s="286" t="s">
        <v>8262</v>
      </c>
      <c r="D1714" s="258" t="s">
        <v>9623</v>
      </c>
      <c r="E1714" s="736">
        <v>13</v>
      </c>
      <c r="F1714" s="736">
        <v>1</v>
      </c>
      <c r="G1714" s="737">
        <v>6</v>
      </c>
      <c r="H1714" s="305" t="s">
        <v>13968</v>
      </c>
      <c r="I1714" s="496" t="s">
        <v>3485</v>
      </c>
      <c r="J1714" s="497" t="s">
        <v>6553</v>
      </c>
      <c r="K1714" s="427" t="s">
        <v>8274</v>
      </c>
      <c r="L1714" s="427" t="s">
        <v>3489</v>
      </c>
      <c r="M1714" s="685">
        <v>1.5</v>
      </c>
      <c r="N1714" s="685" t="s">
        <v>15710</v>
      </c>
      <c r="O1714" s="686">
        <v>7</v>
      </c>
      <c r="P1714" s="427" t="s">
        <v>15932</v>
      </c>
      <c r="Q1714" s="179">
        <v>5</v>
      </c>
      <c r="R1714" s="180"/>
      <c r="S1714" s="427">
        <v>13</v>
      </c>
      <c r="T1714" s="427">
        <v>18</v>
      </c>
      <c r="U1714" s="191">
        <v>4</v>
      </c>
      <c r="V1714" s="191">
        <v>18</v>
      </c>
      <c r="W1714" s="742">
        <v>6</v>
      </c>
      <c r="X1714" s="742">
        <v>24</v>
      </c>
      <c r="Y1714" s="742"/>
      <c r="Z1714" s="742"/>
      <c r="AA1714" s="742"/>
      <c r="AB1714" s="220" t="s">
        <v>3878</v>
      </c>
      <c r="AC1714" s="419" t="s">
        <v>14053</v>
      </c>
      <c r="AD1714" s="427" t="s">
        <v>6415</v>
      </c>
      <c r="AE1714" s="427" t="s">
        <v>4247</v>
      </c>
      <c r="AF1714" s="194">
        <v>1</v>
      </c>
      <c r="AG1714" s="194">
        <v>0</v>
      </c>
      <c r="AH1714" s="194">
        <v>0</v>
      </c>
      <c r="AI1714" s="194">
        <v>0</v>
      </c>
      <c r="AJ1714" s="194">
        <v>0</v>
      </c>
      <c r="AK1714" s="194">
        <v>0</v>
      </c>
      <c r="AL1714" s="383">
        <v>0</v>
      </c>
      <c r="AM1714" s="194">
        <v>0</v>
      </c>
      <c r="AN1714" s="177">
        <v>0</v>
      </c>
      <c r="AO1714" s="194">
        <v>4</v>
      </c>
      <c r="AP1714" s="180">
        <v>4</v>
      </c>
      <c r="AQ1714" s="180"/>
      <c r="AR1714" s="180"/>
      <c r="AS1714" s="180"/>
      <c r="AT1714" s="180"/>
      <c r="AU1714" s="180"/>
      <c r="AV1714" s="180"/>
      <c r="AW1714" s="180"/>
      <c r="AX1714" s="180"/>
      <c r="AY1714" s="180"/>
      <c r="AZ1714" s="180"/>
      <c r="BA1714" s="180"/>
      <c r="BB1714" s="180"/>
      <c r="BC1714" s="180"/>
      <c r="BD1714" s="180">
        <v>6</v>
      </c>
      <c r="BE1714" s="180"/>
      <c r="BF1714" s="180"/>
      <c r="BG1714" s="180"/>
      <c r="BH1714" s="176" t="str">
        <f t="shared" si="203"/>
        <v>class level</v>
      </c>
      <c r="BI1714" s="176">
        <f t="shared" ref="BI1714:BI1777" si="206">IF(manualHD="",IF(COUNTIF(AP1714:BG1714,"")=18,IFERROR(INDEX(thac0array,MATCH(IF(manualHD="",IF(SUM($AG1714:$AL1714)/(0.01+fixedhp)&lt;1/40,ROUND(fixedhp/4.5,0),IF(eightsider=1,IF((AND(fixedhp&gt;0,fixedhp&lt;4)),1.125,1),IF(eightsider&gt;1,eightsider+IF(twosider*1.5+threesider*2+foursider*2.5+fivesider*3+sixsider*3.5+sevensider*4+fixedhp&gt;3,1,0),IF(sevensider=1,0.875,0.5)))),manualHD),hitDiceThac0,0)),21),MIN(IFERROR(INDEX(thac0array,MATCH(IF(AZ1714="",AP1714,ROUND(AP1714+AZ1714/2,0)),hitDiceThac0,0)),21),IFERROR(INDEX(thac0array,MATCH(MAX(AQ1714:AS1714),fighterThac0,0)),21),IFERROR(INDEX(thac0array,MATCH(MAX(AW1714:BA1714),clericThac0,0)),21),IFERROR(INDEX(thac0array,MATCH(MAX(BB1714:BC1714),thiefThac0,0)),21),IFERROR(INDEX(thac0array,MATCH(MAX(BD1714:BG1714),magicUserThac0,0)),21))),IFERROR(INDEX(thac0array,MATCH(BM1714,hitDiceThac0),0),BM1714))</f>
        <v>15</v>
      </c>
      <c r="BJ1714" s="182" t="str">
        <f t="shared" ref="BJ1714:BJ1777" si="207">IF(SUM(AF1714:AN1714)=0,AO1714,IF(AZ1714="",SUM(AF1714:AO1714)&amp;" - "&amp;IF(OR(COUNTIF(AP1714:BG1714,"")=18,AP1714&gt;0),ROUND(AF1714*2+AG1714*3+AH1714*4+AI1714*5+AJ1714*6+AK1714*7+AL1714*8+AM1714*10+AN1714*12+AO1714,0),ROUND((AF1714*2+AG1714*3+AH1714*4+AI1714*5+AJ1714*6+AK1714*7+AL1714*8+AM1714*10+AN1714*12+AO1714)/COUNTA(AQ1714:BG1714),0)),IF(BM1714="",(AZ1714-1)*1+SUM(AF1714:AO1714)&amp;" - "&amp;(AZ1714-1)*4+ROUND(AF1714*2+AG1714*3+AH1714*4+AI1714*5+AJ1714*6+AK1714*7+AL1714*8+AM1714*10+AN1714*12+AO1714,0),SUM(AF1714:AO1714)&amp;" - "&amp;ROUND(AF1714*2+AG1714*3+AH1714*4+AI1714*5+AJ1714*6+AK1714*7+AL1714*8+AM1714*10+AN1714*12+AO1714,0))))</f>
        <v>5 - 6</v>
      </c>
      <c r="BK1714" s="176">
        <f t="shared" ref="BK1714:BK1777" si="208">IF(SUM(AF1714:AN1714)=0,AO1714,IF(AZ1714="",ROUND(AVERAGE(SUM(AF1714:AO1714),IF(OR(COUNTIF(AP1714:BG1714,"")=18,AP1714&gt;0),ROUND(AF1714*2+AG1714*3+AH1714*4+AI1714*5+AJ1714*6+AK1714*7+AL1714*8+AM1714*10+AN1714*12+AO1714,0),ROUND((AF1714*2+AG1714*3+AH1714*4+AI1714*5+AJ1714*6+AK1714*7+AL1714*8+AM1714*10+AN1714*12+AO1714)/COUNTA(AQ1714:BG1714),0))),0),IF(BM1714="",ROUND(AVERAGE((AZ1714-1)*1+SUM(AF1714:AO1714),(AZ1714-1)*4+ROUND(AF1714*2+AG1714*3+AH1714*4+AI1714*5+AJ1714*6+AK1714*7+AL1714*8+AM1714*10+AN1714*12+AO1714,0)),0),ROUND(AVERAGE(SUM(AF1714:AO1714),ROUND(AF1714*2+AG1714*3+AH1714*4+AI1714*5+AJ1714*6+AK1714*7+AL1714*8+AM1714*10+AN1714*12+AO1714,0)),0))))</f>
        <v>6</v>
      </c>
      <c r="BL1714" s="176">
        <f t="shared" si="204"/>
        <v>6</v>
      </c>
      <c r="BM1714" s="533"/>
      <c r="BN1714" s="185">
        <v>280</v>
      </c>
      <c r="BO1714" s="180">
        <v>4</v>
      </c>
      <c r="BP1714" s="185">
        <f t="shared" si="205"/>
        <v>304</v>
      </c>
      <c r="BQ1714" s="420" t="str">
        <f t="shared" ref="BQ1714:BQ1777" si="209">IFERROR(INDEX(xpLevel,MATCH($BN1714,xpThresholds,1)), "XI")</f>
        <v>V</v>
      </c>
      <c r="BR1714" s="185"/>
      <c r="BS1714" s="464" t="s">
        <v>9623</v>
      </c>
    </row>
    <row r="1715" spans="1:71" ht="51" x14ac:dyDescent="0.2">
      <c r="A1715" s="696">
        <v>1713</v>
      </c>
      <c r="B1715" s="286" t="s">
        <v>10264</v>
      </c>
      <c r="C1715" s="286" t="s">
        <v>8263</v>
      </c>
      <c r="D1715" s="258" t="s">
        <v>9623</v>
      </c>
      <c r="E1715" s="736">
        <v>7</v>
      </c>
      <c r="F1715" s="736">
        <v>1</v>
      </c>
      <c r="G1715" s="737">
        <v>6</v>
      </c>
      <c r="H1715" s="305" t="s">
        <v>13968</v>
      </c>
      <c r="I1715" s="496" t="s">
        <v>3485</v>
      </c>
      <c r="J1715" s="497" t="s">
        <v>6553</v>
      </c>
      <c r="K1715" s="427" t="s">
        <v>8274</v>
      </c>
      <c r="L1715" s="427" t="s">
        <v>3489</v>
      </c>
      <c r="M1715" s="685">
        <v>1.5</v>
      </c>
      <c r="N1715" s="685" t="s">
        <v>15710</v>
      </c>
      <c r="O1715" s="686">
        <v>7</v>
      </c>
      <c r="P1715" s="427" t="s">
        <v>15932</v>
      </c>
      <c r="Q1715" s="179">
        <v>5</v>
      </c>
      <c r="R1715" s="180"/>
      <c r="S1715" s="427">
        <v>13</v>
      </c>
      <c r="T1715" s="427">
        <v>18</v>
      </c>
      <c r="U1715" s="191">
        <v>4</v>
      </c>
      <c r="V1715" s="191">
        <v>18</v>
      </c>
      <c r="W1715" s="742">
        <v>6</v>
      </c>
      <c r="X1715" s="742">
        <v>24</v>
      </c>
      <c r="Y1715" s="742"/>
      <c r="Z1715" s="742"/>
      <c r="AA1715" s="742"/>
      <c r="AB1715" s="220" t="s">
        <v>3878</v>
      </c>
      <c r="AC1715" s="419" t="s">
        <v>14054</v>
      </c>
      <c r="AD1715" s="427" t="s">
        <v>6415</v>
      </c>
      <c r="AE1715" s="427" t="s">
        <v>4247</v>
      </c>
      <c r="AF1715" s="194">
        <v>1</v>
      </c>
      <c r="AG1715" s="194">
        <v>0</v>
      </c>
      <c r="AH1715" s="194">
        <v>0</v>
      </c>
      <c r="AI1715" s="194">
        <v>0</v>
      </c>
      <c r="AJ1715" s="194">
        <v>0</v>
      </c>
      <c r="AK1715" s="194">
        <v>0</v>
      </c>
      <c r="AL1715" s="383">
        <v>0</v>
      </c>
      <c r="AM1715" s="194">
        <v>0</v>
      </c>
      <c r="AN1715" s="177">
        <v>0</v>
      </c>
      <c r="AO1715" s="194">
        <v>4</v>
      </c>
      <c r="AP1715" s="180">
        <v>4</v>
      </c>
      <c r="AQ1715" s="180"/>
      <c r="AR1715" s="180"/>
      <c r="AS1715" s="180"/>
      <c r="AT1715" s="180"/>
      <c r="AU1715" s="180"/>
      <c r="AV1715" s="180"/>
      <c r="AW1715" s="180"/>
      <c r="AX1715" s="180">
        <v>5</v>
      </c>
      <c r="AY1715" s="180"/>
      <c r="AZ1715" s="180"/>
      <c r="BA1715" s="180"/>
      <c r="BB1715" s="180"/>
      <c r="BC1715" s="180"/>
      <c r="BD1715" s="180"/>
      <c r="BE1715" s="180"/>
      <c r="BF1715" s="180"/>
      <c r="BG1715" s="180"/>
      <c r="BH1715" s="176" t="str">
        <f t="shared" si="203"/>
        <v>class level</v>
      </c>
      <c r="BI1715" s="176">
        <f t="shared" si="206"/>
        <v>15</v>
      </c>
      <c r="BJ1715" s="182" t="str">
        <f t="shared" si="207"/>
        <v>5 - 6</v>
      </c>
      <c r="BK1715" s="176">
        <f t="shared" si="208"/>
        <v>6</v>
      </c>
      <c r="BL1715" s="176">
        <f t="shared" si="204"/>
        <v>5</v>
      </c>
      <c r="BM1715" s="533"/>
      <c r="BN1715" s="185">
        <v>280</v>
      </c>
      <c r="BO1715" s="180">
        <v>4</v>
      </c>
      <c r="BP1715" s="185">
        <f t="shared" si="205"/>
        <v>304</v>
      </c>
      <c r="BQ1715" s="420" t="str">
        <f t="shared" si="209"/>
        <v>V</v>
      </c>
      <c r="BR1715" s="185"/>
      <c r="BS1715" s="464" t="s">
        <v>9623</v>
      </c>
    </row>
    <row r="1716" spans="1:71" ht="51" x14ac:dyDescent="0.2">
      <c r="A1716" s="696">
        <v>1714</v>
      </c>
      <c r="B1716" s="286" t="s">
        <v>10264</v>
      </c>
      <c r="C1716" s="286" t="s">
        <v>8264</v>
      </c>
      <c r="D1716" s="258" t="s">
        <v>9623</v>
      </c>
      <c r="E1716" s="736">
        <v>13</v>
      </c>
      <c r="F1716" s="736">
        <v>1</v>
      </c>
      <c r="G1716" s="737">
        <v>6</v>
      </c>
      <c r="H1716" s="305" t="s">
        <v>13968</v>
      </c>
      <c r="I1716" s="496" t="s">
        <v>3485</v>
      </c>
      <c r="J1716" s="497" t="s">
        <v>6553</v>
      </c>
      <c r="K1716" s="427" t="s">
        <v>8274</v>
      </c>
      <c r="L1716" s="427" t="s">
        <v>3489</v>
      </c>
      <c r="M1716" s="685">
        <v>1.5</v>
      </c>
      <c r="N1716" s="685" t="s">
        <v>15710</v>
      </c>
      <c r="O1716" s="686">
        <v>7</v>
      </c>
      <c r="P1716" s="427" t="s">
        <v>15932</v>
      </c>
      <c r="Q1716" s="179">
        <v>5</v>
      </c>
      <c r="R1716" s="180"/>
      <c r="S1716" s="427">
        <v>13</v>
      </c>
      <c r="T1716" s="427">
        <v>18</v>
      </c>
      <c r="U1716" s="191">
        <v>4</v>
      </c>
      <c r="V1716" s="191">
        <v>18</v>
      </c>
      <c r="W1716" s="742">
        <v>6</v>
      </c>
      <c r="X1716" s="742">
        <v>24</v>
      </c>
      <c r="Y1716" s="742"/>
      <c r="Z1716" s="742"/>
      <c r="AA1716" s="742"/>
      <c r="AB1716" s="220" t="s">
        <v>3878</v>
      </c>
      <c r="AC1716" s="419" t="s">
        <v>14055</v>
      </c>
      <c r="AD1716" s="427" t="s">
        <v>6415</v>
      </c>
      <c r="AE1716" s="427" t="s">
        <v>4247</v>
      </c>
      <c r="AF1716" s="194">
        <v>1</v>
      </c>
      <c r="AG1716" s="194">
        <v>0</v>
      </c>
      <c r="AH1716" s="194">
        <v>0</v>
      </c>
      <c r="AI1716" s="194">
        <v>0</v>
      </c>
      <c r="AJ1716" s="194">
        <v>0</v>
      </c>
      <c r="AK1716" s="194">
        <v>0</v>
      </c>
      <c r="AL1716" s="383">
        <v>0</v>
      </c>
      <c r="AM1716" s="194">
        <v>0</v>
      </c>
      <c r="AN1716" s="177">
        <v>0</v>
      </c>
      <c r="AO1716" s="194">
        <v>6</v>
      </c>
      <c r="AP1716" s="180">
        <v>4</v>
      </c>
      <c r="AQ1716" s="180"/>
      <c r="AR1716" s="180"/>
      <c r="AS1716" s="180"/>
      <c r="AT1716" s="180"/>
      <c r="AU1716" s="180"/>
      <c r="AV1716" s="180"/>
      <c r="AW1716" s="180"/>
      <c r="AX1716" s="180"/>
      <c r="AY1716" s="180"/>
      <c r="AZ1716" s="180"/>
      <c r="BA1716" s="180"/>
      <c r="BB1716" s="180"/>
      <c r="BC1716" s="180"/>
      <c r="BD1716" s="180">
        <v>8</v>
      </c>
      <c r="BE1716" s="180"/>
      <c r="BF1716" s="180"/>
      <c r="BG1716" s="180"/>
      <c r="BH1716" s="176" t="str">
        <f t="shared" si="203"/>
        <v>class level</v>
      </c>
      <c r="BI1716" s="176">
        <f t="shared" si="206"/>
        <v>15</v>
      </c>
      <c r="BJ1716" s="182" t="str">
        <f t="shared" si="207"/>
        <v>7 - 8</v>
      </c>
      <c r="BK1716" s="176">
        <f t="shared" si="208"/>
        <v>8</v>
      </c>
      <c r="BL1716" s="176">
        <f t="shared" si="204"/>
        <v>8</v>
      </c>
      <c r="BM1716" s="533"/>
      <c r="BN1716" s="185">
        <v>280</v>
      </c>
      <c r="BO1716" s="180">
        <v>4</v>
      </c>
      <c r="BP1716" s="185">
        <f t="shared" si="205"/>
        <v>312</v>
      </c>
      <c r="BQ1716" s="420" t="str">
        <f t="shared" si="209"/>
        <v>V</v>
      </c>
      <c r="BR1716" s="185"/>
      <c r="BS1716" s="464" t="s">
        <v>9623</v>
      </c>
    </row>
    <row r="1717" spans="1:71" ht="51" x14ac:dyDescent="0.2">
      <c r="A1717" s="697">
        <v>1715</v>
      </c>
      <c r="B1717" s="286" t="s">
        <v>10264</v>
      </c>
      <c r="C1717" s="286" t="s">
        <v>8265</v>
      </c>
      <c r="D1717" s="258" t="s">
        <v>9623</v>
      </c>
      <c r="E1717" s="736">
        <v>7</v>
      </c>
      <c r="F1717" s="736">
        <v>1</v>
      </c>
      <c r="G1717" s="737">
        <v>6</v>
      </c>
      <c r="H1717" s="305" t="s">
        <v>13968</v>
      </c>
      <c r="I1717" s="496" t="s">
        <v>3485</v>
      </c>
      <c r="J1717" s="497" t="s">
        <v>6553</v>
      </c>
      <c r="K1717" s="427" t="s">
        <v>8274</v>
      </c>
      <c r="L1717" s="427" t="s">
        <v>3489</v>
      </c>
      <c r="M1717" s="685">
        <v>1.5</v>
      </c>
      <c r="N1717" s="685" t="s">
        <v>15710</v>
      </c>
      <c r="O1717" s="686">
        <v>7</v>
      </c>
      <c r="P1717" s="427" t="s">
        <v>15932</v>
      </c>
      <c r="Q1717" s="179">
        <v>5</v>
      </c>
      <c r="R1717" s="180"/>
      <c r="S1717" s="427">
        <v>13</v>
      </c>
      <c r="T1717" s="427">
        <v>18</v>
      </c>
      <c r="U1717" s="191">
        <v>4</v>
      </c>
      <c r="V1717" s="191">
        <v>18</v>
      </c>
      <c r="W1717" s="742">
        <v>6</v>
      </c>
      <c r="X1717" s="742">
        <v>24</v>
      </c>
      <c r="Y1717" s="742"/>
      <c r="Z1717" s="742"/>
      <c r="AA1717" s="742"/>
      <c r="AB1717" s="220" t="s">
        <v>3878</v>
      </c>
      <c r="AC1717" s="419" t="s">
        <v>14056</v>
      </c>
      <c r="AD1717" s="427" t="s">
        <v>6415</v>
      </c>
      <c r="AE1717" s="427" t="s">
        <v>4247</v>
      </c>
      <c r="AF1717" s="194">
        <v>1</v>
      </c>
      <c r="AG1717" s="194">
        <v>0</v>
      </c>
      <c r="AH1717" s="194">
        <v>0</v>
      </c>
      <c r="AI1717" s="194">
        <v>0</v>
      </c>
      <c r="AJ1717" s="194">
        <v>0</v>
      </c>
      <c r="AK1717" s="194">
        <v>0</v>
      </c>
      <c r="AL1717" s="383">
        <v>0</v>
      </c>
      <c r="AM1717" s="194">
        <v>0</v>
      </c>
      <c r="AN1717" s="177">
        <v>0</v>
      </c>
      <c r="AO1717" s="194">
        <v>6</v>
      </c>
      <c r="AP1717" s="180">
        <v>4</v>
      </c>
      <c r="AQ1717" s="180"/>
      <c r="AR1717" s="180"/>
      <c r="AS1717" s="180"/>
      <c r="AT1717" s="180"/>
      <c r="AU1717" s="180"/>
      <c r="AV1717" s="180"/>
      <c r="AW1717" s="180"/>
      <c r="AX1717" s="180">
        <v>6</v>
      </c>
      <c r="AY1717" s="180"/>
      <c r="AZ1717" s="180"/>
      <c r="BA1717" s="180"/>
      <c r="BB1717" s="180"/>
      <c r="BC1717" s="180"/>
      <c r="BD1717" s="180"/>
      <c r="BE1717" s="180"/>
      <c r="BF1717" s="180"/>
      <c r="BG1717" s="180"/>
      <c r="BH1717" s="176" t="str">
        <f t="shared" si="203"/>
        <v>class level</v>
      </c>
      <c r="BI1717" s="176">
        <f t="shared" si="206"/>
        <v>15</v>
      </c>
      <c r="BJ1717" s="182" t="str">
        <f t="shared" si="207"/>
        <v>7 - 8</v>
      </c>
      <c r="BK1717" s="176">
        <f t="shared" si="208"/>
        <v>8</v>
      </c>
      <c r="BL1717" s="176">
        <f t="shared" si="204"/>
        <v>6</v>
      </c>
      <c r="BM1717" s="533"/>
      <c r="BN1717" s="185">
        <v>280</v>
      </c>
      <c r="BO1717" s="180">
        <v>4</v>
      </c>
      <c r="BP1717" s="185">
        <f t="shared" si="205"/>
        <v>312</v>
      </c>
      <c r="BQ1717" s="420" t="str">
        <f t="shared" si="209"/>
        <v>V</v>
      </c>
      <c r="BR1717" s="185"/>
      <c r="BS1717" s="464" t="s">
        <v>9623</v>
      </c>
    </row>
    <row r="1718" spans="1:71" ht="51" x14ac:dyDescent="0.2">
      <c r="A1718" s="696">
        <v>1716</v>
      </c>
      <c r="B1718" s="286" t="s">
        <v>10264</v>
      </c>
      <c r="C1718" s="286" t="s">
        <v>8266</v>
      </c>
      <c r="D1718" s="258" t="s">
        <v>9623</v>
      </c>
      <c r="E1718" s="736">
        <v>13</v>
      </c>
      <c r="F1718" s="736">
        <v>1</v>
      </c>
      <c r="G1718" s="737">
        <v>6</v>
      </c>
      <c r="H1718" s="305" t="s">
        <v>13968</v>
      </c>
      <c r="I1718" s="496" t="s">
        <v>3485</v>
      </c>
      <c r="J1718" s="497" t="s">
        <v>6553</v>
      </c>
      <c r="K1718" s="427" t="s">
        <v>8274</v>
      </c>
      <c r="L1718" s="427" t="s">
        <v>3489</v>
      </c>
      <c r="M1718" s="685">
        <v>1.5</v>
      </c>
      <c r="N1718" s="685" t="s">
        <v>15710</v>
      </c>
      <c r="O1718" s="686">
        <v>7</v>
      </c>
      <c r="P1718" s="427" t="s">
        <v>15932</v>
      </c>
      <c r="Q1718" s="179">
        <v>5</v>
      </c>
      <c r="R1718" s="180"/>
      <c r="S1718" s="427">
        <v>13</v>
      </c>
      <c r="T1718" s="427">
        <v>18</v>
      </c>
      <c r="U1718" s="191">
        <v>4</v>
      </c>
      <c r="V1718" s="191">
        <v>18</v>
      </c>
      <c r="W1718" s="742">
        <v>6</v>
      </c>
      <c r="X1718" s="742">
        <v>24</v>
      </c>
      <c r="Y1718" s="742"/>
      <c r="Z1718" s="742"/>
      <c r="AA1718" s="742"/>
      <c r="AB1718" s="220" t="s">
        <v>3878</v>
      </c>
      <c r="AC1718" s="419" t="s">
        <v>14057</v>
      </c>
      <c r="AD1718" s="427" t="s">
        <v>6415</v>
      </c>
      <c r="AE1718" s="427" t="s">
        <v>4247</v>
      </c>
      <c r="AF1718" s="194">
        <v>1</v>
      </c>
      <c r="AG1718" s="194">
        <v>0</v>
      </c>
      <c r="AH1718" s="194">
        <v>0</v>
      </c>
      <c r="AI1718" s="194">
        <v>0</v>
      </c>
      <c r="AJ1718" s="194">
        <v>0</v>
      </c>
      <c r="AK1718" s="194">
        <v>0</v>
      </c>
      <c r="AL1718" s="383">
        <v>0</v>
      </c>
      <c r="AM1718" s="194">
        <v>0</v>
      </c>
      <c r="AN1718" s="177">
        <v>0</v>
      </c>
      <c r="AO1718" s="194">
        <v>8</v>
      </c>
      <c r="AP1718" s="180">
        <v>4</v>
      </c>
      <c r="AQ1718" s="180"/>
      <c r="AR1718" s="180"/>
      <c r="AS1718" s="180"/>
      <c r="AT1718" s="180"/>
      <c r="AU1718" s="180"/>
      <c r="AV1718" s="180"/>
      <c r="AW1718" s="180"/>
      <c r="AX1718" s="180"/>
      <c r="AY1718" s="180"/>
      <c r="AZ1718" s="180"/>
      <c r="BA1718" s="180"/>
      <c r="BB1718" s="180"/>
      <c r="BC1718" s="180"/>
      <c r="BD1718" s="180">
        <v>10</v>
      </c>
      <c r="BE1718" s="180"/>
      <c r="BF1718" s="180"/>
      <c r="BG1718" s="180"/>
      <c r="BH1718" s="176" t="str">
        <f t="shared" si="203"/>
        <v>class level</v>
      </c>
      <c r="BI1718" s="176">
        <f t="shared" si="206"/>
        <v>15</v>
      </c>
      <c r="BJ1718" s="182" t="str">
        <f t="shared" si="207"/>
        <v>9 - 10</v>
      </c>
      <c r="BK1718" s="176">
        <f t="shared" si="208"/>
        <v>10</v>
      </c>
      <c r="BL1718" s="176">
        <f t="shared" si="204"/>
        <v>10</v>
      </c>
      <c r="BM1718" s="533"/>
      <c r="BN1718" s="185">
        <v>280</v>
      </c>
      <c r="BO1718" s="180">
        <v>4</v>
      </c>
      <c r="BP1718" s="185">
        <f t="shared" si="205"/>
        <v>320</v>
      </c>
      <c r="BQ1718" s="420" t="str">
        <f t="shared" si="209"/>
        <v>V</v>
      </c>
      <c r="BR1718" s="185"/>
      <c r="BS1718" s="464" t="s">
        <v>9623</v>
      </c>
    </row>
    <row r="1719" spans="1:71" ht="51" x14ac:dyDescent="0.2">
      <c r="A1719" s="697">
        <v>1717</v>
      </c>
      <c r="B1719" s="286" t="s">
        <v>10264</v>
      </c>
      <c r="C1719" s="286" t="s">
        <v>8267</v>
      </c>
      <c r="D1719" s="258" t="s">
        <v>9623</v>
      </c>
      <c r="E1719" s="736">
        <v>7</v>
      </c>
      <c r="F1719" s="736">
        <v>1</v>
      </c>
      <c r="G1719" s="737">
        <v>6</v>
      </c>
      <c r="H1719" s="305" t="s">
        <v>13968</v>
      </c>
      <c r="I1719" s="496" t="s">
        <v>3485</v>
      </c>
      <c r="J1719" s="497" t="s">
        <v>6553</v>
      </c>
      <c r="K1719" s="427" t="s">
        <v>8274</v>
      </c>
      <c r="L1719" s="427" t="s">
        <v>3489</v>
      </c>
      <c r="M1719" s="685">
        <v>1.5</v>
      </c>
      <c r="N1719" s="685" t="s">
        <v>15710</v>
      </c>
      <c r="O1719" s="686">
        <v>7</v>
      </c>
      <c r="P1719" s="427" t="s">
        <v>15932</v>
      </c>
      <c r="Q1719" s="179">
        <v>5</v>
      </c>
      <c r="R1719" s="180"/>
      <c r="S1719" s="427">
        <v>13</v>
      </c>
      <c r="T1719" s="427">
        <v>18</v>
      </c>
      <c r="U1719" s="191">
        <v>4</v>
      </c>
      <c r="V1719" s="191">
        <v>18</v>
      </c>
      <c r="W1719" s="742">
        <v>6</v>
      </c>
      <c r="X1719" s="742">
        <v>24</v>
      </c>
      <c r="Y1719" s="742"/>
      <c r="Z1719" s="742"/>
      <c r="AA1719" s="742"/>
      <c r="AB1719" s="220" t="s">
        <v>3878</v>
      </c>
      <c r="AC1719" s="419" t="s">
        <v>14058</v>
      </c>
      <c r="AD1719" s="427" t="s">
        <v>6415</v>
      </c>
      <c r="AE1719" s="427" t="s">
        <v>4247</v>
      </c>
      <c r="AF1719" s="194">
        <v>1</v>
      </c>
      <c r="AG1719" s="194">
        <v>0</v>
      </c>
      <c r="AH1719" s="194">
        <v>0</v>
      </c>
      <c r="AI1719" s="194">
        <v>0</v>
      </c>
      <c r="AJ1719" s="194">
        <v>0</v>
      </c>
      <c r="AK1719" s="194">
        <v>0</v>
      </c>
      <c r="AL1719" s="383">
        <v>0</v>
      </c>
      <c r="AM1719" s="194">
        <v>0</v>
      </c>
      <c r="AN1719" s="177">
        <v>0</v>
      </c>
      <c r="AO1719" s="194">
        <v>8</v>
      </c>
      <c r="AP1719" s="180">
        <v>4</v>
      </c>
      <c r="AQ1719" s="180"/>
      <c r="AR1719" s="180"/>
      <c r="AS1719" s="180"/>
      <c r="AT1719" s="180"/>
      <c r="AU1719" s="180"/>
      <c r="AV1719" s="180"/>
      <c r="AW1719" s="180"/>
      <c r="AX1719" s="180">
        <v>8</v>
      </c>
      <c r="AY1719" s="180"/>
      <c r="AZ1719" s="180"/>
      <c r="BA1719" s="180"/>
      <c r="BB1719" s="180"/>
      <c r="BC1719" s="180"/>
      <c r="BD1719" s="180"/>
      <c r="BE1719" s="180"/>
      <c r="BF1719" s="180"/>
      <c r="BG1719" s="180"/>
      <c r="BH1719" s="176" t="str">
        <f t="shared" si="203"/>
        <v>class level</v>
      </c>
      <c r="BI1719" s="176">
        <f t="shared" si="206"/>
        <v>15</v>
      </c>
      <c r="BJ1719" s="182" t="str">
        <f t="shared" si="207"/>
        <v>9 - 10</v>
      </c>
      <c r="BK1719" s="176">
        <f t="shared" si="208"/>
        <v>10</v>
      </c>
      <c r="BL1719" s="176">
        <f t="shared" si="204"/>
        <v>8</v>
      </c>
      <c r="BM1719" s="533"/>
      <c r="BN1719" s="185">
        <v>280</v>
      </c>
      <c r="BO1719" s="180">
        <v>4</v>
      </c>
      <c r="BP1719" s="185">
        <f t="shared" si="205"/>
        <v>320</v>
      </c>
      <c r="BQ1719" s="420" t="str">
        <f t="shared" si="209"/>
        <v>V</v>
      </c>
      <c r="BR1719" s="185"/>
      <c r="BS1719" s="464" t="s">
        <v>9623</v>
      </c>
    </row>
    <row r="1720" spans="1:71" ht="51" x14ac:dyDescent="0.2">
      <c r="A1720" s="696">
        <v>1718</v>
      </c>
      <c r="B1720" s="286" t="s">
        <v>10264</v>
      </c>
      <c r="C1720" s="286" t="s">
        <v>8268</v>
      </c>
      <c r="D1720" s="258" t="s">
        <v>9623</v>
      </c>
      <c r="E1720" s="736">
        <v>13</v>
      </c>
      <c r="F1720" s="736">
        <v>1</v>
      </c>
      <c r="G1720" s="737">
        <v>6</v>
      </c>
      <c r="H1720" s="305" t="s">
        <v>13968</v>
      </c>
      <c r="I1720" s="496" t="s">
        <v>3485</v>
      </c>
      <c r="J1720" s="497" t="s">
        <v>6553</v>
      </c>
      <c r="K1720" s="427" t="s">
        <v>8274</v>
      </c>
      <c r="L1720" s="427" t="s">
        <v>3489</v>
      </c>
      <c r="M1720" s="685">
        <v>1.5</v>
      </c>
      <c r="N1720" s="685" t="s">
        <v>15710</v>
      </c>
      <c r="O1720" s="686">
        <v>7</v>
      </c>
      <c r="P1720" s="427" t="s">
        <v>15932</v>
      </c>
      <c r="Q1720" s="179">
        <v>5</v>
      </c>
      <c r="R1720" s="180"/>
      <c r="S1720" s="427">
        <v>13</v>
      </c>
      <c r="T1720" s="427">
        <v>18</v>
      </c>
      <c r="U1720" s="191">
        <v>4</v>
      </c>
      <c r="V1720" s="191">
        <v>18</v>
      </c>
      <c r="W1720" s="742">
        <v>6</v>
      </c>
      <c r="X1720" s="742">
        <v>24</v>
      </c>
      <c r="Y1720" s="742"/>
      <c r="Z1720" s="742"/>
      <c r="AA1720" s="742"/>
      <c r="AB1720" s="220" t="s">
        <v>3878</v>
      </c>
      <c r="AC1720" s="419" t="s">
        <v>14059</v>
      </c>
      <c r="AD1720" s="427" t="s">
        <v>6415</v>
      </c>
      <c r="AE1720" s="427" t="s">
        <v>4247</v>
      </c>
      <c r="AF1720" s="194">
        <v>1</v>
      </c>
      <c r="AG1720" s="194">
        <v>0</v>
      </c>
      <c r="AH1720" s="194">
        <v>0</v>
      </c>
      <c r="AI1720" s="194">
        <v>0</v>
      </c>
      <c r="AJ1720" s="194">
        <v>0</v>
      </c>
      <c r="AK1720" s="194">
        <v>0</v>
      </c>
      <c r="AL1720" s="383">
        <v>0</v>
      </c>
      <c r="AM1720" s="194">
        <v>0</v>
      </c>
      <c r="AN1720" s="177">
        <v>0</v>
      </c>
      <c r="AO1720" s="194">
        <v>10</v>
      </c>
      <c r="AP1720" s="180">
        <v>4</v>
      </c>
      <c r="AQ1720" s="180"/>
      <c r="AR1720" s="180"/>
      <c r="AS1720" s="180"/>
      <c r="AT1720" s="180"/>
      <c r="AU1720" s="180"/>
      <c r="AV1720" s="180"/>
      <c r="AW1720" s="180"/>
      <c r="AX1720" s="180"/>
      <c r="AY1720" s="180"/>
      <c r="AZ1720" s="180"/>
      <c r="BA1720" s="180"/>
      <c r="BB1720" s="180"/>
      <c r="BC1720" s="180"/>
      <c r="BD1720" s="180">
        <v>12</v>
      </c>
      <c r="BE1720" s="180"/>
      <c r="BF1720" s="180"/>
      <c r="BG1720" s="180"/>
      <c r="BH1720" s="176" t="str">
        <f t="shared" si="203"/>
        <v>class level</v>
      </c>
      <c r="BI1720" s="176">
        <f t="shared" si="206"/>
        <v>15</v>
      </c>
      <c r="BJ1720" s="182" t="str">
        <f t="shared" si="207"/>
        <v>11 - 12</v>
      </c>
      <c r="BK1720" s="176">
        <f t="shared" si="208"/>
        <v>12</v>
      </c>
      <c r="BL1720" s="176">
        <f t="shared" si="204"/>
        <v>12</v>
      </c>
      <c r="BM1720" s="533"/>
      <c r="BN1720" s="185">
        <v>280</v>
      </c>
      <c r="BO1720" s="180">
        <v>4</v>
      </c>
      <c r="BP1720" s="185">
        <f t="shared" si="205"/>
        <v>328</v>
      </c>
      <c r="BQ1720" s="420" t="str">
        <f t="shared" si="209"/>
        <v>V</v>
      </c>
      <c r="BR1720" s="185"/>
      <c r="BS1720" s="464" t="s">
        <v>9623</v>
      </c>
    </row>
    <row r="1721" spans="1:71" ht="51" x14ac:dyDescent="0.2">
      <c r="A1721" s="696">
        <v>1719</v>
      </c>
      <c r="B1721" s="286" t="s">
        <v>10264</v>
      </c>
      <c r="C1721" s="286" t="s">
        <v>8269</v>
      </c>
      <c r="D1721" s="258" t="s">
        <v>9623</v>
      </c>
      <c r="E1721" s="736">
        <v>7</v>
      </c>
      <c r="F1721" s="736">
        <v>1</v>
      </c>
      <c r="G1721" s="737">
        <v>6</v>
      </c>
      <c r="H1721" s="305" t="s">
        <v>13968</v>
      </c>
      <c r="I1721" s="496" t="s">
        <v>3485</v>
      </c>
      <c r="J1721" s="497" t="s">
        <v>6553</v>
      </c>
      <c r="K1721" s="427" t="s">
        <v>8274</v>
      </c>
      <c r="L1721" s="427" t="s">
        <v>3489</v>
      </c>
      <c r="M1721" s="685">
        <v>1.5</v>
      </c>
      <c r="N1721" s="685" t="s">
        <v>15710</v>
      </c>
      <c r="O1721" s="686">
        <v>7</v>
      </c>
      <c r="P1721" s="427" t="s">
        <v>15932</v>
      </c>
      <c r="Q1721" s="179">
        <v>5</v>
      </c>
      <c r="R1721" s="180"/>
      <c r="S1721" s="427">
        <v>13</v>
      </c>
      <c r="T1721" s="427">
        <v>18</v>
      </c>
      <c r="U1721" s="191">
        <v>4</v>
      </c>
      <c r="V1721" s="191">
        <v>18</v>
      </c>
      <c r="W1721" s="742">
        <v>6</v>
      </c>
      <c r="X1721" s="742">
        <v>24</v>
      </c>
      <c r="Y1721" s="742"/>
      <c r="Z1721" s="742"/>
      <c r="AA1721" s="742"/>
      <c r="AB1721" s="220" t="s">
        <v>3878</v>
      </c>
      <c r="AC1721" s="419" t="s">
        <v>14060</v>
      </c>
      <c r="AD1721" s="427" t="s">
        <v>6415</v>
      </c>
      <c r="AE1721" s="427" t="s">
        <v>4247</v>
      </c>
      <c r="AF1721" s="194">
        <v>1</v>
      </c>
      <c r="AG1721" s="194">
        <v>0</v>
      </c>
      <c r="AH1721" s="194">
        <v>0</v>
      </c>
      <c r="AI1721" s="194">
        <v>0</v>
      </c>
      <c r="AJ1721" s="194">
        <v>0</v>
      </c>
      <c r="AK1721" s="194">
        <v>0</v>
      </c>
      <c r="AL1721" s="383">
        <v>0</v>
      </c>
      <c r="AM1721" s="194">
        <v>0</v>
      </c>
      <c r="AN1721" s="177">
        <v>0</v>
      </c>
      <c r="AO1721" s="194">
        <v>10</v>
      </c>
      <c r="AP1721" s="180">
        <v>4</v>
      </c>
      <c r="AQ1721" s="180"/>
      <c r="AR1721" s="180"/>
      <c r="AS1721" s="180"/>
      <c r="AT1721" s="180"/>
      <c r="AU1721" s="180"/>
      <c r="AV1721" s="180"/>
      <c r="AW1721" s="180"/>
      <c r="AX1721" s="180">
        <v>10</v>
      </c>
      <c r="AY1721" s="180"/>
      <c r="AZ1721" s="180"/>
      <c r="BA1721" s="180"/>
      <c r="BB1721" s="180"/>
      <c r="BC1721" s="180"/>
      <c r="BD1721" s="180"/>
      <c r="BE1721" s="180"/>
      <c r="BF1721" s="180"/>
      <c r="BG1721" s="180"/>
      <c r="BH1721" s="176" t="str">
        <f t="shared" si="203"/>
        <v>class level</v>
      </c>
      <c r="BI1721" s="176">
        <f t="shared" si="206"/>
        <v>14</v>
      </c>
      <c r="BJ1721" s="182" t="str">
        <f t="shared" si="207"/>
        <v>11 - 12</v>
      </c>
      <c r="BK1721" s="176">
        <f t="shared" si="208"/>
        <v>12</v>
      </c>
      <c r="BL1721" s="176">
        <f t="shared" si="204"/>
        <v>10</v>
      </c>
      <c r="BM1721" s="533"/>
      <c r="BN1721" s="185">
        <v>280</v>
      </c>
      <c r="BO1721" s="180">
        <v>4</v>
      </c>
      <c r="BP1721" s="185">
        <f t="shared" si="205"/>
        <v>328</v>
      </c>
      <c r="BQ1721" s="420" t="str">
        <f t="shared" si="209"/>
        <v>V</v>
      </c>
      <c r="BR1721" s="185"/>
      <c r="BS1721" s="464" t="s">
        <v>9623</v>
      </c>
    </row>
    <row r="1722" spans="1:71" ht="51" x14ac:dyDescent="0.2">
      <c r="A1722" s="697">
        <v>1720</v>
      </c>
      <c r="B1722" s="286" t="s">
        <v>10264</v>
      </c>
      <c r="C1722" s="286" t="s">
        <v>8270</v>
      </c>
      <c r="D1722" s="258" t="s">
        <v>9623</v>
      </c>
      <c r="E1722" s="736">
        <v>13</v>
      </c>
      <c r="F1722" s="736">
        <v>1</v>
      </c>
      <c r="G1722" s="737">
        <v>6</v>
      </c>
      <c r="H1722" s="305" t="s">
        <v>13968</v>
      </c>
      <c r="I1722" s="496" t="s">
        <v>3485</v>
      </c>
      <c r="J1722" s="497" t="s">
        <v>6553</v>
      </c>
      <c r="K1722" s="427" t="s">
        <v>8274</v>
      </c>
      <c r="L1722" s="427" t="s">
        <v>3489</v>
      </c>
      <c r="M1722" s="685">
        <v>1.5</v>
      </c>
      <c r="N1722" s="685" t="s">
        <v>15710</v>
      </c>
      <c r="O1722" s="686">
        <v>7</v>
      </c>
      <c r="P1722" s="427" t="s">
        <v>15932</v>
      </c>
      <c r="Q1722" s="179">
        <v>5</v>
      </c>
      <c r="R1722" s="180"/>
      <c r="S1722" s="427">
        <v>13</v>
      </c>
      <c r="T1722" s="427">
        <v>18</v>
      </c>
      <c r="U1722" s="191">
        <v>4</v>
      </c>
      <c r="V1722" s="191">
        <v>18</v>
      </c>
      <c r="W1722" s="742">
        <v>6</v>
      </c>
      <c r="X1722" s="742">
        <v>24</v>
      </c>
      <c r="Y1722" s="742"/>
      <c r="Z1722" s="742"/>
      <c r="AA1722" s="742"/>
      <c r="AB1722" s="220" t="s">
        <v>3878</v>
      </c>
      <c r="AC1722" s="419" t="s">
        <v>14061</v>
      </c>
      <c r="AD1722" s="427" t="s">
        <v>6415</v>
      </c>
      <c r="AE1722" s="427" t="s">
        <v>4247</v>
      </c>
      <c r="AF1722" s="194">
        <v>1</v>
      </c>
      <c r="AG1722" s="194">
        <v>0</v>
      </c>
      <c r="AH1722" s="194">
        <v>0</v>
      </c>
      <c r="AI1722" s="194">
        <v>0</v>
      </c>
      <c r="AJ1722" s="194">
        <v>0</v>
      </c>
      <c r="AK1722" s="194">
        <v>0</v>
      </c>
      <c r="AL1722" s="383">
        <v>0</v>
      </c>
      <c r="AM1722" s="194">
        <v>0</v>
      </c>
      <c r="AN1722" s="177">
        <v>0</v>
      </c>
      <c r="AO1722" s="194">
        <v>12</v>
      </c>
      <c r="AP1722" s="180">
        <v>4</v>
      </c>
      <c r="AQ1722" s="180"/>
      <c r="AR1722" s="180"/>
      <c r="AS1722" s="180"/>
      <c r="AT1722" s="180"/>
      <c r="AU1722" s="180"/>
      <c r="AV1722" s="180"/>
      <c r="AW1722" s="180"/>
      <c r="AX1722" s="180"/>
      <c r="AY1722" s="180"/>
      <c r="AZ1722" s="180"/>
      <c r="BA1722" s="180"/>
      <c r="BB1722" s="180"/>
      <c r="BC1722" s="180"/>
      <c r="BD1722" s="180">
        <v>14</v>
      </c>
      <c r="BE1722" s="180"/>
      <c r="BF1722" s="180"/>
      <c r="BG1722" s="180"/>
      <c r="BH1722" s="176" t="str">
        <f t="shared" si="203"/>
        <v>class level</v>
      </c>
      <c r="BI1722" s="176">
        <f t="shared" si="206"/>
        <v>15</v>
      </c>
      <c r="BJ1722" s="182" t="str">
        <f t="shared" si="207"/>
        <v>13 - 14</v>
      </c>
      <c r="BK1722" s="176">
        <f t="shared" si="208"/>
        <v>14</v>
      </c>
      <c r="BL1722" s="176">
        <f t="shared" si="204"/>
        <v>14</v>
      </c>
      <c r="BM1722" s="533"/>
      <c r="BN1722" s="185">
        <v>280</v>
      </c>
      <c r="BO1722" s="180">
        <v>4</v>
      </c>
      <c r="BP1722" s="185">
        <f t="shared" si="205"/>
        <v>336</v>
      </c>
      <c r="BQ1722" s="420" t="str">
        <f t="shared" si="209"/>
        <v>V</v>
      </c>
      <c r="BR1722" s="185"/>
      <c r="BS1722" s="464" t="s">
        <v>9623</v>
      </c>
    </row>
    <row r="1723" spans="1:71" ht="51" x14ac:dyDescent="0.2">
      <c r="A1723" s="696">
        <v>1721</v>
      </c>
      <c r="B1723" s="286" t="s">
        <v>10264</v>
      </c>
      <c r="C1723" s="286" t="s">
        <v>8271</v>
      </c>
      <c r="D1723" s="258" t="s">
        <v>9623</v>
      </c>
      <c r="E1723" s="736">
        <v>7</v>
      </c>
      <c r="F1723" s="736">
        <v>1</v>
      </c>
      <c r="G1723" s="737">
        <v>6</v>
      </c>
      <c r="H1723" s="305" t="s">
        <v>13968</v>
      </c>
      <c r="I1723" s="496" t="s">
        <v>3485</v>
      </c>
      <c r="J1723" s="497" t="s">
        <v>6553</v>
      </c>
      <c r="K1723" s="427" t="s">
        <v>8274</v>
      </c>
      <c r="L1723" s="427" t="s">
        <v>3489</v>
      </c>
      <c r="M1723" s="685">
        <v>1.5</v>
      </c>
      <c r="N1723" s="685" t="s">
        <v>15710</v>
      </c>
      <c r="O1723" s="686">
        <v>7</v>
      </c>
      <c r="P1723" s="427" t="s">
        <v>15932</v>
      </c>
      <c r="Q1723" s="179">
        <v>5</v>
      </c>
      <c r="R1723" s="180"/>
      <c r="S1723" s="427">
        <v>13</v>
      </c>
      <c r="T1723" s="427">
        <v>18</v>
      </c>
      <c r="U1723" s="191">
        <v>4</v>
      </c>
      <c r="V1723" s="191">
        <v>18</v>
      </c>
      <c r="W1723" s="742">
        <v>6</v>
      </c>
      <c r="X1723" s="742">
        <v>24</v>
      </c>
      <c r="Y1723" s="742"/>
      <c r="Z1723" s="742"/>
      <c r="AA1723" s="742"/>
      <c r="AB1723" s="220" t="s">
        <v>3878</v>
      </c>
      <c r="AC1723" s="419" t="s">
        <v>14062</v>
      </c>
      <c r="AD1723" s="427" t="s">
        <v>6415</v>
      </c>
      <c r="AE1723" s="427" t="s">
        <v>4247</v>
      </c>
      <c r="AF1723" s="194">
        <v>1</v>
      </c>
      <c r="AG1723" s="194">
        <v>0</v>
      </c>
      <c r="AH1723" s="194">
        <v>0</v>
      </c>
      <c r="AI1723" s="194">
        <v>0</v>
      </c>
      <c r="AJ1723" s="194">
        <v>0</v>
      </c>
      <c r="AK1723" s="194">
        <v>0</v>
      </c>
      <c r="AL1723" s="383">
        <v>0</v>
      </c>
      <c r="AM1723" s="194">
        <v>0</v>
      </c>
      <c r="AN1723" s="177">
        <v>0</v>
      </c>
      <c r="AO1723" s="194">
        <v>12</v>
      </c>
      <c r="AP1723" s="180">
        <v>4</v>
      </c>
      <c r="AQ1723" s="180"/>
      <c r="AR1723" s="180"/>
      <c r="AS1723" s="180"/>
      <c r="AT1723" s="180"/>
      <c r="AU1723" s="180"/>
      <c r="AV1723" s="180"/>
      <c r="AW1723" s="180"/>
      <c r="AX1723" s="180">
        <v>12</v>
      </c>
      <c r="AY1723" s="180"/>
      <c r="AZ1723" s="180"/>
      <c r="BA1723" s="180"/>
      <c r="BB1723" s="180"/>
      <c r="BC1723" s="180"/>
      <c r="BD1723" s="180"/>
      <c r="BE1723" s="180"/>
      <c r="BF1723" s="180"/>
      <c r="BG1723" s="180"/>
      <c r="BH1723" s="176" t="str">
        <f t="shared" si="203"/>
        <v>class level</v>
      </c>
      <c r="BI1723" s="176">
        <f t="shared" si="206"/>
        <v>14</v>
      </c>
      <c r="BJ1723" s="182" t="str">
        <f t="shared" si="207"/>
        <v>13 - 14</v>
      </c>
      <c r="BK1723" s="176">
        <f t="shared" si="208"/>
        <v>14</v>
      </c>
      <c r="BL1723" s="176">
        <f t="shared" si="204"/>
        <v>12</v>
      </c>
      <c r="BM1723" s="533"/>
      <c r="BN1723" s="185">
        <v>280</v>
      </c>
      <c r="BO1723" s="180">
        <v>4</v>
      </c>
      <c r="BP1723" s="185">
        <f t="shared" si="205"/>
        <v>336</v>
      </c>
      <c r="BQ1723" s="420" t="str">
        <f t="shared" si="209"/>
        <v>V</v>
      </c>
      <c r="BR1723" s="185"/>
      <c r="BS1723" s="464" t="s">
        <v>9623</v>
      </c>
    </row>
    <row r="1724" spans="1:71" ht="51" x14ac:dyDescent="0.2">
      <c r="A1724" s="697">
        <v>1722</v>
      </c>
      <c r="B1724" s="286" t="s">
        <v>10264</v>
      </c>
      <c r="C1724" s="286" t="s">
        <v>8272</v>
      </c>
      <c r="D1724" s="258" t="s">
        <v>9623</v>
      </c>
      <c r="E1724" s="736">
        <v>13</v>
      </c>
      <c r="F1724" s="736">
        <v>1</v>
      </c>
      <c r="G1724" s="737">
        <v>6</v>
      </c>
      <c r="H1724" s="305" t="s">
        <v>13968</v>
      </c>
      <c r="I1724" s="496" t="s">
        <v>3485</v>
      </c>
      <c r="J1724" s="497" t="s">
        <v>6553</v>
      </c>
      <c r="K1724" s="427" t="s">
        <v>8274</v>
      </c>
      <c r="L1724" s="427" t="s">
        <v>3489</v>
      </c>
      <c r="M1724" s="685">
        <v>1.5</v>
      </c>
      <c r="N1724" s="685" t="s">
        <v>15710</v>
      </c>
      <c r="O1724" s="686">
        <v>7</v>
      </c>
      <c r="P1724" s="427" t="s">
        <v>15932</v>
      </c>
      <c r="Q1724" s="179">
        <v>5</v>
      </c>
      <c r="R1724" s="180"/>
      <c r="S1724" s="427">
        <v>13</v>
      </c>
      <c r="T1724" s="427">
        <v>18</v>
      </c>
      <c r="U1724" s="191">
        <v>4</v>
      </c>
      <c r="V1724" s="191">
        <v>18</v>
      </c>
      <c r="W1724" s="742">
        <v>6</v>
      </c>
      <c r="X1724" s="742">
        <v>24</v>
      </c>
      <c r="Y1724" s="742"/>
      <c r="Z1724" s="742"/>
      <c r="AA1724" s="742"/>
      <c r="AB1724" s="220" t="s">
        <v>3878</v>
      </c>
      <c r="AC1724" s="419" t="s">
        <v>14063</v>
      </c>
      <c r="AD1724" s="427" t="s">
        <v>6415</v>
      </c>
      <c r="AE1724" s="427" t="s">
        <v>4247</v>
      </c>
      <c r="AF1724" s="194">
        <v>1</v>
      </c>
      <c r="AG1724" s="194">
        <v>0</v>
      </c>
      <c r="AH1724" s="194">
        <v>0</v>
      </c>
      <c r="AI1724" s="194">
        <v>0</v>
      </c>
      <c r="AJ1724" s="194">
        <v>0</v>
      </c>
      <c r="AK1724" s="194">
        <v>0</v>
      </c>
      <c r="AL1724" s="383">
        <v>0</v>
      </c>
      <c r="AM1724" s="194">
        <v>0</v>
      </c>
      <c r="AN1724" s="177">
        <v>0</v>
      </c>
      <c r="AO1724" s="194">
        <v>14</v>
      </c>
      <c r="AP1724" s="180">
        <v>4</v>
      </c>
      <c r="AQ1724" s="180"/>
      <c r="AR1724" s="180"/>
      <c r="AS1724" s="180"/>
      <c r="AT1724" s="180"/>
      <c r="AU1724" s="180"/>
      <c r="AV1724" s="180"/>
      <c r="AW1724" s="180"/>
      <c r="AX1724" s="180"/>
      <c r="AY1724" s="180"/>
      <c r="AZ1724" s="180"/>
      <c r="BA1724" s="180"/>
      <c r="BB1724" s="180"/>
      <c r="BC1724" s="180"/>
      <c r="BD1724" s="180">
        <v>16</v>
      </c>
      <c r="BE1724" s="180"/>
      <c r="BF1724" s="180"/>
      <c r="BG1724" s="180"/>
      <c r="BH1724" s="176" t="str">
        <f t="shared" si="203"/>
        <v>class level</v>
      </c>
      <c r="BI1724" s="176">
        <f t="shared" si="206"/>
        <v>13</v>
      </c>
      <c r="BJ1724" s="182" t="str">
        <f t="shared" si="207"/>
        <v>15 - 16</v>
      </c>
      <c r="BK1724" s="176">
        <f t="shared" si="208"/>
        <v>16</v>
      </c>
      <c r="BL1724" s="176">
        <f t="shared" si="204"/>
        <v>16</v>
      </c>
      <c r="BM1724" s="533"/>
      <c r="BN1724" s="185">
        <v>280</v>
      </c>
      <c r="BO1724" s="180">
        <v>4</v>
      </c>
      <c r="BP1724" s="185">
        <f t="shared" si="205"/>
        <v>344</v>
      </c>
      <c r="BQ1724" s="420" t="str">
        <f t="shared" si="209"/>
        <v>V</v>
      </c>
      <c r="BR1724" s="185"/>
      <c r="BS1724" s="464" t="s">
        <v>9623</v>
      </c>
    </row>
    <row r="1725" spans="1:71" ht="51" x14ac:dyDescent="0.2">
      <c r="A1725" s="696">
        <v>1723</v>
      </c>
      <c r="B1725" s="286" t="s">
        <v>10264</v>
      </c>
      <c r="C1725" s="286" t="s">
        <v>8273</v>
      </c>
      <c r="D1725" s="258" t="s">
        <v>9623</v>
      </c>
      <c r="E1725" s="736">
        <v>7</v>
      </c>
      <c r="F1725" s="736">
        <v>1</v>
      </c>
      <c r="G1725" s="737">
        <v>6</v>
      </c>
      <c r="H1725" s="305" t="s">
        <v>13968</v>
      </c>
      <c r="I1725" s="496" t="s">
        <v>3485</v>
      </c>
      <c r="J1725" s="497" t="s">
        <v>6553</v>
      </c>
      <c r="K1725" s="427" t="s">
        <v>8274</v>
      </c>
      <c r="L1725" s="427" t="s">
        <v>3489</v>
      </c>
      <c r="M1725" s="685">
        <v>1.5</v>
      </c>
      <c r="N1725" s="685" t="s">
        <v>15710</v>
      </c>
      <c r="O1725" s="686">
        <v>7</v>
      </c>
      <c r="P1725" s="427" t="s">
        <v>15932</v>
      </c>
      <c r="Q1725" s="179">
        <v>5</v>
      </c>
      <c r="R1725" s="180"/>
      <c r="S1725" s="427">
        <v>13</v>
      </c>
      <c r="T1725" s="427">
        <v>18</v>
      </c>
      <c r="U1725" s="191">
        <v>4</v>
      </c>
      <c r="V1725" s="191">
        <v>18</v>
      </c>
      <c r="W1725" s="742">
        <v>6</v>
      </c>
      <c r="X1725" s="742">
        <v>24</v>
      </c>
      <c r="Y1725" s="742"/>
      <c r="Z1725" s="742"/>
      <c r="AA1725" s="742"/>
      <c r="AB1725" s="220" t="s">
        <v>3878</v>
      </c>
      <c r="AC1725" s="419" t="s">
        <v>14064</v>
      </c>
      <c r="AD1725" s="427" t="s">
        <v>6415</v>
      </c>
      <c r="AE1725" s="427" t="s">
        <v>4247</v>
      </c>
      <c r="AF1725" s="194">
        <v>1</v>
      </c>
      <c r="AG1725" s="194">
        <v>0</v>
      </c>
      <c r="AH1725" s="194">
        <v>0</v>
      </c>
      <c r="AI1725" s="194">
        <v>0</v>
      </c>
      <c r="AJ1725" s="194">
        <v>0</v>
      </c>
      <c r="AK1725" s="194">
        <v>0</v>
      </c>
      <c r="AL1725" s="383">
        <v>0</v>
      </c>
      <c r="AM1725" s="194">
        <v>0</v>
      </c>
      <c r="AN1725" s="177">
        <v>0</v>
      </c>
      <c r="AO1725" s="194">
        <v>14</v>
      </c>
      <c r="AP1725" s="180">
        <v>4</v>
      </c>
      <c r="AQ1725" s="180"/>
      <c r="AR1725" s="180"/>
      <c r="AS1725" s="180"/>
      <c r="AT1725" s="180"/>
      <c r="AU1725" s="180"/>
      <c r="AV1725" s="180"/>
      <c r="AW1725" s="180"/>
      <c r="AX1725" s="180">
        <v>14</v>
      </c>
      <c r="AY1725" s="180"/>
      <c r="AZ1725" s="180"/>
      <c r="BA1725" s="180"/>
      <c r="BB1725" s="180"/>
      <c r="BC1725" s="180"/>
      <c r="BD1725" s="180"/>
      <c r="BE1725" s="180"/>
      <c r="BF1725" s="180"/>
      <c r="BG1725" s="180"/>
      <c r="BH1725" s="176" t="str">
        <f t="shared" si="203"/>
        <v>class level</v>
      </c>
      <c r="BI1725" s="176">
        <f t="shared" si="206"/>
        <v>12</v>
      </c>
      <c r="BJ1725" s="182" t="str">
        <f t="shared" si="207"/>
        <v>15 - 16</v>
      </c>
      <c r="BK1725" s="176">
        <f t="shared" si="208"/>
        <v>16</v>
      </c>
      <c r="BL1725" s="176">
        <f t="shared" si="204"/>
        <v>14</v>
      </c>
      <c r="BM1725" s="533"/>
      <c r="BN1725" s="185">
        <v>280</v>
      </c>
      <c r="BO1725" s="180">
        <v>4</v>
      </c>
      <c r="BP1725" s="185">
        <f t="shared" si="205"/>
        <v>344</v>
      </c>
      <c r="BQ1725" s="420" t="str">
        <f t="shared" si="209"/>
        <v>V</v>
      </c>
      <c r="BR1725" s="185"/>
      <c r="BS1725" s="464" t="s">
        <v>9623</v>
      </c>
    </row>
    <row r="1726" spans="1:71" ht="102" x14ac:dyDescent="0.2">
      <c r="A1726" s="696">
        <v>1724</v>
      </c>
      <c r="B1726" s="286" t="s">
        <v>10265</v>
      </c>
      <c r="C1726" s="286" t="s">
        <v>10257</v>
      </c>
      <c r="D1726" s="258" t="s">
        <v>9623</v>
      </c>
      <c r="E1726" s="736">
        <v>1</v>
      </c>
      <c r="F1726" s="736">
        <v>1</v>
      </c>
      <c r="G1726" s="737">
        <v>2</v>
      </c>
      <c r="H1726" s="305" t="s">
        <v>13975</v>
      </c>
      <c r="I1726" s="207" t="s">
        <v>2342</v>
      </c>
      <c r="J1726" s="279" t="s">
        <v>10260</v>
      </c>
      <c r="K1726" s="427" t="s">
        <v>10261</v>
      </c>
      <c r="L1726" s="427" t="s">
        <v>5490</v>
      </c>
      <c r="M1726" s="685">
        <v>47</v>
      </c>
      <c r="N1726" s="685" t="s">
        <v>15710</v>
      </c>
      <c r="O1726" s="685">
        <v>1000</v>
      </c>
      <c r="P1726" s="427" t="s">
        <v>16273</v>
      </c>
      <c r="Q1726" s="191">
        <v>1</v>
      </c>
      <c r="R1726" s="180"/>
      <c r="S1726" s="191">
        <v>15</v>
      </c>
      <c r="T1726" s="191">
        <v>16</v>
      </c>
      <c r="U1726" s="191">
        <v>8</v>
      </c>
      <c r="V1726" s="191">
        <v>18</v>
      </c>
      <c r="W1726" s="742">
        <v>6</v>
      </c>
      <c r="X1726" s="742">
        <v>33</v>
      </c>
      <c r="Y1726" s="742"/>
      <c r="Z1726" s="742"/>
      <c r="AA1726" s="742"/>
      <c r="AB1726" s="220" t="s">
        <v>3879</v>
      </c>
      <c r="AC1726" s="186" t="s">
        <v>10718</v>
      </c>
      <c r="AD1726" s="427" t="s">
        <v>6415</v>
      </c>
      <c r="AE1726" s="427" t="s">
        <v>4247</v>
      </c>
      <c r="AF1726" s="194">
        <v>0</v>
      </c>
      <c r="AG1726" s="194">
        <v>0</v>
      </c>
      <c r="AH1726" s="194">
        <v>0</v>
      </c>
      <c r="AI1726" s="194">
        <v>0</v>
      </c>
      <c r="AJ1726" s="194">
        <v>0</v>
      </c>
      <c r="AK1726" s="194">
        <v>0</v>
      </c>
      <c r="AL1726" s="385">
        <v>9</v>
      </c>
      <c r="AM1726" s="194">
        <v>0</v>
      </c>
      <c r="AN1726" s="177">
        <v>0</v>
      </c>
      <c r="AO1726" s="194">
        <v>0</v>
      </c>
      <c r="AP1726" s="180"/>
      <c r="AQ1726" s="180"/>
      <c r="AR1726" s="180"/>
      <c r="AS1726" s="180"/>
      <c r="AT1726" s="180"/>
      <c r="AU1726" s="180"/>
      <c r="AV1726" s="180"/>
      <c r="AW1726" s="180"/>
      <c r="AX1726" s="180"/>
      <c r="AY1726" s="180"/>
      <c r="AZ1726" s="180"/>
      <c r="BA1726" s="180"/>
      <c r="BB1726" s="180"/>
      <c r="BC1726" s="180"/>
      <c r="BD1726" s="180"/>
      <c r="BE1726" s="180"/>
      <c r="BF1726" s="180"/>
      <c r="BG1726" s="180"/>
      <c r="BH1726" s="176">
        <f t="shared" si="203"/>
        <v>9</v>
      </c>
      <c r="BI1726" s="176">
        <f t="shared" si="206"/>
        <v>12</v>
      </c>
      <c r="BJ1726" s="182" t="str">
        <f t="shared" si="207"/>
        <v>9 - 72</v>
      </c>
      <c r="BK1726" s="176">
        <f t="shared" si="208"/>
        <v>41</v>
      </c>
      <c r="BL1726" s="176">
        <f t="shared" si="204"/>
        <v>9</v>
      </c>
      <c r="BM1726" s="533"/>
      <c r="BN1726" s="185">
        <v>3450</v>
      </c>
      <c r="BO1726" s="180">
        <v>5</v>
      </c>
      <c r="BP1726" s="185">
        <f t="shared" si="205"/>
        <v>3655</v>
      </c>
      <c r="BQ1726" s="420" t="str">
        <f t="shared" si="209"/>
        <v>VIII</v>
      </c>
      <c r="BR1726" s="185"/>
      <c r="BS1726" s="464" t="s">
        <v>9623</v>
      </c>
    </row>
    <row r="1727" spans="1:71" ht="89.25" x14ac:dyDescent="0.2">
      <c r="A1727" s="697">
        <v>1725</v>
      </c>
      <c r="B1727" s="286" t="s">
        <v>10265</v>
      </c>
      <c r="C1727" s="286" t="s">
        <v>10258</v>
      </c>
      <c r="D1727" s="258" t="s">
        <v>9623</v>
      </c>
      <c r="E1727" s="736">
        <v>2</v>
      </c>
      <c r="F1727" s="736">
        <v>1</v>
      </c>
      <c r="G1727" s="737">
        <v>2</v>
      </c>
      <c r="H1727" s="305" t="s">
        <v>13975</v>
      </c>
      <c r="I1727" s="207" t="s">
        <v>2342</v>
      </c>
      <c r="J1727" s="279" t="s">
        <v>10260</v>
      </c>
      <c r="K1727" s="427" t="s">
        <v>10261</v>
      </c>
      <c r="L1727" s="427" t="s">
        <v>5490</v>
      </c>
      <c r="M1727" s="685">
        <v>51</v>
      </c>
      <c r="N1727" s="685" t="s">
        <v>15710</v>
      </c>
      <c r="O1727" s="685">
        <v>1100</v>
      </c>
      <c r="P1727" s="427" t="s">
        <v>16273</v>
      </c>
      <c r="Q1727" s="191">
        <v>1</v>
      </c>
      <c r="R1727" s="180"/>
      <c r="S1727" s="191">
        <v>15</v>
      </c>
      <c r="T1727" s="191">
        <v>16</v>
      </c>
      <c r="U1727" s="191">
        <v>8</v>
      </c>
      <c r="V1727" s="191">
        <v>18</v>
      </c>
      <c r="W1727" s="742">
        <v>6</v>
      </c>
      <c r="X1727" s="742">
        <v>33</v>
      </c>
      <c r="Y1727" s="742"/>
      <c r="Z1727" s="742"/>
      <c r="AA1727" s="742"/>
      <c r="AB1727" s="220" t="s">
        <v>3879</v>
      </c>
      <c r="AC1727" s="186" t="s">
        <v>10719</v>
      </c>
      <c r="AD1727" s="427" t="s">
        <v>6415</v>
      </c>
      <c r="AE1727" s="427" t="s">
        <v>4247</v>
      </c>
      <c r="AF1727" s="194">
        <v>0</v>
      </c>
      <c r="AG1727" s="194">
        <v>0</v>
      </c>
      <c r="AH1727" s="194">
        <v>0</v>
      </c>
      <c r="AI1727" s="194">
        <v>0</v>
      </c>
      <c r="AJ1727" s="194">
        <v>0</v>
      </c>
      <c r="AK1727" s="194">
        <v>0</v>
      </c>
      <c r="AL1727" s="385">
        <v>10</v>
      </c>
      <c r="AM1727" s="194">
        <v>0</v>
      </c>
      <c r="AN1727" s="177">
        <v>0</v>
      </c>
      <c r="AO1727" s="194">
        <v>0</v>
      </c>
      <c r="AP1727" s="180"/>
      <c r="AQ1727" s="180"/>
      <c r="AR1727" s="180"/>
      <c r="AS1727" s="180"/>
      <c r="AT1727" s="180"/>
      <c r="AU1727" s="180"/>
      <c r="AV1727" s="180"/>
      <c r="AW1727" s="180"/>
      <c r="AX1727" s="180"/>
      <c r="AY1727" s="180"/>
      <c r="AZ1727" s="180"/>
      <c r="BA1727" s="180"/>
      <c r="BB1727" s="180"/>
      <c r="BC1727" s="180"/>
      <c r="BD1727" s="180"/>
      <c r="BE1727" s="180"/>
      <c r="BF1727" s="180"/>
      <c r="BG1727" s="180"/>
      <c r="BH1727" s="176">
        <f t="shared" si="203"/>
        <v>10</v>
      </c>
      <c r="BI1727" s="176">
        <f t="shared" si="206"/>
        <v>10</v>
      </c>
      <c r="BJ1727" s="182" t="str">
        <f t="shared" si="207"/>
        <v>10 - 80</v>
      </c>
      <c r="BK1727" s="176">
        <f t="shared" si="208"/>
        <v>45</v>
      </c>
      <c r="BL1727" s="176">
        <f t="shared" si="204"/>
        <v>10</v>
      </c>
      <c r="BM1727" s="533"/>
      <c r="BN1727" s="185">
        <v>3450</v>
      </c>
      <c r="BO1727" s="180">
        <v>5</v>
      </c>
      <c r="BP1727" s="185">
        <f t="shared" si="205"/>
        <v>3675</v>
      </c>
      <c r="BQ1727" s="420" t="str">
        <f t="shared" si="209"/>
        <v>VIII</v>
      </c>
      <c r="BR1727" s="185"/>
      <c r="BS1727" s="464" t="s">
        <v>9623</v>
      </c>
    </row>
    <row r="1728" spans="1:71" ht="89.25" x14ac:dyDescent="0.2">
      <c r="A1728" s="696">
        <v>1726</v>
      </c>
      <c r="B1728" s="286" t="s">
        <v>10265</v>
      </c>
      <c r="C1728" s="286" t="s">
        <v>10259</v>
      </c>
      <c r="D1728" s="258" t="s">
        <v>9623</v>
      </c>
      <c r="E1728" s="736">
        <v>1</v>
      </c>
      <c r="F1728" s="736">
        <v>1</v>
      </c>
      <c r="G1728" s="737">
        <v>2</v>
      </c>
      <c r="H1728" s="305" t="s">
        <v>13975</v>
      </c>
      <c r="I1728" s="207" t="s">
        <v>2342</v>
      </c>
      <c r="J1728" s="279" t="s">
        <v>10260</v>
      </c>
      <c r="K1728" s="427" t="s">
        <v>10261</v>
      </c>
      <c r="L1728" s="427" t="s">
        <v>5490</v>
      </c>
      <c r="M1728" s="685">
        <v>55</v>
      </c>
      <c r="N1728" s="685" t="s">
        <v>15710</v>
      </c>
      <c r="O1728" s="685">
        <v>1200</v>
      </c>
      <c r="P1728" s="427" t="s">
        <v>16273</v>
      </c>
      <c r="Q1728" s="191">
        <v>1</v>
      </c>
      <c r="R1728" s="180"/>
      <c r="S1728" s="191">
        <v>15</v>
      </c>
      <c r="T1728" s="191">
        <v>16</v>
      </c>
      <c r="U1728" s="191">
        <v>8</v>
      </c>
      <c r="V1728" s="191">
        <v>18</v>
      </c>
      <c r="W1728" s="742">
        <v>6</v>
      </c>
      <c r="X1728" s="742">
        <v>33</v>
      </c>
      <c r="Y1728" s="742"/>
      <c r="Z1728" s="742"/>
      <c r="AA1728" s="742"/>
      <c r="AB1728" s="220" t="s">
        <v>3879</v>
      </c>
      <c r="AC1728" s="186" t="s">
        <v>10719</v>
      </c>
      <c r="AD1728" s="427" t="s">
        <v>6415</v>
      </c>
      <c r="AE1728" s="427" t="s">
        <v>4247</v>
      </c>
      <c r="AF1728" s="194">
        <v>0</v>
      </c>
      <c r="AG1728" s="194">
        <v>0</v>
      </c>
      <c r="AH1728" s="194">
        <v>0</v>
      </c>
      <c r="AI1728" s="194">
        <v>0</v>
      </c>
      <c r="AJ1728" s="194">
        <v>0</v>
      </c>
      <c r="AK1728" s="194">
        <v>0</v>
      </c>
      <c r="AL1728" s="385">
        <v>11</v>
      </c>
      <c r="AM1728" s="194">
        <v>0</v>
      </c>
      <c r="AN1728" s="177">
        <v>0</v>
      </c>
      <c r="AO1728" s="194">
        <v>0</v>
      </c>
      <c r="AP1728" s="180"/>
      <c r="AQ1728" s="180"/>
      <c r="AR1728" s="180"/>
      <c r="AS1728" s="180"/>
      <c r="AT1728" s="180"/>
      <c r="AU1728" s="180"/>
      <c r="AV1728" s="180"/>
      <c r="AW1728" s="180"/>
      <c r="AX1728" s="180"/>
      <c r="AY1728" s="180"/>
      <c r="AZ1728" s="180"/>
      <c r="BA1728" s="180"/>
      <c r="BB1728" s="180"/>
      <c r="BC1728" s="180"/>
      <c r="BD1728" s="180"/>
      <c r="BE1728" s="180"/>
      <c r="BF1728" s="180"/>
      <c r="BG1728" s="180"/>
      <c r="BH1728" s="176">
        <f t="shared" si="203"/>
        <v>11</v>
      </c>
      <c r="BI1728" s="176">
        <f t="shared" si="206"/>
        <v>10</v>
      </c>
      <c r="BJ1728" s="182" t="str">
        <f t="shared" si="207"/>
        <v>11 - 88</v>
      </c>
      <c r="BK1728" s="176">
        <f t="shared" si="208"/>
        <v>50</v>
      </c>
      <c r="BL1728" s="176">
        <f t="shared" si="204"/>
        <v>11</v>
      </c>
      <c r="BM1728" s="533"/>
      <c r="BN1728" s="185">
        <v>3450</v>
      </c>
      <c r="BO1728" s="180">
        <v>5</v>
      </c>
      <c r="BP1728" s="185">
        <f t="shared" si="205"/>
        <v>3700</v>
      </c>
      <c r="BQ1728" s="420" t="str">
        <f t="shared" si="209"/>
        <v>VIII</v>
      </c>
      <c r="BR1728" s="185"/>
      <c r="BS1728" s="464" t="s">
        <v>9623</v>
      </c>
    </row>
    <row r="1729" spans="1:71" ht="63.75" x14ac:dyDescent="0.2">
      <c r="A1729" s="697">
        <v>1727</v>
      </c>
      <c r="B1729" s="286" t="s">
        <v>10108</v>
      </c>
      <c r="C1729" s="286" t="s">
        <v>9413</v>
      </c>
      <c r="D1729" s="258" t="s">
        <v>9623</v>
      </c>
      <c r="E1729" s="736">
        <v>1</v>
      </c>
      <c r="F1729" s="736">
        <v>1</v>
      </c>
      <c r="G1729" s="737">
        <v>2</v>
      </c>
      <c r="H1729" s="305" t="s">
        <v>13976</v>
      </c>
      <c r="I1729" s="207" t="s">
        <v>2342</v>
      </c>
      <c r="J1729" s="279" t="s">
        <v>9416</v>
      </c>
      <c r="K1729" s="179" t="s">
        <v>630</v>
      </c>
      <c r="L1729" s="427" t="s">
        <v>5490</v>
      </c>
      <c r="M1729" s="684">
        <v>21</v>
      </c>
      <c r="N1729" s="685" t="s">
        <v>15710</v>
      </c>
      <c r="O1729" s="684">
        <v>725</v>
      </c>
      <c r="P1729" s="179"/>
      <c r="Q1729" s="179">
        <v>-2</v>
      </c>
      <c r="R1729" s="180"/>
      <c r="S1729" s="498">
        <v>11</v>
      </c>
      <c r="T1729" s="498">
        <v>18</v>
      </c>
      <c r="U1729" s="189">
        <v>4</v>
      </c>
      <c r="V1729" s="189">
        <v>18</v>
      </c>
      <c r="W1729" s="742">
        <v>18</v>
      </c>
      <c r="X1729" s="742">
        <v>24</v>
      </c>
      <c r="Y1729" s="742"/>
      <c r="Z1729" s="742"/>
      <c r="AA1729" s="742"/>
      <c r="AB1729" s="220" t="s">
        <v>793</v>
      </c>
      <c r="AC1729" s="419" t="s">
        <v>14093</v>
      </c>
      <c r="AD1729" s="427" t="s">
        <v>6415</v>
      </c>
      <c r="AE1729" s="191" t="s">
        <v>4259</v>
      </c>
      <c r="AF1729" s="194">
        <v>0</v>
      </c>
      <c r="AG1729" s="194">
        <v>0</v>
      </c>
      <c r="AH1729" s="194">
        <v>0</v>
      </c>
      <c r="AI1729" s="194">
        <v>0</v>
      </c>
      <c r="AJ1729" s="194">
        <v>0</v>
      </c>
      <c r="AK1729" s="194">
        <v>0</v>
      </c>
      <c r="AL1729" s="383">
        <v>4</v>
      </c>
      <c r="AM1729" s="194">
        <v>0</v>
      </c>
      <c r="AN1729" s="177">
        <v>0</v>
      </c>
      <c r="AO1729" s="194">
        <v>4</v>
      </c>
      <c r="AP1729" s="180"/>
      <c r="AQ1729" s="180"/>
      <c r="AR1729" s="180"/>
      <c r="AS1729" s="180"/>
      <c r="AT1729" s="180"/>
      <c r="AU1729" s="180"/>
      <c r="AV1729" s="180"/>
      <c r="AW1729" s="180"/>
      <c r="AX1729" s="180"/>
      <c r="AY1729" s="180"/>
      <c r="AZ1729" s="180"/>
      <c r="BA1729" s="180"/>
      <c r="BB1729" s="180"/>
      <c r="BC1729" s="180"/>
      <c r="BD1729" s="180"/>
      <c r="BE1729" s="180"/>
      <c r="BF1729" s="180"/>
      <c r="BG1729" s="180"/>
      <c r="BH1729" s="176">
        <f t="shared" si="203"/>
        <v>5</v>
      </c>
      <c r="BI1729" s="176">
        <f t="shared" si="206"/>
        <v>15</v>
      </c>
      <c r="BJ1729" s="182" t="str">
        <f t="shared" si="207"/>
        <v>8 - 36</v>
      </c>
      <c r="BK1729" s="176">
        <f t="shared" si="208"/>
        <v>22</v>
      </c>
      <c r="BL1729" s="176">
        <f t="shared" si="204"/>
        <v>5</v>
      </c>
      <c r="BM1729" s="533"/>
      <c r="BN1729" s="185">
        <v>245</v>
      </c>
      <c r="BO1729" s="180">
        <v>5</v>
      </c>
      <c r="BP1729" s="185">
        <f t="shared" si="205"/>
        <v>355</v>
      </c>
      <c r="BQ1729" s="420" t="str">
        <f t="shared" si="209"/>
        <v>IV</v>
      </c>
      <c r="BR1729" s="185"/>
      <c r="BS1729" s="464" t="s">
        <v>9623</v>
      </c>
    </row>
    <row r="1730" spans="1:71" ht="63.75" x14ac:dyDescent="0.2">
      <c r="A1730" s="696">
        <v>1728</v>
      </c>
      <c r="B1730" s="286" t="s">
        <v>10108</v>
      </c>
      <c r="C1730" s="286" t="s">
        <v>9414</v>
      </c>
      <c r="D1730" s="258" t="s">
        <v>9623</v>
      </c>
      <c r="E1730" s="736">
        <v>1</v>
      </c>
      <c r="F1730" s="736">
        <v>1</v>
      </c>
      <c r="G1730" s="737">
        <v>2</v>
      </c>
      <c r="H1730" s="305" t="s">
        <v>13976</v>
      </c>
      <c r="I1730" s="207" t="s">
        <v>2342</v>
      </c>
      <c r="J1730" s="279" t="s">
        <v>9416</v>
      </c>
      <c r="K1730" s="179" t="s">
        <v>630</v>
      </c>
      <c r="L1730" s="427" t="s">
        <v>5490</v>
      </c>
      <c r="M1730" s="684">
        <v>24</v>
      </c>
      <c r="N1730" s="685" t="s">
        <v>15710</v>
      </c>
      <c r="O1730" s="684">
        <v>1080</v>
      </c>
      <c r="P1730" s="179"/>
      <c r="Q1730" s="179">
        <v>-2</v>
      </c>
      <c r="R1730" s="180"/>
      <c r="S1730" s="498">
        <v>11</v>
      </c>
      <c r="T1730" s="498">
        <v>18</v>
      </c>
      <c r="U1730" s="189">
        <v>4</v>
      </c>
      <c r="V1730" s="189">
        <v>18</v>
      </c>
      <c r="W1730" s="742">
        <v>18</v>
      </c>
      <c r="X1730" s="742">
        <v>24</v>
      </c>
      <c r="Y1730" s="742"/>
      <c r="Z1730" s="742"/>
      <c r="AA1730" s="742"/>
      <c r="AB1730" s="220" t="s">
        <v>793</v>
      </c>
      <c r="AC1730" s="419" t="s">
        <v>14093</v>
      </c>
      <c r="AD1730" s="427" t="s">
        <v>6415</v>
      </c>
      <c r="AE1730" s="191" t="s">
        <v>4259</v>
      </c>
      <c r="AF1730" s="194">
        <v>0</v>
      </c>
      <c r="AG1730" s="194">
        <v>0</v>
      </c>
      <c r="AH1730" s="194">
        <v>0</v>
      </c>
      <c r="AI1730" s="194">
        <v>0</v>
      </c>
      <c r="AJ1730" s="194">
        <v>0</v>
      </c>
      <c r="AK1730" s="194">
        <v>0</v>
      </c>
      <c r="AL1730" s="383">
        <v>5</v>
      </c>
      <c r="AM1730" s="194">
        <v>0</v>
      </c>
      <c r="AN1730" s="177">
        <v>0</v>
      </c>
      <c r="AO1730" s="194">
        <v>5</v>
      </c>
      <c r="AP1730" s="180"/>
      <c r="AQ1730" s="180"/>
      <c r="AR1730" s="180"/>
      <c r="AS1730" s="180"/>
      <c r="AT1730" s="180"/>
      <c r="AU1730" s="180"/>
      <c r="AV1730" s="180"/>
      <c r="AW1730" s="180"/>
      <c r="AX1730" s="180"/>
      <c r="AY1730" s="180"/>
      <c r="AZ1730" s="180"/>
      <c r="BA1730" s="180"/>
      <c r="BB1730" s="180"/>
      <c r="BC1730" s="180"/>
      <c r="BD1730" s="180"/>
      <c r="BE1730" s="180"/>
      <c r="BF1730" s="180"/>
      <c r="BG1730" s="180"/>
      <c r="BH1730" s="176">
        <f t="shared" si="203"/>
        <v>6</v>
      </c>
      <c r="BI1730" s="176">
        <f t="shared" si="206"/>
        <v>13</v>
      </c>
      <c r="BJ1730" s="182" t="str">
        <f t="shared" si="207"/>
        <v>10 - 45</v>
      </c>
      <c r="BK1730" s="176">
        <f t="shared" si="208"/>
        <v>28</v>
      </c>
      <c r="BL1730" s="176">
        <f t="shared" si="204"/>
        <v>7</v>
      </c>
      <c r="BM1730" s="533"/>
      <c r="BN1730" s="185">
        <v>425</v>
      </c>
      <c r="BO1730" s="180">
        <v>6</v>
      </c>
      <c r="BP1730" s="185">
        <f t="shared" si="205"/>
        <v>593</v>
      </c>
      <c r="BQ1730" s="420" t="str">
        <f t="shared" si="209"/>
        <v>V</v>
      </c>
      <c r="BR1730" s="185"/>
      <c r="BS1730" s="464" t="s">
        <v>9586</v>
      </c>
    </row>
    <row r="1731" spans="1:71" ht="63.75" x14ac:dyDescent="0.2">
      <c r="A1731" s="696">
        <v>1729</v>
      </c>
      <c r="B1731" s="286" t="s">
        <v>10108</v>
      </c>
      <c r="C1731" s="286" t="s">
        <v>9415</v>
      </c>
      <c r="D1731" s="258" t="s">
        <v>9623</v>
      </c>
      <c r="E1731" s="736">
        <v>1</v>
      </c>
      <c r="F1731" s="736">
        <v>1</v>
      </c>
      <c r="G1731" s="737">
        <v>2</v>
      </c>
      <c r="H1731" s="305" t="s">
        <v>13976</v>
      </c>
      <c r="I1731" s="207" t="s">
        <v>2342</v>
      </c>
      <c r="J1731" s="279" t="s">
        <v>9416</v>
      </c>
      <c r="K1731" s="179" t="s">
        <v>630</v>
      </c>
      <c r="L1731" s="427" t="s">
        <v>5490</v>
      </c>
      <c r="M1731" s="684">
        <v>28</v>
      </c>
      <c r="N1731" s="685" t="s">
        <v>15710</v>
      </c>
      <c r="O1731" s="684">
        <v>1700</v>
      </c>
      <c r="P1731" s="179"/>
      <c r="Q1731" s="179">
        <v>-2</v>
      </c>
      <c r="R1731" s="180"/>
      <c r="S1731" s="498">
        <v>11</v>
      </c>
      <c r="T1731" s="498">
        <v>18</v>
      </c>
      <c r="U1731" s="189">
        <v>4</v>
      </c>
      <c r="V1731" s="189">
        <v>18</v>
      </c>
      <c r="W1731" s="742">
        <v>18</v>
      </c>
      <c r="X1731" s="742">
        <v>24</v>
      </c>
      <c r="Y1731" s="742"/>
      <c r="Z1731" s="742"/>
      <c r="AA1731" s="742"/>
      <c r="AB1731" s="220" t="s">
        <v>793</v>
      </c>
      <c r="AC1731" s="419" t="s">
        <v>14093</v>
      </c>
      <c r="AD1731" s="427" t="s">
        <v>6415</v>
      </c>
      <c r="AE1731" s="191" t="s">
        <v>4259</v>
      </c>
      <c r="AF1731" s="194">
        <v>0</v>
      </c>
      <c r="AG1731" s="194">
        <v>0</v>
      </c>
      <c r="AH1731" s="194">
        <v>0</v>
      </c>
      <c r="AI1731" s="194">
        <v>0</v>
      </c>
      <c r="AJ1731" s="194">
        <v>0</v>
      </c>
      <c r="AK1731" s="194">
        <v>0</v>
      </c>
      <c r="AL1731" s="383">
        <v>6</v>
      </c>
      <c r="AM1731" s="194">
        <v>0</v>
      </c>
      <c r="AN1731" s="177">
        <v>0</v>
      </c>
      <c r="AO1731" s="194">
        <v>6</v>
      </c>
      <c r="AP1731" s="180"/>
      <c r="AQ1731" s="180"/>
      <c r="AR1731" s="180"/>
      <c r="AS1731" s="180"/>
      <c r="AT1731" s="180"/>
      <c r="AU1731" s="180"/>
      <c r="AV1731" s="180"/>
      <c r="AW1731" s="180"/>
      <c r="AX1731" s="180"/>
      <c r="AY1731" s="180"/>
      <c r="AZ1731" s="180"/>
      <c r="BA1731" s="180"/>
      <c r="BB1731" s="180"/>
      <c r="BC1731" s="180"/>
      <c r="BD1731" s="180"/>
      <c r="BE1731" s="180"/>
      <c r="BF1731" s="180"/>
      <c r="BG1731" s="180"/>
      <c r="BH1731" s="176">
        <f t="shared" ref="BH1731:BH1794" si="210">IF(manualHD="",IF(COUNTA($AP1731:$BG1731)=0,IF(SUM($AG1731:$AL1731)/(0.01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7</v>
      </c>
      <c r="BI1731" s="176">
        <f t="shared" si="206"/>
        <v>13</v>
      </c>
      <c r="BJ1731" s="182" t="str">
        <f t="shared" si="207"/>
        <v>12 - 54</v>
      </c>
      <c r="BK1731" s="176">
        <f t="shared" si="208"/>
        <v>33</v>
      </c>
      <c r="BL1731" s="176">
        <f t="shared" si="204"/>
        <v>8</v>
      </c>
      <c r="BM1731" s="533"/>
      <c r="BN1731" s="185">
        <v>650</v>
      </c>
      <c r="BO1731" s="180">
        <v>8</v>
      </c>
      <c r="BP1731" s="185">
        <f t="shared" si="205"/>
        <v>914</v>
      </c>
      <c r="BQ1731" s="420" t="str">
        <f t="shared" si="209"/>
        <v>VI</v>
      </c>
      <c r="BR1731" s="185"/>
      <c r="BS1731" s="464" t="s">
        <v>9586</v>
      </c>
    </row>
    <row r="1732" spans="1:71" ht="25.5" x14ac:dyDescent="0.2">
      <c r="A1732" s="697">
        <v>1730</v>
      </c>
      <c r="B1732" s="286" t="s">
        <v>130</v>
      </c>
      <c r="C1732" s="286" t="s">
        <v>130</v>
      </c>
      <c r="D1732" s="258" t="s">
        <v>9623</v>
      </c>
      <c r="E1732" s="736">
        <v>1</v>
      </c>
      <c r="F1732" s="736">
        <v>1</v>
      </c>
      <c r="G1732" s="737">
        <v>6</v>
      </c>
      <c r="H1732" s="305" t="s">
        <v>3486</v>
      </c>
      <c r="I1732" s="207" t="s">
        <v>3485</v>
      </c>
      <c r="J1732" s="279" t="s">
        <v>5550</v>
      </c>
      <c r="K1732" s="179" t="s">
        <v>3491</v>
      </c>
      <c r="L1732" s="427" t="s">
        <v>3491</v>
      </c>
      <c r="M1732" s="684">
        <v>12.5</v>
      </c>
      <c r="N1732" s="684" t="s">
        <v>15766</v>
      </c>
      <c r="O1732" s="684">
        <v>180</v>
      </c>
      <c r="P1732" s="179" t="s">
        <v>16144</v>
      </c>
      <c r="Q1732" s="179">
        <v>3</v>
      </c>
      <c r="R1732" s="180"/>
      <c r="S1732" s="498">
        <v>5</v>
      </c>
      <c r="T1732" s="498">
        <v>7</v>
      </c>
      <c r="U1732" s="189">
        <v>2</v>
      </c>
      <c r="V1732" s="189">
        <v>8</v>
      </c>
      <c r="W1732" s="742">
        <v>1</v>
      </c>
      <c r="X1732" s="742">
        <v>36</v>
      </c>
      <c r="Y1732" s="742"/>
      <c r="Z1732" s="742"/>
      <c r="AA1732" s="742"/>
      <c r="AB1732" s="220" t="s">
        <v>794</v>
      </c>
      <c r="AC1732" s="419" t="s">
        <v>185</v>
      </c>
      <c r="AD1732" s="179" t="s">
        <v>10180</v>
      </c>
      <c r="AE1732" s="179" t="s">
        <v>4247</v>
      </c>
      <c r="AF1732" s="194">
        <v>0</v>
      </c>
      <c r="AG1732" s="194">
        <v>0</v>
      </c>
      <c r="AH1732" s="194">
        <v>0</v>
      </c>
      <c r="AI1732" s="194">
        <v>0</v>
      </c>
      <c r="AJ1732" s="194">
        <v>0</v>
      </c>
      <c r="AK1732" s="194">
        <v>0</v>
      </c>
      <c r="AL1732" s="385">
        <v>7</v>
      </c>
      <c r="AM1732" s="194">
        <v>0</v>
      </c>
      <c r="AN1732" s="177">
        <v>0</v>
      </c>
      <c r="AO1732" s="194">
        <v>0</v>
      </c>
      <c r="AP1732" s="180"/>
      <c r="AQ1732" s="180"/>
      <c r="AR1732" s="180"/>
      <c r="AS1732" s="180"/>
      <c r="AT1732" s="180"/>
      <c r="AU1732" s="180"/>
      <c r="AV1732" s="180"/>
      <c r="AW1732" s="180"/>
      <c r="AX1732" s="180"/>
      <c r="AY1732" s="180"/>
      <c r="AZ1732" s="180"/>
      <c r="BA1732" s="180"/>
      <c r="BB1732" s="180"/>
      <c r="BC1732" s="180"/>
      <c r="BD1732" s="180"/>
      <c r="BE1732" s="180"/>
      <c r="BF1732" s="180"/>
      <c r="BG1732" s="180"/>
      <c r="BH1732" s="176">
        <f t="shared" si="210"/>
        <v>7</v>
      </c>
      <c r="BI1732" s="176">
        <f t="shared" si="206"/>
        <v>13</v>
      </c>
      <c r="BJ1732" s="182" t="str">
        <f t="shared" si="207"/>
        <v>7 - 56</v>
      </c>
      <c r="BK1732" s="176">
        <f t="shared" si="208"/>
        <v>32</v>
      </c>
      <c r="BL1732" s="176">
        <f t="shared" ref="BL1732:BL1795" si="211">IF(SUM(AP1732:BG1732)=0,AL1732+ROUNDDOWN(AO1732/4.5,0)+IF(AF1732*1.5+AG1732*2+AH1732*2.5+AI1732*3+AJ1732*3.5+AK1732*4+AO1732&gt;3,1,0),MAX(AP1732:BG1732))</f>
        <v>7</v>
      </c>
      <c r="BM1732" s="533"/>
      <c r="BN1732" s="185">
        <v>525</v>
      </c>
      <c r="BO1732" s="180">
        <v>8</v>
      </c>
      <c r="BP1732" s="185">
        <f t="shared" si="205"/>
        <v>781</v>
      </c>
      <c r="BQ1732" s="420" t="str">
        <f t="shared" si="209"/>
        <v>VI</v>
      </c>
      <c r="BR1732" s="185"/>
      <c r="BS1732" s="464" t="s">
        <v>9623</v>
      </c>
    </row>
    <row r="1733" spans="1:71" ht="25.5" x14ac:dyDescent="0.2">
      <c r="A1733" s="696">
        <v>1731</v>
      </c>
      <c r="B1733" s="286" t="s">
        <v>10179</v>
      </c>
      <c r="C1733" s="286" t="s">
        <v>10179</v>
      </c>
      <c r="D1733" s="258" t="s">
        <v>9623</v>
      </c>
      <c r="E1733" s="736">
        <v>1</v>
      </c>
      <c r="F1733" s="736">
        <v>1</v>
      </c>
      <c r="G1733" s="737">
        <v>6</v>
      </c>
      <c r="H1733" s="305" t="s">
        <v>3486</v>
      </c>
      <c r="I1733" s="207" t="s">
        <v>3485</v>
      </c>
      <c r="J1733" s="279" t="s">
        <v>5401</v>
      </c>
      <c r="K1733" s="179" t="s">
        <v>3491</v>
      </c>
      <c r="L1733" s="427" t="s">
        <v>3491</v>
      </c>
      <c r="M1733" s="684">
        <v>14</v>
      </c>
      <c r="N1733" s="684" t="s">
        <v>15766</v>
      </c>
      <c r="O1733" s="684">
        <v>250</v>
      </c>
      <c r="P1733" s="179" t="s">
        <v>16144</v>
      </c>
      <c r="Q1733" s="179">
        <v>3</v>
      </c>
      <c r="R1733" s="180"/>
      <c r="S1733" s="498">
        <v>5</v>
      </c>
      <c r="T1733" s="498">
        <v>7</v>
      </c>
      <c r="U1733" s="189">
        <v>2</v>
      </c>
      <c r="V1733" s="189">
        <v>8</v>
      </c>
      <c r="W1733" s="742">
        <v>1</v>
      </c>
      <c r="X1733" s="742">
        <v>36</v>
      </c>
      <c r="Y1733" s="742"/>
      <c r="Z1733" s="742"/>
      <c r="AA1733" s="742"/>
      <c r="AB1733" s="220" t="s">
        <v>794</v>
      </c>
      <c r="AC1733" s="186" t="s">
        <v>185</v>
      </c>
      <c r="AD1733" s="179" t="s">
        <v>10180</v>
      </c>
      <c r="AE1733" s="179" t="s">
        <v>4247</v>
      </c>
      <c r="AF1733" s="194">
        <v>0</v>
      </c>
      <c r="AG1733" s="194">
        <v>0</v>
      </c>
      <c r="AH1733" s="194">
        <v>0</v>
      </c>
      <c r="AI1733" s="194">
        <v>0</v>
      </c>
      <c r="AJ1733" s="194">
        <v>0</v>
      </c>
      <c r="AK1733" s="194">
        <v>0</v>
      </c>
      <c r="AL1733" s="385">
        <v>9</v>
      </c>
      <c r="AM1733" s="194">
        <v>0</v>
      </c>
      <c r="AN1733" s="177">
        <v>0</v>
      </c>
      <c r="AO1733" s="194">
        <v>0</v>
      </c>
      <c r="AP1733" s="180"/>
      <c r="AQ1733" s="180"/>
      <c r="AR1733" s="180"/>
      <c r="AS1733" s="180"/>
      <c r="AT1733" s="180"/>
      <c r="AU1733" s="180"/>
      <c r="AV1733" s="180"/>
      <c r="AW1733" s="180"/>
      <c r="AX1733" s="180"/>
      <c r="AY1733" s="180"/>
      <c r="AZ1733" s="180"/>
      <c r="BA1733" s="180"/>
      <c r="BB1733" s="180"/>
      <c r="BC1733" s="180"/>
      <c r="BD1733" s="180"/>
      <c r="BE1733" s="180"/>
      <c r="BF1733" s="180"/>
      <c r="BG1733" s="180"/>
      <c r="BH1733" s="176">
        <f t="shared" si="210"/>
        <v>9</v>
      </c>
      <c r="BI1733" s="176">
        <f t="shared" si="206"/>
        <v>12</v>
      </c>
      <c r="BJ1733" s="182" t="str">
        <f t="shared" si="207"/>
        <v>9 - 72</v>
      </c>
      <c r="BK1733" s="176">
        <f t="shared" si="208"/>
        <v>41</v>
      </c>
      <c r="BL1733" s="176">
        <f t="shared" si="211"/>
        <v>9</v>
      </c>
      <c r="BM1733" s="533"/>
      <c r="BN1733" s="185">
        <v>1300</v>
      </c>
      <c r="BO1733" s="180">
        <v>12</v>
      </c>
      <c r="BP1733" s="185">
        <f t="shared" si="205"/>
        <v>1792</v>
      </c>
      <c r="BQ1733" s="420" t="str">
        <f t="shared" si="209"/>
        <v>VII</v>
      </c>
      <c r="BR1733" s="185"/>
      <c r="BS1733" s="464" t="s">
        <v>9578</v>
      </c>
    </row>
    <row r="1734" spans="1:71" ht="51" x14ac:dyDescent="0.2">
      <c r="A1734" s="697">
        <v>1732</v>
      </c>
      <c r="B1734" s="286" t="s">
        <v>10188</v>
      </c>
      <c r="C1734" s="286" t="s">
        <v>10188</v>
      </c>
      <c r="D1734" s="258" t="s">
        <v>9623</v>
      </c>
      <c r="E1734" s="736">
        <v>1</v>
      </c>
      <c r="F1734" s="736">
        <v>1</v>
      </c>
      <c r="G1734" s="737">
        <v>3</v>
      </c>
      <c r="H1734" s="305" t="s">
        <v>3486</v>
      </c>
      <c r="I1734" s="207" t="s">
        <v>5990</v>
      </c>
      <c r="J1734" s="279" t="s">
        <v>5935</v>
      </c>
      <c r="K1734" s="179" t="s">
        <v>3927</v>
      </c>
      <c r="L1734" s="427" t="s">
        <v>5490</v>
      </c>
      <c r="M1734" s="684">
        <v>13</v>
      </c>
      <c r="N1734" s="685" t="s">
        <v>15710</v>
      </c>
      <c r="O1734" s="684">
        <v>4800</v>
      </c>
      <c r="P1734" s="427" t="s">
        <v>15883</v>
      </c>
      <c r="Q1734" s="179">
        <v>0</v>
      </c>
      <c r="R1734" s="180"/>
      <c r="S1734" s="191">
        <v>8</v>
      </c>
      <c r="T1734" s="191">
        <v>16</v>
      </c>
      <c r="U1734" s="190">
        <v>3</v>
      </c>
      <c r="V1734" s="190">
        <v>18</v>
      </c>
      <c r="W1734" s="742">
        <v>24</v>
      </c>
      <c r="X1734" s="742">
        <v>48</v>
      </c>
      <c r="Y1734" s="742"/>
      <c r="Z1734" s="742"/>
      <c r="AA1734" s="742"/>
      <c r="AB1734" s="499" t="s">
        <v>794</v>
      </c>
      <c r="AC1734" s="419" t="s">
        <v>108</v>
      </c>
      <c r="AD1734" s="179" t="s">
        <v>6416</v>
      </c>
      <c r="AE1734" s="179" t="s">
        <v>5881</v>
      </c>
      <c r="AF1734" s="194">
        <v>0</v>
      </c>
      <c r="AG1734" s="194">
        <v>0</v>
      </c>
      <c r="AH1734" s="194">
        <v>0</v>
      </c>
      <c r="AI1734" s="194">
        <v>0</v>
      </c>
      <c r="AJ1734" s="194">
        <v>0</v>
      </c>
      <c r="AK1734" s="194">
        <v>0</v>
      </c>
      <c r="AL1734" s="385">
        <v>8</v>
      </c>
      <c r="AM1734" s="194">
        <v>0</v>
      </c>
      <c r="AN1734" s="177">
        <v>0</v>
      </c>
      <c r="AO1734" s="194">
        <v>0</v>
      </c>
      <c r="AP1734" s="180"/>
      <c r="AQ1734" s="180"/>
      <c r="AR1734" s="180"/>
      <c r="AS1734" s="180"/>
      <c r="AT1734" s="180"/>
      <c r="AU1734" s="180"/>
      <c r="AV1734" s="180"/>
      <c r="AW1734" s="180"/>
      <c r="AX1734" s="180"/>
      <c r="AY1734" s="180"/>
      <c r="AZ1734" s="180"/>
      <c r="BA1734" s="180"/>
      <c r="BB1734" s="180"/>
      <c r="BC1734" s="180"/>
      <c r="BD1734" s="180"/>
      <c r="BE1734" s="180"/>
      <c r="BF1734" s="180"/>
      <c r="BG1734" s="180"/>
      <c r="BH1734" s="176">
        <f t="shared" si="210"/>
        <v>8</v>
      </c>
      <c r="BI1734" s="176">
        <f t="shared" si="206"/>
        <v>12</v>
      </c>
      <c r="BJ1734" s="182" t="str">
        <f t="shared" si="207"/>
        <v>8 - 64</v>
      </c>
      <c r="BK1734" s="176">
        <f t="shared" si="208"/>
        <v>36</v>
      </c>
      <c r="BL1734" s="176">
        <f t="shared" si="211"/>
        <v>8</v>
      </c>
      <c r="BM1734" s="533"/>
      <c r="BN1734" s="185">
        <v>1275</v>
      </c>
      <c r="BO1734" s="180">
        <v>10</v>
      </c>
      <c r="BP1734" s="185">
        <f t="shared" si="205"/>
        <v>1635</v>
      </c>
      <c r="BQ1734" s="420" t="str">
        <f t="shared" si="209"/>
        <v>VII</v>
      </c>
      <c r="BR1734" s="185"/>
      <c r="BS1734" s="464" t="s">
        <v>9623</v>
      </c>
    </row>
    <row r="1735" spans="1:71" ht="25.5" x14ac:dyDescent="0.2">
      <c r="A1735" s="696">
        <v>1733</v>
      </c>
      <c r="B1735" s="286" t="s">
        <v>109</v>
      </c>
      <c r="C1735" s="286" t="s">
        <v>109</v>
      </c>
      <c r="D1735" s="258" t="s">
        <v>9623</v>
      </c>
      <c r="E1735" s="736">
        <v>1</v>
      </c>
      <c r="F1735" s="736">
        <v>1</v>
      </c>
      <c r="G1735" s="737">
        <v>4</v>
      </c>
      <c r="H1735" s="305" t="s">
        <v>3486</v>
      </c>
      <c r="I1735" s="496" t="s">
        <v>2342</v>
      </c>
      <c r="J1735" s="497" t="s">
        <v>2737</v>
      </c>
      <c r="K1735" s="427" t="s">
        <v>5131</v>
      </c>
      <c r="L1735" s="427" t="s">
        <v>5490</v>
      </c>
      <c r="M1735" s="685">
        <v>30</v>
      </c>
      <c r="N1735" s="685" t="s">
        <v>15766</v>
      </c>
      <c r="O1735" s="685">
        <v>720</v>
      </c>
      <c r="P1735" s="427" t="s">
        <v>16274</v>
      </c>
      <c r="Q1735" s="179">
        <v>3</v>
      </c>
      <c r="R1735" s="180"/>
      <c r="S1735" s="427">
        <v>2</v>
      </c>
      <c r="T1735" s="191">
        <v>4</v>
      </c>
      <c r="U1735" s="191">
        <v>1</v>
      </c>
      <c r="V1735" s="191">
        <v>1</v>
      </c>
      <c r="W1735" s="742">
        <v>12</v>
      </c>
      <c r="X1735" s="742">
        <v>18</v>
      </c>
      <c r="Y1735" s="742"/>
      <c r="Z1735" s="742"/>
      <c r="AA1735" s="742"/>
      <c r="AB1735" s="499" t="s">
        <v>795</v>
      </c>
      <c r="AC1735" s="186"/>
      <c r="AD1735" s="427" t="s">
        <v>110</v>
      </c>
      <c r="AE1735" s="427" t="s">
        <v>4259</v>
      </c>
      <c r="AF1735" s="194">
        <v>0</v>
      </c>
      <c r="AG1735" s="194">
        <v>0</v>
      </c>
      <c r="AH1735" s="194">
        <v>0</v>
      </c>
      <c r="AI1735" s="194">
        <v>0</v>
      </c>
      <c r="AJ1735" s="194">
        <v>0</v>
      </c>
      <c r="AK1735" s="194">
        <v>0</v>
      </c>
      <c r="AL1735" s="383">
        <v>8</v>
      </c>
      <c r="AM1735" s="194">
        <v>0</v>
      </c>
      <c r="AN1735" s="177">
        <v>0</v>
      </c>
      <c r="AO1735" s="194">
        <v>4</v>
      </c>
      <c r="AP1735" s="180"/>
      <c r="AQ1735" s="180"/>
      <c r="AR1735" s="180"/>
      <c r="AS1735" s="180"/>
      <c r="AT1735" s="180"/>
      <c r="AU1735" s="180"/>
      <c r="AV1735" s="180"/>
      <c r="AW1735" s="180"/>
      <c r="AX1735" s="180"/>
      <c r="AY1735" s="180"/>
      <c r="AZ1735" s="180"/>
      <c r="BA1735" s="180"/>
      <c r="BB1735" s="180"/>
      <c r="BC1735" s="180"/>
      <c r="BD1735" s="180"/>
      <c r="BE1735" s="180"/>
      <c r="BF1735" s="180"/>
      <c r="BG1735" s="180"/>
      <c r="BH1735" s="176">
        <f t="shared" si="210"/>
        <v>9</v>
      </c>
      <c r="BI1735" s="176">
        <f t="shared" si="206"/>
        <v>12</v>
      </c>
      <c r="BJ1735" s="182" t="str">
        <f t="shared" si="207"/>
        <v>12 - 68</v>
      </c>
      <c r="BK1735" s="176">
        <f t="shared" si="208"/>
        <v>40</v>
      </c>
      <c r="BL1735" s="176">
        <f t="shared" si="211"/>
        <v>9</v>
      </c>
      <c r="BM1735" s="533"/>
      <c r="BN1735" s="185">
        <v>600</v>
      </c>
      <c r="BO1735" s="180">
        <v>12</v>
      </c>
      <c r="BP1735" s="185">
        <f t="shared" si="205"/>
        <v>1080</v>
      </c>
      <c r="BQ1735" s="420" t="str">
        <f t="shared" si="209"/>
        <v>VI</v>
      </c>
      <c r="BR1735" s="185"/>
      <c r="BS1735" s="464" t="s">
        <v>9623</v>
      </c>
    </row>
    <row r="1736" spans="1:71" ht="25.5" x14ac:dyDescent="0.2">
      <c r="A1736" s="696">
        <v>1734</v>
      </c>
      <c r="B1736" s="286" t="s">
        <v>111</v>
      </c>
      <c r="C1736" s="286" t="s">
        <v>111</v>
      </c>
      <c r="D1736" s="258" t="s">
        <v>9623</v>
      </c>
      <c r="E1736" s="736">
        <v>1</v>
      </c>
      <c r="F1736" s="736">
        <v>1</v>
      </c>
      <c r="G1736" s="737">
        <v>1</v>
      </c>
      <c r="H1736" s="305" t="s">
        <v>13977</v>
      </c>
      <c r="I1736" s="496" t="s">
        <v>7154</v>
      </c>
      <c r="J1736" s="497" t="s">
        <v>4362</v>
      </c>
      <c r="K1736" s="427" t="s">
        <v>3491</v>
      </c>
      <c r="L1736" s="427" t="s">
        <v>3491</v>
      </c>
      <c r="M1736" s="685">
        <v>6</v>
      </c>
      <c r="N1736" s="685" t="s">
        <v>15715</v>
      </c>
      <c r="O1736" s="685">
        <v>0.1</v>
      </c>
      <c r="P1736" s="427" t="s">
        <v>15806</v>
      </c>
      <c r="Q1736" s="179">
        <v>2</v>
      </c>
      <c r="R1736" s="180"/>
      <c r="S1736" s="498">
        <v>8</v>
      </c>
      <c r="T1736" s="498">
        <v>12</v>
      </c>
      <c r="U1736" s="189">
        <v>3</v>
      </c>
      <c r="V1736" s="189">
        <v>16</v>
      </c>
      <c r="W1736" s="742">
        <v>6</v>
      </c>
      <c r="X1736" s="742"/>
      <c r="Y1736" s="742"/>
      <c r="Z1736" s="742"/>
      <c r="AA1736" s="742"/>
      <c r="AB1736" s="220"/>
      <c r="AC1736" s="419" t="s">
        <v>13978</v>
      </c>
      <c r="AD1736" s="427" t="s">
        <v>123</v>
      </c>
      <c r="AE1736" s="427" t="s">
        <v>4259</v>
      </c>
      <c r="AF1736" s="194">
        <v>0</v>
      </c>
      <c r="AG1736" s="194">
        <v>0</v>
      </c>
      <c r="AH1736" s="194">
        <v>0</v>
      </c>
      <c r="AI1736" s="194">
        <v>0</v>
      </c>
      <c r="AJ1736" s="194">
        <v>0</v>
      </c>
      <c r="AK1736" s="194">
        <v>0</v>
      </c>
      <c r="AL1736" s="383">
        <v>5</v>
      </c>
      <c r="AM1736" s="194">
        <v>0</v>
      </c>
      <c r="AN1736" s="177">
        <v>0</v>
      </c>
      <c r="AO1736" s="194">
        <v>3</v>
      </c>
      <c r="AP1736" s="180"/>
      <c r="AQ1736" s="180"/>
      <c r="AR1736" s="180"/>
      <c r="AS1736" s="180"/>
      <c r="AT1736" s="180"/>
      <c r="AU1736" s="180"/>
      <c r="AV1736" s="180"/>
      <c r="AW1736" s="180"/>
      <c r="AX1736" s="180"/>
      <c r="AY1736" s="180"/>
      <c r="AZ1736" s="180"/>
      <c r="BA1736" s="180"/>
      <c r="BB1736" s="180"/>
      <c r="BC1736" s="180"/>
      <c r="BD1736" s="180"/>
      <c r="BE1736" s="180"/>
      <c r="BF1736" s="180"/>
      <c r="BG1736" s="180"/>
      <c r="BH1736" s="176">
        <f t="shared" si="210"/>
        <v>5</v>
      </c>
      <c r="BI1736" s="176">
        <f t="shared" si="206"/>
        <v>15</v>
      </c>
      <c r="BJ1736" s="182" t="str">
        <f t="shared" si="207"/>
        <v>8 - 43</v>
      </c>
      <c r="BK1736" s="176">
        <f t="shared" si="208"/>
        <v>26</v>
      </c>
      <c r="BL1736" s="176">
        <f t="shared" si="211"/>
        <v>5</v>
      </c>
      <c r="BM1736" s="533"/>
      <c r="BN1736" s="185">
        <v>800</v>
      </c>
      <c r="BO1736" s="180">
        <v>6</v>
      </c>
      <c r="BP1736" s="185">
        <f t="shared" si="205"/>
        <v>956</v>
      </c>
      <c r="BQ1736" s="420" t="str">
        <f t="shared" si="209"/>
        <v>VI</v>
      </c>
      <c r="BR1736" s="185"/>
      <c r="BS1736" s="464" t="s">
        <v>9623</v>
      </c>
    </row>
    <row r="1737" spans="1:71" ht="63.75" x14ac:dyDescent="0.2">
      <c r="A1737" s="697">
        <v>1735</v>
      </c>
      <c r="B1737" s="286" t="s">
        <v>124</v>
      </c>
      <c r="C1737" s="286" t="s">
        <v>125</v>
      </c>
      <c r="D1737" s="258" t="s">
        <v>9623</v>
      </c>
      <c r="E1737" s="736">
        <v>7</v>
      </c>
      <c r="F1737" s="736">
        <v>1</v>
      </c>
      <c r="G1737" s="737">
        <v>4</v>
      </c>
      <c r="H1737" s="305" t="s">
        <v>13979</v>
      </c>
      <c r="I1737" s="496" t="s">
        <v>5469</v>
      </c>
      <c r="J1737" s="497" t="s">
        <v>133</v>
      </c>
      <c r="K1737" s="427" t="s">
        <v>5490</v>
      </c>
      <c r="L1737" s="427" t="s">
        <v>5490</v>
      </c>
      <c r="M1737" s="685">
        <v>9</v>
      </c>
      <c r="N1737" s="685" t="s">
        <v>15741</v>
      </c>
      <c r="O1737" s="685">
        <v>270</v>
      </c>
      <c r="P1737" s="427" t="s">
        <v>15822</v>
      </c>
      <c r="Q1737" s="179">
        <v>3</v>
      </c>
      <c r="R1737" s="180"/>
      <c r="S1737" s="498">
        <v>13</v>
      </c>
      <c r="T1737" s="189">
        <v>14</v>
      </c>
      <c r="U1737" s="189">
        <v>4</v>
      </c>
      <c r="V1737" s="189">
        <v>16</v>
      </c>
      <c r="W1737" s="742">
        <v>12</v>
      </c>
      <c r="X1737" s="742"/>
      <c r="Y1737" s="742"/>
      <c r="Z1737" s="742"/>
      <c r="AA1737" s="742"/>
      <c r="AB1737" s="220"/>
      <c r="AC1737" s="419" t="s">
        <v>137</v>
      </c>
      <c r="AD1737" s="427" t="s">
        <v>454</v>
      </c>
      <c r="AE1737" s="427" t="s">
        <v>4250</v>
      </c>
      <c r="AF1737" s="194">
        <v>0</v>
      </c>
      <c r="AG1737" s="194">
        <v>0</v>
      </c>
      <c r="AH1737" s="194">
        <v>0</v>
      </c>
      <c r="AI1737" s="194">
        <v>0</v>
      </c>
      <c r="AJ1737" s="194">
        <v>0</v>
      </c>
      <c r="AK1737" s="194">
        <v>0</v>
      </c>
      <c r="AL1737" s="385">
        <v>6</v>
      </c>
      <c r="AM1737" s="194">
        <v>0</v>
      </c>
      <c r="AN1737" s="177">
        <v>0</v>
      </c>
      <c r="AO1737" s="194">
        <v>6</v>
      </c>
      <c r="AP1737" s="180">
        <v>7</v>
      </c>
      <c r="AQ1737" s="180"/>
      <c r="AR1737" s="180"/>
      <c r="AS1737" s="180"/>
      <c r="AT1737" s="180"/>
      <c r="AU1737" s="180"/>
      <c r="AV1737" s="180"/>
      <c r="AW1737" s="180">
        <v>6</v>
      </c>
      <c r="AX1737" s="180"/>
      <c r="AY1737" s="180"/>
      <c r="AZ1737" s="180"/>
      <c r="BA1737" s="180"/>
      <c r="BB1737" s="180"/>
      <c r="BC1737" s="180"/>
      <c r="BD1737" s="180"/>
      <c r="BE1737" s="180"/>
      <c r="BF1737" s="180"/>
      <c r="BG1737" s="180"/>
      <c r="BH1737" s="176" t="str">
        <f t="shared" si="210"/>
        <v>class level</v>
      </c>
      <c r="BI1737" s="176">
        <f t="shared" si="206"/>
        <v>13</v>
      </c>
      <c r="BJ1737" s="182" t="str">
        <f t="shared" si="207"/>
        <v>12 - 54</v>
      </c>
      <c r="BK1737" s="176">
        <f t="shared" si="208"/>
        <v>33</v>
      </c>
      <c r="BL1737" s="176">
        <f t="shared" si="211"/>
        <v>7</v>
      </c>
      <c r="BM1737" s="533"/>
      <c r="BN1737" s="196">
        <v>875</v>
      </c>
      <c r="BO1737" s="188">
        <v>8</v>
      </c>
      <c r="BP1737" s="185">
        <f t="shared" si="205"/>
        <v>1139</v>
      </c>
      <c r="BQ1737" s="420" t="str">
        <f t="shared" si="209"/>
        <v>VI</v>
      </c>
      <c r="BR1737" s="185"/>
      <c r="BS1737" s="464" t="s">
        <v>9623</v>
      </c>
    </row>
    <row r="1738" spans="1:71" ht="63.75" x14ac:dyDescent="0.2">
      <c r="A1738" s="696">
        <v>1736</v>
      </c>
      <c r="B1738" s="286" t="s">
        <v>124</v>
      </c>
      <c r="C1738" s="286" t="s">
        <v>126</v>
      </c>
      <c r="D1738" s="258" t="s">
        <v>9623</v>
      </c>
      <c r="E1738" s="736">
        <v>7</v>
      </c>
      <c r="F1738" s="736">
        <v>1</v>
      </c>
      <c r="G1738" s="737">
        <v>4</v>
      </c>
      <c r="H1738" s="305" t="s">
        <v>13979</v>
      </c>
      <c r="I1738" s="496" t="s">
        <v>5469</v>
      </c>
      <c r="J1738" s="497" t="s">
        <v>133</v>
      </c>
      <c r="K1738" s="427" t="s">
        <v>5490</v>
      </c>
      <c r="L1738" s="427" t="s">
        <v>5490</v>
      </c>
      <c r="M1738" s="685">
        <v>9</v>
      </c>
      <c r="N1738" s="685" t="s">
        <v>15741</v>
      </c>
      <c r="O1738" s="685">
        <v>270</v>
      </c>
      <c r="P1738" s="427" t="s">
        <v>15822</v>
      </c>
      <c r="Q1738" s="179">
        <v>3</v>
      </c>
      <c r="R1738" s="180"/>
      <c r="S1738" s="498">
        <v>13</v>
      </c>
      <c r="T1738" s="189">
        <v>14</v>
      </c>
      <c r="U1738" s="189">
        <v>4</v>
      </c>
      <c r="V1738" s="189">
        <v>16</v>
      </c>
      <c r="W1738" s="742">
        <v>12</v>
      </c>
      <c r="X1738" s="742"/>
      <c r="Y1738" s="742"/>
      <c r="Z1738" s="742"/>
      <c r="AA1738" s="742"/>
      <c r="AB1738" s="220"/>
      <c r="AC1738" s="419" t="s">
        <v>138</v>
      </c>
      <c r="AD1738" s="427" t="s">
        <v>454</v>
      </c>
      <c r="AE1738" s="427" t="s">
        <v>4250</v>
      </c>
      <c r="AF1738" s="194">
        <v>0</v>
      </c>
      <c r="AG1738" s="194">
        <v>0</v>
      </c>
      <c r="AH1738" s="194">
        <v>0</v>
      </c>
      <c r="AI1738" s="194">
        <v>0</v>
      </c>
      <c r="AJ1738" s="194">
        <v>0</v>
      </c>
      <c r="AK1738" s="194">
        <v>0</v>
      </c>
      <c r="AL1738" s="385">
        <v>6</v>
      </c>
      <c r="AM1738" s="194">
        <v>0</v>
      </c>
      <c r="AN1738" s="177">
        <v>0</v>
      </c>
      <c r="AO1738" s="194">
        <v>6</v>
      </c>
      <c r="AP1738" s="180">
        <v>7</v>
      </c>
      <c r="AQ1738" s="180"/>
      <c r="AR1738" s="180"/>
      <c r="AS1738" s="180"/>
      <c r="AT1738" s="180"/>
      <c r="AU1738" s="180"/>
      <c r="AV1738" s="180"/>
      <c r="AW1738" s="180">
        <v>7</v>
      </c>
      <c r="AX1738" s="180"/>
      <c r="AY1738" s="180"/>
      <c r="AZ1738" s="180"/>
      <c r="BA1738" s="180"/>
      <c r="BB1738" s="180"/>
      <c r="BC1738" s="180"/>
      <c r="BD1738" s="180"/>
      <c r="BE1738" s="180"/>
      <c r="BF1738" s="180"/>
      <c r="BG1738" s="180"/>
      <c r="BH1738" s="176" t="str">
        <f t="shared" si="210"/>
        <v>class level</v>
      </c>
      <c r="BI1738" s="176">
        <f t="shared" si="206"/>
        <v>13</v>
      </c>
      <c r="BJ1738" s="182" t="str">
        <f t="shared" si="207"/>
        <v>12 - 54</v>
      </c>
      <c r="BK1738" s="176">
        <f t="shared" si="208"/>
        <v>33</v>
      </c>
      <c r="BL1738" s="176">
        <f t="shared" si="211"/>
        <v>7</v>
      </c>
      <c r="BM1738" s="533"/>
      <c r="BN1738" s="196">
        <v>875</v>
      </c>
      <c r="BO1738" s="188">
        <v>8</v>
      </c>
      <c r="BP1738" s="185">
        <f t="shared" si="205"/>
        <v>1139</v>
      </c>
      <c r="BQ1738" s="420" t="str">
        <f t="shared" si="209"/>
        <v>VI</v>
      </c>
      <c r="BR1738" s="185"/>
      <c r="BS1738" s="464" t="s">
        <v>9623</v>
      </c>
    </row>
    <row r="1739" spans="1:71" ht="51" x14ac:dyDescent="0.2">
      <c r="A1739" s="697">
        <v>1737</v>
      </c>
      <c r="B1739" s="286" t="s">
        <v>124</v>
      </c>
      <c r="C1739" s="286" t="s">
        <v>127</v>
      </c>
      <c r="D1739" s="258" t="s">
        <v>9623</v>
      </c>
      <c r="E1739" s="736">
        <v>7</v>
      </c>
      <c r="F1739" s="736">
        <v>1</v>
      </c>
      <c r="G1739" s="737">
        <v>4</v>
      </c>
      <c r="H1739" s="305" t="s">
        <v>13979</v>
      </c>
      <c r="I1739" s="496" t="s">
        <v>5469</v>
      </c>
      <c r="J1739" s="497" t="s">
        <v>133</v>
      </c>
      <c r="K1739" s="427" t="s">
        <v>5490</v>
      </c>
      <c r="L1739" s="427" t="s">
        <v>5490</v>
      </c>
      <c r="M1739" s="685">
        <v>9</v>
      </c>
      <c r="N1739" s="685" t="s">
        <v>15741</v>
      </c>
      <c r="O1739" s="685">
        <v>270</v>
      </c>
      <c r="P1739" s="427" t="s">
        <v>15822</v>
      </c>
      <c r="Q1739" s="179">
        <v>3</v>
      </c>
      <c r="R1739" s="180"/>
      <c r="S1739" s="498">
        <v>13</v>
      </c>
      <c r="T1739" s="189">
        <v>14</v>
      </c>
      <c r="U1739" s="189">
        <v>4</v>
      </c>
      <c r="V1739" s="189">
        <v>16</v>
      </c>
      <c r="W1739" s="742">
        <v>12</v>
      </c>
      <c r="X1739" s="742"/>
      <c r="Y1739" s="742"/>
      <c r="Z1739" s="742"/>
      <c r="AA1739" s="742"/>
      <c r="AB1739" s="220"/>
      <c r="AC1739" s="419" t="s">
        <v>139</v>
      </c>
      <c r="AD1739" s="427" t="s">
        <v>454</v>
      </c>
      <c r="AE1739" s="427" t="s">
        <v>4250</v>
      </c>
      <c r="AF1739" s="194">
        <v>0</v>
      </c>
      <c r="AG1739" s="194">
        <v>0</v>
      </c>
      <c r="AH1739" s="194">
        <v>0</v>
      </c>
      <c r="AI1739" s="194">
        <v>0</v>
      </c>
      <c r="AJ1739" s="194">
        <v>0</v>
      </c>
      <c r="AK1739" s="194">
        <v>0</v>
      </c>
      <c r="AL1739" s="385">
        <v>6</v>
      </c>
      <c r="AM1739" s="194">
        <v>0</v>
      </c>
      <c r="AN1739" s="177">
        <v>0</v>
      </c>
      <c r="AO1739" s="194">
        <v>6</v>
      </c>
      <c r="AP1739" s="180">
        <v>7</v>
      </c>
      <c r="AQ1739" s="180"/>
      <c r="AR1739" s="180"/>
      <c r="AS1739" s="180"/>
      <c r="AT1739" s="180"/>
      <c r="AU1739" s="180"/>
      <c r="AV1739" s="180"/>
      <c r="AW1739" s="180"/>
      <c r="AX1739" s="180"/>
      <c r="AY1739" s="180"/>
      <c r="AZ1739" s="180"/>
      <c r="BA1739" s="180"/>
      <c r="BB1739" s="180"/>
      <c r="BC1739" s="180"/>
      <c r="BD1739" s="180">
        <v>6</v>
      </c>
      <c r="BE1739" s="180"/>
      <c r="BF1739" s="180"/>
      <c r="BG1739" s="180"/>
      <c r="BH1739" s="176" t="str">
        <f t="shared" si="210"/>
        <v>class level</v>
      </c>
      <c r="BI1739" s="176">
        <f t="shared" si="206"/>
        <v>13</v>
      </c>
      <c r="BJ1739" s="182" t="str">
        <f t="shared" si="207"/>
        <v>12 - 54</v>
      </c>
      <c r="BK1739" s="176">
        <f t="shared" si="208"/>
        <v>33</v>
      </c>
      <c r="BL1739" s="176">
        <f t="shared" si="211"/>
        <v>7</v>
      </c>
      <c r="BM1739" s="533"/>
      <c r="BN1739" s="196">
        <v>875</v>
      </c>
      <c r="BO1739" s="188">
        <v>8</v>
      </c>
      <c r="BP1739" s="185">
        <f t="shared" si="205"/>
        <v>1139</v>
      </c>
      <c r="BQ1739" s="420" t="str">
        <f t="shared" si="209"/>
        <v>VI</v>
      </c>
      <c r="BR1739" s="185"/>
      <c r="BS1739" s="464" t="s">
        <v>9623</v>
      </c>
    </row>
    <row r="1740" spans="1:71" ht="51" x14ac:dyDescent="0.2">
      <c r="A1740" s="696">
        <v>1738</v>
      </c>
      <c r="B1740" s="286" t="s">
        <v>124</v>
      </c>
      <c r="C1740" s="286" t="s">
        <v>128</v>
      </c>
      <c r="D1740" s="258" t="s">
        <v>9623</v>
      </c>
      <c r="E1740" s="736">
        <v>7</v>
      </c>
      <c r="F1740" s="736">
        <v>1</v>
      </c>
      <c r="G1740" s="737">
        <v>4</v>
      </c>
      <c r="H1740" s="305" t="s">
        <v>13979</v>
      </c>
      <c r="I1740" s="496" t="s">
        <v>5469</v>
      </c>
      <c r="J1740" s="497" t="s">
        <v>133</v>
      </c>
      <c r="K1740" s="427" t="s">
        <v>5490</v>
      </c>
      <c r="L1740" s="427" t="s">
        <v>5490</v>
      </c>
      <c r="M1740" s="685">
        <v>9</v>
      </c>
      <c r="N1740" s="685" t="s">
        <v>15741</v>
      </c>
      <c r="O1740" s="685">
        <v>270</v>
      </c>
      <c r="P1740" s="427" t="s">
        <v>15822</v>
      </c>
      <c r="Q1740" s="179">
        <v>3</v>
      </c>
      <c r="R1740" s="180"/>
      <c r="S1740" s="498">
        <v>13</v>
      </c>
      <c r="T1740" s="189">
        <v>14</v>
      </c>
      <c r="U1740" s="189">
        <v>4</v>
      </c>
      <c r="V1740" s="189">
        <v>16</v>
      </c>
      <c r="W1740" s="742">
        <v>12</v>
      </c>
      <c r="X1740" s="742"/>
      <c r="Y1740" s="742"/>
      <c r="Z1740" s="742"/>
      <c r="AA1740" s="742"/>
      <c r="AB1740" s="220"/>
      <c r="AC1740" s="419" t="s">
        <v>140</v>
      </c>
      <c r="AD1740" s="427" t="s">
        <v>454</v>
      </c>
      <c r="AE1740" s="427" t="s">
        <v>4250</v>
      </c>
      <c r="AF1740" s="194">
        <v>0</v>
      </c>
      <c r="AG1740" s="194">
        <v>0</v>
      </c>
      <c r="AH1740" s="194">
        <v>0</v>
      </c>
      <c r="AI1740" s="194">
        <v>0</v>
      </c>
      <c r="AJ1740" s="194">
        <v>0</v>
      </c>
      <c r="AK1740" s="194">
        <v>0</v>
      </c>
      <c r="AL1740" s="385">
        <v>6</v>
      </c>
      <c r="AM1740" s="194">
        <v>0</v>
      </c>
      <c r="AN1740" s="177">
        <v>0</v>
      </c>
      <c r="AO1740" s="194">
        <v>6</v>
      </c>
      <c r="AP1740" s="180">
        <v>7</v>
      </c>
      <c r="AQ1740" s="180"/>
      <c r="AR1740" s="180"/>
      <c r="AS1740" s="180"/>
      <c r="AT1740" s="180"/>
      <c r="AU1740" s="180"/>
      <c r="AV1740" s="180"/>
      <c r="AW1740" s="180"/>
      <c r="AX1740" s="180"/>
      <c r="AY1740" s="180"/>
      <c r="AZ1740" s="180"/>
      <c r="BA1740" s="180"/>
      <c r="BB1740" s="180"/>
      <c r="BC1740" s="180"/>
      <c r="BD1740" s="180">
        <v>7</v>
      </c>
      <c r="BE1740" s="180"/>
      <c r="BF1740" s="180"/>
      <c r="BG1740" s="180"/>
      <c r="BH1740" s="176" t="str">
        <f t="shared" si="210"/>
        <v>class level</v>
      </c>
      <c r="BI1740" s="176">
        <f t="shared" si="206"/>
        <v>13</v>
      </c>
      <c r="BJ1740" s="182" t="str">
        <f t="shared" si="207"/>
        <v>12 - 54</v>
      </c>
      <c r="BK1740" s="176">
        <f t="shared" si="208"/>
        <v>33</v>
      </c>
      <c r="BL1740" s="176">
        <f t="shared" si="211"/>
        <v>7</v>
      </c>
      <c r="BM1740" s="533"/>
      <c r="BN1740" s="196">
        <v>875</v>
      </c>
      <c r="BO1740" s="188">
        <v>8</v>
      </c>
      <c r="BP1740" s="185">
        <f t="shared" si="205"/>
        <v>1139</v>
      </c>
      <c r="BQ1740" s="420" t="str">
        <f t="shared" si="209"/>
        <v>VI</v>
      </c>
      <c r="BR1740" s="185"/>
      <c r="BS1740" s="464" t="s">
        <v>9623</v>
      </c>
    </row>
    <row r="1741" spans="1:71" ht="51" x14ac:dyDescent="0.2">
      <c r="A1741" s="696">
        <v>1739</v>
      </c>
      <c r="B1741" s="286" t="s">
        <v>124</v>
      </c>
      <c r="C1741" s="286" t="s">
        <v>129</v>
      </c>
      <c r="D1741" s="258" t="s">
        <v>9623</v>
      </c>
      <c r="E1741" s="736">
        <v>7</v>
      </c>
      <c r="F1741" s="736">
        <v>1</v>
      </c>
      <c r="G1741" s="737">
        <v>4</v>
      </c>
      <c r="H1741" s="305" t="s">
        <v>13979</v>
      </c>
      <c r="I1741" s="496" t="s">
        <v>5469</v>
      </c>
      <c r="J1741" s="497" t="s">
        <v>133</v>
      </c>
      <c r="K1741" s="427" t="s">
        <v>5490</v>
      </c>
      <c r="L1741" s="427" t="s">
        <v>5490</v>
      </c>
      <c r="M1741" s="685">
        <v>9</v>
      </c>
      <c r="N1741" s="685" t="s">
        <v>15741</v>
      </c>
      <c r="O1741" s="685">
        <v>270</v>
      </c>
      <c r="P1741" s="427" t="s">
        <v>15822</v>
      </c>
      <c r="Q1741" s="179">
        <v>3</v>
      </c>
      <c r="R1741" s="180"/>
      <c r="S1741" s="498">
        <v>13</v>
      </c>
      <c r="T1741" s="189">
        <v>14</v>
      </c>
      <c r="U1741" s="189">
        <v>4</v>
      </c>
      <c r="V1741" s="189">
        <v>16</v>
      </c>
      <c r="W1741" s="742">
        <v>12</v>
      </c>
      <c r="X1741" s="742"/>
      <c r="Y1741" s="742"/>
      <c r="Z1741" s="742"/>
      <c r="AA1741" s="742"/>
      <c r="AB1741" s="220"/>
      <c r="AC1741" s="419" t="s">
        <v>453</v>
      </c>
      <c r="AD1741" s="427" t="s">
        <v>454</v>
      </c>
      <c r="AE1741" s="427" t="s">
        <v>4250</v>
      </c>
      <c r="AF1741" s="194">
        <v>0</v>
      </c>
      <c r="AG1741" s="194">
        <v>0</v>
      </c>
      <c r="AH1741" s="194">
        <v>0</v>
      </c>
      <c r="AI1741" s="194">
        <v>0</v>
      </c>
      <c r="AJ1741" s="194">
        <v>0</v>
      </c>
      <c r="AK1741" s="194">
        <v>0</v>
      </c>
      <c r="AL1741" s="385">
        <v>6</v>
      </c>
      <c r="AM1741" s="194">
        <v>0</v>
      </c>
      <c r="AN1741" s="177">
        <v>0</v>
      </c>
      <c r="AO1741" s="194">
        <v>6</v>
      </c>
      <c r="AP1741" s="180">
        <v>7</v>
      </c>
      <c r="AQ1741" s="180"/>
      <c r="AR1741" s="180"/>
      <c r="AS1741" s="180"/>
      <c r="AT1741" s="180"/>
      <c r="AU1741" s="180"/>
      <c r="AV1741" s="180"/>
      <c r="AW1741" s="180"/>
      <c r="AX1741" s="180"/>
      <c r="AY1741" s="180"/>
      <c r="AZ1741" s="180"/>
      <c r="BA1741" s="180"/>
      <c r="BB1741" s="180"/>
      <c r="BC1741" s="180"/>
      <c r="BD1741" s="180">
        <v>8</v>
      </c>
      <c r="BE1741" s="180"/>
      <c r="BF1741" s="180"/>
      <c r="BG1741" s="180"/>
      <c r="BH1741" s="176" t="str">
        <f t="shared" si="210"/>
        <v>class level</v>
      </c>
      <c r="BI1741" s="176">
        <f t="shared" si="206"/>
        <v>13</v>
      </c>
      <c r="BJ1741" s="182" t="str">
        <f t="shared" si="207"/>
        <v>12 - 54</v>
      </c>
      <c r="BK1741" s="176">
        <f t="shared" si="208"/>
        <v>33</v>
      </c>
      <c r="BL1741" s="176">
        <f t="shared" si="211"/>
        <v>8</v>
      </c>
      <c r="BM1741" s="533"/>
      <c r="BN1741" s="196">
        <v>875</v>
      </c>
      <c r="BO1741" s="188">
        <v>8</v>
      </c>
      <c r="BP1741" s="185">
        <f t="shared" si="205"/>
        <v>1139</v>
      </c>
      <c r="BQ1741" s="420" t="str">
        <f t="shared" si="209"/>
        <v>VI</v>
      </c>
      <c r="BR1741" s="185"/>
      <c r="BS1741" s="464" t="s">
        <v>9623</v>
      </c>
    </row>
    <row r="1742" spans="1:71" x14ac:dyDescent="0.2">
      <c r="A1742" s="697">
        <v>1740</v>
      </c>
      <c r="B1742" s="286" t="s">
        <v>124</v>
      </c>
      <c r="C1742" s="286" t="s">
        <v>4625</v>
      </c>
      <c r="D1742" s="258" t="s">
        <v>5497</v>
      </c>
      <c r="E1742" s="736">
        <v>10</v>
      </c>
      <c r="F1742" s="736">
        <v>2</v>
      </c>
      <c r="G1742" s="737">
        <v>12</v>
      </c>
      <c r="H1742" s="305" t="s">
        <v>3256</v>
      </c>
      <c r="I1742" s="207" t="s">
        <v>3485</v>
      </c>
      <c r="J1742" s="279" t="s">
        <v>6551</v>
      </c>
      <c r="K1742" s="179" t="s">
        <v>3430</v>
      </c>
      <c r="L1742" s="427" t="s">
        <v>3491</v>
      </c>
      <c r="M1742" s="684">
        <v>6</v>
      </c>
      <c r="N1742" s="684" t="s">
        <v>15741</v>
      </c>
      <c r="O1742" s="684">
        <v>90</v>
      </c>
      <c r="P1742" s="179" t="s">
        <v>15967</v>
      </c>
      <c r="Q1742" s="179">
        <v>6</v>
      </c>
      <c r="R1742" s="180"/>
      <c r="S1742" s="179">
        <v>1</v>
      </c>
      <c r="T1742" s="179">
        <v>1</v>
      </c>
      <c r="U1742" s="179">
        <v>1</v>
      </c>
      <c r="V1742" s="179">
        <v>1</v>
      </c>
      <c r="W1742" s="742">
        <v>18</v>
      </c>
      <c r="X1742" s="184"/>
      <c r="Y1742" s="184"/>
      <c r="Z1742" s="184"/>
      <c r="AA1742" s="184"/>
      <c r="AB1742" s="220"/>
      <c r="AC1742" s="186" t="s">
        <v>1710</v>
      </c>
      <c r="AD1742" s="179" t="s">
        <v>7473</v>
      </c>
      <c r="AE1742" s="179" t="s">
        <v>4247</v>
      </c>
      <c r="AF1742" s="177">
        <v>0</v>
      </c>
      <c r="AG1742" s="177">
        <v>0</v>
      </c>
      <c r="AH1742" s="177">
        <v>0</v>
      </c>
      <c r="AI1742" s="177">
        <v>0</v>
      </c>
      <c r="AJ1742" s="177">
        <v>0</v>
      </c>
      <c r="AK1742" s="177">
        <v>0</v>
      </c>
      <c r="AL1742" s="383">
        <v>2</v>
      </c>
      <c r="AM1742" s="177">
        <v>0</v>
      </c>
      <c r="AN1742" s="177">
        <v>0</v>
      </c>
      <c r="AO1742" s="182">
        <v>2</v>
      </c>
      <c r="AP1742" s="180"/>
      <c r="AQ1742" s="180"/>
      <c r="AR1742" s="180"/>
      <c r="AS1742" s="180"/>
      <c r="AT1742" s="180"/>
      <c r="AU1742" s="180"/>
      <c r="AV1742" s="180"/>
      <c r="AW1742" s="180"/>
      <c r="AX1742" s="180"/>
      <c r="AY1742" s="180"/>
      <c r="AZ1742" s="180"/>
      <c r="BA1742" s="180"/>
      <c r="BB1742" s="180"/>
      <c r="BC1742" s="180"/>
      <c r="BD1742" s="180"/>
      <c r="BE1742" s="180"/>
      <c r="BF1742" s="180"/>
      <c r="BG1742" s="180"/>
      <c r="BH1742" s="176">
        <f t="shared" si="210"/>
        <v>2</v>
      </c>
      <c r="BI1742" s="176">
        <f t="shared" si="206"/>
        <v>16</v>
      </c>
      <c r="BJ1742" s="182" t="str">
        <f t="shared" si="207"/>
        <v>4 - 18</v>
      </c>
      <c r="BK1742" s="176">
        <f t="shared" si="208"/>
        <v>11</v>
      </c>
      <c r="BL1742" s="176">
        <f t="shared" si="211"/>
        <v>2</v>
      </c>
      <c r="BM1742" s="533"/>
      <c r="BN1742" s="185">
        <v>145</v>
      </c>
      <c r="BO1742" s="180">
        <v>3</v>
      </c>
      <c r="BP1742" s="178">
        <f t="shared" si="205"/>
        <v>178</v>
      </c>
      <c r="BQ1742" s="420" t="str">
        <f t="shared" si="209"/>
        <v>III</v>
      </c>
      <c r="BR1742" s="185"/>
      <c r="BS1742" s="212" t="s">
        <v>3967</v>
      </c>
    </row>
    <row r="1743" spans="1:71" ht="38.25" x14ac:dyDescent="0.2">
      <c r="A1743" s="696">
        <v>1741</v>
      </c>
      <c r="B1743" s="286" t="s">
        <v>461</v>
      </c>
      <c r="C1743" s="286" t="s">
        <v>461</v>
      </c>
      <c r="D1743" s="258" t="s">
        <v>9623</v>
      </c>
      <c r="E1743" s="736">
        <v>2255</v>
      </c>
      <c r="F1743" s="736">
        <v>201</v>
      </c>
      <c r="G1743" s="737">
        <v>300</v>
      </c>
      <c r="H1743" s="305" t="s">
        <v>13980</v>
      </c>
      <c r="I1743" s="207" t="s">
        <v>635</v>
      </c>
      <c r="J1743" s="279" t="s">
        <v>1765</v>
      </c>
      <c r="K1743" s="179" t="s">
        <v>3189</v>
      </c>
      <c r="L1743" s="427" t="s">
        <v>3489</v>
      </c>
      <c r="M1743" s="684">
        <v>4</v>
      </c>
      <c r="N1743" s="684" t="s">
        <v>15715</v>
      </c>
      <c r="O1743" s="684">
        <v>80</v>
      </c>
      <c r="P1743" s="179" t="s">
        <v>16275</v>
      </c>
      <c r="Q1743" s="179">
        <v>4</v>
      </c>
      <c r="R1743" s="180"/>
      <c r="S1743" s="427">
        <v>8</v>
      </c>
      <c r="T1743" s="179">
        <v>18</v>
      </c>
      <c r="U1743" s="190">
        <v>3</v>
      </c>
      <c r="V1743" s="190">
        <v>18</v>
      </c>
      <c r="W1743" s="742">
        <v>6</v>
      </c>
      <c r="X1743" s="742"/>
      <c r="Y1743" s="742"/>
      <c r="Z1743" s="742"/>
      <c r="AA1743" s="742"/>
      <c r="AB1743" s="220"/>
      <c r="AC1743" s="186" t="s">
        <v>9822</v>
      </c>
      <c r="AD1743" s="179" t="s">
        <v>6150</v>
      </c>
      <c r="AE1743" s="179" t="s">
        <v>4248</v>
      </c>
      <c r="AF1743" s="194">
        <v>0</v>
      </c>
      <c r="AG1743" s="194">
        <v>0</v>
      </c>
      <c r="AH1743" s="194">
        <v>0</v>
      </c>
      <c r="AI1743" s="194">
        <v>0</v>
      </c>
      <c r="AJ1743" s="194">
        <v>0</v>
      </c>
      <c r="AK1743" s="194">
        <v>0</v>
      </c>
      <c r="AL1743" s="385">
        <v>1</v>
      </c>
      <c r="AM1743" s="194">
        <v>0</v>
      </c>
      <c r="AN1743" s="177">
        <v>0</v>
      </c>
      <c r="AO1743" s="194">
        <v>2</v>
      </c>
      <c r="AP1743" s="180">
        <v>1</v>
      </c>
      <c r="AQ1743" s="180">
        <v>1</v>
      </c>
      <c r="AR1743" s="180"/>
      <c r="AS1743" s="180"/>
      <c r="AT1743" s="180"/>
      <c r="AU1743" s="180"/>
      <c r="AV1743" s="180"/>
      <c r="AW1743" s="180"/>
      <c r="AX1743" s="180"/>
      <c r="AY1743" s="180"/>
      <c r="AZ1743" s="180"/>
      <c r="BA1743" s="180"/>
      <c r="BB1743" s="180"/>
      <c r="BC1743" s="180"/>
      <c r="BD1743" s="180"/>
      <c r="BE1743" s="180"/>
      <c r="BF1743" s="180"/>
      <c r="BG1743" s="180"/>
      <c r="BH1743" s="176" t="str">
        <f t="shared" si="210"/>
        <v>class level</v>
      </c>
      <c r="BI1743" s="176">
        <f t="shared" si="206"/>
        <v>19</v>
      </c>
      <c r="BJ1743" s="182" t="str">
        <f t="shared" si="207"/>
        <v>3 - 10</v>
      </c>
      <c r="BK1743" s="176">
        <f t="shared" si="208"/>
        <v>7</v>
      </c>
      <c r="BL1743" s="176">
        <f t="shared" si="211"/>
        <v>1</v>
      </c>
      <c r="BM1743" s="533"/>
      <c r="BN1743" s="196">
        <v>73</v>
      </c>
      <c r="BO1743" s="188">
        <v>2</v>
      </c>
      <c r="BP1743" s="185">
        <f t="shared" si="205"/>
        <v>87</v>
      </c>
      <c r="BQ1743" s="420" t="str">
        <f t="shared" si="209"/>
        <v>III</v>
      </c>
      <c r="BR1743" s="185"/>
      <c r="BS1743" s="464" t="s">
        <v>9817</v>
      </c>
    </row>
    <row r="1744" spans="1:71" ht="38.25" x14ac:dyDescent="0.2">
      <c r="A1744" s="697">
        <v>1742</v>
      </c>
      <c r="B1744" s="286" t="s">
        <v>461</v>
      </c>
      <c r="C1744" s="286" t="s">
        <v>462</v>
      </c>
      <c r="D1744" s="258" t="s">
        <v>9623</v>
      </c>
      <c r="E1744" s="736">
        <v>752</v>
      </c>
      <c r="F1744" s="736">
        <v>201</v>
      </c>
      <c r="G1744" s="737">
        <v>300</v>
      </c>
      <c r="H1744" s="305" t="s">
        <v>13980</v>
      </c>
      <c r="I1744" s="207" t="s">
        <v>635</v>
      </c>
      <c r="J1744" s="279" t="s">
        <v>1765</v>
      </c>
      <c r="K1744" s="179" t="s">
        <v>3189</v>
      </c>
      <c r="L1744" s="427" t="s">
        <v>3489</v>
      </c>
      <c r="M1744" s="684">
        <v>4</v>
      </c>
      <c r="N1744" s="684" t="s">
        <v>15715</v>
      </c>
      <c r="O1744" s="684">
        <v>80</v>
      </c>
      <c r="P1744" s="179" t="s">
        <v>16275</v>
      </c>
      <c r="Q1744" s="179">
        <v>4</v>
      </c>
      <c r="R1744" s="180"/>
      <c r="S1744" s="427">
        <v>8</v>
      </c>
      <c r="T1744" s="179">
        <v>18</v>
      </c>
      <c r="U1744" s="190">
        <v>3</v>
      </c>
      <c r="V1744" s="190">
        <v>18</v>
      </c>
      <c r="W1744" s="742">
        <v>6</v>
      </c>
      <c r="X1744" s="742"/>
      <c r="Y1744" s="742"/>
      <c r="Z1744" s="742"/>
      <c r="AA1744" s="742"/>
      <c r="AB1744" s="220"/>
      <c r="AC1744" s="186" t="s">
        <v>9823</v>
      </c>
      <c r="AD1744" s="179" t="s">
        <v>6150</v>
      </c>
      <c r="AE1744" s="179" t="s">
        <v>4248</v>
      </c>
      <c r="AF1744" s="194">
        <v>0</v>
      </c>
      <c r="AG1744" s="194">
        <v>0</v>
      </c>
      <c r="AH1744" s="194">
        <v>0</v>
      </c>
      <c r="AI1744" s="194">
        <v>0</v>
      </c>
      <c r="AJ1744" s="194">
        <v>0</v>
      </c>
      <c r="AK1744" s="194">
        <v>0</v>
      </c>
      <c r="AL1744" s="383">
        <v>2</v>
      </c>
      <c r="AM1744" s="194">
        <v>0</v>
      </c>
      <c r="AN1744" s="177">
        <v>0</v>
      </c>
      <c r="AO1744" s="194">
        <v>4</v>
      </c>
      <c r="AP1744" s="180">
        <v>3</v>
      </c>
      <c r="AQ1744" s="180">
        <v>2</v>
      </c>
      <c r="AR1744" s="180"/>
      <c r="AS1744" s="180"/>
      <c r="AT1744" s="180"/>
      <c r="AU1744" s="180"/>
      <c r="AV1744" s="180"/>
      <c r="AW1744" s="180"/>
      <c r="AX1744" s="180"/>
      <c r="AY1744" s="180"/>
      <c r="AZ1744" s="180"/>
      <c r="BA1744" s="180"/>
      <c r="BB1744" s="180"/>
      <c r="BC1744" s="180"/>
      <c r="BD1744" s="180"/>
      <c r="BE1744" s="180"/>
      <c r="BF1744" s="180"/>
      <c r="BG1744" s="180"/>
      <c r="BH1744" s="176" t="str">
        <f t="shared" si="210"/>
        <v>class level</v>
      </c>
      <c r="BI1744" s="176">
        <f t="shared" si="206"/>
        <v>16</v>
      </c>
      <c r="BJ1744" s="182" t="str">
        <f t="shared" si="207"/>
        <v>6 - 20</v>
      </c>
      <c r="BK1744" s="176">
        <f t="shared" si="208"/>
        <v>13</v>
      </c>
      <c r="BL1744" s="176">
        <f t="shared" si="211"/>
        <v>3</v>
      </c>
      <c r="BM1744" s="533"/>
      <c r="BN1744" s="185">
        <v>105</v>
      </c>
      <c r="BO1744" s="180">
        <v>3</v>
      </c>
      <c r="BP1744" s="185">
        <f t="shared" si="205"/>
        <v>144</v>
      </c>
      <c r="BQ1744" s="420" t="str">
        <f t="shared" si="209"/>
        <v>III</v>
      </c>
      <c r="BR1744" s="185"/>
      <c r="BS1744" s="464" t="s">
        <v>9560</v>
      </c>
    </row>
    <row r="1745" spans="1:71" ht="38.25" x14ac:dyDescent="0.2">
      <c r="A1745" s="696">
        <v>1743</v>
      </c>
      <c r="B1745" s="286" t="s">
        <v>461</v>
      </c>
      <c r="C1745" s="286" t="s">
        <v>463</v>
      </c>
      <c r="D1745" s="258" t="s">
        <v>9623</v>
      </c>
      <c r="E1745" s="736">
        <v>164</v>
      </c>
      <c r="F1745" s="736">
        <v>201</v>
      </c>
      <c r="G1745" s="737">
        <v>300</v>
      </c>
      <c r="H1745" s="305" t="s">
        <v>13980</v>
      </c>
      <c r="I1745" s="207" t="s">
        <v>635</v>
      </c>
      <c r="J1745" s="279" t="s">
        <v>1765</v>
      </c>
      <c r="K1745" s="179" t="s">
        <v>3189</v>
      </c>
      <c r="L1745" s="427" t="s">
        <v>3489</v>
      </c>
      <c r="M1745" s="684">
        <v>4</v>
      </c>
      <c r="N1745" s="684" t="s">
        <v>15715</v>
      </c>
      <c r="O1745" s="684">
        <v>80</v>
      </c>
      <c r="P1745" s="179" t="s">
        <v>16275</v>
      </c>
      <c r="Q1745" s="179">
        <v>4</v>
      </c>
      <c r="R1745" s="180"/>
      <c r="S1745" s="427">
        <v>8</v>
      </c>
      <c r="T1745" s="179">
        <v>18</v>
      </c>
      <c r="U1745" s="190">
        <v>3</v>
      </c>
      <c r="V1745" s="190">
        <v>18</v>
      </c>
      <c r="W1745" s="742">
        <v>6</v>
      </c>
      <c r="X1745" s="742"/>
      <c r="Y1745" s="742"/>
      <c r="Z1745" s="742"/>
      <c r="AA1745" s="742"/>
      <c r="AB1745" s="220"/>
      <c r="AC1745" s="186" t="s">
        <v>9824</v>
      </c>
      <c r="AD1745" s="179" t="s">
        <v>6150</v>
      </c>
      <c r="AE1745" s="179" t="s">
        <v>4248</v>
      </c>
      <c r="AF1745" s="194">
        <v>0</v>
      </c>
      <c r="AG1745" s="194">
        <v>0</v>
      </c>
      <c r="AH1745" s="194">
        <v>0</v>
      </c>
      <c r="AI1745" s="194">
        <v>0</v>
      </c>
      <c r="AJ1745" s="194">
        <v>0</v>
      </c>
      <c r="AK1745" s="194">
        <v>0</v>
      </c>
      <c r="AL1745" s="385">
        <v>3</v>
      </c>
      <c r="AM1745" s="194">
        <v>0</v>
      </c>
      <c r="AN1745" s="177">
        <v>0</v>
      </c>
      <c r="AO1745" s="194">
        <v>6</v>
      </c>
      <c r="AP1745" s="180">
        <v>4</v>
      </c>
      <c r="AQ1745" s="180">
        <v>3</v>
      </c>
      <c r="AR1745" s="180"/>
      <c r="AS1745" s="180"/>
      <c r="AT1745" s="180"/>
      <c r="AU1745" s="180"/>
      <c r="AV1745" s="180"/>
      <c r="AW1745" s="180"/>
      <c r="AX1745" s="180"/>
      <c r="AY1745" s="180"/>
      <c r="AZ1745" s="180"/>
      <c r="BA1745" s="180"/>
      <c r="BB1745" s="180"/>
      <c r="BC1745" s="180"/>
      <c r="BD1745" s="180"/>
      <c r="BE1745" s="180"/>
      <c r="BF1745" s="180"/>
      <c r="BG1745" s="180"/>
      <c r="BH1745" s="176" t="str">
        <f t="shared" si="210"/>
        <v>class level</v>
      </c>
      <c r="BI1745" s="176">
        <f t="shared" si="206"/>
        <v>15</v>
      </c>
      <c r="BJ1745" s="182" t="str">
        <f t="shared" si="207"/>
        <v>9 - 30</v>
      </c>
      <c r="BK1745" s="176">
        <f t="shared" si="208"/>
        <v>20</v>
      </c>
      <c r="BL1745" s="176">
        <f t="shared" si="211"/>
        <v>4</v>
      </c>
      <c r="BM1745" s="533"/>
      <c r="BN1745" s="185">
        <v>150</v>
      </c>
      <c r="BO1745" s="180">
        <v>4</v>
      </c>
      <c r="BP1745" s="185">
        <f t="shared" si="205"/>
        <v>230</v>
      </c>
      <c r="BQ1745" s="420" t="str">
        <f t="shared" si="209"/>
        <v>III</v>
      </c>
      <c r="BR1745" s="185"/>
      <c r="BS1745" s="464" t="s">
        <v>9560</v>
      </c>
    </row>
    <row r="1746" spans="1:71" ht="38.25" x14ac:dyDescent="0.2">
      <c r="A1746" s="696">
        <v>1744</v>
      </c>
      <c r="B1746" s="286" t="s">
        <v>461</v>
      </c>
      <c r="C1746" s="286" t="s">
        <v>464</v>
      </c>
      <c r="D1746" s="258" t="s">
        <v>9623</v>
      </c>
      <c r="E1746" s="736">
        <v>164</v>
      </c>
      <c r="F1746" s="736">
        <v>201</v>
      </c>
      <c r="G1746" s="737">
        <v>300</v>
      </c>
      <c r="H1746" s="305" t="s">
        <v>13980</v>
      </c>
      <c r="I1746" s="207" t="s">
        <v>635</v>
      </c>
      <c r="J1746" s="279" t="s">
        <v>6551</v>
      </c>
      <c r="K1746" s="179" t="s">
        <v>3189</v>
      </c>
      <c r="L1746" s="427" t="s">
        <v>3489</v>
      </c>
      <c r="M1746" s="684">
        <v>4</v>
      </c>
      <c r="N1746" s="684" t="s">
        <v>15715</v>
      </c>
      <c r="O1746" s="684">
        <v>80</v>
      </c>
      <c r="P1746" s="179" t="s">
        <v>16275</v>
      </c>
      <c r="Q1746" s="179">
        <v>2</v>
      </c>
      <c r="R1746" s="180"/>
      <c r="S1746" s="427">
        <v>8</v>
      </c>
      <c r="T1746" s="179">
        <v>18</v>
      </c>
      <c r="U1746" s="190">
        <v>3</v>
      </c>
      <c r="V1746" s="190">
        <v>18</v>
      </c>
      <c r="W1746" s="742">
        <v>6</v>
      </c>
      <c r="X1746" s="742"/>
      <c r="Y1746" s="742"/>
      <c r="Z1746" s="742"/>
      <c r="AA1746" s="742"/>
      <c r="AB1746" s="220"/>
      <c r="AC1746" s="186" t="s">
        <v>9825</v>
      </c>
      <c r="AD1746" s="179" t="s">
        <v>6150</v>
      </c>
      <c r="AE1746" s="179" t="s">
        <v>4248</v>
      </c>
      <c r="AF1746" s="194">
        <v>0</v>
      </c>
      <c r="AG1746" s="194">
        <v>0</v>
      </c>
      <c r="AH1746" s="194">
        <v>0</v>
      </c>
      <c r="AI1746" s="194">
        <v>0</v>
      </c>
      <c r="AJ1746" s="194">
        <v>0</v>
      </c>
      <c r="AK1746" s="194">
        <v>0</v>
      </c>
      <c r="AL1746" s="383">
        <v>4</v>
      </c>
      <c r="AM1746" s="194">
        <v>0</v>
      </c>
      <c r="AN1746" s="177">
        <v>0</v>
      </c>
      <c r="AO1746" s="194">
        <v>8</v>
      </c>
      <c r="AP1746" s="180">
        <v>5</v>
      </c>
      <c r="AQ1746" s="180">
        <v>4</v>
      </c>
      <c r="AR1746" s="180"/>
      <c r="AS1746" s="180"/>
      <c r="AT1746" s="180"/>
      <c r="AU1746" s="180"/>
      <c r="AV1746" s="180"/>
      <c r="AW1746" s="180"/>
      <c r="AX1746" s="180"/>
      <c r="AY1746" s="180"/>
      <c r="AZ1746" s="180"/>
      <c r="BA1746" s="180"/>
      <c r="BB1746" s="180"/>
      <c r="BC1746" s="180"/>
      <c r="BD1746" s="180"/>
      <c r="BE1746" s="180"/>
      <c r="BF1746" s="180"/>
      <c r="BG1746" s="180"/>
      <c r="BH1746" s="176" t="str">
        <f t="shared" si="210"/>
        <v>class level</v>
      </c>
      <c r="BI1746" s="176">
        <f t="shared" si="206"/>
        <v>15</v>
      </c>
      <c r="BJ1746" s="182" t="str">
        <f t="shared" si="207"/>
        <v>12 - 40</v>
      </c>
      <c r="BK1746" s="176">
        <f t="shared" si="208"/>
        <v>26</v>
      </c>
      <c r="BL1746" s="176">
        <f t="shared" si="211"/>
        <v>5</v>
      </c>
      <c r="BM1746" s="533"/>
      <c r="BN1746" s="185">
        <v>205</v>
      </c>
      <c r="BO1746" s="180">
        <v>5</v>
      </c>
      <c r="BP1746" s="185">
        <f t="shared" si="205"/>
        <v>335</v>
      </c>
      <c r="BQ1746" s="420" t="str">
        <f t="shared" si="209"/>
        <v>IV</v>
      </c>
      <c r="BR1746" s="185"/>
      <c r="BS1746" s="464" t="s">
        <v>9560</v>
      </c>
    </row>
    <row r="1747" spans="1:71" ht="38.25" x14ac:dyDescent="0.2">
      <c r="A1747" s="697">
        <v>1745</v>
      </c>
      <c r="B1747" s="286" t="s">
        <v>461</v>
      </c>
      <c r="C1747" s="286" t="s">
        <v>465</v>
      </c>
      <c r="D1747" s="258" t="s">
        <v>9623</v>
      </c>
      <c r="E1747" s="736">
        <v>60</v>
      </c>
      <c r="F1747" s="736">
        <v>201</v>
      </c>
      <c r="G1747" s="737">
        <v>300</v>
      </c>
      <c r="H1747" s="305" t="s">
        <v>13980</v>
      </c>
      <c r="I1747" s="207" t="s">
        <v>635</v>
      </c>
      <c r="J1747" s="279" t="s">
        <v>6551</v>
      </c>
      <c r="K1747" s="179" t="s">
        <v>3189</v>
      </c>
      <c r="L1747" s="427" t="s">
        <v>3489</v>
      </c>
      <c r="M1747" s="684">
        <v>4</v>
      </c>
      <c r="N1747" s="684" t="s">
        <v>15715</v>
      </c>
      <c r="O1747" s="684">
        <v>80</v>
      </c>
      <c r="P1747" s="179" t="s">
        <v>16275</v>
      </c>
      <c r="Q1747" s="179">
        <v>2</v>
      </c>
      <c r="R1747" s="180"/>
      <c r="S1747" s="427">
        <v>8</v>
      </c>
      <c r="T1747" s="179">
        <v>18</v>
      </c>
      <c r="U1747" s="190">
        <v>3</v>
      </c>
      <c r="V1747" s="190">
        <v>18</v>
      </c>
      <c r="W1747" s="742">
        <v>6</v>
      </c>
      <c r="X1747" s="742"/>
      <c r="Y1747" s="742"/>
      <c r="Z1747" s="742"/>
      <c r="AA1747" s="742"/>
      <c r="AB1747" s="220"/>
      <c r="AC1747" s="186" t="s">
        <v>9826</v>
      </c>
      <c r="AD1747" s="179" t="s">
        <v>6150</v>
      </c>
      <c r="AE1747" s="179" t="s">
        <v>4248</v>
      </c>
      <c r="AF1747" s="194">
        <v>0</v>
      </c>
      <c r="AG1747" s="194">
        <v>0</v>
      </c>
      <c r="AH1747" s="194">
        <v>0</v>
      </c>
      <c r="AI1747" s="194">
        <v>0</v>
      </c>
      <c r="AJ1747" s="194">
        <v>0</v>
      </c>
      <c r="AK1747" s="194">
        <v>0</v>
      </c>
      <c r="AL1747" s="385">
        <v>5</v>
      </c>
      <c r="AM1747" s="194">
        <v>0</v>
      </c>
      <c r="AN1747" s="177">
        <v>0</v>
      </c>
      <c r="AO1747" s="194">
        <v>10</v>
      </c>
      <c r="AP1747" s="180">
        <v>6</v>
      </c>
      <c r="AQ1747" s="180">
        <v>5</v>
      </c>
      <c r="AR1747" s="180"/>
      <c r="AS1747" s="180"/>
      <c r="AT1747" s="180"/>
      <c r="AU1747" s="180"/>
      <c r="AV1747" s="180"/>
      <c r="AW1747" s="180"/>
      <c r="AX1747" s="180"/>
      <c r="AY1747" s="180"/>
      <c r="AZ1747" s="180"/>
      <c r="BA1747" s="180"/>
      <c r="BB1747" s="180"/>
      <c r="BC1747" s="180"/>
      <c r="BD1747" s="180"/>
      <c r="BE1747" s="180"/>
      <c r="BF1747" s="180"/>
      <c r="BG1747" s="180"/>
      <c r="BH1747" s="176" t="str">
        <f t="shared" si="210"/>
        <v>class level</v>
      </c>
      <c r="BI1747" s="176">
        <f t="shared" si="206"/>
        <v>13</v>
      </c>
      <c r="BJ1747" s="182" t="str">
        <f t="shared" si="207"/>
        <v>15 - 50</v>
      </c>
      <c r="BK1747" s="176">
        <f t="shared" si="208"/>
        <v>33</v>
      </c>
      <c r="BL1747" s="176">
        <f t="shared" si="211"/>
        <v>6</v>
      </c>
      <c r="BM1747" s="533"/>
      <c r="BN1747" s="185">
        <v>350</v>
      </c>
      <c r="BO1747" s="180">
        <v>6</v>
      </c>
      <c r="BP1747" s="185">
        <f t="shared" si="205"/>
        <v>548</v>
      </c>
      <c r="BQ1747" s="420" t="str">
        <f t="shared" si="209"/>
        <v>V</v>
      </c>
      <c r="BR1747" s="185"/>
      <c r="BS1747" s="464" t="s">
        <v>9560</v>
      </c>
    </row>
    <row r="1748" spans="1:71" ht="38.25" x14ac:dyDescent="0.2">
      <c r="A1748" s="696">
        <v>1746</v>
      </c>
      <c r="B1748" s="286" t="s">
        <v>461</v>
      </c>
      <c r="C1748" s="286" t="s">
        <v>466</v>
      </c>
      <c r="D1748" s="258" t="s">
        <v>9623</v>
      </c>
      <c r="E1748" s="736">
        <v>30</v>
      </c>
      <c r="F1748" s="736">
        <v>201</v>
      </c>
      <c r="G1748" s="737">
        <v>300</v>
      </c>
      <c r="H1748" s="305" t="s">
        <v>13980</v>
      </c>
      <c r="I1748" s="207" t="s">
        <v>635</v>
      </c>
      <c r="J1748" s="279" t="s">
        <v>6551</v>
      </c>
      <c r="K1748" s="179" t="s">
        <v>3189</v>
      </c>
      <c r="L1748" s="427" t="s">
        <v>3489</v>
      </c>
      <c r="M1748" s="684">
        <v>4</v>
      </c>
      <c r="N1748" s="684" t="s">
        <v>15715</v>
      </c>
      <c r="O1748" s="684">
        <v>80</v>
      </c>
      <c r="P1748" s="179" t="s">
        <v>16275</v>
      </c>
      <c r="Q1748" s="179">
        <v>2</v>
      </c>
      <c r="R1748" s="180"/>
      <c r="S1748" s="427">
        <v>8</v>
      </c>
      <c r="T1748" s="179">
        <v>18</v>
      </c>
      <c r="U1748" s="190">
        <v>3</v>
      </c>
      <c r="V1748" s="190">
        <v>18</v>
      </c>
      <c r="W1748" s="742">
        <v>6</v>
      </c>
      <c r="X1748" s="742"/>
      <c r="Y1748" s="742"/>
      <c r="Z1748" s="742"/>
      <c r="AA1748" s="742"/>
      <c r="AB1748" s="220"/>
      <c r="AC1748" s="186" t="s">
        <v>9827</v>
      </c>
      <c r="AD1748" s="179" t="s">
        <v>6150</v>
      </c>
      <c r="AE1748" s="179" t="s">
        <v>4248</v>
      </c>
      <c r="AF1748" s="194">
        <v>0</v>
      </c>
      <c r="AG1748" s="194">
        <v>0</v>
      </c>
      <c r="AH1748" s="194">
        <v>0</v>
      </c>
      <c r="AI1748" s="194">
        <v>0</v>
      </c>
      <c r="AJ1748" s="194">
        <v>0</v>
      </c>
      <c r="AK1748" s="194">
        <v>0</v>
      </c>
      <c r="AL1748" s="383">
        <v>6</v>
      </c>
      <c r="AM1748" s="194">
        <v>0</v>
      </c>
      <c r="AN1748" s="177">
        <v>0</v>
      </c>
      <c r="AO1748" s="194">
        <v>12</v>
      </c>
      <c r="AP1748" s="180">
        <v>7</v>
      </c>
      <c r="AQ1748" s="180">
        <v>6</v>
      </c>
      <c r="AR1748" s="180"/>
      <c r="AS1748" s="180"/>
      <c r="AT1748" s="180"/>
      <c r="AU1748" s="180"/>
      <c r="AV1748" s="180"/>
      <c r="AW1748" s="180"/>
      <c r="AX1748" s="180"/>
      <c r="AY1748" s="180"/>
      <c r="AZ1748" s="180"/>
      <c r="BA1748" s="180"/>
      <c r="BB1748" s="180"/>
      <c r="BC1748" s="180"/>
      <c r="BD1748" s="180"/>
      <c r="BE1748" s="180"/>
      <c r="BF1748" s="180"/>
      <c r="BG1748" s="180"/>
      <c r="BH1748" s="176" t="str">
        <f t="shared" si="210"/>
        <v>class level</v>
      </c>
      <c r="BI1748" s="176">
        <f t="shared" si="206"/>
        <v>13</v>
      </c>
      <c r="BJ1748" s="182" t="str">
        <f t="shared" si="207"/>
        <v>18 - 60</v>
      </c>
      <c r="BK1748" s="176">
        <f t="shared" si="208"/>
        <v>39</v>
      </c>
      <c r="BL1748" s="176">
        <f t="shared" si="211"/>
        <v>7</v>
      </c>
      <c r="BM1748" s="533"/>
      <c r="BN1748" s="185">
        <v>525</v>
      </c>
      <c r="BO1748" s="180">
        <v>8</v>
      </c>
      <c r="BP1748" s="185">
        <f t="shared" si="205"/>
        <v>837</v>
      </c>
      <c r="BQ1748" s="420" t="str">
        <f t="shared" si="209"/>
        <v>VI</v>
      </c>
      <c r="BR1748" s="185"/>
      <c r="BS1748" s="464" t="s">
        <v>9560</v>
      </c>
    </row>
    <row r="1749" spans="1:71" ht="38.25" x14ac:dyDescent="0.2">
      <c r="A1749" s="697">
        <v>1747</v>
      </c>
      <c r="B1749" s="286" t="s">
        <v>461</v>
      </c>
      <c r="C1749" s="286" t="s">
        <v>467</v>
      </c>
      <c r="D1749" s="258" t="s">
        <v>9623</v>
      </c>
      <c r="E1749" s="736">
        <v>4</v>
      </c>
      <c r="F1749" s="736">
        <v>201</v>
      </c>
      <c r="G1749" s="737">
        <v>300</v>
      </c>
      <c r="H1749" s="305" t="s">
        <v>13980</v>
      </c>
      <c r="I1749" s="207" t="s">
        <v>635</v>
      </c>
      <c r="J1749" s="279" t="s">
        <v>6551</v>
      </c>
      <c r="K1749" s="179" t="s">
        <v>3189</v>
      </c>
      <c r="L1749" s="427" t="s">
        <v>3489</v>
      </c>
      <c r="M1749" s="684">
        <v>4</v>
      </c>
      <c r="N1749" s="684" t="s">
        <v>15715</v>
      </c>
      <c r="O1749" s="684">
        <v>80</v>
      </c>
      <c r="P1749" s="179" t="s">
        <v>16275</v>
      </c>
      <c r="Q1749" s="179">
        <v>2</v>
      </c>
      <c r="R1749" s="180"/>
      <c r="S1749" s="427">
        <v>8</v>
      </c>
      <c r="T1749" s="179">
        <v>18</v>
      </c>
      <c r="U1749" s="190">
        <v>3</v>
      </c>
      <c r="V1749" s="190">
        <v>18</v>
      </c>
      <c r="W1749" s="742">
        <v>6</v>
      </c>
      <c r="X1749" s="742"/>
      <c r="Y1749" s="742"/>
      <c r="Z1749" s="742"/>
      <c r="AA1749" s="742"/>
      <c r="AB1749" s="220"/>
      <c r="AC1749" s="186" t="s">
        <v>9828</v>
      </c>
      <c r="AD1749" s="179" t="s">
        <v>6150</v>
      </c>
      <c r="AE1749" s="179" t="s">
        <v>4248</v>
      </c>
      <c r="AF1749" s="194">
        <v>0</v>
      </c>
      <c r="AG1749" s="194">
        <v>0</v>
      </c>
      <c r="AH1749" s="194">
        <v>0</v>
      </c>
      <c r="AI1749" s="194">
        <v>0</v>
      </c>
      <c r="AJ1749" s="194">
        <v>0</v>
      </c>
      <c r="AK1749" s="194">
        <v>0</v>
      </c>
      <c r="AL1749" s="385">
        <v>7</v>
      </c>
      <c r="AM1749" s="194">
        <v>0</v>
      </c>
      <c r="AN1749" s="177">
        <v>0</v>
      </c>
      <c r="AO1749" s="194">
        <v>14</v>
      </c>
      <c r="AP1749" s="180">
        <v>8</v>
      </c>
      <c r="AQ1749" s="180">
        <v>7</v>
      </c>
      <c r="AR1749" s="180"/>
      <c r="AS1749" s="180"/>
      <c r="AT1749" s="180"/>
      <c r="AU1749" s="180"/>
      <c r="AV1749" s="180"/>
      <c r="AW1749" s="180"/>
      <c r="AX1749" s="180"/>
      <c r="AY1749" s="180"/>
      <c r="AZ1749" s="180"/>
      <c r="BA1749" s="180"/>
      <c r="BB1749" s="180"/>
      <c r="BC1749" s="180"/>
      <c r="BD1749" s="180"/>
      <c r="BE1749" s="180"/>
      <c r="BF1749" s="180"/>
      <c r="BG1749" s="180"/>
      <c r="BH1749" s="176" t="str">
        <f t="shared" si="210"/>
        <v>class level</v>
      </c>
      <c r="BI1749" s="176">
        <f t="shared" si="206"/>
        <v>12</v>
      </c>
      <c r="BJ1749" s="182" t="str">
        <f t="shared" si="207"/>
        <v>21 - 70</v>
      </c>
      <c r="BK1749" s="176">
        <f t="shared" si="208"/>
        <v>46</v>
      </c>
      <c r="BL1749" s="176">
        <f t="shared" si="211"/>
        <v>8</v>
      </c>
      <c r="BM1749" s="533"/>
      <c r="BN1749" s="196">
        <v>825</v>
      </c>
      <c r="BO1749" s="188">
        <v>10</v>
      </c>
      <c r="BP1749" s="185">
        <f t="shared" si="205"/>
        <v>1285</v>
      </c>
      <c r="BQ1749" s="420" t="str">
        <f t="shared" si="209"/>
        <v>VI</v>
      </c>
      <c r="BR1749" s="185"/>
      <c r="BS1749" s="464" t="s">
        <v>9560</v>
      </c>
    </row>
    <row r="1750" spans="1:71" ht="38.25" x14ac:dyDescent="0.2">
      <c r="A1750" s="696">
        <v>1748</v>
      </c>
      <c r="B1750" s="286" t="s">
        <v>461</v>
      </c>
      <c r="C1750" s="286" t="s">
        <v>468</v>
      </c>
      <c r="D1750" s="258" t="s">
        <v>9623</v>
      </c>
      <c r="E1750" s="736">
        <v>4</v>
      </c>
      <c r="F1750" s="736">
        <v>201</v>
      </c>
      <c r="G1750" s="737">
        <v>300</v>
      </c>
      <c r="H1750" s="305" t="s">
        <v>13980</v>
      </c>
      <c r="I1750" s="207" t="s">
        <v>635</v>
      </c>
      <c r="J1750" s="279" t="s">
        <v>6551</v>
      </c>
      <c r="K1750" s="179" t="s">
        <v>3189</v>
      </c>
      <c r="L1750" s="427" t="s">
        <v>3489</v>
      </c>
      <c r="M1750" s="684">
        <v>4</v>
      </c>
      <c r="N1750" s="684" t="s">
        <v>15715</v>
      </c>
      <c r="O1750" s="684">
        <v>80</v>
      </c>
      <c r="P1750" s="179" t="s">
        <v>16275</v>
      </c>
      <c r="Q1750" s="179">
        <v>2</v>
      </c>
      <c r="R1750" s="180"/>
      <c r="S1750" s="427">
        <v>8</v>
      </c>
      <c r="T1750" s="179">
        <v>18</v>
      </c>
      <c r="U1750" s="190">
        <v>3</v>
      </c>
      <c r="V1750" s="190">
        <v>18</v>
      </c>
      <c r="W1750" s="742">
        <v>6</v>
      </c>
      <c r="X1750" s="742"/>
      <c r="Y1750" s="742"/>
      <c r="Z1750" s="742"/>
      <c r="AA1750" s="742"/>
      <c r="AB1750" s="220"/>
      <c r="AC1750" s="186" t="s">
        <v>9829</v>
      </c>
      <c r="AD1750" s="179" t="s">
        <v>6150</v>
      </c>
      <c r="AE1750" s="179" t="s">
        <v>4248</v>
      </c>
      <c r="AF1750" s="194">
        <v>0</v>
      </c>
      <c r="AG1750" s="194">
        <v>0</v>
      </c>
      <c r="AH1750" s="194">
        <v>0</v>
      </c>
      <c r="AI1750" s="194">
        <v>0</v>
      </c>
      <c r="AJ1750" s="194">
        <v>0</v>
      </c>
      <c r="AK1750" s="194">
        <v>0</v>
      </c>
      <c r="AL1750" s="383">
        <v>8</v>
      </c>
      <c r="AM1750" s="194">
        <v>0</v>
      </c>
      <c r="AN1750" s="177">
        <v>0</v>
      </c>
      <c r="AO1750" s="194">
        <v>16</v>
      </c>
      <c r="AP1750" s="180">
        <v>9</v>
      </c>
      <c r="AQ1750" s="180">
        <v>8</v>
      </c>
      <c r="AR1750" s="180"/>
      <c r="AS1750" s="180"/>
      <c r="AT1750" s="180"/>
      <c r="AU1750" s="180"/>
      <c r="AV1750" s="180"/>
      <c r="AW1750" s="180"/>
      <c r="AX1750" s="180"/>
      <c r="AY1750" s="180"/>
      <c r="AZ1750" s="180"/>
      <c r="BA1750" s="180"/>
      <c r="BB1750" s="180"/>
      <c r="BC1750" s="180"/>
      <c r="BD1750" s="180"/>
      <c r="BE1750" s="180"/>
      <c r="BF1750" s="180"/>
      <c r="BG1750" s="180"/>
      <c r="BH1750" s="176" t="str">
        <f t="shared" si="210"/>
        <v>class level</v>
      </c>
      <c r="BI1750" s="176">
        <f t="shared" si="206"/>
        <v>12</v>
      </c>
      <c r="BJ1750" s="182" t="str">
        <f t="shared" si="207"/>
        <v>24 - 80</v>
      </c>
      <c r="BK1750" s="176">
        <f t="shared" si="208"/>
        <v>52</v>
      </c>
      <c r="BL1750" s="176">
        <f t="shared" si="211"/>
        <v>9</v>
      </c>
      <c r="BM1750" s="533"/>
      <c r="BN1750" s="196">
        <v>1300</v>
      </c>
      <c r="BO1750" s="188">
        <v>12</v>
      </c>
      <c r="BP1750" s="185">
        <f t="shared" si="205"/>
        <v>1924</v>
      </c>
      <c r="BQ1750" s="420" t="str">
        <f t="shared" si="209"/>
        <v>VII</v>
      </c>
      <c r="BR1750" s="185"/>
      <c r="BS1750" s="464" t="s">
        <v>9560</v>
      </c>
    </row>
    <row r="1751" spans="1:71" ht="38.25" x14ac:dyDescent="0.2">
      <c r="A1751" s="696">
        <v>1749</v>
      </c>
      <c r="B1751" s="286" t="s">
        <v>461</v>
      </c>
      <c r="C1751" s="286" t="s">
        <v>469</v>
      </c>
      <c r="D1751" s="258" t="s">
        <v>9623</v>
      </c>
      <c r="E1751" s="736">
        <v>4</v>
      </c>
      <c r="F1751" s="736">
        <v>201</v>
      </c>
      <c r="G1751" s="737">
        <v>300</v>
      </c>
      <c r="H1751" s="305" t="s">
        <v>13980</v>
      </c>
      <c r="I1751" s="207" t="s">
        <v>635</v>
      </c>
      <c r="J1751" s="279" t="s">
        <v>6551</v>
      </c>
      <c r="K1751" s="179" t="s">
        <v>3189</v>
      </c>
      <c r="L1751" s="427" t="s">
        <v>3489</v>
      </c>
      <c r="M1751" s="684">
        <v>4</v>
      </c>
      <c r="N1751" s="684" t="s">
        <v>15715</v>
      </c>
      <c r="O1751" s="684">
        <v>80</v>
      </c>
      <c r="P1751" s="179" t="s">
        <v>16275</v>
      </c>
      <c r="Q1751" s="179">
        <v>2</v>
      </c>
      <c r="R1751" s="180"/>
      <c r="S1751" s="427">
        <v>8</v>
      </c>
      <c r="T1751" s="179">
        <v>18</v>
      </c>
      <c r="U1751" s="190">
        <v>3</v>
      </c>
      <c r="V1751" s="190">
        <v>18</v>
      </c>
      <c r="W1751" s="742">
        <v>6</v>
      </c>
      <c r="X1751" s="742"/>
      <c r="Y1751" s="742"/>
      <c r="Z1751" s="742"/>
      <c r="AA1751" s="742"/>
      <c r="AB1751" s="220"/>
      <c r="AC1751" s="186" t="s">
        <v>9830</v>
      </c>
      <c r="AD1751" s="179" t="s">
        <v>6150</v>
      </c>
      <c r="AE1751" s="179" t="s">
        <v>4248</v>
      </c>
      <c r="AF1751" s="194">
        <v>0</v>
      </c>
      <c r="AG1751" s="194">
        <v>0</v>
      </c>
      <c r="AH1751" s="194">
        <v>0</v>
      </c>
      <c r="AI1751" s="194">
        <v>0</v>
      </c>
      <c r="AJ1751" s="194">
        <v>0</v>
      </c>
      <c r="AK1751" s="194">
        <v>0</v>
      </c>
      <c r="AL1751" s="385">
        <v>9</v>
      </c>
      <c r="AM1751" s="194">
        <v>0</v>
      </c>
      <c r="AN1751" s="177">
        <v>0</v>
      </c>
      <c r="AO1751" s="194">
        <v>18</v>
      </c>
      <c r="AP1751" s="180">
        <v>10</v>
      </c>
      <c r="AQ1751" s="180">
        <v>9</v>
      </c>
      <c r="AR1751" s="180"/>
      <c r="AS1751" s="180"/>
      <c r="AT1751" s="180"/>
      <c r="AU1751" s="180"/>
      <c r="AV1751" s="180"/>
      <c r="AW1751" s="180"/>
      <c r="AX1751" s="180"/>
      <c r="AY1751" s="180"/>
      <c r="AZ1751" s="180"/>
      <c r="BA1751" s="180"/>
      <c r="BB1751" s="180"/>
      <c r="BC1751" s="180"/>
      <c r="BD1751" s="180"/>
      <c r="BE1751" s="180"/>
      <c r="BF1751" s="180"/>
      <c r="BG1751" s="180"/>
      <c r="BH1751" s="176" t="str">
        <f t="shared" si="210"/>
        <v>class level</v>
      </c>
      <c r="BI1751" s="176">
        <f t="shared" si="206"/>
        <v>10</v>
      </c>
      <c r="BJ1751" s="182" t="str">
        <f t="shared" si="207"/>
        <v>27 - 90</v>
      </c>
      <c r="BK1751" s="176">
        <f t="shared" si="208"/>
        <v>59</v>
      </c>
      <c r="BL1751" s="176">
        <f t="shared" si="211"/>
        <v>10</v>
      </c>
      <c r="BM1751" s="533"/>
      <c r="BN1751" s="196">
        <v>1950</v>
      </c>
      <c r="BO1751" s="188">
        <v>14</v>
      </c>
      <c r="BP1751" s="185">
        <f t="shared" si="205"/>
        <v>2776</v>
      </c>
      <c r="BQ1751" s="420" t="str">
        <f t="shared" si="209"/>
        <v>VII</v>
      </c>
      <c r="BR1751" s="185"/>
      <c r="BS1751" s="464" t="s">
        <v>9560</v>
      </c>
    </row>
    <row r="1752" spans="1:71" ht="38.25" x14ac:dyDescent="0.2">
      <c r="A1752" s="697">
        <v>1750</v>
      </c>
      <c r="B1752" s="286" t="s">
        <v>461</v>
      </c>
      <c r="C1752" s="286" t="s">
        <v>470</v>
      </c>
      <c r="D1752" s="258" t="s">
        <v>9623</v>
      </c>
      <c r="E1752" s="736">
        <v>15</v>
      </c>
      <c r="F1752" s="736">
        <v>201</v>
      </c>
      <c r="G1752" s="737">
        <v>300</v>
      </c>
      <c r="H1752" s="305" t="s">
        <v>13980</v>
      </c>
      <c r="I1752" s="207" t="s">
        <v>635</v>
      </c>
      <c r="J1752" s="279" t="s">
        <v>6551</v>
      </c>
      <c r="K1752" s="179" t="s">
        <v>3189</v>
      </c>
      <c r="L1752" s="427" t="s">
        <v>3489</v>
      </c>
      <c r="M1752" s="684">
        <v>4</v>
      </c>
      <c r="N1752" s="684" t="s">
        <v>15715</v>
      </c>
      <c r="O1752" s="684">
        <v>80</v>
      </c>
      <c r="P1752" s="179" t="s">
        <v>16275</v>
      </c>
      <c r="Q1752" s="179">
        <v>4</v>
      </c>
      <c r="R1752" s="180"/>
      <c r="S1752" s="427">
        <v>8</v>
      </c>
      <c r="T1752" s="179">
        <v>18</v>
      </c>
      <c r="U1752" s="190">
        <v>3</v>
      </c>
      <c r="V1752" s="190">
        <v>18</v>
      </c>
      <c r="W1752" s="742">
        <v>6</v>
      </c>
      <c r="X1752" s="742"/>
      <c r="Y1752" s="742"/>
      <c r="Z1752" s="742"/>
      <c r="AA1752" s="742"/>
      <c r="AB1752" s="220"/>
      <c r="AC1752" s="186" t="s">
        <v>9831</v>
      </c>
      <c r="AD1752" s="179" t="s">
        <v>6150</v>
      </c>
      <c r="AE1752" s="179" t="s">
        <v>4248</v>
      </c>
      <c r="AF1752" s="194">
        <v>0</v>
      </c>
      <c r="AG1752" s="194">
        <v>0</v>
      </c>
      <c r="AH1752" s="194">
        <v>0</v>
      </c>
      <c r="AI1752" s="194">
        <v>0</v>
      </c>
      <c r="AJ1752" s="194">
        <v>0</v>
      </c>
      <c r="AK1752" s="194">
        <v>0</v>
      </c>
      <c r="AL1752" s="385">
        <v>3</v>
      </c>
      <c r="AM1752" s="194">
        <v>0</v>
      </c>
      <c r="AN1752" s="177">
        <v>0</v>
      </c>
      <c r="AO1752" s="194">
        <v>0</v>
      </c>
      <c r="AP1752" s="180">
        <v>3</v>
      </c>
      <c r="AQ1752" s="180"/>
      <c r="AR1752" s="180"/>
      <c r="AS1752" s="180"/>
      <c r="AT1752" s="180"/>
      <c r="AU1752" s="180"/>
      <c r="AV1752" s="180"/>
      <c r="AW1752" s="180">
        <v>3</v>
      </c>
      <c r="AX1752" s="180"/>
      <c r="AY1752" s="180"/>
      <c r="AZ1752" s="180"/>
      <c r="BA1752" s="180"/>
      <c r="BB1752" s="180"/>
      <c r="BC1752" s="180">
        <v>3</v>
      </c>
      <c r="BD1752" s="180"/>
      <c r="BE1752" s="180"/>
      <c r="BF1752" s="180"/>
      <c r="BG1752" s="180"/>
      <c r="BH1752" s="176" t="str">
        <f t="shared" si="210"/>
        <v>class level</v>
      </c>
      <c r="BI1752" s="176">
        <f t="shared" si="206"/>
        <v>16</v>
      </c>
      <c r="BJ1752" s="182" t="str">
        <f t="shared" si="207"/>
        <v>3 - 24</v>
      </c>
      <c r="BK1752" s="176">
        <f t="shared" si="208"/>
        <v>14</v>
      </c>
      <c r="BL1752" s="176">
        <f t="shared" si="211"/>
        <v>3</v>
      </c>
      <c r="BM1752" s="533"/>
      <c r="BN1752" s="196">
        <v>165</v>
      </c>
      <c r="BO1752" s="188">
        <v>5</v>
      </c>
      <c r="BP1752" s="185">
        <f t="shared" si="205"/>
        <v>235</v>
      </c>
      <c r="BQ1752" s="420" t="str">
        <f t="shared" si="209"/>
        <v>IV</v>
      </c>
      <c r="BR1752" s="185"/>
      <c r="BS1752" s="464" t="s">
        <v>9838</v>
      </c>
    </row>
    <row r="1753" spans="1:71" ht="38.25" x14ac:dyDescent="0.2">
      <c r="A1753" s="696">
        <v>1751</v>
      </c>
      <c r="B1753" s="286" t="s">
        <v>461</v>
      </c>
      <c r="C1753" s="286" t="s">
        <v>471</v>
      </c>
      <c r="D1753" s="258" t="s">
        <v>9623</v>
      </c>
      <c r="E1753" s="736">
        <v>15</v>
      </c>
      <c r="F1753" s="736">
        <v>201</v>
      </c>
      <c r="G1753" s="737">
        <v>300</v>
      </c>
      <c r="H1753" s="305" t="s">
        <v>13980</v>
      </c>
      <c r="I1753" s="207" t="s">
        <v>635</v>
      </c>
      <c r="J1753" s="279" t="s">
        <v>6551</v>
      </c>
      <c r="K1753" s="179" t="s">
        <v>3189</v>
      </c>
      <c r="L1753" s="427" t="s">
        <v>3489</v>
      </c>
      <c r="M1753" s="684">
        <v>4</v>
      </c>
      <c r="N1753" s="684" t="s">
        <v>15715</v>
      </c>
      <c r="O1753" s="684">
        <v>80</v>
      </c>
      <c r="P1753" s="179" t="s">
        <v>16275</v>
      </c>
      <c r="Q1753" s="179">
        <v>4</v>
      </c>
      <c r="R1753" s="180"/>
      <c r="S1753" s="427">
        <v>8</v>
      </c>
      <c r="T1753" s="179">
        <v>18</v>
      </c>
      <c r="U1753" s="190">
        <v>3</v>
      </c>
      <c r="V1753" s="190">
        <v>18</v>
      </c>
      <c r="W1753" s="742">
        <v>6</v>
      </c>
      <c r="X1753" s="742"/>
      <c r="Y1753" s="742"/>
      <c r="Z1753" s="742"/>
      <c r="AA1753" s="742"/>
      <c r="AB1753" s="220"/>
      <c r="AC1753" s="186" t="s">
        <v>9832</v>
      </c>
      <c r="AD1753" s="179" t="s">
        <v>6150</v>
      </c>
      <c r="AE1753" s="179" t="s">
        <v>4248</v>
      </c>
      <c r="AF1753" s="194">
        <v>0</v>
      </c>
      <c r="AG1753" s="194">
        <v>0</v>
      </c>
      <c r="AH1753" s="194">
        <v>0</v>
      </c>
      <c r="AI1753" s="194">
        <v>0</v>
      </c>
      <c r="AJ1753" s="194">
        <v>0</v>
      </c>
      <c r="AK1753" s="194">
        <v>0</v>
      </c>
      <c r="AL1753" s="385">
        <v>4</v>
      </c>
      <c r="AM1753" s="194">
        <v>0</v>
      </c>
      <c r="AN1753" s="177">
        <v>0</v>
      </c>
      <c r="AO1753" s="194">
        <v>0</v>
      </c>
      <c r="AP1753" s="180">
        <v>4</v>
      </c>
      <c r="AQ1753" s="180"/>
      <c r="AR1753" s="180"/>
      <c r="AS1753" s="180"/>
      <c r="AT1753" s="180"/>
      <c r="AU1753" s="180"/>
      <c r="AV1753" s="180"/>
      <c r="AW1753" s="180">
        <v>4</v>
      </c>
      <c r="AX1753" s="180"/>
      <c r="AY1753" s="180"/>
      <c r="AZ1753" s="180"/>
      <c r="BA1753" s="180"/>
      <c r="BB1753" s="180"/>
      <c r="BC1753" s="180">
        <v>4</v>
      </c>
      <c r="BD1753" s="180"/>
      <c r="BE1753" s="180"/>
      <c r="BF1753" s="180"/>
      <c r="BG1753" s="180"/>
      <c r="BH1753" s="176" t="str">
        <f t="shared" si="210"/>
        <v>class level</v>
      </c>
      <c r="BI1753" s="176">
        <f t="shared" si="206"/>
        <v>15</v>
      </c>
      <c r="BJ1753" s="182" t="str">
        <f t="shared" si="207"/>
        <v>4 - 32</v>
      </c>
      <c r="BK1753" s="176">
        <f t="shared" si="208"/>
        <v>18</v>
      </c>
      <c r="BL1753" s="176">
        <f t="shared" si="211"/>
        <v>4</v>
      </c>
      <c r="BM1753" s="533"/>
      <c r="BN1753" s="196">
        <v>275</v>
      </c>
      <c r="BO1753" s="188">
        <v>6</v>
      </c>
      <c r="BP1753" s="185">
        <f t="shared" ref="BP1753:BP1816" si="212">BN1753+BK1753*BO1753</f>
        <v>383</v>
      </c>
      <c r="BQ1753" s="420" t="str">
        <f t="shared" si="209"/>
        <v>V</v>
      </c>
      <c r="BR1753" s="185"/>
      <c r="BS1753" s="464" t="s">
        <v>9838</v>
      </c>
    </row>
    <row r="1754" spans="1:71" ht="38.25" x14ac:dyDescent="0.2">
      <c r="A1754" s="697">
        <v>1752</v>
      </c>
      <c r="B1754" s="286" t="s">
        <v>461</v>
      </c>
      <c r="C1754" s="286" t="s">
        <v>472</v>
      </c>
      <c r="D1754" s="258" t="s">
        <v>9623</v>
      </c>
      <c r="E1754" s="736">
        <v>15</v>
      </c>
      <c r="F1754" s="736">
        <v>201</v>
      </c>
      <c r="G1754" s="737">
        <v>300</v>
      </c>
      <c r="H1754" s="305" t="s">
        <v>13980</v>
      </c>
      <c r="I1754" s="207" t="s">
        <v>635</v>
      </c>
      <c r="J1754" s="279" t="s">
        <v>6551</v>
      </c>
      <c r="K1754" s="179" t="s">
        <v>3189</v>
      </c>
      <c r="L1754" s="427" t="s">
        <v>3489</v>
      </c>
      <c r="M1754" s="684">
        <v>4</v>
      </c>
      <c r="N1754" s="684" t="s">
        <v>15715</v>
      </c>
      <c r="O1754" s="684">
        <v>80</v>
      </c>
      <c r="P1754" s="179" t="s">
        <v>16275</v>
      </c>
      <c r="Q1754" s="179">
        <v>4</v>
      </c>
      <c r="R1754" s="180"/>
      <c r="S1754" s="427">
        <v>8</v>
      </c>
      <c r="T1754" s="179">
        <v>18</v>
      </c>
      <c r="U1754" s="190">
        <v>3</v>
      </c>
      <c r="V1754" s="190">
        <v>18</v>
      </c>
      <c r="W1754" s="742">
        <v>6</v>
      </c>
      <c r="X1754" s="742"/>
      <c r="Y1754" s="742"/>
      <c r="Z1754" s="742"/>
      <c r="AA1754" s="742"/>
      <c r="AB1754" s="220"/>
      <c r="AC1754" s="186" t="s">
        <v>9833</v>
      </c>
      <c r="AD1754" s="179" t="s">
        <v>6150</v>
      </c>
      <c r="AE1754" s="179" t="s">
        <v>4248</v>
      </c>
      <c r="AF1754" s="194">
        <v>0</v>
      </c>
      <c r="AG1754" s="194">
        <v>0</v>
      </c>
      <c r="AH1754" s="194">
        <v>0</v>
      </c>
      <c r="AI1754" s="194">
        <v>0</v>
      </c>
      <c r="AJ1754" s="194">
        <v>0</v>
      </c>
      <c r="AK1754" s="194">
        <v>0</v>
      </c>
      <c r="AL1754" s="385">
        <v>5</v>
      </c>
      <c r="AM1754" s="194">
        <v>0</v>
      </c>
      <c r="AN1754" s="177">
        <v>0</v>
      </c>
      <c r="AO1754" s="194">
        <v>0</v>
      </c>
      <c r="AP1754" s="180">
        <v>5</v>
      </c>
      <c r="AQ1754" s="180"/>
      <c r="AR1754" s="180"/>
      <c r="AS1754" s="180"/>
      <c r="AT1754" s="180"/>
      <c r="AU1754" s="180"/>
      <c r="AV1754" s="180"/>
      <c r="AW1754" s="180">
        <v>5</v>
      </c>
      <c r="AX1754" s="180"/>
      <c r="AY1754" s="180"/>
      <c r="AZ1754" s="180"/>
      <c r="BA1754" s="180"/>
      <c r="BB1754" s="180"/>
      <c r="BC1754" s="180">
        <v>5</v>
      </c>
      <c r="BD1754" s="180"/>
      <c r="BE1754" s="180"/>
      <c r="BF1754" s="180"/>
      <c r="BG1754" s="180"/>
      <c r="BH1754" s="176" t="str">
        <f t="shared" si="210"/>
        <v>class level</v>
      </c>
      <c r="BI1754" s="176">
        <f t="shared" si="206"/>
        <v>15</v>
      </c>
      <c r="BJ1754" s="182" t="str">
        <f t="shared" si="207"/>
        <v>5 - 40</v>
      </c>
      <c r="BK1754" s="176">
        <f t="shared" si="208"/>
        <v>23</v>
      </c>
      <c r="BL1754" s="176">
        <f t="shared" si="211"/>
        <v>5</v>
      </c>
      <c r="BM1754" s="533"/>
      <c r="BN1754" s="196">
        <v>400</v>
      </c>
      <c r="BO1754" s="188">
        <v>8</v>
      </c>
      <c r="BP1754" s="185">
        <f t="shared" si="212"/>
        <v>584</v>
      </c>
      <c r="BQ1754" s="420" t="str">
        <f t="shared" si="209"/>
        <v>V</v>
      </c>
      <c r="BR1754" s="185"/>
      <c r="BS1754" s="464" t="s">
        <v>9838</v>
      </c>
    </row>
    <row r="1755" spans="1:71" ht="38.25" x14ac:dyDescent="0.2">
      <c r="A1755" s="696">
        <v>1753</v>
      </c>
      <c r="B1755" s="286" t="s">
        <v>461</v>
      </c>
      <c r="C1755" s="286" t="s">
        <v>473</v>
      </c>
      <c r="D1755" s="258" t="s">
        <v>9623</v>
      </c>
      <c r="E1755" s="736">
        <v>15</v>
      </c>
      <c r="F1755" s="736">
        <v>201</v>
      </c>
      <c r="G1755" s="737">
        <v>300</v>
      </c>
      <c r="H1755" s="305" t="s">
        <v>13980</v>
      </c>
      <c r="I1755" s="207" t="s">
        <v>635</v>
      </c>
      <c r="J1755" s="279" t="s">
        <v>6551</v>
      </c>
      <c r="K1755" s="179" t="s">
        <v>3189</v>
      </c>
      <c r="L1755" s="427" t="s">
        <v>3489</v>
      </c>
      <c r="M1755" s="684">
        <v>4</v>
      </c>
      <c r="N1755" s="684" t="s">
        <v>15715</v>
      </c>
      <c r="O1755" s="684">
        <v>80</v>
      </c>
      <c r="P1755" s="179" t="s">
        <v>16275</v>
      </c>
      <c r="Q1755" s="179">
        <v>4</v>
      </c>
      <c r="R1755" s="180"/>
      <c r="S1755" s="427">
        <v>8</v>
      </c>
      <c r="T1755" s="179">
        <v>18</v>
      </c>
      <c r="U1755" s="190">
        <v>3</v>
      </c>
      <c r="V1755" s="190">
        <v>18</v>
      </c>
      <c r="W1755" s="742">
        <v>6</v>
      </c>
      <c r="X1755" s="742"/>
      <c r="Y1755" s="742"/>
      <c r="Z1755" s="742"/>
      <c r="AA1755" s="742"/>
      <c r="AB1755" s="220"/>
      <c r="AC1755" s="186" t="s">
        <v>9834</v>
      </c>
      <c r="AD1755" s="179" t="s">
        <v>6150</v>
      </c>
      <c r="AE1755" s="179" t="s">
        <v>4248</v>
      </c>
      <c r="AF1755" s="194">
        <v>0</v>
      </c>
      <c r="AG1755" s="194">
        <v>0</v>
      </c>
      <c r="AH1755" s="194">
        <v>0</v>
      </c>
      <c r="AI1755" s="194">
        <v>0</v>
      </c>
      <c r="AJ1755" s="194">
        <v>0</v>
      </c>
      <c r="AK1755" s="194">
        <v>0</v>
      </c>
      <c r="AL1755" s="385">
        <v>6</v>
      </c>
      <c r="AM1755" s="194">
        <v>0</v>
      </c>
      <c r="AN1755" s="177">
        <v>0</v>
      </c>
      <c r="AO1755" s="194">
        <v>0</v>
      </c>
      <c r="AP1755" s="187">
        <v>6</v>
      </c>
      <c r="AQ1755" s="187"/>
      <c r="AR1755" s="187"/>
      <c r="AS1755" s="187"/>
      <c r="AT1755" s="187"/>
      <c r="AU1755" s="187"/>
      <c r="AV1755" s="187"/>
      <c r="AW1755" s="187">
        <v>6</v>
      </c>
      <c r="AX1755" s="187"/>
      <c r="AY1755" s="187"/>
      <c r="AZ1755" s="187"/>
      <c r="BA1755" s="187"/>
      <c r="BB1755" s="187"/>
      <c r="BC1755" s="187">
        <v>6</v>
      </c>
      <c r="BD1755" s="187"/>
      <c r="BE1755" s="187"/>
      <c r="BF1755" s="187"/>
      <c r="BG1755" s="187"/>
      <c r="BH1755" s="176" t="str">
        <f t="shared" si="210"/>
        <v>class level</v>
      </c>
      <c r="BI1755" s="176">
        <f t="shared" si="206"/>
        <v>13</v>
      </c>
      <c r="BJ1755" s="182" t="str">
        <f t="shared" si="207"/>
        <v>6 - 48</v>
      </c>
      <c r="BK1755" s="176">
        <f t="shared" si="208"/>
        <v>27</v>
      </c>
      <c r="BL1755" s="176">
        <f t="shared" si="211"/>
        <v>6</v>
      </c>
      <c r="BM1755" s="533"/>
      <c r="BN1755" s="187">
        <v>650</v>
      </c>
      <c r="BO1755" s="187">
        <v>10</v>
      </c>
      <c r="BP1755" s="185">
        <f t="shared" si="212"/>
        <v>920</v>
      </c>
      <c r="BQ1755" s="420" t="str">
        <f t="shared" si="209"/>
        <v>VI</v>
      </c>
      <c r="BR1755" s="187"/>
      <c r="BS1755" s="464" t="s">
        <v>9838</v>
      </c>
    </row>
    <row r="1756" spans="1:71" ht="38.25" x14ac:dyDescent="0.2">
      <c r="A1756" s="696">
        <v>1754</v>
      </c>
      <c r="B1756" s="286" t="s">
        <v>461</v>
      </c>
      <c r="C1756" s="286" t="s">
        <v>474</v>
      </c>
      <c r="D1756" s="258" t="s">
        <v>9623</v>
      </c>
      <c r="E1756" s="736">
        <v>4</v>
      </c>
      <c r="F1756" s="736">
        <v>201</v>
      </c>
      <c r="G1756" s="737">
        <v>300</v>
      </c>
      <c r="H1756" s="305" t="s">
        <v>13980</v>
      </c>
      <c r="I1756" s="207" t="s">
        <v>635</v>
      </c>
      <c r="J1756" s="279" t="s">
        <v>6551</v>
      </c>
      <c r="K1756" s="179" t="s">
        <v>3189</v>
      </c>
      <c r="L1756" s="427" t="s">
        <v>3489</v>
      </c>
      <c r="M1756" s="684">
        <v>4</v>
      </c>
      <c r="N1756" s="684" t="s">
        <v>15715</v>
      </c>
      <c r="O1756" s="684">
        <v>80</v>
      </c>
      <c r="P1756" s="179" t="s">
        <v>16275</v>
      </c>
      <c r="Q1756" s="179">
        <v>4</v>
      </c>
      <c r="R1756" s="180"/>
      <c r="S1756" s="427">
        <v>8</v>
      </c>
      <c r="T1756" s="179">
        <v>18</v>
      </c>
      <c r="U1756" s="190">
        <v>3</v>
      </c>
      <c r="V1756" s="190">
        <v>18</v>
      </c>
      <c r="W1756" s="742">
        <v>6</v>
      </c>
      <c r="X1756" s="742"/>
      <c r="Y1756" s="742"/>
      <c r="Z1756" s="742"/>
      <c r="AA1756" s="742"/>
      <c r="AB1756" s="220"/>
      <c r="AC1756" s="186" t="s">
        <v>9835</v>
      </c>
      <c r="AD1756" s="179" t="s">
        <v>6150</v>
      </c>
      <c r="AE1756" s="179" t="s">
        <v>4248</v>
      </c>
      <c r="AF1756" s="194">
        <v>0</v>
      </c>
      <c r="AG1756" s="194">
        <v>0</v>
      </c>
      <c r="AH1756" s="194">
        <v>0</v>
      </c>
      <c r="AI1756" s="194">
        <v>0</v>
      </c>
      <c r="AJ1756" s="194">
        <v>0</v>
      </c>
      <c r="AK1756" s="194">
        <v>0</v>
      </c>
      <c r="AL1756" s="383">
        <v>7</v>
      </c>
      <c r="AM1756" s="194">
        <v>0</v>
      </c>
      <c r="AN1756" s="177">
        <v>0</v>
      </c>
      <c r="AO1756" s="194">
        <v>0</v>
      </c>
      <c r="AP1756" s="180">
        <v>7</v>
      </c>
      <c r="AQ1756" s="180"/>
      <c r="AR1756" s="180"/>
      <c r="AS1756" s="180"/>
      <c r="AT1756" s="180"/>
      <c r="AU1756" s="180"/>
      <c r="AV1756" s="180"/>
      <c r="AW1756" s="180">
        <v>7</v>
      </c>
      <c r="AX1756" s="180"/>
      <c r="AY1756" s="180"/>
      <c r="AZ1756" s="180"/>
      <c r="BA1756" s="180"/>
      <c r="BB1756" s="180"/>
      <c r="BC1756" s="180">
        <v>7</v>
      </c>
      <c r="BD1756" s="180"/>
      <c r="BE1756" s="180"/>
      <c r="BF1756" s="180"/>
      <c r="BG1756" s="180"/>
      <c r="BH1756" s="176" t="str">
        <f t="shared" si="210"/>
        <v>class level</v>
      </c>
      <c r="BI1756" s="176">
        <f t="shared" si="206"/>
        <v>13</v>
      </c>
      <c r="BJ1756" s="182" t="str">
        <f t="shared" si="207"/>
        <v>7 - 56</v>
      </c>
      <c r="BK1756" s="176">
        <f t="shared" si="208"/>
        <v>32</v>
      </c>
      <c r="BL1756" s="176">
        <f t="shared" si="211"/>
        <v>7</v>
      </c>
      <c r="BM1756" s="533"/>
      <c r="BN1756" s="185">
        <v>1000</v>
      </c>
      <c r="BO1756" s="180">
        <v>12</v>
      </c>
      <c r="BP1756" s="185">
        <f t="shared" si="212"/>
        <v>1384</v>
      </c>
      <c r="BQ1756" s="420" t="str">
        <f t="shared" si="209"/>
        <v>VI</v>
      </c>
      <c r="BR1756" s="185"/>
      <c r="BS1756" s="464" t="s">
        <v>9838</v>
      </c>
    </row>
    <row r="1757" spans="1:71" ht="38.25" x14ac:dyDescent="0.2">
      <c r="A1757" s="697">
        <v>1755</v>
      </c>
      <c r="B1757" s="286" t="s">
        <v>461</v>
      </c>
      <c r="C1757" s="286" t="s">
        <v>475</v>
      </c>
      <c r="D1757" s="258" t="s">
        <v>9623</v>
      </c>
      <c r="E1757" s="736">
        <v>4</v>
      </c>
      <c r="F1757" s="736">
        <v>201</v>
      </c>
      <c r="G1757" s="737">
        <v>300</v>
      </c>
      <c r="H1757" s="305" t="s">
        <v>13980</v>
      </c>
      <c r="I1757" s="207" t="s">
        <v>635</v>
      </c>
      <c r="J1757" s="279" t="s">
        <v>6551</v>
      </c>
      <c r="K1757" s="179" t="s">
        <v>3189</v>
      </c>
      <c r="L1757" s="427" t="s">
        <v>3489</v>
      </c>
      <c r="M1757" s="684">
        <v>4</v>
      </c>
      <c r="N1757" s="684" t="s">
        <v>15715</v>
      </c>
      <c r="O1757" s="684">
        <v>80</v>
      </c>
      <c r="P1757" s="179" t="s">
        <v>16275</v>
      </c>
      <c r="Q1757" s="191">
        <v>4</v>
      </c>
      <c r="R1757" s="180"/>
      <c r="S1757" s="427">
        <v>8</v>
      </c>
      <c r="T1757" s="179">
        <v>18</v>
      </c>
      <c r="U1757" s="190">
        <v>3</v>
      </c>
      <c r="V1757" s="190">
        <v>18</v>
      </c>
      <c r="W1757" s="742">
        <v>6</v>
      </c>
      <c r="X1757" s="742"/>
      <c r="Y1757" s="742"/>
      <c r="Z1757" s="742"/>
      <c r="AA1757" s="742"/>
      <c r="AB1757" s="220"/>
      <c r="AC1757" s="186" t="s">
        <v>9836</v>
      </c>
      <c r="AD1757" s="179" t="s">
        <v>6150</v>
      </c>
      <c r="AE1757" s="179" t="s">
        <v>4248</v>
      </c>
      <c r="AF1757" s="194">
        <v>0</v>
      </c>
      <c r="AG1757" s="194">
        <v>0</v>
      </c>
      <c r="AH1757" s="194">
        <v>0</v>
      </c>
      <c r="AI1757" s="194">
        <v>0</v>
      </c>
      <c r="AJ1757" s="194">
        <v>0</v>
      </c>
      <c r="AK1757" s="194">
        <v>0</v>
      </c>
      <c r="AL1757" s="385">
        <v>8</v>
      </c>
      <c r="AM1757" s="194">
        <v>0</v>
      </c>
      <c r="AN1757" s="177">
        <v>0</v>
      </c>
      <c r="AO1757" s="194">
        <v>0</v>
      </c>
      <c r="AP1757" s="180">
        <v>8</v>
      </c>
      <c r="AQ1757" s="180"/>
      <c r="AR1757" s="180"/>
      <c r="AS1757" s="180"/>
      <c r="AT1757" s="180"/>
      <c r="AU1757" s="180"/>
      <c r="AV1757" s="180"/>
      <c r="AW1757" s="180">
        <v>8</v>
      </c>
      <c r="AX1757" s="180"/>
      <c r="AY1757" s="180"/>
      <c r="AZ1757" s="180"/>
      <c r="BA1757" s="180"/>
      <c r="BB1757" s="180"/>
      <c r="BC1757" s="180">
        <v>8</v>
      </c>
      <c r="BD1757" s="180"/>
      <c r="BE1757" s="180"/>
      <c r="BF1757" s="180"/>
      <c r="BG1757" s="180"/>
      <c r="BH1757" s="176" t="str">
        <f t="shared" si="210"/>
        <v>class level</v>
      </c>
      <c r="BI1757" s="176">
        <f t="shared" si="206"/>
        <v>12</v>
      </c>
      <c r="BJ1757" s="182" t="str">
        <f t="shared" si="207"/>
        <v>8 - 64</v>
      </c>
      <c r="BK1757" s="176">
        <f t="shared" si="208"/>
        <v>36</v>
      </c>
      <c r="BL1757" s="176">
        <f t="shared" si="211"/>
        <v>8</v>
      </c>
      <c r="BM1757" s="533"/>
      <c r="BN1757" s="187">
        <v>1500</v>
      </c>
      <c r="BO1757" s="187">
        <v>14</v>
      </c>
      <c r="BP1757" s="185">
        <f t="shared" si="212"/>
        <v>2004</v>
      </c>
      <c r="BQ1757" s="420" t="str">
        <f t="shared" si="209"/>
        <v>VII</v>
      </c>
      <c r="BR1757" s="185"/>
      <c r="BS1757" s="464" t="s">
        <v>9838</v>
      </c>
    </row>
    <row r="1758" spans="1:71" ht="38.25" x14ac:dyDescent="0.2">
      <c r="A1758" s="696">
        <v>1756</v>
      </c>
      <c r="B1758" s="286" t="s">
        <v>461</v>
      </c>
      <c r="C1758" s="286" t="s">
        <v>476</v>
      </c>
      <c r="D1758" s="258" t="s">
        <v>9623</v>
      </c>
      <c r="E1758" s="736">
        <v>4</v>
      </c>
      <c r="F1758" s="736">
        <v>201</v>
      </c>
      <c r="G1758" s="737">
        <v>300</v>
      </c>
      <c r="H1758" s="305" t="s">
        <v>13980</v>
      </c>
      <c r="I1758" s="207" t="s">
        <v>635</v>
      </c>
      <c r="J1758" s="279" t="s">
        <v>6551</v>
      </c>
      <c r="K1758" s="179" t="s">
        <v>3189</v>
      </c>
      <c r="L1758" s="427" t="s">
        <v>3489</v>
      </c>
      <c r="M1758" s="684">
        <v>4</v>
      </c>
      <c r="N1758" s="684" t="s">
        <v>15715</v>
      </c>
      <c r="O1758" s="684">
        <v>80</v>
      </c>
      <c r="P1758" s="179" t="s">
        <v>16275</v>
      </c>
      <c r="Q1758" s="191">
        <v>4</v>
      </c>
      <c r="R1758" s="180"/>
      <c r="S1758" s="427">
        <v>8</v>
      </c>
      <c r="T1758" s="179">
        <v>18</v>
      </c>
      <c r="U1758" s="190">
        <v>3</v>
      </c>
      <c r="V1758" s="190">
        <v>18</v>
      </c>
      <c r="W1758" s="742">
        <v>6</v>
      </c>
      <c r="X1758" s="742"/>
      <c r="Y1758" s="742"/>
      <c r="Z1758" s="742"/>
      <c r="AA1758" s="742"/>
      <c r="AB1758" s="220"/>
      <c r="AC1758" s="186" t="s">
        <v>9837</v>
      </c>
      <c r="AD1758" s="179" t="s">
        <v>6150</v>
      </c>
      <c r="AE1758" s="179" t="s">
        <v>4248</v>
      </c>
      <c r="AF1758" s="194">
        <v>0</v>
      </c>
      <c r="AG1758" s="194">
        <v>0</v>
      </c>
      <c r="AH1758" s="194">
        <v>0</v>
      </c>
      <c r="AI1758" s="194">
        <v>0</v>
      </c>
      <c r="AJ1758" s="194">
        <v>0</v>
      </c>
      <c r="AK1758" s="194">
        <v>0</v>
      </c>
      <c r="AL1758" s="385">
        <v>9</v>
      </c>
      <c r="AM1758" s="194">
        <v>0</v>
      </c>
      <c r="AN1758" s="177">
        <v>0</v>
      </c>
      <c r="AO1758" s="194">
        <v>0</v>
      </c>
      <c r="AP1758" s="180">
        <v>9</v>
      </c>
      <c r="AQ1758" s="180"/>
      <c r="AR1758" s="180"/>
      <c r="AS1758" s="180"/>
      <c r="AT1758" s="180"/>
      <c r="AU1758" s="180"/>
      <c r="AV1758" s="180"/>
      <c r="AW1758" s="180">
        <v>9</v>
      </c>
      <c r="AX1758" s="180"/>
      <c r="AY1758" s="180"/>
      <c r="AZ1758" s="180"/>
      <c r="BA1758" s="180"/>
      <c r="BB1758" s="180"/>
      <c r="BC1758" s="180">
        <v>9</v>
      </c>
      <c r="BD1758" s="180"/>
      <c r="BE1758" s="180"/>
      <c r="BF1758" s="180"/>
      <c r="BG1758" s="180"/>
      <c r="BH1758" s="176" t="str">
        <f t="shared" si="210"/>
        <v>class level</v>
      </c>
      <c r="BI1758" s="176">
        <f t="shared" si="206"/>
        <v>12</v>
      </c>
      <c r="BJ1758" s="182" t="str">
        <f t="shared" si="207"/>
        <v>9 - 72</v>
      </c>
      <c r="BK1758" s="176">
        <f t="shared" si="208"/>
        <v>41</v>
      </c>
      <c r="BL1758" s="176">
        <f t="shared" si="211"/>
        <v>9</v>
      </c>
      <c r="BM1758" s="533"/>
      <c r="BN1758" s="187">
        <v>2150</v>
      </c>
      <c r="BO1758" s="187">
        <v>16</v>
      </c>
      <c r="BP1758" s="185">
        <f t="shared" si="212"/>
        <v>2806</v>
      </c>
      <c r="BQ1758" s="420" t="str">
        <f t="shared" si="209"/>
        <v>VII</v>
      </c>
      <c r="BR1758" s="185"/>
      <c r="BS1758" s="464" t="s">
        <v>9838</v>
      </c>
    </row>
    <row r="1759" spans="1:71" ht="25.5" x14ac:dyDescent="0.2">
      <c r="A1759" s="697">
        <v>1757</v>
      </c>
      <c r="B1759" s="286" t="s">
        <v>9839</v>
      </c>
      <c r="C1759" s="286" t="s">
        <v>9839</v>
      </c>
      <c r="D1759" s="258" t="s">
        <v>9623</v>
      </c>
      <c r="E1759" s="736">
        <v>1</v>
      </c>
      <c r="F1759" s="736">
        <v>1</v>
      </c>
      <c r="G1759" s="737">
        <v>20</v>
      </c>
      <c r="H1759" s="305" t="s">
        <v>3486</v>
      </c>
      <c r="I1759" s="496" t="s">
        <v>4342</v>
      </c>
      <c r="J1759" s="279" t="s">
        <v>4282</v>
      </c>
      <c r="K1759" s="427" t="s">
        <v>5490</v>
      </c>
      <c r="L1759" s="427" t="s">
        <v>5490</v>
      </c>
      <c r="M1759" s="685">
        <v>10</v>
      </c>
      <c r="N1759" s="685" t="s">
        <v>15741</v>
      </c>
      <c r="O1759" s="685">
        <v>510</v>
      </c>
      <c r="P1759" s="427" t="s">
        <v>15822</v>
      </c>
      <c r="Q1759" s="191">
        <v>4</v>
      </c>
      <c r="R1759" s="180"/>
      <c r="S1759" s="427">
        <v>2</v>
      </c>
      <c r="T1759" s="191">
        <v>4</v>
      </c>
      <c r="U1759" s="191">
        <v>1</v>
      </c>
      <c r="V1759" s="191">
        <v>1</v>
      </c>
      <c r="W1759" s="742">
        <v>3</v>
      </c>
      <c r="X1759" s="742"/>
      <c r="Y1759" s="742"/>
      <c r="Z1759" s="742"/>
      <c r="AA1759" s="742"/>
      <c r="AB1759" s="220"/>
      <c r="AC1759" s="419" t="s">
        <v>9849</v>
      </c>
      <c r="AD1759" s="179" t="s">
        <v>2670</v>
      </c>
      <c r="AE1759" s="179" t="s">
        <v>4247</v>
      </c>
      <c r="AF1759" s="194">
        <v>0</v>
      </c>
      <c r="AG1759" s="194">
        <v>0</v>
      </c>
      <c r="AH1759" s="194">
        <v>0</v>
      </c>
      <c r="AI1759" s="194">
        <v>0</v>
      </c>
      <c r="AJ1759" s="194">
        <v>0</v>
      </c>
      <c r="AK1759" s="194">
        <v>0</v>
      </c>
      <c r="AL1759" s="385">
        <v>4</v>
      </c>
      <c r="AM1759" s="194">
        <v>0</v>
      </c>
      <c r="AN1759" s="177">
        <v>0</v>
      </c>
      <c r="AO1759" s="194">
        <v>0</v>
      </c>
      <c r="AP1759" s="180"/>
      <c r="AQ1759" s="180"/>
      <c r="AR1759" s="180"/>
      <c r="AS1759" s="180"/>
      <c r="AT1759" s="180"/>
      <c r="AU1759" s="180"/>
      <c r="AV1759" s="180"/>
      <c r="AW1759" s="180"/>
      <c r="AX1759" s="180"/>
      <c r="AY1759" s="180"/>
      <c r="AZ1759" s="180"/>
      <c r="BA1759" s="180"/>
      <c r="BB1759" s="180"/>
      <c r="BC1759" s="180"/>
      <c r="BD1759" s="180"/>
      <c r="BE1759" s="180"/>
      <c r="BF1759" s="180"/>
      <c r="BG1759" s="180"/>
      <c r="BH1759" s="176">
        <f t="shared" si="210"/>
        <v>4</v>
      </c>
      <c r="BI1759" s="176">
        <f t="shared" si="206"/>
        <v>15</v>
      </c>
      <c r="BJ1759" s="182" t="str">
        <f t="shared" si="207"/>
        <v>4 - 32</v>
      </c>
      <c r="BK1759" s="176">
        <f t="shared" si="208"/>
        <v>18</v>
      </c>
      <c r="BL1759" s="176">
        <f t="shared" si="211"/>
        <v>4</v>
      </c>
      <c r="BM1759" s="533"/>
      <c r="BN1759" s="187">
        <v>165</v>
      </c>
      <c r="BO1759" s="187">
        <v>4</v>
      </c>
      <c r="BP1759" s="185">
        <f t="shared" si="212"/>
        <v>237</v>
      </c>
      <c r="BQ1759" s="420" t="str">
        <f t="shared" si="209"/>
        <v>IV</v>
      </c>
      <c r="BR1759" s="185"/>
      <c r="BS1759" s="464" t="s">
        <v>9623</v>
      </c>
    </row>
    <row r="1760" spans="1:71" ht="25.5" x14ac:dyDescent="0.2">
      <c r="A1760" s="696">
        <v>1758</v>
      </c>
      <c r="B1760" s="286" t="s">
        <v>9850</v>
      </c>
      <c r="C1760" s="286" t="s">
        <v>9850</v>
      </c>
      <c r="D1760" s="258" t="s">
        <v>9623</v>
      </c>
      <c r="E1760" s="736">
        <v>1</v>
      </c>
      <c r="F1760" s="736">
        <v>1</v>
      </c>
      <c r="G1760" s="737">
        <v>2</v>
      </c>
      <c r="H1760" s="305" t="s">
        <v>13981</v>
      </c>
      <c r="I1760" s="496" t="s">
        <v>2342</v>
      </c>
      <c r="J1760" s="497" t="s">
        <v>1515</v>
      </c>
      <c r="K1760" s="427" t="s">
        <v>9851</v>
      </c>
      <c r="L1760" s="427" t="s">
        <v>3491</v>
      </c>
      <c r="M1760" s="685">
        <v>7.5</v>
      </c>
      <c r="N1760" s="684" t="s">
        <v>15766</v>
      </c>
      <c r="O1760" s="685">
        <v>14</v>
      </c>
      <c r="P1760" s="179" t="s">
        <v>15776</v>
      </c>
      <c r="Q1760" s="191">
        <v>6</v>
      </c>
      <c r="R1760" s="180"/>
      <c r="S1760" s="498">
        <v>1</v>
      </c>
      <c r="T1760" s="189">
        <v>1</v>
      </c>
      <c r="U1760" s="189">
        <v>1</v>
      </c>
      <c r="V1760" s="189">
        <v>1</v>
      </c>
      <c r="W1760" s="742">
        <v>1</v>
      </c>
      <c r="X1760" s="742">
        <v>30</v>
      </c>
      <c r="Y1760" s="742"/>
      <c r="Z1760" s="742"/>
      <c r="AA1760" s="742"/>
      <c r="AB1760" s="499" t="s">
        <v>795</v>
      </c>
      <c r="AC1760" s="419" t="s">
        <v>9852</v>
      </c>
      <c r="AD1760" s="427" t="s">
        <v>7472</v>
      </c>
      <c r="AE1760" s="427" t="s">
        <v>4247</v>
      </c>
      <c r="AF1760" s="194">
        <v>0</v>
      </c>
      <c r="AG1760" s="194">
        <v>0</v>
      </c>
      <c r="AH1760" s="194">
        <v>0</v>
      </c>
      <c r="AI1760" s="194">
        <v>0</v>
      </c>
      <c r="AJ1760" s="194">
        <v>0</v>
      </c>
      <c r="AK1760" s="194">
        <v>0</v>
      </c>
      <c r="AL1760" s="385">
        <v>1</v>
      </c>
      <c r="AM1760" s="194">
        <v>0</v>
      </c>
      <c r="AN1760" s="177">
        <v>0</v>
      </c>
      <c r="AO1760" s="194">
        <v>3</v>
      </c>
      <c r="AP1760" s="180"/>
      <c r="AQ1760" s="180"/>
      <c r="AR1760" s="180"/>
      <c r="AS1760" s="180"/>
      <c r="AT1760" s="180"/>
      <c r="AU1760" s="180"/>
      <c r="AV1760" s="180"/>
      <c r="AW1760" s="180"/>
      <c r="AX1760" s="180"/>
      <c r="AY1760" s="180"/>
      <c r="AZ1760" s="180"/>
      <c r="BA1760" s="180"/>
      <c r="BB1760" s="180"/>
      <c r="BC1760" s="180"/>
      <c r="BD1760" s="180"/>
      <c r="BE1760" s="180"/>
      <c r="BF1760" s="180"/>
      <c r="BG1760" s="180"/>
      <c r="BH1760" s="176">
        <f t="shared" si="210"/>
        <v>1.125</v>
      </c>
      <c r="BI1760" s="176">
        <f t="shared" si="206"/>
        <v>18</v>
      </c>
      <c r="BJ1760" s="182" t="str">
        <f t="shared" si="207"/>
        <v>4 - 11</v>
      </c>
      <c r="BK1760" s="176">
        <f t="shared" si="208"/>
        <v>8</v>
      </c>
      <c r="BL1760" s="176">
        <f t="shared" si="211"/>
        <v>1</v>
      </c>
      <c r="BM1760" s="533"/>
      <c r="BN1760" s="187">
        <v>35</v>
      </c>
      <c r="BO1760" s="187">
        <v>2</v>
      </c>
      <c r="BP1760" s="185">
        <f t="shared" si="212"/>
        <v>51</v>
      </c>
      <c r="BQ1760" s="420" t="str">
        <f t="shared" si="209"/>
        <v>II</v>
      </c>
      <c r="BR1760" s="185"/>
      <c r="BS1760" s="464" t="s">
        <v>9623</v>
      </c>
    </row>
    <row r="1761" spans="1:71" ht="51" x14ac:dyDescent="0.2">
      <c r="A1761" s="696">
        <v>1759</v>
      </c>
      <c r="B1761" s="286" t="s">
        <v>9853</v>
      </c>
      <c r="C1761" s="286" t="s">
        <v>9853</v>
      </c>
      <c r="D1761" s="258" t="s">
        <v>9623</v>
      </c>
      <c r="E1761" s="736">
        <v>10</v>
      </c>
      <c r="F1761" s="736">
        <v>4</v>
      </c>
      <c r="G1761" s="737">
        <v>16</v>
      </c>
      <c r="H1761" s="305" t="s">
        <v>13982</v>
      </c>
      <c r="I1761" s="496" t="s">
        <v>9855</v>
      </c>
      <c r="J1761" s="497" t="s">
        <v>2169</v>
      </c>
      <c r="K1761" s="427" t="s">
        <v>9856</v>
      </c>
      <c r="L1761" s="427" t="s">
        <v>3491</v>
      </c>
      <c r="M1761" s="685">
        <v>8</v>
      </c>
      <c r="N1761" s="685" t="s">
        <v>15715</v>
      </c>
      <c r="O1761" s="685">
        <v>160</v>
      </c>
      <c r="P1761" s="427" t="s">
        <v>16276</v>
      </c>
      <c r="Q1761" s="191">
        <v>3</v>
      </c>
      <c r="R1761" s="180"/>
      <c r="S1761" s="498">
        <v>5</v>
      </c>
      <c r="T1761" s="498">
        <v>12</v>
      </c>
      <c r="U1761" s="189">
        <v>2</v>
      </c>
      <c r="V1761" s="189">
        <v>16</v>
      </c>
      <c r="W1761" s="742">
        <v>12</v>
      </c>
      <c r="X1761" s="742">
        <v>12</v>
      </c>
      <c r="Y1761" s="742"/>
      <c r="Z1761" s="742"/>
      <c r="AA1761" s="742"/>
      <c r="AB1761" s="499" t="s">
        <v>795</v>
      </c>
      <c r="AC1761" s="419" t="s">
        <v>9858</v>
      </c>
      <c r="AD1761" s="427" t="s">
        <v>9857</v>
      </c>
      <c r="AE1761" s="427" t="s">
        <v>4259</v>
      </c>
      <c r="AF1761" s="194">
        <v>0</v>
      </c>
      <c r="AG1761" s="194">
        <v>0</v>
      </c>
      <c r="AH1761" s="194">
        <v>0</v>
      </c>
      <c r="AI1761" s="194">
        <v>0</v>
      </c>
      <c r="AJ1761" s="194">
        <v>0</v>
      </c>
      <c r="AK1761" s="194">
        <v>0</v>
      </c>
      <c r="AL1761" s="385">
        <v>4</v>
      </c>
      <c r="AM1761" s="194">
        <v>0</v>
      </c>
      <c r="AN1761" s="177">
        <v>0</v>
      </c>
      <c r="AO1761" s="194">
        <v>4</v>
      </c>
      <c r="AP1761" s="180"/>
      <c r="AQ1761" s="180"/>
      <c r="AR1761" s="180"/>
      <c r="AS1761" s="180"/>
      <c r="AT1761" s="180"/>
      <c r="AU1761" s="180"/>
      <c r="AV1761" s="180"/>
      <c r="AW1761" s="180"/>
      <c r="AX1761" s="180"/>
      <c r="AY1761" s="180"/>
      <c r="AZ1761" s="180"/>
      <c r="BA1761" s="180"/>
      <c r="BB1761" s="180"/>
      <c r="BC1761" s="180"/>
      <c r="BD1761" s="180"/>
      <c r="BE1761" s="180"/>
      <c r="BF1761" s="180"/>
      <c r="BG1761" s="180"/>
      <c r="BH1761" s="176">
        <f t="shared" si="210"/>
        <v>5</v>
      </c>
      <c r="BI1761" s="176">
        <f t="shared" si="206"/>
        <v>15</v>
      </c>
      <c r="BJ1761" s="182" t="str">
        <f t="shared" si="207"/>
        <v>8 - 36</v>
      </c>
      <c r="BK1761" s="176">
        <f t="shared" si="208"/>
        <v>22</v>
      </c>
      <c r="BL1761" s="176">
        <f t="shared" si="211"/>
        <v>5</v>
      </c>
      <c r="BM1761" s="533"/>
      <c r="BN1761" s="185">
        <v>165</v>
      </c>
      <c r="BO1761" s="180">
        <v>5</v>
      </c>
      <c r="BP1761" s="185">
        <f t="shared" si="212"/>
        <v>275</v>
      </c>
      <c r="BQ1761" s="420" t="str">
        <f t="shared" si="209"/>
        <v>IV</v>
      </c>
      <c r="BR1761" s="185"/>
      <c r="BS1761" s="464" t="s">
        <v>9623</v>
      </c>
    </row>
    <row r="1762" spans="1:71" ht="51" x14ac:dyDescent="0.2">
      <c r="A1762" s="697">
        <v>1760</v>
      </c>
      <c r="B1762" s="286" t="s">
        <v>9853</v>
      </c>
      <c r="C1762" s="286" t="s">
        <v>9854</v>
      </c>
      <c r="D1762" s="258" t="s">
        <v>9623</v>
      </c>
      <c r="E1762" s="736">
        <v>1</v>
      </c>
      <c r="F1762" s="736">
        <v>4</v>
      </c>
      <c r="G1762" s="737">
        <v>16</v>
      </c>
      <c r="H1762" s="305" t="s">
        <v>13983</v>
      </c>
      <c r="I1762" s="496" t="s">
        <v>9855</v>
      </c>
      <c r="J1762" s="497" t="s">
        <v>2169</v>
      </c>
      <c r="K1762" s="427" t="s">
        <v>9856</v>
      </c>
      <c r="L1762" s="427" t="s">
        <v>3491</v>
      </c>
      <c r="M1762" s="685">
        <v>8</v>
      </c>
      <c r="N1762" s="685" t="s">
        <v>15715</v>
      </c>
      <c r="O1762" s="685">
        <v>160</v>
      </c>
      <c r="P1762" s="427" t="s">
        <v>16276</v>
      </c>
      <c r="Q1762" s="191">
        <v>3</v>
      </c>
      <c r="R1762" s="180"/>
      <c r="S1762" s="498">
        <v>13</v>
      </c>
      <c r="T1762" s="498">
        <v>16</v>
      </c>
      <c r="U1762" s="189">
        <v>4</v>
      </c>
      <c r="V1762" s="189">
        <v>18</v>
      </c>
      <c r="W1762" s="742">
        <v>12</v>
      </c>
      <c r="X1762" s="742">
        <v>12</v>
      </c>
      <c r="Y1762" s="742"/>
      <c r="Z1762" s="742"/>
      <c r="AA1762" s="742"/>
      <c r="AB1762" s="499" t="s">
        <v>795</v>
      </c>
      <c r="AC1762" s="419" t="s">
        <v>13362</v>
      </c>
      <c r="AD1762" s="427" t="s">
        <v>9857</v>
      </c>
      <c r="AE1762" s="427" t="s">
        <v>4259</v>
      </c>
      <c r="AF1762" s="194">
        <v>0</v>
      </c>
      <c r="AG1762" s="194">
        <v>0</v>
      </c>
      <c r="AH1762" s="194">
        <v>0</v>
      </c>
      <c r="AI1762" s="194">
        <v>0</v>
      </c>
      <c r="AJ1762" s="194">
        <v>0</v>
      </c>
      <c r="AK1762" s="194">
        <v>0</v>
      </c>
      <c r="AL1762" s="385">
        <v>4</v>
      </c>
      <c r="AM1762" s="194">
        <v>0</v>
      </c>
      <c r="AN1762" s="177">
        <v>0</v>
      </c>
      <c r="AO1762" s="194">
        <v>4</v>
      </c>
      <c r="AP1762" s="180"/>
      <c r="AQ1762" s="180"/>
      <c r="AR1762" s="180"/>
      <c r="AS1762" s="180"/>
      <c r="AT1762" s="180"/>
      <c r="AU1762" s="180"/>
      <c r="AV1762" s="180"/>
      <c r="AW1762" s="180"/>
      <c r="AX1762" s="180"/>
      <c r="AY1762" s="180"/>
      <c r="AZ1762" s="180"/>
      <c r="BA1762" s="180"/>
      <c r="BB1762" s="180"/>
      <c r="BC1762" s="180"/>
      <c r="BD1762" s="180"/>
      <c r="BE1762" s="180"/>
      <c r="BF1762" s="180"/>
      <c r="BG1762" s="180"/>
      <c r="BH1762" s="176">
        <f t="shared" si="210"/>
        <v>5</v>
      </c>
      <c r="BI1762" s="176">
        <f t="shared" si="206"/>
        <v>15</v>
      </c>
      <c r="BJ1762" s="182" t="str">
        <f t="shared" si="207"/>
        <v>8 - 36</v>
      </c>
      <c r="BK1762" s="176">
        <f t="shared" si="208"/>
        <v>22</v>
      </c>
      <c r="BL1762" s="176">
        <f t="shared" si="211"/>
        <v>5</v>
      </c>
      <c r="BM1762" s="533"/>
      <c r="BN1762" s="185">
        <v>240</v>
      </c>
      <c r="BO1762" s="180">
        <v>5</v>
      </c>
      <c r="BP1762" s="185">
        <f t="shared" si="212"/>
        <v>350</v>
      </c>
      <c r="BQ1762" s="420" t="str">
        <f t="shared" si="209"/>
        <v>IV</v>
      </c>
      <c r="BR1762" s="185"/>
      <c r="BS1762" s="464" t="s">
        <v>10084</v>
      </c>
    </row>
    <row r="1763" spans="1:71" ht="25.5" x14ac:dyDescent="0.2">
      <c r="A1763" s="696">
        <v>1761</v>
      </c>
      <c r="B1763" s="286" t="s">
        <v>10109</v>
      </c>
      <c r="C1763" s="286" t="s">
        <v>10085</v>
      </c>
      <c r="D1763" s="258" t="s">
        <v>9623</v>
      </c>
      <c r="E1763" s="736">
        <v>1</v>
      </c>
      <c r="F1763" s="736">
        <v>1</v>
      </c>
      <c r="G1763" s="737">
        <v>1</v>
      </c>
      <c r="H1763" s="305" t="s">
        <v>3486</v>
      </c>
      <c r="I1763" s="496" t="s">
        <v>3485</v>
      </c>
      <c r="J1763" s="497" t="s">
        <v>6558</v>
      </c>
      <c r="K1763" s="427" t="s">
        <v>6754</v>
      </c>
      <c r="L1763" s="427" t="s">
        <v>5490</v>
      </c>
      <c r="M1763" s="685">
        <v>23</v>
      </c>
      <c r="N1763" s="685" t="s">
        <v>15710</v>
      </c>
      <c r="O1763" s="685">
        <v>525</v>
      </c>
      <c r="P1763" s="427" t="s">
        <v>15894</v>
      </c>
      <c r="Q1763" s="191">
        <v>6</v>
      </c>
      <c r="R1763" s="180"/>
      <c r="S1763" s="498">
        <v>0</v>
      </c>
      <c r="T1763" s="190">
        <v>0</v>
      </c>
      <c r="U1763" s="190">
        <v>0</v>
      </c>
      <c r="V1763" s="190">
        <v>0</v>
      </c>
      <c r="W1763" s="742">
        <v>0</v>
      </c>
      <c r="X1763" s="742"/>
      <c r="Y1763" s="742">
        <v>9</v>
      </c>
      <c r="Z1763" s="742"/>
      <c r="AA1763" s="742"/>
      <c r="AB1763" s="220"/>
      <c r="AC1763" s="419" t="s">
        <v>15893</v>
      </c>
      <c r="AD1763" s="179" t="s">
        <v>3627</v>
      </c>
      <c r="AE1763" s="427" t="s">
        <v>4247</v>
      </c>
      <c r="AF1763" s="194">
        <v>0</v>
      </c>
      <c r="AG1763" s="194">
        <v>0</v>
      </c>
      <c r="AH1763" s="194">
        <v>0</v>
      </c>
      <c r="AI1763" s="194">
        <v>0</v>
      </c>
      <c r="AJ1763" s="194">
        <v>0</v>
      </c>
      <c r="AK1763" s="194">
        <v>0</v>
      </c>
      <c r="AL1763" s="385">
        <v>6</v>
      </c>
      <c r="AM1763" s="194">
        <v>0</v>
      </c>
      <c r="AN1763" s="177">
        <v>0</v>
      </c>
      <c r="AO1763" s="194">
        <v>0</v>
      </c>
      <c r="AP1763" s="180"/>
      <c r="AQ1763" s="180"/>
      <c r="AR1763" s="180"/>
      <c r="AS1763" s="180"/>
      <c r="AT1763" s="180"/>
      <c r="AU1763" s="180"/>
      <c r="AV1763" s="180"/>
      <c r="AW1763" s="180"/>
      <c r="AX1763" s="180"/>
      <c r="AY1763" s="180"/>
      <c r="AZ1763" s="180"/>
      <c r="BA1763" s="180"/>
      <c r="BB1763" s="180"/>
      <c r="BC1763" s="180"/>
      <c r="BD1763" s="180"/>
      <c r="BE1763" s="180"/>
      <c r="BF1763" s="180"/>
      <c r="BG1763" s="180"/>
      <c r="BH1763" s="176">
        <f t="shared" si="210"/>
        <v>6</v>
      </c>
      <c r="BI1763" s="176">
        <f t="shared" si="206"/>
        <v>13</v>
      </c>
      <c r="BJ1763" s="182" t="str">
        <f t="shared" si="207"/>
        <v>6 - 48</v>
      </c>
      <c r="BK1763" s="176">
        <f t="shared" si="208"/>
        <v>27</v>
      </c>
      <c r="BL1763" s="176">
        <f t="shared" si="211"/>
        <v>6</v>
      </c>
      <c r="BM1763" s="533"/>
      <c r="BN1763" s="187">
        <v>400</v>
      </c>
      <c r="BO1763" s="187">
        <v>8</v>
      </c>
      <c r="BP1763" s="185">
        <f t="shared" si="212"/>
        <v>616</v>
      </c>
      <c r="BQ1763" s="420" t="str">
        <f t="shared" si="209"/>
        <v>V</v>
      </c>
      <c r="BR1763" s="185"/>
      <c r="BS1763" s="464" t="s">
        <v>9623</v>
      </c>
    </row>
    <row r="1764" spans="1:71" ht="25.5" x14ac:dyDescent="0.2">
      <c r="A1764" s="697">
        <v>1762</v>
      </c>
      <c r="B1764" s="286" t="s">
        <v>10109</v>
      </c>
      <c r="C1764" s="286" t="s">
        <v>10086</v>
      </c>
      <c r="D1764" s="258" t="s">
        <v>9623</v>
      </c>
      <c r="E1764" s="736">
        <v>1</v>
      </c>
      <c r="F1764" s="736">
        <v>1</v>
      </c>
      <c r="G1764" s="737">
        <v>1</v>
      </c>
      <c r="H1764" s="305" t="s">
        <v>3486</v>
      </c>
      <c r="I1764" s="496" t="s">
        <v>3485</v>
      </c>
      <c r="J1764" s="497" t="s">
        <v>5550</v>
      </c>
      <c r="K1764" s="427" t="s">
        <v>5359</v>
      </c>
      <c r="L1764" s="427" t="s">
        <v>5490</v>
      </c>
      <c r="M1764" s="685">
        <v>29</v>
      </c>
      <c r="N1764" s="685" t="s">
        <v>15710</v>
      </c>
      <c r="O1764" s="685">
        <v>775</v>
      </c>
      <c r="P1764" s="427" t="s">
        <v>15894</v>
      </c>
      <c r="Q1764" s="179">
        <v>6</v>
      </c>
      <c r="R1764" s="180"/>
      <c r="S1764" s="498">
        <v>0</v>
      </c>
      <c r="T1764" s="190">
        <v>0</v>
      </c>
      <c r="U1764" s="190">
        <v>0</v>
      </c>
      <c r="V1764" s="190">
        <v>0</v>
      </c>
      <c r="W1764" s="742">
        <v>0</v>
      </c>
      <c r="X1764" s="742"/>
      <c r="Y1764" s="742">
        <v>9</v>
      </c>
      <c r="Z1764" s="742"/>
      <c r="AA1764" s="742"/>
      <c r="AB1764" s="220"/>
      <c r="AC1764" s="419" t="s">
        <v>15893</v>
      </c>
      <c r="AD1764" s="179" t="s">
        <v>3627</v>
      </c>
      <c r="AE1764" s="427" t="s">
        <v>4247</v>
      </c>
      <c r="AF1764" s="194">
        <v>0</v>
      </c>
      <c r="AG1764" s="194">
        <v>0</v>
      </c>
      <c r="AH1764" s="194">
        <v>0</v>
      </c>
      <c r="AI1764" s="194">
        <v>0</v>
      </c>
      <c r="AJ1764" s="194">
        <v>0</v>
      </c>
      <c r="AK1764" s="194">
        <v>0</v>
      </c>
      <c r="AL1764" s="383">
        <v>7</v>
      </c>
      <c r="AM1764" s="194">
        <v>0</v>
      </c>
      <c r="AN1764" s="177">
        <v>0</v>
      </c>
      <c r="AO1764" s="194">
        <v>0</v>
      </c>
      <c r="AP1764" s="180"/>
      <c r="AQ1764" s="180"/>
      <c r="AR1764" s="180"/>
      <c r="AS1764" s="180"/>
      <c r="AT1764" s="180"/>
      <c r="AU1764" s="180"/>
      <c r="AV1764" s="180"/>
      <c r="AW1764" s="180"/>
      <c r="AX1764" s="180"/>
      <c r="AY1764" s="180"/>
      <c r="AZ1764" s="180"/>
      <c r="BA1764" s="180"/>
      <c r="BB1764" s="180"/>
      <c r="BC1764" s="180"/>
      <c r="BD1764" s="180"/>
      <c r="BE1764" s="180"/>
      <c r="BF1764" s="180"/>
      <c r="BG1764" s="180"/>
      <c r="BH1764" s="176">
        <f t="shared" si="210"/>
        <v>7</v>
      </c>
      <c r="BI1764" s="176">
        <f t="shared" si="206"/>
        <v>13</v>
      </c>
      <c r="BJ1764" s="182" t="str">
        <f t="shared" si="207"/>
        <v>7 - 56</v>
      </c>
      <c r="BK1764" s="176">
        <f t="shared" si="208"/>
        <v>32</v>
      </c>
      <c r="BL1764" s="176">
        <f t="shared" si="211"/>
        <v>7</v>
      </c>
      <c r="BM1764" s="533"/>
      <c r="BN1764" s="185">
        <v>650</v>
      </c>
      <c r="BO1764" s="180">
        <v>10</v>
      </c>
      <c r="BP1764" s="185">
        <f t="shared" si="212"/>
        <v>970</v>
      </c>
      <c r="BQ1764" s="420" t="str">
        <f t="shared" si="209"/>
        <v>VI</v>
      </c>
      <c r="BR1764" s="185"/>
      <c r="BS1764" s="464" t="s">
        <v>9606</v>
      </c>
    </row>
    <row r="1765" spans="1:71" ht="25.5" x14ac:dyDescent="0.2">
      <c r="A1765" s="696">
        <v>1763</v>
      </c>
      <c r="B1765" s="286" t="s">
        <v>10109</v>
      </c>
      <c r="C1765" s="286" t="s">
        <v>10087</v>
      </c>
      <c r="D1765" s="258" t="s">
        <v>9623</v>
      </c>
      <c r="E1765" s="736">
        <v>1</v>
      </c>
      <c r="F1765" s="736">
        <v>1</v>
      </c>
      <c r="G1765" s="737">
        <v>1</v>
      </c>
      <c r="H1765" s="305" t="s">
        <v>3486</v>
      </c>
      <c r="I1765" s="496" t="s">
        <v>3485</v>
      </c>
      <c r="J1765" s="497" t="s">
        <v>5401</v>
      </c>
      <c r="K1765" s="427" t="s">
        <v>4058</v>
      </c>
      <c r="L1765" s="427" t="s">
        <v>5490</v>
      </c>
      <c r="M1765" s="685">
        <v>36</v>
      </c>
      <c r="N1765" s="685" t="s">
        <v>15710</v>
      </c>
      <c r="O1765" s="685">
        <v>1050</v>
      </c>
      <c r="P1765" s="427" t="s">
        <v>15894</v>
      </c>
      <c r="Q1765" s="179">
        <v>6</v>
      </c>
      <c r="R1765" s="180"/>
      <c r="S1765" s="498">
        <v>0</v>
      </c>
      <c r="T1765" s="190">
        <v>0</v>
      </c>
      <c r="U1765" s="190">
        <v>0</v>
      </c>
      <c r="V1765" s="190">
        <v>0</v>
      </c>
      <c r="W1765" s="742">
        <v>0</v>
      </c>
      <c r="X1765" s="742"/>
      <c r="Y1765" s="742">
        <v>9</v>
      </c>
      <c r="Z1765" s="742"/>
      <c r="AA1765" s="742"/>
      <c r="AB1765" s="220"/>
      <c r="AC1765" s="419" t="s">
        <v>15893</v>
      </c>
      <c r="AD1765" s="179" t="s">
        <v>3627</v>
      </c>
      <c r="AE1765" s="427" t="s">
        <v>4247</v>
      </c>
      <c r="AF1765" s="194">
        <v>0</v>
      </c>
      <c r="AG1765" s="194">
        <v>0</v>
      </c>
      <c r="AH1765" s="194">
        <v>0</v>
      </c>
      <c r="AI1765" s="194">
        <v>0</v>
      </c>
      <c r="AJ1765" s="194">
        <v>0</v>
      </c>
      <c r="AK1765" s="194">
        <v>0</v>
      </c>
      <c r="AL1765" s="385">
        <v>8</v>
      </c>
      <c r="AM1765" s="194">
        <v>0</v>
      </c>
      <c r="AN1765" s="177">
        <v>0</v>
      </c>
      <c r="AO1765" s="194">
        <v>0</v>
      </c>
      <c r="AP1765" s="180"/>
      <c r="AQ1765" s="180"/>
      <c r="AR1765" s="180"/>
      <c r="AS1765" s="180"/>
      <c r="AT1765" s="180"/>
      <c r="AU1765" s="180"/>
      <c r="AV1765" s="180"/>
      <c r="AW1765" s="180"/>
      <c r="AX1765" s="180"/>
      <c r="AY1765" s="180"/>
      <c r="AZ1765" s="180"/>
      <c r="BA1765" s="180"/>
      <c r="BB1765" s="180"/>
      <c r="BC1765" s="180"/>
      <c r="BD1765" s="180"/>
      <c r="BE1765" s="180"/>
      <c r="BF1765" s="180"/>
      <c r="BG1765" s="180"/>
      <c r="BH1765" s="176">
        <f t="shared" si="210"/>
        <v>8</v>
      </c>
      <c r="BI1765" s="176">
        <f t="shared" si="206"/>
        <v>12</v>
      </c>
      <c r="BJ1765" s="182" t="str">
        <f t="shared" si="207"/>
        <v>8 - 64</v>
      </c>
      <c r="BK1765" s="176">
        <f t="shared" si="208"/>
        <v>36</v>
      </c>
      <c r="BL1765" s="176">
        <f t="shared" si="211"/>
        <v>8</v>
      </c>
      <c r="BM1765" s="533"/>
      <c r="BN1765" s="187">
        <v>1000</v>
      </c>
      <c r="BO1765" s="188">
        <v>12</v>
      </c>
      <c r="BP1765" s="185">
        <f t="shared" si="212"/>
        <v>1432</v>
      </c>
      <c r="BQ1765" s="420" t="str">
        <f t="shared" si="209"/>
        <v>VI</v>
      </c>
      <c r="BR1765" s="185"/>
      <c r="BS1765" s="464" t="s">
        <v>9606</v>
      </c>
    </row>
    <row r="1766" spans="1:71" ht="38.25" x14ac:dyDescent="0.2">
      <c r="A1766" s="696">
        <v>1764</v>
      </c>
      <c r="B1766" s="286" t="s">
        <v>10093</v>
      </c>
      <c r="C1766" s="286" t="s">
        <v>10093</v>
      </c>
      <c r="D1766" s="258" t="s">
        <v>5497</v>
      </c>
      <c r="E1766" s="736">
        <v>102</v>
      </c>
      <c r="F1766" s="736">
        <v>20</v>
      </c>
      <c r="G1766" s="737">
        <v>80</v>
      </c>
      <c r="H1766" s="305" t="s">
        <v>13984</v>
      </c>
      <c r="I1766" s="207" t="s">
        <v>635</v>
      </c>
      <c r="J1766" s="497" t="s">
        <v>6559</v>
      </c>
      <c r="K1766" s="427" t="s">
        <v>4197</v>
      </c>
      <c r="L1766" s="427" t="s">
        <v>3489</v>
      </c>
      <c r="M1766" s="685">
        <v>4.5</v>
      </c>
      <c r="N1766" s="685" t="s">
        <v>15715</v>
      </c>
      <c r="O1766" s="685">
        <v>73</v>
      </c>
      <c r="P1766" s="427" t="s">
        <v>16277</v>
      </c>
      <c r="Q1766" s="179">
        <v>6</v>
      </c>
      <c r="R1766" s="180"/>
      <c r="S1766" s="427">
        <v>8</v>
      </c>
      <c r="T1766" s="179">
        <v>18</v>
      </c>
      <c r="U1766" s="190">
        <v>3</v>
      </c>
      <c r="V1766" s="190">
        <v>18</v>
      </c>
      <c r="W1766" s="742">
        <v>15</v>
      </c>
      <c r="X1766" s="184"/>
      <c r="Y1766" s="184"/>
      <c r="Z1766" s="184"/>
      <c r="AA1766" s="184"/>
      <c r="AB1766" s="220"/>
      <c r="AC1766" s="419" t="s">
        <v>10115</v>
      </c>
      <c r="AD1766" s="179" t="s">
        <v>1090</v>
      </c>
      <c r="AE1766" s="427" t="s">
        <v>788</v>
      </c>
      <c r="AF1766" s="177">
        <v>0</v>
      </c>
      <c r="AG1766" s="177">
        <v>0</v>
      </c>
      <c r="AH1766" s="177">
        <v>0</v>
      </c>
      <c r="AI1766" s="177">
        <v>0</v>
      </c>
      <c r="AJ1766" s="177">
        <v>0</v>
      </c>
      <c r="AK1766" s="177">
        <v>0</v>
      </c>
      <c r="AL1766" s="385">
        <v>1</v>
      </c>
      <c r="AM1766" s="177">
        <v>0</v>
      </c>
      <c r="AN1766" s="177">
        <v>0</v>
      </c>
      <c r="AO1766" s="195">
        <v>1</v>
      </c>
      <c r="AP1766" s="187"/>
      <c r="AQ1766" s="187"/>
      <c r="AR1766" s="187"/>
      <c r="AS1766" s="187"/>
      <c r="AT1766" s="187"/>
      <c r="AU1766" s="187"/>
      <c r="AV1766" s="187"/>
      <c r="AW1766" s="187"/>
      <c r="AX1766" s="187"/>
      <c r="AY1766" s="187"/>
      <c r="AZ1766" s="187"/>
      <c r="BA1766" s="187"/>
      <c r="BB1766" s="187"/>
      <c r="BC1766" s="187"/>
      <c r="BD1766" s="187"/>
      <c r="BE1766" s="187"/>
      <c r="BF1766" s="187"/>
      <c r="BG1766" s="187"/>
      <c r="BH1766" s="176">
        <f t="shared" si="210"/>
        <v>1.125</v>
      </c>
      <c r="BI1766" s="176">
        <f t="shared" si="206"/>
        <v>18</v>
      </c>
      <c r="BJ1766" s="182" t="str">
        <f t="shared" si="207"/>
        <v>2 - 9</v>
      </c>
      <c r="BK1766" s="176">
        <f t="shared" si="208"/>
        <v>6</v>
      </c>
      <c r="BL1766" s="176">
        <f t="shared" si="211"/>
        <v>1</v>
      </c>
      <c r="BM1766" s="533"/>
      <c r="BN1766" s="187">
        <v>65</v>
      </c>
      <c r="BO1766" s="187">
        <v>2</v>
      </c>
      <c r="BP1766" s="178">
        <f t="shared" si="212"/>
        <v>77</v>
      </c>
      <c r="BQ1766" s="420" t="str">
        <f t="shared" si="209"/>
        <v>III</v>
      </c>
      <c r="BR1766" s="185">
        <v>420</v>
      </c>
      <c r="BS1766" s="464" t="s">
        <v>9623</v>
      </c>
    </row>
    <row r="1767" spans="1:71" ht="38.25" x14ac:dyDescent="0.2">
      <c r="A1767" s="697">
        <v>1765</v>
      </c>
      <c r="B1767" s="286" t="s">
        <v>10093</v>
      </c>
      <c r="C1767" s="286" t="s">
        <v>10094</v>
      </c>
      <c r="D1767" s="258" t="s">
        <v>5497</v>
      </c>
      <c r="E1767" s="736">
        <v>2</v>
      </c>
      <c r="F1767" s="736">
        <v>20</v>
      </c>
      <c r="G1767" s="737">
        <v>80</v>
      </c>
      <c r="H1767" s="305" t="s">
        <v>13984</v>
      </c>
      <c r="I1767" s="207" t="s">
        <v>635</v>
      </c>
      <c r="J1767" s="497" t="s">
        <v>6559</v>
      </c>
      <c r="K1767" s="427" t="s">
        <v>4197</v>
      </c>
      <c r="L1767" s="427" t="s">
        <v>3489</v>
      </c>
      <c r="M1767" s="685">
        <v>4.5</v>
      </c>
      <c r="N1767" s="685" t="s">
        <v>15715</v>
      </c>
      <c r="O1767" s="685">
        <v>73</v>
      </c>
      <c r="P1767" s="427" t="s">
        <v>16277</v>
      </c>
      <c r="Q1767" s="179">
        <v>5</v>
      </c>
      <c r="R1767" s="180"/>
      <c r="S1767" s="427">
        <v>8</v>
      </c>
      <c r="T1767" s="179">
        <v>18</v>
      </c>
      <c r="U1767" s="190">
        <v>3</v>
      </c>
      <c r="V1767" s="190">
        <v>18</v>
      </c>
      <c r="W1767" s="742">
        <v>15</v>
      </c>
      <c r="X1767" s="742"/>
      <c r="Y1767" s="184"/>
      <c r="Z1767" s="184"/>
      <c r="AA1767" s="184"/>
      <c r="AB1767" s="220"/>
      <c r="AC1767" s="419" t="s">
        <v>10116</v>
      </c>
      <c r="AD1767" s="179" t="s">
        <v>1090</v>
      </c>
      <c r="AE1767" s="427" t="s">
        <v>788</v>
      </c>
      <c r="AF1767" s="177">
        <v>0</v>
      </c>
      <c r="AG1767" s="177">
        <v>0</v>
      </c>
      <c r="AH1767" s="177">
        <v>0</v>
      </c>
      <c r="AI1767" s="177">
        <v>0</v>
      </c>
      <c r="AJ1767" s="177">
        <v>0</v>
      </c>
      <c r="AK1767" s="177">
        <v>0</v>
      </c>
      <c r="AL1767" s="385">
        <v>0</v>
      </c>
      <c r="AM1767" s="177">
        <v>2</v>
      </c>
      <c r="AN1767" s="177">
        <v>0</v>
      </c>
      <c r="AO1767" s="195">
        <v>0</v>
      </c>
      <c r="AP1767" s="187"/>
      <c r="AQ1767" s="187">
        <v>2</v>
      </c>
      <c r="AR1767" s="187"/>
      <c r="AS1767" s="187"/>
      <c r="AT1767" s="187"/>
      <c r="AU1767" s="187"/>
      <c r="AV1767" s="187"/>
      <c r="AW1767" s="187"/>
      <c r="AX1767" s="187"/>
      <c r="AY1767" s="187"/>
      <c r="AZ1767" s="187"/>
      <c r="BA1767" s="187"/>
      <c r="BB1767" s="187"/>
      <c r="BC1767" s="187"/>
      <c r="BD1767" s="187"/>
      <c r="BE1767" s="187"/>
      <c r="BF1767" s="187"/>
      <c r="BG1767" s="187"/>
      <c r="BH1767" s="176" t="str">
        <f t="shared" si="210"/>
        <v>class level</v>
      </c>
      <c r="BI1767" s="176">
        <f t="shared" si="206"/>
        <v>20</v>
      </c>
      <c r="BJ1767" s="182" t="str">
        <f t="shared" si="207"/>
        <v>2 - 20</v>
      </c>
      <c r="BK1767" s="176">
        <f t="shared" si="208"/>
        <v>11</v>
      </c>
      <c r="BL1767" s="176">
        <f t="shared" si="211"/>
        <v>2</v>
      </c>
      <c r="BM1767" s="535"/>
      <c r="BN1767" s="187">
        <v>85</v>
      </c>
      <c r="BO1767" s="187">
        <v>4</v>
      </c>
      <c r="BP1767" s="178">
        <f t="shared" si="212"/>
        <v>129</v>
      </c>
      <c r="BQ1767" s="420" t="str">
        <f t="shared" si="209"/>
        <v>III</v>
      </c>
      <c r="BR1767" s="185">
        <v>420</v>
      </c>
      <c r="BS1767" s="464" t="s">
        <v>10125</v>
      </c>
    </row>
    <row r="1768" spans="1:71" ht="38.25" x14ac:dyDescent="0.2">
      <c r="A1768" s="696">
        <v>1766</v>
      </c>
      <c r="B1768" s="286" t="s">
        <v>10093</v>
      </c>
      <c r="C1768" s="286" t="s">
        <v>10095</v>
      </c>
      <c r="D1768" s="258" t="s">
        <v>5497</v>
      </c>
      <c r="E1768" s="736">
        <v>2</v>
      </c>
      <c r="F1768" s="736">
        <v>20</v>
      </c>
      <c r="G1768" s="737">
        <v>80</v>
      </c>
      <c r="H1768" s="305" t="s">
        <v>13984</v>
      </c>
      <c r="I1768" s="207" t="s">
        <v>635</v>
      </c>
      <c r="J1768" s="497" t="s">
        <v>6559</v>
      </c>
      <c r="K1768" s="427" t="s">
        <v>4197</v>
      </c>
      <c r="L1768" s="427" t="s">
        <v>3489</v>
      </c>
      <c r="M1768" s="685">
        <v>4.5</v>
      </c>
      <c r="N1768" s="685" t="s">
        <v>15715</v>
      </c>
      <c r="O1768" s="685">
        <v>73</v>
      </c>
      <c r="P1768" s="427" t="s">
        <v>16277</v>
      </c>
      <c r="Q1768" s="179">
        <v>5</v>
      </c>
      <c r="R1768" s="180"/>
      <c r="S1768" s="427">
        <v>8</v>
      </c>
      <c r="T1768" s="179">
        <v>18</v>
      </c>
      <c r="U1768" s="190">
        <v>3</v>
      </c>
      <c r="V1768" s="190">
        <v>18</v>
      </c>
      <c r="W1768" s="742">
        <v>15</v>
      </c>
      <c r="X1768" s="184"/>
      <c r="Y1768" s="184"/>
      <c r="Z1768" s="184"/>
      <c r="AA1768" s="184"/>
      <c r="AB1768" s="220"/>
      <c r="AC1768" s="419" t="s">
        <v>10117</v>
      </c>
      <c r="AD1768" s="179" t="s">
        <v>1090</v>
      </c>
      <c r="AE1768" s="427" t="s">
        <v>788</v>
      </c>
      <c r="AF1768" s="177">
        <v>0</v>
      </c>
      <c r="AG1768" s="177">
        <v>0</v>
      </c>
      <c r="AH1768" s="177">
        <v>0</v>
      </c>
      <c r="AI1768" s="177">
        <v>0</v>
      </c>
      <c r="AJ1768" s="177">
        <v>0</v>
      </c>
      <c r="AK1768" s="177">
        <v>0</v>
      </c>
      <c r="AL1768" s="385">
        <v>0</v>
      </c>
      <c r="AM1768" s="177">
        <v>3</v>
      </c>
      <c r="AN1768" s="177">
        <v>0</v>
      </c>
      <c r="AO1768" s="195">
        <v>0</v>
      </c>
      <c r="AP1768" s="187"/>
      <c r="AQ1768" s="187">
        <v>3</v>
      </c>
      <c r="AR1768" s="187"/>
      <c r="AS1768" s="187"/>
      <c r="AT1768" s="187"/>
      <c r="AU1768" s="187"/>
      <c r="AV1768" s="187"/>
      <c r="AW1768" s="187"/>
      <c r="AX1768" s="187"/>
      <c r="AY1768" s="187"/>
      <c r="AZ1768" s="187"/>
      <c r="BA1768" s="187"/>
      <c r="BB1768" s="187"/>
      <c r="BC1768" s="187"/>
      <c r="BD1768" s="187"/>
      <c r="BE1768" s="187"/>
      <c r="BF1768" s="187"/>
      <c r="BG1768" s="187"/>
      <c r="BH1768" s="176" t="str">
        <f t="shared" si="210"/>
        <v>class level</v>
      </c>
      <c r="BI1768" s="176">
        <f t="shared" si="206"/>
        <v>18</v>
      </c>
      <c r="BJ1768" s="182" t="str">
        <f t="shared" si="207"/>
        <v>3 - 30</v>
      </c>
      <c r="BK1768" s="176">
        <f t="shared" si="208"/>
        <v>17</v>
      </c>
      <c r="BL1768" s="176">
        <f t="shared" si="211"/>
        <v>3</v>
      </c>
      <c r="BM1768" s="535"/>
      <c r="BN1768" s="187">
        <v>130</v>
      </c>
      <c r="BO1768" s="187">
        <v>5</v>
      </c>
      <c r="BP1768" s="178">
        <f t="shared" si="212"/>
        <v>215</v>
      </c>
      <c r="BQ1768" s="420" t="str">
        <f t="shared" si="209"/>
        <v>III</v>
      </c>
      <c r="BR1768" s="187"/>
      <c r="BS1768" s="464" t="s">
        <v>10125</v>
      </c>
    </row>
    <row r="1769" spans="1:71" ht="38.25" x14ac:dyDescent="0.2">
      <c r="A1769" s="697">
        <v>1767</v>
      </c>
      <c r="B1769" s="286" t="s">
        <v>10093</v>
      </c>
      <c r="C1769" s="286" t="s">
        <v>10096</v>
      </c>
      <c r="D1769" s="258" t="s">
        <v>5497</v>
      </c>
      <c r="E1769" s="736">
        <v>1</v>
      </c>
      <c r="F1769" s="736">
        <v>20</v>
      </c>
      <c r="G1769" s="737">
        <v>80</v>
      </c>
      <c r="H1769" s="305" t="s">
        <v>13984</v>
      </c>
      <c r="I1769" s="207" t="s">
        <v>635</v>
      </c>
      <c r="J1769" s="497" t="s">
        <v>6559</v>
      </c>
      <c r="K1769" s="427" t="s">
        <v>4197</v>
      </c>
      <c r="L1769" s="427" t="s">
        <v>3489</v>
      </c>
      <c r="M1769" s="685">
        <v>4.5</v>
      </c>
      <c r="N1769" s="685" t="s">
        <v>15715</v>
      </c>
      <c r="O1769" s="685">
        <v>73</v>
      </c>
      <c r="P1769" s="427" t="s">
        <v>16277</v>
      </c>
      <c r="Q1769" s="179">
        <v>5</v>
      </c>
      <c r="R1769" s="180"/>
      <c r="S1769" s="427">
        <v>8</v>
      </c>
      <c r="T1769" s="179">
        <v>18</v>
      </c>
      <c r="U1769" s="190">
        <v>3</v>
      </c>
      <c r="V1769" s="190">
        <v>18</v>
      </c>
      <c r="W1769" s="742">
        <v>15</v>
      </c>
      <c r="X1769" s="184"/>
      <c r="Y1769" s="184"/>
      <c r="Z1769" s="184"/>
      <c r="AA1769" s="184"/>
      <c r="AB1769" s="220"/>
      <c r="AC1769" s="419" t="s">
        <v>10118</v>
      </c>
      <c r="AD1769" s="179" t="s">
        <v>1090</v>
      </c>
      <c r="AE1769" s="427" t="s">
        <v>788</v>
      </c>
      <c r="AF1769" s="177">
        <v>0</v>
      </c>
      <c r="AG1769" s="177">
        <v>0</v>
      </c>
      <c r="AH1769" s="177">
        <v>0</v>
      </c>
      <c r="AI1769" s="177">
        <v>0</v>
      </c>
      <c r="AJ1769" s="177">
        <v>0</v>
      </c>
      <c r="AK1769" s="177">
        <v>0</v>
      </c>
      <c r="AL1769" s="382">
        <v>0</v>
      </c>
      <c r="AM1769" s="194">
        <v>4</v>
      </c>
      <c r="AN1769" s="177">
        <v>0</v>
      </c>
      <c r="AO1769" s="195">
        <v>0</v>
      </c>
      <c r="AP1769" s="187"/>
      <c r="AQ1769" s="187">
        <v>4</v>
      </c>
      <c r="AR1769" s="187"/>
      <c r="AS1769" s="187"/>
      <c r="AT1769" s="187"/>
      <c r="AU1769" s="187"/>
      <c r="AV1769" s="187"/>
      <c r="AW1769" s="187"/>
      <c r="AX1769" s="187"/>
      <c r="AY1769" s="187"/>
      <c r="AZ1769" s="187"/>
      <c r="BA1769" s="187"/>
      <c r="BB1769" s="187"/>
      <c r="BC1769" s="187"/>
      <c r="BD1769" s="187"/>
      <c r="BE1769" s="187"/>
      <c r="BF1769" s="187"/>
      <c r="BG1769" s="187"/>
      <c r="BH1769" s="176" t="str">
        <f t="shared" si="210"/>
        <v>class level</v>
      </c>
      <c r="BI1769" s="176">
        <f t="shared" si="206"/>
        <v>18</v>
      </c>
      <c r="BJ1769" s="182" t="str">
        <f t="shared" si="207"/>
        <v>4 - 40</v>
      </c>
      <c r="BK1769" s="176">
        <f t="shared" si="208"/>
        <v>22</v>
      </c>
      <c r="BL1769" s="176">
        <f t="shared" si="211"/>
        <v>4</v>
      </c>
      <c r="BM1769" s="535"/>
      <c r="BN1769" s="187">
        <v>350</v>
      </c>
      <c r="BO1769" s="187">
        <v>8</v>
      </c>
      <c r="BP1769" s="178">
        <f t="shared" si="212"/>
        <v>526</v>
      </c>
      <c r="BQ1769" s="420" t="str">
        <f t="shared" si="209"/>
        <v>V</v>
      </c>
      <c r="BR1769" s="187"/>
      <c r="BS1769" s="464" t="s">
        <v>10125</v>
      </c>
    </row>
    <row r="1770" spans="1:71" ht="38.25" x14ac:dyDescent="0.2">
      <c r="A1770" s="696">
        <v>1768</v>
      </c>
      <c r="B1770" s="286" t="s">
        <v>10093</v>
      </c>
      <c r="C1770" s="286" t="s">
        <v>10097</v>
      </c>
      <c r="D1770" s="258" t="s">
        <v>5497</v>
      </c>
      <c r="E1770" s="736">
        <v>1</v>
      </c>
      <c r="F1770" s="736">
        <v>20</v>
      </c>
      <c r="G1770" s="737">
        <v>80</v>
      </c>
      <c r="H1770" s="305" t="s">
        <v>13984</v>
      </c>
      <c r="I1770" s="207" t="s">
        <v>635</v>
      </c>
      <c r="J1770" s="497" t="s">
        <v>6559</v>
      </c>
      <c r="K1770" s="427" t="s">
        <v>4197</v>
      </c>
      <c r="L1770" s="427" t="s">
        <v>3489</v>
      </c>
      <c r="M1770" s="685">
        <v>4.5</v>
      </c>
      <c r="N1770" s="685" t="s">
        <v>15715</v>
      </c>
      <c r="O1770" s="685">
        <v>73</v>
      </c>
      <c r="P1770" s="427" t="s">
        <v>16277</v>
      </c>
      <c r="Q1770" s="179">
        <v>5</v>
      </c>
      <c r="R1770" s="180"/>
      <c r="S1770" s="427">
        <v>8</v>
      </c>
      <c r="T1770" s="179">
        <v>18</v>
      </c>
      <c r="U1770" s="190">
        <v>3</v>
      </c>
      <c r="V1770" s="190">
        <v>18</v>
      </c>
      <c r="W1770" s="742">
        <v>15</v>
      </c>
      <c r="X1770" s="184"/>
      <c r="Y1770" s="184"/>
      <c r="Z1770" s="184"/>
      <c r="AA1770" s="184"/>
      <c r="AB1770" s="220"/>
      <c r="AC1770" s="419" t="s">
        <v>10119</v>
      </c>
      <c r="AD1770" s="179" t="s">
        <v>1090</v>
      </c>
      <c r="AE1770" s="427" t="s">
        <v>788</v>
      </c>
      <c r="AF1770" s="177">
        <v>0</v>
      </c>
      <c r="AG1770" s="177">
        <v>0</v>
      </c>
      <c r="AH1770" s="177">
        <v>0</v>
      </c>
      <c r="AI1770" s="177">
        <v>0</v>
      </c>
      <c r="AJ1770" s="177">
        <v>0</v>
      </c>
      <c r="AK1770" s="177">
        <v>0</v>
      </c>
      <c r="AL1770" s="382">
        <v>0</v>
      </c>
      <c r="AM1770" s="194">
        <v>5</v>
      </c>
      <c r="AN1770" s="177">
        <v>0</v>
      </c>
      <c r="AO1770" s="195">
        <v>0</v>
      </c>
      <c r="AP1770" s="187"/>
      <c r="AQ1770" s="187">
        <v>5</v>
      </c>
      <c r="AR1770" s="187"/>
      <c r="AS1770" s="187"/>
      <c r="AT1770" s="187"/>
      <c r="AU1770" s="187"/>
      <c r="AV1770" s="187"/>
      <c r="AW1770" s="187"/>
      <c r="AX1770" s="187"/>
      <c r="AY1770" s="187"/>
      <c r="AZ1770" s="187"/>
      <c r="BA1770" s="187"/>
      <c r="BB1770" s="187"/>
      <c r="BC1770" s="187"/>
      <c r="BD1770" s="187"/>
      <c r="BE1770" s="187"/>
      <c r="BF1770" s="187"/>
      <c r="BG1770" s="187"/>
      <c r="BH1770" s="176" t="str">
        <f t="shared" si="210"/>
        <v>class level</v>
      </c>
      <c r="BI1770" s="176">
        <f t="shared" si="206"/>
        <v>16</v>
      </c>
      <c r="BJ1770" s="182" t="str">
        <f t="shared" si="207"/>
        <v>5 - 50</v>
      </c>
      <c r="BK1770" s="176">
        <f t="shared" si="208"/>
        <v>28</v>
      </c>
      <c r="BL1770" s="176">
        <f t="shared" si="211"/>
        <v>5</v>
      </c>
      <c r="BM1770" s="533"/>
      <c r="BN1770" s="187">
        <v>550</v>
      </c>
      <c r="BO1770" s="187">
        <v>10</v>
      </c>
      <c r="BP1770" s="178">
        <f t="shared" si="212"/>
        <v>830</v>
      </c>
      <c r="BQ1770" s="420" t="str">
        <f t="shared" si="209"/>
        <v>VI</v>
      </c>
      <c r="BR1770" s="187"/>
      <c r="BS1770" s="464" t="s">
        <v>10125</v>
      </c>
    </row>
    <row r="1771" spans="1:71" ht="38.25" x14ac:dyDescent="0.2">
      <c r="A1771" s="696">
        <v>1769</v>
      </c>
      <c r="B1771" s="286" t="s">
        <v>10093</v>
      </c>
      <c r="C1771" s="286" t="s">
        <v>10098</v>
      </c>
      <c r="D1771" s="258" t="s">
        <v>5497</v>
      </c>
      <c r="E1771" s="736">
        <v>1</v>
      </c>
      <c r="F1771" s="736">
        <v>20</v>
      </c>
      <c r="G1771" s="737">
        <v>80</v>
      </c>
      <c r="H1771" s="305" t="s">
        <v>13984</v>
      </c>
      <c r="I1771" s="207" t="s">
        <v>635</v>
      </c>
      <c r="J1771" s="497" t="s">
        <v>6559</v>
      </c>
      <c r="K1771" s="427" t="s">
        <v>4197</v>
      </c>
      <c r="L1771" s="427" t="s">
        <v>3489</v>
      </c>
      <c r="M1771" s="685">
        <v>4.5</v>
      </c>
      <c r="N1771" s="685" t="s">
        <v>15715</v>
      </c>
      <c r="O1771" s="685">
        <v>73</v>
      </c>
      <c r="P1771" s="427" t="s">
        <v>16277</v>
      </c>
      <c r="Q1771" s="179">
        <v>5</v>
      </c>
      <c r="R1771" s="180"/>
      <c r="S1771" s="427">
        <v>8</v>
      </c>
      <c r="T1771" s="179">
        <v>18</v>
      </c>
      <c r="U1771" s="190">
        <v>3</v>
      </c>
      <c r="V1771" s="190">
        <v>18</v>
      </c>
      <c r="W1771" s="742">
        <v>15</v>
      </c>
      <c r="X1771" s="184"/>
      <c r="Y1771" s="184"/>
      <c r="Z1771" s="184"/>
      <c r="AA1771" s="184"/>
      <c r="AB1771" s="220"/>
      <c r="AC1771" s="419" t="s">
        <v>10120</v>
      </c>
      <c r="AD1771" s="179" t="s">
        <v>1090</v>
      </c>
      <c r="AE1771" s="427" t="s">
        <v>788</v>
      </c>
      <c r="AF1771" s="177">
        <v>0</v>
      </c>
      <c r="AG1771" s="177">
        <v>0</v>
      </c>
      <c r="AH1771" s="177">
        <v>0</v>
      </c>
      <c r="AI1771" s="177">
        <v>0</v>
      </c>
      <c r="AJ1771" s="177">
        <v>0</v>
      </c>
      <c r="AK1771" s="177">
        <v>0</v>
      </c>
      <c r="AL1771" s="382">
        <v>0</v>
      </c>
      <c r="AM1771" s="194">
        <v>6</v>
      </c>
      <c r="AN1771" s="177">
        <v>0</v>
      </c>
      <c r="AO1771" s="195">
        <v>0</v>
      </c>
      <c r="AP1771" s="187"/>
      <c r="AQ1771" s="187">
        <v>6</v>
      </c>
      <c r="AR1771" s="187"/>
      <c r="AS1771" s="187"/>
      <c r="AT1771" s="187"/>
      <c r="AU1771" s="187"/>
      <c r="AV1771" s="187"/>
      <c r="AW1771" s="187"/>
      <c r="AX1771" s="187"/>
      <c r="AY1771" s="187"/>
      <c r="AZ1771" s="187"/>
      <c r="BA1771" s="187"/>
      <c r="BB1771" s="187"/>
      <c r="BC1771" s="187"/>
      <c r="BD1771" s="187"/>
      <c r="BE1771" s="187"/>
      <c r="BF1771" s="187"/>
      <c r="BG1771" s="187"/>
      <c r="BH1771" s="176" t="str">
        <f t="shared" si="210"/>
        <v>class level</v>
      </c>
      <c r="BI1771" s="176">
        <f t="shared" si="206"/>
        <v>16</v>
      </c>
      <c r="BJ1771" s="182" t="str">
        <f t="shared" si="207"/>
        <v>6 - 60</v>
      </c>
      <c r="BK1771" s="176">
        <f t="shared" si="208"/>
        <v>33</v>
      </c>
      <c r="BL1771" s="176">
        <f t="shared" si="211"/>
        <v>6</v>
      </c>
      <c r="BM1771" s="533"/>
      <c r="BN1771" s="187">
        <v>900</v>
      </c>
      <c r="BO1771" s="187">
        <v>12</v>
      </c>
      <c r="BP1771" s="178">
        <f t="shared" si="212"/>
        <v>1296</v>
      </c>
      <c r="BQ1771" s="420" t="str">
        <f t="shared" si="209"/>
        <v>VI</v>
      </c>
      <c r="BR1771" s="187"/>
      <c r="BS1771" s="464" t="s">
        <v>10125</v>
      </c>
    </row>
    <row r="1772" spans="1:71" ht="38.25" x14ac:dyDescent="0.2">
      <c r="A1772" s="697">
        <v>1770</v>
      </c>
      <c r="B1772" s="286" t="s">
        <v>10093</v>
      </c>
      <c r="C1772" s="286" t="s">
        <v>10099</v>
      </c>
      <c r="D1772" s="258" t="s">
        <v>5497</v>
      </c>
      <c r="E1772" s="736">
        <v>1</v>
      </c>
      <c r="F1772" s="736">
        <v>20</v>
      </c>
      <c r="G1772" s="737">
        <v>80</v>
      </c>
      <c r="H1772" s="305" t="s">
        <v>13984</v>
      </c>
      <c r="I1772" s="207" t="s">
        <v>635</v>
      </c>
      <c r="J1772" s="497" t="s">
        <v>6559</v>
      </c>
      <c r="K1772" s="427" t="s">
        <v>4197</v>
      </c>
      <c r="L1772" s="427" t="s">
        <v>3489</v>
      </c>
      <c r="M1772" s="685">
        <v>4.5</v>
      </c>
      <c r="N1772" s="685" t="s">
        <v>15715</v>
      </c>
      <c r="O1772" s="685">
        <v>73</v>
      </c>
      <c r="P1772" s="427" t="s">
        <v>16277</v>
      </c>
      <c r="Q1772" s="179">
        <v>5</v>
      </c>
      <c r="R1772" s="180"/>
      <c r="S1772" s="427">
        <v>8</v>
      </c>
      <c r="T1772" s="179">
        <v>18</v>
      </c>
      <c r="U1772" s="190">
        <v>3</v>
      </c>
      <c r="V1772" s="190">
        <v>18</v>
      </c>
      <c r="W1772" s="742">
        <v>15</v>
      </c>
      <c r="X1772" s="184"/>
      <c r="Y1772" s="184"/>
      <c r="Z1772" s="184"/>
      <c r="AA1772" s="184"/>
      <c r="AB1772" s="220"/>
      <c r="AC1772" s="419" t="s">
        <v>10121</v>
      </c>
      <c r="AD1772" s="179" t="s">
        <v>1090</v>
      </c>
      <c r="AE1772" s="427" t="s">
        <v>788</v>
      </c>
      <c r="AF1772" s="177">
        <v>0</v>
      </c>
      <c r="AG1772" s="177">
        <v>0</v>
      </c>
      <c r="AH1772" s="177">
        <v>0</v>
      </c>
      <c r="AI1772" s="177">
        <v>0</v>
      </c>
      <c r="AJ1772" s="177">
        <v>0</v>
      </c>
      <c r="AK1772" s="177">
        <v>0</v>
      </c>
      <c r="AL1772" s="385">
        <v>1</v>
      </c>
      <c r="AM1772" s="177">
        <v>2</v>
      </c>
      <c r="AN1772" s="177">
        <v>0</v>
      </c>
      <c r="AO1772" s="195">
        <v>0</v>
      </c>
      <c r="AP1772" s="187"/>
      <c r="AQ1772" s="187">
        <v>2</v>
      </c>
      <c r="AR1772" s="187"/>
      <c r="AS1772" s="187"/>
      <c r="AT1772" s="187"/>
      <c r="AU1772" s="187"/>
      <c r="AV1772" s="187"/>
      <c r="AW1772" s="187"/>
      <c r="AX1772" s="187">
        <v>1</v>
      </c>
      <c r="AY1772" s="187"/>
      <c r="AZ1772" s="187"/>
      <c r="BA1772" s="187"/>
      <c r="BB1772" s="187"/>
      <c r="BC1772" s="187"/>
      <c r="BD1772" s="187"/>
      <c r="BE1772" s="187"/>
      <c r="BF1772" s="187"/>
      <c r="BG1772" s="187"/>
      <c r="BH1772" s="176" t="str">
        <f t="shared" si="210"/>
        <v>class level</v>
      </c>
      <c r="BI1772" s="176">
        <f t="shared" si="206"/>
        <v>20</v>
      </c>
      <c r="BJ1772" s="182" t="str">
        <f t="shared" si="207"/>
        <v>3 - 14</v>
      </c>
      <c r="BK1772" s="176">
        <f t="shared" si="208"/>
        <v>9</v>
      </c>
      <c r="BL1772" s="176">
        <f t="shared" si="211"/>
        <v>2</v>
      </c>
      <c r="BM1772" s="533"/>
      <c r="BN1772" s="187">
        <v>130</v>
      </c>
      <c r="BO1772" s="187">
        <v>5</v>
      </c>
      <c r="BP1772" s="178">
        <f t="shared" si="212"/>
        <v>175</v>
      </c>
      <c r="BQ1772" s="420" t="str">
        <f t="shared" si="209"/>
        <v>III</v>
      </c>
      <c r="BR1772" s="185">
        <v>420</v>
      </c>
      <c r="BS1772" s="464" t="s">
        <v>10126</v>
      </c>
    </row>
    <row r="1773" spans="1:71" ht="38.25" x14ac:dyDescent="0.2">
      <c r="A1773" s="696">
        <v>1771</v>
      </c>
      <c r="B1773" s="286" t="s">
        <v>10093</v>
      </c>
      <c r="C1773" s="286" t="s">
        <v>10100</v>
      </c>
      <c r="D1773" s="258" t="s">
        <v>5497</v>
      </c>
      <c r="E1773" s="736">
        <v>1</v>
      </c>
      <c r="F1773" s="736">
        <v>20</v>
      </c>
      <c r="G1773" s="737">
        <v>80</v>
      </c>
      <c r="H1773" s="305" t="s">
        <v>13984</v>
      </c>
      <c r="I1773" s="207" t="s">
        <v>635</v>
      </c>
      <c r="J1773" s="497" t="s">
        <v>6559</v>
      </c>
      <c r="K1773" s="427" t="s">
        <v>4197</v>
      </c>
      <c r="L1773" s="427" t="s">
        <v>3489</v>
      </c>
      <c r="M1773" s="685">
        <v>4.5</v>
      </c>
      <c r="N1773" s="685" t="s">
        <v>15715</v>
      </c>
      <c r="O1773" s="685">
        <v>73</v>
      </c>
      <c r="P1773" s="427" t="s">
        <v>16277</v>
      </c>
      <c r="Q1773" s="179">
        <v>5</v>
      </c>
      <c r="R1773" s="180"/>
      <c r="S1773" s="427">
        <v>8</v>
      </c>
      <c r="T1773" s="179">
        <v>18</v>
      </c>
      <c r="U1773" s="190">
        <v>3</v>
      </c>
      <c r="V1773" s="190">
        <v>18</v>
      </c>
      <c r="W1773" s="742">
        <v>15</v>
      </c>
      <c r="X1773" s="184"/>
      <c r="Y1773" s="184"/>
      <c r="Z1773" s="184"/>
      <c r="AA1773" s="184"/>
      <c r="AB1773" s="220"/>
      <c r="AC1773" s="419" t="s">
        <v>10122</v>
      </c>
      <c r="AD1773" s="179" t="s">
        <v>1090</v>
      </c>
      <c r="AE1773" s="427" t="s">
        <v>788</v>
      </c>
      <c r="AF1773" s="177">
        <v>0</v>
      </c>
      <c r="AG1773" s="177">
        <v>0</v>
      </c>
      <c r="AH1773" s="177">
        <v>0</v>
      </c>
      <c r="AI1773" s="177">
        <v>0</v>
      </c>
      <c r="AJ1773" s="177">
        <v>0</v>
      </c>
      <c r="AK1773" s="177">
        <v>0</v>
      </c>
      <c r="AL1773" s="385">
        <v>2</v>
      </c>
      <c r="AM1773" s="177">
        <v>3</v>
      </c>
      <c r="AN1773" s="177">
        <v>0</v>
      </c>
      <c r="AO1773" s="195">
        <v>0</v>
      </c>
      <c r="AP1773" s="187"/>
      <c r="AQ1773" s="187">
        <v>3</v>
      </c>
      <c r="AR1773" s="187"/>
      <c r="AS1773" s="187"/>
      <c r="AT1773" s="187"/>
      <c r="AU1773" s="187"/>
      <c r="AV1773" s="187"/>
      <c r="AW1773" s="187"/>
      <c r="AX1773" s="187">
        <v>2</v>
      </c>
      <c r="AY1773" s="187"/>
      <c r="AZ1773" s="187"/>
      <c r="BA1773" s="187"/>
      <c r="BB1773" s="187"/>
      <c r="BC1773" s="187"/>
      <c r="BD1773" s="187"/>
      <c r="BE1773" s="187"/>
      <c r="BF1773" s="187"/>
      <c r="BG1773" s="187"/>
      <c r="BH1773" s="176" t="str">
        <f t="shared" si="210"/>
        <v>class level</v>
      </c>
      <c r="BI1773" s="176">
        <f t="shared" si="206"/>
        <v>18</v>
      </c>
      <c r="BJ1773" s="182" t="str">
        <f t="shared" si="207"/>
        <v>5 - 23</v>
      </c>
      <c r="BK1773" s="176">
        <f t="shared" si="208"/>
        <v>14</v>
      </c>
      <c r="BL1773" s="176">
        <f t="shared" si="211"/>
        <v>3</v>
      </c>
      <c r="BM1773" s="533"/>
      <c r="BN1773" s="187">
        <v>350</v>
      </c>
      <c r="BO1773" s="187">
        <v>8</v>
      </c>
      <c r="BP1773" s="178">
        <f t="shared" si="212"/>
        <v>462</v>
      </c>
      <c r="BQ1773" s="420" t="str">
        <f t="shared" si="209"/>
        <v>V</v>
      </c>
      <c r="BR1773" s="185">
        <v>420</v>
      </c>
      <c r="BS1773" s="464" t="s">
        <v>10126</v>
      </c>
    </row>
    <row r="1774" spans="1:71" ht="38.25" x14ac:dyDescent="0.2">
      <c r="A1774" s="697">
        <v>1772</v>
      </c>
      <c r="B1774" s="286" t="s">
        <v>10093</v>
      </c>
      <c r="C1774" s="286" t="s">
        <v>10101</v>
      </c>
      <c r="D1774" s="258" t="s">
        <v>5497</v>
      </c>
      <c r="E1774" s="736">
        <v>1</v>
      </c>
      <c r="F1774" s="736">
        <v>20</v>
      </c>
      <c r="G1774" s="737">
        <v>80</v>
      </c>
      <c r="H1774" s="305" t="s">
        <v>13984</v>
      </c>
      <c r="I1774" s="207" t="s">
        <v>635</v>
      </c>
      <c r="J1774" s="497" t="s">
        <v>6559</v>
      </c>
      <c r="K1774" s="427" t="s">
        <v>4197</v>
      </c>
      <c r="L1774" s="427" t="s">
        <v>3489</v>
      </c>
      <c r="M1774" s="685">
        <v>4.5</v>
      </c>
      <c r="N1774" s="685" t="s">
        <v>15715</v>
      </c>
      <c r="O1774" s="685">
        <v>73</v>
      </c>
      <c r="P1774" s="427" t="s">
        <v>16277</v>
      </c>
      <c r="Q1774" s="179">
        <v>5</v>
      </c>
      <c r="R1774" s="180"/>
      <c r="S1774" s="427">
        <v>8</v>
      </c>
      <c r="T1774" s="179">
        <v>18</v>
      </c>
      <c r="U1774" s="190">
        <v>3</v>
      </c>
      <c r="V1774" s="190">
        <v>18</v>
      </c>
      <c r="W1774" s="742">
        <v>15</v>
      </c>
      <c r="X1774" s="184"/>
      <c r="Y1774" s="184"/>
      <c r="Z1774" s="184"/>
      <c r="AA1774" s="184"/>
      <c r="AB1774" s="220"/>
      <c r="AC1774" s="419" t="s">
        <v>10123</v>
      </c>
      <c r="AD1774" s="179" t="s">
        <v>1090</v>
      </c>
      <c r="AE1774" s="427" t="s">
        <v>788</v>
      </c>
      <c r="AF1774" s="177">
        <v>0</v>
      </c>
      <c r="AG1774" s="177">
        <v>0</v>
      </c>
      <c r="AH1774" s="177">
        <v>0</v>
      </c>
      <c r="AI1774" s="177">
        <v>0</v>
      </c>
      <c r="AJ1774" s="177">
        <v>0</v>
      </c>
      <c r="AK1774" s="177">
        <v>0</v>
      </c>
      <c r="AL1774" s="385">
        <v>7</v>
      </c>
      <c r="AM1774" s="177">
        <v>4</v>
      </c>
      <c r="AN1774" s="177">
        <v>0</v>
      </c>
      <c r="AO1774" s="195">
        <v>0</v>
      </c>
      <c r="AP1774" s="187"/>
      <c r="AQ1774" s="187">
        <v>4</v>
      </c>
      <c r="AR1774" s="187"/>
      <c r="AS1774" s="187"/>
      <c r="AT1774" s="187"/>
      <c r="AU1774" s="187"/>
      <c r="AV1774" s="187"/>
      <c r="AW1774" s="187"/>
      <c r="AX1774" s="187">
        <v>7</v>
      </c>
      <c r="AY1774" s="187"/>
      <c r="AZ1774" s="187"/>
      <c r="BA1774" s="187"/>
      <c r="BB1774" s="187"/>
      <c r="BC1774" s="187"/>
      <c r="BD1774" s="187"/>
      <c r="BE1774" s="187"/>
      <c r="BF1774" s="187"/>
      <c r="BG1774" s="187"/>
      <c r="BH1774" s="176" t="str">
        <f t="shared" si="210"/>
        <v>class level</v>
      </c>
      <c r="BI1774" s="176">
        <f t="shared" si="206"/>
        <v>16</v>
      </c>
      <c r="BJ1774" s="182" t="str">
        <f t="shared" si="207"/>
        <v>11 - 48</v>
      </c>
      <c r="BK1774" s="176">
        <f t="shared" si="208"/>
        <v>30</v>
      </c>
      <c r="BL1774" s="176">
        <f t="shared" si="211"/>
        <v>7</v>
      </c>
      <c r="BM1774" s="533"/>
      <c r="BN1774" s="187">
        <v>2100</v>
      </c>
      <c r="BO1774" s="187">
        <v>12</v>
      </c>
      <c r="BP1774" s="178">
        <f t="shared" si="212"/>
        <v>2460</v>
      </c>
      <c r="BQ1774" s="420" t="str">
        <f t="shared" si="209"/>
        <v>VII</v>
      </c>
      <c r="BR1774" s="185">
        <v>420</v>
      </c>
      <c r="BS1774" s="464" t="s">
        <v>10127</v>
      </c>
    </row>
    <row r="1775" spans="1:71" x14ac:dyDescent="0.2">
      <c r="A1775" s="696">
        <v>1773</v>
      </c>
      <c r="B1775" s="286" t="s">
        <v>10093</v>
      </c>
      <c r="C1775" s="286" t="s">
        <v>5208</v>
      </c>
      <c r="D1775" s="258" t="s">
        <v>5497</v>
      </c>
      <c r="E1775" s="736">
        <v>71</v>
      </c>
      <c r="F1775" s="736">
        <v>1</v>
      </c>
      <c r="G1775" s="737">
        <v>4</v>
      </c>
      <c r="H1775" s="305" t="s">
        <v>3486</v>
      </c>
      <c r="I1775" s="207" t="s">
        <v>5210</v>
      </c>
      <c r="J1775" s="279" t="s">
        <v>3796</v>
      </c>
      <c r="K1775" s="179" t="s">
        <v>5490</v>
      </c>
      <c r="L1775" s="427" t="s">
        <v>5490</v>
      </c>
      <c r="M1775" s="684">
        <v>7.2</v>
      </c>
      <c r="N1775" s="684" t="s">
        <v>15710</v>
      </c>
      <c r="O1775" s="684">
        <v>440</v>
      </c>
      <c r="P1775" s="179" t="s">
        <v>15972</v>
      </c>
      <c r="Q1775" s="179">
        <v>7</v>
      </c>
      <c r="R1775" s="180"/>
      <c r="S1775" s="179">
        <v>1</v>
      </c>
      <c r="T1775" s="179">
        <v>1</v>
      </c>
      <c r="U1775" s="179">
        <v>1</v>
      </c>
      <c r="V1775" s="179">
        <v>1</v>
      </c>
      <c r="W1775" s="742">
        <v>24</v>
      </c>
      <c r="X1775" s="184"/>
      <c r="Y1775" s="184"/>
      <c r="Z1775" s="184"/>
      <c r="AA1775" s="184"/>
      <c r="AB1775" s="220"/>
      <c r="AC1775" s="186"/>
      <c r="AD1775" s="179" t="s">
        <v>7471</v>
      </c>
      <c r="AE1775" s="179" t="s">
        <v>4247</v>
      </c>
      <c r="AF1775" s="177">
        <v>0</v>
      </c>
      <c r="AG1775" s="177">
        <v>0</v>
      </c>
      <c r="AH1775" s="177">
        <v>0</v>
      </c>
      <c r="AI1775" s="177">
        <v>0</v>
      </c>
      <c r="AJ1775" s="177">
        <v>0</v>
      </c>
      <c r="AK1775" s="177">
        <v>0</v>
      </c>
      <c r="AL1775" s="383">
        <v>3</v>
      </c>
      <c r="AM1775" s="177">
        <v>0</v>
      </c>
      <c r="AN1775" s="177">
        <v>0</v>
      </c>
      <c r="AO1775" s="182">
        <v>0</v>
      </c>
      <c r="AP1775" s="180"/>
      <c r="AQ1775" s="180"/>
      <c r="AR1775" s="180"/>
      <c r="AS1775" s="180"/>
      <c r="AT1775" s="180"/>
      <c r="AU1775" s="180"/>
      <c r="AV1775" s="180"/>
      <c r="AW1775" s="180"/>
      <c r="AX1775" s="180"/>
      <c r="AY1775" s="180"/>
      <c r="AZ1775" s="180"/>
      <c r="BA1775" s="180"/>
      <c r="BB1775" s="180"/>
      <c r="BC1775" s="180"/>
      <c r="BD1775" s="180"/>
      <c r="BE1775" s="180"/>
      <c r="BF1775" s="180"/>
      <c r="BG1775" s="180"/>
      <c r="BH1775" s="176">
        <f t="shared" si="210"/>
        <v>3</v>
      </c>
      <c r="BI1775" s="176">
        <f t="shared" si="206"/>
        <v>16</v>
      </c>
      <c r="BJ1775" s="182" t="str">
        <f t="shared" si="207"/>
        <v>3 - 24</v>
      </c>
      <c r="BK1775" s="176">
        <f t="shared" si="208"/>
        <v>14</v>
      </c>
      <c r="BL1775" s="176">
        <f t="shared" si="211"/>
        <v>3</v>
      </c>
      <c r="BM1775" s="533"/>
      <c r="BN1775" s="185">
        <v>35</v>
      </c>
      <c r="BO1775" s="180">
        <v>3</v>
      </c>
      <c r="BP1775" s="178">
        <f t="shared" si="212"/>
        <v>77</v>
      </c>
      <c r="BQ1775" s="420" t="str">
        <f t="shared" si="209"/>
        <v>II</v>
      </c>
      <c r="BR1775" s="185"/>
      <c r="BS1775" s="212" t="s">
        <v>3967</v>
      </c>
    </row>
    <row r="1776" spans="1:71" ht="38.25" x14ac:dyDescent="0.2">
      <c r="A1776" s="696">
        <v>1774</v>
      </c>
      <c r="B1776" s="286" t="s">
        <v>10124</v>
      </c>
      <c r="C1776" s="286" t="s">
        <v>10124</v>
      </c>
      <c r="D1776" s="258" t="s">
        <v>9623</v>
      </c>
      <c r="E1776" s="736">
        <v>1</v>
      </c>
      <c r="F1776" s="736">
        <v>20</v>
      </c>
      <c r="G1776" s="737">
        <v>240</v>
      </c>
      <c r="H1776" s="305" t="s">
        <v>13985</v>
      </c>
      <c r="I1776" s="207" t="s">
        <v>635</v>
      </c>
      <c r="J1776" s="279" t="s">
        <v>5253</v>
      </c>
      <c r="K1776" s="179" t="s">
        <v>6797</v>
      </c>
      <c r="L1776" s="427" t="s">
        <v>3491</v>
      </c>
      <c r="M1776" s="684">
        <v>5.5</v>
      </c>
      <c r="N1776" s="685" t="s">
        <v>15715</v>
      </c>
      <c r="O1776" s="684">
        <v>130</v>
      </c>
      <c r="P1776" s="427" t="s">
        <v>15758</v>
      </c>
      <c r="Q1776" s="179">
        <v>4</v>
      </c>
      <c r="R1776" s="180"/>
      <c r="S1776" s="179">
        <v>14</v>
      </c>
      <c r="T1776" s="179">
        <v>19</v>
      </c>
      <c r="U1776" s="179">
        <v>4</v>
      </c>
      <c r="V1776" s="179">
        <v>20</v>
      </c>
      <c r="W1776" s="742">
        <v>12</v>
      </c>
      <c r="X1776" s="184"/>
      <c r="Y1776" s="184"/>
      <c r="Z1776" s="184"/>
      <c r="AA1776" s="184"/>
      <c r="AB1776" s="220"/>
      <c r="AC1776" s="183" t="s">
        <v>6236</v>
      </c>
      <c r="AD1776" s="179" t="s">
        <v>1090</v>
      </c>
      <c r="AE1776" s="427" t="s">
        <v>788</v>
      </c>
      <c r="AF1776" s="177">
        <v>0</v>
      </c>
      <c r="AG1776" s="177">
        <v>0</v>
      </c>
      <c r="AH1776" s="177">
        <v>0</v>
      </c>
      <c r="AI1776" s="177">
        <v>0</v>
      </c>
      <c r="AJ1776" s="177">
        <v>0</v>
      </c>
      <c r="AK1776" s="177">
        <v>0</v>
      </c>
      <c r="AL1776" s="385">
        <v>1</v>
      </c>
      <c r="AM1776" s="177">
        <v>0</v>
      </c>
      <c r="AN1776" s="177">
        <v>0</v>
      </c>
      <c r="AO1776" s="195">
        <v>2</v>
      </c>
      <c r="AP1776" s="187"/>
      <c r="AQ1776" s="187"/>
      <c r="AR1776" s="187"/>
      <c r="AS1776" s="187"/>
      <c r="AT1776" s="187"/>
      <c r="AU1776" s="187"/>
      <c r="AV1776" s="187"/>
      <c r="AW1776" s="187"/>
      <c r="AX1776" s="187"/>
      <c r="AY1776" s="187"/>
      <c r="AZ1776" s="187"/>
      <c r="BA1776" s="187"/>
      <c r="BB1776" s="187"/>
      <c r="BC1776" s="187"/>
      <c r="BD1776" s="187"/>
      <c r="BE1776" s="187"/>
      <c r="BF1776" s="187"/>
      <c r="BG1776" s="187"/>
      <c r="BH1776" s="176">
        <f t="shared" si="210"/>
        <v>1.125</v>
      </c>
      <c r="BI1776" s="176">
        <f t="shared" si="206"/>
        <v>18</v>
      </c>
      <c r="BJ1776" s="182" t="str">
        <f t="shared" si="207"/>
        <v>3 - 10</v>
      </c>
      <c r="BK1776" s="176">
        <f t="shared" si="208"/>
        <v>7</v>
      </c>
      <c r="BL1776" s="176">
        <f t="shared" si="211"/>
        <v>1</v>
      </c>
      <c r="BM1776" s="533"/>
      <c r="BN1776" s="187">
        <v>65</v>
      </c>
      <c r="BO1776" s="187">
        <v>2</v>
      </c>
      <c r="BP1776" s="178">
        <f t="shared" si="212"/>
        <v>79</v>
      </c>
      <c r="BQ1776" s="420" t="str">
        <f t="shared" si="209"/>
        <v>III</v>
      </c>
      <c r="BR1776" s="185"/>
      <c r="BS1776" s="464" t="s">
        <v>9550</v>
      </c>
    </row>
    <row r="1777" spans="1:71" ht="38.25" x14ac:dyDescent="0.2">
      <c r="A1777" s="697">
        <v>1775</v>
      </c>
      <c r="B1777" s="286" t="s">
        <v>10124</v>
      </c>
      <c r="C1777" s="286" t="s">
        <v>10131</v>
      </c>
      <c r="D1777" s="258" t="s">
        <v>9623</v>
      </c>
      <c r="E1777" s="736">
        <v>1</v>
      </c>
      <c r="F1777" s="736">
        <v>20</v>
      </c>
      <c r="G1777" s="737">
        <v>240</v>
      </c>
      <c r="H1777" s="305" t="s">
        <v>13985</v>
      </c>
      <c r="I1777" s="207" t="s">
        <v>635</v>
      </c>
      <c r="J1777" s="279" t="s">
        <v>5253</v>
      </c>
      <c r="K1777" s="179" t="s">
        <v>6797</v>
      </c>
      <c r="L1777" s="427" t="s">
        <v>3491</v>
      </c>
      <c r="M1777" s="684">
        <v>5.5</v>
      </c>
      <c r="N1777" s="685" t="s">
        <v>15715</v>
      </c>
      <c r="O1777" s="684">
        <v>130</v>
      </c>
      <c r="P1777" s="427" t="s">
        <v>15758</v>
      </c>
      <c r="Q1777" s="179">
        <v>4</v>
      </c>
      <c r="R1777" s="180"/>
      <c r="S1777" s="179">
        <v>13</v>
      </c>
      <c r="T1777" s="179">
        <v>18</v>
      </c>
      <c r="U1777" s="179">
        <v>4</v>
      </c>
      <c r="V1777" s="179">
        <v>18</v>
      </c>
      <c r="W1777" s="742">
        <v>12</v>
      </c>
      <c r="X1777" s="184"/>
      <c r="Y1777" s="184"/>
      <c r="Z1777" s="184"/>
      <c r="AA1777" s="184"/>
      <c r="AB1777" s="220"/>
      <c r="AC1777" s="183" t="s">
        <v>8456</v>
      </c>
      <c r="AD1777" s="179" t="s">
        <v>1090</v>
      </c>
      <c r="AE1777" s="427" t="s">
        <v>788</v>
      </c>
      <c r="AF1777" s="177">
        <v>0</v>
      </c>
      <c r="AG1777" s="177">
        <v>0</v>
      </c>
      <c r="AH1777" s="177">
        <v>0</v>
      </c>
      <c r="AI1777" s="177">
        <v>0</v>
      </c>
      <c r="AJ1777" s="177">
        <v>0</v>
      </c>
      <c r="AK1777" s="177">
        <v>0</v>
      </c>
      <c r="AL1777" s="385">
        <v>0</v>
      </c>
      <c r="AM1777" s="177">
        <v>2</v>
      </c>
      <c r="AN1777" s="177">
        <v>0</v>
      </c>
      <c r="AO1777" s="195">
        <v>0</v>
      </c>
      <c r="AP1777" s="187"/>
      <c r="AQ1777" s="187">
        <v>2</v>
      </c>
      <c r="AR1777" s="187"/>
      <c r="AS1777" s="187"/>
      <c r="AT1777" s="187"/>
      <c r="AU1777" s="187"/>
      <c r="AV1777" s="187"/>
      <c r="AW1777" s="187"/>
      <c r="AX1777" s="187"/>
      <c r="AY1777" s="187"/>
      <c r="AZ1777" s="187"/>
      <c r="BA1777" s="187"/>
      <c r="BB1777" s="187"/>
      <c r="BC1777" s="187"/>
      <c r="BD1777" s="187"/>
      <c r="BE1777" s="187"/>
      <c r="BF1777" s="187"/>
      <c r="BG1777" s="187"/>
      <c r="BH1777" s="176" t="str">
        <f t="shared" si="210"/>
        <v>class level</v>
      </c>
      <c r="BI1777" s="176">
        <f t="shared" si="206"/>
        <v>20</v>
      </c>
      <c r="BJ1777" s="182" t="str">
        <f t="shared" si="207"/>
        <v>2 - 20</v>
      </c>
      <c r="BK1777" s="176">
        <f t="shared" si="208"/>
        <v>11</v>
      </c>
      <c r="BL1777" s="176">
        <f t="shared" si="211"/>
        <v>2</v>
      </c>
      <c r="BM1777" s="535"/>
      <c r="BN1777" s="187">
        <v>85</v>
      </c>
      <c r="BO1777" s="187">
        <v>4</v>
      </c>
      <c r="BP1777" s="178">
        <f t="shared" si="212"/>
        <v>129</v>
      </c>
      <c r="BQ1777" s="420" t="str">
        <f t="shared" si="209"/>
        <v>III</v>
      </c>
      <c r="BR1777" s="185">
        <v>420</v>
      </c>
      <c r="BS1777" s="464" t="s">
        <v>10125</v>
      </c>
    </row>
    <row r="1778" spans="1:71" ht="38.25" x14ac:dyDescent="0.2">
      <c r="A1778" s="696">
        <v>1776</v>
      </c>
      <c r="B1778" s="286" t="s">
        <v>10124</v>
      </c>
      <c r="C1778" s="286" t="s">
        <v>10132</v>
      </c>
      <c r="D1778" s="258" t="s">
        <v>9623</v>
      </c>
      <c r="E1778" s="736">
        <v>1</v>
      </c>
      <c r="F1778" s="736">
        <v>20</v>
      </c>
      <c r="G1778" s="737">
        <v>240</v>
      </c>
      <c r="H1778" s="305" t="s">
        <v>13985</v>
      </c>
      <c r="I1778" s="207" t="s">
        <v>635</v>
      </c>
      <c r="J1778" s="279" t="s">
        <v>5253</v>
      </c>
      <c r="K1778" s="179" t="s">
        <v>6797</v>
      </c>
      <c r="L1778" s="427" t="s">
        <v>3491</v>
      </c>
      <c r="M1778" s="684">
        <v>5.5</v>
      </c>
      <c r="N1778" s="685" t="s">
        <v>15715</v>
      </c>
      <c r="O1778" s="684">
        <v>130</v>
      </c>
      <c r="P1778" s="427" t="s">
        <v>15758</v>
      </c>
      <c r="Q1778" s="179">
        <v>4</v>
      </c>
      <c r="R1778" s="180"/>
      <c r="S1778" s="179">
        <v>13</v>
      </c>
      <c r="T1778" s="179">
        <v>18</v>
      </c>
      <c r="U1778" s="179">
        <v>4</v>
      </c>
      <c r="V1778" s="179">
        <v>18</v>
      </c>
      <c r="W1778" s="742">
        <v>12</v>
      </c>
      <c r="X1778" s="184"/>
      <c r="Y1778" s="184"/>
      <c r="Z1778" s="184"/>
      <c r="AA1778" s="184"/>
      <c r="AB1778" s="220"/>
      <c r="AC1778" s="183" t="s">
        <v>8457</v>
      </c>
      <c r="AD1778" s="179" t="s">
        <v>1090</v>
      </c>
      <c r="AE1778" s="427" t="s">
        <v>788</v>
      </c>
      <c r="AF1778" s="177">
        <v>0</v>
      </c>
      <c r="AG1778" s="177">
        <v>0</v>
      </c>
      <c r="AH1778" s="177">
        <v>0</v>
      </c>
      <c r="AI1778" s="177">
        <v>0</v>
      </c>
      <c r="AJ1778" s="177">
        <v>0</v>
      </c>
      <c r="AK1778" s="177">
        <v>0</v>
      </c>
      <c r="AL1778" s="385">
        <v>0</v>
      </c>
      <c r="AM1778" s="177">
        <v>3</v>
      </c>
      <c r="AN1778" s="177">
        <v>0</v>
      </c>
      <c r="AO1778" s="195">
        <v>0</v>
      </c>
      <c r="AP1778" s="187"/>
      <c r="AQ1778" s="187">
        <v>3</v>
      </c>
      <c r="AR1778" s="187"/>
      <c r="AS1778" s="187"/>
      <c r="AT1778" s="187"/>
      <c r="AU1778" s="187"/>
      <c r="AV1778" s="187"/>
      <c r="AW1778" s="187"/>
      <c r="AX1778" s="187"/>
      <c r="AY1778" s="187"/>
      <c r="AZ1778" s="187"/>
      <c r="BA1778" s="187"/>
      <c r="BB1778" s="187"/>
      <c r="BC1778" s="187"/>
      <c r="BD1778" s="187"/>
      <c r="BE1778" s="187"/>
      <c r="BF1778" s="187"/>
      <c r="BG1778" s="187"/>
      <c r="BH1778" s="176" t="str">
        <f t="shared" si="210"/>
        <v>class level</v>
      </c>
      <c r="BI1778" s="176">
        <f t="shared" ref="BI1778:BI1841" si="213">IF(manualHD="",IF(COUNTIF(AP1778:BG1778,"")=18,IFERROR(INDEX(thac0array,MATCH(IF(manualHD="",IF(SUM($AG1778:$AL1778)/(0.01+fixedhp)&lt;1/40,ROUND(fixedhp/4.5,0),IF(eightsider=1,IF((AND(fixedhp&gt;0,fixedhp&lt;4)),1.125,1),IF(eightsider&gt;1,eightsider+IF(twosider*1.5+threesider*2+foursider*2.5+fivesider*3+sixsider*3.5+sevensider*4+fixedhp&gt;3,1,0),IF(sevensider=1,0.875,0.5)))),manualHD),hitDiceThac0,0)),21),MIN(IFERROR(INDEX(thac0array,MATCH(IF(AZ1778="",AP1778,ROUND(AP1778+AZ1778/2,0)),hitDiceThac0,0)),21),IFERROR(INDEX(thac0array,MATCH(MAX(AQ1778:AS1778),fighterThac0,0)),21),IFERROR(INDEX(thac0array,MATCH(MAX(AW1778:BA1778),clericThac0,0)),21),IFERROR(INDEX(thac0array,MATCH(MAX(BB1778:BC1778),thiefThac0,0)),21),IFERROR(INDEX(thac0array,MATCH(MAX(BD1778:BG1778),magicUserThac0,0)),21))),IFERROR(INDEX(thac0array,MATCH(BM1778,hitDiceThac0),0),BM1778))</f>
        <v>18</v>
      </c>
      <c r="BJ1778" s="182" t="str">
        <f t="shared" ref="BJ1778:BJ1841" si="214">IF(SUM(AF1778:AN1778)=0,AO1778,IF(AZ1778="",SUM(AF1778:AO1778)&amp;" - "&amp;IF(OR(COUNTIF(AP1778:BG1778,"")=18,AP1778&gt;0),ROUND(AF1778*2+AG1778*3+AH1778*4+AI1778*5+AJ1778*6+AK1778*7+AL1778*8+AM1778*10+AN1778*12+AO1778,0),ROUND((AF1778*2+AG1778*3+AH1778*4+AI1778*5+AJ1778*6+AK1778*7+AL1778*8+AM1778*10+AN1778*12+AO1778)/COUNTA(AQ1778:BG1778),0)),IF(BM1778="",(AZ1778-1)*1+SUM(AF1778:AO1778)&amp;" - "&amp;(AZ1778-1)*4+ROUND(AF1778*2+AG1778*3+AH1778*4+AI1778*5+AJ1778*6+AK1778*7+AL1778*8+AM1778*10+AN1778*12+AO1778,0),SUM(AF1778:AO1778)&amp;" - "&amp;ROUND(AF1778*2+AG1778*3+AH1778*4+AI1778*5+AJ1778*6+AK1778*7+AL1778*8+AM1778*10+AN1778*12+AO1778,0))))</f>
        <v>3 - 30</v>
      </c>
      <c r="BK1778" s="176">
        <f t="shared" ref="BK1778:BK1841" si="215">IF(SUM(AF1778:AN1778)=0,AO1778,IF(AZ1778="",ROUND(AVERAGE(SUM(AF1778:AO1778),IF(OR(COUNTIF(AP1778:BG1778,"")=18,AP1778&gt;0),ROUND(AF1778*2+AG1778*3+AH1778*4+AI1778*5+AJ1778*6+AK1778*7+AL1778*8+AM1778*10+AN1778*12+AO1778,0),ROUND((AF1778*2+AG1778*3+AH1778*4+AI1778*5+AJ1778*6+AK1778*7+AL1778*8+AM1778*10+AN1778*12+AO1778)/COUNTA(AQ1778:BG1778),0))),0),IF(BM1778="",ROUND(AVERAGE((AZ1778-1)*1+SUM(AF1778:AO1778),(AZ1778-1)*4+ROUND(AF1778*2+AG1778*3+AH1778*4+AI1778*5+AJ1778*6+AK1778*7+AL1778*8+AM1778*10+AN1778*12+AO1778,0)),0),ROUND(AVERAGE(SUM(AF1778:AO1778),ROUND(AF1778*2+AG1778*3+AH1778*4+AI1778*5+AJ1778*6+AK1778*7+AL1778*8+AM1778*10+AN1778*12+AO1778,0)),0))))</f>
        <v>17</v>
      </c>
      <c r="BL1778" s="176">
        <f t="shared" si="211"/>
        <v>3</v>
      </c>
      <c r="BM1778" s="535"/>
      <c r="BN1778" s="187">
        <v>130</v>
      </c>
      <c r="BO1778" s="187">
        <v>5</v>
      </c>
      <c r="BP1778" s="178">
        <f t="shared" si="212"/>
        <v>215</v>
      </c>
      <c r="BQ1778" s="420" t="str">
        <f t="shared" ref="BQ1778:BQ1841" si="216">IFERROR(INDEX(xpLevel,MATCH($BN1778,xpThresholds,1)), "XI")</f>
        <v>III</v>
      </c>
      <c r="BR1778" s="187"/>
      <c r="BS1778" s="464" t="s">
        <v>10125</v>
      </c>
    </row>
    <row r="1779" spans="1:71" ht="38.25" x14ac:dyDescent="0.2">
      <c r="A1779" s="697">
        <v>1777</v>
      </c>
      <c r="B1779" s="286" t="s">
        <v>10124</v>
      </c>
      <c r="C1779" s="286" t="s">
        <v>10133</v>
      </c>
      <c r="D1779" s="258" t="s">
        <v>9623</v>
      </c>
      <c r="E1779" s="736">
        <v>1</v>
      </c>
      <c r="F1779" s="736">
        <v>20</v>
      </c>
      <c r="G1779" s="737">
        <v>240</v>
      </c>
      <c r="H1779" s="305" t="s">
        <v>13985</v>
      </c>
      <c r="I1779" s="207" t="s">
        <v>635</v>
      </c>
      <c r="J1779" s="279" t="s">
        <v>5253</v>
      </c>
      <c r="K1779" s="179" t="s">
        <v>6797</v>
      </c>
      <c r="L1779" s="427" t="s">
        <v>3491</v>
      </c>
      <c r="M1779" s="684">
        <v>5.5</v>
      </c>
      <c r="N1779" s="685" t="s">
        <v>15715</v>
      </c>
      <c r="O1779" s="684">
        <v>130</v>
      </c>
      <c r="P1779" s="427" t="s">
        <v>15758</v>
      </c>
      <c r="Q1779" s="179">
        <v>4</v>
      </c>
      <c r="R1779" s="180"/>
      <c r="S1779" s="179">
        <v>13</v>
      </c>
      <c r="T1779" s="179">
        <v>18</v>
      </c>
      <c r="U1779" s="179">
        <v>4</v>
      </c>
      <c r="V1779" s="179">
        <v>18</v>
      </c>
      <c r="W1779" s="742">
        <v>12</v>
      </c>
      <c r="X1779" s="184"/>
      <c r="Y1779" s="184"/>
      <c r="Z1779" s="184"/>
      <c r="AA1779" s="184"/>
      <c r="AB1779" s="220"/>
      <c r="AC1779" s="183" t="s">
        <v>1864</v>
      </c>
      <c r="AD1779" s="179" t="s">
        <v>1090</v>
      </c>
      <c r="AE1779" s="427" t="s">
        <v>788</v>
      </c>
      <c r="AF1779" s="177">
        <v>0</v>
      </c>
      <c r="AG1779" s="177">
        <v>0</v>
      </c>
      <c r="AH1779" s="177">
        <v>0</v>
      </c>
      <c r="AI1779" s="177">
        <v>0</v>
      </c>
      <c r="AJ1779" s="177">
        <v>0</v>
      </c>
      <c r="AK1779" s="177">
        <v>0</v>
      </c>
      <c r="AL1779" s="382">
        <v>0</v>
      </c>
      <c r="AM1779" s="194">
        <v>4</v>
      </c>
      <c r="AN1779" s="177">
        <v>0</v>
      </c>
      <c r="AO1779" s="195">
        <v>0</v>
      </c>
      <c r="AP1779" s="187"/>
      <c r="AQ1779" s="187">
        <v>4</v>
      </c>
      <c r="AR1779" s="187"/>
      <c r="AS1779" s="187"/>
      <c r="AT1779" s="187"/>
      <c r="AU1779" s="187"/>
      <c r="AV1779" s="187"/>
      <c r="AW1779" s="187"/>
      <c r="AX1779" s="187"/>
      <c r="AY1779" s="187"/>
      <c r="AZ1779" s="187"/>
      <c r="BA1779" s="187"/>
      <c r="BB1779" s="187"/>
      <c r="BC1779" s="187"/>
      <c r="BD1779" s="187"/>
      <c r="BE1779" s="187"/>
      <c r="BF1779" s="187"/>
      <c r="BG1779" s="187"/>
      <c r="BH1779" s="176" t="str">
        <f t="shared" si="210"/>
        <v>class level</v>
      </c>
      <c r="BI1779" s="176">
        <f t="shared" si="213"/>
        <v>18</v>
      </c>
      <c r="BJ1779" s="182" t="str">
        <f t="shared" si="214"/>
        <v>4 - 40</v>
      </c>
      <c r="BK1779" s="176">
        <f t="shared" si="215"/>
        <v>22</v>
      </c>
      <c r="BL1779" s="176">
        <f t="shared" si="211"/>
        <v>4</v>
      </c>
      <c r="BM1779" s="535"/>
      <c r="BN1779" s="187">
        <v>350</v>
      </c>
      <c r="BO1779" s="187">
        <v>8</v>
      </c>
      <c r="BP1779" s="178">
        <f t="shared" si="212"/>
        <v>526</v>
      </c>
      <c r="BQ1779" s="420" t="str">
        <f t="shared" si="216"/>
        <v>V</v>
      </c>
      <c r="BR1779" s="187"/>
      <c r="BS1779" s="464" t="s">
        <v>10125</v>
      </c>
    </row>
    <row r="1780" spans="1:71" ht="38.25" x14ac:dyDescent="0.2">
      <c r="A1780" s="696">
        <v>1778</v>
      </c>
      <c r="B1780" s="286" t="s">
        <v>10124</v>
      </c>
      <c r="C1780" s="286" t="s">
        <v>10134</v>
      </c>
      <c r="D1780" s="258" t="s">
        <v>9623</v>
      </c>
      <c r="E1780" s="736">
        <v>1</v>
      </c>
      <c r="F1780" s="736">
        <v>20</v>
      </c>
      <c r="G1780" s="737">
        <v>240</v>
      </c>
      <c r="H1780" s="305" t="s">
        <v>13985</v>
      </c>
      <c r="I1780" s="207" t="s">
        <v>635</v>
      </c>
      <c r="J1780" s="279" t="s">
        <v>5253</v>
      </c>
      <c r="K1780" s="179" t="s">
        <v>6797</v>
      </c>
      <c r="L1780" s="427" t="s">
        <v>3491</v>
      </c>
      <c r="M1780" s="684">
        <v>5.5</v>
      </c>
      <c r="N1780" s="685" t="s">
        <v>15715</v>
      </c>
      <c r="O1780" s="684">
        <v>130</v>
      </c>
      <c r="P1780" s="427" t="s">
        <v>15758</v>
      </c>
      <c r="Q1780" s="179">
        <v>4</v>
      </c>
      <c r="R1780" s="180"/>
      <c r="S1780" s="179">
        <v>13</v>
      </c>
      <c r="T1780" s="179">
        <v>18</v>
      </c>
      <c r="U1780" s="179">
        <v>4</v>
      </c>
      <c r="V1780" s="179">
        <v>18</v>
      </c>
      <c r="W1780" s="742">
        <v>12</v>
      </c>
      <c r="X1780" s="184"/>
      <c r="Y1780" s="184"/>
      <c r="Z1780" s="184"/>
      <c r="AA1780" s="184"/>
      <c r="AB1780" s="220"/>
      <c r="AC1780" s="183" t="s">
        <v>1865</v>
      </c>
      <c r="AD1780" s="179" t="s">
        <v>1090</v>
      </c>
      <c r="AE1780" s="427" t="s">
        <v>788</v>
      </c>
      <c r="AF1780" s="177">
        <v>0</v>
      </c>
      <c r="AG1780" s="177">
        <v>0</v>
      </c>
      <c r="AH1780" s="177">
        <v>0</v>
      </c>
      <c r="AI1780" s="177">
        <v>0</v>
      </c>
      <c r="AJ1780" s="177">
        <v>0</v>
      </c>
      <c r="AK1780" s="177">
        <v>0</v>
      </c>
      <c r="AL1780" s="382">
        <v>0</v>
      </c>
      <c r="AM1780" s="194">
        <v>5</v>
      </c>
      <c r="AN1780" s="177">
        <v>0</v>
      </c>
      <c r="AO1780" s="195">
        <v>0</v>
      </c>
      <c r="AP1780" s="187"/>
      <c r="AQ1780" s="187">
        <v>5</v>
      </c>
      <c r="AR1780" s="187"/>
      <c r="AS1780" s="187"/>
      <c r="AT1780" s="187"/>
      <c r="AU1780" s="187"/>
      <c r="AV1780" s="187"/>
      <c r="AW1780" s="187"/>
      <c r="AX1780" s="187"/>
      <c r="AY1780" s="187"/>
      <c r="AZ1780" s="187"/>
      <c r="BA1780" s="187"/>
      <c r="BB1780" s="187"/>
      <c r="BC1780" s="187"/>
      <c r="BD1780" s="187"/>
      <c r="BE1780" s="187"/>
      <c r="BF1780" s="187"/>
      <c r="BG1780" s="187"/>
      <c r="BH1780" s="176" t="str">
        <f t="shared" si="210"/>
        <v>class level</v>
      </c>
      <c r="BI1780" s="176">
        <f t="shared" si="213"/>
        <v>16</v>
      </c>
      <c r="BJ1780" s="182" t="str">
        <f t="shared" si="214"/>
        <v>5 - 50</v>
      </c>
      <c r="BK1780" s="176">
        <f t="shared" si="215"/>
        <v>28</v>
      </c>
      <c r="BL1780" s="176">
        <f t="shared" si="211"/>
        <v>5</v>
      </c>
      <c r="BM1780" s="533"/>
      <c r="BN1780" s="187">
        <v>550</v>
      </c>
      <c r="BO1780" s="187">
        <v>10</v>
      </c>
      <c r="BP1780" s="178">
        <f t="shared" si="212"/>
        <v>830</v>
      </c>
      <c r="BQ1780" s="420" t="str">
        <f t="shared" si="216"/>
        <v>VI</v>
      </c>
      <c r="BR1780" s="187"/>
      <c r="BS1780" s="464" t="s">
        <v>10125</v>
      </c>
    </row>
    <row r="1781" spans="1:71" ht="38.25" x14ac:dyDescent="0.2">
      <c r="A1781" s="696">
        <v>1779</v>
      </c>
      <c r="B1781" s="286" t="s">
        <v>10124</v>
      </c>
      <c r="C1781" s="286" t="s">
        <v>10135</v>
      </c>
      <c r="D1781" s="258" t="s">
        <v>9623</v>
      </c>
      <c r="E1781" s="736">
        <v>1</v>
      </c>
      <c r="F1781" s="736">
        <v>20</v>
      </c>
      <c r="G1781" s="737">
        <v>240</v>
      </c>
      <c r="H1781" s="305" t="s">
        <v>13985</v>
      </c>
      <c r="I1781" s="207" t="s">
        <v>635</v>
      </c>
      <c r="J1781" s="279" t="s">
        <v>5253</v>
      </c>
      <c r="K1781" s="179" t="s">
        <v>6797</v>
      </c>
      <c r="L1781" s="427" t="s">
        <v>3491</v>
      </c>
      <c r="M1781" s="684">
        <v>5.5</v>
      </c>
      <c r="N1781" s="685" t="s">
        <v>15715</v>
      </c>
      <c r="O1781" s="684">
        <v>130</v>
      </c>
      <c r="P1781" s="427" t="s">
        <v>15758</v>
      </c>
      <c r="Q1781" s="179">
        <v>4</v>
      </c>
      <c r="R1781" s="180"/>
      <c r="S1781" s="179">
        <v>13</v>
      </c>
      <c r="T1781" s="179">
        <v>18</v>
      </c>
      <c r="U1781" s="179">
        <v>4</v>
      </c>
      <c r="V1781" s="179">
        <v>18</v>
      </c>
      <c r="W1781" s="742">
        <v>12</v>
      </c>
      <c r="X1781" s="184"/>
      <c r="Y1781" s="184"/>
      <c r="Z1781" s="184"/>
      <c r="AA1781" s="184"/>
      <c r="AB1781" s="220"/>
      <c r="AC1781" s="183" t="s">
        <v>1866</v>
      </c>
      <c r="AD1781" s="179" t="s">
        <v>1090</v>
      </c>
      <c r="AE1781" s="427" t="s">
        <v>788</v>
      </c>
      <c r="AF1781" s="177">
        <v>0</v>
      </c>
      <c r="AG1781" s="177">
        <v>0</v>
      </c>
      <c r="AH1781" s="177">
        <v>0</v>
      </c>
      <c r="AI1781" s="177">
        <v>0</v>
      </c>
      <c r="AJ1781" s="177">
        <v>0</v>
      </c>
      <c r="AK1781" s="177">
        <v>0</v>
      </c>
      <c r="AL1781" s="382">
        <v>0</v>
      </c>
      <c r="AM1781" s="194">
        <v>6</v>
      </c>
      <c r="AN1781" s="177">
        <v>0</v>
      </c>
      <c r="AO1781" s="195">
        <v>0</v>
      </c>
      <c r="AP1781" s="187"/>
      <c r="AQ1781" s="187">
        <v>6</v>
      </c>
      <c r="AR1781" s="187"/>
      <c r="AS1781" s="187"/>
      <c r="AT1781" s="187"/>
      <c r="AU1781" s="187"/>
      <c r="AV1781" s="187"/>
      <c r="AW1781" s="187"/>
      <c r="AX1781" s="187"/>
      <c r="AY1781" s="187"/>
      <c r="AZ1781" s="187"/>
      <c r="BA1781" s="187"/>
      <c r="BB1781" s="187"/>
      <c r="BC1781" s="187"/>
      <c r="BD1781" s="187"/>
      <c r="BE1781" s="187"/>
      <c r="BF1781" s="187"/>
      <c r="BG1781" s="187"/>
      <c r="BH1781" s="176" t="str">
        <f t="shared" si="210"/>
        <v>class level</v>
      </c>
      <c r="BI1781" s="176">
        <f t="shared" si="213"/>
        <v>16</v>
      </c>
      <c r="BJ1781" s="182" t="str">
        <f t="shared" si="214"/>
        <v>6 - 60</v>
      </c>
      <c r="BK1781" s="176">
        <f t="shared" si="215"/>
        <v>33</v>
      </c>
      <c r="BL1781" s="176">
        <f t="shared" si="211"/>
        <v>6</v>
      </c>
      <c r="BM1781" s="533"/>
      <c r="BN1781" s="187">
        <v>900</v>
      </c>
      <c r="BO1781" s="187">
        <v>12</v>
      </c>
      <c r="BP1781" s="178">
        <f t="shared" si="212"/>
        <v>1296</v>
      </c>
      <c r="BQ1781" s="420" t="str">
        <f t="shared" si="216"/>
        <v>VI</v>
      </c>
      <c r="BR1781" s="187"/>
      <c r="BS1781" s="464" t="s">
        <v>10125</v>
      </c>
    </row>
    <row r="1782" spans="1:71" ht="38.25" x14ac:dyDescent="0.2">
      <c r="A1782" s="697">
        <v>1780</v>
      </c>
      <c r="B1782" s="286" t="s">
        <v>10124</v>
      </c>
      <c r="C1782" s="286" t="s">
        <v>10136</v>
      </c>
      <c r="D1782" s="258" t="s">
        <v>9623</v>
      </c>
      <c r="E1782" s="736">
        <v>1</v>
      </c>
      <c r="F1782" s="736">
        <v>20</v>
      </c>
      <c r="G1782" s="737">
        <v>240</v>
      </c>
      <c r="H1782" s="305" t="s">
        <v>13985</v>
      </c>
      <c r="I1782" s="207" t="s">
        <v>635</v>
      </c>
      <c r="J1782" s="279" t="s">
        <v>5253</v>
      </c>
      <c r="K1782" s="179" t="s">
        <v>6797</v>
      </c>
      <c r="L1782" s="427" t="s">
        <v>3491</v>
      </c>
      <c r="M1782" s="684">
        <v>5.5</v>
      </c>
      <c r="N1782" s="685" t="s">
        <v>15715</v>
      </c>
      <c r="O1782" s="684">
        <v>130</v>
      </c>
      <c r="P1782" s="427" t="s">
        <v>15758</v>
      </c>
      <c r="Q1782" s="179">
        <v>4</v>
      </c>
      <c r="R1782" s="180"/>
      <c r="S1782" s="179">
        <v>13</v>
      </c>
      <c r="T1782" s="179">
        <v>18</v>
      </c>
      <c r="U1782" s="179">
        <v>4</v>
      </c>
      <c r="V1782" s="179">
        <v>18</v>
      </c>
      <c r="W1782" s="742">
        <v>12</v>
      </c>
      <c r="X1782" s="184"/>
      <c r="Y1782" s="184"/>
      <c r="Z1782" s="184"/>
      <c r="AA1782" s="184"/>
      <c r="AB1782" s="220"/>
      <c r="AC1782" s="183" t="s">
        <v>8459</v>
      </c>
      <c r="AD1782" s="179" t="s">
        <v>1090</v>
      </c>
      <c r="AE1782" s="427" t="s">
        <v>788</v>
      </c>
      <c r="AF1782" s="177">
        <v>0</v>
      </c>
      <c r="AG1782" s="177">
        <v>0</v>
      </c>
      <c r="AH1782" s="177">
        <v>1</v>
      </c>
      <c r="AI1782" s="177">
        <v>0</v>
      </c>
      <c r="AJ1782" s="177">
        <v>0</v>
      </c>
      <c r="AK1782" s="177">
        <v>0</v>
      </c>
      <c r="AL1782" s="385">
        <v>0</v>
      </c>
      <c r="AM1782" s="177">
        <v>2</v>
      </c>
      <c r="AN1782" s="177">
        <v>0</v>
      </c>
      <c r="AO1782" s="195">
        <v>0</v>
      </c>
      <c r="AP1782" s="187"/>
      <c r="AQ1782" s="187">
        <v>2</v>
      </c>
      <c r="AR1782" s="187"/>
      <c r="AS1782" s="187"/>
      <c r="AT1782" s="187"/>
      <c r="AU1782" s="187"/>
      <c r="AV1782" s="187"/>
      <c r="AW1782" s="187"/>
      <c r="AX1782" s="187"/>
      <c r="AY1782" s="187"/>
      <c r="AZ1782" s="187"/>
      <c r="BA1782" s="187"/>
      <c r="BB1782" s="187"/>
      <c r="BC1782" s="187"/>
      <c r="BD1782" s="187">
        <v>1</v>
      </c>
      <c r="BE1782" s="187"/>
      <c r="BF1782" s="187"/>
      <c r="BG1782" s="187"/>
      <c r="BH1782" s="176" t="str">
        <f t="shared" si="210"/>
        <v>class level</v>
      </c>
      <c r="BI1782" s="176">
        <f t="shared" si="213"/>
        <v>20</v>
      </c>
      <c r="BJ1782" s="182" t="str">
        <f t="shared" si="214"/>
        <v>3 - 12</v>
      </c>
      <c r="BK1782" s="176">
        <f t="shared" si="215"/>
        <v>8</v>
      </c>
      <c r="BL1782" s="176">
        <f t="shared" si="211"/>
        <v>2</v>
      </c>
      <c r="BM1782" s="533"/>
      <c r="BN1782" s="187">
        <v>85</v>
      </c>
      <c r="BO1782" s="187">
        <v>4</v>
      </c>
      <c r="BP1782" s="178">
        <f t="shared" si="212"/>
        <v>117</v>
      </c>
      <c r="BQ1782" s="420" t="str">
        <f t="shared" si="216"/>
        <v>III</v>
      </c>
      <c r="BR1782" s="185">
        <v>420</v>
      </c>
      <c r="BS1782" s="464" t="s">
        <v>9562</v>
      </c>
    </row>
    <row r="1783" spans="1:71" ht="38.25" x14ac:dyDescent="0.2">
      <c r="A1783" s="696">
        <v>1781</v>
      </c>
      <c r="B1783" s="286" t="s">
        <v>10124</v>
      </c>
      <c r="C1783" s="286" t="s">
        <v>10137</v>
      </c>
      <c r="D1783" s="258" t="s">
        <v>9623</v>
      </c>
      <c r="E1783" s="736">
        <v>1</v>
      </c>
      <c r="F1783" s="736">
        <v>20</v>
      </c>
      <c r="G1783" s="737">
        <v>240</v>
      </c>
      <c r="H1783" s="305" t="s">
        <v>13985</v>
      </c>
      <c r="I1783" s="207" t="s">
        <v>635</v>
      </c>
      <c r="J1783" s="279" t="s">
        <v>5253</v>
      </c>
      <c r="K1783" s="179" t="s">
        <v>6797</v>
      </c>
      <c r="L1783" s="427" t="s">
        <v>3491</v>
      </c>
      <c r="M1783" s="684">
        <v>5.5</v>
      </c>
      <c r="N1783" s="685" t="s">
        <v>15715</v>
      </c>
      <c r="O1783" s="684">
        <v>130</v>
      </c>
      <c r="P1783" s="427" t="s">
        <v>15758</v>
      </c>
      <c r="Q1783" s="179">
        <v>4</v>
      </c>
      <c r="R1783" s="180"/>
      <c r="S1783" s="179">
        <v>13</v>
      </c>
      <c r="T1783" s="179">
        <v>18</v>
      </c>
      <c r="U1783" s="179">
        <v>4</v>
      </c>
      <c r="V1783" s="179">
        <v>18</v>
      </c>
      <c r="W1783" s="742">
        <v>12</v>
      </c>
      <c r="X1783" s="184"/>
      <c r="Y1783" s="184"/>
      <c r="Z1783" s="184"/>
      <c r="AA1783" s="184"/>
      <c r="AB1783" s="220"/>
      <c r="AC1783" s="183" t="s">
        <v>8458</v>
      </c>
      <c r="AD1783" s="179" t="s">
        <v>1090</v>
      </c>
      <c r="AE1783" s="427" t="s">
        <v>788</v>
      </c>
      <c r="AF1783" s="177">
        <v>0</v>
      </c>
      <c r="AG1783" s="177">
        <v>0</v>
      </c>
      <c r="AH1783" s="177">
        <v>2</v>
      </c>
      <c r="AI1783" s="177">
        <v>0</v>
      </c>
      <c r="AJ1783" s="177">
        <v>0</v>
      </c>
      <c r="AK1783" s="177">
        <v>0</v>
      </c>
      <c r="AL1783" s="385">
        <v>0</v>
      </c>
      <c r="AM1783" s="177">
        <v>3</v>
      </c>
      <c r="AN1783" s="177">
        <v>0</v>
      </c>
      <c r="AO1783" s="195">
        <v>0</v>
      </c>
      <c r="AP1783" s="187"/>
      <c r="AQ1783" s="187">
        <v>3</v>
      </c>
      <c r="AR1783" s="187"/>
      <c r="AS1783" s="187"/>
      <c r="AT1783" s="187"/>
      <c r="AU1783" s="187"/>
      <c r="AV1783" s="187"/>
      <c r="AW1783" s="187"/>
      <c r="AX1783" s="187"/>
      <c r="AY1783" s="187"/>
      <c r="AZ1783" s="187"/>
      <c r="BA1783" s="187"/>
      <c r="BB1783" s="187"/>
      <c r="BC1783" s="187"/>
      <c r="BD1783" s="187">
        <v>2</v>
      </c>
      <c r="BE1783" s="187"/>
      <c r="BF1783" s="187"/>
      <c r="BG1783" s="187"/>
      <c r="BH1783" s="176" t="str">
        <f t="shared" si="210"/>
        <v>class level</v>
      </c>
      <c r="BI1783" s="176">
        <f t="shared" si="213"/>
        <v>18</v>
      </c>
      <c r="BJ1783" s="182" t="str">
        <f t="shared" si="214"/>
        <v>5 - 19</v>
      </c>
      <c r="BK1783" s="176">
        <f t="shared" si="215"/>
        <v>12</v>
      </c>
      <c r="BL1783" s="176">
        <f t="shared" si="211"/>
        <v>3</v>
      </c>
      <c r="BM1783" s="533"/>
      <c r="BN1783" s="187">
        <v>130</v>
      </c>
      <c r="BO1783" s="187">
        <v>5</v>
      </c>
      <c r="BP1783" s="178">
        <f t="shared" si="212"/>
        <v>190</v>
      </c>
      <c r="BQ1783" s="420" t="str">
        <f t="shared" si="216"/>
        <v>III</v>
      </c>
      <c r="BR1783" s="185">
        <v>420</v>
      </c>
      <c r="BS1783" s="464" t="s">
        <v>9562</v>
      </c>
    </row>
    <row r="1784" spans="1:71" ht="38.25" x14ac:dyDescent="0.2">
      <c r="A1784" s="697">
        <v>1782</v>
      </c>
      <c r="B1784" s="286" t="s">
        <v>10124</v>
      </c>
      <c r="C1784" s="286" t="s">
        <v>10138</v>
      </c>
      <c r="D1784" s="258" t="s">
        <v>9623</v>
      </c>
      <c r="E1784" s="736">
        <v>1</v>
      </c>
      <c r="F1784" s="736">
        <v>20</v>
      </c>
      <c r="G1784" s="737">
        <v>240</v>
      </c>
      <c r="H1784" s="305" t="s">
        <v>13985</v>
      </c>
      <c r="I1784" s="207" t="s">
        <v>635</v>
      </c>
      <c r="J1784" s="279" t="s">
        <v>5253</v>
      </c>
      <c r="K1784" s="179" t="s">
        <v>6797</v>
      </c>
      <c r="L1784" s="427" t="s">
        <v>3491</v>
      </c>
      <c r="M1784" s="684">
        <v>5.5</v>
      </c>
      <c r="N1784" s="685" t="s">
        <v>15715</v>
      </c>
      <c r="O1784" s="684">
        <v>130</v>
      </c>
      <c r="P1784" s="427" t="s">
        <v>15758</v>
      </c>
      <c r="Q1784" s="179">
        <v>4</v>
      </c>
      <c r="R1784" s="180"/>
      <c r="S1784" s="179">
        <v>13</v>
      </c>
      <c r="T1784" s="179">
        <v>18</v>
      </c>
      <c r="U1784" s="179">
        <v>4</v>
      </c>
      <c r="V1784" s="179">
        <v>18</v>
      </c>
      <c r="W1784" s="742">
        <v>12</v>
      </c>
      <c r="X1784" s="184"/>
      <c r="Y1784" s="184"/>
      <c r="Z1784" s="184"/>
      <c r="AA1784" s="184"/>
      <c r="AB1784" s="220"/>
      <c r="AC1784" s="183" t="s">
        <v>1975</v>
      </c>
      <c r="AD1784" s="179" t="s">
        <v>1090</v>
      </c>
      <c r="AE1784" s="427" t="s">
        <v>788</v>
      </c>
      <c r="AF1784" s="177">
        <v>0</v>
      </c>
      <c r="AG1784" s="177">
        <v>0</v>
      </c>
      <c r="AH1784" s="177">
        <v>5</v>
      </c>
      <c r="AI1784" s="177">
        <v>0</v>
      </c>
      <c r="AJ1784" s="177">
        <v>0</v>
      </c>
      <c r="AK1784" s="177">
        <v>0</v>
      </c>
      <c r="AL1784" s="385">
        <v>0</v>
      </c>
      <c r="AM1784" s="177">
        <v>4</v>
      </c>
      <c r="AN1784" s="177">
        <v>0</v>
      </c>
      <c r="AO1784" s="195">
        <v>0</v>
      </c>
      <c r="AP1784" s="187"/>
      <c r="AQ1784" s="187">
        <v>4</v>
      </c>
      <c r="AR1784" s="187"/>
      <c r="AS1784" s="187"/>
      <c r="AT1784" s="187"/>
      <c r="AU1784" s="187"/>
      <c r="AV1784" s="187"/>
      <c r="AW1784" s="187"/>
      <c r="AX1784" s="187"/>
      <c r="AY1784" s="187"/>
      <c r="AZ1784" s="187"/>
      <c r="BA1784" s="187"/>
      <c r="BB1784" s="187"/>
      <c r="BC1784" s="187"/>
      <c r="BD1784" s="187">
        <v>5</v>
      </c>
      <c r="BE1784" s="187"/>
      <c r="BF1784" s="187"/>
      <c r="BG1784" s="187"/>
      <c r="BH1784" s="176" t="str">
        <f t="shared" si="210"/>
        <v>class level</v>
      </c>
      <c r="BI1784" s="176">
        <f t="shared" si="213"/>
        <v>18</v>
      </c>
      <c r="BJ1784" s="182" t="str">
        <f t="shared" si="214"/>
        <v>9 - 30</v>
      </c>
      <c r="BK1784" s="176">
        <f t="shared" si="215"/>
        <v>20</v>
      </c>
      <c r="BL1784" s="176">
        <f t="shared" si="211"/>
        <v>5</v>
      </c>
      <c r="BM1784" s="533"/>
      <c r="BN1784" s="187">
        <v>810</v>
      </c>
      <c r="BO1784" s="187">
        <v>4</v>
      </c>
      <c r="BP1784" s="178">
        <f t="shared" si="212"/>
        <v>890</v>
      </c>
      <c r="BQ1784" s="420" t="str">
        <f t="shared" si="216"/>
        <v>VI</v>
      </c>
      <c r="BR1784" s="185">
        <v>420</v>
      </c>
      <c r="BS1784" s="464" t="s">
        <v>9567</v>
      </c>
    </row>
    <row r="1785" spans="1:71" ht="38.25" x14ac:dyDescent="0.2">
      <c r="A1785" s="696">
        <v>1783</v>
      </c>
      <c r="B1785" s="286" t="s">
        <v>10124</v>
      </c>
      <c r="C1785" s="286" t="s">
        <v>10139</v>
      </c>
      <c r="D1785" s="258" t="s">
        <v>9623</v>
      </c>
      <c r="E1785" s="736">
        <v>1</v>
      </c>
      <c r="F1785" s="736">
        <v>20</v>
      </c>
      <c r="G1785" s="737">
        <v>240</v>
      </c>
      <c r="H1785" s="305" t="s">
        <v>13985</v>
      </c>
      <c r="I1785" s="207" t="s">
        <v>635</v>
      </c>
      <c r="J1785" s="279" t="s">
        <v>5253</v>
      </c>
      <c r="K1785" s="179" t="s">
        <v>6797</v>
      </c>
      <c r="L1785" s="427" t="s">
        <v>3491</v>
      </c>
      <c r="M1785" s="684">
        <v>5.5</v>
      </c>
      <c r="N1785" s="685" t="s">
        <v>15715</v>
      </c>
      <c r="O1785" s="684">
        <v>130</v>
      </c>
      <c r="P1785" s="427" t="s">
        <v>15758</v>
      </c>
      <c r="Q1785" s="179">
        <v>4</v>
      </c>
      <c r="R1785" s="180"/>
      <c r="S1785" s="179">
        <v>13</v>
      </c>
      <c r="T1785" s="179">
        <v>18</v>
      </c>
      <c r="U1785" s="179">
        <v>4</v>
      </c>
      <c r="V1785" s="179">
        <v>18</v>
      </c>
      <c r="W1785" s="742">
        <v>12</v>
      </c>
      <c r="X1785" s="184"/>
      <c r="Y1785" s="184"/>
      <c r="Z1785" s="184"/>
      <c r="AA1785" s="184"/>
      <c r="AB1785" s="220"/>
      <c r="AC1785" s="183" t="s">
        <v>1976</v>
      </c>
      <c r="AD1785" s="179" t="s">
        <v>1090</v>
      </c>
      <c r="AE1785" s="427" t="s">
        <v>788</v>
      </c>
      <c r="AF1785" s="177">
        <v>0</v>
      </c>
      <c r="AG1785" s="177">
        <v>0</v>
      </c>
      <c r="AH1785" s="177">
        <v>7</v>
      </c>
      <c r="AI1785" s="177">
        <v>0</v>
      </c>
      <c r="AJ1785" s="177">
        <v>0</v>
      </c>
      <c r="AK1785" s="177">
        <v>0</v>
      </c>
      <c r="AL1785" s="385">
        <v>0</v>
      </c>
      <c r="AM1785" s="177">
        <v>4</v>
      </c>
      <c r="AN1785" s="177">
        <v>0</v>
      </c>
      <c r="AO1785" s="195">
        <v>0</v>
      </c>
      <c r="AP1785" s="187"/>
      <c r="AQ1785" s="187">
        <v>4</v>
      </c>
      <c r="AR1785" s="187"/>
      <c r="AS1785" s="187"/>
      <c r="AT1785" s="187"/>
      <c r="AU1785" s="187"/>
      <c r="AV1785" s="187"/>
      <c r="AW1785" s="187"/>
      <c r="AX1785" s="187"/>
      <c r="AY1785" s="187"/>
      <c r="AZ1785" s="187"/>
      <c r="BA1785" s="187"/>
      <c r="BB1785" s="187"/>
      <c r="BC1785" s="187"/>
      <c r="BD1785" s="187">
        <v>7</v>
      </c>
      <c r="BE1785" s="187"/>
      <c r="BF1785" s="187"/>
      <c r="BG1785" s="187"/>
      <c r="BH1785" s="176" t="str">
        <f t="shared" si="210"/>
        <v>class level</v>
      </c>
      <c r="BI1785" s="176">
        <f t="shared" si="213"/>
        <v>18</v>
      </c>
      <c r="BJ1785" s="182" t="str">
        <f t="shared" si="214"/>
        <v>11 - 34</v>
      </c>
      <c r="BK1785" s="176">
        <f t="shared" si="215"/>
        <v>23</v>
      </c>
      <c r="BL1785" s="176">
        <f t="shared" si="211"/>
        <v>7</v>
      </c>
      <c r="BM1785" s="533"/>
      <c r="BN1785" s="187">
        <v>1290</v>
      </c>
      <c r="BO1785" s="187">
        <v>5</v>
      </c>
      <c r="BP1785" s="178">
        <f t="shared" si="212"/>
        <v>1405</v>
      </c>
      <c r="BQ1785" s="420" t="str">
        <f t="shared" si="216"/>
        <v>VII</v>
      </c>
      <c r="BR1785" s="185">
        <v>420</v>
      </c>
      <c r="BS1785" s="464" t="s">
        <v>9567</v>
      </c>
    </row>
    <row r="1786" spans="1:71" ht="38.25" x14ac:dyDescent="0.2">
      <c r="A1786" s="696">
        <v>1784</v>
      </c>
      <c r="B1786" s="286" t="s">
        <v>10124</v>
      </c>
      <c r="C1786" s="286" t="s">
        <v>10140</v>
      </c>
      <c r="D1786" s="258" t="s">
        <v>9623</v>
      </c>
      <c r="E1786" s="736">
        <v>1</v>
      </c>
      <c r="F1786" s="736">
        <v>20</v>
      </c>
      <c r="G1786" s="737">
        <v>240</v>
      </c>
      <c r="H1786" s="305" t="s">
        <v>13985</v>
      </c>
      <c r="I1786" s="207" t="s">
        <v>635</v>
      </c>
      <c r="J1786" s="279" t="s">
        <v>5253</v>
      </c>
      <c r="K1786" s="179" t="s">
        <v>6797</v>
      </c>
      <c r="L1786" s="427" t="s">
        <v>3491</v>
      </c>
      <c r="M1786" s="684">
        <v>5.5</v>
      </c>
      <c r="N1786" s="685" t="s">
        <v>15715</v>
      </c>
      <c r="O1786" s="684">
        <v>130</v>
      </c>
      <c r="P1786" s="427" t="s">
        <v>15758</v>
      </c>
      <c r="Q1786" s="179">
        <v>4</v>
      </c>
      <c r="R1786" s="180"/>
      <c r="S1786" s="179">
        <v>13</v>
      </c>
      <c r="T1786" s="179">
        <v>18</v>
      </c>
      <c r="U1786" s="179">
        <v>4</v>
      </c>
      <c r="V1786" s="179">
        <v>18</v>
      </c>
      <c r="W1786" s="742">
        <v>12</v>
      </c>
      <c r="X1786" s="184"/>
      <c r="Y1786" s="184"/>
      <c r="Z1786" s="184"/>
      <c r="AA1786" s="184"/>
      <c r="AB1786" s="220"/>
      <c r="AC1786" s="183" t="s">
        <v>1977</v>
      </c>
      <c r="AD1786" s="179" t="s">
        <v>1090</v>
      </c>
      <c r="AE1786" s="427" t="s">
        <v>788</v>
      </c>
      <c r="AF1786" s="177">
        <v>0</v>
      </c>
      <c r="AG1786" s="177">
        <v>0</v>
      </c>
      <c r="AH1786" s="177">
        <v>8</v>
      </c>
      <c r="AI1786" s="177">
        <v>0</v>
      </c>
      <c r="AJ1786" s="177">
        <v>0</v>
      </c>
      <c r="AK1786" s="177">
        <v>0</v>
      </c>
      <c r="AL1786" s="385">
        <v>0</v>
      </c>
      <c r="AM1786" s="177">
        <v>4</v>
      </c>
      <c r="AN1786" s="177">
        <v>0</v>
      </c>
      <c r="AO1786" s="195">
        <v>0</v>
      </c>
      <c r="AP1786" s="187"/>
      <c r="AQ1786" s="187">
        <v>4</v>
      </c>
      <c r="AR1786" s="187"/>
      <c r="AS1786" s="187"/>
      <c r="AT1786" s="187"/>
      <c r="AU1786" s="187"/>
      <c r="AV1786" s="187"/>
      <c r="AW1786" s="187"/>
      <c r="AX1786" s="187"/>
      <c r="AY1786" s="187"/>
      <c r="AZ1786" s="187"/>
      <c r="BA1786" s="187"/>
      <c r="BB1786" s="187"/>
      <c r="BC1786" s="187"/>
      <c r="BD1786" s="187">
        <v>8</v>
      </c>
      <c r="BE1786" s="187"/>
      <c r="BF1786" s="187"/>
      <c r="BG1786" s="187"/>
      <c r="BH1786" s="176" t="str">
        <f t="shared" si="210"/>
        <v>class level</v>
      </c>
      <c r="BI1786" s="176">
        <f t="shared" si="213"/>
        <v>18</v>
      </c>
      <c r="BJ1786" s="182" t="str">
        <f t="shared" si="214"/>
        <v>12 - 36</v>
      </c>
      <c r="BK1786" s="176">
        <f t="shared" si="215"/>
        <v>24</v>
      </c>
      <c r="BL1786" s="176">
        <f t="shared" si="211"/>
        <v>8</v>
      </c>
      <c r="BM1786" s="533"/>
      <c r="BN1786" s="187">
        <v>1290</v>
      </c>
      <c r="BO1786" s="187">
        <v>5</v>
      </c>
      <c r="BP1786" s="178">
        <f t="shared" si="212"/>
        <v>1410</v>
      </c>
      <c r="BQ1786" s="420" t="str">
        <f t="shared" si="216"/>
        <v>VII</v>
      </c>
      <c r="BR1786" s="185">
        <v>420</v>
      </c>
      <c r="BS1786" s="464" t="s">
        <v>9567</v>
      </c>
    </row>
    <row r="1787" spans="1:71" ht="38.25" x14ac:dyDescent="0.2">
      <c r="A1787" s="697">
        <v>1785</v>
      </c>
      <c r="B1787" s="286" t="s">
        <v>10124</v>
      </c>
      <c r="C1787" s="286" t="s">
        <v>10141</v>
      </c>
      <c r="D1787" s="258" t="s">
        <v>9623</v>
      </c>
      <c r="E1787" s="736">
        <v>1</v>
      </c>
      <c r="F1787" s="736">
        <v>20</v>
      </c>
      <c r="G1787" s="737">
        <v>240</v>
      </c>
      <c r="H1787" s="305" t="s">
        <v>13985</v>
      </c>
      <c r="I1787" s="207" t="s">
        <v>635</v>
      </c>
      <c r="J1787" s="279" t="s">
        <v>5253</v>
      </c>
      <c r="K1787" s="179" t="s">
        <v>6797</v>
      </c>
      <c r="L1787" s="427" t="s">
        <v>3491</v>
      </c>
      <c r="M1787" s="684">
        <v>5.5</v>
      </c>
      <c r="N1787" s="685" t="s">
        <v>15715</v>
      </c>
      <c r="O1787" s="684">
        <v>130</v>
      </c>
      <c r="P1787" s="427" t="s">
        <v>15758</v>
      </c>
      <c r="Q1787" s="179">
        <v>4</v>
      </c>
      <c r="R1787" s="180"/>
      <c r="S1787" s="179">
        <v>13</v>
      </c>
      <c r="T1787" s="179">
        <v>18</v>
      </c>
      <c r="U1787" s="179">
        <v>4</v>
      </c>
      <c r="V1787" s="179">
        <v>18</v>
      </c>
      <c r="W1787" s="742">
        <v>12</v>
      </c>
      <c r="X1787" s="184"/>
      <c r="Y1787" s="184"/>
      <c r="Z1787" s="184"/>
      <c r="AA1787" s="184"/>
      <c r="AB1787" s="220"/>
      <c r="AC1787" s="183" t="s">
        <v>3115</v>
      </c>
      <c r="AD1787" s="179" t="s">
        <v>1090</v>
      </c>
      <c r="AE1787" s="427" t="s">
        <v>788</v>
      </c>
      <c r="AF1787" s="177">
        <v>0</v>
      </c>
      <c r="AG1787" s="177">
        <v>0</v>
      </c>
      <c r="AH1787" s="177">
        <v>9</v>
      </c>
      <c r="AI1787" s="177">
        <v>0</v>
      </c>
      <c r="AJ1787" s="177">
        <v>0</v>
      </c>
      <c r="AK1787" s="177">
        <v>0</v>
      </c>
      <c r="AL1787" s="385">
        <v>0</v>
      </c>
      <c r="AM1787" s="177">
        <v>6</v>
      </c>
      <c r="AN1787" s="177">
        <v>0</v>
      </c>
      <c r="AO1787" s="195">
        <v>0</v>
      </c>
      <c r="AP1787" s="187"/>
      <c r="AQ1787" s="187">
        <v>6</v>
      </c>
      <c r="AR1787" s="187"/>
      <c r="AS1787" s="187"/>
      <c r="AT1787" s="187"/>
      <c r="AU1787" s="187"/>
      <c r="AV1787" s="187"/>
      <c r="AW1787" s="187"/>
      <c r="AX1787" s="187"/>
      <c r="AY1787" s="187"/>
      <c r="AZ1787" s="187"/>
      <c r="BA1787" s="187"/>
      <c r="BB1787" s="187"/>
      <c r="BC1787" s="187"/>
      <c r="BD1787" s="187">
        <v>9</v>
      </c>
      <c r="BE1787" s="187"/>
      <c r="BF1787" s="187"/>
      <c r="BG1787" s="187"/>
      <c r="BH1787" s="176" t="str">
        <f t="shared" si="210"/>
        <v>class level</v>
      </c>
      <c r="BI1787" s="176">
        <f t="shared" si="213"/>
        <v>16</v>
      </c>
      <c r="BJ1787" s="182" t="str">
        <f t="shared" si="214"/>
        <v>15 - 48</v>
      </c>
      <c r="BK1787" s="176">
        <f t="shared" si="215"/>
        <v>32</v>
      </c>
      <c r="BL1787" s="176">
        <f t="shared" si="211"/>
        <v>9</v>
      </c>
      <c r="BM1787" s="533"/>
      <c r="BN1787" s="187">
        <v>2400</v>
      </c>
      <c r="BO1787" s="187">
        <v>6</v>
      </c>
      <c r="BP1787" s="178">
        <f t="shared" si="212"/>
        <v>2592</v>
      </c>
      <c r="BQ1787" s="420" t="str">
        <f t="shared" si="216"/>
        <v>VII</v>
      </c>
      <c r="BR1787" s="185">
        <v>420</v>
      </c>
      <c r="BS1787" s="464" t="s">
        <v>9567</v>
      </c>
    </row>
    <row r="1788" spans="1:71" ht="38.25" x14ac:dyDescent="0.2">
      <c r="A1788" s="696">
        <v>1786</v>
      </c>
      <c r="B1788" s="286" t="s">
        <v>10124</v>
      </c>
      <c r="C1788" s="286" t="s">
        <v>10142</v>
      </c>
      <c r="D1788" s="258" t="s">
        <v>9623</v>
      </c>
      <c r="E1788" s="736">
        <v>1</v>
      </c>
      <c r="F1788" s="736">
        <v>20</v>
      </c>
      <c r="G1788" s="737">
        <v>240</v>
      </c>
      <c r="H1788" s="305" t="s">
        <v>13985</v>
      </c>
      <c r="I1788" s="207" t="s">
        <v>635</v>
      </c>
      <c r="J1788" s="280" t="s">
        <v>1765</v>
      </c>
      <c r="K1788" s="179" t="s">
        <v>6797</v>
      </c>
      <c r="L1788" s="427" t="s">
        <v>3491</v>
      </c>
      <c r="M1788" s="684">
        <v>5.5</v>
      </c>
      <c r="N1788" s="685" t="s">
        <v>15715</v>
      </c>
      <c r="O1788" s="684">
        <v>130</v>
      </c>
      <c r="P1788" s="427" t="s">
        <v>15758</v>
      </c>
      <c r="Q1788" s="179">
        <v>4</v>
      </c>
      <c r="R1788" s="180"/>
      <c r="S1788" s="179">
        <v>13</v>
      </c>
      <c r="T1788" s="179">
        <v>18</v>
      </c>
      <c r="U1788" s="179">
        <v>4</v>
      </c>
      <c r="V1788" s="179">
        <v>18</v>
      </c>
      <c r="W1788" s="742">
        <v>12</v>
      </c>
      <c r="X1788" s="184"/>
      <c r="Y1788" s="184"/>
      <c r="Z1788" s="184"/>
      <c r="AA1788" s="184"/>
      <c r="AB1788" s="220"/>
      <c r="AC1788" s="183" t="s">
        <v>3116</v>
      </c>
      <c r="AD1788" s="179" t="s">
        <v>1090</v>
      </c>
      <c r="AE1788" s="427" t="s">
        <v>788</v>
      </c>
      <c r="AF1788" s="177">
        <v>0</v>
      </c>
      <c r="AG1788" s="177">
        <v>0</v>
      </c>
      <c r="AH1788" s="177">
        <v>2</v>
      </c>
      <c r="AI1788" s="177">
        <v>0</v>
      </c>
      <c r="AJ1788" s="177">
        <v>0</v>
      </c>
      <c r="AK1788" s="177">
        <v>0</v>
      </c>
      <c r="AL1788" s="385">
        <v>2</v>
      </c>
      <c r="AM1788" s="177">
        <v>2</v>
      </c>
      <c r="AN1788" s="177">
        <v>0</v>
      </c>
      <c r="AO1788" s="195">
        <v>0</v>
      </c>
      <c r="AP1788" s="187"/>
      <c r="AQ1788" s="187">
        <v>2</v>
      </c>
      <c r="AR1788" s="187"/>
      <c r="AS1788" s="187"/>
      <c r="AT1788" s="187"/>
      <c r="AU1788" s="187"/>
      <c r="AV1788" s="187"/>
      <c r="AW1788" s="187">
        <v>2</v>
      </c>
      <c r="AX1788" s="187"/>
      <c r="AY1788" s="187"/>
      <c r="AZ1788" s="187"/>
      <c r="BA1788" s="187"/>
      <c r="BB1788" s="187"/>
      <c r="BC1788" s="187"/>
      <c r="BD1788" s="187">
        <v>2</v>
      </c>
      <c r="BE1788" s="187"/>
      <c r="BF1788" s="187"/>
      <c r="BG1788" s="187"/>
      <c r="BH1788" s="176" t="str">
        <f t="shared" si="210"/>
        <v>class level</v>
      </c>
      <c r="BI1788" s="176">
        <f t="shared" si="213"/>
        <v>20</v>
      </c>
      <c r="BJ1788" s="182" t="str">
        <f t="shared" si="214"/>
        <v>6 - 15</v>
      </c>
      <c r="BK1788" s="176">
        <f t="shared" si="215"/>
        <v>11</v>
      </c>
      <c r="BL1788" s="176">
        <f t="shared" si="211"/>
        <v>2</v>
      </c>
      <c r="BM1788" s="533"/>
      <c r="BN1788" s="187">
        <v>260</v>
      </c>
      <c r="BO1788" s="187">
        <v>2</v>
      </c>
      <c r="BP1788" s="178">
        <f t="shared" si="212"/>
        <v>282</v>
      </c>
      <c r="BQ1788" s="420" t="str">
        <f t="shared" si="216"/>
        <v>V</v>
      </c>
      <c r="BR1788" s="185">
        <v>420</v>
      </c>
      <c r="BS1788" s="464" t="s">
        <v>9563</v>
      </c>
    </row>
    <row r="1789" spans="1:71" ht="38.25" x14ac:dyDescent="0.2">
      <c r="A1789" s="697">
        <v>1787</v>
      </c>
      <c r="B1789" s="286" t="s">
        <v>10124</v>
      </c>
      <c r="C1789" s="286" t="s">
        <v>10143</v>
      </c>
      <c r="D1789" s="258" t="s">
        <v>9623</v>
      </c>
      <c r="E1789" s="736">
        <v>1</v>
      </c>
      <c r="F1789" s="736">
        <v>20</v>
      </c>
      <c r="G1789" s="737">
        <v>240</v>
      </c>
      <c r="H1789" s="305" t="s">
        <v>13985</v>
      </c>
      <c r="I1789" s="207" t="s">
        <v>635</v>
      </c>
      <c r="J1789" s="280" t="s">
        <v>1765</v>
      </c>
      <c r="K1789" s="179" t="s">
        <v>6797</v>
      </c>
      <c r="L1789" s="427" t="s">
        <v>3491</v>
      </c>
      <c r="M1789" s="684">
        <v>5.5</v>
      </c>
      <c r="N1789" s="685" t="s">
        <v>15715</v>
      </c>
      <c r="O1789" s="684">
        <v>130</v>
      </c>
      <c r="P1789" s="427" t="s">
        <v>15758</v>
      </c>
      <c r="Q1789" s="179">
        <v>4</v>
      </c>
      <c r="R1789" s="180"/>
      <c r="S1789" s="179">
        <v>13</v>
      </c>
      <c r="T1789" s="179">
        <v>18</v>
      </c>
      <c r="U1789" s="179">
        <v>4</v>
      </c>
      <c r="V1789" s="179">
        <v>18</v>
      </c>
      <c r="W1789" s="742">
        <v>12</v>
      </c>
      <c r="X1789" s="184"/>
      <c r="Y1789" s="184"/>
      <c r="Z1789" s="184"/>
      <c r="AA1789" s="184"/>
      <c r="AB1789" s="220"/>
      <c r="AC1789" s="183" t="s">
        <v>3117</v>
      </c>
      <c r="AD1789" s="179" t="s">
        <v>1090</v>
      </c>
      <c r="AE1789" s="427" t="s">
        <v>788</v>
      </c>
      <c r="AF1789" s="177">
        <v>0</v>
      </c>
      <c r="AG1789" s="177">
        <v>0</v>
      </c>
      <c r="AH1789" s="177">
        <v>3</v>
      </c>
      <c r="AI1789" s="177">
        <v>0</v>
      </c>
      <c r="AJ1789" s="177">
        <v>0</v>
      </c>
      <c r="AK1789" s="177">
        <v>0</v>
      </c>
      <c r="AL1789" s="385">
        <v>3</v>
      </c>
      <c r="AM1789" s="177">
        <v>3</v>
      </c>
      <c r="AN1789" s="177">
        <v>0</v>
      </c>
      <c r="AO1789" s="195">
        <v>0</v>
      </c>
      <c r="AP1789" s="187"/>
      <c r="AQ1789" s="187">
        <v>3</v>
      </c>
      <c r="AR1789" s="187"/>
      <c r="AS1789" s="187"/>
      <c r="AT1789" s="187"/>
      <c r="AU1789" s="187"/>
      <c r="AV1789" s="187"/>
      <c r="AW1789" s="187">
        <v>3</v>
      </c>
      <c r="AX1789" s="187"/>
      <c r="AY1789" s="187"/>
      <c r="AZ1789" s="187"/>
      <c r="BA1789" s="187"/>
      <c r="BB1789" s="187"/>
      <c r="BC1789" s="187"/>
      <c r="BD1789" s="187">
        <v>3</v>
      </c>
      <c r="BE1789" s="187"/>
      <c r="BF1789" s="187"/>
      <c r="BG1789" s="187"/>
      <c r="BH1789" s="176" t="str">
        <f t="shared" si="210"/>
        <v>class level</v>
      </c>
      <c r="BI1789" s="176">
        <f t="shared" si="213"/>
        <v>18</v>
      </c>
      <c r="BJ1789" s="182" t="str">
        <f t="shared" si="214"/>
        <v>9 - 22</v>
      </c>
      <c r="BK1789" s="176">
        <f t="shared" si="215"/>
        <v>16</v>
      </c>
      <c r="BL1789" s="176">
        <f t="shared" si="211"/>
        <v>3</v>
      </c>
      <c r="BM1789" s="533"/>
      <c r="BN1789" s="187">
        <v>485</v>
      </c>
      <c r="BO1789" s="187">
        <v>3</v>
      </c>
      <c r="BP1789" s="178">
        <f t="shared" si="212"/>
        <v>533</v>
      </c>
      <c r="BQ1789" s="420" t="str">
        <f t="shared" si="216"/>
        <v>V</v>
      </c>
      <c r="BR1789" s="185">
        <v>420</v>
      </c>
      <c r="BS1789" s="464" t="s">
        <v>9563</v>
      </c>
    </row>
    <row r="1790" spans="1:71" ht="38.25" x14ac:dyDescent="0.2">
      <c r="A1790" s="696">
        <v>1788</v>
      </c>
      <c r="B1790" s="286" t="s">
        <v>10124</v>
      </c>
      <c r="C1790" s="286" t="s">
        <v>10144</v>
      </c>
      <c r="D1790" s="258" t="s">
        <v>9623</v>
      </c>
      <c r="E1790" s="736">
        <v>1</v>
      </c>
      <c r="F1790" s="736">
        <v>20</v>
      </c>
      <c r="G1790" s="737">
        <v>240</v>
      </c>
      <c r="H1790" s="305" t="s">
        <v>13985</v>
      </c>
      <c r="I1790" s="207" t="s">
        <v>635</v>
      </c>
      <c r="J1790" s="280" t="s">
        <v>1765</v>
      </c>
      <c r="K1790" s="179" t="s">
        <v>6797</v>
      </c>
      <c r="L1790" s="427" t="s">
        <v>3491</v>
      </c>
      <c r="M1790" s="684">
        <v>5.5</v>
      </c>
      <c r="N1790" s="685" t="s">
        <v>15715</v>
      </c>
      <c r="O1790" s="684">
        <v>130</v>
      </c>
      <c r="P1790" s="427" t="s">
        <v>15758</v>
      </c>
      <c r="Q1790" s="179">
        <v>4</v>
      </c>
      <c r="R1790" s="180"/>
      <c r="S1790" s="179">
        <v>13</v>
      </c>
      <c r="T1790" s="179">
        <v>18</v>
      </c>
      <c r="U1790" s="179">
        <v>4</v>
      </c>
      <c r="V1790" s="179">
        <v>18</v>
      </c>
      <c r="W1790" s="742">
        <v>12</v>
      </c>
      <c r="X1790" s="184"/>
      <c r="Y1790" s="184"/>
      <c r="Z1790" s="184"/>
      <c r="AA1790" s="184"/>
      <c r="AB1790" s="220"/>
      <c r="AC1790" s="183" t="s">
        <v>3118</v>
      </c>
      <c r="AD1790" s="179" t="s">
        <v>1090</v>
      </c>
      <c r="AE1790" s="427" t="s">
        <v>788</v>
      </c>
      <c r="AF1790" s="177">
        <v>0</v>
      </c>
      <c r="AG1790" s="177">
        <v>0</v>
      </c>
      <c r="AH1790" s="177">
        <v>4</v>
      </c>
      <c r="AI1790" s="177">
        <v>0</v>
      </c>
      <c r="AJ1790" s="177">
        <v>0</v>
      </c>
      <c r="AK1790" s="177">
        <v>0</v>
      </c>
      <c r="AL1790" s="385">
        <v>4</v>
      </c>
      <c r="AM1790" s="177">
        <v>4</v>
      </c>
      <c r="AN1790" s="177">
        <v>0</v>
      </c>
      <c r="AO1790" s="195">
        <v>0</v>
      </c>
      <c r="AP1790" s="187"/>
      <c r="AQ1790" s="187">
        <v>4</v>
      </c>
      <c r="AR1790" s="187"/>
      <c r="AS1790" s="187"/>
      <c r="AT1790" s="187"/>
      <c r="AU1790" s="187"/>
      <c r="AV1790" s="187"/>
      <c r="AW1790" s="187">
        <v>4</v>
      </c>
      <c r="AX1790" s="187"/>
      <c r="AY1790" s="187"/>
      <c r="AZ1790" s="187"/>
      <c r="BA1790" s="187"/>
      <c r="BB1790" s="187"/>
      <c r="BC1790" s="187"/>
      <c r="BD1790" s="187">
        <v>4</v>
      </c>
      <c r="BE1790" s="187"/>
      <c r="BF1790" s="187"/>
      <c r="BG1790" s="187"/>
      <c r="BH1790" s="176" t="str">
        <f t="shared" si="210"/>
        <v>class level</v>
      </c>
      <c r="BI1790" s="176">
        <f t="shared" si="213"/>
        <v>18</v>
      </c>
      <c r="BJ1790" s="182" t="str">
        <f t="shared" si="214"/>
        <v>12 - 29</v>
      </c>
      <c r="BK1790" s="176">
        <f t="shared" si="215"/>
        <v>21</v>
      </c>
      <c r="BL1790" s="176">
        <f t="shared" si="211"/>
        <v>4</v>
      </c>
      <c r="BM1790" s="533"/>
      <c r="BN1790" s="187">
        <v>810</v>
      </c>
      <c r="BO1790" s="187">
        <v>4</v>
      </c>
      <c r="BP1790" s="178">
        <f t="shared" si="212"/>
        <v>894</v>
      </c>
      <c r="BQ1790" s="420" t="str">
        <f t="shared" si="216"/>
        <v>VI</v>
      </c>
      <c r="BR1790" s="185">
        <v>420</v>
      </c>
      <c r="BS1790" s="464" t="s">
        <v>9563</v>
      </c>
    </row>
    <row r="1791" spans="1:71" ht="38.25" x14ac:dyDescent="0.2">
      <c r="A1791" s="696">
        <v>1789</v>
      </c>
      <c r="B1791" s="286" t="s">
        <v>10124</v>
      </c>
      <c r="C1791" s="286" t="s">
        <v>10145</v>
      </c>
      <c r="D1791" s="258" t="s">
        <v>9623</v>
      </c>
      <c r="E1791" s="736">
        <v>1</v>
      </c>
      <c r="F1791" s="736">
        <v>20</v>
      </c>
      <c r="G1791" s="737">
        <v>240</v>
      </c>
      <c r="H1791" s="305" t="s">
        <v>13985</v>
      </c>
      <c r="I1791" s="207" t="s">
        <v>635</v>
      </c>
      <c r="J1791" s="280" t="s">
        <v>1765</v>
      </c>
      <c r="K1791" s="179" t="s">
        <v>6797</v>
      </c>
      <c r="L1791" s="427" t="s">
        <v>3491</v>
      </c>
      <c r="M1791" s="684">
        <v>5.5</v>
      </c>
      <c r="N1791" s="685" t="s">
        <v>15715</v>
      </c>
      <c r="O1791" s="684">
        <v>130</v>
      </c>
      <c r="P1791" s="427" t="s">
        <v>15758</v>
      </c>
      <c r="Q1791" s="179">
        <v>4</v>
      </c>
      <c r="R1791" s="180"/>
      <c r="S1791" s="179">
        <v>13</v>
      </c>
      <c r="T1791" s="179">
        <v>18</v>
      </c>
      <c r="U1791" s="179">
        <v>4</v>
      </c>
      <c r="V1791" s="179">
        <v>18</v>
      </c>
      <c r="W1791" s="742">
        <v>12</v>
      </c>
      <c r="X1791" s="184"/>
      <c r="Y1791" s="184"/>
      <c r="Z1791" s="184"/>
      <c r="AA1791" s="184"/>
      <c r="AB1791" s="220"/>
      <c r="AC1791" s="419" t="s">
        <v>10130</v>
      </c>
      <c r="AD1791" s="179" t="s">
        <v>1090</v>
      </c>
      <c r="AE1791" s="427" t="s">
        <v>788</v>
      </c>
      <c r="AF1791" s="177">
        <v>0</v>
      </c>
      <c r="AG1791" s="177">
        <v>0</v>
      </c>
      <c r="AH1791" s="177">
        <v>6</v>
      </c>
      <c r="AI1791" s="177">
        <v>0</v>
      </c>
      <c r="AJ1791" s="177">
        <v>0</v>
      </c>
      <c r="AK1791" s="177">
        <v>0</v>
      </c>
      <c r="AL1791" s="385">
        <v>6</v>
      </c>
      <c r="AM1791" s="177">
        <v>6</v>
      </c>
      <c r="AN1791" s="177">
        <v>0</v>
      </c>
      <c r="AO1791" s="195">
        <v>0</v>
      </c>
      <c r="AP1791" s="187"/>
      <c r="AQ1791" s="187">
        <v>6</v>
      </c>
      <c r="AR1791" s="187"/>
      <c r="AS1791" s="187"/>
      <c r="AT1791" s="187"/>
      <c r="AU1791" s="187"/>
      <c r="AV1791" s="187"/>
      <c r="AW1791" s="187">
        <v>6</v>
      </c>
      <c r="AX1791" s="187"/>
      <c r="AY1791" s="187"/>
      <c r="AZ1791" s="187"/>
      <c r="BA1791" s="187"/>
      <c r="BB1791" s="187"/>
      <c r="BC1791" s="187"/>
      <c r="BD1791" s="187">
        <v>6</v>
      </c>
      <c r="BE1791" s="187"/>
      <c r="BF1791" s="187"/>
      <c r="BG1791" s="187"/>
      <c r="BH1791" s="176" t="str">
        <f t="shared" si="210"/>
        <v>class level</v>
      </c>
      <c r="BI1791" s="176">
        <f t="shared" si="213"/>
        <v>16</v>
      </c>
      <c r="BJ1791" s="182" t="str">
        <f t="shared" si="214"/>
        <v>18 - 44</v>
      </c>
      <c r="BK1791" s="176">
        <f t="shared" si="215"/>
        <v>31</v>
      </c>
      <c r="BL1791" s="176">
        <f t="shared" si="211"/>
        <v>6</v>
      </c>
      <c r="BM1791" s="533"/>
      <c r="BN1791" s="187">
        <v>1425</v>
      </c>
      <c r="BO1791" s="187">
        <v>10</v>
      </c>
      <c r="BP1791" s="178">
        <f t="shared" si="212"/>
        <v>1735</v>
      </c>
      <c r="BQ1791" s="420" t="str">
        <f t="shared" si="216"/>
        <v>VII</v>
      </c>
      <c r="BR1791" s="185">
        <v>420</v>
      </c>
      <c r="BS1791" s="464" t="s">
        <v>9575</v>
      </c>
    </row>
    <row r="1792" spans="1:71" ht="25.5" x14ac:dyDescent="0.2">
      <c r="A1792" s="697">
        <v>1790</v>
      </c>
      <c r="B1792" s="286" t="s">
        <v>10124</v>
      </c>
      <c r="C1792" s="286" t="s">
        <v>7454</v>
      </c>
      <c r="D1792" s="258" t="s">
        <v>9623</v>
      </c>
      <c r="E1792" s="736">
        <v>1</v>
      </c>
      <c r="F1792" s="736">
        <v>1</v>
      </c>
      <c r="G1792" s="737">
        <v>8</v>
      </c>
      <c r="H1792" s="305" t="s">
        <v>3486</v>
      </c>
      <c r="I1792" s="496" t="s">
        <v>7459</v>
      </c>
      <c r="J1792" s="497" t="s">
        <v>7460</v>
      </c>
      <c r="K1792" s="427" t="s">
        <v>3491</v>
      </c>
      <c r="L1792" s="427" t="s">
        <v>3491</v>
      </c>
      <c r="M1792" s="685">
        <v>4.5</v>
      </c>
      <c r="N1792" s="685" t="s">
        <v>15710</v>
      </c>
      <c r="O1792" s="685">
        <v>239</v>
      </c>
      <c r="P1792" s="427" t="s">
        <v>16230</v>
      </c>
      <c r="Q1792" s="191">
        <v>5</v>
      </c>
      <c r="R1792" s="180"/>
      <c r="S1792" s="427">
        <v>2</v>
      </c>
      <c r="T1792" s="191">
        <v>4</v>
      </c>
      <c r="U1792" s="191">
        <v>1</v>
      </c>
      <c r="V1792" s="191">
        <v>1</v>
      </c>
      <c r="W1792" s="742">
        <v>15</v>
      </c>
      <c r="X1792" s="742"/>
      <c r="Y1792" s="742"/>
      <c r="Z1792" s="742"/>
      <c r="AA1792" s="742"/>
      <c r="AB1792" s="219"/>
      <c r="AC1792" s="419" t="s">
        <v>10276</v>
      </c>
      <c r="AD1792" s="427" t="s">
        <v>10147</v>
      </c>
      <c r="AE1792" s="427" t="s">
        <v>4247</v>
      </c>
      <c r="AF1792" s="194">
        <v>0</v>
      </c>
      <c r="AG1792" s="194">
        <v>0</v>
      </c>
      <c r="AH1792" s="194">
        <v>0</v>
      </c>
      <c r="AI1792" s="194">
        <v>0</v>
      </c>
      <c r="AJ1792" s="194">
        <v>0</v>
      </c>
      <c r="AK1792" s="194">
        <v>0</v>
      </c>
      <c r="AL1792" s="383">
        <v>3</v>
      </c>
      <c r="AM1792" s="194">
        <v>0</v>
      </c>
      <c r="AN1792" s="177">
        <v>0</v>
      </c>
      <c r="AO1792" s="194">
        <v>3</v>
      </c>
      <c r="AP1792" s="180"/>
      <c r="AQ1792" s="180"/>
      <c r="AR1792" s="180"/>
      <c r="AS1792" s="180"/>
      <c r="AT1792" s="180"/>
      <c r="AU1792" s="180"/>
      <c r="AV1792" s="180"/>
      <c r="AW1792" s="180"/>
      <c r="AX1792" s="180"/>
      <c r="AY1792" s="180"/>
      <c r="AZ1792" s="180"/>
      <c r="BA1792" s="180"/>
      <c r="BB1792" s="180"/>
      <c r="BC1792" s="180"/>
      <c r="BD1792" s="180"/>
      <c r="BE1792" s="180"/>
      <c r="BF1792" s="180"/>
      <c r="BG1792" s="180"/>
      <c r="BH1792" s="176">
        <f t="shared" si="210"/>
        <v>3</v>
      </c>
      <c r="BI1792" s="176">
        <f t="shared" si="213"/>
        <v>16</v>
      </c>
      <c r="BJ1792" s="182" t="str">
        <f t="shared" si="214"/>
        <v>6 - 27</v>
      </c>
      <c r="BK1792" s="176">
        <f t="shared" si="215"/>
        <v>17</v>
      </c>
      <c r="BL1792" s="176">
        <f t="shared" si="211"/>
        <v>3</v>
      </c>
      <c r="BM1792" s="533"/>
      <c r="BN1792" s="185">
        <v>110</v>
      </c>
      <c r="BO1792" s="180">
        <v>4</v>
      </c>
      <c r="BP1792" s="185">
        <f t="shared" si="212"/>
        <v>178</v>
      </c>
      <c r="BQ1792" s="420" t="str">
        <f t="shared" si="216"/>
        <v>III</v>
      </c>
      <c r="BR1792" s="185"/>
      <c r="BS1792" s="464" t="s">
        <v>9623</v>
      </c>
    </row>
    <row r="1793" spans="1:71" ht="51" x14ac:dyDescent="0.2">
      <c r="A1793" s="696">
        <v>1791</v>
      </c>
      <c r="B1793" s="286" t="s">
        <v>10146</v>
      </c>
      <c r="C1793" s="286" t="s">
        <v>10146</v>
      </c>
      <c r="D1793" s="258" t="s">
        <v>9623</v>
      </c>
      <c r="E1793" s="736">
        <v>1</v>
      </c>
      <c r="F1793" s="736">
        <v>1</v>
      </c>
      <c r="G1793" s="737">
        <v>1</v>
      </c>
      <c r="H1793" s="305" t="s">
        <v>3486</v>
      </c>
      <c r="I1793" s="496" t="s">
        <v>2342</v>
      </c>
      <c r="J1793" s="497" t="s">
        <v>4725</v>
      </c>
      <c r="K1793" s="427" t="s">
        <v>3489</v>
      </c>
      <c r="L1793" s="427" t="s">
        <v>3489</v>
      </c>
      <c r="M1793" s="685">
        <v>2.5</v>
      </c>
      <c r="N1793" s="684" t="s">
        <v>15710</v>
      </c>
      <c r="O1793" s="685">
        <v>25</v>
      </c>
      <c r="P1793" s="427" t="s">
        <v>16162</v>
      </c>
      <c r="Q1793" s="191">
        <v>4</v>
      </c>
      <c r="R1793" s="180"/>
      <c r="S1793" s="498">
        <v>2</v>
      </c>
      <c r="T1793" s="498">
        <v>7</v>
      </c>
      <c r="U1793" s="189">
        <v>1</v>
      </c>
      <c r="V1793" s="189">
        <v>8</v>
      </c>
      <c r="W1793" s="742">
        <v>18</v>
      </c>
      <c r="X1793" s="742"/>
      <c r="Y1793" s="742"/>
      <c r="Z1793" s="742"/>
      <c r="AA1793" s="742"/>
      <c r="AB1793" s="220"/>
      <c r="AC1793" s="419" t="s">
        <v>63</v>
      </c>
      <c r="AD1793" s="427" t="s">
        <v>10148</v>
      </c>
      <c r="AE1793" s="427" t="s">
        <v>4247</v>
      </c>
      <c r="AF1793" s="194">
        <v>0</v>
      </c>
      <c r="AG1793" s="194">
        <v>0</v>
      </c>
      <c r="AH1793" s="194">
        <v>0</v>
      </c>
      <c r="AI1793" s="194">
        <v>0</v>
      </c>
      <c r="AJ1793" s="194">
        <v>0</v>
      </c>
      <c r="AK1793" s="194">
        <v>0</v>
      </c>
      <c r="AL1793" s="385">
        <v>3</v>
      </c>
      <c r="AM1793" s="194">
        <v>0</v>
      </c>
      <c r="AN1793" s="177">
        <v>0</v>
      </c>
      <c r="AO1793" s="194">
        <v>6</v>
      </c>
      <c r="AP1793" s="180"/>
      <c r="AQ1793" s="180"/>
      <c r="AR1793" s="180"/>
      <c r="AS1793" s="180"/>
      <c r="AT1793" s="180"/>
      <c r="AU1793" s="180"/>
      <c r="AV1793" s="180"/>
      <c r="AW1793" s="180"/>
      <c r="AX1793" s="180"/>
      <c r="AY1793" s="180"/>
      <c r="AZ1793" s="180"/>
      <c r="BA1793" s="180"/>
      <c r="BB1793" s="180"/>
      <c r="BC1793" s="180"/>
      <c r="BD1793" s="180"/>
      <c r="BE1793" s="180"/>
      <c r="BF1793" s="180"/>
      <c r="BG1793" s="180"/>
      <c r="BH1793" s="176">
        <f t="shared" si="210"/>
        <v>4</v>
      </c>
      <c r="BI1793" s="176">
        <f t="shared" si="213"/>
        <v>15</v>
      </c>
      <c r="BJ1793" s="182" t="str">
        <f t="shared" si="214"/>
        <v>9 - 30</v>
      </c>
      <c r="BK1793" s="176">
        <f t="shared" si="215"/>
        <v>20</v>
      </c>
      <c r="BL1793" s="176">
        <f t="shared" si="211"/>
        <v>5</v>
      </c>
      <c r="BM1793" s="533"/>
      <c r="BN1793" s="185">
        <v>135</v>
      </c>
      <c r="BO1793" s="180">
        <v>4</v>
      </c>
      <c r="BP1793" s="185">
        <f t="shared" si="212"/>
        <v>215</v>
      </c>
      <c r="BQ1793" s="420" t="str">
        <f t="shared" si="216"/>
        <v>III</v>
      </c>
      <c r="BR1793" s="185"/>
      <c r="BS1793" s="464" t="s">
        <v>9623</v>
      </c>
    </row>
    <row r="1794" spans="1:71" x14ac:dyDescent="0.2">
      <c r="A1794" s="697">
        <v>1792</v>
      </c>
      <c r="B1794" s="286" t="s">
        <v>240</v>
      </c>
      <c r="C1794" s="286" t="s">
        <v>10156</v>
      </c>
      <c r="D1794" s="258" t="s">
        <v>9623</v>
      </c>
      <c r="E1794" s="736">
        <v>1</v>
      </c>
      <c r="F1794" s="736">
        <v>1</v>
      </c>
      <c r="G1794" s="737">
        <v>1</v>
      </c>
      <c r="H1794" s="305" t="s">
        <v>3486</v>
      </c>
      <c r="I1794" s="208" t="s">
        <v>4342</v>
      </c>
      <c r="J1794" s="280" t="s">
        <v>6554</v>
      </c>
      <c r="K1794" s="191" t="s">
        <v>10159</v>
      </c>
      <c r="L1794" s="427" t="s">
        <v>3489</v>
      </c>
      <c r="M1794" s="686">
        <v>1</v>
      </c>
      <c r="N1794" s="684" t="s">
        <v>16458</v>
      </c>
      <c r="O1794" s="686">
        <v>3</v>
      </c>
      <c r="P1794" s="427" t="s">
        <v>16279</v>
      </c>
      <c r="Q1794" s="191">
        <v>6</v>
      </c>
      <c r="R1794" s="180"/>
      <c r="S1794" s="427">
        <v>2</v>
      </c>
      <c r="T1794" s="191">
        <v>4</v>
      </c>
      <c r="U1794" s="191">
        <v>1</v>
      </c>
      <c r="V1794" s="191">
        <v>1</v>
      </c>
      <c r="W1794" s="742">
        <v>6</v>
      </c>
      <c r="X1794" s="742"/>
      <c r="Y1794" s="742"/>
      <c r="Z1794" s="742"/>
      <c r="AA1794" s="742"/>
      <c r="AB1794" s="220"/>
      <c r="AC1794" s="183" t="s">
        <v>10166</v>
      </c>
      <c r="AD1794" s="179" t="s">
        <v>640</v>
      </c>
      <c r="AE1794" s="191" t="s">
        <v>4247</v>
      </c>
      <c r="AF1794" s="194">
        <v>0</v>
      </c>
      <c r="AG1794" s="194">
        <v>0</v>
      </c>
      <c r="AH1794" s="194">
        <v>0</v>
      </c>
      <c r="AI1794" s="194">
        <v>0</v>
      </c>
      <c r="AJ1794" s="194">
        <v>0</v>
      </c>
      <c r="AK1794" s="194">
        <v>0</v>
      </c>
      <c r="AL1794" s="385">
        <v>2</v>
      </c>
      <c r="AM1794" s="194">
        <v>0</v>
      </c>
      <c r="AN1794" s="177">
        <v>0</v>
      </c>
      <c r="AO1794" s="194">
        <v>2</v>
      </c>
      <c r="AP1794" s="180"/>
      <c r="AQ1794" s="180"/>
      <c r="AR1794" s="180"/>
      <c r="AS1794" s="180"/>
      <c r="AT1794" s="180"/>
      <c r="AU1794" s="180"/>
      <c r="AV1794" s="180"/>
      <c r="AW1794" s="180"/>
      <c r="AX1794" s="180"/>
      <c r="AY1794" s="180"/>
      <c r="AZ1794" s="180"/>
      <c r="BA1794" s="180"/>
      <c r="BB1794" s="180"/>
      <c r="BC1794" s="180"/>
      <c r="BD1794" s="180"/>
      <c r="BE1794" s="180"/>
      <c r="BF1794" s="180"/>
      <c r="BG1794" s="180"/>
      <c r="BH1794" s="176">
        <f t="shared" si="210"/>
        <v>2</v>
      </c>
      <c r="BI1794" s="176">
        <f t="shared" si="213"/>
        <v>16</v>
      </c>
      <c r="BJ1794" s="182" t="str">
        <f t="shared" si="214"/>
        <v>4 - 18</v>
      </c>
      <c r="BK1794" s="176">
        <f t="shared" si="215"/>
        <v>11</v>
      </c>
      <c r="BL1794" s="176">
        <f t="shared" si="211"/>
        <v>2</v>
      </c>
      <c r="BM1794" s="533"/>
      <c r="BN1794" s="185">
        <v>320</v>
      </c>
      <c r="BO1794" s="180">
        <v>8</v>
      </c>
      <c r="BP1794" s="185">
        <f t="shared" si="212"/>
        <v>408</v>
      </c>
      <c r="BQ1794" s="420" t="str">
        <f t="shared" si="216"/>
        <v>V</v>
      </c>
      <c r="BR1794" s="185"/>
      <c r="BS1794" s="464" t="s">
        <v>9623</v>
      </c>
    </row>
    <row r="1795" spans="1:71" x14ac:dyDescent="0.2">
      <c r="A1795" s="696">
        <v>1793</v>
      </c>
      <c r="B1795" s="286" t="s">
        <v>240</v>
      </c>
      <c r="C1795" s="286" t="s">
        <v>10157</v>
      </c>
      <c r="D1795" s="258" t="s">
        <v>9623</v>
      </c>
      <c r="E1795" s="736">
        <v>1</v>
      </c>
      <c r="F1795" s="736">
        <v>1</v>
      </c>
      <c r="G1795" s="737">
        <v>1</v>
      </c>
      <c r="H1795" s="305" t="s">
        <v>3486</v>
      </c>
      <c r="I1795" s="208" t="s">
        <v>4342</v>
      </c>
      <c r="J1795" s="280" t="s">
        <v>6554</v>
      </c>
      <c r="K1795" s="191" t="s">
        <v>3431</v>
      </c>
      <c r="L1795" s="427" t="s">
        <v>3489</v>
      </c>
      <c r="M1795" s="686">
        <v>2</v>
      </c>
      <c r="N1795" s="684" t="s">
        <v>16458</v>
      </c>
      <c r="O1795" s="686">
        <v>8</v>
      </c>
      <c r="P1795" s="427" t="s">
        <v>16279</v>
      </c>
      <c r="Q1795" s="191">
        <v>6</v>
      </c>
      <c r="R1795" s="180"/>
      <c r="S1795" s="427">
        <v>2</v>
      </c>
      <c r="T1795" s="191">
        <v>4</v>
      </c>
      <c r="U1795" s="191">
        <v>1</v>
      </c>
      <c r="V1795" s="191">
        <v>1</v>
      </c>
      <c r="W1795" s="742">
        <v>6</v>
      </c>
      <c r="X1795" s="742"/>
      <c r="Y1795" s="742"/>
      <c r="Z1795" s="742"/>
      <c r="AA1795" s="742"/>
      <c r="AB1795" s="220"/>
      <c r="AC1795" s="183" t="s">
        <v>10167</v>
      </c>
      <c r="AD1795" s="179" t="s">
        <v>640</v>
      </c>
      <c r="AE1795" s="191" t="s">
        <v>4247</v>
      </c>
      <c r="AF1795" s="194">
        <v>0</v>
      </c>
      <c r="AG1795" s="194">
        <v>0</v>
      </c>
      <c r="AH1795" s="194">
        <v>0</v>
      </c>
      <c r="AI1795" s="194">
        <v>0</v>
      </c>
      <c r="AJ1795" s="194">
        <v>0</v>
      </c>
      <c r="AK1795" s="194">
        <v>0</v>
      </c>
      <c r="AL1795" s="385">
        <v>4</v>
      </c>
      <c r="AM1795" s="194">
        <v>0</v>
      </c>
      <c r="AN1795" s="177">
        <v>0</v>
      </c>
      <c r="AO1795" s="194">
        <v>4</v>
      </c>
      <c r="AP1795" s="180"/>
      <c r="AQ1795" s="180"/>
      <c r="AR1795" s="180"/>
      <c r="AS1795" s="180"/>
      <c r="AT1795" s="180"/>
      <c r="AU1795" s="180"/>
      <c r="AV1795" s="180"/>
      <c r="AW1795" s="180"/>
      <c r="AX1795" s="180"/>
      <c r="AY1795" s="180"/>
      <c r="AZ1795" s="180"/>
      <c r="BA1795" s="180"/>
      <c r="BB1795" s="180"/>
      <c r="BC1795" s="180"/>
      <c r="BD1795" s="180"/>
      <c r="BE1795" s="180"/>
      <c r="BF1795" s="180"/>
      <c r="BG1795" s="180"/>
      <c r="BH1795" s="176">
        <f t="shared" ref="BH1795:BH1858" si="217">IF(manualHD="",IF(COUNTA($AP1795:$BG1795)=0,IF(SUM($AG1795:$AL1795)/(0.01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5</v>
      </c>
      <c r="BI1795" s="176">
        <f t="shared" si="213"/>
        <v>15</v>
      </c>
      <c r="BJ1795" s="182" t="str">
        <f t="shared" si="214"/>
        <v>8 - 36</v>
      </c>
      <c r="BK1795" s="176">
        <f t="shared" si="215"/>
        <v>22</v>
      </c>
      <c r="BL1795" s="176">
        <f t="shared" si="211"/>
        <v>5</v>
      </c>
      <c r="BM1795" s="533"/>
      <c r="BN1795" s="185">
        <v>320</v>
      </c>
      <c r="BO1795" s="180">
        <v>8</v>
      </c>
      <c r="BP1795" s="185">
        <f t="shared" si="212"/>
        <v>496</v>
      </c>
      <c r="BQ1795" s="420" t="str">
        <f t="shared" si="216"/>
        <v>V</v>
      </c>
      <c r="BR1795" s="185"/>
      <c r="BS1795" s="464" t="s">
        <v>9623</v>
      </c>
    </row>
    <row r="1796" spans="1:71" x14ac:dyDescent="0.2">
      <c r="A1796" s="696">
        <v>1794</v>
      </c>
      <c r="B1796" s="286" t="s">
        <v>240</v>
      </c>
      <c r="C1796" s="286" t="s">
        <v>10158</v>
      </c>
      <c r="D1796" s="258" t="s">
        <v>9623</v>
      </c>
      <c r="E1796" s="736">
        <v>1</v>
      </c>
      <c r="F1796" s="736">
        <v>1</v>
      </c>
      <c r="G1796" s="737">
        <v>1</v>
      </c>
      <c r="H1796" s="305" t="s">
        <v>3486</v>
      </c>
      <c r="I1796" s="208" t="s">
        <v>4342</v>
      </c>
      <c r="J1796" s="280" t="s">
        <v>6554</v>
      </c>
      <c r="K1796" s="191" t="s">
        <v>3659</v>
      </c>
      <c r="L1796" s="427" t="s">
        <v>3489</v>
      </c>
      <c r="M1796" s="686">
        <v>3</v>
      </c>
      <c r="N1796" s="684" t="s">
        <v>16458</v>
      </c>
      <c r="O1796" s="686">
        <v>16</v>
      </c>
      <c r="P1796" s="427" t="s">
        <v>16279</v>
      </c>
      <c r="Q1796" s="191">
        <v>6</v>
      </c>
      <c r="R1796" s="180"/>
      <c r="S1796" s="427">
        <v>2</v>
      </c>
      <c r="T1796" s="191">
        <v>4</v>
      </c>
      <c r="U1796" s="191">
        <v>1</v>
      </c>
      <c r="V1796" s="191">
        <v>1</v>
      </c>
      <c r="W1796" s="742">
        <v>6</v>
      </c>
      <c r="X1796" s="742"/>
      <c r="Y1796" s="742"/>
      <c r="Z1796" s="742"/>
      <c r="AA1796" s="742"/>
      <c r="AB1796" s="220"/>
      <c r="AC1796" s="183" t="s">
        <v>10167</v>
      </c>
      <c r="AD1796" s="179" t="s">
        <v>640</v>
      </c>
      <c r="AE1796" s="191" t="s">
        <v>4247</v>
      </c>
      <c r="AF1796" s="194">
        <v>0</v>
      </c>
      <c r="AG1796" s="194">
        <v>0</v>
      </c>
      <c r="AH1796" s="194">
        <v>0</v>
      </c>
      <c r="AI1796" s="194">
        <v>0</v>
      </c>
      <c r="AJ1796" s="194">
        <v>0</v>
      </c>
      <c r="AK1796" s="194">
        <v>0</v>
      </c>
      <c r="AL1796" s="385">
        <v>6</v>
      </c>
      <c r="AM1796" s="194">
        <v>0</v>
      </c>
      <c r="AN1796" s="177">
        <v>0</v>
      </c>
      <c r="AO1796" s="194">
        <v>6</v>
      </c>
      <c r="AP1796" s="180"/>
      <c r="AQ1796" s="180"/>
      <c r="AR1796" s="180"/>
      <c r="AS1796" s="180"/>
      <c r="AT1796" s="180"/>
      <c r="AU1796" s="180"/>
      <c r="AV1796" s="180"/>
      <c r="AW1796" s="180"/>
      <c r="AX1796" s="180"/>
      <c r="AY1796" s="180"/>
      <c r="AZ1796" s="180"/>
      <c r="BA1796" s="180"/>
      <c r="BB1796" s="180"/>
      <c r="BC1796" s="180"/>
      <c r="BD1796" s="180"/>
      <c r="BE1796" s="180"/>
      <c r="BF1796" s="180"/>
      <c r="BG1796" s="180"/>
      <c r="BH1796" s="176">
        <f t="shared" si="217"/>
        <v>7</v>
      </c>
      <c r="BI1796" s="176">
        <f t="shared" si="213"/>
        <v>13</v>
      </c>
      <c r="BJ1796" s="182" t="str">
        <f t="shared" si="214"/>
        <v>12 - 54</v>
      </c>
      <c r="BK1796" s="176">
        <f t="shared" si="215"/>
        <v>33</v>
      </c>
      <c r="BL1796" s="176">
        <f t="shared" ref="BL1796:BL1859" si="218">IF(SUM(AP1796:BG1796)=0,AL1796+ROUNDDOWN(AO1796/4.5,0)+IF(AF1796*1.5+AG1796*2+AH1796*2.5+AI1796*3+AJ1796*3.5+AK1796*4+AO1796&gt;3,1,0),MAX(AP1796:BG1796))</f>
        <v>8</v>
      </c>
      <c r="BM1796" s="533"/>
      <c r="BN1796" s="185">
        <v>320</v>
      </c>
      <c r="BO1796" s="180">
        <v>8</v>
      </c>
      <c r="BP1796" s="185">
        <f t="shared" si="212"/>
        <v>584</v>
      </c>
      <c r="BQ1796" s="420" t="str">
        <f t="shared" si="216"/>
        <v>V</v>
      </c>
      <c r="BR1796" s="185"/>
      <c r="BS1796" s="464" t="s">
        <v>9623</v>
      </c>
    </row>
    <row r="1797" spans="1:71" ht="25.5" x14ac:dyDescent="0.2">
      <c r="A1797" s="697">
        <v>1795</v>
      </c>
      <c r="B1797" s="286" t="s">
        <v>241</v>
      </c>
      <c r="C1797" s="286" t="s">
        <v>10168</v>
      </c>
      <c r="D1797" s="258" t="s">
        <v>9623</v>
      </c>
      <c r="E1797" s="736">
        <v>1</v>
      </c>
      <c r="F1797" s="736">
        <v>1</v>
      </c>
      <c r="G1797" s="737">
        <v>2</v>
      </c>
      <c r="H1797" s="305" t="s">
        <v>13986</v>
      </c>
      <c r="I1797" s="496" t="s">
        <v>2342</v>
      </c>
      <c r="J1797" s="280" t="s">
        <v>10170</v>
      </c>
      <c r="K1797" s="191" t="s">
        <v>2981</v>
      </c>
      <c r="L1797" s="427" t="s">
        <v>3489</v>
      </c>
      <c r="M1797" s="686">
        <v>2.5</v>
      </c>
      <c r="N1797" s="685" t="s">
        <v>15766</v>
      </c>
      <c r="O1797" s="686">
        <v>0.6</v>
      </c>
      <c r="P1797" s="427" t="s">
        <v>16280</v>
      </c>
      <c r="Q1797" s="191">
        <v>5</v>
      </c>
      <c r="R1797" s="180"/>
      <c r="S1797" s="498">
        <v>1</v>
      </c>
      <c r="T1797" s="189">
        <v>1</v>
      </c>
      <c r="U1797" s="189">
        <v>1</v>
      </c>
      <c r="V1797" s="189">
        <v>1</v>
      </c>
      <c r="W1797" s="742">
        <v>1</v>
      </c>
      <c r="X1797" s="742">
        <v>36</v>
      </c>
      <c r="Y1797" s="742"/>
      <c r="Z1797" s="742"/>
      <c r="AA1797" s="742"/>
      <c r="AB1797" s="499" t="s">
        <v>795</v>
      </c>
      <c r="AC1797" s="419" t="s">
        <v>11840</v>
      </c>
      <c r="AD1797" s="427" t="s">
        <v>7472</v>
      </c>
      <c r="AE1797" s="427" t="s">
        <v>4247</v>
      </c>
      <c r="AF1797" s="194">
        <v>0</v>
      </c>
      <c r="AG1797" s="194">
        <v>0</v>
      </c>
      <c r="AH1797" s="194">
        <v>0</v>
      </c>
      <c r="AI1797" s="194">
        <v>0</v>
      </c>
      <c r="AJ1797" s="194">
        <v>0</v>
      </c>
      <c r="AK1797" s="194">
        <v>1</v>
      </c>
      <c r="AL1797" s="385">
        <v>0</v>
      </c>
      <c r="AM1797" s="194">
        <v>0</v>
      </c>
      <c r="AN1797" s="177">
        <v>0</v>
      </c>
      <c r="AO1797" s="194">
        <v>0</v>
      </c>
      <c r="AP1797" s="180"/>
      <c r="AQ1797" s="180"/>
      <c r="AR1797" s="180"/>
      <c r="AS1797" s="180"/>
      <c r="AT1797" s="180"/>
      <c r="AU1797" s="180"/>
      <c r="AV1797" s="180"/>
      <c r="AW1797" s="180"/>
      <c r="AX1797" s="180"/>
      <c r="AY1797" s="180"/>
      <c r="AZ1797" s="180"/>
      <c r="BA1797" s="180"/>
      <c r="BB1797" s="180"/>
      <c r="BC1797" s="180"/>
      <c r="BD1797" s="180"/>
      <c r="BE1797" s="180"/>
      <c r="BF1797" s="180"/>
      <c r="BG1797" s="180"/>
      <c r="BH1797" s="176">
        <f t="shared" si="217"/>
        <v>0.875</v>
      </c>
      <c r="BI1797" s="176">
        <f t="shared" si="213"/>
        <v>20</v>
      </c>
      <c r="BJ1797" s="182" t="str">
        <f t="shared" si="214"/>
        <v>1 - 7</v>
      </c>
      <c r="BK1797" s="176">
        <f t="shared" si="215"/>
        <v>4</v>
      </c>
      <c r="BL1797" s="176">
        <f t="shared" si="218"/>
        <v>1</v>
      </c>
      <c r="BM1797" s="533"/>
      <c r="BN1797" s="185">
        <v>15</v>
      </c>
      <c r="BO1797" s="180">
        <v>1</v>
      </c>
      <c r="BP1797" s="185">
        <f t="shared" si="212"/>
        <v>19</v>
      </c>
      <c r="BQ1797" s="420" t="str">
        <f t="shared" si="216"/>
        <v>I</v>
      </c>
      <c r="BR1797" s="185"/>
      <c r="BS1797" s="464" t="s">
        <v>9623</v>
      </c>
    </row>
    <row r="1798" spans="1:71" ht="25.5" x14ac:dyDescent="0.2">
      <c r="A1798" s="696">
        <v>1796</v>
      </c>
      <c r="B1798" s="286" t="s">
        <v>241</v>
      </c>
      <c r="C1798" s="286" t="s">
        <v>10169</v>
      </c>
      <c r="D1798" s="258" t="s">
        <v>9623</v>
      </c>
      <c r="E1798" s="736">
        <v>1</v>
      </c>
      <c r="F1798" s="736">
        <v>1</v>
      </c>
      <c r="G1798" s="737">
        <v>2</v>
      </c>
      <c r="H1798" s="305" t="s">
        <v>13986</v>
      </c>
      <c r="I1798" s="496" t="s">
        <v>2342</v>
      </c>
      <c r="J1798" s="280" t="s">
        <v>10171</v>
      </c>
      <c r="K1798" s="191" t="s">
        <v>8895</v>
      </c>
      <c r="L1798" s="427" t="s">
        <v>3489</v>
      </c>
      <c r="M1798" s="686">
        <v>5</v>
      </c>
      <c r="N1798" s="685" t="s">
        <v>15766</v>
      </c>
      <c r="O1798" s="686">
        <v>4.5</v>
      </c>
      <c r="P1798" s="427" t="s">
        <v>16280</v>
      </c>
      <c r="Q1798" s="191">
        <v>6</v>
      </c>
      <c r="R1798" s="180"/>
      <c r="S1798" s="498">
        <v>1</v>
      </c>
      <c r="T1798" s="189">
        <v>1</v>
      </c>
      <c r="U1798" s="189">
        <v>1</v>
      </c>
      <c r="V1798" s="189">
        <v>1</v>
      </c>
      <c r="W1798" s="742">
        <v>1</v>
      </c>
      <c r="X1798" s="742">
        <v>33</v>
      </c>
      <c r="Y1798" s="742"/>
      <c r="Z1798" s="742"/>
      <c r="AA1798" s="742"/>
      <c r="AB1798" s="499" t="s">
        <v>795</v>
      </c>
      <c r="AC1798" s="419" t="s">
        <v>11840</v>
      </c>
      <c r="AD1798" s="427" t="s">
        <v>7472</v>
      </c>
      <c r="AE1798" s="427" t="s">
        <v>4247</v>
      </c>
      <c r="AF1798" s="194">
        <v>0</v>
      </c>
      <c r="AG1798" s="194">
        <v>0</v>
      </c>
      <c r="AH1798" s="194">
        <v>0</v>
      </c>
      <c r="AI1798" s="194">
        <v>0</v>
      </c>
      <c r="AJ1798" s="194">
        <v>0</v>
      </c>
      <c r="AK1798" s="194">
        <v>0</v>
      </c>
      <c r="AL1798" s="385">
        <v>1</v>
      </c>
      <c r="AM1798" s="194">
        <v>0</v>
      </c>
      <c r="AN1798" s="177">
        <v>0</v>
      </c>
      <c r="AO1798" s="194">
        <v>0</v>
      </c>
      <c r="AP1798" s="180"/>
      <c r="AQ1798" s="180"/>
      <c r="AR1798" s="180"/>
      <c r="AS1798" s="180"/>
      <c r="AT1798" s="180"/>
      <c r="AU1798" s="180"/>
      <c r="AV1798" s="180"/>
      <c r="AW1798" s="180"/>
      <c r="AX1798" s="180"/>
      <c r="AY1798" s="180"/>
      <c r="AZ1798" s="180"/>
      <c r="BA1798" s="180"/>
      <c r="BB1798" s="180"/>
      <c r="BC1798" s="180"/>
      <c r="BD1798" s="180"/>
      <c r="BE1798" s="180"/>
      <c r="BF1798" s="180"/>
      <c r="BG1798" s="180"/>
      <c r="BH1798" s="176">
        <f t="shared" si="217"/>
        <v>1</v>
      </c>
      <c r="BI1798" s="176">
        <f t="shared" si="213"/>
        <v>19</v>
      </c>
      <c r="BJ1798" s="182" t="str">
        <f t="shared" si="214"/>
        <v>1 - 8</v>
      </c>
      <c r="BK1798" s="176">
        <f t="shared" si="215"/>
        <v>5</v>
      </c>
      <c r="BL1798" s="176">
        <f t="shared" si="218"/>
        <v>1</v>
      </c>
      <c r="BM1798" s="533"/>
      <c r="BN1798" s="185">
        <v>25</v>
      </c>
      <c r="BO1798" s="180">
        <v>1</v>
      </c>
      <c r="BP1798" s="185">
        <f t="shared" si="212"/>
        <v>30</v>
      </c>
      <c r="BQ1798" s="420" t="str">
        <f t="shared" si="216"/>
        <v>II</v>
      </c>
      <c r="BR1798" s="185"/>
      <c r="BS1798" s="464" t="s">
        <v>9623</v>
      </c>
    </row>
    <row r="1799" spans="1:71" ht="25.5" x14ac:dyDescent="0.2">
      <c r="A1799" s="697">
        <v>1797</v>
      </c>
      <c r="B1799" s="286" t="s">
        <v>176</v>
      </c>
      <c r="C1799" s="286" t="s">
        <v>176</v>
      </c>
      <c r="D1799" s="258" t="s">
        <v>9623</v>
      </c>
      <c r="E1799" s="736">
        <v>1</v>
      </c>
      <c r="F1799" s="736">
        <v>1</v>
      </c>
      <c r="G1799" s="737">
        <v>4</v>
      </c>
      <c r="H1799" s="305" t="s">
        <v>3486</v>
      </c>
      <c r="I1799" s="496" t="s">
        <v>3485</v>
      </c>
      <c r="J1799" s="497" t="s">
        <v>6553</v>
      </c>
      <c r="K1799" s="427" t="s">
        <v>9703</v>
      </c>
      <c r="L1799" s="427" t="s">
        <v>3489</v>
      </c>
      <c r="M1799" s="685">
        <v>1.5</v>
      </c>
      <c r="N1799" s="685" t="s">
        <v>15710</v>
      </c>
      <c r="O1799" s="685">
        <v>0.6</v>
      </c>
      <c r="P1799" s="427" t="s">
        <v>16281</v>
      </c>
      <c r="Q1799" s="191">
        <v>4</v>
      </c>
      <c r="R1799" s="180"/>
      <c r="S1799" s="498">
        <v>5</v>
      </c>
      <c r="T1799" s="498">
        <v>7</v>
      </c>
      <c r="U1799" s="189">
        <v>2</v>
      </c>
      <c r="V1799" s="189">
        <v>8</v>
      </c>
      <c r="W1799" s="742">
        <v>3</v>
      </c>
      <c r="X1799" s="742">
        <v>15</v>
      </c>
      <c r="Y1799" s="742"/>
      <c r="Z1799" s="742"/>
      <c r="AA1799" s="742"/>
      <c r="AB1799" s="499" t="s">
        <v>794</v>
      </c>
      <c r="AC1799" s="419" t="s">
        <v>10055</v>
      </c>
      <c r="AD1799" s="427" t="s">
        <v>1024</v>
      </c>
      <c r="AE1799" s="427" t="s">
        <v>5881</v>
      </c>
      <c r="AF1799" s="194">
        <v>0</v>
      </c>
      <c r="AG1799" s="194">
        <v>0</v>
      </c>
      <c r="AH1799" s="194">
        <v>0</v>
      </c>
      <c r="AI1799" s="194">
        <v>0</v>
      </c>
      <c r="AJ1799" s="194">
        <v>0</v>
      </c>
      <c r="AK1799" s="194">
        <v>0</v>
      </c>
      <c r="AL1799" s="385">
        <v>1</v>
      </c>
      <c r="AM1799" s="194">
        <v>0</v>
      </c>
      <c r="AN1799" s="177">
        <v>0</v>
      </c>
      <c r="AO1799" s="194">
        <v>4</v>
      </c>
      <c r="AP1799" s="180"/>
      <c r="AQ1799" s="180"/>
      <c r="AR1799" s="180"/>
      <c r="AS1799" s="180"/>
      <c r="AT1799" s="180"/>
      <c r="AU1799" s="180"/>
      <c r="AV1799" s="180"/>
      <c r="AW1799" s="180"/>
      <c r="AX1799" s="180"/>
      <c r="AY1799" s="180"/>
      <c r="AZ1799" s="180"/>
      <c r="BA1799" s="180"/>
      <c r="BB1799" s="180"/>
      <c r="BC1799" s="180"/>
      <c r="BD1799" s="180"/>
      <c r="BE1799" s="180"/>
      <c r="BF1799" s="180"/>
      <c r="BG1799" s="180"/>
      <c r="BH1799" s="176">
        <f t="shared" si="217"/>
        <v>1</v>
      </c>
      <c r="BI1799" s="176">
        <f t="shared" si="213"/>
        <v>19</v>
      </c>
      <c r="BJ1799" s="182" t="str">
        <f t="shared" si="214"/>
        <v>5 - 12</v>
      </c>
      <c r="BK1799" s="176">
        <f t="shared" si="215"/>
        <v>9</v>
      </c>
      <c r="BL1799" s="176">
        <f t="shared" si="218"/>
        <v>2</v>
      </c>
      <c r="BM1799" s="533"/>
      <c r="BN1799" s="185">
        <v>36</v>
      </c>
      <c r="BO1799" s="180">
        <v>2</v>
      </c>
      <c r="BP1799" s="185">
        <f t="shared" si="212"/>
        <v>54</v>
      </c>
      <c r="BQ1799" s="420" t="str">
        <f t="shared" si="216"/>
        <v>II</v>
      </c>
      <c r="BR1799" s="185"/>
      <c r="BS1799" s="464" t="s">
        <v>9623</v>
      </c>
    </row>
    <row r="1800" spans="1:71" ht="25.5" x14ac:dyDescent="0.2">
      <c r="A1800" s="696">
        <v>1798</v>
      </c>
      <c r="B1800" s="286" t="s">
        <v>182</v>
      </c>
      <c r="C1800" s="286" t="s">
        <v>182</v>
      </c>
      <c r="D1800" s="258" t="s">
        <v>9623</v>
      </c>
      <c r="E1800" s="736">
        <v>1</v>
      </c>
      <c r="F1800" s="736">
        <v>1</v>
      </c>
      <c r="G1800" s="737">
        <v>10</v>
      </c>
      <c r="H1800" s="305" t="s">
        <v>3486</v>
      </c>
      <c r="I1800" s="496" t="s">
        <v>3485</v>
      </c>
      <c r="J1800" s="497" t="s">
        <v>4282</v>
      </c>
      <c r="K1800" s="427" t="s">
        <v>3491</v>
      </c>
      <c r="L1800" s="427" t="s">
        <v>3491</v>
      </c>
      <c r="M1800" s="685">
        <v>3</v>
      </c>
      <c r="N1800" s="685" t="s">
        <v>15710</v>
      </c>
      <c r="O1800" s="685">
        <v>100</v>
      </c>
      <c r="P1800" s="427" t="s">
        <v>16145</v>
      </c>
      <c r="Q1800" s="191">
        <v>6</v>
      </c>
      <c r="R1800" s="180"/>
      <c r="S1800" s="498">
        <v>0</v>
      </c>
      <c r="T1800" s="190">
        <v>0</v>
      </c>
      <c r="U1800" s="190">
        <v>0</v>
      </c>
      <c r="V1800" s="190">
        <v>0</v>
      </c>
      <c r="W1800" s="742">
        <v>9</v>
      </c>
      <c r="X1800" s="742">
        <v>30</v>
      </c>
      <c r="Y1800" s="742"/>
      <c r="Z1800" s="742"/>
      <c r="AA1800" s="742"/>
      <c r="AB1800" s="499" t="s">
        <v>3879</v>
      </c>
      <c r="AC1800" s="419" t="s">
        <v>193</v>
      </c>
      <c r="AD1800" s="427" t="s">
        <v>7473</v>
      </c>
      <c r="AE1800" s="427" t="s">
        <v>4247</v>
      </c>
      <c r="AF1800" s="194">
        <v>0</v>
      </c>
      <c r="AG1800" s="194">
        <v>0</v>
      </c>
      <c r="AH1800" s="194">
        <v>0</v>
      </c>
      <c r="AI1800" s="194">
        <v>0</v>
      </c>
      <c r="AJ1800" s="194">
        <v>0</v>
      </c>
      <c r="AK1800" s="194">
        <v>0</v>
      </c>
      <c r="AL1800" s="385">
        <v>3</v>
      </c>
      <c r="AM1800" s="194">
        <v>0</v>
      </c>
      <c r="AN1800" s="177">
        <v>0</v>
      </c>
      <c r="AO1800" s="194">
        <v>0</v>
      </c>
      <c r="AP1800" s="180"/>
      <c r="AQ1800" s="180"/>
      <c r="AR1800" s="180"/>
      <c r="AS1800" s="180"/>
      <c r="AT1800" s="180"/>
      <c r="AU1800" s="180"/>
      <c r="AV1800" s="180"/>
      <c r="AW1800" s="180"/>
      <c r="AX1800" s="180"/>
      <c r="AY1800" s="180"/>
      <c r="AZ1800" s="180"/>
      <c r="BA1800" s="180"/>
      <c r="BB1800" s="180"/>
      <c r="BC1800" s="180"/>
      <c r="BD1800" s="180"/>
      <c r="BE1800" s="180"/>
      <c r="BF1800" s="180"/>
      <c r="BG1800" s="180"/>
      <c r="BH1800" s="176">
        <f t="shared" si="217"/>
        <v>3</v>
      </c>
      <c r="BI1800" s="176">
        <f t="shared" si="213"/>
        <v>16</v>
      </c>
      <c r="BJ1800" s="182" t="str">
        <f t="shared" si="214"/>
        <v>3 - 24</v>
      </c>
      <c r="BK1800" s="176">
        <f t="shared" si="215"/>
        <v>14</v>
      </c>
      <c r="BL1800" s="176">
        <f t="shared" si="218"/>
        <v>3</v>
      </c>
      <c r="BM1800" s="533"/>
      <c r="BN1800" s="185">
        <v>35</v>
      </c>
      <c r="BO1800" s="180">
        <v>3</v>
      </c>
      <c r="BP1800" s="185">
        <f t="shared" si="212"/>
        <v>77</v>
      </c>
      <c r="BQ1800" s="420" t="str">
        <f t="shared" si="216"/>
        <v>II</v>
      </c>
      <c r="BR1800" s="185"/>
      <c r="BS1800" s="464" t="s">
        <v>9623</v>
      </c>
    </row>
    <row r="1801" spans="1:71" ht="25.5" x14ac:dyDescent="0.2">
      <c r="A1801" s="696">
        <v>1799</v>
      </c>
      <c r="B1801" s="286" t="s">
        <v>183</v>
      </c>
      <c r="C1801" s="286" t="s">
        <v>183</v>
      </c>
      <c r="D1801" s="258" t="s">
        <v>9623</v>
      </c>
      <c r="E1801" s="736">
        <v>1</v>
      </c>
      <c r="F1801" s="736">
        <v>1</v>
      </c>
      <c r="G1801" s="737">
        <v>4</v>
      </c>
      <c r="H1801" s="305" t="s">
        <v>3486</v>
      </c>
      <c r="I1801" s="496" t="s">
        <v>3485</v>
      </c>
      <c r="J1801" s="497" t="s">
        <v>4290</v>
      </c>
      <c r="K1801" s="427" t="s">
        <v>5490</v>
      </c>
      <c r="L1801" s="427" t="s">
        <v>5490</v>
      </c>
      <c r="M1801" s="685">
        <v>6.5</v>
      </c>
      <c r="N1801" s="685" t="s">
        <v>15710</v>
      </c>
      <c r="O1801" s="685">
        <v>750</v>
      </c>
      <c r="P1801" s="427" t="s">
        <v>16146</v>
      </c>
      <c r="Q1801" s="191">
        <v>5</v>
      </c>
      <c r="R1801" s="180"/>
      <c r="S1801" s="498">
        <v>0</v>
      </c>
      <c r="T1801" s="190">
        <v>0</v>
      </c>
      <c r="U1801" s="190">
        <v>0</v>
      </c>
      <c r="V1801" s="190">
        <v>0</v>
      </c>
      <c r="W1801" s="742">
        <v>6</v>
      </c>
      <c r="X1801" s="742">
        <v>27</v>
      </c>
      <c r="Y1801" s="742"/>
      <c r="Z1801" s="742"/>
      <c r="AA1801" s="742"/>
      <c r="AB1801" s="499" t="s">
        <v>3879</v>
      </c>
      <c r="AC1801" s="419" t="s">
        <v>197</v>
      </c>
      <c r="AD1801" s="427" t="s">
        <v>7473</v>
      </c>
      <c r="AE1801" s="427" t="s">
        <v>4247</v>
      </c>
      <c r="AF1801" s="194">
        <v>0</v>
      </c>
      <c r="AG1801" s="194">
        <v>0</v>
      </c>
      <c r="AH1801" s="194">
        <v>0</v>
      </c>
      <c r="AI1801" s="194">
        <v>0</v>
      </c>
      <c r="AJ1801" s="194">
        <v>0</v>
      </c>
      <c r="AK1801" s="194">
        <v>0</v>
      </c>
      <c r="AL1801" s="385">
        <v>6</v>
      </c>
      <c r="AM1801" s="194">
        <v>0</v>
      </c>
      <c r="AN1801" s="177">
        <v>0</v>
      </c>
      <c r="AO1801" s="194">
        <v>0</v>
      </c>
      <c r="AP1801" s="180"/>
      <c r="AQ1801" s="180"/>
      <c r="AR1801" s="180"/>
      <c r="AS1801" s="180"/>
      <c r="AT1801" s="180"/>
      <c r="AU1801" s="180"/>
      <c r="AV1801" s="180"/>
      <c r="AW1801" s="180"/>
      <c r="AX1801" s="180"/>
      <c r="AY1801" s="180"/>
      <c r="AZ1801" s="180"/>
      <c r="BA1801" s="180"/>
      <c r="BB1801" s="180"/>
      <c r="BC1801" s="180"/>
      <c r="BD1801" s="180"/>
      <c r="BE1801" s="180"/>
      <c r="BF1801" s="180"/>
      <c r="BG1801" s="180"/>
      <c r="BH1801" s="176">
        <f t="shared" si="217"/>
        <v>6</v>
      </c>
      <c r="BI1801" s="176">
        <f t="shared" si="213"/>
        <v>13</v>
      </c>
      <c r="BJ1801" s="182" t="str">
        <f t="shared" si="214"/>
        <v>6 - 48</v>
      </c>
      <c r="BK1801" s="176">
        <f t="shared" si="215"/>
        <v>27</v>
      </c>
      <c r="BL1801" s="176">
        <f t="shared" si="218"/>
        <v>6</v>
      </c>
      <c r="BM1801" s="533"/>
      <c r="BN1801" s="185">
        <v>150</v>
      </c>
      <c r="BO1801" s="180">
        <v>6</v>
      </c>
      <c r="BP1801" s="185">
        <f t="shared" si="212"/>
        <v>312</v>
      </c>
      <c r="BQ1801" s="420" t="str">
        <f t="shared" si="216"/>
        <v>III</v>
      </c>
      <c r="BR1801" s="185"/>
      <c r="BS1801" s="464" t="s">
        <v>9623</v>
      </c>
    </row>
    <row r="1802" spans="1:71" ht="38.25" x14ac:dyDescent="0.2">
      <c r="A1802" s="697">
        <v>1800</v>
      </c>
      <c r="B1802" s="286" t="s">
        <v>198</v>
      </c>
      <c r="C1802" s="286" t="s">
        <v>198</v>
      </c>
      <c r="D1802" s="258" t="s">
        <v>9623</v>
      </c>
      <c r="E1802" s="736">
        <v>1</v>
      </c>
      <c r="F1802" s="736">
        <v>2</v>
      </c>
      <c r="G1802" s="737">
        <v>8</v>
      </c>
      <c r="H1802" s="305" t="s">
        <v>3486</v>
      </c>
      <c r="I1802" s="496" t="s">
        <v>2342</v>
      </c>
      <c r="J1802" s="497" t="s">
        <v>200</v>
      </c>
      <c r="K1802" s="427" t="s">
        <v>3491</v>
      </c>
      <c r="L1802" s="427" t="s">
        <v>3491</v>
      </c>
      <c r="M1802" s="685">
        <v>4</v>
      </c>
      <c r="N1802" s="685" t="s">
        <v>15710</v>
      </c>
      <c r="O1802" s="685">
        <v>450</v>
      </c>
      <c r="P1802" s="427" t="s">
        <v>16282</v>
      </c>
      <c r="Q1802" s="191">
        <v>0</v>
      </c>
      <c r="R1802" s="180"/>
      <c r="S1802" s="498">
        <v>11</v>
      </c>
      <c r="T1802" s="498">
        <v>12</v>
      </c>
      <c r="U1802" s="189">
        <v>4</v>
      </c>
      <c r="V1802" s="189">
        <v>16</v>
      </c>
      <c r="W1802" s="742">
        <v>27</v>
      </c>
      <c r="X1802" s="742"/>
      <c r="Y1802" s="742"/>
      <c r="Z1802" s="742"/>
      <c r="AA1802" s="742"/>
      <c r="AB1802" s="220"/>
      <c r="AC1802" s="419" t="s">
        <v>214</v>
      </c>
      <c r="AD1802" s="427" t="s">
        <v>6416</v>
      </c>
      <c r="AE1802" s="427" t="s">
        <v>4252</v>
      </c>
      <c r="AF1802" s="194">
        <v>0</v>
      </c>
      <c r="AG1802" s="194">
        <v>0</v>
      </c>
      <c r="AH1802" s="194">
        <v>0</v>
      </c>
      <c r="AI1802" s="194">
        <v>0</v>
      </c>
      <c r="AJ1802" s="194">
        <v>0</v>
      </c>
      <c r="AK1802" s="194">
        <v>0</v>
      </c>
      <c r="AL1802" s="383">
        <v>7</v>
      </c>
      <c r="AM1802" s="194">
        <v>0</v>
      </c>
      <c r="AN1802" s="177">
        <v>0</v>
      </c>
      <c r="AO1802" s="194">
        <v>7</v>
      </c>
      <c r="AP1802" s="180"/>
      <c r="AQ1802" s="180"/>
      <c r="AR1802" s="180"/>
      <c r="AS1802" s="180"/>
      <c r="AT1802" s="180"/>
      <c r="AU1802" s="180"/>
      <c r="AV1802" s="180"/>
      <c r="AW1802" s="180"/>
      <c r="AX1802" s="180"/>
      <c r="AY1802" s="180"/>
      <c r="AZ1802" s="180"/>
      <c r="BA1802" s="180"/>
      <c r="BB1802" s="180"/>
      <c r="BC1802" s="180"/>
      <c r="BD1802" s="180"/>
      <c r="BE1802" s="180"/>
      <c r="BF1802" s="180"/>
      <c r="BG1802" s="180"/>
      <c r="BH1802" s="176">
        <f t="shared" si="217"/>
        <v>8</v>
      </c>
      <c r="BI1802" s="176">
        <f t="shared" si="213"/>
        <v>12</v>
      </c>
      <c r="BJ1802" s="182" t="str">
        <f t="shared" si="214"/>
        <v>14 - 63</v>
      </c>
      <c r="BK1802" s="176">
        <f t="shared" si="215"/>
        <v>39</v>
      </c>
      <c r="BL1802" s="176">
        <f t="shared" si="218"/>
        <v>9</v>
      </c>
      <c r="BM1802" s="533"/>
      <c r="BN1802" s="185">
        <v>1200</v>
      </c>
      <c r="BO1802" s="180">
        <v>12</v>
      </c>
      <c r="BP1802" s="185">
        <f t="shared" si="212"/>
        <v>1668</v>
      </c>
      <c r="BQ1802" s="420" t="str">
        <f t="shared" si="216"/>
        <v>VII</v>
      </c>
      <c r="BR1802" s="185"/>
      <c r="BS1802" s="464" t="s">
        <v>9623</v>
      </c>
    </row>
    <row r="1803" spans="1:71" ht="38.25" x14ac:dyDescent="0.2">
      <c r="A1803" s="696">
        <v>1801</v>
      </c>
      <c r="B1803" s="286" t="s">
        <v>199</v>
      </c>
      <c r="C1803" s="286" t="s">
        <v>199</v>
      </c>
      <c r="D1803" s="258" t="s">
        <v>9623</v>
      </c>
      <c r="E1803" s="736">
        <v>1</v>
      </c>
      <c r="F1803" s="736">
        <v>1</v>
      </c>
      <c r="G1803" s="737">
        <v>4</v>
      </c>
      <c r="H1803" s="305" t="s">
        <v>3486</v>
      </c>
      <c r="I1803" s="496" t="s">
        <v>2342</v>
      </c>
      <c r="J1803" s="497" t="s">
        <v>201</v>
      </c>
      <c r="K1803" s="427" t="s">
        <v>5490</v>
      </c>
      <c r="L1803" s="427" t="s">
        <v>5490</v>
      </c>
      <c r="M1803" s="685">
        <v>7</v>
      </c>
      <c r="N1803" s="685" t="s">
        <v>15710</v>
      </c>
      <c r="O1803" s="685">
        <v>2400</v>
      </c>
      <c r="P1803" s="427" t="s">
        <v>16283</v>
      </c>
      <c r="Q1803" s="191">
        <v>-1</v>
      </c>
      <c r="R1803" s="180"/>
      <c r="S1803" s="191">
        <v>15</v>
      </c>
      <c r="T1803" s="191">
        <v>16</v>
      </c>
      <c r="U1803" s="191">
        <v>8</v>
      </c>
      <c r="V1803" s="191">
        <v>18</v>
      </c>
      <c r="W1803" s="742">
        <v>21</v>
      </c>
      <c r="X1803" s="742"/>
      <c r="Y1803" s="742"/>
      <c r="Z1803" s="742"/>
      <c r="AA1803" s="742"/>
      <c r="AB1803" s="220"/>
      <c r="AC1803" s="419" t="s">
        <v>213</v>
      </c>
      <c r="AD1803" s="427" t="s">
        <v>6416</v>
      </c>
      <c r="AE1803" s="427" t="s">
        <v>4252</v>
      </c>
      <c r="AF1803" s="194">
        <v>0</v>
      </c>
      <c r="AG1803" s="194">
        <v>0</v>
      </c>
      <c r="AH1803" s="194">
        <v>0</v>
      </c>
      <c r="AI1803" s="194">
        <v>0</v>
      </c>
      <c r="AJ1803" s="194">
        <v>0</v>
      </c>
      <c r="AK1803" s="194">
        <v>0</v>
      </c>
      <c r="AL1803" s="383">
        <v>11</v>
      </c>
      <c r="AM1803" s="194">
        <v>0</v>
      </c>
      <c r="AN1803" s="177">
        <v>0</v>
      </c>
      <c r="AO1803" s="194">
        <v>11</v>
      </c>
      <c r="AP1803" s="180"/>
      <c r="AQ1803" s="180"/>
      <c r="AR1803" s="180"/>
      <c r="AS1803" s="180"/>
      <c r="AT1803" s="180"/>
      <c r="AU1803" s="180"/>
      <c r="AV1803" s="180"/>
      <c r="AW1803" s="180"/>
      <c r="AX1803" s="180"/>
      <c r="AY1803" s="180"/>
      <c r="AZ1803" s="180"/>
      <c r="BA1803" s="180"/>
      <c r="BB1803" s="180"/>
      <c r="BC1803" s="180"/>
      <c r="BD1803" s="180"/>
      <c r="BE1803" s="180"/>
      <c r="BF1803" s="180"/>
      <c r="BG1803" s="180"/>
      <c r="BH1803" s="176">
        <f t="shared" si="217"/>
        <v>12</v>
      </c>
      <c r="BI1803" s="176">
        <f t="shared" si="213"/>
        <v>9</v>
      </c>
      <c r="BJ1803" s="182" t="str">
        <f t="shared" si="214"/>
        <v>22 - 99</v>
      </c>
      <c r="BK1803" s="176">
        <f t="shared" si="215"/>
        <v>61</v>
      </c>
      <c r="BL1803" s="176">
        <f t="shared" si="218"/>
        <v>14</v>
      </c>
      <c r="BM1803" s="533"/>
      <c r="BN1803" s="185">
        <v>2850</v>
      </c>
      <c r="BO1803" s="180">
        <v>16</v>
      </c>
      <c r="BP1803" s="185">
        <f t="shared" si="212"/>
        <v>3826</v>
      </c>
      <c r="BQ1803" s="420" t="str">
        <f t="shared" si="216"/>
        <v>VII</v>
      </c>
      <c r="BR1803" s="185"/>
      <c r="BS1803" s="464" t="s">
        <v>9623</v>
      </c>
    </row>
    <row r="1804" spans="1:71" ht="25.5" x14ac:dyDescent="0.2">
      <c r="A1804" s="697">
        <v>1802</v>
      </c>
      <c r="B1804" s="286" t="s">
        <v>215</v>
      </c>
      <c r="C1804" s="286" t="s">
        <v>215</v>
      </c>
      <c r="D1804" s="258" t="s">
        <v>9623</v>
      </c>
      <c r="E1804" s="736">
        <v>1</v>
      </c>
      <c r="F1804" s="736">
        <v>1</v>
      </c>
      <c r="G1804" s="737">
        <v>2</v>
      </c>
      <c r="H1804" s="305" t="s">
        <v>3486</v>
      </c>
      <c r="I1804" s="496" t="s">
        <v>216</v>
      </c>
      <c r="J1804" s="497" t="s">
        <v>217</v>
      </c>
      <c r="K1804" s="427" t="s">
        <v>5490</v>
      </c>
      <c r="L1804" s="427" t="s">
        <v>5490</v>
      </c>
      <c r="M1804" s="685">
        <v>14</v>
      </c>
      <c r="N1804" s="685" t="s">
        <v>15741</v>
      </c>
      <c r="O1804" s="685">
        <v>1700</v>
      </c>
      <c r="P1804" s="427" t="s">
        <v>16284</v>
      </c>
      <c r="Q1804" s="191">
        <v>9</v>
      </c>
      <c r="R1804" s="180"/>
      <c r="S1804" s="498">
        <v>0</v>
      </c>
      <c r="T1804" s="190">
        <v>0</v>
      </c>
      <c r="U1804" s="190">
        <v>0</v>
      </c>
      <c r="V1804" s="190">
        <v>0</v>
      </c>
      <c r="W1804" s="742">
        <v>0</v>
      </c>
      <c r="X1804" s="742"/>
      <c r="Y1804" s="742"/>
      <c r="Z1804" s="742"/>
      <c r="AA1804" s="742"/>
      <c r="AB1804" s="219"/>
      <c r="AC1804" s="419" t="s">
        <v>225</v>
      </c>
      <c r="AD1804" s="179" t="s">
        <v>7155</v>
      </c>
      <c r="AE1804" s="427" t="s">
        <v>4247</v>
      </c>
      <c r="AF1804" s="194">
        <v>0</v>
      </c>
      <c r="AG1804" s="194">
        <v>0</v>
      </c>
      <c r="AH1804" s="194">
        <v>0</v>
      </c>
      <c r="AI1804" s="194">
        <v>0</v>
      </c>
      <c r="AJ1804" s="194">
        <v>0</v>
      </c>
      <c r="AK1804" s="194">
        <v>0</v>
      </c>
      <c r="AL1804" s="383">
        <v>5</v>
      </c>
      <c r="AM1804" s="194">
        <v>0</v>
      </c>
      <c r="AN1804" s="177">
        <v>0</v>
      </c>
      <c r="AO1804" s="194">
        <v>0</v>
      </c>
      <c r="AP1804" s="180"/>
      <c r="AQ1804" s="180"/>
      <c r="AR1804" s="180"/>
      <c r="AS1804" s="180"/>
      <c r="AT1804" s="180"/>
      <c r="AU1804" s="180"/>
      <c r="AV1804" s="180"/>
      <c r="AW1804" s="180"/>
      <c r="AX1804" s="180"/>
      <c r="AY1804" s="180"/>
      <c r="AZ1804" s="180"/>
      <c r="BA1804" s="180"/>
      <c r="BB1804" s="180"/>
      <c r="BC1804" s="180"/>
      <c r="BD1804" s="180"/>
      <c r="BE1804" s="180"/>
      <c r="BF1804" s="180"/>
      <c r="BG1804" s="180"/>
      <c r="BH1804" s="176">
        <f t="shared" si="217"/>
        <v>5</v>
      </c>
      <c r="BI1804" s="176">
        <f t="shared" si="213"/>
        <v>15</v>
      </c>
      <c r="BJ1804" s="182" t="str">
        <f t="shared" si="214"/>
        <v>5 - 40</v>
      </c>
      <c r="BK1804" s="176">
        <f t="shared" si="215"/>
        <v>23</v>
      </c>
      <c r="BL1804" s="176">
        <f t="shared" si="218"/>
        <v>5</v>
      </c>
      <c r="BM1804" s="533"/>
      <c r="BN1804" s="185">
        <v>165</v>
      </c>
      <c r="BO1804" s="180">
        <v>5</v>
      </c>
      <c r="BP1804" s="185">
        <f t="shared" si="212"/>
        <v>280</v>
      </c>
      <c r="BQ1804" s="420" t="str">
        <f t="shared" si="216"/>
        <v>IV</v>
      </c>
      <c r="BR1804" s="185"/>
      <c r="BS1804" s="464" t="s">
        <v>9623</v>
      </c>
    </row>
    <row r="1805" spans="1:71" x14ac:dyDescent="0.2">
      <c r="A1805" s="696">
        <v>1803</v>
      </c>
      <c r="B1805" s="286" t="s">
        <v>242</v>
      </c>
      <c r="C1805" s="286" t="s">
        <v>16278</v>
      </c>
      <c r="D1805" s="258" t="s">
        <v>9623</v>
      </c>
      <c r="E1805" s="736">
        <v>7</v>
      </c>
      <c r="F1805" s="736">
        <v>2</v>
      </c>
      <c r="G1805" s="737">
        <v>5</v>
      </c>
      <c r="H1805" s="305" t="s">
        <v>3486</v>
      </c>
      <c r="I1805" s="496" t="s">
        <v>2680</v>
      </c>
      <c r="J1805" s="497" t="s">
        <v>230</v>
      </c>
      <c r="K1805" s="427" t="s">
        <v>5490</v>
      </c>
      <c r="L1805" s="427" t="s">
        <v>5490</v>
      </c>
      <c r="M1805" s="685">
        <v>10</v>
      </c>
      <c r="N1805" s="685" t="s">
        <v>15710</v>
      </c>
      <c r="O1805" s="685">
        <v>1800</v>
      </c>
      <c r="P1805" s="427" t="s">
        <v>16286</v>
      </c>
      <c r="Q1805" s="191">
        <v>1</v>
      </c>
      <c r="R1805" s="180">
        <v>24</v>
      </c>
      <c r="S1805" s="191">
        <v>15</v>
      </c>
      <c r="T1805" s="191">
        <v>16</v>
      </c>
      <c r="U1805" s="191">
        <v>8</v>
      </c>
      <c r="V1805" s="191">
        <v>18</v>
      </c>
      <c r="W1805" s="742">
        <v>15</v>
      </c>
      <c r="X1805" s="742"/>
      <c r="Y1805" s="742"/>
      <c r="Z1805" s="742"/>
      <c r="AA1805" s="742"/>
      <c r="AB1805" s="220"/>
      <c r="AC1805" s="419" t="s">
        <v>232</v>
      </c>
      <c r="AD1805" s="427" t="s">
        <v>1821</v>
      </c>
      <c r="AE1805" s="427" t="s">
        <v>2729</v>
      </c>
      <c r="AF1805" s="194">
        <v>0</v>
      </c>
      <c r="AG1805" s="194">
        <v>0</v>
      </c>
      <c r="AH1805" s="194">
        <v>0</v>
      </c>
      <c r="AI1805" s="194">
        <v>0</v>
      </c>
      <c r="AJ1805" s="194">
        <v>0</v>
      </c>
      <c r="AK1805" s="194">
        <v>0</v>
      </c>
      <c r="AL1805" s="383">
        <v>7</v>
      </c>
      <c r="AM1805" s="194">
        <v>0</v>
      </c>
      <c r="AN1805" s="177">
        <v>0</v>
      </c>
      <c r="AO1805" s="194">
        <v>7</v>
      </c>
      <c r="AP1805" s="180"/>
      <c r="AQ1805" s="180"/>
      <c r="AR1805" s="180"/>
      <c r="AS1805" s="180"/>
      <c r="AT1805" s="180"/>
      <c r="AU1805" s="180"/>
      <c r="AV1805" s="180"/>
      <c r="AW1805" s="180"/>
      <c r="AX1805" s="180"/>
      <c r="AY1805" s="180"/>
      <c r="AZ1805" s="180"/>
      <c r="BA1805" s="180"/>
      <c r="BB1805" s="180"/>
      <c r="BC1805" s="180"/>
      <c r="BD1805" s="180"/>
      <c r="BE1805" s="180"/>
      <c r="BF1805" s="180"/>
      <c r="BG1805" s="180"/>
      <c r="BH1805" s="176">
        <f t="shared" si="217"/>
        <v>8</v>
      </c>
      <c r="BI1805" s="176">
        <f t="shared" si="213"/>
        <v>12</v>
      </c>
      <c r="BJ1805" s="182" t="str">
        <f t="shared" si="214"/>
        <v>14 - 63</v>
      </c>
      <c r="BK1805" s="176">
        <f t="shared" si="215"/>
        <v>39</v>
      </c>
      <c r="BL1805" s="176">
        <f t="shared" si="218"/>
        <v>9</v>
      </c>
      <c r="BM1805" s="533"/>
      <c r="BN1805" s="185">
        <v>650</v>
      </c>
      <c r="BO1805" s="180">
        <v>10</v>
      </c>
      <c r="BP1805" s="185">
        <f t="shared" si="212"/>
        <v>1040</v>
      </c>
      <c r="BQ1805" s="420" t="str">
        <f t="shared" si="216"/>
        <v>VI</v>
      </c>
      <c r="BR1805" s="185"/>
      <c r="BS1805" s="464" t="s">
        <v>9623</v>
      </c>
    </row>
    <row r="1806" spans="1:71" x14ac:dyDescent="0.2">
      <c r="A1806" s="696">
        <v>1804</v>
      </c>
      <c r="B1806" s="286" t="s">
        <v>242</v>
      </c>
      <c r="C1806" s="286" t="s">
        <v>226</v>
      </c>
      <c r="D1806" s="258" t="s">
        <v>9623</v>
      </c>
      <c r="E1806" s="736">
        <v>18</v>
      </c>
      <c r="F1806" s="736">
        <v>5</v>
      </c>
      <c r="G1806" s="737">
        <v>8</v>
      </c>
      <c r="H1806" s="305" t="s">
        <v>3486</v>
      </c>
      <c r="I1806" s="496" t="s">
        <v>2680</v>
      </c>
      <c r="J1806" s="497" t="s">
        <v>230</v>
      </c>
      <c r="K1806" s="427" t="s">
        <v>5490</v>
      </c>
      <c r="L1806" s="427" t="s">
        <v>5490</v>
      </c>
      <c r="M1806" s="686">
        <v>8.4</v>
      </c>
      <c r="N1806" s="685" t="s">
        <v>15710</v>
      </c>
      <c r="O1806" s="686">
        <v>1075</v>
      </c>
      <c r="P1806" s="427" t="s">
        <v>15868</v>
      </c>
      <c r="Q1806" s="191">
        <v>1</v>
      </c>
      <c r="R1806" s="180">
        <v>24</v>
      </c>
      <c r="S1806" s="191">
        <v>15</v>
      </c>
      <c r="T1806" s="191">
        <v>16</v>
      </c>
      <c r="U1806" s="191">
        <v>8</v>
      </c>
      <c r="V1806" s="191">
        <v>18</v>
      </c>
      <c r="W1806" s="742">
        <v>15</v>
      </c>
      <c r="X1806" s="742"/>
      <c r="Y1806" s="742"/>
      <c r="Z1806" s="742"/>
      <c r="AA1806" s="742"/>
      <c r="AB1806" s="220"/>
      <c r="AC1806" s="419" t="s">
        <v>232</v>
      </c>
      <c r="AD1806" s="427" t="s">
        <v>1821</v>
      </c>
      <c r="AE1806" s="427" t="s">
        <v>2729</v>
      </c>
      <c r="AF1806" s="194">
        <v>0</v>
      </c>
      <c r="AG1806" s="194">
        <v>0</v>
      </c>
      <c r="AH1806" s="194">
        <v>0</v>
      </c>
      <c r="AI1806" s="194">
        <v>0</v>
      </c>
      <c r="AJ1806" s="194">
        <v>0</v>
      </c>
      <c r="AK1806" s="194">
        <v>0</v>
      </c>
      <c r="AL1806" s="383">
        <v>6</v>
      </c>
      <c r="AM1806" s="194">
        <v>0</v>
      </c>
      <c r="AN1806" s="177">
        <v>0</v>
      </c>
      <c r="AO1806" s="194">
        <v>6</v>
      </c>
      <c r="AP1806" s="180"/>
      <c r="AQ1806" s="180"/>
      <c r="AR1806" s="180"/>
      <c r="AS1806" s="180"/>
      <c r="AT1806" s="180"/>
      <c r="AU1806" s="180"/>
      <c r="AV1806" s="180"/>
      <c r="AW1806" s="180"/>
      <c r="AX1806" s="180"/>
      <c r="AY1806" s="180"/>
      <c r="AZ1806" s="180"/>
      <c r="BA1806" s="180"/>
      <c r="BB1806" s="180"/>
      <c r="BC1806" s="180"/>
      <c r="BD1806" s="180"/>
      <c r="BE1806" s="180"/>
      <c r="BF1806" s="180"/>
      <c r="BG1806" s="180"/>
      <c r="BH1806" s="176">
        <f t="shared" si="217"/>
        <v>7</v>
      </c>
      <c r="BI1806" s="176">
        <f t="shared" si="213"/>
        <v>13</v>
      </c>
      <c r="BJ1806" s="182" t="str">
        <f t="shared" si="214"/>
        <v>12 - 54</v>
      </c>
      <c r="BK1806" s="176">
        <f t="shared" si="215"/>
        <v>33</v>
      </c>
      <c r="BL1806" s="176">
        <f t="shared" si="218"/>
        <v>8</v>
      </c>
      <c r="BM1806" s="533"/>
      <c r="BN1806" s="185">
        <v>400</v>
      </c>
      <c r="BO1806" s="180">
        <v>8</v>
      </c>
      <c r="BP1806" s="185">
        <f t="shared" si="212"/>
        <v>664</v>
      </c>
      <c r="BQ1806" s="420" t="str">
        <f t="shared" si="216"/>
        <v>V</v>
      </c>
      <c r="BR1806" s="185"/>
      <c r="BS1806" s="464" t="s">
        <v>9623</v>
      </c>
    </row>
    <row r="1807" spans="1:71" ht="25.5" x14ac:dyDescent="0.2">
      <c r="A1807" s="697">
        <v>1805</v>
      </c>
      <c r="B1807" s="286" t="s">
        <v>242</v>
      </c>
      <c r="C1807" s="286" t="s">
        <v>227</v>
      </c>
      <c r="D1807" s="258" t="s">
        <v>9623</v>
      </c>
      <c r="E1807" s="736">
        <v>124</v>
      </c>
      <c r="F1807" s="736">
        <v>21</v>
      </c>
      <c r="G1807" s="737">
        <v>40</v>
      </c>
      <c r="H1807" s="305" t="s">
        <v>3486</v>
      </c>
      <c r="I1807" s="496" t="s">
        <v>229</v>
      </c>
      <c r="J1807" s="497" t="s">
        <v>231</v>
      </c>
      <c r="K1807" s="427" t="s">
        <v>3491</v>
      </c>
      <c r="L1807" s="427" t="s">
        <v>3491</v>
      </c>
      <c r="M1807" s="686">
        <v>6.5</v>
      </c>
      <c r="N1807" s="685" t="s">
        <v>15710</v>
      </c>
      <c r="O1807" s="686">
        <v>535</v>
      </c>
      <c r="P1807" s="427" t="s">
        <v>15870</v>
      </c>
      <c r="Q1807" s="191">
        <v>2</v>
      </c>
      <c r="R1807" s="180">
        <v>23</v>
      </c>
      <c r="S1807" s="498">
        <v>5</v>
      </c>
      <c r="T1807" s="498">
        <v>7</v>
      </c>
      <c r="U1807" s="189">
        <v>2</v>
      </c>
      <c r="V1807" s="189">
        <v>8</v>
      </c>
      <c r="W1807" s="742">
        <v>15</v>
      </c>
      <c r="X1807" s="742"/>
      <c r="Y1807" s="742"/>
      <c r="Z1807" s="742"/>
      <c r="AA1807" s="742"/>
      <c r="AB1807" s="220"/>
      <c r="AC1807" s="419" t="s">
        <v>233</v>
      </c>
      <c r="AD1807" s="427" t="s">
        <v>1821</v>
      </c>
      <c r="AE1807" s="427" t="s">
        <v>2729</v>
      </c>
      <c r="AF1807" s="194">
        <v>0</v>
      </c>
      <c r="AG1807" s="194">
        <v>0</v>
      </c>
      <c r="AH1807" s="194">
        <v>0</v>
      </c>
      <c r="AI1807" s="194">
        <v>0</v>
      </c>
      <c r="AJ1807" s="194">
        <v>0</v>
      </c>
      <c r="AK1807" s="194">
        <v>0</v>
      </c>
      <c r="AL1807" s="383">
        <v>3</v>
      </c>
      <c r="AM1807" s="194">
        <v>0</v>
      </c>
      <c r="AN1807" s="177">
        <v>0</v>
      </c>
      <c r="AO1807" s="194">
        <v>3</v>
      </c>
      <c r="AP1807" s="180"/>
      <c r="AQ1807" s="180"/>
      <c r="AR1807" s="180"/>
      <c r="AS1807" s="180"/>
      <c r="AT1807" s="180"/>
      <c r="AU1807" s="180"/>
      <c r="AV1807" s="180"/>
      <c r="AW1807" s="180"/>
      <c r="AX1807" s="180"/>
      <c r="AY1807" s="180"/>
      <c r="AZ1807" s="180"/>
      <c r="BA1807" s="180"/>
      <c r="BB1807" s="180"/>
      <c r="BC1807" s="180"/>
      <c r="BD1807" s="180"/>
      <c r="BE1807" s="180"/>
      <c r="BF1807" s="180"/>
      <c r="BG1807" s="180"/>
      <c r="BH1807" s="176">
        <f t="shared" si="217"/>
        <v>3</v>
      </c>
      <c r="BI1807" s="176">
        <f t="shared" si="213"/>
        <v>16</v>
      </c>
      <c r="BJ1807" s="182" t="str">
        <f t="shared" si="214"/>
        <v>6 - 27</v>
      </c>
      <c r="BK1807" s="176">
        <f t="shared" si="215"/>
        <v>17</v>
      </c>
      <c r="BL1807" s="176">
        <f t="shared" si="218"/>
        <v>3</v>
      </c>
      <c r="BM1807" s="533"/>
      <c r="BN1807" s="185">
        <v>150</v>
      </c>
      <c r="BO1807" s="180">
        <v>4</v>
      </c>
      <c r="BP1807" s="185">
        <f t="shared" si="212"/>
        <v>218</v>
      </c>
      <c r="BQ1807" s="420" t="str">
        <f t="shared" si="216"/>
        <v>III</v>
      </c>
      <c r="BR1807" s="185"/>
      <c r="BS1807" s="464" t="s">
        <v>9623</v>
      </c>
    </row>
    <row r="1808" spans="1:71" x14ac:dyDescent="0.2">
      <c r="A1808" s="696">
        <v>1806</v>
      </c>
      <c r="B1808" s="286" t="s">
        <v>242</v>
      </c>
      <c r="C1808" s="286" t="s">
        <v>228</v>
      </c>
      <c r="D1808" s="258" t="s">
        <v>9623</v>
      </c>
      <c r="E1808" s="736">
        <v>1125</v>
      </c>
      <c r="F1808" s="736">
        <v>100</v>
      </c>
      <c r="G1808" s="737">
        <v>400</v>
      </c>
      <c r="H1808" s="305" t="s">
        <v>3486</v>
      </c>
      <c r="I1808" s="496" t="s">
        <v>3485</v>
      </c>
      <c r="J1808" s="497" t="s">
        <v>6554</v>
      </c>
      <c r="K1808" s="427" t="s">
        <v>3489</v>
      </c>
      <c r="L1808" s="427" t="s">
        <v>3491</v>
      </c>
      <c r="M1808" s="685">
        <v>5</v>
      </c>
      <c r="N1808" s="685" t="s">
        <v>15710</v>
      </c>
      <c r="O1808" s="685">
        <v>200</v>
      </c>
      <c r="P1808" s="427" t="s">
        <v>16285</v>
      </c>
      <c r="Q1808" s="191">
        <v>3</v>
      </c>
      <c r="R1808" s="180">
        <v>22</v>
      </c>
      <c r="S1808" s="498">
        <v>5</v>
      </c>
      <c r="T1808" s="498">
        <v>7</v>
      </c>
      <c r="U1808" s="189">
        <v>2</v>
      </c>
      <c r="V1808" s="189">
        <v>8</v>
      </c>
      <c r="W1808" s="742">
        <v>18</v>
      </c>
      <c r="X1808" s="742"/>
      <c r="Y1808" s="742"/>
      <c r="Z1808" s="742"/>
      <c r="AA1808" s="742"/>
      <c r="AB1808" s="220"/>
      <c r="AC1808" s="186"/>
      <c r="AD1808" s="427" t="s">
        <v>1821</v>
      </c>
      <c r="AE1808" s="427" t="s">
        <v>2729</v>
      </c>
      <c r="AF1808" s="194">
        <v>0</v>
      </c>
      <c r="AG1808" s="194">
        <v>0</v>
      </c>
      <c r="AH1808" s="194">
        <v>0</v>
      </c>
      <c r="AI1808" s="194">
        <v>0</v>
      </c>
      <c r="AJ1808" s="194">
        <v>0</v>
      </c>
      <c r="AK1808" s="194">
        <v>0</v>
      </c>
      <c r="AL1808" s="383">
        <v>1</v>
      </c>
      <c r="AM1808" s="194">
        <v>0</v>
      </c>
      <c r="AN1808" s="177">
        <v>0</v>
      </c>
      <c r="AO1808" s="194">
        <v>1</v>
      </c>
      <c r="AP1808" s="180"/>
      <c r="AQ1808" s="180"/>
      <c r="AR1808" s="180"/>
      <c r="AS1808" s="180"/>
      <c r="AT1808" s="180"/>
      <c r="AU1808" s="180"/>
      <c r="AV1808" s="180"/>
      <c r="AW1808" s="180"/>
      <c r="AX1808" s="180"/>
      <c r="AY1808" s="180"/>
      <c r="AZ1808" s="180"/>
      <c r="BA1808" s="180"/>
      <c r="BB1808" s="180"/>
      <c r="BC1808" s="180"/>
      <c r="BD1808" s="180"/>
      <c r="BE1808" s="180"/>
      <c r="BF1808" s="180"/>
      <c r="BG1808" s="180"/>
      <c r="BH1808" s="176">
        <f t="shared" si="217"/>
        <v>1.125</v>
      </c>
      <c r="BI1808" s="176">
        <f t="shared" si="213"/>
        <v>18</v>
      </c>
      <c r="BJ1808" s="182" t="str">
        <f t="shared" si="214"/>
        <v>2 - 9</v>
      </c>
      <c r="BK1808" s="176">
        <f t="shared" si="215"/>
        <v>6</v>
      </c>
      <c r="BL1808" s="176">
        <f t="shared" si="218"/>
        <v>1</v>
      </c>
      <c r="BM1808" s="533"/>
      <c r="BN1808" s="185">
        <v>20</v>
      </c>
      <c r="BO1808" s="180">
        <v>2</v>
      </c>
      <c r="BP1808" s="185">
        <f t="shared" si="212"/>
        <v>32</v>
      </c>
      <c r="BQ1808" s="420" t="str">
        <f t="shared" si="216"/>
        <v>I</v>
      </c>
      <c r="BR1808" s="185"/>
      <c r="BS1808" s="464" t="s">
        <v>9623</v>
      </c>
    </row>
    <row r="1809" spans="1:71" ht="51" x14ac:dyDescent="0.2">
      <c r="A1809" s="697">
        <v>1807</v>
      </c>
      <c r="B1809" s="286" t="s">
        <v>243</v>
      </c>
      <c r="C1809" s="286" t="s">
        <v>243</v>
      </c>
      <c r="D1809" s="258" t="s">
        <v>9623</v>
      </c>
      <c r="E1809" s="736">
        <v>15</v>
      </c>
      <c r="F1809" s="736">
        <v>1</v>
      </c>
      <c r="G1809" s="737">
        <v>1</v>
      </c>
      <c r="H1809" s="305" t="s">
        <v>3486</v>
      </c>
      <c r="I1809" s="496" t="s">
        <v>257</v>
      </c>
      <c r="J1809" s="497" t="s">
        <v>258</v>
      </c>
      <c r="K1809" s="427" t="s">
        <v>244</v>
      </c>
      <c r="L1809" s="427" t="s">
        <v>5490</v>
      </c>
      <c r="M1809" s="685">
        <v>18</v>
      </c>
      <c r="N1809" s="685" t="s">
        <v>15710</v>
      </c>
      <c r="O1809" s="685">
        <v>10000</v>
      </c>
      <c r="P1809" s="427" t="s">
        <v>15822</v>
      </c>
      <c r="Q1809" s="191">
        <v>4</v>
      </c>
      <c r="R1809" s="180"/>
      <c r="S1809" s="498">
        <v>1</v>
      </c>
      <c r="T1809" s="189">
        <v>1</v>
      </c>
      <c r="U1809" s="189">
        <v>1</v>
      </c>
      <c r="V1809" s="189">
        <v>1</v>
      </c>
      <c r="W1809" s="742">
        <v>2</v>
      </c>
      <c r="X1809" s="742"/>
      <c r="Y1809" s="742">
        <v>8</v>
      </c>
      <c r="Z1809" s="742"/>
      <c r="AA1809" s="742"/>
      <c r="AB1809" s="220"/>
      <c r="AC1809" s="419" t="s">
        <v>267</v>
      </c>
      <c r="AD1809" s="427" t="s">
        <v>640</v>
      </c>
      <c r="AE1809" s="427" t="s">
        <v>4247</v>
      </c>
      <c r="AF1809" s="194">
        <v>0</v>
      </c>
      <c r="AG1809" s="194">
        <v>0</v>
      </c>
      <c r="AH1809" s="194">
        <v>0</v>
      </c>
      <c r="AI1809" s="194">
        <v>0</v>
      </c>
      <c r="AJ1809" s="194">
        <v>0</v>
      </c>
      <c r="AK1809" s="194">
        <v>0</v>
      </c>
      <c r="AL1809" s="383">
        <v>16</v>
      </c>
      <c r="AM1809" s="194">
        <v>0</v>
      </c>
      <c r="AN1809" s="177">
        <v>0</v>
      </c>
      <c r="AO1809" s="194">
        <v>0</v>
      </c>
      <c r="AP1809" s="180"/>
      <c r="AQ1809" s="180"/>
      <c r="AR1809" s="180"/>
      <c r="AS1809" s="180"/>
      <c r="AT1809" s="180"/>
      <c r="AU1809" s="180"/>
      <c r="AV1809" s="180"/>
      <c r="AW1809" s="180"/>
      <c r="AX1809" s="180"/>
      <c r="AY1809" s="180"/>
      <c r="AZ1809" s="180"/>
      <c r="BA1809" s="180"/>
      <c r="BB1809" s="180"/>
      <c r="BC1809" s="180"/>
      <c r="BD1809" s="180"/>
      <c r="BE1809" s="180"/>
      <c r="BF1809" s="180"/>
      <c r="BG1809" s="180"/>
      <c r="BH1809" s="176">
        <f t="shared" si="217"/>
        <v>16</v>
      </c>
      <c r="BI1809" s="176">
        <f t="shared" si="213"/>
        <v>7</v>
      </c>
      <c r="BJ1809" s="182" t="str">
        <f t="shared" si="214"/>
        <v>16 - 128</v>
      </c>
      <c r="BK1809" s="176">
        <f t="shared" si="215"/>
        <v>72</v>
      </c>
      <c r="BL1809" s="176">
        <f t="shared" si="218"/>
        <v>16</v>
      </c>
      <c r="BM1809" s="533"/>
      <c r="BN1809" s="185">
        <v>8100</v>
      </c>
      <c r="BO1809" s="180">
        <v>20</v>
      </c>
      <c r="BP1809" s="185">
        <f t="shared" si="212"/>
        <v>9540</v>
      </c>
      <c r="BQ1809" s="420" t="str">
        <f t="shared" si="216"/>
        <v>IX</v>
      </c>
      <c r="BR1809" s="185"/>
      <c r="BS1809" s="464" t="s">
        <v>9623</v>
      </c>
    </row>
    <row r="1810" spans="1:71" x14ac:dyDescent="0.2">
      <c r="A1810" s="696">
        <v>1808</v>
      </c>
      <c r="B1810" s="286" t="s">
        <v>243</v>
      </c>
      <c r="C1810" s="286" t="s">
        <v>269</v>
      </c>
      <c r="D1810" s="258" t="s">
        <v>9623</v>
      </c>
      <c r="E1810" s="736">
        <v>1</v>
      </c>
      <c r="F1810" s="736">
        <v>1</v>
      </c>
      <c r="G1810" s="737">
        <v>1</v>
      </c>
      <c r="H1810" s="305" t="s">
        <v>3486</v>
      </c>
      <c r="I1810" s="496" t="s">
        <v>3485</v>
      </c>
      <c r="J1810" s="497" t="s">
        <v>6558</v>
      </c>
      <c r="K1810" s="427" t="s">
        <v>6122</v>
      </c>
      <c r="L1810" s="427" t="s">
        <v>3491</v>
      </c>
      <c r="M1810" s="685">
        <v>6</v>
      </c>
      <c r="N1810" s="685" t="s">
        <v>15710</v>
      </c>
      <c r="O1810" s="685">
        <v>370</v>
      </c>
      <c r="P1810" s="427" t="s">
        <v>16287</v>
      </c>
      <c r="Q1810" s="191">
        <v>4</v>
      </c>
      <c r="R1810" s="180"/>
      <c r="S1810" s="498">
        <v>1</v>
      </c>
      <c r="T1810" s="189">
        <v>1</v>
      </c>
      <c r="U1810" s="189">
        <v>1</v>
      </c>
      <c r="V1810" s="189">
        <v>1</v>
      </c>
      <c r="W1810" s="742">
        <v>0</v>
      </c>
      <c r="X1810" s="742"/>
      <c r="Y1810" s="742">
        <v>16</v>
      </c>
      <c r="Z1810" s="742"/>
      <c r="AA1810" s="742"/>
      <c r="AB1810" s="220"/>
      <c r="AC1810" s="183"/>
      <c r="AD1810" s="427" t="s">
        <v>640</v>
      </c>
      <c r="AE1810" s="427" t="s">
        <v>4247</v>
      </c>
      <c r="AF1810" s="194">
        <v>0</v>
      </c>
      <c r="AG1810" s="194">
        <v>0</v>
      </c>
      <c r="AH1810" s="194">
        <v>0</v>
      </c>
      <c r="AI1810" s="194">
        <v>0</v>
      </c>
      <c r="AJ1810" s="194">
        <v>0</v>
      </c>
      <c r="AK1810" s="194">
        <v>0</v>
      </c>
      <c r="AL1810" s="383">
        <v>6</v>
      </c>
      <c r="AM1810" s="194">
        <v>0</v>
      </c>
      <c r="AN1810" s="177">
        <v>0</v>
      </c>
      <c r="AO1810" s="194">
        <v>0</v>
      </c>
      <c r="AP1810" s="180"/>
      <c r="AQ1810" s="180"/>
      <c r="AR1810" s="180"/>
      <c r="AS1810" s="180"/>
      <c r="AT1810" s="180"/>
      <c r="AU1810" s="180"/>
      <c r="AV1810" s="180"/>
      <c r="AW1810" s="180"/>
      <c r="AX1810" s="180"/>
      <c r="AY1810" s="180"/>
      <c r="AZ1810" s="180"/>
      <c r="BA1810" s="180"/>
      <c r="BB1810" s="180"/>
      <c r="BC1810" s="180"/>
      <c r="BD1810" s="180"/>
      <c r="BE1810" s="180"/>
      <c r="BF1810" s="180"/>
      <c r="BG1810" s="180"/>
      <c r="BH1810" s="176">
        <f t="shared" si="217"/>
        <v>6</v>
      </c>
      <c r="BI1810" s="176">
        <f t="shared" si="213"/>
        <v>13</v>
      </c>
      <c r="BJ1810" s="182" t="str">
        <f t="shared" si="214"/>
        <v>6 - 48</v>
      </c>
      <c r="BK1810" s="176">
        <f t="shared" si="215"/>
        <v>27</v>
      </c>
      <c r="BL1810" s="176">
        <f t="shared" si="218"/>
        <v>6</v>
      </c>
      <c r="BM1810" s="533"/>
      <c r="BN1810" s="185">
        <v>150</v>
      </c>
      <c r="BO1810" s="180">
        <v>6</v>
      </c>
      <c r="BP1810" s="185">
        <f t="shared" si="212"/>
        <v>312</v>
      </c>
      <c r="BQ1810" s="420" t="str">
        <f t="shared" si="216"/>
        <v>III</v>
      </c>
      <c r="BR1810" s="185"/>
      <c r="BS1810" s="464" t="s">
        <v>268</v>
      </c>
    </row>
    <row r="1811" spans="1:71" x14ac:dyDescent="0.2">
      <c r="A1811" s="696">
        <v>1809</v>
      </c>
      <c r="B1811" s="286" t="s">
        <v>243</v>
      </c>
      <c r="C1811" s="286" t="s">
        <v>270</v>
      </c>
      <c r="D1811" s="258" t="s">
        <v>9623</v>
      </c>
      <c r="E1811" s="736">
        <v>1</v>
      </c>
      <c r="F1811" s="736">
        <v>1</v>
      </c>
      <c r="G1811" s="737">
        <v>1</v>
      </c>
      <c r="H1811" s="305" t="s">
        <v>3486</v>
      </c>
      <c r="I1811" s="496" t="s">
        <v>3485</v>
      </c>
      <c r="J1811" s="497" t="s">
        <v>5436</v>
      </c>
      <c r="K1811" s="427" t="s">
        <v>5492</v>
      </c>
      <c r="L1811" s="427" t="s">
        <v>5490</v>
      </c>
      <c r="M1811" s="685">
        <v>9</v>
      </c>
      <c r="N1811" s="685" t="s">
        <v>15710</v>
      </c>
      <c r="O1811" s="685">
        <v>1250</v>
      </c>
      <c r="P1811" s="427" t="s">
        <v>16287</v>
      </c>
      <c r="Q1811" s="191">
        <v>4</v>
      </c>
      <c r="R1811" s="180"/>
      <c r="S1811" s="498">
        <v>1</v>
      </c>
      <c r="T1811" s="189">
        <v>1</v>
      </c>
      <c r="U1811" s="189">
        <v>1</v>
      </c>
      <c r="V1811" s="189">
        <v>1</v>
      </c>
      <c r="W1811" s="742">
        <v>0</v>
      </c>
      <c r="X1811" s="742"/>
      <c r="Y1811" s="742">
        <v>16</v>
      </c>
      <c r="Z1811" s="742"/>
      <c r="AA1811" s="742"/>
      <c r="AB1811" s="220"/>
      <c r="AC1811" s="183"/>
      <c r="AD1811" s="427" t="s">
        <v>640</v>
      </c>
      <c r="AE1811" s="427" t="s">
        <v>4247</v>
      </c>
      <c r="AF1811" s="194">
        <v>0</v>
      </c>
      <c r="AG1811" s="194">
        <v>0</v>
      </c>
      <c r="AH1811" s="194">
        <v>0</v>
      </c>
      <c r="AI1811" s="194">
        <v>0</v>
      </c>
      <c r="AJ1811" s="194">
        <v>0</v>
      </c>
      <c r="AK1811" s="194">
        <v>0</v>
      </c>
      <c r="AL1811" s="383">
        <v>8</v>
      </c>
      <c r="AM1811" s="194">
        <v>0</v>
      </c>
      <c r="AN1811" s="177">
        <v>0</v>
      </c>
      <c r="AO1811" s="194">
        <v>0</v>
      </c>
      <c r="AP1811" s="180"/>
      <c r="AQ1811" s="180"/>
      <c r="AR1811" s="180"/>
      <c r="AS1811" s="180"/>
      <c r="AT1811" s="180"/>
      <c r="AU1811" s="180"/>
      <c r="AV1811" s="180"/>
      <c r="AW1811" s="180"/>
      <c r="AX1811" s="180"/>
      <c r="AY1811" s="180"/>
      <c r="AZ1811" s="180"/>
      <c r="BA1811" s="180"/>
      <c r="BB1811" s="180"/>
      <c r="BC1811" s="180"/>
      <c r="BD1811" s="180"/>
      <c r="BE1811" s="180"/>
      <c r="BF1811" s="180"/>
      <c r="BG1811" s="180"/>
      <c r="BH1811" s="176">
        <f t="shared" si="217"/>
        <v>8</v>
      </c>
      <c r="BI1811" s="176">
        <f t="shared" si="213"/>
        <v>12</v>
      </c>
      <c r="BJ1811" s="182" t="str">
        <f t="shared" si="214"/>
        <v>8 - 64</v>
      </c>
      <c r="BK1811" s="176">
        <f t="shared" si="215"/>
        <v>36</v>
      </c>
      <c r="BL1811" s="176">
        <f t="shared" si="218"/>
        <v>8</v>
      </c>
      <c r="BM1811" s="533"/>
      <c r="BN1811" s="185">
        <v>550</v>
      </c>
      <c r="BO1811" s="180">
        <v>10</v>
      </c>
      <c r="BP1811" s="185">
        <f t="shared" si="212"/>
        <v>910</v>
      </c>
      <c r="BQ1811" s="420" t="str">
        <f t="shared" si="216"/>
        <v>VI</v>
      </c>
      <c r="BR1811" s="185"/>
      <c r="BS1811" s="464" t="s">
        <v>9556</v>
      </c>
    </row>
    <row r="1812" spans="1:71" x14ac:dyDescent="0.2">
      <c r="A1812" s="697">
        <v>1810</v>
      </c>
      <c r="B1812" s="286" t="s">
        <v>243</v>
      </c>
      <c r="C1812" s="286" t="s">
        <v>271</v>
      </c>
      <c r="D1812" s="258" t="s">
        <v>9623</v>
      </c>
      <c r="E1812" s="736">
        <v>1</v>
      </c>
      <c r="F1812" s="736">
        <v>1</v>
      </c>
      <c r="G1812" s="737">
        <v>1</v>
      </c>
      <c r="H1812" s="305" t="s">
        <v>3486</v>
      </c>
      <c r="I1812" s="496" t="s">
        <v>3485</v>
      </c>
      <c r="J1812" s="497" t="s">
        <v>5456</v>
      </c>
      <c r="K1812" s="427" t="s">
        <v>4557</v>
      </c>
      <c r="L1812" s="427" t="s">
        <v>5490</v>
      </c>
      <c r="M1812" s="685">
        <v>12</v>
      </c>
      <c r="N1812" s="685" t="s">
        <v>15710</v>
      </c>
      <c r="O1812" s="685">
        <v>3000</v>
      </c>
      <c r="P1812" s="427" t="s">
        <v>16287</v>
      </c>
      <c r="Q1812" s="191">
        <v>4</v>
      </c>
      <c r="R1812" s="180"/>
      <c r="S1812" s="498">
        <v>1</v>
      </c>
      <c r="T1812" s="189">
        <v>1</v>
      </c>
      <c r="U1812" s="189">
        <v>1</v>
      </c>
      <c r="V1812" s="189">
        <v>1</v>
      </c>
      <c r="W1812" s="742">
        <v>0</v>
      </c>
      <c r="X1812" s="742"/>
      <c r="Y1812" s="742">
        <v>16</v>
      </c>
      <c r="Z1812" s="742"/>
      <c r="AA1812" s="742"/>
      <c r="AB1812" s="220"/>
      <c r="AC1812" s="183"/>
      <c r="AD1812" s="427" t="s">
        <v>640</v>
      </c>
      <c r="AE1812" s="427" t="s">
        <v>4247</v>
      </c>
      <c r="AF1812" s="194">
        <v>0</v>
      </c>
      <c r="AG1812" s="194">
        <v>0</v>
      </c>
      <c r="AH1812" s="194">
        <v>0</v>
      </c>
      <c r="AI1812" s="194">
        <v>0</v>
      </c>
      <c r="AJ1812" s="194">
        <v>0</v>
      </c>
      <c r="AK1812" s="194">
        <v>0</v>
      </c>
      <c r="AL1812" s="383">
        <v>10</v>
      </c>
      <c r="AM1812" s="194">
        <v>0</v>
      </c>
      <c r="AN1812" s="177">
        <v>0</v>
      </c>
      <c r="AO1812" s="194">
        <v>0</v>
      </c>
      <c r="AP1812" s="180"/>
      <c r="AQ1812" s="180"/>
      <c r="AR1812" s="180"/>
      <c r="AS1812" s="180"/>
      <c r="AT1812" s="180"/>
      <c r="AU1812" s="180"/>
      <c r="AV1812" s="180"/>
      <c r="AW1812" s="180"/>
      <c r="AX1812" s="180"/>
      <c r="AY1812" s="180"/>
      <c r="AZ1812" s="180"/>
      <c r="BA1812" s="180"/>
      <c r="BB1812" s="180"/>
      <c r="BC1812" s="180"/>
      <c r="BD1812" s="180"/>
      <c r="BE1812" s="180"/>
      <c r="BF1812" s="180"/>
      <c r="BG1812" s="180"/>
      <c r="BH1812" s="176">
        <f t="shared" si="217"/>
        <v>10</v>
      </c>
      <c r="BI1812" s="176">
        <f t="shared" si="213"/>
        <v>10</v>
      </c>
      <c r="BJ1812" s="182" t="str">
        <f t="shared" si="214"/>
        <v>10 - 80</v>
      </c>
      <c r="BK1812" s="176">
        <f t="shared" si="215"/>
        <v>45</v>
      </c>
      <c r="BL1812" s="176">
        <f t="shared" si="218"/>
        <v>10</v>
      </c>
      <c r="BM1812" s="533"/>
      <c r="BN1812" s="185">
        <v>1350</v>
      </c>
      <c r="BO1812" s="180">
        <v>14</v>
      </c>
      <c r="BP1812" s="185">
        <f t="shared" si="212"/>
        <v>1980</v>
      </c>
      <c r="BQ1812" s="420" t="str">
        <f t="shared" si="216"/>
        <v>VII</v>
      </c>
      <c r="BR1812" s="185"/>
      <c r="BS1812" s="464" t="s">
        <v>9556</v>
      </c>
    </row>
    <row r="1813" spans="1:71" x14ac:dyDescent="0.2">
      <c r="A1813" s="696">
        <v>1811</v>
      </c>
      <c r="B1813" s="286" t="s">
        <v>243</v>
      </c>
      <c r="C1813" s="286" t="s">
        <v>272</v>
      </c>
      <c r="D1813" s="258" t="s">
        <v>9623</v>
      </c>
      <c r="E1813" s="736">
        <v>1</v>
      </c>
      <c r="F1813" s="736">
        <v>1</v>
      </c>
      <c r="G1813" s="737">
        <v>1</v>
      </c>
      <c r="H1813" s="305" t="s">
        <v>3486</v>
      </c>
      <c r="I1813" s="496" t="s">
        <v>3485</v>
      </c>
      <c r="J1813" s="497" t="s">
        <v>3299</v>
      </c>
      <c r="K1813" s="427" t="s">
        <v>4057</v>
      </c>
      <c r="L1813" s="427" t="s">
        <v>5490</v>
      </c>
      <c r="M1813" s="685">
        <v>15</v>
      </c>
      <c r="N1813" s="685" t="s">
        <v>15710</v>
      </c>
      <c r="O1813" s="685">
        <v>5500</v>
      </c>
      <c r="P1813" s="427" t="s">
        <v>16287</v>
      </c>
      <c r="Q1813" s="191">
        <v>4</v>
      </c>
      <c r="R1813" s="180"/>
      <c r="S1813" s="498">
        <v>1</v>
      </c>
      <c r="T1813" s="189">
        <v>1</v>
      </c>
      <c r="U1813" s="189">
        <v>1</v>
      </c>
      <c r="V1813" s="189">
        <v>1</v>
      </c>
      <c r="W1813" s="742">
        <v>0</v>
      </c>
      <c r="X1813" s="742"/>
      <c r="Y1813" s="742">
        <v>16</v>
      </c>
      <c r="Z1813" s="742"/>
      <c r="AA1813" s="742"/>
      <c r="AB1813" s="220"/>
      <c r="AC1813" s="183"/>
      <c r="AD1813" s="427" t="s">
        <v>640</v>
      </c>
      <c r="AE1813" s="427" t="s">
        <v>4247</v>
      </c>
      <c r="AF1813" s="194">
        <v>0</v>
      </c>
      <c r="AG1813" s="194">
        <v>0</v>
      </c>
      <c r="AH1813" s="194">
        <v>0</v>
      </c>
      <c r="AI1813" s="194">
        <v>0</v>
      </c>
      <c r="AJ1813" s="194">
        <v>0</v>
      </c>
      <c r="AK1813" s="194">
        <v>0</v>
      </c>
      <c r="AL1813" s="383">
        <v>12</v>
      </c>
      <c r="AM1813" s="194">
        <v>0</v>
      </c>
      <c r="AN1813" s="177">
        <v>0</v>
      </c>
      <c r="AO1813" s="194">
        <v>0</v>
      </c>
      <c r="AP1813" s="180"/>
      <c r="AQ1813" s="180"/>
      <c r="AR1813" s="180"/>
      <c r="AS1813" s="180"/>
      <c r="AT1813" s="180"/>
      <c r="AU1813" s="180"/>
      <c r="AV1813" s="180"/>
      <c r="AW1813" s="180"/>
      <c r="AX1813" s="180"/>
      <c r="AY1813" s="180"/>
      <c r="AZ1813" s="180"/>
      <c r="BA1813" s="180"/>
      <c r="BB1813" s="180"/>
      <c r="BC1813" s="180"/>
      <c r="BD1813" s="180"/>
      <c r="BE1813" s="180"/>
      <c r="BF1813" s="180"/>
      <c r="BG1813" s="180"/>
      <c r="BH1813" s="176">
        <f t="shared" si="217"/>
        <v>12</v>
      </c>
      <c r="BI1813" s="176">
        <f t="shared" si="213"/>
        <v>9</v>
      </c>
      <c r="BJ1813" s="182" t="str">
        <f t="shared" si="214"/>
        <v>12 - 96</v>
      </c>
      <c r="BK1813" s="176">
        <f t="shared" si="215"/>
        <v>54</v>
      </c>
      <c r="BL1813" s="176">
        <f t="shared" si="218"/>
        <v>12</v>
      </c>
      <c r="BM1813" s="533"/>
      <c r="BN1813" s="185">
        <v>2000</v>
      </c>
      <c r="BO1813" s="180">
        <v>16</v>
      </c>
      <c r="BP1813" s="185">
        <f t="shared" si="212"/>
        <v>2864</v>
      </c>
      <c r="BQ1813" s="420" t="str">
        <f t="shared" si="216"/>
        <v>VII</v>
      </c>
      <c r="BR1813" s="185"/>
      <c r="BS1813" s="464" t="s">
        <v>9556</v>
      </c>
    </row>
    <row r="1814" spans="1:71" ht="51" x14ac:dyDescent="0.2">
      <c r="A1814" s="697">
        <v>1812</v>
      </c>
      <c r="B1814" s="286" t="s">
        <v>10305</v>
      </c>
      <c r="C1814" s="286" t="s">
        <v>273</v>
      </c>
      <c r="D1814" s="258" t="s">
        <v>9623</v>
      </c>
      <c r="E1814" s="736">
        <v>1</v>
      </c>
      <c r="F1814" s="736">
        <v>1</v>
      </c>
      <c r="G1814" s="737">
        <v>4</v>
      </c>
      <c r="H1814" s="305" t="s">
        <v>13987</v>
      </c>
      <c r="I1814" s="496" t="s">
        <v>3487</v>
      </c>
      <c r="J1814" s="497" t="s">
        <v>4290</v>
      </c>
      <c r="K1814" s="427" t="s">
        <v>5227</v>
      </c>
      <c r="L1814" s="427" t="s">
        <v>5490</v>
      </c>
      <c r="M1814" s="685">
        <v>8</v>
      </c>
      <c r="N1814" s="685" t="s">
        <v>15715</v>
      </c>
      <c r="O1814" s="685">
        <v>1540</v>
      </c>
      <c r="P1814" s="427" t="s">
        <v>16288</v>
      </c>
      <c r="Q1814" s="179">
        <v>-2</v>
      </c>
      <c r="R1814" s="180"/>
      <c r="S1814" s="498">
        <v>11</v>
      </c>
      <c r="T1814" s="498">
        <v>12</v>
      </c>
      <c r="U1814" s="189">
        <v>4</v>
      </c>
      <c r="V1814" s="189">
        <v>16</v>
      </c>
      <c r="W1814" s="742">
        <v>6</v>
      </c>
      <c r="X1814" s="742"/>
      <c r="Y1814" s="742"/>
      <c r="Z1814" s="742"/>
      <c r="AA1814" s="742"/>
      <c r="AB1814" s="220"/>
      <c r="AC1814" s="419" t="s">
        <v>10534</v>
      </c>
      <c r="AD1814" s="427" t="s">
        <v>7470</v>
      </c>
      <c r="AE1814" s="427" t="s">
        <v>4247</v>
      </c>
      <c r="AF1814" s="194">
        <v>0</v>
      </c>
      <c r="AG1814" s="194">
        <v>0</v>
      </c>
      <c r="AH1814" s="194">
        <v>0</v>
      </c>
      <c r="AI1814" s="194">
        <v>0</v>
      </c>
      <c r="AJ1814" s="194">
        <v>0</v>
      </c>
      <c r="AK1814" s="194">
        <v>0</v>
      </c>
      <c r="AL1814" s="383">
        <v>8</v>
      </c>
      <c r="AM1814" s="194">
        <v>0</v>
      </c>
      <c r="AN1814" s="177">
        <v>0</v>
      </c>
      <c r="AO1814" s="194">
        <v>0</v>
      </c>
      <c r="AP1814" s="180"/>
      <c r="AQ1814" s="180"/>
      <c r="AR1814" s="180"/>
      <c r="AS1814" s="180"/>
      <c r="AT1814" s="180"/>
      <c r="AU1814" s="180"/>
      <c r="AV1814" s="180"/>
      <c r="AW1814" s="180"/>
      <c r="AX1814" s="180"/>
      <c r="AY1814" s="180"/>
      <c r="AZ1814" s="180"/>
      <c r="BA1814" s="180"/>
      <c r="BB1814" s="180"/>
      <c r="BC1814" s="180"/>
      <c r="BD1814" s="180"/>
      <c r="BE1814" s="180"/>
      <c r="BF1814" s="180"/>
      <c r="BG1814" s="180"/>
      <c r="BH1814" s="176">
        <f t="shared" si="217"/>
        <v>8</v>
      </c>
      <c r="BI1814" s="176">
        <f t="shared" si="213"/>
        <v>12</v>
      </c>
      <c r="BJ1814" s="182" t="str">
        <f t="shared" si="214"/>
        <v>8 - 64</v>
      </c>
      <c r="BK1814" s="176">
        <f t="shared" si="215"/>
        <v>36</v>
      </c>
      <c r="BL1814" s="176">
        <f t="shared" si="218"/>
        <v>8</v>
      </c>
      <c r="BM1814" s="533"/>
      <c r="BN1814" s="185">
        <v>1275</v>
      </c>
      <c r="BO1814" s="180">
        <v>10</v>
      </c>
      <c r="BP1814" s="185">
        <f t="shared" si="212"/>
        <v>1635</v>
      </c>
      <c r="BQ1814" s="420" t="str">
        <f t="shared" si="216"/>
        <v>VII</v>
      </c>
      <c r="BR1814" s="185"/>
      <c r="BS1814" s="464" t="s">
        <v>9568</v>
      </c>
    </row>
    <row r="1815" spans="1:71" ht="51" x14ac:dyDescent="0.2">
      <c r="A1815" s="696">
        <v>1813</v>
      </c>
      <c r="B1815" s="286" t="s">
        <v>10305</v>
      </c>
      <c r="C1815" s="286" t="s">
        <v>274</v>
      </c>
      <c r="D1815" s="258" t="s">
        <v>9623</v>
      </c>
      <c r="E1815" s="736">
        <v>1</v>
      </c>
      <c r="F1815" s="738">
        <v>1</v>
      </c>
      <c r="G1815" s="739">
        <v>4</v>
      </c>
      <c r="H1815" s="305" t="s">
        <v>13987</v>
      </c>
      <c r="I1815" s="597" t="s">
        <v>3487</v>
      </c>
      <c r="J1815" s="598" t="s">
        <v>5393</v>
      </c>
      <c r="K1815" s="599" t="s">
        <v>5111</v>
      </c>
      <c r="L1815" s="427" t="s">
        <v>5490</v>
      </c>
      <c r="M1815" s="688">
        <v>10</v>
      </c>
      <c r="N1815" s="688" t="s">
        <v>15715</v>
      </c>
      <c r="O1815" s="688">
        <v>3000</v>
      </c>
      <c r="P1815" s="427" t="s">
        <v>16288</v>
      </c>
      <c r="Q1815" s="197">
        <v>-2</v>
      </c>
      <c r="R1815" s="198"/>
      <c r="S1815" s="498">
        <v>11</v>
      </c>
      <c r="T1815" s="498">
        <v>12</v>
      </c>
      <c r="U1815" s="189">
        <v>4</v>
      </c>
      <c r="V1815" s="189">
        <v>16</v>
      </c>
      <c r="W1815" s="742">
        <v>6</v>
      </c>
      <c r="X1815" s="742"/>
      <c r="Y1815" s="742"/>
      <c r="Z1815" s="742"/>
      <c r="AA1815" s="742"/>
      <c r="AB1815" s="221"/>
      <c r="AC1815" s="419" t="s">
        <v>10534</v>
      </c>
      <c r="AD1815" s="427" t="s">
        <v>7470</v>
      </c>
      <c r="AE1815" s="599" t="s">
        <v>4247</v>
      </c>
      <c r="AF1815" s="194">
        <v>0</v>
      </c>
      <c r="AG1815" s="194">
        <v>0</v>
      </c>
      <c r="AH1815" s="194">
        <v>0</v>
      </c>
      <c r="AI1815" s="194">
        <v>0</v>
      </c>
      <c r="AJ1815" s="194">
        <v>0</v>
      </c>
      <c r="AK1815" s="194">
        <v>0</v>
      </c>
      <c r="AL1815" s="462">
        <v>9</v>
      </c>
      <c r="AM1815" s="194">
        <v>0</v>
      </c>
      <c r="AN1815" s="177">
        <v>0</v>
      </c>
      <c r="AO1815" s="194">
        <v>0</v>
      </c>
      <c r="AP1815" s="424"/>
      <c r="AQ1815" s="424"/>
      <c r="AR1815" s="424"/>
      <c r="AS1815" s="424"/>
      <c r="AT1815" s="424"/>
      <c r="AU1815" s="424"/>
      <c r="AV1815" s="424"/>
      <c r="AW1815" s="424"/>
      <c r="AX1815" s="424"/>
      <c r="AY1815" s="424"/>
      <c r="AZ1815" s="424"/>
      <c r="BA1815" s="424"/>
      <c r="BB1815" s="424"/>
      <c r="BC1815" s="424"/>
      <c r="BD1815" s="424"/>
      <c r="BE1815" s="424"/>
      <c r="BF1815" s="424"/>
      <c r="BG1815" s="424"/>
      <c r="BH1815" s="176">
        <f t="shared" si="217"/>
        <v>9</v>
      </c>
      <c r="BI1815" s="176">
        <f t="shared" si="213"/>
        <v>12</v>
      </c>
      <c r="BJ1815" s="182" t="str">
        <f t="shared" si="214"/>
        <v>9 - 72</v>
      </c>
      <c r="BK1815" s="176">
        <f t="shared" si="215"/>
        <v>41</v>
      </c>
      <c r="BL1815" s="176">
        <f t="shared" si="218"/>
        <v>9</v>
      </c>
      <c r="BM1815" s="536"/>
      <c r="BN1815" s="200">
        <v>2000</v>
      </c>
      <c r="BO1815" s="198">
        <v>12</v>
      </c>
      <c r="BP1815" s="185">
        <f t="shared" si="212"/>
        <v>2492</v>
      </c>
      <c r="BQ1815" s="420" t="str">
        <f t="shared" si="216"/>
        <v>VII</v>
      </c>
      <c r="BR1815" s="200"/>
      <c r="BS1815" s="464" t="s">
        <v>9623</v>
      </c>
    </row>
    <row r="1816" spans="1:71" ht="51" x14ac:dyDescent="0.2">
      <c r="A1816" s="696">
        <v>1814</v>
      </c>
      <c r="B1816" s="286" t="s">
        <v>10305</v>
      </c>
      <c r="C1816" s="286" t="s">
        <v>275</v>
      </c>
      <c r="D1816" s="258" t="s">
        <v>9623</v>
      </c>
      <c r="E1816" s="736">
        <v>1</v>
      </c>
      <c r="F1816" s="736">
        <v>1</v>
      </c>
      <c r="G1816" s="737">
        <v>4</v>
      </c>
      <c r="H1816" s="305" t="s">
        <v>13987</v>
      </c>
      <c r="I1816" s="496" t="s">
        <v>3487</v>
      </c>
      <c r="J1816" s="497" t="s">
        <v>5449</v>
      </c>
      <c r="K1816" s="427" t="s">
        <v>8168</v>
      </c>
      <c r="L1816" s="427" t="s">
        <v>5490</v>
      </c>
      <c r="M1816" s="685">
        <v>12</v>
      </c>
      <c r="N1816" s="685" t="s">
        <v>15715</v>
      </c>
      <c r="O1816" s="685">
        <v>5200</v>
      </c>
      <c r="P1816" s="427" t="s">
        <v>16288</v>
      </c>
      <c r="Q1816" s="191">
        <v>-2</v>
      </c>
      <c r="R1816" s="180"/>
      <c r="S1816" s="498">
        <v>11</v>
      </c>
      <c r="T1816" s="498">
        <v>12</v>
      </c>
      <c r="U1816" s="189">
        <v>4</v>
      </c>
      <c r="V1816" s="189">
        <v>16</v>
      </c>
      <c r="W1816" s="742">
        <v>6</v>
      </c>
      <c r="X1816" s="742"/>
      <c r="Y1816" s="742"/>
      <c r="Z1816" s="742"/>
      <c r="AA1816" s="742"/>
      <c r="AB1816" s="220"/>
      <c r="AC1816" s="419" t="s">
        <v>10534</v>
      </c>
      <c r="AD1816" s="427" t="s">
        <v>7470</v>
      </c>
      <c r="AE1816" s="427" t="s">
        <v>4247</v>
      </c>
      <c r="AF1816" s="194">
        <v>0</v>
      </c>
      <c r="AG1816" s="194">
        <v>0</v>
      </c>
      <c r="AH1816" s="194">
        <v>0</v>
      </c>
      <c r="AI1816" s="194">
        <v>0</v>
      </c>
      <c r="AJ1816" s="194">
        <v>0</v>
      </c>
      <c r="AK1816" s="194">
        <v>0</v>
      </c>
      <c r="AL1816" s="385">
        <v>10</v>
      </c>
      <c r="AM1816" s="194">
        <v>0</v>
      </c>
      <c r="AN1816" s="177">
        <v>0</v>
      </c>
      <c r="AO1816" s="194">
        <v>0</v>
      </c>
      <c r="AP1816" s="180"/>
      <c r="AQ1816" s="180"/>
      <c r="AR1816" s="180"/>
      <c r="AS1816" s="180"/>
      <c r="AT1816" s="180"/>
      <c r="AU1816" s="180"/>
      <c r="AV1816" s="180"/>
      <c r="AW1816" s="180"/>
      <c r="AX1816" s="180"/>
      <c r="AY1816" s="180"/>
      <c r="AZ1816" s="180"/>
      <c r="BA1816" s="180"/>
      <c r="BB1816" s="180"/>
      <c r="BC1816" s="180"/>
      <c r="BD1816" s="180"/>
      <c r="BE1816" s="180"/>
      <c r="BF1816" s="180"/>
      <c r="BG1816" s="180"/>
      <c r="BH1816" s="176">
        <f t="shared" si="217"/>
        <v>10</v>
      </c>
      <c r="BI1816" s="176">
        <f t="shared" si="213"/>
        <v>10</v>
      </c>
      <c r="BJ1816" s="182" t="str">
        <f t="shared" si="214"/>
        <v>10 - 80</v>
      </c>
      <c r="BK1816" s="176">
        <f t="shared" si="215"/>
        <v>45</v>
      </c>
      <c r="BL1816" s="176">
        <f t="shared" si="218"/>
        <v>10</v>
      </c>
      <c r="BM1816" s="533"/>
      <c r="BN1816" s="185">
        <v>3000</v>
      </c>
      <c r="BO1816" s="180">
        <v>14</v>
      </c>
      <c r="BP1816" s="185">
        <f t="shared" si="212"/>
        <v>3630</v>
      </c>
      <c r="BQ1816" s="420" t="str">
        <f t="shared" si="216"/>
        <v>VII</v>
      </c>
      <c r="BR1816" s="185"/>
      <c r="BS1816" s="464" t="s">
        <v>9568</v>
      </c>
    </row>
    <row r="1817" spans="1:71" x14ac:dyDescent="0.2">
      <c r="A1817" s="697">
        <v>1815</v>
      </c>
      <c r="B1817" s="286" t="s">
        <v>10305</v>
      </c>
      <c r="C1817" s="286" t="s">
        <v>282</v>
      </c>
      <c r="D1817" s="258" t="s">
        <v>9623</v>
      </c>
      <c r="E1817" s="736">
        <v>1</v>
      </c>
      <c r="F1817" s="736">
        <v>1</v>
      </c>
      <c r="G1817" s="737">
        <v>2</v>
      </c>
      <c r="H1817" s="305" t="s">
        <v>3486</v>
      </c>
      <c r="I1817" s="496" t="s">
        <v>3487</v>
      </c>
      <c r="J1817" s="497" t="s">
        <v>5449</v>
      </c>
      <c r="K1817" s="427" t="s">
        <v>8168</v>
      </c>
      <c r="L1817" s="427" t="s">
        <v>5490</v>
      </c>
      <c r="M1817" s="685">
        <v>8</v>
      </c>
      <c r="N1817" s="685" t="s">
        <v>15715</v>
      </c>
      <c r="O1817" s="685">
        <v>66500</v>
      </c>
      <c r="P1817" s="427" t="s">
        <v>16289</v>
      </c>
      <c r="Q1817" s="191">
        <v>0</v>
      </c>
      <c r="R1817" s="180"/>
      <c r="S1817" s="189">
        <v>2</v>
      </c>
      <c r="T1817" s="189">
        <v>4</v>
      </c>
      <c r="U1817" s="189">
        <v>1</v>
      </c>
      <c r="V1817" s="189">
        <v>1</v>
      </c>
      <c r="W1817" s="742">
        <v>3</v>
      </c>
      <c r="X1817" s="742"/>
      <c r="Y1817" s="742"/>
      <c r="Z1817" s="742"/>
      <c r="AA1817" s="742"/>
      <c r="AB1817" s="220"/>
      <c r="AC1817" s="183"/>
      <c r="AD1817" s="427" t="s">
        <v>283</v>
      </c>
      <c r="AE1817" s="427" t="s">
        <v>4247</v>
      </c>
      <c r="AF1817" s="194">
        <v>0</v>
      </c>
      <c r="AG1817" s="194">
        <v>0</v>
      </c>
      <c r="AH1817" s="194">
        <v>0</v>
      </c>
      <c r="AI1817" s="194">
        <v>0</v>
      </c>
      <c r="AJ1817" s="194">
        <v>0</v>
      </c>
      <c r="AK1817" s="194">
        <v>0</v>
      </c>
      <c r="AL1817" s="385">
        <v>9</v>
      </c>
      <c r="AM1817" s="194">
        <v>0</v>
      </c>
      <c r="AN1817" s="177">
        <v>0</v>
      </c>
      <c r="AO1817" s="194">
        <v>0</v>
      </c>
      <c r="AP1817" s="180"/>
      <c r="AQ1817" s="180"/>
      <c r="AR1817" s="180"/>
      <c r="AS1817" s="180"/>
      <c r="AT1817" s="180"/>
      <c r="AU1817" s="180"/>
      <c r="AV1817" s="180"/>
      <c r="AW1817" s="180"/>
      <c r="AX1817" s="180"/>
      <c r="AY1817" s="180"/>
      <c r="AZ1817" s="180"/>
      <c r="BA1817" s="180"/>
      <c r="BB1817" s="180"/>
      <c r="BC1817" s="180"/>
      <c r="BD1817" s="180"/>
      <c r="BE1817" s="180"/>
      <c r="BF1817" s="180"/>
      <c r="BG1817" s="180"/>
      <c r="BH1817" s="176">
        <f t="shared" si="217"/>
        <v>9</v>
      </c>
      <c r="BI1817" s="176">
        <f t="shared" si="213"/>
        <v>12</v>
      </c>
      <c r="BJ1817" s="182" t="str">
        <f t="shared" si="214"/>
        <v>9 - 72</v>
      </c>
      <c r="BK1817" s="176">
        <f t="shared" si="215"/>
        <v>41</v>
      </c>
      <c r="BL1817" s="176">
        <f t="shared" si="218"/>
        <v>9</v>
      </c>
      <c r="BM1817" s="533"/>
      <c r="BN1817" s="185">
        <v>900</v>
      </c>
      <c r="BO1817" s="180">
        <v>12</v>
      </c>
      <c r="BP1817" s="185">
        <f t="shared" ref="BP1817:BP1880" si="219">BN1817+BK1817*BO1817</f>
        <v>1392</v>
      </c>
      <c r="BQ1817" s="420" t="str">
        <f t="shared" si="216"/>
        <v>VI</v>
      </c>
      <c r="BR1817" s="185"/>
      <c r="BS1817" s="464" t="s">
        <v>9556</v>
      </c>
    </row>
    <row r="1818" spans="1:71" x14ac:dyDescent="0.2">
      <c r="A1818" s="696">
        <v>1816</v>
      </c>
      <c r="B1818" s="286" t="s">
        <v>289</v>
      </c>
      <c r="C1818" s="286" t="s">
        <v>289</v>
      </c>
      <c r="D1818" s="258" t="s">
        <v>9623</v>
      </c>
      <c r="E1818" s="736">
        <v>1</v>
      </c>
      <c r="F1818" s="736">
        <v>1</v>
      </c>
      <c r="G1818" s="737">
        <v>4</v>
      </c>
      <c r="H1818" s="305" t="s">
        <v>13988</v>
      </c>
      <c r="I1818" s="496" t="s">
        <v>635</v>
      </c>
      <c r="J1818" s="497" t="s">
        <v>5456</v>
      </c>
      <c r="K1818" s="427" t="s">
        <v>290</v>
      </c>
      <c r="L1818" s="427" t="s">
        <v>5490</v>
      </c>
      <c r="M1818" s="685">
        <v>13.5</v>
      </c>
      <c r="N1818" s="685" t="s">
        <v>15715</v>
      </c>
      <c r="O1818" s="685">
        <v>2350</v>
      </c>
      <c r="P1818" s="427"/>
      <c r="Q1818" s="191">
        <v>3</v>
      </c>
      <c r="R1818" s="180"/>
      <c r="S1818" s="427">
        <v>8</v>
      </c>
      <c r="T1818" s="191">
        <v>10</v>
      </c>
      <c r="U1818" s="191">
        <v>3</v>
      </c>
      <c r="V1818" s="191">
        <v>12</v>
      </c>
      <c r="W1818" s="742">
        <v>9</v>
      </c>
      <c r="X1818" s="742"/>
      <c r="Y1818" s="742"/>
      <c r="Z1818" s="742"/>
      <c r="AA1818" s="742"/>
      <c r="AB1818" s="220"/>
      <c r="AC1818" s="419" t="s">
        <v>298</v>
      </c>
      <c r="AD1818" s="191" t="s">
        <v>5758</v>
      </c>
      <c r="AE1818" s="427" t="s">
        <v>4259</v>
      </c>
      <c r="AF1818" s="194">
        <v>0</v>
      </c>
      <c r="AG1818" s="194">
        <v>1</v>
      </c>
      <c r="AH1818" s="194">
        <v>0</v>
      </c>
      <c r="AI1818" s="194">
        <v>0</v>
      </c>
      <c r="AJ1818" s="194">
        <v>0</v>
      </c>
      <c r="AK1818" s="194">
        <v>0</v>
      </c>
      <c r="AL1818" s="385">
        <v>13</v>
      </c>
      <c r="AM1818" s="194">
        <v>0</v>
      </c>
      <c r="AN1818" s="177">
        <v>0</v>
      </c>
      <c r="AO1818" s="194">
        <v>0</v>
      </c>
      <c r="AP1818" s="180"/>
      <c r="AQ1818" s="180"/>
      <c r="AR1818" s="180"/>
      <c r="AS1818" s="180"/>
      <c r="AT1818" s="180"/>
      <c r="AU1818" s="180"/>
      <c r="AV1818" s="180"/>
      <c r="AW1818" s="180"/>
      <c r="AX1818" s="180"/>
      <c r="AY1818" s="180"/>
      <c r="AZ1818" s="180"/>
      <c r="BA1818" s="180"/>
      <c r="BB1818" s="180"/>
      <c r="BC1818" s="180"/>
      <c r="BD1818" s="180"/>
      <c r="BE1818" s="180"/>
      <c r="BF1818" s="180"/>
      <c r="BG1818" s="180"/>
      <c r="BH1818" s="176">
        <f t="shared" si="217"/>
        <v>13</v>
      </c>
      <c r="BI1818" s="176">
        <f t="shared" si="213"/>
        <v>9</v>
      </c>
      <c r="BJ1818" s="182" t="str">
        <f t="shared" si="214"/>
        <v>14 - 107</v>
      </c>
      <c r="BK1818" s="176">
        <f t="shared" si="215"/>
        <v>61</v>
      </c>
      <c r="BL1818" s="176">
        <f t="shared" si="218"/>
        <v>13</v>
      </c>
      <c r="BM1818" s="533"/>
      <c r="BN1818" s="185">
        <v>2750</v>
      </c>
      <c r="BO1818" s="180">
        <v>18</v>
      </c>
      <c r="BP1818" s="185">
        <f t="shared" si="219"/>
        <v>3848</v>
      </c>
      <c r="BQ1818" s="420" t="str">
        <f t="shared" si="216"/>
        <v>VII</v>
      </c>
      <c r="BR1818" s="185"/>
      <c r="BS1818" s="464" t="s">
        <v>9623</v>
      </c>
    </row>
    <row r="1819" spans="1:71" ht="38.25" x14ac:dyDescent="0.2">
      <c r="A1819" s="697">
        <v>1817</v>
      </c>
      <c r="B1819" s="286" t="s">
        <v>299</v>
      </c>
      <c r="C1819" s="286" t="s">
        <v>299</v>
      </c>
      <c r="D1819" s="258" t="s">
        <v>9623</v>
      </c>
      <c r="E1819" s="736">
        <v>50</v>
      </c>
      <c r="F1819" s="736">
        <v>1</v>
      </c>
      <c r="G1819" s="737">
        <v>4</v>
      </c>
      <c r="H1819" s="305" t="s">
        <v>13989</v>
      </c>
      <c r="I1819" s="208" t="s">
        <v>635</v>
      </c>
      <c r="J1819" s="280" t="s">
        <v>302</v>
      </c>
      <c r="K1819" s="191" t="s">
        <v>2324</v>
      </c>
      <c r="L1819" s="427" t="s">
        <v>5490</v>
      </c>
      <c r="M1819" s="686">
        <v>10.5</v>
      </c>
      <c r="N1819" s="685" t="s">
        <v>15715</v>
      </c>
      <c r="O1819" s="686">
        <v>850</v>
      </c>
      <c r="P1819" s="427" t="s">
        <v>16180</v>
      </c>
      <c r="Q1819" s="191">
        <v>2</v>
      </c>
      <c r="R1819" s="180">
        <v>22</v>
      </c>
      <c r="S1819" s="427">
        <v>8</v>
      </c>
      <c r="T1819" s="179">
        <v>18</v>
      </c>
      <c r="U1819" s="190">
        <v>3</v>
      </c>
      <c r="V1819" s="190">
        <v>18</v>
      </c>
      <c r="W1819" s="742">
        <v>15</v>
      </c>
      <c r="X1819" s="742"/>
      <c r="Y1819" s="742"/>
      <c r="Z1819" s="742"/>
      <c r="AA1819" s="742"/>
      <c r="AB1819" s="220"/>
      <c r="AC1819" s="183" t="s">
        <v>13191</v>
      </c>
      <c r="AD1819" s="191" t="s">
        <v>5758</v>
      </c>
      <c r="AE1819" s="191" t="s">
        <v>4252</v>
      </c>
      <c r="AF1819" s="194">
        <v>0</v>
      </c>
      <c r="AG1819" s="194">
        <v>0</v>
      </c>
      <c r="AH1819" s="194">
        <v>0</v>
      </c>
      <c r="AI1819" s="194">
        <v>0</v>
      </c>
      <c r="AJ1819" s="194">
        <v>1</v>
      </c>
      <c r="AK1819" s="194">
        <v>0</v>
      </c>
      <c r="AL1819" s="385">
        <v>13</v>
      </c>
      <c r="AM1819" s="194">
        <v>0</v>
      </c>
      <c r="AN1819" s="177">
        <v>0</v>
      </c>
      <c r="AO1819" s="194">
        <v>1</v>
      </c>
      <c r="AP1819" s="180"/>
      <c r="AQ1819" s="180"/>
      <c r="AR1819" s="180"/>
      <c r="AS1819" s="180"/>
      <c r="AT1819" s="180"/>
      <c r="AU1819" s="180"/>
      <c r="AV1819" s="180"/>
      <c r="AW1819" s="180"/>
      <c r="AX1819" s="180"/>
      <c r="AY1819" s="180"/>
      <c r="AZ1819" s="180"/>
      <c r="BA1819" s="180"/>
      <c r="BB1819" s="180"/>
      <c r="BC1819" s="180"/>
      <c r="BD1819" s="180"/>
      <c r="BE1819" s="180"/>
      <c r="BF1819" s="180"/>
      <c r="BG1819" s="180"/>
      <c r="BH1819" s="176">
        <f t="shared" si="217"/>
        <v>14</v>
      </c>
      <c r="BI1819" s="176">
        <f t="shared" si="213"/>
        <v>8</v>
      </c>
      <c r="BJ1819" s="182" t="str">
        <f t="shared" si="214"/>
        <v>15 - 111</v>
      </c>
      <c r="BK1819" s="176">
        <f t="shared" si="215"/>
        <v>63</v>
      </c>
      <c r="BL1819" s="176">
        <f t="shared" si="218"/>
        <v>14</v>
      </c>
      <c r="BM1819" s="533"/>
      <c r="BN1819" s="185">
        <v>3650</v>
      </c>
      <c r="BO1819" s="180">
        <v>18</v>
      </c>
      <c r="BP1819" s="185">
        <f t="shared" si="219"/>
        <v>4784</v>
      </c>
      <c r="BQ1819" s="420" t="str">
        <f t="shared" si="216"/>
        <v>VIII</v>
      </c>
      <c r="BR1819" s="185"/>
      <c r="BS1819" s="464" t="s">
        <v>9623</v>
      </c>
    </row>
    <row r="1820" spans="1:71" ht="38.25" x14ac:dyDescent="0.2">
      <c r="A1820" s="696">
        <v>1818</v>
      </c>
      <c r="B1820" s="286" t="s">
        <v>299</v>
      </c>
      <c r="C1820" s="286" t="s">
        <v>318</v>
      </c>
      <c r="D1820" s="258" t="s">
        <v>9623</v>
      </c>
      <c r="E1820" s="736">
        <v>1</v>
      </c>
      <c r="F1820" s="736">
        <v>1</v>
      </c>
      <c r="G1820" s="737">
        <v>4</v>
      </c>
      <c r="H1820" s="305" t="s">
        <v>13989</v>
      </c>
      <c r="I1820" s="208" t="s">
        <v>635</v>
      </c>
      <c r="J1820" s="280" t="s">
        <v>302</v>
      </c>
      <c r="K1820" s="191" t="s">
        <v>2324</v>
      </c>
      <c r="L1820" s="427" t="s">
        <v>5490</v>
      </c>
      <c r="M1820" s="686">
        <v>10.5</v>
      </c>
      <c r="N1820" s="685" t="s">
        <v>15715</v>
      </c>
      <c r="O1820" s="686">
        <v>850</v>
      </c>
      <c r="P1820" s="427" t="s">
        <v>16180</v>
      </c>
      <c r="Q1820" s="191">
        <v>2</v>
      </c>
      <c r="R1820" s="180">
        <v>22</v>
      </c>
      <c r="S1820" s="427">
        <v>8</v>
      </c>
      <c r="T1820" s="179">
        <v>18</v>
      </c>
      <c r="U1820" s="190">
        <v>3</v>
      </c>
      <c r="V1820" s="190">
        <v>18</v>
      </c>
      <c r="W1820" s="742">
        <v>15</v>
      </c>
      <c r="X1820" s="742"/>
      <c r="Y1820" s="742"/>
      <c r="Z1820" s="742"/>
      <c r="AA1820" s="742"/>
      <c r="AB1820" s="220"/>
      <c r="AC1820" s="183" t="s">
        <v>13192</v>
      </c>
      <c r="AD1820" s="191" t="s">
        <v>5758</v>
      </c>
      <c r="AE1820" s="191" t="s">
        <v>4252</v>
      </c>
      <c r="AF1820" s="194">
        <v>0</v>
      </c>
      <c r="AG1820" s="194">
        <v>0</v>
      </c>
      <c r="AH1820" s="194">
        <v>0</v>
      </c>
      <c r="AI1820" s="194">
        <v>0</v>
      </c>
      <c r="AJ1820" s="194">
        <v>1</v>
      </c>
      <c r="AK1820" s="194">
        <v>0</v>
      </c>
      <c r="AL1820" s="385">
        <v>13</v>
      </c>
      <c r="AM1820" s="194">
        <v>0</v>
      </c>
      <c r="AN1820" s="177">
        <v>0</v>
      </c>
      <c r="AO1820" s="194">
        <v>1</v>
      </c>
      <c r="AP1820" s="180"/>
      <c r="AQ1820" s="180"/>
      <c r="AR1820" s="180"/>
      <c r="AS1820" s="180"/>
      <c r="AT1820" s="180"/>
      <c r="AU1820" s="180"/>
      <c r="AV1820" s="180"/>
      <c r="AW1820" s="180"/>
      <c r="AX1820" s="180"/>
      <c r="AY1820" s="180"/>
      <c r="AZ1820" s="180"/>
      <c r="BA1820" s="180"/>
      <c r="BB1820" s="180"/>
      <c r="BC1820" s="180"/>
      <c r="BD1820" s="180"/>
      <c r="BE1820" s="180"/>
      <c r="BF1820" s="180"/>
      <c r="BG1820" s="180"/>
      <c r="BH1820" s="176">
        <f t="shared" si="217"/>
        <v>14</v>
      </c>
      <c r="BI1820" s="176">
        <f t="shared" si="213"/>
        <v>8</v>
      </c>
      <c r="BJ1820" s="182" t="str">
        <f t="shared" si="214"/>
        <v>15 - 111</v>
      </c>
      <c r="BK1820" s="176">
        <f t="shared" si="215"/>
        <v>63</v>
      </c>
      <c r="BL1820" s="176">
        <f t="shared" si="218"/>
        <v>14</v>
      </c>
      <c r="BM1820" s="533"/>
      <c r="BN1820" s="185">
        <v>3650</v>
      </c>
      <c r="BO1820" s="180">
        <v>18</v>
      </c>
      <c r="BP1820" s="185">
        <f t="shared" si="219"/>
        <v>4784</v>
      </c>
      <c r="BQ1820" s="420" t="str">
        <f t="shared" si="216"/>
        <v>VIII</v>
      </c>
      <c r="BR1820" s="185"/>
      <c r="BS1820" s="464" t="s">
        <v>9623</v>
      </c>
    </row>
    <row r="1821" spans="1:71" ht="25.5" x14ac:dyDescent="0.2">
      <c r="A1821" s="696">
        <v>1819</v>
      </c>
      <c r="B1821" s="286" t="s">
        <v>300</v>
      </c>
      <c r="C1821" s="286" t="s">
        <v>300</v>
      </c>
      <c r="D1821" s="258" t="s">
        <v>9623</v>
      </c>
      <c r="E1821" s="736">
        <v>5599</v>
      </c>
      <c r="F1821" s="736">
        <v>5</v>
      </c>
      <c r="G1821" s="737">
        <v>30</v>
      </c>
      <c r="H1821" s="305" t="s">
        <v>13990</v>
      </c>
      <c r="I1821" s="208" t="s">
        <v>635</v>
      </c>
      <c r="J1821" s="497" t="s">
        <v>7122</v>
      </c>
      <c r="K1821" s="427" t="s">
        <v>10295</v>
      </c>
      <c r="L1821" s="427" t="s">
        <v>5490</v>
      </c>
      <c r="M1821" s="685">
        <v>8.5</v>
      </c>
      <c r="N1821" s="685" t="s">
        <v>15715</v>
      </c>
      <c r="O1821" s="685">
        <v>350</v>
      </c>
      <c r="P1821" s="427" t="s">
        <v>16290</v>
      </c>
      <c r="Q1821" s="191">
        <v>4</v>
      </c>
      <c r="R1821" s="180"/>
      <c r="S1821" s="498">
        <v>8</v>
      </c>
      <c r="T1821" s="498">
        <v>12</v>
      </c>
      <c r="U1821" s="189">
        <v>3</v>
      </c>
      <c r="V1821" s="189">
        <v>16</v>
      </c>
      <c r="W1821" s="742">
        <v>18</v>
      </c>
      <c r="X1821" s="742"/>
      <c r="Y1821" s="742"/>
      <c r="Z1821" s="742"/>
      <c r="AA1821" s="742"/>
      <c r="AB1821" s="220"/>
      <c r="AC1821" s="419" t="s">
        <v>10299</v>
      </c>
      <c r="AD1821" s="427" t="s">
        <v>5758</v>
      </c>
      <c r="AE1821" s="427" t="s">
        <v>4259</v>
      </c>
      <c r="AF1821" s="194">
        <v>0</v>
      </c>
      <c r="AG1821" s="194">
        <v>0</v>
      </c>
      <c r="AH1821" s="194">
        <v>0</v>
      </c>
      <c r="AI1821" s="194">
        <v>0</v>
      </c>
      <c r="AJ1821" s="194">
        <v>0</v>
      </c>
      <c r="AK1821" s="194">
        <v>0</v>
      </c>
      <c r="AL1821" s="385">
        <v>5</v>
      </c>
      <c r="AM1821" s="194">
        <v>0</v>
      </c>
      <c r="AN1821" s="177">
        <v>0</v>
      </c>
      <c r="AO1821" s="194">
        <v>5</v>
      </c>
      <c r="AP1821" s="180"/>
      <c r="AQ1821" s="180"/>
      <c r="AR1821" s="180"/>
      <c r="AS1821" s="180"/>
      <c r="AT1821" s="180"/>
      <c r="AU1821" s="180"/>
      <c r="AV1821" s="180"/>
      <c r="AW1821" s="180"/>
      <c r="AX1821" s="180"/>
      <c r="AY1821" s="180"/>
      <c r="AZ1821" s="180"/>
      <c r="BA1821" s="180"/>
      <c r="BB1821" s="180"/>
      <c r="BC1821" s="180"/>
      <c r="BD1821" s="180"/>
      <c r="BE1821" s="180"/>
      <c r="BF1821" s="180"/>
      <c r="BG1821" s="180"/>
      <c r="BH1821" s="176">
        <f t="shared" si="217"/>
        <v>6</v>
      </c>
      <c r="BI1821" s="176">
        <f t="shared" si="213"/>
        <v>13</v>
      </c>
      <c r="BJ1821" s="182" t="str">
        <f t="shared" si="214"/>
        <v>10 - 45</v>
      </c>
      <c r="BK1821" s="176">
        <f t="shared" si="215"/>
        <v>28</v>
      </c>
      <c r="BL1821" s="176">
        <f t="shared" si="218"/>
        <v>7</v>
      </c>
      <c r="BM1821" s="533"/>
      <c r="BN1821" s="185">
        <v>275</v>
      </c>
      <c r="BO1821" s="180">
        <v>6</v>
      </c>
      <c r="BP1821" s="185">
        <f t="shared" si="219"/>
        <v>443</v>
      </c>
      <c r="BQ1821" s="420" t="str">
        <f t="shared" si="216"/>
        <v>V</v>
      </c>
      <c r="BR1821" s="185"/>
      <c r="BS1821" s="464" t="s">
        <v>9623</v>
      </c>
    </row>
    <row r="1822" spans="1:71" ht="25.5" x14ac:dyDescent="0.2">
      <c r="A1822" s="697">
        <v>1820</v>
      </c>
      <c r="B1822" s="286" t="s">
        <v>300</v>
      </c>
      <c r="C1822" s="286" t="s">
        <v>10303</v>
      </c>
      <c r="D1822" s="258" t="s">
        <v>9623</v>
      </c>
      <c r="E1822" s="736">
        <v>320</v>
      </c>
      <c r="F1822" s="736">
        <v>5</v>
      </c>
      <c r="G1822" s="737">
        <v>30</v>
      </c>
      <c r="H1822" s="305" t="s">
        <v>13990</v>
      </c>
      <c r="I1822" s="208" t="s">
        <v>635</v>
      </c>
      <c r="J1822" s="497" t="s">
        <v>7122</v>
      </c>
      <c r="K1822" s="427" t="s">
        <v>10295</v>
      </c>
      <c r="L1822" s="427" t="s">
        <v>5490</v>
      </c>
      <c r="M1822" s="685">
        <v>9</v>
      </c>
      <c r="N1822" s="685" t="s">
        <v>15715</v>
      </c>
      <c r="O1822" s="685">
        <v>415</v>
      </c>
      <c r="P1822" s="427" t="s">
        <v>16290</v>
      </c>
      <c r="Q1822" s="191">
        <v>4</v>
      </c>
      <c r="R1822" s="180"/>
      <c r="S1822" s="498">
        <v>8</v>
      </c>
      <c r="T1822" s="498">
        <v>12</v>
      </c>
      <c r="U1822" s="189">
        <v>3</v>
      </c>
      <c r="V1822" s="189">
        <v>16</v>
      </c>
      <c r="W1822" s="742">
        <v>18</v>
      </c>
      <c r="X1822" s="742"/>
      <c r="Y1822" s="742"/>
      <c r="Z1822" s="742"/>
      <c r="AA1822" s="742"/>
      <c r="AB1822" s="220"/>
      <c r="AC1822" s="419" t="s">
        <v>9756</v>
      </c>
      <c r="AD1822" s="427" t="s">
        <v>5758</v>
      </c>
      <c r="AE1822" s="427" t="s">
        <v>4259</v>
      </c>
      <c r="AF1822" s="194">
        <v>0</v>
      </c>
      <c r="AG1822" s="194">
        <v>0</v>
      </c>
      <c r="AH1822" s="194">
        <v>0</v>
      </c>
      <c r="AI1822" s="194">
        <v>0</v>
      </c>
      <c r="AJ1822" s="194">
        <v>0</v>
      </c>
      <c r="AK1822" s="194">
        <v>0</v>
      </c>
      <c r="AL1822" s="385">
        <v>5</v>
      </c>
      <c r="AM1822" s="194">
        <v>0</v>
      </c>
      <c r="AN1822" s="177">
        <v>0</v>
      </c>
      <c r="AO1822" s="194">
        <v>5</v>
      </c>
      <c r="AP1822" s="180">
        <v>6</v>
      </c>
      <c r="AQ1822" s="180"/>
      <c r="AR1822" s="180"/>
      <c r="AS1822" s="180"/>
      <c r="AT1822" s="180"/>
      <c r="AU1822" s="180"/>
      <c r="AV1822" s="180"/>
      <c r="AW1822" s="180"/>
      <c r="AX1822" s="180"/>
      <c r="AY1822" s="180"/>
      <c r="AZ1822" s="180">
        <v>7</v>
      </c>
      <c r="BA1822" s="180"/>
      <c r="BB1822" s="180"/>
      <c r="BC1822" s="180"/>
      <c r="BD1822" s="180"/>
      <c r="BE1822" s="180"/>
      <c r="BF1822" s="180"/>
      <c r="BG1822" s="180"/>
      <c r="BH1822" s="176" t="str">
        <f t="shared" si="217"/>
        <v>class level</v>
      </c>
      <c r="BI1822" s="176">
        <f t="shared" si="213"/>
        <v>10</v>
      </c>
      <c r="BJ1822" s="182" t="str">
        <f t="shared" si="214"/>
        <v>16 - 69</v>
      </c>
      <c r="BK1822" s="176">
        <f t="shared" si="215"/>
        <v>43</v>
      </c>
      <c r="BL1822" s="176">
        <f t="shared" si="218"/>
        <v>7</v>
      </c>
      <c r="BM1822" s="533"/>
      <c r="BN1822" s="185">
        <v>1000</v>
      </c>
      <c r="BO1822" s="180">
        <v>12</v>
      </c>
      <c r="BP1822" s="185">
        <f t="shared" si="219"/>
        <v>1516</v>
      </c>
      <c r="BQ1822" s="420" t="str">
        <f t="shared" si="216"/>
        <v>VI</v>
      </c>
      <c r="BR1822" s="185"/>
      <c r="BS1822" s="464" t="s">
        <v>10307</v>
      </c>
    </row>
    <row r="1823" spans="1:71" ht="25.5" x14ac:dyDescent="0.2">
      <c r="A1823" s="696">
        <v>1821</v>
      </c>
      <c r="B1823" s="286" t="s">
        <v>300</v>
      </c>
      <c r="C1823" s="286" t="s">
        <v>10304</v>
      </c>
      <c r="D1823" s="258" t="s">
        <v>9623</v>
      </c>
      <c r="E1823" s="736">
        <v>111.99999999999991</v>
      </c>
      <c r="F1823" s="736">
        <v>5</v>
      </c>
      <c r="G1823" s="737">
        <v>30</v>
      </c>
      <c r="H1823" s="305" t="s">
        <v>13990</v>
      </c>
      <c r="I1823" s="208" t="s">
        <v>635</v>
      </c>
      <c r="J1823" s="497" t="s">
        <v>5454</v>
      </c>
      <c r="K1823" s="427" t="s">
        <v>5111</v>
      </c>
      <c r="L1823" s="427" t="s">
        <v>5490</v>
      </c>
      <c r="M1823" s="685">
        <v>10</v>
      </c>
      <c r="N1823" s="685" t="s">
        <v>15715</v>
      </c>
      <c r="O1823" s="685">
        <v>570</v>
      </c>
      <c r="P1823" s="427" t="s">
        <v>16290</v>
      </c>
      <c r="Q1823" s="191">
        <v>4</v>
      </c>
      <c r="R1823" s="180"/>
      <c r="S1823" s="498">
        <v>8</v>
      </c>
      <c r="T1823" s="498">
        <v>12</v>
      </c>
      <c r="U1823" s="189">
        <v>3</v>
      </c>
      <c r="V1823" s="189">
        <v>16</v>
      </c>
      <c r="W1823" s="742">
        <v>18</v>
      </c>
      <c r="X1823" s="742"/>
      <c r="Y1823" s="742"/>
      <c r="Z1823" s="742"/>
      <c r="AA1823" s="742"/>
      <c r="AB1823" s="220"/>
      <c r="AC1823" s="419" t="s">
        <v>10306</v>
      </c>
      <c r="AD1823" s="427" t="s">
        <v>5758</v>
      </c>
      <c r="AE1823" s="427" t="s">
        <v>4259</v>
      </c>
      <c r="AF1823" s="194">
        <v>0</v>
      </c>
      <c r="AG1823" s="194">
        <v>0</v>
      </c>
      <c r="AH1823" s="194">
        <v>0</v>
      </c>
      <c r="AI1823" s="194">
        <v>0</v>
      </c>
      <c r="AJ1823" s="194">
        <v>1</v>
      </c>
      <c r="AK1823" s="194">
        <v>0</v>
      </c>
      <c r="AL1823" s="385">
        <v>0</v>
      </c>
      <c r="AM1823" s="194">
        <v>0</v>
      </c>
      <c r="AN1823" s="177">
        <v>0</v>
      </c>
      <c r="AO1823" s="194">
        <v>39</v>
      </c>
      <c r="AP1823" s="180"/>
      <c r="AQ1823" s="180"/>
      <c r="AR1823" s="180"/>
      <c r="AS1823" s="180"/>
      <c r="AT1823" s="180"/>
      <c r="AU1823" s="180"/>
      <c r="AV1823" s="180"/>
      <c r="AW1823" s="180"/>
      <c r="AX1823" s="180"/>
      <c r="AY1823" s="180"/>
      <c r="AZ1823" s="180"/>
      <c r="BA1823" s="180"/>
      <c r="BB1823" s="180"/>
      <c r="BC1823" s="180"/>
      <c r="BD1823" s="180"/>
      <c r="BE1823" s="180"/>
      <c r="BF1823" s="180"/>
      <c r="BG1823" s="180"/>
      <c r="BH1823" s="176">
        <f t="shared" si="217"/>
        <v>6</v>
      </c>
      <c r="BI1823" s="176">
        <f t="shared" si="213"/>
        <v>13</v>
      </c>
      <c r="BJ1823" s="182" t="str">
        <f t="shared" si="214"/>
        <v>40 - 45</v>
      </c>
      <c r="BK1823" s="176">
        <f t="shared" si="215"/>
        <v>43</v>
      </c>
      <c r="BL1823" s="176">
        <f t="shared" si="218"/>
        <v>9</v>
      </c>
      <c r="BM1823" s="533">
        <v>6</v>
      </c>
      <c r="BN1823" s="185">
        <v>1000</v>
      </c>
      <c r="BO1823" s="180">
        <v>12</v>
      </c>
      <c r="BP1823" s="185">
        <f t="shared" si="219"/>
        <v>1516</v>
      </c>
      <c r="BQ1823" s="420" t="str">
        <f t="shared" si="216"/>
        <v>VI</v>
      </c>
      <c r="BR1823" s="185"/>
      <c r="BS1823" s="464" t="s">
        <v>10307</v>
      </c>
    </row>
    <row r="1824" spans="1:71" x14ac:dyDescent="0.2">
      <c r="A1824" s="697">
        <v>1822</v>
      </c>
      <c r="B1824" s="286" t="s">
        <v>300</v>
      </c>
      <c r="C1824" s="286" t="s">
        <v>8128</v>
      </c>
      <c r="D1824" s="258" t="s">
        <v>5497</v>
      </c>
      <c r="E1824" s="736">
        <v>634</v>
      </c>
      <c r="F1824" s="736">
        <v>2</v>
      </c>
      <c r="G1824" s="736">
        <v>20</v>
      </c>
      <c r="H1824" s="305" t="s">
        <v>13991</v>
      </c>
      <c r="I1824" s="208" t="s">
        <v>8138</v>
      </c>
      <c r="J1824" s="280" t="s">
        <v>7132</v>
      </c>
      <c r="K1824" s="191" t="s">
        <v>6796</v>
      </c>
      <c r="L1824" s="427" t="s">
        <v>5490</v>
      </c>
      <c r="M1824" s="686">
        <v>9</v>
      </c>
      <c r="N1824" s="685" t="s">
        <v>15715</v>
      </c>
      <c r="O1824" s="686">
        <v>650</v>
      </c>
      <c r="P1824" s="427" t="s">
        <v>15816</v>
      </c>
      <c r="Q1824" s="191">
        <v>5</v>
      </c>
      <c r="R1824" s="188" t="s">
        <v>4273</v>
      </c>
      <c r="S1824" s="189">
        <v>5</v>
      </c>
      <c r="T1824" s="189">
        <v>7</v>
      </c>
      <c r="U1824" s="189">
        <v>2</v>
      </c>
      <c r="V1824" s="189">
        <v>8</v>
      </c>
      <c r="W1824" s="742">
        <v>9</v>
      </c>
      <c r="X1824" s="184"/>
      <c r="Y1824" s="184"/>
      <c r="Z1824" s="184"/>
      <c r="AA1824" s="184"/>
      <c r="AB1824" s="220"/>
      <c r="AC1824" s="419" t="s">
        <v>8132</v>
      </c>
      <c r="AD1824" s="191" t="s">
        <v>5758</v>
      </c>
      <c r="AE1824" s="191" t="s">
        <v>4250</v>
      </c>
      <c r="AF1824" s="177">
        <v>0</v>
      </c>
      <c r="AG1824" s="177">
        <v>0</v>
      </c>
      <c r="AH1824" s="177">
        <v>0</v>
      </c>
      <c r="AI1824" s="177">
        <v>0</v>
      </c>
      <c r="AJ1824" s="177">
        <v>0</v>
      </c>
      <c r="AK1824" s="177">
        <v>0</v>
      </c>
      <c r="AL1824" s="383">
        <v>4</v>
      </c>
      <c r="AM1824" s="177">
        <v>0</v>
      </c>
      <c r="AN1824" s="177">
        <v>0</v>
      </c>
      <c r="AO1824" s="182">
        <v>1</v>
      </c>
      <c r="AP1824" s="180"/>
      <c r="AQ1824" s="180"/>
      <c r="AR1824" s="180"/>
      <c r="AS1824" s="180"/>
      <c r="AT1824" s="180"/>
      <c r="AU1824" s="180"/>
      <c r="AV1824" s="180"/>
      <c r="AW1824" s="180"/>
      <c r="AX1824" s="180"/>
      <c r="AY1824" s="180"/>
      <c r="AZ1824" s="180"/>
      <c r="BA1824" s="180"/>
      <c r="BB1824" s="180"/>
      <c r="BC1824" s="180"/>
      <c r="BD1824" s="180"/>
      <c r="BE1824" s="180"/>
      <c r="BF1824" s="180"/>
      <c r="BG1824" s="180"/>
      <c r="BH1824" s="176">
        <f t="shared" si="217"/>
        <v>4</v>
      </c>
      <c r="BI1824" s="176">
        <f t="shared" si="213"/>
        <v>15</v>
      </c>
      <c r="BJ1824" s="182" t="str">
        <f t="shared" si="214"/>
        <v>5 - 33</v>
      </c>
      <c r="BK1824" s="176">
        <f t="shared" si="215"/>
        <v>19</v>
      </c>
      <c r="BL1824" s="176">
        <f t="shared" si="218"/>
        <v>4</v>
      </c>
      <c r="BM1824" s="533"/>
      <c r="BN1824" s="185">
        <v>90</v>
      </c>
      <c r="BO1824" s="180">
        <v>5</v>
      </c>
      <c r="BP1824" s="178">
        <f t="shared" si="219"/>
        <v>185</v>
      </c>
      <c r="BQ1824" s="420" t="str">
        <f t="shared" si="216"/>
        <v>III</v>
      </c>
      <c r="BR1824" s="185">
        <v>175</v>
      </c>
      <c r="BS1824" s="212" t="s">
        <v>3967</v>
      </c>
    </row>
    <row r="1825" spans="1:79" x14ac:dyDescent="0.2">
      <c r="A1825" s="696">
        <v>1823</v>
      </c>
      <c r="B1825" s="286" t="s">
        <v>300</v>
      </c>
      <c r="C1825" s="286" t="s">
        <v>1900</v>
      </c>
      <c r="D1825" s="258" t="s">
        <v>5497</v>
      </c>
      <c r="E1825" s="736">
        <v>450</v>
      </c>
      <c r="F1825" s="736">
        <v>2</v>
      </c>
      <c r="G1825" s="737">
        <v>20</v>
      </c>
      <c r="H1825" s="305" t="s">
        <v>3486</v>
      </c>
      <c r="I1825" s="208" t="s">
        <v>3485</v>
      </c>
      <c r="J1825" s="280" t="s">
        <v>5446</v>
      </c>
      <c r="K1825" s="191" t="s">
        <v>4558</v>
      </c>
      <c r="L1825" s="427" t="s">
        <v>3491</v>
      </c>
      <c r="M1825" s="686">
        <v>5.5</v>
      </c>
      <c r="N1825" s="685" t="s">
        <v>15710</v>
      </c>
      <c r="O1825" s="686">
        <v>105</v>
      </c>
      <c r="P1825" s="427" t="s">
        <v>15775</v>
      </c>
      <c r="Q1825" s="191">
        <v>7</v>
      </c>
      <c r="R1825" s="180"/>
      <c r="S1825" s="189">
        <v>2</v>
      </c>
      <c r="T1825" s="189">
        <v>4</v>
      </c>
      <c r="U1825" s="179">
        <v>1</v>
      </c>
      <c r="V1825" s="179">
        <v>1</v>
      </c>
      <c r="W1825" s="742">
        <v>18</v>
      </c>
      <c r="X1825" s="184"/>
      <c r="Y1825" s="184"/>
      <c r="Z1825" s="184"/>
      <c r="AA1825" s="184"/>
      <c r="AB1825" s="220"/>
      <c r="AC1825" s="183" t="s">
        <v>1904</v>
      </c>
      <c r="AD1825" s="191" t="s">
        <v>7471</v>
      </c>
      <c r="AE1825" s="191" t="s">
        <v>4247</v>
      </c>
      <c r="AF1825" s="177">
        <v>0</v>
      </c>
      <c r="AG1825" s="177">
        <v>0</v>
      </c>
      <c r="AH1825" s="177">
        <v>0</v>
      </c>
      <c r="AI1825" s="177">
        <v>0</v>
      </c>
      <c r="AJ1825" s="177">
        <v>0</v>
      </c>
      <c r="AK1825" s="177">
        <v>0</v>
      </c>
      <c r="AL1825" s="383">
        <v>2</v>
      </c>
      <c r="AM1825" s="177">
        <v>0</v>
      </c>
      <c r="AN1825" s="177">
        <v>0</v>
      </c>
      <c r="AO1825" s="182">
        <v>2</v>
      </c>
      <c r="AP1825" s="180"/>
      <c r="AQ1825" s="180"/>
      <c r="AR1825" s="180"/>
      <c r="AS1825" s="180"/>
      <c r="AT1825" s="180"/>
      <c r="AU1825" s="180"/>
      <c r="AV1825" s="180"/>
      <c r="AW1825" s="180"/>
      <c r="AX1825" s="180"/>
      <c r="AY1825" s="180"/>
      <c r="AZ1825" s="180"/>
      <c r="BA1825" s="180"/>
      <c r="BB1825" s="180"/>
      <c r="BC1825" s="180"/>
      <c r="BD1825" s="180"/>
      <c r="BE1825" s="180"/>
      <c r="BF1825" s="180"/>
      <c r="BG1825" s="180"/>
      <c r="BH1825" s="176">
        <f t="shared" si="217"/>
        <v>2</v>
      </c>
      <c r="BI1825" s="176">
        <f t="shared" si="213"/>
        <v>16</v>
      </c>
      <c r="BJ1825" s="182" t="str">
        <f t="shared" si="214"/>
        <v>4 - 18</v>
      </c>
      <c r="BK1825" s="176">
        <f t="shared" si="215"/>
        <v>11</v>
      </c>
      <c r="BL1825" s="176">
        <f t="shared" si="218"/>
        <v>2</v>
      </c>
      <c r="BM1825" s="533"/>
      <c r="BN1825" s="185">
        <v>35</v>
      </c>
      <c r="BO1825" s="180">
        <v>3</v>
      </c>
      <c r="BP1825" s="178">
        <f t="shared" si="219"/>
        <v>68</v>
      </c>
      <c r="BQ1825" s="420" t="str">
        <f t="shared" si="216"/>
        <v>II</v>
      </c>
      <c r="BR1825" s="185"/>
      <c r="BS1825" s="212" t="s">
        <v>3967</v>
      </c>
    </row>
    <row r="1826" spans="1:79" x14ac:dyDescent="0.2">
      <c r="A1826" s="696">
        <v>1824</v>
      </c>
      <c r="B1826" s="286" t="s">
        <v>300</v>
      </c>
      <c r="C1826" s="286" t="s">
        <v>5941</v>
      </c>
      <c r="D1826" s="258" t="s">
        <v>5497</v>
      </c>
      <c r="E1826" s="736">
        <v>211</v>
      </c>
      <c r="F1826" s="736">
        <v>1</v>
      </c>
      <c r="G1826" s="737">
        <v>10</v>
      </c>
      <c r="H1826" s="305" t="s">
        <v>3879</v>
      </c>
      <c r="I1826" s="208" t="s">
        <v>635</v>
      </c>
      <c r="J1826" s="280" t="s">
        <v>4290</v>
      </c>
      <c r="K1826" s="191" t="s">
        <v>2324</v>
      </c>
      <c r="L1826" s="427" t="s">
        <v>5490</v>
      </c>
      <c r="M1826" s="686">
        <v>10.5</v>
      </c>
      <c r="N1826" s="684" t="s">
        <v>15715</v>
      </c>
      <c r="O1826" s="686">
        <v>1100</v>
      </c>
      <c r="P1826" s="427" t="s">
        <v>15807</v>
      </c>
      <c r="Q1826" s="191">
        <v>4</v>
      </c>
      <c r="R1826" s="180">
        <v>19</v>
      </c>
      <c r="S1826" s="189">
        <v>5</v>
      </c>
      <c r="T1826" s="189">
        <v>7</v>
      </c>
      <c r="U1826" s="189">
        <v>2</v>
      </c>
      <c r="V1826" s="189">
        <v>8</v>
      </c>
      <c r="W1826" s="742">
        <v>12</v>
      </c>
      <c r="X1826" s="184"/>
      <c r="Y1826" s="184"/>
      <c r="Z1826" s="184"/>
      <c r="AA1826" s="184"/>
      <c r="AB1826" s="220"/>
      <c r="AC1826" s="183" t="s">
        <v>5647</v>
      </c>
      <c r="AD1826" s="191" t="s">
        <v>5758</v>
      </c>
      <c r="AE1826" s="191" t="s">
        <v>4250</v>
      </c>
      <c r="AF1826" s="177">
        <v>1</v>
      </c>
      <c r="AG1826" s="177">
        <v>0</v>
      </c>
      <c r="AH1826" s="177">
        <v>0</v>
      </c>
      <c r="AI1826" s="177">
        <v>0</v>
      </c>
      <c r="AJ1826" s="177">
        <v>0</v>
      </c>
      <c r="AK1826" s="177">
        <v>0</v>
      </c>
      <c r="AL1826" s="383">
        <v>8</v>
      </c>
      <c r="AM1826" s="177">
        <v>0</v>
      </c>
      <c r="AN1826" s="177">
        <v>0</v>
      </c>
      <c r="AO1826" s="181">
        <v>0</v>
      </c>
      <c r="AP1826" s="188"/>
      <c r="AQ1826" s="188"/>
      <c r="AR1826" s="188"/>
      <c r="AS1826" s="188"/>
      <c r="AT1826" s="188"/>
      <c r="AU1826" s="188"/>
      <c r="AV1826" s="188"/>
      <c r="AW1826" s="188"/>
      <c r="AX1826" s="188"/>
      <c r="AY1826" s="188"/>
      <c r="AZ1826" s="188"/>
      <c r="BA1826" s="188"/>
      <c r="BB1826" s="188"/>
      <c r="BC1826" s="188"/>
      <c r="BD1826" s="188"/>
      <c r="BE1826" s="188"/>
      <c r="BF1826" s="188"/>
      <c r="BG1826" s="188"/>
      <c r="BH1826" s="176">
        <f t="shared" si="217"/>
        <v>8</v>
      </c>
      <c r="BI1826" s="176">
        <f t="shared" si="213"/>
        <v>12</v>
      </c>
      <c r="BJ1826" s="182" t="str">
        <f t="shared" si="214"/>
        <v>9 - 66</v>
      </c>
      <c r="BK1826" s="176">
        <f t="shared" si="215"/>
        <v>38</v>
      </c>
      <c r="BL1826" s="176">
        <f t="shared" si="218"/>
        <v>8</v>
      </c>
      <c r="BM1826" s="533"/>
      <c r="BN1826" s="185">
        <v>1400</v>
      </c>
      <c r="BO1826" s="180">
        <v>12</v>
      </c>
      <c r="BP1826" s="178">
        <f t="shared" si="219"/>
        <v>1856</v>
      </c>
      <c r="BQ1826" s="420" t="str">
        <f t="shared" si="216"/>
        <v>VII</v>
      </c>
      <c r="BR1826" s="185"/>
      <c r="BS1826" s="212" t="s">
        <v>3967</v>
      </c>
    </row>
    <row r="1827" spans="1:79" x14ac:dyDescent="0.2">
      <c r="A1827" s="697">
        <v>1825</v>
      </c>
      <c r="B1827" s="286" t="s">
        <v>300</v>
      </c>
      <c r="C1827" s="286" t="s">
        <v>1902</v>
      </c>
      <c r="D1827" s="258" t="s">
        <v>5497</v>
      </c>
      <c r="E1827" s="736">
        <v>74.999999999999986</v>
      </c>
      <c r="F1827" s="736">
        <v>3</v>
      </c>
      <c r="G1827" s="737">
        <v>12</v>
      </c>
      <c r="H1827" s="305" t="s">
        <v>3486</v>
      </c>
      <c r="I1827" s="208" t="s">
        <v>3485</v>
      </c>
      <c r="J1827" s="280" t="s">
        <v>6558</v>
      </c>
      <c r="K1827" s="191" t="s">
        <v>2339</v>
      </c>
      <c r="L1827" s="427" t="s">
        <v>5490</v>
      </c>
      <c r="M1827" s="686">
        <v>5</v>
      </c>
      <c r="N1827" s="685" t="s">
        <v>15710</v>
      </c>
      <c r="O1827" s="686">
        <v>300</v>
      </c>
      <c r="P1827" s="427" t="s">
        <v>1669</v>
      </c>
      <c r="Q1827" s="191">
        <v>6</v>
      </c>
      <c r="R1827" s="180"/>
      <c r="S1827" s="189">
        <v>5</v>
      </c>
      <c r="T1827" s="189">
        <v>7</v>
      </c>
      <c r="U1827" s="189">
        <v>2</v>
      </c>
      <c r="V1827" s="189">
        <v>8</v>
      </c>
      <c r="W1827" s="742">
        <v>18</v>
      </c>
      <c r="X1827" s="184"/>
      <c r="Y1827" s="184"/>
      <c r="Z1827" s="184"/>
      <c r="AA1827" s="184"/>
      <c r="AB1827" s="220"/>
      <c r="AC1827" s="186"/>
      <c r="AD1827" s="191" t="s">
        <v>3571</v>
      </c>
      <c r="AE1827" s="191" t="s">
        <v>4259</v>
      </c>
      <c r="AF1827" s="177">
        <v>0</v>
      </c>
      <c r="AG1827" s="177">
        <v>0</v>
      </c>
      <c r="AH1827" s="177">
        <v>0</v>
      </c>
      <c r="AI1827" s="177">
        <v>0</v>
      </c>
      <c r="AJ1827" s="177">
        <v>0</v>
      </c>
      <c r="AK1827" s="177">
        <v>0</v>
      </c>
      <c r="AL1827" s="383">
        <v>4</v>
      </c>
      <c r="AM1827" s="177">
        <v>0</v>
      </c>
      <c r="AN1827" s="177">
        <v>0</v>
      </c>
      <c r="AO1827" s="182">
        <v>4</v>
      </c>
      <c r="AP1827" s="180"/>
      <c r="AQ1827" s="180"/>
      <c r="AR1827" s="180"/>
      <c r="AS1827" s="180"/>
      <c r="AT1827" s="180"/>
      <c r="AU1827" s="180"/>
      <c r="AV1827" s="180"/>
      <c r="AW1827" s="180"/>
      <c r="AX1827" s="180"/>
      <c r="AY1827" s="180"/>
      <c r="AZ1827" s="180"/>
      <c r="BA1827" s="180"/>
      <c r="BB1827" s="180"/>
      <c r="BC1827" s="180"/>
      <c r="BD1827" s="180"/>
      <c r="BE1827" s="180"/>
      <c r="BF1827" s="180"/>
      <c r="BG1827" s="180"/>
      <c r="BH1827" s="176">
        <f t="shared" si="217"/>
        <v>5</v>
      </c>
      <c r="BI1827" s="176">
        <f t="shared" si="213"/>
        <v>15</v>
      </c>
      <c r="BJ1827" s="182" t="str">
        <f t="shared" si="214"/>
        <v>8 - 36</v>
      </c>
      <c r="BK1827" s="176">
        <f t="shared" si="215"/>
        <v>22</v>
      </c>
      <c r="BL1827" s="176">
        <f t="shared" si="218"/>
        <v>5</v>
      </c>
      <c r="BM1827" s="533"/>
      <c r="BN1827" s="185">
        <v>90</v>
      </c>
      <c r="BO1827" s="180">
        <v>5</v>
      </c>
      <c r="BP1827" s="178">
        <f t="shared" si="219"/>
        <v>200</v>
      </c>
      <c r="BQ1827" s="420" t="str">
        <f t="shared" si="216"/>
        <v>III</v>
      </c>
      <c r="BR1827" s="185"/>
      <c r="BS1827" s="212" t="s">
        <v>3967</v>
      </c>
    </row>
    <row r="1828" spans="1:79" x14ac:dyDescent="0.2">
      <c r="A1828" s="696">
        <v>1826</v>
      </c>
      <c r="B1828" s="286" t="s">
        <v>300</v>
      </c>
      <c r="C1828" s="286" t="s">
        <v>8902</v>
      </c>
      <c r="D1828" s="258" t="s">
        <v>5497</v>
      </c>
      <c r="E1828" s="736">
        <v>45.000000000000007</v>
      </c>
      <c r="F1828" s="736">
        <v>1</v>
      </c>
      <c r="G1828" s="737">
        <v>2</v>
      </c>
      <c r="H1828" s="305" t="s">
        <v>3486</v>
      </c>
      <c r="I1828" s="207" t="s">
        <v>2342</v>
      </c>
      <c r="J1828" s="279" t="s">
        <v>4727</v>
      </c>
      <c r="K1828" s="179" t="s">
        <v>8904</v>
      </c>
      <c r="L1828" s="427" t="s">
        <v>5490</v>
      </c>
      <c r="M1828" s="684">
        <v>10.5</v>
      </c>
      <c r="N1828" s="684" t="s">
        <v>15710</v>
      </c>
      <c r="O1828" s="684">
        <v>1500</v>
      </c>
      <c r="P1828" s="179"/>
      <c r="Q1828" s="179">
        <v>6</v>
      </c>
      <c r="R1828" s="180"/>
      <c r="S1828" s="189">
        <v>2</v>
      </c>
      <c r="T1828" s="189">
        <v>4</v>
      </c>
      <c r="U1828" s="179">
        <v>1</v>
      </c>
      <c r="V1828" s="179">
        <v>1</v>
      </c>
      <c r="W1828" s="742">
        <v>12</v>
      </c>
      <c r="X1828" s="184"/>
      <c r="Y1828" s="184">
        <v>9</v>
      </c>
      <c r="Z1828" s="184"/>
      <c r="AA1828" s="184"/>
      <c r="AB1828" s="220"/>
      <c r="AC1828" s="186" t="s">
        <v>8912</v>
      </c>
      <c r="AD1828" s="179" t="s">
        <v>7471</v>
      </c>
      <c r="AE1828" s="179" t="s">
        <v>4247</v>
      </c>
      <c r="AF1828" s="177">
        <v>0</v>
      </c>
      <c r="AG1828" s="177">
        <v>0</v>
      </c>
      <c r="AH1828" s="177">
        <v>0</v>
      </c>
      <c r="AI1828" s="177">
        <v>0</v>
      </c>
      <c r="AJ1828" s="177">
        <v>0</v>
      </c>
      <c r="AK1828" s="177">
        <v>0</v>
      </c>
      <c r="AL1828" s="383">
        <v>6</v>
      </c>
      <c r="AM1828" s="177">
        <v>0</v>
      </c>
      <c r="AN1828" s="177">
        <v>0</v>
      </c>
      <c r="AO1828" s="182">
        <v>6</v>
      </c>
      <c r="AP1828" s="180"/>
      <c r="AQ1828" s="180"/>
      <c r="AR1828" s="180"/>
      <c r="AS1828" s="180"/>
      <c r="AT1828" s="180"/>
      <c r="AU1828" s="180"/>
      <c r="AV1828" s="180"/>
      <c r="AW1828" s="180"/>
      <c r="AX1828" s="180"/>
      <c r="AY1828" s="180"/>
      <c r="AZ1828" s="180"/>
      <c r="BA1828" s="180"/>
      <c r="BB1828" s="180"/>
      <c r="BC1828" s="180"/>
      <c r="BD1828" s="180"/>
      <c r="BE1828" s="180"/>
      <c r="BF1828" s="180"/>
      <c r="BG1828" s="180"/>
      <c r="BH1828" s="176">
        <f t="shared" si="217"/>
        <v>7</v>
      </c>
      <c r="BI1828" s="176">
        <f t="shared" si="213"/>
        <v>13</v>
      </c>
      <c r="BJ1828" s="182" t="str">
        <f t="shared" si="214"/>
        <v>12 - 54</v>
      </c>
      <c r="BK1828" s="176">
        <f t="shared" si="215"/>
        <v>33</v>
      </c>
      <c r="BL1828" s="176">
        <f t="shared" si="218"/>
        <v>8</v>
      </c>
      <c r="BM1828" s="533"/>
      <c r="BN1828" s="185">
        <v>475</v>
      </c>
      <c r="BO1828" s="180">
        <v>8</v>
      </c>
      <c r="BP1828" s="178">
        <f t="shared" si="219"/>
        <v>739</v>
      </c>
      <c r="BQ1828" s="420" t="str">
        <f t="shared" si="216"/>
        <v>V</v>
      </c>
      <c r="BR1828" s="185">
        <v>650</v>
      </c>
      <c r="BS1828" s="472" t="s">
        <v>3967</v>
      </c>
      <c r="BU1828" s="10"/>
      <c r="BV1828" s="488"/>
      <c r="BW1828" s="489"/>
      <c r="BY1828" s="489"/>
      <c r="BZ1828" s="489"/>
      <c r="CA1828" s="489"/>
    </row>
    <row r="1829" spans="1:79" ht="25.5" x14ac:dyDescent="0.2">
      <c r="A1829" s="697">
        <v>1827</v>
      </c>
      <c r="B1829" s="286" t="s">
        <v>300</v>
      </c>
      <c r="C1829" s="286" t="s">
        <v>1903</v>
      </c>
      <c r="D1829" s="258" t="s">
        <v>5497</v>
      </c>
      <c r="E1829" s="736">
        <v>20</v>
      </c>
      <c r="F1829" s="736">
        <v>2</v>
      </c>
      <c r="G1829" s="737">
        <v>8</v>
      </c>
      <c r="H1829" s="305" t="s">
        <v>3486</v>
      </c>
      <c r="I1829" s="208" t="s">
        <v>3485</v>
      </c>
      <c r="J1829" s="280" t="s">
        <v>6558</v>
      </c>
      <c r="K1829" s="191" t="s">
        <v>5492</v>
      </c>
      <c r="L1829" s="427" t="s">
        <v>5490</v>
      </c>
      <c r="M1829" s="686">
        <v>9</v>
      </c>
      <c r="N1829" s="685" t="s">
        <v>15710</v>
      </c>
      <c r="O1829" s="686">
        <v>450</v>
      </c>
      <c r="P1829" s="427" t="s">
        <v>15775</v>
      </c>
      <c r="Q1829" s="191">
        <v>5</v>
      </c>
      <c r="R1829" s="180"/>
      <c r="S1829" s="189">
        <v>8</v>
      </c>
      <c r="T1829" s="189">
        <v>10</v>
      </c>
      <c r="U1829" s="189">
        <v>3</v>
      </c>
      <c r="V1829" s="189">
        <v>12</v>
      </c>
      <c r="W1829" s="742">
        <v>18</v>
      </c>
      <c r="X1829" s="184"/>
      <c r="Y1829" s="184"/>
      <c r="Z1829" s="184"/>
      <c r="AA1829" s="184"/>
      <c r="AB1829" s="220"/>
      <c r="AC1829" s="419" t="s">
        <v>14088</v>
      </c>
      <c r="AD1829" s="191" t="s">
        <v>3571</v>
      </c>
      <c r="AE1829" s="191" t="s">
        <v>4255</v>
      </c>
      <c r="AF1829" s="177">
        <v>0</v>
      </c>
      <c r="AG1829" s="177">
        <v>0</v>
      </c>
      <c r="AH1829" s="177">
        <v>0</v>
      </c>
      <c r="AI1829" s="177">
        <v>0</v>
      </c>
      <c r="AJ1829" s="177">
        <v>0</v>
      </c>
      <c r="AK1829" s="177">
        <v>0</v>
      </c>
      <c r="AL1829" s="383">
        <v>5</v>
      </c>
      <c r="AM1829" s="177">
        <v>0</v>
      </c>
      <c r="AN1829" s="177">
        <v>0</v>
      </c>
      <c r="AO1829" s="182">
        <v>0</v>
      </c>
      <c r="AP1829" s="180"/>
      <c r="AQ1829" s="180"/>
      <c r="AR1829" s="180"/>
      <c r="AS1829" s="180"/>
      <c r="AT1829" s="180"/>
      <c r="AU1829" s="180"/>
      <c r="AV1829" s="180"/>
      <c r="AW1829" s="180"/>
      <c r="AX1829" s="180"/>
      <c r="AY1829" s="180"/>
      <c r="AZ1829" s="180"/>
      <c r="BA1829" s="180"/>
      <c r="BB1829" s="180"/>
      <c r="BC1829" s="180"/>
      <c r="BD1829" s="180"/>
      <c r="BE1829" s="180"/>
      <c r="BF1829" s="180"/>
      <c r="BG1829" s="180"/>
      <c r="BH1829" s="176">
        <f t="shared" si="217"/>
        <v>5</v>
      </c>
      <c r="BI1829" s="176">
        <f t="shared" si="213"/>
        <v>15</v>
      </c>
      <c r="BJ1829" s="182" t="str">
        <f t="shared" si="214"/>
        <v>5 - 40</v>
      </c>
      <c r="BK1829" s="176">
        <f t="shared" si="215"/>
        <v>23</v>
      </c>
      <c r="BL1829" s="176">
        <f t="shared" si="218"/>
        <v>5</v>
      </c>
      <c r="BM1829" s="533"/>
      <c r="BN1829" s="185">
        <v>245</v>
      </c>
      <c r="BO1829" s="180">
        <v>5</v>
      </c>
      <c r="BP1829" s="178">
        <f t="shared" si="219"/>
        <v>360</v>
      </c>
      <c r="BQ1829" s="420" t="str">
        <f t="shared" si="216"/>
        <v>IV</v>
      </c>
      <c r="BR1829" s="185"/>
      <c r="BS1829" s="212" t="s">
        <v>3967</v>
      </c>
    </row>
    <row r="1830" spans="1:79" ht="25.5" x14ac:dyDescent="0.2">
      <c r="A1830" s="696">
        <v>1828</v>
      </c>
      <c r="B1830" s="286" t="s">
        <v>9757</v>
      </c>
      <c r="C1830" s="286" t="s">
        <v>9757</v>
      </c>
      <c r="D1830" s="258" t="s">
        <v>9623</v>
      </c>
      <c r="E1830" s="736">
        <v>1</v>
      </c>
      <c r="F1830" s="736">
        <v>1</v>
      </c>
      <c r="G1830" s="737">
        <v>1</v>
      </c>
      <c r="H1830" s="305" t="s">
        <v>12231</v>
      </c>
      <c r="I1830" s="496" t="s">
        <v>3914</v>
      </c>
      <c r="J1830" s="497" t="s">
        <v>9758</v>
      </c>
      <c r="K1830" s="427" t="s">
        <v>3491</v>
      </c>
      <c r="L1830" s="427" t="s">
        <v>3491</v>
      </c>
      <c r="M1830" s="685">
        <v>5.5</v>
      </c>
      <c r="N1830" s="685" t="s">
        <v>15710</v>
      </c>
      <c r="O1830" s="685">
        <v>200</v>
      </c>
      <c r="P1830" s="427" t="s">
        <v>15822</v>
      </c>
      <c r="Q1830" s="191">
        <v>1</v>
      </c>
      <c r="R1830" s="180"/>
      <c r="S1830" s="427">
        <v>2</v>
      </c>
      <c r="T1830" s="191">
        <v>4</v>
      </c>
      <c r="U1830" s="191">
        <v>1</v>
      </c>
      <c r="V1830" s="191">
        <v>1</v>
      </c>
      <c r="W1830" s="742">
        <v>3</v>
      </c>
      <c r="X1830" s="742"/>
      <c r="Y1830" s="742">
        <v>6</v>
      </c>
      <c r="Z1830" s="742"/>
      <c r="AA1830" s="742"/>
      <c r="AB1830" s="220"/>
      <c r="AC1830" s="419" t="s">
        <v>12466</v>
      </c>
      <c r="AD1830" s="427" t="s">
        <v>9759</v>
      </c>
      <c r="AE1830" s="427" t="s">
        <v>4247</v>
      </c>
      <c r="AF1830" s="194">
        <v>0</v>
      </c>
      <c r="AG1830" s="194">
        <v>0</v>
      </c>
      <c r="AH1830" s="194">
        <v>0</v>
      </c>
      <c r="AI1830" s="194">
        <v>0</v>
      </c>
      <c r="AJ1830" s="194">
        <v>0</v>
      </c>
      <c r="AK1830" s="194">
        <v>0</v>
      </c>
      <c r="AL1830" s="383">
        <v>4</v>
      </c>
      <c r="AM1830" s="194">
        <v>0</v>
      </c>
      <c r="AN1830" s="177">
        <v>0</v>
      </c>
      <c r="AO1830" s="194">
        <v>3</v>
      </c>
      <c r="AP1830" s="180"/>
      <c r="AQ1830" s="180"/>
      <c r="AR1830" s="180"/>
      <c r="AS1830" s="180"/>
      <c r="AT1830" s="180"/>
      <c r="AU1830" s="180"/>
      <c r="AV1830" s="180"/>
      <c r="AW1830" s="180"/>
      <c r="AX1830" s="180"/>
      <c r="AY1830" s="180"/>
      <c r="AZ1830" s="180"/>
      <c r="BA1830" s="180"/>
      <c r="BB1830" s="180"/>
      <c r="BC1830" s="180"/>
      <c r="BD1830" s="180"/>
      <c r="BE1830" s="180"/>
      <c r="BF1830" s="180"/>
      <c r="BG1830" s="180"/>
      <c r="BH1830" s="176">
        <f t="shared" si="217"/>
        <v>4</v>
      </c>
      <c r="BI1830" s="176">
        <f t="shared" si="213"/>
        <v>15</v>
      </c>
      <c r="BJ1830" s="182" t="str">
        <f t="shared" si="214"/>
        <v>7 - 35</v>
      </c>
      <c r="BK1830" s="176">
        <f t="shared" si="215"/>
        <v>21</v>
      </c>
      <c r="BL1830" s="176">
        <f t="shared" si="218"/>
        <v>4</v>
      </c>
      <c r="BM1830" s="533"/>
      <c r="BN1830" s="185">
        <v>210</v>
      </c>
      <c r="BO1830" s="180">
        <v>5</v>
      </c>
      <c r="BP1830" s="185">
        <f t="shared" si="219"/>
        <v>315</v>
      </c>
      <c r="BQ1830" s="420" t="str">
        <f t="shared" si="216"/>
        <v>IV</v>
      </c>
      <c r="BR1830" s="185"/>
      <c r="BS1830" s="464" t="s">
        <v>9623</v>
      </c>
    </row>
    <row r="1831" spans="1:79" ht="25.5" x14ac:dyDescent="0.2">
      <c r="A1831" s="696">
        <v>1829</v>
      </c>
      <c r="B1831" s="286" t="s">
        <v>9773</v>
      </c>
      <c r="C1831" s="286" t="s">
        <v>9773</v>
      </c>
      <c r="D1831" s="258" t="s">
        <v>9623</v>
      </c>
      <c r="E1831" s="736">
        <v>2</v>
      </c>
      <c r="F1831" s="736">
        <v>1</v>
      </c>
      <c r="G1831" s="737">
        <v>1</v>
      </c>
      <c r="H1831" s="305" t="s">
        <v>3486</v>
      </c>
      <c r="I1831" s="496" t="s">
        <v>2342</v>
      </c>
      <c r="J1831" s="497" t="s">
        <v>2170</v>
      </c>
      <c r="K1831" s="427" t="s">
        <v>9774</v>
      </c>
      <c r="L1831" s="427" t="s">
        <v>3491</v>
      </c>
      <c r="M1831" s="685">
        <v>8</v>
      </c>
      <c r="N1831" s="685" t="s">
        <v>15766</v>
      </c>
      <c r="O1831" s="685">
        <v>35</v>
      </c>
      <c r="P1831" s="427" t="s">
        <v>16291</v>
      </c>
      <c r="Q1831" s="191">
        <v>1</v>
      </c>
      <c r="R1831" s="180"/>
      <c r="S1831" s="498">
        <v>1</v>
      </c>
      <c r="T1831" s="189">
        <v>1</v>
      </c>
      <c r="U1831" s="189">
        <v>1</v>
      </c>
      <c r="V1831" s="189">
        <v>1</v>
      </c>
      <c r="W1831" s="742">
        <v>0</v>
      </c>
      <c r="X1831" s="742">
        <v>12</v>
      </c>
      <c r="Y1831" s="742"/>
      <c r="Z1831" s="742"/>
      <c r="AA1831" s="742"/>
      <c r="AB1831" s="499" t="s">
        <v>3879</v>
      </c>
      <c r="AC1831" s="419" t="s">
        <v>9786</v>
      </c>
      <c r="AD1831" s="427" t="s">
        <v>1821</v>
      </c>
      <c r="AE1831" s="427" t="s">
        <v>4247</v>
      </c>
      <c r="AF1831" s="194">
        <v>0</v>
      </c>
      <c r="AG1831" s="194">
        <v>0</v>
      </c>
      <c r="AH1831" s="194">
        <v>0</v>
      </c>
      <c r="AI1831" s="194">
        <v>0</v>
      </c>
      <c r="AJ1831" s="194">
        <v>0</v>
      </c>
      <c r="AK1831" s="194">
        <v>0</v>
      </c>
      <c r="AL1831" s="383">
        <v>5</v>
      </c>
      <c r="AM1831" s="194">
        <v>0</v>
      </c>
      <c r="AN1831" s="177">
        <v>0</v>
      </c>
      <c r="AO1831" s="194">
        <v>1</v>
      </c>
      <c r="AP1831" s="180"/>
      <c r="AQ1831" s="180"/>
      <c r="AR1831" s="180"/>
      <c r="AS1831" s="180"/>
      <c r="AT1831" s="180"/>
      <c r="AU1831" s="180"/>
      <c r="AV1831" s="180"/>
      <c r="AW1831" s="180"/>
      <c r="AX1831" s="180"/>
      <c r="AY1831" s="180"/>
      <c r="AZ1831" s="180"/>
      <c r="BA1831" s="180"/>
      <c r="BB1831" s="180"/>
      <c r="BC1831" s="180"/>
      <c r="BD1831" s="180"/>
      <c r="BE1831" s="180"/>
      <c r="BF1831" s="180"/>
      <c r="BG1831" s="180"/>
      <c r="BH1831" s="176">
        <f t="shared" si="217"/>
        <v>5</v>
      </c>
      <c r="BI1831" s="176">
        <f t="shared" si="213"/>
        <v>15</v>
      </c>
      <c r="BJ1831" s="182" t="str">
        <f t="shared" si="214"/>
        <v>6 - 41</v>
      </c>
      <c r="BK1831" s="176">
        <f t="shared" si="215"/>
        <v>24</v>
      </c>
      <c r="BL1831" s="176">
        <f t="shared" si="218"/>
        <v>5</v>
      </c>
      <c r="BM1831" s="533"/>
      <c r="BN1831" s="185">
        <v>525</v>
      </c>
      <c r="BO1831" s="180">
        <v>6</v>
      </c>
      <c r="BP1831" s="185">
        <f t="shared" si="219"/>
        <v>669</v>
      </c>
      <c r="BQ1831" s="420" t="str">
        <f t="shared" si="216"/>
        <v>VI</v>
      </c>
      <c r="BR1831" s="185"/>
      <c r="BS1831" s="464" t="s">
        <v>9623</v>
      </c>
    </row>
    <row r="1832" spans="1:79" ht="25.5" x14ac:dyDescent="0.2">
      <c r="A1832" s="697">
        <v>1830</v>
      </c>
      <c r="B1832" s="286" t="s">
        <v>9773</v>
      </c>
      <c r="C1832" s="286" t="s">
        <v>9781</v>
      </c>
      <c r="D1832" s="258" t="s">
        <v>9623</v>
      </c>
      <c r="E1832" s="736">
        <v>1</v>
      </c>
      <c r="F1832" s="736">
        <v>1</v>
      </c>
      <c r="G1832" s="737">
        <v>1</v>
      </c>
      <c r="H1832" s="305" t="s">
        <v>3486</v>
      </c>
      <c r="I1832" s="496" t="s">
        <v>2342</v>
      </c>
      <c r="J1832" s="497" t="s">
        <v>2170</v>
      </c>
      <c r="K1832" s="427" t="s">
        <v>9774</v>
      </c>
      <c r="L1832" s="427" t="s">
        <v>3491</v>
      </c>
      <c r="M1832" s="685">
        <v>8</v>
      </c>
      <c r="N1832" s="685" t="s">
        <v>15766</v>
      </c>
      <c r="O1832" s="685">
        <v>45</v>
      </c>
      <c r="P1832" s="427" t="s">
        <v>16291</v>
      </c>
      <c r="Q1832" s="191">
        <v>1</v>
      </c>
      <c r="R1832" s="180"/>
      <c r="S1832" s="498">
        <v>1</v>
      </c>
      <c r="T1832" s="189">
        <v>1</v>
      </c>
      <c r="U1832" s="189">
        <v>1</v>
      </c>
      <c r="V1832" s="189">
        <v>1</v>
      </c>
      <c r="W1832" s="742">
        <v>0</v>
      </c>
      <c r="X1832" s="742">
        <v>12</v>
      </c>
      <c r="Y1832" s="742"/>
      <c r="Z1832" s="742"/>
      <c r="AA1832" s="742"/>
      <c r="AB1832" s="499" t="s">
        <v>3879</v>
      </c>
      <c r="AC1832" s="419" t="s">
        <v>9785</v>
      </c>
      <c r="AD1832" s="427" t="s">
        <v>1821</v>
      </c>
      <c r="AE1832" s="427" t="s">
        <v>4247</v>
      </c>
      <c r="AF1832" s="194">
        <v>0</v>
      </c>
      <c r="AG1832" s="194">
        <v>0</v>
      </c>
      <c r="AH1832" s="194">
        <v>0</v>
      </c>
      <c r="AI1832" s="194">
        <v>0</v>
      </c>
      <c r="AJ1832" s="194">
        <v>0</v>
      </c>
      <c r="AK1832" s="194">
        <v>0</v>
      </c>
      <c r="AL1832" s="383">
        <v>5</v>
      </c>
      <c r="AM1832" s="194">
        <v>0</v>
      </c>
      <c r="AN1832" s="177">
        <v>0</v>
      </c>
      <c r="AO1832" s="194">
        <v>1</v>
      </c>
      <c r="AP1832" s="180"/>
      <c r="AQ1832" s="180"/>
      <c r="AR1832" s="180"/>
      <c r="AS1832" s="180"/>
      <c r="AT1832" s="180"/>
      <c r="AU1832" s="180"/>
      <c r="AV1832" s="180"/>
      <c r="AW1832" s="180"/>
      <c r="AX1832" s="180"/>
      <c r="AY1832" s="180"/>
      <c r="AZ1832" s="180"/>
      <c r="BA1832" s="180"/>
      <c r="BB1832" s="180"/>
      <c r="BC1832" s="180"/>
      <c r="BD1832" s="180"/>
      <c r="BE1832" s="180"/>
      <c r="BF1832" s="180"/>
      <c r="BG1832" s="180"/>
      <c r="BH1832" s="176">
        <f t="shared" si="217"/>
        <v>5</v>
      </c>
      <c r="BI1832" s="176">
        <f t="shared" si="213"/>
        <v>15</v>
      </c>
      <c r="BJ1832" s="182" t="str">
        <f t="shared" si="214"/>
        <v>6 - 41</v>
      </c>
      <c r="BK1832" s="176">
        <f t="shared" si="215"/>
        <v>24</v>
      </c>
      <c r="BL1832" s="176">
        <f t="shared" si="218"/>
        <v>5</v>
      </c>
      <c r="BM1832" s="533"/>
      <c r="BN1832" s="185">
        <v>525</v>
      </c>
      <c r="BO1832" s="180">
        <v>6</v>
      </c>
      <c r="BP1832" s="185">
        <f t="shared" si="219"/>
        <v>669</v>
      </c>
      <c r="BQ1832" s="420" t="str">
        <f t="shared" si="216"/>
        <v>VI</v>
      </c>
      <c r="BR1832" s="185"/>
      <c r="BS1832" s="464" t="s">
        <v>9623</v>
      </c>
    </row>
    <row r="1833" spans="1:79" ht="25.5" x14ac:dyDescent="0.2">
      <c r="A1833" s="697">
        <v>2174</v>
      </c>
      <c r="B1833" s="286" t="s">
        <v>9773</v>
      </c>
      <c r="C1833" s="286" t="s">
        <v>12811</v>
      </c>
      <c r="D1833" s="258" t="s">
        <v>9623</v>
      </c>
      <c r="E1833" s="736">
        <v>1</v>
      </c>
      <c r="F1833" s="736">
        <v>1</v>
      </c>
      <c r="G1833" s="737">
        <v>1</v>
      </c>
      <c r="H1833" s="305" t="s">
        <v>12819</v>
      </c>
      <c r="I1833" s="496" t="s">
        <v>3485</v>
      </c>
      <c r="J1833" s="497" t="s">
        <v>5255</v>
      </c>
      <c r="K1833" s="427" t="s">
        <v>6122</v>
      </c>
      <c r="L1833" s="427" t="s">
        <v>3491</v>
      </c>
      <c r="M1833" s="685">
        <v>6</v>
      </c>
      <c r="N1833" s="685" t="s">
        <v>15710</v>
      </c>
      <c r="O1833" s="685">
        <v>450</v>
      </c>
      <c r="P1833" s="427" t="s">
        <v>16386</v>
      </c>
      <c r="Q1833" s="427">
        <v>1</v>
      </c>
      <c r="R1833" s="180"/>
      <c r="S1833" s="498">
        <v>1</v>
      </c>
      <c r="T1833" s="189">
        <v>1</v>
      </c>
      <c r="U1833" s="189">
        <v>1</v>
      </c>
      <c r="V1833" s="189">
        <v>1</v>
      </c>
      <c r="W1833" s="742">
        <v>10</v>
      </c>
      <c r="X1833" s="742"/>
      <c r="Y1833" s="742"/>
      <c r="Z1833" s="742"/>
      <c r="AA1833" s="742"/>
      <c r="AB1833" s="220"/>
      <c r="AC1833" s="419" t="s">
        <v>12818</v>
      </c>
      <c r="AD1833" s="427" t="s">
        <v>1821</v>
      </c>
      <c r="AE1833" s="427" t="s">
        <v>4247</v>
      </c>
      <c r="AF1833" s="194">
        <v>0</v>
      </c>
      <c r="AG1833" s="194">
        <v>0</v>
      </c>
      <c r="AH1833" s="194">
        <v>0</v>
      </c>
      <c r="AI1833" s="194">
        <v>0</v>
      </c>
      <c r="AJ1833" s="194">
        <v>0</v>
      </c>
      <c r="AK1833" s="194">
        <v>0</v>
      </c>
      <c r="AL1833" s="383">
        <v>10</v>
      </c>
      <c r="AM1833" s="194">
        <v>0</v>
      </c>
      <c r="AN1833" s="177">
        <v>0</v>
      </c>
      <c r="AO1833" s="194">
        <v>0</v>
      </c>
      <c r="AP1833" s="180"/>
      <c r="AQ1833" s="180"/>
      <c r="AR1833" s="180"/>
      <c r="AS1833" s="180"/>
      <c r="AT1833" s="180"/>
      <c r="AU1833" s="180"/>
      <c r="AV1833" s="180"/>
      <c r="AW1833" s="180"/>
      <c r="AX1833" s="180"/>
      <c r="AY1833" s="180"/>
      <c r="AZ1833" s="180"/>
      <c r="BA1833" s="180"/>
      <c r="BB1833" s="180"/>
      <c r="BC1833" s="180"/>
      <c r="BD1833" s="180"/>
      <c r="BE1833" s="180"/>
      <c r="BF1833" s="180"/>
      <c r="BG1833" s="180"/>
      <c r="BH1833" s="176">
        <f t="shared" si="217"/>
        <v>10</v>
      </c>
      <c r="BI1833" s="176">
        <f t="shared" si="213"/>
        <v>10</v>
      </c>
      <c r="BJ1833" s="182" t="str">
        <f t="shared" si="214"/>
        <v>10 - 80</v>
      </c>
      <c r="BK1833" s="176">
        <f t="shared" si="215"/>
        <v>45</v>
      </c>
      <c r="BL1833" s="176">
        <f t="shared" si="218"/>
        <v>10</v>
      </c>
      <c r="BM1833" s="533"/>
      <c r="BN1833" s="185">
        <v>2400</v>
      </c>
      <c r="BO1833" s="180">
        <v>20</v>
      </c>
      <c r="BP1833" s="185">
        <f t="shared" si="219"/>
        <v>3300</v>
      </c>
      <c r="BQ1833" s="420" t="str">
        <f t="shared" si="216"/>
        <v>VII</v>
      </c>
      <c r="BR1833" s="185"/>
      <c r="BS1833" s="464" t="s">
        <v>9623</v>
      </c>
    </row>
    <row r="1834" spans="1:79" x14ac:dyDescent="0.2">
      <c r="A1834" s="696">
        <v>1831</v>
      </c>
      <c r="B1834" s="286" t="s">
        <v>9787</v>
      </c>
      <c r="C1834" s="286" t="s">
        <v>9787</v>
      </c>
      <c r="D1834" s="258" t="s">
        <v>9623</v>
      </c>
      <c r="E1834" s="736">
        <v>1</v>
      </c>
      <c r="F1834" s="736">
        <v>5</v>
      </c>
      <c r="G1834" s="737">
        <v>20</v>
      </c>
      <c r="H1834" s="305" t="s">
        <v>3486</v>
      </c>
      <c r="I1834" s="496" t="s">
        <v>3487</v>
      </c>
      <c r="J1834" s="497" t="s">
        <v>8713</v>
      </c>
      <c r="K1834" s="427" t="s">
        <v>3491</v>
      </c>
      <c r="L1834" s="427" t="s">
        <v>3491</v>
      </c>
      <c r="M1834" s="685">
        <v>5.5</v>
      </c>
      <c r="N1834" s="685" t="s">
        <v>15710</v>
      </c>
      <c r="O1834" s="685">
        <v>220</v>
      </c>
      <c r="P1834" s="427" t="s">
        <v>15841</v>
      </c>
      <c r="Q1834" s="191">
        <v>7</v>
      </c>
      <c r="R1834" s="180"/>
      <c r="S1834" s="498">
        <v>1</v>
      </c>
      <c r="T1834" s="189">
        <v>1</v>
      </c>
      <c r="U1834" s="189">
        <v>1</v>
      </c>
      <c r="V1834" s="189">
        <v>1</v>
      </c>
      <c r="W1834" s="742">
        <v>15</v>
      </c>
      <c r="X1834" s="742"/>
      <c r="Y1834" s="742"/>
      <c r="Z1834" s="742"/>
      <c r="AA1834" s="742"/>
      <c r="AB1834" s="220"/>
      <c r="AC1834" s="419" t="s">
        <v>9788</v>
      </c>
      <c r="AD1834" s="427" t="s">
        <v>7471</v>
      </c>
      <c r="AE1834" s="427" t="s">
        <v>4247</v>
      </c>
      <c r="AF1834" s="194">
        <v>0</v>
      </c>
      <c r="AG1834" s="194">
        <v>0</v>
      </c>
      <c r="AH1834" s="194">
        <v>0</v>
      </c>
      <c r="AI1834" s="194">
        <v>0</v>
      </c>
      <c r="AJ1834" s="194">
        <v>0</v>
      </c>
      <c r="AK1834" s="194">
        <v>0</v>
      </c>
      <c r="AL1834" s="383">
        <v>1</v>
      </c>
      <c r="AM1834" s="194">
        <v>0</v>
      </c>
      <c r="AN1834" s="177">
        <v>0</v>
      </c>
      <c r="AO1834" s="194">
        <v>2</v>
      </c>
      <c r="AP1834" s="180"/>
      <c r="AQ1834" s="180"/>
      <c r="AR1834" s="180"/>
      <c r="AS1834" s="180"/>
      <c r="AT1834" s="180"/>
      <c r="AU1834" s="180"/>
      <c r="AV1834" s="180"/>
      <c r="AW1834" s="180"/>
      <c r="AX1834" s="180"/>
      <c r="AY1834" s="180"/>
      <c r="AZ1834" s="180"/>
      <c r="BA1834" s="180"/>
      <c r="BB1834" s="180"/>
      <c r="BC1834" s="180"/>
      <c r="BD1834" s="180"/>
      <c r="BE1834" s="180"/>
      <c r="BF1834" s="180"/>
      <c r="BG1834" s="180"/>
      <c r="BH1834" s="176">
        <f t="shared" si="217"/>
        <v>1.125</v>
      </c>
      <c r="BI1834" s="176">
        <f t="shared" si="213"/>
        <v>18</v>
      </c>
      <c r="BJ1834" s="182" t="str">
        <f t="shared" si="214"/>
        <v>3 - 10</v>
      </c>
      <c r="BK1834" s="176">
        <f t="shared" si="215"/>
        <v>7</v>
      </c>
      <c r="BL1834" s="176">
        <f t="shared" si="218"/>
        <v>1</v>
      </c>
      <c r="BM1834" s="533"/>
      <c r="BN1834" s="185">
        <v>24</v>
      </c>
      <c r="BO1834" s="180">
        <v>2</v>
      </c>
      <c r="BP1834" s="185">
        <f t="shared" si="219"/>
        <v>38</v>
      </c>
      <c r="BQ1834" s="420" t="str">
        <f t="shared" si="216"/>
        <v>II</v>
      </c>
      <c r="BR1834" s="185"/>
      <c r="BS1834" s="464" t="s">
        <v>9623</v>
      </c>
    </row>
    <row r="1835" spans="1:79" ht="25.5" x14ac:dyDescent="0.2">
      <c r="A1835" s="697">
        <v>1832</v>
      </c>
      <c r="B1835" s="286" t="s">
        <v>9791</v>
      </c>
      <c r="C1835" s="286" t="s">
        <v>9791</v>
      </c>
      <c r="D1835" s="258" t="s">
        <v>9623</v>
      </c>
      <c r="E1835" s="736">
        <v>1</v>
      </c>
      <c r="F1835" s="736">
        <v>1</v>
      </c>
      <c r="G1835" s="737">
        <v>1</v>
      </c>
      <c r="H1835" s="305" t="s">
        <v>3224</v>
      </c>
      <c r="I1835" s="496" t="s">
        <v>9792</v>
      </c>
      <c r="J1835" s="497" t="s">
        <v>9793</v>
      </c>
      <c r="K1835" s="427" t="s">
        <v>5231</v>
      </c>
      <c r="L1835" s="427" t="s">
        <v>5490</v>
      </c>
      <c r="M1835" s="685">
        <v>8</v>
      </c>
      <c r="N1835" s="685" t="s">
        <v>15710</v>
      </c>
      <c r="O1835" s="686">
        <v>600</v>
      </c>
      <c r="P1835" s="427" t="s">
        <v>15738</v>
      </c>
      <c r="Q1835" s="191">
        <v>5</v>
      </c>
      <c r="R1835" s="180"/>
      <c r="S1835" s="427">
        <v>2</v>
      </c>
      <c r="T1835" s="191">
        <v>4</v>
      </c>
      <c r="U1835" s="191">
        <v>1</v>
      </c>
      <c r="V1835" s="191">
        <v>1</v>
      </c>
      <c r="W1835" s="742">
        <v>12</v>
      </c>
      <c r="X1835" s="742">
        <v>15</v>
      </c>
      <c r="Y1835" s="742"/>
      <c r="Z1835" s="742"/>
      <c r="AA1835" s="742"/>
      <c r="AB1835" s="499" t="s">
        <v>793</v>
      </c>
      <c r="AC1835" s="419" t="s">
        <v>9805</v>
      </c>
      <c r="AD1835" s="179" t="s">
        <v>640</v>
      </c>
      <c r="AE1835" s="427" t="s">
        <v>4250</v>
      </c>
      <c r="AF1835" s="194">
        <v>0</v>
      </c>
      <c r="AG1835" s="194">
        <v>0</v>
      </c>
      <c r="AH1835" s="194">
        <v>0</v>
      </c>
      <c r="AI1835" s="194">
        <v>0</v>
      </c>
      <c r="AJ1835" s="194">
        <v>0</v>
      </c>
      <c r="AK1835" s="194">
        <v>0</v>
      </c>
      <c r="AL1835" s="383">
        <v>10</v>
      </c>
      <c r="AM1835" s="194">
        <v>0</v>
      </c>
      <c r="AN1835" s="177">
        <v>0</v>
      </c>
      <c r="AO1835" s="194">
        <v>0</v>
      </c>
      <c r="AP1835" s="180"/>
      <c r="AQ1835" s="180"/>
      <c r="AR1835" s="180"/>
      <c r="AS1835" s="180"/>
      <c r="AT1835" s="180"/>
      <c r="AU1835" s="180"/>
      <c r="AV1835" s="180"/>
      <c r="AW1835" s="180"/>
      <c r="AX1835" s="180"/>
      <c r="AY1835" s="180"/>
      <c r="AZ1835" s="180"/>
      <c r="BA1835" s="180"/>
      <c r="BB1835" s="180"/>
      <c r="BC1835" s="180"/>
      <c r="BD1835" s="180"/>
      <c r="BE1835" s="180"/>
      <c r="BF1835" s="180"/>
      <c r="BG1835" s="180"/>
      <c r="BH1835" s="176">
        <f t="shared" si="217"/>
        <v>10</v>
      </c>
      <c r="BI1835" s="176">
        <f t="shared" si="213"/>
        <v>10</v>
      </c>
      <c r="BJ1835" s="182" t="str">
        <f t="shared" si="214"/>
        <v>10 - 80</v>
      </c>
      <c r="BK1835" s="176">
        <f t="shared" si="215"/>
        <v>45</v>
      </c>
      <c r="BL1835" s="176">
        <f t="shared" si="218"/>
        <v>10</v>
      </c>
      <c r="BM1835" s="533"/>
      <c r="BN1835" s="185">
        <v>2557</v>
      </c>
      <c r="BO1835" s="180">
        <v>14</v>
      </c>
      <c r="BP1835" s="185">
        <f t="shared" si="219"/>
        <v>3187</v>
      </c>
      <c r="BQ1835" s="420" t="str">
        <f t="shared" si="216"/>
        <v>VII</v>
      </c>
      <c r="BR1835" s="185"/>
      <c r="BS1835" s="464" t="s">
        <v>9623</v>
      </c>
    </row>
    <row r="1836" spans="1:79" ht="63.75" x14ac:dyDescent="0.2">
      <c r="A1836" s="696">
        <v>1833</v>
      </c>
      <c r="B1836" s="286" t="s">
        <v>9806</v>
      </c>
      <c r="C1836" s="286" t="s">
        <v>9806</v>
      </c>
      <c r="D1836" s="258" t="s">
        <v>9623</v>
      </c>
      <c r="E1836" s="736">
        <v>1</v>
      </c>
      <c r="F1836" s="736">
        <v>1</v>
      </c>
      <c r="G1836" s="737">
        <v>1</v>
      </c>
      <c r="H1836" s="305" t="s">
        <v>13992</v>
      </c>
      <c r="I1836" s="496" t="s">
        <v>6635</v>
      </c>
      <c r="J1836" s="497" t="s">
        <v>10368</v>
      </c>
      <c r="K1836" s="427" t="s">
        <v>3491</v>
      </c>
      <c r="L1836" s="427" t="s">
        <v>3491</v>
      </c>
      <c r="M1836" s="685">
        <v>5.5</v>
      </c>
      <c r="N1836" s="685" t="s">
        <v>15715</v>
      </c>
      <c r="O1836" s="685">
        <v>120</v>
      </c>
      <c r="P1836" s="427" t="s">
        <v>15822</v>
      </c>
      <c r="Q1836" s="191">
        <v>-2</v>
      </c>
      <c r="R1836" s="193" t="s">
        <v>4273</v>
      </c>
      <c r="S1836" s="498">
        <v>5</v>
      </c>
      <c r="T1836" s="498">
        <v>12</v>
      </c>
      <c r="U1836" s="189">
        <v>2</v>
      </c>
      <c r="V1836" s="189">
        <v>16</v>
      </c>
      <c r="W1836" s="742">
        <v>12</v>
      </c>
      <c r="X1836" s="742"/>
      <c r="Y1836" s="742">
        <v>12</v>
      </c>
      <c r="Z1836" s="742"/>
      <c r="AA1836" s="742"/>
      <c r="AB1836" s="220"/>
      <c r="AC1836" s="419" t="s">
        <v>11448</v>
      </c>
      <c r="AD1836" s="427" t="s">
        <v>1946</v>
      </c>
      <c r="AE1836" s="427" t="s">
        <v>4259</v>
      </c>
      <c r="AF1836" s="194">
        <v>0</v>
      </c>
      <c r="AG1836" s="194">
        <v>0</v>
      </c>
      <c r="AH1836" s="194">
        <v>0</v>
      </c>
      <c r="AI1836" s="194">
        <v>0</v>
      </c>
      <c r="AJ1836" s="194">
        <v>0</v>
      </c>
      <c r="AK1836" s="194">
        <v>0</v>
      </c>
      <c r="AL1836" s="383">
        <v>9</v>
      </c>
      <c r="AM1836" s="194">
        <v>0</v>
      </c>
      <c r="AN1836" s="177">
        <v>0</v>
      </c>
      <c r="AO1836" s="194">
        <v>0</v>
      </c>
      <c r="AP1836" s="180"/>
      <c r="AQ1836" s="180"/>
      <c r="AR1836" s="180"/>
      <c r="AS1836" s="180"/>
      <c r="AT1836" s="180"/>
      <c r="AU1836" s="180"/>
      <c r="AV1836" s="180"/>
      <c r="AW1836" s="180"/>
      <c r="AX1836" s="180"/>
      <c r="AY1836" s="180"/>
      <c r="AZ1836" s="180"/>
      <c r="BA1836" s="180"/>
      <c r="BB1836" s="180"/>
      <c r="BC1836" s="180"/>
      <c r="BD1836" s="180"/>
      <c r="BE1836" s="180"/>
      <c r="BF1836" s="180"/>
      <c r="BG1836" s="180"/>
      <c r="BH1836" s="176">
        <f t="shared" si="217"/>
        <v>9</v>
      </c>
      <c r="BI1836" s="176">
        <f t="shared" si="213"/>
        <v>12</v>
      </c>
      <c r="BJ1836" s="182" t="str">
        <f t="shared" si="214"/>
        <v>9 - 72</v>
      </c>
      <c r="BK1836" s="176">
        <f t="shared" si="215"/>
        <v>41</v>
      </c>
      <c r="BL1836" s="176">
        <f t="shared" si="218"/>
        <v>9</v>
      </c>
      <c r="BM1836" s="533"/>
      <c r="BN1836" s="185">
        <v>1600</v>
      </c>
      <c r="BO1836" s="180">
        <v>12</v>
      </c>
      <c r="BP1836" s="185">
        <f t="shared" si="219"/>
        <v>2092</v>
      </c>
      <c r="BQ1836" s="420" t="str">
        <f t="shared" si="216"/>
        <v>VII</v>
      </c>
      <c r="BR1836" s="185"/>
      <c r="BS1836" s="464" t="s">
        <v>9623</v>
      </c>
    </row>
    <row r="1837" spans="1:79" ht="25.5" x14ac:dyDescent="0.2">
      <c r="A1837" s="696">
        <v>1834</v>
      </c>
      <c r="B1837" s="286" t="s">
        <v>10382</v>
      </c>
      <c r="C1837" s="286" t="s">
        <v>10382</v>
      </c>
      <c r="D1837" s="258" t="s">
        <v>9623</v>
      </c>
      <c r="E1837" s="736">
        <v>35</v>
      </c>
      <c r="F1837" s="736">
        <v>5</v>
      </c>
      <c r="G1837" s="737">
        <v>30</v>
      </c>
      <c r="H1837" s="305" t="s">
        <v>13993</v>
      </c>
      <c r="I1837" s="496" t="s">
        <v>5469</v>
      </c>
      <c r="J1837" s="497" t="s">
        <v>10385</v>
      </c>
      <c r="K1837" s="427" t="s">
        <v>6214</v>
      </c>
      <c r="L1837" s="427" t="s">
        <v>3489</v>
      </c>
      <c r="M1837" s="685">
        <v>2.5</v>
      </c>
      <c r="N1837" s="685" t="s">
        <v>15715</v>
      </c>
      <c r="O1837" s="685">
        <v>27</v>
      </c>
      <c r="P1837" s="427" t="s">
        <v>15822</v>
      </c>
      <c r="Q1837" s="191">
        <v>9</v>
      </c>
      <c r="R1837" s="180"/>
      <c r="S1837" s="498">
        <v>11</v>
      </c>
      <c r="T1837" s="498">
        <v>16</v>
      </c>
      <c r="U1837" s="190">
        <v>4</v>
      </c>
      <c r="V1837" s="190">
        <v>18</v>
      </c>
      <c r="W1837" s="742">
        <v>9</v>
      </c>
      <c r="X1837" s="742"/>
      <c r="Y1837" s="742">
        <v>15</v>
      </c>
      <c r="Z1837" s="742"/>
      <c r="AA1837" s="742"/>
      <c r="AB1837" s="220"/>
      <c r="AC1837" s="419" t="s">
        <v>10395</v>
      </c>
      <c r="AD1837" s="427" t="s">
        <v>10386</v>
      </c>
      <c r="AE1837" s="427" t="s">
        <v>4247</v>
      </c>
      <c r="AF1837" s="194">
        <v>0</v>
      </c>
      <c r="AG1837" s="194">
        <v>0</v>
      </c>
      <c r="AH1837" s="194">
        <v>0</v>
      </c>
      <c r="AI1837" s="194">
        <v>0</v>
      </c>
      <c r="AJ1837" s="194">
        <v>0</v>
      </c>
      <c r="AK1837" s="194">
        <v>0</v>
      </c>
      <c r="AL1837" s="383">
        <v>1</v>
      </c>
      <c r="AM1837" s="194">
        <v>0</v>
      </c>
      <c r="AN1837" s="177">
        <v>0</v>
      </c>
      <c r="AO1837" s="194">
        <v>1</v>
      </c>
      <c r="AP1837" s="180"/>
      <c r="AQ1837" s="180"/>
      <c r="AR1837" s="180"/>
      <c r="AS1837" s="180"/>
      <c r="AT1837" s="180"/>
      <c r="AU1837" s="180"/>
      <c r="AV1837" s="180"/>
      <c r="AW1837" s="180"/>
      <c r="AX1837" s="180"/>
      <c r="AY1837" s="180"/>
      <c r="AZ1837" s="180"/>
      <c r="BA1837" s="180"/>
      <c r="BB1837" s="180"/>
      <c r="BC1837" s="180"/>
      <c r="BD1837" s="180"/>
      <c r="BE1837" s="180"/>
      <c r="BF1837" s="180"/>
      <c r="BG1837" s="180"/>
      <c r="BH1837" s="176">
        <f t="shared" si="217"/>
        <v>1.125</v>
      </c>
      <c r="BI1837" s="176">
        <f t="shared" si="213"/>
        <v>18</v>
      </c>
      <c r="BJ1837" s="182" t="str">
        <f t="shared" si="214"/>
        <v>2 - 9</v>
      </c>
      <c r="BK1837" s="176">
        <f t="shared" si="215"/>
        <v>6</v>
      </c>
      <c r="BL1837" s="176">
        <f t="shared" si="218"/>
        <v>1</v>
      </c>
      <c r="BM1837" s="533"/>
      <c r="BN1837" s="185">
        <v>45</v>
      </c>
      <c r="BO1837" s="180">
        <v>2</v>
      </c>
      <c r="BP1837" s="185">
        <f t="shared" si="219"/>
        <v>57</v>
      </c>
      <c r="BQ1837" s="420" t="str">
        <f t="shared" si="216"/>
        <v>II</v>
      </c>
      <c r="BR1837" s="185"/>
      <c r="BS1837" s="464" t="s">
        <v>9623</v>
      </c>
    </row>
    <row r="1838" spans="1:79" ht="25.5" x14ac:dyDescent="0.2">
      <c r="A1838" s="697">
        <v>1835</v>
      </c>
      <c r="B1838" s="286" t="s">
        <v>10382</v>
      </c>
      <c r="C1838" s="286" t="s">
        <v>10384</v>
      </c>
      <c r="D1838" s="258" t="s">
        <v>9623</v>
      </c>
      <c r="E1838" s="736">
        <v>4</v>
      </c>
      <c r="F1838" s="736">
        <v>1</v>
      </c>
      <c r="G1838" s="737">
        <v>3</v>
      </c>
      <c r="H1838" s="305" t="s">
        <v>13993</v>
      </c>
      <c r="I1838" s="496" t="s">
        <v>5469</v>
      </c>
      <c r="J1838" s="497" t="s">
        <v>10392</v>
      </c>
      <c r="K1838" s="427" t="s">
        <v>1144</v>
      </c>
      <c r="L1838" s="427" t="s">
        <v>3489</v>
      </c>
      <c r="M1838" s="685">
        <v>3</v>
      </c>
      <c r="N1838" s="685" t="s">
        <v>15715</v>
      </c>
      <c r="O1838" s="685">
        <v>45</v>
      </c>
      <c r="P1838" s="427" t="s">
        <v>15822</v>
      </c>
      <c r="Q1838" s="191">
        <v>8</v>
      </c>
      <c r="R1838" s="180"/>
      <c r="S1838" s="498">
        <v>11</v>
      </c>
      <c r="T1838" s="498">
        <v>16</v>
      </c>
      <c r="U1838" s="190">
        <v>4</v>
      </c>
      <c r="V1838" s="190">
        <v>18</v>
      </c>
      <c r="W1838" s="742">
        <v>9</v>
      </c>
      <c r="X1838" s="742"/>
      <c r="Y1838" s="742">
        <v>15</v>
      </c>
      <c r="Z1838" s="742"/>
      <c r="AA1838" s="742"/>
      <c r="AB1838" s="220"/>
      <c r="AC1838" s="419" t="s">
        <v>10396</v>
      </c>
      <c r="AD1838" s="427" t="s">
        <v>10386</v>
      </c>
      <c r="AE1838" s="427" t="s">
        <v>4247</v>
      </c>
      <c r="AF1838" s="194">
        <v>0</v>
      </c>
      <c r="AG1838" s="194">
        <v>0</v>
      </c>
      <c r="AH1838" s="194">
        <v>0</v>
      </c>
      <c r="AI1838" s="194">
        <v>0</v>
      </c>
      <c r="AJ1838" s="194">
        <v>0</v>
      </c>
      <c r="AK1838" s="194">
        <v>0</v>
      </c>
      <c r="AL1838" s="383">
        <v>2</v>
      </c>
      <c r="AM1838" s="194">
        <v>0</v>
      </c>
      <c r="AN1838" s="177">
        <v>0</v>
      </c>
      <c r="AO1838" s="194">
        <v>0</v>
      </c>
      <c r="AP1838" s="180"/>
      <c r="AQ1838" s="180"/>
      <c r="AR1838" s="180"/>
      <c r="AS1838" s="180"/>
      <c r="AT1838" s="180"/>
      <c r="AU1838" s="180"/>
      <c r="AV1838" s="180"/>
      <c r="AW1838" s="180"/>
      <c r="AX1838" s="180"/>
      <c r="AY1838" s="180"/>
      <c r="AZ1838" s="180"/>
      <c r="BA1838" s="180"/>
      <c r="BB1838" s="180"/>
      <c r="BC1838" s="180"/>
      <c r="BD1838" s="180"/>
      <c r="BE1838" s="180"/>
      <c r="BF1838" s="180"/>
      <c r="BG1838" s="180"/>
      <c r="BH1838" s="176">
        <f t="shared" si="217"/>
        <v>2</v>
      </c>
      <c r="BI1838" s="176">
        <f t="shared" si="213"/>
        <v>16</v>
      </c>
      <c r="BJ1838" s="182" t="str">
        <f t="shared" si="214"/>
        <v>2 - 16</v>
      </c>
      <c r="BK1838" s="176">
        <f t="shared" si="215"/>
        <v>9</v>
      </c>
      <c r="BL1838" s="176">
        <f t="shared" si="218"/>
        <v>2</v>
      </c>
      <c r="BM1838" s="533"/>
      <c r="BN1838" s="185">
        <v>90</v>
      </c>
      <c r="BO1838" s="180">
        <v>2</v>
      </c>
      <c r="BP1838" s="185">
        <f t="shared" si="219"/>
        <v>108</v>
      </c>
      <c r="BQ1838" s="420" t="str">
        <f t="shared" si="216"/>
        <v>III</v>
      </c>
      <c r="BR1838" s="185"/>
      <c r="BS1838" s="464" t="s">
        <v>10402</v>
      </c>
    </row>
    <row r="1839" spans="1:79" ht="25.5" x14ac:dyDescent="0.2">
      <c r="A1839" s="696">
        <v>1836</v>
      </c>
      <c r="B1839" s="286" t="s">
        <v>10382</v>
      </c>
      <c r="C1839" s="286" t="s">
        <v>10383</v>
      </c>
      <c r="D1839" s="258" t="s">
        <v>9623</v>
      </c>
      <c r="E1839" s="736">
        <v>2</v>
      </c>
      <c r="F1839" s="736">
        <v>1</v>
      </c>
      <c r="G1839" s="737">
        <v>1</v>
      </c>
      <c r="H1839" s="305" t="s">
        <v>13993</v>
      </c>
      <c r="I1839" s="496" t="s">
        <v>5469</v>
      </c>
      <c r="J1839" s="497" t="s">
        <v>10391</v>
      </c>
      <c r="K1839" s="427" t="s">
        <v>1144</v>
      </c>
      <c r="L1839" s="427" t="s">
        <v>3489</v>
      </c>
      <c r="M1839" s="685">
        <v>3</v>
      </c>
      <c r="N1839" s="685" t="s">
        <v>15715</v>
      </c>
      <c r="O1839" s="685">
        <v>60</v>
      </c>
      <c r="P1839" s="427" t="s">
        <v>15822</v>
      </c>
      <c r="Q1839" s="191">
        <v>7</v>
      </c>
      <c r="R1839" s="180"/>
      <c r="S1839" s="498">
        <v>11</v>
      </c>
      <c r="T1839" s="498">
        <v>16</v>
      </c>
      <c r="U1839" s="190">
        <v>4</v>
      </c>
      <c r="V1839" s="190">
        <v>18</v>
      </c>
      <c r="W1839" s="742">
        <v>9</v>
      </c>
      <c r="X1839" s="742"/>
      <c r="Y1839" s="742">
        <v>15</v>
      </c>
      <c r="Z1839" s="742"/>
      <c r="AA1839" s="742"/>
      <c r="AB1839" s="219"/>
      <c r="AC1839" s="419" t="s">
        <v>10401</v>
      </c>
      <c r="AD1839" s="427" t="s">
        <v>10386</v>
      </c>
      <c r="AE1839" s="427" t="s">
        <v>4247</v>
      </c>
      <c r="AF1839" s="194">
        <v>0</v>
      </c>
      <c r="AG1839" s="194">
        <v>0</v>
      </c>
      <c r="AH1839" s="194">
        <v>0</v>
      </c>
      <c r="AI1839" s="194">
        <v>0</v>
      </c>
      <c r="AJ1839" s="194">
        <v>0</v>
      </c>
      <c r="AK1839" s="194">
        <v>0</v>
      </c>
      <c r="AL1839" s="383">
        <v>3</v>
      </c>
      <c r="AM1839" s="194">
        <v>0</v>
      </c>
      <c r="AN1839" s="177">
        <v>0</v>
      </c>
      <c r="AO1839" s="194">
        <v>0</v>
      </c>
      <c r="AP1839" s="180"/>
      <c r="AQ1839" s="180"/>
      <c r="AR1839" s="180"/>
      <c r="AS1839" s="180"/>
      <c r="AT1839" s="180"/>
      <c r="AU1839" s="180"/>
      <c r="AV1839" s="180"/>
      <c r="AW1839" s="180"/>
      <c r="AX1839" s="180"/>
      <c r="AY1839" s="180"/>
      <c r="AZ1839" s="180"/>
      <c r="BA1839" s="180"/>
      <c r="BB1839" s="180"/>
      <c r="BC1839" s="180"/>
      <c r="BD1839" s="180"/>
      <c r="BE1839" s="180"/>
      <c r="BF1839" s="180"/>
      <c r="BG1839" s="180"/>
      <c r="BH1839" s="176">
        <f t="shared" si="217"/>
        <v>3</v>
      </c>
      <c r="BI1839" s="176">
        <f t="shared" si="213"/>
        <v>16</v>
      </c>
      <c r="BJ1839" s="182" t="str">
        <f t="shared" si="214"/>
        <v>3 - 24</v>
      </c>
      <c r="BK1839" s="176">
        <f t="shared" si="215"/>
        <v>14</v>
      </c>
      <c r="BL1839" s="176">
        <f t="shared" si="218"/>
        <v>3</v>
      </c>
      <c r="BM1839" s="533"/>
      <c r="BN1839" s="185">
        <v>135</v>
      </c>
      <c r="BO1839" s="180">
        <v>3</v>
      </c>
      <c r="BP1839" s="185">
        <f t="shared" si="219"/>
        <v>177</v>
      </c>
      <c r="BQ1839" s="420" t="str">
        <f t="shared" si="216"/>
        <v>III</v>
      </c>
      <c r="BR1839" s="185"/>
      <c r="BS1839" s="464" t="s">
        <v>10402</v>
      </c>
    </row>
    <row r="1840" spans="1:79" ht="76.5" x14ac:dyDescent="0.2">
      <c r="A1840" s="697">
        <v>1837</v>
      </c>
      <c r="B1840" s="286" t="s">
        <v>7706</v>
      </c>
      <c r="C1840" s="286" t="s">
        <v>7706</v>
      </c>
      <c r="D1840" s="258" t="s">
        <v>9623</v>
      </c>
      <c r="E1840" s="736">
        <v>1</v>
      </c>
      <c r="F1840" s="736">
        <v>2</v>
      </c>
      <c r="G1840" s="737">
        <v>12</v>
      </c>
      <c r="H1840" s="305" t="s">
        <v>13994</v>
      </c>
      <c r="I1840" s="496" t="s">
        <v>635</v>
      </c>
      <c r="J1840" s="497" t="s">
        <v>635</v>
      </c>
      <c r="K1840" s="427" t="s">
        <v>7707</v>
      </c>
      <c r="L1840" s="427" t="s">
        <v>3489</v>
      </c>
      <c r="M1840" s="685">
        <v>1.5</v>
      </c>
      <c r="N1840" s="685" t="s">
        <v>15715</v>
      </c>
      <c r="O1840" s="685">
        <v>2</v>
      </c>
      <c r="P1840" s="427" t="s">
        <v>16216</v>
      </c>
      <c r="Q1840" s="191">
        <v>2</v>
      </c>
      <c r="R1840" s="180"/>
      <c r="S1840" s="498">
        <v>5</v>
      </c>
      <c r="T1840" s="498">
        <v>10</v>
      </c>
      <c r="U1840" s="189">
        <v>2</v>
      </c>
      <c r="V1840" s="189">
        <v>12</v>
      </c>
      <c r="W1840" s="742">
        <v>6</v>
      </c>
      <c r="X1840" s="742"/>
      <c r="Y1840" s="742"/>
      <c r="Z1840" s="742"/>
      <c r="AA1840" s="742"/>
      <c r="AB1840" s="220"/>
      <c r="AC1840" s="419" t="s">
        <v>64</v>
      </c>
      <c r="AD1840" s="427" t="s">
        <v>1129</v>
      </c>
      <c r="AE1840" s="427" t="s">
        <v>5881</v>
      </c>
      <c r="AF1840" s="194">
        <v>0</v>
      </c>
      <c r="AG1840" s="194">
        <v>0</v>
      </c>
      <c r="AH1840" s="194">
        <v>1</v>
      </c>
      <c r="AI1840" s="194">
        <v>0</v>
      </c>
      <c r="AJ1840" s="194">
        <v>0</v>
      </c>
      <c r="AK1840" s="194">
        <v>0</v>
      </c>
      <c r="AL1840" s="383">
        <v>0</v>
      </c>
      <c r="AM1840" s="194">
        <v>0</v>
      </c>
      <c r="AN1840" s="177">
        <v>0</v>
      </c>
      <c r="AO1840" s="194">
        <v>1</v>
      </c>
      <c r="AP1840" s="180"/>
      <c r="AQ1840" s="180"/>
      <c r="AR1840" s="180"/>
      <c r="AS1840" s="180"/>
      <c r="AT1840" s="180"/>
      <c r="AU1840" s="180"/>
      <c r="AV1840" s="180"/>
      <c r="AW1840" s="180"/>
      <c r="AX1840" s="180"/>
      <c r="AY1840" s="180"/>
      <c r="AZ1840" s="180"/>
      <c r="BA1840" s="180"/>
      <c r="BB1840" s="180"/>
      <c r="BC1840" s="180"/>
      <c r="BD1840" s="180"/>
      <c r="BE1840" s="180"/>
      <c r="BF1840" s="180"/>
      <c r="BG1840" s="180"/>
      <c r="BH1840" s="176">
        <f t="shared" si="217"/>
        <v>0.5</v>
      </c>
      <c r="BI1840" s="176">
        <f t="shared" si="213"/>
        <v>21</v>
      </c>
      <c r="BJ1840" s="182" t="str">
        <f t="shared" si="214"/>
        <v>2 - 5</v>
      </c>
      <c r="BK1840" s="176">
        <f t="shared" si="215"/>
        <v>4</v>
      </c>
      <c r="BL1840" s="176">
        <f t="shared" si="218"/>
        <v>1</v>
      </c>
      <c r="BM1840" s="533"/>
      <c r="BN1840" s="196">
        <v>50</v>
      </c>
      <c r="BO1840" s="188">
        <v>1</v>
      </c>
      <c r="BP1840" s="185">
        <f t="shared" si="219"/>
        <v>54</v>
      </c>
      <c r="BQ1840" s="420" t="str">
        <f t="shared" si="216"/>
        <v>II</v>
      </c>
      <c r="BR1840" s="185"/>
      <c r="BS1840" s="464" t="s">
        <v>9623</v>
      </c>
    </row>
    <row r="1841" spans="1:71" ht="51" x14ac:dyDescent="0.2">
      <c r="A1841" s="696">
        <v>1838</v>
      </c>
      <c r="B1841" s="286" t="s">
        <v>10403</v>
      </c>
      <c r="C1841" s="286" t="s">
        <v>10404</v>
      </c>
      <c r="D1841" s="258" t="s">
        <v>9623</v>
      </c>
      <c r="E1841" s="736">
        <v>1</v>
      </c>
      <c r="F1841" s="736">
        <v>1</v>
      </c>
      <c r="G1841" s="737">
        <v>1</v>
      </c>
      <c r="H1841" s="305" t="s">
        <v>3486</v>
      </c>
      <c r="I1841" s="496" t="s">
        <v>2342</v>
      </c>
      <c r="J1841" s="497" t="s">
        <v>3292</v>
      </c>
      <c r="K1841" s="179" t="s">
        <v>1140</v>
      </c>
      <c r="L1841" s="427" t="s">
        <v>3491</v>
      </c>
      <c r="M1841" s="684">
        <v>4.5</v>
      </c>
      <c r="N1841" s="685" t="s">
        <v>15710</v>
      </c>
      <c r="O1841" s="684">
        <v>108</v>
      </c>
      <c r="P1841" s="427" t="s">
        <v>15785</v>
      </c>
      <c r="Q1841" s="179">
        <v>0</v>
      </c>
      <c r="R1841" s="180"/>
      <c r="S1841" s="427">
        <v>8</v>
      </c>
      <c r="T1841" s="191">
        <v>10</v>
      </c>
      <c r="U1841" s="191">
        <v>3</v>
      </c>
      <c r="V1841" s="191">
        <v>12</v>
      </c>
      <c r="W1841" s="742">
        <v>18</v>
      </c>
      <c r="X1841" s="184"/>
      <c r="Y1841" s="184"/>
      <c r="Z1841" s="184"/>
      <c r="AA1841" s="184"/>
      <c r="AB1841" s="220"/>
      <c r="AC1841" s="419" t="s">
        <v>10426</v>
      </c>
      <c r="AD1841" s="427" t="s">
        <v>6416</v>
      </c>
      <c r="AE1841" s="179" t="s">
        <v>5881</v>
      </c>
      <c r="AF1841" s="177">
        <v>2</v>
      </c>
      <c r="AG1841" s="177">
        <v>0</v>
      </c>
      <c r="AH1841" s="177">
        <v>0</v>
      </c>
      <c r="AI1841" s="177">
        <v>0</v>
      </c>
      <c r="AJ1841" s="177">
        <v>0</v>
      </c>
      <c r="AK1841" s="177">
        <v>0</v>
      </c>
      <c r="AL1841" s="383">
        <v>4</v>
      </c>
      <c r="AM1841" s="177">
        <v>0</v>
      </c>
      <c r="AN1841" s="177">
        <v>0</v>
      </c>
      <c r="AO1841" s="182">
        <v>0</v>
      </c>
      <c r="AP1841" s="180"/>
      <c r="AQ1841" s="180"/>
      <c r="AR1841" s="180"/>
      <c r="AS1841" s="180"/>
      <c r="AT1841" s="180"/>
      <c r="AU1841" s="180"/>
      <c r="AV1841" s="180"/>
      <c r="AW1841" s="180"/>
      <c r="AX1841" s="180"/>
      <c r="AY1841" s="180"/>
      <c r="AZ1841" s="180"/>
      <c r="BA1841" s="180"/>
      <c r="BB1841" s="180"/>
      <c r="BC1841" s="180"/>
      <c r="BD1841" s="180"/>
      <c r="BE1841" s="180"/>
      <c r="BF1841" s="180"/>
      <c r="BG1841" s="180"/>
      <c r="BH1841" s="176">
        <f t="shared" si="217"/>
        <v>4</v>
      </c>
      <c r="BI1841" s="176">
        <f t="shared" si="213"/>
        <v>15</v>
      </c>
      <c r="BJ1841" s="182" t="str">
        <f t="shared" si="214"/>
        <v>6 - 36</v>
      </c>
      <c r="BK1841" s="176">
        <f t="shared" si="215"/>
        <v>21</v>
      </c>
      <c r="BL1841" s="176">
        <f t="shared" si="218"/>
        <v>4</v>
      </c>
      <c r="BM1841" s="533"/>
      <c r="BN1841" s="185">
        <v>285</v>
      </c>
      <c r="BO1841" s="180">
        <v>5</v>
      </c>
      <c r="BP1841" s="178">
        <f t="shared" si="219"/>
        <v>390</v>
      </c>
      <c r="BQ1841" s="420" t="str">
        <f t="shared" si="216"/>
        <v>V</v>
      </c>
      <c r="BR1841" s="185">
        <v>270</v>
      </c>
      <c r="BS1841" s="464" t="s">
        <v>9623</v>
      </c>
    </row>
    <row r="1842" spans="1:71" ht="38.25" x14ac:dyDescent="0.2">
      <c r="A1842" s="696">
        <v>1839</v>
      </c>
      <c r="B1842" s="286" t="s">
        <v>10403</v>
      </c>
      <c r="C1842" s="286" t="s">
        <v>10405</v>
      </c>
      <c r="D1842" s="258" t="s">
        <v>9623</v>
      </c>
      <c r="E1842" s="736">
        <v>1</v>
      </c>
      <c r="F1842" s="736">
        <v>1</v>
      </c>
      <c r="G1842" s="737">
        <v>1</v>
      </c>
      <c r="H1842" s="305" t="s">
        <v>3486</v>
      </c>
      <c r="I1842" s="207" t="s">
        <v>3485</v>
      </c>
      <c r="J1842" s="279" t="s">
        <v>6558</v>
      </c>
      <c r="K1842" s="179" t="s">
        <v>1145</v>
      </c>
      <c r="L1842" s="427" t="s">
        <v>3491</v>
      </c>
      <c r="M1842" s="684">
        <v>5</v>
      </c>
      <c r="N1842" s="685" t="s">
        <v>15710</v>
      </c>
      <c r="O1842" s="684">
        <v>200</v>
      </c>
      <c r="P1842" s="179" t="s">
        <v>15769</v>
      </c>
      <c r="Q1842" s="179">
        <v>0</v>
      </c>
      <c r="R1842" s="180"/>
      <c r="S1842" s="427">
        <v>8</v>
      </c>
      <c r="T1842" s="191">
        <v>10</v>
      </c>
      <c r="U1842" s="191">
        <v>3</v>
      </c>
      <c r="V1842" s="191">
        <v>12</v>
      </c>
      <c r="W1842" s="742">
        <v>18</v>
      </c>
      <c r="X1842" s="184"/>
      <c r="Y1842" s="184"/>
      <c r="Z1842" s="184"/>
      <c r="AA1842" s="184"/>
      <c r="AB1842" s="220"/>
      <c r="AC1842" s="419" t="s">
        <v>10427</v>
      </c>
      <c r="AD1842" s="427" t="s">
        <v>6416</v>
      </c>
      <c r="AE1842" s="179" t="s">
        <v>5881</v>
      </c>
      <c r="AF1842" s="177">
        <v>2</v>
      </c>
      <c r="AG1842" s="177">
        <v>0</v>
      </c>
      <c r="AH1842" s="177">
        <v>0</v>
      </c>
      <c r="AI1842" s="177">
        <v>0</v>
      </c>
      <c r="AJ1842" s="177">
        <v>0</v>
      </c>
      <c r="AK1842" s="177">
        <v>0</v>
      </c>
      <c r="AL1842" s="383">
        <v>4</v>
      </c>
      <c r="AM1842" s="177">
        <v>0</v>
      </c>
      <c r="AN1842" s="177">
        <v>0</v>
      </c>
      <c r="AO1842" s="182">
        <v>0</v>
      </c>
      <c r="AP1842" s="180"/>
      <c r="AQ1842" s="180"/>
      <c r="AR1842" s="180"/>
      <c r="AS1842" s="180"/>
      <c r="AT1842" s="180"/>
      <c r="AU1842" s="180"/>
      <c r="AV1842" s="180"/>
      <c r="AW1842" s="180"/>
      <c r="AX1842" s="180"/>
      <c r="AY1842" s="180"/>
      <c r="AZ1842" s="180"/>
      <c r="BA1842" s="180"/>
      <c r="BB1842" s="180"/>
      <c r="BC1842" s="180"/>
      <c r="BD1842" s="180"/>
      <c r="BE1842" s="180"/>
      <c r="BF1842" s="180"/>
      <c r="BG1842" s="180"/>
      <c r="BH1842" s="176">
        <f t="shared" si="217"/>
        <v>4</v>
      </c>
      <c r="BI1842" s="176">
        <f t="shared" ref="BI1842:BI1905" si="220">IF(manualHD="",IF(COUNTIF(AP1842:BG1842,"")=18,IFERROR(INDEX(thac0array,MATCH(IF(manualHD="",IF(SUM($AG1842:$AL1842)/(0.01+fixedhp)&lt;1/40,ROUND(fixedhp/4.5,0),IF(eightsider=1,IF((AND(fixedhp&gt;0,fixedhp&lt;4)),1.125,1),IF(eightsider&gt;1,eightsider+IF(twosider*1.5+threesider*2+foursider*2.5+fivesider*3+sixsider*3.5+sevensider*4+fixedhp&gt;3,1,0),IF(sevensider=1,0.875,0.5)))),manualHD),hitDiceThac0,0)),21),MIN(IFERROR(INDEX(thac0array,MATCH(IF(AZ1842="",AP1842,ROUND(AP1842+AZ1842/2,0)),hitDiceThac0,0)),21),IFERROR(INDEX(thac0array,MATCH(MAX(AQ1842:AS1842),fighterThac0,0)),21),IFERROR(INDEX(thac0array,MATCH(MAX(AW1842:BA1842),clericThac0,0)),21),IFERROR(INDEX(thac0array,MATCH(MAX(BB1842:BC1842),thiefThac0,0)),21),IFERROR(INDEX(thac0array,MATCH(MAX(BD1842:BG1842),magicUserThac0,0)),21))),IFERROR(INDEX(thac0array,MATCH(BM1842,hitDiceThac0),0),BM1842))</f>
        <v>15</v>
      </c>
      <c r="BJ1842" s="182" t="str">
        <f t="shared" ref="BJ1842:BJ1905" si="221">IF(SUM(AF1842:AN1842)=0,AO1842,IF(AZ1842="",SUM(AF1842:AO1842)&amp;" - "&amp;IF(OR(COUNTIF(AP1842:BG1842,"")=18,AP1842&gt;0),ROUND(AF1842*2+AG1842*3+AH1842*4+AI1842*5+AJ1842*6+AK1842*7+AL1842*8+AM1842*10+AN1842*12+AO1842,0),ROUND((AF1842*2+AG1842*3+AH1842*4+AI1842*5+AJ1842*6+AK1842*7+AL1842*8+AM1842*10+AN1842*12+AO1842)/COUNTA(AQ1842:BG1842),0)),IF(BM1842="",(AZ1842-1)*1+SUM(AF1842:AO1842)&amp;" - "&amp;(AZ1842-1)*4+ROUND(AF1842*2+AG1842*3+AH1842*4+AI1842*5+AJ1842*6+AK1842*7+AL1842*8+AM1842*10+AN1842*12+AO1842,0),SUM(AF1842:AO1842)&amp;" - "&amp;ROUND(AF1842*2+AG1842*3+AH1842*4+AI1842*5+AJ1842*6+AK1842*7+AL1842*8+AM1842*10+AN1842*12+AO1842,0))))</f>
        <v>6 - 36</v>
      </c>
      <c r="BK1842" s="176">
        <f t="shared" ref="BK1842:BK1905" si="222">IF(SUM(AF1842:AN1842)=0,AO1842,IF(AZ1842="",ROUND(AVERAGE(SUM(AF1842:AO1842),IF(OR(COUNTIF(AP1842:BG1842,"")=18,AP1842&gt;0),ROUND(AF1842*2+AG1842*3+AH1842*4+AI1842*5+AJ1842*6+AK1842*7+AL1842*8+AM1842*10+AN1842*12+AO1842,0),ROUND((AF1842*2+AG1842*3+AH1842*4+AI1842*5+AJ1842*6+AK1842*7+AL1842*8+AM1842*10+AN1842*12+AO1842)/COUNTA(AQ1842:BG1842),0))),0),IF(BM1842="",ROUND(AVERAGE((AZ1842-1)*1+SUM(AF1842:AO1842),(AZ1842-1)*4+ROUND(AF1842*2+AG1842*3+AH1842*4+AI1842*5+AJ1842*6+AK1842*7+AL1842*8+AM1842*10+AN1842*12+AO1842,0)),0),ROUND(AVERAGE(SUM(AF1842:AO1842),ROUND(AF1842*2+AG1842*3+AH1842*4+AI1842*5+AJ1842*6+AK1842*7+AL1842*8+AM1842*10+AN1842*12+AO1842,0)),0))))</f>
        <v>21</v>
      </c>
      <c r="BL1842" s="176">
        <f t="shared" si="218"/>
        <v>4</v>
      </c>
      <c r="BM1842" s="533"/>
      <c r="BN1842" s="185">
        <v>285</v>
      </c>
      <c r="BO1842" s="180">
        <v>5</v>
      </c>
      <c r="BP1842" s="178">
        <f t="shared" si="219"/>
        <v>390</v>
      </c>
      <c r="BQ1842" s="420" t="str">
        <f t="shared" ref="BQ1842:BQ1905" si="223">IFERROR(INDEX(xpLevel,MATCH($BN1842,xpThresholds,1)), "XI")</f>
        <v>V</v>
      </c>
      <c r="BR1842" s="185"/>
      <c r="BS1842" s="464" t="s">
        <v>9623</v>
      </c>
    </row>
    <row r="1843" spans="1:71" ht="38.25" x14ac:dyDescent="0.2">
      <c r="A1843" s="697">
        <v>1840</v>
      </c>
      <c r="B1843" s="286" t="s">
        <v>10403</v>
      </c>
      <c r="C1843" s="286" t="s">
        <v>10406</v>
      </c>
      <c r="D1843" s="258" t="s">
        <v>9623</v>
      </c>
      <c r="E1843" s="736">
        <v>1</v>
      </c>
      <c r="F1843" s="736">
        <v>1</v>
      </c>
      <c r="G1843" s="737">
        <v>1</v>
      </c>
      <c r="H1843" s="305" t="s">
        <v>3486</v>
      </c>
      <c r="I1843" s="209" t="s">
        <v>2342</v>
      </c>
      <c r="J1843" s="281" t="s">
        <v>7136</v>
      </c>
      <c r="K1843" s="191" t="s">
        <v>2334</v>
      </c>
      <c r="L1843" s="427" t="s">
        <v>3491</v>
      </c>
      <c r="M1843" s="686">
        <v>20</v>
      </c>
      <c r="N1843" s="685" t="s">
        <v>15766</v>
      </c>
      <c r="O1843" s="686">
        <v>246</v>
      </c>
      <c r="P1843" s="427" t="s">
        <v>15784</v>
      </c>
      <c r="Q1843" s="191">
        <v>0</v>
      </c>
      <c r="R1843" s="180"/>
      <c r="S1843" s="427">
        <v>8</v>
      </c>
      <c r="T1843" s="191">
        <v>10</v>
      </c>
      <c r="U1843" s="191">
        <v>3</v>
      </c>
      <c r="V1843" s="191">
        <v>12</v>
      </c>
      <c r="W1843" s="742">
        <v>3</v>
      </c>
      <c r="X1843" s="184">
        <v>36</v>
      </c>
      <c r="Y1843" s="184"/>
      <c r="Z1843" s="184"/>
      <c r="AA1843" s="184"/>
      <c r="AB1843" s="219" t="s">
        <v>795</v>
      </c>
      <c r="AC1843" s="419" t="s">
        <v>10427</v>
      </c>
      <c r="AD1843" s="427" t="s">
        <v>6416</v>
      </c>
      <c r="AE1843" s="427" t="s">
        <v>5881</v>
      </c>
      <c r="AF1843" s="177">
        <v>2</v>
      </c>
      <c r="AG1843" s="177">
        <v>0</v>
      </c>
      <c r="AH1843" s="177">
        <v>0</v>
      </c>
      <c r="AI1843" s="177">
        <v>0</v>
      </c>
      <c r="AJ1843" s="177">
        <v>0</v>
      </c>
      <c r="AK1843" s="177">
        <v>0</v>
      </c>
      <c r="AL1843" s="383">
        <v>4</v>
      </c>
      <c r="AM1843" s="177">
        <v>0</v>
      </c>
      <c r="AN1843" s="177">
        <v>0</v>
      </c>
      <c r="AO1843" s="181">
        <v>0</v>
      </c>
      <c r="AP1843" s="188"/>
      <c r="AQ1843" s="188"/>
      <c r="AR1843" s="188"/>
      <c r="AS1843" s="188"/>
      <c r="AT1843" s="188"/>
      <c r="AU1843" s="188"/>
      <c r="AV1843" s="188"/>
      <c r="AW1843" s="188"/>
      <c r="AX1843" s="188"/>
      <c r="AY1843" s="188"/>
      <c r="AZ1843" s="188"/>
      <c r="BA1843" s="188"/>
      <c r="BB1843" s="188"/>
      <c r="BC1843" s="188"/>
      <c r="BD1843" s="188"/>
      <c r="BE1843" s="188"/>
      <c r="BF1843" s="188"/>
      <c r="BG1843" s="188"/>
      <c r="BH1843" s="176">
        <f t="shared" si="217"/>
        <v>4</v>
      </c>
      <c r="BI1843" s="176">
        <f t="shared" si="220"/>
        <v>15</v>
      </c>
      <c r="BJ1843" s="182" t="str">
        <f t="shared" si="221"/>
        <v>6 - 36</v>
      </c>
      <c r="BK1843" s="176">
        <f t="shared" si="222"/>
        <v>21</v>
      </c>
      <c r="BL1843" s="176">
        <f t="shared" si="218"/>
        <v>4</v>
      </c>
      <c r="BM1843" s="533"/>
      <c r="BN1843" s="185">
        <v>285</v>
      </c>
      <c r="BO1843" s="180">
        <v>5</v>
      </c>
      <c r="BP1843" s="178">
        <f t="shared" si="219"/>
        <v>390</v>
      </c>
      <c r="BQ1843" s="420" t="str">
        <f t="shared" si="223"/>
        <v>V</v>
      </c>
      <c r="BR1843" s="185">
        <v>270</v>
      </c>
      <c r="BS1843" s="212" t="s">
        <v>3967</v>
      </c>
    </row>
    <row r="1844" spans="1:71" ht="25.5" x14ac:dyDescent="0.2">
      <c r="A1844" s="696">
        <v>1841</v>
      </c>
      <c r="B1844" s="286" t="s">
        <v>10439</v>
      </c>
      <c r="C1844" s="286" t="s">
        <v>10439</v>
      </c>
      <c r="D1844" s="258" t="s">
        <v>9623</v>
      </c>
      <c r="E1844" s="736">
        <v>1</v>
      </c>
      <c r="F1844" s="736">
        <v>2</v>
      </c>
      <c r="G1844" s="737">
        <v>5</v>
      </c>
      <c r="H1844" s="305" t="s">
        <v>13995</v>
      </c>
      <c r="I1844" s="496" t="s">
        <v>6635</v>
      </c>
      <c r="J1844" s="497" t="s">
        <v>10428</v>
      </c>
      <c r="K1844" s="427" t="s">
        <v>10429</v>
      </c>
      <c r="L1844" s="427" t="s">
        <v>3491</v>
      </c>
      <c r="M1844" s="685">
        <v>2</v>
      </c>
      <c r="N1844" s="685" t="s">
        <v>15710</v>
      </c>
      <c r="O1844" s="685">
        <v>175</v>
      </c>
      <c r="P1844" s="427" t="s">
        <v>16292</v>
      </c>
      <c r="Q1844" s="191">
        <v>4</v>
      </c>
      <c r="R1844" s="180"/>
      <c r="S1844" s="498">
        <v>5</v>
      </c>
      <c r="T1844" s="498">
        <v>10</v>
      </c>
      <c r="U1844" s="189">
        <v>2</v>
      </c>
      <c r="V1844" s="189">
        <v>12</v>
      </c>
      <c r="W1844" s="742">
        <v>12</v>
      </c>
      <c r="X1844" s="742"/>
      <c r="Y1844" s="742"/>
      <c r="Z1844" s="742">
        <v>3</v>
      </c>
      <c r="AA1844" s="742"/>
      <c r="AB1844" s="220"/>
      <c r="AC1844" s="419" t="s">
        <v>10436</v>
      </c>
      <c r="AD1844" s="427" t="s">
        <v>10440</v>
      </c>
      <c r="AE1844" s="427" t="s">
        <v>4259</v>
      </c>
      <c r="AF1844" s="194">
        <v>0</v>
      </c>
      <c r="AG1844" s="194">
        <v>0</v>
      </c>
      <c r="AH1844" s="194">
        <v>0</v>
      </c>
      <c r="AI1844" s="194">
        <v>0</v>
      </c>
      <c r="AJ1844" s="194">
        <v>0</v>
      </c>
      <c r="AK1844" s="194">
        <v>0</v>
      </c>
      <c r="AL1844" s="385">
        <v>5</v>
      </c>
      <c r="AM1844" s="194">
        <v>0</v>
      </c>
      <c r="AN1844" s="177">
        <v>0</v>
      </c>
      <c r="AO1844" s="194">
        <v>5</v>
      </c>
      <c r="AP1844" s="180"/>
      <c r="AQ1844" s="180"/>
      <c r="AR1844" s="180"/>
      <c r="AS1844" s="180"/>
      <c r="AT1844" s="180"/>
      <c r="AU1844" s="180"/>
      <c r="AV1844" s="180"/>
      <c r="AW1844" s="180"/>
      <c r="AX1844" s="180"/>
      <c r="AY1844" s="180"/>
      <c r="AZ1844" s="180"/>
      <c r="BA1844" s="180"/>
      <c r="BB1844" s="180"/>
      <c r="BC1844" s="180"/>
      <c r="BD1844" s="180"/>
      <c r="BE1844" s="180"/>
      <c r="BF1844" s="180"/>
      <c r="BG1844" s="180"/>
      <c r="BH1844" s="176">
        <f t="shared" si="217"/>
        <v>6</v>
      </c>
      <c r="BI1844" s="176">
        <f t="shared" si="220"/>
        <v>13</v>
      </c>
      <c r="BJ1844" s="182" t="str">
        <f t="shared" si="221"/>
        <v>10 - 45</v>
      </c>
      <c r="BK1844" s="176">
        <f t="shared" si="222"/>
        <v>28</v>
      </c>
      <c r="BL1844" s="176">
        <f t="shared" si="218"/>
        <v>7</v>
      </c>
      <c r="BM1844" s="533"/>
      <c r="BN1844" s="185">
        <v>425</v>
      </c>
      <c r="BO1844" s="180">
        <v>6</v>
      </c>
      <c r="BP1844" s="185">
        <f t="shared" si="219"/>
        <v>593</v>
      </c>
      <c r="BQ1844" s="420" t="str">
        <f t="shared" si="223"/>
        <v>V</v>
      </c>
      <c r="BR1844" s="185"/>
      <c r="BS1844" s="464" t="s">
        <v>9623</v>
      </c>
    </row>
    <row r="1845" spans="1:71" ht="25.5" x14ac:dyDescent="0.2">
      <c r="A1845" s="697">
        <v>1842</v>
      </c>
      <c r="B1845" s="286" t="s">
        <v>10437</v>
      </c>
      <c r="C1845" s="286" t="s">
        <v>10437</v>
      </c>
      <c r="D1845" s="258" t="s">
        <v>9623</v>
      </c>
      <c r="E1845" s="736">
        <v>1</v>
      </c>
      <c r="F1845" s="736">
        <v>2</v>
      </c>
      <c r="G1845" s="737">
        <v>8</v>
      </c>
      <c r="H1845" s="305" t="s">
        <v>13996</v>
      </c>
      <c r="I1845" s="496" t="s">
        <v>3486</v>
      </c>
      <c r="J1845" s="497" t="s">
        <v>3486</v>
      </c>
      <c r="K1845" s="427" t="s">
        <v>3491</v>
      </c>
      <c r="L1845" s="427" t="s">
        <v>3491</v>
      </c>
      <c r="M1845" s="685">
        <v>6</v>
      </c>
      <c r="N1845" s="685" t="s">
        <v>15715</v>
      </c>
      <c r="O1845" s="685">
        <v>2</v>
      </c>
      <c r="P1845" s="427" t="s">
        <v>16293</v>
      </c>
      <c r="Q1845" s="191">
        <v>3</v>
      </c>
      <c r="R1845" s="180"/>
      <c r="S1845" s="498">
        <v>8</v>
      </c>
      <c r="T1845" s="498">
        <v>14</v>
      </c>
      <c r="U1845" s="189">
        <v>3</v>
      </c>
      <c r="V1845" s="189">
        <v>16</v>
      </c>
      <c r="W1845" s="742">
        <v>15</v>
      </c>
      <c r="X1845" s="742"/>
      <c r="Y1845" s="742"/>
      <c r="Z1845" s="742"/>
      <c r="AA1845" s="742"/>
      <c r="AB1845" s="220"/>
      <c r="AC1845" s="419" t="s">
        <v>10058</v>
      </c>
      <c r="AD1845" s="427" t="s">
        <v>10440</v>
      </c>
      <c r="AE1845" s="427" t="s">
        <v>4259</v>
      </c>
      <c r="AF1845" s="194">
        <v>0</v>
      </c>
      <c r="AG1845" s="194">
        <v>0</v>
      </c>
      <c r="AH1845" s="194">
        <v>0</v>
      </c>
      <c r="AI1845" s="194">
        <v>0</v>
      </c>
      <c r="AJ1845" s="194">
        <v>0</v>
      </c>
      <c r="AK1845" s="194">
        <v>0</v>
      </c>
      <c r="AL1845" s="385">
        <v>4</v>
      </c>
      <c r="AM1845" s="194">
        <v>0</v>
      </c>
      <c r="AN1845" s="177">
        <v>0</v>
      </c>
      <c r="AO1845" s="194">
        <v>4</v>
      </c>
      <c r="AP1845" s="180"/>
      <c r="AQ1845" s="180"/>
      <c r="AR1845" s="180"/>
      <c r="AS1845" s="180"/>
      <c r="AT1845" s="180"/>
      <c r="AU1845" s="180"/>
      <c r="AV1845" s="180"/>
      <c r="AW1845" s="180"/>
      <c r="AX1845" s="180"/>
      <c r="AY1845" s="180"/>
      <c r="AZ1845" s="180"/>
      <c r="BA1845" s="180"/>
      <c r="BB1845" s="180"/>
      <c r="BC1845" s="180"/>
      <c r="BD1845" s="180"/>
      <c r="BE1845" s="180"/>
      <c r="BF1845" s="180"/>
      <c r="BG1845" s="180"/>
      <c r="BH1845" s="176">
        <f t="shared" si="217"/>
        <v>5</v>
      </c>
      <c r="BI1845" s="176">
        <f t="shared" si="220"/>
        <v>15</v>
      </c>
      <c r="BJ1845" s="182" t="str">
        <f t="shared" si="221"/>
        <v>8 - 36</v>
      </c>
      <c r="BK1845" s="176">
        <f t="shared" si="222"/>
        <v>22</v>
      </c>
      <c r="BL1845" s="176">
        <f t="shared" si="218"/>
        <v>5</v>
      </c>
      <c r="BM1845" s="533"/>
      <c r="BN1845" s="185">
        <v>245</v>
      </c>
      <c r="BO1845" s="180">
        <v>5</v>
      </c>
      <c r="BP1845" s="185">
        <f t="shared" si="219"/>
        <v>355</v>
      </c>
      <c r="BQ1845" s="420" t="str">
        <f t="shared" si="223"/>
        <v>IV</v>
      </c>
      <c r="BR1845" s="185"/>
      <c r="BS1845" s="464" t="s">
        <v>9623</v>
      </c>
    </row>
    <row r="1846" spans="1:71" ht="25.5" x14ac:dyDescent="0.2">
      <c r="A1846" s="696">
        <v>1843</v>
      </c>
      <c r="B1846" s="286" t="s">
        <v>10061</v>
      </c>
      <c r="C1846" s="286" t="s">
        <v>10061</v>
      </c>
      <c r="D1846" s="258" t="s">
        <v>9623</v>
      </c>
      <c r="E1846" s="736">
        <v>1</v>
      </c>
      <c r="F1846" s="736">
        <v>2</v>
      </c>
      <c r="G1846" s="737">
        <v>8</v>
      </c>
      <c r="H1846" s="305" t="s">
        <v>13997</v>
      </c>
      <c r="I1846" s="496" t="s">
        <v>10065</v>
      </c>
      <c r="J1846" s="497" t="s">
        <v>5550</v>
      </c>
      <c r="K1846" s="427" t="s">
        <v>3491</v>
      </c>
      <c r="L1846" s="427" t="s">
        <v>3491</v>
      </c>
      <c r="M1846" s="685">
        <v>5</v>
      </c>
      <c r="N1846" s="685" t="s">
        <v>15741</v>
      </c>
      <c r="O1846" s="685">
        <v>3</v>
      </c>
      <c r="P1846" s="427" t="s">
        <v>16294</v>
      </c>
      <c r="Q1846" s="191">
        <v>2</v>
      </c>
      <c r="R1846" s="180"/>
      <c r="S1846" s="498">
        <v>5</v>
      </c>
      <c r="T1846" s="498">
        <v>12</v>
      </c>
      <c r="U1846" s="189">
        <v>2</v>
      </c>
      <c r="V1846" s="189">
        <v>16</v>
      </c>
      <c r="W1846" s="742">
        <v>0</v>
      </c>
      <c r="X1846" s="742">
        <v>3</v>
      </c>
      <c r="Y1846" s="742"/>
      <c r="Z1846" s="742"/>
      <c r="AA1846" s="742"/>
      <c r="AB1846" s="499" t="s">
        <v>3878</v>
      </c>
      <c r="AC1846" s="419" t="s">
        <v>13208</v>
      </c>
      <c r="AD1846" s="427" t="s">
        <v>10440</v>
      </c>
      <c r="AE1846" s="427" t="s">
        <v>4259</v>
      </c>
      <c r="AF1846" s="194">
        <v>0</v>
      </c>
      <c r="AG1846" s="194">
        <v>0</v>
      </c>
      <c r="AH1846" s="194">
        <v>0</v>
      </c>
      <c r="AI1846" s="194">
        <v>0</v>
      </c>
      <c r="AJ1846" s="194">
        <v>0</v>
      </c>
      <c r="AK1846" s="194">
        <v>0</v>
      </c>
      <c r="AL1846" s="385">
        <v>4</v>
      </c>
      <c r="AM1846" s="194">
        <v>0</v>
      </c>
      <c r="AN1846" s="177">
        <v>0</v>
      </c>
      <c r="AO1846" s="194">
        <v>0</v>
      </c>
      <c r="AP1846" s="180"/>
      <c r="AQ1846" s="180"/>
      <c r="AR1846" s="180"/>
      <c r="AS1846" s="180"/>
      <c r="AT1846" s="180"/>
      <c r="AU1846" s="180"/>
      <c r="AV1846" s="180"/>
      <c r="AW1846" s="180"/>
      <c r="AX1846" s="180"/>
      <c r="AY1846" s="180"/>
      <c r="AZ1846" s="180"/>
      <c r="BA1846" s="180"/>
      <c r="BB1846" s="180"/>
      <c r="BC1846" s="180"/>
      <c r="BD1846" s="180"/>
      <c r="BE1846" s="180"/>
      <c r="BF1846" s="180"/>
      <c r="BG1846" s="180"/>
      <c r="BH1846" s="176">
        <f t="shared" si="217"/>
        <v>4</v>
      </c>
      <c r="BI1846" s="176">
        <f t="shared" si="220"/>
        <v>15</v>
      </c>
      <c r="BJ1846" s="182" t="str">
        <f t="shared" si="221"/>
        <v>4 - 32</v>
      </c>
      <c r="BK1846" s="176">
        <f t="shared" si="222"/>
        <v>18</v>
      </c>
      <c r="BL1846" s="176">
        <f t="shared" si="218"/>
        <v>4</v>
      </c>
      <c r="BM1846" s="533"/>
      <c r="BN1846" s="185">
        <v>245</v>
      </c>
      <c r="BO1846" s="180">
        <v>5</v>
      </c>
      <c r="BP1846" s="185">
        <f t="shared" si="219"/>
        <v>335</v>
      </c>
      <c r="BQ1846" s="420" t="str">
        <f t="shared" si="223"/>
        <v>IV</v>
      </c>
      <c r="BR1846" s="185"/>
      <c r="BS1846" s="464" t="s">
        <v>9623</v>
      </c>
    </row>
    <row r="1847" spans="1:71" ht="25.5" x14ac:dyDescent="0.2">
      <c r="A1847" s="696">
        <v>1844</v>
      </c>
      <c r="B1847" s="286" t="s">
        <v>10070</v>
      </c>
      <c r="C1847" s="286" t="s">
        <v>10070</v>
      </c>
      <c r="D1847" s="258" t="s">
        <v>9623</v>
      </c>
      <c r="E1847" s="736">
        <v>9</v>
      </c>
      <c r="F1847" s="736">
        <v>2</v>
      </c>
      <c r="G1847" s="737">
        <v>5</v>
      </c>
      <c r="H1847" s="305" t="s">
        <v>13998</v>
      </c>
      <c r="I1847" s="496" t="s">
        <v>3487</v>
      </c>
      <c r="J1847" s="497" t="s">
        <v>5401</v>
      </c>
      <c r="K1847" s="427" t="s">
        <v>3491</v>
      </c>
      <c r="L1847" s="427" t="s">
        <v>3491</v>
      </c>
      <c r="M1847" s="685">
        <v>2</v>
      </c>
      <c r="N1847" s="685" t="s">
        <v>15741</v>
      </c>
      <c r="O1847" s="685">
        <v>261</v>
      </c>
      <c r="P1847" s="427" t="s">
        <v>16295</v>
      </c>
      <c r="Q1847" s="191">
        <v>5</v>
      </c>
      <c r="R1847" s="180"/>
      <c r="S1847" s="498">
        <v>2</v>
      </c>
      <c r="T1847" s="498">
        <v>10</v>
      </c>
      <c r="U1847" s="189">
        <v>1</v>
      </c>
      <c r="V1847" s="189">
        <v>12</v>
      </c>
      <c r="W1847" s="742">
        <v>6</v>
      </c>
      <c r="X1847" s="742"/>
      <c r="Y1847" s="742">
        <v>18</v>
      </c>
      <c r="Z1847" s="742"/>
      <c r="AA1847" s="742"/>
      <c r="AB1847" s="220"/>
      <c r="AC1847" s="419" t="s">
        <v>13201</v>
      </c>
      <c r="AD1847" s="427" t="s">
        <v>10440</v>
      </c>
      <c r="AE1847" s="427" t="s">
        <v>4259</v>
      </c>
      <c r="AF1847" s="194">
        <v>0</v>
      </c>
      <c r="AG1847" s="194">
        <v>0</v>
      </c>
      <c r="AH1847" s="194">
        <v>0</v>
      </c>
      <c r="AI1847" s="194">
        <v>0</v>
      </c>
      <c r="AJ1847" s="194">
        <v>0</v>
      </c>
      <c r="AK1847" s="194">
        <v>0</v>
      </c>
      <c r="AL1847" s="385">
        <v>6</v>
      </c>
      <c r="AM1847" s="194">
        <v>0</v>
      </c>
      <c r="AN1847" s="177">
        <v>0</v>
      </c>
      <c r="AO1847" s="194">
        <v>6</v>
      </c>
      <c r="AP1847" s="180"/>
      <c r="AQ1847" s="180"/>
      <c r="AR1847" s="180"/>
      <c r="AS1847" s="180"/>
      <c r="AT1847" s="180"/>
      <c r="AU1847" s="180"/>
      <c r="AV1847" s="180"/>
      <c r="AW1847" s="180"/>
      <c r="AX1847" s="180"/>
      <c r="AY1847" s="180"/>
      <c r="AZ1847" s="180"/>
      <c r="BA1847" s="180"/>
      <c r="BB1847" s="180"/>
      <c r="BC1847" s="180"/>
      <c r="BD1847" s="180"/>
      <c r="BE1847" s="180"/>
      <c r="BF1847" s="180"/>
      <c r="BG1847" s="180"/>
      <c r="BH1847" s="176">
        <f t="shared" si="217"/>
        <v>7</v>
      </c>
      <c r="BI1847" s="176">
        <f t="shared" si="220"/>
        <v>13</v>
      </c>
      <c r="BJ1847" s="182" t="str">
        <f t="shared" si="221"/>
        <v>12 - 54</v>
      </c>
      <c r="BK1847" s="176">
        <f t="shared" si="222"/>
        <v>33</v>
      </c>
      <c r="BL1847" s="176">
        <f t="shared" si="218"/>
        <v>8</v>
      </c>
      <c r="BM1847" s="533"/>
      <c r="BN1847" s="185">
        <v>650</v>
      </c>
      <c r="BO1847" s="180">
        <v>8</v>
      </c>
      <c r="BP1847" s="185">
        <f t="shared" si="219"/>
        <v>914</v>
      </c>
      <c r="BQ1847" s="420" t="str">
        <f t="shared" si="223"/>
        <v>VI</v>
      </c>
      <c r="BR1847" s="185"/>
      <c r="BS1847" s="464" t="s">
        <v>9623</v>
      </c>
    </row>
    <row r="1848" spans="1:71" ht="25.5" x14ac:dyDescent="0.2">
      <c r="A1848" s="697">
        <v>1845</v>
      </c>
      <c r="B1848" s="286" t="s">
        <v>10070</v>
      </c>
      <c r="C1848" s="286" t="s">
        <v>10077</v>
      </c>
      <c r="D1848" s="258" t="s">
        <v>9623</v>
      </c>
      <c r="E1848" s="736">
        <v>1</v>
      </c>
      <c r="F1848" s="736">
        <v>1</v>
      </c>
      <c r="G1848" s="737">
        <v>1</v>
      </c>
      <c r="H1848" s="305" t="s">
        <v>13998</v>
      </c>
      <c r="I1848" s="496" t="s">
        <v>3487</v>
      </c>
      <c r="J1848" s="497" t="s">
        <v>5401</v>
      </c>
      <c r="K1848" s="427" t="s">
        <v>5490</v>
      </c>
      <c r="L1848" s="427" t="s">
        <v>5490</v>
      </c>
      <c r="M1848" s="685">
        <v>3</v>
      </c>
      <c r="N1848" s="685" t="s">
        <v>15741</v>
      </c>
      <c r="O1848" s="685">
        <v>783</v>
      </c>
      <c r="P1848" s="427" t="s">
        <v>16296</v>
      </c>
      <c r="Q1848" s="191">
        <v>5</v>
      </c>
      <c r="R1848" s="180"/>
      <c r="S1848" s="498">
        <v>2</v>
      </c>
      <c r="T1848" s="498">
        <v>10</v>
      </c>
      <c r="U1848" s="189">
        <v>1</v>
      </c>
      <c r="V1848" s="189">
        <v>12</v>
      </c>
      <c r="W1848" s="742">
        <v>6</v>
      </c>
      <c r="X1848" s="742"/>
      <c r="Y1848" s="742"/>
      <c r="Z1848" s="742"/>
      <c r="AA1848" s="742"/>
      <c r="AB1848" s="220"/>
      <c r="AC1848" s="419" t="s">
        <v>13202</v>
      </c>
      <c r="AD1848" s="427" t="s">
        <v>10440</v>
      </c>
      <c r="AE1848" s="427" t="s">
        <v>4259</v>
      </c>
      <c r="AF1848" s="194">
        <v>0</v>
      </c>
      <c r="AG1848" s="194">
        <v>0</v>
      </c>
      <c r="AH1848" s="194">
        <v>0</v>
      </c>
      <c r="AI1848" s="194">
        <v>0</v>
      </c>
      <c r="AJ1848" s="194">
        <v>0</v>
      </c>
      <c r="AK1848" s="194">
        <v>0</v>
      </c>
      <c r="AL1848" s="385">
        <v>18</v>
      </c>
      <c r="AM1848" s="194">
        <v>0</v>
      </c>
      <c r="AN1848" s="177">
        <v>0</v>
      </c>
      <c r="AO1848" s="194">
        <v>18</v>
      </c>
      <c r="AP1848" s="180"/>
      <c r="AQ1848" s="180"/>
      <c r="AR1848" s="180"/>
      <c r="AS1848" s="180"/>
      <c r="AT1848" s="180"/>
      <c r="AU1848" s="180"/>
      <c r="AV1848" s="180"/>
      <c r="AW1848" s="180"/>
      <c r="AX1848" s="180"/>
      <c r="AY1848" s="180"/>
      <c r="AZ1848" s="180"/>
      <c r="BA1848" s="180"/>
      <c r="BB1848" s="180"/>
      <c r="BC1848" s="180"/>
      <c r="BD1848" s="180"/>
      <c r="BE1848" s="180"/>
      <c r="BF1848" s="180"/>
      <c r="BG1848" s="180"/>
      <c r="BH1848" s="176">
        <f t="shared" si="217"/>
        <v>19</v>
      </c>
      <c r="BI1848" s="176">
        <f t="shared" si="220"/>
        <v>7</v>
      </c>
      <c r="BJ1848" s="182" t="str">
        <f t="shared" si="221"/>
        <v>36 - 162</v>
      </c>
      <c r="BK1848" s="176">
        <f t="shared" si="222"/>
        <v>99</v>
      </c>
      <c r="BL1848" s="176">
        <f t="shared" si="218"/>
        <v>23</v>
      </c>
      <c r="BM1848" s="533"/>
      <c r="BN1848" s="185">
        <v>8100</v>
      </c>
      <c r="BO1848" s="180">
        <v>25</v>
      </c>
      <c r="BP1848" s="185">
        <f t="shared" si="219"/>
        <v>10575</v>
      </c>
      <c r="BQ1848" s="420" t="str">
        <f t="shared" si="223"/>
        <v>IX</v>
      </c>
      <c r="BR1848" s="185"/>
      <c r="BS1848" s="464" t="s">
        <v>10311</v>
      </c>
    </row>
    <row r="1849" spans="1:71" ht="51" x14ac:dyDescent="0.2">
      <c r="A1849" s="696">
        <v>1846</v>
      </c>
      <c r="B1849" s="286" t="s">
        <v>10580</v>
      </c>
      <c r="C1849" s="286" t="s">
        <v>10314</v>
      </c>
      <c r="D1849" s="258" t="s">
        <v>9623</v>
      </c>
      <c r="E1849" s="736">
        <v>15</v>
      </c>
      <c r="F1849" s="736">
        <v>1</v>
      </c>
      <c r="G1849" s="737">
        <v>1</v>
      </c>
      <c r="H1849" s="305" t="s">
        <v>3486</v>
      </c>
      <c r="I1849" s="496" t="s">
        <v>10312</v>
      </c>
      <c r="J1849" s="497" t="s">
        <v>10313</v>
      </c>
      <c r="K1849" s="427" t="s">
        <v>5225</v>
      </c>
      <c r="L1849" s="427" t="s">
        <v>5490</v>
      </c>
      <c r="M1849" s="685">
        <v>2</v>
      </c>
      <c r="N1849" s="685" t="s">
        <v>15715</v>
      </c>
      <c r="O1849" s="685">
        <v>900</v>
      </c>
      <c r="P1849" s="427" t="s">
        <v>16297</v>
      </c>
      <c r="Q1849" s="191">
        <v>3</v>
      </c>
      <c r="R1849" s="180"/>
      <c r="S1849" s="498">
        <v>5</v>
      </c>
      <c r="T1849" s="498">
        <v>7</v>
      </c>
      <c r="U1849" s="189">
        <v>2</v>
      </c>
      <c r="V1849" s="189">
        <v>8</v>
      </c>
      <c r="W1849" s="742">
        <v>0</v>
      </c>
      <c r="X1849" s="742"/>
      <c r="Y1849" s="742"/>
      <c r="Z1849" s="742"/>
      <c r="AA1849" s="742"/>
      <c r="AB1849" s="220"/>
      <c r="AC1849" s="419" t="s">
        <v>10678</v>
      </c>
      <c r="AD1849" s="427" t="s">
        <v>7155</v>
      </c>
      <c r="AE1849" s="427" t="s">
        <v>4259</v>
      </c>
      <c r="AF1849" s="194">
        <v>0</v>
      </c>
      <c r="AG1849" s="194">
        <v>0</v>
      </c>
      <c r="AH1849" s="194">
        <v>0</v>
      </c>
      <c r="AI1849" s="194">
        <v>0</v>
      </c>
      <c r="AJ1849" s="194">
        <v>0</v>
      </c>
      <c r="AK1849" s="194">
        <v>0</v>
      </c>
      <c r="AL1849" s="385">
        <v>6</v>
      </c>
      <c r="AM1849" s="194">
        <v>0</v>
      </c>
      <c r="AN1849" s="177">
        <v>0</v>
      </c>
      <c r="AO1849" s="194">
        <v>18</v>
      </c>
      <c r="AP1849" s="180"/>
      <c r="AQ1849" s="180"/>
      <c r="AR1849" s="180"/>
      <c r="AS1849" s="180"/>
      <c r="AT1849" s="180"/>
      <c r="AU1849" s="180"/>
      <c r="AV1849" s="180"/>
      <c r="AW1849" s="180"/>
      <c r="AX1849" s="180"/>
      <c r="AY1849" s="180"/>
      <c r="AZ1849" s="180"/>
      <c r="BA1849" s="180"/>
      <c r="BB1849" s="180"/>
      <c r="BC1849" s="180"/>
      <c r="BD1849" s="180"/>
      <c r="BE1849" s="180"/>
      <c r="BF1849" s="180"/>
      <c r="BG1849" s="180"/>
      <c r="BH1849" s="176">
        <f t="shared" si="217"/>
        <v>7</v>
      </c>
      <c r="BI1849" s="176">
        <f t="shared" si="220"/>
        <v>13</v>
      </c>
      <c r="BJ1849" s="182" t="str">
        <f t="shared" si="221"/>
        <v>24 - 66</v>
      </c>
      <c r="BK1849" s="176">
        <f t="shared" si="222"/>
        <v>45</v>
      </c>
      <c r="BL1849" s="176">
        <f t="shared" si="218"/>
        <v>11</v>
      </c>
      <c r="BM1849" s="533"/>
      <c r="BN1849" s="185">
        <v>1600</v>
      </c>
      <c r="BO1849" s="180">
        <v>8</v>
      </c>
      <c r="BP1849" s="185">
        <f t="shared" si="219"/>
        <v>1960</v>
      </c>
      <c r="BQ1849" s="420" t="str">
        <f t="shared" si="223"/>
        <v>VII</v>
      </c>
      <c r="BR1849" s="185"/>
      <c r="BS1849" s="464" t="s">
        <v>9623</v>
      </c>
    </row>
    <row r="1850" spans="1:71" ht="51" x14ac:dyDescent="0.2">
      <c r="A1850" s="697">
        <v>1847</v>
      </c>
      <c r="B1850" s="286" t="s">
        <v>10580</v>
      </c>
      <c r="C1850" s="286" t="s">
        <v>10315</v>
      </c>
      <c r="D1850" s="258" t="s">
        <v>9623</v>
      </c>
      <c r="E1850" s="736">
        <v>50</v>
      </c>
      <c r="F1850" s="736">
        <v>1</v>
      </c>
      <c r="G1850" s="737">
        <v>1</v>
      </c>
      <c r="H1850" s="305" t="s">
        <v>3486</v>
      </c>
      <c r="I1850" s="496" t="s">
        <v>10312</v>
      </c>
      <c r="J1850" s="497" t="s">
        <v>10313</v>
      </c>
      <c r="K1850" s="427" t="s">
        <v>10318</v>
      </c>
      <c r="L1850" s="427" t="s">
        <v>5490</v>
      </c>
      <c r="M1850" s="685">
        <v>22</v>
      </c>
      <c r="N1850" s="685" t="s">
        <v>15715</v>
      </c>
      <c r="O1850" s="685">
        <v>6000</v>
      </c>
      <c r="P1850" s="427" t="s">
        <v>16297</v>
      </c>
      <c r="Q1850" s="191">
        <v>3</v>
      </c>
      <c r="R1850" s="180"/>
      <c r="S1850" s="498">
        <v>5</v>
      </c>
      <c r="T1850" s="498">
        <v>7</v>
      </c>
      <c r="U1850" s="189">
        <v>2</v>
      </c>
      <c r="V1850" s="189">
        <v>8</v>
      </c>
      <c r="W1850" s="742">
        <v>0</v>
      </c>
      <c r="X1850" s="742"/>
      <c r="Y1850" s="742"/>
      <c r="Z1850" s="742"/>
      <c r="AA1850" s="742"/>
      <c r="AB1850" s="220"/>
      <c r="AC1850" s="419" t="s">
        <v>10679</v>
      </c>
      <c r="AD1850" s="427" t="s">
        <v>7155</v>
      </c>
      <c r="AE1850" s="427" t="s">
        <v>4259</v>
      </c>
      <c r="AF1850" s="194">
        <v>0</v>
      </c>
      <c r="AG1850" s="194">
        <v>0</v>
      </c>
      <c r="AH1850" s="194">
        <v>0</v>
      </c>
      <c r="AI1850" s="194">
        <v>0</v>
      </c>
      <c r="AJ1850" s="194">
        <v>0</v>
      </c>
      <c r="AK1850" s="194">
        <v>0</v>
      </c>
      <c r="AL1850" s="385">
        <v>6</v>
      </c>
      <c r="AM1850" s="194">
        <v>0</v>
      </c>
      <c r="AN1850" s="177">
        <v>0</v>
      </c>
      <c r="AO1850" s="194">
        <v>51</v>
      </c>
      <c r="AP1850" s="180"/>
      <c r="AQ1850" s="180"/>
      <c r="AR1850" s="180"/>
      <c r="AS1850" s="180"/>
      <c r="AT1850" s="180"/>
      <c r="AU1850" s="180"/>
      <c r="AV1850" s="180"/>
      <c r="AW1850" s="180"/>
      <c r="AX1850" s="180"/>
      <c r="AY1850" s="180"/>
      <c r="AZ1850" s="180"/>
      <c r="BA1850" s="180"/>
      <c r="BB1850" s="180"/>
      <c r="BC1850" s="180"/>
      <c r="BD1850" s="180"/>
      <c r="BE1850" s="180"/>
      <c r="BF1850" s="180"/>
      <c r="BG1850" s="180"/>
      <c r="BH1850" s="176">
        <f t="shared" si="217"/>
        <v>7</v>
      </c>
      <c r="BI1850" s="176">
        <f t="shared" si="220"/>
        <v>13</v>
      </c>
      <c r="BJ1850" s="182" t="str">
        <f t="shared" si="221"/>
        <v>57 - 99</v>
      </c>
      <c r="BK1850" s="176">
        <f t="shared" si="222"/>
        <v>78</v>
      </c>
      <c r="BL1850" s="176">
        <f t="shared" si="218"/>
        <v>18</v>
      </c>
      <c r="BM1850" s="533"/>
      <c r="BN1850" s="185">
        <v>1600</v>
      </c>
      <c r="BO1850" s="180">
        <v>8</v>
      </c>
      <c r="BP1850" s="185">
        <f t="shared" si="219"/>
        <v>2224</v>
      </c>
      <c r="BQ1850" s="420" t="str">
        <f t="shared" si="223"/>
        <v>VII</v>
      </c>
      <c r="BR1850" s="185"/>
      <c r="BS1850" s="464" t="s">
        <v>9623</v>
      </c>
    </row>
    <row r="1851" spans="1:71" ht="51" x14ac:dyDescent="0.2">
      <c r="A1851" s="696">
        <v>1848</v>
      </c>
      <c r="B1851" s="286" t="s">
        <v>10580</v>
      </c>
      <c r="C1851" s="286" t="s">
        <v>10316</v>
      </c>
      <c r="D1851" s="258" t="s">
        <v>9623</v>
      </c>
      <c r="E1851" s="736">
        <v>75</v>
      </c>
      <c r="F1851" s="736">
        <v>1</v>
      </c>
      <c r="G1851" s="737">
        <v>1</v>
      </c>
      <c r="H1851" s="305" t="s">
        <v>3486</v>
      </c>
      <c r="I1851" s="496" t="s">
        <v>10312</v>
      </c>
      <c r="J1851" s="497" t="s">
        <v>10313</v>
      </c>
      <c r="K1851" s="427" t="s">
        <v>4583</v>
      </c>
      <c r="L1851" s="427" t="s">
        <v>5490</v>
      </c>
      <c r="M1851" s="685">
        <v>24</v>
      </c>
      <c r="N1851" s="685" t="s">
        <v>15715</v>
      </c>
      <c r="O1851" s="685">
        <v>13000</v>
      </c>
      <c r="P1851" s="427" t="s">
        <v>16297</v>
      </c>
      <c r="Q1851" s="191">
        <v>3</v>
      </c>
      <c r="R1851" s="180"/>
      <c r="S1851" s="498">
        <v>5</v>
      </c>
      <c r="T1851" s="498">
        <v>7</v>
      </c>
      <c r="U1851" s="189">
        <v>2</v>
      </c>
      <c r="V1851" s="189">
        <v>8</v>
      </c>
      <c r="W1851" s="742">
        <v>0</v>
      </c>
      <c r="X1851" s="742"/>
      <c r="Y1851" s="742"/>
      <c r="Z1851" s="742"/>
      <c r="AA1851" s="742"/>
      <c r="AB1851" s="220"/>
      <c r="AC1851" s="419" t="s">
        <v>10680</v>
      </c>
      <c r="AD1851" s="427" t="s">
        <v>7155</v>
      </c>
      <c r="AE1851" s="427" t="s">
        <v>4259</v>
      </c>
      <c r="AF1851" s="194">
        <v>0</v>
      </c>
      <c r="AG1851" s="194">
        <v>0</v>
      </c>
      <c r="AH1851" s="194">
        <v>0</v>
      </c>
      <c r="AI1851" s="194">
        <v>0</v>
      </c>
      <c r="AJ1851" s="194">
        <v>0</v>
      </c>
      <c r="AK1851" s="194">
        <v>0</v>
      </c>
      <c r="AL1851" s="385">
        <v>6</v>
      </c>
      <c r="AM1851" s="194">
        <v>0</v>
      </c>
      <c r="AN1851" s="177">
        <v>0</v>
      </c>
      <c r="AO1851" s="194">
        <v>113</v>
      </c>
      <c r="AP1851" s="180"/>
      <c r="AQ1851" s="180"/>
      <c r="AR1851" s="180"/>
      <c r="AS1851" s="180"/>
      <c r="AT1851" s="180"/>
      <c r="AU1851" s="180"/>
      <c r="AV1851" s="180"/>
      <c r="AW1851" s="180"/>
      <c r="AX1851" s="180"/>
      <c r="AY1851" s="180"/>
      <c r="AZ1851" s="180"/>
      <c r="BA1851" s="180"/>
      <c r="BB1851" s="180"/>
      <c r="BC1851" s="180"/>
      <c r="BD1851" s="180"/>
      <c r="BE1851" s="180"/>
      <c r="BF1851" s="180"/>
      <c r="BG1851" s="180"/>
      <c r="BH1851" s="176">
        <f t="shared" si="217"/>
        <v>7</v>
      </c>
      <c r="BI1851" s="176">
        <f t="shared" si="220"/>
        <v>13</v>
      </c>
      <c r="BJ1851" s="182" t="str">
        <f t="shared" si="221"/>
        <v>119 - 161</v>
      </c>
      <c r="BK1851" s="176">
        <f t="shared" si="222"/>
        <v>140</v>
      </c>
      <c r="BL1851" s="176">
        <f t="shared" si="218"/>
        <v>32</v>
      </c>
      <c r="BM1851" s="533"/>
      <c r="BN1851" s="185">
        <v>1600</v>
      </c>
      <c r="BO1851" s="180">
        <v>8</v>
      </c>
      <c r="BP1851" s="185">
        <f t="shared" si="219"/>
        <v>2720</v>
      </c>
      <c r="BQ1851" s="420" t="str">
        <f t="shared" si="223"/>
        <v>VII</v>
      </c>
      <c r="BR1851" s="185"/>
      <c r="BS1851" s="464" t="s">
        <v>9623</v>
      </c>
    </row>
    <row r="1852" spans="1:71" ht="51" x14ac:dyDescent="0.2">
      <c r="A1852" s="696">
        <v>1849</v>
      </c>
      <c r="B1852" s="286" t="s">
        <v>10580</v>
      </c>
      <c r="C1852" s="286" t="s">
        <v>10317</v>
      </c>
      <c r="D1852" s="258" t="s">
        <v>9623</v>
      </c>
      <c r="E1852" s="736">
        <v>50</v>
      </c>
      <c r="F1852" s="736">
        <v>1</v>
      </c>
      <c r="G1852" s="737">
        <v>1</v>
      </c>
      <c r="H1852" s="305" t="s">
        <v>3486</v>
      </c>
      <c r="I1852" s="496" t="s">
        <v>10312</v>
      </c>
      <c r="J1852" s="497" t="s">
        <v>10313</v>
      </c>
      <c r="K1852" s="427" t="s">
        <v>10319</v>
      </c>
      <c r="L1852" s="427" t="s">
        <v>5490</v>
      </c>
      <c r="M1852" s="685">
        <v>26</v>
      </c>
      <c r="N1852" s="685" t="s">
        <v>15715</v>
      </c>
      <c r="O1852" s="685">
        <v>25000</v>
      </c>
      <c r="P1852" s="427" t="s">
        <v>16297</v>
      </c>
      <c r="Q1852" s="191">
        <v>3</v>
      </c>
      <c r="R1852" s="180"/>
      <c r="S1852" s="498">
        <v>5</v>
      </c>
      <c r="T1852" s="498">
        <v>7</v>
      </c>
      <c r="U1852" s="189">
        <v>2</v>
      </c>
      <c r="V1852" s="189">
        <v>8</v>
      </c>
      <c r="W1852" s="742">
        <v>0</v>
      </c>
      <c r="X1852" s="742"/>
      <c r="Y1852" s="742"/>
      <c r="Z1852" s="742"/>
      <c r="AA1852" s="742"/>
      <c r="AB1852" s="220"/>
      <c r="AC1852" s="419" t="s">
        <v>10681</v>
      </c>
      <c r="AD1852" s="427" t="s">
        <v>7155</v>
      </c>
      <c r="AE1852" s="427" t="s">
        <v>4259</v>
      </c>
      <c r="AF1852" s="194">
        <v>0</v>
      </c>
      <c r="AG1852" s="194">
        <v>0</v>
      </c>
      <c r="AH1852" s="194">
        <v>0</v>
      </c>
      <c r="AI1852" s="194">
        <v>0</v>
      </c>
      <c r="AJ1852" s="194">
        <v>0</v>
      </c>
      <c r="AK1852" s="194">
        <v>0</v>
      </c>
      <c r="AL1852" s="385">
        <v>6</v>
      </c>
      <c r="AM1852" s="194">
        <v>0</v>
      </c>
      <c r="AN1852" s="177">
        <v>0</v>
      </c>
      <c r="AO1852" s="194">
        <v>176</v>
      </c>
      <c r="AP1852" s="180"/>
      <c r="AQ1852" s="180"/>
      <c r="AR1852" s="180"/>
      <c r="AS1852" s="180"/>
      <c r="AT1852" s="180"/>
      <c r="AU1852" s="180"/>
      <c r="AV1852" s="180"/>
      <c r="AW1852" s="180"/>
      <c r="AX1852" s="180"/>
      <c r="AY1852" s="180"/>
      <c r="AZ1852" s="180"/>
      <c r="BA1852" s="180"/>
      <c r="BB1852" s="180"/>
      <c r="BC1852" s="180"/>
      <c r="BD1852" s="180"/>
      <c r="BE1852" s="180"/>
      <c r="BF1852" s="180"/>
      <c r="BG1852" s="180"/>
      <c r="BH1852" s="176">
        <f t="shared" si="217"/>
        <v>7</v>
      </c>
      <c r="BI1852" s="176">
        <f t="shared" si="220"/>
        <v>13</v>
      </c>
      <c r="BJ1852" s="182" t="str">
        <f t="shared" si="221"/>
        <v>182 - 224</v>
      </c>
      <c r="BK1852" s="176">
        <f t="shared" si="222"/>
        <v>203</v>
      </c>
      <c r="BL1852" s="176">
        <f t="shared" si="218"/>
        <v>46</v>
      </c>
      <c r="BM1852" s="533"/>
      <c r="BN1852" s="185">
        <v>1600</v>
      </c>
      <c r="BO1852" s="180">
        <v>8</v>
      </c>
      <c r="BP1852" s="185">
        <f t="shared" si="219"/>
        <v>3224</v>
      </c>
      <c r="BQ1852" s="420" t="str">
        <f t="shared" si="223"/>
        <v>VII</v>
      </c>
      <c r="BR1852" s="185"/>
      <c r="BS1852" s="464" t="s">
        <v>9623</v>
      </c>
    </row>
    <row r="1853" spans="1:71" ht="38.25" x14ac:dyDescent="0.2">
      <c r="A1853" s="697">
        <v>1850</v>
      </c>
      <c r="B1853" s="286" t="s">
        <v>10346</v>
      </c>
      <c r="C1853" s="286" t="s">
        <v>10346</v>
      </c>
      <c r="D1853" s="258" t="s">
        <v>9623</v>
      </c>
      <c r="E1853" s="736">
        <v>1</v>
      </c>
      <c r="F1853" s="736">
        <v>1</v>
      </c>
      <c r="G1853" s="737">
        <v>1</v>
      </c>
      <c r="H1853" s="305" t="s">
        <v>3486</v>
      </c>
      <c r="I1853" s="208" t="s">
        <v>7154</v>
      </c>
      <c r="J1853" s="280" t="s">
        <v>4362</v>
      </c>
      <c r="K1853" s="427" t="s">
        <v>3491</v>
      </c>
      <c r="L1853" s="427" t="s">
        <v>3491</v>
      </c>
      <c r="M1853" s="684">
        <v>5.5</v>
      </c>
      <c r="N1853" s="684" t="s">
        <v>15715</v>
      </c>
      <c r="O1853" s="684">
        <v>0.1</v>
      </c>
      <c r="P1853" s="179" t="s">
        <v>15806</v>
      </c>
      <c r="Q1853" s="191">
        <v>0</v>
      </c>
      <c r="R1853" s="180"/>
      <c r="S1853" s="498">
        <v>0</v>
      </c>
      <c r="T1853" s="190">
        <v>0</v>
      </c>
      <c r="U1853" s="190">
        <v>0</v>
      </c>
      <c r="V1853" s="190">
        <v>0</v>
      </c>
      <c r="W1853" s="742">
        <v>6</v>
      </c>
      <c r="X1853" s="742"/>
      <c r="Y1853" s="742"/>
      <c r="Z1853" s="742"/>
      <c r="AA1853" s="742"/>
      <c r="AB1853" s="220"/>
      <c r="AC1853" s="419" t="s">
        <v>13009</v>
      </c>
      <c r="AD1853" s="191" t="s">
        <v>650</v>
      </c>
      <c r="AE1853" s="191" t="s">
        <v>4257</v>
      </c>
      <c r="AF1853" s="194">
        <v>0</v>
      </c>
      <c r="AG1853" s="194">
        <v>0</v>
      </c>
      <c r="AH1853" s="194">
        <v>0</v>
      </c>
      <c r="AI1853" s="194">
        <v>0</v>
      </c>
      <c r="AJ1853" s="194">
        <v>0</v>
      </c>
      <c r="AK1853" s="194">
        <v>0</v>
      </c>
      <c r="AL1853" s="383">
        <v>5</v>
      </c>
      <c r="AM1853" s="194">
        <v>0</v>
      </c>
      <c r="AN1853" s="177">
        <v>0</v>
      </c>
      <c r="AO1853" s="194">
        <v>0</v>
      </c>
      <c r="AP1853" s="180"/>
      <c r="AQ1853" s="180"/>
      <c r="AR1853" s="180"/>
      <c r="AS1853" s="180"/>
      <c r="AT1853" s="180"/>
      <c r="AU1853" s="180"/>
      <c r="AV1853" s="180"/>
      <c r="AW1853" s="180"/>
      <c r="AX1853" s="180"/>
      <c r="AY1853" s="180"/>
      <c r="AZ1853" s="180"/>
      <c r="BA1853" s="180"/>
      <c r="BB1853" s="180"/>
      <c r="BC1853" s="180"/>
      <c r="BD1853" s="180"/>
      <c r="BE1853" s="180"/>
      <c r="BF1853" s="180"/>
      <c r="BG1853" s="180"/>
      <c r="BH1853" s="176">
        <f t="shared" si="217"/>
        <v>5</v>
      </c>
      <c r="BI1853" s="176">
        <f t="shared" si="220"/>
        <v>15</v>
      </c>
      <c r="BJ1853" s="182" t="str">
        <f t="shared" si="221"/>
        <v>5 - 40</v>
      </c>
      <c r="BK1853" s="176">
        <f t="shared" si="222"/>
        <v>23</v>
      </c>
      <c r="BL1853" s="176">
        <f t="shared" si="218"/>
        <v>5</v>
      </c>
      <c r="BM1853" s="533"/>
      <c r="BN1853" s="185">
        <v>165</v>
      </c>
      <c r="BO1853" s="180">
        <v>5</v>
      </c>
      <c r="BP1853" s="185">
        <f t="shared" si="219"/>
        <v>280</v>
      </c>
      <c r="BQ1853" s="420" t="str">
        <f t="shared" si="223"/>
        <v>IV</v>
      </c>
      <c r="BR1853" s="185"/>
      <c r="BS1853" s="464" t="s">
        <v>9623</v>
      </c>
    </row>
    <row r="1854" spans="1:71" ht="114.75" x14ac:dyDescent="0.2">
      <c r="A1854" s="696">
        <v>1851</v>
      </c>
      <c r="B1854" s="286" t="s">
        <v>521</v>
      </c>
      <c r="C1854" s="286" t="s">
        <v>521</v>
      </c>
      <c r="D1854" s="258" t="s">
        <v>9623</v>
      </c>
      <c r="E1854" s="736">
        <v>1</v>
      </c>
      <c r="F1854" s="736">
        <v>1</v>
      </c>
      <c r="G1854" s="737">
        <v>3</v>
      </c>
      <c r="H1854" s="305" t="s">
        <v>3486</v>
      </c>
      <c r="I1854" s="496" t="s">
        <v>522</v>
      </c>
      <c r="J1854" s="497" t="s">
        <v>3293</v>
      </c>
      <c r="K1854" s="427" t="s">
        <v>6214</v>
      </c>
      <c r="L1854" s="427" t="s">
        <v>3489</v>
      </c>
      <c r="M1854" s="685">
        <v>2.5</v>
      </c>
      <c r="N1854" s="685" t="s">
        <v>15710</v>
      </c>
      <c r="O1854" s="685">
        <v>60</v>
      </c>
      <c r="P1854" s="427" t="s">
        <v>16230</v>
      </c>
      <c r="Q1854" s="191">
        <v>-4</v>
      </c>
      <c r="R1854" s="180"/>
      <c r="S1854" s="498">
        <v>17</v>
      </c>
      <c r="T1854" s="498">
        <v>18</v>
      </c>
      <c r="U1854" s="190">
        <v>8</v>
      </c>
      <c r="V1854" s="190">
        <v>18</v>
      </c>
      <c r="W1854" s="742">
        <v>9</v>
      </c>
      <c r="X1854" s="742">
        <v>42</v>
      </c>
      <c r="Y1854" s="742"/>
      <c r="Z1854" s="742"/>
      <c r="AA1854" s="742"/>
      <c r="AB1854" s="220" t="s">
        <v>794</v>
      </c>
      <c r="AC1854" s="419" t="s">
        <v>11645</v>
      </c>
      <c r="AD1854" s="427" t="s">
        <v>6416</v>
      </c>
      <c r="AE1854" s="427" t="s">
        <v>4249</v>
      </c>
      <c r="AF1854" s="194">
        <v>0</v>
      </c>
      <c r="AG1854" s="194">
        <v>0</v>
      </c>
      <c r="AH1854" s="194">
        <v>0</v>
      </c>
      <c r="AI1854" s="194">
        <v>0</v>
      </c>
      <c r="AJ1854" s="194">
        <v>0</v>
      </c>
      <c r="AK1854" s="194">
        <v>0</v>
      </c>
      <c r="AL1854" s="383">
        <v>8</v>
      </c>
      <c r="AM1854" s="194">
        <v>0</v>
      </c>
      <c r="AN1854" s="177">
        <v>0</v>
      </c>
      <c r="AO1854" s="194">
        <v>8</v>
      </c>
      <c r="AP1854" s="180"/>
      <c r="AQ1854" s="180"/>
      <c r="AR1854" s="180"/>
      <c r="AS1854" s="180"/>
      <c r="AT1854" s="180"/>
      <c r="AU1854" s="180"/>
      <c r="AV1854" s="180"/>
      <c r="AW1854" s="180"/>
      <c r="AX1854" s="180"/>
      <c r="AY1854" s="180"/>
      <c r="AZ1854" s="180"/>
      <c r="BA1854" s="180"/>
      <c r="BB1854" s="180"/>
      <c r="BC1854" s="180"/>
      <c r="BD1854" s="180"/>
      <c r="BE1854" s="180"/>
      <c r="BF1854" s="180"/>
      <c r="BG1854" s="180"/>
      <c r="BH1854" s="176">
        <f t="shared" si="217"/>
        <v>9</v>
      </c>
      <c r="BI1854" s="176">
        <f t="shared" si="220"/>
        <v>12</v>
      </c>
      <c r="BJ1854" s="182" t="str">
        <f t="shared" si="221"/>
        <v>16 - 72</v>
      </c>
      <c r="BK1854" s="176">
        <f t="shared" si="222"/>
        <v>44</v>
      </c>
      <c r="BL1854" s="176">
        <f t="shared" si="218"/>
        <v>10</v>
      </c>
      <c r="BM1854" s="533"/>
      <c r="BN1854" s="185">
        <v>3750</v>
      </c>
      <c r="BO1854" s="180">
        <v>14</v>
      </c>
      <c r="BP1854" s="185">
        <f t="shared" si="219"/>
        <v>4366</v>
      </c>
      <c r="BQ1854" s="420" t="str">
        <f t="shared" si="223"/>
        <v>VIII</v>
      </c>
      <c r="BR1854" s="185"/>
      <c r="BS1854" s="464" t="s">
        <v>9623</v>
      </c>
    </row>
    <row r="1855" spans="1:71" ht="63.75" x14ac:dyDescent="0.2">
      <c r="A1855" s="697">
        <v>1852</v>
      </c>
      <c r="B1855" s="286" t="s">
        <v>10581</v>
      </c>
      <c r="C1855" s="286" t="s">
        <v>22</v>
      </c>
      <c r="D1855" s="258" t="s">
        <v>9623</v>
      </c>
      <c r="E1855" s="736">
        <v>1</v>
      </c>
      <c r="F1855" s="736">
        <v>1</v>
      </c>
      <c r="G1855" s="737">
        <v>6</v>
      </c>
      <c r="H1855" s="305" t="s">
        <v>13999</v>
      </c>
      <c r="I1855" s="496" t="s">
        <v>26</v>
      </c>
      <c r="J1855" s="497" t="s">
        <v>26</v>
      </c>
      <c r="K1855" s="427" t="s">
        <v>26</v>
      </c>
      <c r="L1855" s="685" t="s">
        <v>3489</v>
      </c>
      <c r="M1855" s="685">
        <v>4</v>
      </c>
      <c r="N1855" s="685" t="s">
        <v>15715</v>
      </c>
      <c r="O1855" s="685">
        <v>50</v>
      </c>
      <c r="P1855" s="427" t="s">
        <v>15822</v>
      </c>
      <c r="Q1855" s="427">
        <v>3</v>
      </c>
      <c r="R1855" s="180"/>
      <c r="S1855" s="190">
        <v>2</v>
      </c>
      <c r="T1855" s="190">
        <v>12</v>
      </c>
      <c r="U1855" s="190">
        <v>1</v>
      </c>
      <c r="V1855" s="190">
        <v>16</v>
      </c>
      <c r="W1855" s="742">
        <v>15</v>
      </c>
      <c r="X1855" s="742"/>
      <c r="Y1855" s="742"/>
      <c r="Z1855" s="742"/>
      <c r="AA1855" s="742"/>
      <c r="AB1855" s="219"/>
      <c r="AC1855" s="419" t="s">
        <v>78</v>
      </c>
      <c r="AD1855" s="427" t="s">
        <v>1946</v>
      </c>
      <c r="AE1855" s="427" t="s">
        <v>4259</v>
      </c>
      <c r="AF1855" s="194">
        <v>0</v>
      </c>
      <c r="AG1855" s="194">
        <v>0</v>
      </c>
      <c r="AH1855" s="194">
        <v>0</v>
      </c>
      <c r="AI1855" s="194">
        <v>0</v>
      </c>
      <c r="AJ1855" s="194">
        <v>0</v>
      </c>
      <c r="AK1855" s="194">
        <v>0</v>
      </c>
      <c r="AL1855" s="383">
        <v>6</v>
      </c>
      <c r="AM1855" s="194">
        <v>0</v>
      </c>
      <c r="AN1855" s="177">
        <v>0</v>
      </c>
      <c r="AO1855" s="194">
        <v>3</v>
      </c>
      <c r="AP1855" s="180"/>
      <c r="AQ1855" s="180"/>
      <c r="AR1855" s="180"/>
      <c r="AS1855" s="180"/>
      <c r="AT1855" s="180"/>
      <c r="AU1855" s="180"/>
      <c r="AV1855" s="180"/>
      <c r="AW1855" s="180"/>
      <c r="AX1855" s="180"/>
      <c r="AY1855" s="180"/>
      <c r="AZ1855" s="180"/>
      <c r="BA1855" s="180"/>
      <c r="BB1855" s="180"/>
      <c r="BC1855" s="180"/>
      <c r="BD1855" s="180"/>
      <c r="BE1855" s="180"/>
      <c r="BF1855" s="180"/>
      <c r="BG1855" s="180"/>
      <c r="BH1855" s="176">
        <f t="shared" si="217"/>
        <v>6</v>
      </c>
      <c r="BI1855" s="176">
        <f t="shared" si="220"/>
        <v>13</v>
      </c>
      <c r="BJ1855" s="182" t="str">
        <f t="shared" si="221"/>
        <v>9 - 51</v>
      </c>
      <c r="BK1855" s="176">
        <f t="shared" si="222"/>
        <v>30</v>
      </c>
      <c r="BL1855" s="176">
        <f t="shared" si="218"/>
        <v>6</v>
      </c>
      <c r="BM1855" s="533"/>
      <c r="BN1855" s="185">
        <v>525</v>
      </c>
      <c r="BO1855" s="180">
        <v>8</v>
      </c>
      <c r="BP1855" s="185">
        <f t="shared" si="219"/>
        <v>765</v>
      </c>
      <c r="BQ1855" s="420" t="str">
        <f t="shared" si="223"/>
        <v>VI</v>
      </c>
      <c r="BR1855" s="185"/>
      <c r="BS1855" s="464" t="s">
        <v>9623</v>
      </c>
    </row>
    <row r="1856" spans="1:71" ht="63.75" x14ac:dyDescent="0.2">
      <c r="A1856" s="696">
        <v>1853</v>
      </c>
      <c r="B1856" s="286" t="s">
        <v>10581</v>
      </c>
      <c r="C1856" s="286" t="s">
        <v>23</v>
      </c>
      <c r="D1856" s="258" t="s">
        <v>9623</v>
      </c>
      <c r="E1856" s="736">
        <v>1</v>
      </c>
      <c r="F1856" s="736">
        <v>1</v>
      </c>
      <c r="G1856" s="737">
        <v>6</v>
      </c>
      <c r="H1856" s="305" t="s">
        <v>13999</v>
      </c>
      <c r="I1856" s="496" t="s">
        <v>26</v>
      </c>
      <c r="J1856" s="497" t="s">
        <v>26</v>
      </c>
      <c r="K1856" s="427" t="s">
        <v>26</v>
      </c>
      <c r="L1856" s="685" t="s">
        <v>3491</v>
      </c>
      <c r="M1856" s="685">
        <v>5</v>
      </c>
      <c r="N1856" s="685" t="s">
        <v>15715</v>
      </c>
      <c r="O1856" s="685">
        <v>150</v>
      </c>
      <c r="P1856" s="427" t="s">
        <v>15822</v>
      </c>
      <c r="Q1856" s="427">
        <v>3</v>
      </c>
      <c r="R1856" s="180"/>
      <c r="S1856" s="190">
        <v>2</v>
      </c>
      <c r="T1856" s="190">
        <v>12</v>
      </c>
      <c r="U1856" s="190">
        <v>1</v>
      </c>
      <c r="V1856" s="190">
        <v>16</v>
      </c>
      <c r="W1856" s="742">
        <v>15</v>
      </c>
      <c r="X1856" s="742"/>
      <c r="Y1856" s="742"/>
      <c r="Z1856" s="742"/>
      <c r="AA1856" s="742"/>
      <c r="AB1856" s="219"/>
      <c r="AC1856" s="419" t="s">
        <v>78</v>
      </c>
      <c r="AD1856" s="427" t="s">
        <v>1946</v>
      </c>
      <c r="AE1856" s="427" t="s">
        <v>4259</v>
      </c>
      <c r="AF1856" s="194">
        <v>0</v>
      </c>
      <c r="AG1856" s="194">
        <v>0</v>
      </c>
      <c r="AH1856" s="194">
        <v>0</v>
      </c>
      <c r="AI1856" s="194">
        <v>0</v>
      </c>
      <c r="AJ1856" s="194">
        <v>0</v>
      </c>
      <c r="AK1856" s="194">
        <v>0</v>
      </c>
      <c r="AL1856" s="383">
        <v>7</v>
      </c>
      <c r="AM1856" s="194">
        <v>0</v>
      </c>
      <c r="AN1856" s="177">
        <v>0</v>
      </c>
      <c r="AO1856" s="194">
        <v>2</v>
      </c>
      <c r="AP1856" s="180"/>
      <c r="AQ1856" s="180"/>
      <c r="AR1856" s="180"/>
      <c r="AS1856" s="180"/>
      <c r="AT1856" s="180"/>
      <c r="AU1856" s="180"/>
      <c r="AV1856" s="180"/>
      <c r="AW1856" s="180"/>
      <c r="AX1856" s="180"/>
      <c r="AY1856" s="180"/>
      <c r="AZ1856" s="180"/>
      <c r="BA1856" s="180"/>
      <c r="BB1856" s="180"/>
      <c r="BC1856" s="180"/>
      <c r="BD1856" s="180"/>
      <c r="BE1856" s="180"/>
      <c r="BF1856" s="180"/>
      <c r="BG1856" s="180"/>
      <c r="BH1856" s="176">
        <f t="shared" si="217"/>
        <v>7</v>
      </c>
      <c r="BI1856" s="176">
        <f t="shared" si="220"/>
        <v>13</v>
      </c>
      <c r="BJ1856" s="182" t="str">
        <f t="shared" si="221"/>
        <v>9 - 58</v>
      </c>
      <c r="BK1856" s="176">
        <f t="shared" si="222"/>
        <v>34</v>
      </c>
      <c r="BL1856" s="176">
        <f t="shared" si="218"/>
        <v>7</v>
      </c>
      <c r="BM1856" s="533"/>
      <c r="BN1856" s="185">
        <v>825</v>
      </c>
      <c r="BO1856" s="180">
        <v>10</v>
      </c>
      <c r="BP1856" s="185">
        <f t="shared" si="219"/>
        <v>1165</v>
      </c>
      <c r="BQ1856" s="420" t="str">
        <f t="shared" si="223"/>
        <v>VI</v>
      </c>
      <c r="BR1856" s="185"/>
      <c r="BS1856" s="464" t="s">
        <v>9623</v>
      </c>
    </row>
    <row r="1857" spans="1:71" ht="63.75" x14ac:dyDescent="0.2">
      <c r="A1857" s="696">
        <v>1854</v>
      </c>
      <c r="B1857" s="286" t="s">
        <v>10581</v>
      </c>
      <c r="C1857" s="286" t="s">
        <v>24</v>
      </c>
      <c r="D1857" s="258" t="s">
        <v>9623</v>
      </c>
      <c r="E1857" s="736">
        <v>1</v>
      </c>
      <c r="F1857" s="736">
        <v>1</v>
      </c>
      <c r="G1857" s="737">
        <v>6</v>
      </c>
      <c r="H1857" s="305" t="s">
        <v>13999</v>
      </c>
      <c r="I1857" s="496" t="s">
        <v>26</v>
      </c>
      <c r="J1857" s="497" t="s">
        <v>26</v>
      </c>
      <c r="K1857" s="427" t="s">
        <v>26</v>
      </c>
      <c r="L1857" s="685" t="s">
        <v>3491</v>
      </c>
      <c r="M1857" s="685">
        <v>6.5</v>
      </c>
      <c r="N1857" s="685" t="s">
        <v>15715</v>
      </c>
      <c r="O1857" s="685">
        <v>260</v>
      </c>
      <c r="P1857" s="427" t="s">
        <v>15822</v>
      </c>
      <c r="Q1857" s="427">
        <v>3</v>
      </c>
      <c r="R1857" s="180"/>
      <c r="S1857" s="190">
        <v>2</v>
      </c>
      <c r="T1857" s="190">
        <v>12</v>
      </c>
      <c r="U1857" s="190">
        <v>1</v>
      </c>
      <c r="V1857" s="190">
        <v>16</v>
      </c>
      <c r="W1857" s="742">
        <v>15</v>
      </c>
      <c r="X1857" s="742"/>
      <c r="Y1857" s="742"/>
      <c r="Z1857" s="742"/>
      <c r="AA1857" s="742"/>
      <c r="AB1857" s="219"/>
      <c r="AC1857" s="419" t="s">
        <v>78</v>
      </c>
      <c r="AD1857" s="427" t="s">
        <v>1946</v>
      </c>
      <c r="AE1857" s="427" t="s">
        <v>4259</v>
      </c>
      <c r="AF1857" s="194">
        <v>0</v>
      </c>
      <c r="AG1857" s="194">
        <v>0</v>
      </c>
      <c r="AH1857" s="194">
        <v>0</v>
      </c>
      <c r="AI1857" s="194">
        <v>0</v>
      </c>
      <c r="AJ1857" s="194">
        <v>0</v>
      </c>
      <c r="AK1857" s="194">
        <v>0</v>
      </c>
      <c r="AL1857" s="383">
        <v>8</v>
      </c>
      <c r="AM1857" s="194">
        <v>0</v>
      </c>
      <c r="AN1857" s="177">
        <v>0</v>
      </c>
      <c r="AO1857" s="194">
        <v>1</v>
      </c>
      <c r="AP1857" s="180"/>
      <c r="AQ1857" s="180"/>
      <c r="AR1857" s="180"/>
      <c r="AS1857" s="180"/>
      <c r="AT1857" s="180"/>
      <c r="AU1857" s="180"/>
      <c r="AV1857" s="180"/>
      <c r="AW1857" s="180"/>
      <c r="AX1857" s="180"/>
      <c r="AY1857" s="180"/>
      <c r="AZ1857" s="180"/>
      <c r="BA1857" s="180"/>
      <c r="BB1857" s="180"/>
      <c r="BC1857" s="180"/>
      <c r="BD1857" s="180"/>
      <c r="BE1857" s="180"/>
      <c r="BF1857" s="180"/>
      <c r="BG1857" s="180"/>
      <c r="BH1857" s="176">
        <f t="shared" si="217"/>
        <v>8</v>
      </c>
      <c r="BI1857" s="176">
        <f t="shared" si="220"/>
        <v>12</v>
      </c>
      <c r="BJ1857" s="182" t="str">
        <f t="shared" si="221"/>
        <v>9 - 65</v>
      </c>
      <c r="BK1857" s="176">
        <f t="shared" si="222"/>
        <v>37</v>
      </c>
      <c r="BL1857" s="176">
        <f t="shared" si="218"/>
        <v>8</v>
      </c>
      <c r="BM1857" s="533"/>
      <c r="BN1857" s="185">
        <v>1300</v>
      </c>
      <c r="BO1857" s="180">
        <v>12</v>
      </c>
      <c r="BP1857" s="185">
        <f t="shared" si="219"/>
        <v>1744</v>
      </c>
      <c r="BQ1857" s="420" t="str">
        <f t="shared" si="223"/>
        <v>VII</v>
      </c>
      <c r="BR1857" s="185"/>
      <c r="BS1857" s="464" t="s">
        <v>9623</v>
      </c>
    </row>
    <row r="1858" spans="1:71" ht="63.75" x14ac:dyDescent="0.2">
      <c r="A1858" s="697">
        <v>1855</v>
      </c>
      <c r="B1858" s="286" t="s">
        <v>10581</v>
      </c>
      <c r="C1858" s="286" t="s">
        <v>25</v>
      </c>
      <c r="D1858" s="258" t="s">
        <v>9623</v>
      </c>
      <c r="E1858" s="736">
        <v>1</v>
      </c>
      <c r="F1858" s="736">
        <v>1</v>
      </c>
      <c r="G1858" s="737">
        <v>6</v>
      </c>
      <c r="H1858" s="305" t="s">
        <v>13999</v>
      </c>
      <c r="I1858" s="496" t="s">
        <v>26</v>
      </c>
      <c r="J1858" s="497" t="s">
        <v>26</v>
      </c>
      <c r="K1858" s="427" t="s">
        <v>26</v>
      </c>
      <c r="L1858" s="685" t="s">
        <v>5490</v>
      </c>
      <c r="M1858" s="685">
        <v>8</v>
      </c>
      <c r="N1858" s="685" t="s">
        <v>15715</v>
      </c>
      <c r="O1858" s="685">
        <v>615</v>
      </c>
      <c r="P1858" s="427" t="s">
        <v>15822</v>
      </c>
      <c r="Q1858" s="427">
        <v>3</v>
      </c>
      <c r="R1858" s="180"/>
      <c r="S1858" s="190">
        <v>2</v>
      </c>
      <c r="T1858" s="190">
        <v>12</v>
      </c>
      <c r="U1858" s="190">
        <v>1</v>
      </c>
      <c r="V1858" s="190">
        <v>16</v>
      </c>
      <c r="W1858" s="742">
        <v>15</v>
      </c>
      <c r="X1858" s="742"/>
      <c r="Y1858" s="742"/>
      <c r="Z1858" s="742"/>
      <c r="AA1858" s="742"/>
      <c r="AB1858" s="219"/>
      <c r="AC1858" s="419" t="s">
        <v>78</v>
      </c>
      <c r="AD1858" s="427" t="s">
        <v>1946</v>
      </c>
      <c r="AE1858" s="427" t="s">
        <v>4259</v>
      </c>
      <c r="AF1858" s="194">
        <v>0</v>
      </c>
      <c r="AG1858" s="194">
        <v>0</v>
      </c>
      <c r="AH1858" s="194">
        <v>0</v>
      </c>
      <c r="AI1858" s="194">
        <v>0</v>
      </c>
      <c r="AJ1858" s="194">
        <v>0</v>
      </c>
      <c r="AK1858" s="194">
        <v>0</v>
      </c>
      <c r="AL1858" s="383">
        <v>9</v>
      </c>
      <c r="AM1858" s="194">
        <v>0</v>
      </c>
      <c r="AN1858" s="177">
        <v>0</v>
      </c>
      <c r="AO1858" s="194">
        <v>0</v>
      </c>
      <c r="AP1858" s="180"/>
      <c r="AQ1858" s="180"/>
      <c r="AR1858" s="180"/>
      <c r="AS1858" s="180"/>
      <c r="AT1858" s="180"/>
      <c r="AU1858" s="180"/>
      <c r="AV1858" s="180"/>
      <c r="AW1858" s="180"/>
      <c r="AX1858" s="180"/>
      <c r="AY1858" s="180"/>
      <c r="AZ1858" s="180"/>
      <c r="BA1858" s="180"/>
      <c r="BB1858" s="180"/>
      <c r="BC1858" s="180"/>
      <c r="BD1858" s="180"/>
      <c r="BE1858" s="180"/>
      <c r="BF1858" s="180"/>
      <c r="BG1858" s="180"/>
      <c r="BH1858" s="176">
        <f t="shared" si="217"/>
        <v>9</v>
      </c>
      <c r="BI1858" s="176">
        <f t="shared" si="220"/>
        <v>12</v>
      </c>
      <c r="BJ1858" s="182" t="str">
        <f t="shared" si="221"/>
        <v>9 - 72</v>
      </c>
      <c r="BK1858" s="176">
        <f t="shared" si="222"/>
        <v>41</v>
      </c>
      <c r="BL1858" s="176">
        <f t="shared" si="218"/>
        <v>9</v>
      </c>
      <c r="BM1858" s="533"/>
      <c r="BN1858" s="185">
        <v>1400</v>
      </c>
      <c r="BO1858" s="180">
        <v>12</v>
      </c>
      <c r="BP1858" s="185">
        <f t="shared" si="219"/>
        <v>1892</v>
      </c>
      <c r="BQ1858" s="420" t="str">
        <f t="shared" si="223"/>
        <v>VII</v>
      </c>
      <c r="BR1858" s="185"/>
      <c r="BS1858" s="464" t="s">
        <v>9623</v>
      </c>
    </row>
    <row r="1859" spans="1:71" ht="25.5" x14ac:dyDescent="0.2">
      <c r="A1859" s="696">
        <v>1856</v>
      </c>
      <c r="B1859" s="286" t="s">
        <v>81</v>
      </c>
      <c r="C1859" s="286" t="s">
        <v>81</v>
      </c>
      <c r="D1859" s="258" t="s">
        <v>9623</v>
      </c>
      <c r="E1859" s="736">
        <v>175</v>
      </c>
      <c r="F1859" s="736">
        <v>10</v>
      </c>
      <c r="G1859" s="737">
        <v>60</v>
      </c>
      <c r="H1859" s="305" t="s">
        <v>797</v>
      </c>
      <c r="I1859" s="496" t="s">
        <v>635</v>
      </c>
      <c r="J1859" s="497" t="s">
        <v>6554</v>
      </c>
      <c r="K1859" s="427" t="s">
        <v>1109</v>
      </c>
      <c r="L1859" s="427" t="s">
        <v>3489</v>
      </c>
      <c r="M1859" s="685">
        <v>3</v>
      </c>
      <c r="N1859" s="685" t="s">
        <v>15715</v>
      </c>
      <c r="O1859" s="685">
        <v>50</v>
      </c>
      <c r="P1859" s="427" t="s">
        <v>16298</v>
      </c>
      <c r="Q1859" s="191">
        <v>7</v>
      </c>
      <c r="R1859" s="180"/>
      <c r="S1859" s="498">
        <v>8</v>
      </c>
      <c r="T1859" s="498">
        <v>12</v>
      </c>
      <c r="U1859" s="189">
        <v>3</v>
      </c>
      <c r="V1859" s="189">
        <v>16</v>
      </c>
      <c r="W1859" s="742">
        <v>15</v>
      </c>
      <c r="X1859" s="742"/>
      <c r="Y1859" s="742"/>
      <c r="Z1859" s="742"/>
      <c r="AA1859" s="742"/>
      <c r="AB1859" s="220"/>
      <c r="AC1859" s="419" t="s">
        <v>87</v>
      </c>
      <c r="AD1859" s="427" t="s">
        <v>1948</v>
      </c>
      <c r="AE1859" s="427" t="s">
        <v>4249</v>
      </c>
      <c r="AF1859" s="194">
        <v>0</v>
      </c>
      <c r="AG1859" s="194">
        <v>0</v>
      </c>
      <c r="AH1859" s="194">
        <v>0</v>
      </c>
      <c r="AI1859" s="194">
        <v>0</v>
      </c>
      <c r="AJ1859" s="194">
        <v>0</v>
      </c>
      <c r="AK1859" s="194">
        <v>1</v>
      </c>
      <c r="AL1859" s="383">
        <v>0</v>
      </c>
      <c r="AM1859" s="194">
        <v>0</v>
      </c>
      <c r="AN1859" s="177">
        <v>0</v>
      </c>
      <c r="AO1859" s="194">
        <v>0</v>
      </c>
      <c r="AP1859" s="180"/>
      <c r="AQ1859" s="180"/>
      <c r="AR1859" s="180"/>
      <c r="AS1859" s="180"/>
      <c r="AT1859" s="180"/>
      <c r="AU1859" s="180"/>
      <c r="AV1859" s="180"/>
      <c r="AW1859" s="180"/>
      <c r="AX1859" s="180"/>
      <c r="AY1859" s="180"/>
      <c r="AZ1859" s="180"/>
      <c r="BA1859" s="180"/>
      <c r="BB1859" s="180"/>
      <c r="BC1859" s="180"/>
      <c r="BD1859" s="180"/>
      <c r="BE1859" s="180"/>
      <c r="BF1859" s="180"/>
      <c r="BG1859" s="180"/>
      <c r="BH1859" s="176">
        <f t="shared" ref="BH1859:BH1922" si="224">IF(manualHD="",IF(COUNTA($AP1859:$BG1859)=0,IF(SUM($AG1859:$AL1859)/(0.01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0.875</v>
      </c>
      <c r="BI1859" s="176">
        <f t="shared" si="220"/>
        <v>20</v>
      </c>
      <c r="BJ1859" s="182" t="str">
        <f t="shared" si="221"/>
        <v>1 - 7</v>
      </c>
      <c r="BK1859" s="176">
        <f t="shared" si="222"/>
        <v>4</v>
      </c>
      <c r="BL1859" s="176">
        <f t="shared" si="218"/>
        <v>1</v>
      </c>
      <c r="BM1859" s="533"/>
      <c r="BN1859" s="185">
        <v>22</v>
      </c>
      <c r="BO1859" s="180">
        <v>1</v>
      </c>
      <c r="BP1859" s="185">
        <f t="shared" si="219"/>
        <v>26</v>
      </c>
      <c r="BQ1859" s="420" t="str">
        <f t="shared" si="223"/>
        <v>II</v>
      </c>
      <c r="BR1859" s="185"/>
      <c r="BS1859" s="464" t="s">
        <v>9623</v>
      </c>
    </row>
    <row r="1860" spans="1:71" ht="25.5" x14ac:dyDescent="0.2">
      <c r="A1860" s="697">
        <v>1857</v>
      </c>
      <c r="B1860" s="286" t="s">
        <v>81</v>
      </c>
      <c r="C1860" s="286" t="s">
        <v>88</v>
      </c>
      <c r="D1860" s="258" t="s">
        <v>9623</v>
      </c>
      <c r="E1860" s="736">
        <v>2</v>
      </c>
      <c r="F1860" s="736">
        <v>10</v>
      </c>
      <c r="G1860" s="737">
        <v>60</v>
      </c>
      <c r="H1860" s="305" t="s">
        <v>797</v>
      </c>
      <c r="I1860" s="496" t="s">
        <v>635</v>
      </c>
      <c r="J1860" s="497" t="s">
        <v>6554</v>
      </c>
      <c r="K1860" s="427" t="s">
        <v>1109</v>
      </c>
      <c r="L1860" s="427" t="s">
        <v>3489</v>
      </c>
      <c r="M1860" s="685">
        <v>3</v>
      </c>
      <c r="N1860" s="685" t="s">
        <v>15715</v>
      </c>
      <c r="O1860" s="685">
        <v>50</v>
      </c>
      <c r="P1860" s="427" t="s">
        <v>16298</v>
      </c>
      <c r="Q1860" s="191">
        <v>7</v>
      </c>
      <c r="R1860" s="180"/>
      <c r="S1860" s="498">
        <v>8</v>
      </c>
      <c r="T1860" s="498">
        <v>12</v>
      </c>
      <c r="U1860" s="189">
        <v>3</v>
      </c>
      <c r="V1860" s="189">
        <v>16</v>
      </c>
      <c r="W1860" s="742">
        <v>15</v>
      </c>
      <c r="X1860" s="742"/>
      <c r="Y1860" s="742"/>
      <c r="Z1860" s="742"/>
      <c r="AA1860" s="742"/>
      <c r="AB1860" s="220"/>
      <c r="AC1860" s="419" t="s">
        <v>90</v>
      </c>
      <c r="AD1860" s="427" t="s">
        <v>1948</v>
      </c>
      <c r="AE1860" s="427" t="s">
        <v>4249</v>
      </c>
      <c r="AF1860" s="194">
        <v>0</v>
      </c>
      <c r="AG1860" s="194">
        <v>0</v>
      </c>
      <c r="AH1860" s="194">
        <v>7</v>
      </c>
      <c r="AI1860" s="194">
        <v>0</v>
      </c>
      <c r="AJ1860" s="194">
        <v>0</v>
      </c>
      <c r="AK1860" s="194">
        <v>0</v>
      </c>
      <c r="AL1860" s="383">
        <v>0</v>
      </c>
      <c r="AM1860" s="194">
        <v>0</v>
      </c>
      <c r="AN1860" s="177">
        <v>0</v>
      </c>
      <c r="AO1860" s="194">
        <v>0</v>
      </c>
      <c r="AP1860" s="180"/>
      <c r="AQ1860" s="180"/>
      <c r="AR1860" s="180"/>
      <c r="AS1860" s="180"/>
      <c r="AT1860" s="180"/>
      <c r="AU1860" s="180"/>
      <c r="AV1860" s="180"/>
      <c r="AW1860" s="180"/>
      <c r="AX1860" s="180"/>
      <c r="AY1860" s="180"/>
      <c r="AZ1860" s="180"/>
      <c r="BA1860" s="180"/>
      <c r="BB1860" s="180"/>
      <c r="BC1860" s="180"/>
      <c r="BD1860" s="180">
        <v>7</v>
      </c>
      <c r="BE1860" s="180"/>
      <c r="BF1860" s="180"/>
      <c r="BG1860" s="180"/>
      <c r="BH1860" s="176" t="str">
        <f t="shared" si="224"/>
        <v>class level</v>
      </c>
      <c r="BI1860" s="176">
        <f t="shared" si="220"/>
        <v>19</v>
      </c>
      <c r="BJ1860" s="182" t="str">
        <f t="shared" si="221"/>
        <v>7 - 28</v>
      </c>
      <c r="BK1860" s="176">
        <f t="shared" si="222"/>
        <v>18</v>
      </c>
      <c r="BL1860" s="176">
        <f t="shared" ref="BL1860:BL1923" si="225">IF(SUM(AP1860:BG1860)=0,AL1860+ROUNDDOWN(AO1860/4.5,0)+IF(AF1860*1.5+AG1860*2+AH1860*2.5+AI1860*3+AJ1860*3.5+AK1860*4+AO1860&gt;3,1,0),MAX(AP1860:BG1860))</f>
        <v>7</v>
      </c>
      <c r="BM1860" s="533"/>
      <c r="BN1860" s="185">
        <v>810</v>
      </c>
      <c r="BO1860" s="180">
        <v>4</v>
      </c>
      <c r="BP1860" s="185">
        <f t="shared" si="219"/>
        <v>882</v>
      </c>
      <c r="BQ1860" s="420" t="str">
        <f t="shared" si="223"/>
        <v>VI</v>
      </c>
      <c r="BR1860" s="185"/>
      <c r="BS1860" s="464" t="s">
        <v>9623</v>
      </c>
    </row>
    <row r="1861" spans="1:71" ht="25.5" x14ac:dyDescent="0.2">
      <c r="A1861" s="696">
        <v>1858</v>
      </c>
      <c r="B1861" s="286" t="s">
        <v>81</v>
      </c>
      <c r="C1861" s="286" t="s">
        <v>89</v>
      </c>
      <c r="D1861" s="258" t="s">
        <v>9623</v>
      </c>
      <c r="E1861" s="736">
        <v>3</v>
      </c>
      <c r="F1861" s="736">
        <v>10</v>
      </c>
      <c r="G1861" s="737">
        <v>60</v>
      </c>
      <c r="H1861" s="305" t="s">
        <v>797</v>
      </c>
      <c r="I1861" s="496" t="s">
        <v>635</v>
      </c>
      <c r="J1861" s="497" t="s">
        <v>6554</v>
      </c>
      <c r="K1861" s="427" t="s">
        <v>1109</v>
      </c>
      <c r="L1861" s="427" t="s">
        <v>3489</v>
      </c>
      <c r="M1861" s="685">
        <v>3</v>
      </c>
      <c r="N1861" s="685" t="s">
        <v>15715</v>
      </c>
      <c r="O1861" s="685">
        <v>50</v>
      </c>
      <c r="P1861" s="427" t="s">
        <v>16298</v>
      </c>
      <c r="Q1861" s="191">
        <v>7</v>
      </c>
      <c r="R1861" s="180"/>
      <c r="S1861" s="498">
        <v>8</v>
      </c>
      <c r="T1861" s="498">
        <v>12</v>
      </c>
      <c r="U1861" s="189">
        <v>3</v>
      </c>
      <c r="V1861" s="189">
        <v>16</v>
      </c>
      <c r="W1861" s="742">
        <v>15</v>
      </c>
      <c r="X1861" s="742"/>
      <c r="Y1861" s="742"/>
      <c r="Z1861" s="742"/>
      <c r="AA1861" s="742"/>
      <c r="AB1861" s="220"/>
      <c r="AC1861" s="419" t="s">
        <v>91</v>
      </c>
      <c r="AD1861" s="427" t="s">
        <v>1948</v>
      </c>
      <c r="AE1861" s="427" t="s">
        <v>4249</v>
      </c>
      <c r="AF1861" s="194">
        <v>0</v>
      </c>
      <c r="AG1861" s="194">
        <v>0</v>
      </c>
      <c r="AH1861" s="194">
        <v>0</v>
      </c>
      <c r="AI1861" s="194">
        <v>0</v>
      </c>
      <c r="AJ1861" s="194">
        <v>0</v>
      </c>
      <c r="AK1861" s="194">
        <v>0</v>
      </c>
      <c r="AL1861" s="383">
        <v>7</v>
      </c>
      <c r="AM1861" s="194">
        <v>0</v>
      </c>
      <c r="AN1861" s="177">
        <v>0</v>
      </c>
      <c r="AO1861" s="194">
        <v>0</v>
      </c>
      <c r="AP1861" s="180"/>
      <c r="AQ1861" s="180"/>
      <c r="AR1861" s="180"/>
      <c r="AS1861" s="180"/>
      <c r="AT1861" s="180"/>
      <c r="AU1861" s="180"/>
      <c r="AV1861" s="180"/>
      <c r="AW1861" s="180"/>
      <c r="AX1861" s="180">
        <v>7</v>
      </c>
      <c r="AY1861" s="180"/>
      <c r="AZ1861" s="180"/>
      <c r="BA1861" s="180"/>
      <c r="BB1861" s="180"/>
      <c r="BC1861" s="180"/>
      <c r="BD1861" s="180"/>
      <c r="BE1861" s="180"/>
      <c r="BF1861" s="180"/>
      <c r="BG1861" s="180"/>
      <c r="BH1861" s="176" t="str">
        <f t="shared" si="224"/>
        <v>class level</v>
      </c>
      <c r="BI1861" s="176">
        <f t="shared" si="220"/>
        <v>16</v>
      </c>
      <c r="BJ1861" s="182" t="str">
        <f t="shared" si="221"/>
        <v>7 - 56</v>
      </c>
      <c r="BK1861" s="176">
        <f t="shared" si="222"/>
        <v>32</v>
      </c>
      <c r="BL1861" s="176">
        <f t="shared" si="225"/>
        <v>7</v>
      </c>
      <c r="BM1861" s="533"/>
      <c r="BN1861" s="185">
        <v>850</v>
      </c>
      <c r="BO1861" s="180">
        <v>8</v>
      </c>
      <c r="BP1861" s="185">
        <f t="shared" si="219"/>
        <v>1106</v>
      </c>
      <c r="BQ1861" s="420" t="str">
        <f t="shared" si="223"/>
        <v>VI</v>
      </c>
      <c r="BR1861" s="185"/>
      <c r="BS1861" s="464" t="s">
        <v>9623</v>
      </c>
    </row>
    <row r="1862" spans="1:71" ht="63.75" x14ac:dyDescent="0.2">
      <c r="A1862" s="696">
        <v>1859</v>
      </c>
      <c r="B1862" s="286" t="s">
        <v>92</v>
      </c>
      <c r="C1862" s="286" t="s">
        <v>92</v>
      </c>
      <c r="D1862" s="258" t="s">
        <v>9623</v>
      </c>
      <c r="E1862" s="736">
        <v>41</v>
      </c>
      <c r="F1862" s="736">
        <v>1</v>
      </c>
      <c r="G1862" s="737">
        <v>8</v>
      </c>
      <c r="H1862" s="305" t="s">
        <v>3486</v>
      </c>
      <c r="I1862" s="496" t="s">
        <v>635</v>
      </c>
      <c r="J1862" s="497" t="s">
        <v>635</v>
      </c>
      <c r="K1862" s="427" t="s">
        <v>3578</v>
      </c>
      <c r="L1862" s="427" t="s">
        <v>3491</v>
      </c>
      <c r="M1862" s="685">
        <v>6.5</v>
      </c>
      <c r="N1862" s="685" t="s">
        <v>15715</v>
      </c>
      <c r="O1862" s="685">
        <v>254</v>
      </c>
      <c r="P1862" s="427" t="s">
        <v>15812</v>
      </c>
      <c r="Q1862" s="191">
        <v>5</v>
      </c>
      <c r="R1862" s="180"/>
      <c r="S1862" s="498">
        <v>11</v>
      </c>
      <c r="T1862" s="498">
        <v>16</v>
      </c>
      <c r="U1862" s="190">
        <v>4</v>
      </c>
      <c r="V1862" s="190">
        <v>18</v>
      </c>
      <c r="W1862" s="742">
        <v>12</v>
      </c>
      <c r="X1862" s="742">
        <v>30</v>
      </c>
      <c r="Y1862" s="742"/>
      <c r="Z1862" s="742"/>
      <c r="AA1862" s="742"/>
      <c r="AB1862" s="499" t="s">
        <v>3878</v>
      </c>
      <c r="AC1862" s="419" t="s">
        <v>10484</v>
      </c>
      <c r="AD1862" s="427" t="s">
        <v>7470</v>
      </c>
      <c r="AE1862" s="427" t="s">
        <v>5881</v>
      </c>
      <c r="AF1862" s="194">
        <v>0</v>
      </c>
      <c r="AG1862" s="194">
        <v>0</v>
      </c>
      <c r="AH1862" s="194">
        <v>0</v>
      </c>
      <c r="AI1862" s="194">
        <v>0</v>
      </c>
      <c r="AJ1862" s="194">
        <v>0</v>
      </c>
      <c r="AK1862" s="194">
        <v>0</v>
      </c>
      <c r="AL1862" s="383">
        <v>6</v>
      </c>
      <c r="AM1862" s="194">
        <v>0</v>
      </c>
      <c r="AN1862" s="177">
        <v>0</v>
      </c>
      <c r="AO1862" s="194">
        <v>2</v>
      </c>
      <c r="AP1862" s="180"/>
      <c r="AQ1862" s="180"/>
      <c r="AR1862" s="180"/>
      <c r="AS1862" s="180"/>
      <c r="AT1862" s="180"/>
      <c r="AU1862" s="180"/>
      <c r="AV1862" s="180"/>
      <c r="AW1862" s="180"/>
      <c r="AX1862" s="180"/>
      <c r="AY1862" s="180"/>
      <c r="AZ1862" s="180"/>
      <c r="BA1862" s="180"/>
      <c r="BB1862" s="180"/>
      <c r="BC1862" s="180"/>
      <c r="BD1862" s="180"/>
      <c r="BE1862" s="180"/>
      <c r="BF1862" s="180"/>
      <c r="BG1862" s="180"/>
      <c r="BH1862" s="176">
        <f t="shared" si="224"/>
        <v>6</v>
      </c>
      <c r="BI1862" s="176">
        <f t="shared" si="220"/>
        <v>13</v>
      </c>
      <c r="BJ1862" s="182" t="str">
        <f t="shared" si="221"/>
        <v>8 - 50</v>
      </c>
      <c r="BK1862" s="176">
        <f t="shared" si="222"/>
        <v>29</v>
      </c>
      <c r="BL1862" s="176">
        <f t="shared" si="225"/>
        <v>6</v>
      </c>
      <c r="BM1862" s="533"/>
      <c r="BN1862" s="185">
        <v>975</v>
      </c>
      <c r="BO1862" s="180">
        <v>8</v>
      </c>
      <c r="BP1862" s="185">
        <f t="shared" si="219"/>
        <v>1207</v>
      </c>
      <c r="BQ1862" s="420" t="str">
        <f t="shared" si="223"/>
        <v>VI</v>
      </c>
      <c r="BR1862" s="185"/>
      <c r="BS1862" s="464" t="s">
        <v>9623</v>
      </c>
    </row>
    <row r="1863" spans="1:71" ht="76.5" x14ac:dyDescent="0.2">
      <c r="A1863" s="697">
        <v>1860</v>
      </c>
      <c r="B1863" s="286" t="s">
        <v>92</v>
      </c>
      <c r="C1863" s="286" t="s">
        <v>10473</v>
      </c>
      <c r="D1863" s="258" t="s">
        <v>9623</v>
      </c>
      <c r="E1863" s="736">
        <v>3</v>
      </c>
      <c r="F1863" s="736">
        <v>1</v>
      </c>
      <c r="G1863" s="737">
        <v>1</v>
      </c>
      <c r="H1863" s="305" t="s">
        <v>3486</v>
      </c>
      <c r="I1863" s="496" t="s">
        <v>635</v>
      </c>
      <c r="J1863" s="497" t="s">
        <v>635</v>
      </c>
      <c r="K1863" s="427" t="s">
        <v>3578</v>
      </c>
      <c r="L1863" s="427" t="s">
        <v>3491</v>
      </c>
      <c r="M1863" s="685">
        <v>6.5</v>
      </c>
      <c r="N1863" s="685" t="s">
        <v>15715</v>
      </c>
      <c r="O1863" s="685">
        <v>254</v>
      </c>
      <c r="P1863" s="427" t="s">
        <v>15812</v>
      </c>
      <c r="Q1863" s="191">
        <v>2</v>
      </c>
      <c r="R1863" s="180"/>
      <c r="S1863" s="427">
        <v>17</v>
      </c>
      <c r="T1863" s="427">
        <v>20</v>
      </c>
      <c r="U1863" s="191">
        <v>8</v>
      </c>
      <c r="V1863" s="191">
        <v>20</v>
      </c>
      <c r="W1863" s="742">
        <v>12</v>
      </c>
      <c r="X1863" s="742">
        <v>30</v>
      </c>
      <c r="Y1863" s="742"/>
      <c r="Z1863" s="742"/>
      <c r="AA1863" s="742"/>
      <c r="AB1863" s="499" t="s">
        <v>3878</v>
      </c>
      <c r="AC1863" s="419" t="s">
        <v>13022</v>
      </c>
      <c r="AD1863" s="427" t="s">
        <v>7470</v>
      </c>
      <c r="AE1863" s="427" t="s">
        <v>5881</v>
      </c>
      <c r="AF1863" s="194">
        <v>0</v>
      </c>
      <c r="AG1863" s="194">
        <v>0</v>
      </c>
      <c r="AH1863" s="194">
        <v>0</v>
      </c>
      <c r="AI1863" s="194">
        <v>0</v>
      </c>
      <c r="AJ1863" s="194">
        <v>0</v>
      </c>
      <c r="AK1863" s="194">
        <v>0</v>
      </c>
      <c r="AL1863" s="383">
        <v>8</v>
      </c>
      <c r="AM1863" s="194">
        <v>0</v>
      </c>
      <c r="AN1863" s="177">
        <v>0</v>
      </c>
      <c r="AO1863" s="194">
        <v>4</v>
      </c>
      <c r="AP1863" s="180"/>
      <c r="AQ1863" s="180"/>
      <c r="AR1863" s="180"/>
      <c r="AS1863" s="180"/>
      <c r="AT1863" s="180"/>
      <c r="AU1863" s="180"/>
      <c r="AV1863" s="180"/>
      <c r="AW1863" s="180"/>
      <c r="AX1863" s="180"/>
      <c r="AY1863" s="180"/>
      <c r="AZ1863" s="180"/>
      <c r="BA1863" s="180"/>
      <c r="BB1863" s="180"/>
      <c r="BC1863" s="180"/>
      <c r="BD1863" s="180"/>
      <c r="BE1863" s="180"/>
      <c r="BF1863" s="180"/>
      <c r="BG1863" s="180"/>
      <c r="BH1863" s="176">
        <f t="shared" si="224"/>
        <v>9</v>
      </c>
      <c r="BI1863" s="176">
        <f t="shared" si="220"/>
        <v>12</v>
      </c>
      <c r="BJ1863" s="182" t="str">
        <f t="shared" si="221"/>
        <v>12 - 68</v>
      </c>
      <c r="BK1863" s="176">
        <f t="shared" si="222"/>
        <v>40</v>
      </c>
      <c r="BL1863" s="176">
        <f t="shared" si="225"/>
        <v>9</v>
      </c>
      <c r="BM1863" s="533"/>
      <c r="BN1863" s="185">
        <v>975</v>
      </c>
      <c r="BO1863" s="180">
        <v>8</v>
      </c>
      <c r="BP1863" s="185">
        <f t="shared" si="219"/>
        <v>1295</v>
      </c>
      <c r="BQ1863" s="420" t="str">
        <f t="shared" si="223"/>
        <v>VI</v>
      </c>
      <c r="BR1863" s="185"/>
      <c r="BS1863" s="464" t="s">
        <v>9623</v>
      </c>
    </row>
    <row r="1864" spans="1:71" ht="63.75" x14ac:dyDescent="0.2">
      <c r="A1864" s="696">
        <v>1861</v>
      </c>
      <c r="B1864" s="286" t="s">
        <v>92</v>
      </c>
      <c r="C1864" s="286" t="s">
        <v>10474</v>
      </c>
      <c r="D1864" s="258" t="s">
        <v>9623</v>
      </c>
      <c r="E1864" s="736">
        <v>2</v>
      </c>
      <c r="F1864" s="736">
        <v>1</v>
      </c>
      <c r="G1864" s="737">
        <v>1</v>
      </c>
      <c r="H1864" s="305" t="s">
        <v>3486</v>
      </c>
      <c r="I1864" s="496" t="s">
        <v>635</v>
      </c>
      <c r="J1864" s="497" t="s">
        <v>635</v>
      </c>
      <c r="K1864" s="427" t="s">
        <v>3768</v>
      </c>
      <c r="L1864" s="427" t="s">
        <v>3491</v>
      </c>
      <c r="M1864" s="685">
        <v>7</v>
      </c>
      <c r="N1864" s="685" t="s">
        <v>15715</v>
      </c>
      <c r="O1864" s="685">
        <v>318</v>
      </c>
      <c r="P1864" s="427" t="s">
        <v>15812</v>
      </c>
      <c r="Q1864" s="191">
        <v>2</v>
      </c>
      <c r="R1864" s="180"/>
      <c r="S1864" s="498">
        <v>17</v>
      </c>
      <c r="T1864" s="498">
        <v>18</v>
      </c>
      <c r="U1864" s="190">
        <v>8</v>
      </c>
      <c r="V1864" s="190">
        <v>18</v>
      </c>
      <c r="W1864" s="742">
        <v>12</v>
      </c>
      <c r="X1864" s="742">
        <v>30</v>
      </c>
      <c r="Y1864" s="742"/>
      <c r="Z1864" s="742"/>
      <c r="AA1864" s="742"/>
      <c r="AB1864" s="499" t="s">
        <v>3878</v>
      </c>
      <c r="AC1864" s="419" t="s">
        <v>10485</v>
      </c>
      <c r="AD1864" s="427" t="s">
        <v>7470</v>
      </c>
      <c r="AE1864" s="427" t="s">
        <v>5881</v>
      </c>
      <c r="AF1864" s="194">
        <v>0</v>
      </c>
      <c r="AG1864" s="194">
        <v>0</v>
      </c>
      <c r="AH1864" s="194">
        <v>0</v>
      </c>
      <c r="AI1864" s="194">
        <v>0</v>
      </c>
      <c r="AJ1864" s="194">
        <v>0</v>
      </c>
      <c r="AK1864" s="194">
        <v>0</v>
      </c>
      <c r="AL1864" s="383">
        <v>9</v>
      </c>
      <c r="AM1864" s="194">
        <v>0</v>
      </c>
      <c r="AN1864" s="177">
        <v>0</v>
      </c>
      <c r="AO1864" s="194">
        <v>5</v>
      </c>
      <c r="AP1864" s="180"/>
      <c r="AQ1864" s="180"/>
      <c r="AR1864" s="180"/>
      <c r="AS1864" s="180"/>
      <c r="AT1864" s="180"/>
      <c r="AU1864" s="180"/>
      <c r="AV1864" s="180"/>
      <c r="AW1864" s="180"/>
      <c r="AX1864" s="180"/>
      <c r="AY1864" s="180"/>
      <c r="AZ1864" s="180"/>
      <c r="BA1864" s="180"/>
      <c r="BB1864" s="180"/>
      <c r="BC1864" s="180"/>
      <c r="BD1864" s="180"/>
      <c r="BE1864" s="180"/>
      <c r="BF1864" s="180"/>
      <c r="BG1864" s="180"/>
      <c r="BH1864" s="176">
        <f t="shared" si="224"/>
        <v>10</v>
      </c>
      <c r="BI1864" s="176">
        <f t="shared" si="220"/>
        <v>10</v>
      </c>
      <c r="BJ1864" s="182" t="str">
        <f t="shared" si="221"/>
        <v>14 - 77</v>
      </c>
      <c r="BK1864" s="176">
        <f t="shared" si="222"/>
        <v>46</v>
      </c>
      <c r="BL1864" s="176">
        <f t="shared" si="225"/>
        <v>11</v>
      </c>
      <c r="BM1864" s="533"/>
      <c r="BN1864" s="185">
        <v>975</v>
      </c>
      <c r="BO1864" s="180">
        <v>8</v>
      </c>
      <c r="BP1864" s="185">
        <f t="shared" si="219"/>
        <v>1343</v>
      </c>
      <c r="BQ1864" s="420" t="str">
        <f t="shared" si="223"/>
        <v>VI</v>
      </c>
      <c r="BR1864" s="185"/>
      <c r="BS1864" s="464" t="s">
        <v>9623</v>
      </c>
    </row>
    <row r="1865" spans="1:71" ht="38.25" x14ac:dyDescent="0.2">
      <c r="A1865" s="697">
        <v>1862</v>
      </c>
      <c r="B1865" s="286" t="s">
        <v>10582</v>
      </c>
      <c r="C1865" s="286" t="s">
        <v>10488</v>
      </c>
      <c r="D1865" s="258" t="s">
        <v>9623</v>
      </c>
      <c r="E1865" s="736">
        <v>1</v>
      </c>
      <c r="F1865" s="736">
        <v>1</v>
      </c>
      <c r="G1865" s="737">
        <v>1</v>
      </c>
      <c r="H1865" s="305" t="s">
        <v>3486</v>
      </c>
      <c r="I1865" s="207" t="s">
        <v>3487</v>
      </c>
      <c r="J1865" s="279" t="s">
        <v>5553</v>
      </c>
      <c r="K1865" s="179" t="s">
        <v>10486</v>
      </c>
      <c r="L1865" s="427" t="s">
        <v>5490</v>
      </c>
      <c r="M1865" s="684">
        <v>10.5</v>
      </c>
      <c r="N1865" s="685" t="s">
        <v>16458</v>
      </c>
      <c r="O1865" s="684">
        <v>2800</v>
      </c>
      <c r="P1865" s="179" t="s">
        <v>15916</v>
      </c>
      <c r="Q1865" s="179">
        <v>4</v>
      </c>
      <c r="R1865" s="180"/>
      <c r="S1865" s="427">
        <v>8</v>
      </c>
      <c r="T1865" s="191">
        <v>10</v>
      </c>
      <c r="U1865" s="191">
        <v>3</v>
      </c>
      <c r="V1865" s="191">
        <v>12</v>
      </c>
      <c r="W1865" s="742">
        <v>9</v>
      </c>
      <c r="X1865" s="742"/>
      <c r="Y1865" s="742"/>
      <c r="Z1865" s="742"/>
      <c r="AA1865" s="742"/>
      <c r="AB1865" s="220"/>
      <c r="AC1865" s="419" t="s">
        <v>10505</v>
      </c>
      <c r="AD1865" s="179" t="s">
        <v>9759</v>
      </c>
      <c r="AE1865" s="179" t="s">
        <v>4247</v>
      </c>
      <c r="AF1865" s="194">
        <v>0</v>
      </c>
      <c r="AG1865" s="194">
        <v>0</v>
      </c>
      <c r="AH1865" s="194">
        <v>0</v>
      </c>
      <c r="AI1865" s="194">
        <v>0</v>
      </c>
      <c r="AJ1865" s="194">
        <v>0</v>
      </c>
      <c r="AK1865" s="194">
        <v>0</v>
      </c>
      <c r="AL1865" s="383">
        <v>7</v>
      </c>
      <c r="AM1865" s="194">
        <v>0</v>
      </c>
      <c r="AN1865" s="177">
        <v>0</v>
      </c>
      <c r="AO1865" s="194">
        <v>14</v>
      </c>
      <c r="AP1865" s="180"/>
      <c r="AQ1865" s="180"/>
      <c r="AR1865" s="180"/>
      <c r="AS1865" s="180"/>
      <c r="AT1865" s="180"/>
      <c r="AU1865" s="180"/>
      <c r="AV1865" s="180"/>
      <c r="AW1865" s="180"/>
      <c r="AX1865" s="180"/>
      <c r="AY1865" s="180"/>
      <c r="AZ1865" s="180"/>
      <c r="BA1865" s="180"/>
      <c r="BB1865" s="180"/>
      <c r="BC1865" s="180"/>
      <c r="BD1865" s="180"/>
      <c r="BE1865" s="180"/>
      <c r="BF1865" s="180"/>
      <c r="BG1865" s="180"/>
      <c r="BH1865" s="176">
        <f t="shared" si="224"/>
        <v>8</v>
      </c>
      <c r="BI1865" s="176">
        <f t="shared" si="220"/>
        <v>12</v>
      </c>
      <c r="BJ1865" s="182" t="str">
        <f t="shared" si="221"/>
        <v>21 - 70</v>
      </c>
      <c r="BK1865" s="176">
        <f t="shared" si="222"/>
        <v>46</v>
      </c>
      <c r="BL1865" s="176">
        <f t="shared" si="225"/>
        <v>11</v>
      </c>
      <c r="BM1865" s="533"/>
      <c r="BN1865" s="185">
        <v>825</v>
      </c>
      <c r="BO1865" s="180">
        <v>18</v>
      </c>
      <c r="BP1865" s="185">
        <f t="shared" si="219"/>
        <v>1653</v>
      </c>
      <c r="BQ1865" s="420" t="str">
        <f t="shared" si="223"/>
        <v>VI</v>
      </c>
      <c r="BR1865" s="185"/>
      <c r="BS1865" s="464" t="s">
        <v>9623</v>
      </c>
    </row>
    <row r="1866" spans="1:71" ht="38.25" x14ac:dyDescent="0.2">
      <c r="A1866" s="696">
        <v>1863</v>
      </c>
      <c r="B1866" s="286" t="s">
        <v>10582</v>
      </c>
      <c r="C1866" s="287" t="s">
        <v>10487</v>
      </c>
      <c r="D1866" s="258" t="s">
        <v>9623</v>
      </c>
      <c r="E1866" s="736">
        <v>1</v>
      </c>
      <c r="F1866" s="738">
        <v>2</v>
      </c>
      <c r="G1866" s="739">
        <v>2</v>
      </c>
      <c r="H1866" s="305" t="s">
        <v>3486</v>
      </c>
      <c r="I1866" s="209" t="s">
        <v>5757</v>
      </c>
      <c r="J1866" s="281" t="s">
        <v>4730</v>
      </c>
      <c r="K1866" s="197" t="s">
        <v>3430</v>
      </c>
      <c r="L1866" s="427" t="s">
        <v>3491</v>
      </c>
      <c r="M1866" s="687">
        <v>6</v>
      </c>
      <c r="N1866" s="685" t="s">
        <v>16458</v>
      </c>
      <c r="O1866" s="687">
        <v>900</v>
      </c>
      <c r="P1866" s="197" t="s">
        <v>15917</v>
      </c>
      <c r="Q1866" s="197">
        <v>4</v>
      </c>
      <c r="R1866" s="198"/>
      <c r="S1866" s="427">
        <v>8</v>
      </c>
      <c r="T1866" s="191">
        <v>10</v>
      </c>
      <c r="U1866" s="191">
        <v>3</v>
      </c>
      <c r="V1866" s="191">
        <v>12</v>
      </c>
      <c r="W1866" s="742">
        <v>18</v>
      </c>
      <c r="X1866" s="742"/>
      <c r="Y1866" s="742"/>
      <c r="Z1866" s="742"/>
      <c r="AA1866" s="742"/>
      <c r="AB1866" s="221"/>
      <c r="AC1866" s="600" t="s">
        <v>10506</v>
      </c>
      <c r="AD1866" s="179" t="s">
        <v>9759</v>
      </c>
      <c r="AE1866" s="179" t="s">
        <v>4247</v>
      </c>
      <c r="AF1866" s="194">
        <v>0</v>
      </c>
      <c r="AG1866" s="194">
        <v>0</v>
      </c>
      <c r="AH1866" s="194">
        <v>1</v>
      </c>
      <c r="AI1866" s="194">
        <v>0</v>
      </c>
      <c r="AJ1866" s="194">
        <v>0</v>
      </c>
      <c r="AK1866" s="194">
        <v>0</v>
      </c>
      <c r="AL1866" s="462">
        <v>3</v>
      </c>
      <c r="AM1866" s="194">
        <v>0</v>
      </c>
      <c r="AN1866" s="177">
        <v>0</v>
      </c>
      <c r="AO1866" s="194">
        <v>7</v>
      </c>
      <c r="AP1866" s="424"/>
      <c r="AQ1866" s="424"/>
      <c r="AR1866" s="424"/>
      <c r="AS1866" s="424"/>
      <c r="AT1866" s="424"/>
      <c r="AU1866" s="424"/>
      <c r="AV1866" s="424"/>
      <c r="AW1866" s="424"/>
      <c r="AX1866" s="424"/>
      <c r="AY1866" s="424"/>
      <c r="AZ1866" s="424"/>
      <c r="BA1866" s="424"/>
      <c r="BB1866" s="424"/>
      <c r="BC1866" s="424"/>
      <c r="BD1866" s="424"/>
      <c r="BE1866" s="424"/>
      <c r="BF1866" s="424"/>
      <c r="BG1866" s="424"/>
      <c r="BH1866" s="176">
        <f t="shared" si="224"/>
        <v>4</v>
      </c>
      <c r="BI1866" s="176">
        <f t="shared" si="220"/>
        <v>15</v>
      </c>
      <c r="BJ1866" s="182" t="str">
        <f t="shared" si="221"/>
        <v>11 - 35</v>
      </c>
      <c r="BK1866" s="176">
        <f t="shared" si="222"/>
        <v>23</v>
      </c>
      <c r="BL1866" s="176">
        <f t="shared" si="225"/>
        <v>5</v>
      </c>
      <c r="BM1866" s="536"/>
      <c r="BN1866" s="200">
        <v>413</v>
      </c>
      <c r="BO1866" s="198">
        <v>9</v>
      </c>
      <c r="BP1866" s="185">
        <f t="shared" si="219"/>
        <v>620</v>
      </c>
      <c r="BQ1866" s="420" t="str">
        <f t="shared" si="223"/>
        <v>V</v>
      </c>
      <c r="BR1866" s="200"/>
      <c r="BS1866" s="464" t="s">
        <v>9623</v>
      </c>
    </row>
    <row r="1867" spans="1:71" ht="25.5" x14ac:dyDescent="0.2">
      <c r="A1867" s="696">
        <v>1864</v>
      </c>
      <c r="B1867" s="286" t="s">
        <v>10507</v>
      </c>
      <c r="C1867" s="286" t="s">
        <v>10507</v>
      </c>
      <c r="D1867" s="258" t="s">
        <v>9623</v>
      </c>
      <c r="E1867" s="736">
        <v>1</v>
      </c>
      <c r="F1867" s="736">
        <v>1</v>
      </c>
      <c r="G1867" s="737">
        <v>1</v>
      </c>
      <c r="H1867" s="305" t="s">
        <v>3486</v>
      </c>
      <c r="I1867" s="496" t="s">
        <v>10508</v>
      </c>
      <c r="J1867" s="497" t="s">
        <v>9758</v>
      </c>
      <c r="K1867" s="427" t="s">
        <v>3189</v>
      </c>
      <c r="L1867" s="427" t="s">
        <v>3489</v>
      </c>
      <c r="M1867" s="685">
        <v>4</v>
      </c>
      <c r="N1867" s="685" t="s">
        <v>15715</v>
      </c>
      <c r="O1867" s="685">
        <v>600</v>
      </c>
      <c r="P1867" s="427" t="s">
        <v>14974</v>
      </c>
      <c r="Q1867" s="191">
        <v>4</v>
      </c>
      <c r="R1867" s="180"/>
      <c r="S1867" s="498">
        <v>5</v>
      </c>
      <c r="T1867" s="498">
        <v>7</v>
      </c>
      <c r="U1867" s="189">
        <v>2</v>
      </c>
      <c r="V1867" s="189">
        <v>8</v>
      </c>
      <c r="W1867" s="742">
        <v>3</v>
      </c>
      <c r="X1867" s="742"/>
      <c r="Y1867" s="742"/>
      <c r="Z1867" s="742"/>
      <c r="AA1867" s="742"/>
      <c r="AB1867" s="220"/>
      <c r="AC1867" s="419" t="s">
        <v>10512</v>
      </c>
      <c r="AD1867" s="427" t="s">
        <v>7155</v>
      </c>
      <c r="AE1867" s="427" t="s">
        <v>4259</v>
      </c>
      <c r="AF1867" s="194">
        <v>0</v>
      </c>
      <c r="AG1867" s="194">
        <v>0</v>
      </c>
      <c r="AH1867" s="194">
        <v>0</v>
      </c>
      <c r="AI1867" s="194">
        <v>0</v>
      </c>
      <c r="AJ1867" s="194">
        <v>0</v>
      </c>
      <c r="AK1867" s="194">
        <v>0</v>
      </c>
      <c r="AL1867" s="385">
        <v>2</v>
      </c>
      <c r="AM1867" s="194">
        <v>0</v>
      </c>
      <c r="AN1867" s="177">
        <v>0</v>
      </c>
      <c r="AO1867" s="194">
        <v>0</v>
      </c>
      <c r="AP1867" s="180"/>
      <c r="AQ1867" s="180"/>
      <c r="AR1867" s="180"/>
      <c r="AS1867" s="180"/>
      <c r="AT1867" s="180"/>
      <c r="AU1867" s="180"/>
      <c r="AV1867" s="180"/>
      <c r="AW1867" s="180"/>
      <c r="AX1867" s="180"/>
      <c r="AY1867" s="180"/>
      <c r="AZ1867" s="180"/>
      <c r="BA1867" s="180"/>
      <c r="BB1867" s="180"/>
      <c r="BC1867" s="180"/>
      <c r="BD1867" s="180"/>
      <c r="BE1867" s="180"/>
      <c r="BF1867" s="180"/>
      <c r="BG1867" s="180"/>
      <c r="BH1867" s="176">
        <f t="shared" si="224"/>
        <v>2</v>
      </c>
      <c r="BI1867" s="176">
        <f t="shared" si="220"/>
        <v>16</v>
      </c>
      <c r="BJ1867" s="182" t="str">
        <f t="shared" si="221"/>
        <v>2 - 16</v>
      </c>
      <c r="BK1867" s="176">
        <f t="shared" si="222"/>
        <v>9</v>
      </c>
      <c r="BL1867" s="176">
        <f t="shared" si="225"/>
        <v>2</v>
      </c>
      <c r="BM1867" s="533"/>
      <c r="BN1867" s="185">
        <v>36</v>
      </c>
      <c r="BO1867" s="180">
        <v>2</v>
      </c>
      <c r="BP1867" s="185">
        <f t="shared" si="219"/>
        <v>54</v>
      </c>
      <c r="BQ1867" s="420" t="str">
        <f t="shared" si="223"/>
        <v>II</v>
      </c>
      <c r="BR1867" s="185"/>
      <c r="BS1867" s="464" t="s">
        <v>9623</v>
      </c>
    </row>
    <row r="1868" spans="1:71" ht="25.5" x14ac:dyDescent="0.2">
      <c r="A1868" s="697">
        <v>1865</v>
      </c>
      <c r="B1868" s="286" t="s">
        <v>10513</v>
      </c>
      <c r="C1868" s="286" t="s">
        <v>10513</v>
      </c>
      <c r="D1868" s="258" t="s">
        <v>9623</v>
      </c>
      <c r="E1868" s="736">
        <v>1</v>
      </c>
      <c r="F1868" s="736">
        <v>2</v>
      </c>
      <c r="G1868" s="737">
        <v>8</v>
      </c>
      <c r="H1868" s="305" t="s">
        <v>794</v>
      </c>
      <c r="I1868" s="496" t="s">
        <v>2342</v>
      </c>
      <c r="J1868" s="497" t="s">
        <v>10514</v>
      </c>
      <c r="K1868" s="427" t="s">
        <v>3491</v>
      </c>
      <c r="L1868" s="427" t="s">
        <v>3491</v>
      </c>
      <c r="M1868" s="685">
        <v>5.5</v>
      </c>
      <c r="N1868" s="685" t="s">
        <v>15715</v>
      </c>
      <c r="O1868" s="685">
        <v>125</v>
      </c>
      <c r="P1868" s="427" t="s">
        <v>16299</v>
      </c>
      <c r="Q1868" s="191">
        <v>4</v>
      </c>
      <c r="R1868" s="180"/>
      <c r="S1868" s="427">
        <v>8</v>
      </c>
      <c r="T1868" s="191">
        <v>10</v>
      </c>
      <c r="U1868" s="191">
        <v>3</v>
      </c>
      <c r="V1868" s="191">
        <v>12</v>
      </c>
      <c r="W1868" s="742">
        <v>15</v>
      </c>
      <c r="X1868" s="742"/>
      <c r="Y1868" s="742"/>
      <c r="Z1868" s="742"/>
      <c r="AA1868" s="742"/>
      <c r="AB1868" s="220"/>
      <c r="AC1868" s="419" t="s">
        <v>10518</v>
      </c>
      <c r="AD1868" s="427" t="s">
        <v>5476</v>
      </c>
      <c r="AE1868" s="427" t="s">
        <v>4259</v>
      </c>
      <c r="AF1868" s="194">
        <v>0</v>
      </c>
      <c r="AG1868" s="194">
        <v>0</v>
      </c>
      <c r="AH1868" s="194">
        <v>0</v>
      </c>
      <c r="AI1868" s="194">
        <v>0</v>
      </c>
      <c r="AJ1868" s="194">
        <v>0</v>
      </c>
      <c r="AK1868" s="194">
        <v>0</v>
      </c>
      <c r="AL1868" s="385">
        <v>5</v>
      </c>
      <c r="AM1868" s="194">
        <v>0</v>
      </c>
      <c r="AN1868" s="177">
        <v>0</v>
      </c>
      <c r="AO1868" s="194">
        <v>0</v>
      </c>
      <c r="AP1868" s="180"/>
      <c r="AQ1868" s="180"/>
      <c r="AR1868" s="180"/>
      <c r="AS1868" s="180"/>
      <c r="AT1868" s="180"/>
      <c r="AU1868" s="180"/>
      <c r="AV1868" s="180"/>
      <c r="AW1868" s="180"/>
      <c r="AX1868" s="180"/>
      <c r="AY1868" s="180"/>
      <c r="AZ1868" s="180"/>
      <c r="BA1868" s="180"/>
      <c r="BB1868" s="180"/>
      <c r="BC1868" s="180"/>
      <c r="BD1868" s="180"/>
      <c r="BE1868" s="180"/>
      <c r="BF1868" s="180"/>
      <c r="BG1868" s="180"/>
      <c r="BH1868" s="176">
        <f t="shared" si="224"/>
        <v>5</v>
      </c>
      <c r="BI1868" s="176">
        <f t="shared" si="220"/>
        <v>15</v>
      </c>
      <c r="BJ1868" s="182" t="str">
        <f t="shared" si="221"/>
        <v>5 - 40</v>
      </c>
      <c r="BK1868" s="176">
        <f t="shared" si="222"/>
        <v>23</v>
      </c>
      <c r="BL1868" s="176">
        <f t="shared" si="225"/>
        <v>5</v>
      </c>
      <c r="BM1868" s="533"/>
      <c r="BN1868" s="185">
        <v>205</v>
      </c>
      <c r="BO1868" s="180">
        <v>5</v>
      </c>
      <c r="BP1868" s="185">
        <f t="shared" si="219"/>
        <v>320</v>
      </c>
      <c r="BQ1868" s="420" t="str">
        <f t="shared" si="223"/>
        <v>IV</v>
      </c>
      <c r="BR1868" s="185"/>
      <c r="BS1868" s="464" t="s">
        <v>9623</v>
      </c>
    </row>
    <row r="1869" spans="1:71" ht="63.75" x14ac:dyDescent="0.2">
      <c r="A1869" s="696">
        <v>1866</v>
      </c>
      <c r="B1869" s="286" t="s">
        <v>10519</v>
      </c>
      <c r="C1869" s="286" t="s">
        <v>10519</v>
      </c>
      <c r="D1869" s="258" t="s">
        <v>9623</v>
      </c>
      <c r="E1869" s="736">
        <v>6</v>
      </c>
      <c r="F1869" s="736">
        <v>1</v>
      </c>
      <c r="G1869" s="737">
        <v>4</v>
      </c>
      <c r="H1869" s="305" t="s">
        <v>16302</v>
      </c>
      <c r="I1869" s="496" t="s">
        <v>8138</v>
      </c>
      <c r="J1869" s="497" t="s">
        <v>10529</v>
      </c>
      <c r="K1869" s="427" t="s">
        <v>3491</v>
      </c>
      <c r="L1869" s="427" t="s">
        <v>3491</v>
      </c>
      <c r="M1869" s="685">
        <v>3</v>
      </c>
      <c r="N1869" s="685" t="s">
        <v>15715</v>
      </c>
      <c r="O1869" s="685">
        <v>30</v>
      </c>
      <c r="P1869" s="427" t="s">
        <v>16300</v>
      </c>
      <c r="Q1869" s="191">
        <v>5</v>
      </c>
      <c r="R1869" s="180"/>
      <c r="S1869" s="498">
        <v>11</v>
      </c>
      <c r="T1869" s="498">
        <v>12</v>
      </c>
      <c r="U1869" s="189">
        <v>4</v>
      </c>
      <c r="V1869" s="189">
        <v>16</v>
      </c>
      <c r="W1869" s="742">
        <v>9</v>
      </c>
      <c r="X1869" s="742"/>
      <c r="Y1869" s="742"/>
      <c r="Z1869" s="742"/>
      <c r="AA1869" s="742"/>
      <c r="AB1869" s="220"/>
      <c r="AC1869" s="419" t="s">
        <v>10549</v>
      </c>
      <c r="AD1869" s="427" t="s">
        <v>1129</v>
      </c>
      <c r="AE1869" s="427" t="s">
        <v>788</v>
      </c>
      <c r="AF1869" s="194">
        <v>0</v>
      </c>
      <c r="AG1869" s="194">
        <v>0</v>
      </c>
      <c r="AH1869" s="194">
        <v>0</v>
      </c>
      <c r="AI1869" s="194">
        <v>0</v>
      </c>
      <c r="AJ1869" s="194">
        <v>0</v>
      </c>
      <c r="AK1869" s="194">
        <v>0</v>
      </c>
      <c r="AL1869" s="385">
        <v>6</v>
      </c>
      <c r="AM1869" s="194">
        <v>0</v>
      </c>
      <c r="AN1869" s="177">
        <v>0</v>
      </c>
      <c r="AO1869" s="194">
        <v>1</v>
      </c>
      <c r="AP1869" s="180"/>
      <c r="AQ1869" s="180"/>
      <c r="AR1869" s="180"/>
      <c r="AS1869" s="180"/>
      <c r="AT1869" s="180"/>
      <c r="AU1869" s="180"/>
      <c r="AV1869" s="180"/>
      <c r="AW1869" s="180"/>
      <c r="AX1869" s="180"/>
      <c r="AY1869" s="180"/>
      <c r="AZ1869" s="180"/>
      <c r="BA1869" s="180"/>
      <c r="BB1869" s="180"/>
      <c r="BC1869" s="180"/>
      <c r="BD1869" s="180"/>
      <c r="BE1869" s="180"/>
      <c r="BF1869" s="180"/>
      <c r="BG1869" s="180"/>
      <c r="BH1869" s="176">
        <f t="shared" si="224"/>
        <v>6</v>
      </c>
      <c r="BI1869" s="176">
        <f t="shared" si="220"/>
        <v>13</v>
      </c>
      <c r="BJ1869" s="182" t="str">
        <f t="shared" si="221"/>
        <v>7 - 49</v>
      </c>
      <c r="BK1869" s="176">
        <f t="shared" si="222"/>
        <v>28</v>
      </c>
      <c r="BL1869" s="176">
        <f t="shared" si="225"/>
        <v>6</v>
      </c>
      <c r="BM1869" s="533"/>
      <c r="BN1869" s="185">
        <v>900</v>
      </c>
      <c r="BO1869" s="180">
        <v>8</v>
      </c>
      <c r="BP1869" s="185">
        <f t="shared" si="219"/>
        <v>1124</v>
      </c>
      <c r="BQ1869" s="420" t="str">
        <f t="shared" si="223"/>
        <v>VI</v>
      </c>
      <c r="BR1869" s="185"/>
      <c r="BS1869" s="464" t="s">
        <v>9623</v>
      </c>
    </row>
    <row r="1870" spans="1:71" x14ac:dyDescent="0.2">
      <c r="A1870" s="697">
        <v>1867</v>
      </c>
      <c r="B1870" s="286" t="s">
        <v>10519</v>
      </c>
      <c r="C1870" s="286" t="s">
        <v>10520</v>
      </c>
      <c r="D1870" s="258" t="s">
        <v>9623</v>
      </c>
      <c r="E1870" s="736">
        <v>1</v>
      </c>
      <c r="F1870" s="736">
        <v>1</v>
      </c>
      <c r="G1870" s="737">
        <v>4</v>
      </c>
      <c r="H1870" s="305" t="s">
        <v>3486</v>
      </c>
      <c r="I1870" s="496" t="s">
        <v>7154</v>
      </c>
      <c r="J1870" s="497" t="s">
        <v>3486</v>
      </c>
      <c r="K1870" s="427" t="s">
        <v>3489</v>
      </c>
      <c r="L1870" s="427" t="s">
        <v>3489</v>
      </c>
      <c r="M1870" s="685">
        <v>4</v>
      </c>
      <c r="N1870" s="685" t="s">
        <v>15710</v>
      </c>
      <c r="O1870" s="685">
        <v>1</v>
      </c>
      <c r="P1870" s="427" t="s">
        <v>16301</v>
      </c>
      <c r="Q1870" s="191">
        <v>1</v>
      </c>
      <c r="R1870" s="180"/>
      <c r="S1870" s="498">
        <v>0</v>
      </c>
      <c r="T1870" s="190">
        <v>0</v>
      </c>
      <c r="U1870" s="190">
        <v>0</v>
      </c>
      <c r="V1870" s="190">
        <v>0</v>
      </c>
      <c r="W1870" s="742">
        <v>3</v>
      </c>
      <c r="X1870" s="742"/>
      <c r="Y1870" s="742"/>
      <c r="Z1870" s="742"/>
      <c r="AA1870" s="742"/>
      <c r="AB1870" s="220"/>
      <c r="AC1870" s="419" t="s">
        <v>10521</v>
      </c>
      <c r="AD1870" s="427" t="s">
        <v>6417</v>
      </c>
      <c r="AE1870" s="427" t="s">
        <v>4247</v>
      </c>
      <c r="AF1870" s="194">
        <v>0</v>
      </c>
      <c r="AG1870" s="194">
        <v>0</v>
      </c>
      <c r="AH1870" s="194">
        <v>0</v>
      </c>
      <c r="AI1870" s="194">
        <v>0</v>
      </c>
      <c r="AJ1870" s="194">
        <v>0</v>
      </c>
      <c r="AK1870" s="194">
        <v>0</v>
      </c>
      <c r="AL1870" s="385">
        <v>1</v>
      </c>
      <c r="AM1870" s="194">
        <v>0</v>
      </c>
      <c r="AN1870" s="177">
        <v>0</v>
      </c>
      <c r="AO1870" s="194">
        <v>0</v>
      </c>
      <c r="AP1870" s="180"/>
      <c r="AQ1870" s="180"/>
      <c r="AR1870" s="180"/>
      <c r="AS1870" s="180"/>
      <c r="AT1870" s="180"/>
      <c r="AU1870" s="180"/>
      <c r="AV1870" s="180"/>
      <c r="AW1870" s="180"/>
      <c r="AX1870" s="180"/>
      <c r="AY1870" s="180"/>
      <c r="AZ1870" s="180"/>
      <c r="BA1870" s="180"/>
      <c r="BB1870" s="180"/>
      <c r="BC1870" s="180"/>
      <c r="BD1870" s="180"/>
      <c r="BE1870" s="180"/>
      <c r="BF1870" s="180"/>
      <c r="BG1870" s="180"/>
      <c r="BH1870" s="176">
        <f t="shared" si="224"/>
        <v>1</v>
      </c>
      <c r="BI1870" s="176">
        <f t="shared" si="220"/>
        <v>19</v>
      </c>
      <c r="BJ1870" s="182" t="str">
        <f t="shared" si="221"/>
        <v>1 - 8</v>
      </c>
      <c r="BK1870" s="176">
        <f t="shared" si="222"/>
        <v>5</v>
      </c>
      <c r="BL1870" s="176">
        <f t="shared" si="225"/>
        <v>1</v>
      </c>
      <c r="BM1870" s="533"/>
      <c r="BN1870" s="185">
        <v>28</v>
      </c>
      <c r="BO1870" s="180">
        <v>2</v>
      </c>
      <c r="BP1870" s="185">
        <f t="shared" si="219"/>
        <v>38</v>
      </c>
      <c r="BQ1870" s="420" t="str">
        <f t="shared" si="223"/>
        <v>II</v>
      </c>
      <c r="BR1870" s="185"/>
      <c r="BS1870" s="464" t="s">
        <v>9562</v>
      </c>
    </row>
    <row r="1871" spans="1:71" ht="63.75" x14ac:dyDescent="0.2">
      <c r="A1871" s="696">
        <v>1868</v>
      </c>
      <c r="B1871" s="286" t="s">
        <v>10550</v>
      </c>
      <c r="C1871" s="286" t="s">
        <v>10550</v>
      </c>
      <c r="D1871" s="258" t="s">
        <v>9623</v>
      </c>
      <c r="E1871" s="736">
        <v>1</v>
      </c>
      <c r="F1871" s="736">
        <v>1</v>
      </c>
      <c r="G1871" s="737">
        <v>1</v>
      </c>
      <c r="H1871" s="305" t="s">
        <v>14000</v>
      </c>
      <c r="I1871" s="496" t="s">
        <v>10551</v>
      </c>
      <c r="J1871" s="497" t="s">
        <v>10552</v>
      </c>
      <c r="K1871" s="427" t="s">
        <v>5490</v>
      </c>
      <c r="L1871" s="427" t="s">
        <v>5490</v>
      </c>
      <c r="M1871" s="685">
        <v>100</v>
      </c>
      <c r="N1871" s="685" t="s">
        <v>15710</v>
      </c>
      <c r="O1871" s="685">
        <v>28000</v>
      </c>
      <c r="P1871" s="427" t="s">
        <v>16303</v>
      </c>
      <c r="Q1871" s="191">
        <v>6</v>
      </c>
      <c r="R1871" s="180"/>
      <c r="S1871" s="498">
        <v>17</v>
      </c>
      <c r="T1871" s="498">
        <v>20</v>
      </c>
      <c r="U1871" s="190">
        <v>8</v>
      </c>
      <c r="V1871" s="190">
        <v>20</v>
      </c>
      <c r="W1871" s="742">
        <v>3</v>
      </c>
      <c r="X1871" s="742"/>
      <c r="Y1871" s="742">
        <v>21</v>
      </c>
      <c r="Z1871" s="742"/>
      <c r="AA1871" s="742"/>
      <c r="AB1871" s="220"/>
      <c r="AC1871" s="419" t="s">
        <v>10578</v>
      </c>
      <c r="AD1871" s="427" t="s">
        <v>2670</v>
      </c>
      <c r="AE1871" s="427" t="s">
        <v>4259</v>
      </c>
      <c r="AF1871" s="194">
        <v>0</v>
      </c>
      <c r="AG1871" s="194">
        <v>0</v>
      </c>
      <c r="AH1871" s="194">
        <v>0</v>
      </c>
      <c r="AI1871" s="194">
        <v>0</v>
      </c>
      <c r="AJ1871" s="194">
        <v>0</v>
      </c>
      <c r="AK1871" s="194">
        <v>0</v>
      </c>
      <c r="AL1871" s="385">
        <v>20</v>
      </c>
      <c r="AM1871" s="194">
        <v>0</v>
      </c>
      <c r="AN1871" s="177">
        <v>0</v>
      </c>
      <c r="AO1871" s="194">
        <v>0</v>
      </c>
      <c r="AP1871" s="180"/>
      <c r="AQ1871" s="180"/>
      <c r="AR1871" s="180"/>
      <c r="AS1871" s="180"/>
      <c r="AT1871" s="180"/>
      <c r="AU1871" s="180"/>
      <c r="AV1871" s="180"/>
      <c r="AW1871" s="180"/>
      <c r="AX1871" s="180"/>
      <c r="AY1871" s="180"/>
      <c r="AZ1871" s="180"/>
      <c r="BA1871" s="180"/>
      <c r="BB1871" s="180"/>
      <c r="BC1871" s="180"/>
      <c r="BD1871" s="180"/>
      <c r="BE1871" s="180"/>
      <c r="BF1871" s="180"/>
      <c r="BG1871" s="180"/>
      <c r="BH1871" s="176">
        <f t="shared" si="224"/>
        <v>20</v>
      </c>
      <c r="BI1871" s="176">
        <f t="shared" si="220"/>
        <v>7</v>
      </c>
      <c r="BJ1871" s="182" t="str">
        <f t="shared" si="221"/>
        <v>20 - 160</v>
      </c>
      <c r="BK1871" s="176">
        <f t="shared" si="222"/>
        <v>90</v>
      </c>
      <c r="BL1871" s="176">
        <f t="shared" si="225"/>
        <v>20</v>
      </c>
      <c r="BM1871" s="533"/>
      <c r="BN1871" s="185">
        <v>16900</v>
      </c>
      <c r="BO1871" s="180">
        <v>30</v>
      </c>
      <c r="BP1871" s="185">
        <f t="shared" si="219"/>
        <v>19600</v>
      </c>
      <c r="BQ1871" s="420" t="str">
        <f t="shared" si="223"/>
        <v>X</v>
      </c>
      <c r="BR1871" s="185"/>
      <c r="BS1871" s="464" t="s">
        <v>9623</v>
      </c>
    </row>
    <row r="1872" spans="1:71" ht="63.75" x14ac:dyDescent="0.2">
      <c r="A1872" s="696">
        <v>1869</v>
      </c>
      <c r="B1872" s="286" t="s">
        <v>1112</v>
      </c>
      <c r="C1872" s="286" t="s">
        <v>10579</v>
      </c>
      <c r="D1872" s="258" t="s">
        <v>9623</v>
      </c>
      <c r="E1872" s="736">
        <v>1</v>
      </c>
      <c r="F1872" s="736">
        <v>1</v>
      </c>
      <c r="G1872" s="737">
        <v>2</v>
      </c>
      <c r="H1872" s="305" t="s">
        <v>3486</v>
      </c>
      <c r="I1872" s="496" t="s">
        <v>6635</v>
      </c>
      <c r="J1872" s="497" t="s">
        <v>4364</v>
      </c>
      <c r="K1872" s="427" t="s">
        <v>5231</v>
      </c>
      <c r="L1872" s="427" t="s">
        <v>5490</v>
      </c>
      <c r="M1872" s="685">
        <v>11.2</v>
      </c>
      <c r="N1872" s="685" t="s">
        <v>15710</v>
      </c>
      <c r="O1872" s="685">
        <v>1040</v>
      </c>
      <c r="P1872" s="427" t="s">
        <v>16304</v>
      </c>
      <c r="Q1872" s="191">
        <v>3</v>
      </c>
      <c r="R1872" s="180"/>
      <c r="S1872" s="498">
        <v>19</v>
      </c>
      <c r="T1872" s="189">
        <v>20</v>
      </c>
      <c r="U1872" s="189">
        <v>8</v>
      </c>
      <c r="V1872" s="189">
        <v>20</v>
      </c>
      <c r="W1872" s="742">
        <v>15</v>
      </c>
      <c r="X1872" s="742">
        <v>30</v>
      </c>
      <c r="Y1872" s="742"/>
      <c r="Z1872" s="742"/>
      <c r="AA1872" s="742"/>
      <c r="AB1872" s="499" t="s">
        <v>794</v>
      </c>
      <c r="AC1872" s="419" t="s">
        <v>10594</v>
      </c>
      <c r="AD1872" s="427" t="s">
        <v>6416</v>
      </c>
      <c r="AE1872" s="427" t="s">
        <v>4249</v>
      </c>
      <c r="AF1872" s="194">
        <v>0</v>
      </c>
      <c r="AG1872" s="194">
        <v>0</v>
      </c>
      <c r="AH1872" s="194">
        <v>0</v>
      </c>
      <c r="AI1872" s="194">
        <v>0</v>
      </c>
      <c r="AJ1872" s="194">
        <v>0</v>
      </c>
      <c r="AK1872" s="194">
        <v>0</v>
      </c>
      <c r="AL1872" s="385">
        <v>12</v>
      </c>
      <c r="AM1872" s="194">
        <v>0</v>
      </c>
      <c r="AN1872" s="177">
        <v>0</v>
      </c>
      <c r="AO1872" s="194">
        <v>7</v>
      </c>
      <c r="AP1872" s="180"/>
      <c r="AQ1872" s="180"/>
      <c r="AR1872" s="180"/>
      <c r="AS1872" s="180"/>
      <c r="AT1872" s="180"/>
      <c r="AU1872" s="180"/>
      <c r="AV1872" s="180"/>
      <c r="AW1872" s="180"/>
      <c r="AX1872" s="180"/>
      <c r="AY1872" s="180"/>
      <c r="AZ1872" s="180"/>
      <c r="BA1872" s="180"/>
      <c r="BB1872" s="180"/>
      <c r="BC1872" s="180"/>
      <c r="BD1872" s="180"/>
      <c r="BE1872" s="180"/>
      <c r="BF1872" s="180"/>
      <c r="BG1872" s="180"/>
      <c r="BH1872" s="176">
        <f t="shared" si="224"/>
        <v>13</v>
      </c>
      <c r="BI1872" s="176">
        <f t="shared" si="220"/>
        <v>9</v>
      </c>
      <c r="BJ1872" s="182" t="str">
        <f t="shared" si="221"/>
        <v>19 - 103</v>
      </c>
      <c r="BK1872" s="176">
        <f t="shared" si="222"/>
        <v>61</v>
      </c>
      <c r="BL1872" s="176">
        <f t="shared" si="225"/>
        <v>14</v>
      </c>
      <c r="BM1872" s="533"/>
      <c r="BN1872" s="185">
        <v>3950</v>
      </c>
      <c r="BO1872" s="180">
        <v>18</v>
      </c>
      <c r="BP1872" s="185">
        <f t="shared" si="219"/>
        <v>5048</v>
      </c>
      <c r="BQ1872" s="420" t="str">
        <f t="shared" si="223"/>
        <v>VIII</v>
      </c>
      <c r="BR1872" s="185"/>
      <c r="BS1872" s="464" t="s">
        <v>9623</v>
      </c>
    </row>
    <row r="1873" spans="1:71" x14ac:dyDescent="0.2">
      <c r="A1873" s="697">
        <v>1870</v>
      </c>
      <c r="B1873" s="286" t="s">
        <v>10595</v>
      </c>
      <c r="C1873" s="286" t="s">
        <v>10595</v>
      </c>
      <c r="D1873" s="258" t="s">
        <v>9623</v>
      </c>
      <c r="E1873" s="736">
        <v>1</v>
      </c>
      <c r="F1873" s="736">
        <v>2</v>
      </c>
      <c r="G1873" s="737">
        <v>12</v>
      </c>
      <c r="H1873" s="305" t="s">
        <v>3486</v>
      </c>
      <c r="I1873" s="496" t="s">
        <v>3485</v>
      </c>
      <c r="J1873" s="497" t="s">
        <v>3395</v>
      </c>
      <c r="K1873" s="427" t="s">
        <v>1144</v>
      </c>
      <c r="L1873" s="427" t="s">
        <v>3489</v>
      </c>
      <c r="M1873" s="685">
        <v>3</v>
      </c>
      <c r="N1873" s="685" t="s">
        <v>15710</v>
      </c>
      <c r="O1873" s="685">
        <v>10.5</v>
      </c>
      <c r="P1873" s="427" t="s">
        <v>16305</v>
      </c>
      <c r="Q1873" s="191">
        <v>7</v>
      </c>
      <c r="R1873" s="180"/>
      <c r="S1873" s="498">
        <v>0</v>
      </c>
      <c r="T1873" s="190">
        <v>0</v>
      </c>
      <c r="U1873" s="190">
        <v>0</v>
      </c>
      <c r="V1873" s="190">
        <v>0</v>
      </c>
      <c r="W1873" s="742">
        <v>12</v>
      </c>
      <c r="X1873" s="742"/>
      <c r="Y1873" s="742"/>
      <c r="Z1873" s="742"/>
      <c r="AA1873" s="742"/>
      <c r="AB1873" s="220"/>
      <c r="AC1873" s="419" t="s">
        <v>10596</v>
      </c>
      <c r="AD1873" s="427" t="s">
        <v>3627</v>
      </c>
      <c r="AE1873" s="427" t="s">
        <v>4247</v>
      </c>
      <c r="AF1873" s="194">
        <v>0</v>
      </c>
      <c r="AG1873" s="194">
        <v>0</v>
      </c>
      <c r="AH1873" s="194">
        <v>0</v>
      </c>
      <c r="AI1873" s="194">
        <v>0</v>
      </c>
      <c r="AJ1873" s="194">
        <v>0</v>
      </c>
      <c r="AK1873" s="194">
        <v>0</v>
      </c>
      <c r="AL1873" s="385">
        <v>1</v>
      </c>
      <c r="AM1873" s="194">
        <v>0</v>
      </c>
      <c r="AN1873" s="177">
        <v>0</v>
      </c>
      <c r="AO1873" s="194">
        <v>2</v>
      </c>
      <c r="AP1873" s="180"/>
      <c r="AQ1873" s="180"/>
      <c r="AR1873" s="180"/>
      <c r="AS1873" s="180"/>
      <c r="AT1873" s="180"/>
      <c r="AU1873" s="180"/>
      <c r="AV1873" s="180"/>
      <c r="AW1873" s="180"/>
      <c r="AX1873" s="180"/>
      <c r="AY1873" s="180"/>
      <c r="AZ1873" s="180"/>
      <c r="BA1873" s="180"/>
      <c r="BB1873" s="180"/>
      <c r="BC1873" s="180"/>
      <c r="BD1873" s="180"/>
      <c r="BE1873" s="180"/>
      <c r="BF1873" s="180"/>
      <c r="BG1873" s="180"/>
      <c r="BH1873" s="176">
        <f t="shared" si="224"/>
        <v>1.125</v>
      </c>
      <c r="BI1873" s="176">
        <f t="shared" si="220"/>
        <v>18</v>
      </c>
      <c r="BJ1873" s="182" t="str">
        <f t="shared" si="221"/>
        <v>3 - 10</v>
      </c>
      <c r="BK1873" s="176">
        <f t="shared" si="222"/>
        <v>7</v>
      </c>
      <c r="BL1873" s="176">
        <f t="shared" si="225"/>
        <v>1</v>
      </c>
      <c r="BM1873" s="533"/>
      <c r="BN1873" s="185">
        <v>36</v>
      </c>
      <c r="BO1873" s="180">
        <v>2</v>
      </c>
      <c r="BP1873" s="185">
        <f t="shared" si="219"/>
        <v>50</v>
      </c>
      <c r="BQ1873" s="420" t="str">
        <f t="shared" si="223"/>
        <v>II</v>
      </c>
      <c r="BR1873" s="185"/>
      <c r="BS1873" s="464" t="s">
        <v>9623</v>
      </c>
    </row>
    <row r="1874" spans="1:71" x14ac:dyDescent="0.2">
      <c r="A1874" s="696">
        <v>1871</v>
      </c>
      <c r="B1874" s="286" t="s">
        <v>10599</v>
      </c>
      <c r="C1874" s="286" t="s">
        <v>10599</v>
      </c>
      <c r="D1874" s="258" t="s">
        <v>9623</v>
      </c>
      <c r="E1874" s="736">
        <v>1</v>
      </c>
      <c r="F1874" s="736">
        <v>1</v>
      </c>
      <c r="G1874" s="737">
        <v>1</v>
      </c>
      <c r="H1874" s="305" t="s">
        <v>3486</v>
      </c>
      <c r="I1874" s="496" t="s">
        <v>3486</v>
      </c>
      <c r="J1874" s="497" t="s">
        <v>3486</v>
      </c>
      <c r="K1874" s="427" t="s">
        <v>2336</v>
      </c>
      <c r="L1874" s="427" t="s">
        <v>3489</v>
      </c>
      <c r="M1874" s="685">
        <v>1</v>
      </c>
      <c r="N1874" s="685" t="s">
        <v>15710</v>
      </c>
      <c r="O1874" s="685">
        <v>3</v>
      </c>
      <c r="P1874" s="427" t="s">
        <v>16306</v>
      </c>
      <c r="Q1874" s="191">
        <v>7</v>
      </c>
      <c r="R1874" s="180"/>
      <c r="S1874" s="498">
        <v>5</v>
      </c>
      <c r="T1874" s="498">
        <v>7</v>
      </c>
      <c r="U1874" s="189">
        <v>2</v>
      </c>
      <c r="V1874" s="189">
        <v>8</v>
      </c>
      <c r="W1874" s="742">
        <v>15</v>
      </c>
      <c r="X1874" s="742"/>
      <c r="Y1874" s="742"/>
      <c r="Z1874" s="742"/>
      <c r="AA1874" s="742"/>
      <c r="AB1874" s="220"/>
      <c r="AC1874" s="419" t="s">
        <v>10606</v>
      </c>
      <c r="AD1874" s="427" t="s">
        <v>10608</v>
      </c>
      <c r="AE1874" s="427" t="s">
        <v>4247</v>
      </c>
      <c r="AF1874" s="194">
        <v>0</v>
      </c>
      <c r="AG1874" s="194">
        <v>0</v>
      </c>
      <c r="AH1874" s="194">
        <v>0</v>
      </c>
      <c r="AI1874" s="194">
        <v>0</v>
      </c>
      <c r="AJ1874" s="194">
        <v>0</v>
      </c>
      <c r="AK1874" s="194">
        <v>0</v>
      </c>
      <c r="AL1874" s="385">
        <v>4</v>
      </c>
      <c r="AM1874" s="194">
        <v>0</v>
      </c>
      <c r="AN1874" s="177">
        <v>0</v>
      </c>
      <c r="AO1874" s="194">
        <v>0</v>
      </c>
      <c r="AP1874" s="180"/>
      <c r="AQ1874" s="180"/>
      <c r="AR1874" s="180"/>
      <c r="AS1874" s="180"/>
      <c r="AT1874" s="180"/>
      <c r="AU1874" s="180"/>
      <c r="AV1874" s="180"/>
      <c r="AW1874" s="180"/>
      <c r="AX1874" s="180"/>
      <c r="AY1874" s="180"/>
      <c r="AZ1874" s="180"/>
      <c r="BA1874" s="180"/>
      <c r="BB1874" s="180"/>
      <c r="BC1874" s="180"/>
      <c r="BD1874" s="180"/>
      <c r="BE1874" s="180"/>
      <c r="BF1874" s="180"/>
      <c r="BG1874" s="180"/>
      <c r="BH1874" s="176">
        <f t="shared" si="224"/>
        <v>4</v>
      </c>
      <c r="BI1874" s="176">
        <f t="shared" si="220"/>
        <v>15</v>
      </c>
      <c r="BJ1874" s="182" t="str">
        <f t="shared" si="221"/>
        <v>4 - 32</v>
      </c>
      <c r="BK1874" s="176">
        <f t="shared" si="222"/>
        <v>18</v>
      </c>
      <c r="BL1874" s="176">
        <f t="shared" si="225"/>
        <v>4</v>
      </c>
      <c r="BM1874" s="533"/>
      <c r="BN1874" s="185">
        <v>125</v>
      </c>
      <c r="BO1874" s="180">
        <v>4</v>
      </c>
      <c r="BP1874" s="185">
        <f t="shared" si="219"/>
        <v>197</v>
      </c>
      <c r="BQ1874" s="420" t="str">
        <f t="shared" si="223"/>
        <v>III</v>
      </c>
      <c r="BR1874" s="185"/>
      <c r="BS1874" s="464" t="s">
        <v>9623</v>
      </c>
    </row>
    <row r="1875" spans="1:71" ht="51" x14ac:dyDescent="0.2">
      <c r="A1875" s="697">
        <v>1872</v>
      </c>
      <c r="B1875" s="286" t="s">
        <v>10609</v>
      </c>
      <c r="C1875" s="286" t="s">
        <v>10609</v>
      </c>
      <c r="D1875" s="258" t="s">
        <v>9623</v>
      </c>
      <c r="E1875" s="736">
        <v>2</v>
      </c>
      <c r="F1875" s="736">
        <v>2</v>
      </c>
      <c r="G1875" s="737">
        <v>6</v>
      </c>
      <c r="H1875" s="305" t="s">
        <v>14001</v>
      </c>
      <c r="I1875" s="496" t="s">
        <v>5469</v>
      </c>
      <c r="J1875" s="497" t="s">
        <v>10611</v>
      </c>
      <c r="K1875" s="427" t="s">
        <v>3491</v>
      </c>
      <c r="L1875" s="427" t="s">
        <v>3491</v>
      </c>
      <c r="M1875" s="685">
        <v>4.5</v>
      </c>
      <c r="N1875" s="685" t="s">
        <v>15715</v>
      </c>
      <c r="O1875" s="685">
        <v>80</v>
      </c>
      <c r="P1875" s="427" t="s">
        <v>16307</v>
      </c>
      <c r="Q1875" s="191">
        <v>4</v>
      </c>
      <c r="R1875" s="180"/>
      <c r="S1875" s="191">
        <v>8</v>
      </c>
      <c r="T1875" s="191">
        <v>16</v>
      </c>
      <c r="U1875" s="190">
        <v>3</v>
      </c>
      <c r="V1875" s="190">
        <v>18</v>
      </c>
      <c r="W1875" s="742">
        <v>18</v>
      </c>
      <c r="X1875" s="742"/>
      <c r="Y1875" s="742"/>
      <c r="Z1875" s="742"/>
      <c r="AA1875" s="742"/>
      <c r="AB1875" s="220"/>
      <c r="AC1875" s="419" t="s">
        <v>10646</v>
      </c>
      <c r="AD1875" s="427" t="s">
        <v>4351</v>
      </c>
      <c r="AE1875" s="427" t="s">
        <v>4250</v>
      </c>
      <c r="AF1875" s="194">
        <v>0</v>
      </c>
      <c r="AG1875" s="194">
        <v>0</v>
      </c>
      <c r="AH1875" s="194">
        <v>0</v>
      </c>
      <c r="AI1875" s="194">
        <v>0</v>
      </c>
      <c r="AJ1875" s="194">
        <v>0</v>
      </c>
      <c r="AK1875" s="194">
        <v>0</v>
      </c>
      <c r="AL1875" s="385">
        <v>8</v>
      </c>
      <c r="AM1875" s="194">
        <v>0</v>
      </c>
      <c r="AN1875" s="177">
        <v>0</v>
      </c>
      <c r="AO1875" s="194">
        <v>1</v>
      </c>
      <c r="AP1875" s="180">
        <v>8</v>
      </c>
      <c r="AQ1875" s="180"/>
      <c r="AR1875" s="180"/>
      <c r="AS1875" s="180"/>
      <c r="AT1875" s="180"/>
      <c r="AU1875" s="180"/>
      <c r="AV1875" s="180"/>
      <c r="AW1875" s="180"/>
      <c r="AX1875" s="180"/>
      <c r="AY1875" s="180"/>
      <c r="AZ1875" s="180"/>
      <c r="BA1875" s="180"/>
      <c r="BB1875" s="180"/>
      <c r="BC1875" s="180"/>
      <c r="BD1875" s="180">
        <v>4</v>
      </c>
      <c r="BE1875" s="180"/>
      <c r="BF1875" s="180"/>
      <c r="BG1875" s="180"/>
      <c r="BH1875" s="176" t="str">
        <f t="shared" si="224"/>
        <v>class level</v>
      </c>
      <c r="BI1875" s="176">
        <f t="shared" si="220"/>
        <v>12</v>
      </c>
      <c r="BJ1875" s="182" t="str">
        <f t="shared" si="221"/>
        <v>9 - 65</v>
      </c>
      <c r="BK1875" s="176">
        <f t="shared" si="222"/>
        <v>37</v>
      </c>
      <c r="BL1875" s="176">
        <f t="shared" si="225"/>
        <v>8</v>
      </c>
      <c r="BM1875" s="533"/>
      <c r="BN1875" s="185">
        <v>1700</v>
      </c>
      <c r="BO1875" s="180">
        <v>12</v>
      </c>
      <c r="BP1875" s="185">
        <f t="shared" si="219"/>
        <v>2144</v>
      </c>
      <c r="BQ1875" s="420" t="str">
        <f t="shared" si="223"/>
        <v>VII</v>
      </c>
      <c r="BR1875" s="185"/>
      <c r="BS1875" s="464" t="s">
        <v>9623</v>
      </c>
    </row>
    <row r="1876" spans="1:71" ht="51" x14ac:dyDescent="0.2">
      <c r="A1876" s="696">
        <v>1873</v>
      </c>
      <c r="B1876" s="286" t="s">
        <v>10617</v>
      </c>
      <c r="C1876" s="286" t="s">
        <v>10617</v>
      </c>
      <c r="D1876" s="258" t="s">
        <v>9623</v>
      </c>
      <c r="E1876" s="736">
        <v>7</v>
      </c>
      <c r="F1876" s="736">
        <v>2</v>
      </c>
      <c r="G1876" s="737">
        <v>5</v>
      </c>
      <c r="H1876" s="305" t="s">
        <v>14002</v>
      </c>
      <c r="I1876" s="207" t="s">
        <v>635</v>
      </c>
      <c r="J1876" s="279" t="s">
        <v>4282</v>
      </c>
      <c r="K1876" s="179" t="s">
        <v>3491</v>
      </c>
      <c r="L1876" s="427" t="s">
        <v>3491</v>
      </c>
      <c r="M1876" s="684">
        <v>5.5</v>
      </c>
      <c r="N1876" s="684" t="s">
        <v>15715</v>
      </c>
      <c r="O1876" s="684">
        <v>100</v>
      </c>
      <c r="P1876" s="179" t="s">
        <v>5579</v>
      </c>
      <c r="Q1876" s="179">
        <v>7</v>
      </c>
      <c r="R1876" s="180"/>
      <c r="S1876" s="190">
        <v>8</v>
      </c>
      <c r="T1876" s="190">
        <v>12</v>
      </c>
      <c r="U1876" s="190">
        <v>3</v>
      </c>
      <c r="V1876" s="190">
        <v>13</v>
      </c>
      <c r="W1876" s="742">
        <v>12</v>
      </c>
      <c r="X1876" s="184"/>
      <c r="Y1876" s="184"/>
      <c r="Z1876" s="184"/>
      <c r="AA1876" s="184"/>
      <c r="AB1876" s="220"/>
      <c r="AC1876" s="419" t="s">
        <v>10618</v>
      </c>
      <c r="AD1876" s="179" t="s">
        <v>5039</v>
      </c>
      <c r="AE1876" s="179" t="s">
        <v>4247</v>
      </c>
      <c r="AF1876" s="177">
        <v>0</v>
      </c>
      <c r="AG1876" s="177">
        <v>0</v>
      </c>
      <c r="AH1876" s="177">
        <v>0</v>
      </c>
      <c r="AI1876" s="177">
        <v>0</v>
      </c>
      <c r="AJ1876" s="177">
        <v>1</v>
      </c>
      <c r="AK1876" s="177">
        <v>0</v>
      </c>
      <c r="AL1876" s="383">
        <v>0</v>
      </c>
      <c r="AM1876" s="177">
        <v>0</v>
      </c>
      <c r="AN1876" s="177">
        <v>0</v>
      </c>
      <c r="AO1876" s="195">
        <v>0</v>
      </c>
      <c r="AP1876" s="187"/>
      <c r="AQ1876" s="187">
        <v>0</v>
      </c>
      <c r="AR1876" s="187"/>
      <c r="AS1876" s="187"/>
      <c r="AT1876" s="187"/>
      <c r="AU1876" s="187"/>
      <c r="AV1876" s="187"/>
      <c r="AW1876" s="187"/>
      <c r="AX1876" s="187"/>
      <c r="AY1876" s="187"/>
      <c r="AZ1876" s="187"/>
      <c r="BA1876" s="187"/>
      <c r="BB1876" s="187"/>
      <c r="BC1876" s="187"/>
      <c r="BD1876" s="187"/>
      <c r="BE1876" s="187"/>
      <c r="BF1876" s="187"/>
      <c r="BG1876" s="187"/>
      <c r="BH1876" s="176" t="str">
        <f t="shared" si="224"/>
        <v>class level</v>
      </c>
      <c r="BI1876" s="176">
        <f t="shared" si="220"/>
        <v>21</v>
      </c>
      <c r="BJ1876" s="182" t="str">
        <f t="shared" si="221"/>
        <v>1 - 6</v>
      </c>
      <c r="BK1876" s="176">
        <f t="shared" si="222"/>
        <v>4</v>
      </c>
      <c r="BL1876" s="176">
        <f t="shared" si="225"/>
        <v>1</v>
      </c>
      <c r="BM1876" s="535"/>
      <c r="BN1876" s="187">
        <v>10</v>
      </c>
      <c r="BO1876" s="187">
        <v>1</v>
      </c>
      <c r="BP1876" s="178">
        <f t="shared" si="219"/>
        <v>14</v>
      </c>
      <c r="BQ1876" s="420" t="str">
        <f t="shared" si="223"/>
        <v>I</v>
      </c>
      <c r="BR1876" s="185"/>
      <c r="BS1876" s="464" t="s">
        <v>9598</v>
      </c>
    </row>
    <row r="1877" spans="1:71" ht="25.5" x14ac:dyDescent="0.2">
      <c r="A1877" s="696">
        <v>1874</v>
      </c>
      <c r="B1877" s="286" t="s">
        <v>10619</v>
      </c>
      <c r="C1877" s="286" t="s">
        <v>10619</v>
      </c>
      <c r="D1877" s="258" t="s">
        <v>9623</v>
      </c>
      <c r="E1877" s="736">
        <v>1</v>
      </c>
      <c r="F1877" s="736">
        <v>4</v>
      </c>
      <c r="G1877" s="737">
        <v>16</v>
      </c>
      <c r="H1877" s="305" t="s">
        <v>3486</v>
      </c>
      <c r="I1877" s="496" t="s">
        <v>5469</v>
      </c>
      <c r="J1877" s="497" t="s">
        <v>10621</v>
      </c>
      <c r="K1877" s="427" t="s">
        <v>10622</v>
      </c>
      <c r="L1877" s="427" t="s">
        <v>5490</v>
      </c>
      <c r="M1877" s="685">
        <v>7</v>
      </c>
      <c r="N1877" s="685" t="s">
        <v>15715</v>
      </c>
      <c r="O1877" s="685">
        <v>700</v>
      </c>
      <c r="P1877" s="427" t="s">
        <v>16309</v>
      </c>
      <c r="Q1877" s="191">
        <v>5</v>
      </c>
      <c r="R1877" s="180"/>
      <c r="S1877" s="498">
        <v>5</v>
      </c>
      <c r="T1877" s="498">
        <v>14</v>
      </c>
      <c r="U1877" s="189">
        <v>2</v>
      </c>
      <c r="V1877" s="189">
        <v>16</v>
      </c>
      <c r="W1877" s="742">
        <v>9</v>
      </c>
      <c r="X1877" s="742"/>
      <c r="Y1877" s="742">
        <v>27</v>
      </c>
      <c r="Z1877" s="742"/>
      <c r="AA1877" s="742"/>
      <c r="AB1877" s="220"/>
      <c r="AC1877" s="419" t="s">
        <v>10628</v>
      </c>
      <c r="AD1877" s="427" t="s">
        <v>4351</v>
      </c>
      <c r="AE1877" s="427" t="s">
        <v>4250</v>
      </c>
      <c r="AF1877" s="194">
        <v>0</v>
      </c>
      <c r="AG1877" s="194">
        <v>0</v>
      </c>
      <c r="AH1877" s="194">
        <v>0</v>
      </c>
      <c r="AI1877" s="194">
        <v>0</v>
      </c>
      <c r="AJ1877" s="194">
        <v>0</v>
      </c>
      <c r="AK1877" s="194">
        <v>0</v>
      </c>
      <c r="AL1877" s="383">
        <v>9</v>
      </c>
      <c r="AM1877" s="194">
        <v>0</v>
      </c>
      <c r="AN1877" s="177">
        <v>0</v>
      </c>
      <c r="AO1877" s="194">
        <v>2</v>
      </c>
      <c r="AP1877" s="180"/>
      <c r="AQ1877" s="180"/>
      <c r="AR1877" s="180"/>
      <c r="AS1877" s="180"/>
      <c r="AT1877" s="180"/>
      <c r="AU1877" s="180"/>
      <c r="AV1877" s="180"/>
      <c r="AW1877" s="180"/>
      <c r="AX1877" s="180"/>
      <c r="AY1877" s="180"/>
      <c r="AZ1877" s="180"/>
      <c r="BA1877" s="180"/>
      <c r="BB1877" s="180"/>
      <c r="BC1877" s="180"/>
      <c r="BD1877" s="180"/>
      <c r="BE1877" s="180"/>
      <c r="BF1877" s="180"/>
      <c r="BG1877" s="180"/>
      <c r="BH1877" s="176">
        <f t="shared" si="224"/>
        <v>9</v>
      </c>
      <c r="BI1877" s="176">
        <f t="shared" si="220"/>
        <v>12</v>
      </c>
      <c r="BJ1877" s="182" t="str">
        <f t="shared" si="221"/>
        <v>11 - 74</v>
      </c>
      <c r="BK1877" s="176">
        <f t="shared" si="222"/>
        <v>43</v>
      </c>
      <c r="BL1877" s="176">
        <f t="shared" si="225"/>
        <v>9</v>
      </c>
      <c r="BM1877" s="533"/>
      <c r="BN1877" s="185">
        <v>900</v>
      </c>
      <c r="BO1877" s="180">
        <v>12</v>
      </c>
      <c r="BP1877" s="185">
        <f t="shared" si="219"/>
        <v>1416</v>
      </c>
      <c r="BQ1877" s="420" t="str">
        <f t="shared" si="223"/>
        <v>VI</v>
      </c>
      <c r="BR1877" s="185"/>
      <c r="BS1877" s="464" t="s">
        <v>9623</v>
      </c>
    </row>
    <row r="1878" spans="1:71" x14ac:dyDescent="0.2">
      <c r="A1878" s="697">
        <v>1875</v>
      </c>
      <c r="B1878" s="286" t="s">
        <v>10620</v>
      </c>
      <c r="C1878" s="286" t="s">
        <v>10620</v>
      </c>
      <c r="D1878" s="258" t="s">
        <v>9623</v>
      </c>
      <c r="E1878" s="736">
        <v>1</v>
      </c>
      <c r="F1878" s="736">
        <v>3</v>
      </c>
      <c r="G1878" s="737">
        <v>18</v>
      </c>
      <c r="H1878" s="305" t="s">
        <v>3486</v>
      </c>
      <c r="I1878" s="496" t="s">
        <v>10629</v>
      </c>
      <c r="J1878" s="497" t="s">
        <v>10630</v>
      </c>
      <c r="K1878" s="427" t="s">
        <v>3578</v>
      </c>
      <c r="L1878" s="427" t="s">
        <v>3491</v>
      </c>
      <c r="M1878" s="684">
        <v>5</v>
      </c>
      <c r="N1878" s="684" t="s">
        <v>15710</v>
      </c>
      <c r="O1878" s="684">
        <v>130</v>
      </c>
      <c r="P1878" s="427" t="s">
        <v>16308</v>
      </c>
      <c r="Q1878" s="191">
        <v>6</v>
      </c>
      <c r="R1878" s="180"/>
      <c r="S1878" s="427">
        <v>8</v>
      </c>
      <c r="T1878" s="191">
        <v>10</v>
      </c>
      <c r="U1878" s="191">
        <v>3</v>
      </c>
      <c r="V1878" s="191">
        <v>12</v>
      </c>
      <c r="W1878" s="742">
        <v>30</v>
      </c>
      <c r="X1878" s="742"/>
      <c r="Y1878" s="742">
        <v>12</v>
      </c>
      <c r="Z1878" s="742"/>
      <c r="AA1878" s="742"/>
      <c r="AB1878" s="220"/>
      <c r="AC1878" s="419" t="s">
        <v>10635</v>
      </c>
      <c r="AD1878" s="427" t="s">
        <v>4351</v>
      </c>
      <c r="AE1878" s="427" t="s">
        <v>4259</v>
      </c>
      <c r="AF1878" s="194">
        <v>0</v>
      </c>
      <c r="AG1878" s="194">
        <v>0</v>
      </c>
      <c r="AH1878" s="194">
        <v>0</v>
      </c>
      <c r="AI1878" s="194">
        <v>0</v>
      </c>
      <c r="AJ1878" s="194">
        <v>0</v>
      </c>
      <c r="AK1878" s="194">
        <v>0</v>
      </c>
      <c r="AL1878" s="383">
        <v>2</v>
      </c>
      <c r="AM1878" s="194">
        <v>0</v>
      </c>
      <c r="AN1878" s="177">
        <v>0</v>
      </c>
      <c r="AO1878" s="194">
        <v>2</v>
      </c>
      <c r="AP1878" s="180"/>
      <c r="AQ1878" s="180"/>
      <c r="AR1878" s="180"/>
      <c r="AS1878" s="180"/>
      <c r="AT1878" s="180"/>
      <c r="AU1878" s="180"/>
      <c r="AV1878" s="180"/>
      <c r="AW1878" s="180"/>
      <c r="AX1878" s="180"/>
      <c r="AY1878" s="180"/>
      <c r="AZ1878" s="180"/>
      <c r="BA1878" s="180"/>
      <c r="BB1878" s="180"/>
      <c r="BC1878" s="180"/>
      <c r="BD1878" s="180"/>
      <c r="BE1878" s="180"/>
      <c r="BF1878" s="180"/>
      <c r="BG1878" s="180"/>
      <c r="BH1878" s="176">
        <f t="shared" si="224"/>
        <v>2</v>
      </c>
      <c r="BI1878" s="176">
        <f t="shared" si="220"/>
        <v>16</v>
      </c>
      <c r="BJ1878" s="182" t="str">
        <f t="shared" si="221"/>
        <v>4 - 18</v>
      </c>
      <c r="BK1878" s="176">
        <f t="shared" si="222"/>
        <v>11</v>
      </c>
      <c r="BL1878" s="176">
        <f t="shared" si="225"/>
        <v>2</v>
      </c>
      <c r="BM1878" s="533"/>
      <c r="BN1878" s="185">
        <v>50</v>
      </c>
      <c r="BO1878" s="180">
        <v>3</v>
      </c>
      <c r="BP1878" s="185">
        <f t="shared" si="219"/>
        <v>83</v>
      </c>
      <c r="BQ1878" s="420" t="str">
        <f t="shared" si="223"/>
        <v>II</v>
      </c>
      <c r="BR1878" s="185"/>
      <c r="BS1878" s="464" t="s">
        <v>9623</v>
      </c>
    </row>
    <row r="1879" spans="1:71" ht="25.5" x14ac:dyDescent="0.2">
      <c r="A1879" s="696">
        <v>1876</v>
      </c>
      <c r="B1879" s="286" t="s">
        <v>10636</v>
      </c>
      <c r="C1879" s="286" t="s">
        <v>10636</v>
      </c>
      <c r="D1879" s="258" t="s">
        <v>9623</v>
      </c>
      <c r="E1879" s="736">
        <v>24</v>
      </c>
      <c r="F1879" s="736">
        <v>1</v>
      </c>
      <c r="G1879" s="737">
        <v>1</v>
      </c>
      <c r="H1879" s="305" t="s">
        <v>14003</v>
      </c>
      <c r="I1879" s="496" t="s">
        <v>5469</v>
      </c>
      <c r="J1879" s="497" t="s">
        <v>10637</v>
      </c>
      <c r="K1879" s="191" t="s">
        <v>6751</v>
      </c>
      <c r="L1879" s="427" t="s">
        <v>5490</v>
      </c>
      <c r="M1879" s="686">
        <v>8</v>
      </c>
      <c r="N1879" s="685" t="s">
        <v>15715</v>
      </c>
      <c r="O1879" s="686">
        <v>900</v>
      </c>
      <c r="P1879" s="427" t="s">
        <v>15950</v>
      </c>
      <c r="Q1879" s="191">
        <v>0</v>
      </c>
      <c r="R1879" s="180"/>
      <c r="S1879" s="498">
        <v>5</v>
      </c>
      <c r="T1879" s="498">
        <v>16</v>
      </c>
      <c r="U1879" s="189">
        <v>2</v>
      </c>
      <c r="V1879" s="189">
        <v>18</v>
      </c>
      <c r="W1879" s="742">
        <v>12</v>
      </c>
      <c r="X1879" s="742"/>
      <c r="Y1879" s="742">
        <v>21</v>
      </c>
      <c r="Z1879" s="742"/>
      <c r="AA1879" s="742"/>
      <c r="AB1879" s="220"/>
      <c r="AC1879" s="419" t="s">
        <v>10648</v>
      </c>
      <c r="AD1879" s="427" t="s">
        <v>4351</v>
      </c>
      <c r="AE1879" s="427" t="s">
        <v>4259</v>
      </c>
      <c r="AF1879" s="194">
        <v>0</v>
      </c>
      <c r="AG1879" s="194">
        <v>0</v>
      </c>
      <c r="AH1879" s="194">
        <v>0</v>
      </c>
      <c r="AI1879" s="194">
        <v>0</v>
      </c>
      <c r="AJ1879" s="194">
        <v>0</v>
      </c>
      <c r="AK1879" s="194">
        <v>0</v>
      </c>
      <c r="AL1879" s="383">
        <v>10</v>
      </c>
      <c r="AM1879" s="194">
        <v>0</v>
      </c>
      <c r="AN1879" s="177">
        <v>0</v>
      </c>
      <c r="AO1879" s="194">
        <v>3</v>
      </c>
      <c r="AP1879" s="180"/>
      <c r="AQ1879" s="180"/>
      <c r="AR1879" s="180"/>
      <c r="AS1879" s="180"/>
      <c r="AT1879" s="180"/>
      <c r="AU1879" s="180"/>
      <c r="AV1879" s="180"/>
      <c r="AW1879" s="180"/>
      <c r="AX1879" s="180"/>
      <c r="AY1879" s="180"/>
      <c r="AZ1879" s="180"/>
      <c r="BA1879" s="180"/>
      <c r="BB1879" s="180"/>
      <c r="BC1879" s="180"/>
      <c r="BD1879" s="180"/>
      <c r="BE1879" s="180"/>
      <c r="BF1879" s="180"/>
      <c r="BG1879" s="180"/>
      <c r="BH1879" s="176">
        <f t="shared" si="224"/>
        <v>10</v>
      </c>
      <c r="BI1879" s="176">
        <f t="shared" si="220"/>
        <v>10</v>
      </c>
      <c r="BJ1879" s="182" t="str">
        <f t="shared" si="221"/>
        <v>13 - 83</v>
      </c>
      <c r="BK1879" s="176">
        <f t="shared" si="222"/>
        <v>48</v>
      </c>
      <c r="BL1879" s="176">
        <f t="shared" si="225"/>
        <v>10</v>
      </c>
      <c r="BM1879" s="533"/>
      <c r="BN1879" s="185">
        <v>1500</v>
      </c>
      <c r="BO1879" s="180">
        <v>14</v>
      </c>
      <c r="BP1879" s="185">
        <f t="shared" si="219"/>
        <v>2172</v>
      </c>
      <c r="BQ1879" s="420" t="str">
        <f t="shared" si="223"/>
        <v>VII</v>
      </c>
      <c r="BR1879" s="185"/>
      <c r="BS1879" s="464" t="s">
        <v>9623</v>
      </c>
    </row>
    <row r="1880" spans="1:71" x14ac:dyDescent="0.2">
      <c r="A1880" s="697">
        <v>1877</v>
      </c>
      <c r="B1880" s="286" t="s">
        <v>10636</v>
      </c>
      <c r="C1880" s="286" t="s">
        <v>5811</v>
      </c>
      <c r="D1880" s="258" t="s">
        <v>5497</v>
      </c>
      <c r="E1880" s="736">
        <v>7</v>
      </c>
      <c r="F1880" s="736">
        <v>3</v>
      </c>
      <c r="G1880" s="737">
        <v>12</v>
      </c>
      <c r="H1880" s="305" t="s">
        <v>3486</v>
      </c>
      <c r="I1880" s="208" t="s">
        <v>3485</v>
      </c>
      <c r="J1880" s="280" t="s">
        <v>5446</v>
      </c>
      <c r="K1880" s="191" t="s">
        <v>4558</v>
      </c>
      <c r="L1880" s="427" t="s">
        <v>3491</v>
      </c>
      <c r="M1880" s="686">
        <v>4</v>
      </c>
      <c r="N1880" s="685" t="s">
        <v>15710</v>
      </c>
      <c r="O1880" s="686">
        <v>150</v>
      </c>
      <c r="P1880" s="427" t="s">
        <v>15949</v>
      </c>
      <c r="Q1880" s="191">
        <v>6</v>
      </c>
      <c r="R1880" s="180"/>
      <c r="S1880" s="191">
        <v>0</v>
      </c>
      <c r="T1880" s="191">
        <v>0</v>
      </c>
      <c r="U1880" s="179">
        <v>0</v>
      </c>
      <c r="V1880" s="179">
        <v>0</v>
      </c>
      <c r="W1880" s="742">
        <v>0</v>
      </c>
      <c r="X1880" s="184"/>
      <c r="Y1880" s="184">
        <v>24</v>
      </c>
      <c r="Z1880" s="184"/>
      <c r="AA1880" s="184"/>
      <c r="AB1880" s="220"/>
      <c r="AC1880" s="183" t="s">
        <v>4761</v>
      </c>
      <c r="AD1880" s="191" t="s">
        <v>3627</v>
      </c>
      <c r="AE1880" s="191" t="s">
        <v>4247</v>
      </c>
      <c r="AF1880" s="177">
        <v>0</v>
      </c>
      <c r="AG1880" s="177">
        <v>0</v>
      </c>
      <c r="AH1880" s="177">
        <v>0</v>
      </c>
      <c r="AI1880" s="177">
        <v>0</v>
      </c>
      <c r="AJ1880" s="177">
        <v>0</v>
      </c>
      <c r="AK1880" s="177">
        <v>0</v>
      </c>
      <c r="AL1880" s="551">
        <v>3</v>
      </c>
      <c r="AM1880" s="177">
        <v>0</v>
      </c>
      <c r="AN1880" s="177">
        <v>0</v>
      </c>
      <c r="AO1880" s="182">
        <v>0</v>
      </c>
      <c r="AP1880" s="180"/>
      <c r="AQ1880" s="180"/>
      <c r="AR1880" s="180"/>
      <c r="AS1880" s="180"/>
      <c r="AT1880" s="180"/>
      <c r="AU1880" s="180"/>
      <c r="AV1880" s="180"/>
      <c r="AW1880" s="180"/>
      <c r="AX1880" s="180"/>
      <c r="AY1880" s="180"/>
      <c r="AZ1880" s="180"/>
      <c r="BA1880" s="180"/>
      <c r="BB1880" s="180"/>
      <c r="BC1880" s="180"/>
      <c r="BD1880" s="180"/>
      <c r="BE1880" s="180"/>
      <c r="BF1880" s="180"/>
      <c r="BG1880" s="180"/>
      <c r="BH1880" s="176">
        <f t="shared" si="224"/>
        <v>3</v>
      </c>
      <c r="BI1880" s="176">
        <f t="shared" si="220"/>
        <v>16</v>
      </c>
      <c r="BJ1880" s="182" t="str">
        <f t="shared" si="221"/>
        <v>3 - 24</v>
      </c>
      <c r="BK1880" s="176">
        <f t="shared" si="222"/>
        <v>14</v>
      </c>
      <c r="BL1880" s="176">
        <f t="shared" si="225"/>
        <v>3</v>
      </c>
      <c r="BM1880" s="533"/>
      <c r="BN1880" s="187">
        <v>35</v>
      </c>
      <c r="BO1880" s="187">
        <v>3</v>
      </c>
      <c r="BP1880" s="178">
        <f t="shared" si="219"/>
        <v>77</v>
      </c>
      <c r="BQ1880" s="420" t="str">
        <f t="shared" si="223"/>
        <v>II</v>
      </c>
      <c r="BR1880" s="185"/>
      <c r="BS1880" s="212" t="s">
        <v>9598</v>
      </c>
    </row>
    <row r="1881" spans="1:71" x14ac:dyDescent="0.2">
      <c r="A1881" s="696">
        <v>1878</v>
      </c>
      <c r="B1881" s="286" t="s">
        <v>10636</v>
      </c>
      <c r="C1881" s="286" t="s">
        <v>5812</v>
      </c>
      <c r="D1881" s="258" t="s">
        <v>5497</v>
      </c>
      <c r="E1881" s="736">
        <v>7</v>
      </c>
      <c r="F1881" s="736">
        <v>3</v>
      </c>
      <c r="G1881" s="737">
        <v>12</v>
      </c>
      <c r="H1881" s="305" t="s">
        <v>3486</v>
      </c>
      <c r="I1881" s="208" t="s">
        <v>3485</v>
      </c>
      <c r="J1881" s="280" t="s">
        <v>5446</v>
      </c>
      <c r="K1881" s="191" t="s">
        <v>6122</v>
      </c>
      <c r="L1881" s="427" t="s">
        <v>3491</v>
      </c>
      <c r="M1881" s="686">
        <v>6</v>
      </c>
      <c r="N1881" s="685" t="s">
        <v>15710</v>
      </c>
      <c r="O1881" s="686">
        <v>330</v>
      </c>
      <c r="P1881" s="427" t="s">
        <v>15948</v>
      </c>
      <c r="Q1881" s="191">
        <v>6</v>
      </c>
      <c r="R1881" s="180"/>
      <c r="S1881" s="191">
        <v>0</v>
      </c>
      <c r="T1881" s="191">
        <v>0</v>
      </c>
      <c r="U1881" s="179">
        <v>0</v>
      </c>
      <c r="V1881" s="179">
        <v>0</v>
      </c>
      <c r="W1881" s="742">
        <v>0</v>
      </c>
      <c r="X1881" s="184"/>
      <c r="Y1881" s="184">
        <v>24</v>
      </c>
      <c r="Z1881" s="184"/>
      <c r="AA1881" s="184"/>
      <c r="AB1881" s="220"/>
      <c r="AC1881" s="183" t="s">
        <v>4761</v>
      </c>
      <c r="AD1881" s="191" t="s">
        <v>3627</v>
      </c>
      <c r="AE1881" s="191" t="s">
        <v>4247</v>
      </c>
      <c r="AF1881" s="177">
        <v>0</v>
      </c>
      <c r="AG1881" s="177">
        <v>0</v>
      </c>
      <c r="AH1881" s="177">
        <v>0</v>
      </c>
      <c r="AI1881" s="177">
        <v>0</v>
      </c>
      <c r="AJ1881" s="177">
        <v>0</v>
      </c>
      <c r="AK1881" s="177">
        <v>0</v>
      </c>
      <c r="AL1881" s="551">
        <v>4</v>
      </c>
      <c r="AM1881" s="177">
        <v>0</v>
      </c>
      <c r="AN1881" s="177">
        <v>0</v>
      </c>
      <c r="AO1881" s="182">
        <v>0</v>
      </c>
      <c r="AP1881" s="180"/>
      <c r="AQ1881" s="180"/>
      <c r="AR1881" s="180"/>
      <c r="AS1881" s="180"/>
      <c r="AT1881" s="180"/>
      <c r="AU1881" s="180"/>
      <c r="AV1881" s="180"/>
      <c r="AW1881" s="180"/>
      <c r="AX1881" s="180"/>
      <c r="AY1881" s="180"/>
      <c r="AZ1881" s="180"/>
      <c r="BA1881" s="180"/>
      <c r="BB1881" s="180"/>
      <c r="BC1881" s="180"/>
      <c r="BD1881" s="180"/>
      <c r="BE1881" s="180"/>
      <c r="BF1881" s="180"/>
      <c r="BG1881" s="180"/>
      <c r="BH1881" s="176">
        <f t="shared" si="224"/>
        <v>4</v>
      </c>
      <c r="BI1881" s="176">
        <f t="shared" si="220"/>
        <v>15</v>
      </c>
      <c r="BJ1881" s="182" t="str">
        <f t="shared" si="221"/>
        <v>4 - 32</v>
      </c>
      <c r="BK1881" s="176">
        <f t="shared" si="222"/>
        <v>18</v>
      </c>
      <c r="BL1881" s="176">
        <f t="shared" si="225"/>
        <v>4</v>
      </c>
      <c r="BM1881" s="533"/>
      <c r="BN1881" s="187">
        <v>60</v>
      </c>
      <c r="BO1881" s="187">
        <v>4</v>
      </c>
      <c r="BP1881" s="178">
        <f t="shared" ref="BP1881:BP1944" si="226">BN1881+BK1881*BO1881</f>
        <v>132</v>
      </c>
      <c r="BQ1881" s="420" t="str">
        <f t="shared" si="223"/>
        <v>III</v>
      </c>
      <c r="BR1881" s="185"/>
      <c r="BS1881" s="212" t="s">
        <v>9598</v>
      </c>
    </row>
    <row r="1882" spans="1:71" x14ac:dyDescent="0.2">
      <c r="A1882" s="696">
        <v>1879</v>
      </c>
      <c r="B1882" s="286" t="s">
        <v>10636</v>
      </c>
      <c r="C1882" s="286" t="s">
        <v>5813</v>
      </c>
      <c r="D1882" s="258" t="s">
        <v>5497</v>
      </c>
      <c r="E1882" s="736">
        <v>7</v>
      </c>
      <c r="F1882" s="736">
        <v>3</v>
      </c>
      <c r="G1882" s="737">
        <v>12</v>
      </c>
      <c r="H1882" s="305" t="s">
        <v>3486</v>
      </c>
      <c r="I1882" s="208" t="s">
        <v>3485</v>
      </c>
      <c r="J1882" s="280" t="s">
        <v>6558</v>
      </c>
      <c r="K1882" s="191" t="s">
        <v>5492</v>
      </c>
      <c r="L1882" s="427" t="s">
        <v>5490</v>
      </c>
      <c r="M1882" s="686">
        <v>9</v>
      </c>
      <c r="N1882" s="685" t="s">
        <v>15710</v>
      </c>
      <c r="O1882" s="686">
        <v>550</v>
      </c>
      <c r="P1882" s="427" t="s">
        <v>15944</v>
      </c>
      <c r="Q1882" s="191">
        <v>6</v>
      </c>
      <c r="R1882" s="180"/>
      <c r="S1882" s="191">
        <v>0</v>
      </c>
      <c r="T1882" s="191">
        <v>0</v>
      </c>
      <c r="U1882" s="179">
        <v>0</v>
      </c>
      <c r="V1882" s="179">
        <v>0</v>
      </c>
      <c r="W1882" s="742">
        <v>0</v>
      </c>
      <c r="X1882" s="184"/>
      <c r="Y1882" s="184">
        <v>24</v>
      </c>
      <c r="Z1882" s="184"/>
      <c r="AA1882" s="184"/>
      <c r="AB1882" s="220"/>
      <c r="AC1882" s="183" t="s">
        <v>4761</v>
      </c>
      <c r="AD1882" s="191" t="s">
        <v>3627</v>
      </c>
      <c r="AE1882" s="191" t="s">
        <v>4247</v>
      </c>
      <c r="AF1882" s="177">
        <v>0</v>
      </c>
      <c r="AG1882" s="177">
        <v>0</v>
      </c>
      <c r="AH1882" s="177">
        <v>0</v>
      </c>
      <c r="AI1882" s="177">
        <v>0</v>
      </c>
      <c r="AJ1882" s="177">
        <v>0</v>
      </c>
      <c r="AK1882" s="177">
        <v>0</v>
      </c>
      <c r="AL1882" s="551">
        <v>5</v>
      </c>
      <c r="AM1882" s="177">
        <v>0</v>
      </c>
      <c r="AN1882" s="177">
        <v>0</v>
      </c>
      <c r="AO1882" s="182">
        <v>0</v>
      </c>
      <c r="AP1882" s="180"/>
      <c r="AQ1882" s="180"/>
      <c r="AR1882" s="180"/>
      <c r="AS1882" s="180"/>
      <c r="AT1882" s="180"/>
      <c r="AU1882" s="180"/>
      <c r="AV1882" s="180"/>
      <c r="AW1882" s="180"/>
      <c r="AX1882" s="180"/>
      <c r="AY1882" s="180"/>
      <c r="AZ1882" s="180"/>
      <c r="BA1882" s="180"/>
      <c r="BB1882" s="180"/>
      <c r="BC1882" s="180"/>
      <c r="BD1882" s="180"/>
      <c r="BE1882" s="180"/>
      <c r="BF1882" s="180"/>
      <c r="BG1882" s="180"/>
      <c r="BH1882" s="176">
        <f t="shared" si="224"/>
        <v>5</v>
      </c>
      <c r="BI1882" s="176">
        <f t="shared" si="220"/>
        <v>15</v>
      </c>
      <c r="BJ1882" s="182" t="str">
        <f t="shared" si="221"/>
        <v>5 - 40</v>
      </c>
      <c r="BK1882" s="176">
        <f t="shared" si="222"/>
        <v>23</v>
      </c>
      <c r="BL1882" s="176">
        <f t="shared" si="225"/>
        <v>5</v>
      </c>
      <c r="BM1882" s="533"/>
      <c r="BN1882" s="187">
        <v>90</v>
      </c>
      <c r="BO1882" s="187">
        <v>5</v>
      </c>
      <c r="BP1882" s="178">
        <f t="shared" si="226"/>
        <v>205</v>
      </c>
      <c r="BQ1882" s="420" t="str">
        <f t="shared" si="223"/>
        <v>III</v>
      </c>
      <c r="BR1882" s="185"/>
      <c r="BS1882" s="212" t="s">
        <v>9598</v>
      </c>
    </row>
    <row r="1883" spans="1:71" x14ac:dyDescent="0.2">
      <c r="A1883" s="697">
        <v>1880</v>
      </c>
      <c r="B1883" s="286" t="s">
        <v>10636</v>
      </c>
      <c r="C1883" s="286" t="s">
        <v>5814</v>
      </c>
      <c r="D1883" s="258" t="s">
        <v>5497</v>
      </c>
      <c r="E1883" s="736">
        <v>7</v>
      </c>
      <c r="F1883" s="736">
        <v>3</v>
      </c>
      <c r="G1883" s="737">
        <v>12</v>
      </c>
      <c r="H1883" s="305" t="s">
        <v>3486</v>
      </c>
      <c r="I1883" s="208" t="s">
        <v>3485</v>
      </c>
      <c r="J1883" s="280" t="s">
        <v>6558</v>
      </c>
      <c r="K1883" s="191" t="s">
        <v>4557</v>
      </c>
      <c r="L1883" s="427" t="s">
        <v>5490</v>
      </c>
      <c r="M1883" s="686">
        <v>12</v>
      </c>
      <c r="N1883" s="685" t="s">
        <v>15710</v>
      </c>
      <c r="O1883" s="686">
        <v>755</v>
      </c>
      <c r="P1883" s="427" t="s">
        <v>15947</v>
      </c>
      <c r="Q1883" s="191">
        <v>6</v>
      </c>
      <c r="R1883" s="180"/>
      <c r="S1883" s="191">
        <v>0</v>
      </c>
      <c r="T1883" s="191">
        <v>0</v>
      </c>
      <c r="U1883" s="179">
        <v>0</v>
      </c>
      <c r="V1883" s="179">
        <v>0</v>
      </c>
      <c r="W1883" s="742">
        <v>0</v>
      </c>
      <c r="X1883" s="184"/>
      <c r="Y1883" s="184">
        <v>24</v>
      </c>
      <c r="Z1883" s="184"/>
      <c r="AA1883" s="184"/>
      <c r="AB1883" s="220"/>
      <c r="AC1883" s="183" t="s">
        <v>4761</v>
      </c>
      <c r="AD1883" s="191" t="s">
        <v>3627</v>
      </c>
      <c r="AE1883" s="191" t="s">
        <v>4247</v>
      </c>
      <c r="AF1883" s="177">
        <v>0</v>
      </c>
      <c r="AG1883" s="177">
        <v>0</v>
      </c>
      <c r="AH1883" s="177">
        <v>0</v>
      </c>
      <c r="AI1883" s="177">
        <v>0</v>
      </c>
      <c r="AJ1883" s="177">
        <v>0</v>
      </c>
      <c r="AK1883" s="177">
        <v>0</v>
      </c>
      <c r="AL1883" s="551">
        <v>6</v>
      </c>
      <c r="AM1883" s="177">
        <v>0</v>
      </c>
      <c r="AN1883" s="177">
        <v>0</v>
      </c>
      <c r="AO1883" s="182">
        <v>0</v>
      </c>
      <c r="AP1883" s="180"/>
      <c r="AQ1883" s="180"/>
      <c r="AR1883" s="180"/>
      <c r="AS1883" s="180"/>
      <c r="AT1883" s="180"/>
      <c r="AU1883" s="180"/>
      <c r="AV1883" s="180"/>
      <c r="AW1883" s="180"/>
      <c r="AX1883" s="180"/>
      <c r="AY1883" s="180"/>
      <c r="AZ1883" s="180"/>
      <c r="BA1883" s="180"/>
      <c r="BB1883" s="180"/>
      <c r="BC1883" s="180"/>
      <c r="BD1883" s="180"/>
      <c r="BE1883" s="180"/>
      <c r="BF1883" s="180"/>
      <c r="BG1883" s="180"/>
      <c r="BH1883" s="176">
        <f t="shared" si="224"/>
        <v>6</v>
      </c>
      <c r="BI1883" s="176">
        <f t="shared" si="220"/>
        <v>13</v>
      </c>
      <c r="BJ1883" s="182" t="str">
        <f t="shared" si="221"/>
        <v>6 - 48</v>
      </c>
      <c r="BK1883" s="176">
        <f t="shared" si="222"/>
        <v>27</v>
      </c>
      <c r="BL1883" s="176">
        <f t="shared" si="225"/>
        <v>6</v>
      </c>
      <c r="BM1883" s="533"/>
      <c r="BN1883" s="187">
        <v>150</v>
      </c>
      <c r="BO1883" s="187">
        <v>6</v>
      </c>
      <c r="BP1883" s="178">
        <f t="shared" si="226"/>
        <v>312</v>
      </c>
      <c r="BQ1883" s="420" t="str">
        <f t="shared" si="223"/>
        <v>III</v>
      </c>
      <c r="BR1883" s="185"/>
      <c r="BS1883" s="212" t="s">
        <v>9598</v>
      </c>
    </row>
    <row r="1884" spans="1:71" x14ac:dyDescent="0.2">
      <c r="A1884" s="696">
        <v>1881</v>
      </c>
      <c r="B1884" s="286" t="s">
        <v>10636</v>
      </c>
      <c r="C1884" s="286" t="s">
        <v>5815</v>
      </c>
      <c r="D1884" s="258" t="s">
        <v>5497</v>
      </c>
      <c r="E1884" s="736">
        <v>7</v>
      </c>
      <c r="F1884" s="736">
        <v>3</v>
      </c>
      <c r="G1884" s="737">
        <v>12</v>
      </c>
      <c r="H1884" s="305" t="s">
        <v>3486</v>
      </c>
      <c r="I1884" s="208" t="s">
        <v>3485</v>
      </c>
      <c r="J1884" s="280" t="s">
        <v>5550</v>
      </c>
      <c r="K1884" s="191" t="s">
        <v>4057</v>
      </c>
      <c r="L1884" s="427" t="s">
        <v>5490</v>
      </c>
      <c r="M1884" s="686">
        <v>15</v>
      </c>
      <c r="N1884" s="685" t="s">
        <v>15710</v>
      </c>
      <c r="O1884" s="686">
        <v>1425</v>
      </c>
      <c r="P1884" s="427" t="s">
        <v>15945</v>
      </c>
      <c r="Q1884" s="191">
        <v>6</v>
      </c>
      <c r="R1884" s="180"/>
      <c r="S1884" s="191">
        <v>0</v>
      </c>
      <c r="T1884" s="191">
        <v>0</v>
      </c>
      <c r="U1884" s="179">
        <v>0</v>
      </c>
      <c r="V1884" s="179">
        <v>0</v>
      </c>
      <c r="W1884" s="742">
        <v>0</v>
      </c>
      <c r="X1884" s="184"/>
      <c r="Y1884" s="184">
        <v>24</v>
      </c>
      <c r="Z1884" s="184"/>
      <c r="AA1884" s="184"/>
      <c r="AB1884" s="220"/>
      <c r="AC1884" s="183" t="s">
        <v>4761</v>
      </c>
      <c r="AD1884" s="191" t="s">
        <v>3627</v>
      </c>
      <c r="AE1884" s="191" t="s">
        <v>4247</v>
      </c>
      <c r="AF1884" s="177">
        <v>0</v>
      </c>
      <c r="AG1884" s="177">
        <v>0</v>
      </c>
      <c r="AH1884" s="177">
        <v>0</v>
      </c>
      <c r="AI1884" s="177">
        <v>0</v>
      </c>
      <c r="AJ1884" s="177">
        <v>0</v>
      </c>
      <c r="AK1884" s="177">
        <v>0</v>
      </c>
      <c r="AL1884" s="551">
        <v>7</v>
      </c>
      <c r="AM1884" s="177">
        <v>0</v>
      </c>
      <c r="AN1884" s="177">
        <v>0</v>
      </c>
      <c r="AO1884" s="182">
        <v>0</v>
      </c>
      <c r="AP1884" s="180"/>
      <c r="AQ1884" s="180"/>
      <c r="AR1884" s="180"/>
      <c r="AS1884" s="180"/>
      <c r="AT1884" s="180"/>
      <c r="AU1884" s="180"/>
      <c r="AV1884" s="180"/>
      <c r="AW1884" s="180"/>
      <c r="AX1884" s="180"/>
      <c r="AY1884" s="180"/>
      <c r="AZ1884" s="180"/>
      <c r="BA1884" s="180"/>
      <c r="BB1884" s="180"/>
      <c r="BC1884" s="180"/>
      <c r="BD1884" s="180"/>
      <c r="BE1884" s="180"/>
      <c r="BF1884" s="180"/>
      <c r="BG1884" s="180"/>
      <c r="BH1884" s="176">
        <f t="shared" si="224"/>
        <v>7</v>
      </c>
      <c r="BI1884" s="176">
        <f t="shared" si="220"/>
        <v>13</v>
      </c>
      <c r="BJ1884" s="182" t="str">
        <f t="shared" si="221"/>
        <v>7 - 56</v>
      </c>
      <c r="BK1884" s="176">
        <f t="shared" si="222"/>
        <v>32</v>
      </c>
      <c r="BL1884" s="176">
        <f t="shared" si="225"/>
        <v>7</v>
      </c>
      <c r="BM1884" s="533"/>
      <c r="BN1884" s="187">
        <v>225</v>
      </c>
      <c r="BO1884" s="187">
        <v>8</v>
      </c>
      <c r="BP1884" s="178">
        <f t="shared" si="226"/>
        <v>481</v>
      </c>
      <c r="BQ1884" s="420" t="str">
        <f t="shared" si="223"/>
        <v>IV</v>
      </c>
      <c r="BR1884" s="185"/>
      <c r="BS1884" s="212" t="s">
        <v>9598</v>
      </c>
    </row>
    <row r="1885" spans="1:71" x14ac:dyDescent="0.2">
      <c r="A1885" s="697">
        <v>1882</v>
      </c>
      <c r="B1885" s="286" t="s">
        <v>10636</v>
      </c>
      <c r="C1885" s="286" t="s">
        <v>5816</v>
      </c>
      <c r="D1885" s="258" t="s">
        <v>5497</v>
      </c>
      <c r="E1885" s="736">
        <v>7</v>
      </c>
      <c r="F1885" s="736">
        <v>3</v>
      </c>
      <c r="G1885" s="737">
        <v>12</v>
      </c>
      <c r="H1885" s="305" t="s">
        <v>3486</v>
      </c>
      <c r="I1885" s="208" t="s">
        <v>3485</v>
      </c>
      <c r="J1885" s="280" t="s">
        <v>5550</v>
      </c>
      <c r="K1885" s="191" t="s">
        <v>6751</v>
      </c>
      <c r="L1885" s="427" t="s">
        <v>5490</v>
      </c>
      <c r="M1885" s="686">
        <v>18</v>
      </c>
      <c r="N1885" s="685" t="s">
        <v>15710</v>
      </c>
      <c r="O1885" s="686">
        <v>1950</v>
      </c>
      <c r="P1885" s="427" t="s">
        <v>15946</v>
      </c>
      <c r="Q1885" s="191">
        <v>6</v>
      </c>
      <c r="R1885" s="180"/>
      <c r="S1885" s="191">
        <v>0</v>
      </c>
      <c r="T1885" s="191">
        <v>0</v>
      </c>
      <c r="U1885" s="179">
        <v>0</v>
      </c>
      <c r="V1885" s="179">
        <v>0</v>
      </c>
      <c r="W1885" s="742">
        <v>0</v>
      </c>
      <c r="X1885" s="184"/>
      <c r="Y1885" s="184">
        <v>24</v>
      </c>
      <c r="Z1885" s="184"/>
      <c r="AA1885" s="184"/>
      <c r="AB1885" s="220"/>
      <c r="AC1885" s="183" t="s">
        <v>4761</v>
      </c>
      <c r="AD1885" s="191" t="s">
        <v>3627</v>
      </c>
      <c r="AE1885" s="191" t="s">
        <v>4247</v>
      </c>
      <c r="AF1885" s="177">
        <v>0</v>
      </c>
      <c r="AG1885" s="177">
        <v>0</v>
      </c>
      <c r="AH1885" s="177">
        <v>0</v>
      </c>
      <c r="AI1885" s="177">
        <v>0</v>
      </c>
      <c r="AJ1885" s="177">
        <v>0</v>
      </c>
      <c r="AK1885" s="177">
        <v>0</v>
      </c>
      <c r="AL1885" s="551">
        <v>8</v>
      </c>
      <c r="AM1885" s="177">
        <v>0</v>
      </c>
      <c r="AN1885" s="177">
        <v>0</v>
      </c>
      <c r="AO1885" s="182">
        <v>0</v>
      </c>
      <c r="AP1885" s="180"/>
      <c r="AQ1885" s="180"/>
      <c r="AR1885" s="180"/>
      <c r="AS1885" s="180"/>
      <c r="AT1885" s="180"/>
      <c r="AU1885" s="180"/>
      <c r="AV1885" s="180"/>
      <c r="AW1885" s="180"/>
      <c r="AX1885" s="180"/>
      <c r="AY1885" s="180"/>
      <c r="AZ1885" s="180"/>
      <c r="BA1885" s="180"/>
      <c r="BB1885" s="180"/>
      <c r="BC1885" s="180"/>
      <c r="BD1885" s="180"/>
      <c r="BE1885" s="180"/>
      <c r="BF1885" s="180"/>
      <c r="BG1885" s="180"/>
      <c r="BH1885" s="176">
        <f t="shared" si="224"/>
        <v>8</v>
      </c>
      <c r="BI1885" s="176">
        <f t="shared" si="220"/>
        <v>12</v>
      </c>
      <c r="BJ1885" s="182" t="str">
        <f t="shared" si="221"/>
        <v>8 - 64</v>
      </c>
      <c r="BK1885" s="176">
        <f t="shared" si="222"/>
        <v>36</v>
      </c>
      <c r="BL1885" s="176">
        <f t="shared" si="225"/>
        <v>8</v>
      </c>
      <c r="BM1885" s="533"/>
      <c r="BN1885" s="187">
        <v>375</v>
      </c>
      <c r="BO1885" s="187">
        <v>10</v>
      </c>
      <c r="BP1885" s="178">
        <f t="shared" si="226"/>
        <v>735</v>
      </c>
      <c r="BQ1885" s="420" t="str">
        <f t="shared" si="223"/>
        <v>V</v>
      </c>
      <c r="BR1885" s="185"/>
      <c r="BS1885" s="212" t="s">
        <v>9598</v>
      </c>
    </row>
    <row r="1886" spans="1:71" ht="25.5" x14ac:dyDescent="0.2">
      <c r="A1886" s="696">
        <v>1883</v>
      </c>
      <c r="B1886" s="286" t="s">
        <v>10650</v>
      </c>
      <c r="C1886" s="286" t="s">
        <v>10650</v>
      </c>
      <c r="D1886" s="258" t="s">
        <v>9623</v>
      </c>
      <c r="E1886" s="736">
        <v>1</v>
      </c>
      <c r="F1886" s="736">
        <v>2</v>
      </c>
      <c r="G1886" s="737">
        <v>24</v>
      </c>
      <c r="H1886" s="305" t="s">
        <v>3486</v>
      </c>
      <c r="I1886" s="496" t="s">
        <v>3487</v>
      </c>
      <c r="J1886" s="497" t="s">
        <v>5434</v>
      </c>
      <c r="K1886" s="427" t="s">
        <v>1109</v>
      </c>
      <c r="L1886" s="427" t="s">
        <v>3489</v>
      </c>
      <c r="M1886" s="685">
        <v>3</v>
      </c>
      <c r="N1886" s="685" t="s">
        <v>15715</v>
      </c>
      <c r="O1886" s="685">
        <v>150</v>
      </c>
      <c r="P1886" s="427" t="s">
        <v>16313</v>
      </c>
      <c r="Q1886" s="191">
        <v>6</v>
      </c>
      <c r="R1886" s="180"/>
      <c r="S1886" s="498">
        <v>5</v>
      </c>
      <c r="T1886" s="498">
        <v>7</v>
      </c>
      <c r="U1886" s="189">
        <v>2</v>
      </c>
      <c r="V1886" s="189">
        <v>8</v>
      </c>
      <c r="W1886" s="742">
        <v>9</v>
      </c>
      <c r="X1886" s="742"/>
      <c r="Y1886" s="742"/>
      <c r="Z1886" s="742">
        <v>6</v>
      </c>
      <c r="AA1886" s="742"/>
      <c r="AB1886" s="220"/>
      <c r="AC1886" s="419" t="s">
        <v>16312</v>
      </c>
      <c r="AD1886" s="427" t="s">
        <v>7470</v>
      </c>
      <c r="AE1886" s="427" t="s">
        <v>788</v>
      </c>
      <c r="AF1886" s="194">
        <v>0</v>
      </c>
      <c r="AG1886" s="194">
        <v>0</v>
      </c>
      <c r="AH1886" s="194">
        <v>0</v>
      </c>
      <c r="AI1886" s="194">
        <v>0</v>
      </c>
      <c r="AJ1886" s="194">
        <v>0</v>
      </c>
      <c r="AK1886" s="194">
        <v>0</v>
      </c>
      <c r="AL1886" s="383">
        <v>2</v>
      </c>
      <c r="AM1886" s="194">
        <v>0</v>
      </c>
      <c r="AN1886" s="177">
        <v>0</v>
      </c>
      <c r="AO1886" s="194">
        <v>0</v>
      </c>
      <c r="AP1886" s="180"/>
      <c r="AQ1886" s="180"/>
      <c r="AR1886" s="180"/>
      <c r="AS1886" s="180"/>
      <c r="AT1886" s="180"/>
      <c r="AU1886" s="180"/>
      <c r="AV1886" s="180"/>
      <c r="AW1886" s="180"/>
      <c r="AX1886" s="180"/>
      <c r="AY1886" s="180"/>
      <c r="AZ1886" s="180"/>
      <c r="BA1886" s="180"/>
      <c r="BB1886" s="180"/>
      <c r="BC1886" s="180"/>
      <c r="BD1886" s="180"/>
      <c r="BE1886" s="180"/>
      <c r="BF1886" s="180"/>
      <c r="BG1886" s="180"/>
      <c r="BH1886" s="176">
        <f t="shared" si="224"/>
        <v>2</v>
      </c>
      <c r="BI1886" s="176">
        <f t="shared" si="220"/>
        <v>16</v>
      </c>
      <c r="BJ1886" s="182" t="str">
        <f t="shared" si="221"/>
        <v>2 - 16</v>
      </c>
      <c r="BK1886" s="176">
        <f t="shared" si="222"/>
        <v>9</v>
      </c>
      <c r="BL1886" s="176">
        <f t="shared" si="225"/>
        <v>2</v>
      </c>
      <c r="BM1886" s="533"/>
      <c r="BN1886" s="185">
        <v>97</v>
      </c>
      <c r="BO1886" s="180">
        <v>2</v>
      </c>
      <c r="BP1886" s="185">
        <f t="shared" si="226"/>
        <v>115</v>
      </c>
      <c r="BQ1886" s="420" t="str">
        <f t="shared" si="223"/>
        <v>III</v>
      </c>
      <c r="BR1886" s="185"/>
      <c r="BS1886" s="464" t="s">
        <v>9623</v>
      </c>
    </row>
    <row r="1887" spans="1:71" ht="38.25" x14ac:dyDescent="0.2">
      <c r="A1887" s="696">
        <v>1884</v>
      </c>
      <c r="B1887" s="286" t="s">
        <v>11087</v>
      </c>
      <c r="C1887" s="286" t="s">
        <v>10675</v>
      </c>
      <c r="D1887" s="258" t="s">
        <v>9623</v>
      </c>
      <c r="E1887" s="736">
        <v>1</v>
      </c>
      <c r="F1887" s="736">
        <v>3</v>
      </c>
      <c r="G1887" s="737">
        <v>18</v>
      </c>
      <c r="H1887" s="305" t="s">
        <v>3486</v>
      </c>
      <c r="I1887" s="496" t="s">
        <v>10661</v>
      </c>
      <c r="J1887" s="497" t="s">
        <v>3409</v>
      </c>
      <c r="K1887" s="427" t="s">
        <v>4173</v>
      </c>
      <c r="L1887" s="427" t="s">
        <v>3489</v>
      </c>
      <c r="M1887" s="685">
        <v>1</v>
      </c>
      <c r="N1887" s="685" t="s">
        <v>15715</v>
      </c>
      <c r="O1887" s="685">
        <v>12</v>
      </c>
      <c r="P1887" s="427"/>
      <c r="Q1887" s="191">
        <v>5</v>
      </c>
      <c r="R1887" s="180"/>
      <c r="S1887" s="498">
        <v>5</v>
      </c>
      <c r="T1887" s="498">
        <v>10</v>
      </c>
      <c r="U1887" s="189">
        <v>2</v>
      </c>
      <c r="V1887" s="189">
        <v>12</v>
      </c>
      <c r="W1887" s="742">
        <v>12</v>
      </c>
      <c r="X1887" s="742"/>
      <c r="Y1887" s="742"/>
      <c r="Z1887" s="742">
        <v>6</v>
      </c>
      <c r="AA1887" s="742"/>
      <c r="AB1887" s="220"/>
      <c r="AC1887" s="419" t="s">
        <v>10669</v>
      </c>
      <c r="AD1887" s="427" t="s">
        <v>7155</v>
      </c>
      <c r="AE1887" s="427" t="s">
        <v>4259</v>
      </c>
      <c r="AF1887" s="194">
        <v>0</v>
      </c>
      <c r="AG1887" s="194">
        <v>0</v>
      </c>
      <c r="AH1887" s="194">
        <v>0</v>
      </c>
      <c r="AI1887" s="194">
        <v>0</v>
      </c>
      <c r="AJ1887" s="194">
        <v>0</v>
      </c>
      <c r="AK1887" s="194">
        <v>0</v>
      </c>
      <c r="AL1887" s="383">
        <v>1</v>
      </c>
      <c r="AM1887" s="194">
        <v>0</v>
      </c>
      <c r="AN1887" s="177">
        <v>0</v>
      </c>
      <c r="AO1887" s="194">
        <v>1</v>
      </c>
      <c r="AP1887" s="180"/>
      <c r="AQ1887" s="180"/>
      <c r="AR1887" s="180"/>
      <c r="AS1887" s="180"/>
      <c r="AT1887" s="180"/>
      <c r="AU1887" s="180"/>
      <c r="AV1887" s="180"/>
      <c r="AW1887" s="180"/>
      <c r="AX1887" s="180"/>
      <c r="AY1887" s="180"/>
      <c r="AZ1887" s="180"/>
      <c r="BA1887" s="180"/>
      <c r="BB1887" s="180"/>
      <c r="BC1887" s="180"/>
      <c r="BD1887" s="180"/>
      <c r="BE1887" s="180"/>
      <c r="BF1887" s="180"/>
      <c r="BG1887" s="180"/>
      <c r="BH1887" s="176">
        <f t="shared" si="224"/>
        <v>1.125</v>
      </c>
      <c r="BI1887" s="176">
        <f t="shared" si="220"/>
        <v>18</v>
      </c>
      <c r="BJ1887" s="182" t="str">
        <f t="shared" si="221"/>
        <v>2 - 9</v>
      </c>
      <c r="BK1887" s="176">
        <f t="shared" si="222"/>
        <v>6</v>
      </c>
      <c r="BL1887" s="176">
        <f t="shared" si="225"/>
        <v>1</v>
      </c>
      <c r="BM1887" s="533"/>
      <c r="BN1887" s="185">
        <v>65</v>
      </c>
      <c r="BO1887" s="180">
        <v>2</v>
      </c>
      <c r="BP1887" s="185">
        <f t="shared" si="226"/>
        <v>77</v>
      </c>
      <c r="BQ1887" s="420" t="str">
        <f t="shared" si="223"/>
        <v>III</v>
      </c>
      <c r="BR1887" s="185"/>
      <c r="BS1887" s="464" t="s">
        <v>9606</v>
      </c>
    </row>
    <row r="1888" spans="1:71" ht="38.25" x14ac:dyDescent="0.2">
      <c r="A1888" s="697">
        <v>1885</v>
      </c>
      <c r="B1888" s="286" t="s">
        <v>11087</v>
      </c>
      <c r="C1888" s="286" t="s">
        <v>10676</v>
      </c>
      <c r="D1888" s="258" t="s">
        <v>9623</v>
      </c>
      <c r="E1888" s="736">
        <v>1</v>
      </c>
      <c r="F1888" s="736">
        <v>3</v>
      </c>
      <c r="G1888" s="737">
        <v>18</v>
      </c>
      <c r="H1888" s="305" t="s">
        <v>3486</v>
      </c>
      <c r="I1888" s="496" t="s">
        <v>10661</v>
      </c>
      <c r="J1888" s="497" t="s">
        <v>3409</v>
      </c>
      <c r="K1888" s="427" t="s">
        <v>2078</v>
      </c>
      <c r="L1888" s="427" t="s">
        <v>3489</v>
      </c>
      <c r="M1888" s="685">
        <v>2</v>
      </c>
      <c r="N1888" s="685" t="s">
        <v>15715</v>
      </c>
      <c r="O1888" s="685">
        <v>96</v>
      </c>
      <c r="P1888" s="427"/>
      <c r="Q1888" s="191">
        <v>5</v>
      </c>
      <c r="R1888" s="180"/>
      <c r="S1888" s="498">
        <v>5</v>
      </c>
      <c r="T1888" s="498">
        <v>10</v>
      </c>
      <c r="U1888" s="189">
        <v>2</v>
      </c>
      <c r="V1888" s="189">
        <v>12</v>
      </c>
      <c r="W1888" s="742">
        <v>12</v>
      </c>
      <c r="X1888" s="742"/>
      <c r="Y1888" s="742"/>
      <c r="Z1888" s="742">
        <v>6</v>
      </c>
      <c r="AA1888" s="742"/>
      <c r="AB1888" s="219"/>
      <c r="AC1888" s="419" t="s">
        <v>10669</v>
      </c>
      <c r="AD1888" s="427" t="s">
        <v>7155</v>
      </c>
      <c r="AE1888" s="427" t="s">
        <v>4259</v>
      </c>
      <c r="AF1888" s="194">
        <v>0</v>
      </c>
      <c r="AG1888" s="194">
        <v>0</v>
      </c>
      <c r="AH1888" s="194">
        <v>0</v>
      </c>
      <c r="AI1888" s="194">
        <v>0</v>
      </c>
      <c r="AJ1888" s="194">
        <v>0</v>
      </c>
      <c r="AK1888" s="194">
        <v>0</v>
      </c>
      <c r="AL1888" s="383">
        <v>2</v>
      </c>
      <c r="AM1888" s="194">
        <v>0</v>
      </c>
      <c r="AN1888" s="177">
        <v>0</v>
      </c>
      <c r="AO1888" s="194">
        <v>2</v>
      </c>
      <c r="AP1888" s="180"/>
      <c r="AQ1888" s="180"/>
      <c r="AR1888" s="180"/>
      <c r="AS1888" s="180"/>
      <c r="AT1888" s="180"/>
      <c r="AU1888" s="180"/>
      <c r="AV1888" s="180"/>
      <c r="AW1888" s="180"/>
      <c r="AX1888" s="180"/>
      <c r="AY1888" s="180"/>
      <c r="AZ1888" s="180"/>
      <c r="BA1888" s="180"/>
      <c r="BB1888" s="180"/>
      <c r="BC1888" s="180"/>
      <c r="BD1888" s="180"/>
      <c r="BE1888" s="180"/>
      <c r="BF1888" s="180"/>
      <c r="BG1888" s="180"/>
      <c r="BH1888" s="176">
        <f t="shared" si="224"/>
        <v>2</v>
      </c>
      <c r="BI1888" s="176">
        <f t="shared" si="220"/>
        <v>16</v>
      </c>
      <c r="BJ1888" s="182" t="str">
        <f t="shared" si="221"/>
        <v>4 - 18</v>
      </c>
      <c r="BK1888" s="176">
        <f t="shared" si="222"/>
        <v>11</v>
      </c>
      <c r="BL1888" s="176">
        <f t="shared" si="225"/>
        <v>2</v>
      </c>
      <c r="BM1888" s="533"/>
      <c r="BN1888" s="185">
        <v>90</v>
      </c>
      <c r="BO1888" s="180">
        <v>3</v>
      </c>
      <c r="BP1888" s="185">
        <f t="shared" si="226"/>
        <v>123</v>
      </c>
      <c r="BQ1888" s="420" t="str">
        <f t="shared" si="223"/>
        <v>III</v>
      </c>
      <c r="BR1888" s="185"/>
      <c r="BS1888" s="464" t="s">
        <v>9606</v>
      </c>
    </row>
    <row r="1889" spans="1:71" x14ac:dyDescent="0.2">
      <c r="A1889" s="696">
        <v>1886</v>
      </c>
      <c r="B1889" s="286" t="s">
        <v>10667</v>
      </c>
      <c r="C1889" s="286" t="s">
        <v>10667</v>
      </c>
      <c r="D1889" s="258" t="s">
        <v>9623</v>
      </c>
      <c r="E1889" s="736">
        <v>1</v>
      </c>
      <c r="F1889" s="736">
        <v>1</v>
      </c>
      <c r="G1889" s="737">
        <v>1</v>
      </c>
      <c r="H1889" s="305" t="s">
        <v>3486</v>
      </c>
      <c r="I1889" s="496" t="s">
        <v>8086</v>
      </c>
      <c r="J1889" s="497" t="s">
        <v>4288</v>
      </c>
      <c r="K1889" s="427" t="s">
        <v>8168</v>
      </c>
      <c r="L1889" s="427" t="s">
        <v>5490</v>
      </c>
      <c r="M1889" s="685">
        <v>20</v>
      </c>
      <c r="N1889" s="685" t="s">
        <v>15710</v>
      </c>
      <c r="O1889" s="685">
        <v>705</v>
      </c>
      <c r="P1889" s="427" t="s">
        <v>15717</v>
      </c>
      <c r="Q1889" s="191">
        <v>3</v>
      </c>
      <c r="R1889" s="180"/>
      <c r="S1889" s="498">
        <v>0</v>
      </c>
      <c r="T1889" s="190">
        <v>0</v>
      </c>
      <c r="U1889" s="190">
        <v>0</v>
      </c>
      <c r="V1889" s="190">
        <v>0</v>
      </c>
      <c r="W1889" s="742">
        <v>6</v>
      </c>
      <c r="X1889" s="742">
        <v>12</v>
      </c>
      <c r="Y1889" s="742"/>
      <c r="Z1889" s="742"/>
      <c r="AA1889" s="742"/>
      <c r="AB1889" s="499" t="s">
        <v>3879</v>
      </c>
      <c r="AC1889" s="419" t="s">
        <v>10674</v>
      </c>
      <c r="AD1889" s="427" t="s">
        <v>9680</v>
      </c>
      <c r="AE1889" s="427" t="s">
        <v>4247</v>
      </c>
      <c r="AF1889" s="194">
        <v>0</v>
      </c>
      <c r="AG1889" s="194">
        <v>0</v>
      </c>
      <c r="AH1889" s="194">
        <v>0</v>
      </c>
      <c r="AI1889" s="194">
        <v>0</v>
      </c>
      <c r="AJ1889" s="194">
        <v>0</v>
      </c>
      <c r="AK1889" s="194">
        <v>0</v>
      </c>
      <c r="AL1889" s="383">
        <v>10</v>
      </c>
      <c r="AM1889" s="194">
        <v>0</v>
      </c>
      <c r="AN1889" s="177">
        <v>0</v>
      </c>
      <c r="AO1889" s="194">
        <v>0</v>
      </c>
      <c r="AP1889" s="180"/>
      <c r="AQ1889" s="180"/>
      <c r="AR1889" s="180"/>
      <c r="AS1889" s="180"/>
      <c r="AT1889" s="180"/>
      <c r="AU1889" s="180"/>
      <c r="AV1889" s="180"/>
      <c r="AW1889" s="180"/>
      <c r="AX1889" s="180"/>
      <c r="AY1889" s="180"/>
      <c r="AZ1889" s="180"/>
      <c r="BA1889" s="180"/>
      <c r="BB1889" s="180"/>
      <c r="BC1889" s="180"/>
      <c r="BD1889" s="180"/>
      <c r="BE1889" s="180"/>
      <c r="BF1889" s="180"/>
      <c r="BG1889" s="180"/>
      <c r="BH1889" s="176">
        <f t="shared" si="224"/>
        <v>10</v>
      </c>
      <c r="BI1889" s="176">
        <f t="shared" si="220"/>
        <v>10</v>
      </c>
      <c r="BJ1889" s="182" t="str">
        <f t="shared" si="221"/>
        <v>10 - 80</v>
      </c>
      <c r="BK1889" s="176">
        <f t="shared" si="222"/>
        <v>45</v>
      </c>
      <c r="BL1889" s="176">
        <f t="shared" si="225"/>
        <v>10</v>
      </c>
      <c r="BM1889" s="533"/>
      <c r="BN1889" s="185">
        <v>1350</v>
      </c>
      <c r="BO1889" s="180">
        <v>14</v>
      </c>
      <c r="BP1889" s="185">
        <f t="shared" si="226"/>
        <v>1980</v>
      </c>
      <c r="BQ1889" s="420" t="str">
        <f t="shared" si="223"/>
        <v>VII</v>
      </c>
      <c r="BR1889" s="185"/>
      <c r="BS1889" s="464" t="s">
        <v>9623</v>
      </c>
    </row>
    <row r="1890" spans="1:71" x14ac:dyDescent="0.2">
      <c r="A1890" s="697">
        <v>1887</v>
      </c>
      <c r="B1890" s="286" t="s">
        <v>11088</v>
      </c>
      <c r="C1890" s="286" t="s">
        <v>10677</v>
      </c>
      <c r="D1890" s="258" t="s">
        <v>9623</v>
      </c>
      <c r="E1890" s="736">
        <v>1</v>
      </c>
      <c r="F1890" s="736">
        <v>1</v>
      </c>
      <c r="G1890" s="737">
        <v>2</v>
      </c>
      <c r="H1890" s="305" t="s">
        <v>14004</v>
      </c>
      <c r="I1890" s="496" t="s">
        <v>3486</v>
      </c>
      <c r="J1890" s="497" t="s">
        <v>3486</v>
      </c>
      <c r="K1890" s="427" t="s">
        <v>4557</v>
      </c>
      <c r="L1890" s="427" t="s">
        <v>5490</v>
      </c>
      <c r="M1890" s="685">
        <v>12</v>
      </c>
      <c r="N1890" s="685" t="s">
        <v>15710</v>
      </c>
      <c r="O1890" s="685">
        <v>340</v>
      </c>
      <c r="P1890" s="427" t="s">
        <v>16314</v>
      </c>
      <c r="Q1890" s="191">
        <v>6</v>
      </c>
      <c r="R1890" s="180"/>
      <c r="S1890" s="498">
        <v>0</v>
      </c>
      <c r="T1890" s="190">
        <v>0</v>
      </c>
      <c r="U1890" s="190">
        <v>0</v>
      </c>
      <c r="V1890" s="190">
        <v>0</v>
      </c>
      <c r="W1890" s="742">
        <v>0</v>
      </c>
      <c r="X1890" s="742"/>
      <c r="Y1890" s="742"/>
      <c r="Z1890" s="742"/>
      <c r="AA1890" s="742"/>
      <c r="AB1890" s="220"/>
      <c r="AC1890" s="419" t="s">
        <v>10693</v>
      </c>
      <c r="AD1890" s="427" t="s">
        <v>7155</v>
      </c>
      <c r="AE1890" s="427" t="s">
        <v>4247</v>
      </c>
      <c r="AF1890" s="194">
        <v>0</v>
      </c>
      <c r="AG1890" s="194">
        <v>0</v>
      </c>
      <c r="AH1890" s="194">
        <v>0</v>
      </c>
      <c r="AI1890" s="194">
        <v>0</v>
      </c>
      <c r="AJ1890" s="194">
        <v>0</v>
      </c>
      <c r="AK1890" s="194">
        <v>0</v>
      </c>
      <c r="AL1890" s="383">
        <v>4</v>
      </c>
      <c r="AM1890" s="194">
        <v>0</v>
      </c>
      <c r="AN1890" s="177">
        <v>0</v>
      </c>
      <c r="AO1890" s="194">
        <v>0</v>
      </c>
      <c r="AP1890" s="180"/>
      <c r="AQ1890" s="180"/>
      <c r="AR1890" s="180"/>
      <c r="AS1890" s="180"/>
      <c r="AT1890" s="180"/>
      <c r="AU1890" s="180"/>
      <c r="AV1890" s="180"/>
      <c r="AW1890" s="180"/>
      <c r="AX1890" s="180"/>
      <c r="AY1890" s="180"/>
      <c r="AZ1890" s="180"/>
      <c r="BA1890" s="180"/>
      <c r="BB1890" s="180"/>
      <c r="BC1890" s="180"/>
      <c r="BD1890" s="180"/>
      <c r="BE1890" s="180"/>
      <c r="BF1890" s="180"/>
      <c r="BG1890" s="180"/>
      <c r="BH1890" s="176">
        <f t="shared" si="224"/>
        <v>4</v>
      </c>
      <c r="BI1890" s="176">
        <f t="shared" si="220"/>
        <v>15</v>
      </c>
      <c r="BJ1890" s="182" t="str">
        <f t="shared" si="221"/>
        <v>4 - 32</v>
      </c>
      <c r="BK1890" s="176">
        <f t="shared" si="222"/>
        <v>18</v>
      </c>
      <c r="BL1890" s="176">
        <f t="shared" si="225"/>
        <v>4</v>
      </c>
      <c r="BM1890" s="533"/>
      <c r="BN1890" s="185">
        <v>275</v>
      </c>
      <c r="BO1890" s="180">
        <v>6</v>
      </c>
      <c r="BP1890" s="185">
        <f t="shared" si="226"/>
        <v>383</v>
      </c>
      <c r="BQ1890" s="420" t="str">
        <f t="shared" si="223"/>
        <v>V</v>
      </c>
      <c r="BR1890" s="185"/>
      <c r="BS1890" s="464" t="s">
        <v>9623</v>
      </c>
    </row>
    <row r="1891" spans="1:71" x14ac:dyDescent="0.2">
      <c r="A1891" s="696">
        <v>1888</v>
      </c>
      <c r="B1891" s="286" t="s">
        <v>11088</v>
      </c>
      <c r="C1891" s="286" t="s">
        <v>10688</v>
      </c>
      <c r="D1891" s="258" t="s">
        <v>9623</v>
      </c>
      <c r="E1891" s="736">
        <v>1</v>
      </c>
      <c r="F1891" s="736">
        <v>1</v>
      </c>
      <c r="G1891" s="737">
        <v>2</v>
      </c>
      <c r="H1891" s="305" t="s">
        <v>14004</v>
      </c>
      <c r="I1891" s="496" t="s">
        <v>3486</v>
      </c>
      <c r="J1891" s="497" t="s">
        <v>3486</v>
      </c>
      <c r="K1891" s="427" t="s">
        <v>4057</v>
      </c>
      <c r="L1891" s="427" t="s">
        <v>5490</v>
      </c>
      <c r="M1891" s="685">
        <v>15</v>
      </c>
      <c r="N1891" s="685" t="s">
        <v>15710</v>
      </c>
      <c r="O1891" s="685">
        <v>640</v>
      </c>
      <c r="P1891" s="427" t="s">
        <v>16314</v>
      </c>
      <c r="Q1891" s="191">
        <v>6</v>
      </c>
      <c r="R1891" s="180"/>
      <c r="S1891" s="498">
        <v>0</v>
      </c>
      <c r="T1891" s="190">
        <v>0</v>
      </c>
      <c r="U1891" s="190">
        <v>0</v>
      </c>
      <c r="V1891" s="190">
        <v>0</v>
      </c>
      <c r="W1891" s="742">
        <v>0</v>
      </c>
      <c r="X1891" s="742"/>
      <c r="Y1891" s="742"/>
      <c r="Z1891" s="742"/>
      <c r="AA1891" s="742"/>
      <c r="AB1891" s="220"/>
      <c r="AC1891" s="419" t="s">
        <v>10694</v>
      </c>
      <c r="AD1891" s="427" t="s">
        <v>7155</v>
      </c>
      <c r="AE1891" s="427" t="s">
        <v>4247</v>
      </c>
      <c r="AF1891" s="194">
        <v>0</v>
      </c>
      <c r="AG1891" s="194">
        <v>0</v>
      </c>
      <c r="AH1891" s="194">
        <v>0</v>
      </c>
      <c r="AI1891" s="194">
        <v>0</v>
      </c>
      <c r="AJ1891" s="194">
        <v>0</v>
      </c>
      <c r="AK1891" s="194">
        <v>0</v>
      </c>
      <c r="AL1891" s="383">
        <v>5</v>
      </c>
      <c r="AM1891" s="194">
        <v>0</v>
      </c>
      <c r="AN1891" s="177">
        <v>0</v>
      </c>
      <c r="AO1891" s="194">
        <v>0</v>
      </c>
      <c r="AP1891" s="180"/>
      <c r="AQ1891" s="180"/>
      <c r="AR1891" s="180"/>
      <c r="AS1891" s="180"/>
      <c r="AT1891" s="180"/>
      <c r="AU1891" s="180"/>
      <c r="AV1891" s="180"/>
      <c r="AW1891" s="180"/>
      <c r="AX1891" s="180"/>
      <c r="AY1891" s="180"/>
      <c r="AZ1891" s="180"/>
      <c r="BA1891" s="180"/>
      <c r="BB1891" s="180"/>
      <c r="BC1891" s="180"/>
      <c r="BD1891" s="180"/>
      <c r="BE1891" s="180"/>
      <c r="BF1891" s="180"/>
      <c r="BG1891" s="180"/>
      <c r="BH1891" s="176">
        <f t="shared" si="224"/>
        <v>5</v>
      </c>
      <c r="BI1891" s="176">
        <f t="shared" si="220"/>
        <v>15</v>
      </c>
      <c r="BJ1891" s="182" t="str">
        <f t="shared" si="221"/>
        <v>5 - 40</v>
      </c>
      <c r="BK1891" s="176">
        <f t="shared" si="222"/>
        <v>23</v>
      </c>
      <c r="BL1891" s="176">
        <f t="shared" si="225"/>
        <v>5</v>
      </c>
      <c r="BM1891" s="533"/>
      <c r="BN1891" s="185">
        <v>275</v>
      </c>
      <c r="BO1891" s="180">
        <v>6</v>
      </c>
      <c r="BP1891" s="185">
        <f t="shared" si="226"/>
        <v>413</v>
      </c>
      <c r="BQ1891" s="420" t="str">
        <f t="shared" si="223"/>
        <v>V</v>
      </c>
      <c r="BR1891" s="185"/>
      <c r="BS1891" s="464" t="s">
        <v>9623</v>
      </c>
    </row>
    <row r="1892" spans="1:71" x14ac:dyDescent="0.2">
      <c r="A1892" s="696">
        <v>1889</v>
      </c>
      <c r="B1892" s="286" t="s">
        <v>11088</v>
      </c>
      <c r="C1892" s="286" t="s">
        <v>10689</v>
      </c>
      <c r="D1892" s="258" t="s">
        <v>9623</v>
      </c>
      <c r="E1892" s="736">
        <v>1</v>
      </c>
      <c r="F1892" s="736">
        <v>1</v>
      </c>
      <c r="G1892" s="737">
        <v>2</v>
      </c>
      <c r="H1892" s="305" t="s">
        <v>14004</v>
      </c>
      <c r="I1892" s="496" t="s">
        <v>3486</v>
      </c>
      <c r="J1892" s="497" t="s">
        <v>3486</v>
      </c>
      <c r="K1892" s="427" t="s">
        <v>6751</v>
      </c>
      <c r="L1892" s="427" t="s">
        <v>5490</v>
      </c>
      <c r="M1892" s="685">
        <v>18</v>
      </c>
      <c r="N1892" s="685" t="s">
        <v>15710</v>
      </c>
      <c r="O1892" s="685">
        <v>940</v>
      </c>
      <c r="P1892" s="427" t="s">
        <v>16314</v>
      </c>
      <c r="Q1892" s="191">
        <v>6</v>
      </c>
      <c r="R1892" s="180"/>
      <c r="S1892" s="498">
        <v>0</v>
      </c>
      <c r="T1892" s="190">
        <v>0</v>
      </c>
      <c r="U1892" s="190">
        <v>0</v>
      </c>
      <c r="V1892" s="190">
        <v>0</v>
      </c>
      <c r="W1892" s="742">
        <v>0</v>
      </c>
      <c r="X1892" s="742"/>
      <c r="Y1892" s="742"/>
      <c r="Z1892" s="742"/>
      <c r="AA1892" s="742"/>
      <c r="AB1892" s="220"/>
      <c r="AC1892" s="419" t="s">
        <v>10694</v>
      </c>
      <c r="AD1892" s="427" t="s">
        <v>7155</v>
      </c>
      <c r="AE1892" s="427" t="s">
        <v>4247</v>
      </c>
      <c r="AF1892" s="194">
        <v>0</v>
      </c>
      <c r="AG1892" s="194">
        <v>0</v>
      </c>
      <c r="AH1892" s="194">
        <v>0</v>
      </c>
      <c r="AI1892" s="194">
        <v>0</v>
      </c>
      <c r="AJ1892" s="194">
        <v>0</v>
      </c>
      <c r="AK1892" s="194">
        <v>0</v>
      </c>
      <c r="AL1892" s="383">
        <v>6</v>
      </c>
      <c r="AM1892" s="194">
        <v>0</v>
      </c>
      <c r="AN1892" s="177">
        <v>0</v>
      </c>
      <c r="AO1892" s="194">
        <v>0</v>
      </c>
      <c r="AP1892" s="180"/>
      <c r="AQ1892" s="180"/>
      <c r="AR1892" s="180"/>
      <c r="AS1892" s="180"/>
      <c r="AT1892" s="180"/>
      <c r="AU1892" s="180"/>
      <c r="AV1892" s="180"/>
      <c r="AW1892" s="180"/>
      <c r="AX1892" s="180"/>
      <c r="AY1892" s="180"/>
      <c r="AZ1892" s="180"/>
      <c r="BA1892" s="180"/>
      <c r="BB1892" s="180"/>
      <c r="BC1892" s="180"/>
      <c r="BD1892" s="180"/>
      <c r="BE1892" s="180"/>
      <c r="BF1892" s="180"/>
      <c r="BG1892" s="180"/>
      <c r="BH1892" s="176">
        <f t="shared" si="224"/>
        <v>6</v>
      </c>
      <c r="BI1892" s="176">
        <f t="shared" si="220"/>
        <v>13</v>
      </c>
      <c r="BJ1892" s="182" t="str">
        <f t="shared" si="221"/>
        <v>6 - 48</v>
      </c>
      <c r="BK1892" s="176">
        <f t="shared" si="222"/>
        <v>27</v>
      </c>
      <c r="BL1892" s="176">
        <f t="shared" si="225"/>
        <v>6</v>
      </c>
      <c r="BM1892" s="533"/>
      <c r="BN1892" s="185">
        <v>275</v>
      </c>
      <c r="BO1892" s="180">
        <v>6</v>
      </c>
      <c r="BP1892" s="185">
        <f t="shared" si="226"/>
        <v>437</v>
      </c>
      <c r="BQ1892" s="420" t="str">
        <f t="shared" si="223"/>
        <v>V</v>
      </c>
      <c r="BR1892" s="185"/>
      <c r="BS1892" s="464" t="s">
        <v>9623</v>
      </c>
    </row>
    <row r="1893" spans="1:71" x14ac:dyDescent="0.2">
      <c r="A1893" s="697">
        <v>1890</v>
      </c>
      <c r="B1893" s="286" t="s">
        <v>11088</v>
      </c>
      <c r="C1893" s="286" t="s">
        <v>10690</v>
      </c>
      <c r="D1893" s="258" t="s">
        <v>9623</v>
      </c>
      <c r="E1893" s="736">
        <v>1</v>
      </c>
      <c r="F1893" s="736">
        <v>1</v>
      </c>
      <c r="G1893" s="737">
        <v>2</v>
      </c>
      <c r="H1893" s="305" t="s">
        <v>14004</v>
      </c>
      <c r="I1893" s="496" t="s">
        <v>3486</v>
      </c>
      <c r="J1893" s="497" t="s">
        <v>3486</v>
      </c>
      <c r="K1893" s="427" t="s">
        <v>4682</v>
      </c>
      <c r="L1893" s="427" t="s">
        <v>5490</v>
      </c>
      <c r="M1893" s="685">
        <v>21</v>
      </c>
      <c r="N1893" s="685" t="s">
        <v>15710</v>
      </c>
      <c r="O1893" s="685">
        <v>1240</v>
      </c>
      <c r="P1893" s="427" t="s">
        <v>16314</v>
      </c>
      <c r="Q1893" s="191">
        <v>6</v>
      </c>
      <c r="R1893" s="180"/>
      <c r="S1893" s="498">
        <v>0</v>
      </c>
      <c r="T1893" s="190">
        <v>0</v>
      </c>
      <c r="U1893" s="190">
        <v>0</v>
      </c>
      <c r="V1893" s="190">
        <v>0</v>
      </c>
      <c r="W1893" s="742">
        <v>0</v>
      </c>
      <c r="X1893" s="742"/>
      <c r="Y1893" s="742"/>
      <c r="Z1893" s="742"/>
      <c r="AA1893" s="742"/>
      <c r="AB1893" s="220"/>
      <c r="AC1893" s="419" t="s">
        <v>10695</v>
      </c>
      <c r="AD1893" s="427" t="s">
        <v>7155</v>
      </c>
      <c r="AE1893" s="427" t="s">
        <v>4247</v>
      </c>
      <c r="AF1893" s="194">
        <v>0</v>
      </c>
      <c r="AG1893" s="194">
        <v>0</v>
      </c>
      <c r="AH1893" s="194">
        <v>0</v>
      </c>
      <c r="AI1893" s="194">
        <v>0</v>
      </c>
      <c r="AJ1893" s="194">
        <v>0</v>
      </c>
      <c r="AK1893" s="194">
        <v>0</v>
      </c>
      <c r="AL1893" s="383">
        <v>7</v>
      </c>
      <c r="AM1893" s="194">
        <v>0</v>
      </c>
      <c r="AN1893" s="177">
        <v>0</v>
      </c>
      <c r="AO1893" s="194">
        <v>0</v>
      </c>
      <c r="AP1893" s="180"/>
      <c r="AQ1893" s="180"/>
      <c r="AR1893" s="180"/>
      <c r="AS1893" s="180"/>
      <c r="AT1893" s="180"/>
      <c r="AU1893" s="180"/>
      <c r="AV1893" s="180"/>
      <c r="AW1893" s="180"/>
      <c r="AX1893" s="180"/>
      <c r="AY1893" s="180"/>
      <c r="AZ1893" s="180"/>
      <c r="BA1893" s="180"/>
      <c r="BB1893" s="180"/>
      <c r="BC1893" s="180"/>
      <c r="BD1893" s="180"/>
      <c r="BE1893" s="180"/>
      <c r="BF1893" s="180"/>
      <c r="BG1893" s="180"/>
      <c r="BH1893" s="176">
        <f t="shared" si="224"/>
        <v>7</v>
      </c>
      <c r="BI1893" s="176">
        <f t="shared" si="220"/>
        <v>13</v>
      </c>
      <c r="BJ1893" s="182" t="str">
        <f t="shared" si="221"/>
        <v>7 - 56</v>
      </c>
      <c r="BK1893" s="176">
        <f t="shared" si="222"/>
        <v>32</v>
      </c>
      <c r="BL1893" s="176">
        <f t="shared" si="225"/>
        <v>7</v>
      </c>
      <c r="BM1893" s="533"/>
      <c r="BN1893" s="185">
        <v>275</v>
      </c>
      <c r="BO1893" s="180">
        <v>6</v>
      </c>
      <c r="BP1893" s="185">
        <f t="shared" si="226"/>
        <v>467</v>
      </c>
      <c r="BQ1893" s="420" t="str">
        <f t="shared" si="223"/>
        <v>V</v>
      </c>
      <c r="BR1893" s="185"/>
      <c r="BS1893" s="464" t="s">
        <v>9623</v>
      </c>
    </row>
    <row r="1894" spans="1:71" x14ac:dyDescent="0.2">
      <c r="A1894" s="696">
        <v>1891</v>
      </c>
      <c r="B1894" s="286" t="s">
        <v>11088</v>
      </c>
      <c r="C1894" s="286" t="s">
        <v>10691</v>
      </c>
      <c r="D1894" s="258" t="s">
        <v>9623</v>
      </c>
      <c r="E1894" s="736">
        <v>1</v>
      </c>
      <c r="F1894" s="736">
        <v>1</v>
      </c>
      <c r="G1894" s="737">
        <v>2</v>
      </c>
      <c r="H1894" s="305" t="s">
        <v>14004</v>
      </c>
      <c r="I1894" s="496" t="s">
        <v>3486</v>
      </c>
      <c r="J1894" s="497" t="s">
        <v>3486</v>
      </c>
      <c r="K1894" s="427" t="s">
        <v>7170</v>
      </c>
      <c r="L1894" s="427" t="s">
        <v>5490</v>
      </c>
      <c r="M1894" s="685">
        <v>24</v>
      </c>
      <c r="N1894" s="685" t="s">
        <v>15710</v>
      </c>
      <c r="O1894" s="685">
        <v>1540</v>
      </c>
      <c r="P1894" s="427" t="s">
        <v>16314</v>
      </c>
      <c r="Q1894" s="191">
        <v>6</v>
      </c>
      <c r="R1894" s="180"/>
      <c r="S1894" s="498">
        <v>0</v>
      </c>
      <c r="T1894" s="190">
        <v>0</v>
      </c>
      <c r="U1894" s="190">
        <v>0</v>
      </c>
      <c r="V1894" s="190">
        <v>0</v>
      </c>
      <c r="W1894" s="742">
        <v>0</v>
      </c>
      <c r="X1894" s="742"/>
      <c r="Y1894" s="742"/>
      <c r="Z1894" s="742"/>
      <c r="AA1894" s="742"/>
      <c r="AB1894" s="220"/>
      <c r="AC1894" s="419" t="s">
        <v>10695</v>
      </c>
      <c r="AD1894" s="427" t="s">
        <v>7155</v>
      </c>
      <c r="AE1894" s="427" t="s">
        <v>4247</v>
      </c>
      <c r="AF1894" s="194">
        <v>0</v>
      </c>
      <c r="AG1894" s="194">
        <v>0</v>
      </c>
      <c r="AH1894" s="194">
        <v>0</v>
      </c>
      <c r="AI1894" s="194">
        <v>0</v>
      </c>
      <c r="AJ1894" s="194">
        <v>0</v>
      </c>
      <c r="AK1894" s="194">
        <v>0</v>
      </c>
      <c r="AL1894" s="383">
        <v>8</v>
      </c>
      <c r="AM1894" s="194">
        <v>0</v>
      </c>
      <c r="AN1894" s="177">
        <v>0</v>
      </c>
      <c r="AO1894" s="194">
        <v>0</v>
      </c>
      <c r="AP1894" s="180"/>
      <c r="AQ1894" s="180"/>
      <c r="AR1894" s="180"/>
      <c r="AS1894" s="180"/>
      <c r="AT1894" s="180"/>
      <c r="AU1894" s="180"/>
      <c r="AV1894" s="180"/>
      <c r="AW1894" s="180"/>
      <c r="AX1894" s="180"/>
      <c r="AY1894" s="180"/>
      <c r="AZ1894" s="180"/>
      <c r="BA1894" s="180"/>
      <c r="BB1894" s="180"/>
      <c r="BC1894" s="180"/>
      <c r="BD1894" s="180"/>
      <c r="BE1894" s="180"/>
      <c r="BF1894" s="180"/>
      <c r="BG1894" s="180"/>
      <c r="BH1894" s="176">
        <f t="shared" si="224"/>
        <v>8</v>
      </c>
      <c r="BI1894" s="176">
        <f t="shared" si="220"/>
        <v>12</v>
      </c>
      <c r="BJ1894" s="182" t="str">
        <f t="shared" si="221"/>
        <v>8 - 64</v>
      </c>
      <c r="BK1894" s="176">
        <f t="shared" si="222"/>
        <v>36</v>
      </c>
      <c r="BL1894" s="176">
        <f t="shared" si="225"/>
        <v>8</v>
      </c>
      <c r="BM1894" s="533"/>
      <c r="BN1894" s="185">
        <v>275</v>
      </c>
      <c r="BO1894" s="180">
        <v>6</v>
      </c>
      <c r="BP1894" s="185">
        <f t="shared" si="226"/>
        <v>491</v>
      </c>
      <c r="BQ1894" s="420" t="str">
        <f t="shared" si="223"/>
        <v>V</v>
      </c>
      <c r="BR1894" s="185"/>
      <c r="BS1894" s="464" t="s">
        <v>9623</v>
      </c>
    </row>
    <row r="1895" spans="1:71" x14ac:dyDescent="0.2">
      <c r="A1895" s="697">
        <v>1892</v>
      </c>
      <c r="B1895" s="286" t="s">
        <v>11088</v>
      </c>
      <c r="C1895" s="286" t="s">
        <v>10692</v>
      </c>
      <c r="D1895" s="258" t="s">
        <v>9623</v>
      </c>
      <c r="E1895" s="736">
        <v>1</v>
      </c>
      <c r="F1895" s="736">
        <v>1</v>
      </c>
      <c r="G1895" s="737">
        <v>2</v>
      </c>
      <c r="H1895" s="305" t="s">
        <v>14004</v>
      </c>
      <c r="I1895" s="496" t="s">
        <v>3486</v>
      </c>
      <c r="J1895" s="497" t="s">
        <v>3486</v>
      </c>
      <c r="K1895" s="427" t="s">
        <v>4683</v>
      </c>
      <c r="L1895" s="427" t="s">
        <v>5490</v>
      </c>
      <c r="M1895" s="685">
        <v>27</v>
      </c>
      <c r="N1895" s="685" t="s">
        <v>15710</v>
      </c>
      <c r="O1895" s="685">
        <v>1840</v>
      </c>
      <c r="P1895" s="427" t="s">
        <v>16314</v>
      </c>
      <c r="Q1895" s="191">
        <v>6</v>
      </c>
      <c r="R1895" s="180"/>
      <c r="S1895" s="498">
        <v>0</v>
      </c>
      <c r="T1895" s="190">
        <v>0</v>
      </c>
      <c r="U1895" s="190">
        <v>0</v>
      </c>
      <c r="V1895" s="190">
        <v>0</v>
      </c>
      <c r="W1895" s="742">
        <v>0</v>
      </c>
      <c r="X1895" s="742"/>
      <c r="Y1895" s="742"/>
      <c r="Z1895" s="742"/>
      <c r="AA1895" s="742"/>
      <c r="AB1895" s="220"/>
      <c r="AC1895" s="419" t="s">
        <v>10696</v>
      </c>
      <c r="AD1895" s="427" t="s">
        <v>7155</v>
      </c>
      <c r="AE1895" s="427" t="s">
        <v>4247</v>
      </c>
      <c r="AF1895" s="194">
        <v>0</v>
      </c>
      <c r="AG1895" s="194">
        <v>0</v>
      </c>
      <c r="AH1895" s="194">
        <v>0</v>
      </c>
      <c r="AI1895" s="194">
        <v>0</v>
      </c>
      <c r="AJ1895" s="194">
        <v>0</v>
      </c>
      <c r="AK1895" s="194">
        <v>0</v>
      </c>
      <c r="AL1895" s="383">
        <v>9</v>
      </c>
      <c r="AM1895" s="194">
        <v>0</v>
      </c>
      <c r="AN1895" s="177">
        <v>0</v>
      </c>
      <c r="AO1895" s="194">
        <v>0</v>
      </c>
      <c r="AP1895" s="180"/>
      <c r="AQ1895" s="180"/>
      <c r="AR1895" s="180"/>
      <c r="AS1895" s="180"/>
      <c r="AT1895" s="180"/>
      <c r="AU1895" s="180"/>
      <c r="AV1895" s="180"/>
      <c r="AW1895" s="180"/>
      <c r="AX1895" s="180"/>
      <c r="AY1895" s="180"/>
      <c r="AZ1895" s="180"/>
      <c r="BA1895" s="180"/>
      <c r="BB1895" s="180"/>
      <c r="BC1895" s="180"/>
      <c r="BD1895" s="180"/>
      <c r="BE1895" s="180"/>
      <c r="BF1895" s="180"/>
      <c r="BG1895" s="180"/>
      <c r="BH1895" s="176">
        <f t="shared" si="224"/>
        <v>9</v>
      </c>
      <c r="BI1895" s="176">
        <f t="shared" si="220"/>
        <v>12</v>
      </c>
      <c r="BJ1895" s="182" t="str">
        <f t="shared" si="221"/>
        <v>9 - 72</v>
      </c>
      <c r="BK1895" s="176">
        <f t="shared" si="222"/>
        <v>41</v>
      </c>
      <c r="BL1895" s="176">
        <f t="shared" si="225"/>
        <v>9</v>
      </c>
      <c r="BM1895" s="533"/>
      <c r="BN1895" s="185">
        <v>275</v>
      </c>
      <c r="BO1895" s="180">
        <v>6</v>
      </c>
      <c r="BP1895" s="185">
        <f t="shared" si="226"/>
        <v>521</v>
      </c>
      <c r="BQ1895" s="420" t="str">
        <f t="shared" si="223"/>
        <v>V</v>
      </c>
      <c r="BR1895" s="185"/>
      <c r="BS1895" s="464" t="s">
        <v>9623</v>
      </c>
    </row>
    <row r="1896" spans="1:71" ht="25.5" x14ac:dyDescent="0.2">
      <c r="A1896" s="696">
        <v>1893</v>
      </c>
      <c r="B1896" s="286" t="s">
        <v>10697</v>
      </c>
      <c r="C1896" s="286" t="s">
        <v>10697</v>
      </c>
      <c r="D1896" s="258" t="s">
        <v>9623</v>
      </c>
      <c r="E1896" s="736">
        <v>25</v>
      </c>
      <c r="F1896" s="736">
        <v>2</v>
      </c>
      <c r="G1896" s="737">
        <v>8</v>
      </c>
      <c r="H1896" s="305" t="s">
        <v>14005</v>
      </c>
      <c r="I1896" s="496" t="s">
        <v>13750</v>
      </c>
      <c r="J1896" s="497" t="s">
        <v>10699</v>
      </c>
      <c r="K1896" s="427" t="s">
        <v>3491</v>
      </c>
      <c r="L1896" s="427" t="s">
        <v>3491</v>
      </c>
      <c r="M1896" s="685">
        <v>6</v>
      </c>
      <c r="N1896" s="684" t="s">
        <v>15715</v>
      </c>
      <c r="O1896" s="684">
        <v>280</v>
      </c>
      <c r="P1896" s="179" t="s">
        <v>15805</v>
      </c>
      <c r="Q1896" s="191">
        <v>2</v>
      </c>
      <c r="R1896" s="180"/>
      <c r="S1896" s="498">
        <v>5</v>
      </c>
      <c r="T1896" s="498">
        <v>7</v>
      </c>
      <c r="U1896" s="189">
        <v>2</v>
      </c>
      <c r="V1896" s="189">
        <v>8</v>
      </c>
      <c r="W1896" s="742">
        <v>6</v>
      </c>
      <c r="X1896" s="742">
        <v>12</v>
      </c>
      <c r="Y1896" s="742"/>
      <c r="Z1896" s="742"/>
      <c r="AA1896" s="742"/>
      <c r="AB1896" s="499" t="s">
        <v>795</v>
      </c>
      <c r="AC1896" s="419" t="s">
        <v>10700</v>
      </c>
      <c r="AD1896" s="427" t="s">
        <v>640</v>
      </c>
      <c r="AE1896" s="427" t="s">
        <v>4250</v>
      </c>
      <c r="AF1896" s="194">
        <v>0</v>
      </c>
      <c r="AG1896" s="194">
        <v>0</v>
      </c>
      <c r="AH1896" s="194">
        <v>0</v>
      </c>
      <c r="AI1896" s="194">
        <v>0</v>
      </c>
      <c r="AJ1896" s="194">
        <v>0</v>
      </c>
      <c r="AK1896" s="194">
        <v>0</v>
      </c>
      <c r="AL1896" s="385">
        <v>6</v>
      </c>
      <c r="AM1896" s="194">
        <v>0</v>
      </c>
      <c r="AN1896" s="177">
        <v>0</v>
      </c>
      <c r="AO1896" s="194">
        <v>0</v>
      </c>
      <c r="AP1896" s="180"/>
      <c r="AQ1896" s="180"/>
      <c r="AR1896" s="180"/>
      <c r="AS1896" s="180"/>
      <c r="AT1896" s="180"/>
      <c r="AU1896" s="180"/>
      <c r="AV1896" s="180"/>
      <c r="AW1896" s="180"/>
      <c r="AX1896" s="180"/>
      <c r="AY1896" s="180"/>
      <c r="AZ1896" s="180"/>
      <c r="BA1896" s="180"/>
      <c r="BB1896" s="180"/>
      <c r="BC1896" s="180"/>
      <c r="BD1896" s="180"/>
      <c r="BE1896" s="180"/>
      <c r="BF1896" s="180"/>
      <c r="BG1896" s="180"/>
      <c r="BH1896" s="176">
        <f t="shared" si="224"/>
        <v>6</v>
      </c>
      <c r="BI1896" s="176">
        <f t="shared" si="220"/>
        <v>13</v>
      </c>
      <c r="BJ1896" s="182" t="str">
        <f t="shared" si="221"/>
        <v>6 - 48</v>
      </c>
      <c r="BK1896" s="176">
        <f t="shared" si="222"/>
        <v>27</v>
      </c>
      <c r="BL1896" s="176">
        <f t="shared" si="225"/>
        <v>6</v>
      </c>
      <c r="BM1896" s="533"/>
      <c r="BN1896" s="185">
        <v>350</v>
      </c>
      <c r="BO1896" s="180">
        <v>6</v>
      </c>
      <c r="BP1896" s="185">
        <f t="shared" si="226"/>
        <v>512</v>
      </c>
      <c r="BQ1896" s="420" t="str">
        <f t="shared" si="223"/>
        <v>V</v>
      </c>
      <c r="BR1896" s="185"/>
      <c r="BS1896" s="464" t="s">
        <v>9623</v>
      </c>
    </row>
    <row r="1897" spans="1:71" x14ac:dyDescent="0.2">
      <c r="A1897" s="696">
        <v>1894</v>
      </c>
      <c r="B1897" s="286" t="s">
        <v>10697</v>
      </c>
      <c r="C1897" s="286" t="s">
        <v>3523</v>
      </c>
      <c r="D1897" s="258" t="s">
        <v>5497</v>
      </c>
      <c r="E1897" s="736">
        <v>9</v>
      </c>
      <c r="F1897" s="736">
        <v>2</v>
      </c>
      <c r="G1897" s="737">
        <v>16</v>
      </c>
      <c r="H1897" s="305" t="s">
        <v>14006</v>
      </c>
      <c r="I1897" s="207" t="s">
        <v>3524</v>
      </c>
      <c r="J1897" s="279" t="s">
        <v>3402</v>
      </c>
      <c r="K1897" s="179" t="s">
        <v>3491</v>
      </c>
      <c r="L1897" s="427" t="s">
        <v>3491</v>
      </c>
      <c r="M1897" s="684">
        <v>6</v>
      </c>
      <c r="N1897" s="684" t="s">
        <v>15715</v>
      </c>
      <c r="O1897" s="684">
        <v>170</v>
      </c>
      <c r="P1897" s="179" t="s">
        <v>15805</v>
      </c>
      <c r="Q1897" s="179">
        <v>5</v>
      </c>
      <c r="R1897" s="180"/>
      <c r="S1897" s="189">
        <v>5</v>
      </c>
      <c r="T1897" s="189">
        <v>7</v>
      </c>
      <c r="U1897" s="189">
        <v>2</v>
      </c>
      <c r="V1897" s="189">
        <v>8</v>
      </c>
      <c r="W1897" s="742">
        <v>9</v>
      </c>
      <c r="X1897" s="184">
        <v>15</v>
      </c>
      <c r="Y1897" s="184"/>
      <c r="Z1897" s="184"/>
      <c r="AA1897" s="184"/>
      <c r="AB1897" s="219" t="s">
        <v>795</v>
      </c>
      <c r="AC1897" s="186" t="s">
        <v>7480</v>
      </c>
      <c r="AD1897" s="179" t="s">
        <v>640</v>
      </c>
      <c r="AE1897" s="179" t="s">
        <v>4250</v>
      </c>
      <c r="AF1897" s="177">
        <v>0</v>
      </c>
      <c r="AG1897" s="177">
        <v>0</v>
      </c>
      <c r="AH1897" s="177">
        <v>0</v>
      </c>
      <c r="AI1897" s="177">
        <v>0</v>
      </c>
      <c r="AJ1897" s="177">
        <v>0</v>
      </c>
      <c r="AK1897" s="177">
        <v>0</v>
      </c>
      <c r="AL1897" s="383">
        <v>4</v>
      </c>
      <c r="AM1897" s="177">
        <v>0</v>
      </c>
      <c r="AN1897" s="177">
        <v>0</v>
      </c>
      <c r="AO1897" s="182">
        <v>4</v>
      </c>
      <c r="AP1897" s="180"/>
      <c r="AQ1897" s="180"/>
      <c r="AR1897" s="180"/>
      <c r="AS1897" s="180"/>
      <c r="AT1897" s="180"/>
      <c r="AU1897" s="180"/>
      <c r="AV1897" s="180"/>
      <c r="AW1897" s="180"/>
      <c r="AX1897" s="180"/>
      <c r="AY1897" s="180"/>
      <c r="AZ1897" s="180"/>
      <c r="BA1897" s="180"/>
      <c r="BB1897" s="180"/>
      <c r="BC1897" s="180"/>
      <c r="BD1897" s="180"/>
      <c r="BE1897" s="180"/>
      <c r="BF1897" s="180"/>
      <c r="BG1897" s="180"/>
      <c r="BH1897" s="176">
        <f t="shared" si="224"/>
        <v>5</v>
      </c>
      <c r="BI1897" s="176">
        <f t="shared" si="220"/>
        <v>15</v>
      </c>
      <c r="BJ1897" s="182" t="str">
        <f t="shared" si="221"/>
        <v>8 - 36</v>
      </c>
      <c r="BK1897" s="176">
        <f t="shared" si="222"/>
        <v>22</v>
      </c>
      <c r="BL1897" s="176">
        <f t="shared" si="225"/>
        <v>5</v>
      </c>
      <c r="BM1897" s="533"/>
      <c r="BN1897" s="185">
        <v>165</v>
      </c>
      <c r="BO1897" s="180">
        <v>5</v>
      </c>
      <c r="BP1897" s="178">
        <f t="shared" si="226"/>
        <v>275</v>
      </c>
      <c r="BQ1897" s="420" t="str">
        <f t="shared" si="223"/>
        <v>IV</v>
      </c>
      <c r="BR1897" s="185"/>
      <c r="BS1897" s="212" t="s">
        <v>3967</v>
      </c>
    </row>
    <row r="1898" spans="1:71" ht="102" x14ac:dyDescent="0.2">
      <c r="A1898" s="697">
        <v>1895</v>
      </c>
      <c r="B1898" s="286" t="s">
        <v>10701</v>
      </c>
      <c r="C1898" s="286" t="s">
        <v>10701</v>
      </c>
      <c r="D1898" s="258" t="s">
        <v>9623</v>
      </c>
      <c r="E1898" s="736">
        <v>1</v>
      </c>
      <c r="F1898" s="736">
        <v>1</v>
      </c>
      <c r="G1898" s="737">
        <v>1</v>
      </c>
      <c r="H1898" s="305" t="s">
        <v>3486</v>
      </c>
      <c r="I1898" s="496" t="s">
        <v>3487</v>
      </c>
      <c r="J1898" s="497" t="s">
        <v>5547</v>
      </c>
      <c r="K1898" s="427" t="s">
        <v>7788</v>
      </c>
      <c r="L1898" s="427" t="s">
        <v>5490</v>
      </c>
      <c r="M1898" s="685">
        <v>18</v>
      </c>
      <c r="N1898" s="685" t="s">
        <v>15715</v>
      </c>
      <c r="O1898" s="685">
        <v>4700</v>
      </c>
      <c r="P1898" s="427" t="s">
        <v>15752</v>
      </c>
      <c r="Q1898" s="191">
        <v>0</v>
      </c>
      <c r="R1898" s="180"/>
      <c r="S1898" s="427">
        <v>13</v>
      </c>
      <c r="T1898" s="427">
        <v>18</v>
      </c>
      <c r="U1898" s="191">
        <v>4</v>
      </c>
      <c r="V1898" s="191">
        <v>18</v>
      </c>
      <c r="W1898" s="742">
        <v>9</v>
      </c>
      <c r="X1898" s="742">
        <v>15</v>
      </c>
      <c r="Y1898" s="742">
        <v>24</v>
      </c>
      <c r="Z1898" s="742"/>
      <c r="AA1898" s="742"/>
      <c r="AB1898" s="499" t="s">
        <v>794</v>
      </c>
      <c r="AC1898" s="419" t="s">
        <v>13203</v>
      </c>
      <c r="AD1898" s="427" t="s">
        <v>7470</v>
      </c>
      <c r="AE1898" s="427" t="s">
        <v>788</v>
      </c>
      <c r="AF1898" s="194">
        <v>0</v>
      </c>
      <c r="AG1898" s="194">
        <v>0</v>
      </c>
      <c r="AH1898" s="194">
        <v>0</v>
      </c>
      <c r="AI1898" s="194">
        <v>0</v>
      </c>
      <c r="AJ1898" s="194">
        <v>0</v>
      </c>
      <c r="AK1898" s="194">
        <v>0</v>
      </c>
      <c r="AL1898" s="385">
        <v>13</v>
      </c>
      <c r="AM1898" s="194">
        <v>0</v>
      </c>
      <c r="AN1898" s="177">
        <v>0</v>
      </c>
      <c r="AO1898" s="194">
        <v>0</v>
      </c>
      <c r="AP1898" s="180"/>
      <c r="AQ1898" s="180"/>
      <c r="AR1898" s="180"/>
      <c r="AS1898" s="180"/>
      <c r="AT1898" s="180"/>
      <c r="AU1898" s="180"/>
      <c r="AV1898" s="180"/>
      <c r="AW1898" s="180"/>
      <c r="AX1898" s="180"/>
      <c r="AY1898" s="180"/>
      <c r="AZ1898" s="180"/>
      <c r="BA1898" s="180"/>
      <c r="BB1898" s="180"/>
      <c r="BC1898" s="180"/>
      <c r="BD1898" s="180"/>
      <c r="BE1898" s="180"/>
      <c r="BF1898" s="180"/>
      <c r="BG1898" s="180"/>
      <c r="BH1898" s="176">
        <f t="shared" si="224"/>
        <v>13</v>
      </c>
      <c r="BI1898" s="176">
        <f t="shared" si="220"/>
        <v>9</v>
      </c>
      <c r="BJ1898" s="182" t="str">
        <f t="shared" si="221"/>
        <v>13 - 104</v>
      </c>
      <c r="BK1898" s="176">
        <f t="shared" si="222"/>
        <v>59</v>
      </c>
      <c r="BL1898" s="176">
        <f t="shared" si="225"/>
        <v>13</v>
      </c>
      <c r="BM1898" s="533"/>
      <c r="BN1898" s="185">
        <v>5000</v>
      </c>
      <c r="BO1898" s="180">
        <v>18</v>
      </c>
      <c r="BP1898" s="185">
        <f t="shared" si="226"/>
        <v>6062</v>
      </c>
      <c r="BQ1898" s="420" t="str">
        <f t="shared" si="223"/>
        <v>VIII</v>
      </c>
      <c r="BR1898" s="185"/>
      <c r="BS1898" s="464" t="s">
        <v>9623</v>
      </c>
    </row>
    <row r="1899" spans="1:71" ht="25.5" x14ac:dyDescent="0.2">
      <c r="A1899" s="696">
        <v>1896</v>
      </c>
      <c r="B1899" s="286" t="s">
        <v>10735</v>
      </c>
      <c r="C1899" s="286" t="s">
        <v>10735</v>
      </c>
      <c r="D1899" s="258" t="s">
        <v>9623</v>
      </c>
      <c r="E1899" s="736">
        <v>1</v>
      </c>
      <c r="F1899" s="736">
        <v>4</v>
      </c>
      <c r="G1899" s="737">
        <v>16</v>
      </c>
      <c r="H1899" s="305" t="s">
        <v>3486</v>
      </c>
      <c r="I1899" s="496" t="s">
        <v>3485</v>
      </c>
      <c r="J1899" s="497" t="s">
        <v>6558</v>
      </c>
      <c r="K1899" s="427" t="s">
        <v>3491</v>
      </c>
      <c r="L1899" s="427" t="s">
        <v>3491</v>
      </c>
      <c r="M1899" s="684">
        <v>5</v>
      </c>
      <c r="N1899" s="685" t="s">
        <v>15710</v>
      </c>
      <c r="O1899" s="684">
        <v>200</v>
      </c>
      <c r="P1899" s="179" t="s">
        <v>15769</v>
      </c>
      <c r="Q1899" s="191">
        <v>6</v>
      </c>
      <c r="R1899" s="180"/>
      <c r="S1899" s="427">
        <v>2</v>
      </c>
      <c r="T1899" s="191">
        <v>4</v>
      </c>
      <c r="U1899" s="191">
        <v>1</v>
      </c>
      <c r="V1899" s="191">
        <v>1</v>
      </c>
      <c r="W1899" s="742">
        <v>18</v>
      </c>
      <c r="X1899" s="742"/>
      <c r="Y1899" s="742"/>
      <c r="Z1899" s="742"/>
      <c r="AA1899" s="742"/>
      <c r="AB1899" s="220"/>
      <c r="AC1899" s="419" t="s">
        <v>10743</v>
      </c>
      <c r="AD1899" s="427" t="s">
        <v>640</v>
      </c>
      <c r="AE1899" s="427" t="s">
        <v>4259</v>
      </c>
      <c r="AF1899" s="194">
        <v>0</v>
      </c>
      <c r="AG1899" s="194">
        <v>0</v>
      </c>
      <c r="AH1899" s="194">
        <v>0</v>
      </c>
      <c r="AI1899" s="194">
        <v>0</v>
      </c>
      <c r="AJ1899" s="194">
        <v>0</v>
      </c>
      <c r="AK1899" s="194">
        <v>0</v>
      </c>
      <c r="AL1899" s="385">
        <v>4</v>
      </c>
      <c r="AM1899" s="194">
        <v>0</v>
      </c>
      <c r="AN1899" s="177">
        <v>0</v>
      </c>
      <c r="AO1899" s="194">
        <v>0</v>
      </c>
      <c r="AP1899" s="180"/>
      <c r="AQ1899" s="180"/>
      <c r="AR1899" s="180"/>
      <c r="AS1899" s="180"/>
      <c r="AT1899" s="180"/>
      <c r="AU1899" s="180"/>
      <c r="AV1899" s="180"/>
      <c r="AW1899" s="180"/>
      <c r="AX1899" s="180"/>
      <c r="AY1899" s="180"/>
      <c r="AZ1899" s="180"/>
      <c r="BA1899" s="180"/>
      <c r="BB1899" s="180"/>
      <c r="BC1899" s="180"/>
      <c r="BD1899" s="180"/>
      <c r="BE1899" s="180"/>
      <c r="BF1899" s="180"/>
      <c r="BG1899" s="180"/>
      <c r="BH1899" s="176">
        <f t="shared" si="224"/>
        <v>4</v>
      </c>
      <c r="BI1899" s="176">
        <f t="shared" si="220"/>
        <v>15</v>
      </c>
      <c r="BJ1899" s="182" t="str">
        <f t="shared" si="221"/>
        <v>4 - 32</v>
      </c>
      <c r="BK1899" s="176">
        <f t="shared" si="222"/>
        <v>18</v>
      </c>
      <c r="BL1899" s="176">
        <f t="shared" si="225"/>
        <v>4</v>
      </c>
      <c r="BM1899" s="533"/>
      <c r="BN1899" s="185">
        <v>185</v>
      </c>
      <c r="BO1899" s="180">
        <v>4</v>
      </c>
      <c r="BP1899" s="185">
        <f t="shared" si="226"/>
        <v>257</v>
      </c>
      <c r="BQ1899" s="420" t="str">
        <f t="shared" si="223"/>
        <v>IV</v>
      </c>
      <c r="BR1899" s="185"/>
      <c r="BS1899" s="464" t="s">
        <v>9623</v>
      </c>
    </row>
    <row r="1900" spans="1:71" ht="38.25" x14ac:dyDescent="0.2">
      <c r="A1900" s="697">
        <v>1897</v>
      </c>
      <c r="B1900" s="286" t="s">
        <v>10744</v>
      </c>
      <c r="C1900" s="286" t="s">
        <v>10744</v>
      </c>
      <c r="D1900" s="258" t="s">
        <v>9623</v>
      </c>
      <c r="E1900" s="736">
        <v>1</v>
      </c>
      <c r="F1900" s="736">
        <v>1</v>
      </c>
      <c r="G1900" s="737">
        <v>4</v>
      </c>
      <c r="H1900" s="305" t="s">
        <v>797</v>
      </c>
      <c r="I1900" s="496" t="s">
        <v>7531</v>
      </c>
      <c r="J1900" s="497" t="s">
        <v>10745</v>
      </c>
      <c r="K1900" s="427" t="s">
        <v>3430</v>
      </c>
      <c r="L1900" s="427" t="s">
        <v>3491</v>
      </c>
      <c r="M1900" s="685">
        <v>6</v>
      </c>
      <c r="N1900" s="685" t="s">
        <v>15741</v>
      </c>
      <c r="O1900" s="685">
        <v>2</v>
      </c>
      <c r="P1900" s="427" t="s">
        <v>16317</v>
      </c>
      <c r="Q1900" s="191">
        <v>-2</v>
      </c>
      <c r="R1900" s="180"/>
      <c r="S1900" s="498">
        <v>13</v>
      </c>
      <c r="T1900" s="189">
        <v>14</v>
      </c>
      <c r="U1900" s="189">
        <v>4</v>
      </c>
      <c r="V1900" s="189">
        <v>16</v>
      </c>
      <c r="W1900" s="742">
        <v>6</v>
      </c>
      <c r="X1900" s="742">
        <v>6</v>
      </c>
      <c r="Y1900" s="742"/>
      <c r="Z1900" s="742"/>
      <c r="AA1900" s="742"/>
      <c r="AB1900" s="499" t="s">
        <v>794</v>
      </c>
      <c r="AC1900" s="419" t="s">
        <v>10780</v>
      </c>
      <c r="AD1900" s="427" t="s">
        <v>7470</v>
      </c>
      <c r="AE1900" s="427" t="s">
        <v>4259</v>
      </c>
      <c r="AF1900" s="194">
        <v>0</v>
      </c>
      <c r="AG1900" s="194">
        <v>0</v>
      </c>
      <c r="AH1900" s="194">
        <v>0</v>
      </c>
      <c r="AI1900" s="194">
        <v>0</v>
      </c>
      <c r="AJ1900" s="194">
        <v>0</v>
      </c>
      <c r="AK1900" s="194">
        <v>0</v>
      </c>
      <c r="AL1900" s="385">
        <v>8</v>
      </c>
      <c r="AM1900" s="194">
        <v>0</v>
      </c>
      <c r="AN1900" s="177">
        <v>0</v>
      </c>
      <c r="AO1900" s="194">
        <v>2</v>
      </c>
      <c r="AP1900" s="180"/>
      <c r="AQ1900" s="180"/>
      <c r="AR1900" s="180"/>
      <c r="AS1900" s="180"/>
      <c r="AT1900" s="180"/>
      <c r="AU1900" s="180"/>
      <c r="AV1900" s="180"/>
      <c r="AW1900" s="180"/>
      <c r="AX1900" s="180"/>
      <c r="AY1900" s="180"/>
      <c r="AZ1900" s="180"/>
      <c r="BA1900" s="180"/>
      <c r="BB1900" s="180"/>
      <c r="BC1900" s="180"/>
      <c r="BD1900" s="180"/>
      <c r="BE1900" s="180"/>
      <c r="BF1900" s="180"/>
      <c r="BG1900" s="180"/>
      <c r="BH1900" s="176">
        <f t="shared" si="224"/>
        <v>8</v>
      </c>
      <c r="BI1900" s="176">
        <f t="shared" si="220"/>
        <v>12</v>
      </c>
      <c r="BJ1900" s="182" t="str">
        <f t="shared" si="221"/>
        <v>10 - 66</v>
      </c>
      <c r="BK1900" s="176">
        <f t="shared" si="222"/>
        <v>38</v>
      </c>
      <c r="BL1900" s="176">
        <f t="shared" si="225"/>
        <v>8</v>
      </c>
      <c r="BM1900" s="533"/>
      <c r="BN1900" s="185">
        <v>1700</v>
      </c>
      <c r="BO1900" s="180">
        <v>12</v>
      </c>
      <c r="BP1900" s="185">
        <f t="shared" si="226"/>
        <v>2156</v>
      </c>
      <c r="BQ1900" s="420" t="str">
        <f t="shared" si="223"/>
        <v>VII</v>
      </c>
      <c r="BR1900" s="185"/>
      <c r="BS1900" s="464" t="s">
        <v>9623</v>
      </c>
    </row>
    <row r="1901" spans="1:71" ht="25.5" x14ac:dyDescent="0.2">
      <c r="A1901" s="696">
        <v>1898</v>
      </c>
      <c r="B1901" s="286" t="s">
        <v>10781</v>
      </c>
      <c r="C1901" s="286" t="s">
        <v>10781</v>
      </c>
      <c r="D1901" s="258" t="s">
        <v>9623</v>
      </c>
      <c r="E1901" s="736">
        <v>1</v>
      </c>
      <c r="F1901" s="736">
        <v>1</v>
      </c>
      <c r="G1901" s="737">
        <v>1</v>
      </c>
      <c r="H1901" s="305" t="s">
        <v>3223</v>
      </c>
      <c r="I1901" s="496" t="s">
        <v>3486</v>
      </c>
      <c r="J1901" s="497" t="s">
        <v>3486</v>
      </c>
      <c r="K1901" s="427" t="s">
        <v>5490</v>
      </c>
      <c r="L1901" s="427" t="s">
        <v>5490</v>
      </c>
      <c r="M1901" s="684">
        <v>17.5</v>
      </c>
      <c r="N1901" s="684" t="s">
        <v>16458</v>
      </c>
      <c r="O1901" s="684">
        <v>3500</v>
      </c>
      <c r="P1901" s="179" t="s">
        <v>16318</v>
      </c>
      <c r="Q1901" s="191">
        <v>4</v>
      </c>
      <c r="R1901" s="180"/>
      <c r="S1901" s="498">
        <v>13</v>
      </c>
      <c r="T1901" s="189">
        <v>14</v>
      </c>
      <c r="U1901" s="189">
        <v>4</v>
      </c>
      <c r="V1901" s="189">
        <v>16</v>
      </c>
      <c r="W1901" s="742">
        <v>3</v>
      </c>
      <c r="X1901" s="742"/>
      <c r="Y1901" s="742"/>
      <c r="Z1901" s="742">
        <v>6</v>
      </c>
      <c r="AA1901" s="742"/>
      <c r="AB1901" s="220"/>
      <c r="AC1901" s="419" t="s">
        <v>10790</v>
      </c>
      <c r="AD1901" s="179" t="s">
        <v>640</v>
      </c>
      <c r="AE1901" s="179" t="s">
        <v>4247</v>
      </c>
      <c r="AF1901" s="194">
        <v>0</v>
      </c>
      <c r="AG1901" s="194">
        <v>0</v>
      </c>
      <c r="AH1901" s="194">
        <v>0</v>
      </c>
      <c r="AI1901" s="194">
        <v>0</v>
      </c>
      <c r="AJ1901" s="194">
        <v>0</v>
      </c>
      <c r="AK1901" s="194">
        <v>0</v>
      </c>
      <c r="AL1901" s="383">
        <v>10</v>
      </c>
      <c r="AM1901" s="194">
        <v>0</v>
      </c>
      <c r="AN1901" s="177">
        <v>0</v>
      </c>
      <c r="AO1901" s="194">
        <v>0</v>
      </c>
      <c r="AP1901" s="180"/>
      <c r="AQ1901" s="180"/>
      <c r="AR1901" s="180"/>
      <c r="AS1901" s="180"/>
      <c r="AT1901" s="180"/>
      <c r="AU1901" s="180"/>
      <c r="AV1901" s="180"/>
      <c r="AW1901" s="180"/>
      <c r="AX1901" s="180"/>
      <c r="AY1901" s="180"/>
      <c r="AZ1901" s="180"/>
      <c r="BA1901" s="180"/>
      <c r="BB1901" s="180"/>
      <c r="BC1901" s="180"/>
      <c r="BD1901" s="180"/>
      <c r="BE1901" s="180"/>
      <c r="BF1901" s="180"/>
      <c r="BG1901" s="180"/>
      <c r="BH1901" s="176">
        <f t="shared" si="224"/>
        <v>10</v>
      </c>
      <c r="BI1901" s="176">
        <f t="shared" si="220"/>
        <v>10</v>
      </c>
      <c r="BJ1901" s="182" t="str">
        <f t="shared" si="221"/>
        <v>10 - 80</v>
      </c>
      <c r="BK1901" s="176">
        <f t="shared" si="222"/>
        <v>45</v>
      </c>
      <c r="BL1901" s="176">
        <f t="shared" si="225"/>
        <v>10</v>
      </c>
      <c r="BM1901" s="533"/>
      <c r="BN1901" s="185">
        <v>1000</v>
      </c>
      <c r="BO1901" s="180">
        <v>14</v>
      </c>
      <c r="BP1901" s="185">
        <f t="shared" si="226"/>
        <v>1630</v>
      </c>
      <c r="BQ1901" s="420" t="str">
        <f t="shared" si="223"/>
        <v>VI</v>
      </c>
      <c r="BR1901" s="185"/>
      <c r="BS1901" s="464" t="s">
        <v>9623</v>
      </c>
    </row>
    <row r="1902" spans="1:71" ht="38.25" x14ac:dyDescent="0.2">
      <c r="A1902" s="696">
        <v>1899</v>
      </c>
      <c r="B1902" s="286" t="s">
        <v>10791</v>
      </c>
      <c r="C1902" s="286" t="s">
        <v>10791</v>
      </c>
      <c r="D1902" s="258" t="s">
        <v>9623</v>
      </c>
      <c r="E1902" s="736">
        <v>1</v>
      </c>
      <c r="F1902" s="736">
        <v>1</v>
      </c>
      <c r="G1902" s="737">
        <v>6</v>
      </c>
      <c r="H1902" s="305" t="s">
        <v>10868</v>
      </c>
      <c r="I1902" s="496" t="s">
        <v>2342</v>
      </c>
      <c r="J1902" s="497" t="s">
        <v>10822</v>
      </c>
      <c r="K1902" s="427" t="s">
        <v>1109</v>
      </c>
      <c r="L1902" s="427" t="s">
        <v>3489</v>
      </c>
      <c r="M1902" s="685">
        <v>2.8</v>
      </c>
      <c r="N1902" s="685" t="s">
        <v>15715</v>
      </c>
      <c r="O1902" s="685">
        <v>56</v>
      </c>
      <c r="P1902" s="427"/>
      <c r="Q1902" s="191">
        <v>8</v>
      </c>
      <c r="R1902" s="180"/>
      <c r="S1902" s="191">
        <v>5</v>
      </c>
      <c r="T1902" s="191">
        <v>7</v>
      </c>
      <c r="U1902" s="191">
        <v>2</v>
      </c>
      <c r="V1902" s="191">
        <v>8</v>
      </c>
      <c r="W1902" s="742">
        <v>8</v>
      </c>
      <c r="X1902" s="742"/>
      <c r="Y1902" s="742"/>
      <c r="Z1902" s="742"/>
      <c r="AA1902" s="742"/>
      <c r="AB1902" s="220"/>
      <c r="AC1902" s="419" t="s">
        <v>10869</v>
      </c>
      <c r="AD1902" s="427" t="s">
        <v>10831</v>
      </c>
      <c r="AE1902" s="427" t="s">
        <v>788</v>
      </c>
      <c r="AF1902" s="194">
        <v>0</v>
      </c>
      <c r="AG1902" s="194">
        <v>0</v>
      </c>
      <c r="AH1902" s="194">
        <v>0</v>
      </c>
      <c r="AI1902" s="194">
        <v>0</v>
      </c>
      <c r="AJ1902" s="194">
        <v>0</v>
      </c>
      <c r="AK1902" s="194">
        <v>0</v>
      </c>
      <c r="AL1902" s="383">
        <v>1</v>
      </c>
      <c r="AM1902" s="194">
        <v>0</v>
      </c>
      <c r="AN1902" s="177">
        <v>0</v>
      </c>
      <c r="AO1902" s="194">
        <v>0</v>
      </c>
      <c r="AP1902" s="180"/>
      <c r="AQ1902" s="180"/>
      <c r="AR1902" s="180"/>
      <c r="AS1902" s="180"/>
      <c r="AT1902" s="180"/>
      <c r="AU1902" s="180"/>
      <c r="AV1902" s="180"/>
      <c r="AW1902" s="180"/>
      <c r="AX1902" s="180"/>
      <c r="AY1902" s="180"/>
      <c r="AZ1902" s="180"/>
      <c r="BA1902" s="180"/>
      <c r="BB1902" s="180"/>
      <c r="BC1902" s="180"/>
      <c r="BD1902" s="180"/>
      <c r="BE1902" s="180"/>
      <c r="BF1902" s="180"/>
      <c r="BG1902" s="180"/>
      <c r="BH1902" s="176">
        <f t="shared" si="224"/>
        <v>1</v>
      </c>
      <c r="BI1902" s="176">
        <f t="shared" si="220"/>
        <v>19</v>
      </c>
      <c r="BJ1902" s="182" t="str">
        <f t="shared" si="221"/>
        <v>1 - 8</v>
      </c>
      <c r="BK1902" s="176">
        <f t="shared" si="222"/>
        <v>5</v>
      </c>
      <c r="BL1902" s="176">
        <f t="shared" si="225"/>
        <v>1</v>
      </c>
      <c r="BM1902" s="533"/>
      <c r="BN1902" s="185">
        <v>10</v>
      </c>
      <c r="BO1902" s="180">
        <v>1</v>
      </c>
      <c r="BP1902" s="185">
        <f t="shared" si="226"/>
        <v>15</v>
      </c>
      <c r="BQ1902" s="420" t="str">
        <f t="shared" si="223"/>
        <v>I</v>
      </c>
      <c r="BR1902" s="185"/>
      <c r="BS1902" s="464" t="s">
        <v>9623</v>
      </c>
    </row>
    <row r="1903" spans="1:71" ht="38.25" x14ac:dyDescent="0.2">
      <c r="A1903" s="697">
        <v>1900</v>
      </c>
      <c r="B1903" s="286" t="s">
        <v>10792</v>
      </c>
      <c r="C1903" s="286" t="s">
        <v>10792</v>
      </c>
      <c r="D1903" s="258" t="s">
        <v>9623</v>
      </c>
      <c r="E1903" s="736">
        <v>1</v>
      </c>
      <c r="F1903" s="736">
        <v>2</v>
      </c>
      <c r="G1903" s="737">
        <v>12</v>
      </c>
      <c r="H1903" s="305" t="s">
        <v>10868</v>
      </c>
      <c r="I1903" s="496" t="s">
        <v>2342</v>
      </c>
      <c r="J1903" s="497" t="s">
        <v>10823</v>
      </c>
      <c r="K1903" s="427" t="s">
        <v>8925</v>
      </c>
      <c r="L1903" s="427" t="s">
        <v>3489</v>
      </c>
      <c r="M1903" s="685">
        <v>3.5</v>
      </c>
      <c r="N1903" s="685" t="s">
        <v>15715</v>
      </c>
      <c r="O1903" s="685">
        <v>116</v>
      </c>
      <c r="P1903" s="427" t="s">
        <v>2344</v>
      </c>
      <c r="Q1903" s="191">
        <v>8</v>
      </c>
      <c r="R1903" s="180"/>
      <c r="S1903" s="190">
        <v>5</v>
      </c>
      <c r="T1903" s="190">
        <v>10</v>
      </c>
      <c r="U1903" s="190">
        <v>2</v>
      </c>
      <c r="V1903" s="190">
        <v>12</v>
      </c>
      <c r="W1903" s="742">
        <v>8</v>
      </c>
      <c r="X1903" s="742"/>
      <c r="Y1903" s="742"/>
      <c r="Z1903" s="742"/>
      <c r="AA1903" s="742"/>
      <c r="AB1903" s="219"/>
      <c r="AC1903" s="419" t="s">
        <v>10872</v>
      </c>
      <c r="AD1903" s="427" t="s">
        <v>10831</v>
      </c>
      <c r="AE1903" s="427" t="s">
        <v>788</v>
      </c>
      <c r="AF1903" s="194">
        <v>0</v>
      </c>
      <c r="AG1903" s="194">
        <v>0</v>
      </c>
      <c r="AH1903" s="194">
        <v>0</v>
      </c>
      <c r="AI1903" s="194">
        <v>0</v>
      </c>
      <c r="AJ1903" s="194">
        <v>0</v>
      </c>
      <c r="AK1903" s="194">
        <v>0</v>
      </c>
      <c r="AL1903" s="383">
        <v>1</v>
      </c>
      <c r="AM1903" s="194">
        <v>0</v>
      </c>
      <c r="AN1903" s="177">
        <v>0</v>
      </c>
      <c r="AO1903" s="194">
        <v>2</v>
      </c>
      <c r="AP1903" s="180"/>
      <c r="AQ1903" s="180"/>
      <c r="AR1903" s="180"/>
      <c r="AS1903" s="180"/>
      <c r="AT1903" s="180"/>
      <c r="AU1903" s="180"/>
      <c r="AV1903" s="180"/>
      <c r="AW1903" s="180"/>
      <c r="AX1903" s="180"/>
      <c r="AY1903" s="180"/>
      <c r="AZ1903" s="180"/>
      <c r="BA1903" s="180"/>
      <c r="BB1903" s="180"/>
      <c r="BC1903" s="180"/>
      <c r="BD1903" s="180"/>
      <c r="BE1903" s="180"/>
      <c r="BF1903" s="180"/>
      <c r="BG1903" s="180"/>
      <c r="BH1903" s="176">
        <f t="shared" si="224"/>
        <v>1.125</v>
      </c>
      <c r="BI1903" s="176">
        <f t="shared" si="220"/>
        <v>18</v>
      </c>
      <c r="BJ1903" s="182" t="str">
        <f t="shared" si="221"/>
        <v>3 - 10</v>
      </c>
      <c r="BK1903" s="176">
        <f t="shared" si="222"/>
        <v>7</v>
      </c>
      <c r="BL1903" s="176">
        <f t="shared" si="225"/>
        <v>1</v>
      </c>
      <c r="BM1903" s="533"/>
      <c r="BN1903" s="185">
        <v>30</v>
      </c>
      <c r="BO1903" s="180">
        <v>2</v>
      </c>
      <c r="BP1903" s="185">
        <f t="shared" si="226"/>
        <v>44</v>
      </c>
      <c r="BQ1903" s="420" t="str">
        <f t="shared" si="223"/>
        <v>II</v>
      </c>
      <c r="BR1903" s="185"/>
      <c r="BS1903" s="464" t="s">
        <v>9623</v>
      </c>
    </row>
    <row r="1904" spans="1:71" ht="38.25" x14ac:dyDescent="0.2">
      <c r="A1904" s="696">
        <v>1901</v>
      </c>
      <c r="B1904" s="286" t="s">
        <v>10793</v>
      </c>
      <c r="C1904" s="286" t="s">
        <v>10793</v>
      </c>
      <c r="D1904" s="258" t="s">
        <v>9623</v>
      </c>
      <c r="E1904" s="736">
        <v>1</v>
      </c>
      <c r="F1904" s="736">
        <v>10</v>
      </c>
      <c r="G1904" s="737">
        <v>60</v>
      </c>
      <c r="H1904" s="305" t="s">
        <v>10868</v>
      </c>
      <c r="I1904" s="496" t="s">
        <v>3485</v>
      </c>
      <c r="J1904" s="497" t="s">
        <v>3395</v>
      </c>
      <c r="K1904" s="427" t="s">
        <v>1128</v>
      </c>
      <c r="L1904" s="427" t="s">
        <v>3489</v>
      </c>
      <c r="M1904" s="685">
        <v>2.5</v>
      </c>
      <c r="N1904" s="685" t="s">
        <v>15715</v>
      </c>
      <c r="O1904" s="685">
        <v>15</v>
      </c>
      <c r="P1904" s="427"/>
      <c r="Q1904" s="191">
        <v>9</v>
      </c>
      <c r="R1904" s="180"/>
      <c r="S1904" s="189">
        <v>5</v>
      </c>
      <c r="T1904" s="189">
        <v>7</v>
      </c>
      <c r="U1904" s="189">
        <v>2</v>
      </c>
      <c r="V1904" s="189">
        <v>8</v>
      </c>
      <c r="W1904" s="742">
        <v>8</v>
      </c>
      <c r="X1904" s="742"/>
      <c r="Y1904" s="742"/>
      <c r="Z1904" s="742"/>
      <c r="AA1904" s="742"/>
      <c r="AB1904" s="220"/>
      <c r="AC1904" s="183" t="s">
        <v>10869</v>
      </c>
      <c r="AD1904" s="427" t="s">
        <v>10831</v>
      </c>
      <c r="AE1904" s="427" t="s">
        <v>788</v>
      </c>
      <c r="AF1904" s="194">
        <v>1</v>
      </c>
      <c r="AG1904" s="194">
        <v>0</v>
      </c>
      <c r="AH1904" s="194">
        <v>0</v>
      </c>
      <c r="AI1904" s="194">
        <v>0</v>
      </c>
      <c r="AJ1904" s="194">
        <v>0</v>
      </c>
      <c r="AK1904" s="194">
        <v>0</v>
      </c>
      <c r="AL1904" s="383">
        <v>0</v>
      </c>
      <c r="AM1904" s="194">
        <v>0</v>
      </c>
      <c r="AN1904" s="177">
        <v>0</v>
      </c>
      <c r="AO1904" s="194">
        <v>0</v>
      </c>
      <c r="AP1904" s="180"/>
      <c r="AQ1904" s="180"/>
      <c r="AR1904" s="180"/>
      <c r="AS1904" s="180"/>
      <c r="AT1904" s="180"/>
      <c r="AU1904" s="180"/>
      <c r="AV1904" s="180"/>
      <c r="AW1904" s="180"/>
      <c r="AX1904" s="180"/>
      <c r="AY1904" s="180"/>
      <c r="AZ1904" s="180"/>
      <c r="BA1904" s="180"/>
      <c r="BB1904" s="180"/>
      <c r="BC1904" s="180"/>
      <c r="BD1904" s="180"/>
      <c r="BE1904" s="180"/>
      <c r="BF1904" s="180"/>
      <c r="BG1904" s="180"/>
      <c r="BH1904" s="176">
        <f t="shared" si="224"/>
        <v>0.5</v>
      </c>
      <c r="BI1904" s="176">
        <f t="shared" si="220"/>
        <v>21</v>
      </c>
      <c r="BJ1904" s="182" t="str">
        <f t="shared" si="221"/>
        <v>1 - 2</v>
      </c>
      <c r="BK1904" s="176">
        <f t="shared" si="222"/>
        <v>2</v>
      </c>
      <c r="BL1904" s="176">
        <f t="shared" si="225"/>
        <v>0</v>
      </c>
      <c r="BM1904" s="533"/>
      <c r="BN1904" s="185">
        <v>5</v>
      </c>
      <c r="BO1904" s="180">
        <v>1</v>
      </c>
      <c r="BP1904" s="185">
        <f t="shared" si="226"/>
        <v>7</v>
      </c>
      <c r="BQ1904" s="420" t="str">
        <f t="shared" si="223"/>
        <v>I</v>
      </c>
      <c r="BR1904" s="185"/>
      <c r="BS1904" s="464" t="s">
        <v>9623</v>
      </c>
    </row>
    <row r="1905" spans="1:71" ht="38.25" x14ac:dyDescent="0.2">
      <c r="A1905" s="697">
        <v>1902</v>
      </c>
      <c r="B1905" s="286" t="s">
        <v>10794</v>
      </c>
      <c r="C1905" s="286" t="s">
        <v>10794</v>
      </c>
      <c r="D1905" s="258" t="s">
        <v>9623</v>
      </c>
      <c r="E1905" s="736">
        <v>1</v>
      </c>
      <c r="F1905" s="736">
        <v>2</v>
      </c>
      <c r="G1905" s="737">
        <v>8</v>
      </c>
      <c r="H1905" s="305" t="s">
        <v>10868</v>
      </c>
      <c r="I1905" s="496" t="s">
        <v>3485</v>
      </c>
      <c r="J1905" s="497" t="s">
        <v>6553</v>
      </c>
      <c r="K1905" s="427" t="s">
        <v>3489</v>
      </c>
      <c r="L1905" s="427" t="s">
        <v>3489</v>
      </c>
      <c r="M1905" s="685">
        <v>1.5</v>
      </c>
      <c r="N1905" s="685" t="s">
        <v>15710</v>
      </c>
      <c r="O1905" s="685">
        <v>5</v>
      </c>
      <c r="P1905" s="427" t="s">
        <v>11556</v>
      </c>
      <c r="Q1905" s="191">
        <v>6</v>
      </c>
      <c r="R1905" s="180"/>
      <c r="S1905" s="189">
        <v>2</v>
      </c>
      <c r="T1905" s="189">
        <v>4</v>
      </c>
      <c r="U1905" s="189">
        <v>1</v>
      </c>
      <c r="V1905" s="189">
        <v>1</v>
      </c>
      <c r="W1905" s="742">
        <v>4</v>
      </c>
      <c r="X1905" s="742"/>
      <c r="Y1905" s="742">
        <v>2</v>
      </c>
      <c r="Z1905" s="742"/>
      <c r="AA1905" s="742"/>
      <c r="AB1905" s="220"/>
      <c r="AC1905" s="186" t="s">
        <v>10869</v>
      </c>
      <c r="AD1905" s="427" t="s">
        <v>10831</v>
      </c>
      <c r="AE1905" s="427" t="s">
        <v>788</v>
      </c>
      <c r="AF1905" s="194">
        <v>1</v>
      </c>
      <c r="AG1905" s="194">
        <v>0</v>
      </c>
      <c r="AH1905" s="194">
        <v>0</v>
      </c>
      <c r="AI1905" s="194">
        <v>0</v>
      </c>
      <c r="AJ1905" s="194">
        <v>0</v>
      </c>
      <c r="AK1905" s="194">
        <v>0</v>
      </c>
      <c r="AL1905" s="383">
        <v>0</v>
      </c>
      <c r="AM1905" s="194">
        <v>0</v>
      </c>
      <c r="AN1905" s="177">
        <v>0</v>
      </c>
      <c r="AO1905" s="194">
        <v>1</v>
      </c>
      <c r="AP1905" s="180"/>
      <c r="AQ1905" s="180"/>
      <c r="AR1905" s="180"/>
      <c r="AS1905" s="180"/>
      <c r="AT1905" s="180"/>
      <c r="AU1905" s="180"/>
      <c r="AV1905" s="180"/>
      <c r="AW1905" s="180"/>
      <c r="AX1905" s="180"/>
      <c r="AY1905" s="180"/>
      <c r="AZ1905" s="180"/>
      <c r="BA1905" s="180"/>
      <c r="BB1905" s="180"/>
      <c r="BC1905" s="180"/>
      <c r="BD1905" s="180"/>
      <c r="BE1905" s="180"/>
      <c r="BF1905" s="180"/>
      <c r="BG1905" s="180"/>
      <c r="BH1905" s="176">
        <f t="shared" si="224"/>
        <v>0.5</v>
      </c>
      <c r="BI1905" s="176">
        <f t="shared" si="220"/>
        <v>21</v>
      </c>
      <c r="BJ1905" s="182" t="str">
        <f t="shared" si="221"/>
        <v>2 - 3</v>
      </c>
      <c r="BK1905" s="176">
        <f t="shared" si="222"/>
        <v>3</v>
      </c>
      <c r="BL1905" s="176">
        <f t="shared" si="225"/>
        <v>0</v>
      </c>
      <c r="BM1905" s="533"/>
      <c r="BN1905" s="185">
        <v>7</v>
      </c>
      <c r="BO1905" s="180">
        <v>1</v>
      </c>
      <c r="BP1905" s="185">
        <f t="shared" si="226"/>
        <v>10</v>
      </c>
      <c r="BQ1905" s="420" t="str">
        <f t="shared" si="223"/>
        <v>I</v>
      </c>
      <c r="BR1905" s="185"/>
      <c r="BS1905" s="464" t="s">
        <v>9623</v>
      </c>
    </row>
    <row r="1906" spans="1:71" ht="38.25" x14ac:dyDescent="0.2">
      <c r="A1906" s="696">
        <v>1903</v>
      </c>
      <c r="B1906" s="286" t="s">
        <v>10795</v>
      </c>
      <c r="C1906" s="286" t="s">
        <v>10795</v>
      </c>
      <c r="D1906" s="258" t="s">
        <v>9623</v>
      </c>
      <c r="E1906" s="736">
        <v>1</v>
      </c>
      <c r="F1906" s="736">
        <v>1</v>
      </c>
      <c r="G1906" s="737">
        <v>5</v>
      </c>
      <c r="H1906" s="305" t="s">
        <v>10868</v>
      </c>
      <c r="I1906" s="496" t="s">
        <v>2342</v>
      </c>
      <c r="J1906" s="497" t="s">
        <v>10822</v>
      </c>
      <c r="K1906" s="427" t="s">
        <v>8925</v>
      </c>
      <c r="L1906" s="427" t="s">
        <v>3489</v>
      </c>
      <c r="M1906" s="685">
        <v>2.8</v>
      </c>
      <c r="N1906" s="685" t="s">
        <v>15710</v>
      </c>
      <c r="O1906" s="685">
        <v>50</v>
      </c>
      <c r="P1906" s="427" t="s">
        <v>4535</v>
      </c>
      <c r="Q1906" s="191">
        <v>9</v>
      </c>
      <c r="R1906" s="180"/>
      <c r="S1906" s="189">
        <v>2</v>
      </c>
      <c r="T1906" s="189">
        <v>4</v>
      </c>
      <c r="U1906" s="189">
        <v>1</v>
      </c>
      <c r="V1906" s="189">
        <v>1</v>
      </c>
      <c r="W1906" s="742">
        <v>8</v>
      </c>
      <c r="X1906" s="742"/>
      <c r="Y1906" s="742"/>
      <c r="Z1906" s="742"/>
      <c r="AA1906" s="742"/>
      <c r="AB1906" s="220"/>
      <c r="AC1906" s="419" t="s">
        <v>10873</v>
      </c>
      <c r="AD1906" s="427" t="s">
        <v>10831</v>
      </c>
      <c r="AE1906" s="427" t="s">
        <v>788</v>
      </c>
      <c r="AF1906" s="194">
        <v>0</v>
      </c>
      <c r="AG1906" s="194">
        <v>0</v>
      </c>
      <c r="AH1906" s="194">
        <v>0</v>
      </c>
      <c r="AI1906" s="194">
        <v>0</v>
      </c>
      <c r="AJ1906" s="194">
        <v>0</v>
      </c>
      <c r="AK1906" s="194">
        <v>1</v>
      </c>
      <c r="AL1906" s="383">
        <v>0</v>
      </c>
      <c r="AM1906" s="194">
        <v>0</v>
      </c>
      <c r="AN1906" s="177">
        <v>0</v>
      </c>
      <c r="AO1906" s="194">
        <v>0</v>
      </c>
      <c r="AP1906" s="180"/>
      <c r="AQ1906" s="180"/>
      <c r="AR1906" s="180"/>
      <c r="AS1906" s="180"/>
      <c r="AT1906" s="180"/>
      <c r="AU1906" s="180"/>
      <c r="AV1906" s="180"/>
      <c r="AW1906" s="180"/>
      <c r="AX1906" s="180"/>
      <c r="AY1906" s="180"/>
      <c r="AZ1906" s="180"/>
      <c r="BA1906" s="180"/>
      <c r="BB1906" s="180"/>
      <c r="BC1906" s="180"/>
      <c r="BD1906" s="180"/>
      <c r="BE1906" s="180"/>
      <c r="BF1906" s="180"/>
      <c r="BG1906" s="180"/>
      <c r="BH1906" s="176">
        <f t="shared" si="224"/>
        <v>0.875</v>
      </c>
      <c r="BI1906" s="176">
        <f t="shared" ref="BI1906:BI1969" si="227">IF(manualHD="",IF(COUNTIF(AP1906:BG1906,"")=18,IFERROR(INDEX(thac0array,MATCH(IF(manualHD="",IF(SUM($AG1906:$AL1906)/(0.01+fixedhp)&lt;1/40,ROUND(fixedhp/4.5,0),IF(eightsider=1,IF((AND(fixedhp&gt;0,fixedhp&lt;4)),1.125,1),IF(eightsider&gt;1,eightsider+IF(twosider*1.5+threesider*2+foursider*2.5+fivesider*3+sixsider*3.5+sevensider*4+fixedhp&gt;3,1,0),IF(sevensider=1,0.875,0.5)))),manualHD),hitDiceThac0,0)),21),MIN(IFERROR(INDEX(thac0array,MATCH(IF(AZ1906="",AP1906,ROUND(AP1906+AZ1906/2,0)),hitDiceThac0,0)),21),IFERROR(INDEX(thac0array,MATCH(MAX(AQ1906:AS1906),fighterThac0,0)),21),IFERROR(INDEX(thac0array,MATCH(MAX(AW1906:BA1906),clericThac0,0)),21),IFERROR(INDEX(thac0array,MATCH(MAX(BB1906:BC1906),thiefThac0,0)),21),IFERROR(INDEX(thac0array,MATCH(MAX(BD1906:BG1906),magicUserThac0,0)),21))),IFERROR(INDEX(thac0array,MATCH(BM1906,hitDiceThac0),0),BM1906))</f>
        <v>20</v>
      </c>
      <c r="BJ1906" s="182" t="str">
        <f t="shared" ref="BJ1906:BJ1969" si="228">IF(SUM(AF1906:AN1906)=0,AO1906,IF(AZ1906="",SUM(AF1906:AO1906)&amp;" - "&amp;IF(OR(COUNTIF(AP1906:BG1906,"")=18,AP1906&gt;0),ROUND(AF1906*2+AG1906*3+AH1906*4+AI1906*5+AJ1906*6+AK1906*7+AL1906*8+AM1906*10+AN1906*12+AO1906,0),ROUND((AF1906*2+AG1906*3+AH1906*4+AI1906*5+AJ1906*6+AK1906*7+AL1906*8+AM1906*10+AN1906*12+AO1906)/COUNTA(AQ1906:BG1906),0)),IF(BM1906="",(AZ1906-1)*1+SUM(AF1906:AO1906)&amp;" - "&amp;(AZ1906-1)*4+ROUND(AF1906*2+AG1906*3+AH1906*4+AI1906*5+AJ1906*6+AK1906*7+AL1906*8+AM1906*10+AN1906*12+AO1906,0),SUM(AF1906:AO1906)&amp;" - "&amp;ROUND(AF1906*2+AG1906*3+AH1906*4+AI1906*5+AJ1906*6+AK1906*7+AL1906*8+AM1906*10+AN1906*12+AO1906,0))))</f>
        <v>1 - 7</v>
      </c>
      <c r="BK1906" s="176">
        <f t="shared" ref="BK1906:BK1969" si="229">IF(SUM(AF1906:AN1906)=0,AO1906,IF(AZ1906="",ROUND(AVERAGE(SUM(AF1906:AO1906),IF(OR(COUNTIF(AP1906:BG1906,"")=18,AP1906&gt;0),ROUND(AF1906*2+AG1906*3+AH1906*4+AI1906*5+AJ1906*6+AK1906*7+AL1906*8+AM1906*10+AN1906*12+AO1906,0),ROUND((AF1906*2+AG1906*3+AH1906*4+AI1906*5+AJ1906*6+AK1906*7+AL1906*8+AM1906*10+AN1906*12+AO1906)/COUNTA(AQ1906:BG1906),0))),0),IF(BM1906="",ROUND(AVERAGE((AZ1906-1)*1+SUM(AF1906:AO1906),(AZ1906-1)*4+ROUND(AF1906*2+AG1906*3+AH1906*4+AI1906*5+AJ1906*6+AK1906*7+AL1906*8+AM1906*10+AN1906*12+AO1906,0)),0),ROUND(AVERAGE(SUM(AF1906:AO1906),ROUND(AF1906*2+AG1906*3+AH1906*4+AI1906*5+AJ1906*6+AK1906*7+AL1906*8+AM1906*10+AN1906*12+AO1906,0)),0))))</f>
        <v>4</v>
      </c>
      <c r="BL1906" s="176">
        <f t="shared" si="225"/>
        <v>1</v>
      </c>
      <c r="BM1906" s="533"/>
      <c r="BN1906" s="185">
        <v>12</v>
      </c>
      <c r="BO1906" s="180">
        <v>1</v>
      </c>
      <c r="BP1906" s="185">
        <f t="shared" si="226"/>
        <v>16</v>
      </c>
      <c r="BQ1906" s="420" t="str">
        <f t="shared" ref="BQ1906:BQ1969" si="230">IFERROR(INDEX(xpLevel,MATCH($BN1906,xpThresholds,1)), "XI")</f>
        <v>I</v>
      </c>
      <c r="BR1906" s="185"/>
      <c r="BS1906" s="464" t="s">
        <v>9623</v>
      </c>
    </row>
    <row r="1907" spans="1:71" ht="38.25" x14ac:dyDescent="0.2">
      <c r="A1907" s="696">
        <v>1904</v>
      </c>
      <c r="B1907" s="286" t="s">
        <v>10796</v>
      </c>
      <c r="C1907" s="286" t="s">
        <v>10796</v>
      </c>
      <c r="D1907" s="258" t="s">
        <v>9623</v>
      </c>
      <c r="E1907" s="736">
        <v>1</v>
      </c>
      <c r="F1907" s="736">
        <v>1</v>
      </c>
      <c r="G1907" s="737">
        <v>9</v>
      </c>
      <c r="H1907" s="305" t="s">
        <v>10868</v>
      </c>
      <c r="I1907" s="496" t="s">
        <v>2342</v>
      </c>
      <c r="J1907" s="497" t="s">
        <v>1515</v>
      </c>
      <c r="K1907" s="427" t="s">
        <v>10829</v>
      </c>
      <c r="L1907" s="427" t="s">
        <v>3491</v>
      </c>
      <c r="M1907" s="685">
        <v>4.8</v>
      </c>
      <c r="N1907" s="685" t="s">
        <v>15710</v>
      </c>
      <c r="O1907" s="685">
        <v>138</v>
      </c>
      <c r="P1907" s="427" t="s">
        <v>11557</v>
      </c>
      <c r="Q1907" s="191">
        <v>8</v>
      </c>
      <c r="R1907" s="180"/>
      <c r="S1907" s="189">
        <v>2</v>
      </c>
      <c r="T1907" s="189">
        <v>4</v>
      </c>
      <c r="U1907" s="189">
        <v>1</v>
      </c>
      <c r="V1907" s="189">
        <v>1</v>
      </c>
      <c r="W1907" s="742">
        <v>8</v>
      </c>
      <c r="X1907" s="742"/>
      <c r="Y1907" s="742"/>
      <c r="Z1907" s="742"/>
      <c r="AA1907" s="742"/>
      <c r="AB1907" s="220"/>
      <c r="AC1907" s="419" t="s">
        <v>10874</v>
      </c>
      <c r="AD1907" s="427" t="s">
        <v>10831</v>
      </c>
      <c r="AE1907" s="427" t="s">
        <v>788</v>
      </c>
      <c r="AF1907" s="194">
        <v>0</v>
      </c>
      <c r="AG1907" s="194">
        <v>0</v>
      </c>
      <c r="AH1907" s="194">
        <v>0</v>
      </c>
      <c r="AI1907" s="194">
        <v>0</v>
      </c>
      <c r="AJ1907" s="194">
        <v>0</v>
      </c>
      <c r="AK1907" s="194">
        <v>0</v>
      </c>
      <c r="AL1907" s="383">
        <v>1</v>
      </c>
      <c r="AM1907" s="194">
        <v>0</v>
      </c>
      <c r="AN1907" s="177">
        <v>0</v>
      </c>
      <c r="AO1907" s="194">
        <v>3</v>
      </c>
      <c r="AP1907" s="180"/>
      <c r="AQ1907" s="180"/>
      <c r="AR1907" s="180"/>
      <c r="AS1907" s="180"/>
      <c r="AT1907" s="180"/>
      <c r="AU1907" s="180"/>
      <c r="AV1907" s="180"/>
      <c r="AW1907" s="180"/>
      <c r="AX1907" s="180"/>
      <c r="AY1907" s="180"/>
      <c r="AZ1907" s="180"/>
      <c r="BA1907" s="180"/>
      <c r="BB1907" s="180"/>
      <c r="BC1907" s="180"/>
      <c r="BD1907" s="180"/>
      <c r="BE1907" s="180"/>
      <c r="BF1907" s="180"/>
      <c r="BG1907" s="180"/>
      <c r="BH1907" s="176">
        <f t="shared" si="224"/>
        <v>1.125</v>
      </c>
      <c r="BI1907" s="176">
        <f t="shared" si="227"/>
        <v>18</v>
      </c>
      <c r="BJ1907" s="182" t="str">
        <f t="shared" si="228"/>
        <v>4 - 11</v>
      </c>
      <c r="BK1907" s="176">
        <f t="shared" si="229"/>
        <v>8</v>
      </c>
      <c r="BL1907" s="176">
        <f t="shared" si="225"/>
        <v>1</v>
      </c>
      <c r="BM1907" s="533"/>
      <c r="BN1907" s="185">
        <v>28</v>
      </c>
      <c r="BO1907" s="180">
        <v>2</v>
      </c>
      <c r="BP1907" s="185">
        <f t="shared" si="226"/>
        <v>44</v>
      </c>
      <c r="BQ1907" s="420" t="str">
        <f t="shared" si="230"/>
        <v>II</v>
      </c>
      <c r="BR1907" s="185"/>
      <c r="BS1907" s="464" t="s">
        <v>9623</v>
      </c>
    </row>
    <row r="1908" spans="1:71" ht="38.25" x14ac:dyDescent="0.2">
      <c r="A1908" s="697">
        <v>1905</v>
      </c>
      <c r="B1908" s="286" t="s">
        <v>10797</v>
      </c>
      <c r="C1908" s="286" t="s">
        <v>10797</v>
      </c>
      <c r="D1908" s="258" t="s">
        <v>9623</v>
      </c>
      <c r="E1908" s="736">
        <v>1</v>
      </c>
      <c r="F1908" s="736">
        <v>1</v>
      </c>
      <c r="G1908" s="737">
        <v>3</v>
      </c>
      <c r="H1908" s="305" t="s">
        <v>10868</v>
      </c>
      <c r="I1908" s="496" t="s">
        <v>2342</v>
      </c>
      <c r="J1908" s="497" t="s">
        <v>4725</v>
      </c>
      <c r="K1908" s="427" t="s">
        <v>3578</v>
      </c>
      <c r="L1908" s="427" t="s">
        <v>3491</v>
      </c>
      <c r="M1908" s="685">
        <v>3.5</v>
      </c>
      <c r="N1908" s="685" t="s">
        <v>15710</v>
      </c>
      <c r="O1908" s="685">
        <v>163</v>
      </c>
      <c r="P1908" s="427" t="s">
        <v>15765</v>
      </c>
      <c r="Q1908" s="191">
        <v>8</v>
      </c>
      <c r="R1908" s="180"/>
      <c r="S1908" s="189">
        <v>2</v>
      </c>
      <c r="T1908" s="189">
        <v>4</v>
      </c>
      <c r="U1908" s="189">
        <v>1</v>
      </c>
      <c r="V1908" s="189">
        <v>1</v>
      </c>
      <c r="W1908" s="742">
        <v>8</v>
      </c>
      <c r="X1908" s="742"/>
      <c r="Y1908" s="742"/>
      <c r="Z1908" s="742"/>
      <c r="AA1908" s="742"/>
      <c r="AB1908" s="220"/>
      <c r="AC1908" s="419" t="s">
        <v>10875</v>
      </c>
      <c r="AD1908" s="427" t="s">
        <v>10831</v>
      </c>
      <c r="AE1908" s="427" t="s">
        <v>788</v>
      </c>
      <c r="AF1908" s="194">
        <v>0</v>
      </c>
      <c r="AG1908" s="194">
        <v>0</v>
      </c>
      <c r="AH1908" s="194">
        <v>0</v>
      </c>
      <c r="AI1908" s="194">
        <v>0</v>
      </c>
      <c r="AJ1908" s="194">
        <v>0</v>
      </c>
      <c r="AK1908" s="194">
        <v>0</v>
      </c>
      <c r="AL1908" s="383">
        <v>2</v>
      </c>
      <c r="AM1908" s="194">
        <v>0</v>
      </c>
      <c r="AN1908" s="177">
        <v>0</v>
      </c>
      <c r="AO1908" s="194">
        <v>2</v>
      </c>
      <c r="AP1908" s="180"/>
      <c r="AQ1908" s="180"/>
      <c r="AR1908" s="180"/>
      <c r="AS1908" s="180"/>
      <c r="AT1908" s="180"/>
      <c r="AU1908" s="180"/>
      <c r="AV1908" s="180"/>
      <c r="AW1908" s="180"/>
      <c r="AX1908" s="180"/>
      <c r="AY1908" s="180"/>
      <c r="AZ1908" s="180"/>
      <c r="BA1908" s="180"/>
      <c r="BB1908" s="180"/>
      <c r="BC1908" s="180"/>
      <c r="BD1908" s="180"/>
      <c r="BE1908" s="180"/>
      <c r="BF1908" s="180"/>
      <c r="BG1908" s="180"/>
      <c r="BH1908" s="176">
        <f t="shared" si="224"/>
        <v>2</v>
      </c>
      <c r="BI1908" s="176">
        <f t="shared" si="227"/>
        <v>16</v>
      </c>
      <c r="BJ1908" s="182" t="str">
        <f t="shared" si="228"/>
        <v>4 - 18</v>
      </c>
      <c r="BK1908" s="176">
        <f t="shared" si="229"/>
        <v>11</v>
      </c>
      <c r="BL1908" s="176">
        <f t="shared" si="225"/>
        <v>2</v>
      </c>
      <c r="BM1908" s="533"/>
      <c r="BN1908" s="185">
        <v>50</v>
      </c>
      <c r="BO1908" s="180">
        <v>3</v>
      </c>
      <c r="BP1908" s="185">
        <f t="shared" si="226"/>
        <v>83</v>
      </c>
      <c r="BQ1908" s="420" t="str">
        <f t="shared" si="230"/>
        <v>II</v>
      </c>
      <c r="BR1908" s="185"/>
      <c r="BS1908" s="464" t="s">
        <v>9623</v>
      </c>
    </row>
    <row r="1909" spans="1:71" ht="38.25" x14ac:dyDescent="0.2">
      <c r="A1909" s="696">
        <v>1906</v>
      </c>
      <c r="B1909" s="286" t="s">
        <v>10798</v>
      </c>
      <c r="C1909" s="286" t="s">
        <v>10798</v>
      </c>
      <c r="D1909" s="258" t="s">
        <v>9623</v>
      </c>
      <c r="E1909" s="736">
        <v>1</v>
      </c>
      <c r="F1909" s="736">
        <v>1</v>
      </c>
      <c r="G1909" s="737">
        <v>18</v>
      </c>
      <c r="H1909" s="305" t="s">
        <v>10868</v>
      </c>
      <c r="I1909" s="496" t="s">
        <v>3560</v>
      </c>
      <c r="J1909" s="497" t="s">
        <v>6554</v>
      </c>
      <c r="K1909" s="427" t="s">
        <v>4459</v>
      </c>
      <c r="L1909" s="427" t="s">
        <v>3489</v>
      </c>
      <c r="M1909" s="685">
        <v>2.5</v>
      </c>
      <c r="N1909" s="685" t="s">
        <v>15710</v>
      </c>
      <c r="O1909" s="685">
        <v>28</v>
      </c>
      <c r="P1909" s="427" t="s">
        <v>11558</v>
      </c>
      <c r="Q1909" s="191">
        <v>9</v>
      </c>
      <c r="R1909" s="180"/>
      <c r="S1909" s="189">
        <v>2</v>
      </c>
      <c r="T1909" s="189">
        <v>4</v>
      </c>
      <c r="U1909" s="189">
        <v>1</v>
      </c>
      <c r="V1909" s="189">
        <v>1</v>
      </c>
      <c r="W1909" s="742">
        <v>10</v>
      </c>
      <c r="X1909" s="742"/>
      <c r="Y1909" s="742"/>
      <c r="Z1909" s="742"/>
      <c r="AA1909" s="742"/>
      <c r="AB1909" s="220"/>
      <c r="AC1909" s="419" t="s">
        <v>10876</v>
      </c>
      <c r="AD1909" s="427" t="s">
        <v>10831</v>
      </c>
      <c r="AE1909" s="427" t="s">
        <v>788</v>
      </c>
      <c r="AF1909" s="194">
        <v>0</v>
      </c>
      <c r="AG1909" s="194">
        <v>0</v>
      </c>
      <c r="AH1909" s="194">
        <v>0</v>
      </c>
      <c r="AI1909" s="194">
        <v>0</v>
      </c>
      <c r="AJ1909" s="194">
        <v>0</v>
      </c>
      <c r="AK1909" s="194">
        <v>1</v>
      </c>
      <c r="AL1909" s="383">
        <v>0</v>
      </c>
      <c r="AM1909" s="194">
        <v>0</v>
      </c>
      <c r="AN1909" s="177">
        <v>0</v>
      </c>
      <c r="AO1909" s="194">
        <v>0</v>
      </c>
      <c r="AP1909" s="180"/>
      <c r="AQ1909" s="180"/>
      <c r="AR1909" s="180"/>
      <c r="AS1909" s="180"/>
      <c r="AT1909" s="180"/>
      <c r="AU1909" s="180"/>
      <c r="AV1909" s="180"/>
      <c r="AW1909" s="180"/>
      <c r="AX1909" s="180"/>
      <c r="AY1909" s="180"/>
      <c r="AZ1909" s="180"/>
      <c r="BA1909" s="180"/>
      <c r="BB1909" s="180"/>
      <c r="BC1909" s="180"/>
      <c r="BD1909" s="180"/>
      <c r="BE1909" s="180"/>
      <c r="BF1909" s="180"/>
      <c r="BG1909" s="180"/>
      <c r="BH1909" s="176">
        <f t="shared" si="224"/>
        <v>0.875</v>
      </c>
      <c r="BI1909" s="176">
        <f t="shared" si="227"/>
        <v>20</v>
      </c>
      <c r="BJ1909" s="182" t="str">
        <f t="shared" si="228"/>
        <v>1 - 7</v>
      </c>
      <c r="BK1909" s="176">
        <f t="shared" si="229"/>
        <v>4</v>
      </c>
      <c r="BL1909" s="176">
        <f t="shared" si="225"/>
        <v>1</v>
      </c>
      <c r="BM1909" s="533"/>
      <c r="BN1909" s="185">
        <v>10</v>
      </c>
      <c r="BO1909" s="180">
        <v>1</v>
      </c>
      <c r="BP1909" s="185">
        <f t="shared" si="226"/>
        <v>14</v>
      </c>
      <c r="BQ1909" s="420" t="str">
        <f t="shared" si="230"/>
        <v>I</v>
      </c>
      <c r="BR1909" s="185"/>
      <c r="BS1909" s="464" t="s">
        <v>9623</v>
      </c>
    </row>
    <row r="1910" spans="1:71" ht="38.25" x14ac:dyDescent="0.2">
      <c r="A1910" s="697">
        <v>1907</v>
      </c>
      <c r="B1910" s="286" t="s">
        <v>10799</v>
      </c>
      <c r="C1910" s="286" t="s">
        <v>10799</v>
      </c>
      <c r="D1910" s="258" t="s">
        <v>9623</v>
      </c>
      <c r="E1910" s="736">
        <v>1</v>
      </c>
      <c r="F1910" s="736">
        <v>1</v>
      </c>
      <c r="G1910" s="737">
        <v>9</v>
      </c>
      <c r="H1910" s="305" t="s">
        <v>10868</v>
      </c>
      <c r="I1910" s="496" t="s">
        <v>5464</v>
      </c>
      <c r="J1910" s="497" t="s">
        <v>3123</v>
      </c>
      <c r="K1910" s="427" t="s">
        <v>4459</v>
      </c>
      <c r="L1910" s="427" t="s">
        <v>3489</v>
      </c>
      <c r="M1910" s="685">
        <v>2</v>
      </c>
      <c r="N1910" s="685" t="s">
        <v>15710</v>
      </c>
      <c r="O1910" s="685">
        <v>21</v>
      </c>
      <c r="P1910" s="427" t="s">
        <v>15862</v>
      </c>
      <c r="Q1910" s="191">
        <v>9</v>
      </c>
      <c r="R1910" s="180"/>
      <c r="S1910" s="190">
        <v>1</v>
      </c>
      <c r="T1910" s="190">
        <v>1</v>
      </c>
      <c r="U1910" s="190">
        <v>1</v>
      </c>
      <c r="V1910" s="190">
        <v>1</v>
      </c>
      <c r="W1910" s="742">
        <v>8</v>
      </c>
      <c r="X1910" s="742"/>
      <c r="Y1910" s="742"/>
      <c r="Z1910" s="742"/>
      <c r="AA1910" s="742"/>
      <c r="AB1910" s="219"/>
      <c r="AC1910" s="419" t="s">
        <v>10877</v>
      </c>
      <c r="AD1910" s="427" t="s">
        <v>10831</v>
      </c>
      <c r="AE1910" s="427" t="s">
        <v>788</v>
      </c>
      <c r="AF1910" s="194">
        <v>0</v>
      </c>
      <c r="AG1910" s="194">
        <v>0</v>
      </c>
      <c r="AH1910" s="194">
        <v>0</v>
      </c>
      <c r="AI1910" s="194">
        <v>0</v>
      </c>
      <c r="AJ1910" s="194">
        <v>0</v>
      </c>
      <c r="AK1910" s="194">
        <v>1</v>
      </c>
      <c r="AL1910" s="383">
        <v>0</v>
      </c>
      <c r="AM1910" s="194">
        <v>0</v>
      </c>
      <c r="AN1910" s="177">
        <v>0</v>
      </c>
      <c r="AO1910" s="194">
        <v>0</v>
      </c>
      <c r="AP1910" s="180"/>
      <c r="AQ1910" s="180"/>
      <c r="AR1910" s="180"/>
      <c r="AS1910" s="180"/>
      <c r="AT1910" s="180"/>
      <c r="AU1910" s="180"/>
      <c r="AV1910" s="180"/>
      <c r="AW1910" s="180"/>
      <c r="AX1910" s="180"/>
      <c r="AY1910" s="180"/>
      <c r="AZ1910" s="180"/>
      <c r="BA1910" s="180"/>
      <c r="BB1910" s="180"/>
      <c r="BC1910" s="180"/>
      <c r="BD1910" s="180"/>
      <c r="BE1910" s="180"/>
      <c r="BF1910" s="180"/>
      <c r="BG1910" s="180"/>
      <c r="BH1910" s="176">
        <f t="shared" si="224"/>
        <v>0.875</v>
      </c>
      <c r="BI1910" s="176">
        <f t="shared" si="227"/>
        <v>20</v>
      </c>
      <c r="BJ1910" s="182" t="str">
        <f t="shared" si="228"/>
        <v>1 - 7</v>
      </c>
      <c r="BK1910" s="176">
        <f t="shared" si="229"/>
        <v>4</v>
      </c>
      <c r="BL1910" s="176">
        <f t="shared" si="225"/>
        <v>1</v>
      </c>
      <c r="BM1910" s="533"/>
      <c r="BN1910" s="185">
        <v>10</v>
      </c>
      <c r="BO1910" s="180">
        <v>1</v>
      </c>
      <c r="BP1910" s="185">
        <f t="shared" si="226"/>
        <v>14</v>
      </c>
      <c r="BQ1910" s="420" t="str">
        <f t="shared" si="230"/>
        <v>I</v>
      </c>
      <c r="BR1910" s="185"/>
      <c r="BS1910" s="464" t="s">
        <v>9623</v>
      </c>
    </row>
    <row r="1911" spans="1:71" ht="38.25" x14ac:dyDescent="0.2">
      <c r="A1911" s="696">
        <v>1908</v>
      </c>
      <c r="B1911" s="286" t="s">
        <v>10800</v>
      </c>
      <c r="C1911" s="286" t="s">
        <v>10800</v>
      </c>
      <c r="D1911" s="258" t="s">
        <v>9623</v>
      </c>
      <c r="E1911" s="736">
        <v>1</v>
      </c>
      <c r="F1911" s="736">
        <v>4</v>
      </c>
      <c r="G1911" s="737">
        <v>36</v>
      </c>
      <c r="H1911" s="305" t="s">
        <v>10868</v>
      </c>
      <c r="I1911" s="496" t="s">
        <v>5464</v>
      </c>
      <c r="J1911" s="497" t="s">
        <v>3123</v>
      </c>
      <c r="K1911" s="427" t="s">
        <v>1128</v>
      </c>
      <c r="L1911" s="427" t="s">
        <v>3489</v>
      </c>
      <c r="M1911" s="685">
        <v>4.3</v>
      </c>
      <c r="N1911" s="685" t="s">
        <v>15710</v>
      </c>
      <c r="O1911" s="685">
        <v>335</v>
      </c>
      <c r="P1911" s="427"/>
      <c r="Q1911" s="191">
        <v>9</v>
      </c>
      <c r="R1911" s="180"/>
      <c r="S1911" s="189">
        <v>2</v>
      </c>
      <c r="T1911" s="189">
        <v>4</v>
      </c>
      <c r="U1911" s="189">
        <v>1</v>
      </c>
      <c r="V1911" s="189">
        <v>1</v>
      </c>
      <c r="W1911" s="742">
        <v>10</v>
      </c>
      <c r="X1911" s="742"/>
      <c r="Y1911" s="742"/>
      <c r="Z1911" s="742"/>
      <c r="AA1911" s="742"/>
      <c r="AB1911" s="219"/>
      <c r="AC1911" s="419" t="s">
        <v>10878</v>
      </c>
      <c r="AD1911" s="427" t="s">
        <v>10831</v>
      </c>
      <c r="AE1911" s="427" t="s">
        <v>788</v>
      </c>
      <c r="AF1911" s="194">
        <v>0</v>
      </c>
      <c r="AG1911" s="194">
        <v>0</v>
      </c>
      <c r="AH1911" s="194">
        <v>0</v>
      </c>
      <c r="AI1911" s="194">
        <v>0</v>
      </c>
      <c r="AJ1911" s="194">
        <v>0</v>
      </c>
      <c r="AK1911" s="194">
        <v>0</v>
      </c>
      <c r="AL1911" s="383">
        <v>1</v>
      </c>
      <c r="AM1911" s="194">
        <v>0</v>
      </c>
      <c r="AN1911" s="177">
        <v>0</v>
      </c>
      <c r="AO1911" s="194">
        <v>2</v>
      </c>
      <c r="AP1911" s="180"/>
      <c r="AQ1911" s="180"/>
      <c r="AR1911" s="180"/>
      <c r="AS1911" s="180"/>
      <c r="AT1911" s="180"/>
      <c r="AU1911" s="180"/>
      <c r="AV1911" s="180"/>
      <c r="AW1911" s="180"/>
      <c r="AX1911" s="180"/>
      <c r="AY1911" s="180"/>
      <c r="AZ1911" s="180"/>
      <c r="BA1911" s="180"/>
      <c r="BB1911" s="180"/>
      <c r="BC1911" s="180"/>
      <c r="BD1911" s="180"/>
      <c r="BE1911" s="180"/>
      <c r="BF1911" s="180"/>
      <c r="BG1911" s="180"/>
      <c r="BH1911" s="176">
        <f t="shared" si="224"/>
        <v>1.125</v>
      </c>
      <c r="BI1911" s="176">
        <f t="shared" si="227"/>
        <v>18</v>
      </c>
      <c r="BJ1911" s="182" t="str">
        <f t="shared" si="228"/>
        <v>3 - 10</v>
      </c>
      <c r="BK1911" s="176">
        <f t="shared" si="229"/>
        <v>7</v>
      </c>
      <c r="BL1911" s="176">
        <f t="shared" si="225"/>
        <v>1</v>
      </c>
      <c r="BM1911" s="533"/>
      <c r="BN1911" s="185">
        <v>20</v>
      </c>
      <c r="BO1911" s="180">
        <v>2</v>
      </c>
      <c r="BP1911" s="185">
        <f t="shared" si="226"/>
        <v>34</v>
      </c>
      <c r="BQ1911" s="420" t="str">
        <f t="shared" si="230"/>
        <v>I</v>
      </c>
      <c r="BR1911" s="185"/>
      <c r="BS1911" s="464" t="s">
        <v>9623</v>
      </c>
    </row>
    <row r="1912" spans="1:71" ht="38.25" x14ac:dyDescent="0.2">
      <c r="A1912" s="696">
        <v>1909</v>
      </c>
      <c r="B1912" s="286" t="s">
        <v>10801</v>
      </c>
      <c r="C1912" s="286" t="s">
        <v>10801</v>
      </c>
      <c r="D1912" s="258" t="s">
        <v>9623</v>
      </c>
      <c r="E1912" s="736">
        <v>1</v>
      </c>
      <c r="F1912" s="736">
        <v>1</v>
      </c>
      <c r="G1912" s="737">
        <v>20</v>
      </c>
      <c r="H1912" s="305" t="s">
        <v>10868</v>
      </c>
      <c r="I1912" s="496" t="s">
        <v>5464</v>
      </c>
      <c r="J1912" s="497" t="s">
        <v>3123</v>
      </c>
      <c r="K1912" s="427" t="s">
        <v>1128</v>
      </c>
      <c r="L1912" s="427" t="s">
        <v>3489</v>
      </c>
      <c r="M1912" s="685">
        <v>4.2</v>
      </c>
      <c r="N1912" s="685" t="s">
        <v>15710</v>
      </c>
      <c r="O1912" s="685">
        <v>241</v>
      </c>
      <c r="P1912" s="427" t="s">
        <v>5487</v>
      </c>
      <c r="Q1912" s="191">
        <v>9</v>
      </c>
      <c r="R1912" s="180"/>
      <c r="S1912" s="189">
        <v>2</v>
      </c>
      <c r="T1912" s="189">
        <v>4</v>
      </c>
      <c r="U1912" s="189">
        <v>1</v>
      </c>
      <c r="V1912" s="189">
        <v>1</v>
      </c>
      <c r="W1912" s="742">
        <v>10</v>
      </c>
      <c r="X1912" s="742"/>
      <c r="Y1912" s="742"/>
      <c r="Z1912" s="742"/>
      <c r="AA1912" s="742"/>
      <c r="AB1912" s="220"/>
      <c r="AC1912" s="419" t="s">
        <v>10879</v>
      </c>
      <c r="AD1912" s="427" t="s">
        <v>10831</v>
      </c>
      <c r="AE1912" s="427" t="s">
        <v>788</v>
      </c>
      <c r="AF1912" s="194">
        <v>0</v>
      </c>
      <c r="AG1912" s="194">
        <v>0</v>
      </c>
      <c r="AH1912" s="194">
        <v>0</v>
      </c>
      <c r="AI1912" s="194">
        <v>0</v>
      </c>
      <c r="AJ1912" s="194">
        <v>0</v>
      </c>
      <c r="AK1912" s="194">
        <v>0</v>
      </c>
      <c r="AL1912" s="383">
        <v>1</v>
      </c>
      <c r="AM1912" s="194">
        <v>0</v>
      </c>
      <c r="AN1912" s="177">
        <v>0</v>
      </c>
      <c r="AO1912" s="194">
        <v>0</v>
      </c>
      <c r="AP1912" s="180"/>
      <c r="AQ1912" s="180"/>
      <c r="AR1912" s="180"/>
      <c r="AS1912" s="180"/>
      <c r="AT1912" s="180"/>
      <c r="AU1912" s="180"/>
      <c r="AV1912" s="180"/>
      <c r="AW1912" s="180"/>
      <c r="AX1912" s="180"/>
      <c r="AY1912" s="180"/>
      <c r="AZ1912" s="180"/>
      <c r="BA1912" s="180"/>
      <c r="BB1912" s="180"/>
      <c r="BC1912" s="180"/>
      <c r="BD1912" s="180"/>
      <c r="BE1912" s="180"/>
      <c r="BF1912" s="180"/>
      <c r="BG1912" s="180"/>
      <c r="BH1912" s="176">
        <f t="shared" si="224"/>
        <v>1</v>
      </c>
      <c r="BI1912" s="176">
        <f t="shared" si="227"/>
        <v>19</v>
      </c>
      <c r="BJ1912" s="182" t="str">
        <f t="shared" si="228"/>
        <v>1 - 8</v>
      </c>
      <c r="BK1912" s="176">
        <f t="shared" si="229"/>
        <v>5</v>
      </c>
      <c r="BL1912" s="176">
        <f t="shared" si="225"/>
        <v>1</v>
      </c>
      <c r="BM1912" s="533"/>
      <c r="BN1912" s="185">
        <v>10</v>
      </c>
      <c r="BO1912" s="180">
        <v>1</v>
      </c>
      <c r="BP1912" s="185">
        <f t="shared" si="226"/>
        <v>15</v>
      </c>
      <c r="BQ1912" s="420" t="str">
        <f t="shared" si="230"/>
        <v>I</v>
      </c>
      <c r="BR1912" s="185"/>
      <c r="BS1912" s="464" t="s">
        <v>9623</v>
      </c>
    </row>
    <row r="1913" spans="1:71" ht="38.25" x14ac:dyDescent="0.2">
      <c r="A1913" s="697">
        <v>1910</v>
      </c>
      <c r="B1913" s="286" t="s">
        <v>10802</v>
      </c>
      <c r="C1913" s="286" t="s">
        <v>10802</v>
      </c>
      <c r="D1913" s="258" t="s">
        <v>9623</v>
      </c>
      <c r="E1913" s="736">
        <v>1</v>
      </c>
      <c r="F1913" s="736">
        <v>1</v>
      </c>
      <c r="G1913" s="737">
        <v>18</v>
      </c>
      <c r="H1913" s="305" t="s">
        <v>10868</v>
      </c>
      <c r="I1913" s="496" t="s">
        <v>3485</v>
      </c>
      <c r="J1913" s="497" t="s">
        <v>3395</v>
      </c>
      <c r="K1913" s="427" t="s">
        <v>3491</v>
      </c>
      <c r="L1913" s="427" t="s">
        <v>3491</v>
      </c>
      <c r="M1913" s="685">
        <v>4.8</v>
      </c>
      <c r="N1913" s="685" t="s">
        <v>15710</v>
      </c>
      <c r="O1913" s="685">
        <v>181</v>
      </c>
      <c r="P1913" s="427" t="s">
        <v>15863</v>
      </c>
      <c r="Q1913" s="179">
        <v>9</v>
      </c>
      <c r="R1913" s="180"/>
      <c r="S1913" s="189">
        <v>1</v>
      </c>
      <c r="T1913" s="189">
        <v>4</v>
      </c>
      <c r="U1913" s="189">
        <v>1</v>
      </c>
      <c r="V1913" s="189">
        <v>1</v>
      </c>
      <c r="W1913" s="742">
        <v>14</v>
      </c>
      <c r="X1913" s="742"/>
      <c r="Y1913" s="742"/>
      <c r="Z1913" s="742"/>
      <c r="AA1913" s="742"/>
      <c r="AB1913" s="220"/>
      <c r="AC1913" s="419" t="s">
        <v>10880</v>
      </c>
      <c r="AD1913" s="427" t="s">
        <v>10831</v>
      </c>
      <c r="AE1913" s="427" t="s">
        <v>788</v>
      </c>
      <c r="AF1913" s="194">
        <v>0</v>
      </c>
      <c r="AG1913" s="194">
        <v>0</v>
      </c>
      <c r="AH1913" s="194">
        <v>0</v>
      </c>
      <c r="AI1913" s="194">
        <v>0</v>
      </c>
      <c r="AJ1913" s="194">
        <v>0</v>
      </c>
      <c r="AK1913" s="194">
        <v>1</v>
      </c>
      <c r="AL1913" s="383">
        <v>0</v>
      </c>
      <c r="AM1913" s="194">
        <v>0</v>
      </c>
      <c r="AN1913" s="177">
        <v>0</v>
      </c>
      <c r="AO1913" s="194">
        <v>0</v>
      </c>
      <c r="AP1913" s="180"/>
      <c r="AQ1913" s="180"/>
      <c r="AR1913" s="180"/>
      <c r="AS1913" s="180"/>
      <c r="AT1913" s="180"/>
      <c r="AU1913" s="180"/>
      <c r="AV1913" s="180"/>
      <c r="AW1913" s="180"/>
      <c r="AX1913" s="180"/>
      <c r="AY1913" s="180"/>
      <c r="AZ1913" s="180"/>
      <c r="BA1913" s="180"/>
      <c r="BB1913" s="180"/>
      <c r="BC1913" s="180"/>
      <c r="BD1913" s="180"/>
      <c r="BE1913" s="180"/>
      <c r="BF1913" s="180"/>
      <c r="BG1913" s="180"/>
      <c r="BH1913" s="176">
        <f t="shared" si="224"/>
        <v>0.875</v>
      </c>
      <c r="BI1913" s="176">
        <f t="shared" si="227"/>
        <v>20</v>
      </c>
      <c r="BJ1913" s="182" t="str">
        <f t="shared" si="228"/>
        <v>1 - 7</v>
      </c>
      <c r="BK1913" s="176">
        <f t="shared" si="229"/>
        <v>4</v>
      </c>
      <c r="BL1913" s="176">
        <f t="shared" si="225"/>
        <v>1</v>
      </c>
      <c r="BM1913" s="533"/>
      <c r="BN1913" s="185">
        <v>10</v>
      </c>
      <c r="BO1913" s="180">
        <v>1</v>
      </c>
      <c r="BP1913" s="185">
        <f t="shared" si="226"/>
        <v>14</v>
      </c>
      <c r="BQ1913" s="420" t="str">
        <f t="shared" si="230"/>
        <v>I</v>
      </c>
      <c r="BR1913" s="185"/>
      <c r="BS1913" s="464" t="s">
        <v>9623</v>
      </c>
    </row>
    <row r="1914" spans="1:71" ht="38.25" x14ac:dyDescent="0.2">
      <c r="A1914" s="696">
        <v>1911</v>
      </c>
      <c r="B1914" s="287" t="s">
        <v>10803</v>
      </c>
      <c r="C1914" s="287" t="s">
        <v>10803</v>
      </c>
      <c r="D1914" s="258" t="s">
        <v>9623</v>
      </c>
      <c r="E1914" s="736">
        <v>1</v>
      </c>
      <c r="F1914" s="738">
        <v>1</v>
      </c>
      <c r="G1914" s="739">
        <v>2</v>
      </c>
      <c r="H1914" s="305" t="s">
        <v>10868</v>
      </c>
      <c r="I1914" s="597" t="s">
        <v>3485</v>
      </c>
      <c r="J1914" s="598" t="s">
        <v>6553</v>
      </c>
      <c r="K1914" s="599" t="s">
        <v>6214</v>
      </c>
      <c r="L1914" s="427" t="s">
        <v>3489</v>
      </c>
      <c r="M1914" s="688">
        <v>2.5</v>
      </c>
      <c r="N1914" s="688" t="s">
        <v>15710</v>
      </c>
      <c r="O1914" s="688">
        <v>25</v>
      </c>
      <c r="P1914" s="599" t="s">
        <v>15769</v>
      </c>
      <c r="Q1914" s="197">
        <v>8</v>
      </c>
      <c r="R1914" s="198"/>
      <c r="S1914" s="179">
        <v>2</v>
      </c>
      <c r="T1914" s="179">
        <v>4</v>
      </c>
      <c r="U1914" s="179">
        <v>1</v>
      </c>
      <c r="V1914" s="179">
        <v>1</v>
      </c>
      <c r="W1914" s="742">
        <v>8</v>
      </c>
      <c r="X1914" s="742"/>
      <c r="Y1914" s="742"/>
      <c r="Z1914" s="742"/>
      <c r="AA1914" s="742"/>
      <c r="AB1914" s="221"/>
      <c r="AC1914" s="199" t="s">
        <v>10869</v>
      </c>
      <c r="AD1914" s="427" t="s">
        <v>10831</v>
      </c>
      <c r="AE1914" s="427" t="s">
        <v>788</v>
      </c>
      <c r="AF1914" s="194">
        <v>0</v>
      </c>
      <c r="AG1914" s="194">
        <v>0</v>
      </c>
      <c r="AH1914" s="194">
        <v>1</v>
      </c>
      <c r="AI1914" s="194">
        <v>0</v>
      </c>
      <c r="AJ1914" s="194">
        <v>0</v>
      </c>
      <c r="AK1914" s="194">
        <v>0</v>
      </c>
      <c r="AL1914" s="462">
        <v>0</v>
      </c>
      <c r="AM1914" s="194">
        <v>0</v>
      </c>
      <c r="AN1914" s="177">
        <v>0</v>
      </c>
      <c r="AO1914" s="194">
        <v>1</v>
      </c>
      <c r="AP1914" s="424"/>
      <c r="AQ1914" s="424"/>
      <c r="AR1914" s="424"/>
      <c r="AS1914" s="424"/>
      <c r="AT1914" s="424"/>
      <c r="AU1914" s="424"/>
      <c r="AV1914" s="424"/>
      <c r="AW1914" s="424"/>
      <c r="AX1914" s="424"/>
      <c r="AY1914" s="424"/>
      <c r="AZ1914" s="424"/>
      <c r="BA1914" s="424"/>
      <c r="BB1914" s="424"/>
      <c r="BC1914" s="424"/>
      <c r="BD1914" s="424"/>
      <c r="BE1914" s="424"/>
      <c r="BF1914" s="424"/>
      <c r="BG1914" s="424"/>
      <c r="BH1914" s="176">
        <f t="shared" si="224"/>
        <v>0.5</v>
      </c>
      <c r="BI1914" s="176">
        <f t="shared" si="227"/>
        <v>21</v>
      </c>
      <c r="BJ1914" s="182" t="str">
        <f t="shared" si="228"/>
        <v>2 - 5</v>
      </c>
      <c r="BK1914" s="176">
        <f t="shared" si="229"/>
        <v>4</v>
      </c>
      <c r="BL1914" s="176">
        <f t="shared" si="225"/>
        <v>1</v>
      </c>
      <c r="BM1914" s="536"/>
      <c r="BN1914" s="200">
        <v>7</v>
      </c>
      <c r="BO1914" s="198">
        <v>1</v>
      </c>
      <c r="BP1914" s="185">
        <f t="shared" si="226"/>
        <v>11</v>
      </c>
      <c r="BQ1914" s="420" t="str">
        <f t="shared" si="230"/>
        <v>I</v>
      </c>
      <c r="BR1914" s="200"/>
      <c r="BS1914" s="464" t="s">
        <v>9623</v>
      </c>
    </row>
    <row r="1915" spans="1:71" ht="38.25" x14ac:dyDescent="0.2">
      <c r="A1915" s="697">
        <v>1912</v>
      </c>
      <c r="B1915" s="286" t="s">
        <v>10804</v>
      </c>
      <c r="C1915" s="286" t="s">
        <v>10804</v>
      </c>
      <c r="D1915" s="258" t="s">
        <v>9623</v>
      </c>
      <c r="E1915" s="736">
        <v>1</v>
      </c>
      <c r="F1915" s="736">
        <v>4</v>
      </c>
      <c r="G1915" s="737">
        <v>24</v>
      </c>
      <c r="H1915" s="305" t="s">
        <v>10868</v>
      </c>
      <c r="I1915" s="496" t="s">
        <v>3485</v>
      </c>
      <c r="J1915" s="497" t="s">
        <v>3395</v>
      </c>
      <c r="K1915" s="427" t="s">
        <v>896</v>
      </c>
      <c r="L1915" s="427" t="s">
        <v>3489</v>
      </c>
      <c r="M1915" s="684">
        <v>1.5</v>
      </c>
      <c r="N1915" s="685" t="s">
        <v>15710</v>
      </c>
      <c r="O1915" s="684">
        <v>8</v>
      </c>
      <c r="P1915" s="179" t="s">
        <v>15768</v>
      </c>
      <c r="Q1915" s="191">
        <v>9</v>
      </c>
      <c r="R1915" s="180"/>
      <c r="S1915" s="189">
        <v>2</v>
      </c>
      <c r="T1915" s="189">
        <v>4</v>
      </c>
      <c r="U1915" s="189">
        <v>1</v>
      </c>
      <c r="V1915" s="189">
        <v>1</v>
      </c>
      <c r="W1915" s="742">
        <v>10</v>
      </c>
      <c r="X1915" s="742"/>
      <c r="Y1915" s="742"/>
      <c r="Z1915" s="742"/>
      <c r="AA1915" s="742"/>
      <c r="AB1915" s="220"/>
      <c r="AC1915" s="183" t="s">
        <v>10869</v>
      </c>
      <c r="AD1915" s="427" t="s">
        <v>10831</v>
      </c>
      <c r="AE1915" s="427" t="s">
        <v>788</v>
      </c>
      <c r="AF1915" s="194">
        <v>0</v>
      </c>
      <c r="AG1915" s="194">
        <v>0</v>
      </c>
      <c r="AH1915" s="194">
        <v>1</v>
      </c>
      <c r="AI1915" s="194">
        <v>0</v>
      </c>
      <c r="AJ1915" s="194">
        <v>0</v>
      </c>
      <c r="AK1915" s="194">
        <v>0</v>
      </c>
      <c r="AL1915" s="385">
        <v>0</v>
      </c>
      <c r="AM1915" s="194">
        <v>0</v>
      </c>
      <c r="AN1915" s="177">
        <v>0</v>
      </c>
      <c r="AO1915" s="194">
        <v>0</v>
      </c>
      <c r="AP1915" s="180"/>
      <c r="AQ1915" s="180"/>
      <c r="AR1915" s="180"/>
      <c r="AS1915" s="180"/>
      <c r="AT1915" s="180"/>
      <c r="AU1915" s="180"/>
      <c r="AV1915" s="180"/>
      <c r="AW1915" s="180"/>
      <c r="AX1915" s="180"/>
      <c r="AY1915" s="180"/>
      <c r="AZ1915" s="180"/>
      <c r="BA1915" s="180"/>
      <c r="BB1915" s="180"/>
      <c r="BC1915" s="180"/>
      <c r="BD1915" s="180"/>
      <c r="BE1915" s="180"/>
      <c r="BF1915" s="180"/>
      <c r="BG1915" s="180"/>
      <c r="BH1915" s="176">
        <f t="shared" si="224"/>
        <v>0.5</v>
      </c>
      <c r="BI1915" s="176">
        <f t="shared" si="227"/>
        <v>21</v>
      </c>
      <c r="BJ1915" s="182" t="str">
        <f t="shared" si="228"/>
        <v>1 - 4</v>
      </c>
      <c r="BK1915" s="176">
        <f t="shared" si="229"/>
        <v>3</v>
      </c>
      <c r="BL1915" s="176">
        <f t="shared" si="225"/>
        <v>0</v>
      </c>
      <c r="BM1915" s="533"/>
      <c r="BN1915" s="185">
        <v>5</v>
      </c>
      <c r="BO1915" s="180">
        <v>1</v>
      </c>
      <c r="BP1915" s="185">
        <f t="shared" si="226"/>
        <v>8</v>
      </c>
      <c r="BQ1915" s="420" t="str">
        <f t="shared" si="230"/>
        <v>I</v>
      </c>
      <c r="BR1915" s="185"/>
      <c r="BS1915" s="464" t="s">
        <v>9623</v>
      </c>
    </row>
    <row r="1916" spans="1:71" ht="38.25" x14ac:dyDescent="0.2">
      <c r="A1916" s="696">
        <v>1913</v>
      </c>
      <c r="B1916" s="286" t="s">
        <v>10805</v>
      </c>
      <c r="C1916" s="286" t="s">
        <v>10805</v>
      </c>
      <c r="D1916" s="258" t="s">
        <v>9623</v>
      </c>
      <c r="E1916" s="736">
        <v>1</v>
      </c>
      <c r="F1916" s="736">
        <v>1</v>
      </c>
      <c r="G1916" s="737">
        <v>30</v>
      </c>
      <c r="H1916" s="305" t="s">
        <v>10868</v>
      </c>
      <c r="I1916" s="207" t="s">
        <v>6878</v>
      </c>
      <c r="J1916" s="497" t="s">
        <v>10824</v>
      </c>
      <c r="K1916" s="427" t="s">
        <v>5231</v>
      </c>
      <c r="L1916" s="427" t="s">
        <v>5490</v>
      </c>
      <c r="M1916" s="728">
        <v>5.25</v>
      </c>
      <c r="N1916" s="685" t="s">
        <v>15710</v>
      </c>
      <c r="O1916" s="685">
        <v>1650</v>
      </c>
      <c r="P1916" s="427" t="s">
        <v>15779</v>
      </c>
      <c r="Q1916" s="191">
        <v>8</v>
      </c>
      <c r="R1916" s="180"/>
      <c r="S1916" s="189">
        <v>2</v>
      </c>
      <c r="T1916" s="189">
        <v>4</v>
      </c>
      <c r="U1916" s="189">
        <v>1</v>
      </c>
      <c r="V1916" s="189">
        <v>1</v>
      </c>
      <c r="W1916" s="742">
        <v>8</v>
      </c>
      <c r="X1916" s="742"/>
      <c r="Y1916" s="742"/>
      <c r="Z1916" s="742"/>
      <c r="AA1916" s="742"/>
      <c r="AB1916" s="220"/>
      <c r="AC1916" s="419" t="s">
        <v>10881</v>
      </c>
      <c r="AD1916" s="427" t="s">
        <v>10831</v>
      </c>
      <c r="AE1916" s="427" t="s">
        <v>788</v>
      </c>
      <c r="AF1916" s="194">
        <v>0</v>
      </c>
      <c r="AG1916" s="194">
        <v>0</v>
      </c>
      <c r="AH1916" s="194">
        <v>0</v>
      </c>
      <c r="AI1916" s="194">
        <v>0</v>
      </c>
      <c r="AJ1916" s="194">
        <v>0</v>
      </c>
      <c r="AK1916" s="194">
        <v>0</v>
      </c>
      <c r="AL1916" s="385">
        <v>2</v>
      </c>
      <c r="AM1916" s="194">
        <v>0</v>
      </c>
      <c r="AN1916" s="177">
        <v>0</v>
      </c>
      <c r="AO1916" s="194">
        <v>4</v>
      </c>
      <c r="AP1916" s="180"/>
      <c r="AQ1916" s="180"/>
      <c r="AR1916" s="180"/>
      <c r="AS1916" s="180"/>
      <c r="AT1916" s="180"/>
      <c r="AU1916" s="180"/>
      <c r="AV1916" s="180"/>
      <c r="AW1916" s="180"/>
      <c r="AX1916" s="180"/>
      <c r="AY1916" s="180"/>
      <c r="AZ1916" s="180"/>
      <c r="BA1916" s="180"/>
      <c r="BB1916" s="180"/>
      <c r="BC1916" s="180"/>
      <c r="BD1916" s="180"/>
      <c r="BE1916" s="180"/>
      <c r="BF1916" s="180"/>
      <c r="BG1916" s="180"/>
      <c r="BH1916" s="176">
        <f t="shared" si="224"/>
        <v>3</v>
      </c>
      <c r="BI1916" s="176">
        <f t="shared" si="227"/>
        <v>16</v>
      </c>
      <c r="BJ1916" s="182" t="str">
        <f t="shared" si="228"/>
        <v>6 - 20</v>
      </c>
      <c r="BK1916" s="176">
        <f t="shared" si="229"/>
        <v>13</v>
      </c>
      <c r="BL1916" s="176">
        <f t="shared" si="225"/>
        <v>3</v>
      </c>
      <c r="BM1916" s="533"/>
      <c r="BN1916" s="185">
        <v>90</v>
      </c>
      <c r="BO1916" s="180">
        <v>3</v>
      </c>
      <c r="BP1916" s="185">
        <f t="shared" si="226"/>
        <v>129</v>
      </c>
      <c r="BQ1916" s="420" t="str">
        <f t="shared" si="230"/>
        <v>III</v>
      </c>
      <c r="BR1916" s="185"/>
      <c r="BS1916" s="464" t="s">
        <v>9623</v>
      </c>
    </row>
    <row r="1917" spans="1:71" ht="38.25" x14ac:dyDescent="0.2">
      <c r="A1917" s="696">
        <v>1914</v>
      </c>
      <c r="B1917" s="286" t="s">
        <v>10806</v>
      </c>
      <c r="C1917" s="286" t="s">
        <v>10806</v>
      </c>
      <c r="D1917" s="258" t="s">
        <v>9623</v>
      </c>
      <c r="E1917" s="736">
        <v>1</v>
      </c>
      <c r="F1917" s="736">
        <v>1</v>
      </c>
      <c r="G1917" s="737">
        <v>18</v>
      </c>
      <c r="H1917" s="305" t="s">
        <v>10868</v>
      </c>
      <c r="I1917" s="496" t="s">
        <v>6878</v>
      </c>
      <c r="J1917" s="497" t="s">
        <v>10825</v>
      </c>
      <c r="K1917" s="427" t="s">
        <v>2335</v>
      </c>
      <c r="L1917" s="427" t="s">
        <v>5490</v>
      </c>
      <c r="M1917" s="685">
        <v>6</v>
      </c>
      <c r="N1917" s="685" t="s">
        <v>15710</v>
      </c>
      <c r="O1917" s="685">
        <v>2460</v>
      </c>
      <c r="P1917" s="427" t="s">
        <v>15780</v>
      </c>
      <c r="Q1917" s="191">
        <v>8</v>
      </c>
      <c r="R1917" s="180"/>
      <c r="S1917" s="189">
        <v>2</v>
      </c>
      <c r="T1917" s="189">
        <v>4</v>
      </c>
      <c r="U1917" s="189">
        <v>1</v>
      </c>
      <c r="V1917" s="189">
        <v>1</v>
      </c>
      <c r="W1917" s="742">
        <v>10</v>
      </c>
      <c r="X1917" s="742"/>
      <c r="Y1917" s="742"/>
      <c r="Z1917" s="742"/>
      <c r="AA1917" s="742"/>
      <c r="AB1917" s="220"/>
      <c r="AC1917" s="419" t="s">
        <v>10881</v>
      </c>
      <c r="AD1917" s="427" t="s">
        <v>10831</v>
      </c>
      <c r="AE1917" s="427" t="s">
        <v>788</v>
      </c>
      <c r="AF1917" s="194">
        <v>0</v>
      </c>
      <c r="AG1917" s="194">
        <v>0</v>
      </c>
      <c r="AH1917" s="194">
        <v>0</v>
      </c>
      <c r="AI1917" s="194">
        <v>0</v>
      </c>
      <c r="AJ1917" s="194">
        <v>0</v>
      </c>
      <c r="AK1917" s="194">
        <v>0</v>
      </c>
      <c r="AL1917" s="385">
        <v>2</v>
      </c>
      <c r="AM1917" s="194">
        <v>0</v>
      </c>
      <c r="AN1917" s="177">
        <v>0</v>
      </c>
      <c r="AO1917" s="194">
        <v>6</v>
      </c>
      <c r="AP1917" s="180"/>
      <c r="AQ1917" s="180"/>
      <c r="AR1917" s="180"/>
      <c r="AS1917" s="180"/>
      <c r="AT1917" s="180"/>
      <c r="AU1917" s="180"/>
      <c r="AV1917" s="180"/>
      <c r="AW1917" s="180"/>
      <c r="AX1917" s="180"/>
      <c r="AY1917" s="180"/>
      <c r="AZ1917" s="180"/>
      <c r="BA1917" s="180"/>
      <c r="BB1917" s="180"/>
      <c r="BC1917" s="180"/>
      <c r="BD1917" s="180"/>
      <c r="BE1917" s="180"/>
      <c r="BF1917" s="180"/>
      <c r="BG1917" s="180"/>
      <c r="BH1917" s="176">
        <f t="shared" si="224"/>
        <v>3</v>
      </c>
      <c r="BI1917" s="176">
        <f t="shared" si="227"/>
        <v>16</v>
      </c>
      <c r="BJ1917" s="182" t="str">
        <f t="shared" si="228"/>
        <v>8 - 22</v>
      </c>
      <c r="BK1917" s="176">
        <f t="shared" si="229"/>
        <v>15</v>
      </c>
      <c r="BL1917" s="176">
        <f t="shared" si="225"/>
        <v>4</v>
      </c>
      <c r="BM1917" s="533"/>
      <c r="BN1917" s="185">
        <v>125</v>
      </c>
      <c r="BO1917" s="180">
        <v>3</v>
      </c>
      <c r="BP1917" s="185">
        <f t="shared" si="226"/>
        <v>170</v>
      </c>
      <c r="BQ1917" s="420" t="str">
        <f t="shared" si="230"/>
        <v>III</v>
      </c>
      <c r="BR1917" s="185"/>
      <c r="BS1917" s="464" t="s">
        <v>9623</v>
      </c>
    </row>
    <row r="1918" spans="1:71" ht="38.25" x14ac:dyDescent="0.2">
      <c r="A1918" s="697">
        <v>1915</v>
      </c>
      <c r="B1918" s="286" t="s">
        <v>10807</v>
      </c>
      <c r="C1918" s="286" t="s">
        <v>10807</v>
      </c>
      <c r="D1918" s="258" t="s">
        <v>9623</v>
      </c>
      <c r="E1918" s="736">
        <v>1</v>
      </c>
      <c r="F1918" s="736">
        <v>2</v>
      </c>
      <c r="G1918" s="737">
        <v>18</v>
      </c>
      <c r="H1918" s="305" t="s">
        <v>10868</v>
      </c>
      <c r="I1918" s="496" t="s">
        <v>3485</v>
      </c>
      <c r="J1918" s="497" t="s">
        <v>6554</v>
      </c>
      <c r="K1918" s="427" t="s">
        <v>3491</v>
      </c>
      <c r="L1918" s="427" t="s">
        <v>3491</v>
      </c>
      <c r="M1918" s="685">
        <v>6.5</v>
      </c>
      <c r="N1918" s="685" t="s">
        <v>15710</v>
      </c>
      <c r="O1918" s="685">
        <v>425</v>
      </c>
      <c r="P1918" s="427"/>
      <c r="Q1918" s="191">
        <v>8</v>
      </c>
      <c r="R1918" s="180"/>
      <c r="S1918" s="189">
        <v>1</v>
      </c>
      <c r="T1918" s="189">
        <v>1</v>
      </c>
      <c r="U1918" s="189">
        <v>1</v>
      </c>
      <c r="V1918" s="189">
        <v>1</v>
      </c>
      <c r="W1918" s="742">
        <v>6</v>
      </c>
      <c r="X1918" s="742"/>
      <c r="Y1918" s="742">
        <v>8</v>
      </c>
      <c r="Z1918" s="742"/>
      <c r="AA1918" s="742"/>
      <c r="AB1918" s="220"/>
      <c r="AC1918" s="183" t="s">
        <v>10869</v>
      </c>
      <c r="AD1918" s="427" t="s">
        <v>10831</v>
      </c>
      <c r="AE1918" s="427" t="s">
        <v>788</v>
      </c>
      <c r="AF1918" s="194">
        <v>0</v>
      </c>
      <c r="AG1918" s="194">
        <v>0</v>
      </c>
      <c r="AH1918" s="194">
        <v>0</v>
      </c>
      <c r="AI1918" s="194">
        <v>0</v>
      </c>
      <c r="AJ1918" s="194">
        <v>0</v>
      </c>
      <c r="AK1918" s="194">
        <v>0</v>
      </c>
      <c r="AL1918" s="385">
        <v>1</v>
      </c>
      <c r="AM1918" s="194">
        <v>0</v>
      </c>
      <c r="AN1918" s="177">
        <v>0</v>
      </c>
      <c r="AO1918" s="194">
        <v>2</v>
      </c>
      <c r="AP1918" s="180"/>
      <c r="AQ1918" s="180"/>
      <c r="AR1918" s="180"/>
      <c r="AS1918" s="180"/>
      <c r="AT1918" s="180"/>
      <c r="AU1918" s="180"/>
      <c r="AV1918" s="180"/>
      <c r="AW1918" s="180"/>
      <c r="AX1918" s="180"/>
      <c r="AY1918" s="180"/>
      <c r="AZ1918" s="180"/>
      <c r="BA1918" s="180"/>
      <c r="BB1918" s="180"/>
      <c r="BC1918" s="180"/>
      <c r="BD1918" s="180"/>
      <c r="BE1918" s="180"/>
      <c r="BF1918" s="180"/>
      <c r="BG1918" s="180"/>
      <c r="BH1918" s="176">
        <f t="shared" si="224"/>
        <v>1.125</v>
      </c>
      <c r="BI1918" s="176">
        <f t="shared" si="227"/>
        <v>18</v>
      </c>
      <c r="BJ1918" s="182" t="str">
        <f t="shared" si="228"/>
        <v>3 - 10</v>
      </c>
      <c r="BK1918" s="176">
        <f t="shared" si="229"/>
        <v>7</v>
      </c>
      <c r="BL1918" s="176">
        <f t="shared" si="225"/>
        <v>1</v>
      </c>
      <c r="BM1918" s="533"/>
      <c r="BN1918" s="185">
        <v>20</v>
      </c>
      <c r="BO1918" s="180">
        <v>3</v>
      </c>
      <c r="BP1918" s="185">
        <f t="shared" si="226"/>
        <v>41</v>
      </c>
      <c r="BQ1918" s="420" t="str">
        <f t="shared" si="230"/>
        <v>I</v>
      </c>
      <c r="BR1918" s="185"/>
      <c r="BS1918" s="464" t="s">
        <v>9623</v>
      </c>
    </row>
    <row r="1919" spans="1:71" ht="38.25" x14ac:dyDescent="0.2">
      <c r="A1919" s="696">
        <v>1916</v>
      </c>
      <c r="B1919" s="286" t="s">
        <v>10820</v>
      </c>
      <c r="C1919" s="286" t="s">
        <v>10820</v>
      </c>
      <c r="D1919" s="258" t="s">
        <v>9623</v>
      </c>
      <c r="E1919" s="736">
        <v>1</v>
      </c>
      <c r="F1919" s="736">
        <v>2</v>
      </c>
      <c r="G1919" s="737">
        <v>18</v>
      </c>
      <c r="H1919" s="305" t="s">
        <v>10868</v>
      </c>
      <c r="I1919" s="496" t="s">
        <v>3485</v>
      </c>
      <c r="J1919" s="497" t="s">
        <v>7812</v>
      </c>
      <c r="K1919" s="427" t="s">
        <v>3491</v>
      </c>
      <c r="L1919" s="427" t="s">
        <v>3491</v>
      </c>
      <c r="M1919" s="685">
        <v>8</v>
      </c>
      <c r="N1919" s="685" t="s">
        <v>15710</v>
      </c>
      <c r="O1919" s="685">
        <v>790</v>
      </c>
      <c r="P1919" s="427"/>
      <c r="Q1919" s="191">
        <v>8</v>
      </c>
      <c r="R1919" s="180"/>
      <c r="S1919" s="189">
        <v>1</v>
      </c>
      <c r="T1919" s="189">
        <v>1</v>
      </c>
      <c r="U1919" s="189">
        <v>1</v>
      </c>
      <c r="V1919" s="189">
        <v>1</v>
      </c>
      <c r="W1919" s="742">
        <v>6</v>
      </c>
      <c r="X1919" s="742"/>
      <c r="Y1919" s="742">
        <v>8</v>
      </c>
      <c r="Z1919" s="742"/>
      <c r="AA1919" s="742"/>
      <c r="AB1919" s="220"/>
      <c r="AC1919" s="183" t="s">
        <v>10869</v>
      </c>
      <c r="AD1919" s="427" t="s">
        <v>10831</v>
      </c>
      <c r="AE1919" s="427" t="s">
        <v>788</v>
      </c>
      <c r="AF1919" s="194">
        <v>0</v>
      </c>
      <c r="AG1919" s="194">
        <v>0</v>
      </c>
      <c r="AH1919" s="194">
        <v>0</v>
      </c>
      <c r="AI1919" s="194">
        <v>0</v>
      </c>
      <c r="AJ1919" s="194">
        <v>0</v>
      </c>
      <c r="AK1919" s="194">
        <v>0</v>
      </c>
      <c r="AL1919" s="385">
        <v>1</v>
      </c>
      <c r="AM1919" s="194">
        <v>0</v>
      </c>
      <c r="AN1919" s="177">
        <v>0</v>
      </c>
      <c r="AO1919" s="194">
        <v>2</v>
      </c>
      <c r="AP1919" s="180"/>
      <c r="AQ1919" s="180"/>
      <c r="AR1919" s="180"/>
      <c r="AS1919" s="180"/>
      <c r="AT1919" s="180"/>
      <c r="AU1919" s="180"/>
      <c r="AV1919" s="180"/>
      <c r="AW1919" s="180"/>
      <c r="AX1919" s="180"/>
      <c r="AY1919" s="180"/>
      <c r="AZ1919" s="180"/>
      <c r="BA1919" s="180"/>
      <c r="BB1919" s="180"/>
      <c r="BC1919" s="180"/>
      <c r="BD1919" s="180"/>
      <c r="BE1919" s="180"/>
      <c r="BF1919" s="180"/>
      <c r="BG1919" s="180"/>
      <c r="BH1919" s="176">
        <f t="shared" si="224"/>
        <v>1.125</v>
      </c>
      <c r="BI1919" s="176">
        <f t="shared" si="227"/>
        <v>18</v>
      </c>
      <c r="BJ1919" s="182" t="str">
        <f t="shared" si="228"/>
        <v>3 - 10</v>
      </c>
      <c r="BK1919" s="176">
        <f t="shared" si="229"/>
        <v>7</v>
      </c>
      <c r="BL1919" s="176">
        <f t="shared" si="225"/>
        <v>1</v>
      </c>
      <c r="BM1919" s="533"/>
      <c r="BN1919" s="185">
        <v>20</v>
      </c>
      <c r="BO1919" s="180">
        <v>3</v>
      </c>
      <c r="BP1919" s="185">
        <f t="shared" si="226"/>
        <v>41</v>
      </c>
      <c r="BQ1919" s="420" t="str">
        <f t="shared" si="230"/>
        <v>I</v>
      </c>
      <c r="BR1919" s="185"/>
      <c r="BS1919" s="464" t="s">
        <v>9623</v>
      </c>
    </row>
    <row r="1920" spans="1:71" ht="38.25" x14ac:dyDescent="0.2">
      <c r="A1920" s="697">
        <v>1917</v>
      </c>
      <c r="B1920" s="286" t="s">
        <v>10808</v>
      </c>
      <c r="C1920" s="286" t="s">
        <v>10808</v>
      </c>
      <c r="D1920" s="258" t="s">
        <v>9623</v>
      </c>
      <c r="E1920" s="736">
        <v>1</v>
      </c>
      <c r="F1920" s="736">
        <v>4</v>
      </c>
      <c r="G1920" s="737">
        <v>45</v>
      </c>
      <c r="H1920" s="305" t="s">
        <v>10868</v>
      </c>
      <c r="I1920" s="496" t="s">
        <v>3485</v>
      </c>
      <c r="J1920" s="497" t="s">
        <v>3395</v>
      </c>
      <c r="K1920" s="427" t="s">
        <v>3491</v>
      </c>
      <c r="L1920" s="427" t="s">
        <v>3491</v>
      </c>
      <c r="M1920" s="685">
        <v>4.3</v>
      </c>
      <c r="N1920" s="685" t="s">
        <v>15710</v>
      </c>
      <c r="O1920" s="685">
        <v>200</v>
      </c>
      <c r="P1920" s="427" t="s">
        <v>15872</v>
      </c>
      <c r="Q1920" s="191">
        <v>9</v>
      </c>
      <c r="R1920" s="180"/>
      <c r="S1920" s="189">
        <v>1</v>
      </c>
      <c r="T1920" s="189">
        <v>1</v>
      </c>
      <c r="U1920" s="189">
        <v>1</v>
      </c>
      <c r="V1920" s="189">
        <v>1</v>
      </c>
      <c r="W1920" s="742">
        <v>16</v>
      </c>
      <c r="X1920" s="742"/>
      <c r="Y1920" s="742"/>
      <c r="Z1920" s="742"/>
      <c r="AA1920" s="742"/>
      <c r="AB1920" s="220"/>
      <c r="AC1920" s="183" t="s">
        <v>10869</v>
      </c>
      <c r="AD1920" s="427" t="s">
        <v>10831</v>
      </c>
      <c r="AE1920" s="427" t="s">
        <v>788</v>
      </c>
      <c r="AF1920" s="194">
        <v>0</v>
      </c>
      <c r="AG1920" s="194">
        <v>0</v>
      </c>
      <c r="AH1920" s="194">
        <v>1</v>
      </c>
      <c r="AI1920" s="194">
        <v>0</v>
      </c>
      <c r="AJ1920" s="194">
        <v>0</v>
      </c>
      <c r="AK1920" s="194">
        <v>0</v>
      </c>
      <c r="AL1920" s="385">
        <v>0</v>
      </c>
      <c r="AM1920" s="194">
        <v>0</v>
      </c>
      <c r="AN1920" s="177">
        <v>0</v>
      </c>
      <c r="AO1920" s="194">
        <v>1</v>
      </c>
      <c r="AP1920" s="180"/>
      <c r="AQ1920" s="180"/>
      <c r="AR1920" s="180"/>
      <c r="AS1920" s="180"/>
      <c r="AT1920" s="180"/>
      <c r="AU1920" s="180"/>
      <c r="AV1920" s="180"/>
      <c r="AW1920" s="180"/>
      <c r="AX1920" s="180"/>
      <c r="AY1920" s="180"/>
      <c r="AZ1920" s="180"/>
      <c r="BA1920" s="180"/>
      <c r="BB1920" s="180"/>
      <c r="BC1920" s="180"/>
      <c r="BD1920" s="180"/>
      <c r="BE1920" s="180"/>
      <c r="BF1920" s="180"/>
      <c r="BG1920" s="180"/>
      <c r="BH1920" s="176">
        <f t="shared" si="224"/>
        <v>0.5</v>
      </c>
      <c r="BI1920" s="176">
        <f t="shared" si="227"/>
        <v>21</v>
      </c>
      <c r="BJ1920" s="182" t="str">
        <f t="shared" si="228"/>
        <v>2 - 5</v>
      </c>
      <c r="BK1920" s="176">
        <f t="shared" si="229"/>
        <v>4</v>
      </c>
      <c r="BL1920" s="176">
        <f t="shared" si="225"/>
        <v>1</v>
      </c>
      <c r="BM1920" s="533"/>
      <c r="BN1920" s="185">
        <v>5</v>
      </c>
      <c r="BO1920" s="180">
        <v>1</v>
      </c>
      <c r="BP1920" s="185">
        <f t="shared" si="226"/>
        <v>9</v>
      </c>
      <c r="BQ1920" s="420" t="str">
        <f t="shared" si="230"/>
        <v>I</v>
      </c>
      <c r="BR1920" s="185"/>
      <c r="BS1920" s="464" t="s">
        <v>9623</v>
      </c>
    </row>
    <row r="1921" spans="1:71" ht="38.25" x14ac:dyDescent="0.2">
      <c r="A1921" s="696">
        <v>1918</v>
      </c>
      <c r="B1921" s="286" t="s">
        <v>10809</v>
      </c>
      <c r="C1921" s="286" t="s">
        <v>10809</v>
      </c>
      <c r="D1921" s="258" t="s">
        <v>9623</v>
      </c>
      <c r="E1921" s="736">
        <v>1</v>
      </c>
      <c r="F1921" s="736">
        <v>2</v>
      </c>
      <c r="G1921" s="737">
        <v>18</v>
      </c>
      <c r="H1921" s="305" t="s">
        <v>10868</v>
      </c>
      <c r="I1921" s="496" t="s">
        <v>3485</v>
      </c>
      <c r="J1921" s="497" t="s">
        <v>6553</v>
      </c>
      <c r="K1921" s="427" t="s">
        <v>5226</v>
      </c>
      <c r="L1921" s="427" t="s">
        <v>3489</v>
      </c>
      <c r="M1921" s="686">
        <v>2</v>
      </c>
      <c r="N1921" s="685" t="s">
        <v>15710</v>
      </c>
      <c r="O1921" s="686">
        <v>12</v>
      </c>
      <c r="P1921" s="427" t="s">
        <v>15820</v>
      </c>
      <c r="Q1921" s="191">
        <v>9</v>
      </c>
      <c r="R1921" s="180"/>
      <c r="S1921" s="189">
        <v>1</v>
      </c>
      <c r="T1921" s="189">
        <v>1</v>
      </c>
      <c r="U1921" s="189">
        <v>1</v>
      </c>
      <c r="V1921" s="189">
        <v>1</v>
      </c>
      <c r="W1921" s="742">
        <v>8</v>
      </c>
      <c r="X1921" s="742"/>
      <c r="Y1921" s="742"/>
      <c r="Z1921" s="742"/>
      <c r="AA1921" s="742"/>
      <c r="AB1921" s="220"/>
      <c r="AC1921" s="183" t="s">
        <v>10869</v>
      </c>
      <c r="AD1921" s="427" t="s">
        <v>10831</v>
      </c>
      <c r="AE1921" s="427" t="s">
        <v>788</v>
      </c>
      <c r="AF1921" s="194">
        <v>0</v>
      </c>
      <c r="AG1921" s="194">
        <v>0</v>
      </c>
      <c r="AH1921" s="194">
        <v>0</v>
      </c>
      <c r="AI1921" s="194">
        <v>0</v>
      </c>
      <c r="AJ1921" s="194">
        <v>0</v>
      </c>
      <c r="AK1921" s="194">
        <v>1</v>
      </c>
      <c r="AL1921" s="385">
        <v>0</v>
      </c>
      <c r="AM1921" s="194">
        <v>0</v>
      </c>
      <c r="AN1921" s="177">
        <v>0</v>
      </c>
      <c r="AO1921" s="194">
        <v>0</v>
      </c>
      <c r="AP1921" s="180"/>
      <c r="AQ1921" s="180"/>
      <c r="AR1921" s="180"/>
      <c r="AS1921" s="180"/>
      <c r="AT1921" s="180"/>
      <c r="AU1921" s="180"/>
      <c r="AV1921" s="180"/>
      <c r="AW1921" s="180"/>
      <c r="AX1921" s="180"/>
      <c r="AY1921" s="180"/>
      <c r="AZ1921" s="180"/>
      <c r="BA1921" s="180"/>
      <c r="BB1921" s="180"/>
      <c r="BC1921" s="180"/>
      <c r="BD1921" s="180"/>
      <c r="BE1921" s="180"/>
      <c r="BF1921" s="180"/>
      <c r="BG1921" s="180"/>
      <c r="BH1921" s="176">
        <f t="shared" si="224"/>
        <v>0.875</v>
      </c>
      <c r="BI1921" s="176">
        <f t="shared" si="227"/>
        <v>20</v>
      </c>
      <c r="BJ1921" s="182" t="str">
        <f t="shared" si="228"/>
        <v>1 - 7</v>
      </c>
      <c r="BK1921" s="176">
        <f t="shared" si="229"/>
        <v>4</v>
      </c>
      <c r="BL1921" s="176">
        <f t="shared" si="225"/>
        <v>1</v>
      </c>
      <c r="BM1921" s="533"/>
      <c r="BN1921" s="185">
        <v>10</v>
      </c>
      <c r="BO1921" s="180">
        <v>1</v>
      </c>
      <c r="BP1921" s="185">
        <f t="shared" si="226"/>
        <v>14</v>
      </c>
      <c r="BQ1921" s="420" t="str">
        <f t="shared" si="230"/>
        <v>I</v>
      </c>
      <c r="BR1921" s="185"/>
      <c r="BS1921" s="464" t="s">
        <v>9623</v>
      </c>
    </row>
    <row r="1922" spans="1:71" ht="38.25" x14ac:dyDescent="0.2">
      <c r="A1922" s="696">
        <v>1919</v>
      </c>
      <c r="B1922" s="286" t="s">
        <v>10810</v>
      </c>
      <c r="C1922" s="286" t="s">
        <v>10810</v>
      </c>
      <c r="D1922" s="258" t="s">
        <v>9623</v>
      </c>
      <c r="E1922" s="736">
        <v>1</v>
      </c>
      <c r="F1922" s="736">
        <v>1</v>
      </c>
      <c r="G1922" s="737">
        <v>3</v>
      </c>
      <c r="H1922" s="305" t="s">
        <v>10868</v>
      </c>
      <c r="I1922" s="496" t="s">
        <v>2342</v>
      </c>
      <c r="J1922" s="497" t="s">
        <v>10822</v>
      </c>
      <c r="K1922" s="427" t="s">
        <v>1144</v>
      </c>
      <c r="L1922" s="427" t="s">
        <v>3489</v>
      </c>
      <c r="M1922" s="685">
        <v>3</v>
      </c>
      <c r="N1922" s="685" t="s">
        <v>15710</v>
      </c>
      <c r="O1922" s="685">
        <v>27</v>
      </c>
      <c r="P1922" s="427"/>
      <c r="Q1922" s="191">
        <v>8</v>
      </c>
      <c r="R1922" s="180"/>
      <c r="S1922" s="189">
        <v>2</v>
      </c>
      <c r="T1922" s="189">
        <v>4</v>
      </c>
      <c r="U1922" s="189">
        <v>1</v>
      </c>
      <c r="V1922" s="189">
        <v>1</v>
      </c>
      <c r="W1922" s="742">
        <v>10</v>
      </c>
      <c r="X1922" s="742"/>
      <c r="Y1922" s="742"/>
      <c r="Z1922" s="742"/>
      <c r="AA1922" s="742"/>
      <c r="AB1922" s="220"/>
      <c r="AC1922" s="419" t="s">
        <v>10882</v>
      </c>
      <c r="AD1922" s="427" t="s">
        <v>10831</v>
      </c>
      <c r="AE1922" s="427" t="s">
        <v>788</v>
      </c>
      <c r="AF1922" s="194">
        <v>0</v>
      </c>
      <c r="AG1922" s="194">
        <v>0</v>
      </c>
      <c r="AH1922" s="194">
        <v>0</v>
      </c>
      <c r="AI1922" s="194">
        <v>0</v>
      </c>
      <c r="AJ1922" s="194">
        <v>0</v>
      </c>
      <c r="AK1922" s="194">
        <v>0</v>
      </c>
      <c r="AL1922" s="385">
        <v>1</v>
      </c>
      <c r="AM1922" s="194">
        <v>0</v>
      </c>
      <c r="AN1922" s="177">
        <v>0</v>
      </c>
      <c r="AO1922" s="194">
        <v>0</v>
      </c>
      <c r="AP1922" s="180"/>
      <c r="AQ1922" s="180"/>
      <c r="AR1922" s="180"/>
      <c r="AS1922" s="180"/>
      <c r="AT1922" s="180"/>
      <c r="AU1922" s="180"/>
      <c r="AV1922" s="180"/>
      <c r="AW1922" s="180"/>
      <c r="AX1922" s="180"/>
      <c r="AY1922" s="180"/>
      <c r="AZ1922" s="180"/>
      <c r="BA1922" s="180"/>
      <c r="BB1922" s="180"/>
      <c r="BC1922" s="180"/>
      <c r="BD1922" s="180"/>
      <c r="BE1922" s="180"/>
      <c r="BF1922" s="180"/>
      <c r="BG1922" s="180"/>
      <c r="BH1922" s="176">
        <f t="shared" si="224"/>
        <v>1</v>
      </c>
      <c r="BI1922" s="176">
        <f t="shared" si="227"/>
        <v>19</v>
      </c>
      <c r="BJ1922" s="182" t="str">
        <f t="shared" si="228"/>
        <v>1 - 8</v>
      </c>
      <c r="BK1922" s="176">
        <f t="shared" si="229"/>
        <v>5</v>
      </c>
      <c r="BL1922" s="176">
        <f t="shared" si="225"/>
        <v>1</v>
      </c>
      <c r="BM1922" s="533"/>
      <c r="BN1922" s="185">
        <v>45</v>
      </c>
      <c r="BO1922" s="180">
        <v>2</v>
      </c>
      <c r="BP1922" s="185">
        <f t="shared" si="226"/>
        <v>55</v>
      </c>
      <c r="BQ1922" s="420" t="str">
        <f t="shared" si="230"/>
        <v>II</v>
      </c>
      <c r="BR1922" s="185"/>
      <c r="BS1922" s="464" t="s">
        <v>9623</v>
      </c>
    </row>
    <row r="1923" spans="1:71" ht="38.25" x14ac:dyDescent="0.2">
      <c r="A1923" s="697">
        <v>1920</v>
      </c>
      <c r="B1923" s="286" t="s">
        <v>10811</v>
      </c>
      <c r="C1923" s="286" t="s">
        <v>10811</v>
      </c>
      <c r="D1923" s="258" t="s">
        <v>9623</v>
      </c>
      <c r="E1923" s="736">
        <v>1</v>
      </c>
      <c r="F1923" s="736">
        <v>1</v>
      </c>
      <c r="G1923" s="737">
        <v>3</v>
      </c>
      <c r="H1923" s="305" t="s">
        <v>10868</v>
      </c>
      <c r="I1923" s="496" t="s">
        <v>2342</v>
      </c>
      <c r="J1923" s="497" t="s">
        <v>10822</v>
      </c>
      <c r="K1923" s="427" t="s">
        <v>5226</v>
      </c>
      <c r="L1923" s="427" t="s">
        <v>3489</v>
      </c>
      <c r="M1923" s="685">
        <v>3.5</v>
      </c>
      <c r="N1923" s="685" t="s">
        <v>15710</v>
      </c>
      <c r="O1923" s="685">
        <v>15</v>
      </c>
      <c r="P1923" s="427"/>
      <c r="Q1923" s="191">
        <v>8</v>
      </c>
      <c r="R1923" s="180"/>
      <c r="S1923" s="189">
        <v>2</v>
      </c>
      <c r="T1923" s="189">
        <v>4</v>
      </c>
      <c r="U1923" s="189">
        <v>1</v>
      </c>
      <c r="V1923" s="189">
        <v>1</v>
      </c>
      <c r="W1923" s="742">
        <v>8</v>
      </c>
      <c r="X1923" s="742"/>
      <c r="Y1923" s="742"/>
      <c r="Z1923" s="742"/>
      <c r="AA1923" s="742"/>
      <c r="AB1923" s="220"/>
      <c r="AC1923" s="419" t="s">
        <v>10883</v>
      </c>
      <c r="AD1923" s="427" t="s">
        <v>10831</v>
      </c>
      <c r="AE1923" s="427" t="s">
        <v>788</v>
      </c>
      <c r="AF1923" s="194">
        <v>0</v>
      </c>
      <c r="AG1923" s="194">
        <v>0</v>
      </c>
      <c r="AH1923" s="194">
        <v>0</v>
      </c>
      <c r="AI1923" s="194">
        <v>0</v>
      </c>
      <c r="AJ1923" s="194">
        <v>0</v>
      </c>
      <c r="AK1923" s="194">
        <v>0</v>
      </c>
      <c r="AL1923" s="385">
        <v>1</v>
      </c>
      <c r="AM1923" s="194">
        <v>0</v>
      </c>
      <c r="AN1923" s="177">
        <v>0</v>
      </c>
      <c r="AO1923" s="194">
        <v>0</v>
      </c>
      <c r="AP1923" s="180"/>
      <c r="AQ1923" s="180"/>
      <c r="AR1923" s="180"/>
      <c r="AS1923" s="180"/>
      <c r="AT1923" s="180"/>
      <c r="AU1923" s="180"/>
      <c r="AV1923" s="180"/>
      <c r="AW1923" s="180"/>
      <c r="AX1923" s="180"/>
      <c r="AY1923" s="180"/>
      <c r="AZ1923" s="180"/>
      <c r="BA1923" s="180"/>
      <c r="BB1923" s="180"/>
      <c r="BC1923" s="180"/>
      <c r="BD1923" s="180"/>
      <c r="BE1923" s="180"/>
      <c r="BF1923" s="180"/>
      <c r="BG1923" s="180"/>
      <c r="BH1923" s="176">
        <f t="shared" ref="BH1923:BH1986" si="231">IF(manualHD="",IF(COUNTA($AP1923:$BG1923)=0,IF(SUM($AG1923:$AL1923)/(0.01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1</v>
      </c>
      <c r="BI1923" s="176">
        <f t="shared" si="227"/>
        <v>19</v>
      </c>
      <c r="BJ1923" s="182" t="str">
        <f t="shared" si="228"/>
        <v>1 - 8</v>
      </c>
      <c r="BK1923" s="176">
        <f t="shared" si="229"/>
        <v>5</v>
      </c>
      <c r="BL1923" s="176">
        <f t="shared" si="225"/>
        <v>1</v>
      </c>
      <c r="BM1923" s="533"/>
      <c r="BN1923" s="185">
        <v>45</v>
      </c>
      <c r="BO1923" s="180">
        <v>2</v>
      </c>
      <c r="BP1923" s="185">
        <f t="shared" si="226"/>
        <v>55</v>
      </c>
      <c r="BQ1923" s="420" t="str">
        <f t="shared" si="230"/>
        <v>II</v>
      </c>
      <c r="BR1923" s="185"/>
      <c r="BS1923" s="464" t="s">
        <v>9623</v>
      </c>
    </row>
    <row r="1924" spans="1:71" ht="38.25" x14ac:dyDescent="0.2">
      <c r="A1924" s="696">
        <v>1921</v>
      </c>
      <c r="B1924" s="286" t="s">
        <v>10812</v>
      </c>
      <c r="C1924" s="286" t="s">
        <v>10812</v>
      </c>
      <c r="D1924" s="258" t="s">
        <v>9623</v>
      </c>
      <c r="E1924" s="736">
        <v>1</v>
      </c>
      <c r="F1924" s="736">
        <v>2</v>
      </c>
      <c r="G1924" s="737">
        <v>18</v>
      </c>
      <c r="H1924" s="305" t="s">
        <v>10868</v>
      </c>
      <c r="I1924" s="496" t="s">
        <v>2342</v>
      </c>
      <c r="J1924" s="497" t="s">
        <v>10823</v>
      </c>
      <c r="K1924" s="427" t="s">
        <v>10830</v>
      </c>
      <c r="L1924" s="427" t="s">
        <v>3489</v>
      </c>
      <c r="M1924" s="685">
        <v>3.5</v>
      </c>
      <c r="N1924" s="685" t="s">
        <v>15710</v>
      </c>
      <c r="O1924" s="685">
        <v>56</v>
      </c>
      <c r="P1924" s="427"/>
      <c r="Q1924" s="191">
        <v>8</v>
      </c>
      <c r="R1924" s="180"/>
      <c r="S1924" s="189">
        <v>2</v>
      </c>
      <c r="T1924" s="189">
        <v>4</v>
      </c>
      <c r="U1924" s="189">
        <v>1</v>
      </c>
      <c r="V1924" s="189">
        <v>1</v>
      </c>
      <c r="W1924" s="742">
        <v>8</v>
      </c>
      <c r="X1924" s="742"/>
      <c r="Y1924" s="742"/>
      <c r="Z1924" s="742"/>
      <c r="AA1924" s="742"/>
      <c r="AB1924" s="220"/>
      <c r="AC1924" s="419" t="s">
        <v>10884</v>
      </c>
      <c r="AD1924" s="427" t="s">
        <v>10831</v>
      </c>
      <c r="AE1924" s="427" t="s">
        <v>788</v>
      </c>
      <c r="AF1924" s="194">
        <v>0</v>
      </c>
      <c r="AG1924" s="194">
        <v>0</v>
      </c>
      <c r="AH1924" s="194">
        <v>0</v>
      </c>
      <c r="AI1924" s="194">
        <v>0</v>
      </c>
      <c r="AJ1924" s="194">
        <v>0</v>
      </c>
      <c r="AK1924" s="194">
        <v>0</v>
      </c>
      <c r="AL1924" s="385">
        <v>1</v>
      </c>
      <c r="AM1924" s="194">
        <v>0</v>
      </c>
      <c r="AN1924" s="177">
        <v>0</v>
      </c>
      <c r="AO1924" s="194">
        <v>3</v>
      </c>
      <c r="AP1924" s="180"/>
      <c r="AQ1924" s="180"/>
      <c r="AR1924" s="180"/>
      <c r="AS1924" s="180"/>
      <c r="AT1924" s="180"/>
      <c r="AU1924" s="180"/>
      <c r="AV1924" s="180"/>
      <c r="AW1924" s="180"/>
      <c r="AX1924" s="180"/>
      <c r="AY1924" s="180"/>
      <c r="AZ1924" s="180"/>
      <c r="BA1924" s="180"/>
      <c r="BB1924" s="180"/>
      <c r="BC1924" s="180"/>
      <c r="BD1924" s="180"/>
      <c r="BE1924" s="180"/>
      <c r="BF1924" s="180"/>
      <c r="BG1924" s="180"/>
      <c r="BH1924" s="176">
        <f t="shared" si="231"/>
        <v>1.125</v>
      </c>
      <c r="BI1924" s="176">
        <f t="shared" si="227"/>
        <v>18</v>
      </c>
      <c r="BJ1924" s="182" t="str">
        <f t="shared" si="228"/>
        <v>4 - 11</v>
      </c>
      <c r="BK1924" s="176">
        <f t="shared" si="229"/>
        <v>8</v>
      </c>
      <c r="BL1924" s="176">
        <f t="shared" ref="BL1924:BL1987" si="232">IF(SUM(AP1924:BG1924)=0,AL1924+ROUNDDOWN(AO1924/4.5,0)+IF(AF1924*1.5+AG1924*2+AH1924*2.5+AI1924*3+AJ1924*3.5+AK1924*4+AO1924&gt;3,1,0),MAX(AP1924:BG1924))</f>
        <v>1</v>
      </c>
      <c r="BM1924" s="533"/>
      <c r="BN1924" s="185">
        <v>65</v>
      </c>
      <c r="BO1924" s="180">
        <v>2</v>
      </c>
      <c r="BP1924" s="185">
        <f t="shared" si="226"/>
        <v>81</v>
      </c>
      <c r="BQ1924" s="420" t="str">
        <f t="shared" si="230"/>
        <v>III</v>
      </c>
      <c r="BR1924" s="185"/>
      <c r="BS1924" s="464" t="s">
        <v>9623</v>
      </c>
    </row>
    <row r="1925" spans="1:71" ht="38.25" x14ac:dyDescent="0.2">
      <c r="A1925" s="697">
        <v>1922</v>
      </c>
      <c r="B1925" s="286" t="s">
        <v>10813</v>
      </c>
      <c r="C1925" s="286" t="s">
        <v>10813</v>
      </c>
      <c r="D1925" s="258" t="s">
        <v>9623</v>
      </c>
      <c r="E1925" s="736">
        <v>1</v>
      </c>
      <c r="F1925" s="736">
        <v>1</v>
      </c>
      <c r="G1925" s="737">
        <v>3</v>
      </c>
      <c r="H1925" s="305" t="s">
        <v>10868</v>
      </c>
      <c r="I1925" s="496" t="s">
        <v>2342</v>
      </c>
      <c r="J1925" s="497" t="s">
        <v>10822</v>
      </c>
      <c r="K1925" s="427" t="s">
        <v>6214</v>
      </c>
      <c r="L1925" s="427" t="s">
        <v>3489</v>
      </c>
      <c r="M1925" s="685">
        <v>2.5</v>
      </c>
      <c r="N1925" s="685" t="s">
        <v>15710</v>
      </c>
      <c r="O1925" s="685">
        <v>32</v>
      </c>
      <c r="P1925" s="427"/>
      <c r="Q1925" s="191">
        <v>8</v>
      </c>
      <c r="R1925" s="180"/>
      <c r="S1925" s="189">
        <v>2</v>
      </c>
      <c r="T1925" s="189">
        <v>4</v>
      </c>
      <c r="U1925" s="189">
        <v>1</v>
      </c>
      <c r="V1925" s="189">
        <v>1</v>
      </c>
      <c r="W1925" s="742">
        <v>10</v>
      </c>
      <c r="X1925" s="742"/>
      <c r="Y1925" s="742"/>
      <c r="Z1925" s="742"/>
      <c r="AA1925" s="742"/>
      <c r="AB1925" s="220"/>
      <c r="AC1925" s="419" t="s">
        <v>10885</v>
      </c>
      <c r="AD1925" s="427" t="s">
        <v>10831</v>
      </c>
      <c r="AE1925" s="427" t="s">
        <v>788</v>
      </c>
      <c r="AF1925" s="194">
        <v>0</v>
      </c>
      <c r="AG1925" s="194">
        <v>0</v>
      </c>
      <c r="AH1925" s="194">
        <v>0</v>
      </c>
      <c r="AI1925" s="194">
        <v>0</v>
      </c>
      <c r="AJ1925" s="194">
        <v>0</v>
      </c>
      <c r="AK1925" s="194">
        <v>1</v>
      </c>
      <c r="AL1925" s="383">
        <v>0</v>
      </c>
      <c r="AM1925" s="194">
        <v>0</v>
      </c>
      <c r="AN1925" s="177">
        <v>0</v>
      </c>
      <c r="AO1925" s="194">
        <v>0</v>
      </c>
      <c r="AP1925" s="180"/>
      <c r="AQ1925" s="180"/>
      <c r="AR1925" s="180"/>
      <c r="AS1925" s="180"/>
      <c r="AT1925" s="180"/>
      <c r="AU1925" s="180"/>
      <c r="AV1925" s="180"/>
      <c r="AW1925" s="180"/>
      <c r="AX1925" s="180"/>
      <c r="AY1925" s="180"/>
      <c r="AZ1925" s="180"/>
      <c r="BA1925" s="180"/>
      <c r="BB1925" s="180"/>
      <c r="BC1925" s="180"/>
      <c r="BD1925" s="180"/>
      <c r="BE1925" s="180"/>
      <c r="BF1925" s="180"/>
      <c r="BG1925" s="180"/>
      <c r="BH1925" s="176">
        <f t="shared" si="231"/>
        <v>0.875</v>
      </c>
      <c r="BI1925" s="176">
        <f t="shared" si="227"/>
        <v>20</v>
      </c>
      <c r="BJ1925" s="182" t="str">
        <f t="shared" si="228"/>
        <v>1 - 7</v>
      </c>
      <c r="BK1925" s="176">
        <f t="shared" si="229"/>
        <v>4</v>
      </c>
      <c r="BL1925" s="176">
        <f t="shared" si="232"/>
        <v>1</v>
      </c>
      <c r="BM1925" s="533"/>
      <c r="BN1925" s="185">
        <v>25</v>
      </c>
      <c r="BO1925" s="180">
        <v>2</v>
      </c>
      <c r="BP1925" s="185">
        <f t="shared" si="226"/>
        <v>33</v>
      </c>
      <c r="BQ1925" s="420" t="str">
        <f t="shared" si="230"/>
        <v>II</v>
      </c>
      <c r="BR1925" s="185"/>
      <c r="BS1925" s="464" t="s">
        <v>9623</v>
      </c>
    </row>
    <row r="1926" spans="1:71" ht="38.25" x14ac:dyDescent="0.2">
      <c r="A1926" s="696">
        <v>1923</v>
      </c>
      <c r="B1926" s="286" t="s">
        <v>10814</v>
      </c>
      <c r="C1926" s="286" t="s">
        <v>10814</v>
      </c>
      <c r="D1926" s="258" t="s">
        <v>9623</v>
      </c>
      <c r="E1926" s="736">
        <v>1</v>
      </c>
      <c r="F1926" s="736">
        <v>1</v>
      </c>
      <c r="G1926" s="737">
        <v>6</v>
      </c>
      <c r="H1926" s="305" t="s">
        <v>10868</v>
      </c>
      <c r="I1926" s="496" t="s">
        <v>3485</v>
      </c>
      <c r="J1926" s="497" t="s">
        <v>3395</v>
      </c>
      <c r="K1926" s="427" t="s">
        <v>3489</v>
      </c>
      <c r="L1926" s="427" t="s">
        <v>3489</v>
      </c>
      <c r="M1926" s="684">
        <v>1.5</v>
      </c>
      <c r="N1926" s="685" t="s">
        <v>15710</v>
      </c>
      <c r="O1926" s="684">
        <v>4</v>
      </c>
      <c r="P1926" s="427" t="s">
        <v>15785</v>
      </c>
      <c r="Q1926" s="191">
        <v>8</v>
      </c>
      <c r="R1926" s="180"/>
      <c r="S1926" s="189">
        <v>2</v>
      </c>
      <c r="T1926" s="189">
        <v>4</v>
      </c>
      <c r="U1926" s="189">
        <v>1</v>
      </c>
      <c r="V1926" s="189">
        <v>1</v>
      </c>
      <c r="W1926" s="742">
        <v>8</v>
      </c>
      <c r="X1926" s="742"/>
      <c r="Y1926" s="742">
        <v>6</v>
      </c>
      <c r="Z1926" s="742"/>
      <c r="AA1926" s="742"/>
      <c r="AB1926" s="220"/>
      <c r="AC1926" s="419" t="s">
        <v>10886</v>
      </c>
      <c r="AD1926" s="427" t="s">
        <v>10831</v>
      </c>
      <c r="AE1926" s="427" t="s">
        <v>788</v>
      </c>
      <c r="AF1926" s="194">
        <v>1</v>
      </c>
      <c r="AG1926" s="194">
        <v>0</v>
      </c>
      <c r="AH1926" s="194">
        <v>0</v>
      </c>
      <c r="AI1926" s="194">
        <v>0</v>
      </c>
      <c r="AJ1926" s="194">
        <v>0</v>
      </c>
      <c r="AK1926" s="194">
        <v>0</v>
      </c>
      <c r="AL1926" s="383">
        <v>0</v>
      </c>
      <c r="AM1926" s="194">
        <v>0</v>
      </c>
      <c r="AN1926" s="177">
        <v>0</v>
      </c>
      <c r="AO1926" s="194">
        <v>0</v>
      </c>
      <c r="AP1926" s="180"/>
      <c r="AQ1926" s="180"/>
      <c r="AR1926" s="180"/>
      <c r="AS1926" s="180"/>
      <c r="AT1926" s="180"/>
      <c r="AU1926" s="180"/>
      <c r="AV1926" s="180"/>
      <c r="AW1926" s="180"/>
      <c r="AX1926" s="180"/>
      <c r="AY1926" s="180"/>
      <c r="AZ1926" s="180"/>
      <c r="BA1926" s="180"/>
      <c r="BB1926" s="180"/>
      <c r="BC1926" s="180"/>
      <c r="BD1926" s="180"/>
      <c r="BE1926" s="180"/>
      <c r="BF1926" s="180"/>
      <c r="BG1926" s="180"/>
      <c r="BH1926" s="176">
        <f t="shared" si="231"/>
        <v>0.5</v>
      </c>
      <c r="BI1926" s="176">
        <f t="shared" si="227"/>
        <v>21</v>
      </c>
      <c r="BJ1926" s="182" t="str">
        <f t="shared" si="228"/>
        <v>1 - 2</v>
      </c>
      <c r="BK1926" s="176">
        <f t="shared" si="229"/>
        <v>2</v>
      </c>
      <c r="BL1926" s="176">
        <f t="shared" si="232"/>
        <v>0</v>
      </c>
      <c r="BM1926" s="533"/>
      <c r="BN1926" s="185">
        <v>5</v>
      </c>
      <c r="BO1926" s="180">
        <v>1</v>
      </c>
      <c r="BP1926" s="185">
        <f t="shared" si="226"/>
        <v>7</v>
      </c>
      <c r="BQ1926" s="420" t="str">
        <f t="shared" si="230"/>
        <v>I</v>
      </c>
      <c r="BR1926" s="185"/>
      <c r="BS1926" s="464" t="s">
        <v>9623</v>
      </c>
    </row>
    <row r="1927" spans="1:71" ht="38.25" x14ac:dyDescent="0.2">
      <c r="A1927" s="696">
        <v>1924</v>
      </c>
      <c r="B1927" s="286" t="s">
        <v>10815</v>
      </c>
      <c r="C1927" s="286" t="s">
        <v>10815</v>
      </c>
      <c r="D1927" s="258" t="s">
        <v>9623</v>
      </c>
      <c r="E1927" s="736">
        <v>1</v>
      </c>
      <c r="F1927" s="736">
        <v>1</v>
      </c>
      <c r="G1927" s="737">
        <v>18</v>
      </c>
      <c r="H1927" s="305" t="s">
        <v>10868</v>
      </c>
      <c r="I1927" s="208" t="s">
        <v>10821</v>
      </c>
      <c r="J1927" s="497" t="s">
        <v>10826</v>
      </c>
      <c r="K1927" s="427" t="s">
        <v>4944</v>
      </c>
      <c r="L1927" s="427" t="s">
        <v>5490</v>
      </c>
      <c r="M1927" s="685">
        <v>7</v>
      </c>
      <c r="N1927" s="685" t="s">
        <v>15710</v>
      </c>
      <c r="O1927" s="685">
        <v>2800</v>
      </c>
      <c r="P1927" s="427"/>
      <c r="Q1927" s="191">
        <v>7</v>
      </c>
      <c r="R1927" s="180"/>
      <c r="S1927" s="191">
        <v>2</v>
      </c>
      <c r="T1927" s="191">
        <v>4</v>
      </c>
      <c r="U1927" s="191">
        <v>1</v>
      </c>
      <c r="V1927" s="191">
        <v>1</v>
      </c>
      <c r="W1927" s="742">
        <v>8</v>
      </c>
      <c r="X1927" s="742"/>
      <c r="Y1927" s="742"/>
      <c r="Z1927" s="742"/>
      <c r="AA1927" s="742"/>
      <c r="AB1927" s="220"/>
      <c r="AC1927" s="419" t="s">
        <v>10881</v>
      </c>
      <c r="AD1927" s="427" t="s">
        <v>10831</v>
      </c>
      <c r="AE1927" s="427" t="s">
        <v>788</v>
      </c>
      <c r="AF1927" s="194">
        <v>0</v>
      </c>
      <c r="AG1927" s="194">
        <v>0</v>
      </c>
      <c r="AH1927" s="194">
        <v>0</v>
      </c>
      <c r="AI1927" s="194">
        <v>0</v>
      </c>
      <c r="AJ1927" s="194">
        <v>0</v>
      </c>
      <c r="AK1927" s="194">
        <v>0</v>
      </c>
      <c r="AL1927" s="383">
        <v>3</v>
      </c>
      <c r="AM1927" s="194">
        <v>0</v>
      </c>
      <c r="AN1927" s="177">
        <v>0</v>
      </c>
      <c r="AO1927" s="194">
        <v>4</v>
      </c>
      <c r="AP1927" s="180"/>
      <c r="AQ1927" s="180"/>
      <c r="AR1927" s="180"/>
      <c r="AS1927" s="180"/>
      <c r="AT1927" s="180"/>
      <c r="AU1927" s="180"/>
      <c r="AV1927" s="180"/>
      <c r="AW1927" s="180"/>
      <c r="AX1927" s="180"/>
      <c r="AY1927" s="180"/>
      <c r="AZ1927" s="180"/>
      <c r="BA1927" s="180"/>
      <c r="BB1927" s="180"/>
      <c r="BC1927" s="180"/>
      <c r="BD1927" s="180"/>
      <c r="BE1927" s="180"/>
      <c r="BF1927" s="180"/>
      <c r="BG1927" s="180"/>
      <c r="BH1927" s="176">
        <f t="shared" si="231"/>
        <v>4</v>
      </c>
      <c r="BI1927" s="176">
        <f t="shared" si="227"/>
        <v>15</v>
      </c>
      <c r="BJ1927" s="182" t="str">
        <f t="shared" si="228"/>
        <v>7 - 28</v>
      </c>
      <c r="BK1927" s="176">
        <f t="shared" si="229"/>
        <v>18</v>
      </c>
      <c r="BL1927" s="176">
        <f t="shared" si="232"/>
        <v>4</v>
      </c>
      <c r="BM1927" s="533"/>
      <c r="BN1927" s="185">
        <v>125</v>
      </c>
      <c r="BO1927" s="180">
        <v>4</v>
      </c>
      <c r="BP1927" s="185">
        <f t="shared" si="226"/>
        <v>197</v>
      </c>
      <c r="BQ1927" s="420" t="str">
        <f t="shared" si="230"/>
        <v>III</v>
      </c>
      <c r="BR1927" s="185"/>
      <c r="BS1927" s="464" t="s">
        <v>9623</v>
      </c>
    </row>
    <row r="1928" spans="1:71" ht="38.25" x14ac:dyDescent="0.2">
      <c r="A1928" s="697">
        <v>1925</v>
      </c>
      <c r="B1928" s="286" t="s">
        <v>10816</v>
      </c>
      <c r="C1928" s="286" t="s">
        <v>16319</v>
      </c>
      <c r="D1928" s="258" t="s">
        <v>9623</v>
      </c>
      <c r="E1928" s="736">
        <v>1</v>
      </c>
      <c r="F1928" s="736">
        <v>1</v>
      </c>
      <c r="G1928" s="737">
        <v>9</v>
      </c>
      <c r="H1928" s="305" t="s">
        <v>10868</v>
      </c>
      <c r="I1928" s="496" t="s">
        <v>3560</v>
      </c>
      <c r="J1928" s="497" t="s">
        <v>6553</v>
      </c>
      <c r="K1928" s="427" t="s">
        <v>3491</v>
      </c>
      <c r="L1928" s="427" t="s">
        <v>3491</v>
      </c>
      <c r="M1928" s="728">
        <v>6.25</v>
      </c>
      <c r="N1928" s="685" t="s">
        <v>15710</v>
      </c>
      <c r="O1928" s="728">
        <v>593.75</v>
      </c>
      <c r="P1928" s="427"/>
      <c r="Q1928" s="191">
        <v>8</v>
      </c>
      <c r="R1928" s="180"/>
      <c r="S1928" s="190">
        <v>1</v>
      </c>
      <c r="T1928" s="190">
        <v>1</v>
      </c>
      <c r="U1928" s="190">
        <v>1</v>
      </c>
      <c r="V1928" s="190">
        <v>1</v>
      </c>
      <c r="W1928" s="742">
        <v>8</v>
      </c>
      <c r="X1928" s="742"/>
      <c r="Y1928" s="742"/>
      <c r="Z1928" s="742"/>
      <c r="AA1928" s="742"/>
      <c r="AB1928" s="219"/>
      <c r="AC1928" s="419" t="s">
        <v>10887</v>
      </c>
      <c r="AD1928" s="427" t="s">
        <v>10831</v>
      </c>
      <c r="AE1928" s="427" t="s">
        <v>788</v>
      </c>
      <c r="AF1928" s="194">
        <v>0</v>
      </c>
      <c r="AG1928" s="194">
        <v>0</v>
      </c>
      <c r="AH1928" s="194">
        <v>0</v>
      </c>
      <c r="AI1928" s="194">
        <v>0</v>
      </c>
      <c r="AJ1928" s="194">
        <v>0</v>
      </c>
      <c r="AK1928" s="194">
        <v>0</v>
      </c>
      <c r="AL1928" s="383">
        <v>2</v>
      </c>
      <c r="AM1928" s="194">
        <v>0</v>
      </c>
      <c r="AN1928" s="177">
        <v>0</v>
      </c>
      <c r="AO1928" s="194">
        <v>1</v>
      </c>
      <c r="AP1928" s="180"/>
      <c r="AQ1928" s="180"/>
      <c r="AR1928" s="180"/>
      <c r="AS1928" s="180"/>
      <c r="AT1928" s="180"/>
      <c r="AU1928" s="180"/>
      <c r="AV1928" s="180"/>
      <c r="AW1928" s="180"/>
      <c r="AX1928" s="180"/>
      <c r="AY1928" s="180"/>
      <c r="AZ1928" s="180"/>
      <c r="BA1928" s="180"/>
      <c r="BB1928" s="180"/>
      <c r="BC1928" s="180"/>
      <c r="BD1928" s="180"/>
      <c r="BE1928" s="180"/>
      <c r="BF1928" s="180"/>
      <c r="BG1928" s="180"/>
      <c r="BH1928" s="176">
        <f t="shared" si="231"/>
        <v>2</v>
      </c>
      <c r="BI1928" s="176">
        <f t="shared" si="227"/>
        <v>16</v>
      </c>
      <c r="BJ1928" s="182" t="str">
        <f t="shared" si="228"/>
        <v>3 - 17</v>
      </c>
      <c r="BK1928" s="176">
        <f t="shared" si="229"/>
        <v>10</v>
      </c>
      <c r="BL1928" s="176">
        <f t="shared" si="232"/>
        <v>2</v>
      </c>
      <c r="BM1928" s="533"/>
      <c r="BN1928" s="185">
        <v>90</v>
      </c>
      <c r="BO1928" s="180">
        <v>3</v>
      </c>
      <c r="BP1928" s="185">
        <f t="shared" si="226"/>
        <v>120</v>
      </c>
      <c r="BQ1928" s="420" t="str">
        <f t="shared" si="230"/>
        <v>III</v>
      </c>
      <c r="BR1928" s="185"/>
      <c r="BS1928" s="464" t="s">
        <v>9623</v>
      </c>
    </row>
    <row r="1929" spans="1:71" ht="38.25" x14ac:dyDescent="0.2">
      <c r="A1929" s="696">
        <v>1926</v>
      </c>
      <c r="B1929" s="286" t="s">
        <v>10828</v>
      </c>
      <c r="C1929" s="286" t="s">
        <v>16320</v>
      </c>
      <c r="D1929" s="258" t="s">
        <v>9623</v>
      </c>
      <c r="E1929" s="736">
        <v>1</v>
      </c>
      <c r="F1929" s="736">
        <v>1</v>
      </c>
      <c r="G1929" s="737">
        <v>9</v>
      </c>
      <c r="H1929" s="305" t="s">
        <v>10868</v>
      </c>
      <c r="I1929" s="496" t="s">
        <v>3560</v>
      </c>
      <c r="J1929" s="497" t="s">
        <v>6554</v>
      </c>
      <c r="K1929" s="427" t="s">
        <v>3491</v>
      </c>
      <c r="L1929" s="427" t="s">
        <v>3491</v>
      </c>
      <c r="M1929" s="728">
        <v>6.75</v>
      </c>
      <c r="N1929" s="685" t="s">
        <v>15710</v>
      </c>
      <c r="O1929" s="685">
        <v>750</v>
      </c>
      <c r="P1929" s="427"/>
      <c r="Q1929" s="191">
        <v>8</v>
      </c>
      <c r="R1929" s="180"/>
      <c r="S1929" s="190">
        <v>1</v>
      </c>
      <c r="T1929" s="190">
        <v>1</v>
      </c>
      <c r="U1929" s="190">
        <v>1</v>
      </c>
      <c r="V1929" s="190">
        <v>1</v>
      </c>
      <c r="W1929" s="742">
        <v>8</v>
      </c>
      <c r="X1929" s="742"/>
      <c r="Y1929" s="742"/>
      <c r="Z1929" s="742"/>
      <c r="AA1929" s="742"/>
      <c r="AB1929" s="219"/>
      <c r="AC1929" s="419" t="s">
        <v>10888</v>
      </c>
      <c r="AD1929" s="427" t="s">
        <v>10831</v>
      </c>
      <c r="AE1929" s="427" t="s">
        <v>788</v>
      </c>
      <c r="AF1929" s="194">
        <v>0</v>
      </c>
      <c r="AG1929" s="194">
        <v>0</v>
      </c>
      <c r="AH1929" s="194">
        <v>0</v>
      </c>
      <c r="AI1929" s="194">
        <v>0</v>
      </c>
      <c r="AJ1929" s="194">
        <v>0</v>
      </c>
      <c r="AK1929" s="194">
        <v>0</v>
      </c>
      <c r="AL1929" s="383">
        <v>2</v>
      </c>
      <c r="AM1929" s="194">
        <v>0</v>
      </c>
      <c r="AN1929" s="177">
        <v>0</v>
      </c>
      <c r="AO1929" s="194">
        <v>2</v>
      </c>
      <c r="AP1929" s="180"/>
      <c r="AQ1929" s="180"/>
      <c r="AR1929" s="180"/>
      <c r="AS1929" s="180"/>
      <c r="AT1929" s="180"/>
      <c r="AU1929" s="180"/>
      <c r="AV1929" s="180"/>
      <c r="AW1929" s="180"/>
      <c r="AX1929" s="180"/>
      <c r="AY1929" s="180"/>
      <c r="AZ1929" s="180"/>
      <c r="BA1929" s="180"/>
      <c r="BB1929" s="180"/>
      <c r="BC1929" s="180"/>
      <c r="BD1929" s="180"/>
      <c r="BE1929" s="180"/>
      <c r="BF1929" s="180"/>
      <c r="BG1929" s="180"/>
      <c r="BH1929" s="176">
        <f t="shared" si="231"/>
        <v>2</v>
      </c>
      <c r="BI1929" s="176">
        <f t="shared" si="227"/>
        <v>16</v>
      </c>
      <c r="BJ1929" s="182" t="str">
        <f t="shared" si="228"/>
        <v>4 - 18</v>
      </c>
      <c r="BK1929" s="176">
        <f t="shared" si="229"/>
        <v>11</v>
      </c>
      <c r="BL1929" s="176">
        <f t="shared" si="232"/>
        <v>2</v>
      </c>
      <c r="BM1929" s="533"/>
      <c r="BN1929" s="185">
        <v>90</v>
      </c>
      <c r="BO1929" s="180">
        <v>3</v>
      </c>
      <c r="BP1929" s="185">
        <f t="shared" si="226"/>
        <v>123</v>
      </c>
      <c r="BQ1929" s="420" t="str">
        <f t="shared" si="230"/>
        <v>III</v>
      </c>
      <c r="BR1929" s="185"/>
      <c r="BS1929" s="464" t="s">
        <v>9623</v>
      </c>
    </row>
    <row r="1930" spans="1:71" ht="38.25" x14ac:dyDescent="0.2">
      <c r="A1930" s="697">
        <v>1927</v>
      </c>
      <c r="B1930" s="286" t="s">
        <v>10817</v>
      </c>
      <c r="C1930" s="286" t="s">
        <v>10817</v>
      </c>
      <c r="D1930" s="258" t="s">
        <v>9623</v>
      </c>
      <c r="E1930" s="736">
        <v>1</v>
      </c>
      <c r="F1930" s="736">
        <v>1</v>
      </c>
      <c r="G1930" s="737">
        <v>6</v>
      </c>
      <c r="H1930" s="305" t="s">
        <v>10868</v>
      </c>
      <c r="I1930" s="496" t="s">
        <v>5210</v>
      </c>
      <c r="J1930" s="497" t="s">
        <v>10827</v>
      </c>
      <c r="K1930" s="427" t="s">
        <v>3491</v>
      </c>
      <c r="L1930" s="427" t="s">
        <v>3491</v>
      </c>
      <c r="M1930" s="685">
        <v>3.6</v>
      </c>
      <c r="N1930" s="685" t="s">
        <v>15710</v>
      </c>
      <c r="O1930" s="685">
        <v>55</v>
      </c>
      <c r="P1930" s="427" t="s">
        <v>11567</v>
      </c>
      <c r="Q1930" s="191">
        <v>9</v>
      </c>
      <c r="R1930" s="180"/>
      <c r="S1930" s="189">
        <v>1</v>
      </c>
      <c r="T1930" s="189">
        <v>1</v>
      </c>
      <c r="U1930" s="189">
        <v>1</v>
      </c>
      <c r="V1930" s="189">
        <v>1</v>
      </c>
      <c r="W1930" s="742">
        <v>16</v>
      </c>
      <c r="X1930" s="742"/>
      <c r="Y1930" s="742"/>
      <c r="Z1930" s="742"/>
      <c r="AA1930" s="742"/>
      <c r="AB1930" s="220"/>
      <c r="AC1930" s="183" t="s">
        <v>10869</v>
      </c>
      <c r="AD1930" s="427" t="s">
        <v>10831</v>
      </c>
      <c r="AE1930" s="427" t="s">
        <v>788</v>
      </c>
      <c r="AF1930" s="194">
        <v>0</v>
      </c>
      <c r="AG1930" s="194">
        <v>0</v>
      </c>
      <c r="AH1930" s="194">
        <v>0</v>
      </c>
      <c r="AI1930" s="194">
        <v>0</v>
      </c>
      <c r="AJ1930" s="194">
        <v>0</v>
      </c>
      <c r="AK1930" s="194">
        <v>1</v>
      </c>
      <c r="AL1930" s="383">
        <v>0</v>
      </c>
      <c r="AM1930" s="194">
        <v>0</v>
      </c>
      <c r="AN1930" s="177">
        <v>0</v>
      </c>
      <c r="AO1930" s="194">
        <v>0</v>
      </c>
      <c r="AP1930" s="180"/>
      <c r="AQ1930" s="180"/>
      <c r="AR1930" s="180"/>
      <c r="AS1930" s="180"/>
      <c r="AT1930" s="180"/>
      <c r="AU1930" s="180"/>
      <c r="AV1930" s="180"/>
      <c r="AW1930" s="180"/>
      <c r="AX1930" s="180"/>
      <c r="AY1930" s="180"/>
      <c r="AZ1930" s="180"/>
      <c r="BA1930" s="180"/>
      <c r="BB1930" s="180"/>
      <c r="BC1930" s="180"/>
      <c r="BD1930" s="180"/>
      <c r="BE1930" s="180"/>
      <c r="BF1930" s="180"/>
      <c r="BG1930" s="180"/>
      <c r="BH1930" s="176">
        <f t="shared" si="231"/>
        <v>0.875</v>
      </c>
      <c r="BI1930" s="176">
        <f t="shared" si="227"/>
        <v>20</v>
      </c>
      <c r="BJ1930" s="182" t="str">
        <f t="shared" si="228"/>
        <v>1 - 7</v>
      </c>
      <c r="BK1930" s="176">
        <f t="shared" si="229"/>
        <v>4</v>
      </c>
      <c r="BL1930" s="176">
        <f t="shared" si="232"/>
        <v>1</v>
      </c>
      <c r="BM1930" s="533"/>
      <c r="BN1930" s="185">
        <v>7</v>
      </c>
      <c r="BO1930" s="180">
        <v>1</v>
      </c>
      <c r="BP1930" s="185">
        <f t="shared" si="226"/>
        <v>11</v>
      </c>
      <c r="BQ1930" s="420" t="str">
        <f t="shared" si="230"/>
        <v>I</v>
      </c>
      <c r="BR1930" s="185"/>
      <c r="BS1930" s="464" t="s">
        <v>9623</v>
      </c>
    </row>
    <row r="1931" spans="1:71" ht="38.25" x14ac:dyDescent="0.2">
      <c r="A1931" s="696">
        <v>1928</v>
      </c>
      <c r="B1931" s="286" t="s">
        <v>10818</v>
      </c>
      <c r="C1931" s="286" t="s">
        <v>10818</v>
      </c>
      <c r="D1931" s="258" t="s">
        <v>9623</v>
      </c>
      <c r="E1931" s="736">
        <v>1</v>
      </c>
      <c r="F1931" s="736">
        <v>1</v>
      </c>
      <c r="G1931" s="737">
        <v>6</v>
      </c>
      <c r="H1931" s="305" t="s">
        <v>10868</v>
      </c>
      <c r="I1931" s="496" t="s">
        <v>2342</v>
      </c>
      <c r="J1931" s="497" t="s">
        <v>4725</v>
      </c>
      <c r="K1931" s="427" t="s">
        <v>6121</v>
      </c>
      <c r="L1931" s="427" t="s">
        <v>3489</v>
      </c>
      <c r="M1931" s="685">
        <v>4</v>
      </c>
      <c r="N1931" s="685" t="s">
        <v>15710</v>
      </c>
      <c r="O1931" s="685">
        <v>36</v>
      </c>
      <c r="P1931" s="427" t="s">
        <v>15903</v>
      </c>
      <c r="Q1931" s="191">
        <v>8</v>
      </c>
      <c r="R1931" s="180"/>
      <c r="S1931" s="189">
        <v>2</v>
      </c>
      <c r="T1931" s="189">
        <v>4</v>
      </c>
      <c r="U1931" s="189">
        <v>1</v>
      </c>
      <c r="V1931" s="189">
        <v>1</v>
      </c>
      <c r="W1931" s="742">
        <v>8</v>
      </c>
      <c r="X1931" s="742"/>
      <c r="Y1931" s="742"/>
      <c r="Z1931" s="742"/>
      <c r="AA1931" s="742"/>
      <c r="AB1931" s="220"/>
      <c r="AC1931" s="419" t="s">
        <v>10889</v>
      </c>
      <c r="AD1931" s="427" t="s">
        <v>10831</v>
      </c>
      <c r="AE1931" s="427" t="s">
        <v>788</v>
      </c>
      <c r="AF1931" s="194">
        <v>0</v>
      </c>
      <c r="AG1931" s="194">
        <v>0</v>
      </c>
      <c r="AH1931" s="194">
        <v>0</v>
      </c>
      <c r="AI1931" s="194">
        <v>0</v>
      </c>
      <c r="AJ1931" s="194">
        <v>0</v>
      </c>
      <c r="AK1931" s="194">
        <v>0</v>
      </c>
      <c r="AL1931" s="383">
        <v>2</v>
      </c>
      <c r="AM1931" s="194">
        <v>0</v>
      </c>
      <c r="AN1931" s="177">
        <v>0</v>
      </c>
      <c r="AO1931" s="194">
        <v>1</v>
      </c>
      <c r="AP1931" s="180"/>
      <c r="AQ1931" s="180"/>
      <c r="AR1931" s="180"/>
      <c r="AS1931" s="180"/>
      <c r="AT1931" s="180"/>
      <c r="AU1931" s="180"/>
      <c r="AV1931" s="180"/>
      <c r="AW1931" s="180"/>
      <c r="AX1931" s="180"/>
      <c r="AY1931" s="180"/>
      <c r="AZ1931" s="180"/>
      <c r="BA1931" s="180"/>
      <c r="BB1931" s="180"/>
      <c r="BC1931" s="180"/>
      <c r="BD1931" s="180"/>
      <c r="BE1931" s="180"/>
      <c r="BF1931" s="180"/>
      <c r="BG1931" s="180"/>
      <c r="BH1931" s="176">
        <f t="shared" si="231"/>
        <v>2</v>
      </c>
      <c r="BI1931" s="176">
        <f t="shared" si="227"/>
        <v>16</v>
      </c>
      <c r="BJ1931" s="182" t="str">
        <f t="shared" si="228"/>
        <v>3 - 17</v>
      </c>
      <c r="BK1931" s="176">
        <f t="shared" si="229"/>
        <v>10</v>
      </c>
      <c r="BL1931" s="176">
        <f t="shared" si="232"/>
        <v>2</v>
      </c>
      <c r="BM1931" s="533"/>
      <c r="BN1931" s="185">
        <v>50</v>
      </c>
      <c r="BO1931" s="180">
        <v>3</v>
      </c>
      <c r="BP1931" s="185">
        <f t="shared" si="226"/>
        <v>80</v>
      </c>
      <c r="BQ1931" s="420" t="str">
        <f t="shared" si="230"/>
        <v>II</v>
      </c>
      <c r="BR1931" s="185"/>
      <c r="BS1931" s="464" t="s">
        <v>9623</v>
      </c>
    </row>
    <row r="1932" spans="1:71" ht="38.25" x14ac:dyDescent="0.2">
      <c r="A1932" s="696">
        <v>1929</v>
      </c>
      <c r="B1932" s="286" t="s">
        <v>10819</v>
      </c>
      <c r="C1932" s="286" t="s">
        <v>10819</v>
      </c>
      <c r="D1932" s="258" t="s">
        <v>9623</v>
      </c>
      <c r="E1932" s="736">
        <v>1</v>
      </c>
      <c r="F1932" s="736">
        <v>2</v>
      </c>
      <c r="G1932" s="737">
        <v>30</v>
      </c>
      <c r="H1932" s="305" t="s">
        <v>10868</v>
      </c>
      <c r="I1932" s="496" t="s">
        <v>3485</v>
      </c>
      <c r="J1932" s="497" t="s">
        <v>6553</v>
      </c>
      <c r="K1932" s="427" t="s">
        <v>5226</v>
      </c>
      <c r="L1932" s="427" t="s">
        <v>3489</v>
      </c>
      <c r="M1932" s="685">
        <v>2</v>
      </c>
      <c r="N1932" s="685" t="s">
        <v>15710</v>
      </c>
      <c r="O1932" s="685">
        <v>5</v>
      </c>
      <c r="P1932" s="427" t="s">
        <v>15775</v>
      </c>
      <c r="Q1932" s="191">
        <v>9</v>
      </c>
      <c r="R1932" s="180"/>
      <c r="S1932" s="189">
        <v>2</v>
      </c>
      <c r="T1932" s="189">
        <v>4</v>
      </c>
      <c r="U1932" s="189">
        <v>1</v>
      </c>
      <c r="V1932" s="189">
        <v>1</v>
      </c>
      <c r="W1932" s="742">
        <v>12</v>
      </c>
      <c r="X1932" s="742"/>
      <c r="Y1932" s="742"/>
      <c r="Z1932" s="742"/>
      <c r="AA1932" s="742"/>
      <c r="AB1932" s="220"/>
      <c r="AC1932" s="186" t="s">
        <v>10869</v>
      </c>
      <c r="AD1932" s="427" t="s">
        <v>10831</v>
      </c>
      <c r="AE1932" s="427" t="s">
        <v>788</v>
      </c>
      <c r="AF1932" s="194">
        <v>0</v>
      </c>
      <c r="AG1932" s="194">
        <v>0</v>
      </c>
      <c r="AH1932" s="194">
        <v>1</v>
      </c>
      <c r="AI1932" s="194">
        <v>0</v>
      </c>
      <c r="AJ1932" s="194">
        <v>0</v>
      </c>
      <c r="AK1932" s="194">
        <v>0</v>
      </c>
      <c r="AL1932" s="383">
        <v>0</v>
      </c>
      <c r="AM1932" s="194">
        <v>0</v>
      </c>
      <c r="AN1932" s="177">
        <v>0</v>
      </c>
      <c r="AO1932" s="194">
        <v>0</v>
      </c>
      <c r="AP1932" s="180"/>
      <c r="AQ1932" s="180"/>
      <c r="AR1932" s="180"/>
      <c r="AS1932" s="180"/>
      <c r="AT1932" s="180"/>
      <c r="AU1932" s="180"/>
      <c r="AV1932" s="180"/>
      <c r="AW1932" s="180"/>
      <c r="AX1932" s="180"/>
      <c r="AY1932" s="180"/>
      <c r="AZ1932" s="180"/>
      <c r="BA1932" s="180"/>
      <c r="BB1932" s="180"/>
      <c r="BC1932" s="180"/>
      <c r="BD1932" s="180"/>
      <c r="BE1932" s="180"/>
      <c r="BF1932" s="180"/>
      <c r="BG1932" s="180"/>
      <c r="BH1932" s="176">
        <f t="shared" si="231"/>
        <v>0.5</v>
      </c>
      <c r="BI1932" s="176">
        <f t="shared" si="227"/>
        <v>21</v>
      </c>
      <c r="BJ1932" s="182" t="str">
        <f t="shared" si="228"/>
        <v>1 - 4</v>
      </c>
      <c r="BK1932" s="176">
        <f t="shared" si="229"/>
        <v>3</v>
      </c>
      <c r="BL1932" s="176">
        <f t="shared" si="232"/>
        <v>0</v>
      </c>
      <c r="BM1932" s="533"/>
      <c r="BN1932" s="185">
        <v>5</v>
      </c>
      <c r="BO1932" s="180">
        <v>1</v>
      </c>
      <c r="BP1932" s="185">
        <f t="shared" si="226"/>
        <v>8</v>
      </c>
      <c r="BQ1932" s="420" t="str">
        <f t="shared" si="230"/>
        <v>I</v>
      </c>
      <c r="BR1932" s="185"/>
      <c r="BS1932" s="464" t="s">
        <v>9623</v>
      </c>
    </row>
    <row r="1933" spans="1:71" ht="38.25" x14ac:dyDescent="0.2">
      <c r="A1933" s="697">
        <v>1930</v>
      </c>
      <c r="B1933" s="286" t="s">
        <v>10890</v>
      </c>
      <c r="C1933" s="286" t="s">
        <v>10893</v>
      </c>
      <c r="D1933" s="258" t="s">
        <v>9623</v>
      </c>
      <c r="E1933" s="736">
        <v>11</v>
      </c>
      <c r="F1933" s="736">
        <v>12</v>
      </c>
      <c r="G1933" s="737">
        <v>144</v>
      </c>
      <c r="H1933" s="305" t="s">
        <v>3486</v>
      </c>
      <c r="I1933" s="496" t="s">
        <v>5469</v>
      </c>
      <c r="J1933" s="497" t="s">
        <v>10892</v>
      </c>
      <c r="K1933" s="427" t="s">
        <v>10895</v>
      </c>
      <c r="L1933" s="427" t="s">
        <v>3489</v>
      </c>
      <c r="M1933" s="685">
        <v>3.5</v>
      </c>
      <c r="N1933" s="685" t="s">
        <v>15715</v>
      </c>
      <c r="O1933" s="685">
        <v>40</v>
      </c>
      <c r="P1933" s="427" t="s">
        <v>15822</v>
      </c>
      <c r="Q1933" s="191">
        <v>7</v>
      </c>
      <c r="R1933" s="180"/>
      <c r="S1933" s="427">
        <v>2</v>
      </c>
      <c r="T1933" s="191">
        <v>4</v>
      </c>
      <c r="U1933" s="191">
        <v>1</v>
      </c>
      <c r="V1933" s="191">
        <v>1</v>
      </c>
      <c r="W1933" s="742">
        <v>6</v>
      </c>
      <c r="X1933" s="742"/>
      <c r="Y1933" s="742">
        <v>6</v>
      </c>
      <c r="Z1933" s="742"/>
      <c r="AA1933" s="742"/>
      <c r="AB1933" s="220"/>
      <c r="AC1933" s="419" t="s">
        <v>10941</v>
      </c>
      <c r="AD1933" s="427" t="s">
        <v>123</v>
      </c>
      <c r="AE1933" s="427" t="s">
        <v>2729</v>
      </c>
      <c r="AF1933" s="194">
        <v>0</v>
      </c>
      <c r="AG1933" s="194">
        <v>0</v>
      </c>
      <c r="AH1933" s="194">
        <v>0</v>
      </c>
      <c r="AI1933" s="194">
        <v>0</v>
      </c>
      <c r="AJ1933" s="194">
        <v>0</v>
      </c>
      <c r="AK1933" s="194">
        <v>0</v>
      </c>
      <c r="AL1933" s="383">
        <v>1</v>
      </c>
      <c r="AM1933" s="194">
        <v>0</v>
      </c>
      <c r="AN1933" s="177">
        <v>0</v>
      </c>
      <c r="AO1933" s="194">
        <v>1</v>
      </c>
      <c r="AP1933" s="180"/>
      <c r="AQ1933" s="180"/>
      <c r="AR1933" s="180"/>
      <c r="AS1933" s="180"/>
      <c r="AT1933" s="180"/>
      <c r="AU1933" s="180"/>
      <c r="AV1933" s="180"/>
      <c r="AW1933" s="180"/>
      <c r="AX1933" s="180"/>
      <c r="AY1933" s="180"/>
      <c r="AZ1933" s="180"/>
      <c r="BA1933" s="180"/>
      <c r="BB1933" s="180"/>
      <c r="BC1933" s="180"/>
      <c r="BD1933" s="180"/>
      <c r="BE1933" s="180"/>
      <c r="BF1933" s="180"/>
      <c r="BG1933" s="180"/>
      <c r="BH1933" s="176">
        <f t="shared" si="231"/>
        <v>1.125</v>
      </c>
      <c r="BI1933" s="176">
        <f t="shared" si="227"/>
        <v>18</v>
      </c>
      <c r="BJ1933" s="182" t="str">
        <f t="shared" si="228"/>
        <v>2 - 9</v>
      </c>
      <c r="BK1933" s="176">
        <f t="shared" si="229"/>
        <v>6</v>
      </c>
      <c r="BL1933" s="176">
        <f t="shared" si="232"/>
        <v>1</v>
      </c>
      <c r="BM1933" s="533"/>
      <c r="BN1933" s="185">
        <v>28</v>
      </c>
      <c r="BO1933" s="180">
        <v>2</v>
      </c>
      <c r="BP1933" s="185">
        <f t="shared" si="226"/>
        <v>40</v>
      </c>
      <c r="BQ1933" s="420" t="str">
        <f t="shared" si="230"/>
        <v>II</v>
      </c>
      <c r="BR1933" s="185"/>
      <c r="BS1933" s="464" t="s">
        <v>9623</v>
      </c>
    </row>
    <row r="1934" spans="1:71" ht="38.25" x14ac:dyDescent="0.2">
      <c r="A1934" s="696">
        <v>1931</v>
      </c>
      <c r="B1934" s="286" t="s">
        <v>10890</v>
      </c>
      <c r="C1934" s="286" t="s">
        <v>10894</v>
      </c>
      <c r="D1934" s="258" t="s">
        <v>9623</v>
      </c>
      <c r="E1934" s="736">
        <v>1</v>
      </c>
      <c r="F1934" s="736">
        <v>12</v>
      </c>
      <c r="G1934" s="737">
        <v>144</v>
      </c>
      <c r="H1934" s="305" t="s">
        <v>3486</v>
      </c>
      <c r="I1934" s="496" t="s">
        <v>3485</v>
      </c>
      <c r="J1934" s="497" t="s">
        <v>6554</v>
      </c>
      <c r="K1934" s="427" t="s">
        <v>3659</v>
      </c>
      <c r="L1934" s="427" t="s">
        <v>3489</v>
      </c>
      <c r="M1934" s="685">
        <v>3</v>
      </c>
      <c r="N1934" s="685" t="s">
        <v>15715</v>
      </c>
      <c r="O1934" s="685">
        <v>30</v>
      </c>
      <c r="P1934" s="427" t="s">
        <v>15822</v>
      </c>
      <c r="Q1934" s="191">
        <v>7</v>
      </c>
      <c r="R1934" s="180"/>
      <c r="S1934" s="427">
        <v>2</v>
      </c>
      <c r="T1934" s="191">
        <v>4</v>
      </c>
      <c r="U1934" s="191">
        <v>1</v>
      </c>
      <c r="V1934" s="191">
        <v>1</v>
      </c>
      <c r="W1934" s="742">
        <v>6</v>
      </c>
      <c r="X1934" s="742">
        <v>18</v>
      </c>
      <c r="Y1934" s="742"/>
      <c r="Z1934" s="742"/>
      <c r="AA1934" s="742"/>
      <c r="AB1934" s="499" t="s">
        <v>3879</v>
      </c>
      <c r="AC1934" s="419" t="s">
        <v>10919</v>
      </c>
      <c r="AD1934" s="427" t="s">
        <v>123</v>
      </c>
      <c r="AE1934" s="427" t="s">
        <v>2729</v>
      </c>
      <c r="AF1934" s="194">
        <v>0</v>
      </c>
      <c r="AG1934" s="194">
        <v>0</v>
      </c>
      <c r="AH1934" s="194">
        <v>0</v>
      </c>
      <c r="AI1934" s="194">
        <v>0</v>
      </c>
      <c r="AJ1934" s="194">
        <v>0</v>
      </c>
      <c r="AK1934" s="194">
        <v>1</v>
      </c>
      <c r="AL1934" s="383">
        <v>0</v>
      </c>
      <c r="AM1934" s="194">
        <v>0</v>
      </c>
      <c r="AN1934" s="177">
        <v>0</v>
      </c>
      <c r="AO1934" s="194">
        <v>0</v>
      </c>
      <c r="AP1934" s="180"/>
      <c r="AQ1934" s="180"/>
      <c r="AR1934" s="180"/>
      <c r="AS1934" s="180"/>
      <c r="AT1934" s="180"/>
      <c r="AU1934" s="180"/>
      <c r="AV1934" s="180"/>
      <c r="AW1934" s="180"/>
      <c r="AX1934" s="180"/>
      <c r="AY1934" s="180"/>
      <c r="AZ1934" s="180"/>
      <c r="BA1934" s="180"/>
      <c r="BB1934" s="180"/>
      <c r="BC1934" s="180"/>
      <c r="BD1934" s="180"/>
      <c r="BE1934" s="180"/>
      <c r="BF1934" s="180"/>
      <c r="BG1934" s="180"/>
      <c r="BH1934" s="176">
        <f t="shared" si="231"/>
        <v>0.875</v>
      </c>
      <c r="BI1934" s="176">
        <f t="shared" si="227"/>
        <v>20</v>
      </c>
      <c r="BJ1934" s="182" t="str">
        <f t="shared" si="228"/>
        <v>1 - 7</v>
      </c>
      <c r="BK1934" s="176">
        <f t="shared" si="229"/>
        <v>4</v>
      </c>
      <c r="BL1934" s="176">
        <f t="shared" si="232"/>
        <v>1</v>
      </c>
      <c r="BM1934" s="533"/>
      <c r="BN1934" s="185">
        <v>28</v>
      </c>
      <c r="BO1934" s="180">
        <v>2</v>
      </c>
      <c r="BP1934" s="185">
        <f t="shared" si="226"/>
        <v>36</v>
      </c>
      <c r="BQ1934" s="420" t="str">
        <f t="shared" si="230"/>
        <v>II</v>
      </c>
      <c r="BR1934" s="185"/>
      <c r="BS1934" s="464" t="s">
        <v>9623</v>
      </c>
    </row>
    <row r="1935" spans="1:71" ht="38.25" x14ac:dyDescent="0.2">
      <c r="A1935" s="697">
        <v>1932</v>
      </c>
      <c r="B1935" s="286" t="s">
        <v>10942</v>
      </c>
      <c r="C1935" s="286" t="s">
        <v>10942</v>
      </c>
      <c r="D1935" s="258" t="s">
        <v>9623</v>
      </c>
      <c r="E1935" s="736">
        <v>1</v>
      </c>
      <c r="F1935" s="736">
        <v>1</v>
      </c>
      <c r="G1935" s="737">
        <v>12</v>
      </c>
      <c r="H1935" s="305" t="s">
        <v>3486</v>
      </c>
      <c r="I1935" s="496" t="s">
        <v>3866</v>
      </c>
      <c r="J1935" s="497" t="s">
        <v>10943</v>
      </c>
      <c r="K1935" s="427" t="s">
        <v>6896</v>
      </c>
      <c r="L1935" s="427" t="s">
        <v>3489</v>
      </c>
      <c r="M1935" s="685">
        <v>4.5</v>
      </c>
      <c r="N1935" s="685" t="s">
        <v>15715</v>
      </c>
      <c r="O1935" s="685">
        <v>40</v>
      </c>
      <c r="P1935" s="427" t="s">
        <v>15822</v>
      </c>
      <c r="Q1935" s="191">
        <v>6</v>
      </c>
      <c r="R1935" s="180"/>
      <c r="S1935" s="498">
        <v>5</v>
      </c>
      <c r="T1935" s="498">
        <v>7</v>
      </c>
      <c r="U1935" s="189">
        <v>2</v>
      </c>
      <c r="V1935" s="189">
        <v>8</v>
      </c>
      <c r="W1935" s="742">
        <v>9</v>
      </c>
      <c r="X1935" s="742">
        <v>9</v>
      </c>
      <c r="Y1935" s="742">
        <v>9</v>
      </c>
      <c r="Z1935" s="742"/>
      <c r="AA1935" s="742"/>
      <c r="AB1935" s="499" t="s">
        <v>793</v>
      </c>
      <c r="AC1935" s="419" t="s">
        <v>10947</v>
      </c>
      <c r="AD1935" s="427" t="s">
        <v>123</v>
      </c>
      <c r="AE1935" s="427" t="s">
        <v>2729</v>
      </c>
      <c r="AF1935" s="194">
        <v>0</v>
      </c>
      <c r="AG1935" s="194">
        <v>0</v>
      </c>
      <c r="AH1935" s="194">
        <v>0</v>
      </c>
      <c r="AI1935" s="194">
        <v>0</v>
      </c>
      <c r="AJ1935" s="194">
        <v>0</v>
      </c>
      <c r="AK1935" s="194">
        <v>0</v>
      </c>
      <c r="AL1935" s="383">
        <v>2</v>
      </c>
      <c r="AM1935" s="194">
        <v>0</v>
      </c>
      <c r="AN1935" s="177">
        <v>0</v>
      </c>
      <c r="AO1935" s="194">
        <v>2</v>
      </c>
      <c r="AP1935" s="180"/>
      <c r="AQ1935" s="180"/>
      <c r="AR1935" s="180"/>
      <c r="AS1935" s="180"/>
      <c r="AT1935" s="180"/>
      <c r="AU1935" s="180"/>
      <c r="AV1935" s="180"/>
      <c r="AW1935" s="180"/>
      <c r="AX1935" s="180"/>
      <c r="AY1935" s="180"/>
      <c r="AZ1935" s="180"/>
      <c r="BA1935" s="180"/>
      <c r="BB1935" s="180"/>
      <c r="BC1935" s="180"/>
      <c r="BD1935" s="180"/>
      <c r="BE1935" s="180"/>
      <c r="BF1935" s="180"/>
      <c r="BG1935" s="180"/>
      <c r="BH1935" s="176">
        <f t="shared" si="231"/>
        <v>2</v>
      </c>
      <c r="BI1935" s="176">
        <f t="shared" si="227"/>
        <v>16</v>
      </c>
      <c r="BJ1935" s="182" t="str">
        <f t="shared" si="228"/>
        <v>4 - 18</v>
      </c>
      <c r="BK1935" s="176">
        <f t="shared" si="229"/>
        <v>11</v>
      </c>
      <c r="BL1935" s="176">
        <f t="shared" si="232"/>
        <v>2</v>
      </c>
      <c r="BM1935" s="533"/>
      <c r="BN1935" s="185">
        <v>50</v>
      </c>
      <c r="BO1935" s="180">
        <v>3</v>
      </c>
      <c r="BP1935" s="185">
        <f t="shared" si="226"/>
        <v>83</v>
      </c>
      <c r="BQ1935" s="420" t="str">
        <f t="shared" si="230"/>
        <v>II</v>
      </c>
      <c r="BR1935" s="185"/>
      <c r="BS1935" s="464" t="s">
        <v>9623</v>
      </c>
    </row>
    <row r="1936" spans="1:71" ht="51" x14ac:dyDescent="0.2">
      <c r="A1936" s="696">
        <v>1933</v>
      </c>
      <c r="B1936" s="286" t="s">
        <v>10944</v>
      </c>
      <c r="C1936" s="286" t="s">
        <v>10944</v>
      </c>
      <c r="D1936" s="258" t="s">
        <v>9623</v>
      </c>
      <c r="E1936" s="736">
        <v>1</v>
      </c>
      <c r="F1936" s="736">
        <v>1</v>
      </c>
      <c r="G1936" s="737">
        <v>4</v>
      </c>
      <c r="H1936" s="305" t="s">
        <v>3486</v>
      </c>
      <c r="I1936" s="496" t="s">
        <v>10946</v>
      </c>
      <c r="J1936" s="497" t="s">
        <v>10945</v>
      </c>
      <c r="K1936" s="427" t="s">
        <v>3491</v>
      </c>
      <c r="L1936" s="427" t="s">
        <v>3491</v>
      </c>
      <c r="M1936" s="685">
        <v>5</v>
      </c>
      <c r="N1936" s="685" t="s">
        <v>15715</v>
      </c>
      <c r="O1936" s="685">
        <v>120</v>
      </c>
      <c r="P1936" s="427" t="s">
        <v>16321</v>
      </c>
      <c r="Q1936" s="191">
        <v>5</v>
      </c>
      <c r="R1936" s="180"/>
      <c r="S1936" s="427">
        <v>8</v>
      </c>
      <c r="T1936" s="191">
        <v>10</v>
      </c>
      <c r="U1936" s="191">
        <v>3</v>
      </c>
      <c r="V1936" s="191">
        <v>12</v>
      </c>
      <c r="W1936" s="742">
        <v>12</v>
      </c>
      <c r="X1936" s="742"/>
      <c r="Y1936" s="742"/>
      <c r="Z1936" s="742"/>
      <c r="AA1936" s="742"/>
      <c r="AB1936" s="219"/>
      <c r="AC1936" s="419" t="s">
        <v>10952</v>
      </c>
      <c r="AD1936" s="427" t="s">
        <v>123</v>
      </c>
      <c r="AE1936" s="427" t="s">
        <v>2729</v>
      </c>
      <c r="AF1936" s="194">
        <v>0</v>
      </c>
      <c r="AG1936" s="194">
        <v>0</v>
      </c>
      <c r="AH1936" s="194">
        <v>0</v>
      </c>
      <c r="AI1936" s="194">
        <v>0</v>
      </c>
      <c r="AJ1936" s="194">
        <v>0</v>
      </c>
      <c r="AK1936" s="194">
        <v>0</v>
      </c>
      <c r="AL1936" s="383">
        <v>3</v>
      </c>
      <c r="AM1936" s="194">
        <v>0</v>
      </c>
      <c r="AN1936" s="177">
        <v>0</v>
      </c>
      <c r="AO1936" s="194">
        <v>3</v>
      </c>
      <c r="AP1936" s="180"/>
      <c r="AQ1936" s="180"/>
      <c r="AR1936" s="180"/>
      <c r="AS1936" s="180"/>
      <c r="AT1936" s="180"/>
      <c r="AU1936" s="180"/>
      <c r="AV1936" s="180"/>
      <c r="AW1936" s="180"/>
      <c r="AX1936" s="180"/>
      <c r="AY1936" s="180"/>
      <c r="AZ1936" s="180"/>
      <c r="BA1936" s="180"/>
      <c r="BB1936" s="180"/>
      <c r="BC1936" s="180"/>
      <c r="BD1936" s="180"/>
      <c r="BE1936" s="180"/>
      <c r="BF1936" s="180"/>
      <c r="BG1936" s="180"/>
      <c r="BH1936" s="176">
        <f t="shared" si="231"/>
        <v>3</v>
      </c>
      <c r="BI1936" s="176">
        <f t="shared" si="227"/>
        <v>16</v>
      </c>
      <c r="BJ1936" s="182" t="str">
        <f t="shared" si="228"/>
        <v>6 - 27</v>
      </c>
      <c r="BK1936" s="176">
        <f t="shared" si="229"/>
        <v>17</v>
      </c>
      <c r="BL1936" s="176">
        <f t="shared" si="232"/>
        <v>3</v>
      </c>
      <c r="BM1936" s="533"/>
      <c r="BN1936" s="185">
        <v>85</v>
      </c>
      <c r="BO1936" s="180">
        <v>4</v>
      </c>
      <c r="BP1936" s="185">
        <f t="shared" si="226"/>
        <v>153</v>
      </c>
      <c r="BQ1936" s="420" t="str">
        <f t="shared" si="230"/>
        <v>III</v>
      </c>
      <c r="BR1936" s="185"/>
      <c r="BS1936" s="464" t="s">
        <v>9623</v>
      </c>
    </row>
    <row r="1937" spans="1:71" ht="51" x14ac:dyDescent="0.2">
      <c r="A1937" s="696">
        <v>1934</v>
      </c>
      <c r="B1937" s="286" t="s">
        <v>10953</v>
      </c>
      <c r="C1937" s="286" t="s">
        <v>10955</v>
      </c>
      <c r="D1937" s="258" t="s">
        <v>9623</v>
      </c>
      <c r="E1937" s="736">
        <v>1</v>
      </c>
      <c r="F1937" s="736">
        <v>1</v>
      </c>
      <c r="G1937" s="737">
        <v>4</v>
      </c>
      <c r="H1937" s="305" t="s">
        <v>3486</v>
      </c>
      <c r="I1937" s="496" t="s">
        <v>10954</v>
      </c>
      <c r="J1937" s="497" t="s">
        <v>10957</v>
      </c>
      <c r="K1937" s="427" t="s">
        <v>3491</v>
      </c>
      <c r="L1937" s="427" t="s">
        <v>3491</v>
      </c>
      <c r="M1937" s="685">
        <v>6</v>
      </c>
      <c r="N1937" s="685" t="s">
        <v>15715</v>
      </c>
      <c r="O1937" s="685">
        <v>201</v>
      </c>
      <c r="P1937" s="427" t="s">
        <v>16321</v>
      </c>
      <c r="Q1937" s="191">
        <v>4</v>
      </c>
      <c r="R1937" s="180"/>
      <c r="S1937" s="498">
        <v>11</v>
      </c>
      <c r="T1937" s="498">
        <v>12</v>
      </c>
      <c r="U1937" s="189">
        <v>4</v>
      </c>
      <c r="V1937" s="189">
        <v>16</v>
      </c>
      <c r="W1937" s="742">
        <v>15</v>
      </c>
      <c r="X1937" s="742"/>
      <c r="Y1937" s="742"/>
      <c r="Z1937" s="742"/>
      <c r="AA1937" s="742"/>
      <c r="AB1937" s="220"/>
      <c r="AC1937" s="419" t="s">
        <v>10972</v>
      </c>
      <c r="AD1937" s="427" t="s">
        <v>123</v>
      </c>
      <c r="AE1937" s="427" t="s">
        <v>2729</v>
      </c>
      <c r="AF1937" s="194">
        <v>0</v>
      </c>
      <c r="AG1937" s="194">
        <v>0</v>
      </c>
      <c r="AH1937" s="194">
        <v>0</v>
      </c>
      <c r="AI1937" s="194">
        <v>0</v>
      </c>
      <c r="AJ1937" s="194">
        <v>0</v>
      </c>
      <c r="AK1937" s="194">
        <v>0</v>
      </c>
      <c r="AL1937" s="383">
        <v>4</v>
      </c>
      <c r="AM1937" s="194">
        <v>0</v>
      </c>
      <c r="AN1937" s="177">
        <v>0</v>
      </c>
      <c r="AO1937" s="194">
        <v>4</v>
      </c>
      <c r="AP1937" s="180"/>
      <c r="AQ1937" s="180"/>
      <c r="AR1937" s="180"/>
      <c r="AS1937" s="180"/>
      <c r="AT1937" s="180"/>
      <c r="AU1937" s="180"/>
      <c r="AV1937" s="180"/>
      <c r="AW1937" s="180"/>
      <c r="AX1937" s="180"/>
      <c r="AY1937" s="180"/>
      <c r="AZ1937" s="180"/>
      <c r="BA1937" s="180"/>
      <c r="BB1937" s="180"/>
      <c r="BC1937" s="180"/>
      <c r="BD1937" s="180"/>
      <c r="BE1937" s="180"/>
      <c r="BF1937" s="180"/>
      <c r="BG1937" s="180"/>
      <c r="BH1937" s="176">
        <f t="shared" si="231"/>
        <v>5</v>
      </c>
      <c r="BI1937" s="176">
        <f t="shared" si="227"/>
        <v>15</v>
      </c>
      <c r="BJ1937" s="182" t="str">
        <f t="shared" si="228"/>
        <v>8 - 36</v>
      </c>
      <c r="BK1937" s="176">
        <f t="shared" si="229"/>
        <v>22</v>
      </c>
      <c r="BL1937" s="176">
        <f t="shared" si="232"/>
        <v>5</v>
      </c>
      <c r="BM1937" s="533"/>
      <c r="BN1937" s="185">
        <v>165</v>
      </c>
      <c r="BO1937" s="180">
        <v>5</v>
      </c>
      <c r="BP1937" s="185">
        <f t="shared" si="226"/>
        <v>275</v>
      </c>
      <c r="BQ1937" s="420" t="str">
        <f t="shared" si="230"/>
        <v>IV</v>
      </c>
      <c r="BR1937" s="185"/>
      <c r="BS1937" s="464" t="s">
        <v>9623</v>
      </c>
    </row>
    <row r="1938" spans="1:71" ht="51" x14ac:dyDescent="0.2">
      <c r="A1938" s="697">
        <v>1935</v>
      </c>
      <c r="B1938" s="286" t="s">
        <v>10953</v>
      </c>
      <c r="C1938" s="286" t="s">
        <v>10956</v>
      </c>
      <c r="D1938" s="258" t="s">
        <v>9623</v>
      </c>
      <c r="E1938" s="736">
        <v>1</v>
      </c>
      <c r="F1938" s="736">
        <v>1</v>
      </c>
      <c r="G1938" s="737">
        <v>4</v>
      </c>
      <c r="H1938" s="305" t="s">
        <v>3486</v>
      </c>
      <c r="I1938" s="496" t="s">
        <v>3866</v>
      </c>
      <c r="J1938" s="497" t="s">
        <v>10958</v>
      </c>
      <c r="K1938" s="427" t="s">
        <v>3491</v>
      </c>
      <c r="L1938" s="427" t="s">
        <v>3491</v>
      </c>
      <c r="M1938" s="685">
        <v>6</v>
      </c>
      <c r="N1938" s="685" t="s">
        <v>15715</v>
      </c>
      <c r="O1938" s="685">
        <v>201</v>
      </c>
      <c r="P1938" s="427" t="s">
        <v>16321</v>
      </c>
      <c r="Q1938" s="179">
        <v>4</v>
      </c>
      <c r="R1938" s="180"/>
      <c r="S1938" s="498">
        <v>11</v>
      </c>
      <c r="T1938" s="498">
        <v>12</v>
      </c>
      <c r="U1938" s="189">
        <v>4</v>
      </c>
      <c r="V1938" s="189">
        <v>16</v>
      </c>
      <c r="W1938" s="742">
        <v>15</v>
      </c>
      <c r="X1938" s="742">
        <v>15</v>
      </c>
      <c r="Y1938" s="742"/>
      <c r="Z1938" s="742"/>
      <c r="AA1938" s="742"/>
      <c r="AB1938" s="499" t="s">
        <v>3879</v>
      </c>
      <c r="AC1938" s="419" t="s">
        <v>10973</v>
      </c>
      <c r="AD1938" s="427" t="s">
        <v>123</v>
      </c>
      <c r="AE1938" s="427" t="s">
        <v>2729</v>
      </c>
      <c r="AF1938" s="194">
        <v>0</v>
      </c>
      <c r="AG1938" s="194">
        <v>0</v>
      </c>
      <c r="AH1938" s="194">
        <v>0</v>
      </c>
      <c r="AI1938" s="194">
        <v>0</v>
      </c>
      <c r="AJ1938" s="194">
        <v>0</v>
      </c>
      <c r="AK1938" s="194">
        <v>0</v>
      </c>
      <c r="AL1938" s="383">
        <v>4</v>
      </c>
      <c r="AM1938" s="194">
        <v>0</v>
      </c>
      <c r="AN1938" s="177">
        <v>0</v>
      </c>
      <c r="AO1938" s="194">
        <v>4</v>
      </c>
      <c r="AP1938" s="180"/>
      <c r="AQ1938" s="180"/>
      <c r="AR1938" s="180"/>
      <c r="AS1938" s="180"/>
      <c r="AT1938" s="180"/>
      <c r="AU1938" s="180"/>
      <c r="AV1938" s="180"/>
      <c r="AW1938" s="180"/>
      <c r="AX1938" s="180"/>
      <c r="AY1938" s="180"/>
      <c r="AZ1938" s="180"/>
      <c r="BA1938" s="180"/>
      <c r="BB1938" s="180"/>
      <c r="BC1938" s="180"/>
      <c r="BD1938" s="180"/>
      <c r="BE1938" s="180"/>
      <c r="BF1938" s="180"/>
      <c r="BG1938" s="180"/>
      <c r="BH1938" s="176">
        <f t="shared" si="231"/>
        <v>5</v>
      </c>
      <c r="BI1938" s="176">
        <f t="shared" si="227"/>
        <v>15</v>
      </c>
      <c r="BJ1938" s="182" t="str">
        <f t="shared" si="228"/>
        <v>8 - 36</v>
      </c>
      <c r="BK1938" s="176">
        <f t="shared" si="229"/>
        <v>22</v>
      </c>
      <c r="BL1938" s="176">
        <f t="shared" si="232"/>
        <v>5</v>
      </c>
      <c r="BM1938" s="533"/>
      <c r="BN1938" s="185">
        <v>165</v>
      </c>
      <c r="BO1938" s="180">
        <v>5</v>
      </c>
      <c r="BP1938" s="185">
        <f t="shared" si="226"/>
        <v>275</v>
      </c>
      <c r="BQ1938" s="420" t="str">
        <f t="shared" si="230"/>
        <v>IV</v>
      </c>
      <c r="BR1938" s="185"/>
      <c r="BS1938" s="464" t="s">
        <v>9623</v>
      </c>
    </row>
    <row r="1939" spans="1:71" ht="51" x14ac:dyDescent="0.2">
      <c r="A1939" s="696">
        <v>1936</v>
      </c>
      <c r="B1939" s="287" t="s">
        <v>10974</v>
      </c>
      <c r="C1939" s="287" t="s">
        <v>10974</v>
      </c>
      <c r="D1939" s="258" t="s">
        <v>9623</v>
      </c>
      <c r="E1939" s="736">
        <v>1</v>
      </c>
      <c r="F1939" s="738">
        <v>1</v>
      </c>
      <c r="G1939" s="739">
        <v>1</v>
      </c>
      <c r="H1939" s="305" t="s">
        <v>3486</v>
      </c>
      <c r="I1939" s="209" t="s">
        <v>6758</v>
      </c>
      <c r="J1939" s="281" t="s">
        <v>10975</v>
      </c>
      <c r="K1939" s="197" t="s">
        <v>3491</v>
      </c>
      <c r="L1939" s="427" t="s">
        <v>3491</v>
      </c>
      <c r="M1939" s="687">
        <v>7</v>
      </c>
      <c r="N1939" s="687" t="s">
        <v>15715</v>
      </c>
      <c r="O1939" s="687">
        <v>320</v>
      </c>
      <c r="P1939" s="427" t="s">
        <v>16321</v>
      </c>
      <c r="Q1939" s="197">
        <v>3</v>
      </c>
      <c r="R1939" s="198" t="s">
        <v>4273</v>
      </c>
      <c r="S1939" s="498">
        <v>11</v>
      </c>
      <c r="T1939" s="498">
        <v>12</v>
      </c>
      <c r="U1939" s="189">
        <v>4</v>
      </c>
      <c r="V1939" s="189">
        <v>16</v>
      </c>
      <c r="W1939" s="742">
        <v>18</v>
      </c>
      <c r="X1939" s="742"/>
      <c r="Y1939" s="742"/>
      <c r="Z1939" s="742"/>
      <c r="AA1939" s="742"/>
      <c r="AB1939" s="221"/>
      <c r="AC1939" s="419" t="s">
        <v>11000</v>
      </c>
      <c r="AD1939" s="427" t="s">
        <v>123</v>
      </c>
      <c r="AE1939" s="427" t="s">
        <v>2729</v>
      </c>
      <c r="AF1939" s="194">
        <v>0</v>
      </c>
      <c r="AG1939" s="194">
        <v>0</v>
      </c>
      <c r="AH1939" s="194">
        <v>0</v>
      </c>
      <c r="AI1939" s="194">
        <v>0</v>
      </c>
      <c r="AJ1939" s="194">
        <v>0</v>
      </c>
      <c r="AK1939" s="194">
        <v>0</v>
      </c>
      <c r="AL1939" s="462">
        <v>5</v>
      </c>
      <c r="AM1939" s="194">
        <v>0</v>
      </c>
      <c r="AN1939" s="177">
        <v>0</v>
      </c>
      <c r="AO1939" s="194">
        <v>5</v>
      </c>
      <c r="AP1939" s="424"/>
      <c r="AQ1939" s="424"/>
      <c r="AR1939" s="424"/>
      <c r="AS1939" s="424"/>
      <c r="AT1939" s="424"/>
      <c r="AU1939" s="424"/>
      <c r="AV1939" s="424"/>
      <c r="AW1939" s="424"/>
      <c r="AX1939" s="424"/>
      <c r="AY1939" s="424"/>
      <c r="AZ1939" s="424"/>
      <c r="BA1939" s="424"/>
      <c r="BB1939" s="424"/>
      <c r="BC1939" s="424"/>
      <c r="BD1939" s="424"/>
      <c r="BE1939" s="424"/>
      <c r="BF1939" s="424"/>
      <c r="BG1939" s="424"/>
      <c r="BH1939" s="176">
        <f t="shared" si="231"/>
        <v>6</v>
      </c>
      <c r="BI1939" s="176">
        <f t="shared" si="227"/>
        <v>13</v>
      </c>
      <c r="BJ1939" s="182" t="str">
        <f t="shared" si="228"/>
        <v>10 - 45</v>
      </c>
      <c r="BK1939" s="176">
        <f t="shared" si="229"/>
        <v>28</v>
      </c>
      <c r="BL1939" s="176">
        <f t="shared" si="232"/>
        <v>7</v>
      </c>
      <c r="BM1939" s="536"/>
      <c r="BN1939" s="200">
        <v>350</v>
      </c>
      <c r="BO1939" s="198">
        <v>7</v>
      </c>
      <c r="BP1939" s="185">
        <f t="shared" si="226"/>
        <v>546</v>
      </c>
      <c r="BQ1939" s="420" t="str">
        <f t="shared" si="230"/>
        <v>V</v>
      </c>
      <c r="BR1939" s="200"/>
      <c r="BS1939" s="464" t="s">
        <v>9623</v>
      </c>
    </row>
    <row r="1940" spans="1:71" ht="114.75" x14ac:dyDescent="0.2">
      <c r="A1940" s="697">
        <v>1937</v>
      </c>
      <c r="B1940" s="286" t="s">
        <v>11001</v>
      </c>
      <c r="C1940" s="286" t="s">
        <v>11001</v>
      </c>
      <c r="D1940" s="258" t="s">
        <v>9623</v>
      </c>
      <c r="E1940" s="736">
        <v>1</v>
      </c>
      <c r="F1940" s="736">
        <v>1</v>
      </c>
      <c r="G1940" s="737">
        <v>1</v>
      </c>
      <c r="H1940" s="305" t="s">
        <v>3486</v>
      </c>
      <c r="I1940" s="496" t="s">
        <v>11002</v>
      </c>
      <c r="J1940" s="497" t="s">
        <v>1707</v>
      </c>
      <c r="K1940" s="427" t="s">
        <v>3768</v>
      </c>
      <c r="L1940" s="427" t="s">
        <v>3491</v>
      </c>
      <c r="M1940" s="685">
        <v>7</v>
      </c>
      <c r="N1940" s="685" t="s">
        <v>15715</v>
      </c>
      <c r="O1940" s="685">
        <v>650</v>
      </c>
      <c r="P1940" s="427" t="s">
        <v>16322</v>
      </c>
      <c r="Q1940" s="191">
        <v>2</v>
      </c>
      <c r="R1940" s="180"/>
      <c r="S1940" s="498">
        <v>13</v>
      </c>
      <c r="T1940" s="189">
        <v>14</v>
      </c>
      <c r="U1940" s="189">
        <v>4</v>
      </c>
      <c r="V1940" s="189">
        <v>16</v>
      </c>
      <c r="W1940" s="742">
        <v>15</v>
      </c>
      <c r="X1940" s="742">
        <v>3</v>
      </c>
      <c r="Y1940" s="742">
        <v>9</v>
      </c>
      <c r="Z1940" s="742"/>
      <c r="AA1940" s="742"/>
      <c r="AB1940" s="499" t="s">
        <v>793</v>
      </c>
      <c r="AC1940" s="419" t="s">
        <v>11013</v>
      </c>
      <c r="AD1940" s="427" t="s">
        <v>123</v>
      </c>
      <c r="AE1940" s="427" t="s">
        <v>2729</v>
      </c>
      <c r="AF1940" s="194">
        <v>0</v>
      </c>
      <c r="AG1940" s="194">
        <v>0</v>
      </c>
      <c r="AH1940" s="194">
        <v>0</v>
      </c>
      <c r="AI1940" s="194">
        <v>0</v>
      </c>
      <c r="AJ1940" s="194">
        <v>0</v>
      </c>
      <c r="AK1940" s="194">
        <v>0</v>
      </c>
      <c r="AL1940" s="385">
        <v>10</v>
      </c>
      <c r="AM1940" s="194">
        <v>0</v>
      </c>
      <c r="AN1940" s="177">
        <v>0</v>
      </c>
      <c r="AO1940" s="194">
        <v>10</v>
      </c>
      <c r="AP1940" s="180">
        <v>11</v>
      </c>
      <c r="AQ1940" s="180"/>
      <c r="AR1940" s="180"/>
      <c r="AS1940" s="180"/>
      <c r="AT1940" s="180"/>
      <c r="AU1940" s="180"/>
      <c r="AV1940" s="180"/>
      <c r="AW1940" s="180">
        <v>10</v>
      </c>
      <c r="AX1940" s="180"/>
      <c r="AY1940" s="180"/>
      <c r="AZ1940" s="180"/>
      <c r="BA1940" s="180"/>
      <c r="BB1940" s="180"/>
      <c r="BC1940" s="180"/>
      <c r="BD1940" s="180"/>
      <c r="BE1940" s="180"/>
      <c r="BF1940" s="180"/>
      <c r="BG1940" s="180"/>
      <c r="BH1940" s="176" t="str">
        <f t="shared" si="231"/>
        <v>class level</v>
      </c>
      <c r="BI1940" s="176">
        <f t="shared" si="227"/>
        <v>10</v>
      </c>
      <c r="BJ1940" s="182" t="str">
        <f t="shared" si="228"/>
        <v>20 - 90</v>
      </c>
      <c r="BK1940" s="176">
        <f t="shared" si="229"/>
        <v>55</v>
      </c>
      <c r="BL1940" s="176">
        <f t="shared" si="232"/>
        <v>11</v>
      </c>
      <c r="BM1940" s="533"/>
      <c r="BN1940" s="185">
        <v>2550</v>
      </c>
      <c r="BO1940" s="180">
        <v>14</v>
      </c>
      <c r="BP1940" s="185">
        <f t="shared" si="226"/>
        <v>3320</v>
      </c>
      <c r="BQ1940" s="420" t="str">
        <f t="shared" si="230"/>
        <v>VII</v>
      </c>
      <c r="BR1940" s="185"/>
      <c r="BS1940" s="464" t="s">
        <v>9623</v>
      </c>
    </row>
    <row r="1941" spans="1:71" ht="127.5" x14ac:dyDescent="0.2">
      <c r="A1941" s="696">
        <v>1938</v>
      </c>
      <c r="B1941" s="286" t="s">
        <v>11014</v>
      </c>
      <c r="C1941" s="286" t="s">
        <v>11014</v>
      </c>
      <c r="D1941" s="258" t="s">
        <v>9623</v>
      </c>
      <c r="E1941" s="736">
        <v>1</v>
      </c>
      <c r="F1941" s="736">
        <v>1</v>
      </c>
      <c r="G1941" s="737">
        <v>1</v>
      </c>
      <c r="H1941" s="305" t="s">
        <v>3486</v>
      </c>
      <c r="I1941" s="496" t="s">
        <v>11015</v>
      </c>
      <c r="J1941" s="497" t="s">
        <v>11016</v>
      </c>
      <c r="K1941" s="427" t="s">
        <v>5490</v>
      </c>
      <c r="L1941" s="427" t="s">
        <v>5490</v>
      </c>
      <c r="M1941" s="685">
        <v>9</v>
      </c>
      <c r="N1941" s="685" t="s">
        <v>15710</v>
      </c>
      <c r="O1941" s="685">
        <v>1200</v>
      </c>
      <c r="P1941" s="427" t="s">
        <v>16323</v>
      </c>
      <c r="Q1941" s="191">
        <v>0</v>
      </c>
      <c r="R1941" s="180"/>
      <c r="S1941" s="498">
        <v>13</v>
      </c>
      <c r="T1941" s="189">
        <v>14</v>
      </c>
      <c r="U1941" s="189">
        <v>4</v>
      </c>
      <c r="V1941" s="189">
        <v>16</v>
      </c>
      <c r="W1941" s="742">
        <v>18</v>
      </c>
      <c r="X1941" s="742">
        <v>18</v>
      </c>
      <c r="Y1941" s="742"/>
      <c r="Z1941" s="742"/>
      <c r="AA1941" s="742"/>
      <c r="AB1941" s="220" t="s">
        <v>793</v>
      </c>
      <c r="AC1941" s="419" t="s">
        <v>11524</v>
      </c>
      <c r="AD1941" s="427" t="s">
        <v>123</v>
      </c>
      <c r="AE1941" s="427" t="s">
        <v>2729</v>
      </c>
      <c r="AF1941" s="194">
        <v>0</v>
      </c>
      <c r="AG1941" s="194">
        <v>0</v>
      </c>
      <c r="AH1941" s="194">
        <v>0</v>
      </c>
      <c r="AI1941" s="194">
        <v>0</v>
      </c>
      <c r="AJ1941" s="194">
        <v>0</v>
      </c>
      <c r="AK1941" s="194">
        <v>0</v>
      </c>
      <c r="AL1941" s="385">
        <v>11</v>
      </c>
      <c r="AM1941" s="194">
        <v>0</v>
      </c>
      <c r="AN1941" s="177">
        <v>0</v>
      </c>
      <c r="AO1941" s="194">
        <v>11</v>
      </c>
      <c r="AP1941" s="180">
        <v>12</v>
      </c>
      <c r="AQ1941" s="180"/>
      <c r="AR1941" s="180"/>
      <c r="AS1941" s="180"/>
      <c r="AT1941" s="180"/>
      <c r="AU1941" s="180"/>
      <c r="AV1941" s="180"/>
      <c r="AW1941" s="180">
        <v>12</v>
      </c>
      <c r="AX1941" s="180"/>
      <c r="AY1941" s="180"/>
      <c r="AZ1941" s="180"/>
      <c r="BA1941" s="180"/>
      <c r="BB1941" s="180"/>
      <c r="BC1941" s="180"/>
      <c r="BD1941" s="180"/>
      <c r="BE1941" s="180"/>
      <c r="BF1941" s="180"/>
      <c r="BG1941" s="180"/>
      <c r="BH1941" s="176" t="str">
        <f t="shared" si="231"/>
        <v>class level</v>
      </c>
      <c r="BI1941" s="176">
        <f t="shared" si="227"/>
        <v>9</v>
      </c>
      <c r="BJ1941" s="182" t="str">
        <f t="shared" si="228"/>
        <v>22 - 99</v>
      </c>
      <c r="BK1941" s="176">
        <f t="shared" si="229"/>
        <v>61</v>
      </c>
      <c r="BL1941" s="176">
        <f t="shared" si="232"/>
        <v>12</v>
      </c>
      <c r="BM1941" s="533"/>
      <c r="BN1941" s="185">
        <v>5250</v>
      </c>
      <c r="BO1941" s="180">
        <v>16</v>
      </c>
      <c r="BP1941" s="185">
        <f t="shared" si="226"/>
        <v>6226</v>
      </c>
      <c r="BQ1941" s="420" t="str">
        <f t="shared" si="230"/>
        <v>VIII</v>
      </c>
      <c r="BR1941" s="185"/>
      <c r="BS1941" s="464" t="s">
        <v>9623</v>
      </c>
    </row>
    <row r="1942" spans="1:71" ht="102" x14ac:dyDescent="0.2">
      <c r="A1942" s="696">
        <v>1939</v>
      </c>
      <c r="B1942" s="286" t="s">
        <v>11031</v>
      </c>
      <c r="C1942" s="286" t="s">
        <v>11031</v>
      </c>
      <c r="D1942" s="258" t="s">
        <v>9623</v>
      </c>
      <c r="E1942" s="736">
        <v>1</v>
      </c>
      <c r="F1942" s="736">
        <v>1</v>
      </c>
      <c r="G1942" s="737">
        <v>1</v>
      </c>
      <c r="H1942" s="305" t="s">
        <v>3486</v>
      </c>
      <c r="I1942" s="496" t="s">
        <v>11032</v>
      </c>
      <c r="J1942" s="497" t="s">
        <v>11033</v>
      </c>
      <c r="K1942" s="427" t="s">
        <v>4944</v>
      </c>
      <c r="L1942" s="427" t="s">
        <v>5490</v>
      </c>
      <c r="M1942" s="685">
        <v>7</v>
      </c>
      <c r="N1942" s="685" t="s">
        <v>15715</v>
      </c>
      <c r="O1942" s="685">
        <v>460</v>
      </c>
      <c r="P1942" s="427" t="s">
        <v>16324</v>
      </c>
      <c r="Q1942" s="191">
        <v>1</v>
      </c>
      <c r="R1942" s="180"/>
      <c r="S1942" s="191">
        <v>15</v>
      </c>
      <c r="T1942" s="191">
        <v>16</v>
      </c>
      <c r="U1942" s="191">
        <v>8</v>
      </c>
      <c r="V1942" s="191">
        <v>18</v>
      </c>
      <c r="W1942" s="742">
        <v>9</v>
      </c>
      <c r="X1942" s="742">
        <v>9</v>
      </c>
      <c r="Y1942" s="742">
        <v>9</v>
      </c>
      <c r="Z1942" s="742"/>
      <c r="AA1942" s="742"/>
      <c r="AB1942" s="220" t="s">
        <v>794</v>
      </c>
      <c r="AC1942" s="419" t="s">
        <v>11048</v>
      </c>
      <c r="AD1942" s="427" t="s">
        <v>123</v>
      </c>
      <c r="AE1942" s="427" t="s">
        <v>2729</v>
      </c>
      <c r="AF1942" s="194">
        <v>0</v>
      </c>
      <c r="AG1942" s="194">
        <v>0</v>
      </c>
      <c r="AH1942" s="194">
        <v>0</v>
      </c>
      <c r="AI1942" s="194">
        <v>0</v>
      </c>
      <c r="AJ1942" s="194">
        <v>0</v>
      </c>
      <c r="AK1942" s="194">
        <v>0</v>
      </c>
      <c r="AL1942" s="385">
        <v>12</v>
      </c>
      <c r="AM1942" s="194">
        <v>0</v>
      </c>
      <c r="AN1942" s="177">
        <v>0</v>
      </c>
      <c r="AO1942" s="194">
        <v>12</v>
      </c>
      <c r="AP1942" s="180">
        <v>13</v>
      </c>
      <c r="AQ1942" s="180"/>
      <c r="AR1942" s="180"/>
      <c r="AS1942" s="180"/>
      <c r="AT1942" s="180"/>
      <c r="AU1942" s="180"/>
      <c r="AV1942" s="180"/>
      <c r="AW1942" s="180">
        <v>14</v>
      </c>
      <c r="AX1942" s="180"/>
      <c r="AY1942" s="180"/>
      <c r="AZ1942" s="180"/>
      <c r="BA1942" s="180"/>
      <c r="BB1942" s="180"/>
      <c r="BC1942" s="180"/>
      <c r="BD1942" s="180"/>
      <c r="BE1942" s="180"/>
      <c r="BF1942" s="180"/>
      <c r="BG1942" s="180"/>
      <c r="BH1942" s="176" t="str">
        <f t="shared" si="231"/>
        <v>class level</v>
      </c>
      <c r="BI1942" s="176">
        <f t="shared" si="227"/>
        <v>9</v>
      </c>
      <c r="BJ1942" s="182" t="str">
        <f t="shared" si="228"/>
        <v>24 - 108</v>
      </c>
      <c r="BK1942" s="176">
        <f t="shared" si="229"/>
        <v>66</v>
      </c>
      <c r="BL1942" s="176">
        <f t="shared" si="232"/>
        <v>14</v>
      </c>
      <c r="BM1942" s="533"/>
      <c r="BN1942" s="185">
        <v>5250</v>
      </c>
      <c r="BO1942" s="180">
        <v>16</v>
      </c>
      <c r="BP1942" s="185">
        <f t="shared" si="226"/>
        <v>6306</v>
      </c>
      <c r="BQ1942" s="420" t="str">
        <f t="shared" si="230"/>
        <v>VIII</v>
      </c>
      <c r="BR1942" s="185"/>
      <c r="BS1942" s="464" t="s">
        <v>9623</v>
      </c>
    </row>
    <row r="1943" spans="1:71" ht="102" x14ac:dyDescent="0.2">
      <c r="A1943" s="697">
        <v>1940</v>
      </c>
      <c r="B1943" s="286" t="s">
        <v>11049</v>
      </c>
      <c r="C1943" s="286" t="s">
        <v>11049</v>
      </c>
      <c r="D1943" s="258" t="s">
        <v>9623</v>
      </c>
      <c r="E1943" s="736">
        <v>1</v>
      </c>
      <c r="F1943" s="736">
        <v>1</v>
      </c>
      <c r="G1943" s="737">
        <v>1</v>
      </c>
      <c r="H1943" s="305" t="s">
        <v>3486</v>
      </c>
      <c r="I1943" s="208" t="s">
        <v>11050</v>
      </c>
      <c r="J1943" s="280" t="s">
        <v>11051</v>
      </c>
      <c r="K1943" s="427" t="s">
        <v>3491</v>
      </c>
      <c r="L1943" s="427" t="s">
        <v>3491</v>
      </c>
      <c r="M1943" s="685">
        <v>7</v>
      </c>
      <c r="N1943" s="685" t="s">
        <v>15715</v>
      </c>
      <c r="O1943" s="685">
        <v>380</v>
      </c>
      <c r="P1943" s="427" t="s">
        <v>16325</v>
      </c>
      <c r="Q1943" s="191">
        <v>-1</v>
      </c>
      <c r="R1943" s="180"/>
      <c r="S1943" s="191">
        <v>15</v>
      </c>
      <c r="T1943" s="191">
        <v>16</v>
      </c>
      <c r="U1943" s="191">
        <v>8</v>
      </c>
      <c r="V1943" s="191">
        <v>18</v>
      </c>
      <c r="W1943" s="742">
        <v>9</v>
      </c>
      <c r="X1943" s="742"/>
      <c r="Y1943" s="742">
        <v>9</v>
      </c>
      <c r="Z1943" s="742"/>
      <c r="AA1943" s="742"/>
      <c r="AB1943" s="220"/>
      <c r="AC1943" s="419" t="s">
        <v>11057</v>
      </c>
      <c r="AD1943" s="427" t="s">
        <v>123</v>
      </c>
      <c r="AE1943" s="427" t="s">
        <v>2729</v>
      </c>
      <c r="AF1943" s="194">
        <v>0</v>
      </c>
      <c r="AG1943" s="194">
        <v>0</v>
      </c>
      <c r="AH1943" s="194">
        <v>0</v>
      </c>
      <c r="AI1943" s="194">
        <v>0</v>
      </c>
      <c r="AJ1943" s="194">
        <v>0</v>
      </c>
      <c r="AK1943" s="194">
        <v>0</v>
      </c>
      <c r="AL1943" s="385">
        <v>13</v>
      </c>
      <c r="AM1943" s="194">
        <v>0</v>
      </c>
      <c r="AN1943" s="177">
        <v>0</v>
      </c>
      <c r="AO1943" s="194">
        <v>13</v>
      </c>
      <c r="AP1943" s="180">
        <v>14</v>
      </c>
      <c r="AQ1943" s="180"/>
      <c r="AR1943" s="180"/>
      <c r="AS1943" s="180"/>
      <c r="AT1943" s="180"/>
      <c r="AU1943" s="180"/>
      <c r="AV1943" s="180"/>
      <c r="AW1943" s="180">
        <v>16</v>
      </c>
      <c r="AX1943" s="180"/>
      <c r="AY1943" s="180"/>
      <c r="AZ1943" s="180"/>
      <c r="BA1943" s="180"/>
      <c r="BB1943" s="180"/>
      <c r="BC1943" s="180"/>
      <c r="BD1943" s="180">
        <v>12</v>
      </c>
      <c r="BE1943" s="180"/>
      <c r="BF1943" s="180"/>
      <c r="BG1943" s="180"/>
      <c r="BH1943" s="176" t="str">
        <f t="shared" si="231"/>
        <v>class level</v>
      </c>
      <c r="BI1943" s="176">
        <f t="shared" si="227"/>
        <v>8</v>
      </c>
      <c r="BJ1943" s="182" t="str">
        <f t="shared" si="228"/>
        <v>26 - 117</v>
      </c>
      <c r="BK1943" s="176">
        <f t="shared" si="229"/>
        <v>72</v>
      </c>
      <c r="BL1943" s="176">
        <f t="shared" si="232"/>
        <v>16</v>
      </c>
      <c r="BM1943" s="533"/>
      <c r="BN1943" s="185">
        <v>8250</v>
      </c>
      <c r="BO1943" s="180">
        <v>18</v>
      </c>
      <c r="BP1943" s="185">
        <f t="shared" si="226"/>
        <v>9546</v>
      </c>
      <c r="BQ1943" s="420" t="str">
        <f t="shared" si="230"/>
        <v>IX</v>
      </c>
      <c r="BR1943" s="185"/>
      <c r="BS1943" s="464" t="s">
        <v>9623</v>
      </c>
    </row>
    <row r="1944" spans="1:71" ht="89.25" x14ac:dyDescent="0.2">
      <c r="A1944" s="696">
        <v>1941</v>
      </c>
      <c r="B1944" s="286" t="s">
        <v>11054</v>
      </c>
      <c r="C1944" s="286" t="s">
        <v>11054</v>
      </c>
      <c r="D1944" s="258" t="s">
        <v>9623</v>
      </c>
      <c r="E1944" s="736">
        <v>1</v>
      </c>
      <c r="F1944" s="736">
        <v>1</v>
      </c>
      <c r="G1944" s="737">
        <v>1</v>
      </c>
      <c r="H1944" s="305" t="s">
        <v>3486</v>
      </c>
      <c r="I1944" s="496" t="s">
        <v>11055</v>
      </c>
      <c r="J1944" s="497" t="s">
        <v>11056</v>
      </c>
      <c r="K1944" s="427" t="s">
        <v>5490</v>
      </c>
      <c r="L1944" s="427" t="s">
        <v>5490</v>
      </c>
      <c r="M1944" s="685">
        <v>9</v>
      </c>
      <c r="N1944" s="685" t="s">
        <v>15715</v>
      </c>
      <c r="O1944" s="685">
        <v>1700</v>
      </c>
      <c r="P1944" s="427" t="s">
        <v>16326</v>
      </c>
      <c r="Q1944" s="191">
        <v>-2</v>
      </c>
      <c r="R1944" s="180"/>
      <c r="S1944" s="498">
        <v>17</v>
      </c>
      <c r="T1944" s="498">
        <v>18</v>
      </c>
      <c r="U1944" s="190">
        <v>8</v>
      </c>
      <c r="V1944" s="190">
        <v>18</v>
      </c>
      <c r="W1944" s="742">
        <v>12</v>
      </c>
      <c r="X1944" s="742">
        <v>12</v>
      </c>
      <c r="Y1944" s="742">
        <v>12</v>
      </c>
      <c r="Z1944" s="742"/>
      <c r="AA1944" s="742"/>
      <c r="AB1944" s="220" t="s">
        <v>795</v>
      </c>
      <c r="AC1944" s="419" t="s">
        <v>11058</v>
      </c>
      <c r="AD1944" s="427" t="s">
        <v>123</v>
      </c>
      <c r="AE1944" s="427" t="s">
        <v>2729</v>
      </c>
      <c r="AF1944" s="194">
        <v>0</v>
      </c>
      <c r="AG1944" s="194">
        <v>0</v>
      </c>
      <c r="AH1944" s="194">
        <v>0</v>
      </c>
      <c r="AI1944" s="194">
        <v>0</v>
      </c>
      <c r="AJ1944" s="194">
        <v>0</v>
      </c>
      <c r="AK1944" s="194">
        <v>0</v>
      </c>
      <c r="AL1944" s="385">
        <v>14</v>
      </c>
      <c r="AM1944" s="194">
        <v>0</v>
      </c>
      <c r="AN1944" s="177">
        <v>0</v>
      </c>
      <c r="AO1944" s="194">
        <v>14</v>
      </c>
      <c r="AP1944" s="180">
        <v>15</v>
      </c>
      <c r="AQ1944" s="180"/>
      <c r="AR1944" s="180"/>
      <c r="AS1944" s="180"/>
      <c r="AT1944" s="180"/>
      <c r="AU1944" s="180"/>
      <c r="AV1944" s="180"/>
      <c r="AW1944" s="180">
        <v>18</v>
      </c>
      <c r="AX1944" s="180"/>
      <c r="AY1944" s="180"/>
      <c r="AZ1944" s="180"/>
      <c r="BA1944" s="180"/>
      <c r="BB1944" s="180"/>
      <c r="BC1944" s="180"/>
      <c r="BD1944" s="180"/>
      <c r="BE1944" s="180"/>
      <c r="BF1944" s="180"/>
      <c r="BG1944" s="180"/>
      <c r="BH1944" s="176" t="str">
        <f t="shared" si="231"/>
        <v>class level</v>
      </c>
      <c r="BI1944" s="176">
        <f t="shared" si="227"/>
        <v>8</v>
      </c>
      <c r="BJ1944" s="182" t="str">
        <f t="shared" si="228"/>
        <v>28 - 126</v>
      </c>
      <c r="BK1944" s="176">
        <f t="shared" si="229"/>
        <v>77</v>
      </c>
      <c r="BL1944" s="176">
        <f t="shared" si="232"/>
        <v>18</v>
      </c>
      <c r="BM1944" s="533"/>
      <c r="BN1944" s="185">
        <v>8250</v>
      </c>
      <c r="BO1944" s="180">
        <v>18</v>
      </c>
      <c r="BP1944" s="185">
        <f t="shared" si="226"/>
        <v>9636</v>
      </c>
      <c r="BQ1944" s="420" t="str">
        <f t="shared" si="230"/>
        <v>IX</v>
      </c>
      <c r="BR1944" s="185"/>
      <c r="BS1944" s="464" t="s">
        <v>9623</v>
      </c>
    </row>
    <row r="1945" spans="1:71" ht="114.75" x14ac:dyDescent="0.2">
      <c r="A1945" s="697">
        <v>1942</v>
      </c>
      <c r="B1945" s="286" t="s">
        <v>11059</v>
      </c>
      <c r="C1945" s="286" t="s">
        <v>11059</v>
      </c>
      <c r="D1945" s="258" t="s">
        <v>9623</v>
      </c>
      <c r="E1945" s="736">
        <v>1</v>
      </c>
      <c r="F1945" s="736">
        <v>1</v>
      </c>
      <c r="G1945" s="737">
        <v>1</v>
      </c>
      <c r="H1945" s="305" t="s">
        <v>3486</v>
      </c>
      <c r="I1945" s="496" t="s">
        <v>6758</v>
      </c>
      <c r="J1945" s="497" t="s">
        <v>11060</v>
      </c>
      <c r="K1945" s="427" t="s">
        <v>5490</v>
      </c>
      <c r="L1945" s="427" t="s">
        <v>5490</v>
      </c>
      <c r="M1945" s="685">
        <v>10</v>
      </c>
      <c r="N1945" s="685" t="s">
        <v>15715</v>
      </c>
      <c r="O1945" s="685">
        <v>2500</v>
      </c>
      <c r="P1945" s="427" t="s">
        <v>16327</v>
      </c>
      <c r="Q1945" s="191">
        <v>-3</v>
      </c>
      <c r="R1945" s="180"/>
      <c r="S1945" s="498">
        <v>17</v>
      </c>
      <c r="T1945" s="498">
        <v>18</v>
      </c>
      <c r="U1945" s="190">
        <v>8</v>
      </c>
      <c r="V1945" s="190">
        <v>18</v>
      </c>
      <c r="W1945" s="742">
        <v>6</v>
      </c>
      <c r="X1945" s="742">
        <v>6</v>
      </c>
      <c r="Y1945" s="742">
        <v>6</v>
      </c>
      <c r="Z1945" s="742"/>
      <c r="AA1945" s="742"/>
      <c r="AB1945" s="220" t="s">
        <v>795</v>
      </c>
      <c r="AC1945" s="419" t="s">
        <v>11066</v>
      </c>
      <c r="AD1945" s="427" t="s">
        <v>123</v>
      </c>
      <c r="AE1945" s="427" t="s">
        <v>2729</v>
      </c>
      <c r="AF1945" s="194">
        <v>0</v>
      </c>
      <c r="AG1945" s="194">
        <v>0</v>
      </c>
      <c r="AH1945" s="194">
        <v>0</v>
      </c>
      <c r="AI1945" s="194">
        <v>0</v>
      </c>
      <c r="AJ1945" s="194">
        <v>0</v>
      </c>
      <c r="AK1945" s="194">
        <v>0</v>
      </c>
      <c r="AL1945" s="385">
        <v>15</v>
      </c>
      <c r="AM1945" s="194">
        <v>0</v>
      </c>
      <c r="AN1945" s="177">
        <v>0</v>
      </c>
      <c r="AO1945" s="194">
        <v>15</v>
      </c>
      <c r="AP1945" s="180">
        <v>16</v>
      </c>
      <c r="AQ1945" s="180"/>
      <c r="AR1945" s="180"/>
      <c r="AS1945" s="180"/>
      <c r="AT1945" s="180"/>
      <c r="AU1945" s="180"/>
      <c r="AV1945" s="180"/>
      <c r="AW1945" s="180">
        <v>20</v>
      </c>
      <c r="AX1945" s="180"/>
      <c r="AY1945" s="180"/>
      <c r="AZ1945" s="180"/>
      <c r="BA1945" s="180"/>
      <c r="BB1945" s="180"/>
      <c r="BC1945" s="180"/>
      <c r="BD1945" s="180"/>
      <c r="BE1945" s="180"/>
      <c r="BF1945" s="180"/>
      <c r="BG1945" s="180"/>
      <c r="BH1945" s="176" t="str">
        <f t="shared" si="231"/>
        <v>class level</v>
      </c>
      <c r="BI1945" s="176">
        <f t="shared" si="227"/>
        <v>7</v>
      </c>
      <c r="BJ1945" s="182" t="str">
        <f t="shared" si="228"/>
        <v>30 - 135</v>
      </c>
      <c r="BK1945" s="176">
        <f t="shared" si="229"/>
        <v>83</v>
      </c>
      <c r="BL1945" s="176">
        <f t="shared" si="232"/>
        <v>20</v>
      </c>
      <c r="BM1945" s="533"/>
      <c r="BN1945" s="185">
        <v>10950</v>
      </c>
      <c r="BO1945" s="180">
        <v>20</v>
      </c>
      <c r="BP1945" s="185">
        <f t="shared" ref="BP1945:BP2008" si="233">BN1945+BK1945*BO1945</f>
        <v>12610</v>
      </c>
      <c r="BQ1945" s="420" t="str">
        <f t="shared" si="230"/>
        <v>X</v>
      </c>
      <c r="BR1945" s="185"/>
      <c r="BS1945" s="464" t="s">
        <v>9623</v>
      </c>
    </row>
    <row r="1946" spans="1:71" ht="89.25" x14ac:dyDescent="0.2">
      <c r="A1946" s="696">
        <v>1943</v>
      </c>
      <c r="B1946" s="286" t="s">
        <v>11068</v>
      </c>
      <c r="C1946" s="286" t="s">
        <v>11068</v>
      </c>
      <c r="D1946" s="258" t="s">
        <v>9623</v>
      </c>
      <c r="E1946" s="736">
        <v>1</v>
      </c>
      <c r="F1946" s="736">
        <v>1</v>
      </c>
      <c r="G1946" s="737">
        <v>1</v>
      </c>
      <c r="H1946" s="305" t="s">
        <v>3486</v>
      </c>
      <c r="I1946" s="496" t="s">
        <v>7798</v>
      </c>
      <c r="J1946" s="497" t="s">
        <v>11069</v>
      </c>
      <c r="K1946" s="427" t="s">
        <v>8168</v>
      </c>
      <c r="L1946" s="427" t="s">
        <v>5490</v>
      </c>
      <c r="M1946" s="685">
        <v>12</v>
      </c>
      <c r="N1946" s="685" t="s">
        <v>15715</v>
      </c>
      <c r="O1946" s="685">
        <v>3200</v>
      </c>
      <c r="P1946" s="427" t="s">
        <v>16328</v>
      </c>
      <c r="Q1946" s="191">
        <v>-4</v>
      </c>
      <c r="R1946" s="180"/>
      <c r="S1946" s="498">
        <v>19</v>
      </c>
      <c r="T1946" s="189">
        <v>20</v>
      </c>
      <c r="U1946" s="189">
        <v>8</v>
      </c>
      <c r="V1946" s="189">
        <v>20</v>
      </c>
      <c r="W1946" s="742">
        <v>12</v>
      </c>
      <c r="X1946" s="742">
        <v>24</v>
      </c>
      <c r="Y1946" s="742">
        <v>12</v>
      </c>
      <c r="Z1946" s="742"/>
      <c r="AA1946" s="742"/>
      <c r="AB1946" s="220" t="s">
        <v>794</v>
      </c>
      <c r="AC1946" s="419" t="s">
        <v>11070</v>
      </c>
      <c r="AD1946" s="427" t="s">
        <v>123</v>
      </c>
      <c r="AE1946" s="427" t="s">
        <v>2729</v>
      </c>
      <c r="AF1946" s="194">
        <v>0</v>
      </c>
      <c r="AG1946" s="194">
        <v>0</v>
      </c>
      <c r="AH1946" s="194">
        <v>0</v>
      </c>
      <c r="AI1946" s="194">
        <v>0</v>
      </c>
      <c r="AJ1946" s="194">
        <v>0</v>
      </c>
      <c r="AK1946" s="194">
        <v>0</v>
      </c>
      <c r="AL1946" s="385">
        <v>16</v>
      </c>
      <c r="AM1946" s="194">
        <v>0</v>
      </c>
      <c r="AN1946" s="177">
        <v>0</v>
      </c>
      <c r="AO1946" s="194">
        <v>16</v>
      </c>
      <c r="AP1946" s="180">
        <v>17</v>
      </c>
      <c r="AQ1946" s="180"/>
      <c r="AR1946" s="180"/>
      <c r="AS1946" s="180"/>
      <c r="AT1946" s="180"/>
      <c r="AU1946" s="180"/>
      <c r="AV1946" s="180"/>
      <c r="AW1946" s="180">
        <v>22</v>
      </c>
      <c r="AX1946" s="180"/>
      <c r="AY1946" s="180"/>
      <c r="AZ1946" s="180"/>
      <c r="BA1946" s="180"/>
      <c r="BB1946" s="180"/>
      <c r="BC1946" s="180"/>
      <c r="BD1946" s="180"/>
      <c r="BE1946" s="180"/>
      <c r="BF1946" s="180"/>
      <c r="BG1946" s="180"/>
      <c r="BH1946" s="176" t="str">
        <f t="shared" si="231"/>
        <v>class level</v>
      </c>
      <c r="BI1946" s="176">
        <f t="shared" si="227"/>
        <v>7</v>
      </c>
      <c r="BJ1946" s="182" t="str">
        <f t="shared" si="228"/>
        <v>32 - 144</v>
      </c>
      <c r="BK1946" s="176">
        <f t="shared" si="229"/>
        <v>88</v>
      </c>
      <c r="BL1946" s="176">
        <f t="shared" si="232"/>
        <v>22</v>
      </c>
      <c r="BM1946" s="533"/>
      <c r="BN1946" s="185">
        <v>10950</v>
      </c>
      <c r="BO1946" s="180">
        <v>20</v>
      </c>
      <c r="BP1946" s="185">
        <f t="shared" si="233"/>
        <v>12710</v>
      </c>
      <c r="BQ1946" s="420" t="str">
        <f t="shared" si="230"/>
        <v>X</v>
      </c>
      <c r="BR1946" s="185"/>
      <c r="BS1946" s="464" t="s">
        <v>9623</v>
      </c>
    </row>
    <row r="1947" spans="1:71" ht="102" x14ac:dyDescent="0.2">
      <c r="A1947" s="696">
        <v>1944</v>
      </c>
      <c r="B1947" s="286" t="s">
        <v>11071</v>
      </c>
      <c r="C1947" s="286" t="s">
        <v>11071</v>
      </c>
      <c r="D1947" s="258" t="s">
        <v>9623</v>
      </c>
      <c r="E1947" s="736">
        <v>1</v>
      </c>
      <c r="F1947" s="736">
        <v>1</v>
      </c>
      <c r="G1947" s="737">
        <v>1</v>
      </c>
      <c r="H1947" s="305" t="s">
        <v>3486</v>
      </c>
      <c r="I1947" s="496" t="s">
        <v>11072</v>
      </c>
      <c r="J1947" s="497" t="s">
        <v>11073</v>
      </c>
      <c r="K1947" s="427" t="s">
        <v>8168</v>
      </c>
      <c r="L1947" s="427" t="s">
        <v>5490</v>
      </c>
      <c r="M1947" s="685">
        <v>12</v>
      </c>
      <c r="N1947" s="685" t="s">
        <v>15715</v>
      </c>
      <c r="O1947" s="685">
        <v>2800</v>
      </c>
      <c r="P1947" s="427" t="s">
        <v>16321</v>
      </c>
      <c r="Q1947" s="191">
        <v>-5</v>
      </c>
      <c r="R1947" s="180"/>
      <c r="S1947" s="498">
        <v>19</v>
      </c>
      <c r="T1947" s="189">
        <v>20</v>
      </c>
      <c r="U1947" s="189">
        <v>8</v>
      </c>
      <c r="V1947" s="189">
        <v>20</v>
      </c>
      <c r="W1947" s="742">
        <v>12</v>
      </c>
      <c r="X1947" s="742"/>
      <c r="Y1947" s="742"/>
      <c r="Z1947" s="742"/>
      <c r="AA1947" s="742"/>
      <c r="AB1947" s="220"/>
      <c r="AC1947" s="419" t="s">
        <v>11077</v>
      </c>
      <c r="AD1947" s="427" t="s">
        <v>123</v>
      </c>
      <c r="AE1947" s="427" t="s">
        <v>2729</v>
      </c>
      <c r="AF1947" s="194">
        <v>0</v>
      </c>
      <c r="AG1947" s="194">
        <v>0</v>
      </c>
      <c r="AH1947" s="194">
        <v>0</v>
      </c>
      <c r="AI1947" s="194">
        <v>0</v>
      </c>
      <c r="AJ1947" s="194">
        <v>0</v>
      </c>
      <c r="AK1947" s="194">
        <v>0</v>
      </c>
      <c r="AL1947" s="385">
        <v>17</v>
      </c>
      <c r="AM1947" s="194">
        <v>0</v>
      </c>
      <c r="AN1947" s="177">
        <v>0</v>
      </c>
      <c r="AO1947" s="194">
        <v>17</v>
      </c>
      <c r="AP1947" s="180">
        <v>18</v>
      </c>
      <c r="AQ1947" s="180"/>
      <c r="AR1947" s="180"/>
      <c r="AS1947" s="180"/>
      <c r="AT1947" s="180"/>
      <c r="AU1947" s="180"/>
      <c r="AV1947" s="180"/>
      <c r="AW1947" s="180">
        <v>24</v>
      </c>
      <c r="AX1947" s="180"/>
      <c r="AY1947" s="180"/>
      <c r="AZ1947" s="180"/>
      <c r="BA1947" s="180"/>
      <c r="BB1947" s="180"/>
      <c r="BC1947" s="180"/>
      <c r="BD1947" s="180">
        <v>20</v>
      </c>
      <c r="BE1947" s="180"/>
      <c r="BF1947" s="180"/>
      <c r="BG1947" s="180"/>
      <c r="BH1947" s="176" t="str">
        <f t="shared" si="231"/>
        <v>class level</v>
      </c>
      <c r="BI1947" s="176">
        <f t="shared" si="227"/>
        <v>7</v>
      </c>
      <c r="BJ1947" s="182" t="str">
        <f t="shared" si="228"/>
        <v>34 - 153</v>
      </c>
      <c r="BK1947" s="176">
        <f t="shared" si="229"/>
        <v>94</v>
      </c>
      <c r="BL1947" s="176">
        <f t="shared" si="232"/>
        <v>24</v>
      </c>
      <c r="BM1947" s="533"/>
      <c r="BN1947" s="185">
        <v>15200</v>
      </c>
      <c r="BO1947" s="180">
        <v>25</v>
      </c>
      <c r="BP1947" s="185">
        <f t="shared" si="233"/>
        <v>17550</v>
      </c>
      <c r="BQ1947" s="420" t="str">
        <f t="shared" si="230"/>
        <v>X</v>
      </c>
      <c r="BR1947" s="185"/>
      <c r="BS1947" s="464" t="s">
        <v>9623</v>
      </c>
    </row>
    <row r="1948" spans="1:71" ht="102" x14ac:dyDescent="0.2">
      <c r="A1948" s="697">
        <v>1945</v>
      </c>
      <c r="B1948" s="286" t="s">
        <v>11078</v>
      </c>
      <c r="C1948" s="286" t="s">
        <v>11078</v>
      </c>
      <c r="D1948" s="258" t="s">
        <v>9623</v>
      </c>
      <c r="E1948" s="736">
        <v>1</v>
      </c>
      <c r="F1948" s="736">
        <v>1</v>
      </c>
      <c r="G1948" s="737">
        <v>1</v>
      </c>
      <c r="H1948" s="305" t="s">
        <v>3486</v>
      </c>
      <c r="I1948" s="496" t="s">
        <v>5757</v>
      </c>
      <c r="J1948" s="497" t="s">
        <v>11079</v>
      </c>
      <c r="K1948" s="427" t="s">
        <v>5490</v>
      </c>
      <c r="L1948" s="427" t="s">
        <v>5490</v>
      </c>
      <c r="M1948" s="685">
        <v>12</v>
      </c>
      <c r="N1948" s="685" t="s">
        <v>15715</v>
      </c>
      <c r="O1948" s="685">
        <v>960</v>
      </c>
      <c r="P1948" s="427" t="s">
        <v>16329</v>
      </c>
      <c r="Q1948" s="191">
        <v>-6</v>
      </c>
      <c r="R1948" s="180"/>
      <c r="S1948" s="498">
        <v>21</v>
      </c>
      <c r="T1948" s="189">
        <v>25</v>
      </c>
      <c r="U1948" s="189">
        <v>9</v>
      </c>
      <c r="V1948" s="189">
        <v>24</v>
      </c>
      <c r="W1948" s="742">
        <v>18</v>
      </c>
      <c r="X1948" s="742">
        <v>18</v>
      </c>
      <c r="Y1948" s="742">
        <v>18</v>
      </c>
      <c r="Z1948" s="742">
        <v>18</v>
      </c>
      <c r="AA1948" s="742">
        <v>18</v>
      </c>
      <c r="AB1948" s="220" t="s">
        <v>794</v>
      </c>
      <c r="AC1948" s="419" t="s">
        <v>11084</v>
      </c>
      <c r="AD1948" s="427" t="s">
        <v>123</v>
      </c>
      <c r="AE1948" s="427" t="s">
        <v>2729</v>
      </c>
      <c r="AF1948" s="194">
        <v>0</v>
      </c>
      <c r="AG1948" s="194">
        <v>0</v>
      </c>
      <c r="AH1948" s="194">
        <v>0</v>
      </c>
      <c r="AI1948" s="194">
        <v>0</v>
      </c>
      <c r="AJ1948" s="194">
        <v>0</v>
      </c>
      <c r="AK1948" s="194">
        <v>0</v>
      </c>
      <c r="AL1948" s="385">
        <v>18</v>
      </c>
      <c r="AM1948" s="194">
        <v>0</v>
      </c>
      <c r="AN1948" s="177">
        <v>0</v>
      </c>
      <c r="AO1948" s="194">
        <v>18</v>
      </c>
      <c r="AP1948" s="180">
        <v>19</v>
      </c>
      <c r="AQ1948" s="180"/>
      <c r="AR1948" s="180"/>
      <c r="AS1948" s="180"/>
      <c r="AT1948" s="180"/>
      <c r="AU1948" s="180"/>
      <c r="AV1948" s="180"/>
      <c r="AW1948" s="180">
        <v>26</v>
      </c>
      <c r="AX1948" s="180"/>
      <c r="AY1948" s="180"/>
      <c r="AZ1948" s="180"/>
      <c r="BA1948" s="180">
        <v>13</v>
      </c>
      <c r="BB1948" s="180"/>
      <c r="BC1948" s="180"/>
      <c r="BD1948" s="180">
        <v>22</v>
      </c>
      <c r="BE1948" s="180"/>
      <c r="BF1948" s="180"/>
      <c r="BG1948" s="180"/>
      <c r="BH1948" s="176" t="str">
        <f t="shared" si="231"/>
        <v>class level</v>
      </c>
      <c r="BI1948" s="176">
        <f t="shared" si="227"/>
        <v>7</v>
      </c>
      <c r="BJ1948" s="182" t="str">
        <f t="shared" si="228"/>
        <v>36 - 162</v>
      </c>
      <c r="BK1948" s="176">
        <f t="shared" si="229"/>
        <v>99</v>
      </c>
      <c r="BL1948" s="176">
        <f t="shared" si="232"/>
        <v>26</v>
      </c>
      <c r="BM1948" s="533"/>
      <c r="BN1948" s="185">
        <v>15200</v>
      </c>
      <c r="BO1948" s="180">
        <v>25</v>
      </c>
      <c r="BP1948" s="185">
        <f t="shared" si="233"/>
        <v>17675</v>
      </c>
      <c r="BQ1948" s="420" t="str">
        <f t="shared" si="230"/>
        <v>X</v>
      </c>
      <c r="BR1948" s="185"/>
      <c r="BS1948" s="464" t="s">
        <v>9623</v>
      </c>
    </row>
    <row r="1949" spans="1:71" ht="38.25" x14ac:dyDescent="0.2">
      <c r="A1949" s="696">
        <v>1946</v>
      </c>
      <c r="B1949" s="286" t="s">
        <v>11089</v>
      </c>
      <c r="C1949" s="286" t="s">
        <v>11089</v>
      </c>
      <c r="D1949" s="258" t="s">
        <v>9623</v>
      </c>
      <c r="E1949" s="736">
        <v>1</v>
      </c>
      <c r="F1949" s="736">
        <v>1</v>
      </c>
      <c r="G1949" s="737">
        <v>1</v>
      </c>
      <c r="H1949" s="305" t="s">
        <v>3486</v>
      </c>
      <c r="I1949" s="496" t="s">
        <v>3486</v>
      </c>
      <c r="J1949" s="497" t="s">
        <v>3486</v>
      </c>
      <c r="K1949" s="427" t="s">
        <v>4526</v>
      </c>
      <c r="L1949" s="427" t="s">
        <v>3491</v>
      </c>
      <c r="M1949" s="684">
        <v>5</v>
      </c>
      <c r="N1949" s="684" t="s">
        <v>16458</v>
      </c>
      <c r="O1949" s="684">
        <v>1</v>
      </c>
      <c r="P1949" s="427" t="s">
        <v>15823</v>
      </c>
      <c r="Q1949" s="191">
        <v>9</v>
      </c>
      <c r="R1949" s="180"/>
      <c r="S1949" s="498">
        <v>0</v>
      </c>
      <c r="T1949" s="190">
        <v>0</v>
      </c>
      <c r="U1949" s="190">
        <v>0</v>
      </c>
      <c r="V1949" s="190">
        <v>0</v>
      </c>
      <c r="W1949" s="742">
        <v>0</v>
      </c>
      <c r="X1949" s="742"/>
      <c r="Y1949" s="742"/>
      <c r="Z1949" s="742"/>
      <c r="AA1949" s="742"/>
      <c r="AB1949" s="220"/>
      <c r="AC1949" s="419" t="s">
        <v>11101</v>
      </c>
      <c r="AD1949" s="427" t="s">
        <v>7475</v>
      </c>
      <c r="AE1949" s="427" t="s">
        <v>4247</v>
      </c>
      <c r="AF1949" s="194">
        <v>0</v>
      </c>
      <c r="AG1949" s="194">
        <v>0</v>
      </c>
      <c r="AH1949" s="194">
        <v>0</v>
      </c>
      <c r="AI1949" s="194">
        <v>1</v>
      </c>
      <c r="AJ1949" s="194">
        <v>0</v>
      </c>
      <c r="AK1949" s="194">
        <v>0</v>
      </c>
      <c r="AL1949" s="383">
        <v>0</v>
      </c>
      <c r="AM1949" s="194">
        <v>0</v>
      </c>
      <c r="AN1949" s="177">
        <v>0</v>
      </c>
      <c r="AO1949" s="194">
        <v>11</v>
      </c>
      <c r="AP1949" s="180"/>
      <c r="AQ1949" s="180"/>
      <c r="AR1949" s="180"/>
      <c r="AS1949" s="180"/>
      <c r="AT1949" s="180"/>
      <c r="AU1949" s="180"/>
      <c r="AV1949" s="180"/>
      <c r="AW1949" s="180"/>
      <c r="AX1949" s="180"/>
      <c r="AY1949" s="180"/>
      <c r="AZ1949" s="180"/>
      <c r="BA1949" s="180"/>
      <c r="BB1949" s="180"/>
      <c r="BC1949" s="180"/>
      <c r="BD1949" s="180"/>
      <c r="BE1949" s="180"/>
      <c r="BF1949" s="180"/>
      <c r="BG1949" s="180"/>
      <c r="BH1949" s="176">
        <f t="shared" si="231"/>
        <v>0.5</v>
      </c>
      <c r="BI1949" s="176">
        <f t="shared" si="227"/>
        <v>21</v>
      </c>
      <c r="BJ1949" s="182" t="str">
        <f t="shared" si="228"/>
        <v>12 - 16</v>
      </c>
      <c r="BK1949" s="176">
        <f t="shared" si="229"/>
        <v>14</v>
      </c>
      <c r="BL1949" s="176">
        <f t="shared" si="232"/>
        <v>3</v>
      </c>
      <c r="BM1949" s="533"/>
      <c r="BN1949" s="185">
        <v>1</v>
      </c>
      <c r="BO1949" s="180">
        <v>0</v>
      </c>
      <c r="BP1949" s="185">
        <f t="shared" si="233"/>
        <v>1</v>
      </c>
      <c r="BQ1949" s="420" t="str">
        <f t="shared" si="230"/>
        <v>I</v>
      </c>
      <c r="BR1949" s="185"/>
      <c r="BS1949" s="464" t="s">
        <v>9623</v>
      </c>
    </row>
    <row r="1950" spans="1:71" ht="25.5" x14ac:dyDescent="0.2">
      <c r="A1950" s="697">
        <v>1947</v>
      </c>
      <c r="B1950" s="286" t="s">
        <v>11220</v>
      </c>
      <c r="C1950" s="286" t="s">
        <v>11103</v>
      </c>
      <c r="D1950" s="258" t="s">
        <v>9623</v>
      </c>
      <c r="E1950" s="736">
        <v>1040</v>
      </c>
      <c r="F1950" s="736">
        <v>1</v>
      </c>
      <c r="G1950" s="737">
        <v>100</v>
      </c>
      <c r="H1950" s="305" t="s">
        <v>795</v>
      </c>
      <c r="I1950" s="496" t="s">
        <v>8138</v>
      </c>
      <c r="J1950" s="496" t="s">
        <v>10385</v>
      </c>
      <c r="K1950" s="427" t="s">
        <v>3491</v>
      </c>
      <c r="L1950" s="427" t="s">
        <v>3491</v>
      </c>
      <c r="M1950" s="685">
        <v>5</v>
      </c>
      <c r="N1950" s="685" t="s">
        <v>15715</v>
      </c>
      <c r="O1950" s="685">
        <v>125</v>
      </c>
      <c r="P1950" s="427" t="s">
        <v>15822</v>
      </c>
      <c r="Q1950" s="191">
        <v>5</v>
      </c>
      <c r="R1950" s="180"/>
      <c r="S1950" s="498">
        <v>5</v>
      </c>
      <c r="T1950" s="498">
        <v>10</v>
      </c>
      <c r="U1950" s="189">
        <v>2</v>
      </c>
      <c r="V1950" s="189">
        <v>12</v>
      </c>
      <c r="W1950" s="742">
        <v>9</v>
      </c>
      <c r="X1950" s="742"/>
      <c r="Y1950" s="742"/>
      <c r="Z1950" s="742"/>
      <c r="AA1950" s="742"/>
      <c r="AB1950" s="220"/>
      <c r="AC1950" s="419" t="s">
        <v>12297</v>
      </c>
      <c r="AD1950" s="427" t="s">
        <v>5476</v>
      </c>
      <c r="AE1950" s="427" t="s">
        <v>2729</v>
      </c>
      <c r="AF1950" s="194">
        <v>0</v>
      </c>
      <c r="AG1950" s="194">
        <v>0</v>
      </c>
      <c r="AH1950" s="194">
        <v>0</v>
      </c>
      <c r="AI1950" s="194">
        <v>0</v>
      </c>
      <c r="AJ1950" s="194">
        <v>0</v>
      </c>
      <c r="AK1950" s="194">
        <v>0</v>
      </c>
      <c r="AL1950" s="383">
        <v>1</v>
      </c>
      <c r="AM1950" s="194">
        <v>0</v>
      </c>
      <c r="AN1950" s="177">
        <v>0</v>
      </c>
      <c r="AO1950" s="194">
        <v>0</v>
      </c>
      <c r="AP1950" s="180"/>
      <c r="AQ1950" s="180"/>
      <c r="AR1950" s="180"/>
      <c r="AS1950" s="180"/>
      <c r="AT1950" s="180"/>
      <c r="AU1950" s="180"/>
      <c r="AV1950" s="180"/>
      <c r="AW1950" s="180"/>
      <c r="AX1950" s="180"/>
      <c r="AY1950" s="180"/>
      <c r="AZ1950" s="180"/>
      <c r="BA1950" s="180"/>
      <c r="BB1950" s="180"/>
      <c r="BC1950" s="180"/>
      <c r="BD1950" s="180"/>
      <c r="BE1950" s="180"/>
      <c r="BF1950" s="180"/>
      <c r="BG1950" s="180"/>
      <c r="BH1950" s="176">
        <f t="shared" si="231"/>
        <v>1</v>
      </c>
      <c r="BI1950" s="176">
        <f t="shared" si="227"/>
        <v>19</v>
      </c>
      <c r="BJ1950" s="182" t="str">
        <f t="shared" si="228"/>
        <v>1 - 8</v>
      </c>
      <c r="BK1950" s="176">
        <f t="shared" si="229"/>
        <v>5</v>
      </c>
      <c r="BL1950" s="176">
        <f t="shared" si="232"/>
        <v>1</v>
      </c>
      <c r="BM1950" s="533"/>
      <c r="BN1950" s="185">
        <v>20</v>
      </c>
      <c r="BO1950" s="180">
        <v>1</v>
      </c>
      <c r="BP1950" s="185">
        <f t="shared" si="233"/>
        <v>25</v>
      </c>
      <c r="BQ1950" s="420" t="str">
        <f t="shared" si="230"/>
        <v>I</v>
      </c>
      <c r="BR1950" s="185"/>
      <c r="BS1950" s="464" t="s">
        <v>9623</v>
      </c>
    </row>
    <row r="1951" spans="1:71" ht="25.5" x14ac:dyDescent="0.2">
      <c r="A1951" s="696">
        <v>1948</v>
      </c>
      <c r="B1951" s="286" t="s">
        <v>11220</v>
      </c>
      <c r="C1951" s="286" t="s">
        <v>11104</v>
      </c>
      <c r="D1951" s="258" t="s">
        <v>9623</v>
      </c>
      <c r="E1951" s="736">
        <v>101</v>
      </c>
      <c r="F1951" s="736">
        <v>1</v>
      </c>
      <c r="G1951" s="737">
        <v>100</v>
      </c>
      <c r="H1951" s="305" t="s">
        <v>795</v>
      </c>
      <c r="I1951" s="496" t="s">
        <v>8138</v>
      </c>
      <c r="J1951" s="496" t="s">
        <v>11107</v>
      </c>
      <c r="K1951" s="427" t="s">
        <v>3491</v>
      </c>
      <c r="L1951" s="427" t="s">
        <v>3491</v>
      </c>
      <c r="M1951" s="685">
        <v>5.5</v>
      </c>
      <c r="N1951" s="685" t="s">
        <v>15715</v>
      </c>
      <c r="O1951" s="685">
        <v>155</v>
      </c>
      <c r="P1951" s="427" t="s">
        <v>15822</v>
      </c>
      <c r="Q1951" s="191">
        <v>5</v>
      </c>
      <c r="R1951" s="180"/>
      <c r="S1951" s="498">
        <v>5</v>
      </c>
      <c r="T1951" s="498">
        <v>10</v>
      </c>
      <c r="U1951" s="189">
        <v>2</v>
      </c>
      <c r="V1951" s="189">
        <v>12</v>
      </c>
      <c r="W1951" s="742">
        <v>9</v>
      </c>
      <c r="X1951" s="742"/>
      <c r="Y1951" s="742"/>
      <c r="Z1951" s="742"/>
      <c r="AA1951" s="742"/>
      <c r="AB1951" s="219"/>
      <c r="AC1951" s="419" t="s">
        <v>12297</v>
      </c>
      <c r="AD1951" s="427" t="s">
        <v>5476</v>
      </c>
      <c r="AE1951" s="427" t="s">
        <v>2729</v>
      </c>
      <c r="AF1951" s="194">
        <v>0</v>
      </c>
      <c r="AG1951" s="194">
        <v>0</v>
      </c>
      <c r="AH1951" s="194">
        <v>0</v>
      </c>
      <c r="AI1951" s="194">
        <v>0</v>
      </c>
      <c r="AJ1951" s="194">
        <v>0</v>
      </c>
      <c r="AK1951" s="194">
        <v>0</v>
      </c>
      <c r="AL1951" s="383">
        <v>2</v>
      </c>
      <c r="AM1951" s="194">
        <v>0</v>
      </c>
      <c r="AN1951" s="177">
        <v>0</v>
      </c>
      <c r="AO1951" s="194">
        <v>0</v>
      </c>
      <c r="AP1951" s="180"/>
      <c r="AQ1951" s="180"/>
      <c r="AR1951" s="180"/>
      <c r="AS1951" s="180"/>
      <c r="AT1951" s="180"/>
      <c r="AU1951" s="180"/>
      <c r="AV1951" s="180"/>
      <c r="AW1951" s="180"/>
      <c r="AX1951" s="180"/>
      <c r="AY1951" s="180"/>
      <c r="AZ1951" s="180"/>
      <c r="BA1951" s="180"/>
      <c r="BB1951" s="180"/>
      <c r="BC1951" s="180"/>
      <c r="BD1951" s="180"/>
      <c r="BE1951" s="180"/>
      <c r="BF1951" s="180"/>
      <c r="BG1951" s="180"/>
      <c r="BH1951" s="176">
        <f t="shared" si="231"/>
        <v>2</v>
      </c>
      <c r="BI1951" s="176">
        <f t="shared" si="227"/>
        <v>16</v>
      </c>
      <c r="BJ1951" s="182" t="str">
        <f t="shared" si="228"/>
        <v>2 - 16</v>
      </c>
      <c r="BK1951" s="176">
        <f t="shared" si="229"/>
        <v>9</v>
      </c>
      <c r="BL1951" s="176">
        <f t="shared" si="232"/>
        <v>2</v>
      </c>
      <c r="BM1951" s="533"/>
      <c r="BN1951" s="185">
        <v>36</v>
      </c>
      <c r="BO1951" s="180">
        <v>2</v>
      </c>
      <c r="BP1951" s="185">
        <f t="shared" si="233"/>
        <v>54</v>
      </c>
      <c r="BQ1951" s="420" t="str">
        <f t="shared" si="230"/>
        <v>II</v>
      </c>
      <c r="BR1951" s="185"/>
      <c r="BS1951" s="464" t="s">
        <v>9623</v>
      </c>
    </row>
    <row r="1952" spans="1:71" ht="25.5" x14ac:dyDescent="0.2">
      <c r="A1952" s="696">
        <v>1949</v>
      </c>
      <c r="B1952" s="286" t="s">
        <v>11220</v>
      </c>
      <c r="C1952" s="286" t="s">
        <v>11105</v>
      </c>
      <c r="D1952" s="258" t="s">
        <v>9623</v>
      </c>
      <c r="E1952" s="736">
        <v>40</v>
      </c>
      <c r="F1952" s="736">
        <v>1</v>
      </c>
      <c r="G1952" s="737">
        <v>100</v>
      </c>
      <c r="H1952" s="305" t="s">
        <v>795</v>
      </c>
      <c r="I1952" s="496" t="s">
        <v>8138</v>
      </c>
      <c r="J1952" s="496" t="s">
        <v>11108</v>
      </c>
      <c r="K1952" s="427" t="s">
        <v>3491</v>
      </c>
      <c r="L1952" s="427" t="s">
        <v>3491</v>
      </c>
      <c r="M1952" s="685">
        <v>6</v>
      </c>
      <c r="N1952" s="685" t="s">
        <v>15715</v>
      </c>
      <c r="O1952" s="685">
        <v>180</v>
      </c>
      <c r="P1952" s="427" t="s">
        <v>15822</v>
      </c>
      <c r="Q1952" s="191">
        <v>5</v>
      </c>
      <c r="R1952" s="180"/>
      <c r="S1952" s="498">
        <v>5</v>
      </c>
      <c r="T1952" s="498">
        <v>10</v>
      </c>
      <c r="U1952" s="189">
        <v>2</v>
      </c>
      <c r="V1952" s="189">
        <v>12</v>
      </c>
      <c r="W1952" s="742">
        <v>9</v>
      </c>
      <c r="X1952" s="742"/>
      <c r="Y1952" s="742"/>
      <c r="Z1952" s="742"/>
      <c r="AA1952" s="742"/>
      <c r="AB1952" s="220"/>
      <c r="AC1952" s="419" t="s">
        <v>12297</v>
      </c>
      <c r="AD1952" s="427" t="s">
        <v>5476</v>
      </c>
      <c r="AE1952" s="427" t="s">
        <v>2729</v>
      </c>
      <c r="AF1952" s="194">
        <v>0</v>
      </c>
      <c r="AG1952" s="194">
        <v>0</v>
      </c>
      <c r="AH1952" s="194">
        <v>0</v>
      </c>
      <c r="AI1952" s="194">
        <v>0</v>
      </c>
      <c r="AJ1952" s="194">
        <v>0</v>
      </c>
      <c r="AK1952" s="194">
        <v>0</v>
      </c>
      <c r="AL1952" s="383">
        <v>3</v>
      </c>
      <c r="AM1952" s="194">
        <v>0</v>
      </c>
      <c r="AN1952" s="177">
        <v>0</v>
      </c>
      <c r="AO1952" s="194">
        <v>0</v>
      </c>
      <c r="AP1952" s="180"/>
      <c r="AQ1952" s="180"/>
      <c r="AR1952" s="180"/>
      <c r="AS1952" s="180"/>
      <c r="AT1952" s="180"/>
      <c r="AU1952" s="180"/>
      <c r="AV1952" s="180"/>
      <c r="AW1952" s="180"/>
      <c r="AX1952" s="180"/>
      <c r="AY1952" s="180"/>
      <c r="AZ1952" s="180"/>
      <c r="BA1952" s="180"/>
      <c r="BB1952" s="180"/>
      <c r="BC1952" s="180"/>
      <c r="BD1952" s="180"/>
      <c r="BE1952" s="180"/>
      <c r="BF1952" s="180"/>
      <c r="BG1952" s="180"/>
      <c r="BH1952" s="176">
        <f t="shared" si="231"/>
        <v>3</v>
      </c>
      <c r="BI1952" s="176">
        <f t="shared" si="227"/>
        <v>16</v>
      </c>
      <c r="BJ1952" s="182" t="str">
        <f t="shared" si="228"/>
        <v>3 - 24</v>
      </c>
      <c r="BK1952" s="176">
        <f t="shared" si="229"/>
        <v>14</v>
      </c>
      <c r="BL1952" s="176">
        <f t="shared" si="232"/>
        <v>3</v>
      </c>
      <c r="BM1952" s="533"/>
      <c r="BN1952" s="185">
        <v>65</v>
      </c>
      <c r="BO1952" s="180">
        <v>3</v>
      </c>
      <c r="BP1952" s="185">
        <f t="shared" si="233"/>
        <v>107</v>
      </c>
      <c r="BQ1952" s="420" t="str">
        <f t="shared" si="230"/>
        <v>III</v>
      </c>
      <c r="BR1952" s="185"/>
      <c r="BS1952" s="464" t="s">
        <v>9623</v>
      </c>
    </row>
    <row r="1953" spans="1:71" ht="25.5" x14ac:dyDescent="0.2">
      <c r="A1953" s="697">
        <v>1950</v>
      </c>
      <c r="B1953" s="286" t="s">
        <v>11220</v>
      </c>
      <c r="C1953" s="286" t="s">
        <v>11106</v>
      </c>
      <c r="D1953" s="258" t="s">
        <v>9623</v>
      </c>
      <c r="E1953" s="736">
        <v>90</v>
      </c>
      <c r="F1953" s="736">
        <v>1</v>
      </c>
      <c r="G1953" s="737">
        <v>100</v>
      </c>
      <c r="H1953" s="305" t="s">
        <v>795</v>
      </c>
      <c r="I1953" s="496" t="s">
        <v>8138</v>
      </c>
      <c r="J1953" s="496" t="s">
        <v>11109</v>
      </c>
      <c r="K1953" s="427" t="s">
        <v>3491</v>
      </c>
      <c r="L1953" s="427" t="s">
        <v>3491</v>
      </c>
      <c r="M1953" s="685">
        <v>6.5</v>
      </c>
      <c r="N1953" s="685" t="s">
        <v>15715</v>
      </c>
      <c r="O1953" s="685">
        <v>205</v>
      </c>
      <c r="P1953" s="427" t="s">
        <v>15822</v>
      </c>
      <c r="Q1953" s="191">
        <v>5</v>
      </c>
      <c r="R1953" s="180"/>
      <c r="S1953" s="498">
        <v>5</v>
      </c>
      <c r="T1953" s="498">
        <v>10</v>
      </c>
      <c r="U1953" s="189">
        <v>2</v>
      </c>
      <c r="V1953" s="189">
        <v>12</v>
      </c>
      <c r="W1953" s="742">
        <v>9</v>
      </c>
      <c r="X1953" s="742"/>
      <c r="Y1953" s="742"/>
      <c r="Z1953" s="742"/>
      <c r="AA1953" s="742"/>
      <c r="AB1953" s="220"/>
      <c r="AC1953" s="419" t="s">
        <v>12297</v>
      </c>
      <c r="AD1953" s="427" t="s">
        <v>5476</v>
      </c>
      <c r="AE1953" s="427" t="s">
        <v>2729</v>
      </c>
      <c r="AF1953" s="194">
        <v>0</v>
      </c>
      <c r="AG1953" s="194">
        <v>0</v>
      </c>
      <c r="AH1953" s="194">
        <v>0</v>
      </c>
      <c r="AI1953" s="194">
        <v>0</v>
      </c>
      <c r="AJ1953" s="194">
        <v>0</v>
      </c>
      <c r="AK1953" s="194">
        <v>0</v>
      </c>
      <c r="AL1953" s="383">
        <v>4</v>
      </c>
      <c r="AM1953" s="194">
        <v>0</v>
      </c>
      <c r="AN1953" s="177">
        <v>0</v>
      </c>
      <c r="AO1953" s="194">
        <v>0</v>
      </c>
      <c r="AP1953" s="180"/>
      <c r="AQ1953" s="180"/>
      <c r="AR1953" s="180"/>
      <c r="AS1953" s="180"/>
      <c r="AT1953" s="180"/>
      <c r="AU1953" s="180"/>
      <c r="AV1953" s="180"/>
      <c r="AW1953" s="180"/>
      <c r="AX1953" s="180"/>
      <c r="AY1953" s="180"/>
      <c r="AZ1953" s="180"/>
      <c r="BA1953" s="180"/>
      <c r="BB1953" s="180"/>
      <c r="BC1953" s="180"/>
      <c r="BD1953" s="180"/>
      <c r="BE1953" s="180"/>
      <c r="BF1953" s="180"/>
      <c r="BG1953" s="180"/>
      <c r="BH1953" s="176">
        <f t="shared" si="231"/>
        <v>4</v>
      </c>
      <c r="BI1953" s="176">
        <f t="shared" si="227"/>
        <v>15</v>
      </c>
      <c r="BJ1953" s="182" t="str">
        <f t="shared" si="228"/>
        <v>4 - 32</v>
      </c>
      <c r="BK1953" s="176">
        <f t="shared" si="229"/>
        <v>18</v>
      </c>
      <c r="BL1953" s="176">
        <f t="shared" si="232"/>
        <v>4</v>
      </c>
      <c r="BM1953" s="533"/>
      <c r="BN1953" s="185">
        <v>110</v>
      </c>
      <c r="BO1953" s="180">
        <v>4</v>
      </c>
      <c r="BP1953" s="185">
        <f t="shared" si="233"/>
        <v>182</v>
      </c>
      <c r="BQ1953" s="420" t="str">
        <f t="shared" si="230"/>
        <v>III</v>
      </c>
      <c r="BR1953" s="185"/>
      <c r="BS1953" s="464" t="s">
        <v>9623</v>
      </c>
    </row>
    <row r="1954" spans="1:71" ht="25.5" x14ac:dyDescent="0.2">
      <c r="A1954" s="696">
        <v>1951</v>
      </c>
      <c r="B1954" s="286" t="s">
        <v>11220</v>
      </c>
      <c r="C1954" s="286" t="s">
        <v>11110</v>
      </c>
      <c r="D1954" s="258" t="s">
        <v>9623</v>
      </c>
      <c r="E1954" s="736">
        <v>12</v>
      </c>
      <c r="F1954" s="736">
        <v>1</v>
      </c>
      <c r="G1954" s="737">
        <v>100</v>
      </c>
      <c r="H1954" s="305" t="s">
        <v>795</v>
      </c>
      <c r="I1954" s="496" t="s">
        <v>8138</v>
      </c>
      <c r="J1954" s="497" t="s">
        <v>11111</v>
      </c>
      <c r="K1954" s="427" t="s">
        <v>3491</v>
      </c>
      <c r="L1954" s="427" t="s">
        <v>3491</v>
      </c>
      <c r="M1954" s="685">
        <v>7</v>
      </c>
      <c r="N1954" s="685" t="s">
        <v>15715</v>
      </c>
      <c r="O1954" s="685">
        <v>230</v>
      </c>
      <c r="P1954" s="427" t="s">
        <v>15822</v>
      </c>
      <c r="Q1954" s="191">
        <v>4</v>
      </c>
      <c r="R1954" s="180"/>
      <c r="S1954" s="498">
        <v>5</v>
      </c>
      <c r="T1954" s="498">
        <v>10</v>
      </c>
      <c r="U1954" s="189">
        <v>2</v>
      </c>
      <c r="V1954" s="189">
        <v>12</v>
      </c>
      <c r="W1954" s="742">
        <v>12</v>
      </c>
      <c r="X1954" s="742"/>
      <c r="Y1954" s="742"/>
      <c r="Z1954" s="742"/>
      <c r="AA1954" s="742"/>
      <c r="AB1954" s="220"/>
      <c r="AC1954" s="419" t="s">
        <v>12298</v>
      </c>
      <c r="AD1954" s="427" t="s">
        <v>5476</v>
      </c>
      <c r="AE1954" s="427" t="s">
        <v>2729</v>
      </c>
      <c r="AF1954" s="194">
        <v>0</v>
      </c>
      <c r="AG1954" s="194">
        <v>0</v>
      </c>
      <c r="AH1954" s="194">
        <v>0</v>
      </c>
      <c r="AI1954" s="194">
        <v>0</v>
      </c>
      <c r="AJ1954" s="194">
        <v>0</v>
      </c>
      <c r="AK1954" s="194">
        <v>0</v>
      </c>
      <c r="AL1954" s="383">
        <v>5</v>
      </c>
      <c r="AM1954" s="194">
        <v>0</v>
      </c>
      <c r="AN1954" s="177">
        <v>0</v>
      </c>
      <c r="AO1954" s="194">
        <v>0</v>
      </c>
      <c r="AP1954" s="180"/>
      <c r="AQ1954" s="180"/>
      <c r="AR1954" s="180"/>
      <c r="AS1954" s="180"/>
      <c r="AT1954" s="180"/>
      <c r="AU1954" s="180"/>
      <c r="AV1954" s="180"/>
      <c r="AW1954" s="180"/>
      <c r="AX1954" s="180"/>
      <c r="AY1954" s="180"/>
      <c r="AZ1954" s="180"/>
      <c r="BA1954" s="180"/>
      <c r="BB1954" s="180"/>
      <c r="BC1954" s="180"/>
      <c r="BD1954" s="180"/>
      <c r="BE1954" s="180"/>
      <c r="BF1954" s="180"/>
      <c r="BG1954" s="180"/>
      <c r="BH1954" s="176">
        <f t="shared" si="231"/>
        <v>5</v>
      </c>
      <c r="BI1954" s="176">
        <f t="shared" si="227"/>
        <v>15</v>
      </c>
      <c r="BJ1954" s="182" t="str">
        <f t="shared" si="228"/>
        <v>5 - 40</v>
      </c>
      <c r="BK1954" s="176">
        <f t="shared" si="229"/>
        <v>23</v>
      </c>
      <c r="BL1954" s="176">
        <f t="shared" si="232"/>
        <v>5</v>
      </c>
      <c r="BM1954" s="533"/>
      <c r="BN1954" s="185">
        <v>170</v>
      </c>
      <c r="BO1954" s="180">
        <v>5</v>
      </c>
      <c r="BP1954" s="185">
        <f t="shared" si="233"/>
        <v>285</v>
      </c>
      <c r="BQ1954" s="420" t="str">
        <f t="shared" si="230"/>
        <v>IV</v>
      </c>
      <c r="BR1954" s="185"/>
      <c r="BS1954" s="464" t="s">
        <v>7641</v>
      </c>
    </row>
    <row r="1955" spans="1:71" ht="140.25" x14ac:dyDescent="0.2">
      <c r="A1955" s="697">
        <v>1952</v>
      </c>
      <c r="B1955" s="286" t="s">
        <v>11121</v>
      </c>
      <c r="C1955" s="286" t="s">
        <v>11121</v>
      </c>
      <c r="D1955" s="258" t="s">
        <v>9623</v>
      </c>
      <c r="E1955" s="736">
        <v>1</v>
      </c>
      <c r="F1955" s="736">
        <v>2</v>
      </c>
      <c r="G1955" s="737">
        <v>8</v>
      </c>
      <c r="H1955" s="305" t="s">
        <v>4247</v>
      </c>
      <c r="I1955" s="496" t="s">
        <v>3485</v>
      </c>
      <c r="J1955" s="497" t="s">
        <v>5550</v>
      </c>
      <c r="K1955" s="427" t="s">
        <v>5230</v>
      </c>
      <c r="L1955" s="427" t="s">
        <v>3491</v>
      </c>
      <c r="M1955" s="684">
        <v>6</v>
      </c>
      <c r="N1955" s="684" t="s">
        <v>15710</v>
      </c>
      <c r="O1955" s="684">
        <v>175</v>
      </c>
      <c r="P1955" s="179" t="s">
        <v>16315</v>
      </c>
      <c r="Q1955" s="191">
        <v>-2</v>
      </c>
      <c r="R1955" s="180"/>
      <c r="S1955" s="498">
        <v>13</v>
      </c>
      <c r="T1955" s="498">
        <v>16</v>
      </c>
      <c r="U1955" s="189">
        <v>4</v>
      </c>
      <c r="V1955" s="189">
        <v>18</v>
      </c>
      <c r="W1955" s="742">
        <v>30</v>
      </c>
      <c r="X1955" s="742"/>
      <c r="Y1955" s="742"/>
      <c r="Z1955" s="742"/>
      <c r="AA1955" s="742"/>
      <c r="AB1955" s="220"/>
      <c r="AC1955" s="419" t="s">
        <v>13173</v>
      </c>
      <c r="AD1955" s="427" t="s">
        <v>6416</v>
      </c>
      <c r="AE1955" s="427" t="s">
        <v>5881</v>
      </c>
      <c r="AF1955" s="194">
        <v>0</v>
      </c>
      <c r="AG1955" s="194">
        <v>0</v>
      </c>
      <c r="AH1955" s="194">
        <v>0</v>
      </c>
      <c r="AI1955" s="194">
        <v>0</v>
      </c>
      <c r="AJ1955" s="194">
        <v>0</v>
      </c>
      <c r="AK1955" s="194">
        <v>0</v>
      </c>
      <c r="AL1955" s="383">
        <v>8</v>
      </c>
      <c r="AM1955" s="194">
        <v>0</v>
      </c>
      <c r="AN1955" s="177">
        <v>0</v>
      </c>
      <c r="AO1955" s="194">
        <v>16</v>
      </c>
      <c r="AP1955" s="180"/>
      <c r="AQ1955" s="180"/>
      <c r="AR1955" s="180"/>
      <c r="AS1955" s="180"/>
      <c r="AT1955" s="180"/>
      <c r="AU1955" s="180"/>
      <c r="AV1955" s="180"/>
      <c r="AW1955" s="180"/>
      <c r="AX1955" s="180"/>
      <c r="AY1955" s="180"/>
      <c r="AZ1955" s="180"/>
      <c r="BA1955" s="180"/>
      <c r="BB1955" s="180"/>
      <c r="BC1955" s="180"/>
      <c r="BD1955" s="180"/>
      <c r="BE1955" s="180"/>
      <c r="BF1955" s="180"/>
      <c r="BG1955" s="180"/>
      <c r="BH1955" s="176">
        <f t="shared" si="231"/>
        <v>9</v>
      </c>
      <c r="BI1955" s="176">
        <f t="shared" si="227"/>
        <v>12</v>
      </c>
      <c r="BJ1955" s="182" t="str">
        <f t="shared" si="228"/>
        <v>24 - 80</v>
      </c>
      <c r="BK1955" s="176">
        <f t="shared" si="229"/>
        <v>52</v>
      </c>
      <c r="BL1955" s="176">
        <f t="shared" si="232"/>
        <v>12</v>
      </c>
      <c r="BM1955" s="533"/>
      <c r="BN1955" s="185">
        <v>2000</v>
      </c>
      <c r="BO1955" s="180">
        <v>12</v>
      </c>
      <c r="BP1955" s="185">
        <f t="shared" si="233"/>
        <v>2624</v>
      </c>
      <c r="BQ1955" s="420" t="str">
        <f t="shared" si="230"/>
        <v>VII</v>
      </c>
      <c r="BR1955" s="185"/>
      <c r="BS1955" s="464" t="s">
        <v>9623</v>
      </c>
    </row>
    <row r="1956" spans="1:71" x14ac:dyDescent="0.2">
      <c r="A1956" s="696">
        <v>1953</v>
      </c>
      <c r="B1956" s="286" t="s">
        <v>11163</v>
      </c>
      <c r="C1956" s="286" t="s">
        <v>11163</v>
      </c>
      <c r="D1956" s="258" t="s">
        <v>9623</v>
      </c>
      <c r="E1956" s="736">
        <v>1</v>
      </c>
      <c r="F1956" s="736">
        <v>5</v>
      </c>
      <c r="G1956" s="737">
        <v>20</v>
      </c>
      <c r="H1956" s="305" t="s">
        <v>11164</v>
      </c>
      <c r="I1956" s="496" t="s">
        <v>3485</v>
      </c>
      <c r="J1956" s="497" t="s">
        <v>6553</v>
      </c>
      <c r="K1956" s="427" t="s">
        <v>3489</v>
      </c>
      <c r="L1956" s="427" t="s">
        <v>3489</v>
      </c>
      <c r="M1956" s="685">
        <v>1</v>
      </c>
      <c r="N1956" s="685" t="s">
        <v>15715</v>
      </c>
      <c r="O1956" s="685">
        <v>1</v>
      </c>
      <c r="P1956" s="427" t="s">
        <v>15822</v>
      </c>
      <c r="Q1956" s="191">
        <v>6</v>
      </c>
      <c r="R1956" s="180"/>
      <c r="S1956" s="427">
        <v>8</v>
      </c>
      <c r="T1956" s="191">
        <v>10</v>
      </c>
      <c r="U1956" s="191">
        <v>3</v>
      </c>
      <c r="V1956" s="191">
        <v>12</v>
      </c>
      <c r="W1956" s="742">
        <v>3</v>
      </c>
      <c r="X1956" s="742"/>
      <c r="Y1956" s="742">
        <v>12</v>
      </c>
      <c r="Z1956" s="742"/>
      <c r="AA1956" s="742"/>
      <c r="AB1956" s="220"/>
      <c r="AC1956" s="419" t="s">
        <v>11166</v>
      </c>
      <c r="AD1956" s="427" t="s">
        <v>11165</v>
      </c>
      <c r="AE1956" s="427" t="s">
        <v>4248</v>
      </c>
      <c r="AF1956" s="194">
        <v>0</v>
      </c>
      <c r="AG1956" s="194">
        <v>0</v>
      </c>
      <c r="AH1956" s="194">
        <v>1</v>
      </c>
      <c r="AI1956" s="194">
        <v>0</v>
      </c>
      <c r="AJ1956" s="194">
        <v>0</v>
      </c>
      <c r="AK1956" s="194">
        <v>0</v>
      </c>
      <c r="AL1956" s="383">
        <v>0</v>
      </c>
      <c r="AM1956" s="194">
        <v>0</v>
      </c>
      <c r="AN1956" s="177">
        <v>0</v>
      </c>
      <c r="AO1956" s="194">
        <v>0</v>
      </c>
      <c r="AP1956" s="180"/>
      <c r="AQ1956" s="180"/>
      <c r="AR1956" s="180"/>
      <c r="AS1956" s="180"/>
      <c r="AT1956" s="180"/>
      <c r="AU1956" s="180"/>
      <c r="AV1956" s="180"/>
      <c r="AW1956" s="180"/>
      <c r="AX1956" s="180"/>
      <c r="AY1956" s="180"/>
      <c r="AZ1956" s="180"/>
      <c r="BA1956" s="180"/>
      <c r="BB1956" s="180"/>
      <c r="BC1956" s="180"/>
      <c r="BD1956" s="180"/>
      <c r="BE1956" s="180"/>
      <c r="BF1956" s="180"/>
      <c r="BG1956" s="180"/>
      <c r="BH1956" s="176">
        <f t="shared" si="231"/>
        <v>0.5</v>
      </c>
      <c r="BI1956" s="176">
        <f t="shared" si="227"/>
        <v>21</v>
      </c>
      <c r="BJ1956" s="182" t="str">
        <f t="shared" si="228"/>
        <v>1 - 4</v>
      </c>
      <c r="BK1956" s="176">
        <f t="shared" si="229"/>
        <v>3</v>
      </c>
      <c r="BL1956" s="176">
        <f t="shared" si="232"/>
        <v>0</v>
      </c>
      <c r="BM1956" s="533"/>
      <c r="BN1956" s="185">
        <v>7</v>
      </c>
      <c r="BO1956" s="180">
        <v>1</v>
      </c>
      <c r="BP1956" s="185">
        <f t="shared" si="233"/>
        <v>10</v>
      </c>
      <c r="BQ1956" s="420" t="str">
        <f t="shared" si="230"/>
        <v>I</v>
      </c>
      <c r="BR1956" s="185"/>
      <c r="BS1956" s="464" t="s">
        <v>9623</v>
      </c>
    </row>
    <row r="1957" spans="1:71" ht="51" x14ac:dyDescent="0.2">
      <c r="A1957" s="696">
        <v>1954</v>
      </c>
      <c r="B1957" s="286" t="s">
        <v>11169</v>
      </c>
      <c r="C1957" s="286" t="s">
        <v>11169</v>
      </c>
      <c r="D1957" s="258" t="s">
        <v>9623</v>
      </c>
      <c r="E1957" s="736">
        <v>1</v>
      </c>
      <c r="F1957" s="736">
        <v>2</v>
      </c>
      <c r="G1957" s="737">
        <v>12</v>
      </c>
      <c r="H1957" s="305" t="s">
        <v>3486</v>
      </c>
      <c r="I1957" s="496" t="s">
        <v>3486</v>
      </c>
      <c r="J1957" s="497" t="s">
        <v>3486</v>
      </c>
      <c r="K1957" s="427" t="s">
        <v>3189</v>
      </c>
      <c r="L1957" s="427" t="s">
        <v>3489</v>
      </c>
      <c r="M1957" s="685">
        <v>4</v>
      </c>
      <c r="N1957" s="685" t="s">
        <v>15715</v>
      </c>
      <c r="O1957" s="685">
        <v>975</v>
      </c>
      <c r="P1957" s="427" t="s">
        <v>16330</v>
      </c>
      <c r="Q1957" s="191">
        <v>10</v>
      </c>
      <c r="R1957" s="180"/>
      <c r="S1957" s="498">
        <v>0</v>
      </c>
      <c r="T1957" s="190">
        <v>0</v>
      </c>
      <c r="U1957" s="190">
        <v>0</v>
      </c>
      <c r="V1957" s="190">
        <v>0</v>
      </c>
      <c r="W1957" s="742">
        <v>3</v>
      </c>
      <c r="X1957" s="742"/>
      <c r="Y1957" s="742"/>
      <c r="Z1957" s="742"/>
      <c r="AA1957" s="742"/>
      <c r="AB1957" s="220"/>
      <c r="AC1957" s="419" t="s">
        <v>11181</v>
      </c>
      <c r="AD1957" s="427" t="s">
        <v>6417</v>
      </c>
      <c r="AE1957" s="427" t="s">
        <v>4247</v>
      </c>
      <c r="AF1957" s="194">
        <v>0</v>
      </c>
      <c r="AG1957" s="194">
        <v>0</v>
      </c>
      <c r="AH1957" s="194">
        <v>0</v>
      </c>
      <c r="AI1957" s="194">
        <v>0</v>
      </c>
      <c r="AJ1957" s="194">
        <v>0</v>
      </c>
      <c r="AK1957" s="194">
        <v>0</v>
      </c>
      <c r="AL1957" s="383">
        <v>2</v>
      </c>
      <c r="AM1957" s="194">
        <v>0</v>
      </c>
      <c r="AN1957" s="177">
        <v>0</v>
      </c>
      <c r="AO1957" s="194">
        <v>0</v>
      </c>
      <c r="AP1957" s="180"/>
      <c r="AQ1957" s="180"/>
      <c r="AR1957" s="180"/>
      <c r="AS1957" s="180"/>
      <c r="AT1957" s="180"/>
      <c r="AU1957" s="180"/>
      <c r="AV1957" s="180"/>
      <c r="AW1957" s="180"/>
      <c r="AX1957" s="180"/>
      <c r="AY1957" s="180"/>
      <c r="AZ1957" s="180"/>
      <c r="BA1957" s="180"/>
      <c r="BB1957" s="180"/>
      <c r="BC1957" s="180"/>
      <c r="BD1957" s="180"/>
      <c r="BE1957" s="180"/>
      <c r="BF1957" s="180"/>
      <c r="BG1957" s="180"/>
      <c r="BH1957" s="176">
        <f t="shared" si="231"/>
        <v>2</v>
      </c>
      <c r="BI1957" s="176">
        <f t="shared" si="227"/>
        <v>16</v>
      </c>
      <c r="BJ1957" s="182" t="str">
        <f t="shared" si="228"/>
        <v>2 - 16</v>
      </c>
      <c r="BK1957" s="176">
        <f t="shared" si="229"/>
        <v>9</v>
      </c>
      <c r="BL1957" s="176">
        <f t="shared" si="232"/>
        <v>2</v>
      </c>
      <c r="BM1957" s="533"/>
      <c r="BN1957" s="185">
        <v>28</v>
      </c>
      <c r="BO1957" s="180">
        <v>2</v>
      </c>
      <c r="BP1957" s="185">
        <f t="shared" si="233"/>
        <v>46</v>
      </c>
      <c r="BQ1957" s="420" t="str">
        <f t="shared" si="230"/>
        <v>II</v>
      </c>
      <c r="BR1957" s="185"/>
      <c r="BS1957" s="464" t="s">
        <v>9623</v>
      </c>
    </row>
    <row r="1958" spans="1:71" ht="25.5" x14ac:dyDescent="0.2">
      <c r="A1958" s="697">
        <v>1955</v>
      </c>
      <c r="B1958" s="286" t="s">
        <v>11242</v>
      </c>
      <c r="C1958" s="286" t="s">
        <v>11182</v>
      </c>
      <c r="D1958" s="258" t="s">
        <v>9623</v>
      </c>
      <c r="E1958" s="736">
        <v>87</v>
      </c>
      <c r="F1958" s="736">
        <v>20</v>
      </c>
      <c r="G1958" s="737">
        <v>200</v>
      </c>
      <c r="H1958" s="305" t="s">
        <v>11188</v>
      </c>
      <c r="I1958" s="496" t="s">
        <v>3487</v>
      </c>
      <c r="J1958" s="497" t="s">
        <v>6554</v>
      </c>
      <c r="K1958" s="427" t="s">
        <v>2078</v>
      </c>
      <c r="L1958" s="427" t="s">
        <v>3489</v>
      </c>
      <c r="M1958" s="685">
        <v>2</v>
      </c>
      <c r="N1958" s="685" t="s">
        <v>15715</v>
      </c>
      <c r="O1958" s="685">
        <v>64</v>
      </c>
      <c r="P1958" s="427" t="s">
        <v>16331</v>
      </c>
      <c r="Q1958" s="191">
        <v>10</v>
      </c>
      <c r="R1958" s="180"/>
      <c r="S1958" s="427">
        <v>8</v>
      </c>
      <c r="T1958" s="191">
        <v>10</v>
      </c>
      <c r="U1958" s="191">
        <v>3</v>
      </c>
      <c r="V1958" s="191">
        <v>12</v>
      </c>
      <c r="W1958" s="742">
        <v>9</v>
      </c>
      <c r="X1958" s="742"/>
      <c r="Y1958" s="742"/>
      <c r="Z1958" s="742"/>
      <c r="AA1958" s="742"/>
      <c r="AB1958" s="219"/>
      <c r="AC1958" s="419" t="s">
        <v>11196</v>
      </c>
      <c r="AD1958" s="427" t="s">
        <v>7155</v>
      </c>
      <c r="AE1958" s="427" t="s">
        <v>2729</v>
      </c>
      <c r="AF1958" s="194">
        <v>0</v>
      </c>
      <c r="AG1958" s="194">
        <v>0</v>
      </c>
      <c r="AH1958" s="194">
        <v>0</v>
      </c>
      <c r="AI1958" s="194">
        <v>0</v>
      </c>
      <c r="AJ1958" s="194">
        <v>0</v>
      </c>
      <c r="AK1958" s="194">
        <v>0</v>
      </c>
      <c r="AL1958" s="383">
        <v>1</v>
      </c>
      <c r="AM1958" s="194">
        <v>0</v>
      </c>
      <c r="AN1958" s="177">
        <v>0</v>
      </c>
      <c r="AO1958" s="194">
        <v>0</v>
      </c>
      <c r="AP1958" s="180"/>
      <c r="AQ1958" s="180"/>
      <c r="AR1958" s="180"/>
      <c r="AS1958" s="180"/>
      <c r="AT1958" s="180"/>
      <c r="AU1958" s="180"/>
      <c r="AV1958" s="180"/>
      <c r="AW1958" s="180"/>
      <c r="AX1958" s="180"/>
      <c r="AY1958" s="180"/>
      <c r="AZ1958" s="180"/>
      <c r="BA1958" s="180"/>
      <c r="BB1958" s="180"/>
      <c r="BC1958" s="180"/>
      <c r="BD1958" s="180"/>
      <c r="BE1958" s="180"/>
      <c r="BF1958" s="180"/>
      <c r="BG1958" s="180"/>
      <c r="BH1958" s="176">
        <f t="shared" si="231"/>
        <v>1</v>
      </c>
      <c r="BI1958" s="176">
        <f t="shared" si="227"/>
        <v>19</v>
      </c>
      <c r="BJ1958" s="182" t="str">
        <f t="shared" si="228"/>
        <v>1 - 8</v>
      </c>
      <c r="BK1958" s="176">
        <f t="shared" si="229"/>
        <v>5</v>
      </c>
      <c r="BL1958" s="176">
        <f t="shared" si="232"/>
        <v>1</v>
      </c>
      <c r="BM1958" s="533"/>
      <c r="BN1958" s="185">
        <v>14</v>
      </c>
      <c r="BO1958" s="180">
        <v>1</v>
      </c>
      <c r="BP1958" s="185">
        <f t="shared" si="233"/>
        <v>19</v>
      </c>
      <c r="BQ1958" s="420" t="str">
        <f t="shared" si="230"/>
        <v>I</v>
      </c>
      <c r="BR1958" s="185"/>
      <c r="BS1958" s="464" t="s">
        <v>9623</v>
      </c>
    </row>
    <row r="1959" spans="1:71" ht="25.5" x14ac:dyDescent="0.2">
      <c r="A1959" s="696">
        <v>1956</v>
      </c>
      <c r="B1959" s="286" t="s">
        <v>11242</v>
      </c>
      <c r="C1959" s="286" t="s">
        <v>11183</v>
      </c>
      <c r="D1959" s="258" t="s">
        <v>9623</v>
      </c>
      <c r="E1959" s="736">
        <v>87</v>
      </c>
      <c r="F1959" s="736">
        <v>20</v>
      </c>
      <c r="G1959" s="737">
        <v>200</v>
      </c>
      <c r="H1959" s="305" t="s">
        <v>11188</v>
      </c>
      <c r="I1959" s="496" t="s">
        <v>3487</v>
      </c>
      <c r="J1959" s="497" t="s">
        <v>6558</v>
      </c>
      <c r="K1959" s="427" t="s">
        <v>3189</v>
      </c>
      <c r="L1959" s="427" t="s">
        <v>3489</v>
      </c>
      <c r="M1959" s="685">
        <v>4</v>
      </c>
      <c r="N1959" s="685" t="s">
        <v>15715</v>
      </c>
      <c r="O1959" s="685">
        <v>128</v>
      </c>
      <c r="P1959" s="427" t="s">
        <v>16332</v>
      </c>
      <c r="Q1959" s="191">
        <v>10</v>
      </c>
      <c r="R1959" s="180"/>
      <c r="S1959" s="427">
        <v>8</v>
      </c>
      <c r="T1959" s="191">
        <v>10</v>
      </c>
      <c r="U1959" s="191">
        <v>3</v>
      </c>
      <c r="V1959" s="191">
        <v>12</v>
      </c>
      <c r="W1959" s="742">
        <v>9</v>
      </c>
      <c r="X1959" s="742"/>
      <c r="Y1959" s="742"/>
      <c r="Z1959" s="742"/>
      <c r="AA1959" s="742"/>
      <c r="AB1959" s="219"/>
      <c r="AC1959" s="419" t="s">
        <v>11200</v>
      </c>
      <c r="AD1959" s="427" t="s">
        <v>7155</v>
      </c>
      <c r="AE1959" s="427" t="s">
        <v>2729</v>
      </c>
      <c r="AF1959" s="194">
        <v>0</v>
      </c>
      <c r="AG1959" s="194">
        <v>0</v>
      </c>
      <c r="AH1959" s="194">
        <v>0</v>
      </c>
      <c r="AI1959" s="194">
        <v>0</v>
      </c>
      <c r="AJ1959" s="194">
        <v>0</v>
      </c>
      <c r="AK1959" s="194">
        <v>0</v>
      </c>
      <c r="AL1959" s="383">
        <v>2</v>
      </c>
      <c r="AM1959" s="194">
        <v>0</v>
      </c>
      <c r="AN1959" s="177">
        <v>0</v>
      </c>
      <c r="AO1959" s="194">
        <v>0</v>
      </c>
      <c r="AP1959" s="180"/>
      <c r="AQ1959" s="180"/>
      <c r="AR1959" s="180"/>
      <c r="AS1959" s="180"/>
      <c r="AT1959" s="180"/>
      <c r="AU1959" s="180"/>
      <c r="AV1959" s="180"/>
      <c r="AW1959" s="180"/>
      <c r="AX1959" s="180"/>
      <c r="AY1959" s="180"/>
      <c r="AZ1959" s="180"/>
      <c r="BA1959" s="180"/>
      <c r="BB1959" s="180"/>
      <c r="BC1959" s="180"/>
      <c r="BD1959" s="180"/>
      <c r="BE1959" s="180"/>
      <c r="BF1959" s="180"/>
      <c r="BG1959" s="180"/>
      <c r="BH1959" s="176">
        <f t="shared" si="231"/>
        <v>2</v>
      </c>
      <c r="BI1959" s="176">
        <f t="shared" si="227"/>
        <v>16</v>
      </c>
      <c r="BJ1959" s="182" t="str">
        <f t="shared" si="228"/>
        <v>2 - 16</v>
      </c>
      <c r="BK1959" s="176">
        <f t="shared" si="229"/>
        <v>9</v>
      </c>
      <c r="BL1959" s="176">
        <f t="shared" si="232"/>
        <v>2</v>
      </c>
      <c r="BM1959" s="533"/>
      <c r="BN1959" s="185">
        <v>28</v>
      </c>
      <c r="BO1959" s="180">
        <v>2</v>
      </c>
      <c r="BP1959" s="185">
        <f t="shared" si="233"/>
        <v>46</v>
      </c>
      <c r="BQ1959" s="420" t="str">
        <f t="shared" si="230"/>
        <v>II</v>
      </c>
      <c r="BR1959" s="185"/>
      <c r="BS1959" s="464" t="s">
        <v>9623</v>
      </c>
    </row>
    <row r="1960" spans="1:71" ht="38.25" x14ac:dyDescent="0.2">
      <c r="A1960" s="697">
        <v>1957</v>
      </c>
      <c r="B1960" s="286" t="s">
        <v>11242</v>
      </c>
      <c r="C1960" s="286" t="s">
        <v>11184</v>
      </c>
      <c r="D1960" s="258" t="s">
        <v>9623</v>
      </c>
      <c r="E1960" s="736">
        <v>87</v>
      </c>
      <c r="F1960" s="736">
        <v>20</v>
      </c>
      <c r="G1960" s="737">
        <v>200</v>
      </c>
      <c r="H1960" s="305" t="s">
        <v>11188</v>
      </c>
      <c r="I1960" s="496" t="s">
        <v>3487</v>
      </c>
      <c r="J1960" s="497" t="s">
        <v>5550</v>
      </c>
      <c r="K1960" s="427" t="s">
        <v>1146</v>
      </c>
      <c r="L1960" s="427" t="s">
        <v>3491</v>
      </c>
      <c r="M1960" s="685">
        <v>6</v>
      </c>
      <c r="N1960" s="685" t="s">
        <v>15715</v>
      </c>
      <c r="O1960" s="685">
        <v>256</v>
      </c>
      <c r="P1960" s="427" t="s">
        <v>16333</v>
      </c>
      <c r="Q1960" s="191">
        <v>10</v>
      </c>
      <c r="R1960" s="180"/>
      <c r="S1960" s="427">
        <v>8</v>
      </c>
      <c r="T1960" s="191">
        <v>10</v>
      </c>
      <c r="U1960" s="191">
        <v>3</v>
      </c>
      <c r="V1960" s="191">
        <v>12</v>
      </c>
      <c r="W1960" s="742">
        <v>9</v>
      </c>
      <c r="X1960" s="742"/>
      <c r="Y1960" s="742"/>
      <c r="Z1960" s="742"/>
      <c r="AA1960" s="742"/>
      <c r="AB1960" s="220"/>
      <c r="AC1960" s="419" t="s">
        <v>11204</v>
      </c>
      <c r="AD1960" s="427" t="s">
        <v>7155</v>
      </c>
      <c r="AE1960" s="427" t="s">
        <v>2729</v>
      </c>
      <c r="AF1960" s="194">
        <v>0</v>
      </c>
      <c r="AG1960" s="194">
        <v>0</v>
      </c>
      <c r="AH1960" s="194">
        <v>0</v>
      </c>
      <c r="AI1960" s="194">
        <v>0</v>
      </c>
      <c r="AJ1960" s="194">
        <v>0</v>
      </c>
      <c r="AK1960" s="194">
        <v>0</v>
      </c>
      <c r="AL1960" s="383">
        <v>3</v>
      </c>
      <c r="AM1960" s="194">
        <v>0</v>
      </c>
      <c r="AN1960" s="177">
        <v>0</v>
      </c>
      <c r="AO1960" s="194">
        <v>0</v>
      </c>
      <c r="AP1960" s="180"/>
      <c r="AQ1960" s="180"/>
      <c r="AR1960" s="180"/>
      <c r="AS1960" s="180"/>
      <c r="AT1960" s="180"/>
      <c r="AU1960" s="180"/>
      <c r="AV1960" s="180"/>
      <c r="AW1960" s="180"/>
      <c r="AX1960" s="180"/>
      <c r="AY1960" s="180"/>
      <c r="AZ1960" s="180"/>
      <c r="BA1960" s="180"/>
      <c r="BB1960" s="180"/>
      <c r="BC1960" s="180"/>
      <c r="BD1960" s="180"/>
      <c r="BE1960" s="180"/>
      <c r="BF1960" s="180"/>
      <c r="BG1960" s="180"/>
      <c r="BH1960" s="176">
        <f t="shared" si="231"/>
        <v>3</v>
      </c>
      <c r="BI1960" s="176">
        <f t="shared" si="227"/>
        <v>16</v>
      </c>
      <c r="BJ1960" s="182" t="str">
        <f t="shared" si="228"/>
        <v>3 - 24</v>
      </c>
      <c r="BK1960" s="176">
        <f t="shared" si="229"/>
        <v>14</v>
      </c>
      <c r="BL1960" s="176">
        <f t="shared" si="232"/>
        <v>3</v>
      </c>
      <c r="BM1960" s="533"/>
      <c r="BN1960" s="185">
        <v>50</v>
      </c>
      <c r="BO1960" s="180">
        <v>3</v>
      </c>
      <c r="BP1960" s="185">
        <f t="shared" si="233"/>
        <v>92</v>
      </c>
      <c r="BQ1960" s="420" t="str">
        <f t="shared" si="230"/>
        <v>II</v>
      </c>
      <c r="BR1960" s="185"/>
      <c r="BS1960" s="464" t="s">
        <v>9623</v>
      </c>
    </row>
    <row r="1961" spans="1:71" ht="38.25" x14ac:dyDescent="0.2">
      <c r="A1961" s="696">
        <v>1958</v>
      </c>
      <c r="B1961" s="286" t="s">
        <v>11242</v>
      </c>
      <c r="C1961" s="286" t="s">
        <v>11185</v>
      </c>
      <c r="D1961" s="258" t="s">
        <v>9623</v>
      </c>
      <c r="E1961" s="736">
        <v>87</v>
      </c>
      <c r="F1961" s="736">
        <v>20</v>
      </c>
      <c r="G1961" s="737">
        <v>200</v>
      </c>
      <c r="H1961" s="305" t="s">
        <v>11188</v>
      </c>
      <c r="I1961" s="496" t="s">
        <v>3487</v>
      </c>
      <c r="J1961" s="497" t="s">
        <v>5401</v>
      </c>
      <c r="K1961" s="427" t="s">
        <v>5227</v>
      </c>
      <c r="L1961" s="427" t="s">
        <v>5490</v>
      </c>
      <c r="M1961" s="685">
        <v>8</v>
      </c>
      <c r="N1961" s="685" t="s">
        <v>15715</v>
      </c>
      <c r="O1961" s="685">
        <v>384</v>
      </c>
      <c r="P1961" s="427" t="s">
        <v>16334</v>
      </c>
      <c r="Q1961" s="191">
        <v>10</v>
      </c>
      <c r="R1961" s="180"/>
      <c r="S1961" s="427">
        <v>8</v>
      </c>
      <c r="T1961" s="191">
        <v>10</v>
      </c>
      <c r="U1961" s="191">
        <v>3</v>
      </c>
      <c r="V1961" s="191">
        <v>12</v>
      </c>
      <c r="W1961" s="742">
        <v>9</v>
      </c>
      <c r="X1961" s="742"/>
      <c r="Y1961" s="742"/>
      <c r="Z1961" s="742"/>
      <c r="AA1961" s="742"/>
      <c r="AB1961" s="220"/>
      <c r="AC1961" s="419" t="s">
        <v>11205</v>
      </c>
      <c r="AD1961" s="427" t="s">
        <v>7155</v>
      </c>
      <c r="AE1961" s="427" t="s">
        <v>2729</v>
      </c>
      <c r="AF1961" s="194">
        <v>0</v>
      </c>
      <c r="AG1961" s="194">
        <v>0</v>
      </c>
      <c r="AH1961" s="194">
        <v>0</v>
      </c>
      <c r="AI1961" s="194">
        <v>0</v>
      </c>
      <c r="AJ1961" s="194">
        <v>0</v>
      </c>
      <c r="AK1961" s="194">
        <v>0</v>
      </c>
      <c r="AL1961" s="383">
        <v>4</v>
      </c>
      <c r="AM1961" s="194">
        <v>0</v>
      </c>
      <c r="AN1961" s="177">
        <v>0</v>
      </c>
      <c r="AO1961" s="194">
        <v>0</v>
      </c>
      <c r="AP1961" s="180"/>
      <c r="AQ1961" s="180"/>
      <c r="AR1961" s="180"/>
      <c r="AS1961" s="180"/>
      <c r="AT1961" s="180"/>
      <c r="AU1961" s="180"/>
      <c r="AV1961" s="180"/>
      <c r="AW1961" s="180"/>
      <c r="AX1961" s="180"/>
      <c r="AY1961" s="180"/>
      <c r="AZ1961" s="180"/>
      <c r="BA1961" s="180"/>
      <c r="BB1961" s="180"/>
      <c r="BC1961" s="180"/>
      <c r="BD1961" s="180"/>
      <c r="BE1961" s="180"/>
      <c r="BF1961" s="180"/>
      <c r="BG1961" s="180"/>
      <c r="BH1961" s="176">
        <f t="shared" si="231"/>
        <v>4</v>
      </c>
      <c r="BI1961" s="176">
        <f t="shared" si="227"/>
        <v>15</v>
      </c>
      <c r="BJ1961" s="182" t="str">
        <f t="shared" si="228"/>
        <v>4 - 32</v>
      </c>
      <c r="BK1961" s="176">
        <f t="shared" si="229"/>
        <v>18</v>
      </c>
      <c r="BL1961" s="176">
        <f t="shared" si="232"/>
        <v>4</v>
      </c>
      <c r="BM1961" s="533"/>
      <c r="BN1961" s="185">
        <v>150</v>
      </c>
      <c r="BO1961" s="180">
        <v>4</v>
      </c>
      <c r="BP1961" s="185">
        <f t="shared" si="233"/>
        <v>222</v>
      </c>
      <c r="BQ1961" s="420" t="str">
        <f t="shared" si="230"/>
        <v>III</v>
      </c>
      <c r="BR1961" s="185"/>
      <c r="BS1961" s="464" t="s">
        <v>9623</v>
      </c>
    </row>
    <row r="1962" spans="1:71" ht="38.25" x14ac:dyDescent="0.2">
      <c r="A1962" s="696">
        <v>1959</v>
      </c>
      <c r="B1962" s="286" t="s">
        <v>11242</v>
      </c>
      <c r="C1962" s="286" t="s">
        <v>11186</v>
      </c>
      <c r="D1962" s="258" t="s">
        <v>9623</v>
      </c>
      <c r="E1962" s="736">
        <v>87</v>
      </c>
      <c r="F1962" s="736">
        <v>20</v>
      </c>
      <c r="G1962" s="737">
        <v>200</v>
      </c>
      <c r="H1962" s="305" t="s">
        <v>11188</v>
      </c>
      <c r="I1962" s="496" t="s">
        <v>3487</v>
      </c>
      <c r="J1962" s="598" t="s">
        <v>5553</v>
      </c>
      <c r="K1962" s="599" t="s">
        <v>5111</v>
      </c>
      <c r="L1962" s="427" t="s">
        <v>5490</v>
      </c>
      <c r="M1962" s="688">
        <v>10</v>
      </c>
      <c r="N1962" s="685" t="s">
        <v>15715</v>
      </c>
      <c r="O1962" s="688">
        <v>512</v>
      </c>
      <c r="P1962" s="427" t="s">
        <v>16335</v>
      </c>
      <c r="Q1962" s="191">
        <v>10</v>
      </c>
      <c r="R1962" s="198"/>
      <c r="S1962" s="427">
        <v>8</v>
      </c>
      <c r="T1962" s="191">
        <v>10</v>
      </c>
      <c r="U1962" s="191">
        <v>3</v>
      </c>
      <c r="V1962" s="191">
        <v>12</v>
      </c>
      <c r="W1962" s="742">
        <v>9</v>
      </c>
      <c r="X1962" s="742"/>
      <c r="Y1962" s="742"/>
      <c r="Z1962" s="742"/>
      <c r="AA1962" s="742"/>
      <c r="AB1962" s="221"/>
      <c r="AC1962" s="419" t="s">
        <v>11211</v>
      </c>
      <c r="AD1962" s="427" t="s">
        <v>7155</v>
      </c>
      <c r="AE1962" s="427" t="s">
        <v>2729</v>
      </c>
      <c r="AF1962" s="194">
        <v>0</v>
      </c>
      <c r="AG1962" s="194">
        <v>0</v>
      </c>
      <c r="AH1962" s="194">
        <v>0</v>
      </c>
      <c r="AI1962" s="194">
        <v>0</v>
      </c>
      <c r="AJ1962" s="194">
        <v>0</v>
      </c>
      <c r="AK1962" s="194">
        <v>0</v>
      </c>
      <c r="AL1962" s="462">
        <v>5</v>
      </c>
      <c r="AM1962" s="194">
        <v>0</v>
      </c>
      <c r="AN1962" s="177">
        <v>0</v>
      </c>
      <c r="AO1962" s="194">
        <v>0</v>
      </c>
      <c r="AP1962" s="424"/>
      <c r="AQ1962" s="424"/>
      <c r="AR1962" s="424"/>
      <c r="AS1962" s="424"/>
      <c r="AT1962" s="424"/>
      <c r="AU1962" s="424"/>
      <c r="AV1962" s="424"/>
      <c r="AW1962" s="424"/>
      <c r="AX1962" s="424"/>
      <c r="AY1962" s="424"/>
      <c r="AZ1962" s="424"/>
      <c r="BA1962" s="424"/>
      <c r="BB1962" s="424"/>
      <c r="BC1962" s="424"/>
      <c r="BD1962" s="424"/>
      <c r="BE1962" s="424"/>
      <c r="BF1962" s="424"/>
      <c r="BG1962" s="424"/>
      <c r="BH1962" s="176">
        <f t="shared" si="231"/>
        <v>5</v>
      </c>
      <c r="BI1962" s="176">
        <f t="shared" si="227"/>
        <v>15</v>
      </c>
      <c r="BJ1962" s="182" t="str">
        <f t="shared" si="228"/>
        <v>5 - 40</v>
      </c>
      <c r="BK1962" s="176">
        <f t="shared" si="229"/>
        <v>23</v>
      </c>
      <c r="BL1962" s="176">
        <f t="shared" si="232"/>
        <v>5</v>
      </c>
      <c r="BM1962" s="536"/>
      <c r="BN1962" s="200">
        <v>205</v>
      </c>
      <c r="BO1962" s="198">
        <v>5</v>
      </c>
      <c r="BP1962" s="185">
        <f t="shared" si="233"/>
        <v>320</v>
      </c>
      <c r="BQ1962" s="420" t="str">
        <f t="shared" si="230"/>
        <v>IV</v>
      </c>
      <c r="BR1962" s="200"/>
      <c r="BS1962" s="464" t="s">
        <v>9623</v>
      </c>
    </row>
    <row r="1963" spans="1:71" ht="51" x14ac:dyDescent="0.2">
      <c r="A1963" s="697">
        <v>1960</v>
      </c>
      <c r="B1963" s="286" t="s">
        <v>11242</v>
      </c>
      <c r="C1963" s="286" t="s">
        <v>11187</v>
      </c>
      <c r="D1963" s="258" t="s">
        <v>9623</v>
      </c>
      <c r="E1963" s="736">
        <v>4</v>
      </c>
      <c r="F1963" s="736">
        <v>20</v>
      </c>
      <c r="G1963" s="737">
        <v>200</v>
      </c>
      <c r="H1963" s="305" t="s">
        <v>11188</v>
      </c>
      <c r="I1963" s="496" t="s">
        <v>3487</v>
      </c>
      <c r="J1963" s="497" t="s">
        <v>5395</v>
      </c>
      <c r="K1963" s="427" t="s">
        <v>8168</v>
      </c>
      <c r="L1963" s="427" t="s">
        <v>5490</v>
      </c>
      <c r="M1963" s="685">
        <v>12</v>
      </c>
      <c r="N1963" s="685" t="s">
        <v>15715</v>
      </c>
      <c r="O1963" s="685">
        <v>768</v>
      </c>
      <c r="P1963" s="427" t="s">
        <v>16336</v>
      </c>
      <c r="Q1963" s="191">
        <v>10</v>
      </c>
      <c r="R1963" s="180"/>
      <c r="S1963" s="427">
        <v>8</v>
      </c>
      <c r="T1963" s="191">
        <v>10</v>
      </c>
      <c r="U1963" s="191">
        <v>3</v>
      </c>
      <c r="V1963" s="191">
        <v>12</v>
      </c>
      <c r="W1963" s="742">
        <v>9</v>
      </c>
      <c r="X1963" s="742"/>
      <c r="Y1963" s="742"/>
      <c r="Z1963" s="742"/>
      <c r="AA1963" s="742"/>
      <c r="AB1963" s="220"/>
      <c r="AC1963" s="419" t="s">
        <v>11217</v>
      </c>
      <c r="AD1963" s="427" t="s">
        <v>7155</v>
      </c>
      <c r="AE1963" s="427" t="s">
        <v>2729</v>
      </c>
      <c r="AF1963" s="194">
        <v>0</v>
      </c>
      <c r="AG1963" s="194">
        <v>0</v>
      </c>
      <c r="AH1963" s="194">
        <v>0</v>
      </c>
      <c r="AI1963" s="194">
        <v>0</v>
      </c>
      <c r="AJ1963" s="194">
        <v>0</v>
      </c>
      <c r="AK1963" s="194">
        <v>0</v>
      </c>
      <c r="AL1963" s="385">
        <v>6</v>
      </c>
      <c r="AM1963" s="194">
        <v>0</v>
      </c>
      <c r="AN1963" s="177">
        <v>0</v>
      </c>
      <c r="AO1963" s="194">
        <v>0</v>
      </c>
      <c r="AP1963" s="180"/>
      <c r="AQ1963" s="180"/>
      <c r="AR1963" s="180"/>
      <c r="AS1963" s="180"/>
      <c r="AT1963" s="180"/>
      <c r="AU1963" s="180"/>
      <c r="AV1963" s="180"/>
      <c r="AW1963" s="180"/>
      <c r="AX1963" s="180"/>
      <c r="AY1963" s="180"/>
      <c r="AZ1963" s="180"/>
      <c r="BA1963" s="180"/>
      <c r="BB1963" s="180"/>
      <c r="BC1963" s="180"/>
      <c r="BD1963" s="180"/>
      <c r="BE1963" s="180"/>
      <c r="BF1963" s="180"/>
      <c r="BG1963" s="180"/>
      <c r="BH1963" s="176">
        <f t="shared" si="231"/>
        <v>6</v>
      </c>
      <c r="BI1963" s="176">
        <f t="shared" si="227"/>
        <v>13</v>
      </c>
      <c r="BJ1963" s="182" t="str">
        <f t="shared" si="228"/>
        <v>6 - 48</v>
      </c>
      <c r="BK1963" s="176">
        <f t="shared" si="229"/>
        <v>27</v>
      </c>
      <c r="BL1963" s="176">
        <f t="shared" si="232"/>
        <v>6</v>
      </c>
      <c r="BM1963" s="533"/>
      <c r="BN1963" s="185">
        <v>425</v>
      </c>
      <c r="BO1963" s="180">
        <v>6</v>
      </c>
      <c r="BP1963" s="185">
        <f t="shared" si="233"/>
        <v>587</v>
      </c>
      <c r="BQ1963" s="420" t="str">
        <f t="shared" si="230"/>
        <v>V</v>
      </c>
      <c r="BR1963" s="185"/>
      <c r="BS1963" s="464" t="s">
        <v>9623</v>
      </c>
    </row>
    <row r="1964" spans="1:71" x14ac:dyDescent="0.2">
      <c r="A1964" s="696">
        <v>1961</v>
      </c>
      <c r="B1964" s="286" t="s">
        <v>11242</v>
      </c>
      <c r="C1964" s="286" t="s">
        <v>11213</v>
      </c>
      <c r="D1964" s="258" t="s">
        <v>9623</v>
      </c>
      <c r="E1964" s="736">
        <v>26</v>
      </c>
      <c r="F1964" s="736">
        <v>1</v>
      </c>
      <c r="G1964" s="737">
        <v>1</v>
      </c>
      <c r="H1964" s="305" t="s">
        <v>3486</v>
      </c>
      <c r="I1964" s="496" t="s">
        <v>6635</v>
      </c>
      <c r="J1964" s="497" t="s">
        <v>3293</v>
      </c>
      <c r="K1964" s="427" t="s">
        <v>3491</v>
      </c>
      <c r="L1964" s="427" t="s">
        <v>3491</v>
      </c>
      <c r="M1964" s="684">
        <v>6</v>
      </c>
      <c r="N1964" s="685" t="s">
        <v>15715</v>
      </c>
      <c r="O1964" s="684">
        <v>175</v>
      </c>
      <c r="P1964" s="427"/>
      <c r="Q1964" s="191">
        <v>10</v>
      </c>
      <c r="R1964" s="180"/>
      <c r="S1964" s="498">
        <v>0</v>
      </c>
      <c r="T1964" s="190">
        <v>0</v>
      </c>
      <c r="U1964" s="190">
        <v>0</v>
      </c>
      <c r="V1964" s="190">
        <v>0</v>
      </c>
      <c r="W1964" s="742">
        <v>9</v>
      </c>
      <c r="X1964" s="742"/>
      <c r="Y1964" s="742"/>
      <c r="Z1964" s="742"/>
      <c r="AA1964" s="742"/>
      <c r="AB1964" s="220"/>
      <c r="AC1964" s="419" t="s">
        <v>11214</v>
      </c>
      <c r="AD1964" s="427" t="s">
        <v>7155</v>
      </c>
      <c r="AE1964" s="427" t="s">
        <v>4247</v>
      </c>
      <c r="AF1964" s="194">
        <v>0</v>
      </c>
      <c r="AG1964" s="194">
        <v>0</v>
      </c>
      <c r="AH1964" s="194">
        <v>0</v>
      </c>
      <c r="AI1964" s="194">
        <v>0</v>
      </c>
      <c r="AJ1964" s="194">
        <v>0</v>
      </c>
      <c r="AK1964" s="194">
        <v>0</v>
      </c>
      <c r="AL1964" s="385">
        <v>0</v>
      </c>
      <c r="AM1964" s="194">
        <v>0</v>
      </c>
      <c r="AN1964" s="177">
        <v>0</v>
      </c>
      <c r="AO1964" s="194">
        <v>4</v>
      </c>
      <c r="AP1964" s="180"/>
      <c r="AQ1964" s="180"/>
      <c r="AR1964" s="180"/>
      <c r="AS1964" s="180"/>
      <c r="AT1964" s="180"/>
      <c r="AU1964" s="180"/>
      <c r="AV1964" s="180"/>
      <c r="AW1964" s="180"/>
      <c r="AX1964" s="180"/>
      <c r="AY1964" s="180"/>
      <c r="AZ1964" s="180"/>
      <c r="BA1964" s="180"/>
      <c r="BB1964" s="180"/>
      <c r="BC1964" s="180"/>
      <c r="BD1964" s="180"/>
      <c r="BE1964" s="180"/>
      <c r="BF1964" s="180"/>
      <c r="BG1964" s="180"/>
      <c r="BH1964" s="176">
        <f t="shared" si="231"/>
        <v>1</v>
      </c>
      <c r="BI1964" s="176">
        <f t="shared" si="227"/>
        <v>19</v>
      </c>
      <c r="BJ1964" s="182">
        <f t="shared" si="228"/>
        <v>4</v>
      </c>
      <c r="BK1964" s="176">
        <f t="shared" si="229"/>
        <v>4</v>
      </c>
      <c r="BL1964" s="176">
        <f t="shared" si="232"/>
        <v>1</v>
      </c>
      <c r="BM1964" s="533"/>
      <c r="BN1964" s="185">
        <v>10</v>
      </c>
      <c r="BO1964" s="180">
        <v>1</v>
      </c>
      <c r="BP1964" s="185">
        <f t="shared" si="233"/>
        <v>14</v>
      </c>
      <c r="BQ1964" s="420" t="str">
        <f t="shared" si="230"/>
        <v>I</v>
      </c>
      <c r="BR1964" s="185"/>
      <c r="BS1964" s="464" t="s">
        <v>9598</v>
      </c>
    </row>
    <row r="1965" spans="1:71" ht="38.25" x14ac:dyDescent="0.2">
      <c r="A1965" s="697">
        <v>1962</v>
      </c>
      <c r="B1965" s="286" t="s">
        <v>11219</v>
      </c>
      <c r="C1965" s="286" t="s">
        <v>11219</v>
      </c>
      <c r="D1965" s="258" t="s">
        <v>9623</v>
      </c>
      <c r="E1965" s="736">
        <v>19</v>
      </c>
      <c r="F1965" s="736">
        <v>1</v>
      </c>
      <c r="G1965" s="737">
        <v>4</v>
      </c>
      <c r="H1965" s="305" t="s">
        <v>3962</v>
      </c>
      <c r="I1965" s="496" t="s">
        <v>3486</v>
      </c>
      <c r="J1965" s="497" t="s">
        <v>3486</v>
      </c>
      <c r="K1965" s="427" t="s">
        <v>3491</v>
      </c>
      <c r="L1965" s="427" t="s">
        <v>3491</v>
      </c>
      <c r="M1965" s="685">
        <v>5.5</v>
      </c>
      <c r="N1965" s="685" t="s">
        <v>15715</v>
      </c>
      <c r="O1965" s="685">
        <v>130</v>
      </c>
      <c r="P1965" s="427" t="s">
        <v>16247</v>
      </c>
      <c r="Q1965" s="191">
        <v>10</v>
      </c>
      <c r="R1965" s="180"/>
      <c r="S1965" s="498">
        <v>11</v>
      </c>
      <c r="T1965" s="498">
        <v>12</v>
      </c>
      <c r="U1965" s="189">
        <v>4</v>
      </c>
      <c r="V1965" s="189">
        <v>16</v>
      </c>
      <c r="W1965" s="742">
        <v>12</v>
      </c>
      <c r="X1965" s="742"/>
      <c r="Y1965" s="742">
        <v>12</v>
      </c>
      <c r="Z1965" s="742"/>
      <c r="AA1965" s="742"/>
      <c r="AB1965" s="220"/>
      <c r="AC1965" s="419" t="s">
        <v>11241</v>
      </c>
      <c r="AD1965" s="427" t="s">
        <v>7470</v>
      </c>
      <c r="AE1965" s="427" t="s">
        <v>788</v>
      </c>
      <c r="AF1965" s="194">
        <v>0</v>
      </c>
      <c r="AG1965" s="194">
        <v>0</v>
      </c>
      <c r="AH1965" s="194">
        <v>0</v>
      </c>
      <c r="AI1965" s="194">
        <v>0</v>
      </c>
      <c r="AJ1965" s="194">
        <v>0</v>
      </c>
      <c r="AK1965" s="194">
        <v>0</v>
      </c>
      <c r="AL1965" s="385">
        <v>4</v>
      </c>
      <c r="AM1965" s="194">
        <v>0</v>
      </c>
      <c r="AN1965" s="177">
        <v>0</v>
      </c>
      <c r="AO1965" s="194">
        <v>0</v>
      </c>
      <c r="AP1965" s="180"/>
      <c r="AQ1965" s="180"/>
      <c r="AR1965" s="180"/>
      <c r="AS1965" s="180"/>
      <c r="AT1965" s="180"/>
      <c r="AU1965" s="180"/>
      <c r="AV1965" s="180"/>
      <c r="AW1965" s="180"/>
      <c r="AX1965" s="180"/>
      <c r="AY1965" s="180"/>
      <c r="AZ1965" s="180"/>
      <c r="BA1965" s="180"/>
      <c r="BB1965" s="180"/>
      <c r="BC1965" s="180"/>
      <c r="BD1965" s="180"/>
      <c r="BE1965" s="180"/>
      <c r="BF1965" s="180"/>
      <c r="BG1965" s="180"/>
      <c r="BH1965" s="176">
        <f t="shared" si="231"/>
        <v>4</v>
      </c>
      <c r="BI1965" s="176">
        <f t="shared" si="227"/>
        <v>15</v>
      </c>
      <c r="BJ1965" s="182" t="str">
        <f t="shared" si="228"/>
        <v>4 - 32</v>
      </c>
      <c r="BK1965" s="176">
        <f t="shared" si="229"/>
        <v>18</v>
      </c>
      <c r="BL1965" s="176">
        <f t="shared" si="232"/>
        <v>4</v>
      </c>
      <c r="BM1965" s="533"/>
      <c r="BN1965" s="185">
        <v>200</v>
      </c>
      <c r="BO1965" s="180">
        <v>4</v>
      </c>
      <c r="BP1965" s="185">
        <f t="shared" si="233"/>
        <v>272</v>
      </c>
      <c r="BQ1965" s="420" t="str">
        <f t="shared" si="230"/>
        <v>IV</v>
      </c>
      <c r="BR1965" s="185"/>
      <c r="BS1965" s="464" t="s">
        <v>9623</v>
      </c>
    </row>
    <row r="1966" spans="1:71" ht="25.5" x14ac:dyDescent="0.2">
      <c r="A1966" s="696">
        <v>1963</v>
      </c>
      <c r="B1966" s="286" t="s">
        <v>11219</v>
      </c>
      <c r="C1966" s="286" t="s">
        <v>6188</v>
      </c>
      <c r="D1966" s="258" t="s">
        <v>5497</v>
      </c>
      <c r="E1966" s="736">
        <v>2</v>
      </c>
      <c r="F1966" s="736">
        <v>1</v>
      </c>
      <c r="G1966" s="737">
        <v>4</v>
      </c>
      <c r="H1966" s="305" t="s">
        <v>3486</v>
      </c>
      <c r="I1966" s="207" t="s">
        <v>3485</v>
      </c>
      <c r="J1966" s="279" t="s">
        <v>5393</v>
      </c>
      <c r="K1966" s="179" t="s">
        <v>6744</v>
      </c>
      <c r="L1966" s="427" t="s">
        <v>3491</v>
      </c>
      <c r="M1966" s="684">
        <v>20</v>
      </c>
      <c r="N1966" s="685" t="s">
        <v>15710</v>
      </c>
      <c r="O1966" s="684">
        <v>300</v>
      </c>
      <c r="P1966" s="427" t="s">
        <v>15778</v>
      </c>
      <c r="Q1966" s="179">
        <v>6</v>
      </c>
      <c r="R1966" s="180"/>
      <c r="S1966" s="179">
        <v>0</v>
      </c>
      <c r="T1966" s="179">
        <v>0</v>
      </c>
      <c r="U1966" s="179">
        <v>0</v>
      </c>
      <c r="V1966" s="179">
        <v>0</v>
      </c>
      <c r="W1966" s="742">
        <v>0</v>
      </c>
      <c r="X1966" s="184"/>
      <c r="Y1966" s="184">
        <v>9</v>
      </c>
      <c r="Z1966" s="184"/>
      <c r="AA1966" s="184"/>
      <c r="AB1966" s="220"/>
      <c r="AC1966" s="186"/>
      <c r="AD1966" s="179" t="s">
        <v>3856</v>
      </c>
      <c r="AE1966" s="179" t="s">
        <v>4247</v>
      </c>
      <c r="AF1966" s="177">
        <v>0</v>
      </c>
      <c r="AG1966" s="177">
        <v>0</v>
      </c>
      <c r="AH1966" s="177">
        <v>0</v>
      </c>
      <c r="AI1966" s="177">
        <v>0</v>
      </c>
      <c r="AJ1966" s="177">
        <v>0</v>
      </c>
      <c r="AK1966" s="177">
        <v>0</v>
      </c>
      <c r="AL1966" s="383">
        <v>5</v>
      </c>
      <c r="AM1966" s="177">
        <v>0</v>
      </c>
      <c r="AN1966" s="177">
        <v>0</v>
      </c>
      <c r="AO1966" s="182">
        <v>0</v>
      </c>
      <c r="AP1966" s="180"/>
      <c r="AQ1966" s="180"/>
      <c r="AR1966" s="180"/>
      <c r="AS1966" s="180"/>
      <c r="AT1966" s="180"/>
      <c r="AU1966" s="180"/>
      <c r="AV1966" s="180"/>
      <c r="AW1966" s="180"/>
      <c r="AX1966" s="180"/>
      <c r="AY1966" s="180"/>
      <c r="AZ1966" s="180"/>
      <c r="BA1966" s="180"/>
      <c r="BB1966" s="180"/>
      <c r="BC1966" s="180"/>
      <c r="BD1966" s="180"/>
      <c r="BE1966" s="180"/>
      <c r="BF1966" s="180"/>
      <c r="BG1966" s="180"/>
      <c r="BH1966" s="176">
        <f t="shared" si="231"/>
        <v>5</v>
      </c>
      <c r="BI1966" s="176">
        <f t="shared" si="227"/>
        <v>15</v>
      </c>
      <c r="BJ1966" s="182" t="str">
        <f t="shared" si="228"/>
        <v>5 - 40</v>
      </c>
      <c r="BK1966" s="176">
        <f t="shared" si="229"/>
        <v>23</v>
      </c>
      <c r="BL1966" s="176">
        <f t="shared" si="232"/>
        <v>5</v>
      </c>
      <c r="BM1966" s="533"/>
      <c r="BN1966" s="185">
        <v>49</v>
      </c>
      <c r="BO1966" s="180">
        <v>1</v>
      </c>
      <c r="BP1966" s="178">
        <f t="shared" si="233"/>
        <v>72</v>
      </c>
      <c r="BQ1966" s="420" t="str">
        <f t="shared" si="230"/>
        <v>II</v>
      </c>
      <c r="BR1966" s="185"/>
      <c r="BS1966" s="212" t="s">
        <v>3967</v>
      </c>
    </row>
    <row r="1967" spans="1:71" x14ac:dyDescent="0.2">
      <c r="A1967" s="696">
        <v>1964</v>
      </c>
      <c r="B1967" s="286" t="s">
        <v>11219</v>
      </c>
      <c r="C1967" s="286" t="s">
        <v>1220</v>
      </c>
      <c r="D1967" s="258" t="s">
        <v>5497</v>
      </c>
      <c r="E1967" s="736">
        <v>2</v>
      </c>
      <c r="F1967" s="736">
        <v>2</v>
      </c>
      <c r="G1967" s="737">
        <v>5</v>
      </c>
      <c r="H1967" s="305" t="s">
        <v>3486</v>
      </c>
      <c r="I1967" s="208" t="s">
        <v>3485</v>
      </c>
      <c r="J1967" s="280" t="s">
        <v>5393</v>
      </c>
      <c r="K1967" s="191" t="s">
        <v>5490</v>
      </c>
      <c r="L1967" s="427" t="s">
        <v>5490</v>
      </c>
      <c r="M1967" s="686">
        <v>8</v>
      </c>
      <c r="N1967" s="685" t="s">
        <v>15710</v>
      </c>
      <c r="O1967" s="686">
        <v>820</v>
      </c>
      <c r="P1967" s="427" t="s">
        <v>15926</v>
      </c>
      <c r="Q1967" s="191">
        <v>5</v>
      </c>
      <c r="R1967" s="180"/>
      <c r="S1967" s="189">
        <v>2</v>
      </c>
      <c r="T1967" s="189">
        <v>4</v>
      </c>
      <c r="U1967" s="179">
        <v>1</v>
      </c>
      <c r="V1967" s="179">
        <v>1</v>
      </c>
      <c r="W1967" s="742">
        <v>9</v>
      </c>
      <c r="X1967" s="194"/>
      <c r="Y1967" s="184">
        <v>18</v>
      </c>
      <c r="Z1967" s="184"/>
      <c r="AA1967" s="184"/>
      <c r="AB1967" s="220"/>
      <c r="AC1967" s="186"/>
      <c r="AD1967" s="191" t="s">
        <v>7474</v>
      </c>
      <c r="AE1967" s="191" t="s">
        <v>4247</v>
      </c>
      <c r="AF1967" s="177">
        <v>0</v>
      </c>
      <c r="AG1967" s="177">
        <v>0</v>
      </c>
      <c r="AH1967" s="177">
        <v>0</v>
      </c>
      <c r="AI1967" s="177">
        <v>0</v>
      </c>
      <c r="AJ1967" s="177">
        <v>0</v>
      </c>
      <c r="AK1967" s="177">
        <v>0</v>
      </c>
      <c r="AL1967" s="383">
        <v>5</v>
      </c>
      <c r="AM1967" s="177">
        <v>0</v>
      </c>
      <c r="AN1967" s="177">
        <v>0</v>
      </c>
      <c r="AO1967" s="181">
        <v>0</v>
      </c>
      <c r="AP1967" s="188"/>
      <c r="AQ1967" s="188"/>
      <c r="AR1967" s="188"/>
      <c r="AS1967" s="188"/>
      <c r="AT1967" s="188"/>
      <c r="AU1967" s="188"/>
      <c r="AV1967" s="188"/>
      <c r="AW1967" s="188"/>
      <c r="AX1967" s="188"/>
      <c r="AY1967" s="188"/>
      <c r="AZ1967" s="188"/>
      <c r="BA1967" s="188"/>
      <c r="BB1967" s="188"/>
      <c r="BC1967" s="188"/>
      <c r="BD1967" s="188"/>
      <c r="BE1967" s="188"/>
      <c r="BF1967" s="188"/>
      <c r="BG1967" s="188"/>
      <c r="BH1967" s="176">
        <f t="shared" si="231"/>
        <v>5</v>
      </c>
      <c r="BI1967" s="176">
        <f t="shared" si="227"/>
        <v>15</v>
      </c>
      <c r="BJ1967" s="182" t="str">
        <f t="shared" si="228"/>
        <v>5 - 40</v>
      </c>
      <c r="BK1967" s="176">
        <f t="shared" si="229"/>
        <v>23</v>
      </c>
      <c r="BL1967" s="176">
        <f t="shared" si="232"/>
        <v>5</v>
      </c>
      <c r="BM1967" s="533"/>
      <c r="BN1967" s="185">
        <v>90</v>
      </c>
      <c r="BO1967" s="180">
        <v>5</v>
      </c>
      <c r="BP1967" s="178">
        <f t="shared" si="233"/>
        <v>205</v>
      </c>
      <c r="BQ1967" s="420" t="str">
        <f t="shared" si="230"/>
        <v>III</v>
      </c>
      <c r="BR1967" s="185"/>
      <c r="BS1967" s="212" t="s">
        <v>3967</v>
      </c>
    </row>
    <row r="1968" spans="1:71" x14ac:dyDescent="0.2">
      <c r="A1968" s="697">
        <v>1965</v>
      </c>
      <c r="B1968" s="286" t="s">
        <v>11219</v>
      </c>
      <c r="C1968" s="286" t="s">
        <v>9095</v>
      </c>
      <c r="D1968" s="258" t="s">
        <v>5497</v>
      </c>
      <c r="E1968" s="736">
        <v>2</v>
      </c>
      <c r="F1968" s="736">
        <v>1</v>
      </c>
      <c r="G1968" s="737">
        <v>6</v>
      </c>
      <c r="H1968" s="305" t="s">
        <v>3486</v>
      </c>
      <c r="I1968" s="208" t="s">
        <v>3485</v>
      </c>
      <c r="J1968" s="280" t="s">
        <v>8713</v>
      </c>
      <c r="K1968" s="191" t="s">
        <v>4557</v>
      </c>
      <c r="L1968" s="427" t="s">
        <v>5490</v>
      </c>
      <c r="M1968" s="686">
        <v>12</v>
      </c>
      <c r="N1968" s="685" t="s">
        <v>15710</v>
      </c>
      <c r="O1968" s="686">
        <v>440</v>
      </c>
      <c r="P1968" s="427" t="s">
        <v>15961</v>
      </c>
      <c r="Q1968" s="191">
        <v>5</v>
      </c>
      <c r="R1968" s="180"/>
      <c r="S1968" s="191">
        <v>1</v>
      </c>
      <c r="T1968" s="191">
        <v>1</v>
      </c>
      <c r="U1968" s="179">
        <v>1</v>
      </c>
      <c r="V1968" s="179">
        <v>1</v>
      </c>
      <c r="W1968" s="742">
        <v>15</v>
      </c>
      <c r="X1968" s="184"/>
      <c r="Y1968" s="184"/>
      <c r="Z1968" s="184"/>
      <c r="AA1968" s="184"/>
      <c r="AB1968" s="220"/>
      <c r="AC1968" s="183" t="s">
        <v>9099</v>
      </c>
      <c r="AD1968" s="191" t="s">
        <v>3739</v>
      </c>
      <c r="AE1968" s="191" t="s">
        <v>4247</v>
      </c>
      <c r="AF1968" s="177">
        <v>0</v>
      </c>
      <c r="AG1968" s="177">
        <v>0</v>
      </c>
      <c r="AH1968" s="177">
        <v>0</v>
      </c>
      <c r="AI1968" s="177">
        <v>0</v>
      </c>
      <c r="AJ1968" s="177">
        <v>0</v>
      </c>
      <c r="AK1968" s="177">
        <v>0</v>
      </c>
      <c r="AL1968" s="383">
        <v>4</v>
      </c>
      <c r="AM1968" s="177">
        <v>0</v>
      </c>
      <c r="AN1968" s="177">
        <v>0</v>
      </c>
      <c r="AO1968" s="182">
        <v>2</v>
      </c>
      <c r="AP1968" s="180"/>
      <c r="AQ1968" s="180"/>
      <c r="AR1968" s="180"/>
      <c r="AS1968" s="180"/>
      <c r="AT1968" s="180"/>
      <c r="AU1968" s="180"/>
      <c r="AV1968" s="180"/>
      <c r="AW1968" s="180"/>
      <c r="AX1968" s="180"/>
      <c r="AY1968" s="180"/>
      <c r="AZ1968" s="180"/>
      <c r="BA1968" s="180"/>
      <c r="BB1968" s="180"/>
      <c r="BC1968" s="180"/>
      <c r="BD1968" s="180"/>
      <c r="BE1968" s="180"/>
      <c r="BF1968" s="180"/>
      <c r="BG1968" s="180"/>
      <c r="BH1968" s="176">
        <f t="shared" si="231"/>
        <v>4</v>
      </c>
      <c r="BI1968" s="176">
        <f t="shared" si="227"/>
        <v>15</v>
      </c>
      <c r="BJ1968" s="182" t="str">
        <f t="shared" si="228"/>
        <v>6 - 34</v>
      </c>
      <c r="BK1968" s="176">
        <f t="shared" si="229"/>
        <v>20</v>
      </c>
      <c r="BL1968" s="176">
        <f t="shared" si="232"/>
        <v>4</v>
      </c>
      <c r="BM1968" s="533"/>
      <c r="BN1968" s="185">
        <v>390</v>
      </c>
      <c r="BO1968" s="180">
        <v>5</v>
      </c>
      <c r="BP1968" s="178">
        <f t="shared" si="233"/>
        <v>490</v>
      </c>
      <c r="BQ1968" s="420" t="str">
        <f t="shared" si="230"/>
        <v>V</v>
      </c>
      <c r="BR1968" s="185"/>
      <c r="BS1968" s="212" t="s">
        <v>3967</v>
      </c>
    </row>
    <row r="1969" spans="1:71" ht="38.25" x14ac:dyDescent="0.2">
      <c r="A1969" s="696">
        <v>1966</v>
      </c>
      <c r="B1969" s="286" t="s">
        <v>11219</v>
      </c>
      <c r="C1969" s="286" t="s">
        <v>4818</v>
      </c>
      <c r="D1969" s="258" t="s">
        <v>5497</v>
      </c>
      <c r="E1969" s="736">
        <v>2</v>
      </c>
      <c r="F1969" s="736">
        <v>1</v>
      </c>
      <c r="G1969" s="736">
        <v>3</v>
      </c>
      <c r="H1969" s="305" t="s">
        <v>3230</v>
      </c>
      <c r="I1969" s="208" t="s">
        <v>4819</v>
      </c>
      <c r="J1969" s="497" t="s">
        <v>10558</v>
      </c>
      <c r="K1969" s="191" t="s">
        <v>5490</v>
      </c>
      <c r="L1969" s="427" t="s">
        <v>5490</v>
      </c>
      <c r="M1969" s="686">
        <v>10.5</v>
      </c>
      <c r="N1969" s="685" t="s">
        <v>16458</v>
      </c>
      <c r="O1969" s="686">
        <v>600</v>
      </c>
      <c r="P1969" s="427" t="s">
        <v>15822</v>
      </c>
      <c r="Q1969" s="191">
        <v>7</v>
      </c>
      <c r="R1969" s="188" t="s">
        <v>3760</v>
      </c>
      <c r="S1969" s="191">
        <v>1</v>
      </c>
      <c r="T1969" s="191">
        <v>1</v>
      </c>
      <c r="U1969" s="179">
        <v>1</v>
      </c>
      <c r="V1969" s="179">
        <v>1</v>
      </c>
      <c r="W1969" s="742">
        <v>3</v>
      </c>
      <c r="X1969" s="184"/>
      <c r="Y1969" s="184">
        <v>12</v>
      </c>
      <c r="Z1969" s="184"/>
      <c r="AA1969" s="184"/>
      <c r="AB1969" s="220"/>
      <c r="AC1969" s="183" t="s">
        <v>9026</v>
      </c>
      <c r="AD1969" s="191" t="s">
        <v>2668</v>
      </c>
      <c r="AE1969" s="191" t="s">
        <v>4247</v>
      </c>
      <c r="AF1969" s="177">
        <v>0</v>
      </c>
      <c r="AG1969" s="177">
        <v>0</v>
      </c>
      <c r="AH1969" s="177">
        <v>0</v>
      </c>
      <c r="AI1969" s="177">
        <v>0</v>
      </c>
      <c r="AJ1969" s="177">
        <v>0</v>
      </c>
      <c r="AK1969" s="177">
        <v>0</v>
      </c>
      <c r="AL1969" s="383">
        <v>8</v>
      </c>
      <c r="AM1969" s="177">
        <v>0</v>
      </c>
      <c r="AN1969" s="177">
        <v>0</v>
      </c>
      <c r="AO1969" s="182">
        <v>0</v>
      </c>
      <c r="AP1969" s="180"/>
      <c r="AQ1969" s="180"/>
      <c r="AR1969" s="180"/>
      <c r="AS1969" s="180"/>
      <c r="AT1969" s="180"/>
      <c r="AU1969" s="180"/>
      <c r="AV1969" s="180"/>
      <c r="AW1969" s="180"/>
      <c r="AX1969" s="180"/>
      <c r="AY1969" s="180"/>
      <c r="AZ1969" s="180"/>
      <c r="BA1969" s="180"/>
      <c r="BB1969" s="180"/>
      <c r="BC1969" s="180"/>
      <c r="BD1969" s="180"/>
      <c r="BE1969" s="180"/>
      <c r="BF1969" s="180"/>
      <c r="BG1969" s="180"/>
      <c r="BH1969" s="176">
        <f t="shared" si="231"/>
        <v>8</v>
      </c>
      <c r="BI1969" s="176">
        <f t="shared" si="227"/>
        <v>12</v>
      </c>
      <c r="BJ1969" s="182" t="str">
        <f t="shared" si="228"/>
        <v>8 - 64</v>
      </c>
      <c r="BK1969" s="176">
        <f t="shared" si="229"/>
        <v>36</v>
      </c>
      <c r="BL1969" s="176">
        <f t="shared" si="232"/>
        <v>8</v>
      </c>
      <c r="BM1969" s="533"/>
      <c r="BN1969" s="185">
        <v>550</v>
      </c>
      <c r="BO1969" s="180">
        <v>10</v>
      </c>
      <c r="BP1969" s="178">
        <f t="shared" si="233"/>
        <v>910</v>
      </c>
      <c r="BQ1969" s="420" t="str">
        <f t="shared" si="230"/>
        <v>VI</v>
      </c>
      <c r="BR1969" s="185"/>
      <c r="BS1969" s="212" t="s">
        <v>3967</v>
      </c>
    </row>
    <row r="1970" spans="1:71" ht="51" x14ac:dyDescent="0.2">
      <c r="A1970" s="697">
        <v>1967</v>
      </c>
      <c r="B1970" s="286" t="s">
        <v>11219</v>
      </c>
      <c r="C1970" s="286" t="s">
        <v>4622</v>
      </c>
      <c r="D1970" s="258" t="s">
        <v>5497</v>
      </c>
      <c r="E1970" s="736">
        <v>2</v>
      </c>
      <c r="F1970" s="736">
        <v>1</v>
      </c>
      <c r="G1970" s="737">
        <v>1</v>
      </c>
      <c r="H1970" s="305" t="s">
        <v>3878</v>
      </c>
      <c r="I1970" s="207" t="s">
        <v>4623</v>
      </c>
      <c r="J1970" s="497" t="s">
        <v>10559</v>
      </c>
      <c r="K1970" s="179" t="s">
        <v>5490</v>
      </c>
      <c r="L1970" s="427" t="s">
        <v>5490</v>
      </c>
      <c r="M1970" s="684">
        <v>60</v>
      </c>
      <c r="N1970" s="684" t="s">
        <v>15710</v>
      </c>
      <c r="O1970" s="684">
        <v>2975</v>
      </c>
      <c r="P1970" s="179" t="s">
        <v>15971</v>
      </c>
      <c r="Q1970" s="179">
        <v>7</v>
      </c>
      <c r="R1970" s="180"/>
      <c r="S1970" s="179">
        <v>0</v>
      </c>
      <c r="T1970" s="179">
        <v>0</v>
      </c>
      <c r="U1970" s="179">
        <v>0</v>
      </c>
      <c r="V1970" s="179">
        <v>0</v>
      </c>
      <c r="W1970" s="742">
        <v>3</v>
      </c>
      <c r="X1970" s="184"/>
      <c r="Y1970" s="184">
        <v>18</v>
      </c>
      <c r="Z1970" s="184"/>
      <c r="AA1970" s="184"/>
      <c r="AB1970" s="220"/>
      <c r="AC1970" s="186" t="s">
        <v>9028</v>
      </c>
      <c r="AD1970" s="179" t="s">
        <v>2668</v>
      </c>
      <c r="AE1970" s="179" t="s">
        <v>4247</v>
      </c>
      <c r="AF1970" s="177">
        <v>0</v>
      </c>
      <c r="AG1970" s="177">
        <v>0</v>
      </c>
      <c r="AH1970" s="177">
        <v>0</v>
      </c>
      <c r="AI1970" s="177">
        <v>0</v>
      </c>
      <c r="AJ1970" s="177">
        <v>0</v>
      </c>
      <c r="AK1970" s="177">
        <v>0</v>
      </c>
      <c r="AL1970" s="383">
        <v>12</v>
      </c>
      <c r="AM1970" s="177">
        <v>0</v>
      </c>
      <c r="AN1970" s="177">
        <v>0</v>
      </c>
      <c r="AO1970" s="182">
        <v>0</v>
      </c>
      <c r="AP1970" s="180"/>
      <c r="AQ1970" s="180"/>
      <c r="AR1970" s="180"/>
      <c r="AS1970" s="180"/>
      <c r="AT1970" s="180"/>
      <c r="AU1970" s="180"/>
      <c r="AV1970" s="180"/>
      <c r="AW1970" s="180"/>
      <c r="AX1970" s="180"/>
      <c r="AY1970" s="180"/>
      <c r="AZ1970" s="180"/>
      <c r="BA1970" s="180"/>
      <c r="BB1970" s="180"/>
      <c r="BC1970" s="180"/>
      <c r="BD1970" s="180"/>
      <c r="BE1970" s="180"/>
      <c r="BF1970" s="180"/>
      <c r="BG1970" s="180"/>
      <c r="BH1970" s="176">
        <f t="shared" si="231"/>
        <v>12</v>
      </c>
      <c r="BI1970" s="176">
        <f t="shared" ref="BI1970:BI2033" si="234">IF(manualHD="",IF(COUNTIF(AP1970:BG1970,"")=18,IFERROR(INDEX(thac0array,MATCH(IF(manualHD="",IF(SUM($AG1970:$AL1970)/(0.01+fixedhp)&lt;1/40,ROUND(fixedhp/4.5,0),IF(eightsider=1,IF((AND(fixedhp&gt;0,fixedhp&lt;4)),1.125,1),IF(eightsider&gt;1,eightsider+IF(twosider*1.5+threesider*2+foursider*2.5+fivesider*3+sixsider*3.5+sevensider*4+fixedhp&gt;3,1,0),IF(sevensider=1,0.875,0.5)))),manualHD),hitDiceThac0,0)),21),MIN(IFERROR(INDEX(thac0array,MATCH(IF(AZ1970="",AP1970,ROUND(AP1970+AZ1970/2,0)),hitDiceThac0,0)),21),IFERROR(INDEX(thac0array,MATCH(MAX(AQ1970:AS1970),fighterThac0,0)),21),IFERROR(INDEX(thac0array,MATCH(MAX(AW1970:BA1970),clericThac0,0)),21),IFERROR(INDEX(thac0array,MATCH(MAX(BB1970:BC1970),thiefThac0,0)),21),IFERROR(INDEX(thac0array,MATCH(MAX(BD1970:BG1970),magicUserThac0,0)),21))),IFERROR(INDEX(thac0array,MATCH(BM1970,hitDiceThac0),0),BM1970))</f>
        <v>9</v>
      </c>
      <c r="BJ1970" s="182" t="str">
        <f t="shared" ref="BJ1970:BJ2033" si="235">IF(SUM(AF1970:AN1970)=0,AO1970,IF(AZ1970="",SUM(AF1970:AO1970)&amp;" - "&amp;IF(OR(COUNTIF(AP1970:BG1970,"")=18,AP1970&gt;0),ROUND(AF1970*2+AG1970*3+AH1970*4+AI1970*5+AJ1970*6+AK1970*7+AL1970*8+AM1970*10+AN1970*12+AO1970,0),ROUND((AF1970*2+AG1970*3+AH1970*4+AI1970*5+AJ1970*6+AK1970*7+AL1970*8+AM1970*10+AN1970*12+AO1970)/COUNTA(AQ1970:BG1970),0)),IF(BM1970="",(AZ1970-1)*1+SUM(AF1970:AO1970)&amp;" - "&amp;(AZ1970-1)*4+ROUND(AF1970*2+AG1970*3+AH1970*4+AI1970*5+AJ1970*6+AK1970*7+AL1970*8+AM1970*10+AN1970*12+AO1970,0),SUM(AF1970:AO1970)&amp;" - "&amp;ROUND(AF1970*2+AG1970*3+AH1970*4+AI1970*5+AJ1970*6+AK1970*7+AL1970*8+AM1970*10+AN1970*12+AO1970,0))))</f>
        <v>12 - 96</v>
      </c>
      <c r="BK1970" s="176">
        <f t="shared" ref="BK1970:BK2033" si="236">IF(SUM(AF1970:AN1970)=0,AO1970,IF(AZ1970="",ROUND(AVERAGE(SUM(AF1970:AO1970),IF(OR(COUNTIF(AP1970:BG1970,"")=18,AP1970&gt;0),ROUND(AF1970*2+AG1970*3+AH1970*4+AI1970*5+AJ1970*6+AK1970*7+AL1970*8+AM1970*10+AN1970*12+AO1970,0),ROUND((AF1970*2+AG1970*3+AH1970*4+AI1970*5+AJ1970*6+AK1970*7+AL1970*8+AM1970*10+AN1970*12+AO1970)/COUNTA(AQ1970:BG1970),0))),0),IF(BM1970="",ROUND(AVERAGE((AZ1970-1)*1+SUM(AF1970:AO1970),(AZ1970-1)*4+ROUND(AF1970*2+AG1970*3+AH1970*4+AI1970*5+AJ1970*6+AK1970*7+AL1970*8+AM1970*10+AN1970*12+AO1970,0)),0),ROUND(AVERAGE(SUM(AF1970:AO1970),ROUND(AF1970*2+AG1970*3+AH1970*4+AI1970*5+AJ1970*6+AK1970*7+AL1970*8+AM1970*10+AN1970*12+AO1970,0)),0))))</f>
        <v>54</v>
      </c>
      <c r="BL1970" s="176">
        <f t="shared" si="232"/>
        <v>12</v>
      </c>
      <c r="BM1970" s="533"/>
      <c r="BN1970" s="185">
        <v>2000</v>
      </c>
      <c r="BO1970" s="180">
        <v>16</v>
      </c>
      <c r="BP1970" s="178">
        <f t="shared" si="233"/>
        <v>2864</v>
      </c>
      <c r="BQ1970" s="420" t="str">
        <f t="shared" ref="BQ1970:BQ2033" si="237">IFERROR(INDEX(xpLevel,MATCH($BN1970,xpThresholds,1)), "XI")</f>
        <v>VII</v>
      </c>
      <c r="BR1970" s="185"/>
      <c r="BS1970" s="212" t="s">
        <v>3967</v>
      </c>
    </row>
    <row r="1971" spans="1:71" x14ac:dyDescent="0.2">
      <c r="A1971" s="696">
        <v>1968</v>
      </c>
      <c r="B1971" s="286" t="s">
        <v>11219</v>
      </c>
      <c r="C1971" s="286" t="s">
        <v>2469</v>
      </c>
      <c r="D1971" s="258" t="s">
        <v>5497</v>
      </c>
      <c r="E1971" s="736">
        <v>2</v>
      </c>
      <c r="F1971" s="736">
        <v>2</v>
      </c>
      <c r="G1971" s="737">
        <v>20</v>
      </c>
      <c r="H1971" s="305" t="s">
        <v>3486</v>
      </c>
      <c r="I1971" s="207" t="s">
        <v>3487</v>
      </c>
      <c r="J1971" s="279" t="s">
        <v>6558</v>
      </c>
      <c r="K1971" s="179" t="s">
        <v>3491</v>
      </c>
      <c r="L1971" s="427" t="s">
        <v>3491</v>
      </c>
      <c r="M1971" s="684">
        <v>7</v>
      </c>
      <c r="N1971" s="685" t="s">
        <v>15710</v>
      </c>
      <c r="O1971" s="684">
        <v>170</v>
      </c>
      <c r="P1971" s="179" t="s">
        <v>15770</v>
      </c>
      <c r="Q1971" s="179">
        <v>5</v>
      </c>
      <c r="R1971" s="180"/>
      <c r="S1971" s="190">
        <v>11</v>
      </c>
      <c r="T1971" s="190">
        <v>12</v>
      </c>
      <c r="U1971" s="190">
        <v>4</v>
      </c>
      <c r="V1971" s="190">
        <v>16</v>
      </c>
      <c r="W1971" s="742">
        <v>0</v>
      </c>
      <c r="X1971" s="184"/>
      <c r="Y1971" s="184">
        <v>30</v>
      </c>
      <c r="Z1971" s="184"/>
      <c r="AA1971" s="184"/>
      <c r="AB1971" s="220"/>
      <c r="AC1971" s="186" t="s">
        <v>7759</v>
      </c>
      <c r="AD1971" s="191" t="s">
        <v>7471</v>
      </c>
      <c r="AE1971" s="191" t="s">
        <v>4249</v>
      </c>
      <c r="AF1971" s="177">
        <v>0</v>
      </c>
      <c r="AG1971" s="177">
        <v>0</v>
      </c>
      <c r="AH1971" s="177">
        <v>0</v>
      </c>
      <c r="AI1971" s="177">
        <v>0</v>
      </c>
      <c r="AJ1971" s="177">
        <v>0</v>
      </c>
      <c r="AK1971" s="177">
        <v>0</v>
      </c>
      <c r="AL1971" s="383">
        <v>2</v>
      </c>
      <c r="AM1971" s="177">
        <v>0</v>
      </c>
      <c r="AN1971" s="177">
        <v>0</v>
      </c>
      <c r="AO1971" s="182">
        <v>2</v>
      </c>
      <c r="AP1971" s="180"/>
      <c r="AQ1971" s="180"/>
      <c r="AR1971" s="180"/>
      <c r="AS1971" s="180"/>
      <c r="AT1971" s="180"/>
      <c r="AU1971" s="180"/>
      <c r="AV1971" s="180"/>
      <c r="AW1971" s="180"/>
      <c r="AX1971" s="180"/>
      <c r="AY1971" s="180"/>
      <c r="AZ1971" s="180"/>
      <c r="BA1971" s="180"/>
      <c r="BB1971" s="180"/>
      <c r="BC1971" s="180"/>
      <c r="BD1971" s="180"/>
      <c r="BE1971" s="180"/>
      <c r="BF1971" s="180"/>
      <c r="BG1971" s="180"/>
      <c r="BH1971" s="176">
        <f t="shared" si="231"/>
        <v>2</v>
      </c>
      <c r="BI1971" s="176">
        <f t="shared" si="234"/>
        <v>16</v>
      </c>
      <c r="BJ1971" s="182" t="str">
        <f t="shared" si="235"/>
        <v>4 - 18</v>
      </c>
      <c r="BK1971" s="176">
        <f t="shared" si="236"/>
        <v>11</v>
      </c>
      <c r="BL1971" s="176">
        <f t="shared" si="232"/>
        <v>2</v>
      </c>
      <c r="BM1971" s="533"/>
      <c r="BN1971" s="185">
        <v>65</v>
      </c>
      <c r="BO1971" s="180">
        <v>3</v>
      </c>
      <c r="BP1971" s="178">
        <f t="shared" si="233"/>
        <v>98</v>
      </c>
      <c r="BQ1971" s="420" t="str">
        <f t="shared" si="237"/>
        <v>III</v>
      </c>
      <c r="BR1971" s="185"/>
      <c r="BS1971" s="212" t="s">
        <v>3967</v>
      </c>
    </row>
    <row r="1972" spans="1:71" x14ac:dyDescent="0.2">
      <c r="A1972" s="696">
        <v>1969</v>
      </c>
      <c r="B1972" s="286" t="s">
        <v>11219</v>
      </c>
      <c r="C1972" s="286" t="s">
        <v>1758</v>
      </c>
      <c r="D1972" s="258" t="s">
        <v>5497</v>
      </c>
      <c r="E1972" s="736">
        <v>2</v>
      </c>
      <c r="F1972" s="736">
        <v>4</v>
      </c>
      <c r="G1972" s="737">
        <v>16</v>
      </c>
      <c r="H1972" s="305" t="s">
        <v>3486</v>
      </c>
      <c r="I1972" s="208" t="s">
        <v>3485</v>
      </c>
      <c r="J1972" s="280" t="s">
        <v>4362</v>
      </c>
      <c r="K1972" s="191" t="s">
        <v>3491</v>
      </c>
      <c r="L1972" s="427" t="s">
        <v>3491</v>
      </c>
      <c r="M1972" s="686">
        <v>15</v>
      </c>
      <c r="N1972" s="685" t="s">
        <v>15710</v>
      </c>
      <c r="O1972" s="686">
        <v>185</v>
      </c>
      <c r="P1972" s="427" t="s">
        <v>15886</v>
      </c>
      <c r="Q1972" s="191">
        <v>9</v>
      </c>
      <c r="R1972" s="180"/>
      <c r="S1972" s="191">
        <v>0</v>
      </c>
      <c r="T1972" s="191">
        <v>0</v>
      </c>
      <c r="U1972" s="179">
        <v>0</v>
      </c>
      <c r="V1972" s="179">
        <v>0</v>
      </c>
      <c r="W1972" s="742">
        <v>1</v>
      </c>
      <c r="X1972" s="184"/>
      <c r="Y1972" s="184">
        <v>3</v>
      </c>
      <c r="Z1972" s="184"/>
      <c r="AA1972" s="184"/>
      <c r="AB1972" s="220"/>
      <c r="AC1972" s="183" t="s">
        <v>7497</v>
      </c>
      <c r="AD1972" s="191" t="s">
        <v>2668</v>
      </c>
      <c r="AE1972" s="191" t="s">
        <v>4247</v>
      </c>
      <c r="AF1972" s="177">
        <v>0</v>
      </c>
      <c r="AG1972" s="177">
        <v>0</v>
      </c>
      <c r="AH1972" s="177">
        <v>0</v>
      </c>
      <c r="AI1972" s="177">
        <v>0</v>
      </c>
      <c r="AJ1972" s="177">
        <v>0</v>
      </c>
      <c r="AK1972" s="177">
        <v>0</v>
      </c>
      <c r="AL1972" s="385">
        <v>4</v>
      </c>
      <c r="AM1972" s="177">
        <v>0</v>
      </c>
      <c r="AN1972" s="177">
        <v>0</v>
      </c>
      <c r="AO1972" s="182">
        <v>0</v>
      </c>
      <c r="AP1972" s="180"/>
      <c r="AQ1972" s="180"/>
      <c r="AR1972" s="180"/>
      <c r="AS1972" s="180"/>
      <c r="AT1972" s="180"/>
      <c r="AU1972" s="180"/>
      <c r="AV1972" s="180"/>
      <c r="AW1972" s="180"/>
      <c r="AX1972" s="180"/>
      <c r="AY1972" s="180"/>
      <c r="AZ1972" s="180"/>
      <c r="BA1972" s="180"/>
      <c r="BB1972" s="180"/>
      <c r="BC1972" s="180"/>
      <c r="BD1972" s="180"/>
      <c r="BE1972" s="180"/>
      <c r="BF1972" s="180"/>
      <c r="BG1972" s="180"/>
      <c r="BH1972" s="176">
        <f t="shared" si="231"/>
        <v>4</v>
      </c>
      <c r="BI1972" s="176">
        <f t="shared" si="234"/>
        <v>15</v>
      </c>
      <c r="BJ1972" s="182" t="str">
        <f t="shared" si="235"/>
        <v>4 - 32</v>
      </c>
      <c r="BK1972" s="176">
        <f t="shared" si="236"/>
        <v>18</v>
      </c>
      <c r="BL1972" s="176">
        <f t="shared" si="232"/>
        <v>4</v>
      </c>
      <c r="BM1972" s="533"/>
      <c r="BN1972" s="185">
        <v>160</v>
      </c>
      <c r="BO1972" s="180">
        <v>4</v>
      </c>
      <c r="BP1972" s="178">
        <f t="shared" si="233"/>
        <v>232</v>
      </c>
      <c r="BQ1972" s="420" t="str">
        <f t="shared" si="237"/>
        <v>IV</v>
      </c>
      <c r="BR1972" s="185"/>
      <c r="BS1972" s="212" t="s">
        <v>3967</v>
      </c>
    </row>
    <row r="1973" spans="1:71" x14ac:dyDescent="0.2">
      <c r="A1973" s="697">
        <v>1970</v>
      </c>
      <c r="B1973" s="286" t="s">
        <v>11219</v>
      </c>
      <c r="C1973" s="286" t="s">
        <v>6195</v>
      </c>
      <c r="D1973" s="258" t="s">
        <v>5497</v>
      </c>
      <c r="E1973" s="736">
        <v>2</v>
      </c>
      <c r="F1973" s="736">
        <v>1</v>
      </c>
      <c r="G1973" s="737">
        <v>3</v>
      </c>
      <c r="H1973" s="305" t="s">
        <v>3486</v>
      </c>
      <c r="I1973" s="208" t="s">
        <v>2077</v>
      </c>
      <c r="J1973" s="280" t="s">
        <v>8713</v>
      </c>
      <c r="K1973" s="191" t="s">
        <v>2338</v>
      </c>
      <c r="L1973" s="427" t="s">
        <v>3489</v>
      </c>
      <c r="M1973" s="686">
        <v>5</v>
      </c>
      <c r="N1973" s="685" t="s">
        <v>15766</v>
      </c>
      <c r="O1973" s="686">
        <v>56</v>
      </c>
      <c r="P1973" s="191"/>
      <c r="Q1973" s="191">
        <v>7</v>
      </c>
      <c r="R1973" s="180"/>
      <c r="S1973" s="191">
        <v>0</v>
      </c>
      <c r="T1973" s="191">
        <v>0</v>
      </c>
      <c r="U1973" s="179">
        <v>0</v>
      </c>
      <c r="V1973" s="179">
        <v>0</v>
      </c>
      <c r="W1973" s="742">
        <v>0</v>
      </c>
      <c r="X1973" s="184"/>
      <c r="Y1973" s="184">
        <v>9</v>
      </c>
      <c r="Z1973" s="184"/>
      <c r="AA1973" s="184"/>
      <c r="AB1973" s="220"/>
      <c r="AC1973" s="183" t="s">
        <v>9368</v>
      </c>
      <c r="AD1973" s="191" t="s">
        <v>3627</v>
      </c>
      <c r="AE1973" s="191" t="s">
        <v>4247</v>
      </c>
      <c r="AF1973" s="177">
        <v>0</v>
      </c>
      <c r="AG1973" s="177">
        <v>0</v>
      </c>
      <c r="AH1973" s="177">
        <v>0</v>
      </c>
      <c r="AI1973" s="177">
        <v>0</v>
      </c>
      <c r="AJ1973" s="177">
        <v>0</v>
      </c>
      <c r="AK1973" s="177">
        <v>0</v>
      </c>
      <c r="AL1973" s="383">
        <v>1</v>
      </c>
      <c r="AM1973" s="177">
        <v>0</v>
      </c>
      <c r="AN1973" s="177">
        <v>0</v>
      </c>
      <c r="AO1973" s="182">
        <v>0</v>
      </c>
      <c r="AP1973" s="180"/>
      <c r="AQ1973" s="180"/>
      <c r="AR1973" s="180"/>
      <c r="AS1973" s="180"/>
      <c r="AT1973" s="180"/>
      <c r="AU1973" s="180"/>
      <c r="AV1973" s="180"/>
      <c r="AW1973" s="180"/>
      <c r="AX1973" s="180"/>
      <c r="AY1973" s="180"/>
      <c r="AZ1973" s="180"/>
      <c r="BA1973" s="180"/>
      <c r="BB1973" s="180"/>
      <c r="BC1973" s="180"/>
      <c r="BD1973" s="180"/>
      <c r="BE1973" s="180"/>
      <c r="BF1973" s="180"/>
      <c r="BG1973" s="180"/>
      <c r="BH1973" s="176">
        <f t="shared" si="231"/>
        <v>1</v>
      </c>
      <c r="BI1973" s="176">
        <f t="shared" si="234"/>
        <v>19</v>
      </c>
      <c r="BJ1973" s="182" t="str">
        <f t="shared" si="235"/>
        <v>1 - 8</v>
      </c>
      <c r="BK1973" s="176">
        <f t="shared" si="236"/>
        <v>5</v>
      </c>
      <c r="BL1973" s="176">
        <f t="shared" si="232"/>
        <v>1</v>
      </c>
      <c r="BM1973" s="533"/>
      <c r="BN1973" s="185">
        <v>90</v>
      </c>
      <c r="BO1973" s="180">
        <v>1</v>
      </c>
      <c r="BP1973" s="178">
        <f t="shared" si="233"/>
        <v>95</v>
      </c>
      <c r="BQ1973" s="420" t="str">
        <f t="shared" si="237"/>
        <v>III</v>
      </c>
      <c r="BR1973" s="185"/>
      <c r="BS1973" s="212" t="s">
        <v>3967</v>
      </c>
    </row>
    <row r="1974" spans="1:71" x14ac:dyDescent="0.2">
      <c r="A1974" s="696">
        <v>1971</v>
      </c>
      <c r="B1974" s="286" t="s">
        <v>11812</v>
      </c>
      <c r="C1974" s="286" t="s">
        <v>11243</v>
      </c>
      <c r="D1974" s="258" t="s">
        <v>9623</v>
      </c>
      <c r="E1974" s="736">
        <v>1</v>
      </c>
      <c r="F1974" s="736">
        <v>1</v>
      </c>
      <c r="G1974" s="737">
        <v>6</v>
      </c>
      <c r="H1974" s="305" t="s">
        <v>3486</v>
      </c>
      <c r="I1974" s="496" t="s">
        <v>1751</v>
      </c>
      <c r="J1974" s="497" t="s">
        <v>3315</v>
      </c>
      <c r="K1974" s="427" t="s">
        <v>6754</v>
      </c>
      <c r="L1974" s="427" t="s">
        <v>5490</v>
      </c>
      <c r="M1974" s="685">
        <v>11.5</v>
      </c>
      <c r="N1974" s="685" t="s">
        <v>15710</v>
      </c>
      <c r="O1974" s="685">
        <v>1760</v>
      </c>
      <c r="P1974" s="427"/>
      <c r="Q1974" s="191">
        <v>6</v>
      </c>
      <c r="R1974" s="180"/>
      <c r="S1974" s="498">
        <v>1</v>
      </c>
      <c r="T1974" s="189">
        <v>1</v>
      </c>
      <c r="U1974" s="189">
        <v>1</v>
      </c>
      <c r="V1974" s="189">
        <v>1</v>
      </c>
      <c r="W1974" s="742">
        <v>0</v>
      </c>
      <c r="X1974" s="742"/>
      <c r="Y1974" s="742">
        <v>21</v>
      </c>
      <c r="Z1974" s="742"/>
      <c r="AA1974" s="742"/>
      <c r="AB1974" s="219"/>
      <c r="AC1974" s="183"/>
      <c r="AD1974" s="427" t="s">
        <v>7471</v>
      </c>
      <c r="AE1974" s="427" t="s">
        <v>4247</v>
      </c>
      <c r="AF1974" s="194">
        <v>0</v>
      </c>
      <c r="AG1974" s="194">
        <v>0</v>
      </c>
      <c r="AH1974" s="194">
        <v>0</v>
      </c>
      <c r="AI1974" s="194">
        <v>0</v>
      </c>
      <c r="AJ1974" s="194">
        <v>0</v>
      </c>
      <c r="AK1974" s="194">
        <v>0</v>
      </c>
      <c r="AL1974" s="383">
        <v>4</v>
      </c>
      <c r="AM1974" s="194">
        <v>0</v>
      </c>
      <c r="AN1974" s="177">
        <v>0</v>
      </c>
      <c r="AO1974" s="194">
        <v>4</v>
      </c>
      <c r="AP1974" s="180"/>
      <c r="AQ1974" s="180"/>
      <c r="AR1974" s="180"/>
      <c r="AS1974" s="180"/>
      <c r="AT1974" s="180"/>
      <c r="AU1974" s="180"/>
      <c r="AV1974" s="180"/>
      <c r="AW1974" s="180"/>
      <c r="AX1974" s="180"/>
      <c r="AY1974" s="180"/>
      <c r="AZ1974" s="180"/>
      <c r="BA1974" s="180"/>
      <c r="BB1974" s="180"/>
      <c r="BC1974" s="180"/>
      <c r="BD1974" s="180"/>
      <c r="BE1974" s="180"/>
      <c r="BF1974" s="180"/>
      <c r="BG1974" s="180"/>
      <c r="BH1974" s="176">
        <f t="shared" si="231"/>
        <v>5</v>
      </c>
      <c r="BI1974" s="176">
        <f t="shared" si="234"/>
        <v>15</v>
      </c>
      <c r="BJ1974" s="182" t="str">
        <f t="shared" si="235"/>
        <v>8 - 36</v>
      </c>
      <c r="BK1974" s="176">
        <f t="shared" si="236"/>
        <v>22</v>
      </c>
      <c r="BL1974" s="176">
        <f t="shared" si="232"/>
        <v>5</v>
      </c>
      <c r="BM1974" s="533"/>
      <c r="BN1974" s="185">
        <v>190</v>
      </c>
      <c r="BO1974" s="180">
        <v>6</v>
      </c>
      <c r="BP1974" s="185">
        <f t="shared" si="233"/>
        <v>322</v>
      </c>
      <c r="BQ1974" s="420" t="str">
        <f t="shared" si="237"/>
        <v>IV</v>
      </c>
      <c r="BR1974" s="185"/>
      <c r="BS1974" s="464" t="s">
        <v>9623</v>
      </c>
    </row>
    <row r="1975" spans="1:71" x14ac:dyDescent="0.2">
      <c r="A1975" s="697">
        <v>1972</v>
      </c>
      <c r="B1975" s="286" t="s">
        <v>11812</v>
      </c>
      <c r="C1975" s="286" t="s">
        <v>11244</v>
      </c>
      <c r="D1975" s="258" t="s">
        <v>9623</v>
      </c>
      <c r="E1975" s="736">
        <v>1</v>
      </c>
      <c r="F1975" s="736">
        <v>1</v>
      </c>
      <c r="G1975" s="737">
        <v>6</v>
      </c>
      <c r="H1975" s="305" t="s">
        <v>3486</v>
      </c>
      <c r="I1975" s="496" t="s">
        <v>1751</v>
      </c>
      <c r="J1975" s="497" t="s">
        <v>5395</v>
      </c>
      <c r="K1975" s="427" t="s">
        <v>5359</v>
      </c>
      <c r="L1975" s="427" t="s">
        <v>5490</v>
      </c>
      <c r="M1975" s="728">
        <v>15.25</v>
      </c>
      <c r="N1975" s="685" t="s">
        <v>15710</v>
      </c>
      <c r="O1975" s="685">
        <v>2645</v>
      </c>
      <c r="P1975" s="427"/>
      <c r="Q1975" s="191">
        <v>6</v>
      </c>
      <c r="R1975" s="180"/>
      <c r="S1975" s="498">
        <v>1</v>
      </c>
      <c r="T1975" s="189">
        <v>1</v>
      </c>
      <c r="U1975" s="189">
        <v>1</v>
      </c>
      <c r="V1975" s="189">
        <v>1</v>
      </c>
      <c r="W1975" s="742">
        <v>0</v>
      </c>
      <c r="X1975" s="742"/>
      <c r="Y1975" s="742">
        <v>21</v>
      </c>
      <c r="Z1975" s="742"/>
      <c r="AA1975" s="742"/>
      <c r="AB1975" s="220"/>
      <c r="AC1975" s="183"/>
      <c r="AD1975" s="427" t="s">
        <v>7471</v>
      </c>
      <c r="AE1975" s="427" t="s">
        <v>4247</v>
      </c>
      <c r="AF1975" s="194">
        <v>0</v>
      </c>
      <c r="AG1975" s="194">
        <v>0</v>
      </c>
      <c r="AH1975" s="194">
        <v>0</v>
      </c>
      <c r="AI1975" s="194">
        <v>0</v>
      </c>
      <c r="AJ1975" s="194">
        <v>0</v>
      </c>
      <c r="AK1975" s="194">
        <v>0</v>
      </c>
      <c r="AL1975" s="383">
        <v>5</v>
      </c>
      <c r="AM1975" s="194">
        <v>0</v>
      </c>
      <c r="AN1975" s="177">
        <v>0</v>
      </c>
      <c r="AO1975" s="194">
        <v>5</v>
      </c>
      <c r="AP1975" s="180"/>
      <c r="AQ1975" s="180"/>
      <c r="AR1975" s="180"/>
      <c r="AS1975" s="180"/>
      <c r="AT1975" s="180"/>
      <c r="AU1975" s="180"/>
      <c r="AV1975" s="180"/>
      <c r="AW1975" s="180"/>
      <c r="AX1975" s="180"/>
      <c r="AY1975" s="180"/>
      <c r="AZ1975" s="180"/>
      <c r="BA1975" s="180"/>
      <c r="BB1975" s="180"/>
      <c r="BC1975" s="180"/>
      <c r="BD1975" s="180"/>
      <c r="BE1975" s="180"/>
      <c r="BF1975" s="180"/>
      <c r="BG1975" s="180"/>
      <c r="BH1975" s="176">
        <f t="shared" si="231"/>
        <v>6</v>
      </c>
      <c r="BI1975" s="176">
        <f t="shared" si="234"/>
        <v>13</v>
      </c>
      <c r="BJ1975" s="182" t="str">
        <f t="shared" si="235"/>
        <v>10 - 45</v>
      </c>
      <c r="BK1975" s="176">
        <f t="shared" si="236"/>
        <v>28</v>
      </c>
      <c r="BL1975" s="176">
        <f t="shared" si="232"/>
        <v>7</v>
      </c>
      <c r="BM1975" s="533"/>
      <c r="BN1975" s="185">
        <v>190</v>
      </c>
      <c r="BO1975" s="180">
        <v>6</v>
      </c>
      <c r="BP1975" s="185">
        <f t="shared" si="233"/>
        <v>358</v>
      </c>
      <c r="BQ1975" s="420" t="str">
        <f t="shared" si="237"/>
        <v>IV</v>
      </c>
      <c r="BR1975" s="185"/>
      <c r="BS1975" s="464" t="s">
        <v>9623</v>
      </c>
    </row>
    <row r="1976" spans="1:71" x14ac:dyDescent="0.2">
      <c r="A1976" s="696">
        <v>1973</v>
      </c>
      <c r="B1976" s="286" t="s">
        <v>11812</v>
      </c>
      <c r="C1976" s="286" t="s">
        <v>11245</v>
      </c>
      <c r="D1976" s="258" t="s">
        <v>9623</v>
      </c>
      <c r="E1976" s="736">
        <v>1</v>
      </c>
      <c r="F1976" s="736">
        <v>1</v>
      </c>
      <c r="G1976" s="737">
        <v>6</v>
      </c>
      <c r="H1976" s="305" t="s">
        <v>3486</v>
      </c>
      <c r="I1976" s="496" t="s">
        <v>1751</v>
      </c>
      <c r="J1976" s="497" t="s">
        <v>5398</v>
      </c>
      <c r="K1976" s="427" t="s">
        <v>4058</v>
      </c>
      <c r="L1976" s="427" t="s">
        <v>5490</v>
      </c>
      <c r="M1976" s="685">
        <v>18</v>
      </c>
      <c r="N1976" s="685" t="s">
        <v>15710</v>
      </c>
      <c r="O1976" s="685">
        <v>3530</v>
      </c>
      <c r="P1976" s="427"/>
      <c r="Q1976" s="191">
        <v>6</v>
      </c>
      <c r="R1976" s="180"/>
      <c r="S1976" s="498">
        <v>1</v>
      </c>
      <c r="T1976" s="189">
        <v>1</v>
      </c>
      <c r="U1976" s="189">
        <v>1</v>
      </c>
      <c r="V1976" s="189">
        <v>1</v>
      </c>
      <c r="W1976" s="742">
        <v>0</v>
      </c>
      <c r="X1976" s="742"/>
      <c r="Y1976" s="742">
        <v>21</v>
      </c>
      <c r="Z1976" s="742"/>
      <c r="AA1976" s="742"/>
      <c r="AB1976" s="220"/>
      <c r="AC1976" s="186"/>
      <c r="AD1976" s="427" t="s">
        <v>7471</v>
      </c>
      <c r="AE1976" s="427" t="s">
        <v>4247</v>
      </c>
      <c r="AF1976" s="194">
        <v>0</v>
      </c>
      <c r="AG1976" s="194">
        <v>0</v>
      </c>
      <c r="AH1976" s="194">
        <v>0</v>
      </c>
      <c r="AI1976" s="194">
        <v>0</v>
      </c>
      <c r="AJ1976" s="194">
        <v>0</v>
      </c>
      <c r="AK1976" s="194">
        <v>0</v>
      </c>
      <c r="AL1976" s="383">
        <v>6</v>
      </c>
      <c r="AM1976" s="194">
        <v>0</v>
      </c>
      <c r="AN1976" s="177">
        <v>0</v>
      </c>
      <c r="AO1976" s="194">
        <v>6</v>
      </c>
      <c r="AP1976" s="180"/>
      <c r="AQ1976" s="180"/>
      <c r="AR1976" s="180"/>
      <c r="AS1976" s="180"/>
      <c r="AT1976" s="180"/>
      <c r="AU1976" s="180"/>
      <c r="AV1976" s="180"/>
      <c r="AW1976" s="180"/>
      <c r="AX1976" s="180"/>
      <c r="AY1976" s="180"/>
      <c r="AZ1976" s="180"/>
      <c r="BA1976" s="180"/>
      <c r="BB1976" s="180"/>
      <c r="BC1976" s="180"/>
      <c r="BD1976" s="180"/>
      <c r="BE1976" s="180"/>
      <c r="BF1976" s="180"/>
      <c r="BG1976" s="180"/>
      <c r="BH1976" s="176">
        <f t="shared" si="231"/>
        <v>7</v>
      </c>
      <c r="BI1976" s="176">
        <f t="shared" si="234"/>
        <v>13</v>
      </c>
      <c r="BJ1976" s="182" t="str">
        <f t="shared" si="235"/>
        <v>12 - 54</v>
      </c>
      <c r="BK1976" s="176">
        <f t="shared" si="236"/>
        <v>33</v>
      </c>
      <c r="BL1976" s="176">
        <f t="shared" si="232"/>
        <v>8</v>
      </c>
      <c r="BM1976" s="533"/>
      <c r="BN1976" s="185">
        <v>190</v>
      </c>
      <c r="BO1976" s="180">
        <v>6</v>
      </c>
      <c r="BP1976" s="185">
        <f t="shared" si="233"/>
        <v>388</v>
      </c>
      <c r="BQ1976" s="420" t="str">
        <f t="shared" si="237"/>
        <v>IV</v>
      </c>
      <c r="BR1976" s="185"/>
      <c r="BS1976" s="464" t="s">
        <v>9623</v>
      </c>
    </row>
    <row r="1977" spans="1:71" x14ac:dyDescent="0.2">
      <c r="A1977" s="696">
        <v>1974</v>
      </c>
      <c r="B1977" s="286" t="s">
        <v>11246</v>
      </c>
      <c r="C1977" s="286" t="s">
        <v>11246</v>
      </c>
      <c r="D1977" s="258" t="s">
        <v>9623</v>
      </c>
      <c r="E1977" s="736">
        <v>1</v>
      </c>
      <c r="F1977" s="736">
        <v>2</v>
      </c>
      <c r="G1977" s="737">
        <v>12</v>
      </c>
      <c r="H1977" s="305" t="s">
        <v>3486</v>
      </c>
      <c r="I1977" s="496" t="s">
        <v>3486</v>
      </c>
      <c r="J1977" s="497" t="s">
        <v>3486</v>
      </c>
      <c r="K1977" s="427" t="s">
        <v>11247</v>
      </c>
      <c r="L1977" s="427" t="s">
        <v>3489</v>
      </c>
      <c r="M1977" s="685">
        <v>0.5</v>
      </c>
      <c r="N1977" s="685" t="s">
        <v>15741</v>
      </c>
      <c r="O1977" s="685">
        <v>2</v>
      </c>
      <c r="P1977" s="427"/>
      <c r="Q1977" s="191">
        <v>10</v>
      </c>
      <c r="R1977" s="180"/>
      <c r="S1977" s="427">
        <v>8</v>
      </c>
      <c r="T1977" s="191">
        <v>10</v>
      </c>
      <c r="U1977" s="191">
        <v>3</v>
      </c>
      <c r="V1977" s="191">
        <v>12</v>
      </c>
      <c r="W1977" s="742">
        <v>0</v>
      </c>
      <c r="X1977" s="742"/>
      <c r="Y1977" s="742"/>
      <c r="Z1977" s="742"/>
      <c r="AA1977" s="742"/>
      <c r="AB1977" s="220"/>
      <c r="AC1977" s="419" t="s">
        <v>11248</v>
      </c>
      <c r="AD1977" s="427" t="s">
        <v>7155</v>
      </c>
      <c r="AE1977" s="427" t="s">
        <v>4259</v>
      </c>
      <c r="AF1977" s="194">
        <v>1</v>
      </c>
      <c r="AG1977" s="194">
        <v>0</v>
      </c>
      <c r="AH1977" s="194">
        <v>0</v>
      </c>
      <c r="AI1977" s="194">
        <v>0</v>
      </c>
      <c r="AJ1977" s="194">
        <v>0</v>
      </c>
      <c r="AK1977" s="194">
        <v>0</v>
      </c>
      <c r="AL1977" s="383">
        <v>0</v>
      </c>
      <c r="AM1977" s="194">
        <v>0</v>
      </c>
      <c r="AN1977" s="177">
        <v>0</v>
      </c>
      <c r="AO1977" s="194">
        <v>0</v>
      </c>
      <c r="AP1977" s="180"/>
      <c r="AQ1977" s="180"/>
      <c r="AR1977" s="180"/>
      <c r="AS1977" s="180"/>
      <c r="AT1977" s="180"/>
      <c r="AU1977" s="180"/>
      <c r="AV1977" s="180"/>
      <c r="AW1977" s="180"/>
      <c r="AX1977" s="180"/>
      <c r="AY1977" s="180"/>
      <c r="AZ1977" s="180"/>
      <c r="BA1977" s="180"/>
      <c r="BB1977" s="180"/>
      <c r="BC1977" s="180"/>
      <c r="BD1977" s="180"/>
      <c r="BE1977" s="180"/>
      <c r="BF1977" s="180"/>
      <c r="BG1977" s="180"/>
      <c r="BH1977" s="176">
        <f t="shared" si="231"/>
        <v>0.5</v>
      </c>
      <c r="BI1977" s="176">
        <f t="shared" si="234"/>
        <v>21</v>
      </c>
      <c r="BJ1977" s="182" t="str">
        <f t="shared" si="235"/>
        <v>1 - 2</v>
      </c>
      <c r="BK1977" s="176">
        <f t="shared" si="236"/>
        <v>2</v>
      </c>
      <c r="BL1977" s="176">
        <f t="shared" si="232"/>
        <v>0</v>
      </c>
      <c r="BM1977" s="533"/>
      <c r="BN1977" s="185">
        <v>30</v>
      </c>
      <c r="BO1977" s="180">
        <v>1</v>
      </c>
      <c r="BP1977" s="185">
        <f t="shared" si="233"/>
        <v>32</v>
      </c>
      <c r="BQ1977" s="420" t="str">
        <f t="shared" si="237"/>
        <v>II</v>
      </c>
      <c r="BR1977" s="185"/>
      <c r="BS1977" s="464" t="s">
        <v>9623</v>
      </c>
    </row>
    <row r="1978" spans="1:71" ht="25.5" x14ac:dyDescent="0.2">
      <c r="A1978" s="697">
        <v>1975</v>
      </c>
      <c r="B1978" s="286" t="s">
        <v>11813</v>
      </c>
      <c r="C1978" s="286" t="s">
        <v>11260</v>
      </c>
      <c r="D1978" s="258" t="s">
        <v>9623</v>
      </c>
      <c r="E1978" s="736">
        <v>137.00000000000003</v>
      </c>
      <c r="F1978" s="736">
        <v>2</v>
      </c>
      <c r="G1978" s="737">
        <v>24</v>
      </c>
      <c r="H1978" s="305" t="s">
        <v>3878</v>
      </c>
      <c r="I1978" s="496" t="s">
        <v>4340</v>
      </c>
      <c r="J1978" s="497" t="s">
        <v>11256</v>
      </c>
      <c r="K1978" s="427" t="s">
        <v>4135</v>
      </c>
      <c r="L1978" s="427" t="s">
        <v>5490</v>
      </c>
      <c r="M1978" s="686">
        <v>9</v>
      </c>
      <c r="N1978" s="685" t="s">
        <v>15715</v>
      </c>
      <c r="O1978" s="686">
        <v>625</v>
      </c>
      <c r="P1978" s="427" t="s">
        <v>15813</v>
      </c>
      <c r="Q1978" s="191">
        <v>4</v>
      </c>
      <c r="R1978" s="180"/>
      <c r="S1978" s="498">
        <v>5</v>
      </c>
      <c r="T1978" s="498">
        <v>10</v>
      </c>
      <c r="U1978" s="189">
        <v>2</v>
      </c>
      <c r="V1978" s="189">
        <v>12</v>
      </c>
      <c r="W1978" s="742">
        <v>6</v>
      </c>
      <c r="X1978" s="742"/>
      <c r="Y1978" s="742">
        <v>12</v>
      </c>
      <c r="Z1978" s="742"/>
      <c r="AA1978" s="742"/>
      <c r="AB1978" s="220"/>
      <c r="AC1978" s="419" t="s">
        <v>11265</v>
      </c>
      <c r="AD1978" s="427" t="s">
        <v>5758</v>
      </c>
      <c r="AE1978" s="427" t="s">
        <v>4250</v>
      </c>
      <c r="AF1978" s="194">
        <v>0</v>
      </c>
      <c r="AG1978" s="194">
        <v>0</v>
      </c>
      <c r="AH1978" s="194">
        <v>0</v>
      </c>
      <c r="AI1978" s="194">
        <v>0</v>
      </c>
      <c r="AJ1978" s="194">
        <v>0</v>
      </c>
      <c r="AK1978" s="194">
        <v>0</v>
      </c>
      <c r="AL1978" s="383">
        <v>4</v>
      </c>
      <c r="AM1978" s="194">
        <v>0</v>
      </c>
      <c r="AN1978" s="177">
        <v>0</v>
      </c>
      <c r="AO1978" s="194">
        <v>4</v>
      </c>
      <c r="AP1978" s="180"/>
      <c r="AQ1978" s="180"/>
      <c r="AR1978" s="180"/>
      <c r="AS1978" s="180"/>
      <c r="AT1978" s="180"/>
      <c r="AU1978" s="180"/>
      <c r="AV1978" s="180"/>
      <c r="AW1978" s="180"/>
      <c r="AX1978" s="180"/>
      <c r="AY1978" s="180"/>
      <c r="AZ1978" s="180"/>
      <c r="BA1978" s="180"/>
      <c r="BB1978" s="180"/>
      <c r="BC1978" s="180"/>
      <c r="BD1978" s="180"/>
      <c r="BE1978" s="180"/>
      <c r="BF1978" s="180"/>
      <c r="BG1978" s="180"/>
      <c r="BH1978" s="176">
        <f t="shared" si="231"/>
        <v>5</v>
      </c>
      <c r="BI1978" s="176">
        <f t="shared" si="234"/>
        <v>15</v>
      </c>
      <c r="BJ1978" s="182" t="str">
        <f t="shared" si="235"/>
        <v>8 - 36</v>
      </c>
      <c r="BK1978" s="176">
        <f t="shared" si="236"/>
        <v>22</v>
      </c>
      <c r="BL1978" s="176">
        <f t="shared" si="232"/>
        <v>5</v>
      </c>
      <c r="BM1978" s="533"/>
      <c r="BN1978" s="185">
        <v>130</v>
      </c>
      <c r="BO1978" s="180">
        <v>5</v>
      </c>
      <c r="BP1978" s="185">
        <f t="shared" si="233"/>
        <v>240</v>
      </c>
      <c r="BQ1978" s="420" t="str">
        <f t="shared" si="237"/>
        <v>III</v>
      </c>
      <c r="BR1978" s="185"/>
      <c r="BS1978" s="464" t="s">
        <v>9623</v>
      </c>
    </row>
    <row r="1979" spans="1:71" ht="25.5" x14ac:dyDescent="0.2">
      <c r="A1979" s="696">
        <v>1976</v>
      </c>
      <c r="B1979" s="286" t="s">
        <v>11813</v>
      </c>
      <c r="C1979" s="286" t="s">
        <v>11261</v>
      </c>
      <c r="D1979" s="258" t="s">
        <v>9623</v>
      </c>
      <c r="E1979" s="736">
        <v>19</v>
      </c>
      <c r="F1979" s="736">
        <v>2</v>
      </c>
      <c r="G1979" s="737">
        <v>24</v>
      </c>
      <c r="H1979" s="305" t="s">
        <v>3878</v>
      </c>
      <c r="I1979" s="496" t="s">
        <v>4340</v>
      </c>
      <c r="J1979" s="497" t="s">
        <v>11256</v>
      </c>
      <c r="K1979" s="427" t="s">
        <v>4135</v>
      </c>
      <c r="L1979" s="427" t="s">
        <v>5490</v>
      </c>
      <c r="M1979" s="686">
        <v>9</v>
      </c>
      <c r="N1979" s="685" t="s">
        <v>15715</v>
      </c>
      <c r="O1979" s="686">
        <v>625</v>
      </c>
      <c r="P1979" s="427" t="s">
        <v>15813</v>
      </c>
      <c r="Q1979" s="191">
        <v>4</v>
      </c>
      <c r="R1979" s="180"/>
      <c r="S1979" s="498">
        <v>5</v>
      </c>
      <c r="T1979" s="498">
        <v>10</v>
      </c>
      <c r="U1979" s="189">
        <v>2</v>
      </c>
      <c r="V1979" s="189">
        <v>12</v>
      </c>
      <c r="W1979" s="742">
        <v>6</v>
      </c>
      <c r="X1979" s="742"/>
      <c r="Y1979" s="742">
        <v>12</v>
      </c>
      <c r="Z1979" s="742"/>
      <c r="AA1979" s="742"/>
      <c r="AB1979" s="220"/>
      <c r="AC1979" s="419" t="s">
        <v>11265</v>
      </c>
      <c r="AD1979" s="427" t="s">
        <v>5758</v>
      </c>
      <c r="AE1979" s="427" t="s">
        <v>4250</v>
      </c>
      <c r="AF1979" s="194">
        <v>0</v>
      </c>
      <c r="AG1979" s="194">
        <v>0</v>
      </c>
      <c r="AH1979" s="194">
        <v>0</v>
      </c>
      <c r="AI1979" s="194">
        <v>0</v>
      </c>
      <c r="AJ1979" s="194">
        <v>1</v>
      </c>
      <c r="AK1979" s="194">
        <v>0</v>
      </c>
      <c r="AL1979" s="383">
        <v>0</v>
      </c>
      <c r="AM1979" s="194">
        <v>0</v>
      </c>
      <c r="AN1979" s="177">
        <v>0</v>
      </c>
      <c r="AO1979" s="194">
        <v>30</v>
      </c>
      <c r="AP1979" s="180"/>
      <c r="AQ1979" s="180"/>
      <c r="AR1979" s="180"/>
      <c r="AS1979" s="180"/>
      <c r="AT1979" s="180"/>
      <c r="AU1979" s="180"/>
      <c r="AV1979" s="180"/>
      <c r="AW1979" s="180"/>
      <c r="AX1979" s="180"/>
      <c r="AY1979" s="180"/>
      <c r="AZ1979" s="180"/>
      <c r="BA1979" s="180"/>
      <c r="BB1979" s="180"/>
      <c r="BC1979" s="180"/>
      <c r="BD1979" s="180"/>
      <c r="BE1979" s="180"/>
      <c r="BF1979" s="180"/>
      <c r="BG1979" s="180"/>
      <c r="BH1979" s="176">
        <f t="shared" si="231"/>
        <v>5</v>
      </c>
      <c r="BI1979" s="176">
        <f t="shared" si="234"/>
        <v>15</v>
      </c>
      <c r="BJ1979" s="182" t="str">
        <f t="shared" si="235"/>
        <v>31 - 36</v>
      </c>
      <c r="BK1979" s="176">
        <f t="shared" si="236"/>
        <v>34</v>
      </c>
      <c r="BL1979" s="176">
        <f t="shared" si="232"/>
        <v>7</v>
      </c>
      <c r="BM1979" s="533">
        <v>5</v>
      </c>
      <c r="BN1979" s="185">
        <v>130</v>
      </c>
      <c r="BO1979" s="180">
        <v>5</v>
      </c>
      <c r="BP1979" s="185">
        <f t="shared" si="233"/>
        <v>300</v>
      </c>
      <c r="BQ1979" s="420" t="str">
        <f t="shared" si="237"/>
        <v>III</v>
      </c>
      <c r="BR1979" s="185"/>
      <c r="BS1979" s="464" t="s">
        <v>9623</v>
      </c>
    </row>
    <row r="1980" spans="1:71" ht="25.5" x14ac:dyDescent="0.2">
      <c r="A1980" s="697">
        <v>1977</v>
      </c>
      <c r="B1980" s="286" t="s">
        <v>11813</v>
      </c>
      <c r="C1980" s="286" t="s">
        <v>11262</v>
      </c>
      <c r="D1980" s="258" t="s">
        <v>9623</v>
      </c>
      <c r="E1980" s="736">
        <v>12</v>
      </c>
      <c r="F1980" s="736">
        <v>2</v>
      </c>
      <c r="G1980" s="737">
        <v>24</v>
      </c>
      <c r="H1980" s="305" t="s">
        <v>3878</v>
      </c>
      <c r="I1980" s="496" t="s">
        <v>4340</v>
      </c>
      <c r="J1980" s="497" t="s">
        <v>11266</v>
      </c>
      <c r="K1980" s="427" t="s">
        <v>4135</v>
      </c>
      <c r="L1980" s="427" t="s">
        <v>5490</v>
      </c>
      <c r="M1980" s="685">
        <v>9.5</v>
      </c>
      <c r="N1980" s="685" t="s">
        <v>15715</v>
      </c>
      <c r="O1980" s="685">
        <v>735</v>
      </c>
      <c r="P1980" s="427" t="s">
        <v>15813</v>
      </c>
      <c r="Q1980" s="191">
        <v>3</v>
      </c>
      <c r="R1980" s="180"/>
      <c r="S1980" s="498">
        <v>5</v>
      </c>
      <c r="T1980" s="498">
        <v>10</v>
      </c>
      <c r="U1980" s="189">
        <v>2</v>
      </c>
      <c r="V1980" s="189">
        <v>12</v>
      </c>
      <c r="W1980" s="742">
        <v>6</v>
      </c>
      <c r="X1980" s="742"/>
      <c r="Y1980" s="742">
        <v>12</v>
      </c>
      <c r="Z1980" s="742"/>
      <c r="AA1980" s="742"/>
      <c r="AB1980" s="220"/>
      <c r="AC1980" s="419" t="s">
        <v>11275</v>
      </c>
      <c r="AD1980" s="427" t="s">
        <v>5758</v>
      </c>
      <c r="AE1980" s="427" t="s">
        <v>4250</v>
      </c>
      <c r="AF1980" s="194">
        <v>0</v>
      </c>
      <c r="AG1980" s="194">
        <v>0</v>
      </c>
      <c r="AH1980" s="194">
        <v>0</v>
      </c>
      <c r="AI1980" s="194">
        <v>0</v>
      </c>
      <c r="AJ1980" s="194">
        <v>0</v>
      </c>
      <c r="AK1980" s="194">
        <v>0</v>
      </c>
      <c r="AL1980" s="383">
        <v>5</v>
      </c>
      <c r="AM1980" s="194">
        <v>0</v>
      </c>
      <c r="AN1980" s="177">
        <v>0</v>
      </c>
      <c r="AO1980" s="194">
        <v>5</v>
      </c>
      <c r="AP1980" s="180"/>
      <c r="AQ1980" s="180"/>
      <c r="AR1980" s="180"/>
      <c r="AS1980" s="180"/>
      <c r="AT1980" s="180"/>
      <c r="AU1980" s="180"/>
      <c r="AV1980" s="180"/>
      <c r="AW1980" s="180"/>
      <c r="AX1980" s="180"/>
      <c r="AY1980" s="180"/>
      <c r="AZ1980" s="180"/>
      <c r="BA1980" s="180"/>
      <c r="BB1980" s="180"/>
      <c r="BC1980" s="180"/>
      <c r="BD1980" s="180"/>
      <c r="BE1980" s="180"/>
      <c r="BF1980" s="180"/>
      <c r="BG1980" s="180"/>
      <c r="BH1980" s="176">
        <f t="shared" si="231"/>
        <v>6</v>
      </c>
      <c r="BI1980" s="176">
        <f t="shared" si="234"/>
        <v>13</v>
      </c>
      <c r="BJ1980" s="182" t="str">
        <f t="shared" si="235"/>
        <v>10 - 45</v>
      </c>
      <c r="BK1980" s="176">
        <f t="shared" si="236"/>
        <v>28</v>
      </c>
      <c r="BL1980" s="176">
        <f t="shared" si="232"/>
        <v>7</v>
      </c>
      <c r="BM1980" s="533"/>
      <c r="BN1980" s="185">
        <v>250</v>
      </c>
      <c r="BO1980" s="180">
        <v>6</v>
      </c>
      <c r="BP1980" s="185">
        <f t="shared" si="233"/>
        <v>418</v>
      </c>
      <c r="BQ1980" s="420" t="str">
        <f t="shared" si="237"/>
        <v>IV</v>
      </c>
      <c r="BR1980" s="185"/>
      <c r="BS1980" s="464" t="s">
        <v>9623</v>
      </c>
    </row>
    <row r="1981" spans="1:71" ht="25.5" x14ac:dyDescent="0.2">
      <c r="A1981" s="696">
        <v>1978</v>
      </c>
      <c r="B1981" s="286" t="s">
        <v>11813</v>
      </c>
      <c r="C1981" s="286" t="s">
        <v>11263</v>
      </c>
      <c r="D1981" s="258" t="s">
        <v>9623</v>
      </c>
      <c r="E1981" s="736">
        <v>6</v>
      </c>
      <c r="F1981" s="736">
        <v>2</v>
      </c>
      <c r="G1981" s="737">
        <v>24</v>
      </c>
      <c r="H1981" s="305" t="s">
        <v>3878</v>
      </c>
      <c r="I1981" s="496" t="s">
        <v>4340</v>
      </c>
      <c r="J1981" s="497" t="s">
        <v>11267</v>
      </c>
      <c r="K1981" s="427" t="s">
        <v>4135</v>
      </c>
      <c r="L1981" s="427" t="s">
        <v>5490</v>
      </c>
      <c r="M1981" s="685">
        <v>10</v>
      </c>
      <c r="N1981" s="685" t="s">
        <v>15715</v>
      </c>
      <c r="O1981" s="685">
        <v>850</v>
      </c>
      <c r="P1981" s="427" t="s">
        <v>15813</v>
      </c>
      <c r="Q1981" s="191">
        <v>3</v>
      </c>
      <c r="R1981" s="180"/>
      <c r="S1981" s="498">
        <v>5</v>
      </c>
      <c r="T1981" s="498">
        <v>10</v>
      </c>
      <c r="U1981" s="189">
        <v>2</v>
      </c>
      <c r="V1981" s="189">
        <v>12</v>
      </c>
      <c r="W1981" s="742">
        <v>6</v>
      </c>
      <c r="X1981" s="742"/>
      <c r="Y1981" s="742">
        <v>12</v>
      </c>
      <c r="Z1981" s="742"/>
      <c r="AA1981" s="742"/>
      <c r="AB1981" s="220"/>
      <c r="AC1981" s="419" t="s">
        <v>11276</v>
      </c>
      <c r="AD1981" s="427" t="s">
        <v>5758</v>
      </c>
      <c r="AE1981" s="427" t="s">
        <v>4250</v>
      </c>
      <c r="AF1981" s="194">
        <v>0</v>
      </c>
      <c r="AG1981" s="194">
        <v>0</v>
      </c>
      <c r="AH1981" s="194">
        <v>0</v>
      </c>
      <c r="AI1981" s="194">
        <v>0</v>
      </c>
      <c r="AJ1981" s="194">
        <v>0</v>
      </c>
      <c r="AK1981" s="194">
        <v>0</v>
      </c>
      <c r="AL1981" s="383">
        <v>6</v>
      </c>
      <c r="AM1981" s="194">
        <v>0</v>
      </c>
      <c r="AN1981" s="177">
        <v>0</v>
      </c>
      <c r="AO1981" s="194">
        <v>6</v>
      </c>
      <c r="AP1981" s="180"/>
      <c r="AQ1981" s="180"/>
      <c r="AR1981" s="180"/>
      <c r="AS1981" s="180"/>
      <c r="AT1981" s="180"/>
      <c r="AU1981" s="180"/>
      <c r="AV1981" s="180"/>
      <c r="AW1981" s="180"/>
      <c r="AX1981" s="180"/>
      <c r="AY1981" s="180"/>
      <c r="AZ1981" s="180"/>
      <c r="BA1981" s="180"/>
      <c r="BB1981" s="180"/>
      <c r="BC1981" s="180"/>
      <c r="BD1981" s="180"/>
      <c r="BE1981" s="180"/>
      <c r="BF1981" s="180"/>
      <c r="BG1981" s="180"/>
      <c r="BH1981" s="176">
        <f t="shared" si="231"/>
        <v>7</v>
      </c>
      <c r="BI1981" s="176">
        <f t="shared" si="234"/>
        <v>13</v>
      </c>
      <c r="BJ1981" s="182" t="str">
        <f t="shared" si="235"/>
        <v>12 - 54</v>
      </c>
      <c r="BK1981" s="176">
        <f t="shared" si="236"/>
        <v>33</v>
      </c>
      <c r="BL1981" s="176">
        <f t="shared" si="232"/>
        <v>8</v>
      </c>
      <c r="BM1981" s="533"/>
      <c r="BN1981" s="185">
        <v>250</v>
      </c>
      <c r="BO1981" s="180">
        <v>6</v>
      </c>
      <c r="BP1981" s="185">
        <f t="shared" si="233"/>
        <v>448</v>
      </c>
      <c r="BQ1981" s="420" t="str">
        <f t="shared" si="237"/>
        <v>IV</v>
      </c>
      <c r="BR1981" s="185"/>
      <c r="BS1981" s="464" t="s">
        <v>9623</v>
      </c>
    </row>
    <row r="1982" spans="1:71" ht="38.25" x14ac:dyDescent="0.2">
      <c r="A1982" s="696">
        <v>1979</v>
      </c>
      <c r="B1982" s="286" t="s">
        <v>11813</v>
      </c>
      <c r="C1982" s="286" t="s">
        <v>11264</v>
      </c>
      <c r="D1982" s="258" t="s">
        <v>9623</v>
      </c>
      <c r="E1982" s="736">
        <v>6</v>
      </c>
      <c r="F1982" s="736">
        <v>2</v>
      </c>
      <c r="G1982" s="737">
        <v>24</v>
      </c>
      <c r="H1982" s="305" t="s">
        <v>3878</v>
      </c>
      <c r="I1982" s="496" t="s">
        <v>4340</v>
      </c>
      <c r="J1982" s="497" t="s">
        <v>11256</v>
      </c>
      <c r="K1982" s="427" t="s">
        <v>4135</v>
      </c>
      <c r="L1982" s="427" t="s">
        <v>5490</v>
      </c>
      <c r="M1982" s="686">
        <v>9</v>
      </c>
      <c r="N1982" s="685" t="s">
        <v>15715</v>
      </c>
      <c r="O1982" s="686">
        <v>625</v>
      </c>
      <c r="P1982" s="427" t="s">
        <v>15813</v>
      </c>
      <c r="Q1982" s="191">
        <v>4</v>
      </c>
      <c r="R1982" s="180"/>
      <c r="S1982" s="498">
        <v>5</v>
      </c>
      <c r="T1982" s="498">
        <v>10</v>
      </c>
      <c r="U1982" s="189">
        <v>2</v>
      </c>
      <c r="V1982" s="189">
        <v>12</v>
      </c>
      <c r="W1982" s="742">
        <v>6</v>
      </c>
      <c r="X1982" s="742"/>
      <c r="Y1982" s="742">
        <v>12</v>
      </c>
      <c r="Z1982" s="742"/>
      <c r="AA1982" s="742"/>
      <c r="AB1982" s="220"/>
      <c r="AC1982" s="419" t="s">
        <v>11268</v>
      </c>
      <c r="AD1982" s="427" t="s">
        <v>5758</v>
      </c>
      <c r="AE1982" s="427" t="s">
        <v>4250</v>
      </c>
      <c r="AF1982" s="194">
        <v>0</v>
      </c>
      <c r="AG1982" s="194">
        <v>0</v>
      </c>
      <c r="AH1982" s="194">
        <v>0</v>
      </c>
      <c r="AI1982" s="194">
        <v>0</v>
      </c>
      <c r="AJ1982" s="194">
        <v>0</v>
      </c>
      <c r="AK1982" s="194">
        <v>0</v>
      </c>
      <c r="AL1982" s="383">
        <v>4</v>
      </c>
      <c r="AM1982" s="194">
        <v>0</v>
      </c>
      <c r="AN1982" s="177">
        <v>0</v>
      </c>
      <c r="AO1982" s="194">
        <v>4</v>
      </c>
      <c r="AP1982" s="180">
        <v>5</v>
      </c>
      <c r="AQ1982" s="180"/>
      <c r="AR1982" s="180"/>
      <c r="AS1982" s="180"/>
      <c r="AT1982" s="180"/>
      <c r="AU1982" s="180"/>
      <c r="AV1982" s="180"/>
      <c r="AW1982" s="180"/>
      <c r="AX1982" s="180"/>
      <c r="AY1982" s="180"/>
      <c r="AZ1982" s="180">
        <v>3</v>
      </c>
      <c r="BA1982" s="180"/>
      <c r="BB1982" s="180"/>
      <c r="BC1982" s="180"/>
      <c r="BD1982" s="180"/>
      <c r="BE1982" s="180"/>
      <c r="BF1982" s="180"/>
      <c r="BG1982" s="180"/>
      <c r="BH1982" s="176" t="str">
        <f t="shared" si="231"/>
        <v>class level</v>
      </c>
      <c r="BI1982" s="176">
        <f t="shared" si="234"/>
        <v>13</v>
      </c>
      <c r="BJ1982" s="182" t="str">
        <f t="shared" si="235"/>
        <v>10 - 44</v>
      </c>
      <c r="BK1982" s="176">
        <f t="shared" si="236"/>
        <v>27</v>
      </c>
      <c r="BL1982" s="176">
        <f t="shared" si="232"/>
        <v>5</v>
      </c>
      <c r="BM1982" s="533"/>
      <c r="BN1982" s="185">
        <v>250</v>
      </c>
      <c r="BO1982" s="180">
        <v>6</v>
      </c>
      <c r="BP1982" s="185">
        <f t="shared" si="233"/>
        <v>412</v>
      </c>
      <c r="BQ1982" s="420" t="str">
        <f t="shared" si="237"/>
        <v>IV</v>
      </c>
      <c r="BR1982" s="185"/>
      <c r="BS1982" s="464" t="s">
        <v>11277</v>
      </c>
    </row>
    <row r="1983" spans="1:71" ht="25.5" x14ac:dyDescent="0.2">
      <c r="A1983" s="697">
        <v>1980</v>
      </c>
      <c r="B1983" s="286" t="s">
        <v>11278</v>
      </c>
      <c r="C1983" s="287" t="s">
        <v>11278</v>
      </c>
      <c r="D1983" s="258" t="s">
        <v>9623</v>
      </c>
      <c r="E1983" s="736">
        <v>1</v>
      </c>
      <c r="F1983" s="738">
        <v>1</v>
      </c>
      <c r="G1983" s="739">
        <v>8</v>
      </c>
      <c r="H1983" s="305" t="s">
        <v>3486</v>
      </c>
      <c r="I1983" s="597" t="s">
        <v>11280</v>
      </c>
      <c r="J1983" s="598" t="s">
        <v>11281</v>
      </c>
      <c r="K1983" s="599" t="s">
        <v>5227</v>
      </c>
      <c r="L1983" s="427" t="s">
        <v>5490</v>
      </c>
      <c r="M1983" s="688">
        <v>14.2</v>
      </c>
      <c r="N1983" s="685" t="s">
        <v>15710</v>
      </c>
      <c r="O1983" s="688">
        <v>7700</v>
      </c>
      <c r="P1983" s="599" t="s">
        <v>16337</v>
      </c>
      <c r="Q1983" s="197">
        <v>4</v>
      </c>
      <c r="R1983" s="198"/>
      <c r="S1983" s="498">
        <v>5</v>
      </c>
      <c r="T1983" s="498">
        <v>7</v>
      </c>
      <c r="U1983" s="189">
        <v>2</v>
      </c>
      <c r="V1983" s="189">
        <v>8</v>
      </c>
      <c r="W1983" s="742">
        <v>15</v>
      </c>
      <c r="X1983" s="742"/>
      <c r="Y1983" s="742"/>
      <c r="Z1983" s="742"/>
      <c r="AA1983" s="742"/>
      <c r="AB1983" s="221"/>
      <c r="AC1983" s="600" t="s">
        <v>11283</v>
      </c>
      <c r="AD1983" s="599" t="s">
        <v>7471</v>
      </c>
      <c r="AE1983" s="599" t="s">
        <v>4247</v>
      </c>
      <c r="AF1983" s="194">
        <v>0</v>
      </c>
      <c r="AG1983" s="194">
        <v>0</v>
      </c>
      <c r="AH1983" s="194">
        <v>0</v>
      </c>
      <c r="AI1983" s="194">
        <v>0</v>
      </c>
      <c r="AJ1983" s="194">
        <v>0</v>
      </c>
      <c r="AK1983" s="194">
        <v>0</v>
      </c>
      <c r="AL1983" s="462">
        <v>8</v>
      </c>
      <c r="AM1983" s="194">
        <v>0</v>
      </c>
      <c r="AN1983" s="177">
        <v>0</v>
      </c>
      <c r="AO1983" s="194">
        <v>4</v>
      </c>
      <c r="AP1983" s="424"/>
      <c r="AQ1983" s="424"/>
      <c r="AR1983" s="424"/>
      <c r="AS1983" s="424"/>
      <c r="AT1983" s="424"/>
      <c r="AU1983" s="424"/>
      <c r="AV1983" s="424"/>
      <c r="AW1983" s="424"/>
      <c r="AX1983" s="424"/>
      <c r="AY1983" s="424"/>
      <c r="AZ1983" s="424"/>
      <c r="BA1983" s="424"/>
      <c r="BB1983" s="424"/>
      <c r="BC1983" s="424"/>
      <c r="BD1983" s="424"/>
      <c r="BE1983" s="424"/>
      <c r="BF1983" s="424"/>
      <c r="BG1983" s="424"/>
      <c r="BH1983" s="176">
        <f t="shared" si="231"/>
        <v>9</v>
      </c>
      <c r="BI1983" s="176">
        <f t="shared" si="234"/>
        <v>12</v>
      </c>
      <c r="BJ1983" s="182" t="str">
        <f t="shared" si="235"/>
        <v>12 - 68</v>
      </c>
      <c r="BK1983" s="176">
        <f t="shared" si="236"/>
        <v>40</v>
      </c>
      <c r="BL1983" s="176">
        <f t="shared" si="232"/>
        <v>9</v>
      </c>
      <c r="BM1983" s="536"/>
      <c r="BN1983" s="200">
        <v>600</v>
      </c>
      <c r="BO1983" s="198">
        <v>12</v>
      </c>
      <c r="BP1983" s="185">
        <f t="shared" si="233"/>
        <v>1080</v>
      </c>
      <c r="BQ1983" s="420" t="str">
        <f t="shared" si="237"/>
        <v>VI</v>
      </c>
      <c r="BR1983" s="200"/>
      <c r="BS1983" s="464" t="s">
        <v>9623</v>
      </c>
    </row>
    <row r="1984" spans="1:71" ht="25.5" x14ac:dyDescent="0.2">
      <c r="A1984" s="696">
        <v>1981</v>
      </c>
      <c r="B1984" s="286" t="s">
        <v>11278</v>
      </c>
      <c r="C1984" s="286" t="s">
        <v>11279</v>
      </c>
      <c r="D1984" s="258" t="s">
        <v>9623</v>
      </c>
      <c r="E1984" s="736">
        <v>1</v>
      </c>
      <c r="F1984" s="736">
        <v>1</v>
      </c>
      <c r="G1984" s="737">
        <v>8</v>
      </c>
      <c r="H1984" s="305" t="s">
        <v>3486</v>
      </c>
      <c r="I1984" s="597" t="s">
        <v>11280</v>
      </c>
      <c r="J1984" s="598" t="s">
        <v>11281</v>
      </c>
      <c r="K1984" s="599" t="s">
        <v>5111</v>
      </c>
      <c r="L1984" s="427" t="s">
        <v>5490</v>
      </c>
      <c r="M1984" s="688">
        <v>18</v>
      </c>
      <c r="N1984" s="685" t="s">
        <v>15710</v>
      </c>
      <c r="O1984" s="688">
        <v>15000</v>
      </c>
      <c r="P1984" s="599" t="s">
        <v>16338</v>
      </c>
      <c r="Q1984" s="191">
        <v>4</v>
      </c>
      <c r="R1984" s="180"/>
      <c r="S1984" s="498">
        <v>5</v>
      </c>
      <c r="T1984" s="498">
        <v>7</v>
      </c>
      <c r="U1984" s="189">
        <v>2</v>
      </c>
      <c r="V1984" s="189">
        <v>8</v>
      </c>
      <c r="W1984" s="742">
        <v>15</v>
      </c>
      <c r="X1984" s="742"/>
      <c r="Y1984" s="742"/>
      <c r="Z1984" s="742"/>
      <c r="AA1984" s="742"/>
      <c r="AB1984" s="220"/>
      <c r="AC1984" s="600" t="s">
        <v>11283</v>
      </c>
      <c r="AD1984" s="427" t="s">
        <v>7471</v>
      </c>
      <c r="AE1984" s="427" t="s">
        <v>4247</v>
      </c>
      <c r="AF1984" s="194">
        <v>0</v>
      </c>
      <c r="AG1984" s="194">
        <v>0</v>
      </c>
      <c r="AH1984" s="194">
        <v>0</v>
      </c>
      <c r="AI1984" s="194">
        <v>0</v>
      </c>
      <c r="AJ1984" s="194">
        <v>0</v>
      </c>
      <c r="AK1984" s="194">
        <v>0</v>
      </c>
      <c r="AL1984" s="385">
        <v>10</v>
      </c>
      <c r="AM1984" s="194">
        <v>0</v>
      </c>
      <c r="AN1984" s="177">
        <v>0</v>
      </c>
      <c r="AO1984" s="194">
        <v>5</v>
      </c>
      <c r="AP1984" s="180"/>
      <c r="AQ1984" s="180"/>
      <c r="AR1984" s="180"/>
      <c r="AS1984" s="180"/>
      <c r="AT1984" s="180"/>
      <c r="AU1984" s="180"/>
      <c r="AV1984" s="180"/>
      <c r="AW1984" s="180"/>
      <c r="AX1984" s="180"/>
      <c r="AY1984" s="180"/>
      <c r="AZ1984" s="180"/>
      <c r="BA1984" s="180"/>
      <c r="BB1984" s="180"/>
      <c r="BC1984" s="180"/>
      <c r="BD1984" s="180"/>
      <c r="BE1984" s="180"/>
      <c r="BF1984" s="180"/>
      <c r="BG1984" s="180"/>
      <c r="BH1984" s="176">
        <f t="shared" si="231"/>
        <v>11</v>
      </c>
      <c r="BI1984" s="176">
        <f t="shared" si="234"/>
        <v>10</v>
      </c>
      <c r="BJ1984" s="182" t="str">
        <f t="shared" si="235"/>
        <v>15 - 85</v>
      </c>
      <c r="BK1984" s="176">
        <f t="shared" si="236"/>
        <v>50</v>
      </c>
      <c r="BL1984" s="176">
        <f t="shared" si="232"/>
        <v>12</v>
      </c>
      <c r="BM1984" s="533"/>
      <c r="BN1984" s="185">
        <v>900</v>
      </c>
      <c r="BO1984" s="180">
        <v>14</v>
      </c>
      <c r="BP1984" s="185">
        <f t="shared" si="233"/>
        <v>1600</v>
      </c>
      <c r="BQ1984" s="420" t="str">
        <f t="shared" si="237"/>
        <v>VI</v>
      </c>
      <c r="BR1984" s="185"/>
      <c r="BS1984" s="464" t="s">
        <v>9598</v>
      </c>
    </row>
    <row r="1985" spans="1:71" ht="25.5" x14ac:dyDescent="0.2">
      <c r="A1985" s="697">
        <v>1982</v>
      </c>
      <c r="B1985" s="286" t="s">
        <v>11814</v>
      </c>
      <c r="C1985" s="286" t="s">
        <v>11284</v>
      </c>
      <c r="D1985" s="258" t="s">
        <v>9623</v>
      </c>
      <c r="E1985" s="736">
        <v>1</v>
      </c>
      <c r="F1985" s="736">
        <v>3</v>
      </c>
      <c r="G1985" s="737">
        <v>12</v>
      </c>
      <c r="H1985" s="305" t="s">
        <v>11311</v>
      </c>
      <c r="I1985" s="496" t="s">
        <v>11285</v>
      </c>
      <c r="J1985" s="497" t="s">
        <v>11286</v>
      </c>
      <c r="K1985" s="427" t="s">
        <v>3491</v>
      </c>
      <c r="L1985" s="427" t="s">
        <v>3491</v>
      </c>
      <c r="M1985" s="685">
        <v>4</v>
      </c>
      <c r="N1985" s="685" t="s">
        <v>15710</v>
      </c>
      <c r="O1985" s="685">
        <v>150</v>
      </c>
      <c r="P1985" s="427" t="s">
        <v>15822</v>
      </c>
      <c r="Q1985" s="191">
        <v>5</v>
      </c>
      <c r="R1985" s="180"/>
      <c r="S1985" s="498">
        <v>5</v>
      </c>
      <c r="T1985" s="498">
        <v>12</v>
      </c>
      <c r="U1985" s="189">
        <v>2</v>
      </c>
      <c r="V1985" s="189">
        <v>16</v>
      </c>
      <c r="W1985" s="742">
        <v>9</v>
      </c>
      <c r="X1985" s="742"/>
      <c r="Y1985" s="742">
        <v>18</v>
      </c>
      <c r="Z1985" s="742"/>
      <c r="AA1985" s="742"/>
      <c r="AB1985" s="220"/>
      <c r="AC1985" s="419" t="s">
        <v>11290</v>
      </c>
      <c r="AD1985" s="427" t="s">
        <v>4351</v>
      </c>
      <c r="AE1985" s="427" t="s">
        <v>4250</v>
      </c>
      <c r="AF1985" s="194">
        <v>0</v>
      </c>
      <c r="AG1985" s="194">
        <v>0</v>
      </c>
      <c r="AH1985" s="194">
        <v>0</v>
      </c>
      <c r="AI1985" s="194">
        <v>0</v>
      </c>
      <c r="AJ1985" s="194">
        <v>0</v>
      </c>
      <c r="AK1985" s="194">
        <v>0</v>
      </c>
      <c r="AL1985" s="385">
        <v>3</v>
      </c>
      <c r="AM1985" s="194">
        <v>0</v>
      </c>
      <c r="AN1985" s="177">
        <v>0</v>
      </c>
      <c r="AO1985" s="194">
        <v>0</v>
      </c>
      <c r="AP1985" s="180"/>
      <c r="AQ1985" s="180"/>
      <c r="AR1985" s="180"/>
      <c r="AS1985" s="180"/>
      <c r="AT1985" s="180"/>
      <c r="AU1985" s="180"/>
      <c r="AV1985" s="180"/>
      <c r="AW1985" s="180"/>
      <c r="AX1985" s="180"/>
      <c r="AY1985" s="180"/>
      <c r="AZ1985" s="180"/>
      <c r="BA1985" s="180"/>
      <c r="BB1985" s="180"/>
      <c r="BC1985" s="180"/>
      <c r="BD1985" s="180"/>
      <c r="BE1985" s="180"/>
      <c r="BF1985" s="180"/>
      <c r="BG1985" s="180"/>
      <c r="BH1985" s="176">
        <f t="shared" si="231"/>
        <v>3</v>
      </c>
      <c r="BI1985" s="176">
        <f t="shared" si="234"/>
        <v>16</v>
      </c>
      <c r="BJ1985" s="182" t="str">
        <f t="shared" si="235"/>
        <v>3 - 24</v>
      </c>
      <c r="BK1985" s="176">
        <f t="shared" si="236"/>
        <v>14</v>
      </c>
      <c r="BL1985" s="176">
        <f t="shared" si="232"/>
        <v>3</v>
      </c>
      <c r="BM1985" s="533"/>
      <c r="BN1985" s="185">
        <v>125</v>
      </c>
      <c r="BO1985" s="180">
        <v>4</v>
      </c>
      <c r="BP1985" s="185">
        <f t="shared" si="233"/>
        <v>181</v>
      </c>
      <c r="BQ1985" s="420" t="str">
        <f t="shared" si="237"/>
        <v>III</v>
      </c>
      <c r="BR1985" s="185"/>
      <c r="BS1985" s="464" t="s">
        <v>9623</v>
      </c>
    </row>
    <row r="1986" spans="1:71" ht="25.5" x14ac:dyDescent="0.2">
      <c r="A1986" s="696">
        <v>1983</v>
      </c>
      <c r="B1986" s="286" t="s">
        <v>11814</v>
      </c>
      <c r="C1986" s="286" t="s">
        <v>11292</v>
      </c>
      <c r="D1986" s="258" t="s">
        <v>9623</v>
      </c>
      <c r="E1986" s="736">
        <v>1</v>
      </c>
      <c r="F1986" s="736">
        <v>3</v>
      </c>
      <c r="G1986" s="737">
        <v>12</v>
      </c>
      <c r="H1986" s="305" t="s">
        <v>11311</v>
      </c>
      <c r="I1986" s="496" t="s">
        <v>11285</v>
      </c>
      <c r="J1986" s="497" t="s">
        <v>11286</v>
      </c>
      <c r="K1986" s="427" t="s">
        <v>3491</v>
      </c>
      <c r="L1986" s="427" t="s">
        <v>3491</v>
      </c>
      <c r="M1986" s="685">
        <v>4.5</v>
      </c>
      <c r="N1986" s="685" t="s">
        <v>15710</v>
      </c>
      <c r="O1986" s="685">
        <v>180</v>
      </c>
      <c r="P1986" s="427" t="s">
        <v>15822</v>
      </c>
      <c r="Q1986" s="191">
        <v>5</v>
      </c>
      <c r="R1986" s="180"/>
      <c r="S1986" s="498">
        <v>5</v>
      </c>
      <c r="T1986" s="498">
        <v>12</v>
      </c>
      <c r="U1986" s="189">
        <v>2</v>
      </c>
      <c r="V1986" s="189">
        <v>16</v>
      </c>
      <c r="W1986" s="742">
        <v>9</v>
      </c>
      <c r="X1986" s="742"/>
      <c r="Y1986" s="742">
        <v>18</v>
      </c>
      <c r="Z1986" s="742"/>
      <c r="AA1986" s="742"/>
      <c r="AB1986" s="220"/>
      <c r="AC1986" s="419" t="s">
        <v>11290</v>
      </c>
      <c r="AD1986" s="427" t="s">
        <v>4351</v>
      </c>
      <c r="AE1986" s="427" t="s">
        <v>4250</v>
      </c>
      <c r="AF1986" s="194">
        <v>0</v>
      </c>
      <c r="AG1986" s="194">
        <v>0</v>
      </c>
      <c r="AH1986" s="194">
        <v>0</v>
      </c>
      <c r="AI1986" s="194">
        <v>0</v>
      </c>
      <c r="AJ1986" s="194">
        <v>0</v>
      </c>
      <c r="AK1986" s="194">
        <v>0</v>
      </c>
      <c r="AL1986" s="385">
        <v>4</v>
      </c>
      <c r="AM1986" s="194">
        <v>0</v>
      </c>
      <c r="AN1986" s="177">
        <v>0</v>
      </c>
      <c r="AO1986" s="194">
        <v>0</v>
      </c>
      <c r="AP1986" s="180"/>
      <c r="AQ1986" s="180"/>
      <c r="AR1986" s="180"/>
      <c r="AS1986" s="180"/>
      <c r="AT1986" s="180"/>
      <c r="AU1986" s="180"/>
      <c r="AV1986" s="180"/>
      <c r="AW1986" s="180"/>
      <c r="AX1986" s="180"/>
      <c r="AY1986" s="180"/>
      <c r="AZ1986" s="180"/>
      <c r="BA1986" s="180"/>
      <c r="BB1986" s="180"/>
      <c r="BC1986" s="180"/>
      <c r="BD1986" s="180"/>
      <c r="BE1986" s="180"/>
      <c r="BF1986" s="180"/>
      <c r="BG1986" s="180"/>
      <c r="BH1986" s="176">
        <f t="shared" si="231"/>
        <v>4</v>
      </c>
      <c r="BI1986" s="176">
        <f t="shared" si="234"/>
        <v>15</v>
      </c>
      <c r="BJ1986" s="182" t="str">
        <f t="shared" si="235"/>
        <v>4 - 32</v>
      </c>
      <c r="BK1986" s="176">
        <f t="shared" si="236"/>
        <v>18</v>
      </c>
      <c r="BL1986" s="176">
        <f t="shared" si="232"/>
        <v>4</v>
      </c>
      <c r="BM1986" s="533"/>
      <c r="BN1986" s="185">
        <v>165</v>
      </c>
      <c r="BO1986" s="180">
        <v>5</v>
      </c>
      <c r="BP1986" s="185">
        <f t="shared" si="233"/>
        <v>255</v>
      </c>
      <c r="BQ1986" s="420" t="str">
        <f t="shared" si="237"/>
        <v>IV</v>
      </c>
      <c r="BR1986" s="185"/>
      <c r="BS1986" s="464" t="s">
        <v>11291</v>
      </c>
    </row>
    <row r="1987" spans="1:71" ht="63.75" x14ac:dyDescent="0.2">
      <c r="A1987" s="696">
        <v>1984</v>
      </c>
      <c r="B1987" s="286" t="s">
        <v>11310</v>
      </c>
      <c r="C1987" s="286" t="s">
        <v>11310</v>
      </c>
      <c r="D1987" s="258" t="s">
        <v>9623</v>
      </c>
      <c r="E1987" s="736">
        <v>1</v>
      </c>
      <c r="F1987" s="736">
        <v>1</v>
      </c>
      <c r="G1987" s="737">
        <v>2</v>
      </c>
      <c r="H1987" s="305" t="s">
        <v>3878</v>
      </c>
      <c r="I1987" s="496" t="s">
        <v>5912</v>
      </c>
      <c r="J1987" s="497" t="s">
        <v>11312</v>
      </c>
      <c r="K1987" s="427" t="s">
        <v>3491</v>
      </c>
      <c r="L1987" s="427" t="s">
        <v>3491</v>
      </c>
      <c r="M1987" s="685">
        <v>12.5</v>
      </c>
      <c r="N1987" s="685" t="s">
        <v>15766</v>
      </c>
      <c r="O1987" s="685">
        <v>88</v>
      </c>
      <c r="P1987" s="427" t="s">
        <v>16341</v>
      </c>
      <c r="Q1987" s="191">
        <v>-2</v>
      </c>
      <c r="R1987" s="180"/>
      <c r="S1987" s="498">
        <v>11</v>
      </c>
      <c r="T1987" s="498">
        <v>16</v>
      </c>
      <c r="U1987" s="190">
        <v>4</v>
      </c>
      <c r="V1987" s="190">
        <v>18</v>
      </c>
      <c r="W1987" s="742">
        <v>21</v>
      </c>
      <c r="X1987" s="742">
        <v>30</v>
      </c>
      <c r="Y1987" s="742"/>
      <c r="Z1987" s="742"/>
      <c r="AA1987" s="742"/>
      <c r="AB1987" s="499" t="s">
        <v>794</v>
      </c>
      <c r="AC1987" s="419" t="s">
        <v>11320</v>
      </c>
      <c r="AD1987" s="427" t="s">
        <v>6416</v>
      </c>
      <c r="AE1987" s="427" t="s">
        <v>4252</v>
      </c>
      <c r="AF1987" s="194">
        <v>0</v>
      </c>
      <c r="AG1987" s="194">
        <v>0</v>
      </c>
      <c r="AH1987" s="194">
        <v>0</v>
      </c>
      <c r="AI1987" s="194">
        <v>0</v>
      </c>
      <c r="AJ1987" s="194">
        <v>0</v>
      </c>
      <c r="AK1987" s="194">
        <v>0</v>
      </c>
      <c r="AL1987" s="385">
        <v>7</v>
      </c>
      <c r="AM1987" s="194">
        <v>0</v>
      </c>
      <c r="AN1987" s="177">
        <v>0</v>
      </c>
      <c r="AO1987" s="194">
        <v>7</v>
      </c>
      <c r="AP1987" s="180"/>
      <c r="AQ1987" s="180"/>
      <c r="AR1987" s="180"/>
      <c r="AS1987" s="180"/>
      <c r="AT1987" s="180"/>
      <c r="AU1987" s="180"/>
      <c r="AV1987" s="180"/>
      <c r="AW1987" s="180"/>
      <c r="AX1987" s="180"/>
      <c r="AY1987" s="180"/>
      <c r="AZ1987" s="180"/>
      <c r="BA1987" s="180"/>
      <c r="BB1987" s="180"/>
      <c r="BC1987" s="180"/>
      <c r="BD1987" s="180"/>
      <c r="BE1987" s="180"/>
      <c r="BF1987" s="180"/>
      <c r="BG1987" s="180"/>
      <c r="BH1987" s="176">
        <f t="shared" ref="BH1987:BH2050" si="238">IF(manualHD="",IF(COUNTA($AP1987:$BG1987)=0,IF(SUM($AG1987:$AL1987)/(0.01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8</v>
      </c>
      <c r="BI1987" s="176">
        <f t="shared" si="234"/>
        <v>12</v>
      </c>
      <c r="BJ1987" s="182" t="str">
        <f t="shared" si="235"/>
        <v>14 - 63</v>
      </c>
      <c r="BK1987" s="176">
        <f t="shared" si="236"/>
        <v>39</v>
      </c>
      <c r="BL1987" s="176">
        <f t="shared" si="232"/>
        <v>9</v>
      </c>
      <c r="BM1987" s="533"/>
      <c r="BN1987" s="185">
        <v>2300</v>
      </c>
      <c r="BO1987" s="180">
        <v>12</v>
      </c>
      <c r="BP1987" s="185">
        <f t="shared" si="233"/>
        <v>2768</v>
      </c>
      <c r="BQ1987" s="420" t="str">
        <f t="shared" si="237"/>
        <v>VII</v>
      </c>
      <c r="BR1987" s="185"/>
      <c r="BS1987" s="464" t="s">
        <v>9623</v>
      </c>
    </row>
    <row r="1988" spans="1:71" x14ac:dyDescent="0.2">
      <c r="A1988" s="697">
        <v>1985</v>
      </c>
      <c r="B1988" s="286" t="s">
        <v>11321</v>
      </c>
      <c r="C1988" s="286" t="s">
        <v>11321</v>
      </c>
      <c r="D1988" s="258" t="s">
        <v>9623</v>
      </c>
      <c r="E1988" s="736">
        <v>1</v>
      </c>
      <c r="F1988" s="736">
        <v>1</v>
      </c>
      <c r="G1988" s="737">
        <v>4</v>
      </c>
      <c r="H1988" s="305" t="s">
        <v>3486</v>
      </c>
      <c r="I1988" s="496" t="s">
        <v>3485</v>
      </c>
      <c r="J1988" s="497" t="s">
        <v>6553</v>
      </c>
      <c r="K1988" s="427" t="s">
        <v>3489</v>
      </c>
      <c r="L1988" s="427" t="s">
        <v>3489</v>
      </c>
      <c r="M1988" s="685">
        <v>3.4</v>
      </c>
      <c r="N1988" s="685" t="s">
        <v>15710</v>
      </c>
      <c r="O1988" s="685">
        <v>62</v>
      </c>
      <c r="P1988" s="427" t="s">
        <v>16340</v>
      </c>
      <c r="Q1988" s="191">
        <v>5</v>
      </c>
      <c r="R1988" s="180"/>
      <c r="S1988" s="498">
        <v>1</v>
      </c>
      <c r="T1988" s="189">
        <v>1</v>
      </c>
      <c r="U1988" s="189">
        <v>1</v>
      </c>
      <c r="V1988" s="189">
        <v>1</v>
      </c>
      <c r="W1988" s="742">
        <v>12</v>
      </c>
      <c r="X1988" s="742"/>
      <c r="Y1988" s="742">
        <v>18</v>
      </c>
      <c r="Z1988" s="742"/>
      <c r="AA1988" s="742"/>
      <c r="AB1988" s="220"/>
      <c r="AC1988" s="183"/>
      <c r="AD1988" s="427" t="s">
        <v>7471</v>
      </c>
      <c r="AE1988" s="427" t="s">
        <v>4247</v>
      </c>
      <c r="AF1988" s="194">
        <v>0</v>
      </c>
      <c r="AG1988" s="194">
        <v>0</v>
      </c>
      <c r="AH1988" s="194">
        <v>0</v>
      </c>
      <c r="AI1988" s="194">
        <v>0</v>
      </c>
      <c r="AJ1988" s="194">
        <v>0</v>
      </c>
      <c r="AK1988" s="194">
        <v>1</v>
      </c>
      <c r="AL1988" s="385">
        <v>0</v>
      </c>
      <c r="AM1988" s="194">
        <v>0</v>
      </c>
      <c r="AN1988" s="177">
        <v>0</v>
      </c>
      <c r="AO1988" s="194">
        <v>0</v>
      </c>
      <c r="AP1988" s="180"/>
      <c r="AQ1988" s="180"/>
      <c r="AR1988" s="180"/>
      <c r="AS1988" s="180"/>
      <c r="AT1988" s="180"/>
      <c r="AU1988" s="180"/>
      <c r="AV1988" s="180"/>
      <c r="AW1988" s="180"/>
      <c r="AX1988" s="180"/>
      <c r="AY1988" s="180"/>
      <c r="AZ1988" s="180"/>
      <c r="BA1988" s="180"/>
      <c r="BB1988" s="180"/>
      <c r="BC1988" s="180"/>
      <c r="BD1988" s="180"/>
      <c r="BE1988" s="180"/>
      <c r="BF1988" s="180"/>
      <c r="BG1988" s="180"/>
      <c r="BH1988" s="176">
        <f t="shared" si="238"/>
        <v>0.875</v>
      </c>
      <c r="BI1988" s="176">
        <f t="shared" si="234"/>
        <v>20</v>
      </c>
      <c r="BJ1988" s="182" t="str">
        <f t="shared" si="235"/>
        <v>1 - 7</v>
      </c>
      <c r="BK1988" s="176">
        <f t="shared" si="236"/>
        <v>4</v>
      </c>
      <c r="BL1988" s="176">
        <f t="shared" ref="BL1988:BL2051" si="239">IF(SUM(AP1988:BG1988)=0,AL1988+ROUNDDOWN(AO1988/4.5,0)+IF(AF1988*1.5+AG1988*2+AH1988*2.5+AI1988*3+AJ1988*3.5+AK1988*4+AO1988&gt;3,1,0),MAX(AP1988:BG1988))</f>
        <v>1</v>
      </c>
      <c r="BM1988" s="533"/>
      <c r="BN1988" s="185">
        <v>5</v>
      </c>
      <c r="BO1988" s="180">
        <v>1</v>
      </c>
      <c r="BP1988" s="185">
        <f t="shared" si="233"/>
        <v>9</v>
      </c>
      <c r="BQ1988" s="420" t="str">
        <f t="shared" si="237"/>
        <v>I</v>
      </c>
      <c r="BR1988" s="185"/>
      <c r="BS1988" s="464" t="s">
        <v>9623</v>
      </c>
    </row>
    <row r="1989" spans="1:71" x14ac:dyDescent="0.2">
      <c r="A1989" s="696">
        <v>1986</v>
      </c>
      <c r="B1989" s="286" t="s">
        <v>11322</v>
      </c>
      <c r="C1989" s="286" t="s">
        <v>11322</v>
      </c>
      <c r="D1989" s="258" t="s">
        <v>9623</v>
      </c>
      <c r="E1989" s="736">
        <v>1</v>
      </c>
      <c r="F1989" s="736">
        <v>1</v>
      </c>
      <c r="G1989" s="737">
        <v>4</v>
      </c>
      <c r="H1989" s="305" t="s">
        <v>3486</v>
      </c>
      <c r="I1989" s="496" t="s">
        <v>3485</v>
      </c>
      <c r="J1989" s="497" t="s">
        <v>8713</v>
      </c>
      <c r="K1989" s="427" t="s">
        <v>3489</v>
      </c>
      <c r="L1989" s="427" t="s">
        <v>3489</v>
      </c>
      <c r="M1989" s="685">
        <v>3.1</v>
      </c>
      <c r="N1989" s="685" t="s">
        <v>15710</v>
      </c>
      <c r="O1989" s="685">
        <v>65</v>
      </c>
      <c r="P1989" s="427" t="s">
        <v>16339</v>
      </c>
      <c r="Q1989" s="191">
        <v>5</v>
      </c>
      <c r="R1989" s="180"/>
      <c r="S1989" s="498">
        <v>1</v>
      </c>
      <c r="T1989" s="189">
        <v>1</v>
      </c>
      <c r="U1989" s="189">
        <v>1</v>
      </c>
      <c r="V1989" s="189">
        <v>1</v>
      </c>
      <c r="W1989" s="742">
        <v>12</v>
      </c>
      <c r="X1989" s="742"/>
      <c r="Y1989" s="742">
        <v>18</v>
      </c>
      <c r="Z1989" s="742"/>
      <c r="AA1989" s="742"/>
      <c r="AB1989" s="220"/>
      <c r="AC1989" s="183"/>
      <c r="AD1989" s="427" t="s">
        <v>7471</v>
      </c>
      <c r="AE1989" s="427" t="s">
        <v>4247</v>
      </c>
      <c r="AF1989" s="194">
        <v>0</v>
      </c>
      <c r="AG1989" s="194">
        <v>0</v>
      </c>
      <c r="AH1989" s="194">
        <v>0</v>
      </c>
      <c r="AI1989" s="194">
        <v>0</v>
      </c>
      <c r="AJ1989" s="194">
        <v>0</v>
      </c>
      <c r="AK1989" s="194">
        <v>0</v>
      </c>
      <c r="AL1989" s="385">
        <v>1</v>
      </c>
      <c r="AM1989" s="194">
        <v>0</v>
      </c>
      <c r="AN1989" s="177">
        <v>0</v>
      </c>
      <c r="AO1989" s="194">
        <v>1</v>
      </c>
      <c r="AP1989" s="180"/>
      <c r="AQ1989" s="180"/>
      <c r="AR1989" s="180"/>
      <c r="AS1989" s="180"/>
      <c r="AT1989" s="180"/>
      <c r="AU1989" s="180"/>
      <c r="AV1989" s="180"/>
      <c r="AW1989" s="180"/>
      <c r="AX1989" s="180"/>
      <c r="AY1989" s="180"/>
      <c r="AZ1989" s="180"/>
      <c r="BA1989" s="180"/>
      <c r="BB1989" s="180"/>
      <c r="BC1989" s="180"/>
      <c r="BD1989" s="180"/>
      <c r="BE1989" s="180"/>
      <c r="BF1989" s="180"/>
      <c r="BG1989" s="180"/>
      <c r="BH1989" s="176">
        <f t="shared" si="238"/>
        <v>1.125</v>
      </c>
      <c r="BI1989" s="176">
        <f t="shared" si="234"/>
        <v>18</v>
      </c>
      <c r="BJ1989" s="182" t="str">
        <f t="shared" si="235"/>
        <v>2 - 9</v>
      </c>
      <c r="BK1989" s="176">
        <f t="shared" si="236"/>
        <v>6</v>
      </c>
      <c r="BL1989" s="176">
        <f t="shared" si="239"/>
        <v>1</v>
      </c>
      <c r="BM1989" s="533"/>
      <c r="BN1989" s="185">
        <v>5</v>
      </c>
      <c r="BO1989" s="180">
        <v>1</v>
      </c>
      <c r="BP1989" s="185">
        <f t="shared" si="233"/>
        <v>11</v>
      </c>
      <c r="BQ1989" s="420" t="str">
        <f t="shared" si="237"/>
        <v>I</v>
      </c>
      <c r="BR1989" s="185"/>
      <c r="BS1989" s="464" t="s">
        <v>9623</v>
      </c>
    </row>
    <row r="1990" spans="1:71" ht="25.5" x14ac:dyDescent="0.2">
      <c r="A1990" s="697">
        <v>1987</v>
      </c>
      <c r="B1990" s="286" t="s">
        <v>11323</v>
      </c>
      <c r="C1990" s="286" t="s">
        <v>11323</v>
      </c>
      <c r="D1990" s="258" t="s">
        <v>9623</v>
      </c>
      <c r="E1990" s="736">
        <v>1</v>
      </c>
      <c r="F1990" s="736">
        <v>1</v>
      </c>
      <c r="G1990" s="737">
        <v>2</v>
      </c>
      <c r="H1990" s="305" t="s">
        <v>3486</v>
      </c>
      <c r="I1990" s="496" t="s">
        <v>2342</v>
      </c>
      <c r="J1990" s="497" t="s">
        <v>10171</v>
      </c>
      <c r="K1990" s="427" t="s">
        <v>11324</v>
      </c>
      <c r="L1990" s="427" t="s">
        <v>3489</v>
      </c>
      <c r="M1990" s="685">
        <v>4.5</v>
      </c>
      <c r="N1990" s="685" t="s">
        <v>15766</v>
      </c>
      <c r="O1990" s="685">
        <v>6.5</v>
      </c>
      <c r="P1990" s="427" t="s">
        <v>15784</v>
      </c>
      <c r="Q1990" s="191">
        <v>6</v>
      </c>
      <c r="R1990" s="180"/>
      <c r="S1990" s="498">
        <v>1</v>
      </c>
      <c r="T1990" s="189">
        <v>1</v>
      </c>
      <c r="U1990" s="189">
        <v>1</v>
      </c>
      <c r="V1990" s="189">
        <v>1</v>
      </c>
      <c r="W1990" s="742">
        <v>1</v>
      </c>
      <c r="X1990" s="742"/>
      <c r="Y1990" s="742">
        <v>27</v>
      </c>
      <c r="Z1990" s="742"/>
      <c r="AA1990" s="742"/>
      <c r="AB1990" s="499" t="s">
        <v>3879</v>
      </c>
      <c r="AC1990" s="419" t="s">
        <v>11332</v>
      </c>
      <c r="AD1990" s="427" t="s">
        <v>7472</v>
      </c>
      <c r="AE1990" s="427" t="s">
        <v>4247</v>
      </c>
      <c r="AF1990" s="194">
        <v>0</v>
      </c>
      <c r="AG1990" s="194">
        <v>0</v>
      </c>
      <c r="AH1990" s="194">
        <v>0</v>
      </c>
      <c r="AI1990" s="194">
        <v>0</v>
      </c>
      <c r="AJ1990" s="194">
        <v>0</v>
      </c>
      <c r="AK1990" s="194">
        <v>0</v>
      </c>
      <c r="AL1990" s="385">
        <v>1</v>
      </c>
      <c r="AM1990" s="194">
        <v>0</v>
      </c>
      <c r="AN1990" s="177">
        <v>0</v>
      </c>
      <c r="AO1990" s="194">
        <v>0</v>
      </c>
      <c r="AP1990" s="180"/>
      <c r="AQ1990" s="180"/>
      <c r="AR1990" s="180"/>
      <c r="AS1990" s="180"/>
      <c r="AT1990" s="180"/>
      <c r="AU1990" s="180"/>
      <c r="AV1990" s="180"/>
      <c r="AW1990" s="180"/>
      <c r="AX1990" s="180"/>
      <c r="AY1990" s="180"/>
      <c r="AZ1990" s="180"/>
      <c r="BA1990" s="180"/>
      <c r="BB1990" s="180"/>
      <c r="BC1990" s="180"/>
      <c r="BD1990" s="180"/>
      <c r="BE1990" s="180"/>
      <c r="BF1990" s="180"/>
      <c r="BG1990" s="180"/>
      <c r="BH1990" s="176">
        <f t="shared" si="238"/>
        <v>1</v>
      </c>
      <c r="BI1990" s="176">
        <f t="shared" si="234"/>
        <v>19</v>
      </c>
      <c r="BJ1990" s="182" t="str">
        <f t="shared" si="235"/>
        <v>1 - 8</v>
      </c>
      <c r="BK1990" s="176">
        <f t="shared" si="236"/>
        <v>5</v>
      </c>
      <c r="BL1990" s="176">
        <f t="shared" si="239"/>
        <v>1</v>
      </c>
      <c r="BM1990" s="533"/>
      <c r="BN1990" s="185">
        <v>30</v>
      </c>
      <c r="BO1990" s="180">
        <v>1</v>
      </c>
      <c r="BP1990" s="185">
        <f t="shared" si="233"/>
        <v>35</v>
      </c>
      <c r="BQ1990" s="420" t="str">
        <f t="shared" si="237"/>
        <v>II</v>
      </c>
      <c r="BR1990" s="185"/>
      <c r="BS1990" s="464" t="s">
        <v>9623</v>
      </c>
    </row>
    <row r="1991" spans="1:71" ht="51" x14ac:dyDescent="0.2">
      <c r="A1991" s="696">
        <v>1988</v>
      </c>
      <c r="B1991" s="286" t="s">
        <v>11815</v>
      </c>
      <c r="C1991" s="286" t="s">
        <v>11333</v>
      </c>
      <c r="D1991" s="258" t="s">
        <v>9623</v>
      </c>
      <c r="E1991" s="736">
        <v>1</v>
      </c>
      <c r="F1991" s="736">
        <v>1</v>
      </c>
      <c r="G1991" s="737">
        <v>1</v>
      </c>
      <c r="H1991" s="305" t="s">
        <v>3486</v>
      </c>
      <c r="I1991" s="496" t="s">
        <v>3487</v>
      </c>
      <c r="J1991" s="497" t="s">
        <v>6472</v>
      </c>
      <c r="K1991" s="427" t="s">
        <v>5490</v>
      </c>
      <c r="L1991" s="427" t="s">
        <v>5490</v>
      </c>
      <c r="M1991" s="684">
        <v>8</v>
      </c>
      <c r="N1991" s="685" t="s">
        <v>15715</v>
      </c>
      <c r="O1991" s="684">
        <v>750</v>
      </c>
      <c r="P1991" s="427" t="s">
        <v>16342</v>
      </c>
      <c r="Q1991" s="191">
        <v>3</v>
      </c>
      <c r="R1991" s="180"/>
      <c r="S1991" s="498">
        <v>5</v>
      </c>
      <c r="T1991" s="498">
        <v>7</v>
      </c>
      <c r="U1991" s="189">
        <v>2</v>
      </c>
      <c r="V1991" s="189">
        <v>8</v>
      </c>
      <c r="W1991" s="742">
        <v>6</v>
      </c>
      <c r="X1991" s="742"/>
      <c r="Y1991" s="742"/>
      <c r="Z1991" s="742"/>
      <c r="AA1991" s="742"/>
      <c r="AB1991" s="220"/>
      <c r="AC1991" s="419" t="s">
        <v>11356</v>
      </c>
      <c r="AD1991" s="179" t="s">
        <v>7470</v>
      </c>
      <c r="AE1991" s="427" t="s">
        <v>4247</v>
      </c>
      <c r="AF1991" s="194">
        <v>0</v>
      </c>
      <c r="AG1991" s="194">
        <v>0</v>
      </c>
      <c r="AH1991" s="194">
        <v>0</v>
      </c>
      <c r="AI1991" s="194">
        <v>0</v>
      </c>
      <c r="AJ1991" s="194">
        <v>0</v>
      </c>
      <c r="AK1991" s="194">
        <v>0</v>
      </c>
      <c r="AL1991" s="385">
        <v>8</v>
      </c>
      <c r="AM1991" s="194">
        <v>0</v>
      </c>
      <c r="AN1991" s="177">
        <v>0</v>
      </c>
      <c r="AO1991" s="194">
        <v>0</v>
      </c>
      <c r="AP1991" s="180"/>
      <c r="AQ1991" s="180"/>
      <c r="AR1991" s="180"/>
      <c r="AS1991" s="180"/>
      <c r="AT1991" s="180"/>
      <c r="AU1991" s="180"/>
      <c r="AV1991" s="180"/>
      <c r="AW1991" s="180"/>
      <c r="AX1991" s="180"/>
      <c r="AY1991" s="180"/>
      <c r="AZ1991" s="180"/>
      <c r="BA1991" s="180"/>
      <c r="BB1991" s="180"/>
      <c r="BC1991" s="180"/>
      <c r="BD1991" s="180"/>
      <c r="BE1991" s="180"/>
      <c r="BF1991" s="180"/>
      <c r="BG1991" s="180"/>
      <c r="BH1991" s="176">
        <f t="shared" si="238"/>
        <v>8</v>
      </c>
      <c r="BI1991" s="176">
        <f t="shared" si="234"/>
        <v>12</v>
      </c>
      <c r="BJ1991" s="182" t="str">
        <f t="shared" si="235"/>
        <v>8 - 64</v>
      </c>
      <c r="BK1991" s="176">
        <f t="shared" si="236"/>
        <v>36</v>
      </c>
      <c r="BL1991" s="176">
        <f t="shared" si="239"/>
        <v>8</v>
      </c>
      <c r="BM1991" s="533"/>
      <c r="BN1991" s="185">
        <v>825</v>
      </c>
      <c r="BO1991" s="180">
        <v>10</v>
      </c>
      <c r="BP1991" s="185">
        <f t="shared" si="233"/>
        <v>1185</v>
      </c>
      <c r="BQ1991" s="420" t="str">
        <f t="shared" si="237"/>
        <v>VI</v>
      </c>
      <c r="BR1991" s="185"/>
      <c r="BS1991" s="464" t="s">
        <v>9546</v>
      </c>
    </row>
    <row r="1992" spans="1:71" ht="51" x14ac:dyDescent="0.2">
      <c r="A1992" s="696">
        <v>1989</v>
      </c>
      <c r="B1992" s="286" t="s">
        <v>11815</v>
      </c>
      <c r="C1992" s="286" t="s">
        <v>11334</v>
      </c>
      <c r="D1992" s="258" t="s">
        <v>9623</v>
      </c>
      <c r="E1992" s="736">
        <v>1</v>
      </c>
      <c r="F1992" s="736">
        <v>1</v>
      </c>
      <c r="G1992" s="737">
        <v>1</v>
      </c>
      <c r="H1992" s="305" t="s">
        <v>3486</v>
      </c>
      <c r="I1992" s="496" t="s">
        <v>3487</v>
      </c>
      <c r="J1992" s="497" t="s">
        <v>6472</v>
      </c>
      <c r="K1992" s="427" t="s">
        <v>5490</v>
      </c>
      <c r="L1992" s="427" t="s">
        <v>5490</v>
      </c>
      <c r="M1992" s="684">
        <v>9</v>
      </c>
      <c r="N1992" s="685" t="s">
        <v>15715</v>
      </c>
      <c r="O1992" s="684">
        <v>1100</v>
      </c>
      <c r="P1992" s="427" t="s">
        <v>16342</v>
      </c>
      <c r="Q1992" s="191">
        <v>3</v>
      </c>
      <c r="R1992" s="180"/>
      <c r="S1992" s="498">
        <v>5</v>
      </c>
      <c r="T1992" s="498">
        <v>7</v>
      </c>
      <c r="U1992" s="189">
        <v>2</v>
      </c>
      <c r="V1992" s="189">
        <v>8</v>
      </c>
      <c r="W1992" s="742">
        <v>6</v>
      </c>
      <c r="X1992" s="742"/>
      <c r="Y1992" s="742"/>
      <c r="Z1992" s="742"/>
      <c r="AA1992" s="742"/>
      <c r="AB1992" s="220"/>
      <c r="AC1992" s="419" t="s">
        <v>11356</v>
      </c>
      <c r="AD1992" s="179" t="s">
        <v>7470</v>
      </c>
      <c r="AE1992" s="427" t="s">
        <v>4247</v>
      </c>
      <c r="AF1992" s="194">
        <v>0</v>
      </c>
      <c r="AG1992" s="194">
        <v>0</v>
      </c>
      <c r="AH1992" s="194">
        <v>0</v>
      </c>
      <c r="AI1992" s="194">
        <v>0</v>
      </c>
      <c r="AJ1992" s="194">
        <v>0</v>
      </c>
      <c r="AK1992" s="194">
        <v>0</v>
      </c>
      <c r="AL1992" s="385">
        <v>12</v>
      </c>
      <c r="AM1992" s="194">
        <v>0</v>
      </c>
      <c r="AN1992" s="177">
        <v>0</v>
      </c>
      <c r="AO1992" s="194">
        <v>0</v>
      </c>
      <c r="AP1992" s="180"/>
      <c r="AQ1992" s="180"/>
      <c r="AR1992" s="180"/>
      <c r="AS1992" s="180"/>
      <c r="AT1992" s="180"/>
      <c r="AU1992" s="180"/>
      <c r="AV1992" s="180"/>
      <c r="AW1992" s="180"/>
      <c r="AX1992" s="180"/>
      <c r="AY1992" s="180"/>
      <c r="AZ1992" s="180"/>
      <c r="BA1992" s="180"/>
      <c r="BB1992" s="180"/>
      <c r="BC1992" s="180"/>
      <c r="BD1992" s="180"/>
      <c r="BE1992" s="180"/>
      <c r="BF1992" s="180"/>
      <c r="BG1992" s="180"/>
      <c r="BH1992" s="176">
        <f t="shared" si="238"/>
        <v>12</v>
      </c>
      <c r="BI1992" s="176">
        <f t="shared" si="234"/>
        <v>9</v>
      </c>
      <c r="BJ1992" s="182" t="str">
        <f t="shared" si="235"/>
        <v>12 - 96</v>
      </c>
      <c r="BK1992" s="176">
        <f t="shared" si="236"/>
        <v>54</v>
      </c>
      <c r="BL1992" s="176">
        <f t="shared" si="239"/>
        <v>12</v>
      </c>
      <c r="BM1992" s="533"/>
      <c r="BN1992" s="185">
        <v>2850</v>
      </c>
      <c r="BO1992" s="180">
        <v>15</v>
      </c>
      <c r="BP1992" s="185">
        <f t="shared" si="233"/>
        <v>3660</v>
      </c>
      <c r="BQ1992" s="420" t="str">
        <f t="shared" si="237"/>
        <v>VII</v>
      </c>
      <c r="BR1992" s="185"/>
      <c r="BS1992" s="464" t="s">
        <v>9623</v>
      </c>
    </row>
    <row r="1993" spans="1:71" ht="51" x14ac:dyDescent="0.2">
      <c r="A1993" s="697">
        <v>1990</v>
      </c>
      <c r="B1993" s="286" t="s">
        <v>11815</v>
      </c>
      <c r="C1993" s="286" t="s">
        <v>11335</v>
      </c>
      <c r="D1993" s="258" t="s">
        <v>9623</v>
      </c>
      <c r="E1993" s="736">
        <v>1</v>
      </c>
      <c r="F1993" s="736">
        <v>1</v>
      </c>
      <c r="G1993" s="737">
        <v>1</v>
      </c>
      <c r="H1993" s="305" t="s">
        <v>3486</v>
      </c>
      <c r="I1993" s="496" t="s">
        <v>3487</v>
      </c>
      <c r="J1993" s="497" t="s">
        <v>6472</v>
      </c>
      <c r="K1993" s="427" t="s">
        <v>5490</v>
      </c>
      <c r="L1993" s="427" t="s">
        <v>5490</v>
      </c>
      <c r="M1993" s="684">
        <v>10</v>
      </c>
      <c r="N1993" s="685" t="s">
        <v>15715</v>
      </c>
      <c r="O1993" s="684">
        <v>1500</v>
      </c>
      <c r="P1993" s="427" t="s">
        <v>16342</v>
      </c>
      <c r="Q1993" s="191">
        <v>3</v>
      </c>
      <c r="R1993" s="180"/>
      <c r="S1993" s="498">
        <v>5</v>
      </c>
      <c r="T1993" s="498">
        <v>7</v>
      </c>
      <c r="U1993" s="189">
        <v>2</v>
      </c>
      <c r="V1993" s="189">
        <v>8</v>
      </c>
      <c r="W1993" s="742">
        <v>6</v>
      </c>
      <c r="X1993" s="742"/>
      <c r="Y1993" s="742"/>
      <c r="Z1993" s="742"/>
      <c r="AA1993" s="742"/>
      <c r="AB1993" s="220"/>
      <c r="AC1993" s="419" t="s">
        <v>11362</v>
      </c>
      <c r="AD1993" s="179" t="s">
        <v>7470</v>
      </c>
      <c r="AE1993" s="427" t="s">
        <v>4247</v>
      </c>
      <c r="AF1993" s="194">
        <v>0</v>
      </c>
      <c r="AG1993" s="194">
        <v>0</v>
      </c>
      <c r="AH1993" s="194">
        <v>0</v>
      </c>
      <c r="AI1993" s="194">
        <v>0</v>
      </c>
      <c r="AJ1993" s="194">
        <v>0</v>
      </c>
      <c r="AK1993" s="194">
        <v>0</v>
      </c>
      <c r="AL1993" s="385">
        <v>16</v>
      </c>
      <c r="AM1993" s="194">
        <v>0</v>
      </c>
      <c r="AN1993" s="177">
        <v>0</v>
      </c>
      <c r="AO1993" s="194">
        <v>0</v>
      </c>
      <c r="AP1993" s="180"/>
      <c r="AQ1993" s="180"/>
      <c r="AR1993" s="180"/>
      <c r="AS1993" s="180"/>
      <c r="AT1993" s="180"/>
      <c r="AU1993" s="180"/>
      <c r="AV1993" s="180"/>
      <c r="AW1993" s="180"/>
      <c r="AX1993" s="180"/>
      <c r="AY1993" s="180"/>
      <c r="AZ1993" s="180"/>
      <c r="BA1993" s="180"/>
      <c r="BB1993" s="180"/>
      <c r="BC1993" s="180"/>
      <c r="BD1993" s="180"/>
      <c r="BE1993" s="180"/>
      <c r="BF1993" s="180"/>
      <c r="BG1993" s="180"/>
      <c r="BH1993" s="176">
        <f t="shared" si="238"/>
        <v>16</v>
      </c>
      <c r="BI1993" s="176">
        <f t="shared" si="234"/>
        <v>7</v>
      </c>
      <c r="BJ1993" s="182" t="str">
        <f t="shared" si="235"/>
        <v>16 - 128</v>
      </c>
      <c r="BK1993" s="176">
        <f t="shared" si="236"/>
        <v>72</v>
      </c>
      <c r="BL1993" s="176">
        <f t="shared" si="239"/>
        <v>16</v>
      </c>
      <c r="BM1993" s="533"/>
      <c r="BN1993" s="185">
        <v>6690</v>
      </c>
      <c r="BO1993" s="180">
        <v>20</v>
      </c>
      <c r="BP1993" s="185">
        <f t="shared" si="233"/>
        <v>8130</v>
      </c>
      <c r="BQ1993" s="420" t="str">
        <f t="shared" si="237"/>
        <v>IX</v>
      </c>
      <c r="BR1993" s="185"/>
      <c r="BS1993" s="464" t="s">
        <v>9546</v>
      </c>
    </row>
    <row r="1994" spans="1:71" ht="25.5" x14ac:dyDescent="0.2">
      <c r="A1994" s="696">
        <v>1991</v>
      </c>
      <c r="B1994" s="286" t="s">
        <v>11816</v>
      </c>
      <c r="C1994" s="286" t="s">
        <v>11336</v>
      </c>
      <c r="D1994" s="258" t="s">
        <v>9623</v>
      </c>
      <c r="E1994" s="736">
        <v>1</v>
      </c>
      <c r="F1994" s="736">
        <v>1</v>
      </c>
      <c r="G1994" s="737">
        <v>1</v>
      </c>
      <c r="H1994" s="305" t="s">
        <v>3486</v>
      </c>
      <c r="I1994" s="496" t="s">
        <v>3487</v>
      </c>
      <c r="J1994" s="497" t="s">
        <v>5449</v>
      </c>
      <c r="K1994" s="427" t="s">
        <v>5490</v>
      </c>
      <c r="L1994" s="427" t="s">
        <v>5490</v>
      </c>
      <c r="M1994" s="684">
        <v>9</v>
      </c>
      <c r="N1994" s="685" t="s">
        <v>15715</v>
      </c>
      <c r="O1994" s="684">
        <v>8500</v>
      </c>
      <c r="P1994" s="427" t="s">
        <v>16343</v>
      </c>
      <c r="Q1994" s="191">
        <v>3</v>
      </c>
      <c r="R1994" s="180"/>
      <c r="S1994" s="498">
        <v>5</v>
      </c>
      <c r="T1994" s="498">
        <v>7</v>
      </c>
      <c r="U1994" s="189">
        <v>2</v>
      </c>
      <c r="V1994" s="189">
        <v>8</v>
      </c>
      <c r="W1994" s="742">
        <v>6</v>
      </c>
      <c r="X1994" s="742"/>
      <c r="Y1994" s="742"/>
      <c r="Z1994" s="742"/>
      <c r="AA1994" s="742"/>
      <c r="AB1994" s="220"/>
      <c r="AC1994" s="419" t="s">
        <v>11367</v>
      </c>
      <c r="AD1994" s="179" t="s">
        <v>7470</v>
      </c>
      <c r="AE1994" s="427" t="s">
        <v>4247</v>
      </c>
      <c r="AF1994" s="194">
        <v>0</v>
      </c>
      <c r="AG1994" s="194">
        <v>0</v>
      </c>
      <c r="AH1994" s="194">
        <v>0</v>
      </c>
      <c r="AI1994" s="194">
        <v>0</v>
      </c>
      <c r="AJ1994" s="194">
        <v>0</v>
      </c>
      <c r="AK1994" s="194">
        <v>0</v>
      </c>
      <c r="AL1994" s="385">
        <v>8</v>
      </c>
      <c r="AM1994" s="194">
        <v>0</v>
      </c>
      <c r="AN1994" s="177">
        <v>0</v>
      </c>
      <c r="AO1994" s="194">
        <v>0</v>
      </c>
      <c r="AP1994" s="180"/>
      <c r="AQ1994" s="180"/>
      <c r="AR1994" s="180"/>
      <c r="AS1994" s="180"/>
      <c r="AT1994" s="180"/>
      <c r="AU1994" s="180"/>
      <c r="AV1994" s="180"/>
      <c r="AW1994" s="180"/>
      <c r="AX1994" s="180"/>
      <c r="AY1994" s="180"/>
      <c r="AZ1994" s="180"/>
      <c r="BA1994" s="180"/>
      <c r="BB1994" s="180"/>
      <c r="BC1994" s="180"/>
      <c r="BD1994" s="180"/>
      <c r="BE1994" s="180"/>
      <c r="BF1994" s="180"/>
      <c r="BG1994" s="180"/>
      <c r="BH1994" s="176">
        <f t="shared" si="238"/>
        <v>8</v>
      </c>
      <c r="BI1994" s="176">
        <f t="shared" si="234"/>
        <v>12</v>
      </c>
      <c r="BJ1994" s="182" t="str">
        <f t="shared" si="235"/>
        <v>8 - 64</v>
      </c>
      <c r="BK1994" s="176">
        <f t="shared" si="236"/>
        <v>36</v>
      </c>
      <c r="BL1994" s="176">
        <f t="shared" si="239"/>
        <v>8</v>
      </c>
      <c r="BM1994" s="533"/>
      <c r="BN1994" s="185">
        <v>825</v>
      </c>
      <c r="BO1994" s="180">
        <v>10</v>
      </c>
      <c r="BP1994" s="185">
        <f t="shared" si="233"/>
        <v>1185</v>
      </c>
      <c r="BQ1994" s="420" t="str">
        <f t="shared" si="237"/>
        <v>VI</v>
      </c>
      <c r="BR1994" s="185"/>
      <c r="BS1994" s="464" t="s">
        <v>9546</v>
      </c>
    </row>
    <row r="1995" spans="1:71" ht="25.5" x14ac:dyDescent="0.2">
      <c r="A1995" s="697">
        <v>1992</v>
      </c>
      <c r="B1995" s="286" t="s">
        <v>11816</v>
      </c>
      <c r="C1995" s="286" t="s">
        <v>11337</v>
      </c>
      <c r="D1995" s="258" t="s">
        <v>9623</v>
      </c>
      <c r="E1995" s="736">
        <v>1</v>
      </c>
      <c r="F1995" s="736">
        <v>1</v>
      </c>
      <c r="G1995" s="737">
        <v>1</v>
      </c>
      <c r="H1995" s="305" t="s">
        <v>3486</v>
      </c>
      <c r="I1995" s="496" t="s">
        <v>3487</v>
      </c>
      <c r="J1995" s="497" t="s">
        <v>5449</v>
      </c>
      <c r="K1995" s="427" t="s">
        <v>5490</v>
      </c>
      <c r="L1995" s="427" t="s">
        <v>5490</v>
      </c>
      <c r="M1995" s="684">
        <v>10</v>
      </c>
      <c r="N1995" s="685" t="s">
        <v>15715</v>
      </c>
      <c r="O1995" s="684">
        <v>11700</v>
      </c>
      <c r="P1995" s="427" t="s">
        <v>16343</v>
      </c>
      <c r="Q1995" s="191">
        <v>3</v>
      </c>
      <c r="R1995" s="180"/>
      <c r="S1995" s="498">
        <v>5</v>
      </c>
      <c r="T1995" s="498">
        <v>7</v>
      </c>
      <c r="U1995" s="189">
        <v>2</v>
      </c>
      <c r="V1995" s="189">
        <v>8</v>
      </c>
      <c r="W1995" s="742">
        <v>6</v>
      </c>
      <c r="X1995" s="742"/>
      <c r="Y1995" s="742"/>
      <c r="Z1995" s="742"/>
      <c r="AA1995" s="742"/>
      <c r="AB1995" s="220"/>
      <c r="AC1995" s="419" t="s">
        <v>11367</v>
      </c>
      <c r="AD1995" s="179" t="s">
        <v>7470</v>
      </c>
      <c r="AE1995" s="427" t="s">
        <v>4247</v>
      </c>
      <c r="AF1995" s="194">
        <v>0</v>
      </c>
      <c r="AG1995" s="194">
        <v>0</v>
      </c>
      <c r="AH1995" s="194">
        <v>0</v>
      </c>
      <c r="AI1995" s="194">
        <v>0</v>
      </c>
      <c r="AJ1995" s="194">
        <v>0</v>
      </c>
      <c r="AK1995" s="194">
        <v>0</v>
      </c>
      <c r="AL1995" s="385">
        <v>12</v>
      </c>
      <c r="AM1995" s="194">
        <v>0</v>
      </c>
      <c r="AN1995" s="177">
        <v>0</v>
      </c>
      <c r="AO1995" s="194">
        <v>0</v>
      </c>
      <c r="AP1995" s="180"/>
      <c r="AQ1995" s="180"/>
      <c r="AR1995" s="180"/>
      <c r="AS1995" s="180"/>
      <c r="AT1995" s="180"/>
      <c r="AU1995" s="180"/>
      <c r="AV1995" s="180"/>
      <c r="AW1995" s="180"/>
      <c r="AX1995" s="180"/>
      <c r="AY1995" s="180"/>
      <c r="AZ1995" s="180"/>
      <c r="BA1995" s="180"/>
      <c r="BB1995" s="180"/>
      <c r="BC1995" s="180"/>
      <c r="BD1995" s="180"/>
      <c r="BE1995" s="180"/>
      <c r="BF1995" s="180"/>
      <c r="BG1995" s="180"/>
      <c r="BH1995" s="176">
        <f t="shared" si="238"/>
        <v>12</v>
      </c>
      <c r="BI1995" s="176">
        <f t="shared" si="234"/>
        <v>9</v>
      </c>
      <c r="BJ1995" s="182" t="str">
        <f t="shared" si="235"/>
        <v>12 - 96</v>
      </c>
      <c r="BK1995" s="176">
        <f t="shared" si="236"/>
        <v>54</v>
      </c>
      <c r="BL1995" s="176">
        <f t="shared" si="239"/>
        <v>12</v>
      </c>
      <c r="BM1995" s="533"/>
      <c r="BN1995" s="185">
        <v>2850</v>
      </c>
      <c r="BO1995" s="180">
        <v>15</v>
      </c>
      <c r="BP1995" s="185">
        <f t="shared" si="233"/>
        <v>3660</v>
      </c>
      <c r="BQ1995" s="420" t="str">
        <f t="shared" si="237"/>
        <v>VII</v>
      </c>
      <c r="BR1995" s="185"/>
      <c r="BS1995" s="464" t="s">
        <v>9623</v>
      </c>
    </row>
    <row r="1996" spans="1:71" ht="25.5" x14ac:dyDescent="0.2">
      <c r="A1996" s="696">
        <v>1993</v>
      </c>
      <c r="B1996" s="286" t="s">
        <v>11816</v>
      </c>
      <c r="C1996" s="286" t="s">
        <v>11338</v>
      </c>
      <c r="D1996" s="258" t="s">
        <v>9623</v>
      </c>
      <c r="E1996" s="736">
        <v>1</v>
      </c>
      <c r="F1996" s="736">
        <v>1</v>
      </c>
      <c r="G1996" s="737">
        <v>1</v>
      </c>
      <c r="H1996" s="305" t="s">
        <v>3486</v>
      </c>
      <c r="I1996" s="496" t="s">
        <v>3487</v>
      </c>
      <c r="J1996" s="497" t="s">
        <v>5449</v>
      </c>
      <c r="K1996" s="427" t="s">
        <v>5490</v>
      </c>
      <c r="L1996" s="427" t="s">
        <v>5490</v>
      </c>
      <c r="M1996" s="686">
        <v>11</v>
      </c>
      <c r="N1996" s="685" t="s">
        <v>15715</v>
      </c>
      <c r="O1996" s="686">
        <v>15600</v>
      </c>
      <c r="P1996" s="427" t="s">
        <v>16343</v>
      </c>
      <c r="Q1996" s="191">
        <v>3</v>
      </c>
      <c r="R1996" s="180"/>
      <c r="S1996" s="498">
        <v>5</v>
      </c>
      <c r="T1996" s="498">
        <v>7</v>
      </c>
      <c r="U1996" s="189">
        <v>2</v>
      </c>
      <c r="V1996" s="189">
        <v>8</v>
      </c>
      <c r="W1996" s="742">
        <v>6</v>
      </c>
      <c r="X1996" s="742"/>
      <c r="Y1996" s="742"/>
      <c r="Z1996" s="742"/>
      <c r="AA1996" s="742"/>
      <c r="AB1996" s="220"/>
      <c r="AC1996" s="419" t="s">
        <v>11367</v>
      </c>
      <c r="AD1996" s="179" t="s">
        <v>7470</v>
      </c>
      <c r="AE1996" s="427" t="s">
        <v>4247</v>
      </c>
      <c r="AF1996" s="194">
        <v>0</v>
      </c>
      <c r="AG1996" s="194">
        <v>0</v>
      </c>
      <c r="AH1996" s="194">
        <v>0</v>
      </c>
      <c r="AI1996" s="194">
        <v>0</v>
      </c>
      <c r="AJ1996" s="194">
        <v>0</v>
      </c>
      <c r="AK1996" s="194">
        <v>0</v>
      </c>
      <c r="AL1996" s="385">
        <v>16</v>
      </c>
      <c r="AM1996" s="194">
        <v>0</v>
      </c>
      <c r="AN1996" s="177">
        <v>0</v>
      </c>
      <c r="AO1996" s="194">
        <v>0</v>
      </c>
      <c r="AP1996" s="180"/>
      <c r="AQ1996" s="180"/>
      <c r="AR1996" s="180"/>
      <c r="AS1996" s="180"/>
      <c r="AT1996" s="180"/>
      <c r="AU1996" s="180"/>
      <c r="AV1996" s="180"/>
      <c r="AW1996" s="180"/>
      <c r="AX1996" s="180"/>
      <c r="AY1996" s="180"/>
      <c r="AZ1996" s="180"/>
      <c r="BA1996" s="180"/>
      <c r="BB1996" s="180"/>
      <c r="BC1996" s="180"/>
      <c r="BD1996" s="180"/>
      <c r="BE1996" s="180"/>
      <c r="BF1996" s="180"/>
      <c r="BG1996" s="180"/>
      <c r="BH1996" s="176">
        <f t="shared" si="238"/>
        <v>16</v>
      </c>
      <c r="BI1996" s="176">
        <f t="shared" si="234"/>
        <v>7</v>
      </c>
      <c r="BJ1996" s="182" t="str">
        <f t="shared" si="235"/>
        <v>16 - 128</v>
      </c>
      <c r="BK1996" s="176">
        <f t="shared" si="236"/>
        <v>72</v>
      </c>
      <c r="BL1996" s="176">
        <f t="shared" si="239"/>
        <v>16</v>
      </c>
      <c r="BM1996" s="533"/>
      <c r="BN1996" s="185">
        <v>6690</v>
      </c>
      <c r="BO1996" s="180">
        <v>20</v>
      </c>
      <c r="BP1996" s="185">
        <f t="shared" si="233"/>
        <v>8130</v>
      </c>
      <c r="BQ1996" s="420" t="str">
        <f t="shared" si="237"/>
        <v>IX</v>
      </c>
      <c r="BR1996" s="185"/>
      <c r="BS1996" s="464" t="s">
        <v>9546</v>
      </c>
    </row>
    <row r="1997" spans="1:71" ht="25.5" x14ac:dyDescent="0.2">
      <c r="A1997" s="696">
        <v>1994</v>
      </c>
      <c r="B1997" s="286" t="s">
        <v>11817</v>
      </c>
      <c r="C1997" s="286" t="s">
        <v>11339</v>
      </c>
      <c r="D1997" s="258" t="s">
        <v>9623</v>
      </c>
      <c r="E1997" s="736">
        <v>1</v>
      </c>
      <c r="F1997" s="736">
        <v>1</v>
      </c>
      <c r="G1997" s="737">
        <v>1</v>
      </c>
      <c r="H1997" s="305" t="s">
        <v>3486</v>
      </c>
      <c r="I1997" s="496" t="s">
        <v>4342</v>
      </c>
      <c r="J1997" s="497" t="s">
        <v>4290</v>
      </c>
      <c r="K1997" s="427" t="s">
        <v>5490</v>
      </c>
      <c r="L1997" s="427" t="s">
        <v>5490</v>
      </c>
      <c r="M1997" s="684">
        <v>8</v>
      </c>
      <c r="N1997" s="685" t="s">
        <v>15715</v>
      </c>
      <c r="O1997" s="684">
        <v>1125</v>
      </c>
      <c r="P1997" s="427" t="s">
        <v>16344</v>
      </c>
      <c r="Q1997" s="191">
        <v>3</v>
      </c>
      <c r="R1997" s="180"/>
      <c r="S1997" s="498">
        <v>5</v>
      </c>
      <c r="T1997" s="498">
        <v>7</v>
      </c>
      <c r="U1997" s="189">
        <v>2</v>
      </c>
      <c r="V1997" s="189">
        <v>8</v>
      </c>
      <c r="W1997" s="742">
        <v>0</v>
      </c>
      <c r="X1997" s="742">
        <v>36</v>
      </c>
      <c r="Y1997" s="742"/>
      <c r="Z1997" s="742"/>
      <c r="AA1997" s="742"/>
      <c r="AB1997" s="499" t="s">
        <v>3878</v>
      </c>
      <c r="AC1997" s="419" t="s">
        <v>11375</v>
      </c>
      <c r="AD1997" s="179" t="s">
        <v>7470</v>
      </c>
      <c r="AE1997" s="427" t="s">
        <v>4247</v>
      </c>
      <c r="AF1997" s="194">
        <v>0</v>
      </c>
      <c r="AG1997" s="194">
        <v>0</v>
      </c>
      <c r="AH1997" s="194">
        <v>0</v>
      </c>
      <c r="AI1997" s="194">
        <v>0</v>
      </c>
      <c r="AJ1997" s="194">
        <v>0</v>
      </c>
      <c r="AK1997" s="194">
        <v>0</v>
      </c>
      <c r="AL1997" s="385">
        <v>8</v>
      </c>
      <c r="AM1997" s="194">
        <v>0</v>
      </c>
      <c r="AN1997" s="177">
        <v>0</v>
      </c>
      <c r="AO1997" s="194">
        <v>0</v>
      </c>
      <c r="AP1997" s="180"/>
      <c r="AQ1997" s="180"/>
      <c r="AR1997" s="180"/>
      <c r="AS1997" s="180"/>
      <c r="AT1997" s="180"/>
      <c r="AU1997" s="180"/>
      <c r="AV1997" s="180"/>
      <c r="AW1997" s="180"/>
      <c r="AX1997" s="180"/>
      <c r="AY1997" s="180"/>
      <c r="AZ1997" s="180"/>
      <c r="BA1997" s="180"/>
      <c r="BB1997" s="180"/>
      <c r="BC1997" s="180"/>
      <c r="BD1997" s="180"/>
      <c r="BE1997" s="180"/>
      <c r="BF1997" s="180"/>
      <c r="BG1997" s="180"/>
      <c r="BH1997" s="176">
        <f t="shared" si="238"/>
        <v>8</v>
      </c>
      <c r="BI1997" s="176">
        <f t="shared" si="234"/>
        <v>12</v>
      </c>
      <c r="BJ1997" s="182" t="str">
        <f t="shared" si="235"/>
        <v>8 - 64</v>
      </c>
      <c r="BK1997" s="176">
        <f t="shared" si="236"/>
        <v>36</v>
      </c>
      <c r="BL1997" s="176">
        <f t="shared" si="239"/>
        <v>8</v>
      </c>
      <c r="BM1997" s="533"/>
      <c r="BN1997" s="185">
        <v>825</v>
      </c>
      <c r="BO1997" s="180">
        <v>10</v>
      </c>
      <c r="BP1997" s="185">
        <f t="shared" si="233"/>
        <v>1185</v>
      </c>
      <c r="BQ1997" s="420" t="str">
        <f t="shared" si="237"/>
        <v>VI</v>
      </c>
      <c r="BR1997" s="185"/>
      <c r="BS1997" s="464" t="s">
        <v>9546</v>
      </c>
    </row>
    <row r="1998" spans="1:71" ht="25.5" x14ac:dyDescent="0.2">
      <c r="A1998" s="697">
        <v>1995</v>
      </c>
      <c r="B1998" s="286" t="s">
        <v>11817</v>
      </c>
      <c r="C1998" s="286" t="s">
        <v>11340</v>
      </c>
      <c r="D1998" s="258" t="s">
        <v>9623</v>
      </c>
      <c r="E1998" s="736">
        <v>1</v>
      </c>
      <c r="F1998" s="736">
        <v>1</v>
      </c>
      <c r="G1998" s="737">
        <v>1</v>
      </c>
      <c r="H1998" s="305" t="s">
        <v>3486</v>
      </c>
      <c r="I1998" s="496" t="s">
        <v>4342</v>
      </c>
      <c r="J1998" s="497" t="s">
        <v>4290</v>
      </c>
      <c r="K1998" s="427" t="s">
        <v>5490</v>
      </c>
      <c r="L1998" s="427" t="s">
        <v>5490</v>
      </c>
      <c r="M1998" s="684">
        <v>9</v>
      </c>
      <c r="N1998" s="685" t="s">
        <v>15715</v>
      </c>
      <c r="O1998" s="684">
        <v>1650</v>
      </c>
      <c r="P1998" s="427" t="s">
        <v>16344</v>
      </c>
      <c r="Q1998" s="191">
        <v>3</v>
      </c>
      <c r="R1998" s="180"/>
      <c r="S1998" s="498">
        <v>5</v>
      </c>
      <c r="T1998" s="498">
        <v>7</v>
      </c>
      <c r="U1998" s="189">
        <v>2</v>
      </c>
      <c r="V1998" s="189">
        <v>8</v>
      </c>
      <c r="W1998" s="742">
        <v>0</v>
      </c>
      <c r="X1998" s="742">
        <v>36</v>
      </c>
      <c r="Y1998" s="742"/>
      <c r="Z1998" s="742"/>
      <c r="AA1998" s="742"/>
      <c r="AB1998" s="499" t="s">
        <v>3878</v>
      </c>
      <c r="AC1998" s="419" t="s">
        <v>11375</v>
      </c>
      <c r="AD1998" s="179" t="s">
        <v>7470</v>
      </c>
      <c r="AE1998" s="427" t="s">
        <v>4247</v>
      </c>
      <c r="AF1998" s="194">
        <v>0</v>
      </c>
      <c r="AG1998" s="194">
        <v>0</v>
      </c>
      <c r="AH1998" s="194">
        <v>0</v>
      </c>
      <c r="AI1998" s="194">
        <v>0</v>
      </c>
      <c r="AJ1998" s="194">
        <v>0</v>
      </c>
      <c r="AK1998" s="194">
        <v>0</v>
      </c>
      <c r="AL1998" s="385">
        <v>12</v>
      </c>
      <c r="AM1998" s="194">
        <v>0</v>
      </c>
      <c r="AN1998" s="177">
        <v>0</v>
      </c>
      <c r="AO1998" s="194">
        <v>0</v>
      </c>
      <c r="AP1998" s="180"/>
      <c r="AQ1998" s="180"/>
      <c r="AR1998" s="180"/>
      <c r="AS1998" s="180"/>
      <c r="AT1998" s="180"/>
      <c r="AU1998" s="180"/>
      <c r="AV1998" s="180"/>
      <c r="AW1998" s="180"/>
      <c r="AX1998" s="180"/>
      <c r="AY1998" s="180"/>
      <c r="AZ1998" s="180"/>
      <c r="BA1998" s="180"/>
      <c r="BB1998" s="180"/>
      <c r="BC1998" s="180"/>
      <c r="BD1998" s="180"/>
      <c r="BE1998" s="180"/>
      <c r="BF1998" s="180"/>
      <c r="BG1998" s="180"/>
      <c r="BH1998" s="176">
        <f t="shared" si="238"/>
        <v>12</v>
      </c>
      <c r="BI1998" s="176">
        <f t="shared" si="234"/>
        <v>9</v>
      </c>
      <c r="BJ1998" s="182" t="str">
        <f t="shared" si="235"/>
        <v>12 - 96</v>
      </c>
      <c r="BK1998" s="176">
        <f t="shared" si="236"/>
        <v>54</v>
      </c>
      <c r="BL1998" s="176">
        <f t="shared" si="239"/>
        <v>12</v>
      </c>
      <c r="BM1998" s="533"/>
      <c r="BN1998" s="185">
        <v>2850</v>
      </c>
      <c r="BO1998" s="180">
        <v>15</v>
      </c>
      <c r="BP1998" s="185">
        <f t="shared" si="233"/>
        <v>3660</v>
      </c>
      <c r="BQ1998" s="420" t="str">
        <f t="shared" si="237"/>
        <v>VII</v>
      </c>
      <c r="BR1998" s="185"/>
      <c r="BS1998" s="464" t="s">
        <v>9623</v>
      </c>
    </row>
    <row r="1999" spans="1:71" ht="25.5" x14ac:dyDescent="0.2">
      <c r="A1999" s="696">
        <v>1996</v>
      </c>
      <c r="B1999" s="286" t="s">
        <v>11817</v>
      </c>
      <c r="C1999" s="286" t="s">
        <v>11341</v>
      </c>
      <c r="D1999" s="258" t="s">
        <v>9623</v>
      </c>
      <c r="E1999" s="736">
        <v>1</v>
      </c>
      <c r="F1999" s="736">
        <v>1</v>
      </c>
      <c r="G1999" s="737">
        <v>1</v>
      </c>
      <c r="H1999" s="305" t="s">
        <v>3486</v>
      </c>
      <c r="I1999" s="496" t="s">
        <v>4342</v>
      </c>
      <c r="J1999" s="497" t="s">
        <v>4290</v>
      </c>
      <c r="K1999" s="427" t="s">
        <v>5490</v>
      </c>
      <c r="L1999" s="427" t="s">
        <v>5490</v>
      </c>
      <c r="M1999" s="684">
        <v>10</v>
      </c>
      <c r="N1999" s="685" t="s">
        <v>15715</v>
      </c>
      <c r="O1999" s="684">
        <v>2250</v>
      </c>
      <c r="P1999" s="427" t="s">
        <v>16344</v>
      </c>
      <c r="Q1999" s="191">
        <v>3</v>
      </c>
      <c r="R1999" s="180"/>
      <c r="S1999" s="498">
        <v>5</v>
      </c>
      <c r="T1999" s="498">
        <v>7</v>
      </c>
      <c r="U1999" s="189">
        <v>2</v>
      </c>
      <c r="V1999" s="189">
        <v>8</v>
      </c>
      <c r="W1999" s="742">
        <v>0</v>
      </c>
      <c r="X1999" s="742">
        <v>36</v>
      </c>
      <c r="Y1999" s="742"/>
      <c r="Z1999" s="742"/>
      <c r="AA1999" s="742"/>
      <c r="AB1999" s="499" t="s">
        <v>3878</v>
      </c>
      <c r="AC1999" s="419" t="s">
        <v>11375</v>
      </c>
      <c r="AD1999" s="179" t="s">
        <v>7470</v>
      </c>
      <c r="AE1999" s="427" t="s">
        <v>4247</v>
      </c>
      <c r="AF1999" s="194">
        <v>0</v>
      </c>
      <c r="AG1999" s="194">
        <v>0</v>
      </c>
      <c r="AH1999" s="194">
        <v>0</v>
      </c>
      <c r="AI1999" s="194">
        <v>0</v>
      </c>
      <c r="AJ1999" s="194">
        <v>0</v>
      </c>
      <c r="AK1999" s="194">
        <v>0</v>
      </c>
      <c r="AL1999" s="385">
        <v>16</v>
      </c>
      <c r="AM1999" s="194">
        <v>0</v>
      </c>
      <c r="AN1999" s="177">
        <v>0</v>
      </c>
      <c r="AO1999" s="194">
        <v>0</v>
      </c>
      <c r="AP1999" s="180"/>
      <c r="AQ1999" s="180"/>
      <c r="AR1999" s="180"/>
      <c r="AS1999" s="180"/>
      <c r="AT1999" s="180"/>
      <c r="AU1999" s="180"/>
      <c r="AV1999" s="180"/>
      <c r="AW1999" s="180"/>
      <c r="AX1999" s="180"/>
      <c r="AY1999" s="180"/>
      <c r="AZ1999" s="180"/>
      <c r="BA1999" s="180"/>
      <c r="BB1999" s="180"/>
      <c r="BC1999" s="180"/>
      <c r="BD1999" s="180"/>
      <c r="BE1999" s="180"/>
      <c r="BF1999" s="180"/>
      <c r="BG1999" s="180"/>
      <c r="BH1999" s="176">
        <f t="shared" si="238"/>
        <v>16</v>
      </c>
      <c r="BI1999" s="176">
        <f t="shared" si="234"/>
        <v>7</v>
      </c>
      <c r="BJ1999" s="182" t="str">
        <f t="shared" si="235"/>
        <v>16 - 128</v>
      </c>
      <c r="BK1999" s="176">
        <f t="shared" si="236"/>
        <v>72</v>
      </c>
      <c r="BL1999" s="176">
        <f t="shared" si="239"/>
        <v>16</v>
      </c>
      <c r="BM1999" s="533"/>
      <c r="BN1999" s="185">
        <v>6690</v>
      </c>
      <c r="BO1999" s="180">
        <v>20</v>
      </c>
      <c r="BP1999" s="185">
        <f t="shared" si="233"/>
        <v>8130</v>
      </c>
      <c r="BQ1999" s="420" t="str">
        <f t="shared" si="237"/>
        <v>IX</v>
      </c>
      <c r="BR1999" s="185"/>
      <c r="BS1999" s="464" t="s">
        <v>9546</v>
      </c>
    </row>
    <row r="2000" spans="1:71" ht="25.5" x14ac:dyDescent="0.2">
      <c r="A2000" s="697">
        <v>1997</v>
      </c>
      <c r="B2000" s="286" t="s">
        <v>11818</v>
      </c>
      <c r="C2000" s="286" t="s">
        <v>11342</v>
      </c>
      <c r="D2000" s="258" t="s">
        <v>9623</v>
      </c>
      <c r="E2000" s="736">
        <v>1</v>
      </c>
      <c r="F2000" s="736">
        <v>1</v>
      </c>
      <c r="G2000" s="737">
        <v>1</v>
      </c>
      <c r="H2000" s="305" t="s">
        <v>3486</v>
      </c>
      <c r="I2000" s="496" t="s">
        <v>3487</v>
      </c>
      <c r="J2000" s="497" t="s">
        <v>4290</v>
      </c>
      <c r="K2000" s="427" t="s">
        <v>5490</v>
      </c>
      <c r="L2000" s="427" t="s">
        <v>5490</v>
      </c>
      <c r="M2000" s="684">
        <v>8</v>
      </c>
      <c r="N2000" s="685" t="s">
        <v>15715</v>
      </c>
      <c r="O2000" s="684">
        <v>4</v>
      </c>
      <c r="P2000" s="427" t="s">
        <v>16317</v>
      </c>
      <c r="Q2000" s="191">
        <v>2</v>
      </c>
      <c r="R2000" s="180"/>
      <c r="S2000" s="498">
        <v>5</v>
      </c>
      <c r="T2000" s="498">
        <v>7</v>
      </c>
      <c r="U2000" s="189">
        <v>2</v>
      </c>
      <c r="V2000" s="189">
        <v>8</v>
      </c>
      <c r="W2000" s="742">
        <v>6</v>
      </c>
      <c r="X2000" s="742"/>
      <c r="Y2000" s="742"/>
      <c r="Z2000" s="742"/>
      <c r="AA2000" s="742"/>
      <c r="AB2000" s="499"/>
      <c r="AC2000" s="419" t="s">
        <v>11385</v>
      </c>
      <c r="AD2000" s="179" t="s">
        <v>7470</v>
      </c>
      <c r="AE2000" s="427" t="s">
        <v>4247</v>
      </c>
      <c r="AF2000" s="194">
        <v>0</v>
      </c>
      <c r="AG2000" s="194">
        <v>0</v>
      </c>
      <c r="AH2000" s="194">
        <v>0</v>
      </c>
      <c r="AI2000" s="194">
        <v>0</v>
      </c>
      <c r="AJ2000" s="194">
        <v>0</v>
      </c>
      <c r="AK2000" s="194">
        <v>0</v>
      </c>
      <c r="AL2000" s="385">
        <v>8</v>
      </c>
      <c r="AM2000" s="194">
        <v>0</v>
      </c>
      <c r="AN2000" s="177">
        <v>0</v>
      </c>
      <c r="AO2000" s="194">
        <v>0</v>
      </c>
      <c r="AP2000" s="180"/>
      <c r="AQ2000" s="180"/>
      <c r="AR2000" s="180"/>
      <c r="AS2000" s="180"/>
      <c r="AT2000" s="180"/>
      <c r="AU2000" s="180"/>
      <c r="AV2000" s="180"/>
      <c r="AW2000" s="180"/>
      <c r="AX2000" s="180"/>
      <c r="AY2000" s="180"/>
      <c r="AZ2000" s="180"/>
      <c r="BA2000" s="180"/>
      <c r="BB2000" s="180"/>
      <c r="BC2000" s="180"/>
      <c r="BD2000" s="180"/>
      <c r="BE2000" s="180"/>
      <c r="BF2000" s="180"/>
      <c r="BG2000" s="180"/>
      <c r="BH2000" s="176">
        <f t="shared" si="238"/>
        <v>8</v>
      </c>
      <c r="BI2000" s="176">
        <f t="shared" si="234"/>
        <v>12</v>
      </c>
      <c r="BJ2000" s="182" t="str">
        <f t="shared" si="235"/>
        <v>8 - 64</v>
      </c>
      <c r="BK2000" s="176">
        <f t="shared" si="236"/>
        <v>36</v>
      </c>
      <c r="BL2000" s="176">
        <f t="shared" si="239"/>
        <v>8</v>
      </c>
      <c r="BM2000" s="533"/>
      <c r="BN2000" s="185">
        <v>825</v>
      </c>
      <c r="BO2000" s="180">
        <v>10</v>
      </c>
      <c r="BP2000" s="185">
        <f t="shared" si="233"/>
        <v>1185</v>
      </c>
      <c r="BQ2000" s="420" t="str">
        <f t="shared" si="237"/>
        <v>VI</v>
      </c>
      <c r="BR2000" s="185"/>
      <c r="BS2000" s="464" t="s">
        <v>9546</v>
      </c>
    </row>
    <row r="2001" spans="1:71" ht="25.5" x14ac:dyDescent="0.2">
      <c r="A2001" s="696">
        <v>1998</v>
      </c>
      <c r="B2001" s="286" t="s">
        <v>11818</v>
      </c>
      <c r="C2001" s="286" t="s">
        <v>11343</v>
      </c>
      <c r="D2001" s="258" t="s">
        <v>9623</v>
      </c>
      <c r="E2001" s="736">
        <v>1</v>
      </c>
      <c r="F2001" s="736">
        <v>1</v>
      </c>
      <c r="G2001" s="737">
        <v>1</v>
      </c>
      <c r="H2001" s="305" t="s">
        <v>3486</v>
      </c>
      <c r="I2001" s="496" t="s">
        <v>3487</v>
      </c>
      <c r="J2001" s="497" t="s">
        <v>4290</v>
      </c>
      <c r="K2001" s="427" t="s">
        <v>5490</v>
      </c>
      <c r="L2001" s="427" t="s">
        <v>5490</v>
      </c>
      <c r="M2001" s="684">
        <v>9</v>
      </c>
      <c r="N2001" s="685" t="s">
        <v>15715</v>
      </c>
      <c r="O2001" s="684">
        <v>6</v>
      </c>
      <c r="P2001" s="427" t="s">
        <v>16317</v>
      </c>
      <c r="Q2001" s="191">
        <v>2</v>
      </c>
      <c r="R2001" s="180"/>
      <c r="S2001" s="498">
        <v>5</v>
      </c>
      <c r="T2001" s="498">
        <v>7</v>
      </c>
      <c r="U2001" s="189">
        <v>2</v>
      </c>
      <c r="V2001" s="189">
        <v>8</v>
      </c>
      <c r="W2001" s="742">
        <v>6</v>
      </c>
      <c r="X2001" s="742"/>
      <c r="Y2001" s="742"/>
      <c r="Z2001" s="742"/>
      <c r="AA2001" s="742"/>
      <c r="AB2001" s="499"/>
      <c r="AC2001" s="419" t="s">
        <v>11385</v>
      </c>
      <c r="AD2001" s="179" t="s">
        <v>7470</v>
      </c>
      <c r="AE2001" s="427" t="s">
        <v>4247</v>
      </c>
      <c r="AF2001" s="194">
        <v>0</v>
      </c>
      <c r="AG2001" s="194">
        <v>0</v>
      </c>
      <c r="AH2001" s="194">
        <v>0</v>
      </c>
      <c r="AI2001" s="194">
        <v>0</v>
      </c>
      <c r="AJ2001" s="194">
        <v>0</v>
      </c>
      <c r="AK2001" s="194">
        <v>0</v>
      </c>
      <c r="AL2001" s="385">
        <v>12</v>
      </c>
      <c r="AM2001" s="194">
        <v>0</v>
      </c>
      <c r="AN2001" s="177">
        <v>0</v>
      </c>
      <c r="AO2001" s="194">
        <v>0</v>
      </c>
      <c r="AP2001" s="180"/>
      <c r="AQ2001" s="180"/>
      <c r="AR2001" s="180"/>
      <c r="AS2001" s="180"/>
      <c r="AT2001" s="180"/>
      <c r="AU2001" s="180"/>
      <c r="AV2001" s="180"/>
      <c r="AW2001" s="180"/>
      <c r="AX2001" s="180"/>
      <c r="AY2001" s="180"/>
      <c r="AZ2001" s="180"/>
      <c r="BA2001" s="180"/>
      <c r="BB2001" s="180"/>
      <c r="BC2001" s="180"/>
      <c r="BD2001" s="180"/>
      <c r="BE2001" s="180"/>
      <c r="BF2001" s="180"/>
      <c r="BG2001" s="180"/>
      <c r="BH2001" s="176">
        <f t="shared" si="238"/>
        <v>12</v>
      </c>
      <c r="BI2001" s="176">
        <f t="shared" si="234"/>
        <v>9</v>
      </c>
      <c r="BJ2001" s="182" t="str">
        <f t="shared" si="235"/>
        <v>12 - 96</v>
      </c>
      <c r="BK2001" s="176">
        <f t="shared" si="236"/>
        <v>54</v>
      </c>
      <c r="BL2001" s="176">
        <f t="shared" si="239"/>
        <v>12</v>
      </c>
      <c r="BM2001" s="533"/>
      <c r="BN2001" s="185">
        <v>2850</v>
      </c>
      <c r="BO2001" s="180">
        <v>15</v>
      </c>
      <c r="BP2001" s="185">
        <f t="shared" si="233"/>
        <v>3660</v>
      </c>
      <c r="BQ2001" s="420" t="str">
        <f t="shared" si="237"/>
        <v>VII</v>
      </c>
      <c r="BR2001" s="185"/>
      <c r="BS2001" s="464" t="s">
        <v>9623</v>
      </c>
    </row>
    <row r="2002" spans="1:71" ht="25.5" x14ac:dyDescent="0.2">
      <c r="A2002" s="696">
        <v>1999</v>
      </c>
      <c r="B2002" s="286" t="s">
        <v>11818</v>
      </c>
      <c r="C2002" s="286" t="s">
        <v>11344</v>
      </c>
      <c r="D2002" s="258" t="s">
        <v>9623</v>
      </c>
      <c r="E2002" s="736">
        <v>1</v>
      </c>
      <c r="F2002" s="736">
        <v>1</v>
      </c>
      <c r="G2002" s="737">
        <v>1</v>
      </c>
      <c r="H2002" s="305" t="s">
        <v>3486</v>
      </c>
      <c r="I2002" s="496" t="s">
        <v>3487</v>
      </c>
      <c r="J2002" s="497" t="s">
        <v>4290</v>
      </c>
      <c r="K2002" s="427" t="s">
        <v>5490</v>
      </c>
      <c r="L2002" s="427" t="s">
        <v>5490</v>
      </c>
      <c r="M2002" s="684">
        <v>10</v>
      </c>
      <c r="N2002" s="685" t="s">
        <v>15715</v>
      </c>
      <c r="O2002" s="684">
        <v>8</v>
      </c>
      <c r="P2002" s="427" t="s">
        <v>16317</v>
      </c>
      <c r="Q2002" s="191">
        <v>2</v>
      </c>
      <c r="R2002" s="180"/>
      <c r="S2002" s="498">
        <v>5</v>
      </c>
      <c r="T2002" s="498">
        <v>7</v>
      </c>
      <c r="U2002" s="189">
        <v>2</v>
      </c>
      <c r="V2002" s="189">
        <v>8</v>
      </c>
      <c r="W2002" s="742">
        <v>6</v>
      </c>
      <c r="X2002" s="742"/>
      <c r="Y2002" s="742"/>
      <c r="Z2002" s="742"/>
      <c r="AA2002" s="742"/>
      <c r="AB2002" s="499"/>
      <c r="AC2002" s="419" t="s">
        <v>11385</v>
      </c>
      <c r="AD2002" s="179" t="s">
        <v>7470</v>
      </c>
      <c r="AE2002" s="427" t="s">
        <v>4247</v>
      </c>
      <c r="AF2002" s="194">
        <v>0</v>
      </c>
      <c r="AG2002" s="194">
        <v>0</v>
      </c>
      <c r="AH2002" s="194">
        <v>0</v>
      </c>
      <c r="AI2002" s="194">
        <v>0</v>
      </c>
      <c r="AJ2002" s="194">
        <v>0</v>
      </c>
      <c r="AK2002" s="194">
        <v>0</v>
      </c>
      <c r="AL2002" s="385">
        <v>16</v>
      </c>
      <c r="AM2002" s="194">
        <v>0</v>
      </c>
      <c r="AN2002" s="177">
        <v>0</v>
      </c>
      <c r="AO2002" s="194">
        <v>0</v>
      </c>
      <c r="AP2002" s="180"/>
      <c r="AQ2002" s="180"/>
      <c r="AR2002" s="180"/>
      <c r="AS2002" s="180"/>
      <c r="AT2002" s="180"/>
      <c r="AU2002" s="180"/>
      <c r="AV2002" s="180"/>
      <c r="AW2002" s="180"/>
      <c r="AX2002" s="180"/>
      <c r="AY2002" s="180"/>
      <c r="AZ2002" s="180"/>
      <c r="BA2002" s="180"/>
      <c r="BB2002" s="180"/>
      <c r="BC2002" s="180"/>
      <c r="BD2002" s="180"/>
      <c r="BE2002" s="180"/>
      <c r="BF2002" s="180"/>
      <c r="BG2002" s="180"/>
      <c r="BH2002" s="176">
        <f t="shared" si="238"/>
        <v>16</v>
      </c>
      <c r="BI2002" s="176">
        <f t="shared" si="234"/>
        <v>7</v>
      </c>
      <c r="BJ2002" s="182" t="str">
        <f t="shared" si="235"/>
        <v>16 - 128</v>
      </c>
      <c r="BK2002" s="176">
        <f t="shared" si="236"/>
        <v>72</v>
      </c>
      <c r="BL2002" s="176">
        <f t="shared" si="239"/>
        <v>16</v>
      </c>
      <c r="BM2002" s="533"/>
      <c r="BN2002" s="185">
        <v>6690</v>
      </c>
      <c r="BO2002" s="180">
        <v>20</v>
      </c>
      <c r="BP2002" s="185">
        <f t="shared" si="233"/>
        <v>8130</v>
      </c>
      <c r="BQ2002" s="420" t="str">
        <f t="shared" si="237"/>
        <v>IX</v>
      </c>
      <c r="BR2002" s="185"/>
      <c r="BS2002" s="464" t="s">
        <v>9546</v>
      </c>
    </row>
    <row r="2003" spans="1:71" ht="63.75" x14ac:dyDescent="0.2">
      <c r="A2003" s="697">
        <v>2000</v>
      </c>
      <c r="B2003" s="286" t="s">
        <v>11386</v>
      </c>
      <c r="C2003" s="286" t="s">
        <v>11386</v>
      </c>
      <c r="D2003" s="258" t="s">
        <v>9623</v>
      </c>
      <c r="E2003" s="736">
        <v>1</v>
      </c>
      <c r="F2003" s="736">
        <v>5</v>
      </c>
      <c r="G2003" s="737">
        <v>20</v>
      </c>
      <c r="H2003" s="305" t="s">
        <v>11387</v>
      </c>
      <c r="I2003" s="496" t="s">
        <v>635</v>
      </c>
      <c r="J2003" s="497" t="s">
        <v>635</v>
      </c>
      <c r="K2003" s="427" t="s">
        <v>3189</v>
      </c>
      <c r="L2003" s="427" t="s">
        <v>3489</v>
      </c>
      <c r="M2003" s="685">
        <v>4</v>
      </c>
      <c r="N2003" s="685" t="s">
        <v>15715</v>
      </c>
      <c r="O2003" s="685">
        <v>110</v>
      </c>
      <c r="P2003" s="427" t="s">
        <v>16345</v>
      </c>
      <c r="Q2003" s="191">
        <v>3</v>
      </c>
      <c r="R2003" s="180"/>
      <c r="S2003" s="191">
        <v>8</v>
      </c>
      <c r="T2003" s="191">
        <v>16</v>
      </c>
      <c r="U2003" s="190">
        <v>3</v>
      </c>
      <c r="V2003" s="190">
        <v>18</v>
      </c>
      <c r="W2003" s="742">
        <v>9</v>
      </c>
      <c r="X2003" s="742"/>
      <c r="Y2003" s="742"/>
      <c r="Z2003" s="742"/>
      <c r="AA2003" s="742"/>
      <c r="AB2003" s="219"/>
      <c r="AC2003" s="419" t="s">
        <v>11400</v>
      </c>
      <c r="AD2003" s="427" t="s">
        <v>11401</v>
      </c>
      <c r="AE2003" s="427" t="s">
        <v>5881</v>
      </c>
      <c r="AF2003" s="194">
        <v>0</v>
      </c>
      <c r="AG2003" s="194">
        <v>0</v>
      </c>
      <c r="AH2003" s="194">
        <v>0</v>
      </c>
      <c r="AI2003" s="194">
        <v>0</v>
      </c>
      <c r="AJ2003" s="194">
        <v>0</v>
      </c>
      <c r="AK2003" s="194">
        <v>0</v>
      </c>
      <c r="AL2003" s="383">
        <v>4</v>
      </c>
      <c r="AM2003" s="194">
        <v>0</v>
      </c>
      <c r="AN2003" s="177">
        <v>0</v>
      </c>
      <c r="AO2003" s="194">
        <v>0</v>
      </c>
      <c r="AP2003" s="180"/>
      <c r="AQ2003" s="180"/>
      <c r="AR2003" s="180"/>
      <c r="AS2003" s="180"/>
      <c r="AT2003" s="180"/>
      <c r="AU2003" s="180"/>
      <c r="AV2003" s="180"/>
      <c r="AW2003" s="180"/>
      <c r="AX2003" s="180"/>
      <c r="AY2003" s="180"/>
      <c r="AZ2003" s="180"/>
      <c r="BA2003" s="180"/>
      <c r="BB2003" s="180"/>
      <c r="BC2003" s="180"/>
      <c r="BD2003" s="180"/>
      <c r="BE2003" s="180"/>
      <c r="BF2003" s="180"/>
      <c r="BG2003" s="180"/>
      <c r="BH2003" s="176">
        <f t="shared" si="238"/>
        <v>4</v>
      </c>
      <c r="BI2003" s="176">
        <f t="shared" si="234"/>
        <v>15</v>
      </c>
      <c r="BJ2003" s="182" t="str">
        <f t="shared" si="235"/>
        <v>4 - 32</v>
      </c>
      <c r="BK2003" s="176">
        <f t="shared" si="236"/>
        <v>18</v>
      </c>
      <c r="BL2003" s="176">
        <f t="shared" si="239"/>
        <v>4</v>
      </c>
      <c r="BM2003" s="533"/>
      <c r="BN2003" s="185">
        <v>240</v>
      </c>
      <c r="BO2003" s="180">
        <v>4</v>
      </c>
      <c r="BP2003" s="185">
        <f t="shared" si="233"/>
        <v>312</v>
      </c>
      <c r="BQ2003" s="420" t="str">
        <f t="shared" si="237"/>
        <v>IV</v>
      </c>
      <c r="BR2003" s="185"/>
      <c r="BS2003" s="464" t="s">
        <v>9623</v>
      </c>
    </row>
    <row r="2004" spans="1:71" x14ac:dyDescent="0.2">
      <c r="A2004" s="696">
        <v>2001</v>
      </c>
      <c r="B2004" s="286" t="s">
        <v>11402</v>
      </c>
      <c r="C2004" s="286" t="s">
        <v>11402</v>
      </c>
      <c r="D2004" s="258" t="s">
        <v>9623</v>
      </c>
      <c r="E2004" s="736">
        <v>1</v>
      </c>
      <c r="F2004" s="736">
        <v>1</v>
      </c>
      <c r="G2004" s="737">
        <v>4</v>
      </c>
      <c r="H2004" s="305" t="s">
        <v>11405</v>
      </c>
      <c r="I2004" s="496" t="s">
        <v>3485</v>
      </c>
      <c r="J2004" s="497" t="s">
        <v>4282</v>
      </c>
      <c r="K2004" s="427" t="s">
        <v>3489</v>
      </c>
      <c r="L2004" s="427" t="s">
        <v>3489</v>
      </c>
      <c r="M2004" s="685">
        <v>4</v>
      </c>
      <c r="N2004" s="685" t="s">
        <v>15741</v>
      </c>
      <c r="O2004" s="685">
        <v>35</v>
      </c>
      <c r="P2004" s="179" t="s">
        <v>16149</v>
      </c>
      <c r="Q2004" s="191">
        <v>7</v>
      </c>
      <c r="R2004" s="180"/>
      <c r="S2004" s="498">
        <v>0</v>
      </c>
      <c r="T2004" s="190">
        <v>0</v>
      </c>
      <c r="U2004" s="190">
        <v>0</v>
      </c>
      <c r="V2004" s="190">
        <v>0</v>
      </c>
      <c r="W2004" s="742">
        <v>12</v>
      </c>
      <c r="X2004" s="742"/>
      <c r="Y2004" s="742"/>
      <c r="Z2004" s="742"/>
      <c r="AA2004" s="742"/>
      <c r="AB2004" s="220"/>
      <c r="AC2004" s="183"/>
      <c r="AD2004" s="427" t="s">
        <v>7473</v>
      </c>
      <c r="AE2004" s="427" t="s">
        <v>4247</v>
      </c>
      <c r="AF2004" s="194">
        <v>0</v>
      </c>
      <c r="AG2004" s="194">
        <v>0</v>
      </c>
      <c r="AH2004" s="194">
        <v>0</v>
      </c>
      <c r="AI2004" s="194">
        <v>0</v>
      </c>
      <c r="AJ2004" s="194">
        <v>0</v>
      </c>
      <c r="AK2004" s="194">
        <v>0</v>
      </c>
      <c r="AL2004" s="383">
        <v>1</v>
      </c>
      <c r="AM2004" s="194">
        <v>0</v>
      </c>
      <c r="AN2004" s="177">
        <v>0</v>
      </c>
      <c r="AO2004" s="194">
        <v>1</v>
      </c>
      <c r="AP2004" s="180"/>
      <c r="AQ2004" s="180"/>
      <c r="AR2004" s="180"/>
      <c r="AS2004" s="180"/>
      <c r="AT2004" s="180"/>
      <c r="AU2004" s="180"/>
      <c r="AV2004" s="180"/>
      <c r="AW2004" s="180"/>
      <c r="AX2004" s="180"/>
      <c r="AY2004" s="180"/>
      <c r="AZ2004" s="180"/>
      <c r="BA2004" s="180"/>
      <c r="BB2004" s="180"/>
      <c r="BC2004" s="180"/>
      <c r="BD2004" s="180"/>
      <c r="BE2004" s="180"/>
      <c r="BF2004" s="180"/>
      <c r="BG2004" s="180"/>
      <c r="BH2004" s="176">
        <f t="shared" si="238"/>
        <v>1.125</v>
      </c>
      <c r="BI2004" s="176">
        <f t="shared" si="234"/>
        <v>18</v>
      </c>
      <c r="BJ2004" s="182" t="str">
        <f t="shared" si="235"/>
        <v>2 - 9</v>
      </c>
      <c r="BK2004" s="176">
        <f t="shared" si="236"/>
        <v>6</v>
      </c>
      <c r="BL2004" s="176">
        <f t="shared" si="239"/>
        <v>1</v>
      </c>
      <c r="BM2004" s="533"/>
      <c r="BN2004" s="185">
        <v>20</v>
      </c>
      <c r="BO2004" s="180">
        <v>2</v>
      </c>
      <c r="BP2004" s="185">
        <f t="shared" si="233"/>
        <v>32</v>
      </c>
      <c r="BQ2004" s="420" t="str">
        <f t="shared" si="237"/>
        <v>I</v>
      </c>
      <c r="BR2004" s="185"/>
      <c r="BS2004" s="464" t="s">
        <v>9623</v>
      </c>
    </row>
    <row r="2005" spans="1:71" x14ac:dyDescent="0.2">
      <c r="A2005" s="697">
        <v>2002</v>
      </c>
      <c r="B2005" s="286" t="s">
        <v>11403</v>
      </c>
      <c r="C2005" s="286" t="s">
        <v>11403</v>
      </c>
      <c r="D2005" s="258" t="s">
        <v>9623</v>
      </c>
      <c r="E2005" s="736">
        <v>1</v>
      </c>
      <c r="F2005" s="736">
        <v>1</v>
      </c>
      <c r="G2005" s="737">
        <v>4</v>
      </c>
      <c r="H2005" s="305" t="s">
        <v>11406</v>
      </c>
      <c r="I2005" s="496" t="s">
        <v>2342</v>
      </c>
      <c r="J2005" s="497" t="s">
        <v>4726</v>
      </c>
      <c r="K2005" s="427" t="s">
        <v>3489</v>
      </c>
      <c r="L2005" s="427" t="s">
        <v>3489</v>
      </c>
      <c r="M2005" s="685">
        <v>5</v>
      </c>
      <c r="N2005" s="685" t="s">
        <v>15741</v>
      </c>
      <c r="O2005" s="685">
        <v>70</v>
      </c>
      <c r="P2005" s="179" t="s">
        <v>16149</v>
      </c>
      <c r="Q2005" s="179">
        <v>4</v>
      </c>
      <c r="R2005" s="180"/>
      <c r="S2005" s="498">
        <v>0</v>
      </c>
      <c r="T2005" s="190">
        <v>0</v>
      </c>
      <c r="U2005" s="190">
        <v>0</v>
      </c>
      <c r="V2005" s="190">
        <v>0</v>
      </c>
      <c r="W2005" s="742">
        <v>9</v>
      </c>
      <c r="X2005" s="742"/>
      <c r="Y2005" s="742"/>
      <c r="Z2005" s="742"/>
      <c r="AA2005" s="742"/>
      <c r="AB2005" s="220"/>
      <c r="AC2005" s="419" t="s">
        <v>11409</v>
      </c>
      <c r="AD2005" s="427" t="s">
        <v>7473</v>
      </c>
      <c r="AE2005" s="427" t="s">
        <v>4247</v>
      </c>
      <c r="AF2005" s="194">
        <v>0</v>
      </c>
      <c r="AG2005" s="194">
        <v>0</v>
      </c>
      <c r="AH2005" s="194">
        <v>0</v>
      </c>
      <c r="AI2005" s="194">
        <v>0</v>
      </c>
      <c r="AJ2005" s="194">
        <v>0</v>
      </c>
      <c r="AK2005" s="194">
        <v>0</v>
      </c>
      <c r="AL2005" s="383">
        <v>2</v>
      </c>
      <c r="AM2005" s="194">
        <v>0</v>
      </c>
      <c r="AN2005" s="177">
        <v>0</v>
      </c>
      <c r="AO2005" s="194">
        <v>2</v>
      </c>
      <c r="AP2005" s="180"/>
      <c r="AQ2005" s="180"/>
      <c r="AR2005" s="180"/>
      <c r="AS2005" s="180"/>
      <c r="AT2005" s="180"/>
      <c r="AU2005" s="180"/>
      <c r="AV2005" s="180"/>
      <c r="AW2005" s="180"/>
      <c r="AX2005" s="180"/>
      <c r="AY2005" s="180"/>
      <c r="AZ2005" s="180"/>
      <c r="BA2005" s="180"/>
      <c r="BB2005" s="180"/>
      <c r="BC2005" s="180"/>
      <c r="BD2005" s="180"/>
      <c r="BE2005" s="180"/>
      <c r="BF2005" s="180"/>
      <c r="BG2005" s="180"/>
      <c r="BH2005" s="176">
        <f t="shared" si="238"/>
        <v>2</v>
      </c>
      <c r="BI2005" s="176">
        <f t="shared" si="234"/>
        <v>16</v>
      </c>
      <c r="BJ2005" s="182" t="str">
        <f t="shared" si="235"/>
        <v>4 - 18</v>
      </c>
      <c r="BK2005" s="176">
        <f t="shared" si="236"/>
        <v>11</v>
      </c>
      <c r="BL2005" s="176">
        <f t="shared" si="239"/>
        <v>2</v>
      </c>
      <c r="BM2005" s="533"/>
      <c r="BN2005" s="185">
        <v>50</v>
      </c>
      <c r="BO2005" s="180">
        <v>3</v>
      </c>
      <c r="BP2005" s="185">
        <f t="shared" si="233"/>
        <v>83</v>
      </c>
      <c r="BQ2005" s="420" t="str">
        <f t="shared" si="237"/>
        <v>II</v>
      </c>
      <c r="BR2005" s="185"/>
      <c r="BS2005" s="464" t="s">
        <v>9623</v>
      </c>
    </row>
    <row r="2006" spans="1:71" x14ac:dyDescent="0.2">
      <c r="A2006" s="696">
        <v>2003</v>
      </c>
      <c r="B2006" s="287" t="s">
        <v>11404</v>
      </c>
      <c r="C2006" s="287" t="s">
        <v>11404</v>
      </c>
      <c r="D2006" s="258" t="s">
        <v>9623</v>
      </c>
      <c r="E2006" s="736">
        <v>1</v>
      </c>
      <c r="F2006" s="738">
        <v>1</v>
      </c>
      <c r="G2006" s="739">
        <v>2</v>
      </c>
      <c r="H2006" s="305" t="s">
        <v>797</v>
      </c>
      <c r="I2006" s="597" t="s">
        <v>2342</v>
      </c>
      <c r="J2006" s="598" t="s">
        <v>11407</v>
      </c>
      <c r="K2006" s="599" t="s">
        <v>5490</v>
      </c>
      <c r="L2006" s="427" t="s">
        <v>5490</v>
      </c>
      <c r="M2006" s="688">
        <v>10</v>
      </c>
      <c r="N2006" s="688" t="s">
        <v>15741</v>
      </c>
      <c r="O2006" s="688">
        <v>860</v>
      </c>
      <c r="P2006" s="179" t="s">
        <v>16147</v>
      </c>
      <c r="Q2006" s="197">
        <v>2</v>
      </c>
      <c r="R2006" s="198"/>
      <c r="S2006" s="498">
        <v>0</v>
      </c>
      <c r="T2006" s="190">
        <v>0</v>
      </c>
      <c r="U2006" s="190">
        <v>0</v>
      </c>
      <c r="V2006" s="190">
        <v>0</v>
      </c>
      <c r="W2006" s="742">
        <v>6</v>
      </c>
      <c r="X2006" s="742"/>
      <c r="Y2006" s="742"/>
      <c r="Z2006" s="742"/>
      <c r="AA2006" s="742"/>
      <c r="AB2006" s="221"/>
      <c r="AC2006" s="419" t="s">
        <v>11415</v>
      </c>
      <c r="AD2006" s="427" t="s">
        <v>7473</v>
      </c>
      <c r="AE2006" s="599" t="s">
        <v>4247</v>
      </c>
      <c r="AF2006" s="194">
        <v>0</v>
      </c>
      <c r="AG2006" s="194">
        <v>0</v>
      </c>
      <c r="AH2006" s="194">
        <v>0</v>
      </c>
      <c r="AI2006" s="194">
        <v>0</v>
      </c>
      <c r="AJ2006" s="194">
        <v>0</v>
      </c>
      <c r="AK2006" s="194">
        <v>0</v>
      </c>
      <c r="AL2006" s="462">
        <v>4</v>
      </c>
      <c r="AM2006" s="194">
        <v>0</v>
      </c>
      <c r="AN2006" s="177">
        <v>0</v>
      </c>
      <c r="AO2006" s="194">
        <v>4</v>
      </c>
      <c r="AP2006" s="424"/>
      <c r="AQ2006" s="424"/>
      <c r="AR2006" s="424"/>
      <c r="AS2006" s="424"/>
      <c r="AT2006" s="424"/>
      <c r="AU2006" s="424"/>
      <c r="AV2006" s="424"/>
      <c r="AW2006" s="424"/>
      <c r="AX2006" s="424"/>
      <c r="AY2006" s="424"/>
      <c r="AZ2006" s="424"/>
      <c r="BA2006" s="424"/>
      <c r="BB2006" s="424"/>
      <c r="BC2006" s="424"/>
      <c r="BD2006" s="424"/>
      <c r="BE2006" s="424"/>
      <c r="BF2006" s="424"/>
      <c r="BG2006" s="424"/>
      <c r="BH2006" s="176">
        <f t="shared" si="238"/>
        <v>5</v>
      </c>
      <c r="BI2006" s="176">
        <f t="shared" si="234"/>
        <v>15</v>
      </c>
      <c r="BJ2006" s="182" t="str">
        <f t="shared" si="235"/>
        <v>8 - 36</v>
      </c>
      <c r="BK2006" s="176">
        <f t="shared" si="236"/>
        <v>22</v>
      </c>
      <c r="BL2006" s="176">
        <f t="shared" si="239"/>
        <v>5</v>
      </c>
      <c r="BM2006" s="536"/>
      <c r="BN2006" s="200">
        <v>170</v>
      </c>
      <c r="BO2006" s="198">
        <v>5</v>
      </c>
      <c r="BP2006" s="185">
        <f t="shared" si="233"/>
        <v>280</v>
      </c>
      <c r="BQ2006" s="420" t="str">
        <f t="shared" si="237"/>
        <v>IV</v>
      </c>
      <c r="BR2006" s="200"/>
      <c r="BS2006" s="464" t="s">
        <v>9623</v>
      </c>
    </row>
    <row r="2007" spans="1:71" x14ac:dyDescent="0.2">
      <c r="A2007" s="696">
        <v>2004</v>
      </c>
      <c r="B2007" s="286" t="s">
        <v>11416</v>
      </c>
      <c r="C2007" s="286" t="s">
        <v>11416</v>
      </c>
      <c r="D2007" s="258" t="s">
        <v>9623</v>
      </c>
      <c r="E2007" s="736">
        <v>1</v>
      </c>
      <c r="F2007" s="736">
        <v>1</v>
      </c>
      <c r="G2007" s="737">
        <v>1</v>
      </c>
      <c r="H2007" s="305" t="s">
        <v>3486</v>
      </c>
      <c r="I2007" s="496" t="s">
        <v>3486</v>
      </c>
      <c r="J2007" s="497" t="s">
        <v>3486</v>
      </c>
      <c r="K2007" s="427" t="s">
        <v>3491</v>
      </c>
      <c r="L2007" s="427" t="s">
        <v>3491</v>
      </c>
      <c r="M2007" s="684">
        <v>5.5</v>
      </c>
      <c r="N2007" s="684" t="s">
        <v>15715</v>
      </c>
      <c r="O2007" s="684">
        <v>0.1</v>
      </c>
      <c r="P2007" s="179" t="s">
        <v>15806</v>
      </c>
      <c r="Q2007" s="427">
        <v>10</v>
      </c>
      <c r="R2007" s="180"/>
      <c r="S2007" s="189">
        <v>0</v>
      </c>
      <c r="T2007" s="189">
        <v>0</v>
      </c>
      <c r="U2007" s="189">
        <v>0</v>
      </c>
      <c r="V2007" s="189">
        <v>0</v>
      </c>
      <c r="W2007" s="742">
        <v>9</v>
      </c>
      <c r="X2007" s="742"/>
      <c r="Y2007" s="742"/>
      <c r="Z2007" s="742"/>
      <c r="AA2007" s="742"/>
      <c r="AB2007" s="220"/>
      <c r="AC2007" s="419" t="s">
        <v>11430</v>
      </c>
      <c r="AD2007" s="427" t="s">
        <v>6113</v>
      </c>
      <c r="AE2007" s="427" t="s">
        <v>4247</v>
      </c>
      <c r="AF2007" s="194">
        <v>0</v>
      </c>
      <c r="AG2007" s="194">
        <v>0</v>
      </c>
      <c r="AH2007" s="194">
        <v>0</v>
      </c>
      <c r="AI2007" s="194">
        <v>0</v>
      </c>
      <c r="AJ2007" s="194">
        <v>0</v>
      </c>
      <c r="AK2007" s="194">
        <v>0</v>
      </c>
      <c r="AL2007" s="385">
        <v>0</v>
      </c>
      <c r="AM2007" s="194">
        <v>0</v>
      </c>
      <c r="AN2007" s="177">
        <v>0</v>
      </c>
      <c r="AO2007" s="194">
        <v>0</v>
      </c>
      <c r="AP2007" s="180"/>
      <c r="AQ2007" s="180"/>
      <c r="AR2007" s="180"/>
      <c r="AS2007" s="180"/>
      <c r="AT2007" s="180"/>
      <c r="AU2007" s="180"/>
      <c r="AV2007" s="180"/>
      <c r="AW2007" s="180"/>
      <c r="AX2007" s="180"/>
      <c r="AY2007" s="180"/>
      <c r="AZ2007" s="180"/>
      <c r="BA2007" s="180"/>
      <c r="BB2007" s="180"/>
      <c r="BC2007" s="180"/>
      <c r="BD2007" s="180"/>
      <c r="BE2007" s="180"/>
      <c r="BF2007" s="180"/>
      <c r="BG2007" s="180"/>
      <c r="BH2007" s="176">
        <f t="shared" si="238"/>
        <v>0.5</v>
      </c>
      <c r="BI2007" s="176">
        <f t="shared" si="234"/>
        <v>21</v>
      </c>
      <c r="BJ2007" s="182">
        <f t="shared" si="235"/>
        <v>0</v>
      </c>
      <c r="BK2007" s="176">
        <f t="shared" si="236"/>
        <v>0</v>
      </c>
      <c r="BL2007" s="176">
        <f t="shared" si="239"/>
        <v>0</v>
      </c>
      <c r="BM2007" s="533"/>
      <c r="BN2007" s="185">
        <v>1</v>
      </c>
      <c r="BO2007" s="180">
        <v>0</v>
      </c>
      <c r="BP2007" s="185">
        <f t="shared" si="233"/>
        <v>1</v>
      </c>
      <c r="BQ2007" s="420" t="str">
        <f t="shared" si="237"/>
        <v>I</v>
      </c>
      <c r="BR2007" s="185"/>
      <c r="BS2007" s="464" t="s">
        <v>9623</v>
      </c>
    </row>
    <row r="2008" spans="1:71" ht="267.75" x14ac:dyDescent="0.2">
      <c r="A2008" s="697">
        <v>2005</v>
      </c>
      <c r="B2008" s="286" t="s">
        <v>11431</v>
      </c>
      <c r="C2008" s="286" t="s">
        <v>11431</v>
      </c>
      <c r="D2008" s="258" t="s">
        <v>9623</v>
      </c>
      <c r="E2008" s="736">
        <v>1</v>
      </c>
      <c r="F2008" s="736">
        <v>1</v>
      </c>
      <c r="G2008" s="737">
        <v>4</v>
      </c>
      <c r="H2008" s="305" t="s">
        <v>11586</v>
      </c>
      <c r="I2008" s="496" t="s">
        <v>11432</v>
      </c>
      <c r="J2008" s="497" t="s">
        <v>11433</v>
      </c>
      <c r="K2008" s="427" t="s">
        <v>3491</v>
      </c>
      <c r="L2008" s="427" t="s">
        <v>3491</v>
      </c>
      <c r="M2008" s="685">
        <v>12</v>
      </c>
      <c r="N2008" s="685" t="s">
        <v>15710</v>
      </c>
      <c r="O2008" s="685">
        <v>175</v>
      </c>
      <c r="P2008" s="427" t="s">
        <v>16346</v>
      </c>
      <c r="Q2008" s="191">
        <v>-3</v>
      </c>
      <c r="R2008" s="180"/>
      <c r="S2008" s="498">
        <v>17</v>
      </c>
      <c r="T2008" s="498">
        <v>18</v>
      </c>
      <c r="U2008" s="190">
        <v>8</v>
      </c>
      <c r="V2008" s="190">
        <v>18</v>
      </c>
      <c r="W2008" s="742">
        <v>6</v>
      </c>
      <c r="X2008" s="742">
        <v>39</v>
      </c>
      <c r="Y2008" s="742"/>
      <c r="Z2008" s="742"/>
      <c r="AA2008" s="742"/>
      <c r="AB2008" s="499" t="s">
        <v>3879</v>
      </c>
      <c r="AC2008" s="419" t="s">
        <v>13556</v>
      </c>
      <c r="AD2008" s="427" t="s">
        <v>11434</v>
      </c>
      <c r="AE2008" s="427" t="s">
        <v>5881</v>
      </c>
      <c r="AF2008" s="194">
        <v>0</v>
      </c>
      <c r="AG2008" s="194">
        <v>0</v>
      </c>
      <c r="AH2008" s="194">
        <v>0</v>
      </c>
      <c r="AI2008" s="194">
        <v>0</v>
      </c>
      <c r="AJ2008" s="194">
        <v>0</v>
      </c>
      <c r="AK2008" s="194">
        <v>0</v>
      </c>
      <c r="AL2008" s="385">
        <v>20</v>
      </c>
      <c r="AM2008" s="194">
        <v>0</v>
      </c>
      <c r="AN2008" s="177">
        <v>0</v>
      </c>
      <c r="AO2008" s="194">
        <v>0</v>
      </c>
      <c r="AP2008" s="180"/>
      <c r="AQ2008" s="180"/>
      <c r="AR2008" s="180"/>
      <c r="AS2008" s="180"/>
      <c r="AT2008" s="180"/>
      <c r="AU2008" s="180"/>
      <c r="AV2008" s="180"/>
      <c r="AW2008" s="180"/>
      <c r="AX2008" s="180"/>
      <c r="AY2008" s="180"/>
      <c r="AZ2008" s="180"/>
      <c r="BA2008" s="180"/>
      <c r="BB2008" s="180"/>
      <c r="BC2008" s="180"/>
      <c r="BD2008" s="180"/>
      <c r="BE2008" s="180"/>
      <c r="BF2008" s="180"/>
      <c r="BG2008" s="180"/>
      <c r="BH2008" s="176">
        <f t="shared" si="238"/>
        <v>20</v>
      </c>
      <c r="BI2008" s="176">
        <f t="shared" si="234"/>
        <v>7</v>
      </c>
      <c r="BJ2008" s="182" t="str">
        <f t="shared" si="235"/>
        <v>20 - 160</v>
      </c>
      <c r="BK2008" s="176">
        <f t="shared" si="236"/>
        <v>90</v>
      </c>
      <c r="BL2008" s="176">
        <f t="shared" si="239"/>
        <v>20</v>
      </c>
      <c r="BM2008" s="533"/>
      <c r="BN2008" s="185">
        <v>8600</v>
      </c>
      <c r="BO2008" s="180">
        <v>30</v>
      </c>
      <c r="BP2008" s="185">
        <f t="shared" si="233"/>
        <v>11300</v>
      </c>
      <c r="BQ2008" s="420" t="str">
        <f t="shared" si="237"/>
        <v>IX</v>
      </c>
      <c r="BR2008" s="185"/>
      <c r="BS2008" s="464" t="s">
        <v>9623</v>
      </c>
    </row>
    <row r="2009" spans="1:71" ht="25.5" x14ac:dyDescent="0.2">
      <c r="A2009" s="696">
        <v>2006</v>
      </c>
      <c r="B2009" s="286" t="s">
        <v>11585</v>
      </c>
      <c r="C2009" s="286" t="s">
        <v>11585</v>
      </c>
      <c r="D2009" s="258" t="s">
        <v>9623</v>
      </c>
      <c r="E2009" s="736">
        <v>1</v>
      </c>
      <c r="F2009" s="736">
        <v>1</v>
      </c>
      <c r="G2009" s="737">
        <v>4</v>
      </c>
      <c r="H2009" s="305" t="s">
        <v>3486</v>
      </c>
      <c r="I2009" s="496" t="s">
        <v>3486</v>
      </c>
      <c r="J2009" s="497" t="s">
        <v>3486</v>
      </c>
      <c r="K2009" s="427" t="s">
        <v>3431</v>
      </c>
      <c r="L2009" s="427" t="s">
        <v>3489</v>
      </c>
      <c r="M2009" s="685">
        <v>2</v>
      </c>
      <c r="N2009" s="685" t="s">
        <v>15741</v>
      </c>
      <c r="O2009" s="685">
        <v>10</v>
      </c>
      <c r="P2009" s="427" t="s">
        <v>15897</v>
      </c>
      <c r="Q2009" s="191">
        <v>5</v>
      </c>
      <c r="R2009" s="180"/>
      <c r="S2009" s="498">
        <v>0</v>
      </c>
      <c r="T2009" s="190">
        <v>0</v>
      </c>
      <c r="U2009" s="190">
        <v>0</v>
      </c>
      <c r="V2009" s="190">
        <v>0</v>
      </c>
      <c r="W2009" s="742">
        <v>3</v>
      </c>
      <c r="X2009" s="742"/>
      <c r="Y2009" s="742"/>
      <c r="Z2009" s="742"/>
      <c r="AA2009" s="742"/>
      <c r="AB2009" s="220"/>
      <c r="AC2009" s="419" t="s">
        <v>11594</v>
      </c>
      <c r="AD2009" s="427" t="s">
        <v>9759</v>
      </c>
      <c r="AE2009" s="427" t="s">
        <v>4259</v>
      </c>
      <c r="AF2009" s="194">
        <v>0</v>
      </c>
      <c r="AG2009" s="194">
        <v>0</v>
      </c>
      <c r="AH2009" s="194">
        <v>0</v>
      </c>
      <c r="AI2009" s="194">
        <v>0</v>
      </c>
      <c r="AJ2009" s="194">
        <v>0</v>
      </c>
      <c r="AK2009" s="194">
        <v>0</v>
      </c>
      <c r="AL2009" s="385">
        <v>4</v>
      </c>
      <c r="AM2009" s="194">
        <v>0</v>
      </c>
      <c r="AN2009" s="177">
        <v>0</v>
      </c>
      <c r="AO2009" s="194">
        <v>0</v>
      </c>
      <c r="AP2009" s="180"/>
      <c r="AQ2009" s="180"/>
      <c r="AR2009" s="180"/>
      <c r="AS2009" s="180"/>
      <c r="AT2009" s="180"/>
      <c r="AU2009" s="180"/>
      <c r="AV2009" s="180"/>
      <c r="AW2009" s="180"/>
      <c r="AX2009" s="180"/>
      <c r="AY2009" s="180"/>
      <c r="AZ2009" s="180"/>
      <c r="BA2009" s="180"/>
      <c r="BB2009" s="180"/>
      <c r="BC2009" s="180"/>
      <c r="BD2009" s="180"/>
      <c r="BE2009" s="180"/>
      <c r="BF2009" s="180"/>
      <c r="BG2009" s="180"/>
      <c r="BH2009" s="176">
        <f t="shared" si="238"/>
        <v>4</v>
      </c>
      <c r="BI2009" s="176">
        <f t="shared" si="234"/>
        <v>15</v>
      </c>
      <c r="BJ2009" s="182" t="str">
        <f t="shared" si="235"/>
        <v>4 - 32</v>
      </c>
      <c r="BK2009" s="176">
        <f t="shared" si="236"/>
        <v>18</v>
      </c>
      <c r="BL2009" s="176">
        <f t="shared" si="239"/>
        <v>4</v>
      </c>
      <c r="BM2009" s="533"/>
      <c r="BN2009" s="185">
        <v>280</v>
      </c>
      <c r="BO2009" s="180">
        <v>5</v>
      </c>
      <c r="BP2009" s="185">
        <f t="shared" ref="BP2009:BP2072" si="240">BN2009+BK2009*BO2009</f>
        <v>370</v>
      </c>
      <c r="BQ2009" s="420" t="str">
        <f t="shared" si="237"/>
        <v>V</v>
      </c>
      <c r="BR2009" s="185"/>
      <c r="BS2009" s="464" t="s">
        <v>9623</v>
      </c>
    </row>
    <row r="2010" spans="1:71" ht="357" x14ac:dyDescent="0.2">
      <c r="A2010" s="697">
        <v>2007</v>
      </c>
      <c r="B2010" s="286" t="s">
        <v>11595</v>
      </c>
      <c r="C2010" s="286" t="s">
        <v>11595</v>
      </c>
      <c r="D2010" s="258" t="s">
        <v>9623</v>
      </c>
      <c r="E2010" s="736">
        <v>1</v>
      </c>
      <c r="F2010" s="736">
        <v>1</v>
      </c>
      <c r="G2010" s="737">
        <v>1</v>
      </c>
      <c r="H2010" s="305" t="s">
        <v>3486</v>
      </c>
      <c r="I2010" s="496" t="s">
        <v>9918</v>
      </c>
      <c r="J2010" s="497" t="s">
        <v>11597</v>
      </c>
      <c r="K2010" s="427" t="s">
        <v>4405</v>
      </c>
      <c r="L2010" s="427" t="s">
        <v>5490</v>
      </c>
      <c r="M2010" s="685">
        <v>8.5</v>
      </c>
      <c r="N2010" s="685" t="s">
        <v>15715</v>
      </c>
      <c r="O2010" s="685">
        <v>500</v>
      </c>
      <c r="P2010" s="427" t="s">
        <v>16347</v>
      </c>
      <c r="Q2010" s="191">
        <v>-7</v>
      </c>
      <c r="R2010" s="193" t="s">
        <v>4273</v>
      </c>
      <c r="S2010" s="498">
        <v>19</v>
      </c>
      <c r="T2010" s="189">
        <v>20</v>
      </c>
      <c r="U2010" s="189">
        <v>21</v>
      </c>
      <c r="V2010" s="189">
        <v>21</v>
      </c>
      <c r="W2010" s="742">
        <v>15</v>
      </c>
      <c r="X2010" s="742">
        <v>48</v>
      </c>
      <c r="Y2010" s="742">
        <v>24</v>
      </c>
      <c r="Z2010" s="742"/>
      <c r="AA2010" s="742"/>
      <c r="AB2010" s="499" t="s">
        <v>794</v>
      </c>
      <c r="AC2010" s="419" t="s">
        <v>12225</v>
      </c>
      <c r="AD2010" s="427" t="s">
        <v>6416</v>
      </c>
      <c r="AE2010" s="427" t="s">
        <v>708</v>
      </c>
      <c r="AF2010" s="194">
        <v>0</v>
      </c>
      <c r="AG2010" s="194">
        <v>0</v>
      </c>
      <c r="AH2010" s="194">
        <v>0</v>
      </c>
      <c r="AI2010" s="194">
        <v>0</v>
      </c>
      <c r="AJ2010" s="194">
        <v>0</v>
      </c>
      <c r="AK2010" s="194">
        <v>0</v>
      </c>
      <c r="AL2010" s="385">
        <v>0</v>
      </c>
      <c r="AM2010" s="194">
        <v>0</v>
      </c>
      <c r="AN2010" s="177">
        <v>0</v>
      </c>
      <c r="AO2010" s="194">
        <v>144</v>
      </c>
      <c r="AP2010" s="180">
        <v>32</v>
      </c>
      <c r="AQ2010" s="180">
        <v>17</v>
      </c>
      <c r="AR2010" s="180"/>
      <c r="AS2010" s="180"/>
      <c r="AT2010" s="180"/>
      <c r="AU2010" s="180"/>
      <c r="AV2010" s="180"/>
      <c r="AW2010" s="180">
        <v>7</v>
      </c>
      <c r="AX2010" s="180">
        <v>7</v>
      </c>
      <c r="AY2010" s="180"/>
      <c r="AZ2010" s="180"/>
      <c r="BA2010" s="180"/>
      <c r="BB2010" s="180"/>
      <c r="BC2010" s="180"/>
      <c r="BD2010" s="180"/>
      <c r="BE2010" s="180"/>
      <c r="BF2010" s="180"/>
      <c r="BG2010" s="180"/>
      <c r="BH2010" s="176" t="str">
        <f t="shared" si="238"/>
        <v>class level</v>
      </c>
      <c r="BI2010" s="176">
        <f t="shared" si="234"/>
        <v>4</v>
      </c>
      <c r="BJ2010" s="182">
        <f t="shared" si="235"/>
        <v>144</v>
      </c>
      <c r="BK2010" s="176">
        <f t="shared" si="236"/>
        <v>144</v>
      </c>
      <c r="BL2010" s="176">
        <f t="shared" si="239"/>
        <v>32</v>
      </c>
      <c r="BM2010" s="533"/>
      <c r="BN2010" s="185">
        <v>60000</v>
      </c>
      <c r="BO2010" s="180">
        <v>35</v>
      </c>
      <c r="BP2010" s="185">
        <f t="shared" si="240"/>
        <v>65040</v>
      </c>
      <c r="BQ2010" s="420" t="str">
        <f t="shared" si="237"/>
        <v>X</v>
      </c>
      <c r="BR2010" s="185"/>
      <c r="BS2010" s="464" t="s">
        <v>9623</v>
      </c>
    </row>
    <row r="2011" spans="1:71" x14ac:dyDescent="0.2">
      <c r="A2011" s="696">
        <v>2008</v>
      </c>
      <c r="B2011" s="286" t="s">
        <v>11819</v>
      </c>
      <c r="C2011" s="286" t="s">
        <v>11682</v>
      </c>
      <c r="D2011" s="258" t="s">
        <v>5497</v>
      </c>
      <c r="E2011" s="736">
        <v>1</v>
      </c>
      <c r="F2011" s="736">
        <v>1</v>
      </c>
      <c r="G2011" s="737">
        <v>6</v>
      </c>
      <c r="H2011" s="305" t="s">
        <v>3878</v>
      </c>
      <c r="I2011" s="207" t="s">
        <v>2342</v>
      </c>
      <c r="J2011" s="279" t="s">
        <v>6036</v>
      </c>
      <c r="K2011" s="179" t="s">
        <v>3491</v>
      </c>
      <c r="L2011" s="427" t="s">
        <v>3491</v>
      </c>
      <c r="M2011" s="684">
        <v>5.5</v>
      </c>
      <c r="N2011" s="684" t="s">
        <v>15715</v>
      </c>
      <c r="O2011" s="684">
        <v>135</v>
      </c>
      <c r="P2011" s="179" t="s">
        <v>15752</v>
      </c>
      <c r="Q2011" s="179">
        <v>4</v>
      </c>
      <c r="R2011" s="180"/>
      <c r="S2011" s="498">
        <v>5</v>
      </c>
      <c r="T2011" s="498">
        <v>10</v>
      </c>
      <c r="U2011" s="189">
        <v>2</v>
      </c>
      <c r="V2011" s="189">
        <v>12</v>
      </c>
      <c r="W2011" s="742">
        <v>15</v>
      </c>
      <c r="X2011" s="184"/>
      <c r="Y2011" s="184"/>
      <c r="Z2011" s="184"/>
      <c r="AA2011" s="184"/>
      <c r="AB2011" s="220"/>
      <c r="AC2011" s="186" t="s">
        <v>11687</v>
      </c>
      <c r="AD2011" s="179" t="s">
        <v>5476</v>
      </c>
      <c r="AE2011" s="179" t="s">
        <v>4259</v>
      </c>
      <c r="AF2011" s="177">
        <v>0</v>
      </c>
      <c r="AG2011" s="177">
        <v>0</v>
      </c>
      <c r="AH2011" s="177">
        <v>0</v>
      </c>
      <c r="AI2011" s="177">
        <v>0</v>
      </c>
      <c r="AJ2011" s="177">
        <v>0</v>
      </c>
      <c r="AK2011" s="177">
        <v>0</v>
      </c>
      <c r="AL2011" s="383">
        <v>4</v>
      </c>
      <c r="AM2011" s="177">
        <v>0</v>
      </c>
      <c r="AN2011" s="177">
        <v>0</v>
      </c>
      <c r="AO2011" s="182">
        <v>0</v>
      </c>
      <c r="AP2011" s="180"/>
      <c r="AQ2011" s="180"/>
      <c r="AR2011" s="180"/>
      <c r="AS2011" s="180"/>
      <c r="AT2011" s="180"/>
      <c r="AU2011" s="180"/>
      <c r="AV2011" s="180"/>
      <c r="AW2011" s="180"/>
      <c r="AX2011" s="180"/>
      <c r="AY2011" s="180"/>
      <c r="AZ2011" s="180"/>
      <c r="BA2011" s="180"/>
      <c r="BB2011" s="180"/>
      <c r="BC2011" s="180"/>
      <c r="BD2011" s="180"/>
      <c r="BE2011" s="180"/>
      <c r="BF2011" s="180"/>
      <c r="BG2011" s="180"/>
      <c r="BH2011" s="176">
        <f t="shared" si="238"/>
        <v>4</v>
      </c>
      <c r="BI2011" s="176">
        <f t="shared" si="234"/>
        <v>15</v>
      </c>
      <c r="BJ2011" s="182" t="str">
        <f t="shared" si="235"/>
        <v>4 - 32</v>
      </c>
      <c r="BK2011" s="176">
        <f t="shared" si="236"/>
        <v>18</v>
      </c>
      <c r="BL2011" s="176">
        <f t="shared" si="239"/>
        <v>4</v>
      </c>
      <c r="BM2011" s="533"/>
      <c r="BN2011" s="185">
        <v>205</v>
      </c>
      <c r="BO2011" s="180">
        <v>5</v>
      </c>
      <c r="BP2011" s="178">
        <f t="shared" si="240"/>
        <v>295</v>
      </c>
      <c r="BQ2011" s="420" t="str">
        <f t="shared" si="237"/>
        <v>IV</v>
      </c>
      <c r="BR2011" s="185"/>
      <c r="BS2011" s="212" t="s">
        <v>11693</v>
      </c>
    </row>
    <row r="2012" spans="1:71" x14ac:dyDescent="0.2">
      <c r="A2012" s="696">
        <v>2009</v>
      </c>
      <c r="B2012" s="286" t="s">
        <v>11819</v>
      </c>
      <c r="C2012" s="286" t="s">
        <v>11681</v>
      </c>
      <c r="D2012" s="258" t="s">
        <v>5497</v>
      </c>
      <c r="E2012" s="736">
        <v>1</v>
      </c>
      <c r="F2012" s="736">
        <v>2</v>
      </c>
      <c r="G2012" s="737">
        <v>24</v>
      </c>
      <c r="H2012" s="305" t="s">
        <v>3878</v>
      </c>
      <c r="I2012" s="207" t="s">
        <v>2342</v>
      </c>
      <c r="J2012" s="279" t="s">
        <v>6035</v>
      </c>
      <c r="K2012" s="179" t="s">
        <v>3491</v>
      </c>
      <c r="L2012" s="427" t="s">
        <v>3491</v>
      </c>
      <c r="M2012" s="684">
        <v>5.5</v>
      </c>
      <c r="N2012" s="684" t="s">
        <v>15715</v>
      </c>
      <c r="O2012" s="684">
        <v>135</v>
      </c>
      <c r="P2012" s="179" t="s">
        <v>15752</v>
      </c>
      <c r="Q2012" s="179">
        <v>6</v>
      </c>
      <c r="R2012" s="180"/>
      <c r="S2012" s="498">
        <v>5</v>
      </c>
      <c r="T2012" s="498">
        <v>10</v>
      </c>
      <c r="U2012" s="189">
        <v>2</v>
      </c>
      <c r="V2012" s="189">
        <v>12</v>
      </c>
      <c r="W2012" s="742">
        <v>9</v>
      </c>
      <c r="X2012" s="184"/>
      <c r="Y2012" s="184"/>
      <c r="Z2012" s="184"/>
      <c r="AA2012" s="184"/>
      <c r="AB2012" s="220"/>
      <c r="AC2012" s="186" t="s">
        <v>883</v>
      </c>
      <c r="AD2012" s="179" t="s">
        <v>5476</v>
      </c>
      <c r="AE2012" s="179" t="s">
        <v>4259</v>
      </c>
      <c r="AF2012" s="177">
        <v>0</v>
      </c>
      <c r="AG2012" s="177">
        <v>0</v>
      </c>
      <c r="AH2012" s="177">
        <v>0</v>
      </c>
      <c r="AI2012" s="177">
        <v>0</v>
      </c>
      <c r="AJ2012" s="177">
        <v>0</v>
      </c>
      <c r="AK2012" s="177">
        <v>0</v>
      </c>
      <c r="AL2012" s="383">
        <v>2</v>
      </c>
      <c r="AM2012" s="177">
        <v>0</v>
      </c>
      <c r="AN2012" s="177">
        <v>0</v>
      </c>
      <c r="AO2012" s="182">
        <v>0</v>
      </c>
      <c r="AP2012" s="180"/>
      <c r="AQ2012" s="180"/>
      <c r="AR2012" s="180"/>
      <c r="AS2012" s="180"/>
      <c r="AT2012" s="180"/>
      <c r="AU2012" s="180"/>
      <c r="AV2012" s="180"/>
      <c r="AW2012" s="180"/>
      <c r="AX2012" s="180"/>
      <c r="AY2012" s="180"/>
      <c r="AZ2012" s="180"/>
      <c r="BA2012" s="180"/>
      <c r="BB2012" s="180"/>
      <c r="BC2012" s="180"/>
      <c r="BD2012" s="180"/>
      <c r="BE2012" s="180"/>
      <c r="BF2012" s="180"/>
      <c r="BG2012" s="180"/>
      <c r="BH2012" s="176">
        <f t="shared" si="238"/>
        <v>2</v>
      </c>
      <c r="BI2012" s="176">
        <f t="shared" si="234"/>
        <v>16</v>
      </c>
      <c r="BJ2012" s="182" t="str">
        <f t="shared" si="235"/>
        <v>2 - 16</v>
      </c>
      <c r="BK2012" s="176">
        <f t="shared" si="236"/>
        <v>9</v>
      </c>
      <c r="BL2012" s="176">
        <f t="shared" si="239"/>
        <v>2</v>
      </c>
      <c r="BM2012" s="533"/>
      <c r="BN2012" s="185">
        <v>50</v>
      </c>
      <c r="BO2012" s="180">
        <v>3</v>
      </c>
      <c r="BP2012" s="178">
        <f t="shared" si="240"/>
        <v>77</v>
      </c>
      <c r="BQ2012" s="420" t="str">
        <f t="shared" si="237"/>
        <v>II</v>
      </c>
      <c r="BR2012" s="185"/>
      <c r="BS2012" s="212" t="s">
        <v>11692</v>
      </c>
    </row>
    <row r="2013" spans="1:71" x14ac:dyDescent="0.2">
      <c r="A2013" s="697">
        <v>2010</v>
      </c>
      <c r="B2013" s="286" t="s">
        <v>11819</v>
      </c>
      <c r="C2013" s="286" t="s">
        <v>11685</v>
      </c>
      <c r="D2013" s="258" t="s">
        <v>5497</v>
      </c>
      <c r="E2013" s="736">
        <v>1</v>
      </c>
      <c r="F2013" s="736">
        <v>1</v>
      </c>
      <c r="G2013" s="737">
        <v>6</v>
      </c>
      <c r="H2013" s="305" t="s">
        <v>3878</v>
      </c>
      <c r="I2013" s="496" t="s">
        <v>3487</v>
      </c>
      <c r="J2013" s="280" t="s">
        <v>4282</v>
      </c>
      <c r="K2013" s="191" t="s">
        <v>1146</v>
      </c>
      <c r="L2013" s="427" t="s">
        <v>3491</v>
      </c>
      <c r="M2013" s="686">
        <v>6</v>
      </c>
      <c r="N2013" s="685" t="s">
        <v>15715</v>
      </c>
      <c r="O2013" s="686">
        <v>175</v>
      </c>
      <c r="P2013" s="191"/>
      <c r="Q2013" s="191">
        <v>2</v>
      </c>
      <c r="R2013" s="180"/>
      <c r="S2013" s="498">
        <v>5</v>
      </c>
      <c r="T2013" s="498">
        <v>10</v>
      </c>
      <c r="U2013" s="189">
        <v>2</v>
      </c>
      <c r="V2013" s="189">
        <v>12</v>
      </c>
      <c r="W2013" s="742">
        <v>15</v>
      </c>
      <c r="X2013" s="184"/>
      <c r="Y2013" s="184"/>
      <c r="Z2013" s="184"/>
      <c r="AA2013" s="184"/>
      <c r="AB2013" s="219"/>
      <c r="AC2013" s="419" t="s">
        <v>11689</v>
      </c>
      <c r="AD2013" s="179" t="s">
        <v>5476</v>
      </c>
      <c r="AE2013" s="427" t="s">
        <v>4259</v>
      </c>
      <c r="AF2013" s="177">
        <v>0</v>
      </c>
      <c r="AG2013" s="177">
        <v>0</v>
      </c>
      <c r="AH2013" s="177">
        <v>0</v>
      </c>
      <c r="AI2013" s="177">
        <v>0</v>
      </c>
      <c r="AJ2013" s="177">
        <v>0</v>
      </c>
      <c r="AK2013" s="177">
        <v>0</v>
      </c>
      <c r="AL2013" s="383">
        <v>7</v>
      </c>
      <c r="AM2013" s="177">
        <v>0</v>
      </c>
      <c r="AN2013" s="177">
        <v>0</v>
      </c>
      <c r="AO2013" s="182">
        <v>3</v>
      </c>
      <c r="AP2013" s="180"/>
      <c r="AQ2013" s="180"/>
      <c r="AR2013" s="180"/>
      <c r="AS2013" s="180"/>
      <c r="AT2013" s="180"/>
      <c r="AU2013" s="180"/>
      <c r="AV2013" s="180"/>
      <c r="AW2013" s="180"/>
      <c r="AX2013" s="180"/>
      <c r="AY2013" s="180"/>
      <c r="AZ2013" s="180"/>
      <c r="BA2013" s="180"/>
      <c r="BB2013" s="180"/>
      <c r="BC2013" s="180"/>
      <c r="BD2013" s="180"/>
      <c r="BE2013" s="180"/>
      <c r="BF2013" s="180"/>
      <c r="BG2013" s="180"/>
      <c r="BH2013" s="176">
        <f t="shared" si="238"/>
        <v>7</v>
      </c>
      <c r="BI2013" s="176">
        <f t="shared" si="234"/>
        <v>13</v>
      </c>
      <c r="BJ2013" s="182" t="str">
        <f t="shared" si="235"/>
        <v>10 - 59</v>
      </c>
      <c r="BK2013" s="176">
        <f t="shared" si="236"/>
        <v>35</v>
      </c>
      <c r="BL2013" s="176">
        <f t="shared" si="239"/>
        <v>7</v>
      </c>
      <c r="BM2013" s="533"/>
      <c r="BN2013" s="185">
        <v>900</v>
      </c>
      <c r="BO2013" s="180">
        <v>12</v>
      </c>
      <c r="BP2013" s="178">
        <f t="shared" si="240"/>
        <v>1320</v>
      </c>
      <c r="BQ2013" s="420" t="str">
        <f t="shared" si="237"/>
        <v>VI</v>
      </c>
      <c r="BR2013" s="185"/>
      <c r="BS2013" s="212" t="s">
        <v>11695</v>
      </c>
    </row>
    <row r="2014" spans="1:71" x14ac:dyDescent="0.2">
      <c r="A2014" s="696">
        <v>2011</v>
      </c>
      <c r="B2014" s="286" t="s">
        <v>11819</v>
      </c>
      <c r="C2014" s="286" t="s">
        <v>11686</v>
      </c>
      <c r="D2014" s="258" t="s">
        <v>5497</v>
      </c>
      <c r="E2014" s="736">
        <v>1</v>
      </c>
      <c r="F2014" s="736">
        <v>1</v>
      </c>
      <c r="G2014" s="737">
        <v>4</v>
      </c>
      <c r="H2014" s="305" t="s">
        <v>3878</v>
      </c>
      <c r="I2014" s="207" t="s">
        <v>3487</v>
      </c>
      <c r="J2014" s="279" t="s">
        <v>3320</v>
      </c>
      <c r="K2014" s="179" t="s">
        <v>1146</v>
      </c>
      <c r="L2014" s="427" t="s">
        <v>3491</v>
      </c>
      <c r="M2014" s="684">
        <v>6</v>
      </c>
      <c r="N2014" s="684" t="s">
        <v>15715</v>
      </c>
      <c r="O2014" s="684">
        <v>175</v>
      </c>
      <c r="P2014" s="179"/>
      <c r="Q2014" s="179">
        <v>1</v>
      </c>
      <c r="R2014" s="180" t="s">
        <v>4274</v>
      </c>
      <c r="S2014" s="498">
        <v>5</v>
      </c>
      <c r="T2014" s="498">
        <v>10</v>
      </c>
      <c r="U2014" s="189">
        <v>2</v>
      </c>
      <c r="V2014" s="189">
        <v>12</v>
      </c>
      <c r="W2014" s="742">
        <v>12</v>
      </c>
      <c r="X2014" s="184"/>
      <c r="Y2014" s="184"/>
      <c r="Z2014" s="184"/>
      <c r="AA2014" s="184"/>
      <c r="AB2014" s="219"/>
      <c r="AC2014" s="419" t="s">
        <v>11691</v>
      </c>
      <c r="AD2014" s="179" t="s">
        <v>5476</v>
      </c>
      <c r="AE2014" s="427" t="s">
        <v>4259</v>
      </c>
      <c r="AF2014" s="177">
        <v>0</v>
      </c>
      <c r="AG2014" s="177">
        <v>0</v>
      </c>
      <c r="AH2014" s="177">
        <v>0</v>
      </c>
      <c r="AI2014" s="177">
        <v>0</v>
      </c>
      <c r="AJ2014" s="177">
        <v>0</v>
      </c>
      <c r="AK2014" s="177">
        <v>0</v>
      </c>
      <c r="AL2014" s="383">
        <v>8</v>
      </c>
      <c r="AM2014" s="177">
        <v>0</v>
      </c>
      <c r="AN2014" s="177">
        <v>0</v>
      </c>
      <c r="AO2014" s="182">
        <v>3</v>
      </c>
      <c r="AP2014" s="180"/>
      <c r="AQ2014" s="180"/>
      <c r="AR2014" s="180"/>
      <c r="AS2014" s="180"/>
      <c r="AT2014" s="180"/>
      <c r="AU2014" s="180"/>
      <c r="AV2014" s="180"/>
      <c r="AW2014" s="180"/>
      <c r="AX2014" s="180"/>
      <c r="AY2014" s="180"/>
      <c r="AZ2014" s="180"/>
      <c r="BA2014" s="180"/>
      <c r="BB2014" s="180"/>
      <c r="BC2014" s="180"/>
      <c r="BD2014" s="180"/>
      <c r="BE2014" s="180"/>
      <c r="BF2014" s="180"/>
      <c r="BG2014" s="180"/>
      <c r="BH2014" s="176">
        <f t="shared" si="238"/>
        <v>8</v>
      </c>
      <c r="BI2014" s="176">
        <f t="shared" si="234"/>
        <v>12</v>
      </c>
      <c r="BJ2014" s="182" t="str">
        <f t="shared" si="235"/>
        <v>11 - 67</v>
      </c>
      <c r="BK2014" s="176">
        <f t="shared" si="236"/>
        <v>39</v>
      </c>
      <c r="BL2014" s="176">
        <f t="shared" si="239"/>
        <v>8</v>
      </c>
      <c r="BM2014" s="533"/>
      <c r="BN2014" s="185">
        <v>1350</v>
      </c>
      <c r="BO2014" s="180">
        <v>14</v>
      </c>
      <c r="BP2014" s="178">
        <f t="shared" si="240"/>
        <v>1896</v>
      </c>
      <c r="BQ2014" s="420" t="str">
        <f t="shared" si="237"/>
        <v>VII</v>
      </c>
      <c r="BR2014" s="185"/>
      <c r="BS2014" s="212" t="s">
        <v>11696</v>
      </c>
    </row>
    <row r="2015" spans="1:71" ht="25.5" x14ac:dyDescent="0.2">
      <c r="A2015" s="697">
        <v>2012</v>
      </c>
      <c r="B2015" s="286" t="s">
        <v>11819</v>
      </c>
      <c r="C2015" s="286" t="s">
        <v>11683</v>
      </c>
      <c r="D2015" s="258" t="s">
        <v>5497</v>
      </c>
      <c r="E2015" s="736">
        <v>1</v>
      </c>
      <c r="F2015" s="736">
        <v>2</v>
      </c>
      <c r="G2015" s="737">
        <v>16</v>
      </c>
      <c r="H2015" s="305" t="s">
        <v>3878</v>
      </c>
      <c r="I2015" s="208" t="s">
        <v>3487</v>
      </c>
      <c r="J2015" s="280" t="s">
        <v>6554</v>
      </c>
      <c r="K2015" s="191" t="s">
        <v>3658</v>
      </c>
      <c r="L2015" s="427" t="s">
        <v>3491</v>
      </c>
      <c r="M2015" s="686">
        <v>5.5</v>
      </c>
      <c r="N2015" s="685" t="s">
        <v>15715</v>
      </c>
      <c r="O2015" s="686">
        <v>123</v>
      </c>
      <c r="P2015" s="427" t="s">
        <v>16010</v>
      </c>
      <c r="Q2015" s="191">
        <v>5</v>
      </c>
      <c r="R2015" s="180"/>
      <c r="S2015" s="498">
        <v>5</v>
      </c>
      <c r="T2015" s="498">
        <v>10</v>
      </c>
      <c r="U2015" s="189">
        <v>2</v>
      </c>
      <c r="V2015" s="189">
        <v>12</v>
      </c>
      <c r="W2015" s="742">
        <v>12</v>
      </c>
      <c r="X2015" s="184"/>
      <c r="Y2015" s="184"/>
      <c r="Z2015" s="184"/>
      <c r="AA2015" s="184"/>
      <c r="AB2015" s="220"/>
      <c r="AC2015" s="419" t="s">
        <v>883</v>
      </c>
      <c r="AD2015" s="179" t="s">
        <v>5476</v>
      </c>
      <c r="AE2015" s="427" t="s">
        <v>4259</v>
      </c>
      <c r="AF2015" s="177">
        <v>0</v>
      </c>
      <c r="AG2015" s="177">
        <v>0</v>
      </c>
      <c r="AH2015" s="177">
        <v>0</v>
      </c>
      <c r="AI2015" s="177">
        <v>0</v>
      </c>
      <c r="AJ2015" s="177">
        <v>0</v>
      </c>
      <c r="AK2015" s="177">
        <v>0</v>
      </c>
      <c r="AL2015" s="383">
        <v>4</v>
      </c>
      <c r="AM2015" s="177">
        <v>0</v>
      </c>
      <c r="AN2015" s="177">
        <v>0</v>
      </c>
      <c r="AO2015" s="182">
        <v>3</v>
      </c>
      <c r="AP2015" s="180"/>
      <c r="AQ2015" s="180"/>
      <c r="AR2015" s="180"/>
      <c r="AS2015" s="180"/>
      <c r="AT2015" s="180"/>
      <c r="AU2015" s="180"/>
      <c r="AV2015" s="180"/>
      <c r="AW2015" s="180"/>
      <c r="AX2015" s="180"/>
      <c r="AY2015" s="180"/>
      <c r="AZ2015" s="180"/>
      <c r="BA2015" s="180"/>
      <c r="BB2015" s="180"/>
      <c r="BC2015" s="180"/>
      <c r="BD2015" s="180"/>
      <c r="BE2015" s="180"/>
      <c r="BF2015" s="180"/>
      <c r="BG2015" s="180"/>
      <c r="BH2015" s="176">
        <f t="shared" si="238"/>
        <v>4</v>
      </c>
      <c r="BI2015" s="176">
        <f t="shared" si="234"/>
        <v>15</v>
      </c>
      <c r="BJ2015" s="182" t="str">
        <f t="shared" si="235"/>
        <v>7 - 35</v>
      </c>
      <c r="BK2015" s="176">
        <f t="shared" si="236"/>
        <v>21</v>
      </c>
      <c r="BL2015" s="176">
        <f t="shared" si="239"/>
        <v>4</v>
      </c>
      <c r="BM2015" s="533"/>
      <c r="BN2015" s="185">
        <v>130</v>
      </c>
      <c r="BO2015" s="180">
        <v>5</v>
      </c>
      <c r="BP2015" s="178">
        <f t="shared" si="240"/>
        <v>235</v>
      </c>
      <c r="BQ2015" s="420" t="str">
        <f t="shared" si="237"/>
        <v>III</v>
      </c>
      <c r="BR2015" s="185"/>
      <c r="BS2015" s="212" t="s">
        <v>11693</v>
      </c>
    </row>
    <row r="2016" spans="1:71" x14ac:dyDescent="0.2">
      <c r="A2016" s="696">
        <v>2013</v>
      </c>
      <c r="B2016" s="286" t="s">
        <v>11819</v>
      </c>
      <c r="C2016" s="286" t="s">
        <v>11684</v>
      </c>
      <c r="D2016" s="258" t="s">
        <v>9623</v>
      </c>
      <c r="E2016" s="736">
        <v>1</v>
      </c>
      <c r="F2016" s="736">
        <v>2</v>
      </c>
      <c r="G2016" s="737">
        <v>12</v>
      </c>
      <c r="H2016" s="305" t="s">
        <v>3878</v>
      </c>
      <c r="I2016" s="496" t="s">
        <v>3487</v>
      </c>
      <c r="J2016" s="497" t="s">
        <v>6551</v>
      </c>
      <c r="K2016" s="191" t="s">
        <v>1146</v>
      </c>
      <c r="L2016" s="427" t="s">
        <v>3491</v>
      </c>
      <c r="M2016" s="686">
        <v>6</v>
      </c>
      <c r="N2016" s="685" t="s">
        <v>15715</v>
      </c>
      <c r="O2016" s="686">
        <v>135</v>
      </c>
      <c r="P2016" s="427" t="s">
        <v>16241</v>
      </c>
      <c r="Q2016" s="191">
        <v>4</v>
      </c>
      <c r="R2016" s="180"/>
      <c r="S2016" s="498">
        <v>5</v>
      </c>
      <c r="T2016" s="498">
        <v>10</v>
      </c>
      <c r="U2016" s="189">
        <v>2</v>
      </c>
      <c r="V2016" s="189">
        <v>12</v>
      </c>
      <c r="W2016" s="742">
        <v>12</v>
      </c>
      <c r="X2016" s="184"/>
      <c r="Y2016" s="184"/>
      <c r="Z2016" s="184"/>
      <c r="AA2016" s="184"/>
      <c r="AB2016" s="219"/>
      <c r="AC2016" s="419" t="s">
        <v>11689</v>
      </c>
      <c r="AD2016" s="179" t="s">
        <v>5476</v>
      </c>
      <c r="AE2016" s="427" t="s">
        <v>4259</v>
      </c>
      <c r="AF2016" s="177">
        <v>0</v>
      </c>
      <c r="AG2016" s="177">
        <v>0</v>
      </c>
      <c r="AH2016" s="177">
        <v>0</v>
      </c>
      <c r="AI2016" s="177">
        <v>0</v>
      </c>
      <c r="AJ2016" s="177">
        <v>0</v>
      </c>
      <c r="AK2016" s="177">
        <v>0</v>
      </c>
      <c r="AL2016" s="383">
        <v>5</v>
      </c>
      <c r="AM2016" s="177">
        <v>0</v>
      </c>
      <c r="AN2016" s="177">
        <v>0</v>
      </c>
      <c r="AO2016" s="182">
        <v>3</v>
      </c>
      <c r="AP2016" s="180"/>
      <c r="AQ2016" s="180"/>
      <c r="AR2016" s="180"/>
      <c r="AS2016" s="180"/>
      <c r="AT2016" s="180"/>
      <c r="AU2016" s="180"/>
      <c r="AV2016" s="180"/>
      <c r="AW2016" s="180"/>
      <c r="AX2016" s="180"/>
      <c r="AY2016" s="180"/>
      <c r="AZ2016" s="180"/>
      <c r="BA2016" s="180"/>
      <c r="BB2016" s="180"/>
      <c r="BC2016" s="180"/>
      <c r="BD2016" s="180"/>
      <c r="BE2016" s="180"/>
      <c r="BF2016" s="180"/>
      <c r="BG2016" s="180"/>
      <c r="BH2016" s="176">
        <f t="shared" si="238"/>
        <v>5</v>
      </c>
      <c r="BI2016" s="176">
        <f t="shared" si="234"/>
        <v>15</v>
      </c>
      <c r="BJ2016" s="182" t="str">
        <f t="shared" si="235"/>
        <v>8 - 43</v>
      </c>
      <c r="BK2016" s="176">
        <f t="shared" si="236"/>
        <v>26</v>
      </c>
      <c r="BL2016" s="176">
        <f t="shared" si="239"/>
        <v>5</v>
      </c>
      <c r="BM2016" s="533"/>
      <c r="BN2016" s="185">
        <v>350</v>
      </c>
      <c r="BO2016" s="180">
        <v>8</v>
      </c>
      <c r="BP2016" s="178">
        <f t="shared" si="240"/>
        <v>558</v>
      </c>
      <c r="BQ2016" s="420" t="str">
        <f t="shared" si="237"/>
        <v>V</v>
      </c>
      <c r="BR2016" s="185"/>
      <c r="BS2016" s="212" t="s">
        <v>11694</v>
      </c>
    </row>
    <row r="2017" spans="1:71" ht="38.25" x14ac:dyDescent="0.2">
      <c r="A2017" s="696">
        <v>2014</v>
      </c>
      <c r="B2017" s="286" t="s">
        <v>11697</v>
      </c>
      <c r="C2017" s="286" t="s">
        <v>11697</v>
      </c>
      <c r="D2017" s="258" t="s">
        <v>9623</v>
      </c>
      <c r="E2017" s="736">
        <v>1</v>
      </c>
      <c r="F2017" s="736">
        <v>1</v>
      </c>
      <c r="G2017" s="737">
        <v>4</v>
      </c>
      <c r="H2017" s="305" t="s">
        <v>3486</v>
      </c>
      <c r="I2017" s="496" t="s">
        <v>7154</v>
      </c>
      <c r="J2017" s="497" t="s">
        <v>5553</v>
      </c>
      <c r="K2017" s="427" t="s">
        <v>11700</v>
      </c>
      <c r="L2017" s="427" t="s">
        <v>3491</v>
      </c>
      <c r="M2017" s="685">
        <v>5.5</v>
      </c>
      <c r="N2017" s="685" t="s">
        <v>16458</v>
      </c>
      <c r="O2017" s="685">
        <v>880</v>
      </c>
      <c r="P2017" s="427" t="s">
        <v>16348</v>
      </c>
      <c r="Q2017" s="191">
        <v>5</v>
      </c>
      <c r="R2017" s="180"/>
      <c r="S2017" s="191">
        <v>0</v>
      </c>
      <c r="T2017" s="191"/>
      <c r="U2017" s="191"/>
      <c r="V2017" s="191"/>
      <c r="W2017" s="742">
        <v>6</v>
      </c>
      <c r="X2017" s="742"/>
      <c r="Y2017" s="742"/>
      <c r="Z2017" s="742"/>
      <c r="AA2017" s="742"/>
      <c r="AB2017" s="220"/>
      <c r="AC2017" s="183" t="s">
        <v>11701</v>
      </c>
      <c r="AD2017" s="179" t="s">
        <v>7475</v>
      </c>
      <c r="AE2017" s="427" t="s">
        <v>4247</v>
      </c>
      <c r="AF2017" s="194">
        <v>0</v>
      </c>
      <c r="AG2017" s="194">
        <v>0</v>
      </c>
      <c r="AH2017" s="194">
        <v>0</v>
      </c>
      <c r="AI2017" s="194">
        <v>0</v>
      </c>
      <c r="AJ2017" s="194">
        <v>0</v>
      </c>
      <c r="AK2017" s="194">
        <v>0</v>
      </c>
      <c r="AL2017" s="383">
        <v>11</v>
      </c>
      <c r="AM2017" s="194">
        <v>0</v>
      </c>
      <c r="AN2017" s="177">
        <v>0</v>
      </c>
      <c r="AO2017" s="194">
        <v>0</v>
      </c>
      <c r="AP2017" s="180"/>
      <c r="AQ2017" s="180"/>
      <c r="AR2017" s="180"/>
      <c r="AS2017" s="180"/>
      <c r="AT2017" s="180"/>
      <c r="AU2017" s="180"/>
      <c r="AV2017" s="180"/>
      <c r="AW2017" s="180"/>
      <c r="AX2017" s="180"/>
      <c r="AY2017" s="180"/>
      <c r="AZ2017" s="180"/>
      <c r="BA2017" s="180"/>
      <c r="BB2017" s="180"/>
      <c r="BC2017" s="180"/>
      <c r="BD2017" s="180"/>
      <c r="BE2017" s="180"/>
      <c r="BF2017" s="180"/>
      <c r="BG2017" s="180"/>
      <c r="BH2017" s="176">
        <f t="shared" si="238"/>
        <v>11</v>
      </c>
      <c r="BI2017" s="176">
        <f t="shared" si="234"/>
        <v>10</v>
      </c>
      <c r="BJ2017" s="182" t="str">
        <f t="shared" si="235"/>
        <v>11 - 88</v>
      </c>
      <c r="BK2017" s="176">
        <f t="shared" si="236"/>
        <v>50</v>
      </c>
      <c r="BL2017" s="176">
        <f t="shared" si="239"/>
        <v>11</v>
      </c>
      <c r="BM2017" s="533"/>
      <c r="BN2017" s="185">
        <v>1600</v>
      </c>
      <c r="BO2017" s="180">
        <v>16</v>
      </c>
      <c r="BP2017" s="185">
        <f t="shared" si="240"/>
        <v>2400</v>
      </c>
      <c r="BQ2017" s="420" t="str">
        <f t="shared" si="237"/>
        <v>VII</v>
      </c>
      <c r="BR2017" s="185"/>
      <c r="BS2017" s="464" t="s">
        <v>9623</v>
      </c>
    </row>
    <row r="2018" spans="1:71" ht="51" x14ac:dyDescent="0.2">
      <c r="A2018" s="697">
        <v>2015</v>
      </c>
      <c r="B2018" s="286" t="s">
        <v>11698</v>
      </c>
      <c r="C2018" s="286" t="s">
        <v>11698</v>
      </c>
      <c r="D2018" s="258" t="s">
        <v>9623</v>
      </c>
      <c r="E2018" s="736">
        <v>1</v>
      </c>
      <c r="F2018" s="736">
        <v>1</v>
      </c>
      <c r="G2018" s="737">
        <v>3</v>
      </c>
      <c r="H2018" s="305" t="s">
        <v>3486</v>
      </c>
      <c r="I2018" s="496" t="s">
        <v>7154</v>
      </c>
      <c r="J2018" s="497" t="s">
        <v>5449</v>
      </c>
      <c r="K2018" s="427" t="s">
        <v>11700</v>
      </c>
      <c r="L2018" s="427" t="s">
        <v>3491</v>
      </c>
      <c r="M2018" s="685">
        <v>5.5</v>
      </c>
      <c r="N2018" s="685" t="s">
        <v>16458</v>
      </c>
      <c r="O2018" s="685">
        <v>880</v>
      </c>
      <c r="P2018" s="427" t="s">
        <v>16348</v>
      </c>
      <c r="Q2018" s="191">
        <v>7</v>
      </c>
      <c r="R2018" s="180"/>
      <c r="S2018" s="190">
        <v>0</v>
      </c>
      <c r="T2018" s="190"/>
      <c r="U2018" s="190"/>
      <c r="V2018" s="190"/>
      <c r="W2018" s="742">
        <v>12</v>
      </c>
      <c r="X2018" s="742"/>
      <c r="Y2018" s="742"/>
      <c r="Z2018" s="742"/>
      <c r="AA2018" s="742"/>
      <c r="AB2018" s="219"/>
      <c r="AC2018" s="183" t="s">
        <v>11702</v>
      </c>
      <c r="AD2018" s="179" t="s">
        <v>7475</v>
      </c>
      <c r="AE2018" s="427" t="s">
        <v>4247</v>
      </c>
      <c r="AF2018" s="194">
        <v>0</v>
      </c>
      <c r="AG2018" s="194">
        <v>0</v>
      </c>
      <c r="AH2018" s="194">
        <v>0</v>
      </c>
      <c r="AI2018" s="194">
        <v>0</v>
      </c>
      <c r="AJ2018" s="194">
        <v>0</v>
      </c>
      <c r="AK2018" s="194">
        <v>0</v>
      </c>
      <c r="AL2018" s="383">
        <v>8</v>
      </c>
      <c r="AM2018" s="194">
        <v>0</v>
      </c>
      <c r="AN2018" s="177">
        <v>0</v>
      </c>
      <c r="AO2018" s="194">
        <v>1</v>
      </c>
      <c r="AP2018" s="180"/>
      <c r="AQ2018" s="180"/>
      <c r="AR2018" s="180"/>
      <c r="AS2018" s="180"/>
      <c r="AT2018" s="180"/>
      <c r="AU2018" s="180"/>
      <c r="AV2018" s="180"/>
      <c r="AW2018" s="180"/>
      <c r="AX2018" s="180"/>
      <c r="AY2018" s="180"/>
      <c r="AZ2018" s="180"/>
      <c r="BA2018" s="180"/>
      <c r="BB2018" s="180"/>
      <c r="BC2018" s="180"/>
      <c r="BD2018" s="180"/>
      <c r="BE2018" s="180"/>
      <c r="BF2018" s="180"/>
      <c r="BG2018" s="180"/>
      <c r="BH2018" s="176">
        <f t="shared" si="238"/>
        <v>8</v>
      </c>
      <c r="BI2018" s="176">
        <f t="shared" si="234"/>
        <v>12</v>
      </c>
      <c r="BJ2018" s="182" t="str">
        <f t="shared" si="235"/>
        <v>9 - 65</v>
      </c>
      <c r="BK2018" s="176">
        <f t="shared" si="236"/>
        <v>37</v>
      </c>
      <c r="BL2018" s="176">
        <f t="shared" si="239"/>
        <v>8</v>
      </c>
      <c r="BM2018" s="533"/>
      <c r="BN2018" s="185">
        <v>1000</v>
      </c>
      <c r="BO2018" s="180">
        <v>12</v>
      </c>
      <c r="BP2018" s="185">
        <f t="shared" si="240"/>
        <v>1444</v>
      </c>
      <c r="BQ2018" s="420" t="str">
        <f t="shared" si="237"/>
        <v>VI</v>
      </c>
      <c r="BR2018" s="185"/>
      <c r="BS2018" s="464" t="s">
        <v>9623</v>
      </c>
    </row>
    <row r="2019" spans="1:71" ht="38.25" x14ac:dyDescent="0.2">
      <c r="A2019" s="696">
        <v>2016</v>
      </c>
      <c r="B2019" s="286" t="s">
        <v>11699</v>
      </c>
      <c r="C2019" s="286" t="s">
        <v>11699</v>
      </c>
      <c r="D2019" s="258" t="s">
        <v>9623</v>
      </c>
      <c r="E2019" s="736">
        <v>1</v>
      </c>
      <c r="F2019" s="736">
        <v>1</v>
      </c>
      <c r="G2019" s="737">
        <v>3</v>
      </c>
      <c r="H2019" s="305" t="s">
        <v>3486</v>
      </c>
      <c r="I2019" s="496" t="s">
        <v>7154</v>
      </c>
      <c r="J2019" s="497" t="s">
        <v>5398</v>
      </c>
      <c r="K2019" s="427" t="s">
        <v>11700</v>
      </c>
      <c r="L2019" s="427" t="s">
        <v>3491</v>
      </c>
      <c r="M2019" s="685">
        <v>5.5</v>
      </c>
      <c r="N2019" s="685" t="s">
        <v>16458</v>
      </c>
      <c r="O2019" s="685">
        <v>880</v>
      </c>
      <c r="P2019" s="427" t="s">
        <v>16348</v>
      </c>
      <c r="Q2019" s="191">
        <v>8</v>
      </c>
      <c r="R2019" s="180"/>
      <c r="S2019" s="189">
        <v>0</v>
      </c>
      <c r="T2019" s="189"/>
      <c r="U2019" s="189"/>
      <c r="V2019" s="189"/>
      <c r="W2019" s="742">
        <v>9</v>
      </c>
      <c r="X2019" s="742"/>
      <c r="Y2019" s="742"/>
      <c r="Z2019" s="742"/>
      <c r="AA2019" s="742"/>
      <c r="AB2019" s="220"/>
      <c r="AC2019" s="183" t="s">
        <v>11703</v>
      </c>
      <c r="AD2019" s="179" t="s">
        <v>7475</v>
      </c>
      <c r="AE2019" s="427" t="s">
        <v>4247</v>
      </c>
      <c r="AF2019" s="194">
        <v>0</v>
      </c>
      <c r="AG2019" s="194">
        <v>0</v>
      </c>
      <c r="AH2019" s="194">
        <v>0</v>
      </c>
      <c r="AI2019" s="194">
        <v>0</v>
      </c>
      <c r="AJ2019" s="194">
        <v>0</v>
      </c>
      <c r="AK2019" s="194">
        <v>0</v>
      </c>
      <c r="AL2019" s="383">
        <v>9</v>
      </c>
      <c r="AM2019" s="194">
        <v>0</v>
      </c>
      <c r="AN2019" s="177">
        <v>0</v>
      </c>
      <c r="AO2019" s="194">
        <v>0</v>
      </c>
      <c r="AP2019" s="180"/>
      <c r="AQ2019" s="180"/>
      <c r="AR2019" s="180"/>
      <c r="AS2019" s="180"/>
      <c r="AT2019" s="180"/>
      <c r="AU2019" s="180"/>
      <c r="AV2019" s="180"/>
      <c r="AW2019" s="180"/>
      <c r="AX2019" s="180"/>
      <c r="AY2019" s="180"/>
      <c r="AZ2019" s="180"/>
      <c r="BA2019" s="180"/>
      <c r="BB2019" s="180"/>
      <c r="BC2019" s="180"/>
      <c r="BD2019" s="180"/>
      <c r="BE2019" s="180"/>
      <c r="BF2019" s="180"/>
      <c r="BG2019" s="180"/>
      <c r="BH2019" s="176">
        <f t="shared" si="238"/>
        <v>9</v>
      </c>
      <c r="BI2019" s="176">
        <f t="shared" si="234"/>
        <v>12</v>
      </c>
      <c r="BJ2019" s="182" t="str">
        <f t="shared" si="235"/>
        <v>9 - 72</v>
      </c>
      <c r="BK2019" s="176">
        <f t="shared" si="236"/>
        <v>41</v>
      </c>
      <c r="BL2019" s="176">
        <f t="shared" si="239"/>
        <v>9</v>
      </c>
      <c r="BM2019" s="533"/>
      <c r="BN2019" s="185">
        <v>1200</v>
      </c>
      <c r="BO2019" s="180">
        <v>12</v>
      </c>
      <c r="BP2019" s="185">
        <f t="shared" si="240"/>
        <v>1692</v>
      </c>
      <c r="BQ2019" s="420" t="str">
        <f t="shared" si="237"/>
        <v>VII</v>
      </c>
      <c r="BR2019" s="185"/>
      <c r="BS2019" s="464" t="s">
        <v>9623</v>
      </c>
    </row>
    <row r="2020" spans="1:71" x14ac:dyDescent="0.2">
      <c r="A2020" s="697">
        <v>2017</v>
      </c>
      <c r="B2020" s="286" t="s">
        <v>11714</v>
      </c>
      <c r="C2020" s="286" t="s">
        <v>11714</v>
      </c>
      <c r="D2020" s="258" t="s">
        <v>9623</v>
      </c>
      <c r="E2020" s="736">
        <v>1</v>
      </c>
      <c r="F2020" s="736">
        <v>1</v>
      </c>
      <c r="G2020" s="737">
        <v>4</v>
      </c>
      <c r="H2020" s="305" t="s">
        <v>3879</v>
      </c>
      <c r="I2020" s="496" t="s">
        <v>3485</v>
      </c>
      <c r="J2020" s="497" t="s">
        <v>6554</v>
      </c>
      <c r="K2020" s="427" t="s">
        <v>1109</v>
      </c>
      <c r="L2020" s="427" t="s">
        <v>3489</v>
      </c>
      <c r="M2020" s="686">
        <v>5</v>
      </c>
      <c r="N2020" s="685" t="s">
        <v>15710</v>
      </c>
      <c r="O2020" s="686">
        <v>44</v>
      </c>
      <c r="P2020" s="427" t="s">
        <v>15739</v>
      </c>
      <c r="Q2020" s="191">
        <v>6</v>
      </c>
      <c r="R2020" s="180"/>
      <c r="S2020" s="498">
        <v>5</v>
      </c>
      <c r="T2020" s="498">
        <v>7</v>
      </c>
      <c r="U2020" s="189">
        <v>2</v>
      </c>
      <c r="V2020" s="189">
        <v>8</v>
      </c>
      <c r="W2020" s="742">
        <v>6</v>
      </c>
      <c r="X2020" s="742">
        <v>18</v>
      </c>
      <c r="Y2020" s="742"/>
      <c r="Z2020" s="742"/>
      <c r="AA2020" s="742"/>
      <c r="AB2020" s="220" t="s">
        <v>795</v>
      </c>
      <c r="AC2020" s="419" t="s">
        <v>11722</v>
      </c>
      <c r="AD2020" s="427" t="s">
        <v>5885</v>
      </c>
      <c r="AE2020" s="427" t="s">
        <v>4259</v>
      </c>
      <c r="AF2020" s="194">
        <v>0</v>
      </c>
      <c r="AG2020" s="194">
        <v>0</v>
      </c>
      <c r="AH2020" s="194">
        <v>0</v>
      </c>
      <c r="AI2020" s="194">
        <v>0</v>
      </c>
      <c r="AJ2020" s="194">
        <v>0</v>
      </c>
      <c r="AK2020" s="194">
        <v>0</v>
      </c>
      <c r="AL2020" s="383">
        <v>4</v>
      </c>
      <c r="AM2020" s="194">
        <v>0</v>
      </c>
      <c r="AN2020" s="177">
        <v>0</v>
      </c>
      <c r="AO2020" s="194">
        <v>3</v>
      </c>
      <c r="AP2020" s="180"/>
      <c r="AQ2020" s="180"/>
      <c r="AR2020" s="180"/>
      <c r="AS2020" s="180"/>
      <c r="AT2020" s="180"/>
      <c r="AU2020" s="180"/>
      <c r="AV2020" s="180"/>
      <c r="AW2020" s="180"/>
      <c r="AX2020" s="180"/>
      <c r="AY2020" s="180"/>
      <c r="AZ2020" s="180"/>
      <c r="BA2020" s="180"/>
      <c r="BB2020" s="180"/>
      <c r="BC2020" s="180"/>
      <c r="BD2020" s="180"/>
      <c r="BE2020" s="180"/>
      <c r="BF2020" s="180"/>
      <c r="BG2020" s="180"/>
      <c r="BH2020" s="176">
        <f t="shared" si="238"/>
        <v>4</v>
      </c>
      <c r="BI2020" s="176">
        <f t="shared" si="234"/>
        <v>15</v>
      </c>
      <c r="BJ2020" s="182" t="str">
        <f t="shared" si="235"/>
        <v>7 - 35</v>
      </c>
      <c r="BK2020" s="176">
        <f t="shared" si="236"/>
        <v>21</v>
      </c>
      <c r="BL2020" s="176">
        <f t="shared" si="239"/>
        <v>4</v>
      </c>
      <c r="BM2020" s="533"/>
      <c r="BN2020" s="185">
        <v>240</v>
      </c>
      <c r="BO2020" s="180">
        <v>5</v>
      </c>
      <c r="BP2020" s="185">
        <f t="shared" si="240"/>
        <v>345</v>
      </c>
      <c r="BQ2020" s="420" t="str">
        <f t="shared" si="237"/>
        <v>IV</v>
      </c>
      <c r="BR2020" s="185"/>
      <c r="BS2020" s="464" t="s">
        <v>9623</v>
      </c>
    </row>
    <row r="2021" spans="1:71" ht="38.25" x14ac:dyDescent="0.2">
      <c r="A2021" s="696">
        <v>2018</v>
      </c>
      <c r="B2021" s="286" t="s">
        <v>11820</v>
      </c>
      <c r="C2021" s="286" t="s">
        <v>11763</v>
      </c>
      <c r="D2021" s="258" t="s">
        <v>9623</v>
      </c>
      <c r="E2021" s="736">
        <v>6</v>
      </c>
      <c r="F2021" s="736">
        <v>1</v>
      </c>
      <c r="G2021" s="737">
        <v>1</v>
      </c>
      <c r="H2021" s="305" t="s">
        <v>3486</v>
      </c>
      <c r="I2021" s="496" t="s">
        <v>7154</v>
      </c>
      <c r="J2021" s="497" t="s">
        <v>4362</v>
      </c>
      <c r="K2021" s="427" t="s">
        <v>3489</v>
      </c>
      <c r="L2021" s="427" t="s">
        <v>3489</v>
      </c>
      <c r="M2021" s="685">
        <v>2.5</v>
      </c>
      <c r="N2021" s="685" t="s">
        <v>15741</v>
      </c>
      <c r="O2021" s="685">
        <v>0.1</v>
      </c>
      <c r="P2021" s="427" t="s">
        <v>16349</v>
      </c>
      <c r="Q2021" s="191">
        <v>2</v>
      </c>
      <c r="R2021" s="180"/>
      <c r="S2021" s="498">
        <v>5</v>
      </c>
      <c r="T2021" s="498">
        <v>7</v>
      </c>
      <c r="U2021" s="189">
        <v>2</v>
      </c>
      <c r="V2021" s="189">
        <v>8</v>
      </c>
      <c r="W2021" s="742">
        <v>0</v>
      </c>
      <c r="X2021" s="742">
        <v>18</v>
      </c>
      <c r="Y2021" s="742"/>
      <c r="Z2021" s="742"/>
      <c r="AA2021" s="742"/>
      <c r="AB2021" s="499" t="s">
        <v>3878</v>
      </c>
      <c r="AC2021" s="419" t="s">
        <v>11759</v>
      </c>
      <c r="AD2021" s="427" t="s">
        <v>7470</v>
      </c>
      <c r="AE2021" s="427" t="s">
        <v>788</v>
      </c>
      <c r="AF2021" s="194">
        <v>0</v>
      </c>
      <c r="AG2021" s="194">
        <v>0</v>
      </c>
      <c r="AH2021" s="194">
        <v>0</v>
      </c>
      <c r="AI2021" s="194">
        <v>0</v>
      </c>
      <c r="AJ2021" s="194">
        <v>0</v>
      </c>
      <c r="AK2021" s="194">
        <v>0</v>
      </c>
      <c r="AL2021" s="383">
        <v>6</v>
      </c>
      <c r="AM2021" s="194">
        <v>0</v>
      </c>
      <c r="AN2021" s="177">
        <v>0</v>
      </c>
      <c r="AO2021" s="194">
        <v>0</v>
      </c>
      <c r="AP2021" s="180"/>
      <c r="AQ2021" s="180"/>
      <c r="AR2021" s="180"/>
      <c r="AS2021" s="180"/>
      <c r="AT2021" s="180"/>
      <c r="AU2021" s="180"/>
      <c r="AV2021" s="180"/>
      <c r="AW2021" s="180"/>
      <c r="AX2021" s="180"/>
      <c r="AY2021" s="180"/>
      <c r="AZ2021" s="180"/>
      <c r="BA2021" s="180"/>
      <c r="BB2021" s="180"/>
      <c r="BC2021" s="180"/>
      <c r="BD2021" s="180"/>
      <c r="BE2021" s="180"/>
      <c r="BF2021" s="180"/>
      <c r="BG2021" s="180"/>
      <c r="BH2021" s="176">
        <f t="shared" si="238"/>
        <v>6</v>
      </c>
      <c r="BI2021" s="176">
        <f t="shared" si="234"/>
        <v>13</v>
      </c>
      <c r="BJ2021" s="182" t="str">
        <f t="shared" si="235"/>
        <v>6 - 48</v>
      </c>
      <c r="BK2021" s="176">
        <f t="shared" si="236"/>
        <v>27</v>
      </c>
      <c r="BL2021" s="176">
        <f t="shared" si="239"/>
        <v>6</v>
      </c>
      <c r="BM2021" s="533"/>
      <c r="BN2021" s="185">
        <v>1000</v>
      </c>
      <c r="BO2021" s="180">
        <v>15</v>
      </c>
      <c r="BP2021" s="185">
        <f t="shared" si="240"/>
        <v>1405</v>
      </c>
      <c r="BQ2021" s="420" t="str">
        <f t="shared" si="237"/>
        <v>VI</v>
      </c>
      <c r="BR2021" s="185"/>
      <c r="BS2021" s="464" t="s">
        <v>9623</v>
      </c>
    </row>
    <row r="2022" spans="1:71" ht="38.25" x14ac:dyDescent="0.2">
      <c r="A2022" s="696">
        <v>2019</v>
      </c>
      <c r="B2022" s="286" t="s">
        <v>11820</v>
      </c>
      <c r="C2022" s="286" t="s">
        <v>11764</v>
      </c>
      <c r="D2022" s="258" t="s">
        <v>9623</v>
      </c>
      <c r="E2022" s="736">
        <v>3</v>
      </c>
      <c r="F2022" s="736">
        <v>1</v>
      </c>
      <c r="G2022" s="737">
        <v>1</v>
      </c>
      <c r="H2022" s="305" t="s">
        <v>3486</v>
      </c>
      <c r="I2022" s="496" t="s">
        <v>7154</v>
      </c>
      <c r="J2022" s="497" t="s">
        <v>4362</v>
      </c>
      <c r="K2022" s="427" t="s">
        <v>3489</v>
      </c>
      <c r="L2022" s="427" t="s">
        <v>3489</v>
      </c>
      <c r="M2022" s="685">
        <v>3</v>
      </c>
      <c r="N2022" s="685" t="s">
        <v>15741</v>
      </c>
      <c r="O2022" s="685">
        <v>0.1</v>
      </c>
      <c r="P2022" s="427" t="s">
        <v>16349</v>
      </c>
      <c r="Q2022" s="191">
        <v>2</v>
      </c>
      <c r="R2022" s="180"/>
      <c r="S2022" s="498">
        <v>5</v>
      </c>
      <c r="T2022" s="498">
        <v>7</v>
      </c>
      <c r="U2022" s="189">
        <v>2</v>
      </c>
      <c r="V2022" s="189">
        <v>8</v>
      </c>
      <c r="W2022" s="742">
        <v>0</v>
      </c>
      <c r="X2022" s="742">
        <v>18</v>
      </c>
      <c r="Y2022" s="742"/>
      <c r="Z2022" s="742"/>
      <c r="AA2022" s="742"/>
      <c r="AB2022" s="499" t="s">
        <v>3878</v>
      </c>
      <c r="AC2022" s="419" t="s">
        <v>11761</v>
      </c>
      <c r="AD2022" s="427" t="s">
        <v>7470</v>
      </c>
      <c r="AE2022" s="427" t="s">
        <v>788</v>
      </c>
      <c r="AF2022" s="194">
        <v>0</v>
      </c>
      <c r="AG2022" s="194">
        <v>0</v>
      </c>
      <c r="AH2022" s="194">
        <v>0</v>
      </c>
      <c r="AI2022" s="194">
        <v>0</v>
      </c>
      <c r="AJ2022" s="194">
        <v>0</v>
      </c>
      <c r="AK2022" s="194">
        <v>0</v>
      </c>
      <c r="AL2022" s="383">
        <v>9</v>
      </c>
      <c r="AM2022" s="194">
        <v>0</v>
      </c>
      <c r="AN2022" s="177">
        <v>0</v>
      </c>
      <c r="AO2022" s="194">
        <v>0</v>
      </c>
      <c r="AP2022" s="180"/>
      <c r="AQ2022" s="180"/>
      <c r="AR2022" s="180"/>
      <c r="AS2022" s="180"/>
      <c r="AT2022" s="180"/>
      <c r="AU2022" s="180"/>
      <c r="AV2022" s="180"/>
      <c r="AW2022" s="180"/>
      <c r="AX2022" s="180"/>
      <c r="AY2022" s="180"/>
      <c r="AZ2022" s="180"/>
      <c r="BA2022" s="180"/>
      <c r="BB2022" s="180"/>
      <c r="BC2022" s="180"/>
      <c r="BD2022" s="180"/>
      <c r="BE2022" s="180"/>
      <c r="BF2022" s="180"/>
      <c r="BG2022" s="180"/>
      <c r="BH2022" s="176">
        <f t="shared" si="238"/>
        <v>9</v>
      </c>
      <c r="BI2022" s="176">
        <f t="shared" si="234"/>
        <v>12</v>
      </c>
      <c r="BJ2022" s="182" t="str">
        <f t="shared" si="235"/>
        <v>9 - 72</v>
      </c>
      <c r="BK2022" s="176">
        <f t="shared" si="236"/>
        <v>41</v>
      </c>
      <c r="BL2022" s="176">
        <f t="shared" si="239"/>
        <v>9</v>
      </c>
      <c r="BM2022" s="533"/>
      <c r="BN2022" s="185">
        <v>1000</v>
      </c>
      <c r="BO2022" s="180">
        <v>15</v>
      </c>
      <c r="BP2022" s="185">
        <f t="shared" si="240"/>
        <v>1615</v>
      </c>
      <c r="BQ2022" s="420" t="str">
        <f t="shared" si="237"/>
        <v>VI</v>
      </c>
      <c r="BR2022" s="185"/>
      <c r="BS2022" s="464" t="s">
        <v>9623</v>
      </c>
    </row>
    <row r="2023" spans="1:71" ht="51" x14ac:dyDescent="0.2">
      <c r="A2023" s="697">
        <v>2020</v>
      </c>
      <c r="B2023" s="286" t="s">
        <v>11820</v>
      </c>
      <c r="C2023" s="286" t="s">
        <v>11765</v>
      </c>
      <c r="D2023" s="258" t="s">
        <v>9623</v>
      </c>
      <c r="E2023" s="736">
        <v>1</v>
      </c>
      <c r="F2023" s="736">
        <v>1</v>
      </c>
      <c r="G2023" s="737">
        <v>1</v>
      </c>
      <c r="H2023" s="305" t="s">
        <v>3486</v>
      </c>
      <c r="I2023" s="496" t="s">
        <v>7154</v>
      </c>
      <c r="J2023" s="497" t="s">
        <v>4362</v>
      </c>
      <c r="K2023" s="427" t="s">
        <v>3489</v>
      </c>
      <c r="L2023" s="427" t="s">
        <v>3489</v>
      </c>
      <c r="M2023" s="685">
        <v>3.5</v>
      </c>
      <c r="N2023" s="685" t="s">
        <v>15741</v>
      </c>
      <c r="O2023" s="685">
        <v>0.1</v>
      </c>
      <c r="P2023" s="427" t="s">
        <v>16349</v>
      </c>
      <c r="Q2023" s="191">
        <v>2</v>
      </c>
      <c r="R2023" s="180"/>
      <c r="S2023" s="498">
        <v>5</v>
      </c>
      <c r="T2023" s="498">
        <v>7</v>
      </c>
      <c r="U2023" s="189">
        <v>2</v>
      </c>
      <c r="V2023" s="189">
        <v>8</v>
      </c>
      <c r="W2023" s="742">
        <v>0</v>
      </c>
      <c r="X2023" s="742">
        <v>18</v>
      </c>
      <c r="Y2023" s="742"/>
      <c r="Z2023" s="742"/>
      <c r="AA2023" s="742"/>
      <c r="AB2023" s="499" t="s">
        <v>3878</v>
      </c>
      <c r="AC2023" s="419" t="s">
        <v>11762</v>
      </c>
      <c r="AD2023" s="427" t="s">
        <v>7470</v>
      </c>
      <c r="AE2023" s="427" t="s">
        <v>788</v>
      </c>
      <c r="AF2023" s="194">
        <v>0</v>
      </c>
      <c r="AG2023" s="194">
        <v>0</v>
      </c>
      <c r="AH2023" s="194">
        <v>0</v>
      </c>
      <c r="AI2023" s="194">
        <v>0</v>
      </c>
      <c r="AJ2023" s="194">
        <v>0</v>
      </c>
      <c r="AK2023" s="194">
        <v>0</v>
      </c>
      <c r="AL2023" s="383">
        <v>12</v>
      </c>
      <c r="AM2023" s="194">
        <v>0</v>
      </c>
      <c r="AN2023" s="177">
        <v>0</v>
      </c>
      <c r="AO2023" s="194">
        <v>0</v>
      </c>
      <c r="AP2023" s="180"/>
      <c r="AQ2023" s="180"/>
      <c r="AR2023" s="180"/>
      <c r="AS2023" s="180"/>
      <c r="AT2023" s="180"/>
      <c r="AU2023" s="180"/>
      <c r="AV2023" s="180"/>
      <c r="AW2023" s="180"/>
      <c r="AX2023" s="180"/>
      <c r="AY2023" s="180"/>
      <c r="AZ2023" s="180"/>
      <c r="BA2023" s="180"/>
      <c r="BB2023" s="180"/>
      <c r="BC2023" s="180"/>
      <c r="BD2023" s="180"/>
      <c r="BE2023" s="180"/>
      <c r="BF2023" s="180"/>
      <c r="BG2023" s="180"/>
      <c r="BH2023" s="176">
        <f t="shared" si="238"/>
        <v>12</v>
      </c>
      <c r="BI2023" s="176">
        <f t="shared" si="234"/>
        <v>9</v>
      </c>
      <c r="BJ2023" s="182" t="str">
        <f t="shared" si="235"/>
        <v>12 - 96</v>
      </c>
      <c r="BK2023" s="176">
        <f t="shared" si="236"/>
        <v>54</v>
      </c>
      <c r="BL2023" s="176">
        <f t="shared" si="239"/>
        <v>12</v>
      </c>
      <c r="BM2023" s="533"/>
      <c r="BN2023" s="185">
        <v>1000</v>
      </c>
      <c r="BO2023" s="180">
        <v>15</v>
      </c>
      <c r="BP2023" s="185">
        <f t="shared" si="240"/>
        <v>1810</v>
      </c>
      <c r="BQ2023" s="420" t="str">
        <f t="shared" si="237"/>
        <v>VI</v>
      </c>
      <c r="BR2023" s="185"/>
      <c r="BS2023" s="464" t="s">
        <v>9623</v>
      </c>
    </row>
    <row r="2024" spans="1:71" ht="38.25" x14ac:dyDescent="0.2">
      <c r="A2024" s="696">
        <v>2021</v>
      </c>
      <c r="B2024" s="286" t="s">
        <v>11766</v>
      </c>
      <c r="C2024" s="286" t="s">
        <v>11766</v>
      </c>
      <c r="D2024" s="258" t="s">
        <v>9623</v>
      </c>
      <c r="E2024" s="736">
        <v>40</v>
      </c>
      <c r="F2024" s="736">
        <v>4</v>
      </c>
      <c r="G2024" s="737">
        <v>16</v>
      </c>
      <c r="H2024" s="305" t="s">
        <v>11767</v>
      </c>
      <c r="I2024" s="496" t="s">
        <v>9918</v>
      </c>
      <c r="J2024" s="497" t="s">
        <v>6173</v>
      </c>
      <c r="K2024" s="427" t="s">
        <v>2078</v>
      </c>
      <c r="L2024" s="427" t="s">
        <v>3489</v>
      </c>
      <c r="M2024" s="685">
        <v>2</v>
      </c>
      <c r="N2024" s="685" t="s">
        <v>15715</v>
      </c>
      <c r="O2024" s="685">
        <v>15</v>
      </c>
      <c r="P2024" s="427" t="s">
        <v>16350</v>
      </c>
      <c r="Q2024" s="191">
        <v>-3</v>
      </c>
      <c r="R2024" s="180"/>
      <c r="S2024" s="427">
        <v>13</v>
      </c>
      <c r="T2024" s="427">
        <v>18</v>
      </c>
      <c r="U2024" s="191">
        <v>4</v>
      </c>
      <c r="V2024" s="191">
        <v>18</v>
      </c>
      <c r="W2024" s="742">
        <v>96</v>
      </c>
      <c r="X2024" s="742"/>
      <c r="Y2024" s="742"/>
      <c r="Z2024" s="742"/>
      <c r="AA2024" s="742"/>
      <c r="AB2024" s="220"/>
      <c r="AC2024" s="419" t="s">
        <v>11903</v>
      </c>
      <c r="AD2024" s="191" t="s">
        <v>1948</v>
      </c>
      <c r="AE2024" s="427" t="s">
        <v>4250</v>
      </c>
      <c r="AF2024" s="194">
        <v>0</v>
      </c>
      <c r="AG2024" s="194">
        <v>0</v>
      </c>
      <c r="AH2024" s="194">
        <v>1</v>
      </c>
      <c r="AI2024" s="194">
        <v>0</v>
      </c>
      <c r="AJ2024" s="194">
        <v>0</v>
      </c>
      <c r="AK2024" s="194">
        <v>0</v>
      </c>
      <c r="AL2024" s="383">
        <v>1</v>
      </c>
      <c r="AM2024" s="194">
        <v>0</v>
      </c>
      <c r="AN2024" s="177">
        <v>0</v>
      </c>
      <c r="AO2024" s="194">
        <v>0</v>
      </c>
      <c r="AP2024" s="180"/>
      <c r="AQ2024" s="180"/>
      <c r="AR2024" s="180"/>
      <c r="AS2024" s="180"/>
      <c r="AT2024" s="180"/>
      <c r="AU2024" s="180"/>
      <c r="AV2024" s="180"/>
      <c r="AW2024" s="180"/>
      <c r="AX2024" s="180"/>
      <c r="AY2024" s="180"/>
      <c r="AZ2024" s="180"/>
      <c r="BA2024" s="180"/>
      <c r="BB2024" s="180"/>
      <c r="BC2024" s="180"/>
      <c r="BD2024" s="180"/>
      <c r="BE2024" s="180"/>
      <c r="BF2024" s="180"/>
      <c r="BG2024" s="180"/>
      <c r="BH2024" s="176">
        <f t="shared" si="238"/>
        <v>1</v>
      </c>
      <c r="BI2024" s="176">
        <f t="shared" si="234"/>
        <v>19</v>
      </c>
      <c r="BJ2024" s="182" t="str">
        <f t="shared" si="235"/>
        <v>2 - 12</v>
      </c>
      <c r="BK2024" s="176">
        <f t="shared" si="236"/>
        <v>7</v>
      </c>
      <c r="BL2024" s="176">
        <f t="shared" si="239"/>
        <v>1</v>
      </c>
      <c r="BM2024" s="533"/>
      <c r="BN2024" s="185">
        <v>200</v>
      </c>
      <c r="BO2024" s="180">
        <v>3</v>
      </c>
      <c r="BP2024" s="185">
        <f t="shared" si="240"/>
        <v>221</v>
      </c>
      <c r="BQ2024" s="420" t="str">
        <f t="shared" si="237"/>
        <v>IV</v>
      </c>
      <c r="BR2024" s="185"/>
      <c r="BS2024" s="464" t="s">
        <v>9623</v>
      </c>
    </row>
    <row r="2025" spans="1:71" ht="51" x14ac:dyDescent="0.2">
      <c r="A2025" s="697">
        <v>2022</v>
      </c>
      <c r="B2025" s="286" t="s">
        <v>11766</v>
      </c>
      <c r="C2025" s="286" t="s">
        <v>11769</v>
      </c>
      <c r="D2025" s="258" t="s">
        <v>9623</v>
      </c>
      <c r="E2025" s="736">
        <v>8</v>
      </c>
      <c r="F2025" s="736">
        <v>4</v>
      </c>
      <c r="G2025" s="737">
        <v>16</v>
      </c>
      <c r="H2025" s="305" t="s">
        <v>11767</v>
      </c>
      <c r="I2025" s="496" t="s">
        <v>9918</v>
      </c>
      <c r="J2025" s="497" t="s">
        <v>6173</v>
      </c>
      <c r="K2025" s="427" t="s">
        <v>2078</v>
      </c>
      <c r="L2025" s="427" t="s">
        <v>3489</v>
      </c>
      <c r="M2025" s="685">
        <v>2</v>
      </c>
      <c r="N2025" s="685" t="s">
        <v>15715</v>
      </c>
      <c r="O2025" s="685">
        <v>15</v>
      </c>
      <c r="P2025" s="427" t="s">
        <v>16350</v>
      </c>
      <c r="Q2025" s="191">
        <v>-3</v>
      </c>
      <c r="R2025" s="180"/>
      <c r="S2025" s="427">
        <v>13</v>
      </c>
      <c r="T2025" s="427">
        <v>18</v>
      </c>
      <c r="U2025" s="191">
        <v>4</v>
      </c>
      <c r="V2025" s="191">
        <v>18</v>
      </c>
      <c r="W2025" s="742">
        <v>96</v>
      </c>
      <c r="X2025" s="742"/>
      <c r="Y2025" s="742"/>
      <c r="Z2025" s="742"/>
      <c r="AA2025" s="742"/>
      <c r="AB2025" s="220"/>
      <c r="AC2025" s="419" t="s">
        <v>11904</v>
      </c>
      <c r="AD2025" s="191" t="s">
        <v>1948</v>
      </c>
      <c r="AE2025" s="427" t="s">
        <v>4250</v>
      </c>
      <c r="AF2025" s="194">
        <v>0</v>
      </c>
      <c r="AG2025" s="194">
        <v>0</v>
      </c>
      <c r="AH2025" s="194">
        <v>0</v>
      </c>
      <c r="AI2025" s="194">
        <v>0</v>
      </c>
      <c r="AJ2025" s="194">
        <v>0</v>
      </c>
      <c r="AK2025" s="194">
        <v>0</v>
      </c>
      <c r="AL2025" s="383">
        <v>3</v>
      </c>
      <c r="AM2025" s="194">
        <v>0</v>
      </c>
      <c r="AN2025" s="177">
        <v>0</v>
      </c>
      <c r="AO2025" s="194">
        <v>0</v>
      </c>
      <c r="AP2025" s="180"/>
      <c r="AQ2025" s="180"/>
      <c r="AR2025" s="180"/>
      <c r="AS2025" s="180"/>
      <c r="AT2025" s="180"/>
      <c r="AU2025" s="180"/>
      <c r="AV2025" s="180"/>
      <c r="AW2025" s="180"/>
      <c r="AX2025" s="180"/>
      <c r="AY2025" s="180"/>
      <c r="AZ2025" s="180"/>
      <c r="BA2025" s="180"/>
      <c r="BB2025" s="180"/>
      <c r="BC2025" s="180"/>
      <c r="BD2025" s="180"/>
      <c r="BE2025" s="180"/>
      <c r="BF2025" s="180"/>
      <c r="BG2025" s="180"/>
      <c r="BH2025" s="176">
        <f t="shared" si="238"/>
        <v>3</v>
      </c>
      <c r="BI2025" s="176">
        <f t="shared" si="234"/>
        <v>16</v>
      </c>
      <c r="BJ2025" s="182" t="str">
        <f t="shared" si="235"/>
        <v>3 - 24</v>
      </c>
      <c r="BK2025" s="176">
        <f t="shared" si="236"/>
        <v>14</v>
      </c>
      <c r="BL2025" s="176">
        <f t="shared" si="239"/>
        <v>3</v>
      </c>
      <c r="BM2025" s="533"/>
      <c r="BN2025" s="185">
        <v>255</v>
      </c>
      <c r="BO2025" s="180">
        <v>4</v>
      </c>
      <c r="BP2025" s="185">
        <f t="shared" si="240"/>
        <v>311</v>
      </c>
      <c r="BQ2025" s="420" t="str">
        <f t="shared" si="237"/>
        <v>V</v>
      </c>
      <c r="BR2025" s="185"/>
      <c r="BS2025" s="464" t="s">
        <v>11789</v>
      </c>
    </row>
    <row r="2026" spans="1:71" ht="51" x14ac:dyDescent="0.2">
      <c r="A2026" s="696">
        <v>2023</v>
      </c>
      <c r="B2026" s="286" t="s">
        <v>11766</v>
      </c>
      <c r="C2026" s="286" t="s">
        <v>11768</v>
      </c>
      <c r="D2026" s="258" t="s">
        <v>9623</v>
      </c>
      <c r="E2026" s="736">
        <v>3</v>
      </c>
      <c r="F2026" s="736">
        <v>4</v>
      </c>
      <c r="G2026" s="737">
        <v>16</v>
      </c>
      <c r="H2026" s="305" t="s">
        <v>11767</v>
      </c>
      <c r="I2026" s="496" t="s">
        <v>9918</v>
      </c>
      <c r="J2026" s="497" t="s">
        <v>6173</v>
      </c>
      <c r="K2026" s="427" t="s">
        <v>2078</v>
      </c>
      <c r="L2026" s="427" t="s">
        <v>3489</v>
      </c>
      <c r="M2026" s="685">
        <v>2</v>
      </c>
      <c r="N2026" s="685" t="s">
        <v>15715</v>
      </c>
      <c r="O2026" s="685">
        <v>15</v>
      </c>
      <c r="P2026" s="427" t="s">
        <v>16350</v>
      </c>
      <c r="Q2026" s="191">
        <v>-3</v>
      </c>
      <c r="R2026" s="180"/>
      <c r="S2026" s="427">
        <v>13</v>
      </c>
      <c r="T2026" s="427">
        <v>18</v>
      </c>
      <c r="U2026" s="191">
        <v>4</v>
      </c>
      <c r="V2026" s="191">
        <v>18</v>
      </c>
      <c r="W2026" s="742">
        <v>96</v>
      </c>
      <c r="X2026" s="742"/>
      <c r="Y2026" s="742"/>
      <c r="Z2026" s="742"/>
      <c r="AA2026" s="742"/>
      <c r="AB2026" s="220"/>
      <c r="AC2026" s="419" t="s">
        <v>11904</v>
      </c>
      <c r="AD2026" s="191" t="s">
        <v>1948</v>
      </c>
      <c r="AE2026" s="427" t="s">
        <v>4250</v>
      </c>
      <c r="AF2026" s="194">
        <v>0</v>
      </c>
      <c r="AG2026" s="194">
        <v>0</v>
      </c>
      <c r="AH2026" s="194">
        <v>1</v>
      </c>
      <c r="AI2026" s="194">
        <v>0</v>
      </c>
      <c r="AJ2026" s="194">
        <v>0</v>
      </c>
      <c r="AK2026" s="194">
        <v>0</v>
      </c>
      <c r="AL2026" s="383">
        <v>4</v>
      </c>
      <c r="AM2026" s="194">
        <v>0</v>
      </c>
      <c r="AN2026" s="177">
        <v>0</v>
      </c>
      <c r="AO2026" s="194">
        <v>0</v>
      </c>
      <c r="AP2026" s="180"/>
      <c r="AQ2026" s="180"/>
      <c r="AR2026" s="180"/>
      <c r="AS2026" s="180"/>
      <c r="AT2026" s="180"/>
      <c r="AU2026" s="180"/>
      <c r="AV2026" s="180"/>
      <c r="AW2026" s="180"/>
      <c r="AX2026" s="180"/>
      <c r="AY2026" s="180"/>
      <c r="AZ2026" s="180"/>
      <c r="BA2026" s="180"/>
      <c r="BB2026" s="180"/>
      <c r="BC2026" s="180"/>
      <c r="BD2026" s="180"/>
      <c r="BE2026" s="180"/>
      <c r="BF2026" s="180"/>
      <c r="BG2026" s="180"/>
      <c r="BH2026" s="176">
        <f t="shared" si="238"/>
        <v>4</v>
      </c>
      <c r="BI2026" s="176">
        <f t="shared" si="234"/>
        <v>15</v>
      </c>
      <c r="BJ2026" s="182" t="str">
        <f t="shared" si="235"/>
        <v>5 - 36</v>
      </c>
      <c r="BK2026" s="176">
        <f t="shared" si="236"/>
        <v>21</v>
      </c>
      <c r="BL2026" s="176">
        <f t="shared" si="239"/>
        <v>4</v>
      </c>
      <c r="BM2026" s="533"/>
      <c r="BN2026" s="185">
        <v>525</v>
      </c>
      <c r="BO2026" s="180">
        <v>6</v>
      </c>
      <c r="BP2026" s="185">
        <f t="shared" si="240"/>
        <v>651</v>
      </c>
      <c r="BQ2026" s="420" t="str">
        <f t="shared" si="237"/>
        <v>VI</v>
      </c>
      <c r="BR2026" s="185"/>
      <c r="BS2026" s="464" t="s">
        <v>11789</v>
      </c>
    </row>
    <row r="2027" spans="1:71" ht="63.75" x14ac:dyDescent="0.2">
      <c r="A2027" s="696">
        <v>2024</v>
      </c>
      <c r="B2027" s="286" t="s">
        <v>11821</v>
      </c>
      <c r="C2027" s="286" t="s">
        <v>11790</v>
      </c>
      <c r="D2027" s="258" t="s">
        <v>9623</v>
      </c>
      <c r="E2027" s="736">
        <v>1</v>
      </c>
      <c r="F2027" s="736">
        <v>1</v>
      </c>
      <c r="G2027" s="737">
        <v>1</v>
      </c>
      <c r="H2027" s="305" t="s">
        <v>3486</v>
      </c>
      <c r="I2027" s="496" t="s">
        <v>3486</v>
      </c>
      <c r="J2027" s="497" t="s">
        <v>3486</v>
      </c>
      <c r="K2027" s="427" t="s">
        <v>5490</v>
      </c>
      <c r="L2027" s="427" t="s">
        <v>5490</v>
      </c>
      <c r="M2027" s="685">
        <v>50</v>
      </c>
      <c r="N2027" s="685" t="s">
        <v>15715</v>
      </c>
      <c r="O2027" s="685">
        <v>45000</v>
      </c>
      <c r="P2027" s="427" t="s">
        <v>16351</v>
      </c>
      <c r="Q2027" s="191">
        <v>5</v>
      </c>
      <c r="R2027" s="180"/>
      <c r="S2027" s="498">
        <v>11</v>
      </c>
      <c r="T2027" s="498">
        <v>12</v>
      </c>
      <c r="U2027" s="189">
        <v>4</v>
      </c>
      <c r="V2027" s="189">
        <v>16</v>
      </c>
      <c r="W2027" s="742">
        <v>1</v>
      </c>
      <c r="X2027" s="742"/>
      <c r="Y2027" s="742"/>
      <c r="Z2027" s="742"/>
      <c r="AA2027" s="742"/>
      <c r="AB2027" s="219"/>
      <c r="AC2027" s="419" t="s">
        <v>11811</v>
      </c>
      <c r="AD2027" s="427" t="s">
        <v>7155</v>
      </c>
      <c r="AE2027" s="427" t="s">
        <v>4247</v>
      </c>
      <c r="AF2027" s="194">
        <v>0</v>
      </c>
      <c r="AG2027" s="194">
        <v>0</v>
      </c>
      <c r="AH2027" s="194">
        <v>0</v>
      </c>
      <c r="AI2027" s="194">
        <v>0</v>
      </c>
      <c r="AJ2027" s="194">
        <v>0</v>
      </c>
      <c r="AK2027" s="194">
        <v>0</v>
      </c>
      <c r="AL2027" s="383">
        <v>0</v>
      </c>
      <c r="AM2027" s="194">
        <v>0</v>
      </c>
      <c r="AN2027" s="177">
        <v>0</v>
      </c>
      <c r="AO2027" s="194">
        <v>25</v>
      </c>
      <c r="AP2027" s="180"/>
      <c r="AQ2027" s="180"/>
      <c r="AR2027" s="180"/>
      <c r="AS2027" s="180"/>
      <c r="AT2027" s="180"/>
      <c r="AU2027" s="180"/>
      <c r="AV2027" s="180"/>
      <c r="AW2027" s="180"/>
      <c r="AX2027" s="180"/>
      <c r="AY2027" s="180"/>
      <c r="AZ2027" s="180"/>
      <c r="BA2027" s="180"/>
      <c r="BB2027" s="180"/>
      <c r="BC2027" s="180"/>
      <c r="BD2027" s="180"/>
      <c r="BE2027" s="180"/>
      <c r="BF2027" s="180"/>
      <c r="BG2027" s="180"/>
      <c r="BH2027" s="176">
        <f t="shared" si="238"/>
        <v>5</v>
      </c>
      <c r="BI2027" s="176">
        <f t="shared" si="234"/>
        <v>15</v>
      </c>
      <c r="BJ2027" s="182">
        <f t="shared" si="235"/>
        <v>25</v>
      </c>
      <c r="BK2027" s="176">
        <f t="shared" si="236"/>
        <v>25</v>
      </c>
      <c r="BL2027" s="176">
        <f t="shared" si="239"/>
        <v>6</v>
      </c>
      <c r="BM2027" s="533">
        <v>5</v>
      </c>
      <c r="BN2027" s="185">
        <v>350</v>
      </c>
      <c r="BO2027" s="180">
        <v>10</v>
      </c>
      <c r="BP2027" s="185">
        <f t="shared" si="240"/>
        <v>600</v>
      </c>
      <c r="BQ2027" s="420" t="str">
        <f t="shared" si="237"/>
        <v>V</v>
      </c>
      <c r="BR2027" s="185"/>
      <c r="BS2027" s="464" t="s">
        <v>9623</v>
      </c>
    </row>
    <row r="2028" spans="1:71" ht="63.75" x14ac:dyDescent="0.2">
      <c r="A2028" s="697">
        <v>2025</v>
      </c>
      <c r="B2028" s="286" t="s">
        <v>11821</v>
      </c>
      <c r="C2028" s="286" t="s">
        <v>11791</v>
      </c>
      <c r="D2028" s="258" t="s">
        <v>9623</v>
      </c>
      <c r="E2028" s="736">
        <v>1</v>
      </c>
      <c r="F2028" s="736">
        <v>1</v>
      </c>
      <c r="G2028" s="737">
        <v>1</v>
      </c>
      <c r="H2028" s="305" t="s">
        <v>3486</v>
      </c>
      <c r="I2028" s="496" t="s">
        <v>3486</v>
      </c>
      <c r="J2028" s="497" t="s">
        <v>3486</v>
      </c>
      <c r="K2028" s="427" t="s">
        <v>5490</v>
      </c>
      <c r="L2028" s="427" t="s">
        <v>5490</v>
      </c>
      <c r="M2028" s="685">
        <v>52</v>
      </c>
      <c r="N2028" s="685" t="s">
        <v>15715</v>
      </c>
      <c r="O2028" s="685">
        <v>50000</v>
      </c>
      <c r="P2028" s="427" t="s">
        <v>16351</v>
      </c>
      <c r="Q2028" s="191">
        <v>5</v>
      </c>
      <c r="R2028" s="180"/>
      <c r="S2028" s="498">
        <v>11</v>
      </c>
      <c r="T2028" s="498">
        <v>12</v>
      </c>
      <c r="U2028" s="189">
        <v>4</v>
      </c>
      <c r="V2028" s="189">
        <v>16</v>
      </c>
      <c r="W2028" s="742">
        <v>1</v>
      </c>
      <c r="X2028" s="742"/>
      <c r="Y2028" s="742"/>
      <c r="Z2028" s="742"/>
      <c r="AA2028" s="742"/>
      <c r="AB2028" s="219"/>
      <c r="AC2028" s="419" t="s">
        <v>11811</v>
      </c>
      <c r="AD2028" s="427" t="s">
        <v>7155</v>
      </c>
      <c r="AE2028" s="427" t="s">
        <v>4247</v>
      </c>
      <c r="AF2028" s="194">
        <v>0</v>
      </c>
      <c r="AG2028" s="194">
        <v>0</v>
      </c>
      <c r="AH2028" s="194">
        <v>0</v>
      </c>
      <c r="AI2028" s="194">
        <v>0</v>
      </c>
      <c r="AJ2028" s="194">
        <v>0</v>
      </c>
      <c r="AK2028" s="194">
        <v>0</v>
      </c>
      <c r="AL2028" s="383">
        <v>0</v>
      </c>
      <c r="AM2028" s="194">
        <v>0</v>
      </c>
      <c r="AN2028" s="177">
        <v>0</v>
      </c>
      <c r="AO2028" s="194">
        <v>30</v>
      </c>
      <c r="AP2028" s="180"/>
      <c r="AQ2028" s="180"/>
      <c r="AR2028" s="180"/>
      <c r="AS2028" s="180"/>
      <c r="AT2028" s="180"/>
      <c r="AU2028" s="180"/>
      <c r="AV2028" s="180"/>
      <c r="AW2028" s="180"/>
      <c r="AX2028" s="180"/>
      <c r="AY2028" s="180"/>
      <c r="AZ2028" s="180"/>
      <c r="BA2028" s="180"/>
      <c r="BB2028" s="180"/>
      <c r="BC2028" s="180"/>
      <c r="BD2028" s="180"/>
      <c r="BE2028" s="180"/>
      <c r="BF2028" s="180"/>
      <c r="BG2028" s="180"/>
      <c r="BH2028" s="176">
        <f t="shared" si="238"/>
        <v>6</v>
      </c>
      <c r="BI2028" s="176">
        <f t="shared" si="234"/>
        <v>13</v>
      </c>
      <c r="BJ2028" s="182">
        <f t="shared" si="235"/>
        <v>30</v>
      </c>
      <c r="BK2028" s="176">
        <f t="shared" si="236"/>
        <v>30</v>
      </c>
      <c r="BL2028" s="176">
        <f t="shared" si="239"/>
        <v>7</v>
      </c>
      <c r="BM2028" s="533">
        <v>6</v>
      </c>
      <c r="BN2028" s="185">
        <v>350</v>
      </c>
      <c r="BO2028" s="180">
        <v>10</v>
      </c>
      <c r="BP2028" s="185">
        <f t="shared" si="240"/>
        <v>650</v>
      </c>
      <c r="BQ2028" s="420" t="str">
        <f t="shared" si="237"/>
        <v>V</v>
      </c>
      <c r="BR2028" s="185"/>
      <c r="BS2028" s="464" t="s">
        <v>9623</v>
      </c>
    </row>
    <row r="2029" spans="1:71" ht="63.75" x14ac:dyDescent="0.2">
      <c r="A2029" s="696">
        <v>2026</v>
      </c>
      <c r="B2029" s="286" t="s">
        <v>11821</v>
      </c>
      <c r="C2029" s="286" t="s">
        <v>11792</v>
      </c>
      <c r="D2029" s="258" t="s">
        <v>9623</v>
      </c>
      <c r="E2029" s="736">
        <v>1</v>
      </c>
      <c r="F2029" s="736">
        <v>1</v>
      </c>
      <c r="G2029" s="737">
        <v>1</v>
      </c>
      <c r="H2029" s="305" t="s">
        <v>3486</v>
      </c>
      <c r="I2029" s="496" t="s">
        <v>3486</v>
      </c>
      <c r="J2029" s="497" t="s">
        <v>3486</v>
      </c>
      <c r="K2029" s="427" t="s">
        <v>5490</v>
      </c>
      <c r="L2029" s="427" t="s">
        <v>5490</v>
      </c>
      <c r="M2029" s="685">
        <v>54</v>
      </c>
      <c r="N2029" s="685" t="s">
        <v>15715</v>
      </c>
      <c r="O2029" s="685">
        <v>55000</v>
      </c>
      <c r="P2029" s="427" t="s">
        <v>16351</v>
      </c>
      <c r="Q2029" s="191">
        <v>5</v>
      </c>
      <c r="R2029" s="180"/>
      <c r="S2029" s="498">
        <v>11</v>
      </c>
      <c r="T2029" s="498">
        <v>12</v>
      </c>
      <c r="U2029" s="189">
        <v>4</v>
      </c>
      <c r="V2029" s="189">
        <v>16</v>
      </c>
      <c r="W2029" s="742">
        <v>1</v>
      </c>
      <c r="X2029" s="742"/>
      <c r="Y2029" s="742"/>
      <c r="Z2029" s="742"/>
      <c r="AA2029" s="742"/>
      <c r="AB2029" s="219"/>
      <c r="AC2029" s="419" t="s">
        <v>11811</v>
      </c>
      <c r="AD2029" s="427" t="s">
        <v>7155</v>
      </c>
      <c r="AE2029" s="427" t="s">
        <v>4247</v>
      </c>
      <c r="AF2029" s="194">
        <v>0</v>
      </c>
      <c r="AG2029" s="194">
        <v>0</v>
      </c>
      <c r="AH2029" s="194">
        <v>0</v>
      </c>
      <c r="AI2029" s="194">
        <v>0</v>
      </c>
      <c r="AJ2029" s="194">
        <v>0</v>
      </c>
      <c r="AK2029" s="194">
        <v>0</v>
      </c>
      <c r="AL2029" s="383">
        <v>0</v>
      </c>
      <c r="AM2029" s="194">
        <v>0</v>
      </c>
      <c r="AN2029" s="177">
        <v>0</v>
      </c>
      <c r="AO2029" s="194">
        <v>35</v>
      </c>
      <c r="AP2029" s="180"/>
      <c r="AQ2029" s="180"/>
      <c r="AR2029" s="180"/>
      <c r="AS2029" s="180"/>
      <c r="AT2029" s="180"/>
      <c r="AU2029" s="180"/>
      <c r="AV2029" s="180"/>
      <c r="AW2029" s="180"/>
      <c r="AX2029" s="180"/>
      <c r="AY2029" s="180"/>
      <c r="AZ2029" s="180"/>
      <c r="BA2029" s="180"/>
      <c r="BB2029" s="180"/>
      <c r="BC2029" s="180"/>
      <c r="BD2029" s="180"/>
      <c r="BE2029" s="180"/>
      <c r="BF2029" s="180"/>
      <c r="BG2029" s="180"/>
      <c r="BH2029" s="176">
        <f t="shared" si="238"/>
        <v>7</v>
      </c>
      <c r="BI2029" s="176">
        <f t="shared" si="234"/>
        <v>13</v>
      </c>
      <c r="BJ2029" s="182">
        <f t="shared" si="235"/>
        <v>35</v>
      </c>
      <c r="BK2029" s="176">
        <f t="shared" si="236"/>
        <v>35</v>
      </c>
      <c r="BL2029" s="176">
        <f t="shared" si="239"/>
        <v>8</v>
      </c>
      <c r="BM2029" s="533">
        <v>7</v>
      </c>
      <c r="BN2029" s="185">
        <v>350</v>
      </c>
      <c r="BO2029" s="180">
        <v>10</v>
      </c>
      <c r="BP2029" s="185">
        <f t="shared" si="240"/>
        <v>700</v>
      </c>
      <c r="BQ2029" s="420" t="str">
        <f t="shared" si="237"/>
        <v>V</v>
      </c>
      <c r="BR2029" s="185"/>
      <c r="BS2029" s="464" t="s">
        <v>9623</v>
      </c>
    </row>
    <row r="2030" spans="1:71" ht="63.75" x14ac:dyDescent="0.2">
      <c r="A2030" s="697">
        <v>2027</v>
      </c>
      <c r="B2030" s="286" t="s">
        <v>11821</v>
      </c>
      <c r="C2030" s="286" t="s">
        <v>11793</v>
      </c>
      <c r="D2030" s="258" t="s">
        <v>9623</v>
      </c>
      <c r="E2030" s="736">
        <v>1</v>
      </c>
      <c r="F2030" s="736">
        <v>1</v>
      </c>
      <c r="G2030" s="737">
        <v>1</v>
      </c>
      <c r="H2030" s="305" t="s">
        <v>3486</v>
      </c>
      <c r="I2030" s="496" t="s">
        <v>3486</v>
      </c>
      <c r="J2030" s="497" t="s">
        <v>3486</v>
      </c>
      <c r="K2030" s="427" t="s">
        <v>5490</v>
      </c>
      <c r="L2030" s="427" t="s">
        <v>5490</v>
      </c>
      <c r="M2030" s="685">
        <v>56</v>
      </c>
      <c r="N2030" s="685" t="s">
        <v>15715</v>
      </c>
      <c r="O2030" s="685">
        <v>60000</v>
      </c>
      <c r="P2030" s="427" t="s">
        <v>16351</v>
      </c>
      <c r="Q2030" s="191">
        <v>5</v>
      </c>
      <c r="R2030" s="180"/>
      <c r="S2030" s="498">
        <v>11</v>
      </c>
      <c r="T2030" s="498">
        <v>12</v>
      </c>
      <c r="U2030" s="189">
        <v>4</v>
      </c>
      <c r="V2030" s="189">
        <v>16</v>
      </c>
      <c r="W2030" s="742">
        <v>1</v>
      </c>
      <c r="X2030" s="742"/>
      <c r="Y2030" s="742"/>
      <c r="Z2030" s="742"/>
      <c r="AA2030" s="742"/>
      <c r="AB2030" s="219"/>
      <c r="AC2030" s="419" t="s">
        <v>11811</v>
      </c>
      <c r="AD2030" s="427" t="s">
        <v>7155</v>
      </c>
      <c r="AE2030" s="427" t="s">
        <v>4247</v>
      </c>
      <c r="AF2030" s="194">
        <v>0</v>
      </c>
      <c r="AG2030" s="194">
        <v>0</v>
      </c>
      <c r="AH2030" s="194">
        <v>0</v>
      </c>
      <c r="AI2030" s="194">
        <v>0</v>
      </c>
      <c r="AJ2030" s="194">
        <v>0</v>
      </c>
      <c r="AK2030" s="194">
        <v>0</v>
      </c>
      <c r="AL2030" s="383">
        <v>0</v>
      </c>
      <c r="AM2030" s="194">
        <v>0</v>
      </c>
      <c r="AN2030" s="177">
        <v>0</v>
      </c>
      <c r="AO2030" s="194">
        <v>40</v>
      </c>
      <c r="AP2030" s="180"/>
      <c r="AQ2030" s="180"/>
      <c r="AR2030" s="180"/>
      <c r="AS2030" s="180"/>
      <c r="AT2030" s="180"/>
      <c r="AU2030" s="180"/>
      <c r="AV2030" s="180"/>
      <c r="AW2030" s="180"/>
      <c r="AX2030" s="180"/>
      <c r="AY2030" s="180"/>
      <c r="AZ2030" s="180"/>
      <c r="BA2030" s="180"/>
      <c r="BB2030" s="180"/>
      <c r="BC2030" s="180"/>
      <c r="BD2030" s="180"/>
      <c r="BE2030" s="180"/>
      <c r="BF2030" s="180"/>
      <c r="BG2030" s="180"/>
      <c r="BH2030" s="176">
        <f t="shared" si="238"/>
        <v>8</v>
      </c>
      <c r="BI2030" s="176">
        <f t="shared" si="234"/>
        <v>12</v>
      </c>
      <c r="BJ2030" s="182">
        <f t="shared" si="235"/>
        <v>40</v>
      </c>
      <c r="BK2030" s="176">
        <f t="shared" si="236"/>
        <v>40</v>
      </c>
      <c r="BL2030" s="176">
        <f t="shared" si="239"/>
        <v>9</v>
      </c>
      <c r="BM2030" s="533">
        <v>8</v>
      </c>
      <c r="BN2030" s="185">
        <v>350</v>
      </c>
      <c r="BO2030" s="180">
        <v>10</v>
      </c>
      <c r="BP2030" s="185">
        <f t="shared" si="240"/>
        <v>750</v>
      </c>
      <c r="BQ2030" s="420" t="str">
        <f t="shared" si="237"/>
        <v>V</v>
      </c>
      <c r="BR2030" s="185"/>
      <c r="BS2030" s="464" t="s">
        <v>9623</v>
      </c>
    </row>
    <row r="2031" spans="1:71" ht="63.75" x14ac:dyDescent="0.2">
      <c r="A2031" s="696">
        <v>2028</v>
      </c>
      <c r="B2031" s="286" t="s">
        <v>11821</v>
      </c>
      <c r="C2031" s="286" t="s">
        <v>11794</v>
      </c>
      <c r="D2031" s="258" t="s">
        <v>9623</v>
      </c>
      <c r="E2031" s="736">
        <v>1</v>
      </c>
      <c r="F2031" s="736">
        <v>1</v>
      </c>
      <c r="G2031" s="737">
        <v>1</v>
      </c>
      <c r="H2031" s="305" t="s">
        <v>3486</v>
      </c>
      <c r="I2031" s="496" t="s">
        <v>3486</v>
      </c>
      <c r="J2031" s="497" t="s">
        <v>3486</v>
      </c>
      <c r="K2031" s="427" t="s">
        <v>5490</v>
      </c>
      <c r="L2031" s="427" t="s">
        <v>5490</v>
      </c>
      <c r="M2031" s="685">
        <v>58</v>
      </c>
      <c r="N2031" s="685" t="s">
        <v>15715</v>
      </c>
      <c r="O2031" s="685">
        <v>65000</v>
      </c>
      <c r="P2031" s="427" t="s">
        <v>16351</v>
      </c>
      <c r="Q2031" s="191">
        <v>5</v>
      </c>
      <c r="R2031" s="180"/>
      <c r="S2031" s="498">
        <v>11</v>
      </c>
      <c r="T2031" s="498">
        <v>12</v>
      </c>
      <c r="U2031" s="189">
        <v>4</v>
      </c>
      <c r="V2031" s="189">
        <v>16</v>
      </c>
      <c r="W2031" s="742">
        <v>1</v>
      </c>
      <c r="X2031" s="742"/>
      <c r="Y2031" s="742"/>
      <c r="Z2031" s="742"/>
      <c r="AA2031" s="742"/>
      <c r="AB2031" s="219"/>
      <c r="AC2031" s="419" t="s">
        <v>11811</v>
      </c>
      <c r="AD2031" s="427" t="s">
        <v>7155</v>
      </c>
      <c r="AE2031" s="427" t="s">
        <v>4247</v>
      </c>
      <c r="AF2031" s="194">
        <v>0</v>
      </c>
      <c r="AG2031" s="194">
        <v>0</v>
      </c>
      <c r="AH2031" s="194">
        <v>0</v>
      </c>
      <c r="AI2031" s="194">
        <v>0</v>
      </c>
      <c r="AJ2031" s="194">
        <v>0</v>
      </c>
      <c r="AK2031" s="194">
        <v>0</v>
      </c>
      <c r="AL2031" s="462">
        <v>0</v>
      </c>
      <c r="AM2031" s="194">
        <v>0</v>
      </c>
      <c r="AN2031" s="177">
        <v>0</v>
      </c>
      <c r="AO2031" s="194">
        <v>45</v>
      </c>
      <c r="AP2031" s="424"/>
      <c r="AQ2031" s="424"/>
      <c r="AR2031" s="424"/>
      <c r="AS2031" s="424"/>
      <c r="AT2031" s="424"/>
      <c r="AU2031" s="424"/>
      <c r="AV2031" s="424"/>
      <c r="AW2031" s="424"/>
      <c r="AX2031" s="424"/>
      <c r="AY2031" s="424"/>
      <c r="AZ2031" s="424"/>
      <c r="BA2031" s="424"/>
      <c r="BB2031" s="424"/>
      <c r="BC2031" s="424"/>
      <c r="BD2031" s="424"/>
      <c r="BE2031" s="424"/>
      <c r="BF2031" s="424"/>
      <c r="BG2031" s="424"/>
      <c r="BH2031" s="176">
        <f t="shared" si="238"/>
        <v>9</v>
      </c>
      <c r="BI2031" s="176">
        <f t="shared" si="234"/>
        <v>12</v>
      </c>
      <c r="BJ2031" s="182">
        <f t="shared" si="235"/>
        <v>45</v>
      </c>
      <c r="BK2031" s="176">
        <f t="shared" si="236"/>
        <v>45</v>
      </c>
      <c r="BL2031" s="176">
        <f t="shared" si="239"/>
        <v>11</v>
      </c>
      <c r="BM2031" s="536">
        <v>9</v>
      </c>
      <c r="BN2031" s="185">
        <v>350</v>
      </c>
      <c r="BO2031" s="180">
        <v>10</v>
      </c>
      <c r="BP2031" s="185">
        <f t="shared" si="240"/>
        <v>800</v>
      </c>
      <c r="BQ2031" s="420" t="str">
        <f t="shared" si="237"/>
        <v>V</v>
      </c>
      <c r="BR2031" s="200"/>
      <c r="BS2031" s="464" t="s">
        <v>9623</v>
      </c>
    </row>
    <row r="2032" spans="1:71" ht="63.75" x14ac:dyDescent="0.2">
      <c r="A2032" s="696">
        <v>2029</v>
      </c>
      <c r="B2032" s="286" t="s">
        <v>11821</v>
      </c>
      <c r="C2032" s="286" t="s">
        <v>11795</v>
      </c>
      <c r="D2032" s="258" t="s">
        <v>9623</v>
      </c>
      <c r="E2032" s="736">
        <v>1</v>
      </c>
      <c r="F2032" s="736">
        <v>1</v>
      </c>
      <c r="G2032" s="737">
        <v>1</v>
      </c>
      <c r="H2032" s="305" t="s">
        <v>3486</v>
      </c>
      <c r="I2032" s="496" t="s">
        <v>3486</v>
      </c>
      <c r="J2032" s="497" t="s">
        <v>3486</v>
      </c>
      <c r="K2032" s="427" t="s">
        <v>5490</v>
      </c>
      <c r="L2032" s="427" t="s">
        <v>5490</v>
      </c>
      <c r="M2032" s="685">
        <v>60</v>
      </c>
      <c r="N2032" s="685" t="s">
        <v>15715</v>
      </c>
      <c r="O2032" s="685">
        <v>70000</v>
      </c>
      <c r="P2032" s="427" t="s">
        <v>16351</v>
      </c>
      <c r="Q2032" s="191">
        <v>5</v>
      </c>
      <c r="R2032" s="180"/>
      <c r="S2032" s="498">
        <v>11</v>
      </c>
      <c r="T2032" s="498">
        <v>12</v>
      </c>
      <c r="U2032" s="189">
        <v>4</v>
      </c>
      <c r="V2032" s="189">
        <v>16</v>
      </c>
      <c r="W2032" s="742">
        <v>1</v>
      </c>
      <c r="X2032" s="742"/>
      <c r="Y2032" s="742"/>
      <c r="Z2032" s="742"/>
      <c r="AA2032" s="742"/>
      <c r="AB2032" s="219"/>
      <c r="AC2032" s="419" t="s">
        <v>11811</v>
      </c>
      <c r="AD2032" s="427" t="s">
        <v>7155</v>
      </c>
      <c r="AE2032" s="427" t="s">
        <v>4247</v>
      </c>
      <c r="AF2032" s="194">
        <v>0</v>
      </c>
      <c r="AG2032" s="194">
        <v>0</v>
      </c>
      <c r="AH2032" s="194">
        <v>0</v>
      </c>
      <c r="AI2032" s="194">
        <v>0</v>
      </c>
      <c r="AJ2032" s="194">
        <v>0</v>
      </c>
      <c r="AK2032" s="194">
        <v>0</v>
      </c>
      <c r="AL2032" s="385">
        <v>0</v>
      </c>
      <c r="AM2032" s="194">
        <v>0</v>
      </c>
      <c r="AN2032" s="177">
        <v>0</v>
      </c>
      <c r="AO2032" s="194">
        <v>50</v>
      </c>
      <c r="AP2032" s="180"/>
      <c r="AQ2032" s="180"/>
      <c r="AR2032" s="180"/>
      <c r="AS2032" s="180"/>
      <c r="AT2032" s="180"/>
      <c r="AU2032" s="180"/>
      <c r="AV2032" s="180"/>
      <c r="AW2032" s="180"/>
      <c r="AX2032" s="180"/>
      <c r="AY2032" s="180"/>
      <c r="AZ2032" s="180"/>
      <c r="BA2032" s="180"/>
      <c r="BB2032" s="180"/>
      <c r="BC2032" s="180"/>
      <c r="BD2032" s="180"/>
      <c r="BE2032" s="180"/>
      <c r="BF2032" s="180"/>
      <c r="BG2032" s="180"/>
      <c r="BH2032" s="176">
        <f t="shared" si="238"/>
        <v>10</v>
      </c>
      <c r="BI2032" s="176">
        <f t="shared" si="234"/>
        <v>10</v>
      </c>
      <c r="BJ2032" s="182">
        <f t="shared" si="235"/>
        <v>50</v>
      </c>
      <c r="BK2032" s="176">
        <f t="shared" si="236"/>
        <v>50</v>
      </c>
      <c r="BL2032" s="176">
        <f t="shared" si="239"/>
        <v>12</v>
      </c>
      <c r="BM2032" s="533">
        <v>10</v>
      </c>
      <c r="BN2032" s="185">
        <v>350</v>
      </c>
      <c r="BO2032" s="180">
        <v>10</v>
      </c>
      <c r="BP2032" s="185">
        <f t="shared" si="240"/>
        <v>850</v>
      </c>
      <c r="BQ2032" s="420" t="str">
        <f t="shared" si="237"/>
        <v>V</v>
      </c>
      <c r="BR2032" s="185"/>
      <c r="BS2032" s="464" t="s">
        <v>9623</v>
      </c>
    </row>
    <row r="2033" spans="1:71" x14ac:dyDescent="0.2">
      <c r="A2033" s="697">
        <v>2030</v>
      </c>
      <c r="B2033" s="286" t="s">
        <v>11822</v>
      </c>
      <c r="C2033" s="286" t="s">
        <v>11822</v>
      </c>
      <c r="D2033" s="258" t="s">
        <v>9623</v>
      </c>
      <c r="E2033" s="736">
        <v>1</v>
      </c>
      <c r="F2033" s="736">
        <v>1</v>
      </c>
      <c r="G2033" s="737">
        <v>6</v>
      </c>
      <c r="H2033" s="305" t="s">
        <v>3486</v>
      </c>
      <c r="I2033" s="496" t="s">
        <v>3487</v>
      </c>
      <c r="J2033" s="497" t="s">
        <v>6553</v>
      </c>
      <c r="K2033" s="427" t="s">
        <v>3491</v>
      </c>
      <c r="L2033" s="427" t="s">
        <v>3491</v>
      </c>
      <c r="M2033" s="685">
        <v>4.5</v>
      </c>
      <c r="N2033" s="685" t="s">
        <v>15710</v>
      </c>
      <c r="O2033" s="685">
        <v>240</v>
      </c>
      <c r="P2033" s="427"/>
      <c r="Q2033" s="191">
        <v>6</v>
      </c>
      <c r="R2033" s="180"/>
      <c r="S2033" s="498">
        <v>1</v>
      </c>
      <c r="T2033" s="189">
        <v>1</v>
      </c>
      <c r="U2033" s="189">
        <v>1</v>
      </c>
      <c r="V2033" s="189">
        <v>1</v>
      </c>
      <c r="W2033" s="742">
        <v>15</v>
      </c>
      <c r="X2033" s="742"/>
      <c r="Y2033" s="742"/>
      <c r="Z2033" s="742"/>
      <c r="AA2033" s="742"/>
      <c r="AB2033" s="220"/>
      <c r="AC2033" s="419" t="s">
        <v>11824</v>
      </c>
      <c r="AD2033" s="427" t="s">
        <v>7471</v>
      </c>
      <c r="AE2033" s="427" t="s">
        <v>4247</v>
      </c>
      <c r="AF2033" s="194">
        <v>0</v>
      </c>
      <c r="AG2033" s="194">
        <v>0</v>
      </c>
      <c r="AH2033" s="194">
        <v>0</v>
      </c>
      <c r="AI2033" s="194">
        <v>0</v>
      </c>
      <c r="AJ2033" s="194">
        <v>0</v>
      </c>
      <c r="AK2033" s="194">
        <v>0</v>
      </c>
      <c r="AL2033" s="385">
        <v>2</v>
      </c>
      <c r="AM2033" s="194">
        <v>0</v>
      </c>
      <c r="AN2033" s="177">
        <v>0</v>
      </c>
      <c r="AO2033" s="194">
        <v>0</v>
      </c>
      <c r="AP2033" s="180"/>
      <c r="AQ2033" s="180"/>
      <c r="AR2033" s="180"/>
      <c r="AS2033" s="180"/>
      <c r="AT2033" s="180"/>
      <c r="AU2033" s="180"/>
      <c r="AV2033" s="180"/>
      <c r="AW2033" s="180"/>
      <c r="AX2033" s="180"/>
      <c r="AY2033" s="180"/>
      <c r="AZ2033" s="180"/>
      <c r="BA2033" s="180"/>
      <c r="BB2033" s="180"/>
      <c r="BC2033" s="180"/>
      <c r="BD2033" s="180"/>
      <c r="BE2033" s="180"/>
      <c r="BF2033" s="180"/>
      <c r="BG2033" s="180"/>
      <c r="BH2033" s="176">
        <f t="shared" si="238"/>
        <v>2</v>
      </c>
      <c r="BI2033" s="176">
        <f t="shared" si="234"/>
        <v>16</v>
      </c>
      <c r="BJ2033" s="182" t="str">
        <f t="shared" si="235"/>
        <v>2 - 16</v>
      </c>
      <c r="BK2033" s="176">
        <f t="shared" si="236"/>
        <v>9</v>
      </c>
      <c r="BL2033" s="176">
        <f t="shared" si="239"/>
        <v>2</v>
      </c>
      <c r="BM2033" s="533"/>
      <c r="BN2033" s="185">
        <v>28</v>
      </c>
      <c r="BO2033" s="180">
        <v>2</v>
      </c>
      <c r="BP2033" s="185">
        <f t="shared" si="240"/>
        <v>46</v>
      </c>
      <c r="BQ2033" s="420" t="str">
        <f t="shared" si="237"/>
        <v>II</v>
      </c>
      <c r="BR2033" s="185"/>
      <c r="BS2033" s="464" t="s">
        <v>9623</v>
      </c>
    </row>
    <row r="2034" spans="1:71" x14ac:dyDescent="0.2">
      <c r="A2034" s="696">
        <v>2031</v>
      </c>
      <c r="B2034" s="286" t="s">
        <v>11822</v>
      </c>
      <c r="C2034" s="286" t="s">
        <v>11823</v>
      </c>
      <c r="D2034" s="258" t="s">
        <v>9623</v>
      </c>
      <c r="E2034" s="736">
        <v>3</v>
      </c>
      <c r="F2034" s="736">
        <v>3</v>
      </c>
      <c r="G2034" s="737">
        <v>18</v>
      </c>
      <c r="H2034" s="305" t="s">
        <v>3486</v>
      </c>
      <c r="I2034" s="496" t="s">
        <v>3487</v>
      </c>
      <c r="J2034" s="497" t="s">
        <v>6553</v>
      </c>
      <c r="K2034" s="427" t="s">
        <v>3491</v>
      </c>
      <c r="L2034" s="427" t="s">
        <v>3491</v>
      </c>
      <c r="M2034" s="685">
        <v>3.5</v>
      </c>
      <c r="N2034" s="685" t="s">
        <v>15710</v>
      </c>
      <c r="O2034" s="685">
        <v>115</v>
      </c>
      <c r="P2034" s="427"/>
      <c r="Q2034" s="191">
        <v>6</v>
      </c>
      <c r="R2034" s="180"/>
      <c r="S2034" s="498">
        <v>1</v>
      </c>
      <c r="T2034" s="189">
        <v>1</v>
      </c>
      <c r="U2034" s="189">
        <v>1</v>
      </c>
      <c r="V2034" s="189">
        <v>1</v>
      </c>
      <c r="W2034" s="742">
        <v>15</v>
      </c>
      <c r="X2034" s="742"/>
      <c r="Y2034" s="742"/>
      <c r="Z2034" s="742"/>
      <c r="AA2034" s="742"/>
      <c r="AB2034" s="220"/>
      <c r="AC2034" s="183"/>
      <c r="AD2034" s="427" t="s">
        <v>7471</v>
      </c>
      <c r="AE2034" s="427" t="s">
        <v>4247</v>
      </c>
      <c r="AF2034" s="194">
        <v>0</v>
      </c>
      <c r="AG2034" s="194">
        <v>0</v>
      </c>
      <c r="AH2034" s="194">
        <v>0</v>
      </c>
      <c r="AI2034" s="194">
        <v>0</v>
      </c>
      <c r="AJ2034" s="194">
        <v>0</v>
      </c>
      <c r="AK2034" s="194">
        <v>0</v>
      </c>
      <c r="AL2034" s="385">
        <v>2</v>
      </c>
      <c r="AM2034" s="194">
        <v>0</v>
      </c>
      <c r="AN2034" s="177">
        <v>0</v>
      </c>
      <c r="AO2034" s="194">
        <v>0</v>
      </c>
      <c r="AP2034" s="180"/>
      <c r="AQ2034" s="180"/>
      <c r="AR2034" s="180"/>
      <c r="AS2034" s="180"/>
      <c r="AT2034" s="180"/>
      <c r="AU2034" s="180"/>
      <c r="AV2034" s="180"/>
      <c r="AW2034" s="180"/>
      <c r="AX2034" s="180"/>
      <c r="AY2034" s="180"/>
      <c r="AZ2034" s="180"/>
      <c r="BA2034" s="180"/>
      <c r="BB2034" s="180"/>
      <c r="BC2034" s="180"/>
      <c r="BD2034" s="180"/>
      <c r="BE2034" s="180"/>
      <c r="BF2034" s="180"/>
      <c r="BG2034" s="180"/>
      <c r="BH2034" s="176">
        <f t="shared" si="238"/>
        <v>2</v>
      </c>
      <c r="BI2034" s="176">
        <f t="shared" ref="BI2034:BI2097" si="241">IF(manualHD="",IF(COUNTIF(AP2034:BG2034,"")=18,IFERROR(INDEX(thac0array,MATCH(IF(manualHD="",IF(SUM($AG2034:$AL2034)/(0.01+fixedhp)&lt;1/40,ROUND(fixedhp/4.5,0),IF(eightsider=1,IF((AND(fixedhp&gt;0,fixedhp&lt;4)),1.125,1),IF(eightsider&gt;1,eightsider+IF(twosider*1.5+threesider*2+foursider*2.5+fivesider*3+sixsider*3.5+sevensider*4+fixedhp&gt;3,1,0),IF(sevensider=1,0.875,0.5)))),manualHD),hitDiceThac0,0)),21),MIN(IFERROR(INDEX(thac0array,MATCH(IF(AZ2034="",AP2034,ROUND(AP2034+AZ2034/2,0)),hitDiceThac0,0)),21),IFERROR(INDEX(thac0array,MATCH(MAX(AQ2034:AS2034),fighterThac0,0)),21),IFERROR(INDEX(thac0array,MATCH(MAX(AW2034:BA2034),clericThac0,0)),21),IFERROR(INDEX(thac0array,MATCH(MAX(BB2034:BC2034),thiefThac0,0)),21),IFERROR(INDEX(thac0array,MATCH(MAX(BD2034:BG2034),magicUserThac0,0)),21))),IFERROR(INDEX(thac0array,MATCH(BM2034,hitDiceThac0),0),BM2034))</f>
        <v>16</v>
      </c>
      <c r="BJ2034" s="182" t="str">
        <f t="shared" ref="BJ2034:BJ2097" si="242">IF(SUM(AF2034:AN2034)=0,AO2034,IF(AZ2034="",SUM(AF2034:AO2034)&amp;" - "&amp;IF(OR(COUNTIF(AP2034:BG2034,"")=18,AP2034&gt;0),ROUND(AF2034*2+AG2034*3+AH2034*4+AI2034*5+AJ2034*6+AK2034*7+AL2034*8+AM2034*10+AN2034*12+AO2034,0),ROUND((AF2034*2+AG2034*3+AH2034*4+AI2034*5+AJ2034*6+AK2034*7+AL2034*8+AM2034*10+AN2034*12+AO2034)/COUNTA(AQ2034:BG2034),0)),IF(BM2034="",(AZ2034-1)*1+SUM(AF2034:AO2034)&amp;" - "&amp;(AZ2034-1)*4+ROUND(AF2034*2+AG2034*3+AH2034*4+AI2034*5+AJ2034*6+AK2034*7+AL2034*8+AM2034*10+AN2034*12+AO2034,0),SUM(AF2034:AO2034)&amp;" - "&amp;ROUND(AF2034*2+AG2034*3+AH2034*4+AI2034*5+AJ2034*6+AK2034*7+AL2034*8+AM2034*10+AN2034*12+AO2034,0))))</f>
        <v>2 - 16</v>
      </c>
      <c r="BK2034" s="176">
        <f t="shared" ref="BK2034:BK2097" si="243">IF(SUM(AF2034:AN2034)=0,AO2034,IF(AZ2034="",ROUND(AVERAGE(SUM(AF2034:AO2034),IF(OR(COUNTIF(AP2034:BG2034,"")=18,AP2034&gt;0),ROUND(AF2034*2+AG2034*3+AH2034*4+AI2034*5+AJ2034*6+AK2034*7+AL2034*8+AM2034*10+AN2034*12+AO2034,0),ROUND((AF2034*2+AG2034*3+AH2034*4+AI2034*5+AJ2034*6+AK2034*7+AL2034*8+AM2034*10+AN2034*12+AO2034)/COUNTA(AQ2034:BG2034),0))),0),IF(BM2034="",ROUND(AVERAGE((AZ2034-1)*1+SUM(AF2034:AO2034),(AZ2034-1)*4+ROUND(AF2034*2+AG2034*3+AH2034*4+AI2034*5+AJ2034*6+AK2034*7+AL2034*8+AM2034*10+AN2034*12+AO2034,0)),0),ROUND(AVERAGE(SUM(AF2034:AO2034),ROUND(AF2034*2+AG2034*3+AH2034*4+AI2034*5+AJ2034*6+AK2034*7+AL2034*8+AM2034*10+AN2034*12+AO2034,0)),0))))</f>
        <v>9</v>
      </c>
      <c r="BL2034" s="176">
        <f t="shared" si="239"/>
        <v>2</v>
      </c>
      <c r="BM2034" s="533"/>
      <c r="BN2034" s="185">
        <v>20</v>
      </c>
      <c r="BO2034" s="180">
        <v>2</v>
      </c>
      <c r="BP2034" s="185">
        <f t="shared" si="240"/>
        <v>38</v>
      </c>
      <c r="BQ2034" s="420" t="str">
        <f t="shared" ref="BQ2034:BQ2097" si="244">IFERROR(INDEX(xpLevel,MATCH($BN2034,xpThresholds,1)), "XI")</f>
        <v>I</v>
      </c>
      <c r="BR2034" s="185"/>
      <c r="BS2034" s="464" t="s">
        <v>9598</v>
      </c>
    </row>
    <row r="2035" spans="1:71" x14ac:dyDescent="0.2">
      <c r="A2035" s="697">
        <v>2032</v>
      </c>
      <c r="B2035" s="286" t="s">
        <v>7988</v>
      </c>
      <c r="C2035" s="286" t="s">
        <v>7988</v>
      </c>
      <c r="D2035" s="258" t="s">
        <v>9623</v>
      </c>
      <c r="E2035" s="736">
        <v>1</v>
      </c>
      <c r="F2035" s="736">
        <v>1</v>
      </c>
      <c r="G2035" s="737">
        <v>100</v>
      </c>
      <c r="H2035" s="305" t="s">
        <v>3486</v>
      </c>
      <c r="I2035" s="496" t="s">
        <v>3485</v>
      </c>
      <c r="J2035" s="497" t="s">
        <v>3395</v>
      </c>
      <c r="K2035" s="427" t="s">
        <v>3489</v>
      </c>
      <c r="L2035" s="427" t="s">
        <v>3489</v>
      </c>
      <c r="M2035" s="726">
        <v>0.66666666666666663</v>
      </c>
      <c r="N2035" s="685" t="s">
        <v>15710</v>
      </c>
      <c r="O2035" s="728">
        <v>1.05</v>
      </c>
      <c r="P2035" s="427" t="s">
        <v>16352</v>
      </c>
      <c r="Q2035" s="191">
        <v>7</v>
      </c>
      <c r="R2035" s="180"/>
      <c r="S2035" s="498">
        <v>1</v>
      </c>
      <c r="T2035" s="189">
        <v>1</v>
      </c>
      <c r="U2035" s="189">
        <v>1</v>
      </c>
      <c r="V2035" s="189">
        <v>1</v>
      </c>
      <c r="W2035" s="742">
        <v>15</v>
      </c>
      <c r="X2035" s="742"/>
      <c r="Y2035" s="742"/>
      <c r="Z2035" s="742"/>
      <c r="AA2035" s="742"/>
      <c r="AB2035" s="220"/>
      <c r="AC2035" s="419" t="s">
        <v>6191</v>
      </c>
      <c r="AD2035" s="427" t="s">
        <v>7471</v>
      </c>
      <c r="AE2035" s="427" t="s">
        <v>4259</v>
      </c>
      <c r="AF2035" s="194">
        <v>1</v>
      </c>
      <c r="AG2035" s="194">
        <v>0</v>
      </c>
      <c r="AH2035" s="194">
        <v>0</v>
      </c>
      <c r="AI2035" s="194">
        <v>0</v>
      </c>
      <c r="AJ2035" s="194">
        <v>0</v>
      </c>
      <c r="AK2035" s="194">
        <v>0</v>
      </c>
      <c r="AL2035" s="385">
        <v>0</v>
      </c>
      <c r="AM2035" s="194">
        <v>0</v>
      </c>
      <c r="AN2035" s="177">
        <v>0</v>
      </c>
      <c r="AO2035" s="194">
        <v>0</v>
      </c>
      <c r="AP2035" s="180"/>
      <c r="AQ2035" s="180"/>
      <c r="AR2035" s="180"/>
      <c r="AS2035" s="180"/>
      <c r="AT2035" s="180"/>
      <c r="AU2035" s="180"/>
      <c r="AV2035" s="180"/>
      <c r="AW2035" s="180"/>
      <c r="AX2035" s="180"/>
      <c r="AY2035" s="180"/>
      <c r="AZ2035" s="180"/>
      <c r="BA2035" s="180"/>
      <c r="BB2035" s="180"/>
      <c r="BC2035" s="180"/>
      <c r="BD2035" s="180"/>
      <c r="BE2035" s="180"/>
      <c r="BF2035" s="180"/>
      <c r="BG2035" s="180"/>
      <c r="BH2035" s="176">
        <f t="shared" si="238"/>
        <v>0.5</v>
      </c>
      <c r="BI2035" s="176">
        <f t="shared" si="241"/>
        <v>21</v>
      </c>
      <c r="BJ2035" s="182" t="str">
        <f t="shared" si="242"/>
        <v>1 - 2</v>
      </c>
      <c r="BK2035" s="176">
        <f t="shared" si="243"/>
        <v>2</v>
      </c>
      <c r="BL2035" s="176">
        <f t="shared" si="239"/>
        <v>0</v>
      </c>
      <c r="BM2035" s="533"/>
      <c r="BN2035" s="185">
        <v>2</v>
      </c>
      <c r="BO2035" s="180">
        <v>1</v>
      </c>
      <c r="BP2035" s="185">
        <f t="shared" si="240"/>
        <v>4</v>
      </c>
      <c r="BQ2035" s="420" t="str">
        <f t="shared" si="244"/>
        <v>I</v>
      </c>
      <c r="BR2035" s="185"/>
      <c r="BS2035" s="464" t="s">
        <v>9623</v>
      </c>
    </row>
    <row r="2036" spans="1:71" ht="38.25" x14ac:dyDescent="0.2">
      <c r="A2036" s="696">
        <v>2033</v>
      </c>
      <c r="B2036" s="286" t="s">
        <v>11829</v>
      </c>
      <c r="C2036" s="286" t="s">
        <v>11829</v>
      </c>
      <c r="D2036" s="258" t="s">
        <v>9623</v>
      </c>
      <c r="E2036" s="736">
        <v>1</v>
      </c>
      <c r="F2036" s="736">
        <v>2</v>
      </c>
      <c r="G2036" s="737">
        <v>16</v>
      </c>
      <c r="H2036" s="305" t="s">
        <v>11862</v>
      </c>
      <c r="I2036" s="496" t="s">
        <v>3485</v>
      </c>
      <c r="J2036" s="497" t="s">
        <v>6553</v>
      </c>
      <c r="K2036" s="427" t="s">
        <v>3489</v>
      </c>
      <c r="L2036" s="427" t="s">
        <v>3489</v>
      </c>
      <c r="M2036" s="686">
        <v>2.5</v>
      </c>
      <c r="N2036" s="685" t="s">
        <v>15710</v>
      </c>
      <c r="O2036" s="686">
        <v>48</v>
      </c>
      <c r="P2036" s="427" t="s">
        <v>15937</v>
      </c>
      <c r="Q2036" s="191">
        <v>6</v>
      </c>
      <c r="R2036" s="180"/>
      <c r="S2036" s="498">
        <v>5</v>
      </c>
      <c r="T2036" s="498">
        <v>7</v>
      </c>
      <c r="U2036" s="189">
        <v>2</v>
      </c>
      <c r="V2036" s="189">
        <v>8</v>
      </c>
      <c r="W2036" s="742">
        <v>12</v>
      </c>
      <c r="X2036" s="742"/>
      <c r="Y2036" s="742">
        <v>6</v>
      </c>
      <c r="Z2036" s="742">
        <v>1</v>
      </c>
      <c r="AA2036" s="742"/>
      <c r="AB2036" s="220"/>
      <c r="AC2036" s="419" t="s">
        <v>11835</v>
      </c>
      <c r="AD2036" s="427" t="s">
        <v>3571</v>
      </c>
      <c r="AE2036" s="427" t="s">
        <v>788</v>
      </c>
      <c r="AF2036" s="194">
        <v>0</v>
      </c>
      <c r="AG2036" s="194">
        <v>0</v>
      </c>
      <c r="AH2036" s="194">
        <v>0</v>
      </c>
      <c r="AI2036" s="194">
        <v>0</v>
      </c>
      <c r="AJ2036" s="194">
        <v>0</v>
      </c>
      <c r="AK2036" s="194">
        <v>0</v>
      </c>
      <c r="AL2036" s="385">
        <v>2</v>
      </c>
      <c r="AM2036" s="194">
        <v>0</v>
      </c>
      <c r="AN2036" s="177">
        <v>0</v>
      </c>
      <c r="AO2036" s="194">
        <v>0</v>
      </c>
      <c r="AP2036" s="180"/>
      <c r="AQ2036" s="180"/>
      <c r="AR2036" s="180"/>
      <c r="AS2036" s="180"/>
      <c r="AT2036" s="180"/>
      <c r="AU2036" s="180"/>
      <c r="AV2036" s="180"/>
      <c r="AW2036" s="180"/>
      <c r="AX2036" s="180"/>
      <c r="AY2036" s="180"/>
      <c r="AZ2036" s="180"/>
      <c r="BA2036" s="180"/>
      <c r="BB2036" s="180"/>
      <c r="BC2036" s="180"/>
      <c r="BD2036" s="180"/>
      <c r="BE2036" s="180"/>
      <c r="BF2036" s="180"/>
      <c r="BG2036" s="180"/>
      <c r="BH2036" s="176">
        <f t="shared" si="238"/>
        <v>2</v>
      </c>
      <c r="BI2036" s="176">
        <f t="shared" si="241"/>
        <v>16</v>
      </c>
      <c r="BJ2036" s="182" t="str">
        <f t="shared" si="242"/>
        <v>2 - 16</v>
      </c>
      <c r="BK2036" s="176">
        <f t="shared" si="243"/>
        <v>9</v>
      </c>
      <c r="BL2036" s="176">
        <f t="shared" si="239"/>
        <v>2</v>
      </c>
      <c r="BM2036" s="533"/>
      <c r="BN2036" s="185">
        <v>52</v>
      </c>
      <c r="BO2036" s="180">
        <v>2</v>
      </c>
      <c r="BP2036" s="185">
        <f t="shared" si="240"/>
        <v>70</v>
      </c>
      <c r="BQ2036" s="420" t="str">
        <f t="shared" si="244"/>
        <v>III</v>
      </c>
      <c r="BR2036" s="185"/>
      <c r="BS2036" s="464" t="s">
        <v>9623</v>
      </c>
    </row>
    <row r="2037" spans="1:71" ht="25.5" x14ac:dyDescent="0.2">
      <c r="A2037" s="696">
        <v>2034</v>
      </c>
      <c r="B2037" s="286" t="s">
        <v>11847</v>
      </c>
      <c r="C2037" s="286" t="s">
        <v>11847</v>
      </c>
      <c r="D2037" s="258" t="s">
        <v>9623</v>
      </c>
      <c r="E2037" s="736">
        <v>1</v>
      </c>
      <c r="F2037" s="736">
        <v>4</v>
      </c>
      <c r="G2037" s="737">
        <v>36</v>
      </c>
      <c r="H2037" s="305" t="s">
        <v>11836</v>
      </c>
      <c r="I2037" s="496" t="s">
        <v>3485</v>
      </c>
      <c r="J2037" s="497" t="s">
        <v>3395</v>
      </c>
      <c r="K2037" s="427" t="s">
        <v>2981</v>
      </c>
      <c r="L2037" s="427" t="s">
        <v>3489</v>
      </c>
      <c r="M2037" s="726">
        <v>4.333333333333333</v>
      </c>
      <c r="N2037" s="685" t="s">
        <v>15766</v>
      </c>
      <c r="O2037" s="685">
        <v>3</v>
      </c>
      <c r="P2037" s="427" t="s">
        <v>16353</v>
      </c>
      <c r="Q2037" s="191">
        <v>7</v>
      </c>
      <c r="R2037" s="180"/>
      <c r="S2037" s="498">
        <v>1</v>
      </c>
      <c r="T2037" s="189">
        <v>1</v>
      </c>
      <c r="U2037" s="189">
        <v>1</v>
      </c>
      <c r="V2037" s="189">
        <v>1</v>
      </c>
      <c r="W2037" s="742">
        <v>1</v>
      </c>
      <c r="X2037" s="742">
        <v>36</v>
      </c>
      <c r="Y2037" s="742"/>
      <c r="Z2037" s="742"/>
      <c r="AA2037" s="742"/>
      <c r="AB2037" s="499" t="s">
        <v>795</v>
      </c>
      <c r="AC2037" s="419" t="s">
        <v>11846</v>
      </c>
      <c r="AD2037" s="427" t="s">
        <v>7472</v>
      </c>
      <c r="AE2037" s="427" t="s">
        <v>4247</v>
      </c>
      <c r="AF2037" s="194">
        <v>1</v>
      </c>
      <c r="AG2037" s="194">
        <v>0</v>
      </c>
      <c r="AH2037" s="194">
        <v>0</v>
      </c>
      <c r="AI2037" s="194">
        <v>0</v>
      </c>
      <c r="AJ2037" s="194">
        <v>0</v>
      </c>
      <c r="AK2037" s="194">
        <v>0</v>
      </c>
      <c r="AL2037" s="385">
        <v>0</v>
      </c>
      <c r="AM2037" s="194">
        <v>0</v>
      </c>
      <c r="AN2037" s="177">
        <v>0</v>
      </c>
      <c r="AO2037" s="194">
        <v>0</v>
      </c>
      <c r="AP2037" s="180"/>
      <c r="AQ2037" s="180"/>
      <c r="AR2037" s="180"/>
      <c r="AS2037" s="180"/>
      <c r="AT2037" s="180"/>
      <c r="AU2037" s="180"/>
      <c r="AV2037" s="180"/>
      <c r="AW2037" s="180"/>
      <c r="AX2037" s="180"/>
      <c r="AY2037" s="180"/>
      <c r="AZ2037" s="180"/>
      <c r="BA2037" s="180"/>
      <c r="BB2037" s="180"/>
      <c r="BC2037" s="180"/>
      <c r="BD2037" s="180"/>
      <c r="BE2037" s="180"/>
      <c r="BF2037" s="180"/>
      <c r="BG2037" s="180"/>
      <c r="BH2037" s="176">
        <f t="shared" si="238"/>
        <v>0.5</v>
      </c>
      <c r="BI2037" s="176">
        <f t="shared" si="241"/>
        <v>21</v>
      </c>
      <c r="BJ2037" s="182" t="str">
        <f t="shared" si="242"/>
        <v>1 - 2</v>
      </c>
      <c r="BK2037" s="176">
        <f t="shared" si="243"/>
        <v>2</v>
      </c>
      <c r="BL2037" s="176">
        <f t="shared" si="239"/>
        <v>0</v>
      </c>
      <c r="BM2037" s="533"/>
      <c r="BN2037" s="185">
        <v>1</v>
      </c>
      <c r="BO2037" s="180">
        <v>0</v>
      </c>
      <c r="BP2037" s="185">
        <f t="shared" si="240"/>
        <v>1</v>
      </c>
      <c r="BQ2037" s="420" t="str">
        <f t="shared" si="244"/>
        <v>I</v>
      </c>
      <c r="BR2037" s="185"/>
      <c r="BS2037" s="464" t="s">
        <v>9623</v>
      </c>
    </row>
    <row r="2038" spans="1:71" ht="25.5" x14ac:dyDescent="0.2">
      <c r="A2038" s="697">
        <v>2035</v>
      </c>
      <c r="B2038" s="286" t="s">
        <v>11848</v>
      </c>
      <c r="C2038" s="286" t="s">
        <v>11848</v>
      </c>
      <c r="D2038" s="258" t="s">
        <v>9623</v>
      </c>
      <c r="E2038" s="736">
        <v>1</v>
      </c>
      <c r="F2038" s="736">
        <v>2</v>
      </c>
      <c r="G2038" s="737">
        <v>8</v>
      </c>
      <c r="H2038" s="305" t="s">
        <v>11836</v>
      </c>
      <c r="I2038" s="496" t="s">
        <v>3485</v>
      </c>
      <c r="J2038" s="497" t="s">
        <v>6553</v>
      </c>
      <c r="K2038" s="427" t="s">
        <v>11838</v>
      </c>
      <c r="L2038" s="427" t="s">
        <v>3491</v>
      </c>
      <c r="M2038" s="685">
        <v>5</v>
      </c>
      <c r="N2038" s="685" t="s">
        <v>15766</v>
      </c>
      <c r="O2038" s="685">
        <v>25</v>
      </c>
      <c r="P2038" s="427" t="s">
        <v>16148</v>
      </c>
      <c r="Q2038" s="191">
        <v>6</v>
      </c>
      <c r="R2038" s="180"/>
      <c r="S2038" s="498">
        <v>2</v>
      </c>
      <c r="T2038" s="498">
        <v>7</v>
      </c>
      <c r="U2038" s="189">
        <v>1</v>
      </c>
      <c r="V2038" s="189">
        <v>8</v>
      </c>
      <c r="W2038" s="742">
        <v>1</v>
      </c>
      <c r="X2038" s="742">
        <v>27</v>
      </c>
      <c r="Y2038" s="742"/>
      <c r="Z2038" s="742"/>
      <c r="AA2038" s="742"/>
      <c r="AB2038" s="499" t="s">
        <v>795</v>
      </c>
      <c r="AC2038" s="419" t="s">
        <v>11846</v>
      </c>
      <c r="AD2038" s="427" t="s">
        <v>6182</v>
      </c>
      <c r="AE2038" s="427" t="s">
        <v>4259</v>
      </c>
      <c r="AF2038" s="194">
        <v>0</v>
      </c>
      <c r="AG2038" s="194">
        <v>0</v>
      </c>
      <c r="AH2038" s="194">
        <v>0</v>
      </c>
      <c r="AI2038" s="194">
        <v>0</v>
      </c>
      <c r="AJ2038" s="194">
        <v>0</v>
      </c>
      <c r="AK2038" s="194">
        <v>1</v>
      </c>
      <c r="AL2038" s="385">
        <v>0</v>
      </c>
      <c r="AM2038" s="194">
        <v>0</v>
      </c>
      <c r="AN2038" s="177">
        <v>0</v>
      </c>
      <c r="AO2038" s="194">
        <v>0</v>
      </c>
      <c r="AP2038" s="180"/>
      <c r="AQ2038" s="180"/>
      <c r="AR2038" s="180"/>
      <c r="AS2038" s="180"/>
      <c r="AT2038" s="180"/>
      <c r="AU2038" s="180"/>
      <c r="AV2038" s="180"/>
      <c r="AW2038" s="180"/>
      <c r="AX2038" s="180"/>
      <c r="AY2038" s="180"/>
      <c r="AZ2038" s="180"/>
      <c r="BA2038" s="180"/>
      <c r="BB2038" s="180"/>
      <c r="BC2038" s="180"/>
      <c r="BD2038" s="180"/>
      <c r="BE2038" s="180"/>
      <c r="BF2038" s="180"/>
      <c r="BG2038" s="180"/>
      <c r="BH2038" s="176">
        <f t="shared" si="238"/>
        <v>0.875</v>
      </c>
      <c r="BI2038" s="176">
        <f t="shared" si="241"/>
        <v>20</v>
      </c>
      <c r="BJ2038" s="182" t="str">
        <f t="shared" si="242"/>
        <v>1 - 7</v>
      </c>
      <c r="BK2038" s="176">
        <f t="shared" si="243"/>
        <v>4</v>
      </c>
      <c r="BL2038" s="176">
        <f t="shared" si="239"/>
        <v>1</v>
      </c>
      <c r="BM2038" s="533"/>
      <c r="BN2038" s="185">
        <v>30</v>
      </c>
      <c r="BO2038" s="180">
        <v>1</v>
      </c>
      <c r="BP2038" s="185">
        <f t="shared" si="240"/>
        <v>34</v>
      </c>
      <c r="BQ2038" s="420" t="str">
        <f t="shared" si="244"/>
        <v>II</v>
      </c>
      <c r="BR2038" s="185"/>
      <c r="BS2038" s="464" t="s">
        <v>9623</v>
      </c>
    </row>
    <row r="2039" spans="1:71" ht="25.5" x14ac:dyDescent="0.2">
      <c r="A2039" s="696">
        <v>2036</v>
      </c>
      <c r="B2039" s="286" t="s">
        <v>11849</v>
      </c>
      <c r="C2039" s="286" t="s">
        <v>11849</v>
      </c>
      <c r="D2039" s="258" t="s">
        <v>9623</v>
      </c>
      <c r="E2039" s="736">
        <v>1</v>
      </c>
      <c r="F2039" s="736">
        <v>4</v>
      </c>
      <c r="G2039" s="737">
        <v>16</v>
      </c>
      <c r="H2039" s="305" t="s">
        <v>11837</v>
      </c>
      <c r="I2039" s="496" t="s">
        <v>3485</v>
      </c>
      <c r="J2039" s="497" t="s">
        <v>7812</v>
      </c>
      <c r="K2039" s="427" t="s">
        <v>11839</v>
      </c>
      <c r="L2039" s="427" t="s">
        <v>3491</v>
      </c>
      <c r="M2039" s="685">
        <v>7.5</v>
      </c>
      <c r="N2039" s="685" t="s">
        <v>15766</v>
      </c>
      <c r="O2039" s="685">
        <v>85</v>
      </c>
      <c r="P2039" s="427" t="s">
        <v>16148</v>
      </c>
      <c r="Q2039" s="191">
        <v>4</v>
      </c>
      <c r="R2039" s="180"/>
      <c r="S2039" s="498">
        <v>5</v>
      </c>
      <c r="T2039" s="498">
        <v>10</v>
      </c>
      <c r="U2039" s="189">
        <v>2</v>
      </c>
      <c r="V2039" s="189">
        <v>12</v>
      </c>
      <c r="W2039" s="742">
        <v>1</v>
      </c>
      <c r="X2039" s="742">
        <v>18</v>
      </c>
      <c r="Y2039" s="742"/>
      <c r="Z2039" s="742"/>
      <c r="AA2039" s="742"/>
      <c r="AB2039" s="499" t="s">
        <v>795</v>
      </c>
      <c r="AC2039" s="419" t="s">
        <v>11846</v>
      </c>
      <c r="AD2039" s="427" t="s">
        <v>6182</v>
      </c>
      <c r="AE2039" s="427" t="s">
        <v>4259</v>
      </c>
      <c r="AF2039" s="194">
        <v>0</v>
      </c>
      <c r="AG2039" s="194">
        <v>0</v>
      </c>
      <c r="AH2039" s="194">
        <v>0</v>
      </c>
      <c r="AI2039" s="194">
        <v>0</v>
      </c>
      <c r="AJ2039" s="194">
        <v>0</v>
      </c>
      <c r="AK2039" s="194">
        <v>0</v>
      </c>
      <c r="AL2039" s="385">
        <v>3</v>
      </c>
      <c r="AM2039" s="194">
        <v>0</v>
      </c>
      <c r="AN2039" s="177">
        <v>0</v>
      </c>
      <c r="AO2039" s="194">
        <v>2</v>
      </c>
      <c r="AP2039" s="180"/>
      <c r="AQ2039" s="180"/>
      <c r="AR2039" s="180"/>
      <c r="AS2039" s="180"/>
      <c r="AT2039" s="180"/>
      <c r="AU2039" s="180"/>
      <c r="AV2039" s="180"/>
      <c r="AW2039" s="180"/>
      <c r="AX2039" s="180"/>
      <c r="AY2039" s="180"/>
      <c r="AZ2039" s="180"/>
      <c r="BA2039" s="180"/>
      <c r="BB2039" s="180"/>
      <c r="BC2039" s="180"/>
      <c r="BD2039" s="180"/>
      <c r="BE2039" s="180"/>
      <c r="BF2039" s="180"/>
      <c r="BG2039" s="180"/>
      <c r="BH2039" s="176">
        <f t="shared" si="238"/>
        <v>3</v>
      </c>
      <c r="BI2039" s="176">
        <f t="shared" si="241"/>
        <v>16</v>
      </c>
      <c r="BJ2039" s="182" t="str">
        <f t="shared" si="242"/>
        <v>5 - 26</v>
      </c>
      <c r="BK2039" s="176">
        <f t="shared" si="243"/>
        <v>16</v>
      </c>
      <c r="BL2039" s="176">
        <f t="shared" si="239"/>
        <v>3</v>
      </c>
      <c r="BM2039" s="533"/>
      <c r="BN2039" s="185">
        <v>60</v>
      </c>
      <c r="BO2039" s="180">
        <v>4</v>
      </c>
      <c r="BP2039" s="185">
        <f t="shared" si="240"/>
        <v>124</v>
      </c>
      <c r="BQ2039" s="420" t="str">
        <f t="shared" si="244"/>
        <v>III</v>
      </c>
      <c r="BR2039" s="185"/>
      <c r="BS2039" s="464" t="s">
        <v>9623</v>
      </c>
    </row>
    <row r="2040" spans="1:71" x14ac:dyDescent="0.2">
      <c r="A2040" s="697">
        <v>2037</v>
      </c>
      <c r="B2040" s="286" t="s">
        <v>12410</v>
      </c>
      <c r="C2040" s="286" t="s">
        <v>11851</v>
      </c>
      <c r="D2040" s="258" t="s">
        <v>9623</v>
      </c>
      <c r="E2040" s="736">
        <v>1</v>
      </c>
      <c r="F2040" s="736">
        <v>2</v>
      </c>
      <c r="G2040" s="737">
        <v>20</v>
      </c>
      <c r="H2040" s="305" t="s">
        <v>3486</v>
      </c>
      <c r="I2040" s="496" t="s">
        <v>3486</v>
      </c>
      <c r="J2040" s="497" t="s">
        <v>3486</v>
      </c>
      <c r="K2040" s="427" t="s">
        <v>5225</v>
      </c>
      <c r="L2040" s="427" t="s">
        <v>5490</v>
      </c>
      <c r="M2040" s="685">
        <v>16</v>
      </c>
      <c r="N2040" s="685" t="s">
        <v>15715</v>
      </c>
      <c r="O2040" s="685">
        <v>650</v>
      </c>
      <c r="P2040" s="427" t="s">
        <v>16354</v>
      </c>
      <c r="Q2040" s="191">
        <v>8</v>
      </c>
      <c r="R2040" s="180"/>
      <c r="S2040" s="498">
        <v>0</v>
      </c>
      <c r="T2040" s="190">
        <v>0</v>
      </c>
      <c r="U2040" s="190">
        <v>0</v>
      </c>
      <c r="V2040" s="190">
        <v>0</v>
      </c>
      <c r="W2040" s="742">
        <v>0</v>
      </c>
      <c r="X2040" s="742"/>
      <c r="Y2040" s="742"/>
      <c r="Z2040" s="742"/>
      <c r="AA2040" s="742"/>
      <c r="AB2040" s="220"/>
      <c r="AC2040" s="419" t="s">
        <v>11860</v>
      </c>
      <c r="AD2040" s="427" t="s">
        <v>7155</v>
      </c>
      <c r="AE2040" s="427" t="s">
        <v>4247</v>
      </c>
      <c r="AF2040" s="194">
        <v>0</v>
      </c>
      <c r="AG2040" s="194">
        <v>0</v>
      </c>
      <c r="AH2040" s="194">
        <v>0</v>
      </c>
      <c r="AI2040" s="194">
        <v>0</v>
      </c>
      <c r="AJ2040" s="194">
        <v>0</v>
      </c>
      <c r="AK2040" s="194">
        <v>0</v>
      </c>
      <c r="AL2040" s="385">
        <v>5</v>
      </c>
      <c r="AM2040" s="194">
        <v>0</v>
      </c>
      <c r="AN2040" s="177">
        <v>0</v>
      </c>
      <c r="AO2040" s="194">
        <v>0</v>
      </c>
      <c r="AP2040" s="180"/>
      <c r="AQ2040" s="180"/>
      <c r="AR2040" s="180"/>
      <c r="AS2040" s="180"/>
      <c r="AT2040" s="180"/>
      <c r="AU2040" s="180"/>
      <c r="AV2040" s="180"/>
      <c r="AW2040" s="180"/>
      <c r="AX2040" s="180"/>
      <c r="AY2040" s="180"/>
      <c r="AZ2040" s="180"/>
      <c r="BA2040" s="180"/>
      <c r="BB2040" s="180"/>
      <c r="BC2040" s="180"/>
      <c r="BD2040" s="180"/>
      <c r="BE2040" s="180"/>
      <c r="BF2040" s="180"/>
      <c r="BG2040" s="180"/>
      <c r="BH2040" s="176">
        <f t="shared" si="238"/>
        <v>5</v>
      </c>
      <c r="BI2040" s="176">
        <f t="shared" si="241"/>
        <v>15</v>
      </c>
      <c r="BJ2040" s="182" t="str">
        <f t="shared" si="242"/>
        <v>5 - 40</v>
      </c>
      <c r="BK2040" s="176">
        <f t="shared" si="243"/>
        <v>23</v>
      </c>
      <c r="BL2040" s="176">
        <f t="shared" si="239"/>
        <v>5</v>
      </c>
      <c r="BM2040" s="533"/>
      <c r="BN2040" s="185">
        <v>150</v>
      </c>
      <c r="BO2040" s="180">
        <v>4</v>
      </c>
      <c r="BP2040" s="185">
        <f t="shared" si="240"/>
        <v>242</v>
      </c>
      <c r="BQ2040" s="420" t="str">
        <f t="shared" si="244"/>
        <v>III</v>
      </c>
      <c r="BR2040" s="185"/>
      <c r="BS2040" s="464" t="s">
        <v>9623</v>
      </c>
    </row>
    <row r="2041" spans="1:71" x14ac:dyDescent="0.2">
      <c r="A2041" s="696">
        <v>2038</v>
      </c>
      <c r="B2041" s="286" t="s">
        <v>12410</v>
      </c>
      <c r="C2041" s="286" t="s">
        <v>11852</v>
      </c>
      <c r="D2041" s="258" t="s">
        <v>9623</v>
      </c>
      <c r="E2041" s="736">
        <v>1</v>
      </c>
      <c r="F2041" s="736">
        <v>2</v>
      </c>
      <c r="G2041" s="737">
        <v>20</v>
      </c>
      <c r="H2041" s="305" t="s">
        <v>3486</v>
      </c>
      <c r="I2041" s="496" t="s">
        <v>3486</v>
      </c>
      <c r="J2041" s="497" t="s">
        <v>3486</v>
      </c>
      <c r="K2041" s="427" t="s">
        <v>5225</v>
      </c>
      <c r="L2041" s="427" t="s">
        <v>5490</v>
      </c>
      <c r="M2041" s="685">
        <v>19</v>
      </c>
      <c r="N2041" s="685" t="s">
        <v>15715</v>
      </c>
      <c r="O2041" s="685">
        <v>1100</v>
      </c>
      <c r="P2041" s="427" t="s">
        <v>16354</v>
      </c>
      <c r="Q2041" s="191">
        <v>8</v>
      </c>
      <c r="R2041" s="180"/>
      <c r="S2041" s="498">
        <v>0</v>
      </c>
      <c r="T2041" s="190">
        <v>0</v>
      </c>
      <c r="U2041" s="190">
        <v>0</v>
      </c>
      <c r="V2041" s="190">
        <v>0</v>
      </c>
      <c r="W2041" s="742">
        <v>0</v>
      </c>
      <c r="X2041" s="742"/>
      <c r="Y2041" s="742"/>
      <c r="Z2041" s="742"/>
      <c r="AA2041" s="742"/>
      <c r="AB2041" s="220"/>
      <c r="AC2041" s="419" t="s">
        <v>11860</v>
      </c>
      <c r="AD2041" s="427" t="s">
        <v>7155</v>
      </c>
      <c r="AE2041" s="427" t="s">
        <v>4247</v>
      </c>
      <c r="AF2041" s="194">
        <v>0</v>
      </c>
      <c r="AG2041" s="194">
        <v>0</v>
      </c>
      <c r="AH2041" s="194">
        <v>0</v>
      </c>
      <c r="AI2041" s="194">
        <v>0</v>
      </c>
      <c r="AJ2041" s="194">
        <v>0</v>
      </c>
      <c r="AK2041" s="194">
        <v>0</v>
      </c>
      <c r="AL2041" s="383">
        <v>6</v>
      </c>
      <c r="AM2041" s="194">
        <v>0</v>
      </c>
      <c r="AN2041" s="177">
        <v>0</v>
      </c>
      <c r="AO2041" s="194">
        <v>0</v>
      </c>
      <c r="AP2041" s="180"/>
      <c r="AQ2041" s="180"/>
      <c r="AR2041" s="180"/>
      <c r="AS2041" s="180"/>
      <c r="AT2041" s="180"/>
      <c r="AU2041" s="180"/>
      <c r="AV2041" s="180"/>
      <c r="AW2041" s="180"/>
      <c r="AX2041" s="180"/>
      <c r="AY2041" s="180"/>
      <c r="AZ2041" s="180"/>
      <c r="BA2041" s="180"/>
      <c r="BB2041" s="180"/>
      <c r="BC2041" s="180"/>
      <c r="BD2041" s="180"/>
      <c r="BE2041" s="180"/>
      <c r="BF2041" s="180"/>
      <c r="BG2041" s="180"/>
      <c r="BH2041" s="176">
        <f t="shared" si="238"/>
        <v>6</v>
      </c>
      <c r="BI2041" s="176">
        <f t="shared" si="241"/>
        <v>13</v>
      </c>
      <c r="BJ2041" s="182" t="str">
        <f t="shared" si="242"/>
        <v>6 - 48</v>
      </c>
      <c r="BK2041" s="176">
        <f t="shared" si="243"/>
        <v>27</v>
      </c>
      <c r="BL2041" s="176">
        <f t="shared" si="239"/>
        <v>6</v>
      </c>
      <c r="BM2041" s="533"/>
      <c r="BN2041" s="185">
        <v>150</v>
      </c>
      <c r="BO2041" s="180">
        <v>4</v>
      </c>
      <c r="BP2041" s="185">
        <f t="shared" si="240"/>
        <v>258</v>
      </c>
      <c r="BQ2041" s="420" t="str">
        <f t="shared" si="244"/>
        <v>III</v>
      </c>
      <c r="BR2041" s="185"/>
      <c r="BS2041" s="464" t="s">
        <v>9623</v>
      </c>
    </row>
    <row r="2042" spans="1:71" x14ac:dyDescent="0.2">
      <c r="A2042" s="696">
        <v>2039</v>
      </c>
      <c r="B2042" s="286" t="s">
        <v>12410</v>
      </c>
      <c r="C2042" s="286" t="s">
        <v>11853</v>
      </c>
      <c r="D2042" s="258" t="s">
        <v>9623</v>
      </c>
      <c r="E2042" s="736">
        <v>1</v>
      </c>
      <c r="F2042" s="736">
        <v>2</v>
      </c>
      <c r="G2042" s="737">
        <v>20</v>
      </c>
      <c r="H2042" s="305" t="s">
        <v>3486</v>
      </c>
      <c r="I2042" s="496" t="s">
        <v>3486</v>
      </c>
      <c r="J2042" s="497" t="s">
        <v>3486</v>
      </c>
      <c r="K2042" s="427" t="s">
        <v>5225</v>
      </c>
      <c r="L2042" s="427" t="s">
        <v>5490</v>
      </c>
      <c r="M2042" s="685">
        <v>22</v>
      </c>
      <c r="N2042" s="685" t="s">
        <v>15715</v>
      </c>
      <c r="O2042" s="685">
        <v>1700</v>
      </c>
      <c r="P2042" s="427" t="s">
        <v>16354</v>
      </c>
      <c r="Q2042" s="191">
        <v>8</v>
      </c>
      <c r="R2042" s="180"/>
      <c r="S2042" s="498">
        <v>0</v>
      </c>
      <c r="T2042" s="190">
        <v>0</v>
      </c>
      <c r="U2042" s="190">
        <v>0</v>
      </c>
      <c r="V2042" s="190">
        <v>0</v>
      </c>
      <c r="W2042" s="742">
        <v>0</v>
      </c>
      <c r="X2042" s="742"/>
      <c r="Y2042" s="742"/>
      <c r="Z2042" s="742"/>
      <c r="AA2042" s="742"/>
      <c r="AB2042" s="220"/>
      <c r="AC2042" s="419" t="s">
        <v>11860</v>
      </c>
      <c r="AD2042" s="427" t="s">
        <v>7155</v>
      </c>
      <c r="AE2042" s="427" t="s">
        <v>4247</v>
      </c>
      <c r="AF2042" s="194">
        <v>0</v>
      </c>
      <c r="AG2042" s="194">
        <v>0</v>
      </c>
      <c r="AH2042" s="194">
        <v>0</v>
      </c>
      <c r="AI2042" s="194">
        <v>0</v>
      </c>
      <c r="AJ2042" s="194">
        <v>0</v>
      </c>
      <c r="AK2042" s="194">
        <v>0</v>
      </c>
      <c r="AL2042" s="383">
        <v>7</v>
      </c>
      <c r="AM2042" s="194">
        <v>0</v>
      </c>
      <c r="AN2042" s="177">
        <v>0</v>
      </c>
      <c r="AO2042" s="194">
        <v>0</v>
      </c>
      <c r="AP2042" s="180"/>
      <c r="AQ2042" s="180"/>
      <c r="AR2042" s="180"/>
      <c r="AS2042" s="180"/>
      <c r="AT2042" s="180"/>
      <c r="AU2042" s="180"/>
      <c r="AV2042" s="180"/>
      <c r="AW2042" s="180"/>
      <c r="AX2042" s="180"/>
      <c r="AY2042" s="180"/>
      <c r="AZ2042" s="180"/>
      <c r="BA2042" s="180"/>
      <c r="BB2042" s="180"/>
      <c r="BC2042" s="180"/>
      <c r="BD2042" s="180"/>
      <c r="BE2042" s="180"/>
      <c r="BF2042" s="180"/>
      <c r="BG2042" s="180"/>
      <c r="BH2042" s="176">
        <f t="shared" si="238"/>
        <v>7</v>
      </c>
      <c r="BI2042" s="176">
        <f t="shared" si="241"/>
        <v>13</v>
      </c>
      <c r="BJ2042" s="182" t="str">
        <f t="shared" si="242"/>
        <v>7 - 56</v>
      </c>
      <c r="BK2042" s="176">
        <f t="shared" si="243"/>
        <v>32</v>
      </c>
      <c r="BL2042" s="176">
        <f t="shared" si="239"/>
        <v>7</v>
      </c>
      <c r="BM2042" s="533"/>
      <c r="BN2042" s="185">
        <v>150</v>
      </c>
      <c r="BO2042" s="180">
        <v>4</v>
      </c>
      <c r="BP2042" s="185">
        <f t="shared" si="240"/>
        <v>278</v>
      </c>
      <c r="BQ2042" s="420" t="str">
        <f t="shared" si="244"/>
        <v>III</v>
      </c>
      <c r="BR2042" s="185"/>
      <c r="BS2042" s="464" t="s">
        <v>9623</v>
      </c>
    </row>
    <row r="2043" spans="1:71" x14ac:dyDescent="0.2">
      <c r="A2043" s="697">
        <v>2040</v>
      </c>
      <c r="B2043" s="286" t="s">
        <v>12410</v>
      </c>
      <c r="C2043" s="286" t="s">
        <v>11854</v>
      </c>
      <c r="D2043" s="258" t="s">
        <v>9623</v>
      </c>
      <c r="E2043" s="736">
        <v>1</v>
      </c>
      <c r="F2043" s="736">
        <v>2</v>
      </c>
      <c r="G2043" s="737">
        <v>20</v>
      </c>
      <c r="H2043" s="305" t="s">
        <v>3486</v>
      </c>
      <c r="I2043" s="496" t="s">
        <v>3486</v>
      </c>
      <c r="J2043" s="497" t="s">
        <v>3486</v>
      </c>
      <c r="K2043" s="427" t="s">
        <v>5225</v>
      </c>
      <c r="L2043" s="427" t="s">
        <v>5490</v>
      </c>
      <c r="M2043" s="685">
        <v>24</v>
      </c>
      <c r="N2043" s="685" t="s">
        <v>15715</v>
      </c>
      <c r="O2043" s="685">
        <v>2200</v>
      </c>
      <c r="P2043" s="427" t="s">
        <v>16354</v>
      </c>
      <c r="Q2043" s="191">
        <v>8</v>
      </c>
      <c r="R2043" s="180"/>
      <c r="S2043" s="498">
        <v>0</v>
      </c>
      <c r="T2043" s="190">
        <v>0</v>
      </c>
      <c r="U2043" s="190">
        <v>0</v>
      </c>
      <c r="V2043" s="190">
        <v>0</v>
      </c>
      <c r="W2043" s="742">
        <v>0</v>
      </c>
      <c r="X2043" s="742"/>
      <c r="Y2043" s="742"/>
      <c r="Z2043" s="742"/>
      <c r="AA2043" s="742"/>
      <c r="AB2043" s="219"/>
      <c r="AC2043" s="419" t="s">
        <v>11860</v>
      </c>
      <c r="AD2043" s="427" t="s">
        <v>7155</v>
      </c>
      <c r="AE2043" s="427" t="s">
        <v>4247</v>
      </c>
      <c r="AF2043" s="194">
        <v>0</v>
      </c>
      <c r="AG2043" s="194">
        <v>0</v>
      </c>
      <c r="AH2043" s="194">
        <v>0</v>
      </c>
      <c r="AI2043" s="194">
        <v>0</v>
      </c>
      <c r="AJ2043" s="194">
        <v>0</v>
      </c>
      <c r="AK2043" s="194">
        <v>0</v>
      </c>
      <c r="AL2043" s="383">
        <v>8</v>
      </c>
      <c r="AM2043" s="194">
        <v>0</v>
      </c>
      <c r="AN2043" s="177">
        <v>0</v>
      </c>
      <c r="AO2043" s="194">
        <v>0</v>
      </c>
      <c r="AP2043" s="180"/>
      <c r="AQ2043" s="180"/>
      <c r="AR2043" s="180"/>
      <c r="AS2043" s="180"/>
      <c r="AT2043" s="180"/>
      <c r="AU2043" s="180"/>
      <c r="AV2043" s="180"/>
      <c r="AW2043" s="180"/>
      <c r="AX2043" s="180"/>
      <c r="AY2043" s="180"/>
      <c r="AZ2043" s="180"/>
      <c r="BA2043" s="180"/>
      <c r="BB2043" s="180"/>
      <c r="BC2043" s="180"/>
      <c r="BD2043" s="180"/>
      <c r="BE2043" s="180"/>
      <c r="BF2043" s="180"/>
      <c r="BG2043" s="180"/>
      <c r="BH2043" s="176">
        <f t="shared" si="238"/>
        <v>8</v>
      </c>
      <c r="BI2043" s="176">
        <f t="shared" si="241"/>
        <v>12</v>
      </c>
      <c r="BJ2043" s="182" t="str">
        <f t="shared" si="242"/>
        <v>8 - 64</v>
      </c>
      <c r="BK2043" s="176">
        <f t="shared" si="243"/>
        <v>36</v>
      </c>
      <c r="BL2043" s="176">
        <f t="shared" si="239"/>
        <v>8</v>
      </c>
      <c r="BM2043" s="533"/>
      <c r="BN2043" s="185">
        <v>150</v>
      </c>
      <c r="BO2043" s="180">
        <v>4</v>
      </c>
      <c r="BP2043" s="185">
        <f t="shared" si="240"/>
        <v>294</v>
      </c>
      <c r="BQ2043" s="420" t="str">
        <f t="shared" si="244"/>
        <v>III</v>
      </c>
      <c r="BR2043" s="185"/>
      <c r="BS2043" s="464" t="s">
        <v>9623</v>
      </c>
    </row>
    <row r="2044" spans="1:71" ht="25.5" x14ac:dyDescent="0.2">
      <c r="A2044" s="696">
        <v>2041</v>
      </c>
      <c r="B2044" s="286" t="s">
        <v>12411</v>
      </c>
      <c r="C2044" s="286" t="s">
        <v>11872</v>
      </c>
      <c r="D2044" s="258" t="s">
        <v>9623</v>
      </c>
      <c r="E2044" s="736">
        <v>1</v>
      </c>
      <c r="F2044" s="736">
        <v>1</v>
      </c>
      <c r="G2044" s="737">
        <v>2</v>
      </c>
      <c r="H2044" s="305" t="s">
        <v>11861</v>
      </c>
      <c r="I2044" s="496" t="s">
        <v>3485</v>
      </c>
      <c r="J2044" s="497" t="s">
        <v>11863</v>
      </c>
      <c r="K2044" s="427" t="s">
        <v>2337</v>
      </c>
      <c r="L2044" s="427" t="s">
        <v>3491</v>
      </c>
      <c r="M2044" s="685">
        <v>5</v>
      </c>
      <c r="N2044" s="685" t="s">
        <v>15710</v>
      </c>
      <c r="O2044" s="685">
        <v>128</v>
      </c>
      <c r="P2044" s="427" t="s">
        <v>16355</v>
      </c>
      <c r="Q2044" s="191">
        <v>3</v>
      </c>
      <c r="R2044" s="180"/>
      <c r="S2044" s="498">
        <v>1</v>
      </c>
      <c r="T2044" s="189">
        <v>1</v>
      </c>
      <c r="U2044" s="189">
        <v>1</v>
      </c>
      <c r="V2044" s="189">
        <v>1</v>
      </c>
      <c r="W2044" s="742">
        <v>6</v>
      </c>
      <c r="X2044" s="742"/>
      <c r="Y2044" s="742"/>
      <c r="Z2044" s="742"/>
      <c r="AA2044" s="742"/>
      <c r="AB2044" s="220"/>
      <c r="AC2044" s="419" t="s">
        <v>11883</v>
      </c>
      <c r="AD2044" s="427" t="s">
        <v>3739</v>
      </c>
      <c r="AE2044" s="427" t="s">
        <v>4247</v>
      </c>
      <c r="AF2044" s="194">
        <v>0</v>
      </c>
      <c r="AG2044" s="194">
        <v>0</v>
      </c>
      <c r="AH2044" s="194">
        <v>0</v>
      </c>
      <c r="AI2044" s="194">
        <v>0</v>
      </c>
      <c r="AJ2044" s="194">
        <v>0</v>
      </c>
      <c r="AK2044" s="194">
        <v>0</v>
      </c>
      <c r="AL2044" s="383">
        <v>5</v>
      </c>
      <c r="AM2044" s="194">
        <v>0</v>
      </c>
      <c r="AN2044" s="177">
        <v>0</v>
      </c>
      <c r="AO2044" s="194">
        <v>5</v>
      </c>
      <c r="AP2044" s="180"/>
      <c r="AQ2044" s="180"/>
      <c r="AR2044" s="180"/>
      <c r="AS2044" s="180"/>
      <c r="AT2044" s="180"/>
      <c r="AU2044" s="180"/>
      <c r="AV2044" s="180"/>
      <c r="AW2044" s="180"/>
      <c r="AX2044" s="180"/>
      <c r="AY2044" s="180"/>
      <c r="AZ2044" s="180"/>
      <c r="BA2044" s="180"/>
      <c r="BB2044" s="180"/>
      <c r="BC2044" s="180"/>
      <c r="BD2044" s="180"/>
      <c r="BE2044" s="180"/>
      <c r="BF2044" s="180"/>
      <c r="BG2044" s="180"/>
      <c r="BH2044" s="176">
        <f t="shared" si="238"/>
        <v>6</v>
      </c>
      <c r="BI2044" s="176">
        <f t="shared" si="241"/>
        <v>13</v>
      </c>
      <c r="BJ2044" s="182" t="str">
        <f t="shared" si="242"/>
        <v>10 - 45</v>
      </c>
      <c r="BK2044" s="176">
        <f t="shared" si="243"/>
        <v>28</v>
      </c>
      <c r="BL2044" s="176">
        <f t="shared" si="239"/>
        <v>7</v>
      </c>
      <c r="BM2044" s="533"/>
      <c r="BN2044" s="185">
        <v>400</v>
      </c>
      <c r="BO2044" s="180">
        <v>7</v>
      </c>
      <c r="BP2044" s="185">
        <f t="shared" si="240"/>
        <v>596</v>
      </c>
      <c r="BQ2044" s="420" t="str">
        <f t="shared" si="244"/>
        <v>V</v>
      </c>
      <c r="BR2044" s="185"/>
      <c r="BS2044" s="464" t="s">
        <v>9623</v>
      </c>
    </row>
    <row r="2045" spans="1:71" ht="25.5" x14ac:dyDescent="0.2">
      <c r="A2045" s="697">
        <v>2042</v>
      </c>
      <c r="B2045" s="286" t="s">
        <v>12411</v>
      </c>
      <c r="C2045" s="286" t="s">
        <v>11873</v>
      </c>
      <c r="D2045" s="258" t="s">
        <v>9623</v>
      </c>
      <c r="E2045" s="736">
        <v>1</v>
      </c>
      <c r="F2045" s="736">
        <v>1</v>
      </c>
      <c r="G2045" s="737">
        <v>2</v>
      </c>
      <c r="H2045" s="305" t="s">
        <v>11861</v>
      </c>
      <c r="I2045" s="496" t="s">
        <v>3485</v>
      </c>
      <c r="J2045" s="497" t="s">
        <v>6480</v>
      </c>
      <c r="K2045" s="427" t="s">
        <v>6122</v>
      </c>
      <c r="L2045" s="427" t="s">
        <v>3491</v>
      </c>
      <c r="M2045" s="685">
        <v>6</v>
      </c>
      <c r="N2045" s="685" t="s">
        <v>15710</v>
      </c>
      <c r="O2045" s="685">
        <v>188</v>
      </c>
      <c r="P2045" s="427" t="s">
        <v>16355</v>
      </c>
      <c r="Q2045" s="191">
        <v>3</v>
      </c>
      <c r="R2045" s="180"/>
      <c r="S2045" s="498">
        <v>1</v>
      </c>
      <c r="T2045" s="189">
        <v>1</v>
      </c>
      <c r="U2045" s="189">
        <v>1</v>
      </c>
      <c r="V2045" s="189">
        <v>1</v>
      </c>
      <c r="W2045" s="742">
        <v>6</v>
      </c>
      <c r="X2045" s="742"/>
      <c r="Y2045" s="742"/>
      <c r="Z2045" s="742"/>
      <c r="AA2045" s="742"/>
      <c r="AB2045" s="220"/>
      <c r="AC2045" s="419" t="s">
        <v>11883</v>
      </c>
      <c r="AD2045" s="427" t="s">
        <v>3739</v>
      </c>
      <c r="AE2045" s="427" t="s">
        <v>4247</v>
      </c>
      <c r="AF2045" s="194">
        <v>0</v>
      </c>
      <c r="AG2045" s="194">
        <v>0</v>
      </c>
      <c r="AH2045" s="194">
        <v>0</v>
      </c>
      <c r="AI2045" s="194">
        <v>0</v>
      </c>
      <c r="AJ2045" s="194">
        <v>0</v>
      </c>
      <c r="AK2045" s="194">
        <v>0</v>
      </c>
      <c r="AL2045" s="383">
        <v>5</v>
      </c>
      <c r="AM2045" s="194">
        <v>0</v>
      </c>
      <c r="AN2045" s="177">
        <v>0</v>
      </c>
      <c r="AO2045" s="194">
        <v>6</v>
      </c>
      <c r="AP2045" s="180"/>
      <c r="AQ2045" s="180"/>
      <c r="AR2045" s="180"/>
      <c r="AS2045" s="180"/>
      <c r="AT2045" s="180"/>
      <c r="AU2045" s="180"/>
      <c r="AV2045" s="180"/>
      <c r="AW2045" s="180"/>
      <c r="AX2045" s="180"/>
      <c r="AY2045" s="180"/>
      <c r="AZ2045" s="180"/>
      <c r="BA2045" s="180"/>
      <c r="BB2045" s="180"/>
      <c r="BC2045" s="180"/>
      <c r="BD2045" s="180"/>
      <c r="BE2045" s="180"/>
      <c r="BF2045" s="180"/>
      <c r="BG2045" s="180"/>
      <c r="BH2045" s="176">
        <f t="shared" si="238"/>
        <v>6</v>
      </c>
      <c r="BI2045" s="176">
        <f t="shared" si="241"/>
        <v>13</v>
      </c>
      <c r="BJ2045" s="182" t="str">
        <f t="shared" si="242"/>
        <v>11 - 46</v>
      </c>
      <c r="BK2045" s="176">
        <f t="shared" si="243"/>
        <v>29</v>
      </c>
      <c r="BL2045" s="176">
        <f t="shared" si="239"/>
        <v>7</v>
      </c>
      <c r="BM2045" s="533"/>
      <c r="BN2045" s="185">
        <v>400</v>
      </c>
      <c r="BO2045" s="180">
        <v>7</v>
      </c>
      <c r="BP2045" s="185">
        <f t="shared" si="240"/>
        <v>603</v>
      </c>
      <c r="BQ2045" s="420" t="str">
        <f t="shared" si="244"/>
        <v>V</v>
      </c>
      <c r="BR2045" s="185"/>
      <c r="BS2045" s="464" t="s">
        <v>9623</v>
      </c>
    </row>
    <row r="2046" spans="1:71" ht="25.5" x14ac:dyDescent="0.2">
      <c r="A2046" s="696">
        <v>2043</v>
      </c>
      <c r="B2046" s="286" t="s">
        <v>12411</v>
      </c>
      <c r="C2046" s="286" t="s">
        <v>11874</v>
      </c>
      <c r="D2046" s="258" t="s">
        <v>9623</v>
      </c>
      <c r="E2046" s="736">
        <v>1</v>
      </c>
      <c r="F2046" s="736">
        <v>1</v>
      </c>
      <c r="G2046" s="737">
        <v>2</v>
      </c>
      <c r="H2046" s="305" t="s">
        <v>11861</v>
      </c>
      <c r="I2046" s="496" t="s">
        <v>3485</v>
      </c>
      <c r="J2046" s="497" t="s">
        <v>11864</v>
      </c>
      <c r="K2046" s="427" t="s">
        <v>8867</v>
      </c>
      <c r="L2046" s="427" t="s">
        <v>3491</v>
      </c>
      <c r="M2046" s="685">
        <v>7</v>
      </c>
      <c r="N2046" s="685" t="s">
        <v>15710</v>
      </c>
      <c r="O2046" s="685">
        <v>248</v>
      </c>
      <c r="P2046" s="427" t="s">
        <v>16355</v>
      </c>
      <c r="Q2046" s="191">
        <v>3</v>
      </c>
      <c r="R2046" s="180"/>
      <c r="S2046" s="498">
        <v>1</v>
      </c>
      <c r="T2046" s="189">
        <v>1</v>
      </c>
      <c r="U2046" s="189">
        <v>1</v>
      </c>
      <c r="V2046" s="189">
        <v>1</v>
      </c>
      <c r="W2046" s="742">
        <v>6</v>
      </c>
      <c r="X2046" s="742"/>
      <c r="Y2046" s="742"/>
      <c r="Z2046" s="742"/>
      <c r="AA2046" s="742"/>
      <c r="AB2046" s="220"/>
      <c r="AC2046" s="419" t="s">
        <v>11883</v>
      </c>
      <c r="AD2046" s="427" t="s">
        <v>3739</v>
      </c>
      <c r="AE2046" s="427" t="s">
        <v>4247</v>
      </c>
      <c r="AF2046" s="194">
        <v>0</v>
      </c>
      <c r="AG2046" s="194">
        <v>0</v>
      </c>
      <c r="AH2046" s="194">
        <v>0</v>
      </c>
      <c r="AI2046" s="194">
        <v>0</v>
      </c>
      <c r="AJ2046" s="194">
        <v>0</v>
      </c>
      <c r="AK2046" s="194">
        <v>0</v>
      </c>
      <c r="AL2046" s="383">
        <v>5</v>
      </c>
      <c r="AM2046" s="194">
        <v>0</v>
      </c>
      <c r="AN2046" s="177">
        <v>0</v>
      </c>
      <c r="AO2046" s="194">
        <v>7</v>
      </c>
      <c r="AP2046" s="180"/>
      <c r="AQ2046" s="180"/>
      <c r="AR2046" s="180"/>
      <c r="AS2046" s="180"/>
      <c r="AT2046" s="180"/>
      <c r="AU2046" s="180"/>
      <c r="AV2046" s="180"/>
      <c r="AW2046" s="180"/>
      <c r="AX2046" s="180"/>
      <c r="AY2046" s="180"/>
      <c r="AZ2046" s="180"/>
      <c r="BA2046" s="180"/>
      <c r="BB2046" s="180"/>
      <c r="BC2046" s="180"/>
      <c r="BD2046" s="180"/>
      <c r="BE2046" s="180"/>
      <c r="BF2046" s="180"/>
      <c r="BG2046" s="180"/>
      <c r="BH2046" s="176">
        <f t="shared" si="238"/>
        <v>6</v>
      </c>
      <c r="BI2046" s="176">
        <f t="shared" si="241"/>
        <v>13</v>
      </c>
      <c r="BJ2046" s="182" t="str">
        <f t="shared" si="242"/>
        <v>12 - 47</v>
      </c>
      <c r="BK2046" s="176">
        <f t="shared" si="243"/>
        <v>30</v>
      </c>
      <c r="BL2046" s="176">
        <f t="shared" si="239"/>
        <v>7</v>
      </c>
      <c r="BM2046" s="533"/>
      <c r="BN2046" s="185">
        <v>400</v>
      </c>
      <c r="BO2046" s="180">
        <v>7</v>
      </c>
      <c r="BP2046" s="185">
        <f t="shared" si="240"/>
        <v>610</v>
      </c>
      <c r="BQ2046" s="420" t="str">
        <f t="shared" si="244"/>
        <v>V</v>
      </c>
      <c r="BR2046" s="185"/>
      <c r="BS2046" s="464" t="s">
        <v>9623</v>
      </c>
    </row>
    <row r="2047" spans="1:71" ht="25.5" x14ac:dyDescent="0.2">
      <c r="A2047" s="696">
        <v>2044</v>
      </c>
      <c r="B2047" s="286" t="s">
        <v>12411</v>
      </c>
      <c r="C2047" s="286" t="s">
        <v>11875</v>
      </c>
      <c r="D2047" s="258" t="s">
        <v>9623</v>
      </c>
      <c r="E2047" s="736">
        <v>1</v>
      </c>
      <c r="F2047" s="736">
        <v>1</v>
      </c>
      <c r="G2047" s="737">
        <v>2</v>
      </c>
      <c r="H2047" s="305" t="s">
        <v>11861</v>
      </c>
      <c r="I2047" s="496" t="s">
        <v>3485</v>
      </c>
      <c r="J2047" s="497" t="s">
        <v>11865</v>
      </c>
      <c r="K2047" s="427" t="s">
        <v>1147</v>
      </c>
      <c r="L2047" s="427" t="s">
        <v>5490</v>
      </c>
      <c r="M2047" s="685">
        <v>8</v>
      </c>
      <c r="N2047" s="685" t="s">
        <v>15710</v>
      </c>
      <c r="O2047" s="685">
        <v>308</v>
      </c>
      <c r="P2047" s="427" t="s">
        <v>16355</v>
      </c>
      <c r="Q2047" s="191">
        <v>3</v>
      </c>
      <c r="R2047" s="180"/>
      <c r="S2047" s="498">
        <v>1</v>
      </c>
      <c r="T2047" s="189">
        <v>1</v>
      </c>
      <c r="U2047" s="189">
        <v>1</v>
      </c>
      <c r="V2047" s="189">
        <v>1</v>
      </c>
      <c r="W2047" s="742">
        <v>6</v>
      </c>
      <c r="X2047" s="742"/>
      <c r="Y2047" s="742"/>
      <c r="Z2047" s="742"/>
      <c r="AA2047" s="742"/>
      <c r="AB2047" s="220"/>
      <c r="AC2047" s="419" t="s">
        <v>11883</v>
      </c>
      <c r="AD2047" s="427" t="s">
        <v>3739</v>
      </c>
      <c r="AE2047" s="427" t="s">
        <v>4247</v>
      </c>
      <c r="AF2047" s="194">
        <v>0</v>
      </c>
      <c r="AG2047" s="194">
        <v>0</v>
      </c>
      <c r="AH2047" s="194">
        <v>0</v>
      </c>
      <c r="AI2047" s="194">
        <v>0</v>
      </c>
      <c r="AJ2047" s="194">
        <v>0</v>
      </c>
      <c r="AK2047" s="194">
        <v>0</v>
      </c>
      <c r="AL2047" s="383">
        <v>5</v>
      </c>
      <c r="AM2047" s="194">
        <v>0</v>
      </c>
      <c r="AN2047" s="177">
        <v>0</v>
      </c>
      <c r="AO2047" s="194">
        <v>8</v>
      </c>
      <c r="AP2047" s="180"/>
      <c r="AQ2047" s="180"/>
      <c r="AR2047" s="180"/>
      <c r="AS2047" s="180"/>
      <c r="AT2047" s="180"/>
      <c r="AU2047" s="180"/>
      <c r="AV2047" s="180"/>
      <c r="AW2047" s="180"/>
      <c r="AX2047" s="180"/>
      <c r="AY2047" s="180"/>
      <c r="AZ2047" s="180"/>
      <c r="BA2047" s="180"/>
      <c r="BB2047" s="180"/>
      <c r="BC2047" s="180"/>
      <c r="BD2047" s="180"/>
      <c r="BE2047" s="180"/>
      <c r="BF2047" s="180"/>
      <c r="BG2047" s="180"/>
      <c r="BH2047" s="176">
        <f t="shared" si="238"/>
        <v>6</v>
      </c>
      <c r="BI2047" s="176">
        <f t="shared" si="241"/>
        <v>13</v>
      </c>
      <c r="BJ2047" s="182" t="str">
        <f t="shared" si="242"/>
        <v>13 - 48</v>
      </c>
      <c r="BK2047" s="176">
        <f t="shared" si="243"/>
        <v>31</v>
      </c>
      <c r="BL2047" s="176">
        <f t="shared" si="239"/>
        <v>7</v>
      </c>
      <c r="BM2047" s="533"/>
      <c r="BN2047" s="185">
        <v>600</v>
      </c>
      <c r="BO2047" s="180">
        <v>9</v>
      </c>
      <c r="BP2047" s="185">
        <f t="shared" si="240"/>
        <v>879</v>
      </c>
      <c r="BQ2047" s="420" t="str">
        <f t="shared" si="244"/>
        <v>VI</v>
      </c>
      <c r="BR2047" s="185"/>
      <c r="BS2047" s="464" t="s">
        <v>9623</v>
      </c>
    </row>
    <row r="2048" spans="1:71" ht="25.5" x14ac:dyDescent="0.2">
      <c r="A2048" s="697">
        <v>2045</v>
      </c>
      <c r="B2048" s="286" t="s">
        <v>12411</v>
      </c>
      <c r="C2048" s="286" t="s">
        <v>11876</v>
      </c>
      <c r="D2048" s="258" t="s">
        <v>9623</v>
      </c>
      <c r="E2048" s="736">
        <v>1</v>
      </c>
      <c r="F2048" s="736">
        <v>1</v>
      </c>
      <c r="G2048" s="737">
        <v>2</v>
      </c>
      <c r="H2048" s="305" t="s">
        <v>11861</v>
      </c>
      <c r="I2048" s="496" t="s">
        <v>3485</v>
      </c>
      <c r="J2048" s="497" t="s">
        <v>11866</v>
      </c>
      <c r="K2048" s="427" t="s">
        <v>5492</v>
      </c>
      <c r="L2048" s="427" t="s">
        <v>5490</v>
      </c>
      <c r="M2048" s="685">
        <v>9</v>
      </c>
      <c r="N2048" s="685" t="s">
        <v>15710</v>
      </c>
      <c r="O2048" s="685">
        <v>368</v>
      </c>
      <c r="P2048" s="427" t="s">
        <v>16355</v>
      </c>
      <c r="Q2048" s="191">
        <v>3</v>
      </c>
      <c r="R2048" s="180"/>
      <c r="S2048" s="498">
        <v>1</v>
      </c>
      <c r="T2048" s="189">
        <v>1</v>
      </c>
      <c r="U2048" s="189">
        <v>1</v>
      </c>
      <c r="V2048" s="189">
        <v>1</v>
      </c>
      <c r="W2048" s="742">
        <v>6</v>
      </c>
      <c r="X2048" s="742"/>
      <c r="Y2048" s="742"/>
      <c r="Z2048" s="742"/>
      <c r="AA2048" s="742"/>
      <c r="AB2048" s="220"/>
      <c r="AC2048" s="419" t="s">
        <v>11883</v>
      </c>
      <c r="AD2048" s="427" t="s">
        <v>3739</v>
      </c>
      <c r="AE2048" s="427" t="s">
        <v>4247</v>
      </c>
      <c r="AF2048" s="194">
        <v>0</v>
      </c>
      <c r="AG2048" s="194">
        <v>0</v>
      </c>
      <c r="AH2048" s="194">
        <v>0</v>
      </c>
      <c r="AI2048" s="194">
        <v>0</v>
      </c>
      <c r="AJ2048" s="194">
        <v>0</v>
      </c>
      <c r="AK2048" s="194">
        <v>0</v>
      </c>
      <c r="AL2048" s="383">
        <v>5</v>
      </c>
      <c r="AM2048" s="194">
        <v>0</v>
      </c>
      <c r="AN2048" s="177">
        <v>0</v>
      </c>
      <c r="AO2048" s="194">
        <v>9</v>
      </c>
      <c r="AP2048" s="180"/>
      <c r="AQ2048" s="180"/>
      <c r="AR2048" s="180"/>
      <c r="AS2048" s="180"/>
      <c r="AT2048" s="180"/>
      <c r="AU2048" s="180"/>
      <c r="AV2048" s="180"/>
      <c r="AW2048" s="180"/>
      <c r="AX2048" s="180"/>
      <c r="AY2048" s="180"/>
      <c r="AZ2048" s="180"/>
      <c r="BA2048" s="180"/>
      <c r="BB2048" s="180"/>
      <c r="BC2048" s="180"/>
      <c r="BD2048" s="180"/>
      <c r="BE2048" s="180"/>
      <c r="BF2048" s="180"/>
      <c r="BG2048" s="180"/>
      <c r="BH2048" s="176">
        <f t="shared" si="238"/>
        <v>6</v>
      </c>
      <c r="BI2048" s="176">
        <f t="shared" si="241"/>
        <v>13</v>
      </c>
      <c r="BJ2048" s="182" t="str">
        <f t="shared" si="242"/>
        <v>14 - 49</v>
      </c>
      <c r="BK2048" s="176">
        <f t="shared" si="243"/>
        <v>32</v>
      </c>
      <c r="BL2048" s="176">
        <f t="shared" si="239"/>
        <v>8</v>
      </c>
      <c r="BM2048" s="533"/>
      <c r="BN2048" s="185">
        <v>600</v>
      </c>
      <c r="BO2048" s="180">
        <v>9</v>
      </c>
      <c r="BP2048" s="185">
        <f t="shared" si="240"/>
        <v>888</v>
      </c>
      <c r="BQ2048" s="420" t="str">
        <f t="shared" si="244"/>
        <v>VI</v>
      </c>
      <c r="BR2048" s="185"/>
      <c r="BS2048" s="464" t="s">
        <v>9623</v>
      </c>
    </row>
    <row r="2049" spans="1:71" ht="25.5" x14ac:dyDescent="0.2">
      <c r="A2049" s="696">
        <v>2046</v>
      </c>
      <c r="B2049" s="286" t="s">
        <v>12411</v>
      </c>
      <c r="C2049" s="286" t="s">
        <v>11877</v>
      </c>
      <c r="D2049" s="258" t="s">
        <v>9623</v>
      </c>
      <c r="E2049" s="736">
        <v>1</v>
      </c>
      <c r="F2049" s="736">
        <v>1</v>
      </c>
      <c r="G2049" s="737">
        <v>2</v>
      </c>
      <c r="H2049" s="305" t="s">
        <v>11861</v>
      </c>
      <c r="I2049" s="496" t="s">
        <v>3485</v>
      </c>
      <c r="J2049" s="497" t="s">
        <v>11867</v>
      </c>
      <c r="K2049" s="427" t="s">
        <v>3921</v>
      </c>
      <c r="L2049" s="427" t="s">
        <v>5490</v>
      </c>
      <c r="M2049" s="685">
        <v>10</v>
      </c>
      <c r="N2049" s="685" t="s">
        <v>15710</v>
      </c>
      <c r="O2049" s="685">
        <v>428</v>
      </c>
      <c r="P2049" s="427" t="s">
        <v>16355</v>
      </c>
      <c r="Q2049" s="191">
        <v>3</v>
      </c>
      <c r="R2049" s="180"/>
      <c r="S2049" s="498">
        <v>1</v>
      </c>
      <c r="T2049" s="189">
        <v>1</v>
      </c>
      <c r="U2049" s="189">
        <v>1</v>
      </c>
      <c r="V2049" s="189">
        <v>1</v>
      </c>
      <c r="W2049" s="742">
        <v>6</v>
      </c>
      <c r="X2049" s="742"/>
      <c r="Y2049" s="742"/>
      <c r="Z2049" s="742"/>
      <c r="AA2049" s="742"/>
      <c r="AB2049" s="220"/>
      <c r="AC2049" s="419" t="s">
        <v>11883</v>
      </c>
      <c r="AD2049" s="427" t="s">
        <v>3739</v>
      </c>
      <c r="AE2049" s="427" t="s">
        <v>4247</v>
      </c>
      <c r="AF2049" s="194">
        <v>0</v>
      </c>
      <c r="AG2049" s="194">
        <v>0</v>
      </c>
      <c r="AH2049" s="194">
        <v>0</v>
      </c>
      <c r="AI2049" s="194">
        <v>0</v>
      </c>
      <c r="AJ2049" s="194">
        <v>0</v>
      </c>
      <c r="AK2049" s="194">
        <v>0</v>
      </c>
      <c r="AL2049" s="383">
        <v>5</v>
      </c>
      <c r="AM2049" s="194">
        <v>0</v>
      </c>
      <c r="AN2049" s="177">
        <v>0</v>
      </c>
      <c r="AO2049" s="194">
        <v>10</v>
      </c>
      <c r="AP2049" s="180"/>
      <c r="AQ2049" s="180"/>
      <c r="AR2049" s="180"/>
      <c r="AS2049" s="180"/>
      <c r="AT2049" s="180"/>
      <c r="AU2049" s="180"/>
      <c r="AV2049" s="180"/>
      <c r="AW2049" s="180"/>
      <c r="AX2049" s="180"/>
      <c r="AY2049" s="180"/>
      <c r="AZ2049" s="180"/>
      <c r="BA2049" s="180"/>
      <c r="BB2049" s="180"/>
      <c r="BC2049" s="180"/>
      <c r="BD2049" s="180"/>
      <c r="BE2049" s="180"/>
      <c r="BF2049" s="180"/>
      <c r="BG2049" s="180"/>
      <c r="BH2049" s="176">
        <f t="shared" si="238"/>
        <v>6</v>
      </c>
      <c r="BI2049" s="176">
        <f t="shared" si="241"/>
        <v>13</v>
      </c>
      <c r="BJ2049" s="182" t="str">
        <f t="shared" si="242"/>
        <v>15 - 50</v>
      </c>
      <c r="BK2049" s="176">
        <f t="shared" si="243"/>
        <v>33</v>
      </c>
      <c r="BL2049" s="176">
        <f t="shared" si="239"/>
        <v>8</v>
      </c>
      <c r="BM2049" s="533"/>
      <c r="BN2049" s="185">
        <v>600</v>
      </c>
      <c r="BO2049" s="180">
        <v>9</v>
      </c>
      <c r="BP2049" s="185">
        <f t="shared" si="240"/>
        <v>897</v>
      </c>
      <c r="BQ2049" s="420" t="str">
        <f t="shared" si="244"/>
        <v>VI</v>
      </c>
      <c r="BR2049" s="185"/>
      <c r="BS2049" s="464" t="s">
        <v>9623</v>
      </c>
    </row>
    <row r="2050" spans="1:71" ht="25.5" x14ac:dyDescent="0.2">
      <c r="A2050" s="697">
        <v>2047</v>
      </c>
      <c r="B2050" s="286" t="s">
        <v>12411</v>
      </c>
      <c r="C2050" s="286" t="s">
        <v>11878</v>
      </c>
      <c r="D2050" s="258" t="s">
        <v>9623</v>
      </c>
      <c r="E2050" s="736">
        <v>1</v>
      </c>
      <c r="F2050" s="736">
        <v>1</v>
      </c>
      <c r="G2050" s="737">
        <v>2</v>
      </c>
      <c r="H2050" s="305" t="s">
        <v>11861</v>
      </c>
      <c r="I2050" s="496" t="s">
        <v>3485</v>
      </c>
      <c r="J2050" s="497" t="s">
        <v>11868</v>
      </c>
      <c r="K2050" s="427" t="s">
        <v>11870</v>
      </c>
      <c r="L2050" s="427" t="s">
        <v>5490</v>
      </c>
      <c r="M2050" s="685">
        <v>11</v>
      </c>
      <c r="N2050" s="685" t="s">
        <v>15710</v>
      </c>
      <c r="O2050" s="685">
        <v>488</v>
      </c>
      <c r="P2050" s="427" t="s">
        <v>16355</v>
      </c>
      <c r="Q2050" s="191">
        <v>3</v>
      </c>
      <c r="R2050" s="180"/>
      <c r="S2050" s="498">
        <v>1</v>
      </c>
      <c r="T2050" s="189">
        <v>1</v>
      </c>
      <c r="U2050" s="189">
        <v>1</v>
      </c>
      <c r="V2050" s="189">
        <v>1</v>
      </c>
      <c r="W2050" s="742">
        <v>6</v>
      </c>
      <c r="X2050" s="742"/>
      <c r="Y2050" s="742"/>
      <c r="Z2050" s="742"/>
      <c r="AA2050" s="742"/>
      <c r="AB2050" s="219"/>
      <c r="AC2050" s="419" t="s">
        <v>11883</v>
      </c>
      <c r="AD2050" s="427" t="s">
        <v>3739</v>
      </c>
      <c r="AE2050" s="427" t="s">
        <v>4247</v>
      </c>
      <c r="AF2050" s="194">
        <v>0</v>
      </c>
      <c r="AG2050" s="194">
        <v>0</v>
      </c>
      <c r="AH2050" s="194">
        <v>0</v>
      </c>
      <c r="AI2050" s="194">
        <v>0</v>
      </c>
      <c r="AJ2050" s="194">
        <v>0</v>
      </c>
      <c r="AK2050" s="194">
        <v>0</v>
      </c>
      <c r="AL2050" s="383">
        <v>5</v>
      </c>
      <c r="AM2050" s="194">
        <v>0</v>
      </c>
      <c r="AN2050" s="177">
        <v>0</v>
      </c>
      <c r="AO2050" s="194">
        <v>11</v>
      </c>
      <c r="AP2050" s="180"/>
      <c r="AQ2050" s="180"/>
      <c r="AR2050" s="180"/>
      <c r="AS2050" s="180"/>
      <c r="AT2050" s="180"/>
      <c r="AU2050" s="180"/>
      <c r="AV2050" s="180"/>
      <c r="AW2050" s="180"/>
      <c r="AX2050" s="180"/>
      <c r="AY2050" s="180"/>
      <c r="AZ2050" s="180"/>
      <c r="BA2050" s="180"/>
      <c r="BB2050" s="180"/>
      <c r="BC2050" s="180"/>
      <c r="BD2050" s="180"/>
      <c r="BE2050" s="180"/>
      <c r="BF2050" s="180"/>
      <c r="BG2050" s="180"/>
      <c r="BH2050" s="176">
        <f t="shared" si="238"/>
        <v>6</v>
      </c>
      <c r="BI2050" s="176">
        <f t="shared" si="241"/>
        <v>13</v>
      </c>
      <c r="BJ2050" s="182" t="str">
        <f t="shared" si="242"/>
        <v>16 - 51</v>
      </c>
      <c r="BK2050" s="176">
        <f t="shared" si="243"/>
        <v>34</v>
      </c>
      <c r="BL2050" s="176">
        <f t="shared" si="239"/>
        <v>8</v>
      </c>
      <c r="BM2050" s="533"/>
      <c r="BN2050" s="185">
        <v>600</v>
      </c>
      <c r="BO2050" s="180">
        <v>9</v>
      </c>
      <c r="BP2050" s="185">
        <f t="shared" si="240"/>
        <v>906</v>
      </c>
      <c r="BQ2050" s="420" t="str">
        <f t="shared" si="244"/>
        <v>VI</v>
      </c>
      <c r="BR2050" s="185"/>
      <c r="BS2050" s="464" t="s">
        <v>9623</v>
      </c>
    </row>
    <row r="2051" spans="1:71" ht="25.5" x14ac:dyDescent="0.2">
      <c r="A2051" s="696">
        <v>2048</v>
      </c>
      <c r="B2051" s="286" t="s">
        <v>12411</v>
      </c>
      <c r="C2051" s="286" t="s">
        <v>11879</v>
      </c>
      <c r="D2051" s="258" t="s">
        <v>9623</v>
      </c>
      <c r="E2051" s="736">
        <v>1</v>
      </c>
      <c r="F2051" s="736">
        <v>1</v>
      </c>
      <c r="G2051" s="737">
        <v>2</v>
      </c>
      <c r="H2051" s="305" t="s">
        <v>11861</v>
      </c>
      <c r="I2051" s="496" t="s">
        <v>3485</v>
      </c>
      <c r="J2051" s="497" t="s">
        <v>11869</v>
      </c>
      <c r="K2051" s="427" t="s">
        <v>4557</v>
      </c>
      <c r="L2051" s="427" t="s">
        <v>5490</v>
      </c>
      <c r="M2051" s="685">
        <v>12</v>
      </c>
      <c r="N2051" s="685" t="s">
        <v>15710</v>
      </c>
      <c r="O2051" s="685">
        <v>548</v>
      </c>
      <c r="P2051" s="427" t="s">
        <v>16355</v>
      </c>
      <c r="Q2051" s="191">
        <v>3</v>
      </c>
      <c r="R2051" s="180"/>
      <c r="S2051" s="498">
        <v>1</v>
      </c>
      <c r="T2051" s="189">
        <v>1</v>
      </c>
      <c r="U2051" s="189">
        <v>1</v>
      </c>
      <c r="V2051" s="189">
        <v>1</v>
      </c>
      <c r="W2051" s="742">
        <v>6</v>
      </c>
      <c r="X2051" s="742"/>
      <c r="Y2051" s="742"/>
      <c r="Z2051" s="742"/>
      <c r="AA2051" s="742"/>
      <c r="AB2051" s="219"/>
      <c r="AC2051" s="419" t="s">
        <v>11883</v>
      </c>
      <c r="AD2051" s="427" t="s">
        <v>3739</v>
      </c>
      <c r="AE2051" s="427" t="s">
        <v>4247</v>
      </c>
      <c r="AF2051" s="194">
        <v>0</v>
      </c>
      <c r="AG2051" s="194">
        <v>0</v>
      </c>
      <c r="AH2051" s="194">
        <v>0</v>
      </c>
      <c r="AI2051" s="194">
        <v>0</v>
      </c>
      <c r="AJ2051" s="194">
        <v>0</v>
      </c>
      <c r="AK2051" s="194">
        <v>0</v>
      </c>
      <c r="AL2051" s="383">
        <v>5</v>
      </c>
      <c r="AM2051" s="194">
        <v>0</v>
      </c>
      <c r="AN2051" s="177">
        <v>0</v>
      </c>
      <c r="AO2051" s="194">
        <v>12</v>
      </c>
      <c r="AP2051" s="180"/>
      <c r="AQ2051" s="180"/>
      <c r="AR2051" s="180"/>
      <c r="AS2051" s="180"/>
      <c r="AT2051" s="180"/>
      <c r="AU2051" s="180"/>
      <c r="AV2051" s="180"/>
      <c r="AW2051" s="180"/>
      <c r="AX2051" s="180"/>
      <c r="AY2051" s="180"/>
      <c r="AZ2051" s="180"/>
      <c r="BA2051" s="180"/>
      <c r="BB2051" s="180"/>
      <c r="BC2051" s="180"/>
      <c r="BD2051" s="180"/>
      <c r="BE2051" s="180"/>
      <c r="BF2051" s="180"/>
      <c r="BG2051" s="180"/>
      <c r="BH2051" s="176">
        <f t="shared" ref="BH2051:BH2114" si="245">IF(manualHD="",IF(COUNTA($AP2051:$BG2051)=0,IF(SUM($AG2051:$AL2051)/(0.01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6</v>
      </c>
      <c r="BI2051" s="176">
        <f t="shared" si="241"/>
        <v>13</v>
      </c>
      <c r="BJ2051" s="182" t="str">
        <f t="shared" si="242"/>
        <v>17 - 52</v>
      </c>
      <c r="BK2051" s="176">
        <f t="shared" si="243"/>
        <v>35</v>
      </c>
      <c r="BL2051" s="176">
        <f t="shared" si="239"/>
        <v>8</v>
      </c>
      <c r="BM2051" s="533"/>
      <c r="BN2051" s="185">
        <v>600</v>
      </c>
      <c r="BO2051" s="180">
        <v>9</v>
      </c>
      <c r="BP2051" s="185">
        <f t="shared" si="240"/>
        <v>915</v>
      </c>
      <c r="BQ2051" s="420" t="str">
        <f t="shared" si="244"/>
        <v>VI</v>
      </c>
      <c r="BR2051" s="185"/>
      <c r="BS2051" s="464" t="s">
        <v>9623</v>
      </c>
    </row>
    <row r="2052" spans="1:71" ht="25.5" x14ac:dyDescent="0.2">
      <c r="A2052" s="696">
        <v>2049</v>
      </c>
      <c r="B2052" s="286" t="s">
        <v>11884</v>
      </c>
      <c r="C2052" s="286" t="s">
        <v>11884</v>
      </c>
      <c r="D2052" s="258" t="s">
        <v>9623</v>
      </c>
      <c r="E2052" s="736">
        <v>1</v>
      </c>
      <c r="F2052" s="736">
        <v>1</v>
      </c>
      <c r="G2052" s="737">
        <v>1</v>
      </c>
      <c r="H2052" s="305" t="s">
        <v>3486</v>
      </c>
      <c r="I2052" s="496" t="s">
        <v>6369</v>
      </c>
      <c r="J2052" s="497" t="s">
        <v>4290</v>
      </c>
      <c r="K2052" s="427" t="s">
        <v>11889</v>
      </c>
      <c r="L2052" s="427" t="s">
        <v>5490</v>
      </c>
      <c r="M2052" s="685">
        <v>10</v>
      </c>
      <c r="N2052" s="685" t="s">
        <v>16458</v>
      </c>
      <c r="O2052" s="685">
        <v>800</v>
      </c>
      <c r="P2052" s="427" t="s">
        <v>16356</v>
      </c>
      <c r="Q2052" s="191">
        <v>3</v>
      </c>
      <c r="R2052" s="180"/>
      <c r="S2052" s="498">
        <v>0</v>
      </c>
      <c r="T2052" s="190">
        <v>0</v>
      </c>
      <c r="U2052" s="190">
        <v>0</v>
      </c>
      <c r="V2052" s="190">
        <v>0</v>
      </c>
      <c r="W2052" s="742">
        <v>12</v>
      </c>
      <c r="X2052" s="742"/>
      <c r="Y2052" s="742"/>
      <c r="Z2052" s="742">
        <v>6</v>
      </c>
      <c r="AA2052" s="742"/>
      <c r="AB2052" s="220"/>
      <c r="AC2052" s="419" t="s">
        <v>11888</v>
      </c>
      <c r="AD2052" s="427" t="s">
        <v>7470</v>
      </c>
      <c r="AE2052" s="427" t="s">
        <v>4247</v>
      </c>
      <c r="AF2052" s="194">
        <v>0</v>
      </c>
      <c r="AG2052" s="194">
        <v>0</v>
      </c>
      <c r="AH2052" s="194">
        <v>0</v>
      </c>
      <c r="AI2052" s="194">
        <v>0</v>
      </c>
      <c r="AJ2052" s="194">
        <v>0</v>
      </c>
      <c r="AK2052" s="194">
        <v>0</v>
      </c>
      <c r="AL2052" s="383">
        <v>4</v>
      </c>
      <c r="AM2052" s="194">
        <v>0</v>
      </c>
      <c r="AN2052" s="177">
        <v>0</v>
      </c>
      <c r="AO2052" s="194">
        <v>0</v>
      </c>
      <c r="AP2052" s="180"/>
      <c r="AQ2052" s="180"/>
      <c r="AR2052" s="180"/>
      <c r="AS2052" s="180"/>
      <c r="AT2052" s="180"/>
      <c r="AU2052" s="180"/>
      <c r="AV2052" s="180"/>
      <c r="AW2052" s="180"/>
      <c r="AX2052" s="180"/>
      <c r="AY2052" s="180"/>
      <c r="AZ2052" s="180"/>
      <c r="BA2052" s="180"/>
      <c r="BB2052" s="180"/>
      <c r="BC2052" s="180"/>
      <c r="BD2052" s="180"/>
      <c r="BE2052" s="180"/>
      <c r="BF2052" s="180"/>
      <c r="BG2052" s="180"/>
      <c r="BH2052" s="176">
        <f t="shared" si="245"/>
        <v>4</v>
      </c>
      <c r="BI2052" s="176">
        <f t="shared" si="241"/>
        <v>15</v>
      </c>
      <c r="BJ2052" s="182" t="str">
        <f t="shared" si="242"/>
        <v>4 - 32</v>
      </c>
      <c r="BK2052" s="176">
        <f t="shared" si="243"/>
        <v>18</v>
      </c>
      <c r="BL2052" s="176">
        <f t="shared" ref="BL2052:BL2115" si="246">IF(SUM(AP2052:BG2052)=0,AL2052+ROUNDDOWN(AO2052/4.5,0)+IF(AF2052*1.5+AG2052*2+AH2052*2.5+AI2052*3+AJ2052*3.5+AK2052*4+AO2052&gt;3,1,0),MAX(AP2052:BG2052))</f>
        <v>4</v>
      </c>
      <c r="BM2052" s="533"/>
      <c r="BN2052" s="185">
        <v>85</v>
      </c>
      <c r="BO2052" s="180">
        <v>4</v>
      </c>
      <c r="BP2052" s="185">
        <f t="shared" si="240"/>
        <v>157</v>
      </c>
      <c r="BQ2052" s="420" t="str">
        <f t="shared" si="244"/>
        <v>III</v>
      </c>
      <c r="BR2052" s="185"/>
      <c r="BS2052" s="464" t="s">
        <v>9623</v>
      </c>
    </row>
    <row r="2053" spans="1:71" x14ac:dyDescent="0.2">
      <c r="A2053" s="697">
        <v>2050</v>
      </c>
      <c r="B2053" s="286" t="s">
        <v>11890</v>
      </c>
      <c r="C2053" s="286" t="s">
        <v>11890</v>
      </c>
      <c r="D2053" s="258" t="s">
        <v>9623</v>
      </c>
      <c r="E2053" s="736">
        <v>1</v>
      </c>
      <c r="F2053" s="736">
        <v>1</v>
      </c>
      <c r="G2053" s="737">
        <v>6</v>
      </c>
      <c r="H2053" s="305" t="s">
        <v>3879</v>
      </c>
      <c r="I2053" s="208" t="s">
        <v>5328</v>
      </c>
      <c r="J2053" s="497" t="s">
        <v>11892</v>
      </c>
      <c r="K2053" s="427" t="s">
        <v>10830</v>
      </c>
      <c r="L2053" s="427" t="s">
        <v>3489</v>
      </c>
      <c r="M2053" s="685">
        <v>3.5</v>
      </c>
      <c r="N2053" s="685" t="s">
        <v>15710</v>
      </c>
      <c r="O2053" s="685">
        <v>64</v>
      </c>
      <c r="P2053" s="427" t="s">
        <v>16357</v>
      </c>
      <c r="Q2053" s="179">
        <v>5</v>
      </c>
      <c r="R2053" s="180"/>
      <c r="S2053" s="498">
        <v>0</v>
      </c>
      <c r="T2053" s="190">
        <v>0</v>
      </c>
      <c r="U2053" s="190">
        <v>0</v>
      </c>
      <c r="V2053" s="190">
        <v>0</v>
      </c>
      <c r="W2053" s="742">
        <v>9</v>
      </c>
      <c r="X2053" s="742"/>
      <c r="Y2053" s="742"/>
      <c r="Z2053" s="742"/>
      <c r="AA2053" s="742"/>
      <c r="AB2053" s="220"/>
      <c r="AC2053" s="419" t="s">
        <v>5216</v>
      </c>
      <c r="AD2053" s="191" t="s">
        <v>7473</v>
      </c>
      <c r="AE2053" s="427" t="s">
        <v>4247</v>
      </c>
      <c r="AF2053" s="194">
        <v>0</v>
      </c>
      <c r="AG2053" s="194">
        <v>0</v>
      </c>
      <c r="AH2053" s="194">
        <v>0</v>
      </c>
      <c r="AI2053" s="194">
        <v>0</v>
      </c>
      <c r="AJ2053" s="194">
        <v>0</v>
      </c>
      <c r="AK2053" s="194">
        <v>0</v>
      </c>
      <c r="AL2053" s="383">
        <v>2</v>
      </c>
      <c r="AM2053" s="194">
        <v>0</v>
      </c>
      <c r="AN2053" s="177">
        <v>0</v>
      </c>
      <c r="AO2053" s="194">
        <v>2</v>
      </c>
      <c r="AP2053" s="180"/>
      <c r="AQ2053" s="180"/>
      <c r="AR2053" s="180"/>
      <c r="AS2053" s="180"/>
      <c r="AT2053" s="180"/>
      <c r="AU2053" s="180"/>
      <c r="AV2053" s="180"/>
      <c r="AW2053" s="180"/>
      <c r="AX2053" s="180"/>
      <c r="AY2053" s="180"/>
      <c r="AZ2053" s="180"/>
      <c r="BA2053" s="180"/>
      <c r="BB2053" s="180"/>
      <c r="BC2053" s="180"/>
      <c r="BD2053" s="180"/>
      <c r="BE2053" s="180"/>
      <c r="BF2053" s="180"/>
      <c r="BG2053" s="180"/>
      <c r="BH2053" s="176">
        <f t="shared" si="245"/>
        <v>2</v>
      </c>
      <c r="BI2053" s="176">
        <f t="shared" si="241"/>
        <v>16</v>
      </c>
      <c r="BJ2053" s="182" t="str">
        <f t="shared" si="242"/>
        <v>4 - 18</v>
      </c>
      <c r="BK2053" s="176">
        <f t="shared" si="243"/>
        <v>11</v>
      </c>
      <c r="BL2053" s="176">
        <f t="shared" si="246"/>
        <v>2</v>
      </c>
      <c r="BM2053" s="533"/>
      <c r="BN2053" s="185">
        <v>90</v>
      </c>
      <c r="BO2053" s="180">
        <v>3</v>
      </c>
      <c r="BP2053" s="185">
        <f t="shared" si="240"/>
        <v>123</v>
      </c>
      <c r="BQ2053" s="420" t="str">
        <f t="shared" si="244"/>
        <v>III</v>
      </c>
      <c r="BR2053" s="185"/>
      <c r="BS2053" s="464" t="s">
        <v>9623</v>
      </c>
    </row>
    <row r="2054" spans="1:71" x14ac:dyDescent="0.2">
      <c r="A2054" s="696">
        <v>2051</v>
      </c>
      <c r="B2054" s="287" t="s">
        <v>11891</v>
      </c>
      <c r="C2054" s="287" t="s">
        <v>11891</v>
      </c>
      <c r="D2054" s="258" t="s">
        <v>9623</v>
      </c>
      <c r="E2054" s="736">
        <v>1</v>
      </c>
      <c r="F2054" s="738">
        <v>1</v>
      </c>
      <c r="G2054" s="739">
        <v>4</v>
      </c>
      <c r="H2054" s="305" t="s">
        <v>3879</v>
      </c>
      <c r="I2054" s="208" t="s">
        <v>5328</v>
      </c>
      <c r="J2054" s="598" t="s">
        <v>3408</v>
      </c>
      <c r="K2054" s="599" t="s">
        <v>3491</v>
      </c>
      <c r="L2054" s="427" t="s">
        <v>3491</v>
      </c>
      <c r="M2054" s="688">
        <v>4.5</v>
      </c>
      <c r="N2054" s="685" t="s">
        <v>15710</v>
      </c>
      <c r="O2054" s="688">
        <v>140</v>
      </c>
      <c r="P2054" s="427" t="s">
        <v>16357</v>
      </c>
      <c r="Q2054" s="197">
        <v>4</v>
      </c>
      <c r="R2054" s="198"/>
      <c r="S2054" s="498">
        <v>0</v>
      </c>
      <c r="T2054" s="190">
        <v>0</v>
      </c>
      <c r="U2054" s="190">
        <v>0</v>
      </c>
      <c r="V2054" s="190">
        <v>0</v>
      </c>
      <c r="W2054" s="742">
        <v>12</v>
      </c>
      <c r="X2054" s="742"/>
      <c r="Y2054" s="742"/>
      <c r="Z2054" s="742"/>
      <c r="AA2054" s="742"/>
      <c r="AB2054" s="221"/>
      <c r="AC2054" s="600" t="s">
        <v>3684</v>
      </c>
      <c r="AD2054" s="191" t="s">
        <v>7473</v>
      </c>
      <c r="AE2054" s="599" t="s">
        <v>4247</v>
      </c>
      <c r="AF2054" s="194">
        <v>0</v>
      </c>
      <c r="AG2054" s="194">
        <v>0</v>
      </c>
      <c r="AH2054" s="194">
        <v>0</v>
      </c>
      <c r="AI2054" s="194">
        <v>0</v>
      </c>
      <c r="AJ2054" s="194">
        <v>0</v>
      </c>
      <c r="AK2054" s="194">
        <v>0</v>
      </c>
      <c r="AL2054" s="462">
        <v>4</v>
      </c>
      <c r="AM2054" s="194">
        <v>0</v>
      </c>
      <c r="AN2054" s="177">
        <v>0</v>
      </c>
      <c r="AO2054" s="194">
        <v>4</v>
      </c>
      <c r="AP2054" s="424"/>
      <c r="AQ2054" s="424"/>
      <c r="AR2054" s="424"/>
      <c r="AS2054" s="424"/>
      <c r="AT2054" s="424"/>
      <c r="AU2054" s="424"/>
      <c r="AV2054" s="424"/>
      <c r="AW2054" s="424"/>
      <c r="AX2054" s="424"/>
      <c r="AY2054" s="424"/>
      <c r="AZ2054" s="424"/>
      <c r="BA2054" s="424"/>
      <c r="BB2054" s="424"/>
      <c r="BC2054" s="424"/>
      <c r="BD2054" s="424"/>
      <c r="BE2054" s="424"/>
      <c r="BF2054" s="424"/>
      <c r="BG2054" s="424"/>
      <c r="BH2054" s="176">
        <f t="shared" si="245"/>
        <v>5</v>
      </c>
      <c r="BI2054" s="176">
        <f t="shared" si="241"/>
        <v>15</v>
      </c>
      <c r="BJ2054" s="182" t="str">
        <f t="shared" si="242"/>
        <v>8 - 36</v>
      </c>
      <c r="BK2054" s="176">
        <f t="shared" si="243"/>
        <v>22</v>
      </c>
      <c r="BL2054" s="176">
        <f t="shared" si="246"/>
        <v>5</v>
      </c>
      <c r="BM2054" s="536"/>
      <c r="BN2054" s="200">
        <v>165</v>
      </c>
      <c r="BO2054" s="198">
        <v>5</v>
      </c>
      <c r="BP2054" s="185">
        <f t="shared" si="240"/>
        <v>275</v>
      </c>
      <c r="BQ2054" s="420" t="str">
        <f t="shared" si="244"/>
        <v>IV</v>
      </c>
      <c r="BR2054" s="200"/>
      <c r="BS2054" s="464" t="s">
        <v>9623</v>
      </c>
    </row>
    <row r="2055" spans="1:71" x14ac:dyDescent="0.2">
      <c r="A2055" s="697">
        <v>2052</v>
      </c>
      <c r="B2055" s="286" t="s">
        <v>11893</v>
      </c>
      <c r="C2055" s="286" t="s">
        <v>11893</v>
      </c>
      <c r="D2055" s="258" t="s">
        <v>9623</v>
      </c>
      <c r="E2055" s="736">
        <v>1</v>
      </c>
      <c r="F2055" s="736">
        <v>2</v>
      </c>
      <c r="G2055" s="737">
        <v>24</v>
      </c>
      <c r="H2055" s="305" t="s">
        <v>3486</v>
      </c>
      <c r="I2055" s="496" t="s">
        <v>3485</v>
      </c>
      <c r="J2055" s="497" t="s">
        <v>4362</v>
      </c>
      <c r="K2055" s="427" t="s">
        <v>2336</v>
      </c>
      <c r="L2055" s="427" t="s">
        <v>3489</v>
      </c>
      <c r="M2055" s="685">
        <v>1</v>
      </c>
      <c r="N2055" s="685" t="s">
        <v>15710</v>
      </c>
      <c r="O2055" s="685">
        <v>3</v>
      </c>
      <c r="P2055" s="427" t="s">
        <v>16358</v>
      </c>
      <c r="Q2055" s="191">
        <v>8</v>
      </c>
      <c r="R2055" s="180"/>
      <c r="S2055" s="498">
        <v>0</v>
      </c>
      <c r="T2055" s="190">
        <v>0</v>
      </c>
      <c r="U2055" s="190">
        <v>0</v>
      </c>
      <c r="V2055" s="190">
        <v>0</v>
      </c>
      <c r="W2055" s="742">
        <v>3</v>
      </c>
      <c r="X2055" s="742"/>
      <c r="Y2055" s="742"/>
      <c r="Z2055" s="742"/>
      <c r="AA2055" s="742"/>
      <c r="AB2055" s="220"/>
      <c r="AC2055" s="419" t="s">
        <v>11898</v>
      </c>
      <c r="AD2055" s="191" t="s">
        <v>2668</v>
      </c>
      <c r="AE2055" s="427" t="s">
        <v>4247</v>
      </c>
      <c r="AF2055" s="194">
        <v>0</v>
      </c>
      <c r="AG2055" s="194">
        <v>0</v>
      </c>
      <c r="AH2055" s="194">
        <v>2</v>
      </c>
      <c r="AI2055" s="194">
        <v>0</v>
      </c>
      <c r="AJ2055" s="194">
        <v>0</v>
      </c>
      <c r="AK2055" s="194">
        <v>0</v>
      </c>
      <c r="AL2055" s="385">
        <v>0</v>
      </c>
      <c r="AM2055" s="194">
        <v>0</v>
      </c>
      <c r="AN2055" s="177">
        <v>0</v>
      </c>
      <c r="AO2055" s="194">
        <v>0</v>
      </c>
      <c r="AP2055" s="180"/>
      <c r="AQ2055" s="180"/>
      <c r="AR2055" s="180"/>
      <c r="AS2055" s="180"/>
      <c r="AT2055" s="180"/>
      <c r="AU2055" s="180"/>
      <c r="AV2055" s="180"/>
      <c r="AW2055" s="180"/>
      <c r="AX2055" s="180"/>
      <c r="AY2055" s="180"/>
      <c r="AZ2055" s="180"/>
      <c r="BA2055" s="180"/>
      <c r="BB2055" s="180"/>
      <c r="BC2055" s="180"/>
      <c r="BD2055" s="180"/>
      <c r="BE2055" s="180"/>
      <c r="BF2055" s="180"/>
      <c r="BG2055" s="180"/>
      <c r="BH2055" s="176">
        <f t="shared" si="245"/>
        <v>1</v>
      </c>
      <c r="BI2055" s="176">
        <f t="shared" si="241"/>
        <v>19</v>
      </c>
      <c r="BJ2055" s="182" t="str">
        <f t="shared" si="242"/>
        <v>2 - 8</v>
      </c>
      <c r="BK2055" s="176">
        <f t="shared" si="243"/>
        <v>5</v>
      </c>
      <c r="BL2055" s="176">
        <f t="shared" si="246"/>
        <v>1</v>
      </c>
      <c r="BM2055" s="533">
        <v>1</v>
      </c>
      <c r="BN2055" s="185">
        <v>14</v>
      </c>
      <c r="BO2055" s="180">
        <v>1</v>
      </c>
      <c r="BP2055" s="185">
        <f t="shared" si="240"/>
        <v>19</v>
      </c>
      <c r="BQ2055" s="420" t="str">
        <f t="shared" si="244"/>
        <v>I</v>
      </c>
      <c r="BR2055" s="185"/>
      <c r="BS2055" s="464" t="s">
        <v>9623</v>
      </c>
    </row>
    <row r="2056" spans="1:71" x14ac:dyDescent="0.2">
      <c r="A2056" s="696">
        <v>2053</v>
      </c>
      <c r="B2056" s="286" t="s">
        <v>11899</v>
      </c>
      <c r="C2056" s="286" t="s">
        <v>11899</v>
      </c>
      <c r="D2056" s="258" t="s">
        <v>9623</v>
      </c>
      <c r="E2056" s="736">
        <v>20</v>
      </c>
      <c r="F2056" s="736">
        <v>12</v>
      </c>
      <c r="G2056" s="737">
        <v>30</v>
      </c>
      <c r="H2056" s="305" t="s">
        <v>11900</v>
      </c>
      <c r="I2056" s="496" t="s">
        <v>5747</v>
      </c>
      <c r="J2056" s="497" t="s">
        <v>11901</v>
      </c>
      <c r="K2056" s="427" t="s">
        <v>3491</v>
      </c>
      <c r="L2056" s="427" t="s">
        <v>3491</v>
      </c>
      <c r="M2056" s="685">
        <v>6.3</v>
      </c>
      <c r="N2056" s="685" t="s">
        <v>15710</v>
      </c>
      <c r="O2056" s="685">
        <v>282</v>
      </c>
      <c r="P2056" s="427" t="s">
        <v>16032</v>
      </c>
      <c r="Q2056" s="191">
        <v>5</v>
      </c>
      <c r="R2056" s="180"/>
      <c r="S2056" s="191">
        <v>8</v>
      </c>
      <c r="T2056" s="191">
        <v>16</v>
      </c>
      <c r="U2056" s="190">
        <v>3</v>
      </c>
      <c r="V2056" s="190">
        <v>18</v>
      </c>
      <c r="W2056" s="742">
        <v>12</v>
      </c>
      <c r="X2056" s="742"/>
      <c r="Y2056" s="742">
        <v>36</v>
      </c>
      <c r="Z2056" s="742"/>
      <c r="AA2056" s="742"/>
      <c r="AB2056" s="220"/>
      <c r="AC2056" s="419" t="s">
        <v>11908</v>
      </c>
      <c r="AD2056" s="427" t="s">
        <v>4351</v>
      </c>
      <c r="AE2056" s="427" t="s">
        <v>5881</v>
      </c>
      <c r="AF2056" s="194">
        <v>0</v>
      </c>
      <c r="AG2056" s="194">
        <v>0</v>
      </c>
      <c r="AH2056" s="194">
        <v>0</v>
      </c>
      <c r="AI2056" s="194">
        <v>0</v>
      </c>
      <c r="AJ2056" s="194">
        <v>0</v>
      </c>
      <c r="AK2056" s="194">
        <v>0</v>
      </c>
      <c r="AL2056" s="385">
        <v>3</v>
      </c>
      <c r="AM2056" s="194">
        <v>0</v>
      </c>
      <c r="AN2056" s="177">
        <v>0</v>
      </c>
      <c r="AO2056" s="194">
        <v>3</v>
      </c>
      <c r="AP2056" s="180"/>
      <c r="AQ2056" s="180"/>
      <c r="AR2056" s="180"/>
      <c r="AS2056" s="180"/>
      <c r="AT2056" s="180"/>
      <c r="AU2056" s="180"/>
      <c r="AV2056" s="180"/>
      <c r="AW2056" s="180"/>
      <c r="AX2056" s="180"/>
      <c r="AY2056" s="180"/>
      <c r="AZ2056" s="180"/>
      <c r="BA2056" s="180"/>
      <c r="BB2056" s="180"/>
      <c r="BC2056" s="180"/>
      <c r="BD2056" s="180"/>
      <c r="BE2056" s="180"/>
      <c r="BF2056" s="180"/>
      <c r="BG2056" s="180"/>
      <c r="BH2056" s="176">
        <f t="shared" si="245"/>
        <v>3</v>
      </c>
      <c r="BI2056" s="176">
        <f t="shared" si="241"/>
        <v>16</v>
      </c>
      <c r="BJ2056" s="182" t="str">
        <f t="shared" si="242"/>
        <v>6 - 27</v>
      </c>
      <c r="BK2056" s="176">
        <f t="shared" si="243"/>
        <v>17</v>
      </c>
      <c r="BL2056" s="176">
        <f t="shared" si="246"/>
        <v>3</v>
      </c>
      <c r="BM2056" s="533"/>
      <c r="BN2056" s="185">
        <v>75</v>
      </c>
      <c r="BO2056" s="180">
        <v>4</v>
      </c>
      <c r="BP2056" s="185">
        <f t="shared" si="240"/>
        <v>143</v>
      </c>
      <c r="BQ2056" s="420" t="str">
        <f t="shared" si="244"/>
        <v>III</v>
      </c>
      <c r="BR2056" s="185"/>
      <c r="BS2056" s="464" t="s">
        <v>9623</v>
      </c>
    </row>
    <row r="2057" spans="1:71" ht="38.25" x14ac:dyDescent="0.2">
      <c r="A2057" s="696">
        <v>2054</v>
      </c>
      <c r="B2057" s="286" t="s">
        <v>11899</v>
      </c>
      <c r="C2057" s="286" t="s">
        <v>11902</v>
      </c>
      <c r="D2057" s="258" t="s">
        <v>9623</v>
      </c>
      <c r="E2057" s="736">
        <v>1</v>
      </c>
      <c r="F2057" s="736">
        <v>1</v>
      </c>
      <c r="G2057" s="737">
        <v>1</v>
      </c>
      <c r="H2057" s="305" t="s">
        <v>11900</v>
      </c>
      <c r="I2057" s="496" t="s">
        <v>5747</v>
      </c>
      <c r="J2057" s="497" t="s">
        <v>11901</v>
      </c>
      <c r="K2057" s="427" t="s">
        <v>3491</v>
      </c>
      <c r="L2057" s="427" t="s">
        <v>3491</v>
      </c>
      <c r="M2057" s="685">
        <v>6.3</v>
      </c>
      <c r="N2057" s="685" t="s">
        <v>15710</v>
      </c>
      <c r="O2057" s="685">
        <v>282</v>
      </c>
      <c r="P2057" s="427" t="s">
        <v>16032</v>
      </c>
      <c r="Q2057" s="191">
        <v>5</v>
      </c>
      <c r="R2057" s="180"/>
      <c r="S2057" s="498">
        <v>15</v>
      </c>
      <c r="T2057" s="498">
        <v>16</v>
      </c>
      <c r="U2057" s="189">
        <v>8</v>
      </c>
      <c r="V2057" s="189">
        <v>18</v>
      </c>
      <c r="W2057" s="742">
        <v>12</v>
      </c>
      <c r="X2057" s="742"/>
      <c r="Y2057" s="742">
        <v>36</v>
      </c>
      <c r="Z2057" s="742"/>
      <c r="AA2057" s="742"/>
      <c r="AB2057" s="220"/>
      <c r="AC2057" s="419" t="s">
        <v>11909</v>
      </c>
      <c r="AD2057" s="427" t="s">
        <v>4351</v>
      </c>
      <c r="AE2057" s="427" t="s">
        <v>5881</v>
      </c>
      <c r="AF2057" s="194">
        <v>0</v>
      </c>
      <c r="AG2057" s="194">
        <v>0</v>
      </c>
      <c r="AH2057" s="194">
        <v>0</v>
      </c>
      <c r="AI2057" s="194">
        <v>0</v>
      </c>
      <c r="AJ2057" s="194">
        <v>0</v>
      </c>
      <c r="AK2057" s="194">
        <v>0</v>
      </c>
      <c r="AL2057" s="385">
        <v>3</v>
      </c>
      <c r="AM2057" s="194">
        <v>0</v>
      </c>
      <c r="AN2057" s="177">
        <v>0</v>
      </c>
      <c r="AO2057" s="194">
        <v>3</v>
      </c>
      <c r="AP2057" s="180"/>
      <c r="AQ2057" s="180"/>
      <c r="AR2057" s="180"/>
      <c r="AS2057" s="180"/>
      <c r="AT2057" s="180"/>
      <c r="AU2057" s="180"/>
      <c r="AV2057" s="180"/>
      <c r="AW2057" s="180"/>
      <c r="AX2057" s="180"/>
      <c r="AY2057" s="180"/>
      <c r="AZ2057" s="180"/>
      <c r="BA2057" s="180"/>
      <c r="BB2057" s="180"/>
      <c r="BC2057" s="180"/>
      <c r="BD2057" s="180"/>
      <c r="BE2057" s="180"/>
      <c r="BF2057" s="180"/>
      <c r="BG2057" s="180"/>
      <c r="BH2057" s="176">
        <f t="shared" si="245"/>
        <v>3</v>
      </c>
      <c r="BI2057" s="176">
        <f t="shared" si="241"/>
        <v>16</v>
      </c>
      <c r="BJ2057" s="182" t="str">
        <f t="shared" si="242"/>
        <v>6 - 27</v>
      </c>
      <c r="BK2057" s="176">
        <f t="shared" si="243"/>
        <v>17</v>
      </c>
      <c r="BL2057" s="176">
        <f t="shared" si="246"/>
        <v>3</v>
      </c>
      <c r="BM2057" s="533"/>
      <c r="BN2057" s="185">
        <v>205</v>
      </c>
      <c r="BO2057" s="180">
        <v>4</v>
      </c>
      <c r="BP2057" s="185">
        <f t="shared" si="240"/>
        <v>273</v>
      </c>
      <c r="BQ2057" s="420" t="str">
        <f t="shared" si="244"/>
        <v>IV</v>
      </c>
      <c r="BR2057" s="185"/>
      <c r="BS2057" s="464" t="s">
        <v>11912</v>
      </c>
    </row>
    <row r="2058" spans="1:71" ht="89.25" x14ac:dyDescent="0.2">
      <c r="A2058" s="697">
        <v>2055</v>
      </c>
      <c r="B2058" s="286" t="s">
        <v>11913</v>
      </c>
      <c r="C2058" s="286" t="s">
        <v>11913</v>
      </c>
      <c r="D2058" s="258" t="s">
        <v>9623</v>
      </c>
      <c r="E2058" s="736">
        <v>7</v>
      </c>
      <c r="F2058" s="736">
        <v>2</v>
      </c>
      <c r="G2058" s="737">
        <v>5</v>
      </c>
      <c r="H2058" s="305" t="s">
        <v>3486</v>
      </c>
      <c r="I2058" s="207" t="s">
        <v>635</v>
      </c>
      <c r="J2058" s="279" t="s">
        <v>4282</v>
      </c>
      <c r="K2058" s="179" t="s">
        <v>3491</v>
      </c>
      <c r="L2058" s="427" t="s">
        <v>3491</v>
      </c>
      <c r="M2058" s="684">
        <v>6</v>
      </c>
      <c r="N2058" s="684" t="s">
        <v>15715</v>
      </c>
      <c r="O2058" s="684">
        <v>160</v>
      </c>
      <c r="P2058" s="179" t="s">
        <v>16359</v>
      </c>
      <c r="Q2058" s="179">
        <v>7</v>
      </c>
      <c r="R2058" s="180"/>
      <c r="S2058" s="190">
        <v>8</v>
      </c>
      <c r="T2058" s="190">
        <v>12</v>
      </c>
      <c r="U2058" s="190">
        <v>3</v>
      </c>
      <c r="V2058" s="190">
        <v>13</v>
      </c>
      <c r="W2058" s="742">
        <v>12</v>
      </c>
      <c r="X2058" s="184"/>
      <c r="Y2058" s="184"/>
      <c r="Z2058" s="184"/>
      <c r="AA2058" s="184"/>
      <c r="AB2058" s="220"/>
      <c r="AC2058" s="419" t="s">
        <v>11954</v>
      </c>
      <c r="AD2058" s="427" t="s">
        <v>11935</v>
      </c>
      <c r="AE2058" s="427" t="s">
        <v>11936</v>
      </c>
      <c r="AF2058" s="177">
        <v>0</v>
      </c>
      <c r="AG2058" s="177">
        <v>0</v>
      </c>
      <c r="AH2058" s="177">
        <v>0</v>
      </c>
      <c r="AI2058" s="177">
        <v>0</v>
      </c>
      <c r="AJ2058" s="177">
        <v>1</v>
      </c>
      <c r="AK2058" s="177">
        <v>0</v>
      </c>
      <c r="AL2058" s="383">
        <v>0</v>
      </c>
      <c r="AM2058" s="177">
        <v>0</v>
      </c>
      <c r="AN2058" s="177">
        <v>0</v>
      </c>
      <c r="AO2058" s="195">
        <v>1</v>
      </c>
      <c r="AP2058" s="187"/>
      <c r="AQ2058" s="187">
        <v>0</v>
      </c>
      <c r="AR2058" s="187"/>
      <c r="AS2058" s="187"/>
      <c r="AT2058" s="187"/>
      <c r="AU2058" s="187"/>
      <c r="AV2058" s="187"/>
      <c r="AW2058" s="187"/>
      <c r="AX2058" s="187"/>
      <c r="AY2058" s="187"/>
      <c r="AZ2058" s="187"/>
      <c r="BA2058" s="187"/>
      <c r="BB2058" s="187"/>
      <c r="BC2058" s="187"/>
      <c r="BD2058" s="187"/>
      <c r="BE2058" s="187"/>
      <c r="BF2058" s="187"/>
      <c r="BG2058" s="187"/>
      <c r="BH2058" s="176" t="str">
        <f t="shared" si="245"/>
        <v>class level</v>
      </c>
      <c r="BI2058" s="176">
        <f t="shared" si="241"/>
        <v>21</v>
      </c>
      <c r="BJ2058" s="182" t="str">
        <f t="shared" si="242"/>
        <v>2 - 7</v>
      </c>
      <c r="BK2058" s="176">
        <f t="shared" si="243"/>
        <v>5</v>
      </c>
      <c r="BL2058" s="176">
        <f t="shared" si="246"/>
        <v>1</v>
      </c>
      <c r="BM2058" s="535"/>
      <c r="BN2058" s="187">
        <v>49</v>
      </c>
      <c r="BO2058" s="187">
        <v>1</v>
      </c>
      <c r="BP2058" s="178">
        <f t="shared" si="240"/>
        <v>54</v>
      </c>
      <c r="BQ2058" s="420" t="str">
        <f t="shared" si="244"/>
        <v>II</v>
      </c>
      <c r="BR2058" s="185"/>
      <c r="BS2058" s="464" t="s">
        <v>9578</v>
      </c>
    </row>
    <row r="2059" spans="1:71" ht="51" x14ac:dyDescent="0.2">
      <c r="A2059" s="696">
        <v>2056</v>
      </c>
      <c r="B2059" s="286" t="s">
        <v>8710</v>
      </c>
      <c r="C2059" s="286" t="s">
        <v>11937</v>
      </c>
      <c r="D2059" s="258" t="s">
        <v>9623</v>
      </c>
      <c r="E2059" s="736">
        <v>1</v>
      </c>
      <c r="F2059" s="736">
        <v>1</v>
      </c>
      <c r="G2059" s="737">
        <v>2</v>
      </c>
      <c r="H2059" s="305" t="s">
        <v>3486</v>
      </c>
      <c r="I2059" s="496" t="s">
        <v>5990</v>
      </c>
      <c r="J2059" s="497" t="s">
        <v>922</v>
      </c>
      <c r="K2059" s="427" t="s">
        <v>11938</v>
      </c>
      <c r="L2059" s="427" t="s">
        <v>5490</v>
      </c>
      <c r="M2059" s="686">
        <v>10</v>
      </c>
      <c r="N2059" s="685" t="s">
        <v>15710</v>
      </c>
      <c r="O2059" s="686">
        <v>2200</v>
      </c>
      <c r="P2059" s="427" t="s">
        <v>15866</v>
      </c>
      <c r="Q2059" s="191">
        <v>2</v>
      </c>
      <c r="R2059" s="180"/>
      <c r="S2059" s="498">
        <v>17</v>
      </c>
      <c r="T2059" s="189">
        <v>18</v>
      </c>
      <c r="U2059" s="189">
        <v>16</v>
      </c>
      <c r="V2059" s="189">
        <v>18</v>
      </c>
      <c r="W2059" s="742">
        <v>15</v>
      </c>
      <c r="X2059" s="742">
        <v>30</v>
      </c>
      <c r="Y2059" s="742"/>
      <c r="Z2059" s="742"/>
      <c r="AA2059" s="742"/>
      <c r="AB2059" s="499" t="s">
        <v>794</v>
      </c>
      <c r="AC2059" s="419" t="s">
        <v>11947</v>
      </c>
      <c r="AD2059" s="427" t="s">
        <v>6416</v>
      </c>
      <c r="AE2059" s="427" t="s">
        <v>4249</v>
      </c>
      <c r="AF2059" s="194">
        <v>0</v>
      </c>
      <c r="AG2059" s="194">
        <v>0</v>
      </c>
      <c r="AH2059" s="194">
        <v>0</v>
      </c>
      <c r="AI2059" s="194">
        <v>0</v>
      </c>
      <c r="AJ2059" s="194">
        <v>0</v>
      </c>
      <c r="AK2059" s="194">
        <v>0</v>
      </c>
      <c r="AL2059" s="385">
        <v>14</v>
      </c>
      <c r="AM2059" s="194">
        <v>0</v>
      </c>
      <c r="AN2059" s="177">
        <v>0</v>
      </c>
      <c r="AO2059" s="194">
        <v>14</v>
      </c>
      <c r="AP2059" s="180"/>
      <c r="AQ2059" s="180"/>
      <c r="AR2059" s="180"/>
      <c r="AS2059" s="180"/>
      <c r="AT2059" s="180"/>
      <c r="AU2059" s="180"/>
      <c r="AV2059" s="180"/>
      <c r="AW2059" s="180"/>
      <c r="AX2059" s="180"/>
      <c r="AY2059" s="180"/>
      <c r="AZ2059" s="180"/>
      <c r="BA2059" s="180"/>
      <c r="BB2059" s="180"/>
      <c r="BC2059" s="180"/>
      <c r="BD2059" s="180"/>
      <c r="BE2059" s="180"/>
      <c r="BF2059" s="180"/>
      <c r="BG2059" s="180"/>
      <c r="BH2059" s="176">
        <f t="shared" si="245"/>
        <v>15</v>
      </c>
      <c r="BI2059" s="176">
        <f t="shared" si="241"/>
        <v>8</v>
      </c>
      <c r="BJ2059" s="182" t="str">
        <f t="shared" si="242"/>
        <v>28 - 126</v>
      </c>
      <c r="BK2059" s="176">
        <f t="shared" si="243"/>
        <v>77</v>
      </c>
      <c r="BL2059" s="176">
        <f t="shared" si="246"/>
        <v>18</v>
      </c>
      <c r="BM2059" s="533"/>
      <c r="BN2059" s="185">
        <v>5250</v>
      </c>
      <c r="BO2059" s="180">
        <v>20</v>
      </c>
      <c r="BP2059" s="185">
        <f t="shared" si="240"/>
        <v>6790</v>
      </c>
      <c r="BQ2059" s="420" t="str">
        <f t="shared" si="244"/>
        <v>VIII</v>
      </c>
      <c r="BR2059" s="185"/>
      <c r="BS2059" s="464" t="s">
        <v>9623</v>
      </c>
    </row>
    <row r="2060" spans="1:71" ht="63.75" x14ac:dyDescent="0.2">
      <c r="A2060" s="697">
        <v>2057</v>
      </c>
      <c r="B2060" s="286" t="s">
        <v>11948</v>
      </c>
      <c r="C2060" s="286" t="s">
        <v>11950</v>
      </c>
      <c r="D2060" s="258" t="s">
        <v>9623</v>
      </c>
      <c r="E2060" s="736">
        <v>2</v>
      </c>
      <c r="F2060" s="736">
        <v>2</v>
      </c>
      <c r="G2060" s="737">
        <v>8</v>
      </c>
      <c r="H2060" s="305" t="s">
        <v>11949</v>
      </c>
      <c r="I2060" s="496" t="s">
        <v>9497</v>
      </c>
      <c r="J2060" s="497" t="s">
        <v>11981</v>
      </c>
      <c r="K2060" s="427" t="s">
        <v>3491</v>
      </c>
      <c r="L2060" s="427" t="s">
        <v>3491</v>
      </c>
      <c r="M2060" s="685">
        <v>5.5</v>
      </c>
      <c r="N2060" s="685" t="s">
        <v>15715</v>
      </c>
      <c r="O2060" s="685">
        <v>130</v>
      </c>
      <c r="P2060" s="427" t="s">
        <v>16247</v>
      </c>
      <c r="Q2060" s="191">
        <v>3</v>
      </c>
      <c r="R2060" s="180"/>
      <c r="S2060" s="427">
        <v>13</v>
      </c>
      <c r="T2060" s="427">
        <v>18</v>
      </c>
      <c r="U2060" s="191">
        <v>4</v>
      </c>
      <c r="V2060" s="191">
        <v>18</v>
      </c>
      <c r="W2060" s="742">
        <v>12</v>
      </c>
      <c r="X2060" s="742"/>
      <c r="Y2060" s="742">
        <v>24</v>
      </c>
      <c r="Z2060" s="742"/>
      <c r="AA2060" s="742"/>
      <c r="AB2060" s="220"/>
      <c r="AC2060" s="419" t="s">
        <v>12014</v>
      </c>
      <c r="AD2060" s="427" t="s">
        <v>6841</v>
      </c>
      <c r="AE2060" s="427" t="s">
        <v>4257</v>
      </c>
      <c r="AF2060" s="194">
        <v>0</v>
      </c>
      <c r="AG2060" s="194">
        <v>0</v>
      </c>
      <c r="AH2060" s="194">
        <v>0</v>
      </c>
      <c r="AI2060" s="194">
        <v>0</v>
      </c>
      <c r="AJ2060" s="194">
        <v>0</v>
      </c>
      <c r="AK2060" s="194">
        <v>0</v>
      </c>
      <c r="AL2060" s="385">
        <v>4</v>
      </c>
      <c r="AM2060" s="194">
        <v>0</v>
      </c>
      <c r="AN2060" s="177">
        <v>0</v>
      </c>
      <c r="AO2060" s="194">
        <v>0</v>
      </c>
      <c r="AP2060" s="180"/>
      <c r="AQ2060" s="180"/>
      <c r="AR2060" s="180"/>
      <c r="AS2060" s="180"/>
      <c r="AT2060" s="180"/>
      <c r="AU2060" s="180"/>
      <c r="AV2060" s="180"/>
      <c r="AW2060" s="180"/>
      <c r="AX2060" s="180"/>
      <c r="AY2060" s="180"/>
      <c r="AZ2060" s="180"/>
      <c r="BA2060" s="180"/>
      <c r="BB2060" s="180"/>
      <c r="BC2060" s="180"/>
      <c r="BD2060" s="180"/>
      <c r="BE2060" s="180"/>
      <c r="BF2060" s="180"/>
      <c r="BG2060" s="180"/>
      <c r="BH2060" s="176">
        <f t="shared" si="245"/>
        <v>4</v>
      </c>
      <c r="BI2060" s="176">
        <f t="shared" si="241"/>
        <v>15</v>
      </c>
      <c r="BJ2060" s="182" t="str">
        <f t="shared" si="242"/>
        <v>4 - 32</v>
      </c>
      <c r="BK2060" s="176">
        <f t="shared" si="243"/>
        <v>18</v>
      </c>
      <c r="BL2060" s="176">
        <f t="shared" si="246"/>
        <v>4</v>
      </c>
      <c r="BM2060" s="533"/>
      <c r="BN2060" s="185">
        <v>350</v>
      </c>
      <c r="BO2060" s="180">
        <v>10</v>
      </c>
      <c r="BP2060" s="185">
        <f t="shared" si="240"/>
        <v>530</v>
      </c>
      <c r="BQ2060" s="420" t="str">
        <f t="shared" si="244"/>
        <v>V</v>
      </c>
      <c r="BR2060" s="185"/>
      <c r="BS2060" s="464" t="s">
        <v>9623</v>
      </c>
    </row>
    <row r="2061" spans="1:71" ht="63.75" x14ac:dyDescent="0.2">
      <c r="A2061" s="696">
        <v>2058</v>
      </c>
      <c r="B2061" s="286" t="s">
        <v>11948</v>
      </c>
      <c r="C2061" s="286" t="s">
        <v>11951</v>
      </c>
      <c r="D2061" s="258" t="s">
        <v>9623</v>
      </c>
      <c r="E2061" s="736">
        <v>2</v>
      </c>
      <c r="F2061" s="736">
        <v>2</v>
      </c>
      <c r="G2061" s="737">
        <v>8</v>
      </c>
      <c r="H2061" s="305" t="s">
        <v>11949</v>
      </c>
      <c r="I2061" s="496" t="s">
        <v>9497</v>
      </c>
      <c r="J2061" s="497" t="s">
        <v>11981</v>
      </c>
      <c r="K2061" s="427" t="s">
        <v>3491</v>
      </c>
      <c r="L2061" s="427" t="s">
        <v>3491</v>
      </c>
      <c r="M2061" s="685">
        <v>5.5</v>
      </c>
      <c r="N2061" s="685" t="s">
        <v>15715</v>
      </c>
      <c r="O2061" s="685">
        <v>130</v>
      </c>
      <c r="P2061" s="427" t="s">
        <v>16247</v>
      </c>
      <c r="Q2061" s="191">
        <v>3</v>
      </c>
      <c r="R2061" s="180"/>
      <c r="S2061" s="427">
        <v>13</v>
      </c>
      <c r="T2061" s="427">
        <v>18</v>
      </c>
      <c r="U2061" s="191">
        <v>4</v>
      </c>
      <c r="V2061" s="191">
        <v>18</v>
      </c>
      <c r="W2061" s="742">
        <v>12</v>
      </c>
      <c r="X2061" s="742"/>
      <c r="Y2061" s="742">
        <v>24</v>
      </c>
      <c r="Z2061" s="742"/>
      <c r="AA2061" s="742"/>
      <c r="AB2061" s="220"/>
      <c r="AC2061" s="419" t="s">
        <v>12014</v>
      </c>
      <c r="AD2061" s="427" t="s">
        <v>6841</v>
      </c>
      <c r="AE2061" s="427" t="s">
        <v>4257</v>
      </c>
      <c r="AF2061" s="194">
        <v>0</v>
      </c>
      <c r="AG2061" s="194">
        <v>0</v>
      </c>
      <c r="AH2061" s="194">
        <v>0</v>
      </c>
      <c r="AI2061" s="194">
        <v>0</v>
      </c>
      <c r="AJ2061" s="194">
        <v>0</v>
      </c>
      <c r="AK2061" s="194">
        <v>0</v>
      </c>
      <c r="AL2061" s="385">
        <v>5</v>
      </c>
      <c r="AM2061" s="194">
        <v>0</v>
      </c>
      <c r="AN2061" s="177">
        <v>0</v>
      </c>
      <c r="AO2061" s="194">
        <v>0</v>
      </c>
      <c r="AP2061" s="180"/>
      <c r="AQ2061" s="180"/>
      <c r="AR2061" s="180"/>
      <c r="AS2061" s="180"/>
      <c r="AT2061" s="180"/>
      <c r="AU2061" s="180"/>
      <c r="AV2061" s="180"/>
      <c r="AW2061" s="180"/>
      <c r="AX2061" s="180"/>
      <c r="AY2061" s="180"/>
      <c r="AZ2061" s="180"/>
      <c r="BA2061" s="180"/>
      <c r="BB2061" s="180"/>
      <c r="BC2061" s="180"/>
      <c r="BD2061" s="180"/>
      <c r="BE2061" s="180"/>
      <c r="BF2061" s="180"/>
      <c r="BG2061" s="180"/>
      <c r="BH2061" s="176">
        <f t="shared" si="245"/>
        <v>5</v>
      </c>
      <c r="BI2061" s="176">
        <f t="shared" si="241"/>
        <v>15</v>
      </c>
      <c r="BJ2061" s="182" t="str">
        <f t="shared" si="242"/>
        <v>5 - 40</v>
      </c>
      <c r="BK2061" s="176">
        <f t="shared" si="243"/>
        <v>23</v>
      </c>
      <c r="BL2061" s="176">
        <f t="shared" si="246"/>
        <v>5</v>
      </c>
      <c r="BM2061" s="533"/>
      <c r="BN2061" s="185">
        <v>350</v>
      </c>
      <c r="BO2061" s="180">
        <v>10</v>
      </c>
      <c r="BP2061" s="185">
        <f t="shared" si="240"/>
        <v>580</v>
      </c>
      <c r="BQ2061" s="420" t="str">
        <f t="shared" si="244"/>
        <v>V</v>
      </c>
      <c r="BR2061" s="185"/>
      <c r="BS2061" s="464" t="s">
        <v>9623</v>
      </c>
    </row>
    <row r="2062" spans="1:71" ht="63.75" x14ac:dyDescent="0.2">
      <c r="A2062" s="696">
        <v>2059</v>
      </c>
      <c r="B2062" s="286" t="s">
        <v>11948</v>
      </c>
      <c r="C2062" s="286" t="s">
        <v>11952</v>
      </c>
      <c r="D2062" s="258" t="s">
        <v>9623</v>
      </c>
      <c r="E2062" s="736">
        <v>3</v>
      </c>
      <c r="F2062" s="736">
        <v>2</v>
      </c>
      <c r="G2062" s="737">
        <v>8</v>
      </c>
      <c r="H2062" s="305" t="s">
        <v>11949</v>
      </c>
      <c r="I2062" s="496" t="s">
        <v>9497</v>
      </c>
      <c r="J2062" s="497" t="s">
        <v>11981</v>
      </c>
      <c r="K2062" s="427" t="s">
        <v>3491</v>
      </c>
      <c r="L2062" s="427" t="s">
        <v>3491</v>
      </c>
      <c r="M2062" s="685">
        <v>5.5</v>
      </c>
      <c r="N2062" s="685" t="s">
        <v>15715</v>
      </c>
      <c r="O2062" s="685">
        <v>130</v>
      </c>
      <c r="P2062" s="427" t="s">
        <v>16247</v>
      </c>
      <c r="Q2062" s="191">
        <v>3</v>
      </c>
      <c r="R2062" s="180"/>
      <c r="S2062" s="427">
        <v>13</v>
      </c>
      <c r="T2062" s="427">
        <v>18</v>
      </c>
      <c r="U2062" s="191">
        <v>4</v>
      </c>
      <c r="V2062" s="191">
        <v>18</v>
      </c>
      <c r="W2062" s="742">
        <v>12</v>
      </c>
      <c r="X2062" s="742"/>
      <c r="Y2062" s="742">
        <v>24</v>
      </c>
      <c r="Z2062" s="742"/>
      <c r="AA2062" s="742"/>
      <c r="AB2062" s="220"/>
      <c r="AC2062" s="419" t="s">
        <v>12014</v>
      </c>
      <c r="AD2062" s="427" t="s">
        <v>6841</v>
      </c>
      <c r="AE2062" s="427" t="s">
        <v>4257</v>
      </c>
      <c r="AF2062" s="194">
        <v>0</v>
      </c>
      <c r="AG2062" s="194">
        <v>0</v>
      </c>
      <c r="AH2062" s="194">
        <v>0</v>
      </c>
      <c r="AI2062" s="194">
        <v>0</v>
      </c>
      <c r="AJ2062" s="194">
        <v>0</v>
      </c>
      <c r="AK2062" s="194">
        <v>0</v>
      </c>
      <c r="AL2062" s="385">
        <v>6</v>
      </c>
      <c r="AM2062" s="194">
        <v>0</v>
      </c>
      <c r="AN2062" s="177">
        <v>0</v>
      </c>
      <c r="AO2062" s="194">
        <v>0</v>
      </c>
      <c r="AP2062" s="180"/>
      <c r="AQ2062" s="180"/>
      <c r="AR2062" s="180"/>
      <c r="AS2062" s="180"/>
      <c r="AT2062" s="180"/>
      <c r="AU2062" s="180"/>
      <c r="AV2062" s="180"/>
      <c r="AW2062" s="180"/>
      <c r="AX2062" s="180"/>
      <c r="AY2062" s="180"/>
      <c r="AZ2062" s="180"/>
      <c r="BA2062" s="180"/>
      <c r="BB2062" s="180"/>
      <c r="BC2062" s="180"/>
      <c r="BD2062" s="180"/>
      <c r="BE2062" s="180"/>
      <c r="BF2062" s="180"/>
      <c r="BG2062" s="180"/>
      <c r="BH2062" s="176">
        <f t="shared" si="245"/>
        <v>6</v>
      </c>
      <c r="BI2062" s="176">
        <f t="shared" si="241"/>
        <v>13</v>
      </c>
      <c r="BJ2062" s="182" t="str">
        <f t="shared" si="242"/>
        <v>6 - 48</v>
      </c>
      <c r="BK2062" s="176">
        <f t="shared" si="243"/>
        <v>27</v>
      </c>
      <c r="BL2062" s="176">
        <f t="shared" si="246"/>
        <v>6</v>
      </c>
      <c r="BM2062" s="533"/>
      <c r="BN2062" s="185">
        <v>350</v>
      </c>
      <c r="BO2062" s="180">
        <v>10</v>
      </c>
      <c r="BP2062" s="185">
        <f t="shared" si="240"/>
        <v>620</v>
      </c>
      <c r="BQ2062" s="420" t="str">
        <f t="shared" si="244"/>
        <v>V</v>
      </c>
      <c r="BR2062" s="185"/>
      <c r="BS2062" s="464" t="s">
        <v>9623</v>
      </c>
    </row>
    <row r="2063" spans="1:71" ht="63.75" x14ac:dyDescent="0.2">
      <c r="A2063" s="697">
        <v>2060</v>
      </c>
      <c r="B2063" s="286" t="s">
        <v>11948</v>
      </c>
      <c r="C2063" s="286" t="s">
        <v>11953</v>
      </c>
      <c r="D2063" s="258" t="s">
        <v>9623</v>
      </c>
      <c r="E2063" s="736">
        <v>3</v>
      </c>
      <c r="F2063" s="736">
        <v>2</v>
      </c>
      <c r="G2063" s="737">
        <v>8</v>
      </c>
      <c r="H2063" s="305" t="s">
        <v>11949</v>
      </c>
      <c r="I2063" s="496" t="s">
        <v>9497</v>
      </c>
      <c r="J2063" s="497" t="s">
        <v>11981</v>
      </c>
      <c r="K2063" s="427" t="s">
        <v>3491</v>
      </c>
      <c r="L2063" s="427" t="s">
        <v>3491</v>
      </c>
      <c r="M2063" s="685">
        <v>5.5</v>
      </c>
      <c r="N2063" s="685" t="s">
        <v>15715</v>
      </c>
      <c r="O2063" s="685">
        <v>130</v>
      </c>
      <c r="P2063" s="427" t="s">
        <v>16247</v>
      </c>
      <c r="Q2063" s="191">
        <v>3</v>
      </c>
      <c r="R2063" s="180"/>
      <c r="S2063" s="427">
        <v>13</v>
      </c>
      <c r="T2063" s="427">
        <v>18</v>
      </c>
      <c r="U2063" s="191">
        <v>4</v>
      </c>
      <c r="V2063" s="191">
        <v>18</v>
      </c>
      <c r="W2063" s="742">
        <v>12</v>
      </c>
      <c r="X2063" s="742"/>
      <c r="Y2063" s="742">
        <v>24</v>
      </c>
      <c r="Z2063" s="742"/>
      <c r="AA2063" s="742"/>
      <c r="AB2063" s="220"/>
      <c r="AC2063" s="419" t="s">
        <v>12014</v>
      </c>
      <c r="AD2063" s="427" t="s">
        <v>6841</v>
      </c>
      <c r="AE2063" s="427" t="s">
        <v>4257</v>
      </c>
      <c r="AF2063" s="194">
        <v>0</v>
      </c>
      <c r="AG2063" s="194">
        <v>0</v>
      </c>
      <c r="AH2063" s="194">
        <v>0</v>
      </c>
      <c r="AI2063" s="194">
        <v>0</v>
      </c>
      <c r="AJ2063" s="194">
        <v>0</v>
      </c>
      <c r="AK2063" s="194">
        <v>0</v>
      </c>
      <c r="AL2063" s="385">
        <v>7</v>
      </c>
      <c r="AM2063" s="194">
        <v>0</v>
      </c>
      <c r="AN2063" s="177">
        <v>0</v>
      </c>
      <c r="AO2063" s="194">
        <v>0</v>
      </c>
      <c r="AP2063" s="180"/>
      <c r="AQ2063" s="180"/>
      <c r="AR2063" s="180"/>
      <c r="AS2063" s="180"/>
      <c r="AT2063" s="180"/>
      <c r="AU2063" s="180"/>
      <c r="AV2063" s="180"/>
      <c r="AW2063" s="180"/>
      <c r="AX2063" s="180"/>
      <c r="AY2063" s="180"/>
      <c r="AZ2063" s="180"/>
      <c r="BA2063" s="180"/>
      <c r="BB2063" s="180"/>
      <c r="BC2063" s="180"/>
      <c r="BD2063" s="180"/>
      <c r="BE2063" s="180"/>
      <c r="BF2063" s="180"/>
      <c r="BG2063" s="180"/>
      <c r="BH2063" s="176">
        <f t="shared" si="245"/>
        <v>7</v>
      </c>
      <c r="BI2063" s="176">
        <f t="shared" si="241"/>
        <v>13</v>
      </c>
      <c r="BJ2063" s="182" t="str">
        <f t="shared" si="242"/>
        <v>7 - 56</v>
      </c>
      <c r="BK2063" s="176">
        <f t="shared" si="243"/>
        <v>32</v>
      </c>
      <c r="BL2063" s="176">
        <f t="shared" si="246"/>
        <v>7</v>
      </c>
      <c r="BM2063" s="533"/>
      <c r="BN2063" s="185">
        <v>350</v>
      </c>
      <c r="BO2063" s="180">
        <v>10</v>
      </c>
      <c r="BP2063" s="185">
        <f t="shared" si="240"/>
        <v>670</v>
      </c>
      <c r="BQ2063" s="420" t="str">
        <f t="shared" si="244"/>
        <v>V</v>
      </c>
      <c r="BR2063" s="185"/>
      <c r="BS2063" s="464" t="s">
        <v>9623</v>
      </c>
    </row>
    <row r="2064" spans="1:71" ht="25.5" x14ac:dyDescent="0.2">
      <c r="A2064" s="696">
        <v>2061</v>
      </c>
      <c r="B2064" s="286" t="s">
        <v>12015</v>
      </c>
      <c r="C2064" s="286" t="s">
        <v>12015</v>
      </c>
      <c r="D2064" s="258" t="s">
        <v>9623</v>
      </c>
      <c r="E2064" s="736">
        <v>1</v>
      </c>
      <c r="F2064" s="736">
        <v>2</v>
      </c>
      <c r="G2064" s="737">
        <v>20</v>
      </c>
      <c r="H2064" s="305" t="s">
        <v>3486</v>
      </c>
      <c r="I2064" s="496" t="s">
        <v>3485</v>
      </c>
      <c r="J2064" s="497" t="s">
        <v>6554</v>
      </c>
      <c r="K2064" s="427" t="s">
        <v>12016</v>
      </c>
      <c r="L2064" s="427" t="s">
        <v>3489</v>
      </c>
      <c r="M2064" s="685">
        <v>4</v>
      </c>
      <c r="N2064" s="685" t="s">
        <v>15710</v>
      </c>
      <c r="O2064" s="685">
        <v>15</v>
      </c>
      <c r="P2064" s="427" t="s">
        <v>16192</v>
      </c>
      <c r="Q2064" s="191">
        <v>8</v>
      </c>
      <c r="R2064" s="180"/>
      <c r="S2064" s="498">
        <v>0</v>
      </c>
      <c r="T2064" s="190">
        <v>0</v>
      </c>
      <c r="U2064" s="190">
        <v>0</v>
      </c>
      <c r="V2064" s="190">
        <v>0</v>
      </c>
      <c r="W2064" s="742">
        <v>6</v>
      </c>
      <c r="X2064" s="742"/>
      <c r="Y2064" s="742"/>
      <c r="Z2064" s="742"/>
      <c r="AA2064" s="742"/>
      <c r="AB2064" s="220"/>
      <c r="AC2064" s="419" t="s">
        <v>12018</v>
      </c>
      <c r="AD2064" s="427" t="s">
        <v>650</v>
      </c>
      <c r="AE2064" s="427" t="s">
        <v>4247</v>
      </c>
      <c r="AF2064" s="194">
        <v>0</v>
      </c>
      <c r="AG2064" s="194">
        <v>0</v>
      </c>
      <c r="AH2064" s="194">
        <v>0</v>
      </c>
      <c r="AI2064" s="194">
        <v>0</v>
      </c>
      <c r="AJ2064" s="194">
        <v>0</v>
      </c>
      <c r="AK2064" s="194">
        <v>1</v>
      </c>
      <c r="AL2064" s="383">
        <v>0</v>
      </c>
      <c r="AM2064" s="194">
        <v>0</v>
      </c>
      <c r="AN2064" s="177">
        <v>0</v>
      </c>
      <c r="AO2064" s="194">
        <v>0</v>
      </c>
      <c r="AP2064" s="180"/>
      <c r="AQ2064" s="180"/>
      <c r="AR2064" s="180"/>
      <c r="AS2064" s="180"/>
      <c r="AT2064" s="180"/>
      <c r="AU2064" s="180"/>
      <c r="AV2064" s="180"/>
      <c r="AW2064" s="180"/>
      <c r="AX2064" s="180"/>
      <c r="AY2064" s="180"/>
      <c r="AZ2064" s="180"/>
      <c r="BA2064" s="180"/>
      <c r="BB2064" s="180"/>
      <c r="BC2064" s="180"/>
      <c r="BD2064" s="180"/>
      <c r="BE2064" s="180"/>
      <c r="BF2064" s="180"/>
      <c r="BG2064" s="180"/>
      <c r="BH2064" s="176">
        <f t="shared" si="245"/>
        <v>0.875</v>
      </c>
      <c r="BI2064" s="176">
        <f t="shared" si="241"/>
        <v>20</v>
      </c>
      <c r="BJ2064" s="182" t="str">
        <f t="shared" si="242"/>
        <v>1 - 7</v>
      </c>
      <c r="BK2064" s="176">
        <f t="shared" si="243"/>
        <v>4</v>
      </c>
      <c r="BL2064" s="176">
        <f t="shared" si="246"/>
        <v>1</v>
      </c>
      <c r="BM2064" s="533"/>
      <c r="BN2064" s="185">
        <v>10</v>
      </c>
      <c r="BO2064" s="180">
        <v>1</v>
      </c>
      <c r="BP2064" s="185">
        <f t="shared" si="240"/>
        <v>14</v>
      </c>
      <c r="BQ2064" s="420" t="str">
        <f t="shared" si="244"/>
        <v>I</v>
      </c>
      <c r="BR2064" s="185"/>
      <c r="BS2064" s="464" t="s">
        <v>9623</v>
      </c>
    </row>
    <row r="2065" spans="1:71" x14ac:dyDescent="0.2">
      <c r="A2065" s="697">
        <v>2062</v>
      </c>
      <c r="B2065" s="286" t="s">
        <v>12022</v>
      </c>
      <c r="C2065" s="286" t="s">
        <v>12022</v>
      </c>
      <c r="D2065" s="258" t="s">
        <v>9623</v>
      </c>
      <c r="E2065" s="736">
        <v>1</v>
      </c>
      <c r="F2065" s="736">
        <v>1</v>
      </c>
      <c r="G2065" s="737">
        <v>6</v>
      </c>
      <c r="H2065" s="305" t="s">
        <v>3486</v>
      </c>
      <c r="I2065" s="496" t="s">
        <v>3485</v>
      </c>
      <c r="J2065" s="497" t="s">
        <v>3395</v>
      </c>
      <c r="K2065" s="427" t="s">
        <v>3489</v>
      </c>
      <c r="L2065" s="427" t="s">
        <v>3489</v>
      </c>
      <c r="M2065" s="685">
        <v>1.5</v>
      </c>
      <c r="N2065" s="685" t="s">
        <v>15710</v>
      </c>
      <c r="O2065" s="685">
        <v>12</v>
      </c>
      <c r="P2065" s="427" t="s">
        <v>16360</v>
      </c>
      <c r="Q2065" s="191">
        <v>8</v>
      </c>
      <c r="R2065" s="180"/>
      <c r="S2065" s="498">
        <v>1</v>
      </c>
      <c r="T2065" s="189">
        <v>1</v>
      </c>
      <c r="U2065" s="189">
        <v>1</v>
      </c>
      <c r="V2065" s="189">
        <v>1</v>
      </c>
      <c r="W2065" s="742">
        <v>12</v>
      </c>
      <c r="X2065" s="742"/>
      <c r="Y2065" s="742"/>
      <c r="Z2065" s="742"/>
      <c r="AA2065" s="742"/>
      <c r="AB2065" s="220"/>
      <c r="AC2065" s="419" t="s">
        <v>3720</v>
      </c>
      <c r="AD2065" s="427" t="s">
        <v>7471</v>
      </c>
      <c r="AE2065" s="427" t="s">
        <v>4247</v>
      </c>
      <c r="AF2065" s="194">
        <v>1</v>
      </c>
      <c r="AG2065" s="194">
        <v>0</v>
      </c>
      <c r="AH2065" s="194">
        <v>0</v>
      </c>
      <c r="AI2065" s="194">
        <v>0</v>
      </c>
      <c r="AJ2065" s="194">
        <v>0</v>
      </c>
      <c r="AK2065" s="194">
        <v>0</v>
      </c>
      <c r="AL2065" s="383">
        <v>0</v>
      </c>
      <c r="AM2065" s="194">
        <v>0</v>
      </c>
      <c r="AN2065" s="177">
        <v>0</v>
      </c>
      <c r="AO2065" s="194">
        <v>0</v>
      </c>
      <c r="AP2065" s="180"/>
      <c r="AQ2065" s="180"/>
      <c r="AR2065" s="180"/>
      <c r="AS2065" s="180"/>
      <c r="AT2065" s="180"/>
      <c r="AU2065" s="180"/>
      <c r="AV2065" s="180"/>
      <c r="AW2065" s="180"/>
      <c r="AX2065" s="180"/>
      <c r="AY2065" s="180"/>
      <c r="AZ2065" s="180"/>
      <c r="BA2065" s="180"/>
      <c r="BB2065" s="180"/>
      <c r="BC2065" s="180"/>
      <c r="BD2065" s="180"/>
      <c r="BE2065" s="180"/>
      <c r="BF2065" s="180"/>
      <c r="BG2065" s="180"/>
      <c r="BH2065" s="176">
        <f t="shared" si="245"/>
        <v>0.5</v>
      </c>
      <c r="BI2065" s="176">
        <f t="shared" si="241"/>
        <v>21</v>
      </c>
      <c r="BJ2065" s="182" t="str">
        <f t="shared" si="242"/>
        <v>1 - 2</v>
      </c>
      <c r="BK2065" s="176">
        <f t="shared" si="243"/>
        <v>2</v>
      </c>
      <c r="BL2065" s="176">
        <f t="shared" si="246"/>
        <v>0</v>
      </c>
      <c r="BM2065" s="533"/>
      <c r="BN2065" s="185">
        <v>4</v>
      </c>
      <c r="BO2065" s="180">
        <v>1</v>
      </c>
      <c r="BP2065" s="185">
        <f t="shared" si="240"/>
        <v>6</v>
      </c>
      <c r="BQ2065" s="420" t="str">
        <f t="shared" si="244"/>
        <v>I</v>
      </c>
      <c r="BR2065" s="185"/>
      <c r="BS2065" s="464" t="s">
        <v>9623</v>
      </c>
    </row>
    <row r="2066" spans="1:71" ht="25.5" x14ac:dyDescent="0.2">
      <c r="A2066" s="696">
        <v>2063</v>
      </c>
      <c r="B2066" s="286" t="s">
        <v>12029</v>
      </c>
      <c r="C2066" s="286" t="s">
        <v>12024</v>
      </c>
      <c r="D2066" s="258" t="s">
        <v>9623</v>
      </c>
      <c r="E2066" s="736">
        <v>1</v>
      </c>
      <c r="F2066" s="736">
        <v>1</v>
      </c>
      <c r="G2066" s="737">
        <v>20</v>
      </c>
      <c r="H2066" s="305" t="s">
        <v>3486</v>
      </c>
      <c r="I2066" s="496" t="s">
        <v>3487</v>
      </c>
      <c r="J2066" s="497" t="s">
        <v>6554</v>
      </c>
      <c r="K2066" s="427" t="s">
        <v>3489</v>
      </c>
      <c r="L2066" s="427" t="s">
        <v>3489</v>
      </c>
      <c r="M2066" s="686">
        <v>3.5</v>
      </c>
      <c r="N2066" s="685" t="s">
        <v>15715</v>
      </c>
      <c r="O2066" s="686">
        <v>43</v>
      </c>
      <c r="P2066" s="427" t="s">
        <v>16364</v>
      </c>
      <c r="Q2066" s="191">
        <v>9</v>
      </c>
      <c r="R2066" s="180"/>
      <c r="S2066" s="498">
        <v>1</v>
      </c>
      <c r="T2066" s="189">
        <v>1</v>
      </c>
      <c r="U2066" s="189">
        <v>1</v>
      </c>
      <c r="V2066" s="189">
        <v>1</v>
      </c>
      <c r="W2066" s="742">
        <v>6</v>
      </c>
      <c r="X2066" s="742"/>
      <c r="Y2066" s="742">
        <v>6</v>
      </c>
      <c r="Z2066" s="742"/>
      <c r="AA2066" s="742"/>
      <c r="AB2066" s="219"/>
      <c r="AC2066" s="419" t="s">
        <v>12047</v>
      </c>
      <c r="AD2066" s="427" t="s">
        <v>12030</v>
      </c>
      <c r="AE2066" s="427" t="s">
        <v>4247</v>
      </c>
      <c r="AF2066" s="194">
        <v>0</v>
      </c>
      <c r="AG2066" s="194">
        <v>0</v>
      </c>
      <c r="AH2066" s="194">
        <v>0</v>
      </c>
      <c r="AI2066" s="194">
        <v>0</v>
      </c>
      <c r="AJ2066" s="194">
        <v>0</v>
      </c>
      <c r="AK2066" s="194">
        <v>0</v>
      </c>
      <c r="AL2066" s="383">
        <v>3</v>
      </c>
      <c r="AM2066" s="194">
        <v>0</v>
      </c>
      <c r="AN2066" s="177">
        <v>0</v>
      </c>
      <c r="AO2066" s="194">
        <v>2</v>
      </c>
      <c r="AP2066" s="180"/>
      <c r="AQ2066" s="180"/>
      <c r="AR2066" s="180"/>
      <c r="AS2066" s="180"/>
      <c r="AT2066" s="180"/>
      <c r="AU2066" s="180"/>
      <c r="AV2066" s="180"/>
      <c r="AW2066" s="180"/>
      <c r="AX2066" s="180"/>
      <c r="AY2066" s="180"/>
      <c r="AZ2066" s="180"/>
      <c r="BA2066" s="180"/>
      <c r="BB2066" s="180"/>
      <c r="BC2066" s="180"/>
      <c r="BD2066" s="180"/>
      <c r="BE2066" s="180"/>
      <c r="BF2066" s="180"/>
      <c r="BG2066" s="180"/>
      <c r="BH2066" s="176">
        <f t="shared" si="245"/>
        <v>3</v>
      </c>
      <c r="BI2066" s="176">
        <f t="shared" si="241"/>
        <v>16</v>
      </c>
      <c r="BJ2066" s="182" t="str">
        <f t="shared" si="242"/>
        <v>5 - 26</v>
      </c>
      <c r="BK2066" s="176">
        <f t="shared" si="243"/>
        <v>16</v>
      </c>
      <c r="BL2066" s="176">
        <f t="shared" si="246"/>
        <v>3</v>
      </c>
      <c r="BM2066" s="533"/>
      <c r="BN2066" s="185">
        <v>110</v>
      </c>
      <c r="BO2066" s="180">
        <v>4</v>
      </c>
      <c r="BP2066" s="185">
        <f t="shared" si="240"/>
        <v>174</v>
      </c>
      <c r="BQ2066" s="420" t="str">
        <f t="shared" si="244"/>
        <v>III</v>
      </c>
      <c r="BR2066" s="185"/>
      <c r="BS2066" s="464" t="s">
        <v>9623</v>
      </c>
    </row>
    <row r="2067" spans="1:71" ht="25.5" x14ac:dyDescent="0.2">
      <c r="A2067" s="696">
        <v>2064</v>
      </c>
      <c r="B2067" s="286" t="s">
        <v>12029</v>
      </c>
      <c r="C2067" s="286" t="s">
        <v>12025</v>
      </c>
      <c r="D2067" s="258" t="s">
        <v>9623</v>
      </c>
      <c r="E2067" s="736">
        <v>1</v>
      </c>
      <c r="F2067" s="736">
        <v>1</v>
      </c>
      <c r="G2067" s="737">
        <v>20</v>
      </c>
      <c r="H2067" s="305" t="s">
        <v>3486</v>
      </c>
      <c r="I2067" s="496" t="s">
        <v>3487</v>
      </c>
      <c r="J2067" s="497" t="s">
        <v>6558</v>
      </c>
      <c r="K2067" s="427" t="s">
        <v>3491</v>
      </c>
      <c r="L2067" s="427" t="s">
        <v>3491</v>
      </c>
      <c r="M2067" s="685">
        <v>6</v>
      </c>
      <c r="N2067" s="685" t="s">
        <v>15715</v>
      </c>
      <c r="O2067" s="685">
        <v>175</v>
      </c>
      <c r="P2067" s="427" t="s">
        <v>16362</v>
      </c>
      <c r="Q2067" s="191">
        <v>9</v>
      </c>
      <c r="R2067" s="180"/>
      <c r="S2067" s="498">
        <v>1</v>
      </c>
      <c r="T2067" s="189">
        <v>1</v>
      </c>
      <c r="U2067" s="189">
        <v>1</v>
      </c>
      <c r="V2067" s="189">
        <v>1</v>
      </c>
      <c r="W2067" s="742">
        <v>6</v>
      </c>
      <c r="X2067" s="742"/>
      <c r="Y2067" s="742">
        <v>6</v>
      </c>
      <c r="Z2067" s="742"/>
      <c r="AA2067" s="742"/>
      <c r="AB2067" s="220"/>
      <c r="AC2067" s="419" t="s">
        <v>12047</v>
      </c>
      <c r="AD2067" s="427" t="s">
        <v>12030</v>
      </c>
      <c r="AE2067" s="427" t="s">
        <v>4247</v>
      </c>
      <c r="AF2067" s="194">
        <v>0</v>
      </c>
      <c r="AG2067" s="194">
        <v>0</v>
      </c>
      <c r="AH2067" s="194">
        <v>0</v>
      </c>
      <c r="AI2067" s="194">
        <v>0</v>
      </c>
      <c r="AJ2067" s="194">
        <v>0</v>
      </c>
      <c r="AK2067" s="194">
        <v>0</v>
      </c>
      <c r="AL2067" s="383">
        <v>5</v>
      </c>
      <c r="AM2067" s="194">
        <v>0</v>
      </c>
      <c r="AN2067" s="177">
        <v>0</v>
      </c>
      <c r="AO2067" s="194">
        <v>2</v>
      </c>
      <c r="AP2067" s="180"/>
      <c r="AQ2067" s="180"/>
      <c r="AR2067" s="180"/>
      <c r="AS2067" s="180"/>
      <c r="AT2067" s="180"/>
      <c r="AU2067" s="180"/>
      <c r="AV2067" s="180"/>
      <c r="AW2067" s="180"/>
      <c r="AX2067" s="180"/>
      <c r="AY2067" s="180"/>
      <c r="AZ2067" s="180"/>
      <c r="BA2067" s="180"/>
      <c r="BB2067" s="180"/>
      <c r="BC2067" s="180"/>
      <c r="BD2067" s="180"/>
      <c r="BE2067" s="180"/>
      <c r="BF2067" s="180"/>
      <c r="BG2067" s="180"/>
      <c r="BH2067" s="176">
        <f t="shared" si="245"/>
        <v>5</v>
      </c>
      <c r="BI2067" s="176">
        <f t="shared" si="241"/>
        <v>15</v>
      </c>
      <c r="BJ2067" s="182" t="str">
        <f t="shared" si="242"/>
        <v>7 - 42</v>
      </c>
      <c r="BK2067" s="176">
        <f t="shared" si="243"/>
        <v>25</v>
      </c>
      <c r="BL2067" s="176">
        <f t="shared" si="246"/>
        <v>5</v>
      </c>
      <c r="BM2067" s="533"/>
      <c r="BN2067" s="185">
        <v>300</v>
      </c>
      <c r="BO2067" s="180">
        <v>6</v>
      </c>
      <c r="BP2067" s="185">
        <f t="shared" si="240"/>
        <v>450</v>
      </c>
      <c r="BQ2067" s="420" t="str">
        <f t="shared" si="244"/>
        <v>V</v>
      </c>
      <c r="BR2067" s="185"/>
      <c r="BS2067" s="464" t="s">
        <v>9623</v>
      </c>
    </row>
    <row r="2068" spans="1:71" ht="25.5" x14ac:dyDescent="0.2">
      <c r="A2068" s="697">
        <v>2065</v>
      </c>
      <c r="B2068" s="286" t="s">
        <v>12029</v>
      </c>
      <c r="C2068" s="286" t="s">
        <v>12026</v>
      </c>
      <c r="D2068" s="258" t="s">
        <v>9623</v>
      </c>
      <c r="E2068" s="736">
        <v>1</v>
      </c>
      <c r="F2068" s="736">
        <v>1</v>
      </c>
      <c r="G2068" s="737">
        <v>20</v>
      </c>
      <c r="H2068" s="305" t="s">
        <v>3486</v>
      </c>
      <c r="I2068" s="496" t="s">
        <v>3487</v>
      </c>
      <c r="J2068" s="497" t="s">
        <v>5401</v>
      </c>
      <c r="K2068" s="427" t="s">
        <v>5490</v>
      </c>
      <c r="L2068" s="427" t="s">
        <v>5490</v>
      </c>
      <c r="M2068" s="686">
        <v>9</v>
      </c>
      <c r="N2068" s="685" t="s">
        <v>15715</v>
      </c>
      <c r="O2068" s="686">
        <v>650</v>
      </c>
      <c r="P2068" s="427" t="s">
        <v>16363</v>
      </c>
      <c r="Q2068" s="191">
        <v>9</v>
      </c>
      <c r="R2068" s="180"/>
      <c r="S2068" s="498">
        <v>1</v>
      </c>
      <c r="T2068" s="189">
        <v>1</v>
      </c>
      <c r="U2068" s="189">
        <v>1</v>
      </c>
      <c r="V2068" s="189">
        <v>1</v>
      </c>
      <c r="W2068" s="742">
        <v>6</v>
      </c>
      <c r="X2068" s="742"/>
      <c r="Y2068" s="742">
        <v>6</v>
      </c>
      <c r="Z2068" s="742"/>
      <c r="AA2068" s="742"/>
      <c r="AB2068" s="220"/>
      <c r="AC2068" s="419" t="s">
        <v>12047</v>
      </c>
      <c r="AD2068" s="427" t="s">
        <v>12030</v>
      </c>
      <c r="AE2068" s="427" t="s">
        <v>4247</v>
      </c>
      <c r="AF2068" s="194">
        <v>0</v>
      </c>
      <c r="AG2068" s="194">
        <v>0</v>
      </c>
      <c r="AH2068" s="194">
        <v>0</v>
      </c>
      <c r="AI2068" s="194">
        <v>0</v>
      </c>
      <c r="AJ2068" s="194">
        <v>0</v>
      </c>
      <c r="AK2068" s="194">
        <v>0</v>
      </c>
      <c r="AL2068" s="383">
        <v>8</v>
      </c>
      <c r="AM2068" s="194">
        <v>0</v>
      </c>
      <c r="AN2068" s="177">
        <v>0</v>
      </c>
      <c r="AO2068" s="194">
        <v>2</v>
      </c>
      <c r="AP2068" s="180"/>
      <c r="AQ2068" s="180"/>
      <c r="AR2068" s="180"/>
      <c r="AS2068" s="180"/>
      <c r="AT2068" s="180"/>
      <c r="AU2068" s="180"/>
      <c r="AV2068" s="180"/>
      <c r="AW2068" s="180"/>
      <c r="AX2068" s="180"/>
      <c r="AY2068" s="180"/>
      <c r="AZ2068" s="180"/>
      <c r="BA2068" s="180"/>
      <c r="BB2068" s="180"/>
      <c r="BC2068" s="180"/>
      <c r="BD2068" s="180"/>
      <c r="BE2068" s="180"/>
      <c r="BF2068" s="180"/>
      <c r="BG2068" s="180"/>
      <c r="BH2068" s="176">
        <f t="shared" si="245"/>
        <v>8</v>
      </c>
      <c r="BI2068" s="176">
        <f t="shared" si="241"/>
        <v>12</v>
      </c>
      <c r="BJ2068" s="182" t="str">
        <f t="shared" si="242"/>
        <v>10 - 66</v>
      </c>
      <c r="BK2068" s="176">
        <f t="shared" si="243"/>
        <v>38</v>
      </c>
      <c r="BL2068" s="176">
        <f t="shared" si="246"/>
        <v>8</v>
      </c>
      <c r="BM2068" s="533"/>
      <c r="BN2068" s="185">
        <v>1200</v>
      </c>
      <c r="BO2068" s="180">
        <v>12</v>
      </c>
      <c r="BP2068" s="185">
        <f t="shared" si="240"/>
        <v>1656</v>
      </c>
      <c r="BQ2068" s="420" t="str">
        <f t="shared" si="244"/>
        <v>VII</v>
      </c>
      <c r="BR2068" s="185"/>
      <c r="BS2068" s="464" t="s">
        <v>9623</v>
      </c>
    </row>
    <row r="2069" spans="1:71" ht="25.5" x14ac:dyDescent="0.2">
      <c r="A2069" s="696">
        <v>2066</v>
      </c>
      <c r="B2069" s="286" t="s">
        <v>12029</v>
      </c>
      <c r="C2069" s="286" t="s">
        <v>12029</v>
      </c>
      <c r="D2069" s="258" t="s">
        <v>9623</v>
      </c>
      <c r="E2069" s="736">
        <v>1</v>
      </c>
      <c r="F2069" s="736">
        <v>1</v>
      </c>
      <c r="G2069" s="737">
        <v>4</v>
      </c>
      <c r="H2069" s="305" t="s">
        <v>3486</v>
      </c>
      <c r="I2069" s="496" t="s">
        <v>3486</v>
      </c>
      <c r="J2069" s="497" t="s">
        <v>3486</v>
      </c>
      <c r="K2069" s="427" t="s">
        <v>3489</v>
      </c>
      <c r="L2069" s="427" t="s">
        <v>3489</v>
      </c>
      <c r="M2069" s="686">
        <v>5</v>
      </c>
      <c r="N2069" s="685" t="s">
        <v>16458</v>
      </c>
      <c r="O2069" s="686">
        <v>1</v>
      </c>
      <c r="P2069" s="427" t="s">
        <v>16361</v>
      </c>
      <c r="Q2069" s="191">
        <v>9</v>
      </c>
      <c r="R2069" s="180"/>
      <c r="S2069" s="498">
        <v>0</v>
      </c>
      <c r="T2069" s="190">
        <v>0</v>
      </c>
      <c r="U2069" s="190">
        <v>0</v>
      </c>
      <c r="V2069" s="190">
        <v>0</v>
      </c>
      <c r="W2069" s="742">
        <v>0</v>
      </c>
      <c r="X2069" s="742"/>
      <c r="Y2069" s="742"/>
      <c r="Z2069" s="742"/>
      <c r="AA2069" s="742"/>
      <c r="AB2069" s="220"/>
      <c r="AC2069" s="419" t="s">
        <v>12037</v>
      </c>
      <c r="AD2069" s="191" t="s">
        <v>8097</v>
      </c>
      <c r="AE2069" s="427" t="s">
        <v>4247</v>
      </c>
      <c r="AF2069" s="194">
        <v>0</v>
      </c>
      <c r="AG2069" s="194">
        <v>0</v>
      </c>
      <c r="AH2069" s="194">
        <v>0</v>
      </c>
      <c r="AI2069" s="194">
        <v>0</v>
      </c>
      <c r="AJ2069" s="194">
        <v>0</v>
      </c>
      <c r="AK2069" s="194">
        <v>0</v>
      </c>
      <c r="AL2069" s="383">
        <v>2</v>
      </c>
      <c r="AM2069" s="194">
        <v>0</v>
      </c>
      <c r="AN2069" s="177">
        <v>0</v>
      </c>
      <c r="AO2069" s="194">
        <v>2</v>
      </c>
      <c r="AP2069" s="180"/>
      <c r="AQ2069" s="180"/>
      <c r="AR2069" s="180"/>
      <c r="AS2069" s="180"/>
      <c r="AT2069" s="180"/>
      <c r="AU2069" s="180"/>
      <c r="AV2069" s="180"/>
      <c r="AW2069" s="180"/>
      <c r="AX2069" s="180"/>
      <c r="AY2069" s="180"/>
      <c r="AZ2069" s="180"/>
      <c r="BA2069" s="180"/>
      <c r="BB2069" s="180"/>
      <c r="BC2069" s="180"/>
      <c r="BD2069" s="180"/>
      <c r="BE2069" s="180"/>
      <c r="BF2069" s="180"/>
      <c r="BG2069" s="180"/>
      <c r="BH2069" s="176">
        <f t="shared" si="245"/>
        <v>2</v>
      </c>
      <c r="BI2069" s="176">
        <f t="shared" si="241"/>
        <v>16</v>
      </c>
      <c r="BJ2069" s="182" t="str">
        <f t="shared" si="242"/>
        <v>4 - 18</v>
      </c>
      <c r="BK2069" s="176">
        <f t="shared" si="243"/>
        <v>11</v>
      </c>
      <c r="BL2069" s="176">
        <f t="shared" si="246"/>
        <v>2</v>
      </c>
      <c r="BM2069" s="533"/>
      <c r="BN2069" s="185">
        <v>330</v>
      </c>
      <c r="BO2069" s="180">
        <v>3</v>
      </c>
      <c r="BP2069" s="185">
        <f t="shared" si="240"/>
        <v>363</v>
      </c>
      <c r="BQ2069" s="420" t="str">
        <f t="shared" si="244"/>
        <v>V</v>
      </c>
      <c r="BR2069" s="185"/>
      <c r="BS2069" s="464" t="s">
        <v>9623</v>
      </c>
    </row>
    <row r="2070" spans="1:71" x14ac:dyDescent="0.2">
      <c r="A2070" s="697">
        <v>2067</v>
      </c>
      <c r="B2070" s="286" t="s">
        <v>7382</v>
      </c>
      <c r="C2070" s="286" t="s">
        <v>7382</v>
      </c>
      <c r="D2070" s="258" t="s">
        <v>9623</v>
      </c>
      <c r="E2070" s="736">
        <v>1</v>
      </c>
      <c r="F2070" s="736">
        <v>1</v>
      </c>
      <c r="G2070" s="737">
        <v>2</v>
      </c>
      <c r="H2070" s="305" t="s">
        <v>3486</v>
      </c>
      <c r="I2070" s="207" t="s">
        <v>2654</v>
      </c>
      <c r="J2070" s="279" t="s">
        <v>7383</v>
      </c>
      <c r="K2070" s="179" t="s">
        <v>8098</v>
      </c>
      <c r="L2070" s="427" t="s">
        <v>3491</v>
      </c>
      <c r="M2070" s="684">
        <v>15</v>
      </c>
      <c r="N2070" s="684" t="s">
        <v>15710</v>
      </c>
      <c r="O2070" s="684">
        <v>320</v>
      </c>
      <c r="P2070" s="179" t="s">
        <v>15962</v>
      </c>
      <c r="Q2070" s="179">
        <v>6</v>
      </c>
      <c r="R2070" s="180"/>
      <c r="S2070" s="498">
        <v>1</v>
      </c>
      <c r="T2070" s="189">
        <v>1</v>
      </c>
      <c r="U2070" s="189">
        <v>1</v>
      </c>
      <c r="V2070" s="189">
        <v>1</v>
      </c>
      <c r="W2070" s="742">
        <v>9</v>
      </c>
      <c r="X2070" s="742"/>
      <c r="Y2070" s="742"/>
      <c r="Z2070" s="742"/>
      <c r="AA2070" s="742"/>
      <c r="AB2070" s="220"/>
      <c r="AC2070" s="186" t="s">
        <v>7384</v>
      </c>
      <c r="AD2070" s="179" t="s">
        <v>7388</v>
      </c>
      <c r="AE2070" s="179" t="s">
        <v>4247</v>
      </c>
      <c r="AF2070" s="194">
        <v>0</v>
      </c>
      <c r="AG2070" s="194">
        <v>0</v>
      </c>
      <c r="AH2070" s="194">
        <v>0</v>
      </c>
      <c r="AI2070" s="194">
        <v>0</v>
      </c>
      <c r="AJ2070" s="194">
        <v>0</v>
      </c>
      <c r="AK2070" s="194">
        <v>0</v>
      </c>
      <c r="AL2070" s="383">
        <v>3</v>
      </c>
      <c r="AM2070" s="194">
        <v>0</v>
      </c>
      <c r="AN2070" s="177">
        <v>0</v>
      </c>
      <c r="AO2070" s="194">
        <v>2</v>
      </c>
      <c r="AP2070" s="187"/>
      <c r="AQ2070" s="187"/>
      <c r="AR2070" s="187"/>
      <c r="AS2070" s="187"/>
      <c r="AT2070" s="187"/>
      <c r="AU2070" s="187"/>
      <c r="AV2070" s="187"/>
      <c r="AW2070" s="187"/>
      <c r="AX2070" s="187"/>
      <c r="AY2070" s="187"/>
      <c r="AZ2070" s="187"/>
      <c r="BA2070" s="187"/>
      <c r="BB2070" s="187"/>
      <c r="BC2070" s="187"/>
      <c r="BD2070" s="187"/>
      <c r="BE2070" s="187"/>
      <c r="BF2070" s="187"/>
      <c r="BG2070" s="187"/>
      <c r="BH2070" s="176">
        <f t="shared" si="245"/>
        <v>3</v>
      </c>
      <c r="BI2070" s="176">
        <f t="shared" si="241"/>
        <v>16</v>
      </c>
      <c r="BJ2070" s="182" t="str">
        <f t="shared" si="242"/>
        <v>5 - 26</v>
      </c>
      <c r="BK2070" s="176">
        <f t="shared" si="243"/>
        <v>16</v>
      </c>
      <c r="BL2070" s="176">
        <f t="shared" si="246"/>
        <v>3</v>
      </c>
      <c r="BM2070" s="535"/>
      <c r="BN2070" s="187">
        <v>85</v>
      </c>
      <c r="BO2070" s="187">
        <v>4</v>
      </c>
      <c r="BP2070" s="185">
        <f t="shared" si="240"/>
        <v>149</v>
      </c>
      <c r="BQ2070" s="420" t="str">
        <f t="shared" si="244"/>
        <v>III</v>
      </c>
      <c r="BR2070" s="185"/>
      <c r="BS2070" s="464" t="s">
        <v>9623</v>
      </c>
    </row>
    <row r="2071" spans="1:71" x14ac:dyDescent="0.2">
      <c r="A2071" s="696">
        <v>2068</v>
      </c>
      <c r="B2071" s="286" t="s">
        <v>12048</v>
      </c>
      <c r="C2071" s="286" t="s">
        <v>12048</v>
      </c>
      <c r="D2071" s="258" t="s">
        <v>9623</v>
      </c>
      <c r="E2071" s="736">
        <v>4</v>
      </c>
      <c r="F2071" s="736">
        <v>1</v>
      </c>
      <c r="G2071" s="737">
        <v>6</v>
      </c>
      <c r="H2071" s="305" t="s">
        <v>3486</v>
      </c>
      <c r="I2071" s="496" t="s">
        <v>3485</v>
      </c>
      <c r="J2071" s="497" t="s">
        <v>3395</v>
      </c>
      <c r="K2071" s="427" t="s">
        <v>12055</v>
      </c>
      <c r="L2071" s="427" t="s">
        <v>3489</v>
      </c>
      <c r="M2071" s="685">
        <v>5</v>
      </c>
      <c r="N2071" s="685" t="s">
        <v>15710</v>
      </c>
      <c r="O2071" s="685">
        <v>15</v>
      </c>
      <c r="P2071" s="427" t="s">
        <v>16121</v>
      </c>
      <c r="Q2071" s="191">
        <v>6</v>
      </c>
      <c r="R2071" s="180"/>
      <c r="S2071" s="498">
        <v>1</v>
      </c>
      <c r="T2071" s="189">
        <v>1</v>
      </c>
      <c r="U2071" s="189">
        <v>1</v>
      </c>
      <c r="V2071" s="189">
        <v>1</v>
      </c>
      <c r="W2071" s="742">
        <v>15</v>
      </c>
      <c r="X2071" s="742"/>
      <c r="Y2071" s="742"/>
      <c r="Z2071" s="742"/>
      <c r="AA2071" s="742"/>
      <c r="AB2071" s="220"/>
      <c r="AC2071" s="419" t="s">
        <v>12057</v>
      </c>
      <c r="AD2071" s="179" t="s">
        <v>7388</v>
      </c>
      <c r="AE2071" s="427" t="s">
        <v>4247</v>
      </c>
      <c r="AF2071" s="194">
        <v>0</v>
      </c>
      <c r="AG2071" s="194">
        <v>0</v>
      </c>
      <c r="AH2071" s="194">
        <v>0</v>
      </c>
      <c r="AI2071" s="194">
        <v>0</v>
      </c>
      <c r="AJ2071" s="194">
        <v>0</v>
      </c>
      <c r="AK2071" s="194">
        <v>0</v>
      </c>
      <c r="AL2071" s="383">
        <v>2</v>
      </c>
      <c r="AM2071" s="194">
        <v>0</v>
      </c>
      <c r="AN2071" s="177">
        <v>0</v>
      </c>
      <c r="AO2071" s="194">
        <v>1</v>
      </c>
      <c r="AP2071" s="180"/>
      <c r="AQ2071" s="180"/>
      <c r="AR2071" s="180"/>
      <c r="AS2071" s="180"/>
      <c r="AT2071" s="180"/>
      <c r="AU2071" s="180"/>
      <c r="AV2071" s="180"/>
      <c r="AW2071" s="180"/>
      <c r="AX2071" s="180"/>
      <c r="AY2071" s="180"/>
      <c r="AZ2071" s="180"/>
      <c r="BA2071" s="180"/>
      <c r="BB2071" s="180"/>
      <c r="BC2071" s="180"/>
      <c r="BD2071" s="180"/>
      <c r="BE2071" s="180"/>
      <c r="BF2071" s="180"/>
      <c r="BG2071" s="180"/>
      <c r="BH2071" s="176">
        <f t="shared" si="245"/>
        <v>2</v>
      </c>
      <c r="BI2071" s="176">
        <f t="shared" si="241"/>
        <v>16</v>
      </c>
      <c r="BJ2071" s="182" t="str">
        <f t="shared" si="242"/>
        <v>3 - 17</v>
      </c>
      <c r="BK2071" s="176">
        <f t="shared" si="243"/>
        <v>10</v>
      </c>
      <c r="BL2071" s="176">
        <f t="shared" si="246"/>
        <v>2</v>
      </c>
      <c r="BM2071" s="533"/>
      <c r="BN2071" s="185">
        <v>255</v>
      </c>
      <c r="BO2071" s="180">
        <v>3</v>
      </c>
      <c r="BP2071" s="185">
        <f t="shared" si="240"/>
        <v>285</v>
      </c>
      <c r="BQ2071" s="420" t="str">
        <f t="shared" si="244"/>
        <v>V</v>
      </c>
      <c r="BR2071" s="185"/>
      <c r="BS2071" s="464" t="s">
        <v>9623</v>
      </c>
    </row>
    <row r="2072" spans="1:71" x14ac:dyDescent="0.2">
      <c r="A2072" s="696">
        <v>2069</v>
      </c>
      <c r="B2072" s="286" t="s">
        <v>12049</v>
      </c>
      <c r="C2072" s="286" t="s">
        <v>12049</v>
      </c>
      <c r="D2072" s="258" t="s">
        <v>9623</v>
      </c>
      <c r="E2072" s="736">
        <v>4</v>
      </c>
      <c r="F2072" s="736">
        <v>1</v>
      </c>
      <c r="G2072" s="737">
        <v>6</v>
      </c>
      <c r="H2072" s="305" t="s">
        <v>3486</v>
      </c>
      <c r="I2072" s="496" t="s">
        <v>3485</v>
      </c>
      <c r="J2072" s="497" t="s">
        <v>3395</v>
      </c>
      <c r="K2072" s="427" t="s">
        <v>12055</v>
      </c>
      <c r="L2072" s="427" t="s">
        <v>3489</v>
      </c>
      <c r="M2072" s="685">
        <v>5</v>
      </c>
      <c r="N2072" s="685" t="s">
        <v>15710</v>
      </c>
      <c r="O2072" s="685">
        <v>15</v>
      </c>
      <c r="P2072" s="427" t="s">
        <v>16121</v>
      </c>
      <c r="Q2072" s="191">
        <v>6</v>
      </c>
      <c r="R2072" s="180"/>
      <c r="S2072" s="498">
        <v>1</v>
      </c>
      <c r="T2072" s="189">
        <v>1</v>
      </c>
      <c r="U2072" s="189">
        <v>1</v>
      </c>
      <c r="V2072" s="189">
        <v>1</v>
      </c>
      <c r="W2072" s="742">
        <v>15</v>
      </c>
      <c r="X2072" s="742"/>
      <c r="Y2072" s="742"/>
      <c r="Z2072" s="742"/>
      <c r="AA2072" s="742"/>
      <c r="AB2072" s="220"/>
      <c r="AC2072" s="419" t="s">
        <v>5216</v>
      </c>
      <c r="AD2072" s="179" t="s">
        <v>7388</v>
      </c>
      <c r="AE2072" s="427" t="s">
        <v>4247</v>
      </c>
      <c r="AF2072" s="194">
        <v>0</v>
      </c>
      <c r="AG2072" s="194">
        <v>0</v>
      </c>
      <c r="AH2072" s="194">
        <v>0</v>
      </c>
      <c r="AI2072" s="194">
        <v>0</v>
      </c>
      <c r="AJ2072" s="194">
        <v>0</v>
      </c>
      <c r="AK2072" s="194">
        <v>0</v>
      </c>
      <c r="AL2072" s="383">
        <v>2</v>
      </c>
      <c r="AM2072" s="194">
        <v>0</v>
      </c>
      <c r="AN2072" s="177">
        <v>0</v>
      </c>
      <c r="AO2072" s="194">
        <v>1</v>
      </c>
      <c r="AP2072" s="180"/>
      <c r="AQ2072" s="180"/>
      <c r="AR2072" s="180"/>
      <c r="AS2072" s="180"/>
      <c r="AT2072" s="180"/>
      <c r="AU2072" s="180"/>
      <c r="AV2072" s="180"/>
      <c r="AW2072" s="180"/>
      <c r="AX2072" s="180"/>
      <c r="AY2072" s="180"/>
      <c r="AZ2072" s="180"/>
      <c r="BA2072" s="180"/>
      <c r="BB2072" s="180"/>
      <c r="BC2072" s="180"/>
      <c r="BD2072" s="180"/>
      <c r="BE2072" s="180"/>
      <c r="BF2072" s="180"/>
      <c r="BG2072" s="180"/>
      <c r="BH2072" s="176">
        <f t="shared" si="245"/>
        <v>2</v>
      </c>
      <c r="BI2072" s="176">
        <f t="shared" si="241"/>
        <v>16</v>
      </c>
      <c r="BJ2072" s="182" t="str">
        <f t="shared" si="242"/>
        <v>3 - 17</v>
      </c>
      <c r="BK2072" s="176">
        <f t="shared" si="243"/>
        <v>10</v>
      </c>
      <c r="BL2072" s="176">
        <f t="shared" si="246"/>
        <v>2</v>
      </c>
      <c r="BM2072" s="533"/>
      <c r="BN2072" s="185">
        <v>255</v>
      </c>
      <c r="BO2072" s="180">
        <v>3</v>
      </c>
      <c r="BP2072" s="185">
        <f t="shared" si="240"/>
        <v>285</v>
      </c>
      <c r="BQ2072" s="420" t="str">
        <f t="shared" si="244"/>
        <v>V</v>
      </c>
      <c r="BR2072" s="185"/>
      <c r="BS2072" s="464" t="s">
        <v>9623</v>
      </c>
    </row>
    <row r="2073" spans="1:71" x14ac:dyDescent="0.2">
      <c r="A2073" s="697">
        <v>2070</v>
      </c>
      <c r="B2073" s="286" t="s">
        <v>12050</v>
      </c>
      <c r="C2073" s="286" t="s">
        <v>12050</v>
      </c>
      <c r="D2073" s="258" t="s">
        <v>9623</v>
      </c>
      <c r="E2073" s="736">
        <v>3</v>
      </c>
      <c r="F2073" s="736">
        <v>1</v>
      </c>
      <c r="G2073" s="737">
        <v>6</v>
      </c>
      <c r="H2073" s="305" t="s">
        <v>3486</v>
      </c>
      <c r="I2073" s="496" t="s">
        <v>3485</v>
      </c>
      <c r="J2073" s="497" t="s">
        <v>3395</v>
      </c>
      <c r="K2073" s="427" t="s">
        <v>12055</v>
      </c>
      <c r="L2073" s="427" t="s">
        <v>3489</v>
      </c>
      <c r="M2073" s="685">
        <v>5</v>
      </c>
      <c r="N2073" s="685" t="s">
        <v>15710</v>
      </c>
      <c r="O2073" s="685">
        <v>15</v>
      </c>
      <c r="P2073" s="427" t="s">
        <v>16121</v>
      </c>
      <c r="Q2073" s="191">
        <v>6</v>
      </c>
      <c r="R2073" s="180"/>
      <c r="S2073" s="498">
        <v>1</v>
      </c>
      <c r="T2073" s="189">
        <v>1</v>
      </c>
      <c r="U2073" s="189">
        <v>1</v>
      </c>
      <c r="V2073" s="189">
        <v>1</v>
      </c>
      <c r="W2073" s="742">
        <v>15</v>
      </c>
      <c r="X2073" s="742"/>
      <c r="Y2073" s="742"/>
      <c r="Z2073" s="742"/>
      <c r="AA2073" s="742"/>
      <c r="AB2073" s="219"/>
      <c r="AC2073" s="419" t="s">
        <v>12061</v>
      </c>
      <c r="AD2073" s="179" t="s">
        <v>7388</v>
      </c>
      <c r="AE2073" s="427" t="s">
        <v>4247</v>
      </c>
      <c r="AF2073" s="194">
        <v>0</v>
      </c>
      <c r="AG2073" s="194">
        <v>0</v>
      </c>
      <c r="AH2073" s="194">
        <v>0</v>
      </c>
      <c r="AI2073" s="194">
        <v>0</v>
      </c>
      <c r="AJ2073" s="194">
        <v>0</v>
      </c>
      <c r="AK2073" s="194">
        <v>0</v>
      </c>
      <c r="AL2073" s="383">
        <v>2</v>
      </c>
      <c r="AM2073" s="194">
        <v>0</v>
      </c>
      <c r="AN2073" s="177">
        <v>0</v>
      </c>
      <c r="AO2073" s="194">
        <v>1</v>
      </c>
      <c r="AP2073" s="180"/>
      <c r="AQ2073" s="180"/>
      <c r="AR2073" s="180"/>
      <c r="AS2073" s="180"/>
      <c r="AT2073" s="180"/>
      <c r="AU2073" s="180"/>
      <c r="AV2073" s="180"/>
      <c r="AW2073" s="180"/>
      <c r="AX2073" s="180"/>
      <c r="AY2073" s="180"/>
      <c r="AZ2073" s="180"/>
      <c r="BA2073" s="180"/>
      <c r="BB2073" s="180"/>
      <c r="BC2073" s="180"/>
      <c r="BD2073" s="180"/>
      <c r="BE2073" s="180"/>
      <c r="BF2073" s="180"/>
      <c r="BG2073" s="180"/>
      <c r="BH2073" s="176">
        <f t="shared" si="245"/>
        <v>2</v>
      </c>
      <c r="BI2073" s="176">
        <f t="shared" si="241"/>
        <v>16</v>
      </c>
      <c r="BJ2073" s="182" t="str">
        <f t="shared" si="242"/>
        <v>3 - 17</v>
      </c>
      <c r="BK2073" s="176">
        <f t="shared" si="243"/>
        <v>10</v>
      </c>
      <c r="BL2073" s="176">
        <f t="shared" si="246"/>
        <v>2</v>
      </c>
      <c r="BM2073" s="533"/>
      <c r="BN2073" s="185">
        <v>255</v>
      </c>
      <c r="BO2073" s="180">
        <v>3</v>
      </c>
      <c r="BP2073" s="185">
        <f t="shared" ref="BP2073:BP2136" si="247">BN2073+BK2073*BO2073</f>
        <v>285</v>
      </c>
      <c r="BQ2073" s="420" t="str">
        <f t="shared" si="244"/>
        <v>V</v>
      </c>
      <c r="BR2073" s="185"/>
      <c r="BS2073" s="464" t="s">
        <v>9623</v>
      </c>
    </row>
    <row r="2074" spans="1:71" x14ac:dyDescent="0.2">
      <c r="A2074" s="696">
        <v>2071</v>
      </c>
      <c r="B2074" s="286" t="s">
        <v>12051</v>
      </c>
      <c r="C2074" s="286" t="s">
        <v>12051</v>
      </c>
      <c r="D2074" s="258" t="s">
        <v>9623</v>
      </c>
      <c r="E2074" s="736">
        <v>3</v>
      </c>
      <c r="F2074" s="736">
        <v>1</v>
      </c>
      <c r="G2074" s="737">
        <v>6</v>
      </c>
      <c r="H2074" s="305" t="s">
        <v>3486</v>
      </c>
      <c r="I2074" s="496" t="s">
        <v>3485</v>
      </c>
      <c r="J2074" s="497" t="s">
        <v>3395</v>
      </c>
      <c r="K2074" s="427" t="s">
        <v>12055</v>
      </c>
      <c r="L2074" s="427" t="s">
        <v>3489</v>
      </c>
      <c r="M2074" s="685">
        <v>5</v>
      </c>
      <c r="N2074" s="685" t="s">
        <v>15710</v>
      </c>
      <c r="O2074" s="685">
        <v>15</v>
      </c>
      <c r="P2074" s="427" t="s">
        <v>16121</v>
      </c>
      <c r="Q2074" s="191">
        <v>6</v>
      </c>
      <c r="R2074" s="180"/>
      <c r="S2074" s="498">
        <v>1</v>
      </c>
      <c r="T2074" s="189">
        <v>1</v>
      </c>
      <c r="U2074" s="189">
        <v>1</v>
      </c>
      <c r="V2074" s="189">
        <v>1</v>
      </c>
      <c r="W2074" s="742">
        <v>15</v>
      </c>
      <c r="X2074" s="742"/>
      <c r="Y2074" s="742"/>
      <c r="Z2074" s="742"/>
      <c r="AA2074" s="742"/>
      <c r="AB2074" s="219"/>
      <c r="AC2074" s="419" t="s">
        <v>12064</v>
      </c>
      <c r="AD2074" s="179" t="s">
        <v>7388</v>
      </c>
      <c r="AE2074" s="427" t="s">
        <v>4247</v>
      </c>
      <c r="AF2074" s="194">
        <v>0</v>
      </c>
      <c r="AG2074" s="194">
        <v>0</v>
      </c>
      <c r="AH2074" s="194">
        <v>0</v>
      </c>
      <c r="AI2074" s="194">
        <v>0</v>
      </c>
      <c r="AJ2074" s="194">
        <v>0</v>
      </c>
      <c r="AK2074" s="194">
        <v>0</v>
      </c>
      <c r="AL2074" s="383">
        <v>2</v>
      </c>
      <c r="AM2074" s="194">
        <v>0</v>
      </c>
      <c r="AN2074" s="177">
        <v>0</v>
      </c>
      <c r="AO2074" s="194">
        <v>1</v>
      </c>
      <c r="AP2074" s="180"/>
      <c r="AQ2074" s="180"/>
      <c r="AR2074" s="180"/>
      <c r="AS2074" s="180"/>
      <c r="AT2074" s="180"/>
      <c r="AU2074" s="180"/>
      <c r="AV2074" s="180"/>
      <c r="AW2074" s="180"/>
      <c r="AX2074" s="180"/>
      <c r="AY2074" s="180"/>
      <c r="AZ2074" s="180"/>
      <c r="BA2074" s="180"/>
      <c r="BB2074" s="180"/>
      <c r="BC2074" s="180"/>
      <c r="BD2074" s="180"/>
      <c r="BE2074" s="180"/>
      <c r="BF2074" s="180"/>
      <c r="BG2074" s="180"/>
      <c r="BH2074" s="176">
        <f t="shared" si="245"/>
        <v>2</v>
      </c>
      <c r="BI2074" s="176">
        <f t="shared" si="241"/>
        <v>16</v>
      </c>
      <c r="BJ2074" s="182" t="str">
        <f t="shared" si="242"/>
        <v>3 - 17</v>
      </c>
      <c r="BK2074" s="176">
        <f t="shared" si="243"/>
        <v>10</v>
      </c>
      <c r="BL2074" s="176">
        <f t="shared" si="246"/>
        <v>2</v>
      </c>
      <c r="BM2074" s="533"/>
      <c r="BN2074" s="185">
        <v>255</v>
      </c>
      <c r="BO2074" s="180">
        <v>3</v>
      </c>
      <c r="BP2074" s="185">
        <f t="shared" si="247"/>
        <v>285</v>
      </c>
      <c r="BQ2074" s="420" t="str">
        <f t="shared" si="244"/>
        <v>V</v>
      </c>
      <c r="BR2074" s="185"/>
      <c r="BS2074" s="464" t="s">
        <v>9623</v>
      </c>
    </row>
    <row r="2075" spans="1:71" x14ac:dyDescent="0.2">
      <c r="A2075" s="697">
        <v>2072</v>
      </c>
      <c r="B2075" s="286" t="s">
        <v>12052</v>
      </c>
      <c r="C2075" s="286" t="s">
        <v>12052</v>
      </c>
      <c r="D2075" s="258" t="s">
        <v>9623</v>
      </c>
      <c r="E2075" s="736">
        <v>3</v>
      </c>
      <c r="F2075" s="736">
        <v>1</v>
      </c>
      <c r="G2075" s="737">
        <v>6</v>
      </c>
      <c r="H2075" s="305" t="s">
        <v>3486</v>
      </c>
      <c r="I2075" s="496" t="s">
        <v>3485</v>
      </c>
      <c r="J2075" s="497" t="s">
        <v>3395</v>
      </c>
      <c r="K2075" s="427" t="s">
        <v>12055</v>
      </c>
      <c r="L2075" s="427" t="s">
        <v>3489</v>
      </c>
      <c r="M2075" s="685">
        <v>5</v>
      </c>
      <c r="N2075" s="685" t="s">
        <v>15710</v>
      </c>
      <c r="O2075" s="685">
        <v>15</v>
      </c>
      <c r="P2075" s="427" t="s">
        <v>16121</v>
      </c>
      <c r="Q2075" s="191">
        <v>6</v>
      </c>
      <c r="R2075" s="180"/>
      <c r="S2075" s="498">
        <v>1</v>
      </c>
      <c r="T2075" s="189">
        <v>1</v>
      </c>
      <c r="U2075" s="189">
        <v>1</v>
      </c>
      <c r="V2075" s="189">
        <v>1</v>
      </c>
      <c r="W2075" s="742">
        <v>15</v>
      </c>
      <c r="X2075" s="742"/>
      <c r="Y2075" s="742"/>
      <c r="Z2075" s="742"/>
      <c r="AA2075" s="742"/>
      <c r="AB2075" s="220"/>
      <c r="AC2075" s="419" t="s">
        <v>12069</v>
      </c>
      <c r="AD2075" s="179" t="s">
        <v>7388</v>
      </c>
      <c r="AE2075" s="427" t="s">
        <v>4247</v>
      </c>
      <c r="AF2075" s="194">
        <v>0</v>
      </c>
      <c r="AG2075" s="194">
        <v>0</v>
      </c>
      <c r="AH2075" s="194">
        <v>0</v>
      </c>
      <c r="AI2075" s="194">
        <v>0</v>
      </c>
      <c r="AJ2075" s="194">
        <v>0</v>
      </c>
      <c r="AK2075" s="194">
        <v>0</v>
      </c>
      <c r="AL2075" s="383">
        <v>2</v>
      </c>
      <c r="AM2075" s="194">
        <v>0</v>
      </c>
      <c r="AN2075" s="177">
        <v>0</v>
      </c>
      <c r="AO2075" s="194">
        <v>1</v>
      </c>
      <c r="AP2075" s="180"/>
      <c r="AQ2075" s="180"/>
      <c r="AR2075" s="180"/>
      <c r="AS2075" s="180"/>
      <c r="AT2075" s="180"/>
      <c r="AU2075" s="180"/>
      <c r="AV2075" s="180"/>
      <c r="AW2075" s="180"/>
      <c r="AX2075" s="180"/>
      <c r="AY2075" s="180"/>
      <c r="AZ2075" s="180"/>
      <c r="BA2075" s="180"/>
      <c r="BB2075" s="180"/>
      <c r="BC2075" s="180"/>
      <c r="BD2075" s="180"/>
      <c r="BE2075" s="180"/>
      <c r="BF2075" s="180"/>
      <c r="BG2075" s="180"/>
      <c r="BH2075" s="176">
        <f t="shared" si="245"/>
        <v>2</v>
      </c>
      <c r="BI2075" s="176">
        <f t="shared" si="241"/>
        <v>16</v>
      </c>
      <c r="BJ2075" s="182" t="str">
        <f t="shared" si="242"/>
        <v>3 - 17</v>
      </c>
      <c r="BK2075" s="176">
        <f t="shared" si="243"/>
        <v>10</v>
      </c>
      <c r="BL2075" s="176">
        <f t="shared" si="246"/>
        <v>2</v>
      </c>
      <c r="BM2075" s="533"/>
      <c r="BN2075" s="185">
        <v>255</v>
      </c>
      <c r="BO2075" s="180">
        <v>3</v>
      </c>
      <c r="BP2075" s="185">
        <f t="shared" si="247"/>
        <v>285</v>
      </c>
      <c r="BQ2075" s="420" t="str">
        <f t="shared" si="244"/>
        <v>V</v>
      </c>
      <c r="BR2075" s="185"/>
      <c r="BS2075" s="464" t="s">
        <v>9623</v>
      </c>
    </row>
    <row r="2076" spans="1:71" x14ac:dyDescent="0.2">
      <c r="A2076" s="696">
        <v>2073</v>
      </c>
      <c r="B2076" s="286" t="s">
        <v>12053</v>
      </c>
      <c r="C2076" s="286" t="s">
        <v>12053</v>
      </c>
      <c r="D2076" s="258" t="s">
        <v>9623</v>
      </c>
      <c r="E2076" s="736">
        <v>2</v>
      </c>
      <c r="F2076" s="736">
        <v>1</v>
      </c>
      <c r="G2076" s="737">
        <v>6</v>
      </c>
      <c r="H2076" s="305" t="s">
        <v>3486</v>
      </c>
      <c r="I2076" s="496" t="s">
        <v>3485</v>
      </c>
      <c r="J2076" s="497" t="s">
        <v>3395</v>
      </c>
      <c r="K2076" s="427" t="s">
        <v>12055</v>
      </c>
      <c r="L2076" s="427" t="s">
        <v>3489</v>
      </c>
      <c r="M2076" s="685">
        <v>5</v>
      </c>
      <c r="N2076" s="685" t="s">
        <v>15710</v>
      </c>
      <c r="O2076" s="685">
        <v>15</v>
      </c>
      <c r="P2076" s="427" t="s">
        <v>16121</v>
      </c>
      <c r="Q2076" s="179">
        <v>6</v>
      </c>
      <c r="R2076" s="180"/>
      <c r="S2076" s="498">
        <v>1</v>
      </c>
      <c r="T2076" s="189">
        <v>1</v>
      </c>
      <c r="U2076" s="189">
        <v>1</v>
      </c>
      <c r="V2076" s="189">
        <v>1</v>
      </c>
      <c r="W2076" s="742">
        <v>15</v>
      </c>
      <c r="X2076" s="742"/>
      <c r="Y2076" s="742"/>
      <c r="Z2076" s="742"/>
      <c r="AA2076" s="742"/>
      <c r="AB2076" s="220"/>
      <c r="AC2076" s="419" t="s">
        <v>12070</v>
      </c>
      <c r="AD2076" s="179" t="s">
        <v>7388</v>
      </c>
      <c r="AE2076" s="427" t="s">
        <v>4247</v>
      </c>
      <c r="AF2076" s="194">
        <v>0</v>
      </c>
      <c r="AG2076" s="194">
        <v>0</v>
      </c>
      <c r="AH2076" s="194">
        <v>0</v>
      </c>
      <c r="AI2076" s="194">
        <v>0</v>
      </c>
      <c r="AJ2076" s="194">
        <v>0</v>
      </c>
      <c r="AK2076" s="194">
        <v>0</v>
      </c>
      <c r="AL2076" s="383">
        <v>2</v>
      </c>
      <c r="AM2076" s="194">
        <v>0</v>
      </c>
      <c r="AN2076" s="177">
        <v>0</v>
      </c>
      <c r="AO2076" s="194">
        <v>1</v>
      </c>
      <c r="AP2076" s="180"/>
      <c r="AQ2076" s="180"/>
      <c r="AR2076" s="180"/>
      <c r="AS2076" s="180"/>
      <c r="AT2076" s="180"/>
      <c r="AU2076" s="180"/>
      <c r="AV2076" s="180"/>
      <c r="AW2076" s="180"/>
      <c r="AX2076" s="180"/>
      <c r="AY2076" s="180"/>
      <c r="AZ2076" s="180"/>
      <c r="BA2076" s="180"/>
      <c r="BB2076" s="180"/>
      <c r="BC2076" s="180"/>
      <c r="BD2076" s="180"/>
      <c r="BE2076" s="180"/>
      <c r="BF2076" s="180"/>
      <c r="BG2076" s="180"/>
      <c r="BH2076" s="176">
        <f t="shared" si="245"/>
        <v>2</v>
      </c>
      <c r="BI2076" s="176">
        <f t="shared" si="241"/>
        <v>16</v>
      </c>
      <c r="BJ2076" s="182" t="str">
        <f t="shared" si="242"/>
        <v>3 - 17</v>
      </c>
      <c r="BK2076" s="176">
        <f t="shared" si="243"/>
        <v>10</v>
      </c>
      <c r="BL2076" s="176">
        <f t="shared" si="246"/>
        <v>2</v>
      </c>
      <c r="BM2076" s="533"/>
      <c r="BN2076" s="185">
        <v>255</v>
      </c>
      <c r="BO2076" s="180">
        <v>3</v>
      </c>
      <c r="BP2076" s="185">
        <f t="shared" si="247"/>
        <v>285</v>
      </c>
      <c r="BQ2076" s="420" t="str">
        <f t="shared" si="244"/>
        <v>V</v>
      </c>
      <c r="BR2076" s="185"/>
      <c r="BS2076" s="464" t="s">
        <v>9623</v>
      </c>
    </row>
    <row r="2077" spans="1:71" x14ac:dyDescent="0.2">
      <c r="A2077" s="696">
        <v>2074</v>
      </c>
      <c r="B2077" s="286" t="s">
        <v>12054</v>
      </c>
      <c r="C2077" s="286" t="s">
        <v>12054</v>
      </c>
      <c r="D2077" s="258" t="s">
        <v>9623</v>
      </c>
      <c r="E2077" s="736">
        <v>1</v>
      </c>
      <c r="F2077" s="736">
        <v>1</v>
      </c>
      <c r="G2077" s="737">
        <v>6</v>
      </c>
      <c r="H2077" s="305" t="s">
        <v>3486</v>
      </c>
      <c r="I2077" s="496" t="s">
        <v>3485</v>
      </c>
      <c r="J2077" s="598" t="s">
        <v>3395</v>
      </c>
      <c r="K2077" s="427" t="s">
        <v>12055</v>
      </c>
      <c r="L2077" s="427" t="s">
        <v>3489</v>
      </c>
      <c r="M2077" s="685">
        <v>5</v>
      </c>
      <c r="N2077" s="688" t="s">
        <v>15710</v>
      </c>
      <c r="O2077" s="685">
        <v>15</v>
      </c>
      <c r="P2077" s="427" t="s">
        <v>16121</v>
      </c>
      <c r="Q2077" s="197">
        <v>6</v>
      </c>
      <c r="R2077" s="198"/>
      <c r="S2077" s="498">
        <v>1</v>
      </c>
      <c r="T2077" s="189">
        <v>1</v>
      </c>
      <c r="U2077" s="189">
        <v>1</v>
      </c>
      <c r="V2077" s="189">
        <v>1</v>
      </c>
      <c r="W2077" s="742">
        <v>15</v>
      </c>
      <c r="X2077" s="742"/>
      <c r="Y2077" s="742"/>
      <c r="Z2077" s="742"/>
      <c r="AA2077" s="742"/>
      <c r="AB2077" s="221"/>
      <c r="AC2077" s="419" t="s">
        <v>12073</v>
      </c>
      <c r="AD2077" s="179" t="s">
        <v>7388</v>
      </c>
      <c r="AE2077" s="599" t="s">
        <v>4247</v>
      </c>
      <c r="AF2077" s="194">
        <v>0</v>
      </c>
      <c r="AG2077" s="194">
        <v>0</v>
      </c>
      <c r="AH2077" s="194">
        <v>0</v>
      </c>
      <c r="AI2077" s="194">
        <v>0</v>
      </c>
      <c r="AJ2077" s="194">
        <v>0</v>
      </c>
      <c r="AK2077" s="194">
        <v>0</v>
      </c>
      <c r="AL2077" s="462">
        <v>2</v>
      </c>
      <c r="AM2077" s="194">
        <v>0</v>
      </c>
      <c r="AN2077" s="177">
        <v>0</v>
      </c>
      <c r="AO2077" s="194">
        <v>1</v>
      </c>
      <c r="AP2077" s="424"/>
      <c r="AQ2077" s="424"/>
      <c r="AR2077" s="424"/>
      <c r="AS2077" s="424"/>
      <c r="AT2077" s="424"/>
      <c r="AU2077" s="424"/>
      <c r="AV2077" s="424"/>
      <c r="AW2077" s="424"/>
      <c r="AX2077" s="424"/>
      <c r="AY2077" s="424"/>
      <c r="AZ2077" s="424"/>
      <c r="BA2077" s="424"/>
      <c r="BB2077" s="424"/>
      <c r="BC2077" s="424"/>
      <c r="BD2077" s="424"/>
      <c r="BE2077" s="424"/>
      <c r="BF2077" s="424"/>
      <c r="BG2077" s="424"/>
      <c r="BH2077" s="176">
        <f t="shared" si="245"/>
        <v>2</v>
      </c>
      <c r="BI2077" s="176">
        <f t="shared" si="241"/>
        <v>16</v>
      </c>
      <c r="BJ2077" s="182" t="str">
        <f t="shared" si="242"/>
        <v>3 - 17</v>
      </c>
      <c r="BK2077" s="176">
        <f t="shared" si="243"/>
        <v>10</v>
      </c>
      <c r="BL2077" s="176">
        <f t="shared" si="246"/>
        <v>2</v>
      </c>
      <c r="BM2077" s="536"/>
      <c r="BN2077" s="185">
        <v>255</v>
      </c>
      <c r="BO2077" s="180">
        <v>3</v>
      </c>
      <c r="BP2077" s="185">
        <f t="shared" si="247"/>
        <v>285</v>
      </c>
      <c r="BQ2077" s="420" t="str">
        <f t="shared" si="244"/>
        <v>V</v>
      </c>
      <c r="BR2077" s="200"/>
      <c r="BS2077" s="464" t="s">
        <v>9623</v>
      </c>
    </row>
    <row r="2078" spans="1:71" ht="382.5" x14ac:dyDescent="0.2">
      <c r="A2078" s="697">
        <v>2075</v>
      </c>
      <c r="B2078" s="286" t="s">
        <v>12076</v>
      </c>
      <c r="C2078" s="286" t="s">
        <v>12076</v>
      </c>
      <c r="D2078" s="258" t="s">
        <v>9623</v>
      </c>
      <c r="E2078" s="736">
        <v>1</v>
      </c>
      <c r="F2078" s="736">
        <v>1</v>
      </c>
      <c r="G2078" s="737">
        <v>1</v>
      </c>
      <c r="H2078" s="305" t="s">
        <v>12078</v>
      </c>
      <c r="I2078" s="496" t="s">
        <v>12077</v>
      </c>
      <c r="J2078" s="497" t="s">
        <v>12079</v>
      </c>
      <c r="K2078" s="427" t="s">
        <v>5111</v>
      </c>
      <c r="L2078" s="427" t="s">
        <v>5490</v>
      </c>
      <c r="M2078" s="685">
        <v>10</v>
      </c>
      <c r="N2078" s="685" t="s">
        <v>15715</v>
      </c>
      <c r="O2078" s="685">
        <v>685</v>
      </c>
      <c r="P2078" s="427" t="s">
        <v>15880</v>
      </c>
      <c r="Q2078" s="191">
        <v>-9</v>
      </c>
      <c r="R2078" s="180">
        <v>24</v>
      </c>
      <c r="S2078" s="498">
        <v>19</v>
      </c>
      <c r="T2078" s="189">
        <v>20</v>
      </c>
      <c r="U2078" s="189">
        <v>24</v>
      </c>
      <c r="V2078" s="189">
        <v>24</v>
      </c>
      <c r="W2078" s="742">
        <v>18</v>
      </c>
      <c r="X2078" s="742">
        <v>40</v>
      </c>
      <c r="Y2078" s="742">
        <v>18</v>
      </c>
      <c r="Z2078" s="742"/>
      <c r="AA2078" s="742"/>
      <c r="AB2078" s="499" t="s">
        <v>794</v>
      </c>
      <c r="AC2078" s="419" t="s">
        <v>12227</v>
      </c>
      <c r="AD2078" s="427" t="s">
        <v>6416</v>
      </c>
      <c r="AE2078" s="427" t="s">
        <v>708</v>
      </c>
      <c r="AF2078" s="194">
        <v>0</v>
      </c>
      <c r="AG2078" s="194">
        <v>0</v>
      </c>
      <c r="AH2078" s="194">
        <v>0</v>
      </c>
      <c r="AI2078" s="194">
        <v>0</v>
      </c>
      <c r="AJ2078" s="194">
        <v>0</v>
      </c>
      <c r="AK2078" s="194">
        <v>0</v>
      </c>
      <c r="AL2078" s="385">
        <v>0</v>
      </c>
      <c r="AM2078" s="194">
        <v>0</v>
      </c>
      <c r="AN2078" s="177">
        <v>0</v>
      </c>
      <c r="AO2078" s="194">
        <v>177</v>
      </c>
      <c r="AP2078" s="180">
        <v>39</v>
      </c>
      <c r="AQ2078" s="180">
        <v>17</v>
      </c>
      <c r="AR2078" s="180"/>
      <c r="AS2078" s="180"/>
      <c r="AT2078" s="180"/>
      <c r="AU2078" s="180"/>
      <c r="AV2078" s="180"/>
      <c r="AW2078" s="180">
        <v>12</v>
      </c>
      <c r="AX2078" s="180">
        <v>12</v>
      </c>
      <c r="AY2078" s="180"/>
      <c r="AZ2078" s="180"/>
      <c r="BA2078" s="180"/>
      <c r="BB2078" s="180"/>
      <c r="BC2078" s="180"/>
      <c r="BD2078" s="180">
        <v>12</v>
      </c>
      <c r="BE2078" s="180">
        <v>12</v>
      </c>
      <c r="BF2078" s="180"/>
      <c r="BG2078" s="180"/>
      <c r="BH2078" s="176" t="str">
        <f t="shared" si="245"/>
        <v>class level</v>
      </c>
      <c r="BI2078" s="176">
        <f t="shared" si="241"/>
        <v>4</v>
      </c>
      <c r="BJ2078" s="182">
        <f t="shared" si="242"/>
        <v>177</v>
      </c>
      <c r="BK2078" s="176">
        <f t="shared" si="243"/>
        <v>177</v>
      </c>
      <c r="BL2078" s="176">
        <f t="shared" si="246"/>
        <v>39</v>
      </c>
      <c r="BM2078" s="533"/>
      <c r="BN2078" s="185">
        <v>95000</v>
      </c>
      <c r="BO2078" s="180">
        <v>35</v>
      </c>
      <c r="BP2078" s="185">
        <f t="shared" si="247"/>
        <v>101195</v>
      </c>
      <c r="BQ2078" s="420" t="str">
        <f t="shared" si="244"/>
        <v>X</v>
      </c>
      <c r="BR2078" s="185"/>
      <c r="BS2078" s="464" t="s">
        <v>9623</v>
      </c>
    </row>
    <row r="2079" spans="1:71" x14ac:dyDescent="0.2">
      <c r="A2079" s="696">
        <v>2076</v>
      </c>
      <c r="B2079" s="286" t="s">
        <v>12228</v>
      </c>
      <c r="C2079" s="286" t="s">
        <v>12228</v>
      </c>
      <c r="D2079" s="258" t="s">
        <v>9623</v>
      </c>
      <c r="E2079" s="736">
        <v>1</v>
      </c>
      <c r="F2079" s="736">
        <v>1</v>
      </c>
      <c r="G2079" s="737">
        <v>6</v>
      </c>
      <c r="H2079" s="305" t="s">
        <v>12231</v>
      </c>
      <c r="I2079" s="496" t="s">
        <v>6635</v>
      </c>
      <c r="J2079" s="497" t="s">
        <v>3784</v>
      </c>
      <c r="K2079" s="427" t="s">
        <v>3491</v>
      </c>
      <c r="L2079" s="427" t="s">
        <v>3491</v>
      </c>
      <c r="M2079" s="685">
        <v>4.5</v>
      </c>
      <c r="N2079" s="685" t="s">
        <v>15741</v>
      </c>
      <c r="O2079" s="685">
        <v>75</v>
      </c>
      <c r="P2079" s="427" t="s">
        <v>16150</v>
      </c>
      <c r="Q2079" s="191">
        <v>6</v>
      </c>
      <c r="R2079" s="180"/>
      <c r="S2079" s="498">
        <v>0</v>
      </c>
      <c r="T2079" s="190">
        <v>0</v>
      </c>
      <c r="U2079" s="190">
        <v>0</v>
      </c>
      <c r="V2079" s="190">
        <v>0</v>
      </c>
      <c r="W2079" s="742">
        <v>9</v>
      </c>
      <c r="X2079" s="742"/>
      <c r="Y2079" s="742"/>
      <c r="Z2079" s="742"/>
      <c r="AA2079" s="742"/>
      <c r="AB2079" s="220"/>
      <c r="AC2079" s="419" t="s">
        <v>12246</v>
      </c>
      <c r="AD2079" s="427" t="s">
        <v>7473</v>
      </c>
      <c r="AE2079" s="427" t="s">
        <v>4247</v>
      </c>
      <c r="AF2079" s="194">
        <v>0</v>
      </c>
      <c r="AG2079" s="194">
        <v>0</v>
      </c>
      <c r="AH2079" s="194">
        <v>0</v>
      </c>
      <c r="AI2079" s="194">
        <v>0</v>
      </c>
      <c r="AJ2079" s="194">
        <v>0</v>
      </c>
      <c r="AK2079" s="194">
        <v>0</v>
      </c>
      <c r="AL2079" s="385">
        <v>3</v>
      </c>
      <c r="AM2079" s="194">
        <v>0</v>
      </c>
      <c r="AN2079" s="177">
        <v>0</v>
      </c>
      <c r="AO2079" s="194">
        <v>3</v>
      </c>
      <c r="AP2079" s="180"/>
      <c r="AQ2079" s="180"/>
      <c r="AR2079" s="180"/>
      <c r="AS2079" s="180"/>
      <c r="AT2079" s="180"/>
      <c r="AU2079" s="180"/>
      <c r="AV2079" s="180"/>
      <c r="AW2079" s="180"/>
      <c r="AX2079" s="180"/>
      <c r="AY2079" s="180"/>
      <c r="AZ2079" s="180"/>
      <c r="BA2079" s="180"/>
      <c r="BB2079" s="180"/>
      <c r="BC2079" s="180"/>
      <c r="BD2079" s="180"/>
      <c r="BE2079" s="180"/>
      <c r="BF2079" s="180"/>
      <c r="BG2079" s="180"/>
      <c r="BH2079" s="176">
        <f t="shared" si="245"/>
        <v>3</v>
      </c>
      <c r="BI2079" s="176">
        <f t="shared" si="241"/>
        <v>16</v>
      </c>
      <c r="BJ2079" s="182" t="str">
        <f t="shared" si="242"/>
        <v>6 - 27</v>
      </c>
      <c r="BK2079" s="176">
        <f t="shared" si="243"/>
        <v>17</v>
      </c>
      <c r="BL2079" s="176">
        <f t="shared" si="246"/>
        <v>3</v>
      </c>
      <c r="BM2079" s="533"/>
      <c r="BN2079" s="185">
        <v>85</v>
      </c>
      <c r="BO2079" s="180">
        <v>4</v>
      </c>
      <c r="BP2079" s="185">
        <f t="shared" si="247"/>
        <v>153</v>
      </c>
      <c r="BQ2079" s="420" t="str">
        <f t="shared" si="244"/>
        <v>III</v>
      </c>
      <c r="BR2079" s="185"/>
      <c r="BS2079" s="464" t="s">
        <v>9623</v>
      </c>
    </row>
    <row r="2080" spans="1:71" x14ac:dyDescent="0.2">
      <c r="A2080" s="697">
        <v>2077</v>
      </c>
      <c r="B2080" s="286" t="s">
        <v>12229</v>
      </c>
      <c r="C2080" s="286" t="s">
        <v>12229</v>
      </c>
      <c r="D2080" s="258" t="s">
        <v>9623</v>
      </c>
      <c r="E2080" s="736">
        <v>1</v>
      </c>
      <c r="F2080" s="736">
        <v>1</v>
      </c>
      <c r="G2080" s="737">
        <v>6</v>
      </c>
      <c r="H2080" s="305" t="s">
        <v>12232</v>
      </c>
      <c r="I2080" s="496" t="s">
        <v>6635</v>
      </c>
      <c r="J2080" s="497" t="s">
        <v>3784</v>
      </c>
      <c r="K2080" s="427" t="s">
        <v>3491</v>
      </c>
      <c r="L2080" s="427" t="s">
        <v>3491</v>
      </c>
      <c r="M2080" s="685">
        <v>5.5</v>
      </c>
      <c r="N2080" s="685" t="s">
        <v>15741</v>
      </c>
      <c r="O2080" s="685">
        <v>140</v>
      </c>
      <c r="P2080" s="427" t="s">
        <v>16150</v>
      </c>
      <c r="Q2080" s="191">
        <v>5</v>
      </c>
      <c r="R2080" s="180"/>
      <c r="S2080" s="498">
        <v>0</v>
      </c>
      <c r="T2080" s="190">
        <v>0</v>
      </c>
      <c r="U2080" s="190">
        <v>0</v>
      </c>
      <c r="V2080" s="190">
        <v>0</v>
      </c>
      <c r="W2080" s="742">
        <v>9</v>
      </c>
      <c r="X2080" s="742"/>
      <c r="Y2080" s="742"/>
      <c r="Z2080" s="742"/>
      <c r="AA2080" s="742"/>
      <c r="AB2080" s="220"/>
      <c r="AC2080" s="419" t="s">
        <v>12247</v>
      </c>
      <c r="AD2080" s="427" t="s">
        <v>7473</v>
      </c>
      <c r="AE2080" s="427" t="s">
        <v>4247</v>
      </c>
      <c r="AF2080" s="194">
        <v>0</v>
      </c>
      <c r="AG2080" s="194">
        <v>0</v>
      </c>
      <c r="AH2080" s="194">
        <v>0</v>
      </c>
      <c r="AI2080" s="194">
        <v>0</v>
      </c>
      <c r="AJ2080" s="194">
        <v>0</v>
      </c>
      <c r="AK2080" s="194">
        <v>0</v>
      </c>
      <c r="AL2080" s="385">
        <v>5</v>
      </c>
      <c r="AM2080" s="194">
        <v>0</v>
      </c>
      <c r="AN2080" s="177">
        <v>0</v>
      </c>
      <c r="AO2080" s="194">
        <v>5</v>
      </c>
      <c r="AP2080" s="180"/>
      <c r="AQ2080" s="180"/>
      <c r="AR2080" s="180"/>
      <c r="AS2080" s="180"/>
      <c r="AT2080" s="180"/>
      <c r="AU2080" s="180"/>
      <c r="AV2080" s="180"/>
      <c r="AW2080" s="180"/>
      <c r="AX2080" s="180"/>
      <c r="AY2080" s="180"/>
      <c r="AZ2080" s="180"/>
      <c r="BA2080" s="180"/>
      <c r="BB2080" s="180"/>
      <c r="BC2080" s="180"/>
      <c r="BD2080" s="180"/>
      <c r="BE2080" s="180"/>
      <c r="BF2080" s="180"/>
      <c r="BG2080" s="180"/>
      <c r="BH2080" s="176">
        <f t="shared" si="245"/>
        <v>6</v>
      </c>
      <c r="BI2080" s="176">
        <f t="shared" si="241"/>
        <v>13</v>
      </c>
      <c r="BJ2080" s="182" t="str">
        <f t="shared" si="242"/>
        <v>10 - 45</v>
      </c>
      <c r="BK2080" s="176">
        <f t="shared" si="243"/>
        <v>28</v>
      </c>
      <c r="BL2080" s="176">
        <f t="shared" si="246"/>
        <v>7</v>
      </c>
      <c r="BM2080" s="533"/>
      <c r="BN2080" s="185">
        <v>225</v>
      </c>
      <c r="BO2080" s="180">
        <v>6</v>
      </c>
      <c r="BP2080" s="185">
        <f t="shared" si="247"/>
        <v>393</v>
      </c>
      <c r="BQ2080" s="420" t="str">
        <f t="shared" si="244"/>
        <v>IV</v>
      </c>
      <c r="BR2080" s="185"/>
      <c r="BS2080" s="464" t="s">
        <v>9623</v>
      </c>
    </row>
    <row r="2081" spans="1:71" x14ac:dyDescent="0.2">
      <c r="A2081" s="696">
        <v>2078</v>
      </c>
      <c r="B2081" s="286" t="s">
        <v>12230</v>
      </c>
      <c r="C2081" s="286" t="s">
        <v>12230</v>
      </c>
      <c r="D2081" s="258" t="s">
        <v>9623</v>
      </c>
      <c r="E2081" s="736">
        <v>1</v>
      </c>
      <c r="F2081" s="736">
        <v>1</v>
      </c>
      <c r="G2081" s="737">
        <v>4</v>
      </c>
      <c r="H2081" s="305" t="s">
        <v>12233</v>
      </c>
      <c r="I2081" s="496" t="s">
        <v>6635</v>
      </c>
      <c r="J2081" s="497" t="s">
        <v>3784</v>
      </c>
      <c r="K2081" s="427" t="s">
        <v>5490</v>
      </c>
      <c r="L2081" s="427" t="s">
        <v>5490</v>
      </c>
      <c r="M2081" s="685">
        <v>8.5</v>
      </c>
      <c r="N2081" s="685" t="s">
        <v>15741</v>
      </c>
      <c r="O2081" s="685">
        <v>980</v>
      </c>
      <c r="P2081" s="427" t="s">
        <v>16150</v>
      </c>
      <c r="Q2081" s="191">
        <v>4</v>
      </c>
      <c r="R2081" s="180"/>
      <c r="S2081" s="498">
        <v>0</v>
      </c>
      <c r="T2081" s="190">
        <v>0</v>
      </c>
      <c r="U2081" s="190">
        <v>0</v>
      </c>
      <c r="V2081" s="190">
        <v>0</v>
      </c>
      <c r="W2081" s="742">
        <v>12</v>
      </c>
      <c r="X2081" s="742"/>
      <c r="Y2081" s="742"/>
      <c r="Z2081" s="742"/>
      <c r="AA2081" s="742"/>
      <c r="AB2081" s="220"/>
      <c r="AC2081" s="419" t="s">
        <v>12248</v>
      </c>
      <c r="AD2081" s="427" t="s">
        <v>7473</v>
      </c>
      <c r="AE2081" s="427" t="s">
        <v>4247</v>
      </c>
      <c r="AF2081" s="194">
        <v>0</v>
      </c>
      <c r="AG2081" s="194">
        <v>0</v>
      </c>
      <c r="AH2081" s="194">
        <v>0</v>
      </c>
      <c r="AI2081" s="194">
        <v>0</v>
      </c>
      <c r="AJ2081" s="194">
        <v>0</v>
      </c>
      <c r="AK2081" s="194">
        <v>0</v>
      </c>
      <c r="AL2081" s="385">
        <v>6</v>
      </c>
      <c r="AM2081" s="194">
        <v>0</v>
      </c>
      <c r="AN2081" s="177">
        <v>0</v>
      </c>
      <c r="AO2081" s="194">
        <v>6</v>
      </c>
      <c r="AP2081" s="180"/>
      <c r="AQ2081" s="180"/>
      <c r="AR2081" s="180"/>
      <c r="AS2081" s="180"/>
      <c r="AT2081" s="180"/>
      <c r="AU2081" s="180"/>
      <c r="AV2081" s="180"/>
      <c r="AW2081" s="180"/>
      <c r="AX2081" s="180"/>
      <c r="AY2081" s="180"/>
      <c r="AZ2081" s="180"/>
      <c r="BA2081" s="180"/>
      <c r="BB2081" s="180"/>
      <c r="BC2081" s="180"/>
      <c r="BD2081" s="180"/>
      <c r="BE2081" s="180"/>
      <c r="BF2081" s="180"/>
      <c r="BG2081" s="180"/>
      <c r="BH2081" s="176">
        <f t="shared" si="245"/>
        <v>7</v>
      </c>
      <c r="BI2081" s="176">
        <f t="shared" si="241"/>
        <v>13</v>
      </c>
      <c r="BJ2081" s="182" t="str">
        <f t="shared" si="242"/>
        <v>12 - 54</v>
      </c>
      <c r="BK2081" s="176">
        <f t="shared" si="243"/>
        <v>33</v>
      </c>
      <c r="BL2081" s="176">
        <f t="shared" si="246"/>
        <v>8</v>
      </c>
      <c r="BM2081" s="533"/>
      <c r="BN2081" s="185">
        <v>350</v>
      </c>
      <c r="BO2081" s="180">
        <v>8</v>
      </c>
      <c r="BP2081" s="185">
        <f t="shared" si="247"/>
        <v>614</v>
      </c>
      <c r="BQ2081" s="420" t="str">
        <f t="shared" si="244"/>
        <v>V</v>
      </c>
      <c r="BR2081" s="185"/>
      <c r="BS2081" s="464" t="s">
        <v>9623</v>
      </c>
    </row>
    <row r="2082" spans="1:71" ht="89.25" x14ac:dyDescent="0.2">
      <c r="A2082" s="696">
        <v>2079</v>
      </c>
      <c r="B2082" s="286" t="s">
        <v>12249</v>
      </c>
      <c r="C2082" s="286" t="s">
        <v>12249</v>
      </c>
      <c r="D2082" s="258" t="s">
        <v>9623</v>
      </c>
      <c r="E2082" s="736">
        <v>1</v>
      </c>
      <c r="F2082" s="736">
        <v>1</v>
      </c>
      <c r="G2082" s="737">
        <v>2</v>
      </c>
      <c r="H2082" s="305" t="s">
        <v>12250</v>
      </c>
      <c r="I2082" s="496" t="s">
        <v>3485</v>
      </c>
      <c r="J2082" s="497" t="s">
        <v>5446</v>
      </c>
      <c r="K2082" s="427" t="s">
        <v>4519</v>
      </c>
      <c r="L2082" s="427" t="s">
        <v>5490</v>
      </c>
      <c r="M2082" s="685">
        <v>4</v>
      </c>
      <c r="N2082" s="685" t="s">
        <v>15741</v>
      </c>
      <c r="O2082" s="685">
        <v>850</v>
      </c>
      <c r="P2082" s="427" t="s">
        <v>15823</v>
      </c>
      <c r="Q2082" s="191">
        <v>4</v>
      </c>
      <c r="R2082" s="180"/>
      <c r="S2082" s="498">
        <v>11</v>
      </c>
      <c r="T2082" s="498">
        <v>14</v>
      </c>
      <c r="U2082" s="189">
        <v>4</v>
      </c>
      <c r="V2082" s="189">
        <v>16</v>
      </c>
      <c r="W2082" s="742">
        <v>0</v>
      </c>
      <c r="X2082" s="742">
        <v>10</v>
      </c>
      <c r="Y2082" s="742"/>
      <c r="Z2082" s="742"/>
      <c r="AA2082" s="742"/>
      <c r="AB2082" s="499" t="s">
        <v>794</v>
      </c>
      <c r="AC2082" s="419" t="s">
        <v>12272</v>
      </c>
      <c r="AD2082" s="427" t="s">
        <v>640</v>
      </c>
      <c r="AE2082" s="427" t="s">
        <v>2729</v>
      </c>
      <c r="AF2082" s="194">
        <v>0</v>
      </c>
      <c r="AG2082" s="194">
        <v>0</v>
      </c>
      <c r="AH2082" s="194">
        <v>0</v>
      </c>
      <c r="AI2082" s="194">
        <v>0</v>
      </c>
      <c r="AJ2082" s="194">
        <v>0</v>
      </c>
      <c r="AK2082" s="194">
        <v>0</v>
      </c>
      <c r="AL2082" s="385">
        <v>4</v>
      </c>
      <c r="AM2082" s="194">
        <v>0</v>
      </c>
      <c r="AN2082" s="177">
        <v>0</v>
      </c>
      <c r="AO2082" s="194">
        <v>4</v>
      </c>
      <c r="AP2082" s="180"/>
      <c r="AQ2082" s="180"/>
      <c r="AR2082" s="180"/>
      <c r="AS2082" s="180"/>
      <c r="AT2082" s="180"/>
      <c r="AU2082" s="180"/>
      <c r="AV2082" s="180"/>
      <c r="AW2082" s="180"/>
      <c r="AX2082" s="180"/>
      <c r="AY2082" s="180"/>
      <c r="AZ2082" s="180"/>
      <c r="BA2082" s="180"/>
      <c r="BB2082" s="180"/>
      <c r="BC2082" s="180"/>
      <c r="BD2082" s="180"/>
      <c r="BE2082" s="180"/>
      <c r="BF2082" s="180"/>
      <c r="BG2082" s="180"/>
      <c r="BH2082" s="176">
        <f t="shared" si="245"/>
        <v>5</v>
      </c>
      <c r="BI2082" s="176">
        <f t="shared" si="241"/>
        <v>15</v>
      </c>
      <c r="BJ2082" s="182" t="str">
        <f t="shared" si="242"/>
        <v>8 - 36</v>
      </c>
      <c r="BK2082" s="176">
        <f t="shared" si="243"/>
        <v>22</v>
      </c>
      <c r="BL2082" s="176">
        <f t="shared" si="246"/>
        <v>5</v>
      </c>
      <c r="BM2082" s="533"/>
      <c r="BN2082" s="185">
        <v>350</v>
      </c>
      <c r="BO2082" s="180">
        <v>9</v>
      </c>
      <c r="BP2082" s="185">
        <f t="shared" si="247"/>
        <v>548</v>
      </c>
      <c r="BQ2082" s="420" t="str">
        <f t="shared" si="244"/>
        <v>V</v>
      </c>
      <c r="BR2082" s="185"/>
      <c r="BS2082" s="464" t="s">
        <v>9623</v>
      </c>
    </row>
    <row r="2083" spans="1:71" x14ac:dyDescent="0.2">
      <c r="A2083" s="697">
        <v>2080</v>
      </c>
      <c r="B2083" s="286" t="s">
        <v>12273</v>
      </c>
      <c r="C2083" s="286" t="s">
        <v>12273</v>
      </c>
      <c r="D2083" s="258" t="s">
        <v>9623</v>
      </c>
      <c r="E2083" s="736">
        <v>1</v>
      </c>
      <c r="F2083" s="736">
        <v>1</v>
      </c>
      <c r="G2083" s="737">
        <v>6</v>
      </c>
      <c r="H2083" s="305" t="s">
        <v>3486</v>
      </c>
      <c r="I2083" s="496" t="s">
        <v>3485</v>
      </c>
      <c r="J2083" s="497" t="s">
        <v>5550</v>
      </c>
      <c r="K2083" s="427" t="s">
        <v>5490</v>
      </c>
      <c r="L2083" s="427" t="s">
        <v>5490</v>
      </c>
      <c r="M2083" s="685">
        <v>12</v>
      </c>
      <c r="N2083" s="685" t="s">
        <v>15741</v>
      </c>
      <c r="O2083" s="685">
        <v>490</v>
      </c>
      <c r="P2083" s="179" t="s">
        <v>15969</v>
      </c>
      <c r="Q2083" s="191">
        <v>4</v>
      </c>
      <c r="R2083" s="180"/>
      <c r="S2083" s="427">
        <v>2</v>
      </c>
      <c r="T2083" s="191">
        <v>4</v>
      </c>
      <c r="U2083" s="191">
        <v>1</v>
      </c>
      <c r="V2083" s="191">
        <v>1</v>
      </c>
      <c r="W2083" s="742">
        <v>15</v>
      </c>
      <c r="X2083" s="742"/>
      <c r="Y2083" s="742">
        <v>15</v>
      </c>
      <c r="Z2083" s="742"/>
      <c r="AA2083" s="742"/>
      <c r="AB2083" s="220"/>
      <c r="AC2083" s="419" t="s">
        <v>3684</v>
      </c>
      <c r="AD2083" s="427" t="s">
        <v>7473</v>
      </c>
      <c r="AE2083" s="427" t="s">
        <v>4247</v>
      </c>
      <c r="AF2083" s="194">
        <v>0</v>
      </c>
      <c r="AG2083" s="194">
        <v>0</v>
      </c>
      <c r="AH2083" s="194">
        <v>0</v>
      </c>
      <c r="AI2083" s="194">
        <v>0</v>
      </c>
      <c r="AJ2083" s="194">
        <v>0</v>
      </c>
      <c r="AK2083" s="194">
        <v>0</v>
      </c>
      <c r="AL2083" s="385">
        <v>7</v>
      </c>
      <c r="AM2083" s="194">
        <v>0</v>
      </c>
      <c r="AN2083" s="177">
        <v>0</v>
      </c>
      <c r="AO2083" s="194">
        <v>7</v>
      </c>
      <c r="AP2083" s="180"/>
      <c r="AQ2083" s="180"/>
      <c r="AR2083" s="180"/>
      <c r="AS2083" s="180"/>
      <c r="AT2083" s="180"/>
      <c r="AU2083" s="180"/>
      <c r="AV2083" s="180"/>
      <c r="AW2083" s="180"/>
      <c r="AX2083" s="180"/>
      <c r="AY2083" s="180"/>
      <c r="AZ2083" s="180"/>
      <c r="BA2083" s="180"/>
      <c r="BB2083" s="180"/>
      <c r="BC2083" s="180"/>
      <c r="BD2083" s="180"/>
      <c r="BE2083" s="180"/>
      <c r="BF2083" s="180"/>
      <c r="BG2083" s="180"/>
      <c r="BH2083" s="176">
        <f t="shared" si="245"/>
        <v>8</v>
      </c>
      <c r="BI2083" s="176">
        <f t="shared" si="241"/>
        <v>12</v>
      </c>
      <c r="BJ2083" s="182" t="str">
        <f t="shared" si="242"/>
        <v>14 - 63</v>
      </c>
      <c r="BK2083" s="176">
        <f t="shared" si="243"/>
        <v>39</v>
      </c>
      <c r="BL2083" s="176">
        <f t="shared" si="246"/>
        <v>9</v>
      </c>
      <c r="BM2083" s="533"/>
      <c r="BN2083" s="185">
        <v>650</v>
      </c>
      <c r="BO2083" s="180">
        <v>12</v>
      </c>
      <c r="BP2083" s="185">
        <f t="shared" si="247"/>
        <v>1118</v>
      </c>
      <c r="BQ2083" s="420" t="str">
        <f t="shared" si="244"/>
        <v>VI</v>
      </c>
      <c r="BR2083" s="185"/>
      <c r="BS2083" s="464" t="s">
        <v>9623</v>
      </c>
    </row>
    <row r="2084" spans="1:71" ht="25.5" x14ac:dyDescent="0.2">
      <c r="A2084" s="696">
        <v>2081</v>
      </c>
      <c r="B2084" s="286" t="s">
        <v>12274</v>
      </c>
      <c r="C2084" s="286" t="s">
        <v>12274</v>
      </c>
      <c r="D2084" s="258" t="s">
        <v>9623</v>
      </c>
      <c r="E2084" s="736">
        <v>1</v>
      </c>
      <c r="F2084" s="736">
        <v>3</v>
      </c>
      <c r="G2084" s="737">
        <v>12</v>
      </c>
      <c r="H2084" s="305" t="s">
        <v>11900</v>
      </c>
      <c r="I2084" s="496" t="s">
        <v>635</v>
      </c>
      <c r="J2084" s="497" t="s">
        <v>6554</v>
      </c>
      <c r="K2084" s="427" t="s">
        <v>1109</v>
      </c>
      <c r="L2084" s="427" t="s">
        <v>3489</v>
      </c>
      <c r="M2084" s="685">
        <v>3</v>
      </c>
      <c r="N2084" s="685" t="s">
        <v>15715</v>
      </c>
      <c r="O2084" s="686">
        <v>75</v>
      </c>
      <c r="P2084" s="427" t="s">
        <v>16365</v>
      </c>
      <c r="Q2084" s="191">
        <v>3</v>
      </c>
      <c r="R2084" s="180"/>
      <c r="S2084" s="191">
        <v>8</v>
      </c>
      <c r="T2084" s="191">
        <v>16</v>
      </c>
      <c r="U2084" s="190">
        <v>3</v>
      </c>
      <c r="V2084" s="190">
        <v>18</v>
      </c>
      <c r="W2084" s="742">
        <v>9</v>
      </c>
      <c r="X2084" s="742"/>
      <c r="Y2084" s="742"/>
      <c r="Z2084" s="742"/>
      <c r="AA2084" s="742"/>
      <c r="AB2084" s="220"/>
      <c r="AC2084" s="419" t="s">
        <v>12291</v>
      </c>
      <c r="AD2084" s="427" t="s">
        <v>12275</v>
      </c>
      <c r="AE2084" s="427" t="s">
        <v>4250</v>
      </c>
      <c r="AF2084" s="194">
        <v>0</v>
      </c>
      <c r="AG2084" s="194">
        <v>0</v>
      </c>
      <c r="AH2084" s="194">
        <v>0</v>
      </c>
      <c r="AI2084" s="194">
        <v>0</v>
      </c>
      <c r="AJ2084" s="194">
        <v>0</v>
      </c>
      <c r="AK2084" s="194">
        <v>0</v>
      </c>
      <c r="AL2084" s="385">
        <v>4</v>
      </c>
      <c r="AM2084" s="194">
        <v>0</v>
      </c>
      <c r="AN2084" s="177">
        <v>0</v>
      </c>
      <c r="AO2084" s="194">
        <v>0</v>
      </c>
      <c r="AP2084" s="180">
        <v>4</v>
      </c>
      <c r="AQ2084" s="180"/>
      <c r="AR2084" s="180"/>
      <c r="AS2084" s="180"/>
      <c r="AT2084" s="180"/>
      <c r="AU2084" s="180"/>
      <c r="AV2084" s="180"/>
      <c r="AW2084" s="180"/>
      <c r="AX2084" s="180"/>
      <c r="AY2084" s="180"/>
      <c r="AZ2084" s="180"/>
      <c r="BA2084" s="180"/>
      <c r="BB2084" s="180">
        <v>8</v>
      </c>
      <c r="BC2084" s="180"/>
      <c r="BD2084" s="180"/>
      <c r="BE2084" s="180"/>
      <c r="BF2084" s="180"/>
      <c r="BG2084" s="180"/>
      <c r="BH2084" s="176" t="str">
        <f t="shared" si="245"/>
        <v>class level</v>
      </c>
      <c r="BI2084" s="176">
        <f t="shared" si="241"/>
        <v>15</v>
      </c>
      <c r="BJ2084" s="182" t="str">
        <f t="shared" si="242"/>
        <v>4 - 32</v>
      </c>
      <c r="BK2084" s="176">
        <f t="shared" si="243"/>
        <v>18</v>
      </c>
      <c r="BL2084" s="176">
        <f t="shared" si="246"/>
        <v>8</v>
      </c>
      <c r="BM2084" s="533"/>
      <c r="BN2084" s="185">
        <v>1000</v>
      </c>
      <c r="BO2084" s="180">
        <v>10</v>
      </c>
      <c r="BP2084" s="185">
        <f t="shared" si="247"/>
        <v>1180</v>
      </c>
      <c r="BQ2084" s="420" t="str">
        <f t="shared" si="244"/>
        <v>VI</v>
      </c>
      <c r="BR2084" s="185"/>
      <c r="BS2084" s="464" t="s">
        <v>9623</v>
      </c>
    </row>
    <row r="2085" spans="1:71" ht="25.5" x14ac:dyDescent="0.2">
      <c r="A2085" s="697">
        <v>2082</v>
      </c>
      <c r="B2085" s="286" t="s">
        <v>12293</v>
      </c>
      <c r="C2085" s="286" t="s">
        <v>12293</v>
      </c>
      <c r="D2085" s="258" t="s">
        <v>9623</v>
      </c>
      <c r="E2085" s="736">
        <v>1</v>
      </c>
      <c r="F2085" s="736">
        <v>1</v>
      </c>
      <c r="G2085" s="737">
        <v>2</v>
      </c>
      <c r="H2085" s="305" t="s">
        <v>3486</v>
      </c>
      <c r="I2085" s="496" t="s">
        <v>2342</v>
      </c>
      <c r="J2085" s="497" t="s">
        <v>12294</v>
      </c>
      <c r="K2085" s="427" t="s">
        <v>5490</v>
      </c>
      <c r="L2085" s="427" t="s">
        <v>5490</v>
      </c>
      <c r="M2085" s="684">
        <v>6</v>
      </c>
      <c r="N2085" s="684" t="s">
        <v>15715</v>
      </c>
      <c r="O2085" s="684">
        <v>460</v>
      </c>
      <c r="P2085" s="427" t="s">
        <v>16366</v>
      </c>
      <c r="Q2085" s="191">
        <v>6</v>
      </c>
      <c r="R2085" s="193" t="s">
        <v>4273</v>
      </c>
      <c r="S2085" s="427">
        <v>2</v>
      </c>
      <c r="T2085" s="191">
        <v>4</v>
      </c>
      <c r="U2085" s="191">
        <v>1</v>
      </c>
      <c r="V2085" s="191">
        <v>1</v>
      </c>
      <c r="W2085" s="742">
        <v>12</v>
      </c>
      <c r="X2085" s="742"/>
      <c r="Y2085" s="742"/>
      <c r="Z2085" s="742"/>
      <c r="AA2085" s="742"/>
      <c r="AB2085" s="220"/>
      <c r="AC2085" s="419" t="s">
        <v>12306</v>
      </c>
      <c r="AD2085" s="427" t="s">
        <v>6684</v>
      </c>
      <c r="AE2085" s="427" t="s">
        <v>4247</v>
      </c>
      <c r="AF2085" s="194">
        <v>0</v>
      </c>
      <c r="AG2085" s="194">
        <v>0</v>
      </c>
      <c r="AH2085" s="194">
        <v>0</v>
      </c>
      <c r="AI2085" s="194">
        <v>0</v>
      </c>
      <c r="AJ2085" s="194">
        <v>0</v>
      </c>
      <c r="AK2085" s="194">
        <v>0</v>
      </c>
      <c r="AL2085" s="385">
        <v>12</v>
      </c>
      <c r="AM2085" s="194">
        <v>0</v>
      </c>
      <c r="AN2085" s="177">
        <v>0</v>
      </c>
      <c r="AO2085" s="194">
        <v>0</v>
      </c>
      <c r="AP2085" s="180"/>
      <c r="AQ2085" s="180"/>
      <c r="AR2085" s="180"/>
      <c r="AS2085" s="180"/>
      <c r="AT2085" s="180"/>
      <c r="AU2085" s="180"/>
      <c r="AV2085" s="180"/>
      <c r="AW2085" s="180"/>
      <c r="AX2085" s="180"/>
      <c r="AY2085" s="180"/>
      <c r="AZ2085" s="180"/>
      <c r="BA2085" s="180"/>
      <c r="BB2085" s="180"/>
      <c r="BC2085" s="180"/>
      <c r="BD2085" s="180"/>
      <c r="BE2085" s="180"/>
      <c r="BF2085" s="180"/>
      <c r="BG2085" s="180"/>
      <c r="BH2085" s="176">
        <f t="shared" si="245"/>
        <v>12</v>
      </c>
      <c r="BI2085" s="176">
        <f t="shared" si="241"/>
        <v>9</v>
      </c>
      <c r="BJ2085" s="182" t="str">
        <f t="shared" si="242"/>
        <v>12 - 96</v>
      </c>
      <c r="BK2085" s="176">
        <f t="shared" si="243"/>
        <v>54</v>
      </c>
      <c r="BL2085" s="176">
        <f t="shared" si="246"/>
        <v>12</v>
      </c>
      <c r="BM2085" s="533"/>
      <c r="BN2085" s="185">
        <v>3000</v>
      </c>
      <c r="BO2085" s="180">
        <v>16</v>
      </c>
      <c r="BP2085" s="185">
        <f t="shared" si="247"/>
        <v>3864</v>
      </c>
      <c r="BQ2085" s="420" t="str">
        <f t="shared" si="244"/>
        <v>VII</v>
      </c>
      <c r="BR2085" s="185"/>
      <c r="BS2085" s="464" t="s">
        <v>9623</v>
      </c>
    </row>
    <row r="2086" spans="1:71" ht="25.5" x14ac:dyDescent="0.2">
      <c r="A2086" s="696">
        <v>2083</v>
      </c>
      <c r="B2086" s="286" t="s">
        <v>12307</v>
      </c>
      <c r="C2086" s="286" t="s">
        <v>12307</v>
      </c>
      <c r="D2086" s="258" t="s">
        <v>9623</v>
      </c>
      <c r="E2086" s="736">
        <v>1</v>
      </c>
      <c r="F2086" s="736">
        <v>1</v>
      </c>
      <c r="G2086" s="737">
        <v>12</v>
      </c>
      <c r="H2086" s="305" t="s">
        <v>12310</v>
      </c>
      <c r="I2086" s="496" t="s">
        <v>3485</v>
      </c>
      <c r="J2086" s="497" t="s">
        <v>8713</v>
      </c>
      <c r="K2086" s="427" t="s">
        <v>5226</v>
      </c>
      <c r="L2086" s="427" t="s">
        <v>3489</v>
      </c>
      <c r="M2086" s="685">
        <v>2</v>
      </c>
      <c r="N2086" s="685" t="s">
        <v>15710</v>
      </c>
      <c r="O2086" s="685">
        <v>12</v>
      </c>
      <c r="P2086" s="427" t="s">
        <v>16151</v>
      </c>
      <c r="Q2086" s="191">
        <v>6</v>
      </c>
      <c r="R2086" s="180"/>
      <c r="S2086" s="427">
        <v>2</v>
      </c>
      <c r="T2086" s="191">
        <v>4</v>
      </c>
      <c r="U2086" s="191">
        <v>1</v>
      </c>
      <c r="V2086" s="191">
        <v>1</v>
      </c>
      <c r="W2086" s="742">
        <v>12</v>
      </c>
      <c r="X2086" s="742"/>
      <c r="Y2086" s="742"/>
      <c r="Z2086" s="742"/>
      <c r="AA2086" s="742"/>
      <c r="AB2086" s="220"/>
      <c r="AC2086" s="183"/>
      <c r="AD2086" s="427" t="s">
        <v>6258</v>
      </c>
      <c r="AE2086" s="427" t="s">
        <v>4259</v>
      </c>
      <c r="AF2086" s="194">
        <v>0</v>
      </c>
      <c r="AG2086" s="194">
        <v>0</v>
      </c>
      <c r="AH2086" s="194">
        <v>0</v>
      </c>
      <c r="AI2086" s="194">
        <v>0</v>
      </c>
      <c r="AJ2086" s="194">
        <v>0</v>
      </c>
      <c r="AK2086" s="194">
        <v>0</v>
      </c>
      <c r="AL2086" s="385">
        <v>1</v>
      </c>
      <c r="AM2086" s="194">
        <v>0</v>
      </c>
      <c r="AN2086" s="177">
        <v>0</v>
      </c>
      <c r="AO2086" s="194">
        <v>1</v>
      </c>
      <c r="AP2086" s="180"/>
      <c r="AQ2086" s="180"/>
      <c r="AR2086" s="180"/>
      <c r="AS2086" s="180"/>
      <c r="AT2086" s="180"/>
      <c r="AU2086" s="180"/>
      <c r="AV2086" s="180"/>
      <c r="AW2086" s="180"/>
      <c r="AX2086" s="180"/>
      <c r="AY2086" s="180"/>
      <c r="AZ2086" s="180"/>
      <c r="BA2086" s="180"/>
      <c r="BB2086" s="180"/>
      <c r="BC2086" s="180"/>
      <c r="BD2086" s="180"/>
      <c r="BE2086" s="180"/>
      <c r="BF2086" s="180"/>
      <c r="BG2086" s="180"/>
      <c r="BH2086" s="176">
        <f t="shared" si="245"/>
        <v>1.125</v>
      </c>
      <c r="BI2086" s="176">
        <f t="shared" si="241"/>
        <v>18</v>
      </c>
      <c r="BJ2086" s="182" t="str">
        <f t="shared" si="242"/>
        <v>2 - 9</v>
      </c>
      <c r="BK2086" s="176">
        <f t="shared" si="243"/>
        <v>6</v>
      </c>
      <c r="BL2086" s="176">
        <f t="shared" si="246"/>
        <v>1</v>
      </c>
      <c r="BM2086" s="533"/>
      <c r="BN2086" s="185">
        <v>20</v>
      </c>
      <c r="BO2086" s="180">
        <v>2</v>
      </c>
      <c r="BP2086" s="185">
        <f t="shared" si="247"/>
        <v>32</v>
      </c>
      <c r="BQ2086" s="420" t="str">
        <f t="shared" si="244"/>
        <v>I</v>
      </c>
      <c r="BR2086" s="185"/>
      <c r="BS2086" s="464" t="s">
        <v>9623</v>
      </c>
    </row>
    <row r="2087" spans="1:71" x14ac:dyDescent="0.2">
      <c r="A2087" s="696">
        <v>2084</v>
      </c>
      <c r="B2087" s="286" t="s">
        <v>12308</v>
      </c>
      <c r="C2087" s="286" t="s">
        <v>12308</v>
      </c>
      <c r="D2087" s="258" t="s">
        <v>9623</v>
      </c>
      <c r="E2087" s="736">
        <v>1</v>
      </c>
      <c r="F2087" s="736">
        <v>1</v>
      </c>
      <c r="G2087" s="737">
        <v>6</v>
      </c>
      <c r="H2087" s="305" t="s">
        <v>3486</v>
      </c>
      <c r="I2087" s="496" t="s">
        <v>3485</v>
      </c>
      <c r="J2087" s="497" t="s">
        <v>3395</v>
      </c>
      <c r="K2087" s="427" t="s">
        <v>3489</v>
      </c>
      <c r="L2087" s="427" t="s">
        <v>3489</v>
      </c>
      <c r="M2087" s="726">
        <v>0.91666666666666663</v>
      </c>
      <c r="N2087" s="685" t="s">
        <v>15710</v>
      </c>
      <c r="O2087" s="685">
        <v>1.3</v>
      </c>
      <c r="P2087" s="427" t="s">
        <v>16367</v>
      </c>
      <c r="Q2087" s="191">
        <v>8</v>
      </c>
      <c r="R2087" s="180"/>
      <c r="S2087" s="498">
        <v>1</v>
      </c>
      <c r="T2087" s="189">
        <v>1</v>
      </c>
      <c r="U2087" s="189">
        <v>1</v>
      </c>
      <c r="V2087" s="189">
        <v>1</v>
      </c>
      <c r="W2087" s="742">
        <v>9</v>
      </c>
      <c r="X2087" s="742"/>
      <c r="Y2087" s="742"/>
      <c r="Z2087" s="742"/>
      <c r="AA2087" s="742"/>
      <c r="AB2087" s="220"/>
      <c r="AC2087" s="183"/>
      <c r="AD2087" s="427" t="s">
        <v>8891</v>
      </c>
      <c r="AE2087" s="427" t="s">
        <v>4247</v>
      </c>
      <c r="AF2087" s="194">
        <v>0</v>
      </c>
      <c r="AG2087" s="194">
        <v>0</v>
      </c>
      <c r="AH2087" s="194">
        <v>0</v>
      </c>
      <c r="AI2087" s="194">
        <v>0</v>
      </c>
      <c r="AJ2087" s="194">
        <v>0</v>
      </c>
      <c r="AK2087" s="194">
        <v>0</v>
      </c>
      <c r="AL2087" s="383">
        <v>0</v>
      </c>
      <c r="AM2087" s="194">
        <v>0</v>
      </c>
      <c r="AN2087" s="177">
        <v>0</v>
      </c>
      <c r="AO2087" s="194">
        <v>1</v>
      </c>
      <c r="AP2087" s="180"/>
      <c r="AQ2087" s="180"/>
      <c r="AR2087" s="180"/>
      <c r="AS2087" s="180"/>
      <c r="AT2087" s="180"/>
      <c r="AU2087" s="180"/>
      <c r="AV2087" s="180"/>
      <c r="AW2087" s="180"/>
      <c r="AX2087" s="180"/>
      <c r="AY2087" s="180"/>
      <c r="AZ2087" s="180"/>
      <c r="BA2087" s="180"/>
      <c r="BB2087" s="180"/>
      <c r="BC2087" s="180"/>
      <c r="BD2087" s="180"/>
      <c r="BE2087" s="180"/>
      <c r="BF2087" s="180"/>
      <c r="BG2087" s="180"/>
      <c r="BH2087" s="176">
        <f t="shared" si="245"/>
        <v>0.5</v>
      </c>
      <c r="BI2087" s="176">
        <f t="shared" si="241"/>
        <v>21</v>
      </c>
      <c r="BJ2087" s="182">
        <f t="shared" si="242"/>
        <v>1</v>
      </c>
      <c r="BK2087" s="176">
        <f t="shared" si="243"/>
        <v>1</v>
      </c>
      <c r="BL2087" s="176">
        <f t="shared" si="246"/>
        <v>0</v>
      </c>
      <c r="BM2087" s="533"/>
      <c r="BN2087" s="185">
        <v>1</v>
      </c>
      <c r="BO2087" s="180">
        <v>0</v>
      </c>
      <c r="BP2087" s="185">
        <f t="shared" si="247"/>
        <v>1</v>
      </c>
      <c r="BQ2087" s="420" t="str">
        <f t="shared" si="244"/>
        <v>I</v>
      </c>
      <c r="BR2087" s="185"/>
      <c r="BS2087" s="464" t="s">
        <v>9623</v>
      </c>
    </row>
    <row r="2088" spans="1:71" ht="25.5" x14ac:dyDescent="0.2">
      <c r="A2088" s="697">
        <v>2085</v>
      </c>
      <c r="B2088" s="286" t="s">
        <v>12309</v>
      </c>
      <c r="C2088" s="286" t="s">
        <v>12309</v>
      </c>
      <c r="D2088" s="258" t="s">
        <v>9623</v>
      </c>
      <c r="E2088" s="736">
        <v>1</v>
      </c>
      <c r="F2088" s="736">
        <v>3</v>
      </c>
      <c r="G2088" s="737">
        <v>18</v>
      </c>
      <c r="H2088" s="305" t="s">
        <v>12310</v>
      </c>
      <c r="I2088" s="496" t="s">
        <v>3485</v>
      </c>
      <c r="J2088" s="497" t="s">
        <v>6553</v>
      </c>
      <c r="K2088" s="427" t="s">
        <v>1017</v>
      </c>
      <c r="L2088" s="427" t="s">
        <v>3489</v>
      </c>
      <c r="M2088" s="726">
        <v>0.66659999999999997</v>
      </c>
      <c r="N2088" s="685" t="s">
        <v>15710</v>
      </c>
      <c r="O2088" s="685">
        <v>0.9</v>
      </c>
      <c r="P2088" s="427" t="s">
        <v>16368</v>
      </c>
      <c r="Q2088" s="191">
        <v>7</v>
      </c>
      <c r="R2088" s="180"/>
      <c r="S2088" s="498">
        <v>1</v>
      </c>
      <c r="T2088" s="189">
        <v>1</v>
      </c>
      <c r="U2088" s="189">
        <v>1</v>
      </c>
      <c r="V2088" s="189">
        <v>1</v>
      </c>
      <c r="W2088" s="742">
        <v>9</v>
      </c>
      <c r="X2088" s="742">
        <v>15</v>
      </c>
      <c r="Y2088" s="742"/>
      <c r="Z2088" s="742"/>
      <c r="AA2088" s="742"/>
      <c r="AB2088" s="499" t="s">
        <v>793</v>
      </c>
      <c r="AC2088" s="419" t="s">
        <v>12313</v>
      </c>
      <c r="AD2088" s="427" t="s">
        <v>8891</v>
      </c>
      <c r="AE2088" s="427" t="s">
        <v>4247</v>
      </c>
      <c r="AF2088" s="194">
        <v>0</v>
      </c>
      <c r="AG2088" s="194">
        <v>0</v>
      </c>
      <c r="AH2088" s="194">
        <v>0</v>
      </c>
      <c r="AI2088" s="194">
        <v>0</v>
      </c>
      <c r="AJ2088" s="194">
        <v>0</v>
      </c>
      <c r="AK2088" s="194">
        <v>1</v>
      </c>
      <c r="AL2088" s="383">
        <v>0</v>
      </c>
      <c r="AM2088" s="194">
        <v>0</v>
      </c>
      <c r="AN2088" s="177">
        <v>0</v>
      </c>
      <c r="AO2088" s="194">
        <v>0</v>
      </c>
      <c r="AP2088" s="180"/>
      <c r="AQ2088" s="180"/>
      <c r="AR2088" s="180"/>
      <c r="AS2088" s="180"/>
      <c r="AT2088" s="180"/>
      <c r="AU2088" s="180"/>
      <c r="AV2088" s="180"/>
      <c r="AW2088" s="180"/>
      <c r="AX2088" s="180"/>
      <c r="AY2088" s="180"/>
      <c r="AZ2088" s="180"/>
      <c r="BA2088" s="180"/>
      <c r="BB2088" s="180"/>
      <c r="BC2088" s="180"/>
      <c r="BD2088" s="180"/>
      <c r="BE2088" s="180"/>
      <c r="BF2088" s="180"/>
      <c r="BG2088" s="180"/>
      <c r="BH2088" s="176">
        <f t="shared" si="245"/>
        <v>0.875</v>
      </c>
      <c r="BI2088" s="176">
        <f t="shared" si="241"/>
        <v>20</v>
      </c>
      <c r="BJ2088" s="182" t="str">
        <f t="shared" si="242"/>
        <v>1 - 7</v>
      </c>
      <c r="BK2088" s="176">
        <f t="shared" si="243"/>
        <v>4</v>
      </c>
      <c r="BL2088" s="176">
        <f t="shared" si="246"/>
        <v>1</v>
      </c>
      <c r="BM2088" s="533"/>
      <c r="BN2088" s="185">
        <v>10</v>
      </c>
      <c r="BO2088" s="180">
        <v>1</v>
      </c>
      <c r="BP2088" s="185">
        <f t="shared" si="247"/>
        <v>14</v>
      </c>
      <c r="BQ2088" s="420" t="str">
        <f t="shared" si="244"/>
        <v>I</v>
      </c>
      <c r="BR2088" s="185"/>
      <c r="BS2088" s="464" t="s">
        <v>9623</v>
      </c>
    </row>
    <row r="2089" spans="1:71" ht="25.5" x14ac:dyDescent="0.2">
      <c r="A2089" s="696">
        <v>2086</v>
      </c>
      <c r="B2089" s="286" t="s">
        <v>12314</v>
      </c>
      <c r="C2089" s="286" t="s">
        <v>12314</v>
      </c>
      <c r="D2089" s="258" t="s">
        <v>9623</v>
      </c>
      <c r="E2089" s="736">
        <v>1</v>
      </c>
      <c r="F2089" s="736">
        <v>1</v>
      </c>
      <c r="G2089" s="737">
        <v>1</v>
      </c>
      <c r="H2089" s="305" t="s">
        <v>3486</v>
      </c>
      <c r="I2089" s="496" t="s">
        <v>2680</v>
      </c>
      <c r="J2089" s="497" t="s">
        <v>12315</v>
      </c>
      <c r="K2089" s="427" t="s">
        <v>6751</v>
      </c>
      <c r="L2089" s="427" t="s">
        <v>5490</v>
      </c>
      <c r="M2089" s="685">
        <v>18</v>
      </c>
      <c r="N2089" s="685" t="s">
        <v>15710</v>
      </c>
      <c r="O2089" s="685">
        <v>5000</v>
      </c>
      <c r="P2089" s="427" t="s">
        <v>15736</v>
      </c>
      <c r="Q2089" s="191">
        <v>6</v>
      </c>
      <c r="R2089" s="180"/>
      <c r="S2089" s="498">
        <v>0</v>
      </c>
      <c r="T2089" s="190">
        <v>0</v>
      </c>
      <c r="U2089" s="190">
        <v>0</v>
      </c>
      <c r="V2089" s="190">
        <v>0</v>
      </c>
      <c r="W2089" s="742">
        <v>15</v>
      </c>
      <c r="X2089" s="742"/>
      <c r="Y2089" s="742"/>
      <c r="Z2089" s="742"/>
      <c r="AA2089" s="742"/>
      <c r="AB2089" s="219"/>
      <c r="AC2089" s="419" t="s">
        <v>12320</v>
      </c>
      <c r="AD2089" s="191" t="s">
        <v>7473</v>
      </c>
      <c r="AE2089" s="427" t="s">
        <v>4247</v>
      </c>
      <c r="AF2089" s="194">
        <v>0</v>
      </c>
      <c r="AG2089" s="194">
        <v>0</v>
      </c>
      <c r="AH2089" s="194">
        <v>0</v>
      </c>
      <c r="AI2089" s="194">
        <v>0</v>
      </c>
      <c r="AJ2089" s="194">
        <v>0</v>
      </c>
      <c r="AK2089" s="194">
        <v>0</v>
      </c>
      <c r="AL2089" s="383">
        <v>9</v>
      </c>
      <c r="AM2089" s="194">
        <v>0</v>
      </c>
      <c r="AN2089" s="177">
        <v>0</v>
      </c>
      <c r="AO2089" s="194">
        <v>0</v>
      </c>
      <c r="AP2089" s="180"/>
      <c r="AQ2089" s="180"/>
      <c r="AR2089" s="180"/>
      <c r="AS2089" s="180"/>
      <c r="AT2089" s="180"/>
      <c r="AU2089" s="180"/>
      <c r="AV2089" s="180"/>
      <c r="AW2089" s="180"/>
      <c r="AX2089" s="180"/>
      <c r="AY2089" s="180"/>
      <c r="AZ2089" s="180"/>
      <c r="BA2089" s="180"/>
      <c r="BB2089" s="180"/>
      <c r="BC2089" s="180"/>
      <c r="BD2089" s="180"/>
      <c r="BE2089" s="180"/>
      <c r="BF2089" s="180"/>
      <c r="BG2089" s="180"/>
      <c r="BH2089" s="176">
        <f t="shared" si="245"/>
        <v>9</v>
      </c>
      <c r="BI2089" s="176">
        <f t="shared" si="241"/>
        <v>12</v>
      </c>
      <c r="BJ2089" s="182" t="str">
        <f t="shared" si="242"/>
        <v>9 - 72</v>
      </c>
      <c r="BK2089" s="176">
        <f t="shared" si="243"/>
        <v>41</v>
      </c>
      <c r="BL2089" s="176">
        <f t="shared" si="246"/>
        <v>9</v>
      </c>
      <c r="BM2089" s="533"/>
      <c r="BN2089" s="185">
        <v>1700</v>
      </c>
      <c r="BO2089" s="180">
        <v>12</v>
      </c>
      <c r="BP2089" s="185">
        <f t="shared" si="247"/>
        <v>2192</v>
      </c>
      <c r="BQ2089" s="420" t="str">
        <f t="shared" si="244"/>
        <v>VII</v>
      </c>
      <c r="BR2089" s="185"/>
      <c r="BS2089" s="464" t="s">
        <v>9623</v>
      </c>
    </row>
    <row r="2090" spans="1:71" ht="25.5" x14ac:dyDescent="0.2">
      <c r="A2090" s="697">
        <v>2087</v>
      </c>
      <c r="B2090" s="286" t="s">
        <v>12322</v>
      </c>
      <c r="C2090" s="286" t="s">
        <v>12322</v>
      </c>
      <c r="D2090" s="258" t="s">
        <v>9623</v>
      </c>
      <c r="E2090" s="736">
        <v>6</v>
      </c>
      <c r="F2090" s="736">
        <v>15</v>
      </c>
      <c r="G2090" s="737">
        <v>60</v>
      </c>
      <c r="H2090" s="305" t="s">
        <v>3486</v>
      </c>
      <c r="I2090" s="496" t="s">
        <v>3560</v>
      </c>
      <c r="J2090" s="497" t="s">
        <v>6558</v>
      </c>
      <c r="K2090" s="427" t="s">
        <v>12323</v>
      </c>
      <c r="L2090" s="427" t="s">
        <v>5490</v>
      </c>
      <c r="M2090" s="686">
        <v>9</v>
      </c>
      <c r="N2090" s="685" t="s">
        <v>15710</v>
      </c>
      <c r="O2090" s="686">
        <v>1500</v>
      </c>
      <c r="P2090" s="427" t="s">
        <v>16369</v>
      </c>
      <c r="Q2090" s="191">
        <v>2</v>
      </c>
      <c r="R2090" s="180"/>
      <c r="S2090" s="498">
        <v>1</v>
      </c>
      <c r="T2090" s="189">
        <v>1</v>
      </c>
      <c r="U2090" s="189">
        <v>1</v>
      </c>
      <c r="V2090" s="189">
        <v>1</v>
      </c>
      <c r="W2090" s="742">
        <v>15</v>
      </c>
      <c r="X2090" s="742"/>
      <c r="Y2090" s="742"/>
      <c r="Z2090" s="742"/>
      <c r="AA2090" s="742"/>
      <c r="AB2090" s="220"/>
      <c r="AC2090" s="419" t="s">
        <v>12331</v>
      </c>
      <c r="AD2090" s="427" t="s">
        <v>12324</v>
      </c>
      <c r="AE2090" s="427" t="s">
        <v>4247</v>
      </c>
      <c r="AF2090" s="194">
        <v>0</v>
      </c>
      <c r="AG2090" s="194">
        <v>0</v>
      </c>
      <c r="AH2090" s="194">
        <v>0</v>
      </c>
      <c r="AI2090" s="194">
        <v>0</v>
      </c>
      <c r="AJ2090" s="194">
        <v>0</v>
      </c>
      <c r="AK2090" s="194">
        <v>0</v>
      </c>
      <c r="AL2090" s="383">
        <v>3</v>
      </c>
      <c r="AM2090" s="194">
        <v>0</v>
      </c>
      <c r="AN2090" s="177">
        <v>0</v>
      </c>
      <c r="AO2090" s="194">
        <v>3</v>
      </c>
      <c r="AP2090" s="180"/>
      <c r="AQ2090" s="180"/>
      <c r="AR2090" s="180"/>
      <c r="AS2090" s="180"/>
      <c r="AT2090" s="180"/>
      <c r="AU2090" s="180"/>
      <c r="AV2090" s="180"/>
      <c r="AW2090" s="180"/>
      <c r="AX2090" s="180"/>
      <c r="AY2090" s="180"/>
      <c r="AZ2090" s="180"/>
      <c r="BA2090" s="180"/>
      <c r="BB2090" s="180"/>
      <c r="BC2090" s="180"/>
      <c r="BD2090" s="180"/>
      <c r="BE2090" s="180"/>
      <c r="BF2090" s="180"/>
      <c r="BG2090" s="180"/>
      <c r="BH2090" s="176">
        <f t="shared" si="245"/>
        <v>3</v>
      </c>
      <c r="BI2090" s="176">
        <f t="shared" si="241"/>
        <v>16</v>
      </c>
      <c r="BJ2090" s="182" t="str">
        <f t="shared" si="242"/>
        <v>6 - 27</v>
      </c>
      <c r="BK2090" s="176">
        <f t="shared" si="243"/>
        <v>17</v>
      </c>
      <c r="BL2090" s="176">
        <f t="shared" si="246"/>
        <v>3</v>
      </c>
      <c r="BM2090" s="533"/>
      <c r="BN2090" s="185">
        <v>150</v>
      </c>
      <c r="BO2090" s="180">
        <v>4</v>
      </c>
      <c r="BP2090" s="185">
        <f t="shared" si="247"/>
        <v>218</v>
      </c>
      <c r="BQ2090" s="420" t="str">
        <f t="shared" si="244"/>
        <v>III</v>
      </c>
      <c r="BR2090" s="185"/>
      <c r="BS2090" s="464" t="s">
        <v>9623</v>
      </c>
    </row>
    <row r="2091" spans="1:71" ht="25.5" x14ac:dyDescent="0.2">
      <c r="A2091" s="696">
        <v>2088</v>
      </c>
      <c r="B2091" s="286" t="s">
        <v>12322</v>
      </c>
      <c r="C2091" s="286" t="s">
        <v>12325</v>
      </c>
      <c r="D2091" s="258" t="s">
        <v>9623</v>
      </c>
      <c r="E2091" s="736">
        <v>1</v>
      </c>
      <c r="F2091" s="736">
        <v>15</v>
      </c>
      <c r="G2091" s="737">
        <v>60</v>
      </c>
      <c r="H2091" s="305" t="s">
        <v>3486</v>
      </c>
      <c r="I2091" s="496" t="s">
        <v>3560</v>
      </c>
      <c r="J2091" s="497" t="s">
        <v>6560</v>
      </c>
      <c r="K2091" s="427" t="s">
        <v>12323</v>
      </c>
      <c r="L2091" s="427" t="s">
        <v>5490</v>
      </c>
      <c r="M2091" s="686">
        <v>9</v>
      </c>
      <c r="N2091" s="685" t="s">
        <v>15710</v>
      </c>
      <c r="O2091" s="686">
        <v>1750</v>
      </c>
      <c r="P2091" s="427" t="s">
        <v>16369</v>
      </c>
      <c r="Q2091" s="191">
        <v>2</v>
      </c>
      <c r="R2091" s="180"/>
      <c r="S2091" s="498">
        <v>1</v>
      </c>
      <c r="T2091" s="189">
        <v>1</v>
      </c>
      <c r="U2091" s="189">
        <v>1</v>
      </c>
      <c r="V2091" s="189">
        <v>1</v>
      </c>
      <c r="W2091" s="742">
        <v>15</v>
      </c>
      <c r="X2091" s="742"/>
      <c r="Y2091" s="742"/>
      <c r="Z2091" s="742"/>
      <c r="AA2091" s="742"/>
      <c r="AB2091" s="220"/>
      <c r="AC2091" s="419" t="s">
        <v>12331</v>
      </c>
      <c r="AD2091" s="427" t="s">
        <v>12324</v>
      </c>
      <c r="AE2091" s="427" t="s">
        <v>4247</v>
      </c>
      <c r="AF2091" s="194">
        <v>0</v>
      </c>
      <c r="AG2091" s="194">
        <v>3</v>
      </c>
      <c r="AH2091" s="194">
        <v>0</v>
      </c>
      <c r="AI2091" s="194">
        <v>0</v>
      </c>
      <c r="AJ2091" s="194">
        <v>0</v>
      </c>
      <c r="AK2091" s="194">
        <v>0</v>
      </c>
      <c r="AL2091" s="383">
        <v>0</v>
      </c>
      <c r="AM2091" s="194">
        <v>0</v>
      </c>
      <c r="AN2091" s="177">
        <v>0</v>
      </c>
      <c r="AO2091" s="194">
        <v>21</v>
      </c>
      <c r="AP2091" s="180"/>
      <c r="AQ2091" s="180"/>
      <c r="AR2091" s="180"/>
      <c r="AS2091" s="180"/>
      <c r="AT2091" s="180"/>
      <c r="AU2091" s="180"/>
      <c r="AV2091" s="180"/>
      <c r="AW2091" s="180"/>
      <c r="AX2091" s="180"/>
      <c r="AY2091" s="180"/>
      <c r="AZ2091" s="180"/>
      <c r="BA2091" s="180"/>
      <c r="BB2091" s="180"/>
      <c r="BC2091" s="180"/>
      <c r="BD2091" s="180"/>
      <c r="BE2091" s="180"/>
      <c r="BF2091" s="180"/>
      <c r="BG2091" s="180"/>
      <c r="BH2091" s="176">
        <f t="shared" si="245"/>
        <v>6</v>
      </c>
      <c r="BI2091" s="176">
        <f t="shared" si="241"/>
        <v>13</v>
      </c>
      <c r="BJ2091" s="182" t="str">
        <f t="shared" si="242"/>
        <v>24 - 30</v>
      </c>
      <c r="BK2091" s="176">
        <f t="shared" si="243"/>
        <v>27</v>
      </c>
      <c r="BL2091" s="176">
        <f t="shared" si="246"/>
        <v>5</v>
      </c>
      <c r="BM2091" s="533">
        <v>6</v>
      </c>
      <c r="BN2091" s="185">
        <v>350</v>
      </c>
      <c r="BO2091" s="180">
        <v>6</v>
      </c>
      <c r="BP2091" s="185">
        <f t="shared" si="247"/>
        <v>512</v>
      </c>
      <c r="BQ2091" s="420" t="str">
        <f t="shared" si="244"/>
        <v>V</v>
      </c>
      <c r="BR2091" s="185"/>
      <c r="BS2091" s="464" t="s">
        <v>9578</v>
      </c>
    </row>
    <row r="2092" spans="1:71" ht="63.75" x14ac:dyDescent="0.2">
      <c r="A2092" s="696">
        <v>2089</v>
      </c>
      <c r="B2092" s="286" t="s">
        <v>12332</v>
      </c>
      <c r="C2092" s="286" t="s">
        <v>12332</v>
      </c>
      <c r="D2092" s="258" t="s">
        <v>9623</v>
      </c>
      <c r="E2092" s="736">
        <v>3</v>
      </c>
      <c r="F2092" s="736">
        <v>1</v>
      </c>
      <c r="G2092" s="737">
        <v>4</v>
      </c>
      <c r="H2092" s="305" t="s">
        <v>12334</v>
      </c>
      <c r="I2092" s="496" t="s">
        <v>3487</v>
      </c>
      <c r="J2092" s="497" t="s">
        <v>12335</v>
      </c>
      <c r="K2092" s="427" t="s">
        <v>1146</v>
      </c>
      <c r="L2092" s="427" t="s">
        <v>3491</v>
      </c>
      <c r="M2092" s="685">
        <v>6</v>
      </c>
      <c r="N2092" s="685" t="s">
        <v>15715</v>
      </c>
      <c r="O2092" s="685">
        <v>780</v>
      </c>
      <c r="P2092" s="427"/>
      <c r="Q2092" s="191">
        <v>2</v>
      </c>
      <c r="R2092" s="180"/>
      <c r="S2092" s="498">
        <v>0</v>
      </c>
      <c r="T2092" s="190">
        <v>0</v>
      </c>
      <c r="U2092" s="190">
        <v>0</v>
      </c>
      <c r="V2092" s="190">
        <v>0</v>
      </c>
      <c r="W2092" s="742">
        <v>10</v>
      </c>
      <c r="X2092" s="742"/>
      <c r="Y2092" s="742"/>
      <c r="Z2092" s="742"/>
      <c r="AA2092" s="742"/>
      <c r="AB2092" s="220"/>
      <c r="AC2092" s="419" t="s">
        <v>12348</v>
      </c>
      <c r="AD2092" s="427" t="s">
        <v>6417</v>
      </c>
      <c r="AE2092" s="427" t="s">
        <v>4247</v>
      </c>
      <c r="AF2092" s="194">
        <v>0</v>
      </c>
      <c r="AG2092" s="194">
        <v>0</v>
      </c>
      <c r="AH2092" s="194">
        <v>0</v>
      </c>
      <c r="AI2092" s="194">
        <v>0</v>
      </c>
      <c r="AJ2092" s="194">
        <v>0</v>
      </c>
      <c r="AK2092" s="194">
        <v>0</v>
      </c>
      <c r="AL2092" s="383">
        <v>4</v>
      </c>
      <c r="AM2092" s="194">
        <v>0</v>
      </c>
      <c r="AN2092" s="177">
        <v>0</v>
      </c>
      <c r="AO2092" s="194">
        <v>4</v>
      </c>
      <c r="AP2092" s="180"/>
      <c r="AQ2092" s="180"/>
      <c r="AR2092" s="180"/>
      <c r="AS2092" s="180"/>
      <c r="AT2092" s="180"/>
      <c r="AU2092" s="180"/>
      <c r="AV2092" s="180"/>
      <c r="AW2092" s="180"/>
      <c r="AX2092" s="180"/>
      <c r="AY2092" s="180"/>
      <c r="AZ2092" s="180"/>
      <c r="BA2092" s="180"/>
      <c r="BB2092" s="180"/>
      <c r="BC2092" s="180"/>
      <c r="BD2092" s="180"/>
      <c r="BE2092" s="180"/>
      <c r="BF2092" s="180"/>
      <c r="BG2092" s="180"/>
      <c r="BH2092" s="176">
        <f t="shared" si="245"/>
        <v>5</v>
      </c>
      <c r="BI2092" s="176">
        <f t="shared" si="241"/>
        <v>15</v>
      </c>
      <c r="BJ2092" s="182" t="str">
        <f t="shared" si="242"/>
        <v>8 - 36</v>
      </c>
      <c r="BK2092" s="176">
        <f t="shared" si="243"/>
        <v>22</v>
      </c>
      <c r="BL2092" s="176">
        <f t="shared" si="246"/>
        <v>5</v>
      </c>
      <c r="BM2092" s="533"/>
      <c r="BN2092" s="185">
        <v>550</v>
      </c>
      <c r="BO2092" s="180">
        <v>8</v>
      </c>
      <c r="BP2092" s="185">
        <f t="shared" si="247"/>
        <v>726</v>
      </c>
      <c r="BQ2092" s="420" t="str">
        <f t="shared" si="244"/>
        <v>VI</v>
      </c>
      <c r="BR2092" s="185"/>
      <c r="BS2092" s="464" t="s">
        <v>9623</v>
      </c>
    </row>
    <row r="2093" spans="1:71" ht="63.75" x14ac:dyDescent="0.2">
      <c r="A2093" s="697">
        <v>2090</v>
      </c>
      <c r="B2093" s="286" t="s">
        <v>12332</v>
      </c>
      <c r="C2093" s="286" t="s">
        <v>12333</v>
      </c>
      <c r="D2093" s="258" t="s">
        <v>9623</v>
      </c>
      <c r="E2093" s="736">
        <v>1</v>
      </c>
      <c r="F2093" s="736">
        <v>1</v>
      </c>
      <c r="G2093" s="737">
        <v>4</v>
      </c>
      <c r="H2093" s="305" t="s">
        <v>12334</v>
      </c>
      <c r="I2093" s="496" t="s">
        <v>3487</v>
      </c>
      <c r="J2093" s="497" t="s">
        <v>12335</v>
      </c>
      <c r="K2093" s="427" t="s">
        <v>5227</v>
      </c>
      <c r="L2093" s="427" t="s">
        <v>5490</v>
      </c>
      <c r="M2093" s="685">
        <v>8</v>
      </c>
      <c r="N2093" s="685" t="s">
        <v>15715</v>
      </c>
      <c r="O2093" s="685">
        <v>1850</v>
      </c>
      <c r="P2093" s="427" t="s">
        <v>16370</v>
      </c>
      <c r="Q2093" s="191">
        <v>2</v>
      </c>
      <c r="R2093" s="180"/>
      <c r="S2093" s="498">
        <v>0</v>
      </c>
      <c r="T2093" s="190">
        <v>0</v>
      </c>
      <c r="U2093" s="190">
        <v>0</v>
      </c>
      <c r="V2093" s="190">
        <v>0</v>
      </c>
      <c r="W2093" s="742">
        <v>10</v>
      </c>
      <c r="X2093" s="742"/>
      <c r="Y2093" s="742"/>
      <c r="Z2093" s="742"/>
      <c r="AA2093" s="742"/>
      <c r="AB2093" s="220"/>
      <c r="AC2093" s="419" t="s">
        <v>12348</v>
      </c>
      <c r="AD2093" s="427" t="s">
        <v>6417</v>
      </c>
      <c r="AE2093" s="427" t="s">
        <v>4247</v>
      </c>
      <c r="AF2093" s="194">
        <v>0</v>
      </c>
      <c r="AG2093" s="194">
        <v>0</v>
      </c>
      <c r="AH2093" s="194">
        <v>0</v>
      </c>
      <c r="AI2093" s="194">
        <v>0</v>
      </c>
      <c r="AJ2093" s="194">
        <v>0</v>
      </c>
      <c r="AK2093" s="194">
        <v>0</v>
      </c>
      <c r="AL2093" s="383">
        <v>4</v>
      </c>
      <c r="AM2093" s="194">
        <v>0</v>
      </c>
      <c r="AN2093" s="177">
        <v>0</v>
      </c>
      <c r="AO2093" s="194">
        <v>4</v>
      </c>
      <c r="AP2093" s="180"/>
      <c r="AQ2093" s="180"/>
      <c r="AR2093" s="180"/>
      <c r="AS2093" s="180"/>
      <c r="AT2093" s="180"/>
      <c r="AU2093" s="180"/>
      <c r="AV2093" s="180"/>
      <c r="AW2093" s="180"/>
      <c r="AX2093" s="180"/>
      <c r="AY2093" s="180"/>
      <c r="AZ2093" s="180"/>
      <c r="BA2093" s="180"/>
      <c r="BB2093" s="180"/>
      <c r="BC2093" s="180"/>
      <c r="BD2093" s="180"/>
      <c r="BE2093" s="180"/>
      <c r="BF2093" s="180"/>
      <c r="BG2093" s="180"/>
      <c r="BH2093" s="176">
        <f t="shared" si="245"/>
        <v>5</v>
      </c>
      <c r="BI2093" s="176">
        <f t="shared" si="241"/>
        <v>15</v>
      </c>
      <c r="BJ2093" s="182" t="str">
        <f t="shared" si="242"/>
        <v>8 - 36</v>
      </c>
      <c r="BK2093" s="176">
        <f t="shared" si="243"/>
        <v>22</v>
      </c>
      <c r="BL2093" s="176">
        <f t="shared" si="246"/>
        <v>5</v>
      </c>
      <c r="BM2093" s="533"/>
      <c r="BN2093" s="185">
        <v>550</v>
      </c>
      <c r="BO2093" s="180">
        <v>8</v>
      </c>
      <c r="BP2093" s="185">
        <f t="shared" si="247"/>
        <v>726</v>
      </c>
      <c r="BQ2093" s="420" t="str">
        <f t="shared" si="244"/>
        <v>VI</v>
      </c>
      <c r="BR2093" s="185"/>
      <c r="BS2093" s="464" t="s">
        <v>9623</v>
      </c>
    </row>
    <row r="2094" spans="1:71" ht="63.75" x14ac:dyDescent="0.2">
      <c r="A2094" s="696">
        <v>2091</v>
      </c>
      <c r="B2094" s="286" t="s">
        <v>12349</v>
      </c>
      <c r="C2094" s="286" t="s">
        <v>12349</v>
      </c>
      <c r="D2094" s="258" t="s">
        <v>9623</v>
      </c>
      <c r="E2094" s="736">
        <v>1</v>
      </c>
      <c r="F2094" s="736">
        <v>1</v>
      </c>
      <c r="G2094" s="737">
        <v>1</v>
      </c>
      <c r="H2094" s="305" t="s">
        <v>12350</v>
      </c>
      <c r="I2094" s="208" t="s">
        <v>15943</v>
      </c>
      <c r="J2094" s="497" t="s">
        <v>12352</v>
      </c>
      <c r="K2094" s="427" t="s">
        <v>2614</v>
      </c>
      <c r="L2094" s="427" t="s">
        <v>3491</v>
      </c>
      <c r="M2094" s="685">
        <v>5</v>
      </c>
      <c r="N2094" s="685" t="s">
        <v>15715</v>
      </c>
      <c r="O2094" s="685">
        <v>500</v>
      </c>
      <c r="P2094" s="427" t="s">
        <v>16230</v>
      </c>
      <c r="Q2094" s="191">
        <v>0</v>
      </c>
      <c r="R2094" s="180"/>
      <c r="S2094" s="498">
        <v>13</v>
      </c>
      <c r="T2094" s="189">
        <v>14</v>
      </c>
      <c r="U2094" s="189">
        <v>4</v>
      </c>
      <c r="V2094" s="189">
        <v>16</v>
      </c>
      <c r="W2094" s="742">
        <v>1</v>
      </c>
      <c r="X2094" s="742"/>
      <c r="Y2094" s="742"/>
      <c r="Z2094" s="742"/>
      <c r="AA2094" s="742"/>
      <c r="AB2094" s="220"/>
      <c r="AC2094" s="419" t="s">
        <v>12367</v>
      </c>
      <c r="AD2094" s="179" t="s">
        <v>640</v>
      </c>
      <c r="AE2094" s="427" t="s">
        <v>4250</v>
      </c>
      <c r="AF2094" s="194">
        <v>0</v>
      </c>
      <c r="AG2094" s="194">
        <v>0</v>
      </c>
      <c r="AH2094" s="194">
        <v>0</v>
      </c>
      <c r="AI2094" s="194">
        <v>0</v>
      </c>
      <c r="AJ2094" s="194">
        <v>0</v>
      </c>
      <c r="AK2094" s="194">
        <v>0</v>
      </c>
      <c r="AL2094" s="383">
        <v>6</v>
      </c>
      <c r="AM2094" s="194">
        <v>0</v>
      </c>
      <c r="AN2094" s="177">
        <v>0</v>
      </c>
      <c r="AO2094" s="194">
        <v>0</v>
      </c>
      <c r="AP2094" s="180"/>
      <c r="AQ2094" s="180"/>
      <c r="AR2094" s="180"/>
      <c r="AS2094" s="180"/>
      <c r="AT2094" s="180"/>
      <c r="AU2094" s="180"/>
      <c r="AV2094" s="180"/>
      <c r="AW2094" s="180"/>
      <c r="AX2094" s="180"/>
      <c r="AY2094" s="180"/>
      <c r="AZ2094" s="180"/>
      <c r="BA2094" s="180"/>
      <c r="BB2094" s="180"/>
      <c r="BC2094" s="180"/>
      <c r="BD2094" s="180"/>
      <c r="BE2094" s="180"/>
      <c r="BF2094" s="180"/>
      <c r="BG2094" s="180"/>
      <c r="BH2094" s="176">
        <f t="shared" si="245"/>
        <v>6</v>
      </c>
      <c r="BI2094" s="176">
        <f t="shared" si="241"/>
        <v>13</v>
      </c>
      <c r="BJ2094" s="182" t="str">
        <f t="shared" si="242"/>
        <v>6 - 48</v>
      </c>
      <c r="BK2094" s="176">
        <f t="shared" si="243"/>
        <v>27</v>
      </c>
      <c r="BL2094" s="176">
        <f t="shared" si="246"/>
        <v>6</v>
      </c>
      <c r="BM2094" s="533"/>
      <c r="BN2094" s="185">
        <v>500</v>
      </c>
      <c r="BO2094" s="180">
        <v>6</v>
      </c>
      <c r="BP2094" s="185">
        <f t="shared" si="247"/>
        <v>662</v>
      </c>
      <c r="BQ2094" s="420" t="str">
        <f t="shared" si="244"/>
        <v>V</v>
      </c>
      <c r="BR2094" s="185"/>
      <c r="BS2094" s="464" t="s">
        <v>9623</v>
      </c>
    </row>
    <row r="2095" spans="1:71" ht="25.5" x14ac:dyDescent="0.2">
      <c r="A2095" s="697">
        <v>2092</v>
      </c>
      <c r="B2095" s="286" t="s">
        <v>12368</v>
      </c>
      <c r="C2095" s="286" t="s">
        <v>12368</v>
      </c>
      <c r="D2095" s="258" t="s">
        <v>9623</v>
      </c>
      <c r="E2095" s="736">
        <v>1</v>
      </c>
      <c r="F2095" s="736">
        <v>1</v>
      </c>
      <c r="G2095" s="737">
        <v>4</v>
      </c>
      <c r="H2095" s="305" t="s">
        <v>3486</v>
      </c>
      <c r="I2095" s="496" t="s">
        <v>12351</v>
      </c>
      <c r="J2095" s="497" t="s">
        <v>12374</v>
      </c>
      <c r="K2095" s="427" t="s">
        <v>12369</v>
      </c>
      <c r="L2095" s="427" t="s">
        <v>3491</v>
      </c>
      <c r="M2095" s="685">
        <v>3.5</v>
      </c>
      <c r="N2095" s="685" t="s">
        <v>15715</v>
      </c>
      <c r="O2095" s="685">
        <v>172</v>
      </c>
      <c r="P2095" s="427" t="s">
        <v>16152</v>
      </c>
      <c r="Q2095" s="191">
        <v>7</v>
      </c>
      <c r="R2095" s="180"/>
      <c r="S2095" s="427">
        <v>2</v>
      </c>
      <c r="T2095" s="191">
        <v>4</v>
      </c>
      <c r="U2095" s="191">
        <v>1</v>
      </c>
      <c r="V2095" s="191">
        <v>1</v>
      </c>
      <c r="W2095" s="742">
        <v>1</v>
      </c>
      <c r="X2095" s="742"/>
      <c r="Y2095" s="742"/>
      <c r="Z2095" s="742"/>
      <c r="AA2095" s="742"/>
      <c r="AB2095" s="220"/>
      <c r="AC2095" s="419" t="s">
        <v>12372</v>
      </c>
      <c r="AD2095" s="427" t="s">
        <v>7155</v>
      </c>
      <c r="AE2095" s="427" t="s">
        <v>4247</v>
      </c>
      <c r="AF2095" s="194">
        <v>0</v>
      </c>
      <c r="AG2095" s="194">
        <v>0</v>
      </c>
      <c r="AH2095" s="194">
        <v>0</v>
      </c>
      <c r="AI2095" s="194">
        <v>0</v>
      </c>
      <c r="AJ2095" s="194">
        <v>0</v>
      </c>
      <c r="AK2095" s="194">
        <v>0</v>
      </c>
      <c r="AL2095" s="383">
        <v>8</v>
      </c>
      <c r="AM2095" s="194">
        <v>0</v>
      </c>
      <c r="AN2095" s="177">
        <v>0</v>
      </c>
      <c r="AO2095" s="194">
        <v>0</v>
      </c>
      <c r="AP2095" s="180"/>
      <c r="AQ2095" s="180"/>
      <c r="AR2095" s="180"/>
      <c r="AS2095" s="180"/>
      <c r="AT2095" s="180"/>
      <c r="AU2095" s="180"/>
      <c r="AV2095" s="180"/>
      <c r="AW2095" s="180"/>
      <c r="AX2095" s="180"/>
      <c r="AY2095" s="180"/>
      <c r="AZ2095" s="180"/>
      <c r="BA2095" s="180"/>
      <c r="BB2095" s="180"/>
      <c r="BC2095" s="180"/>
      <c r="BD2095" s="180"/>
      <c r="BE2095" s="180"/>
      <c r="BF2095" s="180"/>
      <c r="BG2095" s="180"/>
      <c r="BH2095" s="176">
        <f t="shared" si="245"/>
        <v>8</v>
      </c>
      <c r="BI2095" s="176">
        <f t="shared" si="241"/>
        <v>12</v>
      </c>
      <c r="BJ2095" s="182" t="str">
        <f t="shared" si="242"/>
        <v>8 - 64</v>
      </c>
      <c r="BK2095" s="176">
        <f t="shared" si="243"/>
        <v>36</v>
      </c>
      <c r="BL2095" s="176">
        <f t="shared" si="246"/>
        <v>8</v>
      </c>
      <c r="BM2095" s="533"/>
      <c r="BN2095" s="185">
        <v>1075</v>
      </c>
      <c r="BO2095" s="180">
        <v>10</v>
      </c>
      <c r="BP2095" s="185">
        <f t="shared" si="247"/>
        <v>1435</v>
      </c>
      <c r="BQ2095" s="420" t="str">
        <f t="shared" si="244"/>
        <v>VII</v>
      </c>
      <c r="BR2095" s="185"/>
      <c r="BS2095" s="464" t="s">
        <v>9623</v>
      </c>
    </row>
    <row r="2096" spans="1:71" ht="25.5" x14ac:dyDescent="0.2">
      <c r="A2096" s="696">
        <v>2093</v>
      </c>
      <c r="B2096" s="286" t="s">
        <v>12376</v>
      </c>
      <c r="C2096" s="286" t="s">
        <v>12376</v>
      </c>
      <c r="D2096" s="258" t="s">
        <v>9623</v>
      </c>
      <c r="E2096" s="736">
        <v>1</v>
      </c>
      <c r="F2096" s="736">
        <v>1</v>
      </c>
      <c r="G2096" s="737">
        <v>16</v>
      </c>
      <c r="H2096" s="305" t="s">
        <v>3486</v>
      </c>
      <c r="I2096" s="496" t="s">
        <v>12377</v>
      </c>
      <c r="J2096" s="497" t="s">
        <v>10822</v>
      </c>
      <c r="K2096" s="427" t="s">
        <v>9774</v>
      </c>
      <c r="L2096" s="427" t="s">
        <v>3491</v>
      </c>
      <c r="M2096" s="685">
        <v>8</v>
      </c>
      <c r="N2096" s="685" t="s">
        <v>15766</v>
      </c>
      <c r="O2096" s="685">
        <v>25</v>
      </c>
      <c r="P2096" s="427"/>
      <c r="Q2096" s="191">
        <v>7</v>
      </c>
      <c r="R2096" s="180"/>
      <c r="S2096" s="498">
        <v>1</v>
      </c>
      <c r="T2096" s="189">
        <v>1</v>
      </c>
      <c r="U2096" s="189">
        <v>1</v>
      </c>
      <c r="V2096" s="189">
        <v>1</v>
      </c>
      <c r="W2096" s="742">
        <v>3</v>
      </c>
      <c r="X2096" s="742">
        <v>18</v>
      </c>
      <c r="Y2096" s="742"/>
      <c r="Z2096" s="742"/>
      <c r="AA2096" s="742"/>
      <c r="AB2096" s="499" t="s">
        <v>3879</v>
      </c>
      <c r="AC2096" s="419" t="s">
        <v>12382</v>
      </c>
      <c r="AD2096" s="427" t="s">
        <v>3044</v>
      </c>
      <c r="AE2096" s="427" t="s">
        <v>4247</v>
      </c>
      <c r="AF2096" s="194">
        <v>0</v>
      </c>
      <c r="AG2096" s="194">
        <v>0</v>
      </c>
      <c r="AH2096" s="194">
        <v>0</v>
      </c>
      <c r="AI2096" s="194">
        <v>0</v>
      </c>
      <c r="AJ2096" s="194">
        <v>0</v>
      </c>
      <c r="AK2096" s="194">
        <v>0</v>
      </c>
      <c r="AL2096" s="383">
        <v>1</v>
      </c>
      <c r="AM2096" s="194">
        <v>0</v>
      </c>
      <c r="AN2096" s="177">
        <v>0</v>
      </c>
      <c r="AO2096" s="194">
        <v>2</v>
      </c>
      <c r="AP2096" s="180"/>
      <c r="AQ2096" s="180"/>
      <c r="AR2096" s="180"/>
      <c r="AS2096" s="180"/>
      <c r="AT2096" s="180"/>
      <c r="AU2096" s="180"/>
      <c r="AV2096" s="180"/>
      <c r="AW2096" s="180"/>
      <c r="AX2096" s="180"/>
      <c r="AY2096" s="180"/>
      <c r="AZ2096" s="180"/>
      <c r="BA2096" s="180"/>
      <c r="BB2096" s="180"/>
      <c r="BC2096" s="180"/>
      <c r="BD2096" s="180"/>
      <c r="BE2096" s="180"/>
      <c r="BF2096" s="180"/>
      <c r="BG2096" s="180"/>
      <c r="BH2096" s="176">
        <f t="shared" si="245"/>
        <v>1.125</v>
      </c>
      <c r="BI2096" s="176">
        <f t="shared" si="241"/>
        <v>18</v>
      </c>
      <c r="BJ2096" s="182" t="str">
        <f t="shared" si="242"/>
        <v>3 - 10</v>
      </c>
      <c r="BK2096" s="176">
        <f t="shared" si="243"/>
        <v>7</v>
      </c>
      <c r="BL2096" s="176">
        <f t="shared" si="246"/>
        <v>1</v>
      </c>
      <c r="BM2096" s="533"/>
      <c r="BN2096" s="185">
        <v>1</v>
      </c>
      <c r="BO2096" s="180">
        <v>0</v>
      </c>
      <c r="BP2096" s="185">
        <f t="shared" si="247"/>
        <v>1</v>
      </c>
      <c r="BQ2096" s="420" t="str">
        <f t="shared" si="244"/>
        <v>I</v>
      </c>
      <c r="BR2096" s="185"/>
      <c r="BS2096" s="464" t="s">
        <v>9623</v>
      </c>
    </row>
    <row r="2097" spans="1:71" ht="38.25" x14ac:dyDescent="0.2">
      <c r="A2097" s="696">
        <v>2094</v>
      </c>
      <c r="B2097" s="286" t="s">
        <v>12383</v>
      </c>
      <c r="C2097" s="286" t="s">
        <v>12384</v>
      </c>
      <c r="D2097" s="258" t="s">
        <v>9623</v>
      </c>
      <c r="E2097" s="736">
        <v>1</v>
      </c>
      <c r="F2097" s="736">
        <v>1</v>
      </c>
      <c r="G2097" s="737">
        <v>5</v>
      </c>
      <c r="H2097" s="305" t="s">
        <v>12395</v>
      </c>
      <c r="I2097" s="496" t="s">
        <v>635</v>
      </c>
      <c r="J2097" s="497" t="s">
        <v>4282</v>
      </c>
      <c r="K2097" s="427" t="s">
        <v>3491</v>
      </c>
      <c r="L2097" s="427" t="s">
        <v>3491</v>
      </c>
      <c r="M2097" s="685">
        <v>5.5</v>
      </c>
      <c r="N2097" s="685" t="s">
        <v>15715</v>
      </c>
      <c r="O2097" s="685">
        <v>130</v>
      </c>
      <c r="P2097" s="427" t="s">
        <v>16247</v>
      </c>
      <c r="Q2097" s="191">
        <v>7</v>
      </c>
      <c r="R2097" s="180"/>
      <c r="S2097" s="427">
        <v>13</v>
      </c>
      <c r="T2097" s="427">
        <v>18</v>
      </c>
      <c r="U2097" s="191">
        <v>4</v>
      </c>
      <c r="V2097" s="191">
        <v>18</v>
      </c>
      <c r="W2097" s="742">
        <v>15</v>
      </c>
      <c r="X2097" s="742"/>
      <c r="Y2097" s="742"/>
      <c r="Z2097" s="742"/>
      <c r="AA2097" s="742"/>
      <c r="AB2097" s="219"/>
      <c r="AC2097" s="419" t="s">
        <v>12421</v>
      </c>
      <c r="AD2097" s="427" t="s">
        <v>4351</v>
      </c>
      <c r="AE2097" s="427" t="s">
        <v>12403</v>
      </c>
      <c r="AF2097" s="194">
        <v>0</v>
      </c>
      <c r="AG2097" s="194">
        <v>0</v>
      </c>
      <c r="AH2097" s="194">
        <v>0</v>
      </c>
      <c r="AI2097" s="194">
        <v>0</v>
      </c>
      <c r="AJ2097" s="194">
        <v>0</v>
      </c>
      <c r="AK2097" s="194">
        <v>0</v>
      </c>
      <c r="AL2097" s="383">
        <v>2</v>
      </c>
      <c r="AM2097" s="194">
        <v>0</v>
      </c>
      <c r="AN2097" s="177">
        <v>0</v>
      </c>
      <c r="AO2097" s="194">
        <v>0</v>
      </c>
      <c r="AP2097" s="180"/>
      <c r="AQ2097" s="180"/>
      <c r="AR2097" s="180"/>
      <c r="AS2097" s="180">
        <v>1</v>
      </c>
      <c r="AT2097" s="180"/>
      <c r="AU2097" s="180"/>
      <c r="AV2097" s="180"/>
      <c r="AW2097" s="180"/>
      <c r="AX2097" s="180"/>
      <c r="AY2097" s="180"/>
      <c r="AZ2097" s="180"/>
      <c r="BA2097" s="180"/>
      <c r="BB2097" s="180"/>
      <c r="BC2097" s="180"/>
      <c r="BD2097" s="180"/>
      <c r="BE2097" s="180"/>
      <c r="BF2097" s="180"/>
      <c r="BG2097" s="180"/>
      <c r="BH2097" s="176" t="str">
        <f t="shared" si="245"/>
        <v>class level</v>
      </c>
      <c r="BI2097" s="176">
        <f t="shared" si="241"/>
        <v>20</v>
      </c>
      <c r="BJ2097" s="182" t="str">
        <f t="shared" si="242"/>
        <v>2 - 16</v>
      </c>
      <c r="BK2097" s="176">
        <f t="shared" si="243"/>
        <v>9</v>
      </c>
      <c r="BL2097" s="176">
        <f t="shared" si="246"/>
        <v>1</v>
      </c>
      <c r="BM2097" s="533"/>
      <c r="BN2097" s="185">
        <v>118</v>
      </c>
      <c r="BO2097" s="180">
        <v>2</v>
      </c>
      <c r="BP2097" s="185">
        <f t="shared" si="247"/>
        <v>136</v>
      </c>
      <c r="BQ2097" s="420" t="str">
        <f t="shared" si="244"/>
        <v>III</v>
      </c>
      <c r="BR2097" s="185"/>
      <c r="BS2097" s="464" t="s">
        <v>12406</v>
      </c>
    </row>
    <row r="2098" spans="1:71" ht="38.25" x14ac:dyDescent="0.2">
      <c r="A2098" s="697">
        <v>2095</v>
      </c>
      <c r="B2098" s="286" t="s">
        <v>12383</v>
      </c>
      <c r="C2098" s="286" t="s">
        <v>12385</v>
      </c>
      <c r="D2098" s="258" t="s">
        <v>9623</v>
      </c>
      <c r="E2098" s="736">
        <v>2</v>
      </c>
      <c r="F2098" s="736">
        <v>1</v>
      </c>
      <c r="G2098" s="737">
        <v>5</v>
      </c>
      <c r="H2098" s="305" t="s">
        <v>12395</v>
      </c>
      <c r="I2098" s="496" t="s">
        <v>635</v>
      </c>
      <c r="J2098" s="497" t="s">
        <v>4282</v>
      </c>
      <c r="K2098" s="427" t="s">
        <v>3491</v>
      </c>
      <c r="L2098" s="427" t="s">
        <v>3491</v>
      </c>
      <c r="M2098" s="685">
        <v>5.5</v>
      </c>
      <c r="N2098" s="685" t="s">
        <v>15715</v>
      </c>
      <c r="O2098" s="685">
        <v>130</v>
      </c>
      <c r="P2098" s="427" t="s">
        <v>16247</v>
      </c>
      <c r="Q2098" s="191">
        <v>7</v>
      </c>
      <c r="R2098" s="180"/>
      <c r="S2098" s="427">
        <v>13</v>
      </c>
      <c r="T2098" s="427">
        <v>18</v>
      </c>
      <c r="U2098" s="191">
        <v>4</v>
      </c>
      <c r="V2098" s="191">
        <v>18</v>
      </c>
      <c r="W2098" s="742">
        <v>15</v>
      </c>
      <c r="X2098" s="742"/>
      <c r="Y2098" s="742"/>
      <c r="Z2098" s="742"/>
      <c r="AA2098" s="742"/>
      <c r="AB2098" s="220"/>
      <c r="AC2098" s="419" t="s">
        <v>12422</v>
      </c>
      <c r="AD2098" s="427" t="s">
        <v>4351</v>
      </c>
      <c r="AE2098" s="427" t="s">
        <v>12403</v>
      </c>
      <c r="AF2098" s="194">
        <v>0</v>
      </c>
      <c r="AG2098" s="194">
        <v>0</v>
      </c>
      <c r="AH2098" s="194">
        <v>0</v>
      </c>
      <c r="AI2098" s="194">
        <v>0</v>
      </c>
      <c r="AJ2098" s="194">
        <v>0</v>
      </c>
      <c r="AK2098" s="194">
        <v>0</v>
      </c>
      <c r="AL2098" s="383">
        <v>3</v>
      </c>
      <c r="AM2098" s="194">
        <v>0</v>
      </c>
      <c r="AN2098" s="177">
        <v>0</v>
      </c>
      <c r="AO2098" s="194">
        <v>0</v>
      </c>
      <c r="AP2098" s="180"/>
      <c r="AQ2098" s="180"/>
      <c r="AR2098" s="180"/>
      <c r="AS2098" s="180">
        <v>2</v>
      </c>
      <c r="AT2098" s="180"/>
      <c r="AU2098" s="180"/>
      <c r="AV2098" s="180"/>
      <c r="AW2098" s="180"/>
      <c r="AX2098" s="180"/>
      <c r="AY2098" s="180"/>
      <c r="AZ2098" s="180"/>
      <c r="BA2098" s="180"/>
      <c r="BB2098" s="180"/>
      <c r="BC2098" s="180"/>
      <c r="BD2098" s="180"/>
      <c r="BE2098" s="180"/>
      <c r="BF2098" s="180"/>
      <c r="BG2098" s="180"/>
      <c r="BH2098" s="176" t="str">
        <f t="shared" si="245"/>
        <v>class level</v>
      </c>
      <c r="BI2098" s="176">
        <f t="shared" ref="BI2098:BI2161" si="248">IF(manualHD="",IF(COUNTIF(AP2098:BG2098,"")=18,IFERROR(INDEX(thac0array,MATCH(IF(manualHD="",IF(SUM($AG2098:$AL2098)/(0.01+fixedhp)&lt;1/40,ROUND(fixedhp/4.5,0),IF(eightsider=1,IF((AND(fixedhp&gt;0,fixedhp&lt;4)),1.125,1),IF(eightsider&gt;1,eightsider+IF(twosider*1.5+threesider*2+foursider*2.5+fivesider*3+sixsider*3.5+sevensider*4+fixedhp&gt;3,1,0),IF(sevensider=1,0.875,0.5)))),manualHD),hitDiceThac0,0)),21),MIN(IFERROR(INDEX(thac0array,MATCH(IF(AZ2098="",AP2098,ROUND(AP2098+AZ2098/2,0)),hitDiceThac0,0)),21),IFERROR(INDEX(thac0array,MATCH(MAX(AQ2098:AS2098),fighterThac0,0)),21),IFERROR(INDEX(thac0array,MATCH(MAX(AW2098:BA2098),clericThac0,0)),21),IFERROR(INDEX(thac0array,MATCH(MAX(BB2098:BC2098),thiefThac0,0)),21),IFERROR(INDEX(thac0array,MATCH(MAX(BD2098:BG2098),magicUserThac0,0)),21))),IFERROR(INDEX(thac0array,MATCH(BM2098,hitDiceThac0),0),BM2098))</f>
        <v>20</v>
      </c>
      <c r="BJ2098" s="182" t="str">
        <f t="shared" ref="BJ2098:BJ2161" si="249">IF(SUM(AF2098:AN2098)=0,AO2098,IF(AZ2098="",SUM(AF2098:AO2098)&amp;" - "&amp;IF(OR(COUNTIF(AP2098:BG2098,"")=18,AP2098&gt;0),ROUND(AF2098*2+AG2098*3+AH2098*4+AI2098*5+AJ2098*6+AK2098*7+AL2098*8+AM2098*10+AN2098*12+AO2098,0),ROUND((AF2098*2+AG2098*3+AH2098*4+AI2098*5+AJ2098*6+AK2098*7+AL2098*8+AM2098*10+AN2098*12+AO2098)/COUNTA(AQ2098:BG2098),0)),IF(BM2098="",(AZ2098-1)*1+SUM(AF2098:AO2098)&amp;" - "&amp;(AZ2098-1)*4+ROUND(AF2098*2+AG2098*3+AH2098*4+AI2098*5+AJ2098*6+AK2098*7+AL2098*8+AM2098*10+AN2098*12+AO2098,0),SUM(AF2098:AO2098)&amp;" - "&amp;ROUND(AF2098*2+AG2098*3+AH2098*4+AI2098*5+AJ2098*6+AK2098*7+AL2098*8+AM2098*10+AN2098*12+AO2098,0))))</f>
        <v>3 - 24</v>
      </c>
      <c r="BK2098" s="176">
        <f t="shared" ref="BK2098:BK2161" si="250">IF(SUM(AF2098:AN2098)=0,AO2098,IF(AZ2098="",ROUND(AVERAGE(SUM(AF2098:AO2098),IF(OR(COUNTIF(AP2098:BG2098,"")=18,AP2098&gt;0),ROUND(AF2098*2+AG2098*3+AH2098*4+AI2098*5+AJ2098*6+AK2098*7+AL2098*8+AM2098*10+AN2098*12+AO2098,0),ROUND((AF2098*2+AG2098*3+AH2098*4+AI2098*5+AJ2098*6+AK2098*7+AL2098*8+AM2098*10+AN2098*12+AO2098)/COUNTA(AQ2098:BG2098),0))),0),IF(BM2098="",ROUND(AVERAGE((AZ2098-1)*1+SUM(AF2098:AO2098),(AZ2098-1)*4+ROUND(AF2098*2+AG2098*3+AH2098*4+AI2098*5+AJ2098*6+AK2098*7+AL2098*8+AM2098*10+AN2098*12+AO2098,0)),0),ROUND(AVERAGE(SUM(AF2098:AO2098),ROUND(AF2098*2+AG2098*3+AH2098*4+AI2098*5+AJ2098*6+AK2098*7+AL2098*8+AM2098*10+AN2098*12+AO2098,0)),0))))</f>
        <v>14</v>
      </c>
      <c r="BL2098" s="176">
        <f t="shared" si="246"/>
        <v>2</v>
      </c>
      <c r="BM2098" s="533"/>
      <c r="BN2098" s="185">
        <v>160</v>
      </c>
      <c r="BO2098" s="180">
        <v>3</v>
      </c>
      <c r="BP2098" s="185">
        <f t="shared" si="247"/>
        <v>202</v>
      </c>
      <c r="BQ2098" s="420" t="str">
        <f t="shared" ref="BQ2098:BQ2161" si="251">IFERROR(INDEX(xpLevel,MATCH($BN2098,xpThresholds,1)), "XI")</f>
        <v>IV</v>
      </c>
      <c r="BR2098" s="185"/>
      <c r="BS2098" s="464" t="s">
        <v>12406</v>
      </c>
    </row>
    <row r="2099" spans="1:71" ht="38.25" x14ac:dyDescent="0.2">
      <c r="A2099" s="696">
        <v>2096</v>
      </c>
      <c r="B2099" s="286" t="s">
        <v>12383</v>
      </c>
      <c r="C2099" s="286" t="s">
        <v>12386</v>
      </c>
      <c r="D2099" s="258" t="s">
        <v>9623</v>
      </c>
      <c r="E2099" s="736">
        <v>3</v>
      </c>
      <c r="F2099" s="736">
        <v>1</v>
      </c>
      <c r="G2099" s="737">
        <v>5</v>
      </c>
      <c r="H2099" s="305" t="s">
        <v>12395</v>
      </c>
      <c r="I2099" s="496" t="s">
        <v>635</v>
      </c>
      <c r="J2099" s="497" t="s">
        <v>4282</v>
      </c>
      <c r="K2099" s="427" t="s">
        <v>3491</v>
      </c>
      <c r="L2099" s="427" t="s">
        <v>3491</v>
      </c>
      <c r="M2099" s="685">
        <v>5.5</v>
      </c>
      <c r="N2099" s="685" t="s">
        <v>15715</v>
      </c>
      <c r="O2099" s="685">
        <v>130</v>
      </c>
      <c r="P2099" s="427" t="s">
        <v>16247</v>
      </c>
      <c r="Q2099" s="191">
        <v>7</v>
      </c>
      <c r="R2099" s="180"/>
      <c r="S2099" s="427">
        <v>13</v>
      </c>
      <c r="T2099" s="427">
        <v>18</v>
      </c>
      <c r="U2099" s="191">
        <v>4</v>
      </c>
      <c r="V2099" s="191">
        <v>18</v>
      </c>
      <c r="W2099" s="742">
        <v>15</v>
      </c>
      <c r="X2099" s="742"/>
      <c r="Y2099" s="742"/>
      <c r="Z2099" s="742"/>
      <c r="AA2099" s="742"/>
      <c r="AB2099" s="220"/>
      <c r="AC2099" s="419" t="s">
        <v>12423</v>
      </c>
      <c r="AD2099" s="427" t="s">
        <v>4351</v>
      </c>
      <c r="AE2099" s="427" t="s">
        <v>12403</v>
      </c>
      <c r="AF2099" s="194">
        <v>0</v>
      </c>
      <c r="AG2099" s="194">
        <v>0</v>
      </c>
      <c r="AH2099" s="194">
        <v>0</v>
      </c>
      <c r="AI2099" s="194">
        <v>0</v>
      </c>
      <c r="AJ2099" s="194">
        <v>0</v>
      </c>
      <c r="AK2099" s="194">
        <v>0</v>
      </c>
      <c r="AL2099" s="383">
        <v>4</v>
      </c>
      <c r="AM2099" s="194">
        <v>0</v>
      </c>
      <c r="AN2099" s="177">
        <v>0</v>
      </c>
      <c r="AO2099" s="194">
        <v>0</v>
      </c>
      <c r="AP2099" s="180"/>
      <c r="AQ2099" s="180"/>
      <c r="AR2099" s="180"/>
      <c r="AS2099" s="180">
        <v>3</v>
      </c>
      <c r="AT2099" s="180"/>
      <c r="AU2099" s="180"/>
      <c r="AV2099" s="180"/>
      <c r="AW2099" s="180"/>
      <c r="AX2099" s="180"/>
      <c r="AY2099" s="180"/>
      <c r="AZ2099" s="180"/>
      <c r="BA2099" s="180"/>
      <c r="BB2099" s="180"/>
      <c r="BC2099" s="180"/>
      <c r="BD2099" s="180"/>
      <c r="BE2099" s="180"/>
      <c r="BF2099" s="180"/>
      <c r="BG2099" s="180"/>
      <c r="BH2099" s="176" t="str">
        <f t="shared" si="245"/>
        <v>class level</v>
      </c>
      <c r="BI2099" s="176">
        <f t="shared" si="248"/>
        <v>18</v>
      </c>
      <c r="BJ2099" s="182" t="str">
        <f t="shared" si="249"/>
        <v>4 - 32</v>
      </c>
      <c r="BK2099" s="176">
        <f t="shared" si="250"/>
        <v>18</v>
      </c>
      <c r="BL2099" s="176">
        <f t="shared" si="246"/>
        <v>3</v>
      </c>
      <c r="BM2099" s="533"/>
      <c r="BN2099" s="185">
        <v>215</v>
      </c>
      <c r="BO2099" s="180">
        <v>4</v>
      </c>
      <c r="BP2099" s="185">
        <f t="shared" si="247"/>
        <v>287</v>
      </c>
      <c r="BQ2099" s="420" t="str">
        <f t="shared" si="251"/>
        <v>IV</v>
      </c>
      <c r="BR2099" s="185"/>
      <c r="BS2099" s="464" t="s">
        <v>12406</v>
      </c>
    </row>
    <row r="2100" spans="1:71" ht="38.25" x14ac:dyDescent="0.2">
      <c r="A2100" s="697">
        <v>2097</v>
      </c>
      <c r="B2100" s="286" t="s">
        <v>12383</v>
      </c>
      <c r="C2100" s="286" t="s">
        <v>12387</v>
      </c>
      <c r="D2100" s="258" t="s">
        <v>9623</v>
      </c>
      <c r="E2100" s="736">
        <v>4</v>
      </c>
      <c r="F2100" s="736">
        <v>1</v>
      </c>
      <c r="G2100" s="737">
        <v>5</v>
      </c>
      <c r="H2100" s="305" t="s">
        <v>12395</v>
      </c>
      <c r="I2100" s="496" t="s">
        <v>635</v>
      </c>
      <c r="J2100" s="497" t="s">
        <v>4282</v>
      </c>
      <c r="K2100" s="427" t="s">
        <v>3491</v>
      </c>
      <c r="L2100" s="427" t="s">
        <v>3491</v>
      </c>
      <c r="M2100" s="685">
        <v>5.5</v>
      </c>
      <c r="N2100" s="685" t="s">
        <v>15715</v>
      </c>
      <c r="O2100" s="685">
        <v>130</v>
      </c>
      <c r="P2100" s="427" t="s">
        <v>16247</v>
      </c>
      <c r="Q2100" s="191">
        <v>7</v>
      </c>
      <c r="R2100" s="180"/>
      <c r="S2100" s="427">
        <v>13</v>
      </c>
      <c r="T2100" s="427">
        <v>18</v>
      </c>
      <c r="U2100" s="191">
        <v>4</v>
      </c>
      <c r="V2100" s="191">
        <v>18</v>
      </c>
      <c r="W2100" s="742">
        <v>15</v>
      </c>
      <c r="X2100" s="742"/>
      <c r="Y2100" s="742"/>
      <c r="Z2100" s="742"/>
      <c r="AA2100" s="742"/>
      <c r="AB2100" s="221"/>
      <c r="AC2100" s="419" t="s">
        <v>12424</v>
      </c>
      <c r="AD2100" s="427" t="s">
        <v>4351</v>
      </c>
      <c r="AE2100" s="427" t="s">
        <v>12403</v>
      </c>
      <c r="AF2100" s="194">
        <v>0</v>
      </c>
      <c r="AG2100" s="194">
        <v>0</v>
      </c>
      <c r="AH2100" s="194">
        <v>0</v>
      </c>
      <c r="AI2100" s="194">
        <v>0</v>
      </c>
      <c r="AJ2100" s="194">
        <v>0</v>
      </c>
      <c r="AK2100" s="194">
        <v>0</v>
      </c>
      <c r="AL2100" s="462">
        <v>5</v>
      </c>
      <c r="AM2100" s="194">
        <v>0</v>
      </c>
      <c r="AN2100" s="177">
        <v>0</v>
      </c>
      <c r="AO2100" s="194">
        <v>0</v>
      </c>
      <c r="AP2100" s="424"/>
      <c r="AQ2100" s="424"/>
      <c r="AR2100" s="424"/>
      <c r="AS2100" s="424">
        <v>4</v>
      </c>
      <c r="AT2100" s="424"/>
      <c r="AU2100" s="424"/>
      <c r="AV2100" s="424"/>
      <c r="AW2100" s="424"/>
      <c r="AX2100" s="424"/>
      <c r="AY2100" s="424"/>
      <c r="AZ2100" s="424"/>
      <c r="BA2100" s="424"/>
      <c r="BB2100" s="424"/>
      <c r="BC2100" s="424"/>
      <c r="BD2100" s="424"/>
      <c r="BE2100" s="424"/>
      <c r="BF2100" s="424"/>
      <c r="BG2100" s="424"/>
      <c r="BH2100" s="176" t="str">
        <f t="shared" si="245"/>
        <v>class level</v>
      </c>
      <c r="BI2100" s="176">
        <f t="shared" si="248"/>
        <v>18</v>
      </c>
      <c r="BJ2100" s="182" t="str">
        <f t="shared" si="249"/>
        <v>5 - 40</v>
      </c>
      <c r="BK2100" s="176">
        <f t="shared" si="250"/>
        <v>23</v>
      </c>
      <c r="BL2100" s="176">
        <f t="shared" si="246"/>
        <v>4</v>
      </c>
      <c r="BM2100" s="536"/>
      <c r="BN2100" s="200">
        <v>280</v>
      </c>
      <c r="BO2100" s="198">
        <v>5</v>
      </c>
      <c r="BP2100" s="185">
        <f t="shared" si="247"/>
        <v>395</v>
      </c>
      <c r="BQ2100" s="420" t="str">
        <f t="shared" si="251"/>
        <v>V</v>
      </c>
      <c r="BR2100" s="200"/>
      <c r="BS2100" s="464" t="s">
        <v>12406</v>
      </c>
    </row>
    <row r="2101" spans="1:71" ht="38.25" x14ac:dyDescent="0.2">
      <c r="A2101" s="696">
        <v>2098</v>
      </c>
      <c r="B2101" s="286" t="s">
        <v>12383</v>
      </c>
      <c r="C2101" s="286" t="s">
        <v>12388</v>
      </c>
      <c r="D2101" s="258" t="s">
        <v>9623</v>
      </c>
      <c r="E2101" s="736">
        <v>5</v>
      </c>
      <c r="F2101" s="736">
        <v>1</v>
      </c>
      <c r="G2101" s="737">
        <v>5</v>
      </c>
      <c r="H2101" s="305" t="s">
        <v>12395</v>
      </c>
      <c r="I2101" s="496" t="s">
        <v>635</v>
      </c>
      <c r="J2101" s="497" t="s">
        <v>4282</v>
      </c>
      <c r="K2101" s="427" t="s">
        <v>3491</v>
      </c>
      <c r="L2101" s="427" t="s">
        <v>3491</v>
      </c>
      <c r="M2101" s="685">
        <v>5.5</v>
      </c>
      <c r="N2101" s="685" t="s">
        <v>15715</v>
      </c>
      <c r="O2101" s="685">
        <v>130</v>
      </c>
      <c r="P2101" s="427" t="s">
        <v>16247</v>
      </c>
      <c r="Q2101" s="191">
        <v>7</v>
      </c>
      <c r="R2101" s="180"/>
      <c r="S2101" s="427">
        <v>13</v>
      </c>
      <c r="T2101" s="427">
        <v>18</v>
      </c>
      <c r="U2101" s="191">
        <v>4</v>
      </c>
      <c r="V2101" s="191">
        <v>18</v>
      </c>
      <c r="W2101" s="742">
        <v>15</v>
      </c>
      <c r="X2101" s="742"/>
      <c r="Y2101" s="742"/>
      <c r="Z2101" s="742"/>
      <c r="AA2101" s="742"/>
      <c r="AB2101" s="220"/>
      <c r="AC2101" s="419" t="s">
        <v>12425</v>
      </c>
      <c r="AD2101" s="427" t="s">
        <v>4351</v>
      </c>
      <c r="AE2101" s="427" t="s">
        <v>12403</v>
      </c>
      <c r="AF2101" s="194">
        <v>0</v>
      </c>
      <c r="AG2101" s="194">
        <v>0</v>
      </c>
      <c r="AH2101" s="194">
        <v>0</v>
      </c>
      <c r="AI2101" s="194">
        <v>0</v>
      </c>
      <c r="AJ2101" s="194">
        <v>0</v>
      </c>
      <c r="AK2101" s="194">
        <v>0</v>
      </c>
      <c r="AL2101" s="385">
        <v>6</v>
      </c>
      <c r="AM2101" s="194">
        <v>0</v>
      </c>
      <c r="AN2101" s="177">
        <v>0</v>
      </c>
      <c r="AO2101" s="194">
        <v>0</v>
      </c>
      <c r="AP2101" s="180"/>
      <c r="AQ2101" s="180"/>
      <c r="AR2101" s="180"/>
      <c r="AS2101" s="180">
        <v>5</v>
      </c>
      <c r="AT2101" s="180"/>
      <c r="AU2101" s="180"/>
      <c r="AV2101" s="180"/>
      <c r="AW2101" s="180"/>
      <c r="AX2101" s="180"/>
      <c r="AY2101" s="180"/>
      <c r="AZ2101" s="180"/>
      <c r="BA2101" s="180"/>
      <c r="BB2101" s="180"/>
      <c r="BC2101" s="180"/>
      <c r="BD2101" s="180"/>
      <c r="BE2101" s="180"/>
      <c r="BF2101" s="180"/>
      <c r="BG2101" s="180"/>
      <c r="BH2101" s="176" t="str">
        <f t="shared" si="245"/>
        <v>class level</v>
      </c>
      <c r="BI2101" s="176">
        <f t="shared" si="248"/>
        <v>16</v>
      </c>
      <c r="BJ2101" s="182" t="str">
        <f t="shared" si="249"/>
        <v>6 - 48</v>
      </c>
      <c r="BK2101" s="176">
        <f t="shared" si="250"/>
        <v>27</v>
      </c>
      <c r="BL2101" s="176">
        <f t="shared" si="246"/>
        <v>5</v>
      </c>
      <c r="BM2101" s="533"/>
      <c r="BN2101" s="185">
        <v>475</v>
      </c>
      <c r="BO2101" s="180">
        <v>6</v>
      </c>
      <c r="BP2101" s="185">
        <f t="shared" si="247"/>
        <v>637</v>
      </c>
      <c r="BQ2101" s="420" t="str">
        <f t="shared" si="251"/>
        <v>V</v>
      </c>
      <c r="BR2101" s="185"/>
      <c r="BS2101" s="464" t="s">
        <v>12406</v>
      </c>
    </row>
    <row r="2102" spans="1:71" ht="38.25" x14ac:dyDescent="0.2">
      <c r="A2102" s="696">
        <v>2099</v>
      </c>
      <c r="B2102" s="286" t="s">
        <v>12383</v>
      </c>
      <c r="C2102" s="286" t="s">
        <v>12389</v>
      </c>
      <c r="D2102" s="258" t="s">
        <v>9623</v>
      </c>
      <c r="E2102" s="736">
        <v>6</v>
      </c>
      <c r="F2102" s="736">
        <v>1</v>
      </c>
      <c r="G2102" s="737">
        <v>5</v>
      </c>
      <c r="H2102" s="305" t="s">
        <v>12395</v>
      </c>
      <c r="I2102" s="496" t="s">
        <v>635</v>
      </c>
      <c r="J2102" s="497" t="s">
        <v>4282</v>
      </c>
      <c r="K2102" s="427" t="s">
        <v>3491</v>
      </c>
      <c r="L2102" s="427" t="s">
        <v>3491</v>
      </c>
      <c r="M2102" s="685">
        <v>5.5</v>
      </c>
      <c r="N2102" s="685" t="s">
        <v>15715</v>
      </c>
      <c r="O2102" s="685">
        <v>130</v>
      </c>
      <c r="P2102" s="427" t="s">
        <v>16247</v>
      </c>
      <c r="Q2102" s="191">
        <v>7</v>
      </c>
      <c r="R2102" s="180"/>
      <c r="S2102" s="427">
        <v>13</v>
      </c>
      <c r="T2102" s="427">
        <v>18</v>
      </c>
      <c r="U2102" s="191">
        <v>4</v>
      </c>
      <c r="V2102" s="191">
        <v>18</v>
      </c>
      <c r="W2102" s="742">
        <v>15</v>
      </c>
      <c r="X2102" s="742"/>
      <c r="Y2102" s="742"/>
      <c r="Z2102" s="742"/>
      <c r="AA2102" s="742"/>
      <c r="AB2102" s="220"/>
      <c r="AC2102" s="419" t="s">
        <v>12426</v>
      </c>
      <c r="AD2102" s="427" t="s">
        <v>4351</v>
      </c>
      <c r="AE2102" s="427" t="s">
        <v>12403</v>
      </c>
      <c r="AF2102" s="194">
        <v>0</v>
      </c>
      <c r="AG2102" s="194">
        <v>0</v>
      </c>
      <c r="AH2102" s="194">
        <v>0</v>
      </c>
      <c r="AI2102" s="194">
        <v>0</v>
      </c>
      <c r="AJ2102" s="194">
        <v>0</v>
      </c>
      <c r="AK2102" s="194">
        <v>0</v>
      </c>
      <c r="AL2102" s="385">
        <v>7</v>
      </c>
      <c r="AM2102" s="194">
        <v>0</v>
      </c>
      <c r="AN2102" s="177">
        <v>0</v>
      </c>
      <c r="AO2102" s="194">
        <v>0</v>
      </c>
      <c r="AP2102" s="180"/>
      <c r="AQ2102" s="180"/>
      <c r="AR2102" s="180"/>
      <c r="AS2102" s="180">
        <v>6</v>
      </c>
      <c r="AT2102" s="180"/>
      <c r="AU2102" s="180"/>
      <c r="AV2102" s="180"/>
      <c r="AW2102" s="180"/>
      <c r="AX2102" s="180"/>
      <c r="AY2102" s="180"/>
      <c r="AZ2102" s="180"/>
      <c r="BA2102" s="180"/>
      <c r="BB2102" s="180"/>
      <c r="BC2102" s="180"/>
      <c r="BD2102" s="180"/>
      <c r="BE2102" s="180"/>
      <c r="BF2102" s="180"/>
      <c r="BG2102" s="180"/>
      <c r="BH2102" s="176" t="str">
        <f t="shared" si="245"/>
        <v>class level</v>
      </c>
      <c r="BI2102" s="176">
        <f t="shared" si="248"/>
        <v>16</v>
      </c>
      <c r="BJ2102" s="182" t="str">
        <f t="shared" si="249"/>
        <v>7 - 56</v>
      </c>
      <c r="BK2102" s="176">
        <f t="shared" si="250"/>
        <v>32</v>
      </c>
      <c r="BL2102" s="176">
        <f t="shared" si="246"/>
        <v>6</v>
      </c>
      <c r="BM2102" s="533"/>
      <c r="BN2102" s="185">
        <v>700</v>
      </c>
      <c r="BO2102" s="180">
        <v>8</v>
      </c>
      <c r="BP2102" s="185">
        <f t="shared" si="247"/>
        <v>956</v>
      </c>
      <c r="BQ2102" s="420" t="str">
        <f t="shared" si="251"/>
        <v>VI</v>
      </c>
      <c r="BR2102" s="185"/>
      <c r="BS2102" s="464" t="s">
        <v>12406</v>
      </c>
    </row>
    <row r="2103" spans="1:71" ht="38.25" x14ac:dyDescent="0.2">
      <c r="A2103" s="697">
        <v>2100</v>
      </c>
      <c r="B2103" s="286" t="s">
        <v>12383</v>
      </c>
      <c r="C2103" s="286" t="s">
        <v>12390</v>
      </c>
      <c r="D2103" s="258" t="s">
        <v>9623</v>
      </c>
      <c r="E2103" s="736">
        <v>5</v>
      </c>
      <c r="F2103" s="736">
        <v>1</v>
      </c>
      <c r="G2103" s="737">
        <v>5</v>
      </c>
      <c r="H2103" s="305" t="s">
        <v>12395</v>
      </c>
      <c r="I2103" s="496" t="s">
        <v>635</v>
      </c>
      <c r="J2103" s="497" t="s">
        <v>4282</v>
      </c>
      <c r="K2103" s="427" t="s">
        <v>3491</v>
      </c>
      <c r="L2103" s="427" t="s">
        <v>3491</v>
      </c>
      <c r="M2103" s="685">
        <v>5.5</v>
      </c>
      <c r="N2103" s="685" t="s">
        <v>15715</v>
      </c>
      <c r="O2103" s="685">
        <v>130</v>
      </c>
      <c r="P2103" s="427" t="s">
        <v>16247</v>
      </c>
      <c r="Q2103" s="191">
        <v>7</v>
      </c>
      <c r="R2103" s="180"/>
      <c r="S2103" s="427">
        <v>13</v>
      </c>
      <c r="T2103" s="427">
        <v>18</v>
      </c>
      <c r="U2103" s="191">
        <v>4</v>
      </c>
      <c r="V2103" s="191">
        <v>18</v>
      </c>
      <c r="W2103" s="742">
        <v>15</v>
      </c>
      <c r="X2103" s="742"/>
      <c r="Y2103" s="742"/>
      <c r="Z2103" s="742"/>
      <c r="AA2103" s="742"/>
      <c r="AB2103" s="220"/>
      <c r="AC2103" s="419" t="s">
        <v>12427</v>
      </c>
      <c r="AD2103" s="427" t="s">
        <v>4351</v>
      </c>
      <c r="AE2103" s="427" t="s">
        <v>12403</v>
      </c>
      <c r="AF2103" s="194">
        <v>0</v>
      </c>
      <c r="AG2103" s="194">
        <v>0</v>
      </c>
      <c r="AH2103" s="194">
        <v>0</v>
      </c>
      <c r="AI2103" s="194">
        <v>0</v>
      </c>
      <c r="AJ2103" s="194">
        <v>0</v>
      </c>
      <c r="AK2103" s="194">
        <v>0</v>
      </c>
      <c r="AL2103" s="385">
        <v>8</v>
      </c>
      <c r="AM2103" s="194">
        <v>0</v>
      </c>
      <c r="AN2103" s="177">
        <v>0</v>
      </c>
      <c r="AO2103" s="194">
        <v>0</v>
      </c>
      <c r="AP2103" s="180"/>
      <c r="AQ2103" s="180"/>
      <c r="AR2103" s="180"/>
      <c r="AS2103" s="180">
        <v>7</v>
      </c>
      <c r="AT2103" s="180"/>
      <c r="AU2103" s="180"/>
      <c r="AV2103" s="180"/>
      <c r="AW2103" s="180"/>
      <c r="AX2103" s="180"/>
      <c r="AY2103" s="180"/>
      <c r="AZ2103" s="180"/>
      <c r="BA2103" s="180"/>
      <c r="BB2103" s="180"/>
      <c r="BC2103" s="180"/>
      <c r="BD2103" s="180"/>
      <c r="BE2103" s="180"/>
      <c r="BF2103" s="180"/>
      <c r="BG2103" s="180"/>
      <c r="BH2103" s="176" t="str">
        <f t="shared" si="245"/>
        <v>class level</v>
      </c>
      <c r="BI2103" s="176">
        <f t="shared" si="248"/>
        <v>14</v>
      </c>
      <c r="BJ2103" s="182" t="str">
        <f t="shared" si="249"/>
        <v>8 - 64</v>
      </c>
      <c r="BK2103" s="176">
        <f t="shared" si="250"/>
        <v>36</v>
      </c>
      <c r="BL2103" s="176">
        <f t="shared" si="246"/>
        <v>7</v>
      </c>
      <c r="BM2103" s="533"/>
      <c r="BN2103" s="185">
        <v>1100</v>
      </c>
      <c r="BO2103" s="180">
        <v>10</v>
      </c>
      <c r="BP2103" s="185">
        <f t="shared" si="247"/>
        <v>1460</v>
      </c>
      <c r="BQ2103" s="420" t="str">
        <f t="shared" si="251"/>
        <v>VII</v>
      </c>
      <c r="BR2103" s="185"/>
      <c r="BS2103" s="464" t="s">
        <v>12406</v>
      </c>
    </row>
    <row r="2104" spans="1:71" ht="38.25" x14ac:dyDescent="0.2">
      <c r="A2104" s="696">
        <v>2101</v>
      </c>
      <c r="B2104" s="286" t="s">
        <v>12383</v>
      </c>
      <c r="C2104" s="286" t="s">
        <v>12391</v>
      </c>
      <c r="D2104" s="258" t="s">
        <v>9623</v>
      </c>
      <c r="E2104" s="736">
        <v>4</v>
      </c>
      <c r="F2104" s="736">
        <v>1</v>
      </c>
      <c r="G2104" s="737">
        <v>5</v>
      </c>
      <c r="H2104" s="305" t="s">
        <v>12395</v>
      </c>
      <c r="I2104" s="496" t="s">
        <v>635</v>
      </c>
      <c r="J2104" s="497" t="s">
        <v>4282</v>
      </c>
      <c r="K2104" s="427" t="s">
        <v>3491</v>
      </c>
      <c r="L2104" s="427" t="s">
        <v>3491</v>
      </c>
      <c r="M2104" s="685">
        <v>5.5</v>
      </c>
      <c r="N2104" s="685" t="s">
        <v>15715</v>
      </c>
      <c r="O2104" s="685">
        <v>130</v>
      </c>
      <c r="P2104" s="427" t="s">
        <v>16247</v>
      </c>
      <c r="Q2104" s="191">
        <v>7</v>
      </c>
      <c r="R2104" s="180"/>
      <c r="S2104" s="427">
        <v>13</v>
      </c>
      <c r="T2104" s="427">
        <v>18</v>
      </c>
      <c r="U2104" s="191">
        <v>4</v>
      </c>
      <c r="V2104" s="191">
        <v>18</v>
      </c>
      <c r="W2104" s="742">
        <v>15</v>
      </c>
      <c r="X2104" s="742"/>
      <c r="Y2104" s="742"/>
      <c r="Z2104" s="742"/>
      <c r="AA2104" s="742"/>
      <c r="AB2104" s="220"/>
      <c r="AC2104" s="419" t="s">
        <v>12428</v>
      </c>
      <c r="AD2104" s="427" t="s">
        <v>4351</v>
      </c>
      <c r="AE2104" s="427" t="s">
        <v>12403</v>
      </c>
      <c r="AF2104" s="194">
        <v>0</v>
      </c>
      <c r="AG2104" s="194">
        <v>0</v>
      </c>
      <c r="AH2104" s="194">
        <v>0</v>
      </c>
      <c r="AI2104" s="194">
        <v>0</v>
      </c>
      <c r="AJ2104" s="194">
        <v>0</v>
      </c>
      <c r="AK2104" s="194">
        <v>0</v>
      </c>
      <c r="AL2104" s="385">
        <v>9</v>
      </c>
      <c r="AM2104" s="194">
        <v>0</v>
      </c>
      <c r="AN2104" s="177">
        <v>0</v>
      </c>
      <c r="AO2104" s="194">
        <v>0</v>
      </c>
      <c r="AP2104" s="180"/>
      <c r="AQ2104" s="180"/>
      <c r="AR2104" s="180"/>
      <c r="AS2104" s="180">
        <v>8</v>
      </c>
      <c r="AT2104" s="180"/>
      <c r="AU2104" s="180"/>
      <c r="AV2104" s="180"/>
      <c r="AW2104" s="180"/>
      <c r="AX2104" s="180"/>
      <c r="AY2104" s="180"/>
      <c r="AZ2104" s="180"/>
      <c r="BA2104" s="180"/>
      <c r="BB2104" s="180"/>
      <c r="BC2104" s="180"/>
      <c r="BD2104" s="180"/>
      <c r="BE2104" s="180"/>
      <c r="BF2104" s="180"/>
      <c r="BG2104" s="180"/>
      <c r="BH2104" s="176" t="str">
        <f t="shared" si="245"/>
        <v>class level</v>
      </c>
      <c r="BI2104" s="176">
        <f t="shared" si="248"/>
        <v>14</v>
      </c>
      <c r="BJ2104" s="182" t="str">
        <f t="shared" si="249"/>
        <v>9 - 72</v>
      </c>
      <c r="BK2104" s="176">
        <f t="shared" si="250"/>
        <v>41</v>
      </c>
      <c r="BL2104" s="176">
        <f t="shared" si="246"/>
        <v>8</v>
      </c>
      <c r="BM2104" s="533"/>
      <c r="BN2104" s="185">
        <v>1700</v>
      </c>
      <c r="BO2104" s="180">
        <v>12</v>
      </c>
      <c r="BP2104" s="185">
        <f t="shared" si="247"/>
        <v>2192</v>
      </c>
      <c r="BQ2104" s="420" t="str">
        <f t="shared" si="251"/>
        <v>VII</v>
      </c>
      <c r="BR2104" s="185"/>
      <c r="BS2104" s="464" t="s">
        <v>12406</v>
      </c>
    </row>
    <row r="2105" spans="1:71" ht="38.25" x14ac:dyDescent="0.2">
      <c r="A2105" s="697">
        <v>2102</v>
      </c>
      <c r="B2105" s="286" t="s">
        <v>12383</v>
      </c>
      <c r="C2105" s="286" t="s">
        <v>12392</v>
      </c>
      <c r="D2105" s="258" t="s">
        <v>9623</v>
      </c>
      <c r="E2105" s="736">
        <v>3</v>
      </c>
      <c r="F2105" s="736">
        <v>1</v>
      </c>
      <c r="G2105" s="737">
        <v>5</v>
      </c>
      <c r="H2105" s="305" t="s">
        <v>12395</v>
      </c>
      <c r="I2105" s="496" t="s">
        <v>635</v>
      </c>
      <c r="J2105" s="497" t="s">
        <v>4282</v>
      </c>
      <c r="K2105" s="427" t="s">
        <v>3491</v>
      </c>
      <c r="L2105" s="427" t="s">
        <v>3491</v>
      </c>
      <c r="M2105" s="685">
        <v>5.5</v>
      </c>
      <c r="N2105" s="685" t="s">
        <v>15715</v>
      </c>
      <c r="O2105" s="685">
        <v>130</v>
      </c>
      <c r="P2105" s="427" t="s">
        <v>16247</v>
      </c>
      <c r="Q2105" s="191">
        <v>7</v>
      </c>
      <c r="R2105" s="180"/>
      <c r="S2105" s="427">
        <v>13</v>
      </c>
      <c r="T2105" s="427">
        <v>18</v>
      </c>
      <c r="U2105" s="191">
        <v>4</v>
      </c>
      <c r="V2105" s="191">
        <v>18</v>
      </c>
      <c r="W2105" s="742">
        <v>15</v>
      </c>
      <c r="X2105" s="742"/>
      <c r="Y2105" s="742"/>
      <c r="Z2105" s="742"/>
      <c r="AA2105" s="742"/>
      <c r="AB2105" s="220"/>
      <c r="AC2105" s="419" t="s">
        <v>12429</v>
      </c>
      <c r="AD2105" s="427" t="s">
        <v>4351</v>
      </c>
      <c r="AE2105" s="427" t="s">
        <v>12403</v>
      </c>
      <c r="AF2105" s="194">
        <v>0</v>
      </c>
      <c r="AG2105" s="194">
        <v>0</v>
      </c>
      <c r="AH2105" s="194">
        <v>0</v>
      </c>
      <c r="AI2105" s="194">
        <v>0</v>
      </c>
      <c r="AJ2105" s="194">
        <v>0</v>
      </c>
      <c r="AK2105" s="194">
        <v>0</v>
      </c>
      <c r="AL2105" s="385">
        <v>10</v>
      </c>
      <c r="AM2105" s="194">
        <v>0</v>
      </c>
      <c r="AN2105" s="177">
        <v>0</v>
      </c>
      <c r="AO2105" s="194">
        <v>0</v>
      </c>
      <c r="AP2105" s="180"/>
      <c r="AQ2105" s="180"/>
      <c r="AR2105" s="180"/>
      <c r="AS2105" s="180">
        <v>9</v>
      </c>
      <c r="AT2105" s="180"/>
      <c r="AU2105" s="180"/>
      <c r="AV2105" s="180"/>
      <c r="AW2105" s="180"/>
      <c r="AX2105" s="180"/>
      <c r="AY2105" s="180"/>
      <c r="AZ2105" s="180"/>
      <c r="BA2105" s="180"/>
      <c r="BB2105" s="180"/>
      <c r="BC2105" s="180"/>
      <c r="BD2105" s="180"/>
      <c r="BE2105" s="180"/>
      <c r="BF2105" s="180"/>
      <c r="BG2105" s="180"/>
      <c r="BH2105" s="176" t="str">
        <f t="shared" si="245"/>
        <v>class level</v>
      </c>
      <c r="BI2105" s="176">
        <f t="shared" si="248"/>
        <v>12</v>
      </c>
      <c r="BJ2105" s="182" t="str">
        <f t="shared" si="249"/>
        <v>10 - 80</v>
      </c>
      <c r="BK2105" s="176">
        <f t="shared" si="250"/>
        <v>45</v>
      </c>
      <c r="BL2105" s="176">
        <f t="shared" si="246"/>
        <v>9</v>
      </c>
      <c r="BM2105" s="533"/>
      <c r="BN2105" s="185">
        <v>2550</v>
      </c>
      <c r="BO2105" s="180">
        <v>14</v>
      </c>
      <c r="BP2105" s="185">
        <f t="shared" si="247"/>
        <v>3180</v>
      </c>
      <c r="BQ2105" s="420" t="str">
        <f t="shared" si="251"/>
        <v>VII</v>
      </c>
      <c r="BR2105" s="185"/>
      <c r="BS2105" s="464" t="s">
        <v>12406</v>
      </c>
    </row>
    <row r="2106" spans="1:71" ht="38.25" x14ac:dyDescent="0.2">
      <c r="A2106" s="696">
        <v>2103</v>
      </c>
      <c r="B2106" s="286" t="s">
        <v>12383</v>
      </c>
      <c r="C2106" s="286" t="s">
        <v>12393</v>
      </c>
      <c r="D2106" s="258" t="s">
        <v>9623</v>
      </c>
      <c r="E2106" s="736">
        <v>2</v>
      </c>
      <c r="F2106" s="736">
        <v>1</v>
      </c>
      <c r="G2106" s="737">
        <v>5</v>
      </c>
      <c r="H2106" s="305" t="s">
        <v>12395</v>
      </c>
      <c r="I2106" s="496" t="s">
        <v>635</v>
      </c>
      <c r="J2106" s="497" t="s">
        <v>4282</v>
      </c>
      <c r="K2106" s="427" t="s">
        <v>3491</v>
      </c>
      <c r="L2106" s="427" t="s">
        <v>3491</v>
      </c>
      <c r="M2106" s="685">
        <v>5.5</v>
      </c>
      <c r="N2106" s="685" t="s">
        <v>15715</v>
      </c>
      <c r="O2106" s="685">
        <v>130</v>
      </c>
      <c r="P2106" s="427" t="s">
        <v>16247</v>
      </c>
      <c r="Q2106" s="191">
        <v>7</v>
      </c>
      <c r="R2106" s="180"/>
      <c r="S2106" s="427">
        <v>13</v>
      </c>
      <c r="T2106" s="427">
        <v>18</v>
      </c>
      <c r="U2106" s="191">
        <v>4</v>
      </c>
      <c r="V2106" s="191">
        <v>18</v>
      </c>
      <c r="W2106" s="742">
        <v>15</v>
      </c>
      <c r="X2106" s="742"/>
      <c r="Y2106" s="742"/>
      <c r="Z2106" s="742"/>
      <c r="AA2106" s="742"/>
      <c r="AB2106" s="220"/>
      <c r="AC2106" s="419" t="s">
        <v>12430</v>
      </c>
      <c r="AD2106" s="427" t="s">
        <v>4351</v>
      </c>
      <c r="AE2106" s="427" t="s">
        <v>12403</v>
      </c>
      <c r="AF2106" s="194">
        <v>0</v>
      </c>
      <c r="AG2106" s="194">
        <v>0</v>
      </c>
      <c r="AH2106" s="194">
        <v>0</v>
      </c>
      <c r="AI2106" s="194">
        <v>0</v>
      </c>
      <c r="AJ2106" s="194">
        <v>0</v>
      </c>
      <c r="AK2106" s="194">
        <v>0</v>
      </c>
      <c r="AL2106" s="385">
        <v>11</v>
      </c>
      <c r="AM2106" s="194">
        <v>0</v>
      </c>
      <c r="AN2106" s="177">
        <v>0</v>
      </c>
      <c r="AO2106" s="194">
        <v>0</v>
      </c>
      <c r="AP2106" s="180"/>
      <c r="AQ2106" s="180"/>
      <c r="AR2106" s="180"/>
      <c r="AS2106" s="180">
        <v>10</v>
      </c>
      <c r="AT2106" s="180"/>
      <c r="AU2106" s="180"/>
      <c r="AV2106" s="180"/>
      <c r="AW2106" s="180"/>
      <c r="AX2106" s="180"/>
      <c r="AY2106" s="180"/>
      <c r="AZ2106" s="180"/>
      <c r="BA2106" s="180"/>
      <c r="BB2106" s="180"/>
      <c r="BC2106" s="180"/>
      <c r="BD2106" s="180"/>
      <c r="BE2106" s="180"/>
      <c r="BF2106" s="180"/>
      <c r="BG2106" s="180"/>
      <c r="BH2106" s="176" t="str">
        <f t="shared" si="245"/>
        <v>class level</v>
      </c>
      <c r="BI2106" s="176">
        <f t="shared" si="248"/>
        <v>12</v>
      </c>
      <c r="BJ2106" s="182" t="str">
        <f t="shared" si="249"/>
        <v>11 - 88</v>
      </c>
      <c r="BK2106" s="176">
        <f t="shared" si="250"/>
        <v>50</v>
      </c>
      <c r="BL2106" s="176">
        <f t="shared" si="246"/>
        <v>10</v>
      </c>
      <c r="BM2106" s="533"/>
      <c r="BN2106" s="185">
        <v>2550</v>
      </c>
      <c r="BO2106" s="180">
        <v>14</v>
      </c>
      <c r="BP2106" s="185">
        <f t="shared" si="247"/>
        <v>3250</v>
      </c>
      <c r="BQ2106" s="420" t="str">
        <f t="shared" si="251"/>
        <v>VII</v>
      </c>
      <c r="BR2106" s="185"/>
      <c r="BS2106" s="464" t="s">
        <v>12406</v>
      </c>
    </row>
    <row r="2107" spans="1:71" ht="38.25" x14ac:dyDescent="0.2">
      <c r="A2107" s="696">
        <v>2104</v>
      </c>
      <c r="B2107" s="286" t="s">
        <v>12383</v>
      </c>
      <c r="C2107" s="286" t="s">
        <v>12394</v>
      </c>
      <c r="D2107" s="258" t="s">
        <v>9623</v>
      </c>
      <c r="E2107" s="736">
        <v>1</v>
      </c>
      <c r="F2107" s="736">
        <v>1</v>
      </c>
      <c r="G2107" s="737">
        <v>5</v>
      </c>
      <c r="H2107" s="305" t="s">
        <v>12395</v>
      </c>
      <c r="I2107" s="496" t="s">
        <v>635</v>
      </c>
      <c r="J2107" s="497" t="s">
        <v>4282</v>
      </c>
      <c r="K2107" s="427" t="s">
        <v>3491</v>
      </c>
      <c r="L2107" s="427" t="s">
        <v>3491</v>
      </c>
      <c r="M2107" s="685">
        <v>5.5</v>
      </c>
      <c r="N2107" s="685" t="s">
        <v>15715</v>
      </c>
      <c r="O2107" s="685">
        <v>130</v>
      </c>
      <c r="P2107" s="427" t="s">
        <v>16247</v>
      </c>
      <c r="Q2107" s="191">
        <v>7</v>
      </c>
      <c r="R2107" s="180"/>
      <c r="S2107" s="427">
        <v>13</v>
      </c>
      <c r="T2107" s="427">
        <v>18</v>
      </c>
      <c r="U2107" s="191">
        <v>4</v>
      </c>
      <c r="V2107" s="191">
        <v>18</v>
      </c>
      <c r="W2107" s="742">
        <v>15</v>
      </c>
      <c r="X2107" s="742"/>
      <c r="Y2107" s="742"/>
      <c r="Z2107" s="742"/>
      <c r="AA2107" s="742"/>
      <c r="AB2107" s="220"/>
      <c r="AC2107" s="419" t="s">
        <v>12420</v>
      </c>
      <c r="AD2107" s="427" t="s">
        <v>4351</v>
      </c>
      <c r="AE2107" s="427" t="s">
        <v>12403</v>
      </c>
      <c r="AF2107" s="194">
        <v>0</v>
      </c>
      <c r="AG2107" s="194">
        <v>0</v>
      </c>
      <c r="AH2107" s="194">
        <v>0</v>
      </c>
      <c r="AI2107" s="194">
        <v>0</v>
      </c>
      <c r="AJ2107" s="194">
        <v>0</v>
      </c>
      <c r="AK2107" s="194">
        <v>0</v>
      </c>
      <c r="AL2107" s="385">
        <v>11</v>
      </c>
      <c r="AM2107" s="194">
        <v>0</v>
      </c>
      <c r="AN2107" s="177">
        <v>0</v>
      </c>
      <c r="AO2107" s="194">
        <v>2</v>
      </c>
      <c r="AP2107" s="180"/>
      <c r="AQ2107" s="180"/>
      <c r="AR2107" s="180"/>
      <c r="AS2107" s="180">
        <v>11</v>
      </c>
      <c r="AT2107" s="180"/>
      <c r="AU2107" s="180"/>
      <c r="AV2107" s="180"/>
      <c r="AW2107" s="180"/>
      <c r="AX2107" s="180"/>
      <c r="AY2107" s="180"/>
      <c r="AZ2107" s="180"/>
      <c r="BA2107" s="180"/>
      <c r="BB2107" s="180"/>
      <c r="BC2107" s="180"/>
      <c r="BD2107" s="180"/>
      <c r="BE2107" s="180"/>
      <c r="BF2107" s="180"/>
      <c r="BG2107" s="180"/>
      <c r="BH2107" s="176" t="str">
        <f t="shared" si="245"/>
        <v>class level</v>
      </c>
      <c r="BI2107" s="176">
        <f t="shared" si="248"/>
        <v>10</v>
      </c>
      <c r="BJ2107" s="182" t="str">
        <f t="shared" si="249"/>
        <v>13 - 90</v>
      </c>
      <c r="BK2107" s="176">
        <f t="shared" si="250"/>
        <v>52</v>
      </c>
      <c r="BL2107" s="176">
        <f t="shared" si="246"/>
        <v>11</v>
      </c>
      <c r="BM2107" s="533"/>
      <c r="BN2107" s="185">
        <v>3700</v>
      </c>
      <c r="BO2107" s="180">
        <v>16</v>
      </c>
      <c r="BP2107" s="185">
        <f t="shared" si="247"/>
        <v>4532</v>
      </c>
      <c r="BQ2107" s="420" t="str">
        <f t="shared" si="251"/>
        <v>VIII</v>
      </c>
      <c r="BR2107" s="185"/>
      <c r="BS2107" s="464" t="s">
        <v>12406</v>
      </c>
    </row>
    <row r="2108" spans="1:71" x14ac:dyDescent="0.2">
      <c r="A2108" s="697">
        <v>2105</v>
      </c>
      <c r="B2108" s="286" t="s">
        <v>12412</v>
      </c>
      <c r="C2108" s="286" t="s">
        <v>12407</v>
      </c>
      <c r="D2108" s="258" t="s">
        <v>9623</v>
      </c>
      <c r="E2108" s="736">
        <v>1</v>
      </c>
      <c r="F2108" s="736">
        <v>1</v>
      </c>
      <c r="G2108" s="737">
        <v>8</v>
      </c>
      <c r="H2108" s="305" t="s">
        <v>3486</v>
      </c>
      <c r="I2108" s="496" t="s">
        <v>1751</v>
      </c>
      <c r="J2108" s="497" t="s">
        <v>4288</v>
      </c>
      <c r="K2108" s="427" t="s">
        <v>3491</v>
      </c>
      <c r="L2108" s="427" t="s">
        <v>3491</v>
      </c>
      <c r="M2108" s="685">
        <v>7</v>
      </c>
      <c r="N2108" s="685" t="s">
        <v>15710</v>
      </c>
      <c r="O2108" s="685">
        <v>125</v>
      </c>
      <c r="P2108" s="427"/>
      <c r="Q2108" s="191">
        <v>6</v>
      </c>
      <c r="R2108" s="180"/>
      <c r="S2108" s="498">
        <v>1</v>
      </c>
      <c r="T2108" s="189">
        <v>1</v>
      </c>
      <c r="U2108" s="189">
        <v>1</v>
      </c>
      <c r="V2108" s="189">
        <v>1</v>
      </c>
      <c r="W2108" s="742">
        <v>0</v>
      </c>
      <c r="X2108" s="742"/>
      <c r="Y2108" s="742">
        <v>24</v>
      </c>
      <c r="Z2108" s="742"/>
      <c r="AA2108" s="742"/>
      <c r="AB2108" s="220"/>
      <c r="AC2108" s="183"/>
      <c r="AD2108" s="191" t="s">
        <v>3627</v>
      </c>
      <c r="AE2108" s="427" t="s">
        <v>4247</v>
      </c>
      <c r="AF2108" s="194">
        <v>0</v>
      </c>
      <c r="AG2108" s="194">
        <v>0</v>
      </c>
      <c r="AH2108" s="194">
        <v>0</v>
      </c>
      <c r="AI2108" s="194">
        <v>0</v>
      </c>
      <c r="AJ2108" s="194">
        <v>0</v>
      </c>
      <c r="AK2108" s="194">
        <v>0</v>
      </c>
      <c r="AL2108" s="385">
        <v>1</v>
      </c>
      <c r="AM2108" s="194">
        <v>0</v>
      </c>
      <c r="AN2108" s="177">
        <v>0</v>
      </c>
      <c r="AO2108" s="194">
        <v>1</v>
      </c>
      <c r="AP2108" s="180"/>
      <c r="AQ2108" s="180"/>
      <c r="AR2108" s="180"/>
      <c r="AS2108" s="180"/>
      <c r="AT2108" s="180"/>
      <c r="AU2108" s="180"/>
      <c r="AV2108" s="180"/>
      <c r="AW2108" s="180"/>
      <c r="AX2108" s="180"/>
      <c r="AY2108" s="180"/>
      <c r="AZ2108" s="180"/>
      <c r="BA2108" s="180"/>
      <c r="BB2108" s="180"/>
      <c r="BC2108" s="180"/>
      <c r="BD2108" s="180"/>
      <c r="BE2108" s="180"/>
      <c r="BF2108" s="180"/>
      <c r="BG2108" s="180"/>
      <c r="BH2108" s="176">
        <f t="shared" si="245"/>
        <v>1.125</v>
      </c>
      <c r="BI2108" s="176">
        <f t="shared" si="248"/>
        <v>18</v>
      </c>
      <c r="BJ2108" s="182" t="str">
        <f t="shared" si="249"/>
        <v>2 - 9</v>
      </c>
      <c r="BK2108" s="176">
        <f t="shared" si="250"/>
        <v>6</v>
      </c>
      <c r="BL2108" s="176">
        <f t="shared" si="246"/>
        <v>1</v>
      </c>
      <c r="BM2108" s="533"/>
      <c r="BN2108" s="185">
        <v>20</v>
      </c>
      <c r="BO2108" s="180">
        <v>2</v>
      </c>
      <c r="BP2108" s="185">
        <f t="shared" si="247"/>
        <v>32</v>
      </c>
      <c r="BQ2108" s="420" t="str">
        <f t="shared" si="251"/>
        <v>I</v>
      </c>
      <c r="BR2108" s="185"/>
      <c r="BS2108" s="464" t="s">
        <v>268</v>
      </c>
    </row>
    <row r="2109" spans="1:71" x14ac:dyDescent="0.2">
      <c r="A2109" s="696">
        <v>2106</v>
      </c>
      <c r="B2109" s="286" t="s">
        <v>12412</v>
      </c>
      <c r="C2109" s="286" t="s">
        <v>12408</v>
      </c>
      <c r="D2109" s="258" t="s">
        <v>9623</v>
      </c>
      <c r="E2109" s="736">
        <v>1</v>
      </c>
      <c r="F2109" s="736">
        <v>1</v>
      </c>
      <c r="G2109" s="737">
        <v>8</v>
      </c>
      <c r="H2109" s="305" t="s">
        <v>3486</v>
      </c>
      <c r="I2109" s="496" t="s">
        <v>1751</v>
      </c>
      <c r="J2109" s="497" t="s">
        <v>5550</v>
      </c>
      <c r="K2109" s="427" t="s">
        <v>5490</v>
      </c>
      <c r="L2109" s="427" t="s">
        <v>5490</v>
      </c>
      <c r="M2109" s="685">
        <v>11</v>
      </c>
      <c r="N2109" s="685" t="s">
        <v>15710</v>
      </c>
      <c r="O2109" s="685">
        <v>750</v>
      </c>
      <c r="P2109" s="427"/>
      <c r="Q2109" s="191">
        <v>6</v>
      </c>
      <c r="R2109" s="180"/>
      <c r="S2109" s="498">
        <v>1</v>
      </c>
      <c r="T2109" s="189">
        <v>1</v>
      </c>
      <c r="U2109" s="189">
        <v>1</v>
      </c>
      <c r="V2109" s="189">
        <v>1</v>
      </c>
      <c r="W2109" s="742">
        <v>0</v>
      </c>
      <c r="X2109" s="742"/>
      <c r="Y2109" s="742">
        <v>24</v>
      </c>
      <c r="Z2109" s="742"/>
      <c r="AA2109" s="742"/>
      <c r="AB2109" s="220"/>
      <c r="AC2109" s="183"/>
      <c r="AD2109" s="191" t="s">
        <v>3627</v>
      </c>
      <c r="AE2109" s="427" t="s">
        <v>4247</v>
      </c>
      <c r="AF2109" s="194">
        <v>0</v>
      </c>
      <c r="AG2109" s="194">
        <v>0</v>
      </c>
      <c r="AH2109" s="194">
        <v>0</v>
      </c>
      <c r="AI2109" s="194">
        <v>0</v>
      </c>
      <c r="AJ2109" s="194">
        <v>0</v>
      </c>
      <c r="AK2109" s="194">
        <v>0</v>
      </c>
      <c r="AL2109" s="385">
        <v>1</v>
      </c>
      <c r="AM2109" s="194">
        <v>0</v>
      </c>
      <c r="AN2109" s="177">
        <v>0</v>
      </c>
      <c r="AO2109" s="194">
        <v>1</v>
      </c>
      <c r="AP2109" s="180"/>
      <c r="AQ2109" s="180"/>
      <c r="AR2109" s="180"/>
      <c r="AS2109" s="180"/>
      <c r="AT2109" s="180"/>
      <c r="AU2109" s="180"/>
      <c r="AV2109" s="180"/>
      <c r="AW2109" s="180"/>
      <c r="AX2109" s="180"/>
      <c r="AY2109" s="180"/>
      <c r="AZ2109" s="180"/>
      <c r="BA2109" s="180"/>
      <c r="BB2109" s="180"/>
      <c r="BC2109" s="180"/>
      <c r="BD2109" s="180"/>
      <c r="BE2109" s="180"/>
      <c r="BF2109" s="180"/>
      <c r="BG2109" s="180"/>
      <c r="BH2109" s="176">
        <f t="shared" si="245"/>
        <v>1.125</v>
      </c>
      <c r="BI2109" s="176">
        <f t="shared" si="248"/>
        <v>18</v>
      </c>
      <c r="BJ2109" s="182" t="str">
        <f t="shared" si="249"/>
        <v>2 - 9</v>
      </c>
      <c r="BK2109" s="176">
        <f t="shared" si="250"/>
        <v>6</v>
      </c>
      <c r="BL2109" s="176">
        <f t="shared" si="246"/>
        <v>1</v>
      </c>
      <c r="BM2109" s="533"/>
      <c r="BN2109" s="185">
        <v>35</v>
      </c>
      <c r="BO2109" s="180">
        <v>3</v>
      </c>
      <c r="BP2109" s="185">
        <f t="shared" si="247"/>
        <v>53</v>
      </c>
      <c r="BQ2109" s="420" t="str">
        <f t="shared" si="251"/>
        <v>II</v>
      </c>
      <c r="BR2109" s="185"/>
      <c r="BS2109" s="464" t="s">
        <v>9623</v>
      </c>
    </row>
    <row r="2110" spans="1:71" x14ac:dyDescent="0.2">
      <c r="A2110" s="697">
        <v>2107</v>
      </c>
      <c r="B2110" s="286" t="s">
        <v>12412</v>
      </c>
      <c r="C2110" s="286" t="s">
        <v>12409</v>
      </c>
      <c r="D2110" s="258" t="s">
        <v>9623</v>
      </c>
      <c r="E2110" s="736">
        <v>1</v>
      </c>
      <c r="F2110" s="736">
        <v>1</v>
      </c>
      <c r="G2110" s="737">
        <v>8</v>
      </c>
      <c r="H2110" s="305" t="s">
        <v>3486</v>
      </c>
      <c r="I2110" s="496" t="s">
        <v>1751</v>
      </c>
      <c r="J2110" s="497" t="s">
        <v>5401</v>
      </c>
      <c r="K2110" s="427" t="s">
        <v>5490</v>
      </c>
      <c r="L2110" s="427" t="s">
        <v>5490</v>
      </c>
      <c r="M2110" s="685">
        <v>14</v>
      </c>
      <c r="N2110" s="685" t="s">
        <v>15710</v>
      </c>
      <c r="O2110" s="685">
        <v>1300</v>
      </c>
      <c r="P2110" s="427"/>
      <c r="Q2110" s="191">
        <v>6</v>
      </c>
      <c r="R2110" s="180"/>
      <c r="S2110" s="498">
        <v>1</v>
      </c>
      <c r="T2110" s="189">
        <v>1</v>
      </c>
      <c r="U2110" s="189">
        <v>1</v>
      </c>
      <c r="V2110" s="189">
        <v>1</v>
      </c>
      <c r="W2110" s="742">
        <v>0</v>
      </c>
      <c r="X2110" s="742"/>
      <c r="Y2110" s="742">
        <v>24</v>
      </c>
      <c r="Z2110" s="742"/>
      <c r="AA2110" s="742"/>
      <c r="AB2110" s="220"/>
      <c r="AC2110" s="183"/>
      <c r="AD2110" s="191" t="s">
        <v>3627</v>
      </c>
      <c r="AE2110" s="427" t="s">
        <v>4247</v>
      </c>
      <c r="AF2110" s="194">
        <v>0</v>
      </c>
      <c r="AG2110" s="194">
        <v>0</v>
      </c>
      <c r="AH2110" s="194">
        <v>0</v>
      </c>
      <c r="AI2110" s="194">
        <v>0</v>
      </c>
      <c r="AJ2110" s="194">
        <v>0</v>
      </c>
      <c r="AK2110" s="194">
        <v>0</v>
      </c>
      <c r="AL2110" s="385">
        <v>1</v>
      </c>
      <c r="AM2110" s="194">
        <v>0</v>
      </c>
      <c r="AN2110" s="177">
        <v>0</v>
      </c>
      <c r="AO2110" s="194">
        <v>1</v>
      </c>
      <c r="AP2110" s="180"/>
      <c r="AQ2110" s="180"/>
      <c r="AR2110" s="180"/>
      <c r="AS2110" s="180"/>
      <c r="AT2110" s="180"/>
      <c r="AU2110" s="180"/>
      <c r="AV2110" s="180"/>
      <c r="AW2110" s="180"/>
      <c r="AX2110" s="180"/>
      <c r="AY2110" s="180"/>
      <c r="AZ2110" s="180"/>
      <c r="BA2110" s="180"/>
      <c r="BB2110" s="180"/>
      <c r="BC2110" s="180"/>
      <c r="BD2110" s="180"/>
      <c r="BE2110" s="180"/>
      <c r="BF2110" s="180"/>
      <c r="BG2110" s="180"/>
      <c r="BH2110" s="176">
        <f t="shared" si="245"/>
        <v>1.125</v>
      </c>
      <c r="BI2110" s="176">
        <f t="shared" si="248"/>
        <v>18</v>
      </c>
      <c r="BJ2110" s="182" t="str">
        <f t="shared" si="249"/>
        <v>2 - 9</v>
      </c>
      <c r="BK2110" s="176">
        <f t="shared" si="250"/>
        <v>6</v>
      </c>
      <c r="BL2110" s="176">
        <f t="shared" si="246"/>
        <v>1</v>
      </c>
      <c r="BM2110" s="533"/>
      <c r="BN2110" s="185">
        <v>60</v>
      </c>
      <c r="BO2110" s="180">
        <v>4</v>
      </c>
      <c r="BP2110" s="185">
        <f t="shared" si="247"/>
        <v>84</v>
      </c>
      <c r="BQ2110" s="420" t="str">
        <f t="shared" si="251"/>
        <v>III</v>
      </c>
      <c r="BR2110" s="185"/>
      <c r="BS2110" s="464" t="s">
        <v>268</v>
      </c>
    </row>
    <row r="2111" spans="1:71" ht="25.5" x14ac:dyDescent="0.2">
      <c r="A2111" s="696">
        <v>2108</v>
      </c>
      <c r="B2111" s="286" t="s">
        <v>12413</v>
      </c>
      <c r="C2111" s="286" t="s">
        <v>12413</v>
      </c>
      <c r="D2111" s="258" t="s">
        <v>9623</v>
      </c>
      <c r="E2111" s="736">
        <v>1</v>
      </c>
      <c r="F2111" s="736">
        <v>11</v>
      </c>
      <c r="G2111" s="737">
        <v>30</v>
      </c>
      <c r="H2111" s="305" t="s">
        <v>12419</v>
      </c>
      <c r="I2111" s="496" t="s">
        <v>12414</v>
      </c>
      <c r="J2111" s="497" t="s">
        <v>12415</v>
      </c>
      <c r="K2111" s="427" t="s">
        <v>3578</v>
      </c>
      <c r="L2111" s="427" t="s">
        <v>3491</v>
      </c>
      <c r="M2111" s="685">
        <v>6.5</v>
      </c>
      <c r="N2111" s="685" t="s">
        <v>15715</v>
      </c>
      <c r="O2111" s="685">
        <v>236</v>
      </c>
      <c r="P2111" s="427" t="s">
        <v>16371</v>
      </c>
      <c r="Q2111" s="191">
        <v>4</v>
      </c>
      <c r="R2111" s="180"/>
      <c r="S2111" s="498">
        <v>5</v>
      </c>
      <c r="T2111" s="498">
        <v>7</v>
      </c>
      <c r="U2111" s="189">
        <v>2</v>
      </c>
      <c r="V2111" s="189">
        <v>8</v>
      </c>
      <c r="W2111" s="742">
        <v>18</v>
      </c>
      <c r="X2111" s="742"/>
      <c r="Y2111" s="742"/>
      <c r="Z2111" s="742"/>
      <c r="AA2111" s="742"/>
      <c r="AB2111" s="220"/>
      <c r="AC2111" s="419" t="s">
        <v>12433</v>
      </c>
      <c r="AD2111" s="427" t="s">
        <v>5476</v>
      </c>
      <c r="AE2111" s="427" t="s">
        <v>4247</v>
      </c>
      <c r="AF2111" s="194">
        <v>0</v>
      </c>
      <c r="AG2111" s="194">
        <v>0</v>
      </c>
      <c r="AH2111" s="194">
        <v>0</v>
      </c>
      <c r="AI2111" s="194">
        <v>0</v>
      </c>
      <c r="AJ2111" s="194">
        <v>0</v>
      </c>
      <c r="AK2111" s="194">
        <v>0</v>
      </c>
      <c r="AL2111" s="383">
        <v>3</v>
      </c>
      <c r="AM2111" s="194">
        <v>0</v>
      </c>
      <c r="AN2111" s="177">
        <v>0</v>
      </c>
      <c r="AO2111" s="194">
        <v>6</v>
      </c>
      <c r="AP2111" s="180"/>
      <c r="AQ2111" s="180"/>
      <c r="AR2111" s="180"/>
      <c r="AS2111" s="180"/>
      <c r="AT2111" s="180"/>
      <c r="AU2111" s="180"/>
      <c r="AV2111" s="180"/>
      <c r="AW2111" s="180"/>
      <c r="AX2111" s="180"/>
      <c r="AY2111" s="180"/>
      <c r="AZ2111" s="180"/>
      <c r="BA2111" s="180"/>
      <c r="BB2111" s="180"/>
      <c r="BC2111" s="180"/>
      <c r="BD2111" s="180"/>
      <c r="BE2111" s="180"/>
      <c r="BF2111" s="180"/>
      <c r="BG2111" s="180"/>
      <c r="BH2111" s="176">
        <f t="shared" si="245"/>
        <v>4</v>
      </c>
      <c r="BI2111" s="176">
        <f t="shared" si="248"/>
        <v>15</v>
      </c>
      <c r="BJ2111" s="182" t="str">
        <f t="shared" si="249"/>
        <v>9 - 30</v>
      </c>
      <c r="BK2111" s="176">
        <f t="shared" si="250"/>
        <v>20</v>
      </c>
      <c r="BL2111" s="176">
        <f t="shared" si="246"/>
        <v>5</v>
      </c>
      <c r="BM2111" s="533"/>
      <c r="BN2111" s="185">
        <v>150</v>
      </c>
      <c r="BO2111" s="180">
        <v>4</v>
      </c>
      <c r="BP2111" s="185">
        <f t="shared" si="247"/>
        <v>230</v>
      </c>
      <c r="BQ2111" s="420" t="str">
        <f t="shared" si="251"/>
        <v>III</v>
      </c>
      <c r="BR2111" s="185"/>
      <c r="BS2111" s="464" t="s">
        <v>9623</v>
      </c>
    </row>
    <row r="2112" spans="1:71" ht="38.25" x14ac:dyDescent="0.2">
      <c r="A2112" s="696">
        <v>2109</v>
      </c>
      <c r="B2112" s="286" t="s">
        <v>12439</v>
      </c>
      <c r="C2112" s="286" t="s">
        <v>12439</v>
      </c>
      <c r="D2112" s="258" t="s">
        <v>9623</v>
      </c>
      <c r="E2112" s="736">
        <v>1980</v>
      </c>
      <c r="F2112" s="736">
        <v>10</v>
      </c>
      <c r="G2112" s="737">
        <v>100</v>
      </c>
      <c r="H2112" s="305" t="s">
        <v>12435</v>
      </c>
      <c r="I2112" s="496" t="s">
        <v>3866</v>
      </c>
      <c r="J2112" s="497" t="s">
        <v>12459</v>
      </c>
      <c r="K2112" s="427" t="s">
        <v>1128</v>
      </c>
      <c r="L2112" s="427" t="s">
        <v>3489</v>
      </c>
      <c r="M2112" s="685">
        <v>2.5</v>
      </c>
      <c r="N2112" s="685" t="s">
        <v>15715</v>
      </c>
      <c r="O2112" s="685">
        <v>16</v>
      </c>
      <c r="P2112" s="427" t="s">
        <v>16372</v>
      </c>
      <c r="Q2112" s="191">
        <v>6</v>
      </c>
      <c r="R2112" s="180"/>
      <c r="S2112" s="498">
        <v>5</v>
      </c>
      <c r="T2112" s="498">
        <v>10</v>
      </c>
      <c r="U2112" s="189">
        <v>2</v>
      </c>
      <c r="V2112" s="189">
        <v>12</v>
      </c>
      <c r="W2112" s="742">
        <v>9</v>
      </c>
      <c r="X2112" s="742"/>
      <c r="Y2112" s="742"/>
      <c r="Z2112" s="742"/>
      <c r="AA2112" s="742"/>
      <c r="AB2112" s="219"/>
      <c r="AC2112" s="419" t="s">
        <v>12451</v>
      </c>
      <c r="AD2112" s="427" t="s">
        <v>5476</v>
      </c>
      <c r="AE2112" s="427" t="s">
        <v>4250</v>
      </c>
      <c r="AF2112" s="194">
        <v>0</v>
      </c>
      <c r="AG2112" s="194">
        <v>0</v>
      </c>
      <c r="AH2112" s="194">
        <v>0</v>
      </c>
      <c r="AI2112" s="194">
        <v>0</v>
      </c>
      <c r="AJ2112" s="194">
        <v>0</v>
      </c>
      <c r="AK2112" s="194">
        <v>0</v>
      </c>
      <c r="AL2112" s="383">
        <v>1</v>
      </c>
      <c r="AM2112" s="194">
        <v>0</v>
      </c>
      <c r="AN2112" s="177">
        <v>0</v>
      </c>
      <c r="AO2112" s="194">
        <v>0</v>
      </c>
      <c r="AP2112" s="180"/>
      <c r="AQ2112" s="180"/>
      <c r="AR2112" s="180"/>
      <c r="AS2112" s="180"/>
      <c r="AT2112" s="180"/>
      <c r="AU2112" s="180"/>
      <c r="AV2112" s="180"/>
      <c r="AW2112" s="180"/>
      <c r="AX2112" s="180"/>
      <c r="AY2112" s="180"/>
      <c r="AZ2112" s="180"/>
      <c r="BA2112" s="180"/>
      <c r="BB2112" s="180"/>
      <c r="BC2112" s="180"/>
      <c r="BD2112" s="180"/>
      <c r="BE2112" s="180"/>
      <c r="BF2112" s="180"/>
      <c r="BG2112" s="180"/>
      <c r="BH2112" s="176">
        <f t="shared" si="245"/>
        <v>1</v>
      </c>
      <c r="BI2112" s="176">
        <f t="shared" si="248"/>
        <v>19</v>
      </c>
      <c r="BJ2112" s="182" t="str">
        <f t="shared" si="249"/>
        <v>1 - 8</v>
      </c>
      <c r="BK2112" s="176">
        <f t="shared" si="250"/>
        <v>5</v>
      </c>
      <c r="BL2112" s="176">
        <f t="shared" si="246"/>
        <v>1</v>
      </c>
      <c r="BM2112" s="533"/>
      <c r="BN2112" s="185">
        <v>10</v>
      </c>
      <c r="BO2112" s="180">
        <v>1</v>
      </c>
      <c r="BP2112" s="185">
        <f t="shared" si="247"/>
        <v>15</v>
      </c>
      <c r="BQ2112" s="420" t="str">
        <f t="shared" si="251"/>
        <v>I</v>
      </c>
      <c r="BR2112" s="185"/>
      <c r="BS2112" s="464" t="s">
        <v>9623</v>
      </c>
    </row>
    <row r="2113" spans="1:71" ht="38.25" x14ac:dyDescent="0.2">
      <c r="A2113" s="697">
        <v>2110</v>
      </c>
      <c r="B2113" s="286" t="s">
        <v>12439</v>
      </c>
      <c r="C2113" s="286" t="s">
        <v>12441</v>
      </c>
      <c r="D2113" s="258" t="s">
        <v>9623</v>
      </c>
      <c r="E2113" s="736">
        <v>11</v>
      </c>
      <c r="F2113" s="736">
        <v>1</v>
      </c>
      <c r="G2113" s="737">
        <v>1</v>
      </c>
      <c r="H2113" s="305" t="s">
        <v>12435</v>
      </c>
      <c r="I2113" s="496" t="s">
        <v>3866</v>
      </c>
      <c r="J2113" s="497" t="s">
        <v>12460</v>
      </c>
      <c r="K2113" s="427" t="s">
        <v>1128</v>
      </c>
      <c r="L2113" s="427" t="s">
        <v>3489</v>
      </c>
      <c r="M2113" s="685">
        <v>2.5</v>
      </c>
      <c r="N2113" s="685" t="s">
        <v>15715</v>
      </c>
      <c r="O2113" s="685">
        <v>16</v>
      </c>
      <c r="P2113" s="427" t="s">
        <v>16372</v>
      </c>
      <c r="Q2113" s="191">
        <v>6</v>
      </c>
      <c r="R2113" s="180"/>
      <c r="S2113" s="498">
        <v>5</v>
      </c>
      <c r="T2113" s="498">
        <v>10</v>
      </c>
      <c r="U2113" s="189">
        <v>2</v>
      </c>
      <c r="V2113" s="189">
        <v>12</v>
      </c>
      <c r="W2113" s="742">
        <v>9</v>
      </c>
      <c r="X2113" s="742"/>
      <c r="Y2113" s="742"/>
      <c r="Z2113" s="742"/>
      <c r="AA2113" s="742"/>
      <c r="AB2113" s="220"/>
      <c r="AC2113" s="419" t="s">
        <v>12458</v>
      </c>
      <c r="AD2113" s="427" t="s">
        <v>5476</v>
      </c>
      <c r="AE2113" s="427" t="s">
        <v>4250</v>
      </c>
      <c r="AF2113" s="194">
        <v>0</v>
      </c>
      <c r="AG2113" s="194">
        <v>0</v>
      </c>
      <c r="AH2113" s="194">
        <v>0</v>
      </c>
      <c r="AI2113" s="194">
        <v>0</v>
      </c>
      <c r="AJ2113" s="194">
        <v>0</v>
      </c>
      <c r="AK2113" s="194">
        <v>0</v>
      </c>
      <c r="AL2113" s="383">
        <v>1</v>
      </c>
      <c r="AM2113" s="194">
        <v>0</v>
      </c>
      <c r="AN2113" s="177">
        <v>0</v>
      </c>
      <c r="AO2113" s="194">
        <v>0</v>
      </c>
      <c r="AP2113" s="180"/>
      <c r="AQ2113" s="180"/>
      <c r="AR2113" s="180"/>
      <c r="AS2113" s="180"/>
      <c r="AT2113" s="180"/>
      <c r="AU2113" s="180"/>
      <c r="AV2113" s="180"/>
      <c r="AW2113" s="180"/>
      <c r="AX2113" s="180"/>
      <c r="AY2113" s="180"/>
      <c r="AZ2113" s="180">
        <v>5</v>
      </c>
      <c r="BA2113" s="180"/>
      <c r="BB2113" s="180"/>
      <c r="BC2113" s="180"/>
      <c r="BD2113" s="180"/>
      <c r="BE2113" s="180"/>
      <c r="BF2113" s="180"/>
      <c r="BG2113" s="180"/>
      <c r="BH2113" s="176" t="str">
        <f t="shared" si="245"/>
        <v>class level</v>
      </c>
      <c r="BI2113" s="176">
        <f t="shared" si="248"/>
        <v>16</v>
      </c>
      <c r="BJ2113" s="182" t="str">
        <f t="shared" si="249"/>
        <v>5 - 24</v>
      </c>
      <c r="BK2113" s="176">
        <f t="shared" si="250"/>
        <v>15</v>
      </c>
      <c r="BL2113" s="176">
        <f t="shared" si="246"/>
        <v>5</v>
      </c>
      <c r="BM2113" s="533"/>
      <c r="BN2113" s="185">
        <v>50</v>
      </c>
      <c r="BO2113" s="180">
        <v>3</v>
      </c>
      <c r="BP2113" s="185">
        <f t="shared" si="247"/>
        <v>95</v>
      </c>
      <c r="BQ2113" s="420" t="str">
        <f t="shared" si="251"/>
        <v>II</v>
      </c>
      <c r="BR2113" s="185"/>
      <c r="BS2113" s="464" t="s">
        <v>9609</v>
      </c>
    </row>
    <row r="2114" spans="1:71" ht="38.25" x14ac:dyDescent="0.2">
      <c r="A2114" s="696">
        <v>2111</v>
      </c>
      <c r="B2114" s="286" t="s">
        <v>12439</v>
      </c>
      <c r="C2114" s="286" t="s">
        <v>12440</v>
      </c>
      <c r="D2114" s="258" t="s">
        <v>9623</v>
      </c>
      <c r="E2114" s="736">
        <v>2</v>
      </c>
      <c r="F2114" s="736">
        <v>1</v>
      </c>
      <c r="G2114" s="737">
        <v>1</v>
      </c>
      <c r="H2114" s="305" t="s">
        <v>12435</v>
      </c>
      <c r="I2114" s="496" t="s">
        <v>3866</v>
      </c>
      <c r="J2114" s="497" t="s">
        <v>12461</v>
      </c>
      <c r="K2114" s="427" t="s">
        <v>1128</v>
      </c>
      <c r="L2114" s="427" t="s">
        <v>3489</v>
      </c>
      <c r="M2114" s="685">
        <v>2.5</v>
      </c>
      <c r="N2114" s="685" t="s">
        <v>15715</v>
      </c>
      <c r="O2114" s="685">
        <v>16</v>
      </c>
      <c r="P2114" s="427" t="s">
        <v>16372</v>
      </c>
      <c r="Q2114" s="191">
        <v>6</v>
      </c>
      <c r="R2114" s="180"/>
      <c r="S2114" s="498">
        <v>5</v>
      </c>
      <c r="T2114" s="498">
        <v>10</v>
      </c>
      <c r="U2114" s="189">
        <v>2</v>
      </c>
      <c r="V2114" s="189">
        <v>12</v>
      </c>
      <c r="W2114" s="742">
        <v>9</v>
      </c>
      <c r="X2114" s="742"/>
      <c r="Y2114" s="742"/>
      <c r="Z2114" s="742"/>
      <c r="AA2114" s="742"/>
      <c r="AB2114" s="220"/>
      <c r="AC2114" s="419" t="s">
        <v>12451</v>
      </c>
      <c r="AD2114" s="427" t="s">
        <v>5476</v>
      </c>
      <c r="AE2114" s="427" t="s">
        <v>4250</v>
      </c>
      <c r="AF2114" s="194">
        <v>0</v>
      </c>
      <c r="AG2114" s="194">
        <v>0</v>
      </c>
      <c r="AH2114" s="194">
        <v>0</v>
      </c>
      <c r="AI2114" s="194">
        <v>0</v>
      </c>
      <c r="AJ2114" s="194">
        <v>0</v>
      </c>
      <c r="AK2114" s="194">
        <v>0</v>
      </c>
      <c r="AL2114" s="383">
        <v>5</v>
      </c>
      <c r="AM2114" s="194">
        <v>0</v>
      </c>
      <c r="AN2114" s="177">
        <v>0</v>
      </c>
      <c r="AO2114" s="194">
        <v>0</v>
      </c>
      <c r="AP2114" s="180"/>
      <c r="AQ2114" s="180"/>
      <c r="AR2114" s="180"/>
      <c r="AS2114" s="180"/>
      <c r="AT2114" s="180"/>
      <c r="AU2114" s="180"/>
      <c r="AV2114" s="180"/>
      <c r="AW2114" s="180"/>
      <c r="AX2114" s="180"/>
      <c r="AY2114" s="180"/>
      <c r="AZ2114" s="180"/>
      <c r="BA2114" s="180"/>
      <c r="BB2114" s="180"/>
      <c r="BC2114" s="180"/>
      <c r="BD2114" s="180"/>
      <c r="BE2114" s="180"/>
      <c r="BF2114" s="180"/>
      <c r="BG2114" s="180"/>
      <c r="BH2114" s="176">
        <f t="shared" si="245"/>
        <v>5</v>
      </c>
      <c r="BI2114" s="176">
        <f t="shared" si="248"/>
        <v>15</v>
      </c>
      <c r="BJ2114" s="182" t="str">
        <f t="shared" si="249"/>
        <v>5 - 40</v>
      </c>
      <c r="BK2114" s="176">
        <f t="shared" si="250"/>
        <v>23</v>
      </c>
      <c r="BL2114" s="176">
        <f t="shared" si="246"/>
        <v>5</v>
      </c>
      <c r="BM2114" s="533"/>
      <c r="BN2114" s="185">
        <v>90</v>
      </c>
      <c r="BO2114" s="180">
        <v>5</v>
      </c>
      <c r="BP2114" s="185">
        <f t="shared" si="247"/>
        <v>205</v>
      </c>
      <c r="BQ2114" s="420" t="str">
        <f t="shared" si="251"/>
        <v>III</v>
      </c>
      <c r="BR2114" s="185"/>
      <c r="BS2114" s="464" t="s">
        <v>9598</v>
      </c>
    </row>
    <row r="2115" spans="1:71" ht="25.5" x14ac:dyDescent="0.2">
      <c r="A2115" s="697">
        <v>2112</v>
      </c>
      <c r="B2115" s="286" t="s">
        <v>12439</v>
      </c>
      <c r="C2115" s="286" t="s">
        <v>4624</v>
      </c>
      <c r="D2115" s="258" t="s">
        <v>5497</v>
      </c>
      <c r="E2115" s="736">
        <v>38</v>
      </c>
      <c r="F2115" s="736">
        <v>1</v>
      </c>
      <c r="G2115" s="737">
        <v>8</v>
      </c>
      <c r="H2115" s="305" t="s">
        <v>795</v>
      </c>
      <c r="I2115" s="207" t="s">
        <v>3485</v>
      </c>
      <c r="J2115" s="279" t="s">
        <v>6558</v>
      </c>
      <c r="K2115" s="179" t="s">
        <v>3429</v>
      </c>
      <c r="L2115" s="427" t="s">
        <v>5490</v>
      </c>
      <c r="M2115" s="684">
        <v>16</v>
      </c>
      <c r="N2115" s="684" t="s">
        <v>15741</v>
      </c>
      <c r="O2115" s="684">
        <v>1100</v>
      </c>
      <c r="P2115" s="179" t="s">
        <v>15966</v>
      </c>
      <c r="Q2115" s="179">
        <v>4</v>
      </c>
      <c r="R2115" s="180"/>
      <c r="S2115" s="189">
        <v>5</v>
      </c>
      <c r="T2115" s="189">
        <v>7</v>
      </c>
      <c r="U2115" s="189">
        <v>2</v>
      </c>
      <c r="V2115" s="189">
        <v>8</v>
      </c>
      <c r="W2115" s="742">
        <v>3</v>
      </c>
      <c r="X2115" s="184"/>
      <c r="Y2115" s="194"/>
      <c r="Z2115" s="184"/>
      <c r="AA2115" s="184">
        <v>12</v>
      </c>
      <c r="AB2115" s="220"/>
      <c r="AC2115" s="186" t="s">
        <v>4864</v>
      </c>
      <c r="AD2115" s="179" t="s">
        <v>7473</v>
      </c>
      <c r="AE2115" s="179" t="s">
        <v>4250</v>
      </c>
      <c r="AF2115" s="177">
        <v>0</v>
      </c>
      <c r="AG2115" s="177">
        <v>0</v>
      </c>
      <c r="AH2115" s="177">
        <v>0</v>
      </c>
      <c r="AI2115" s="177">
        <v>0</v>
      </c>
      <c r="AJ2115" s="177">
        <v>0</v>
      </c>
      <c r="AK2115" s="177">
        <v>0</v>
      </c>
      <c r="AL2115" s="383">
        <v>4</v>
      </c>
      <c r="AM2115" s="177">
        <v>0</v>
      </c>
      <c r="AN2115" s="177">
        <v>0</v>
      </c>
      <c r="AO2115" s="182">
        <v>4</v>
      </c>
      <c r="AP2115" s="180"/>
      <c r="AQ2115" s="180"/>
      <c r="AR2115" s="180"/>
      <c r="AS2115" s="180"/>
      <c r="AT2115" s="180"/>
      <c r="AU2115" s="180"/>
      <c r="AV2115" s="180"/>
      <c r="AW2115" s="180"/>
      <c r="AX2115" s="180"/>
      <c r="AY2115" s="180"/>
      <c r="AZ2115" s="180"/>
      <c r="BA2115" s="180"/>
      <c r="BB2115" s="180"/>
      <c r="BC2115" s="180"/>
      <c r="BD2115" s="180"/>
      <c r="BE2115" s="180"/>
      <c r="BF2115" s="180"/>
      <c r="BG2115" s="180"/>
      <c r="BH2115" s="176">
        <f t="shared" ref="BH2115:BH2178" si="252">IF(manualHD="",IF(COUNTA($AP2115:$BG2115)=0,IF(SUM($AG2115:$AL2115)/(0.01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5</v>
      </c>
      <c r="BI2115" s="176">
        <f t="shared" si="248"/>
        <v>15</v>
      </c>
      <c r="BJ2115" s="182" t="str">
        <f t="shared" si="249"/>
        <v>8 - 36</v>
      </c>
      <c r="BK2115" s="176">
        <f t="shared" si="250"/>
        <v>22</v>
      </c>
      <c r="BL2115" s="176">
        <f t="shared" si="246"/>
        <v>5</v>
      </c>
      <c r="BM2115" s="533"/>
      <c r="BN2115" s="185">
        <v>315</v>
      </c>
      <c r="BO2115" s="180">
        <v>5</v>
      </c>
      <c r="BP2115" s="178">
        <f t="shared" si="247"/>
        <v>425</v>
      </c>
      <c r="BQ2115" s="420" t="str">
        <f t="shared" si="251"/>
        <v>V</v>
      </c>
      <c r="BR2115" s="185"/>
      <c r="BS2115" s="212" t="s">
        <v>3967</v>
      </c>
    </row>
    <row r="2116" spans="1:71" x14ac:dyDescent="0.2">
      <c r="A2116" s="696">
        <v>2113</v>
      </c>
      <c r="B2116" s="286" t="s">
        <v>12439</v>
      </c>
      <c r="C2116" s="286" t="s">
        <v>3842</v>
      </c>
      <c r="D2116" s="258" t="s">
        <v>5497</v>
      </c>
      <c r="E2116" s="736">
        <v>18</v>
      </c>
      <c r="F2116" s="736">
        <v>1</v>
      </c>
      <c r="G2116" s="737">
        <v>20</v>
      </c>
      <c r="H2116" s="305" t="s">
        <v>3277</v>
      </c>
      <c r="I2116" s="208" t="s">
        <v>2680</v>
      </c>
      <c r="J2116" s="280" t="s">
        <v>7178</v>
      </c>
      <c r="K2116" s="191" t="s">
        <v>2337</v>
      </c>
      <c r="L2116" s="427" t="s">
        <v>3491</v>
      </c>
      <c r="M2116" s="686">
        <v>5</v>
      </c>
      <c r="N2116" s="685" t="s">
        <v>15710</v>
      </c>
      <c r="O2116" s="686">
        <v>184</v>
      </c>
      <c r="P2116" s="427" t="s">
        <v>16005</v>
      </c>
      <c r="Q2116" s="191">
        <v>4</v>
      </c>
      <c r="R2116" s="180"/>
      <c r="S2116" s="191">
        <v>0</v>
      </c>
      <c r="T2116" s="191">
        <v>0</v>
      </c>
      <c r="U2116" s="179">
        <v>0</v>
      </c>
      <c r="V2116" s="179">
        <v>0</v>
      </c>
      <c r="W2116" s="742">
        <v>6</v>
      </c>
      <c r="X2116" s="184">
        <v>21</v>
      </c>
      <c r="Y2116" s="184"/>
      <c r="Z2116" s="184"/>
      <c r="AA2116" s="184"/>
      <c r="AB2116" s="219" t="s">
        <v>794</v>
      </c>
      <c r="AC2116" s="183" t="s">
        <v>3969</v>
      </c>
      <c r="AD2116" s="191" t="s">
        <v>7473</v>
      </c>
      <c r="AE2116" s="191" t="s">
        <v>4247</v>
      </c>
      <c r="AF2116" s="177">
        <v>0</v>
      </c>
      <c r="AG2116" s="177">
        <v>0</v>
      </c>
      <c r="AH2116" s="177">
        <v>0</v>
      </c>
      <c r="AI2116" s="177">
        <v>0</v>
      </c>
      <c r="AJ2116" s="177">
        <v>0</v>
      </c>
      <c r="AK2116" s="177">
        <v>0</v>
      </c>
      <c r="AL2116" s="383">
        <v>4</v>
      </c>
      <c r="AM2116" s="177">
        <v>0</v>
      </c>
      <c r="AN2116" s="177">
        <v>0</v>
      </c>
      <c r="AO2116" s="182">
        <v>0</v>
      </c>
      <c r="AP2116" s="180"/>
      <c r="AQ2116" s="180"/>
      <c r="AR2116" s="180"/>
      <c r="AS2116" s="180"/>
      <c r="AT2116" s="180"/>
      <c r="AU2116" s="180"/>
      <c r="AV2116" s="180"/>
      <c r="AW2116" s="180"/>
      <c r="AX2116" s="180"/>
      <c r="AY2116" s="180"/>
      <c r="AZ2116" s="180"/>
      <c r="BA2116" s="180"/>
      <c r="BB2116" s="180"/>
      <c r="BC2116" s="180"/>
      <c r="BD2116" s="180"/>
      <c r="BE2116" s="180"/>
      <c r="BF2116" s="180"/>
      <c r="BG2116" s="180"/>
      <c r="BH2116" s="176">
        <f t="shared" si="252"/>
        <v>4</v>
      </c>
      <c r="BI2116" s="176">
        <f t="shared" si="248"/>
        <v>15</v>
      </c>
      <c r="BJ2116" s="182" t="str">
        <f t="shared" si="249"/>
        <v>4 - 32</v>
      </c>
      <c r="BK2116" s="176">
        <f t="shared" si="250"/>
        <v>18</v>
      </c>
      <c r="BL2116" s="176">
        <f t="shared" ref="BL2116:BL2179" si="253">IF(SUM(AP2116:BG2116)=0,AL2116+ROUNDDOWN(AO2116/4.5,0)+IF(AF2116*1.5+AG2116*2+AH2116*2.5+AI2116*3+AJ2116*3.5+AK2116*4+AO2116&gt;3,1,0),MAX(AP2116:BG2116))</f>
        <v>4</v>
      </c>
      <c r="BM2116" s="533"/>
      <c r="BN2116" s="185">
        <v>320</v>
      </c>
      <c r="BO2116" s="180">
        <v>4</v>
      </c>
      <c r="BP2116" s="178">
        <f t="shared" si="247"/>
        <v>392</v>
      </c>
      <c r="BQ2116" s="420" t="str">
        <f t="shared" si="251"/>
        <v>V</v>
      </c>
      <c r="BR2116" s="185"/>
      <c r="BS2116" s="212" t="s">
        <v>3967</v>
      </c>
    </row>
    <row r="2117" spans="1:71" x14ac:dyDescent="0.2">
      <c r="A2117" s="696">
        <v>2114</v>
      </c>
      <c r="B2117" s="286" t="s">
        <v>12462</v>
      </c>
      <c r="C2117" s="286" t="s">
        <v>12462</v>
      </c>
      <c r="D2117" s="258" t="s">
        <v>9623</v>
      </c>
      <c r="E2117" s="736">
        <v>727</v>
      </c>
      <c r="F2117" s="736">
        <v>6</v>
      </c>
      <c r="G2117" s="737">
        <v>60</v>
      </c>
      <c r="H2117" s="305" t="s">
        <v>3486</v>
      </c>
      <c r="I2117" s="496" t="s">
        <v>3485</v>
      </c>
      <c r="J2117" s="497" t="s">
        <v>6553</v>
      </c>
      <c r="K2117" s="427" t="s">
        <v>1144</v>
      </c>
      <c r="L2117" s="427" t="s">
        <v>3489</v>
      </c>
      <c r="M2117" s="685">
        <v>3</v>
      </c>
      <c r="N2117" s="685" t="s">
        <v>15710</v>
      </c>
      <c r="O2117" s="685">
        <v>35</v>
      </c>
      <c r="P2117" s="427" t="s">
        <v>16153</v>
      </c>
      <c r="Q2117" s="191">
        <v>2</v>
      </c>
      <c r="R2117" s="180"/>
      <c r="S2117" s="498">
        <v>1</v>
      </c>
      <c r="T2117" s="189">
        <v>1</v>
      </c>
      <c r="U2117" s="189">
        <v>1</v>
      </c>
      <c r="V2117" s="189">
        <v>1</v>
      </c>
      <c r="W2117" s="742">
        <v>9</v>
      </c>
      <c r="X2117" s="742"/>
      <c r="Y2117" s="742"/>
      <c r="Z2117" s="742"/>
      <c r="AA2117" s="742"/>
      <c r="AB2117" s="220"/>
      <c r="AC2117" s="419" t="s">
        <v>12480</v>
      </c>
      <c r="AD2117" s="191" t="s">
        <v>7473</v>
      </c>
      <c r="AE2117" s="191" t="s">
        <v>4247</v>
      </c>
      <c r="AF2117" s="194">
        <v>0</v>
      </c>
      <c r="AG2117" s="194">
        <v>0</v>
      </c>
      <c r="AH2117" s="194">
        <v>0</v>
      </c>
      <c r="AI2117" s="194">
        <v>0</v>
      </c>
      <c r="AJ2117" s="194">
        <v>0</v>
      </c>
      <c r="AK2117" s="194">
        <v>0</v>
      </c>
      <c r="AL2117" s="383">
        <v>1</v>
      </c>
      <c r="AM2117" s="194">
        <v>0</v>
      </c>
      <c r="AN2117" s="177">
        <v>0</v>
      </c>
      <c r="AO2117" s="194">
        <v>2</v>
      </c>
      <c r="AP2117" s="180"/>
      <c r="AQ2117" s="180"/>
      <c r="AR2117" s="180"/>
      <c r="AS2117" s="180"/>
      <c r="AT2117" s="180"/>
      <c r="AU2117" s="180"/>
      <c r="AV2117" s="180"/>
      <c r="AW2117" s="180"/>
      <c r="AX2117" s="180"/>
      <c r="AY2117" s="180"/>
      <c r="AZ2117" s="180"/>
      <c r="BA2117" s="180"/>
      <c r="BB2117" s="180"/>
      <c r="BC2117" s="180"/>
      <c r="BD2117" s="180"/>
      <c r="BE2117" s="180"/>
      <c r="BF2117" s="180"/>
      <c r="BG2117" s="180"/>
      <c r="BH2117" s="176">
        <f t="shared" si="252"/>
        <v>1.125</v>
      </c>
      <c r="BI2117" s="176">
        <f t="shared" si="248"/>
        <v>18</v>
      </c>
      <c r="BJ2117" s="182" t="str">
        <f t="shared" si="249"/>
        <v>3 - 10</v>
      </c>
      <c r="BK2117" s="176">
        <f t="shared" si="250"/>
        <v>7</v>
      </c>
      <c r="BL2117" s="176">
        <f t="shared" si="253"/>
        <v>1</v>
      </c>
      <c r="BM2117" s="533"/>
      <c r="BN2117" s="185">
        <v>20</v>
      </c>
      <c r="BO2117" s="180">
        <v>2</v>
      </c>
      <c r="BP2117" s="185">
        <f t="shared" si="247"/>
        <v>34</v>
      </c>
      <c r="BQ2117" s="420" t="str">
        <f t="shared" si="251"/>
        <v>I</v>
      </c>
      <c r="BR2117" s="185"/>
      <c r="BS2117" s="464" t="s">
        <v>9623</v>
      </c>
    </row>
    <row r="2118" spans="1:71" ht="25.5" x14ac:dyDescent="0.2">
      <c r="A2118" s="697">
        <v>2115</v>
      </c>
      <c r="B2118" s="286" t="s">
        <v>12462</v>
      </c>
      <c r="C2118" s="286" t="s">
        <v>12463</v>
      </c>
      <c r="D2118" s="258" t="s">
        <v>9623</v>
      </c>
      <c r="E2118" s="736">
        <v>316</v>
      </c>
      <c r="F2118" s="736">
        <v>3</v>
      </c>
      <c r="G2118" s="737">
        <v>18</v>
      </c>
      <c r="H2118" s="305" t="s">
        <v>3486</v>
      </c>
      <c r="I2118" s="496" t="s">
        <v>3485</v>
      </c>
      <c r="J2118" s="497" t="s">
        <v>6554</v>
      </c>
      <c r="K2118" s="427" t="s">
        <v>1140</v>
      </c>
      <c r="L2118" s="427" t="s">
        <v>3491</v>
      </c>
      <c r="M2118" s="685">
        <v>4.5</v>
      </c>
      <c r="N2118" s="685" t="s">
        <v>15710</v>
      </c>
      <c r="O2118" s="685">
        <v>118</v>
      </c>
      <c r="P2118" s="427" t="s">
        <v>16153</v>
      </c>
      <c r="Q2118" s="191">
        <v>2</v>
      </c>
      <c r="R2118" s="180"/>
      <c r="S2118" s="427">
        <v>2</v>
      </c>
      <c r="T2118" s="191">
        <v>4</v>
      </c>
      <c r="U2118" s="191">
        <v>1</v>
      </c>
      <c r="V2118" s="191">
        <v>1</v>
      </c>
      <c r="W2118" s="742">
        <v>9</v>
      </c>
      <c r="X2118" s="742"/>
      <c r="Y2118" s="742"/>
      <c r="Z2118" s="742"/>
      <c r="AA2118" s="742"/>
      <c r="AB2118" s="220"/>
      <c r="AC2118" s="419" t="s">
        <v>12488</v>
      </c>
      <c r="AD2118" s="191" t="s">
        <v>7473</v>
      </c>
      <c r="AE2118" s="191" t="s">
        <v>4247</v>
      </c>
      <c r="AF2118" s="194">
        <v>0</v>
      </c>
      <c r="AG2118" s="194">
        <v>0</v>
      </c>
      <c r="AH2118" s="194">
        <v>0</v>
      </c>
      <c r="AI2118" s="194">
        <v>0</v>
      </c>
      <c r="AJ2118" s="194">
        <v>0</v>
      </c>
      <c r="AK2118" s="194">
        <v>0</v>
      </c>
      <c r="AL2118" s="383">
        <v>2</v>
      </c>
      <c r="AM2118" s="194">
        <v>0</v>
      </c>
      <c r="AN2118" s="177">
        <v>0</v>
      </c>
      <c r="AO2118" s="194">
        <v>2</v>
      </c>
      <c r="AP2118" s="180"/>
      <c r="AQ2118" s="180"/>
      <c r="AR2118" s="180"/>
      <c r="AS2118" s="180"/>
      <c r="AT2118" s="180"/>
      <c r="AU2118" s="180"/>
      <c r="AV2118" s="180"/>
      <c r="AW2118" s="180"/>
      <c r="AX2118" s="180"/>
      <c r="AY2118" s="180"/>
      <c r="AZ2118" s="180"/>
      <c r="BA2118" s="180"/>
      <c r="BB2118" s="180"/>
      <c r="BC2118" s="180"/>
      <c r="BD2118" s="180"/>
      <c r="BE2118" s="180"/>
      <c r="BF2118" s="180"/>
      <c r="BG2118" s="180"/>
      <c r="BH2118" s="176">
        <f t="shared" si="252"/>
        <v>2</v>
      </c>
      <c r="BI2118" s="176">
        <f t="shared" si="248"/>
        <v>16</v>
      </c>
      <c r="BJ2118" s="182" t="str">
        <f t="shared" si="249"/>
        <v>4 - 18</v>
      </c>
      <c r="BK2118" s="176">
        <f t="shared" si="250"/>
        <v>11</v>
      </c>
      <c r="BL2118" s="176">
        <f t="shared" si="253"/>
        <v>2</v>
      </c>
      <c r="BM2118" s="533"/>
      <c r="BN2118" s="185">
        <v>50</v>
      </c>
      <c r="BO2118" s="180">
        <v>3</v>
      </c>
      <c r="BP2118" s="185">
        <f t="shared" si="247"/>
        <v>83</v>
      </c>
      <c r="BQ2118" s="420" t="str">
        <f t="shared" si="251"/>
        <v>II</v>
      </c>
      <c r="BR2118" s="185"/>
      <c r="BS2118" s="464" t="s">
        <v>9623</v>
      </c>
    </row>
    <row r="2119" spans="1:71" ht="25.5" x14ac:dyDescent="0.2">
      <c r="A2119" s="696">
        <v>2116</v>
      </c>
      <c r="B2119" s="286" t="s">
        <v>12462</v>
      </c>
      <c r="C2119" s="286" t="s">
        <v>12464</v>
      </c>
      <c r="D2119" s="258" t="s">
        <v>9623</v>
      </c>
      <c r="E2119" s="736">
        <v>1</v>
      </c>
      <c r="F2119" s="736">
        <v>1</v>
      </c>
      <c r="G2119" s="737">
        <v>1</v>
      </c>
      <c r="H2119" s="305" t="s">
        <v>3486</v>
      </c>
      <c r="I2119" s="604" t="s">
        <v>3485</v>
      </c>
      <c r="J2119" s="497" t="s">
        <v>5393</v>
      </c>
      <c r="K2119" s="427" t="s">
        <v>5490</v>
      </c>
      <c r="L2119" s="427" t="s">
        <v>5490</v>
      </c>
      <c r="M2119" s="685">
        <v>7.5</v>
      </c>
      <c r="N2119" s="685" t="s">
        <v>15710</v>
      </c>
      <c r="O2119" s="685">
        <v>550</v>
      </c>
      <c r="P2119" s="427" t="s">
        <v>16153</v>
      </c>
      <c r="Q2119" s="191">
        <v>5</v>
      </c>
      <c r="R2119" s="180"/>
      <c r="S2119" s="427">
        <v>2</v>
      </c>
      <c r="T2119" s="191">
        <v>4</v>
      </c>
      <c r="U2119" s="191">
        <v>1</v>
      </c>
      <c r="V2119" s="191">
        <v>1</v>
      </c>
      <c r="W2119" s="742">
        <v>6</v>
      </c>
      <c r="X2119" s="742"/>
      <c r="Y2119" s="742"/>
      <c r="Z2119" s="742"/>
      <c r="AA2119" s="742"/>
      <c r="AB2119" s="219"/>
      <c r="AC2119" s="419" t="s">
        <v>12481</v>
      </c>
      <c r="AD2119" s="191" t="s">
        <v>7473</v>
      </c>
      <c r="AE2119" s="191" t="s">
        <v>4247</v>
      </c>
      <c r="AF2119" s="194">
        <v>0</v>
      </c>
      <c r="AG2119" s="194">
        <v>0</v>
      </c>
      <c r="AH2119" s="194">
        <v>0</v>
      </c>
      <c r="AI2119" s="194">
        <v>6</v>
      </c>
      <c r="AJ2119" s="194">
        <v>0</v>
      </c>
      <c r="AK2119" s="194">
        <v>0</v>
      </c>
      <c r="AL2119" s="383">
        <v>0</v>
      </c>
      <c r="AM2119" s="194">
        <v>0</v>
      </c>
      <c r="AN2119" s="177">
        <v>0</v>
      </c>
      <c r="AO2119" s="194">
        <v>24</v>
      </c>
      <c r="AP2119" s="180"/>
      <c r="AQ2119" s="180"/>
      <c r="AR2119" s="180"/>
      <c r="AS2119" s="180"/>
      <c r="AT2119" s="180"/>
      <c r="AU2119" s="180"/>
      <c r="AV2119" s="180"/>
      <c r="AW2119" s="180"/>
      <c r="AX2119" s="180"/>
      <c r="AY2119" s="180"/>
      <c r="AZ2119" s="180"/>
      <c r="BA2119" s="180"/>
      <c r="BB2119" s="180"/>
      <c r="BC2119" s="180"/>
      <c r="BD2119" s="180"/>
      <c r="BE2119" s="180"/>
      <c r="BF2119" s="180"/>
      <c r="BG2119" s="180"/>
      <c r="BH2119" s="176">
        <f t="shared" si="252"/>
        <v>7</v>
      </c>
      <c r="BI2119" s="176">
        <f t="shared" si="248"/>
        <v>13</v>
      </c>
      <c r="BJ2119" s="182" t="str">
        <f t="shared" si="249"/>
        <v>30 - 54</v>
      </c>
      <c r="BK2119" s="176">
        <f t="shared" si="250"/>
        <v>42</v>
      </c>
      <c r="BL2119" s="176">
        <f t="shared" si="253"/>
        <v>6</v>
      </c>
      <c r="BM2119" s="533">
        <v>7</v>
      </c>
      <c r="BN2119" s="185">
        <v>500</v>
      </c>
      <c r="BO2119" s="180">
        <v>10</v>
      </c>
      <c r="BP2119" s="185">
        <f t="shared" si="247"/>
        <v>920</v>
      </c>
      <c r="BQ2119" s="420" t="str">
        <f t="shared" si="251"/>
        <v>V</v>
      </c>
      <c r="BR2119" s="185"/>
      <c r="BS2119" s="464" t="s">
        <v>9623</v>
      </c>
    </row>
    <row r="2120" spans="1:71" ht="25.5" x14ac:dyDescent="0.2">
      <c r="A2120" s="697">
        <v>2117</v>
      </c>
      <c r="B2120" s="286" t="s">
        <v>12462</v>
      </c>
      <c r="C2120" s="286" t="s">
        <v>12465</v>
      </c>
      <c r="D2120" s="258" t="s">
        <v>9623</v>
      </c>
      <c r="E2120" s="736">
        <v>1</v>
      </c>
      <c r="F2120" s="736">
        <v>1</v>
      </c>
      <c r="G2120" s="737">
        <v>1</v>
      </c>
      <c r="H2120" s="305" t="s">
        <v>3486</v>
      </c>
      <c r="I2120" s="604" t="s">
        <v>3485</v>
      </c>
      <c r="J2120" s="497" t="s">
        <v>3311</v>
      </c>
      <c r="K2120" s="427" t="s">
        <v>5490</v>
      </c>
      <c r="L2120" s="427" t="s">
        <v>5490</v>
      </c>
      <c r="M2120" s="685">
        <v>9</v>
      </c>
      <c r="N2120" s="685" t="s">
        <v>15710</v>
      </c>
      <c r="O2120" s="685">
        <v>1000</v>
      </c>
      <c r="P2120" s="427" t="s">
        <v>16153</v>
      </c>
      <c r="Q2120" s="191">
        <v>4</v>
      </c>
      <c r="R2120" s="180"/>
      <c r="S2120" s="427">
        <v>2</v>
      </c>
      <c r="T2120" s="191">
        <v>4</v>
      </c>
      <c r="U2120" s="191">
        <v>1</v>
      </c>
      <c r="V2120" s="191">
        <v>1</v>
      </c>
      <c r="W2120" s="742">
        <v>3</v>
      </c>
      <c r="X2120" s="742"/>
      <c r="Y2120" s="742"/>
      <c r="Z2120" s="742"/>
      <c r="AA2120" s="742"/>
      <c r="AB2120" s="219"/>
      <c r="AC2120" s="419" t="s">
        <v>12485</v>
      </c>
      <c r="AD2120" s="191" t="s">
        <v>7473</v>
      </c>
      <c r="AE2120" s="191" t="s">
        <v>4247</v>
      </c>
      <c r="AF2120" s="194">
        <v>0</v>
      </c>
      <c r="AG2120" s="194">
        <v>0</v>
      </c>
      <c r="AH2120" s="194">
        <v>0</v>
      </c>
      <c r="AI2120" s="194">
        <v>8</v>
      </c>
      <c r="AJ2120" s="194">
        <v>0</v>
      </c>
      <c r="AK2120" s="194">
        <v>0</v>
      </c>
      <c r="AL2120" s="383">
        <v>0</v>
      </c>
      <c r="AM2120" s="194">
        <v>0</v>
      </c>
      <c r="AN2120" s="177">
        <v>0</v>
      </c>
      <c r="AO2120" s="194">
        <v>32</v>
      </c>
      <c r="AP2120" s="180"/>
      <c r="AQ2120" s="180"/>
      <c r="AR2120" s="180"/>
      <c r="AS2120" s="180"/>
      <c r="AT2120" s="180"/>
      <c r="AU2120" s="180"/>
      <c r="AV2120" s="180"/>
      <c r="AW2120" s="180"/>
      <c r="AX2120" s="180"/>
      <c r="AY2120" s="180"/>
      <c r="AZ2120" s="180"/>
      <c r="BA2120" s="180"/>
      <c r="BB2120" s="180"/>
      <c r="BC2120" s="180"/>
      <c r="BD2120" s="180"/>
      <c r="BE2120" s="180"/>
      <c r="BF2120" s="180"/>
      <c r="BG2120" s="180"/>
      <c r="BH2120" s="176">
        <f t="shared" si="252"/>
        <v>9</v>
      </c>
      <c r="BI2120" s="176">
        <f t="shared" si="248"/>
        <v>12</v>
      </c>
      <c r="BJ2120" s="182" t="str">
        <f t="shared" si="249"/>
        <v>40 - 72</v>
      </c>
      <c r="BK2120" s="176">
        <f t="shared" si="250"/>
        <v>56</v>
      </c>
      <c r="BL2120" s="176">
        <f t="shared" si="253"/>
        <v>8</v>
      </c>
      <c r="BM2120" s="533">
        <v>9</v>
      </c>
      <c r="BN2120" s="185">
        <v>900</v>
      </c>
      <c r="BO2120" s="180">
        <v>13</v>
      </c>
      <c r="BP2120" s="185">
        <f t="shared" si="247"/>
        <v>1628</v>
      </c>
      <c r="BQ2120" s="420" t="str">
        <f t="shared" si="251"/>
        <v>VI</v>
      </c>
      <c r="BR2120" s="185"/>
      <c r="BS2120" s="464" t="s">
        <v>9623</v>
      </c>
    </row>
    <row r="2121" spans="1:71" ht="51" x14ac:dyDescent="0.2">
      <c r="A2121" s="696">
        <v>2118</v>
      </c>
      <c r="B2121" s="286" t="s">
        <v>12489</v>
      </c>
      <c r="C2121" s="286" t="s">
        <v>12489</v>
      </c>
      <c r="D2121" s="258" t="s">
        <v>9623</v>
      </c>
      <c r="E2121" s="736">
        <v>1</v>
      </c>
      <c r="F2121" s="736">
        <v>1</v>
      </c>
      <c r="G2121" s="737">
        <v>1</v>
      </c>
      <c r="H2121" s="305" t="s">
        <v>3486</v>
      </c>
      <c r="I2121" s="496" t="s">
        <v>12490</v>
      </c>
      <c r="J2121" s="497" t="s">
        <v>12491</v>
      </c>
      <c r="K2121" s="427" t="s">
        <v>4808</v>
      </c>
      <c r="L2121" s="427" t="s">
        <v>5490</v>
      </c>
      <c r="M2121" s="685">
        <v>36</v>
      </c>
      <c r="N2121" s="685" t="s">
        <v>15710</v>
      </c>
      <c r="O2121" s="685">
        <v>15000</v>
      </c>
      <c r="P2121" s="427" t="s">
        <v>15822</v>
      </c>
      <c r="Q2121" s="191">
        <v>0</v>
      </c>
      <c r="R2121" s="180"/>
      <c r="S2121" s="498">
        <v>5</v>
      </c>
      <c r="T2121" s="498">
        <v>7</v>
      </c>
      <c r="U2121" s="189">
        <v>2</v>
      </c>
      <c r="V2121" s="189">
        <v>8</v>
      </c>
      <c r="W2121" s="742">
        <v>12</v>
      </c>
      <c r="X2121" s="742"/>
      <c r="Y2121" s="742"/>
      <c r="Z2121" s="742"/>
      <c r="AA2121" s="742"/>
      <c r="AB2121" s="220"/>
      <c r="AC2121" s="419" t="s">
        <v>12885</v>
      </c>
      <c r="AD2121" s="427" t="s">
        <v>12492</v>
      </c>
      <c r="AE2121" s="427" t="s">
        <v>4247</v>
      </c>
      <c r="AF2121" s="194">
        <v>0</v>
      </c>
      <c r="AG2121" s="194">
        <v>0</v>
      </c>
      <c r="AH2121" s="194">
        <v>0</v>
      </c>
      <c r="AI2121" s="194">
        <v>0</v>
      </c>
      <c r="AJ2121" s="194">
        <v>0</v>
      </c>
      <c r="AK2121" s="194">
        <v>0</v>
      </c>
      <c r="AL2121" s="383">
        <v>12</v>
      </c>
      <c r="AM2121" s="194">
        <v>0</v>
      </c>
      <c r="AN2121" s="177">
        <v>0</v>
      </c>
      <c r="AO2121" s="194">
        <v>0</v>
      </c>
      <c r="AP2121" s="180"/>
      <c r="AQ2121" s="180"/>
      <c r="AR2121" s="180"/>
      <c r="AS2121" s="180"/>
      <c r="AT2121" s="180"/>
      <c r="AU2121" s="180"/>
      <c r="AV2121" s="180"/>
      <c r="AW2121" s="180"/>
      <c r="AX2121" s="180"/>
      <c r="AY2121" s="180"/>
      <c r="AZ2121" s="180"/>
      <c r="BA2121" s="180"/>
      <c r="BB2121" s="180"/>
      <c r="BC2121" s="180"/>
      <c r="BD2121" s="180"/>
      <c r="BE2121" s="180"/>
      <c r="BF2121" s="180"/>
      <c r="BG2121" s="180"/>
      <c r="BH2121" s="176">
        <f t="shared" si="252"/>
        <v>12</v>
      </c>
      <c r="BI2121" s="176">
        <f t="shared" si="248"/>
        <v>9</v>
      </c>
      <c r="BJ2121" s="182" t="str">
        <f t="shared" si="249"/>
        <v>12 - 96</v>
      </c>
      <c r="BK2121" s="176">
        <f t="shared" si="250"/>
        <v>54</v>
      </c>
      <c r="BL2121" s="176">
        <f t="shared" si="253"/>
        <v>12</v>
      </c>
      <c r="BM2121" s="533"/>
      <c r="BN2121" s="185">
        <v>5800</v>
      </c>
      <c r="BO2121" s="180">
        <v>16</v>
      </c>
      <c r="BP2121" s="185">
        <f t="shared" si="247"/>
        <v>6664</v>
      </c>
      <c r="BQ2121" s="420" t="str">
        <f t="shared" si="251"/>
        <v>IX</v>
      </c>
      <c r="BR2121" s="185"/>
      <c r="BS2121" s="464" t="s">
        <v>9623</v>
      </c>
    </row>
    <row r="2122" spans="1:71" ht="38.25" x14ac:dyDescent="0.2">
      <c r="A2122" s="696">
        <v>2119</v>
      </c>
      <c r="B2122" s="286" t="s">
        <v>12506</v>
      </c>
      <c r="C2122" s="286" t="s">
        <v>12506</v>
      </c>
      <c r="D2122" s="258" t="s">
        <v>9623</v>
      </c>
      <c r="E2122" s="736">
        <v>1</v>
      </c>
      <c r="F2122" s="736">
        <v>2</v>
      </c>
      <c r="G2122" s="737">
        <v>12</v>
      </c>
      <c r="H2122" s="305" t="s">
        <v>12231</v>
      </c>
      <c r="I2122" s="496" t="s">
        <v>3781</v>
      </c>
      <c r="J2122" s="497" t="s">
        <v>12507</v>
      </c>
      <c r="K2122" s="427" t="s">
        <v>1146</v>
      </c>
      <c r="L2122" s="427" t="s">
        <v>3491</v>
      </c>
      <c r="M2122" s="685">
        <v>6</v>
      </c>
      <c r="N2122" s="685" t="s">
        <v>15715</v>
      </c>
      <c r="O2122" s="685">
        <v>225</v>
      </c>
      <c r="P2122" s="427" t="s">
        <v>15822</v>
      </c>
      <c r="Q2122" s="179">
        <v>5</v>
      </c>
      <c r="R2122" s="180"/>
      <c r="S2122" s="498">
        <v>13</v>
      </c>
      <c r="T2122" s="189">
        <v>14</v>
      </c>
      <c r="U2122" s="189">
        <v>4</v>
      </c>
      <c r="V2122" s="189">
        <v>16</v>
      </c>
      <c r="W2122" s="742">
        <v>18</v>
      </c>
      <c r="X2122" s="742"/>
      <c r="Y2122" s="742"/>
      <c r="Z2122" s="742"/>
      <c r="AA2122" s="742"/>
      <c r="AB2122" s="220"/>
      <c r="AC2122" s="419" t="s">
        <v>12521</v>
      </c>
      <c r="AD2122" s="427" t="s">
        <v>8084</v>
      </c>
      <c r="AE2122" s="427" t="s">
        <v>788</v>
      </c>
      <c r="AF2122" s="194">
        <v>0</v>
      </c>
      <c r="AG2122" s="194">
        <v>0</v>
      </c>
      <c r="AH2122" s="194">
        <v>0</v>
      </c>
      <c r="AI2122" s="194">
        <v>0</v>
      </c>
      <c r="AJ2122" s="194">
        <v>0</v>
      </c>
      <c r="AK2122" s="194">
        <v>0</v>
      </c>
      <c r="AL2122" s="383">
        <v>6</v>
      </c>
      <c r="AM2122" s="194">
        <v>0</v>
      </c>
      <c r="AN2122" s="177">
        <v>0</v>
      </c>
      <c r="AO2122" s="194">
        <v>3</v>
      </c>
      <c r="AP2122" s="180"/>
      <c r="AQ2122" s="180"/>
      <c r="AR2122" s="180"/>
      <c r="AS2122" s="180"/>
      <c r="AT2122" s="180"/>
      <c r="AU2122" s="180"/>
      <c r="AV2122" s="180"/>
      <c r="AW2122" s="180"/>
      <c r="AX2122" s="180"/>
      <c r="AY2122" s="180"/>
      <c r="AZ2122" s="180"/>
      <c r="BA2122" s="180"/>
      <c r="BB2122" s="180"/>
      <c r="BC2122" s="180"/>
      <c r="BD2122" s="180"/>
      <c r="BE2122" s="180"/>
      <c r="BF2122" s="180"/>
      <c r="BG2122" s="180"/>
      <c r="BH2122" s="176">
        <f t="shared" si="252"/>
        <v>6</v>
      </c>
      <c r="BI2122" s="176">
        <f t="shared" si="248"/>
        <v>13</v>
      </c>
      <c r="BJ2122" s="182" t="str">
        <f t="shared" si="249"/>
        <v>9 - 51</v>
      </c>
      <c r="BK2122" s="176">
        <f t="shared" si="250"/>
        <v>30</v>
      </c>
      <c r="BL2122" s="176">
        <f t="shared" si="253"/>
        <v>6</v>
      </c>
      <c r="BM2122" s="533"/>
      <c r="BN2122" s="185">
        <v>800</v>
      </c>
      <c r="BO2122" s="180">
        <v>8</v>
      </c>
      <c r="BP2122" s="185">
        <f t="shared" si="247"/>
        <v>1040</v>
      </c>
      <c r="BQ2122" s="420" t="str">
        <f t="shared" si="251"/>
        <v>VI</v>
      </c>
      <c r="BR2122" s="185"/>
      <c r="BS2122" s="464" t="s">
        <v>9623</v>
      </c>
    </row>
    <row r="2123" spans="1:71" ht="25.5" x14ac:dyDescent="0.2">
      <c r="A2123" s="697">
        <v>2120</v>
      </c>
      <c r="B2123" s="287" t="s">
        <v>12677</v>
      </c>
      <c r="C2123" s="287" t="s">
        <v>12522</v>
      </c>
      <c r="D2123" s="258" t="s">
        <v>9623</v>
      </c>
      <c r="E2123" s="736">
        <v>2</v>
      </c>
      <c r="F2123" s="738">
        <v>5</v>
      </c>
      <c r="G2123" s="739">
        <v>20</v>
      </c>
      <c r="H2123" s="305" t="s">
        <v>3486</v>
      </c>
      <c r="I2123" s="597" t="s">
        <v>3485</v>
      </c>
      <c r="J2123" s="598" t="s">
        <v>4288</v>
      </c>
      <c r="K2123" s="599" t="s">
        <v>12528</v>
      </c>
      <c r="L2123" s="427" t="s">
        <v>5490</v>
      </c>
      <c r="M2123" s="688">
        <v>9.5</v>
      </c>
      <c r="N2123" s="685" t="s">
        <v>15710</v>
      </c>
      <c r="O2123" s="688">
        <v>5100</v>
      </c>
      <c r="P2123" s="599" t="s">
        <v>16373</v>
      </c>
      <c r="Q2123" s="197">
        <v>4</v>
      </c>
      <c r="R2123" s="198"/>
      <c r="S2123" s="498">
        <v>1</v>
      </c>
      <c r="T2123" s="189">
        <v>1</v>
      </c>
      <c r="U2123" s="189">
        <v>1</v>
      </c>
      <c r="V2123" s="189">
        <v>1</v>
      </c>
      <c r="W2123" s="742">
        <v>9</v>
      </c>
      <c r="X2123" s="742"/>
      <c r="Y2123" s="742"/>
      <c r="Z2123" s="742"/>
      <c r="AA2123" s="742"/>
      <c r="AB2123" s="221"/>
      <c r="AC2123" s="600" t="s">
        <v>12535</v>
      </c>
      <c r="AD2123" s="599" t="s">
        <v>6684</v>
      </c>
      <c r="AE2123" s="599" t="s">
        <v>4247</v>
      </c>
      <c r="AF2123" s="194">
        <v>0</v>
      </c>
      <c r="AG2123" s="194">
        <v>0</v>
      </c>
      <c r="AH2123" s="194">
        <v>0</v>
      </c>
      <c r="AI2123" s="194">
        <v>0</v>
      </c>
      <c r="AJ2123" s="194">
        <v>0</v>
      </c>
      <c r="AK2123" s="194">
        <v>0</v>
      </c>
      <c r="AL2123" s="462">
        <v>4</v>
      </c>
      <c r="AM2123" s="194">
        <v>0</v>
      </c>
      <c r="AN2123" s="177">
        <v>0</v>
      </c>
      <c r="AO2123" s="194">
        <v>4</v>
      </c>
      <c r="AP2123" s="424"/>
      <c r="AQ2123" s="424"/>
      <c r="AR2123" s="424"/>
      <c r="AS2123" s="424"/>
      <c r="AT2123" s="424"/>
      <c r="AU2123" s="424"/>
      <c r="AV2123" s="424"/>
      <c r="AW2123" s="424"/>
      <c r="AX2123" s="424"/>
      <c r="AY2123" s="424"/>
      <c r="AZ2123" s="424"/>
      <c r="BA2123" s="424"/>
      <c r="BB2123" s="424"/>
      <c r="BC2123" s="424"/>
      <c r="BD2123" s="424"/>
      <c r="BE2123" s="424"/>
      <c r="BF2123" s="424"/>
      <c r="BG2123" s="424"/>
      <c r="BH2123" s="176">
        <f t="shared" si="252"/>
        <v>5</v>
      </c>
      <c r="BI2123" s="176">
        <f t="shared" si="248"/>
        <v>15</v>
      </c>
      <c r="BJ2123" s="182" t="str">
        <f t="shared" si="249"/>
        <v>8 - 36</v>
      </c>
      <c r="BK2123" s="176">
        <f t="shared" si="250"/>
        <v>22</v>
      </c>
      <c r="BL2123" s="176">
        <f t="shared" si="253"/>
        <v>5</v>
      </c>
      <c r="BM2123" s="536"/>
      <c r="BN2123" s="200">
        <v>165</v>
      </c>
      <c r="BO2123" s="198">
        <v>5</v>
      </c>
      <c r="BP2123" s="185">
        <f t="shared" si="247"/>
        <v>275</v>
      </c>
      <c r="BQ2123" s="420" t="str">
        <f t="shared" si="251"/>
        <v>IV</v>
      </c>
      <c r="BR2123" s="200"/>
      <c r="BS2123" s="464" t="s">
        <v>11291</v>
      </c>
    </row>
    <row r="2124" spans="1:71" ht="25.5" x14ac:dyDescent="0.2">
      <c r="A2124" s="696">
        <v>2121</v>
      </c>
      <c r="B2124" s="287" t="s">
        <v>12677</v>
      </c>
      <c r="C2124" s="287" t="s">
        <v>12523</v>
      </c>
      <c r="D2124" s="258" t="s">
        <v>9623</v>
      </c>
      <c r="E2124" s="736">
        <v>2</v>
      </c>
      <c r="F2124" s="738">
        <v>5</v>
      </c>
      <c r="G2124" s="739">
        <v>20</v>
      </c>
      <c r="H2124" s="305" t="s">
        <v>3486</v>
      </c>
      <c r="I2124" s="597" t="s">
        <v>3485</v>
      </c>
      <c r="J2124" s="598" t="s">
        <v>4288</v>
      </c>
      <c r="K2124" s="599" t="s">
        <v>12528</v>
      </c>
      <c r="L2124" s="427" t="s">
        <v>5490</v>
      </c>
      <c r="M2124" s="688">
        <v>10</v>
      </c>
      <c r="N2124" s="685" t="s">
        <v>15710</v>
      </c>
      <c r="O2124" s="688">
        <v>6400</v>
      </c>
      <c r="P2124" s="599" t="s">
        <v>16373</v>
      </c>
      <c r="Q2124" s="197">
        <v>4</v>
      </c>
      <c r="R2124" s="198"/>
      <c r="S2124" s="498">
        <v>1</v>
      </c>
      <c r="T2124" s="189">
        <v>1</v>
      </c>
      <c r="U2124" s="189">
        <v>1</v>
      </c>
      <c r="V2124" s="189">
        <v>1</v>
      </c>
      <c r="W2124" s="742">
        <v>9</v>
      </c>
      <c r="X2124" s="742"/>
      <c r="Y2124" s="742"/>
      <c r="Z2124" s="742"/>
      <c r="AA2124" s="742"/>
      <c r="AB2124" s="220"/>
      <c r="AC2124" s="600" t="s">
        <v>12535</v>
      </c>
      <c r="AD2124" s="599" t="s">
        <v>6684</v>
      </c>
      <c r="AE2124" s="599" t="s">
        <v>4247</v>
      </c>
      <c r="AF2124" s="194">
        <v>0</v>
      </c>
      <c r="AG2124" s="194">
        <v>0</v>
      </c>
      <c r="AH2124" s="194">
        <v>0</v>
      </c>
      <c r="AI2124" s="194">
        <v>0</v>
      </c>
      <c r="AJ2124" s="194">
        <v>0</v>
      </c>
      <c r="AK2124" s="194">
        <v>0</v>
      </c>
      <c r="AL2124" s="385">
        <v>5</v>
      </c>
      <c r="AM2124" s="194">
        <v>0</v>
      </c>
      <c r="AN2124" s="177">
        <v>0</v>
      </c>
      <c r="AO2124" s="194">
        <v>5</v>
      </c>
      <c r="AP2124" s="180"/>
      <c r="AQ2124" s="180"/>
      <c r="AR2124" s="180"/>
      <c r="AS2124" s="180"/>
      <c r="AT2124" s="180"/>
      <c r="AU2124" s="180"/>
      <c r="AV2124" s="180"/>
      <c r="AW2124" s="180"/>
      <c r="AX2124" s="180"/>
      <c r="AY2124" s="180"/>
      <c r="AZ2124" s="180"/>
      <c r="BA2124" s="180"/>
      <c r="BB2124" s="180"/>
      <c r="BC2124" s="180"/>
      <c r="BD2124" s="180"/>
      <c r="BE2124" s="180"/>
      <c r="BF2124" s="180"/>
      <c r="BG2124" s="180"/>
      <c r="BH2124" s="176">
        <f t="shared" si="252"/>
        <v>6</v>
      </c>
      <c r="BI2124" s="176">
        <f t="shared" si="248"/>
        <v>13</v>
      </c>
      <c r="BJ2124" s="182" t="str">
        <f t="shared" si="249"/>
        <v>10 - 45</v>
      </c>
      <c r="BK2124" s="176">
        <f t="shared" si="250"/>
        <v>28</v>
      </c>
      <c r="BL2124" s="176">
        <f t="shared" si="253"/>
        <v>7</v>
      </c>
      <c r="BM2124" s="533"/>
      <c r="BN2124" s="185">
        <v>275</v>
      </c>
      <c r="BO2124" s="180">
        <v>6</v>
      </c>
      <c r="BP2124" s="185">
        <f t="shared" si="247"/>
        <v>443</v>
      </c>
      <c r="BQ2124" s="420" t="str">
        <f t="shared" si="251"/>
        <v>V</v>
      </c>
      <c r="BR2124" s="185"/>
      <c r="BS2124" s="464" t="s">
        <v>11291</v>
      </c>
    </row>
    <row r="2125" spans="1:71" ht="25.5" x14ac:dyDescent="0.2">
      <c r="A2125" s="697">
        <v>2122</v>
      </c>
      <c r="B2125" s="287" t="s">
        <v>12677</v>
      </c>
      <c r="C2125" s="287" t="s">
        <v>12524</v>
      </c>
      <c r="D2125" s="258" t="s">
        <v>9623</v>
      </c>
      <c r="E2125" s="736">
        <v>2</v>
      </c>
      <c r="F2125" s="738">
        <v>5</v>
      </c>
      <c r="G2125" s="739">
        <v>20</v>
      </c>
      <c r="H2125" s="305" t="s">
        <v>3486</v>
      </c>
      <c r="I2125" s="597" t="s">
        <v>3485</v>
      </c>
      <c r="J2125" s="598" t="s">
        <v>4288</v>
      </c>
      <c r="K2125" s="599" t="s">
        <v>12528</v>
      </c>
      <c r="L2125" s="427" t="s">
        <v>5490</v>
      </c>
      <c r="M2125" s="688">
        <v>10.5</v>
      </c>
      <c r="N2125" s="685" t="s">
        <v>15710</v>
      </c>
      <c r="O2125" s="688">
        <v>7700</v>
      </c>
      <c r="P2125" s="599" t="s">
        <v>16373</v>
      </c>
      <c r="Q2125" s="197">
        <v>4</v>
      </c>
      <c r="R2125" s="198"/>
      <c r="S2125" s="498">
        <v>1</v>
      </c>
      <c r="T2125" s="189">
        <v>1</v>
      </c>
      <c r="U2125" s="189">
        <v>1</v>
      </c>
      <c r="V2125" s="189">
        <v>1</v>
      </c>
      <c r="W2125" s="742">
        <v>9</v>
      </c>
      <c r="X2125" s="742"/>
      <c r="Y2125" s="742"/>
      <c r="Z2125" s="742"/>
      <c r="AA2125" s="742"/>
      <c r="AB2125" s="220"/>
      <c r="AC2125" s="600" t="s">
        <v>12535</v>
      </c>
      <c r="AD2125" s="599" t="s">
        <v>6684</v>
      </c>
      <c r="AE2125" s="599" t="s">
        <v>4247</v>
      </c>
      <c r="AF2125" s="194">
        <v>0</v>
      </c>
      <c r="AG2125" s="194">
        <v>0</v>
      </c>
      <c r="AH2125" s="194">
        <v>0</v>
      </c>
      <c r="AI2125" s="194">
        <v>0</v>
      </c>
      <c r="AJ2125" s="194">
        <v>0</v>
      </c>
      <c r="AK2125" s="194">
        <v>0</v>
      </c>
      <c r="AL2125" s="385">
        <v>6</v>
      </c>
      <c r="AM2125" s="194">
        <v>0</v>
      </c>
      <c r="AN2125" s="177">
        <v>0</v>
      </c>
      <c r="AO2125" s="194">
        <v>6</v>
      </c>
      <c r="AP2125" s="180"/>
      <c r="AQ2125" s="180"/>
      <c r="AR2125" s="180"/>
      <c r="AS2125" s="180"/>
      <c r="AT2125" s="180"/>
      <c r="AU2125" s="180"/>
      <c r="AV2125" s="180"/>
      <c r="AW2125" s="180"/>
      <c r="AX2125" s="180"/>
      <c r="AY2125" s="180"/>
      <c r="AZ2125" s="180"/>
      <c r="BA2125" s="180"/>
      <c r="BB2125" s="180"/>
      <c r="BC2125" s="180"/>
      <c r="BD2125" s="180"/>
      <c r="BE2125" s="180"/>
      <c r="BF2125" s="180"/>
      <c r="BG2125" s="180"/>
      <c r="BH2125" s="176">
        <f t="shared" si="252"/>
        <v>7</v>
      </c>
      <c r="BI2125" s="176">
        <f t="shared" si="248"/>
        <v>13</v>
      </c>
      <c r="BJ2125" s="182" t="str">
        <f t="shared" si="249"/>
        <v>12 - 54</v>
      </c>
      <c r="BK2125" s="176">
        <f t="shared" si="250"/>
        <v>33</v>
      </c>
      <c r="BL2125" s="176">
        <f t="shared" si="253"/>
        <v>8</v>
      </c>
      <c r="BM2125" s="533"/>
      <c r="BN2125" s="185">
        <v>400</v>
      </c>
      <c r="BO2125" s="180">
        <v>8</v>
      </c>
      <c r="BP2125" s="185">
        <f t="shared" si="247"/>
        <v>664</v>
      </c>
      <c r="BQ2125" s="420" t="str">
        <f t="shared" si="251"/>
        <v>V</v>
      </c>
      <c r="BR2125" s="185"/>
      <c r="BS2125" s="464" t="s">
        <v>11291</v>
      </c>
    </row>
    <row r="2126" spans="1:71" ht="25.5" x14ac:dyDescent="0.2">
      <c r="A2126" s="696">
        <v>2123</v>
      </c>
      <c r="B2126" s="287" t="s">
        <v>12677</v>
      </c>
      <c r="C2126" s="287" t="s">
        <v>12525</v>
      </c>
      <c r="D2126" s="258" t="s">
        <v>9623</v>
      </c>
      <c r="E2126" s="736">
        <v>2</v>
      </c>
      <c r="F2126" s="738">
        <v>5</v>
      </c>
      <c r="G2126" s="739">
        <v>20</v>
      </c>
      <c r="H2126" s="305" t="s">
        <v>3486</v>
      </c>
      <c r="I2126" s="597" t="s">
        <v>3485</v>
      </c>
      <c r="J2126" s="598" t="s">
        <v>4288</v>
      </c>
      <c r="K2126" s="599" t="s">
        <v>12528</v>
      </c>
      <c r="L2126" s="427" t="s">
        <v>5490</v>
      </c>
      <c r="M2126" s="688">
        <v>11</v>
      </c>
      <c r="N2126" s="685" t="s">
        <v>15710</v>
      </c>
      <c r="O2126" s="688">
        <v>8900</v>
      </c>
      <c r="P2126" s="599" t="s">
        <v>16373</v>
      </c>
      <c r="Q2126" s="197">
        <v>4</v>
      </c>
      <c r="R2126" s="198"/>
      <c r="S2126" s="498">
        <v>1</v>
      </c>
      <c r="T2126" s="189">
        <v>1</v>
      </c>
      <c r="U2126" s="189">
        <v>1</v>
      </c>
      <c r="V2126" s="189">
        <v>1</v>
      </c>
      <c r="W2126" s="742">
        <v>9</v>
      </c>
      <c r="X2126" s="742"/>
      <c r="Y2126" s="742"/>
      <c r="Z2126" s="742"/>
      <c r="AA2126" s="742"/>
      <c r="AB2126" s="220"/>
      <c r="AC2126" s="600" t="s">
        <v>12535</v>
      </c>
      <c r="AD2126" s="599" t="s">
        <v>6684</v>
      </c>
      <c r="AE2126" s="599" t="s">
        <v>4247</v>
      </c>
      <c r="AF2126" s="194">
        <v>0</v>
      </c>
      <c r="AG2126" s="194">
        <v>0</v>
      </c>
      <c r="AH2126" s="194">
        <v>0</v>
      </c>
      <c r="AI2126" s="194">
        <v>0</v>
      </c>
      <c r="AJ2126" s="194">
        <v>0</v>
      </c>
      <c r="AK2126" s="194">
        <v>0</v>
      </c>
      <c r="AL2126" s="385">
        <v>7</v>
      </c>
      <c r="AM2126" s="194">
        <v>0</v>
      </c>
      <c r="AN2126" s="177">
        <v>0</v>
      </c>
      <c r="AO2126" s="194">
        <v>7</v>
      </c>
      <c r="AP2126" s="180"/>
      <c r="AQ2126" s="180"/>
      <c r="AR2126" s="180"/>
      <c r="AS2126" s="180"/>
      <c r="AT2126" s="180"/>
      <c r="AU2126" s="180"/>
      <c r="AV2126" s="180"/>
      <c r="AW2126" s="180"/>
      <c r="AX2126" s="180"/>
      <c r="AY2126" s="180"/>
      <c r="AZ2126" s="180"/>
      <c r="BA2126" s="180"/>
      <c r="BB2126" s="180"/>
      <c r="BC2126" s="180"/>
      <c r="BD2126" s="180"/>
      <c r="BE2126" s="180"/>
      <c r="BF2126" s="180"/>
      <c r="BG2126" s="180"/>
      <c r="BH2126" s="176">
        <f t="shared" si="252"/>
        <v>8</v>
      </c>
      <c r="BI2126" s="176">
        <f t="shared" si="248"/>
        <v>12</v>
      </c>
      <c r="BJ2126" s="182" t="str">
        <f t="shared" si="249"/>
        <v>14 - 63</v>
      </c>
      <c r="BK2126" s="176">
        <f t="shared" si="250"/>
        <v>39</v>
      </c>
      <c r="BL2126" s="176">
        <f t="shared" si="253"/>
        <v>9</v>
      </c>
      <c r="BM2126" s="533"/>
      <c r="BN2126" s="185">
        <v>650</v>
      </c>
      <c r="BO2126" s="180">
        <v>10</v>
      </c>
      <c r="BP2126" s="185">
        <f t="shared" si="247"/>
        <v>1040</v>
      </c>
      <c r="BQ2126" s="420" t="str">
        <f t="shared" si="251"/>
        <v>VI</v>
      </c>
      <c r="BR2126" s="185"/>
      <c r="BS2126" s="464" t="s">
        <v>9623</v>
      </c>
    </row>
    <row r="2127" spans="1:71" ht="25.5" x14ac:dyDescent="0.2">
      <c r="A2127" s="696">
        <v>2124</v>
      </c>
      <c r="B2127" s="287" t="s">
        <v>12677</v>
      </c>
      <c r="C2127" s="287" t="s">
        <v>12526</v>
      </c>
      <c r="D2127" s="258" t="s">
        <v>9623</v>
      </c>
      <c r="E2127" s="736">
        <v>2</v>
      </c>
      <c r="F2127" s="738">
        <v>5</v>
      </c>
      <c r="G2127" s="739">
        <v>20</v>
      </c>
      <c r="H2127" s="305" t="s">
        <v>3486</v>
      </c>
      <c r="I2127" s="597" t="s">
        <v>3485</v>
      </c>
      <c r="J2127" s="598" t="s">
        <v>4288</v>
      </c>
      <c r="K2127" s="599" t="s">
        <v>12528</v>
      </c>
      <c r="L2127" s="427" t="s">
        <v>5490</v>
      </c>
      <c r="M2127" s="688">
        <v>11.5</v>
      </c>
      <c r="N2127" s="685" t="s">
        <v>15710</v>
      </c>
      <c r="O2127" s="688">
        <v>10200</v>
      </c>
      <c r="P2127" s="599" t="s">
        <v>16373</v>
      </c>
      <c r="Q2127" s="197">
        <v>4</v>
      </c>
      <c r="R2127" s="198"/>
      <c r="S2127" s="498">
        <v>1</v>
      </c>
      <c r="T2127" s="189">
        <v>1</v>
      </c>
      <c r="U2127" s="189">
        <v>1</v>
      </c>
      <c r="V2127" s="189">
        <v>1</v>
      </c>
      <c r="W2127" s="742">
        <v>9</v>
      </c>
      <c r="X2127" s="742"/>
      <c r="Y2127" s="742"/>
      <c r="Z2127" s="742"/>
      <c r="AA2127" s="742"/>
      <c r="AB2127" s="220"/>
      <c r="AC2127" s="600" t="s">
        <v>12535</v>
      </c>
      <c r="AD2127" s="599" t="s">
        <v>6684</v>
      </c>
      <c r="AE2127" s="599" t="s">
        <v>4247</v>
      </c>
      <c r="AF2127" s="194">
        <v>0</v>
      </c>
      <c r="AG2127" s="194">
        <v>0</v>
      </c>
      <c r="AH2127" s="194">
        <v>0</v>
      </c>
      <c r="AI2127" s="194">
        <v>0</v>
      </c>
      <c r="AJ2127" s="194">
        <v>0</v>
      </c>
      <c r="AK2127" s="194">
        <v>0</v>
      </c>
      <c r="AL2127" s="385">
        <v>8</v>
      </c>
      <c r="AM2127" s="194">
        <v>0</v>
      </c>
      <c r="AN2127" s="177">
        <v>0</v>
      </c>
      <c r="AO2127" s="194">
        <v>8</v>
      </c>
      <c r="AP2127" s="180"/>
      <c r="AQ2127" s="180"/>
      <c r="AR2127" s="180"/>
      <c r="AS2127" s="180"/>
      <c r="AT2127" s="180"/>
      <c r="AU2127" s="180"/>
      <c r="AV2127" s="180"/>
      <c r="AW2127" s="180"/>
      <c r="AX2127" s="180"/>
      <c r="AY2127" s="180"/>
      <c r="AZ2127" s="180"/>
      <c r="BA2127" s="180"/>
      <c r="BB2127" s="180"/>
      <c r="BC2127" s="180"/>
      <c r="BD2127" s="180"/>
      <c r="BE2127" s="180"/>
      <c r="BF2127" s="180"/>
      <c r="BG2127" s="180"/>
      <c r="BH2127" s="176">
        <f t="shared" si="252"/>
        <v>9</v>
      </c>
      <c r="BI2127" s="176">
        <f t="shared" si="248"/>
        <v>12</v>
      </c>
      <c r="BJ2127" s="182" t="str">
        <f t="shared" si="249"/>
        <v>16 - 72</v>
      </c>
      <c r="BK2127" s="176">
        <f t="shared" si="250"/>
        <v>44</v>
      </c>
      <c r="BL2127" s="176">
        <f t="shared" si="253"/>
        <v>10</v>
      </c>
      <c r="BM2127" s="533"/>
      <c r="BN2127" s="185">
        <v>1000</v>
      </c>
      <c r="BO2127" s="180">
        <v>12</v>
      </c>
      <c r="BP2127" s="185">
        <f t="shared" si="247"/>
        <v>1528</v>
      </c>
      <c r="BQ2127" s="420" t="str">
        <f t="shared" si="251"/>
        <v>VI</v>
      </c>
      <c r="BR2127" s="185"/>
      <c r="BS2127" s="464" t="s">
        <v>11291</v>
      </c>
    </row>
    <row r="2128" spans="1:71" ht="25.5" x14ac:dyDescent="0.2">
      <c r="A2128" s="697">
        <v>2125</v>
      </c>
      <c r="B2128" s="287" t="s">
        <v>12677</v>
      </c>
      <c r="C2128" s="287" t="s">
        <v>12527</v>
      </c>
      <c r="D2128" s="258" t="s">
        <v>9623</v>
      </c>
      <c r="E2128" s="736">
        <v>3</v>
      </c>
      <c r="F2128" s="738">
        <v>5</v>
      </c>
      <c r="G2128" s="739">
        <v>20</v>
      </c>
      <c r="H2128" s="305" t="s">
        <v>3486</v>
      </c>
      <c r="I2128" s="597" t="s">
        <v>3485</v>
      </c>
      <c r="J2128" s="598" t="s">
        <v>4288</v>
      </c>
      <c r="K2128" s="599" t="s">
        <v>12528</v>
      </c>
      <c r="L2128" s="427" t="s">
        <v>5490</v>
      </c>
      <c r="M2128" s="684">
        <v>12</v>
      </c>
      <c r="N2128" s="685" t="s">
        <v>15710</v>
      </c>
      <c r="O2128" s="684">
        <v>11500</v>
      </c>
      <c r="P2128" s="599" t="s">
        <v>16373</v>
      </c>
      <c r="Q2128" s="197">
        <v>4</v>
      </c>
      <c r="R2128" s="198"/>
      <c r="S2128" s="498">
        <v>1</v>
      </c>
      <c r="T2128" s="189">
        <v>1</v>
      </c>
      <c r="U2128" s="189">
        <v>1</v>
      </c>
      <c r="V2128" s="189">
        <v>1</v>
      </c>
      <c r="W2128" s="742">
        <v>9</v>
      </c>
      <c r="X2128" s="742"/>
      <c r="Y2128" s="742"/>
      <c r="Z2128" s="742"/>
      <c r="AA2128" s="742"/>
      <c r="AB2128" s="220"/>
      <c r="AC2128" s="600" t="s">
        <v>12535</v>
      </c>
      <c r="AD2128" s="599" t="s">
        <v>6684</v>
      </c>
      <c r="AE2128" s="599" t="s">
        <v>4247</v>
      </c>
      <c r="AF2128" s="194">
        <v>0</v>
      </c>
      <c r="AG2128" s="194">
        <v>0</v>
      </c>
      <c r="AH2128" s="194">
        <v>0</v>
      </c>
      <c r="AI2128" s="194">
        <v>0</v>
      </c>
      <c r="AJ2128" s="194">
        <v>0</v>
      </c>
      <c r="AK2128" s="194">
        <v>0</v>
      </c>
      <c r="AL2128" s="385">
        <v>9</v>
      </c>
      <c r="AM2128" s="194">
        <v>0</v>
      </c>
      <c r="AN2128" s="177">
        <v>0</v>
      </c>
      <c r="AO2128" s="194">
        <v>9</v>
      </c>
      <c r="AP2128" s="180"/>
      <c r="AQ2128" s="180"/>
      <c r="AR2128" s="180"/>
      <c r="AS2128" s="180"/>
      <c r="AT2128" s="180"/>
      <c r="AU2128" s="180"/>
      <c r="AV2128" s="180"/>
      <c r="AW2128" s="180"/>
      <c r="AX2128" s="180"/>
      <c r="AY2128" s="180"/>
      <c r="AZ2128" s="180"/>
      <c r="BA2128" s="180"/>
      <c r="BB2128" s="180"/>
      <c r="BC2128" s="180"/>
      <c r="BD2128" s="180"/>
      <c r="BE2128" s="180"/>
      <c r="BF2128" s="180"/>
      <c r="BG2128" s="180"/>
      <c r="BH2128" s="176">
        <f t="shared" si="252"/>
        <v>10</v>
      </c>
      <c r="BI2128" s="176">
        <f t="shared" si="248"/>
        <v>10</v>
      </c>
      <c r="BJ2128" s="182" t="str">
        <f t="shared" si="249"/>
        <v>18 - 81</v>
      </c>
      <c r="BK2128" s="176">
        <f t="shared" si="250"/>
        <v>50</v>
      </c>
      <c r="BL2128" s="176">
        <f t="shared" si="253"/>
        <v>12</v>
      </c>
      <c r="BM2128" s="533"/>
      <c r="BN2128" s="185">
        <v>1500</v>
      </c>
      <c r="BO2128" s="180">
        <v>14</v>
      </c>
      <c r="BP2128" s="185">
        <f t="shared" si="247"/>
        <v>2200</v>
      </c>
      <c r="BQ2128" s="420" t="str">
        <f t="shared" si="251"/>
        <v>VII</v>
      </c>
      <c r="BR2128" s="185"/>
      <c r="BS2128" s="464" t="s">
        <v>11291</v>
      </c>
    </row>
    <row r="2129" spans="1:71" x14ac:dyDescent="0.2">
      <c r="A2129" s="696">
        <v>2126</v>
      </c>
      <c r="B2129" s="286" t="s">
        <v>12536</v>
      </c>
      <c r="C2129" s="286" t="s">
        <v>12536</v>
      </c>
      <c r="D2129" s="258" t="s">
        <v>9623</v>
      </c>
      <c r="E2129" s="736">
        <v>1</v>
      </c>
      <c r="F2129" s="736">
        <v>10</v>
      </c>
      <c r="G2129" s="737">
        <v>100</v>
      </c>
      <c r="H2129" s="305" t="s">
        <v>3486</v>
      </c>
      <c r="I2129" s="496" t="s">
        <v>3486</v>
      </c>
      <c r="J2129" s="497" t="s">
        <v>3486</v>
      </c>
      <c r="K2129" s="427" t="s">
        <v>12537</v>
      </c>
      <c r="L2129" s="427" t="s">
        <v>5490</v>
      </c>
      <c r="M2129" s="685">
        <v>7.5</v>
      </c>
      <c r="N2129" s="685" t="s">
        <v>15710</v>
      </c>
      <c r="O2129" s="685">
        <v>900</v>
      </c>
      <c r="P2129" s="427" t="s">
        <v>15897</v>
      </c>
      <c r="Q2129" s="191">
        <v>3</v>
      </c>
      <c r="R2129" s="180"/>
      <c r="S2129" s="427">
        <v>2</v>
      </c>
      <c r="T2129" s="191">
        <v>4</v>
      </c>
      <c r="U2129" s="191">
        <v>1</v>
      </c>
      <c r="V2129" s="191">
        <v>1</v>
      </c>
      <c r="W2129" s="742">
        <v>20</v>
      </c>
      <c r="X2129" s="742"/>
      <c r="Y2129" s="742"/>
      <c r="Z2129" s="742">
        <v>9</v>
      </c>
      <c r="AA2129" s="742"/>
      <c r="AB2129" s="220"/>
      <c r="AC2129" s="419" t="s">
        <v>12538</v>
      </c>
      <c r="AD2129" s="191" t="s">
        <v>2668</v>
      </c>
      <c r="AE2129" s="427" t="s">
        <v>4247</v>
      </c>
      <c r="AF2129" s="194">
        <v>0</v>
      </c>
      <c r="AG2129" s="194">
        <v>0</v>
      </c>
      <c r="AH2129" s="194">
        <v>0</v>
      </c>
      <c r="AI2129" s="194">
        <v>0</v>
      </c>
      <c r="AJ2129" s="194">
        <v>0</v>
      </c>
      <c r="AK2129" s="194">
        <v>0</v>
      </c>
      <c r="AL2129" s="385">
        <v>7</v>
      </c>
      <c r="AM2129" s="194">
        <v>0</v>
      </c>
      <c r="AN2129" s="177">
        <v>0</v>
      </c>
      <c r="AO2129" s="194">
        <v>0</v>
      </c>
      <c r="AP2129" s="180"/>
      <c r="AQ2129" s="180"/>
      <c r="AR2129" s="180"/>
      <c r="AS2129" s="180"/>
      <c r="AT2129" s="180"/>
      <c r="AU2129" s="180"/>
      <c r="AV2129" s="180"/>
      <c r="AW2129" s="180"/>
      <c r="AX2129" s="180"/>
      <c r="AY2129" s="180"/>
      <c r="AZ2129" s="180"/>
      <c r="BA2129" s="180"/>
      <c r="BB2129" s="180"/>
      <c r="BC2129" s="180"/>
      <c r="BD2129" s="180"/>
      <c r="BE2129" s="180"/>
      <c r="BF2129" s="180"/>
      <c r="BG2129" s="180"/>
      <c r="BH2129" s="176">
        <f t="shared" si="252"/>
        <v>7</v>
      </c>
      <c r="BI2129" s="176">
        <f t="shared" si="248"/>
        <v>13</v>
      </c>
      <c r="BJ2129" s="182" t="str">
        <f t="shared" si="249"/>
        <v>7 - 56</v>
      </c>
      <c r="BK2129" s="176">
        <f t="shared" si="250"/>
        <v>32</v>
      </c>
      <c r="BL2129" s="176">
        <f t="shared" si="253"/>
        <v>7</v>
      </c>
      <c r="BM2129" s="533"/>
      <c r="BN2129" s="185">
        <v>350</v>
      </c>
      <c r="BO2129" s="180">
        <v>8</v>
      </c>
      <c r="BP2129" s="185">
        <f t="shared" si="247"/>
        <v>606</v>
      </c>
      <c r="BQ2129" s="420" t="str">
        <f t="shared" si="251"/>
        <v>V</v>
      </c>
      <c r="BR2129" s="185"/>
      <c r="BS2129" s="464" t="s">
        <v>9623</v>
      </c>
    </row>
    <row r="2130" spans="1:71" ht="25.5" x14ac:dyDescent="0.2">
      <c r="A2130" s="697">
        <v>2127</v>
      </c>
      <c r="B2130" s="286" t="s">
        <v>12679</v>
      </c>
      <c r="C2130" s="286" t="s">
        <v>12541</v>
      </c>
      <c r="D2130" s="258" t="s">
        <v>9623</v>
      </c>
      <c r="E2130" s="736">
        <v>1</v>
      </c>
      <c r="F2130" s="736">
        <v>1</v>
      </c>
      <c r="G2130" s="737">
        <v>1</v>
      </c>
      <c r="H2130" s="305" t="s">
        <v>3486</v>
      </c>
      <c r="I2130" s="496" t="s">
        <v>7154</v>
      </c>
      <c r="J2130" s="497" t="s">
        <v>4362</v>
      </c>
      <c r="K2130" s="427" t="s">
        <v>3489</v>
      </c>
      <c r="L2130" s="427" t="s">
        <v>3489</v>
      </c>
      <c r="M2130" s="685">
        <v>5</v>
      </c>
      <c r="N2130" s="685" t="s">
        <v>15741</v>
      </c>
      <c r="O2130" s="685">
        <v>0.1</v>
      </c>
      <c r="P2130" s="427" t="s">
        <v>16374</v>
      </c>
      <c r="Q2130" s="191">
        <v>2</v>
      </c>
      <c r="R2130" s="180"/>
      <c r="S2130" s="498">
        <v>11</v>
      </c>
      <c r="T2130" s="498">
        <v>16</v>
      </c>
      <c r="U2130" s="190">
        <v>4</v>
      </c>
      <c r="V2130" s="190">
        <v>18</v>
      </c>
      <c r="W2130" s="742">
        <v>13</v>
      </c>
      <c r="X2130" s="742"/>
      <c r="Y2130" s="742"/>
      <c r="Z2130" s="742"/>
      <c r="AA2130" s="742"/>
      <c r="AB2130" s="220"/>
      <c r="AC2130" s="419" t="s">
        <v>12571</v>
      </c>
      <c r="AD2130" s="427" t="s">
        <v>7470</v>
      </c>
      <c r="AE2130" s="427" t="s">
        <v>4247</v>
      </c>
      <c r="AF2130" s="194">
        <v>0</v>
      </c>
      <c r="AG2130" s="194">
        <v>0</v>
      </c>
      <c r="AH2130" s="194">
        <v>0</v>
      </c>
      <c r="AI2130" s="194">
        <v>0</v>
      </c>
      <c r="AJ2130" s="194">
        <v>0</v>
      </c>
      <c r="AK2130" s="194">
        <v>0</v>
      </c>
      <c r="AL2130" s="385">
        <v>12</v>
      </c>
      <c r="AM2130" s="194">
        <v>0</v>
      </c>
      <c r="AN2130" s="177">
        <v>0</v>
      </c>
      <c r="AO2130" s="194">
        <v>0</v>
      </c>
      <c r="AP2130" s="180"/>
      <c r="AQ2130" s="180"/>
      <c r="AR2130" s="180"/>
      <c r="AS2130" s="180"/>
      <c r="AT2130" s="180"/>
      <c r="AU2130" s="180"/>
      <c r="AV2130" s="180"/>
      <c r="AW2130" s="180"/>
      <c r="AX2130" s="180"/>
      <c r="AY2130" s="180"/>
      <c r="AZ2130" s="180"/>
      <c r="BA2130" s="180"/>
      <c r="BB2130" s="180"/>
      <c r="BC2130" s="180"/>
      <c r="BD2130" s="180"/>
      <c r="BE2130" s="180"/>
      <c r="BF2130" s="180"/>
      <c r="BG2130" s="180"/>
      <c r="BH2130" s="176">
        <f t="shared" si="252"/>
        <v>12</v>
      </c>
      <c r="BI2130" s="176">
        <f t="shared" si="248"/>
        <v>9</v>
      </c>
      <c r="BJ2130" s="182" t="str">
        <f t="shared" si="249"/>
        <v>12 - 96</v>
      </c>
      <c r="BK2130" s="176">
        <f t="shared" si="250"/>
        <v>54</v>
      </c>
      <c r="BL2130" s="176">
        <f t="shared" si="253"/>
        <v>12</v>
      </c>
      <c r="BM2130" s="533"/>
      <c r="BN2130" s="185">
        <v>2150</v>
      </c>
      <c r="BO2130" s="180">
        <v>16</v>
      </c>
      <c r="BP2130" s="185">
        <f t="shared" si="247"/>
        <v>3014</v>
      </c>
      <c r="BQ2130" s="420" t="str">
        <f t="shared" si="251"/>
        <v>VII</v>
      </c>
      <c r="BR2130" s="185"/>
      <c r="BS2130" s="464" t="s">
        <v>9606</v>
      </c>
    </row>
    <row r="2131" spans="1:71" ht="25.5" x14ac:dyDescent="0.2">
      <c r="A2131" s="696">
        <v>2128</v>
      </c>
      <c r="B2131" s="286" t="s">
        <v>12679</v>
      </c>
      <c r="C2131" s="286" t="s">
        <v>12542</v>
      </c>
      <c r="D2131" s="258" t="s">
        <v>9623</v>
      </c>
      <c r="E2131" s="736">
        <v>1</v>
      </c>
      <c r="F2131" s="736">
        <v>1</v>
      </c>
      <c r="G2131" s="737">
        <v>1</v>
      </c>
      <c r="H2131" s="305" t="s">
        <v>3486</v>
      </c>
      <c r="I2131" s="496" t="s">
        <v>7154</v>
      </c>
      <c r="J2131" s="497" t="s">
        <v>4362</v>
      </c>
      <c r="K2131" s="427" t="s">
        <v>3489</v>
      </c>
      <c r="L2131" s="427" t="s">
        <v>3489</v>
      </c>
      <c r="M2131" s="685">
        <v>5</v>
      </c>
      <c r="N2131" s="685" t="s">
        <v>15741</v>
      </c>
      <c r="O2131" s="685">
        <v>0.1</v>
      </c>
      <c r="P2131" s="427" t="s">
        <v>16374</v>
      </c>
      <c r="Q2131" s="191">
        <v>2</v>
      </c>
      <c r="R2131" s="180"/>
      <c r="S2131" s="498">
        <v>11</v>
      </c>
      <c r="T2131" s="498">
        <v>16</v>
      </c>
      <c r="U2131" s="190">
        <v>4</v>
      </c>
      <c r="V2131" s="190">
        <v>18</v>
      </c>
      <c r="W2131" s="742">
        <v>17</v>
      </c>
      <c r="X2131" s="742"/>
      <c r="Y2131" s="742"/>
      <c r="Z2131" s="742"/>
      <c r="AA2131" s="742"/>
      <c r="AB2131" s="220"/>
      <c r="AC2131" s="419" t="s">
        <v>12572</v>
      </c>
      <c r="AD2131" s="427" t="s">
        <v>7470</v>
      </c>
      <c r="AE2131" s="427" t="s">
        <v>4247</v>
      </c>
      <c r="AF2131" s="194">
        <v>0</v>
      </c>
      <c r="AG2131" s="194">
        <v>0</v>
      </c>
      <c r="AH2131" s="194">
        <v>0</v>
      </c>
      <c r="AI2131" s="194">
        <v>0</v>
      </c>
      <c r="AJ2131" s="194">
        <v>0</v>
      </c>
      <c r="AK2131" s="194">
        <v>0</v>
      </c>
      <c r="AL2131" s="385">
        <v>16</v>
      </c>
      <c r="AM2131" s="194">
        <v>0</v>
      </c>
      <c r="AN2131" s="177">
        <v>0</v>
      </c>
      <c r="AO2131" s="194">
        <v>0</v>
      </c>
      <c r="AP2131" s="180"/>
      <c r="AQ2131" s="180"/>
      <c r="AR2131" s="180"/>
      <c r="AS2131" s="180"/>
      <c r="AT2131" s="180"/>
      <c r="AU2131" s="180"/>
      <c r="AV2131" s="180"/>
      <c r="AW2131" s="180"/>
      <c r="AX2131" s="180"/>
      <c r="AY2131" s="180"/>
      <c r="AZ2131" s="180"/>
      <c r="BA2131" s="180"/>
      <c r="BB2131" s="180"/>
      <c r="BC2131" s="180"/>
      <c r="BD2131" s="180"/>
      <c r="BE2131" s="180"/>
      <c r="BF2131" s="180"/>
      <c r="BG2131" s="180"/>
      <c r="BH2131" s="176">
        <f t="shared" si="252"/>
        <v>16</v>
      </c>
      <c r="BI2131" s="176">
        <f t="shared" si="248"/>
        <v>7</v>
      </c>
      <c r="BJ2131" s="182" t="str">
        <f t="shared" si="249"/>
        <v>16 - 128</v>
      </c>
      <c r="BK2131" s="176">
        <f t="shared" si="250"/>
        <v>72</v>
      </c>
      <c r="BL2131" s="176">
        <f t="shared" si="253"/>
        <v>16</v>
      </c>
      <c r="BM2131" s="533"/>
      <c r="BN2131" s="185">
        <v>3000</v>
      </c>
      <c r="BO2131" s="180">
        <v>20</v>
      </c>
      <c r="BP2131" s="185">
        <f t="shared" si="247"/>
        <v>4440</v>
      </c>
      <c r="BQ2131" s="420" t="str">
        <f t="shared" si="251"/>
        <v>VII</v>
      </c>
      <c r="BR2131" s="185"/>
      <c r="BS2131" s="464" t="s">
        <v>9623</v>
      </c>
    </row>
    <row r="2132" spans="1:71" ht="38.25" x14ac:dyDescent="0.2">
      <c r="A2132" s="696">
        <v>2129</v>
      </c>
      <c r="B2132" s="286" t="s">
        <v>12679</v>
      </c>
      <c r="C2132" s="286" t="s">
        <v>12543</v>
      </c>
      <c r="D2132" s="258" t="s">
        <v>9623</v>
      </c>
      <c r="E2132" s="736">
        <v>1</v>
      </c>
      <c r="F2132" s="736">
        <v>1</v>
      </c>
      <c r="G2132" s="737">
        <v>1</v>
      </c>
      <c r="H2132" s="305" t="s">
        <v>3486</v>
      </c>
      <c r="I2132" s="496" t="s">
        <v>7154</v>
      </c>
      <c r="J2132" s="497" t="s">
        <v>4362</v>
      </c>
      <c r="K2132" s="427" t="s">
        <v>3489</v>
      </c>
      <c r="L2132" s="427" t="s">
        <v>3489</v>
      </c>
      <c r="M2132" s="685">
        <v>5</v>
      </c>
      <c r="N2132" s="685" t="s">
        <v>15741</v>
      </c>
      <c r="O2132" s="685">
        <v>0.1</v>
      </c>
      <c r="P2132" s="427" t="s">
        <v>16374</v>
      </c>
      <c r="Q2132" s="191">
        <v>2</v>
      </c>
      <c r="R2132" s="180"/>
      <c r="S2132" s="427">
        <v>17</v>
      </c>
      <c r="T2132" s="427">
        <v>20</v>
      </c>
      <c r="U2132" s="191">
        <v>8</v>
      </c>
      <c r="V2132" s="191">
        <v>20</v>
      </c>
      <c r="W2132" s="742">
        <v>21</v>
      </c>
      <c r="X2132" s="742"/>
      <c r="Y2132" s="742"/>
      <c r="Z2132" s="742"/>
      <c r="AA2132" s="742"/>
      <c r="AB2132" s="220"/>
      <c r="AC2132" s="419" t="s">
        <v>12573</v>
      </c>
      <c r="AD2132" s="427" t="s">
        <v>7470</v>
      </c>
      <c r="AE2132" s="427" t="s">
        <v>4247</v>
      </c>
      <c r="AF2132" s="194">
        <v>0</v>
      </c>
      <c r="AG2132" s="194">
        <v>0</v>
      </c>
      <c r="AH2132" s="194">
        <v>0</v>
      </c>
      <c r="AI2132" s="194">
        <v>0</v>
      </c>
      <c r="AJ2132" s="194">
        <v>0</v>
      </c>
      <c r="AK2132" s="194">
        <v>0</v>
      </c>
      <c r="AL2132" s="385">
        <v>20</v>
      </c>
      <c r="AM2132" s="194">
        <v>0</v>
      </c>
      <c r="AN2132" s="177">
        <v>0</v>
      </c>
      <c r="AO2132" s="194">
        <v>0</v>
      </c>
      <c r="AP2132" s="180"/>
      <c r="AQ2132" s="180"/>
      <c r="AR2132" s="180"/>
      <c r="AS2132" s="180"/>
      <c r="AT2132" s="180"/>
      <c r="AU2132" s="180"/>
      <c r="AV2132" s="180"/>
      <c r="AW2132" s="180"/>
      <c r="AX2132" s="180"/>
      <c r="AY2132" s="180"/>
      <c r="AZ2132" s="180"/>
      <c r="BA2132" s="180"/>
      <c r="BB2132" s="180"/>
      <c r="BC2132" s="180"/>
      <c r="BD2132" s="180"/>
      <c r="BE2132" s="180"/>
      <c r="BF2132" s="180"/>
      <c r="BG2132" s="180"/>
      <c r="BH2132" s="176">
        <f t="shared" si="252"/>
        <v>20</v>
      </c>
      <c r="BI2132" s="176">
        <f t="shared" si="248"/>
        <v>7</v>
      </c>
      <c r="BJ2132" s="182" t="str">
        <f t="shared" si="249"/>
        <v>20 - 160</v>
      </c>
      <c r="BK2132" s="176">
        <f t="shared" si="250"/>
        <v>90</v>
      </c>
      <c r="BL2132" s="176">
        <f t="shared" si="253"/>
        <v>20</v>
      </c>
      <c r="BM2132" s="533"/>
      <c r="BN2132" s="185">
        <v>5500</v>
      </c>
      <c r="BO2132" s="180">
        <v>30</v>
      </c>
      <c r="BP2132" s="185">
        <f t="shared" si="247"/>
        <v>8200</v>
      </c>
      <c r="BQ2132" s="420" t="str">
        <f t="shared" si="251"/>
        <v>VIII</v>
      </c>
      <c r="BR2132" s="185"/>
      <c r="BS2132" s="464" t="s">
        <v>12588</v>
      </c>
    </row>
    <row r="2133" spans="1:71" ht="38.25" x14ac:dyDescent="0.2">
      <c r="A2133" s="697">
        <v>2130</v>
      </c>
      <c r="B2133" s="286" t="s">
        <v>12679</v>
      </c>
      <c r="C2133" s="286" t="s">
        <v>12576</v>
      </c>
      <c r="D2133" s="258" t="s">
        <v>9623</v>
      </c>
      <c r="E2133" s="736">
        <v>1</v>
      </c>
      <c r="F2133" s="736">
        <v>1</v>
      </c>
      <c r="G2133" s="737">
        <v>1</v>
      </c>
      <c r="H2133" s="305" t="s">
        <v>3486</v>
      </c>
      <c r="I2133" s="496" t="s">
        <v>7154</v>
      </c>
      <c r="J2133" s="497" t="s">
        <v>4362</v>
      </c>
      <c r="K2133" s="427" t="s">
        <v>3489</v>
      </c>
      <c r="L2133" s="427" t="s">
        <v>3489</v>
      </c>
      <c r="M2133" s="685">
        <v>5</v>
      </c>
      <c r="N2133" s="685" t="s">
        <v>15741</v>
      </c>
      <c r="O2133" s="685">
        <v>0.1</v>
      </c>
      <c r="P2133" s="427" t="s">
        <v>16374</v>
      </c>
      <c r="Q2133" s="191">
        <v>2</v>
      </c>
      <c r="R2133" s="180"/>
      <c r="S2133" s="427">
        <v>17</v>
      </c>
      <c r="T2133" s="427">
        <v>20</v>
      </c>
      <c r="U2133" s="191">
        <v>8</v>
      </c>
      <c r="V2133" s="191">
        <v>20</v>
      </c>
      <c r="W2133" s="742">
        <v>25</v>
      </c>
      <c r="X2133" s="742"/>
      <c r="Y2133" s="742"/>
      <c r="Z2133" s="742"/>
      <c r="AA2133" s="742"/>
      <c r="AB2133" s="220"/>
      <c r="AC2133" s="419" t="s">
        <v>12586</v>
      </c>
      <c r="AD2133" s="427" t="s">
        <v>7470</v>
      </c>
      <c r="AE2133" s="427" t="s">
        <v>4247</v>
      </c>
      <c r="AF2133" s="194">
        <v>0</v>
      </c>
      <c r="AG2133" s="194">
        <v>0</v>
      </c>
      <c r="AH2133" s="194">
        <v>0</v>
      </c>
      <c r="AI2133" s="194">
        <v>0</v>
      </c>
      <c r="AJ2133" s="194">
        <v>0</v>
      </c>
      <c r="AK2133" s="194">
        <v>0</v>
      </c>
      <c r="AL2133" s="383">
        <v>24</v>
      </c>
      <c r="AM2133" s="194">
        <v>0</v>
      </c>
      <c r="AN2133" s="177">
        <v>0</v>
      </c>
      <c r="AO2133" s="194">
        <v>0</v>
      </c>
      <c r="AP2133" s="180"/>
      <c r="AQ2133" s="180"/>
      <c r="AR2133" s="180"/>
      <c r="AS2133" s="180"/>
      <c r="AT2133" s="180"/>
      <c r="AU2133" s="180"/>
      <c r="AV2133" s="180"/>
      <c r="AW2133" s="180"/>
      <c r="AX2133" s="180"/>
      <c r="AY2133" s="180"/>
      <c r="AZ2133" s="180"/>
      <c r="BA2133" s="180"/>
      <c r="BB2133" s="180"/>
      <c r="BC2133" s="180"/>
      <c r="BD2133" s="180"/>
      <c r="BE2133" s="180"/>
      <c r="BF2133" s="180"/>
      <c r="BG2133" s="180"/>
      <c r="BH2133" s="176">
        <f t="shared" si="252"/>
        <v>24</v>
      </c>
      <c r="BI2133" s="176">
        <f t="shared" si="248"/>
        <v>7</v>
      </c>
      <c r="BJ2133" s="182" t="str">
        <f t="shared" si="249"/>
        <v>24 - 192</v>
      </c>
      <c r="BK2133" s="176">
        <f t="shared" si="250"/>
        <v>108</v>
      </c>
      <c r="BL2133" s="176">
        <f t="shared" si="253"/>
        <v>24</v>
      </c>
      <c r="BM2133" s="533"/>
      <c r="BN2133" s="185">
        <v>7000</v>
      </c>
      <c r="BO2133" s="180">
        <v>35</v>
      </c>
      <c r="BP2133" s="185">
        <f t="shared" si="247"/>
        <v>10780</v>
      </c>
      <c r="BQ2133" s="420" t="str">
        <f t="shared" si="251"/>
        <v>IX</v>
      </c>
      <c r="BR2133" s="185"/>
      <c r="BS2133" s="464" t="s">
        <v>12588</v>
      </c>
    </row>
    <row r="2134" spans="1:71" ht="38.25" x14ac:dyDescent="0.2">
      <c r="A2134" s="696">
        <v>2131</v>
      </c>
      <c r="B2134" s="286" t="s">
        <v>12679</v>
      </c>
      <c r="C2134" s="286" t="s">
        <v>12577</v>
      </c>
      <c r="D2134" s="258" t="s">
        <v>9623</v>
      </c>
      <c r="E2134" s="736">
        <v>1</v>
      </c>
      <c r="F2134" s="736">
        <v>1</v>
      </c>
      <c r="G2134" s="737">
        <v>1</v>
      </c>
      <c r="H2134" s="305" t="s">
        <v>3486</v>
      </c>
      <c r="I2134" s="496" t="s">
        <v>7154</v>
      </c>
      <c r="J2134" s="497" t="s">
        <v>4362</v>
      </c>
      <c r="K2134" s="427" t="s">
        <v>3489</v>
      </c>
      <c r="L2134" s="427" t="s">
        <v>3489</v>
      </c>
      <c r="M2134" s="685">
        <v>5</v>
      </c>
      <c r="N2134" s="685" t="s">
        <v>15741</v>
      </c>
      <c r="O2134" s="685">
        <v>0.1</v>
      </c>
      <c r="P2134" s="427" t="s">
        <v>16374</v>
      </c>
      <c r="Q2134" s="191">
        <v>2</v>
      </c>
      <c r="R2134" s="180"/>
      <c r="S2134" s="427">
        <v>17</v>
      </c>
      <c r="T2134" s="427">
        <v>20</v>
      </c>
      <c r="U2134" s="191">
        <v>8</v>
      </c>
      <c r="V2134" s="191">
        <v>20</v>
      </c>
      <c r="W2134" s="742">
        <v>29</v>
      </c>
      <c r="X2134" s="742"/>
      <c r="Y2134" s="742"/>
      <c r="Z2134" s="742"/>
      <c r="AA2134" s="742"/>
      <c r="AB2134" s="220"/>
      <c r="AC2134" s="419" t="s">
        <v>12587</v>
      </c>
      <c r="AD2134" s="427" t="s">
        <v>7470</v>
      </c>
      <c r="AE2134" s="427" t="s">
        <v>4247</v>
      </c>
      <c r="AF2134" s="194">
        <v>0</v>
      </c>
      <c r="AG2134" s="194">
        <v>0</v>
      </c>
      <c r="AH2134" s="194">
        <v>0</v>
      </c>
      <c r="AI2134" s="194">
        <v>0</v>
      </c>
      <c r="AJ2134" s="194">
        <v>0</v>
      </c>
      <c r="AK2134" s="194">
        <v>0</v>
      </c>
      <c r="AL2134" s="383">
        <v>28</v>
      </c>
      <c r="AM2134" s="194">
        <v>0</v>
      </c>
      <c r="AN2134" s="177">
        <v>0</v>
      </c>
      <c r="AO2134" s="194">
        <v>0</v>
      </c>
      <c r="AP2134" s="180"/>
      <c r="AQ2134" s="180"/>
      <c r="AR2134" s="180"/>
      <c r="AS2134" s="180"/>
      <c r="AT2134" s="180"/>
      <c r="AU2134" s="180"/>
      <c r="AV2134" s="180"/>
      <c r="AW2134" s="180"/>
      <c r="AX2134" s="180"/>
      <c r="AY2134" s="180"/>
      <c r="AZ2134" s="180"/>
      <c r="BA2134" s="180"/>
      <c r="BB2134" s="180"/>
      <c r="BC2134" s="180"/>
      <c r="BD2134" s="180"/>
      <c r="BE2134" s="180"/>
      <c r="BF2134" s="180"/>
      <c r="BG2134" s="180"/>
      <c r="BH2134" s="176">
        <f t="shared" si="252"/>
        <v>28</v>
      </c>
      <c r="BI2134" s="176">
        <f t="shared" si="248"/>
        <v>7</v>
      </c>
      <c r="BJ2134" s="182" t="str">
        <f t="shared" si="249"/>
        <v>28 - 224</v>
      </c>
      <c r="BK2134" s="176">
        <f t="shared" si="250"/>
        <v>126</v>
      </c>
      <c r="BL2134" s="176">
        <f t="shared" si="253"/>
        <v>28</v>
      </c>
      <c r="BM2134" s="533"/>
      <c r="BN2134" s="185">
        <v>7000</v>
      </c>
      <c r="BO2134" s="180">
        <v>35</v>
      </c>
      <c r="BP2134" s="185">
        <f t="shared" si="247"/>
        <v>11410</v>
      </c>
      <c r="BQ2134" s="420" t="str">
        <f t="shared" si="251"/>
        <v>IX</v>
      </c>
      <c r="BR2134" s="185"/>
      <c r="BS2134" s="464" t="s">
        <v>12588</v>
      </c>
    </row>
    <row r="2135" spans="1:71" x14ac:dyDescent="0.2">
      <c r="A2135" s="697">
        <v>2132</v>
      </c>
      <c r="B2135" s="286" t="s">
        <v>12589</v>
      </c>
      <c r="C2135" s="286" t="s">
        <v>12589</v>
      </c>
      <c r="D2135" s="258" t="s">
        <v>9623</v>
      </c>
      <c r="E2135" s="736">
        <v>1</v>
      </c>
      <c r="F2135" s="736">
        <v>1</v>
      </c>
      <c r="G2135" s="737">
        <v>1</v>
      </c>
      <c r="H2135" s="305" t="s">
        <v>3486</v>
      </c>
      <c r="I2135" s="496" t="s">
        <v>6013</v>
      </c>
      <c r="J2135" s="497" t="s">
        <v>5938</v>
      </c>
      <c r="K2135" s="427" t="s">
        <v>2614</v>
      </c>
      <c r="L2135" s="427" t="s">
        <v>3491</v>
      </c>
      <c r="M2135" s="685">
        <v>5</v>
      </c>
      <c r="N2135" s="685" t="s">
        <v>15715</v>
      </c>
      <c r="O2135" s="685">
        <v>100</v>
      </c>
      <c r="P2135" s="427" t="s">
        <v>15752</v>
      </c>
      <c r="Q2135" s="191">
        <v>7</v>
      </c>
      <c r="R2135" s="180"/>
      <c r="S2135" s="498">
        <v>5</v>
      </c>
      <c r="T2135" s="498">
        <v>7</v>
      </c>
      <c r="U2135" s="189">
        <v>2</v>
      </c>
      <c r="V2135" s="189">
        <v>8</v>
      </c>
      <c r="W2135" s="742">
        <v>15</v>
      </c>
      <c r="X2135" s="742"/>
      <c r="Y2135" s="742"/>
      <c r="Z2135" s="742"/>
      <c r="AA2135" s="742"/>
      <c r="AB2135" s="219"/>
      <c r="AC2135" s="419" t="s">
        <v>12595</v>
      </c>
      <c r="AD2135" s="427" t="s">
        <v>12596</v>
      </c>
      <c r="AE2135" s="427" t="s">
        <v>4247</v>
      </c>
      <c r="AF2135" s="194">
        <v>0</v>
      </c>
      <c r="AG2135" s="194">
        <v>0</v>
      </c>
      <c r="AH2135" s="194">
        <v>0</v>
      </c>
      <c r="AI2135" s="194">
        <v>0</v>
      </c>
      <c r="AJ2135" s="194">
        <v>0</v>
      </c>
      <c r="AK2135" s="194">
        <v>0</v>
      </c>
      <c r="AL2135" s="383">
        <v>6</v>
      </c>
      <c r="AM2135" s="194">
        <v>0</v>
      </c>
      <c r="AN2135" s="177">
        <v>0</v>
      </c>
      <c r="AO2135" s="194">
        <v>0</v>
      </c>
      <c r="AP2135" s="180"/>
      <c r="AQ2135" s="180"/>
      <c r="AR2135" s="180"/>
      <c r="AS2135" s="180"/>
      <c r="AT2135" s="180"/>
      <c r="AU2135" s="180"/>
      <c r="AV2135" s="180"/>
      <c r="AW2135" s="180"/>
      <c r="AX2135" s="180"/>
      <c r="AY2135" s="180"/>
      <c r="AZ2135" s="180"/>
      <c r="BA2135" s="180"/>
      <c r="BB2135" s="180"/>
      <c r="BC2135" s="180"/>
      <c r="BD2135" s="180"/>
      <c r="BE2135" s="180"/>
      <c r="BF2135" s="180"/>
      <c r="BG2135" s="180"/>
      <c r="BH2135" s="176">
        <f t="shared" si="252"/>
        <v>6</v>
      </c>
      <c r="BI2135" s="176">
        <f t="shared" si="248"/>
        <v>13</v>
      </c>
      <c r="BJ2135" s="182" t="str">
        <f t="shared" si="249"/>
        <v>6 - 48</v>
      </c>
      <c r="BK2135" s="176">
        <f t="shared" si="250"/>
        <v>27</v>
      </c>
      <c r="BL2135" s="176">
        <f t="shared" si="253"/>
        <v>6</v>
      </c>
      <c r="BM2135" s="533"/>
      <c r="BN2135" s="185">
        <v>525</v>
      </c>
      <c r="BO2135" s="180">
        <v>7</v>
      </c>
      <c r="BP2135" s="185">
        <f t="shared" si="247"/>
        <v>714</v>
      </c>
      <c r="BQ2135" s="420" t="str">
        <f t="shared" si="251"/>
        <v>VI</v>
      </c>
      <c r="BR2135" s="185"/>
      <c r="BS2135" s="464" t="s">
        <v>9623</v>
      </c>
    </row>
    <row r="2136" spans="1:71" ht="38.25" x14ac:dyDescent="0.2">
      <c r="A2136" s="696">
        <v>2133</v>
      </c>
      <c r="B2136" s="286" t="s">
        <v>12597</v>
      </c>
      <c r="C2136" s="286" t="s">
        <v>12597</v>
      </c>
      <c r="D2136" s="258" t="s">
        <v>9623</v>
      </c>
      <c r="E2136" s="736">
        <v>1</v>
      </c>
      <c r="F2136" s="736">
        <v>1</v>
      </c>
      <c r="G2136" s="737">
        <v>10</v>
      </c>
      <c r="H2136" s="305" t="s">
        <v>3486</v>
      </c>
      <c r="I2136" s="496" t="s">
        <v>12598</v>
      </c>
      <c r="J2136" s="497" t="s">
        <v>12599</v>
      </c>
      <c r="K2136" s="427" t="s">
        <v>3578</v>
      </c>
      <c r="L2136" s="427" t="s">
        <v>3491</v>
      </c>
      <c r="M2136" s="685">
        <v>6.5</v>
      </c>
      <c r="N2136" s="685" t="s">
        <v>15715</v>
      </c>
      <c r="O2136" s="685">
        <v>700</v>
      </c>
      <c r="P2136" s="427" t="s">
        <v>16375</v>
      </c>
      <c r="Q2136" s="191">
        <v>9</v>
      </c>
      <c r="R2136" s="180"/>
      <c r="S2136" s="498">
        <v>0</v>
      </c>
      <c r="T2136" s="190">
        <v>0</v>
      </c>
      <c r="U2136" s="190">
        <v>0</v>
      </c>
      <c r="V2136" s="190">
        <v>0</v>
      </c>
      <c r="W2136" s="742">
        <v>0</v>
      </c>
      <c r="X2136" s="742"/>
      <c r="Y2136" s="742"/>
      <c r="Z2136" s="742"/>
      <c r="AA2136" s="742"/>
      <c r="AB2136" s="220"/>
      <c r="AC2136" s="419" t="s">
        <v>12607</v>
      </c>
      <c r="AD2136" s="427" t="s">
        <v>7155</v>
      </c>
      <c r="AE2136" s="427" t="s">
        <v>4247</v>
      </c>
      <c r="AF2136" s="194">
        <v>0</v>
      </c>
      <c r="AG2136" s="194">
        <v>0</v>
      </c>
      <c r="AH2136" s="194">
        <v>0</v>
      </c>
      <c r="AI2136" s="194">
        <v>0</v>
      </c>
      <c r="AJ2136" s="194">
        <v>0</v>
      </c>
      <c r="AK2136" s="194">
        <v>0</v>
      </c>
      <c r="AL2136" s="383">
        <v>2</v>
      </c>
      <c r="AM2136" s="194">
        <v>0</v>
      </c>
      <c r="AN2136" s="177">
        <v>0</v>
      </c>
      <c r="AO2136" s="194">
        <v>8</v>
      </c>
      <c r="AP2136" s="180"/>
      <c r="AQ2136" s="180"/>
      <c r="AR2136" s="180"/>
      <c r="AS2136" s="180"/>
      <c r="AT2136" s="180"/>
      <c r="AU2136" s="180"/>
      <c r="AV2136" s="180"/>
      <c r="AW2136" s="180"/>
      <c r="AX2136" s="180"/>
      <c r="AY2136" s="180"/>
      <c r="AZ2136" s="180"/>
      <c r="BA2136" s="180"/>
      <c r="BB2136" s="180"/>
      <c r="BC2136" s="180"/>
      <c r="BD2136" s="180"/>
      <c r="BE2136" s="180"/>
      <c r="BF2136" s="180"/>
      <c r="BG2136" s="180"/>
      <c r="BH2136" s="176">
        <f t="shared" si="252"/>
        <v>3</v>
      </c>
      <c r="BI2136" s="176">
        <f t="shared" si="248"/>
        <v>16</v>
      </c>
      <c r="BJ2136" s="182" t="str">
        <f t="shared" si="249"/>
        <v>10 - 24</v>
      </c>
      <c r="BK2136" s="176">
        <f t="shared" si="250"/>
        <v>17</v>
      </c>
      <c r="BL2136" s="176">
        <f t="shared" si="253"/>
        <v>4</v>
      </c>
      <c r="BM2136" s="533"/>
      <c r="BN2136" s="185">
        <v>120</v>
      </c>
      <c r="BO2136" s="180">
        <v>3</v>
      </c>
      <c r="BP2136" s="185">
        <f t="shared" si="247"/>
        <v>171</v>
      </c>
      <c r="BQ2136" s="420" t="str">
        <f t="shared" si="251"/>
        <v>III</v>
      </c>
      <c r="BR2136" s="185"/>
      <c r="BS2136" s="464" t="s">
        <v>9623</v>
      </c>
    </row>
    <row r="2137" spans="1:71" x14ac:dyDescent="0.2">
      <c r="A2137" s="696">
        <v>2134</v>
      </c>
      <c r="B2137" s="286" t="s">
        <v>12608</v>
      </c>
      <c r="C2137" s="286" t="s">
        <v>12608</v>
      </c>
      <c r="D2137" s="258" t="s">
        <v>9623</v>
      </c>
      <c r="E2137" s="736">
        <v>1</v>
      </c>
      <c r="F2137" s="736">
        <v>1</v>
      </c>
      <c r="G2137" s="737">
        <v>6</v>
      </c>
      <c r="H2137" s="305" t="s">
        <v>795</v>
      </c>
      <c r="I2137" s="496" t="s">
        <v>2342</v>
      </c>
      <c r="J2137" s="497" t="s">
        <v>9416</v>
      </c>
      <c r="K2137" s="427" t="s">
        <v>2070</v>
      </c>
      <c r="L2137" s="427" t="s">
        <v>5490</v>
      </c>
      <c r="M2137" s="685">
        <v>7.5</v>
      </c>
      <c r="N2137" s="685" t="s">
        <v>15715</v>
      </c>
      <c r="O2137" s="685">
        <v>250</v>
      </c>
      <c r="P2137" s="427" t="s">
        <v>16376</v>
      </c>
      <c r="Q2137" s="191">
        <v>3</v>
      </c>
      <c r="R2137" s="180"/>
      <c r="S2137" s="498">
        <v>2</v>
      </c>
      <c r="T2137" s="498">
        <v>7</v>
      </c>
      <c r="U2137" s="189">
        <v>1</v>
      </c>
      <c r="V2137" s="189">
        <v>8</v>
      </c>
      <c r="W2137" s="742">
        <v>3</v>
      </c>
      <c r="X2137" s="742"/>
      <c r="Y2137" s="742">
        <v>15</v>
      </c>
      <c r="Z2137" s="742"/>
      <c r="AA2137" s="742"/>
      <c r="AB2137" s="220"/>
      <c r="AC2137" s="419" t="s">
        <v>12615</v>
      </c>
      <c r="AD2137" s="191" t="s">
        <v>5758</v>
      </c>
      <c r="AE2137" s="427" t="s">
        <v>4250</v>
      </c>
      <c r="AF2137" s="194">
        <v>0</v>
      </c>
      <c r="AG2137" s="194">
        <v>0</v>
      </c>
      <c r="AH2137" s="194">
        <v>0</v>
      </c>
      <c r="AI2137" s="194">
        <v>0</v>
      </c>
      <c r="AJ2137" s="194">
        <v>0</v>
      </c>
      <c r="AK2137" s="194">
        <v>0</v>
      </c>
      <c r="AL2137" s="383">
        <v>5</v>
      </c>
      <c r="AM2137" s="194">
        <v>0</v>
      </c>
      <c r="AN2137" s="177">
        <v>0</v>
      </c>
      <c r="AO2137" s="194">
        <v>5</v>
      </c>
      <c r="AP2137" s="180"/>
      <c r="AQ2137" s="180"/>
      <c r="AR2137" s="180"/>
      <c r="AS2137" s="180"/>
      <c r="AT2137" s="180"/>
      <c r="AU2137" s="180"/>
      <c r="AV2137" s="180"/>
      <c r="AW2137" s="180"/>
      <c r="AX2137" s="180"/>
      <c r="AY2137" s="180"/>
      <c r="AZ2137" s="180"/>
      <c r="BA2137" s="180"/>
      <c r="BB2137" s="180"/>
      <c r="BC2137" s="180"/>
      <c r="BD2137" s="180"/>
      <c r="BE2137" s="180"/>
      <c r="BF2137" s="180"/>
      <c r="BG2137" s="180"/>
      <c r="BH2137" s="176">
        <f t="shared" si="252"/>
        <v>6</v>
      </c>
      <c r="BI2137" s="176">
        <f t="shared" si="248"/>
        <v>13</v>
      </c>
      <c r="BJ2137" s="182" t="str">
        <f t="shared" si="249"/>
        <v>10 - 45</v>
      </c>
      <c r="BK2137" s="176">
        <f t="shared" si="250"/>
        <v>28</v>
      </c>
      <c r="BL2137" s="176">
        <f t="shared" si="253"/>
        <v>7</v>
      </c>
      <c r="BM2137" s="533"/>
      <c r="BN2137" s="185">
        <v>400</v>
      </c>
      <c r="BO2137" s="180">
        <v>8</v>
      </c>
      <c r="BP2137" s="185">
        <f t="shared" ref="BP2137:BP2200" si="254">BN2137+BK2137*BO2137</f>
        <v>624</v>
      </c>
      <c r="BQ2137" s="420" t="str">
        <f t="shared" si="251"/>
        <v>V</v>
      </c>
      <c r="BR2137" s="185"/>
      <c r="BS2137" s="464" t="s">
        <v>9623</v>
      </c>
    </row>
    <row r="2138" spans="1:71" x14ac:dyDescent="0.2">
      <c r="A2138" s="697">
        <v>2135</v>
      </c>
      <c r="B2138" s="286" t="s">
        <v>12609</v>
      </c>
      <c r="C2138" s="286" t="s">
        <v>12609</v>
      </c>
      <c r="D2138" s="258" t="s">
        <v>9623</v>
      </c>
      <c r="E2138" s="736">
        <v>1</v>
      </c>
      <c r="F2138" s="736">
        <v>1</v>
      </c>
      <c r="G2138" s="737">
        <v>8</v>
      </c>
      <c r="H2138" s="305" t="s">
        <v>3879</v>
      </c>
      <c r="I2138" s="496" t="s">
        <v>2342</v>
      </c>
      <c r="J2138" s="497" t="s">
        <v>12610</v>
      </c>
      <c r="K2138" s="427" t="s">
        <v>5111</v>
      </c>
      <c r="L2138" s="427" t="s">
        <v>5490</v>
      </c>
      <c r="M2138" s="685">
        <v>10</v>
      </c>
      <c r="N2138" s="685" t="s">
        <v>15715</v>
      </c>
      <c r="O2138" s="685">
        <v>585</v>
      </c>
      <c r="P2138" s="427" t="s">
        <v>16376</v>
      </c>
      <c r="Q2138" s="191">
        <v>2</v>
      </c>
      <c r="R2138" s="180"/>
      <c r="S2138" s="498">
        <v>5</v>
      </c>
      <c r="T2138" s="498">
        <v>10</v>
      </c>
      <c r="U2138" s="189">
        <v>2</v>
      </c>
      <c r="V2138" s="189">
        <v>12</v>
      </c>
      <c r="W2138" s="742">
        <v>3</v>
      </c>
      <c r="X2138" s="742"/>
      <c r="Y2138" s="742">
        <v>12</v>
      </c>
      <c r="Z2138" s="742"/>
      <c r="AA2138" s="742"/>
      <c r="AB2138" s="220"/>
      <c r="AC2138" s="419" t="s">
        <v>12621</v>
      </c>
      <c r="AD2138" s="191" t="s">
        <v>5758</v>
      </c>
      <c r="AE2138" s="427" t="s">
        <v>4250</v>
      </c>
      <c r="AF2138" s="194">
        <v>0</v>
      </c>
      <c r="AG2138" s="194">
        <v>0</v>
      </c>
      <c r="AH2138" s="194">
        <v>0</v>
      </c>
      <c r="AI2138" s="194">
        <v>0</v>
      </c>
      <c r="AJ2138" s="194">
        <v>0</v>
      </c>
      <c r="AK2138" s="194">
        <v>0</v>
      </c>
      <c r="AL2138" s="383">
        <v>6</v>
      </c>
      <c r="AM2138" s="194">
        <v>0</v>
      </c>
      <c r="AN2138" s="177">
        <v>0</v>
      </c>
      <c r="AO2138" s="194">
        <v>12</v>
      </c>
      <c r="AP2138" s="180"/>
      <c r="AQ2138" s="180"/>
      <c r="AR2138" s="180"/>
      <c r="AS2138" s="180"/>
      <c r="AT2138" s="180"/>
      <c r="AU2138" s="180"/>
      <c r="AV2138" s="180"/>
      <c r="AW2138" s="180"/>
      <c r="AX2138" s="180"/>
      <c r="AY2138" s="180"/>
      <c r="AZ2138" s="180"/>
      <c r="BA2138" s="180"/>
      <c r="BB2138" s="180"/>
      <c r="BC2138" s="180"/>
      <c r="BD2138" s="180"/>
      <c r="BE2138" s="180"/>
      <c r="BF2138" s="180"/>
      <c r="BG2138" s="180"/>
      <c r="BH2138" s="176">
        <f t="shared" si="252"/>
        <v>7</v>
      </c>
      <c r="BI2138" s="176">
        <f t="shared" si="248"/>
        <v>13</v>
      </c>
      <c r="BJ2138" s="182" t="str">
        <f t="shared" si="249"/>
        <v>18 - 60</v>
      </c>
      <c r="BK2138" s="176">
        <f t="shared" si="250"/>
        <v>39</v>
      </c>
      <c r="BL2138" s="176">
        <f t="shared" si="253"/>
        <v>9</v>
      </c>
      <c r="BM2138" s="533"/>
      <c r="BN2138" s="185">
        <v>900</v>
      </c>
      <c r="BO2138" s="180">
        <v>12</v>
      </c>
      <c r="BP2138" s="185">
        <f t="shared" si="254"/>
        <v>1368</v>
      </c>
      <c r="BQ2138" s="420" t="str">
        <f t="shared" si="251"/>
        <v>VI</v>
      </c>
      <c r="BR2138" s="185"/>
      <c r="BS2138" s="464" t="s">
        <v>9623</v>
      </c>
    </row>
    <row r="2139" spans="1:71" x14ac:dyDescent="0.2">
      <c r="A2139" s="696">
        <v>2136</v>
      </c>
      <c r="B2139" s="286" t="s">
        <v>12624</v>
      </c>
      <c r="C2139" s="286" t="s">
        <v>12624</v>
      </c>
      <c r="D2139" s="258" t="s">
        <v>9623</v>
      </c>
      <c r="E2139" s="736">
        <v>1</v>
      </c>
      <c r="F2139" s="736">
        <v>1</v>
      </c>
      <c r="G2139" s="737">
        <v>6</v>
      </c>
      <c r="H2139" s="305" t="s">
        <v>3486</v>
      </c>
      <c r="I2139" s="496" t="s">
        <v>3486</v>
      </c>
      <c r="J2139" s="497" t="s">
        <v>3486</v>
      </c>
      <c r="K2139" s="427" t="s">
        <v>2324</v>
      </c>
      <c r="L2139" s="427" t="s">
        <v>5490</v>
      </c>
      <c r="M2139" s="685">
        <v>10.5</v>
      </c>
      <c r="N2139" s="685" t="s">
        <v>15710</v>
      </c>
      <c r="O2139" s="685">
        <v>280</v>
      </c>
      <c r="P2139" s="427" t="s">
        <v>16314</v>
      </c>
      <c r="Q2139" s="191">
        <v>8</v>
      </c>
      <c r="R2139" s="180"/>
      <c r="S2139" s="498">
        <v>0</v>
      </c>
      <c r="T2139" s="190">
        <v>0</v>
      </c>
      <c r="U2139" s="190">
        <v>0</v>
      </c>
      <c r="V2139" s="190">
        <v>0</v>
      </c>
      <c r="W2139" s="742">
        <v>0</v>
      </c>
      <c r="X2139" s="742"/>
      <c r="Y2139" s="742"/>
      <c r="Z2139" s="742"/>
      <c r="AA2139" s="742"/>
      <c r="AB2139" s="220"/>
      <c r="AC2139" s="419" t="s">
        <v>12625</v>
      </c>
      <c r="AD2139" s="427" t="s">
        <v>7155</v>
      </c>
      <c r="AE2139" s="427" t="s">
        <v>4247</v>
      </c>
      <c r="AF2139" s="194">
        <v>0</v>
      </c>
      <c r="AG2139" s="194">
        <v>0</v>
      </c>
      <c r="AH2139" s="194">
        <v>0</v>
      </c>
      <c r="AI2139" s="194">
        <v>0</v>
      </c>
      <c r="AJ2139" s="194">
        <v>0</v>
      </c>
      <c r="AK2139" s="194">
        <v>0</v>
      </c>
      <c r="AL2139" s="383">
        <v>3</v>
      </c>
      <c r="AM2139" s="194">
        <v>0</v>
      </c>
      <c r="AN2139" s="177">
        <v>0</v>
      </c>
      <c r="AO2139" s="194">
        <v>8</v>
      </c>
      <c r="AP2139" s="180"/>
      <c r="AQ2139" s="180"/>
      <c r="AR2139" s="180"/>
      <c r="AS2139" s="180"/>
      <c r="AT2139" s="180"/>
      <c r="AU2139" s="180"/>
      <c r="AV2139" s="180"/>
      <c r="AW2139" s="180"/>
      <c r="AX2139" s="180"/>
      <c r="AY2139" s="180"/>
      <c r="AZ2139" s="180"/>
      <c r="BA2139" s="180"/>
      <c r="BB2139" s="180"/>
      <c r="BC2139" s="180"/>
      <c r="BD2139" s="180"/>
      <c r="BE2139" s="180"/>
      <c r="BF2139" s="180"/>
      <c r="BG2139" s="180"/>
      <c r="BH2139" s="176">
        <f t="shared" si="252"/>
        <v>4</v>
      </c>
      <c r="BI2139" s="176">
        <f t="shared" si="248"/>
        <v>15</v>
      </c>
      <c r="BJ2139" s="182" t="str">
        <f t="shared" si="249"/>
        <v>11 - 32</v>
      </c>
      <c r="BK2139" s="176">
        <f t="shared" si="250"/>
        <v>22</v>
      </c>
      <c r="BL2139" s="176">
        <f t="shared" si="253"/>
        <v>5</v>
      </c>
      <c r="BM2139" s="533"/>
      <c r="BN2139" s="185">
        <v>125</v>
      </c>
      <c r="BO2139" s="180">
        <v>4</v>
      </c>
      <c r="BP2139" s="185">
        <f t="shared" si="254"/>
        <v>213</v>
      </c>
      <c r="BQ2139" s="420" t="str">
        <f t="shared" si="251"/>
        <v>III</v>
      </c>
      <c r="BR2139" s="185"/>
      <c r="BS2139" s="464" t="s">
        <v>9623</v>
      </c>
    </row>
    <row r="2140" spans="1:71" ht="25.5" x14ac:dyDescent="0.2">
      <c r="A2140" s="697">
        <v>2137</v>
      </c>
      <c r="B2140" s="286" t="s">
        <v>12628</v>
      </c>
      <c r="C2140" s="286" t="s">
        <v>12628</v>
      </c>
      <c r="D2140" s="258" t="s">
        <v>9623</v>
      </c>
      <c r="E2140" s="736">
        <v>1</v>
      </c>
      <c r="F2140" s="736">
        <v>1</v>
      </c>
      <c r="G2140" s="737">
        <v>2</v>
      </c>
      <c r="H2140" s="305" t="s">
        <v>12629</v>
      </c>
      <c r="I2140" s="496" t="s">
        <v>3486</v>
      </c>
      <c r="J2140" s="497" t="s">
        <v>3486</v>
      </c>
      <c r="K2140" s="427" t="s">
        <v>3659</v>
      </c>
      <c r="L2140" s="427" t="s">
        <v>3489</v>
      </c>
      <c r="M2140" s="685">
        <v>3</v>
      </c>
      <c r="N2140" s="685" t="s">
        <v>15741</v>
      </c>
      <c r="O2140" s="686">
        <v>136</v>
      </c>
      <c r="P2140" s="427" t="s">
        <v>16208</v>
      </c>
      <c r="Q2140" s="191">
        <v>3</v>
      </c>
      <c r="R2140" s="180"/>
      <c r="S2140" s="498">
        <v>1</v>
      </c>
      <c r="T2140" s="189">
        <v>1</v>
      </c>
      <c r="U2140" s="189">
        <v>1</v>
      </c>
      <c r="V2140" s="189">
        <v>1</v>
      </c>
      <c r="W2140" s="742">
        <v>12</v>
      </c>
      <c r="X2140" s="742"/>
      <c r="Y2140" s="742"/>
      <c r="Z2140" s="742"/>
      <c r="AA2140" s="742"/>
      <c r="AB2140" s="220"/>
      <c r="AC2140" s="419" t="s">
        <v>12637</v>
      </c>
      <c r="AD2140" s="191" t="s">
        <v>1216</v>
      </c>
      <c r="AE2140" s="191" t="s">
        <v>4247</v>
      </c>
      <c r="AF2140" s="194">
        <v>0</v>
      </c>
      <c r="AG2140" s="194">
        <v>0</v>
      </c>
      <c r="AH2140" s="194">
        <v>0</v>
      </c>
      <c r="AI2140" s="194">
        <v>0</v>
      </c>
      <c r="AJ2140" s="194">
        <v>0</v>
      </c>
      <c r="AK2140" s="194">
        <v>0</v>
      </c>
      <c r="AL2140" s="383">
        <v>3</v>
      </c>
      <c r="AM2140" s="194">
        <v>0</v>
      </c>
      <c r="AN2140" s="177">
        <v>0</v>
      </c>
      <c r="AO2140" s="194">
        <v>3</v>
      </c>
      <c r="AP2140" s="180"/>
      <c r="AQ2140" s="180"/>
      <c r="AR2140" s="180"/>
      <c r="AS2140" s="180"/>
      <c r="AT2140" s="180"/>
      <c r="AU2140" s="180"/>
      <c r="AV2140" s="180"/>
      <c r="AW2140" s="180"/>
      <c r="AX2140" s="180"/>
      <c r="AY2140" s="180"/>
      <c r="AZ2140" s="180"/>
      <c r="BA2140" s="180"/>
      <c r="BB2140" s="180"/>
      <c r="BC2140" s="180"/>
      <c r="BD2140" s="180"/>
      <c r="BE2140" s="180"/>
      <c r="BF2140" s="180"/>
      <c r="BG2140" s="180"/>
      <c r="BH2140" s="176">
        <f t="shared" si="252"/>
        <v>3</v>
      </c>
      <c r="BI2140" s="176">
        <f t="shared" si="248"/>
        <v>16</v>
      </c>
      <c r="BJ2140" s="182" t="str">
        <f t="shared" si="249"/>
        <v>6 - 27</v>
      </c>
      <c r="BK2140" s="176">
        <f t="shared" si="250"/>
        <v>17</v>
      </c>
      <c r="BL2140" s="176">
        <f t="shared" si="253"/>
        <v>3</v>
      </c>
      <c r="BM2140" s="533"/>
      <c r="BN2140" s="185">
        <v>150</v>
      </c>
      <c r="BO2140" s="180">
        <v>4</v>
      </c>
      <c r="BP2140" s="185">
        <f t="shared" si="254"/>
        <v>218</v>
      </c>
      <c r="BQ2140" s="420" t="str">
        <f t="shared" si="251"/>
        <v>III</v>
      </c>
      <c r="BR2140" s="185"/>
      <c r="BS2140" s="464" t="s">
        <v>9623</v>
      </c>
    </row>
    <row r="2141" spans="1:71" ht="25.5" x14ac:dyDescent="0.2">
      <c r="A2141" s="696">
        <v>2138</v>
      </c>
      <c r="B2141" s="286" t="s">
        <v>12638</v>
      </c>
      <c r="C2141" s="286" t="s">
        <v>12638</v>
      </c>
      <c r="D2141" s="258" t="s">
        <v>9623</v>
      </c>
      <c r="E2141" s="736">
        <v>1</v>
      </c>
      <c r="F2141" s="736">
        <v>1</v>
      </c>
      <c r="G2141" s="737">
        <v>3</v>
      </c>
      <c r="H2141" s="305" t="s">
        <v>12639</v>
      </c>
      <c r="I2141" s="496" t="s">
        <v>7154</v>
      </c>
      <c r="J2141" s="497" t="s">
        <v>4362</v>
      </c>
      <c r="K2141" s="427" t="s">
        <v>12640</v>
      </c>
      <c r="L2141" s="427" t="s">
        <v>3489</v>
      </c>
      <c r="M2141" s="728">
        <v>1.25</v>
      </c>
      <c r="N2141" s="685" t="s">
        <v>15741</v>
      </c>
      <c r="O2141" s="685">
        <v>36</v>
      </c>
      <c r="P2141" s="427" t="s">
        <v>16377</v>
      </c>
      <c r="Q2141" s="191">
        <v>5</v>
      </c>
      <c r="R2141" s="180"/>
      <c r="S2141" s="498">
        <v>13</v>
      </c>
      <c r="T2141" s="189">
        <v>14</v>
      </c>
      <c r="U2141" s="189">
        <v>1</v>
      </c>
      <c r="V2141" s="189">
        <v>1</v>
      </c>
      <c r="W2141" s="742">
        <v>9</v>
      </c>
      <c r="X2141" s="742"/>
      <c r="Y2141" s="742"/>
      <c r="Z2141" s="742"/>
      <c r="AA2141" s="742"/>
      <c r="AB2141" s="220"/>
      <c r="AC2141" s="419" t="s">
        <v>12646</v>
      </c>
      <c r="AD2141" s="427" t="s">
        <v>12650</v>
      </c>
      <c r="AE2141" s="427" t="s">
        <v>4259</v>
      </c>
      <c r="AF2141" s="194">
        <v>0</v>
      </c>
      <c r="AG2141" s="194">
        <v>0</v>
      </c>
      <c r="AH2141" s="194">
        <v>0</v>
      </c>
      <c r="AI2141" s="194">
        <v>0</v>
      </c>
      <c r="AJ2141" s="194">
        <v>0</v>
      </c>
      <c r="AK2141" s="194">
        <v>0</v>
      </c>
      <c r="AL2141" s="383">
        <v>3</v>
      </c>
      <c r="AM2141" s="194">
        <v>0</v>
      </c>
      <c r="AN2141" s="177">
        <v>0</v>
      </c>
      <c r="AO2141" s="194">
        <v>3</v>
      </c>
      <c r="AP2141" s="180"/>
      <c r="AQ2141" s="180"/>
      <c r="AR2141" s="180"/>
      <c r="AS2141" s="180"/>
      <c r="AT2141" s="180"/>
      <c r="AU2141" s="180"/>
      <c r="AV2141" s="180"/>
      <c r="AW2141" s="180"/>
      <c r="AX2141" s="180"/>
      <c r="AY2141" s="180"/>
      <c r="AZ2141" s="180"/>
      <c r="BA2141" s="180"/>
      <c r="BB2141" s="180"/>
      <c r="BC2141" s="180"/>
      <c r="BD2141" s="180"/>
      <c r="BE2141" s="180"/>
      <c r="BF2141" s="180"/>
      <c r="BG2141" s="180"/>
      <c r="BH2141" s="176">
        <f t="shared" si="252"/>
        <v>3</v>
      </c>
      <c r="BI2141" s="176">
        <f t="shared" si="248"/>
        <v>16</v>
      </c>
      <c r="BJ2141" s="182" t="str">
        <f t="shared" si="249"/>
        <v>6 - 27</v>
      </c>
      <c r="BK2141" s="176">
        <f t="shared" si="250"/>
        <v>17</v>
      </c>
      <c r="BL2141" s="176">
        <f t="shared" si="253"/>
        <v>3</v>
      </c>
      <c r="BM2141" s="533"/>
      <c r="BN2141" s="185">
        <v>135</v>
      </c>
      <c r="BO2141" s="180">
        <v>4</v>
      </c>
      <c r="BP2141" s="185">
        <f t="shared" si="254"/>
        <v>203</v>
      </c>
      <c r="BQ2141" s="420" t="str">
        <f t="shared" si="251"/>
        <v>III</v>
      </c>
      <c r="BR2141" s="185"/>
      <c r="BS2141" s="464" t="s">
        <v>9623</v>
      </c>
    </row>
    <row r="2142" spans="1:71" ht="25.5" x14ac:dyDescent="0.2">
      <c r="A2142" s="696">
        <v>2139</v>
      </c>
      <c r="B2142" s="286" t="s">
        <v>12651</v>
      </c>
      <c r="C2142" s="286" t="s">
        <v>12651</v>
      </c>
      <c r="D2142" s="258" t="s">
        <v>9623</v>
      </c>
      <c r="E2142" s="736">
        <v>1</v>
      </c>
      <c r="F2142" s="736">
        <v>1</v>
      </c>
      <c r="G2142" s="737">
        <v>1</v>
      </c>
      <c r="H2142" s="305" t="s">
        <v>3486</v>
      </c>
      <c r="I2142" s="496" t="s">
        <v>4460</v>
      </c>
      <c r="J2142" s="497" t="s">
        <v>4460</v>
      </c>
      <c r="K2142" s="427" t="s">
        <v>4460</v>
      </c>
      <c r="L2142" s="427" t="s">
        <v>3491</v>
      </c>
      <c r="M2142" s="685">
        <v>6</v>
      </c>
      <c r="N2142" s="685" t="s">
        <v>15715</v>
      </c>
      <c r="O2142" s="685">
        <v>175</v>
      </c>
      <c r="P2142" s="427" t="s">
        <v>16252</v>
      </c>
      <c r="Q2142" s="427">
        <v>10</v>
      </c>
      <c r="R2142" s="193" t="s">
        <v>4964</v>
      </c>
      <c r="S2142" s="427">
        <v>17</v>
      </c>
      <c r="T2142" s="427">
        <v>20</v>
      </c>
      <c r="U2142" s="191">
        <v>8</v>
      </c>
      <c r="V2142" s="191">
        <v>20</v>
      </c>
      <c r="W2142" s="742">
        <v>0</v>
      </c>
      <c r="X2142" s="742"/>
      <c r="Y2142" s="742"/>
      <c r="Z2142" s="742"/>
      <c r="AA2142" s="742"/>
      <c r="AB2142" s="219"/>
      <c r="AC2142" s="419" t="s">
        <v>12680</v>
      </c>
      <c r="AD2142" s="427" t="s">
        <v>12596</v>
      </c>
      <c r="AE2142" s="427" t="s">
        <v>4247</v>
      </c>
      <c r="AF2142" s="194">
        <v>0</v>
      </c>
      <c r="AG2142" s="194">
        <v>0</v>
      </c>
      <c r="AH2142" s="194">
        <v>0</v>
      </c>
      <c r="AI2142" s="194">
        <v>0</v>
      </c>
      <c r="AJ2142" s="194">
        <v>0</v>
      </c>
      <c r="AK2142" s="194">
        <v>0</v>
      </c>
      <c r="AL2142" s="383">
        <v>0</v>
      </c>
      <c r="AM2142" s="194">
        <v>0</v>
      </c>
      <c r="AN2142" s="177">
        <v>0</v>
      </c>
      <c r="AO2142" s="194">
        <v>0</v>
      </c>
      <c r="AP2142" s="180"/>
      <c r="AQ2142" s="180"/>
      <c r="AR2142" s="180"/>
      <c r="AS2142" s="180"/>
      <c r="AT2142" s="180"/>
      <c r="AU2142" s="180"/>
      <c r="AV2142" s="180"/>
      <c r="AW2142" s="180"/>
      <c r="AX2142" s="180"/>
      <c r="AY2142" s="180"/>
      <c r="AZ2142" s="180"/>
      <c r="BA2142" s="180"/>
      <c r="BB2142" s="180"/>
      <c r="BC2142" s="180"/>
      <c r="BD2142" s="180"/>
      <c r="BE2142" s="180"/>
      <c r="BF2142" s="180"/>
      <c r="BG2142" s="180"/>
      <c r="BH2142" s="176">
        <f t="shared" si="252"/>
        <v>0.5</v>
      </c>
      <c r="BI2142" s="176">
        <f t="shared" si="248"/>
        <v>21</v>
      </c>
      <c r="BJ2142" s="182">
        <f t="shared" si="249"/>
        <v>0</v>
      </c>
      <c r="BK2142" s="176">
        <f t="shared" si="250"/>
        <v>0</v>
      </c>
      <c r="BL2142" s="176">
        <f t="shared" si="253"/>
        <v>0</v>
      </c>
      <c r="BM2142" s="533"/>
      <c r="BN2142" s="185">
        <v>1</v>
      </c>
      <c r="BO2142" s="180">
        <v>0</v>
      </c>
      <c r="BP2142" s="185">
        <f t="shared" si="254"/>
        <v>1</v>
      </c>
      <c r="BQ2142" s="420" t="str">
        <f t="shared" si="251"/>
        <v>I</v>
      </c>
      <c r="BR2142" s="185"/>
      <c r="BS2142" s="464" t="s">
        <v>9623</v>
      </c>
    </row>
    <row r="2143" spans="1:71" ht="25.5" x14ac:dyDescent="0.2">
      <c r="A2143" s="697">
        <v>2140</v>
      </c>
      <c r="B2143" s="286" t="s">
        <v>12657</v>
      </c>
      <c r="C2143" s="286" t="s">
        <v>12657</v>
      </c>
      <c r="D2143" s="258" t="s">
        <v>9623</v>
      </c>
      <c r="E2143" s="736">
        <v>1</v>
      </c>
      <c r="F2143" s="736">
        <v>1</v>
      </c>
      <c r="G2143" s="737">
        <v>20</v>
      </c>
      <c r="H2143" s="305" t="s">
        <v>3486</v>
      </c>
      <c r="I2143" s="496" t="s">
        <v>3485</v>
      </c>
      <c r="J2143" s="497" t="s">
        <v>6554</v>
      </c>
      <c r="K2143" s="427" t="s">
        <v>2981</v>
      </c>
      <c r="L2143" s="427" t="s">
        <v>3489</v>
      </c>
      <c r="M2143" s="685">
        <v>3</v>
      </c>
      <c r="N2143" s="685" t="s">
        <v>15766</v>
      </c>
      <c r="O2143" s="685">
        <v>10</v>
      </c>
      <c r="P2143" s="427" t="s">
        <v>15822</v>
      </c>
      <c r="Q2143" s="191">
        <v>8</v>
      </c>
      <c r="R2143" s="180"/>
      <c r="S2143" s="498">
        <v>5</v>
      </c>
      <c r="T2143" s="498">
        <v>7</v>
      </c>
      <c r="U2143" s="189">
        <v>2</v>
      </c>
      <c r="V2143" s="189">
        <v>8</v>
      </c>
      <c r="W2143" s="742">
        <v>0</v>
      </c>
      <c r="X2143" s="742">
        <v>12</v>
      </c>
      <c r="Y2143" s="742"/>
      <c r="Z2143" s="742"/>
      <c r="AA2143" s="742"/>
      <c r="AB2143" s="499" t="s">
        <v>794</v>
      </c>
      <c r="AC2143" s="419" t="s">
        <v>12668</v>
      </c>
      <c r="AD2143" s="427" t="s">
        <v>1946</v>
      </c>
      <c r="AE2143" s="427" t="s">
        <v>4259</v>
      </c>
      <c r="AF2143" s="194">
        <v>0</v>
      </c>
      <c r="AG2143" s="194">
        <v>0</v>
      </c>
      <c r="AH2143" s="194">
        <v>0</v>
      </c>
      <c r="AI2143" s="194">
        <v>0</v>
      </c>
      <c r="AJ2143" s="194">
        <v>0</v>
      </c>
      <c r="AK2143" s="194">
        <v>0</v>
      </c>
      <c r="AL2143" s="383">
        <v>1</v>
      </c>
      <c r="AM2143" s="194">
        <v>0</v>
      </c>
      <c r="AN2143" s="177">
        <v>0</v>
      </c>
      <c r="AO2143" s="194">
        <v>1</v>
      </c>
      <c r="AP2143" s="180"/>
      <c r="AQ2143" s="180"/>
      <c r="AR2143" s="180"/>
      <c r="AS2143" s="180"/>
      <c r="AT2143" s="180"/>
      <c r="AU2143" s="180"/>
      <c r="AV2143" s="180"/>
      <c r="AW2143" s="180"/>
      <c r="AX2143" s="180"/>
      <c r="AY2143" s="180"/>
      <c r="AZ2143" s="180"/>
      <c r="BA2143" s="180"/>
      <c r="BB2143" s="180"/>
      <c r="BC2143" s="180"/>
      <c r="BD2143" s="180"/>
      <c r="BE2143" s="180"/>
      <c r="BF2143" s="180"/>
      <c r="BG2143" s="180"/>
      <c r="BH2143" s="176">
        <f t="shared" si="252"/>
        <v>1.125</v>
      </c>
      <c r="BI2143" s="176">
        <f t="shared" si="248"/>
        <v>18</v>
      </c>
      <c r="BJ2143" s="182" t="str">
        <f t="shared" si="249"/>
        <v>2 - 9</v>
      </c>
      <c r="BK2143" s="176">
        <f t="shared" si="250"/>
        <v>6</v>
      </c>
      <c r="BL2143" s="176">
        <f t="shared" si="253"/>
        <v>1</v>
      </c>
      <c r="BM2143" s="533"/>
      <c r="BN2143" s="185">
        <v>118</v>
      </c>
      <c r="BO2143" s="180">
        <v>2</v>
      </c>
      <c r="BP2143" s="185">
        <f t="shared" si="254"/>
        <v>130</v>
      </c>
      <c r="BQ2143" s="420" t="str">
        <f t="shared" si="251"/>
        <v>III</v>
      </c>
      <c r="BR2143" s="185"/>
      <c r="BS2143" s="464" t="s">
        <v>9623</v>
      </c>
    </row>
    <row r="2144" spans="1:71" ht="38.25" x14ac:dyDescent="0.2">
      <c r="A2144" s="696">
        <v>2141</v>
      </c>
      <c r="B2144" s="286" t="s">
        <v>12678</v>
      </c>
      <c r="C2144" s="286" t="s">
        <v>12670</v>
      </c>
      <c r="D2144" s="258" t="s">
        <v>9623</v>
      </c>
      <c r="E2144" s="736">
        <v>1650.0000000000009</v>
      </c>
      <c r="F2144" s="736">
        <v>30</v>
      </c>
      <c r="G2144" s="737">
        <v>300</v>
      </c>
      <c r="H2144" s="305" t="s">
        <v>12676</v>
      </c>
      <c r="I2144" s="496" t="s">
        <v>8138</v>
      </c>
      <c r="J2144" s="497" t="s">
        <v>12712</v>
      </c>
      <c r="K2144" s="427" t="s">
        <v>2078</v>
      </c>
      <c r="L2144" s="427" t="s">
        <v>3489</v>
      </c>
      <c r="M2144" s="685">
        <v>2</v>
      </c>
      <c r="N2144" s="685" t="s">
        <v>15715</v>
      </c>
      <c r="O2144" s="685">
        <v>15</v>
      </c>
      <c r="P2144" s="427" t="s">
        <v>16378</v>
      </c>
      <c r="Q2144" s="191">
        <v>4</v>
      </c>
      <c r="R2144" s="180"/>
      <c r="S2144" s="498">
        <v>5</v>
      </c>
      <c r="T2144" s="498">
        <v>7</v>
      </c>
      <c r="U2144" s="189">
        <v>2</v>
      </c>
      <c r="V2144" s="189">
        <v>8</v>
      </c>
      <c r="W2144" s="742">
        <v>12</v>
      </c>
      <c r="X2144" s="742"/>
      <c r="Y2144" s="742"/>
      <c r="Z2144" s="742"/>
      <c r="AA2144" s="742"/>
      <c r="AB2144" s="220"/>
      <c r="AC2144" s="419" t="s">
        <v>12687</v>
      </c>
      <c r="AD2144" s="427" t="s">
        <v>12030</v>
      </c>
      <c r="AE2144" s="427" t="s">
        <v>4247</v>
      </c>
      <c r="AF2144" s="194">
        <v>0</v>
      </c>
      <c r="AG2144" s="194">
        <v>0</v>
      </c>
      <c r="AH2144" s="194">
        <v>0</v>
      </c>
      <c r="AI2144" s="194">
        <v>0</v>
      </c>
      <c r="AJ2144" s="194">
        <v>0</v>
      </c>
      <c r="AK2144" s="194">
        <v>0</v>
      </c>
      <c r="AL2144" s="383">
        <v>1</v>
      </c>
      <c r="AM2144" s="194">
        <v>0</v>
      </c>
      <c r="AN2144" s="177">
        <v>0</v>
      </c>
      <c r="AO2144" s="194">
        <v>0</v>
      </c>
      <c r="AP2144" s="180"/>
      <c r="AQ2144" s="180"/>
      <c r="AR2144" s="180"/>
      <c r="AS2144" s="180"/>
      <c r="AT2144" s="180"/>
      <c r="AU2144" s="180"/>
      <c r="AV2144" s="180"/>
      <c r="AW2144" s="180"/>
      <c r="AX2144" s="180"/>
      <c r="AY2144" s="180"/>
      <c r="AZ2144" s="180"/>
      <c r="BA2144" s="180"/>
      <c r="BB2144" s="180"/>
      <c r="BC2144" s="180"/>
      <c r="BD2144" s="180"/>
      <c r="BE2144" s="180"/>
      <c r="BF2144" s="180"/>
      <c r="BG2144" s="180"/>
      <c r="BH2144" s="176">
        <f t="shared" si="252"/>
        <v>1</v>
      </c>
      <c r="BI2144" s="176">
        <f t="shared" si="248"/>
        <v>19</v>
      </c>
      <c r="BJ2144" s="182" t="str">
        <f t="shared" si="249"/>
        <v>1 - 8</v>
      </c>
      <c r="BK2144" s="176">
        <f t="shared" si="250"/>
        <v>5</v>
      </c>
      <c r="BL2144" s="176">
        <f t="shared" si="253"/>
        <v>1</v>
      </c>
      <c r="BM2144" s="533"/>
      <c r="BN2144" s="185">
        <v>53</v>
      </c>
      <c r="BO2144" s="180">
        <v>1</v>
      </c>
      <c r="BP2144" s="185">
        <f t="shared" si="254"/>
        <v>58</v>
      </c>
      <c r="BQ2144" s="420" t="str">
        <f t="shared" si="251"/>
        <v>III</v>
      </c>
      <c r="BR2144" s="185"/>
      <c r="BS2144" s="464" t="s">
        <v>9623</v>
      </c>
    </row>
    <row r="2145" spans="1:71" ht="38.25" x14ac:dyDescent="0.2">
      <c r="A2145" s="697">
        <v>2142</v>
      </c>
      <c r="B2145" s="286" t="s">
        <v>12678</v>
      </c>
      <c r="C2145" s="286" t="s">
        <v>12671</v>
      </c>
      <c r="D2145" s="258" t="s">
        <v>9623</v>
      </c>
      <c r="E2145" s="736">
        <v>825.00000000000045</v>
      </c>
      <c r="F2145" s="736">
        <v>30</v>
      </c>
      <c r="G2145" s="737">
        <v>300</v>
      </c>
      <c r="H2145" s="305" t="s">
        <v>12676</v>
      </c>
      <c r="I2145" s="496" t="s">
        <v>8138</v>
      </c>
      <c r="J2145" s="497" t="s">
        <v>11901</v>
      </c>
      <c r="K2145" s="427" t="s">
        <v>1128</v>
      </c>
      <c r="L2145" s="427" t="s">
        <v>3489</v>
      </c>
      <c r="M2145" s="685">
        <v>2.5</v>
      </c>
      <c r="N2145" s="685" t="s">
        <v>15715</v>
      </c>
      <c r="O2145" s="685">
        <v>29</v>
      </c>
      <c r="P2145" s="427" t="s">
        <v>16378</v>
      </c>
      <c r="Q2145" s="191">
        <v>4</v>
      </c>
      <c r="R2145" s="180"/>
      <c r="S2145" s="498">
        <v>5</v>
      </c>
      <c r="T2145" s="498">
        <v>7</v>
      </c>
      <c r="U2145" s="189">
        <v>2</v>
      </c>
      <c r="V2145" s="189">
        <v>8</v>
      </c>
      <c r="W2145" s="742">
        <v>12</v>
      </c>
      <c r="X2145" s="742"/>
      <c r="Y2145" s="742"/>
      <c r="Z2145" s="742"/>
      <c r="AA2145" s="742"/>
      <c r="AB2145" s="220"/>
      <c r="AC2145" s="419" t="s">
        <v>12687</v>
      </c>
      <c r="AD2145" s="427" t="s">
        <v>12030</v>
      </c>
      <c r="AE2145" s="427" t="s">
        <v>4247</v>
      </c>
      <c r="AF2145" s="194">
        <v>0</v>
      </c>
      <c r="AG2145" s="194">
        <v>0</v>
      </c>
      <c r="AH2145" s="194">
        <v>0</v>
      </c>
      <c r="AI2145" s="194">
        <v>0</v>
      </c>
      <c r="AJ2145" s="194">
        <v>0</v>
      </c>
      <c r="AK2145" s="194">
        <v>0</v>
      </c>
      <c r="AL2145" s="383">
        <v>2</v>
      </c>
      <c r="AM2145" s="194">
        <v>0</v>
      </c>
      <c r="AN2145" s="177">
        <v>0</v>
      </c>
      <c r="AO2145" s="194">
        <v>0</v>
      </c>
      <c r="AP2145" s="180"/>
      <c r="AQ2145" s="180"/>
      <c r="AR2145" s="180"/>
      <c r="AS2145" s="180"/>
      <c r="AT2145" s="180"/>
      <c r="AU2145" s="180"/>
      <c r="AV2145" s="180"/>
      <c r="AW2145" s="180"/>
      <c r="AX2145" s="180"/>
      <c r="AY2145" s="180"/>
      <c r="AZ2145" s="180"/>
      <c r="BA2145" s="180"/>
      <c r="BB2145" s="180"/>
      <c r="BC2145" s="180"/>
      <c r="BD2145" s="180"/>
      <c r="BE2145" s="180"/>
      <c r="BF2145" s="180"/>
      <c r="BG2145" s="180"/>
      <c r="BH2145" s="176">
        <f t="shared" si="252"/>
        <v>2</v>
      </c>
      <c r="BI2145" s="176">
        <f t="shared" si="248"/>
        <v>16</v>
      </c>
      <c r="BJ2145" s="182" t="str">
        <f t="shared" si="249"/>
        <v>2 - 16</v>
      </c>
      <c r="BK2145" s="176">
        <f t="shared" si="250"/>
        <v>9</v>
      </c>
      <c r="BL2145" s="176">
        <f t="shared" si="253"/>
        <v>2</v>
      </c>
      <c r="BM2145" s="533"/>
      <c r="BN2145" s="185">
        <v>81</v>
      </c>
      <c r="BO2145" s="180">
        <v>2</v>
      </c>
      <c r="BP2145" s="185">
        <f t="shared" si="254"/>
        <v>99</v>
      </c>
      <c r="BQ2145" s="420" t="str">
        <f t="shared" si="251"/>
        <v>III</v>
      </c>
      <c r="BR2145" s="185"/>
      <c r="BS2145" s="464" t="s">
        <v>9623</v>
      </c>
    </row>
    <row r="2146" spans="1:71" ht="38.25" x14ac:dyDescent="0.2">
      <c r="A2146" s="696">
        <v>2143</v>
      </c>
      <c r="B2146" s="286" t="s">
        <v>12678</v>
      </c>
      <c r="C2146" s="286" t="s">
        <v>12672</v>
      </c>
      <c r="D2146" s="258" t="s">
        <v>9623</v>
      </c>
      <c r="E2146" s="736">
        <v>694</v>
      </c>
      <c r="F2146" s="736">
        <v>30</v>
      </c>
      <c r="G2146" s="737">
        <v>300</v>
      </c>
      <c r="H2146" s="305" t="s">
        <v>12676</v>
      </c>
      <c r="I2146" s="496" t="s">
        <v>8138</v>
      </c>
      <c r="J2146" s="497" t="s">
        <v>11901</v>
      </c>
      <c r="K2146" s="599" t="s">
        <v>1109</v>
      </c>
      <c r="L2146" s="427" t="s">
        <v>3489</v>
      </c>
      <c r="M2146" s="688">
        <v>3</v>
      </c>
      <c r="N2146" s="685" t="s">
        <v>15715</v>
      </c>
      <c r="O2146" s="688">
        <v>50</v>
      </c>
      <c r="P2146" s="427" t="s">
        <v>16378</v>
      </c>
      <c r="Q2146" s="191">
        <v>4</v>
      </c>
      <c r="R2146" s="180"/>
      <c r="S2146" s="498">
        <v>5</v>
      </c>
      <c r="T2146" s="498">
        <v>7</v>
      </c>
      <c r="U2146" s="189">
        <v>2</v>
      </c>
      <c r="V2146" s="189">
        <v>8</v>
      </c>
      <c r="W2146" s="742">
        <v>12</v>
      </c>
      <c r="X2146" s="742"/>
      <c r="Y2146" s="742"/>
      <c r="Z2146" s="742"/>
      <c r="AA2146" s="742"/>
      <c r="AB2146" s="221"/>
      <c r="AC2146" s="419" t="s">
        <v>12687</v>
      </c>
      <c r="AD2146" s="427" t="s">
        <v>12030</v>
      </c>
      <c r="AE2146" s="427" t="s">
        <v>4247</v>
      </c>
      <c r="AF2146" s="194">
        <v>0</v>
      </c>
      <c r="AG2146" s="194">
        <v>0</v>
      </c>
      <c r="AH2146" s="194">
        <v>0</v>
      </c>
      <c r="AI2146" s="194">
        <v>0</v>
      </c>
      <c r="AJ2146" s="194">
        <v>0</v>
      </c>
      <c r="AK2146" s="194">
        <v>0</v>
      </c>
      <c r="AL2146" s="462">
        <v>3</v>
      </c>
      <c r="AM2146" s="194">
        <v>0</v>
      </c>
      <c r="AN2146" s="177">
        <v>0</v>
      </c>
      <c r="AO2146" s="194">
        <v>0</v>
      </c>
      <c r="AP2146" s="424"/>
      <c r="AQ2146" s="424"/>
      <c r="AR2146" s="424"/>
      <c r="AS2146" s="424"/>
      <c r="AT2146" s="424"/>
      <c r="AU2146" s="424"/>
      <c r="AV2146" s="424"/>
      <c r="AW2146" s="424"/>
      <c r="AX2146" s="424"/>
      <c r="AY2146" s="424"/>
      <c r="AZ2146" s="424"/>
      <c r="BA2146" s="424"/>
      <c r="BB2146" s="424"/>
      <c r="BC2146" s="424"/>
      <c r="BD2146" s="424"/>
      <c r="BE2146" s="424"/>
      <c r="BF2146" s="424"/>
      <c r="BG2146" s="424"/>
      <c r="BH2146" s="176">
        <f t="shared" si="252"/>
        <v>3</v>
      </c>
      <c r="BI2146" s="176">
        <f t="shared" si="248"/>
        <v>16</v>
      </c>
      <c r="BJ2146" s="182" t="str">
        <f t="shared" si="249"/>
        <v>3 - 24</v>
      </c>
      <c r="BK2146" s="176">
        <f t="shared" si="250"/>
        <v>14</v>
      </c>
      <c r="BL2146" s="176">
        <f t="shared" si="253"/>
        <v>3</v>
      </c>
      <c r="BM2146" s="536"/>
      <c r="BN2146" s="200">
        <v>120</v>
      </c>
      <c r="BO2146" s="198">
        <v>3</v>
      </c>
      <c r="BP2146" s="185">
        <f t="shared" si="254"/>
        <v>162</v>
      </c>
      <c r="BQ2146" s="420" t="str">
        <f t="shared" si="251"/>
        <v>III</v>
      </c>
      <c r="BR2146" s="200"/>
      <c r="BS2146" s="464" t="s">
        <v>9623</v>
      </c>
    </row>
    <row r="2147" spans="1:71" ht="38.25" x14ac:dyDescent="0.2">
      <c r="A2147" s="696">
        <v>2144</v>
      </c>
      <c r="B2147" s="286" t="s">
        <v>12678</v>
      </c>
      <c r="C2147" s="286" t="s">
        <v>12673</v>
      </c>
      <c r="D2147" s="258" t="s">
        <v>9623</v>
      </c>
      <c r="E2147" s="736">
        <v>429.99999999999994</v>
      </c>
      <c r="F2147" s="736">
        <v>30</v>
      </c>
      <c r="G2147" s="737">
        <v>300</v>
      </c>
      <c r="H2147" s="305" t="s">
        <v>12676</v>
      </c>
      <c r="I2147" s="496" t="s">
        <v>8138</v>
      </c>
      <c r="J2147" s="497" t="s">
        <v>12713</v>
      </c>
      <c r="K2147" s="427" t="s">
        <v>8925</v>
      </c>
      <c r="L2147" s="427" t="s">
        <v>3489</v>
      </c>
      <c r="M2147" s="685">
        <v>3.5</v>
      </c>
      <c r="N2147" s="685" t="s">
        <v>15715</v>
      </c>
      <c r="O2147" s="685">
        <v>80</v>
      </c>
      <c r="P2147" s="427" t="s">
        <v>16378</v>
      </c>
      <c r="Q2147" s="191">
        <v>4</v>
      </c>
      <c r="R2147" s="180"/>
      <c r="S2147" s="498">
        <v>5</v>
      </c>
      <c r="T2147" s="498">
        <v>7</v>
      </c>
      <c r="U2147" s="189">
        <v>2</v>
      </c>
      <c r="V2147" s="189">
        <v>8</v>
      </c>
      <c r="W2147" s="742">
        <v>12</v>
      </c>
      <c r="X2147" s="742"/>
      <c r="Y2147" s="742"/>
      <c r="Z2147" s="742"/>
      <c r="AA2147" s="742"/>
      <c r="AB2147" s="220"/>
      <c r="AC2147" s="419" t="s">
        <v>12687</v>
      </c>
      <c r="AD2147" s="427" t="s">
        <v>12030</v>
      </c>
      <c r="AE2147" s="427" t="s">
        <v>4247</v>
      </c>
      <c r="AF2147" s="194">
        <v>0</v>
      </c>
      <c r="AG2147" s="194">
        <v>0</v>
      </c>
      <c r="AH2147" s="194">
        <v>0</v>
      </c>
      <c r="AI2147" s="194">
        <v>0</v>
      </c>
      <c r="AJ2147" s="194">
        <v>0</v>
      </c>
      <c r="AK2147" s="194">
        <v>0</v>
      </c>
      <c r="AL2147" s="385">
        <v>4</v>
      </c>
      <c r="AM2147" s="194">
        <v>0</v>
      </c>
      <c r="AN2147" s="177">
        <v>0</v>
      </c>
      <c r="AO2147" s="194">
        <v>0</v>
      </c>
      <c r="AP2147" s="180"/>
      <c r="AQ2147" s="180"/>
      <c r="AR2147" s="180"/>
      <c r="AS2147" s="180"/>
      <c r="AT2147" s="180"/>
      <c r="AU2147" s="180"/>
      <c r="AV2147" s="180"/>
      <c r="AW2147" s="180"/>
      <c r="AX2147" s="180"/>
      <c r="AY2147" s="180"/>
      <c r="AZ2147" s="180"/>
      <c r="BA2147" s="180"/>
      <c r="BB2147" s="180"/>
      <c r="BC2147" s="180"/>
      <c r="BD2147" s="180"/>
      <c r="BE2147" s="180"/>
      <c r="BF2147" s="180"/>
      <c r="BG2147" s="180"/>
      <c r="BH2147" s="176">
        <f t="shared" si="252"/>
        <v>4</v>
      </c>
      <c r="BI2147" s="176">
        <f t="shared" si="248"/>
        <v>15</v>
      </c>
      <c r="BJ2147" s="182" t="str">
        <f t="shared" si="249"/>
        <v>4 - 32</v>
      </c>
      <c r="BK2147" s="176">
        <f t="shared" si="250"/>
        <v>18</v>
      </c>
      <c r="BL2147" s="176">
        <f t="shared" si="253"/>
        <v>4</v>
      </c>
      <c r="BM2147" s="533"/>
      <c r="BN2147" s="185">
        <v>175</v>
      </c>
      <c r="BO2147" s="180">
        <v>4</v>
      </c>
      <c r="BP2147" s="185">
        <f t="shared" si="254"/>
        <v>247</v>
      </c>
      <c r="BQ2147" s="420" t="str">
        <f t="shared" si="251"/>
        <v>IV</v>
      </c>
      <c r="BR2147" s="185"/>
      <c r="BS2147" s="464" t="s">
        <v>9623</v>
      </c>
    </row>
    <row r="2148" spans="1:71" ht="38.25" x14ac:dyDescent="0.2">
      <c r="A2148" s="697">
        <v>2145</v>
      </c>
      <c r="B2148" s="286" t="s">
        <v>12678</v>
      </c>
      <c r="C2148" s="286" t="s">
        <v>12674</v>
      </c>
      <c r="D2148" s="258" t="s">
        <v>9623</v>
      </c>
      <c r="E2148" s="736">
        <v>57</v>
      </c>
      <c r="F2148" s="736">
        <v>30</v>
      </c>
      <c r="G2148" s="737">
        <v>300</v>
      </c>
      <c r="H2148" s="305" t="s">
        <v>12676</v>
      </c>
      <c r="I2148" s="496" t="s">
        <v>8138</v>
      </c>
      <c r="J2148" s="497" t="s">
        <v>12714</v>
      </c>
      <c r="K2148" s="427" t="s">
        <v>3189</v>
      </c>
      <c r="L2148" s="427" t="s">
        <v>3489</v>
      </c>
      <c r="M2148" s="685">
        <v>4</v>
      </c>
      <c r="N2148" s="685" t="s">
        <v>15715</v>
      </c>
      <c r="O2148" s="685">
        <v>120</v>
      </c>
      <c r="P2148" s="427" t="s">
        <v>16378</v>
      </c>
      <c r="Q2148" s="191">
        <v>4</v>
      </c>
      <c r="R2148" s="180"/>
      <c r="S2148" s="498">
        <v>5</v>
      </c>
      <c r="T2148" s="498">
        <v>7</v>
      </c>
      <c r="U2148" s="189">
        <v>2</v>
      </c>
      <c r="V2148" s="189">
        <v>8</v>
      </c>
      <c r="W2148" s="742">
        <v>12</v>
      </c>
      <c r="X2148" s="742"/>
      <c r="Y2148" s="742"/>
      <c r="Z2148" s="742"/>
      <c r="AA2148" s="742"/>
      <c r="AB2148" s="220"/>
      <c r="AC2148" s="419" t="s">
        <v>12687</v>
      </c>
      <c r="AD2148" s="427" t="s">
        <v>12030</v>
      </c>
      <c r="AE2148" s="427" t="s">
        <v>4247</v>
      </c>
      <c r="AF2148" s="194">
        <v>0</v>
      </c>
      <c r="AG2148" s="194">
        <v>0</v>
      </c>
      <c r="AH2148" s="194">
        <v>0</v>
      </c>
      <c r="AI2148" s="194">
        <v>0</v>
      </c>
      <c r="AJ2148" s="194">
        <v>0</v>
      </c>
      <c r="AK2148" s="194">
        <v>0</v>
      </c>
      <c r="AL2148" s="385">
        <v>5</v>
      </c>
      <c r="AM2148" s="194">
        <v>0</v>
      </c>
      <c r="AN2148" s="177">
        <v>0</v>
      </c>
      <c r="AO2148" s="194">
        <v>0</v>
      </c>
      <c r="AP2148" s="180"/>
      <c r="AQ2148" s="180"/>
      <c r="AR2148" s="180"/>
      <c r="AS2148" s="180"/>
      <c r="AT2148" s="180"/>
      <c r="AU2148" s="180"/>
      <c r="AV2148" s="180"/>
      <c r="AW2148" s="180"/>
      <c r="AX2148" s="180"/>
      <c r="AY2148" s="180"/>
      <c r="AZ2148" s="180"/>
      <c r="BA2148" s="180"/>
      <c r="BB2148" s="180"/>
      <c r="BC2148" s="180"/>
      <c r="BD2148" s="180"/>
      <c r="BE2148" s="180"/>
      <c r="BF2148" s="180"/>
      <c r="BG2148" s="180"/>
      <c r="BH2148" s="176">
        <f t="shared" si="252"/>
        <v>5</v>
      </c>
      <c r="BI2148" s="176">
        <f t="shared" si="248"/>
        <v>15</v>
      </c>
      <c r="BJ2148" s="182" t="str">
        <f t="shared" si="249"/>
        <v>5 - 40</v>
      </c>
      <c r="BK2148" s="176">
        <f t="shared" si="250"/>
        <v>23</v>
      </c>
      <c r="BL2148" s="176">
        <f t="shared" si="253"/>
        <v>5</v>
      </c>
      <c r="BM2148" s="533"/>
      <c r="BN2148" s="185">
        <v>245</v>
      </c>
      <c r="BO2148" s="180">
        <v>5</v>
      </c>
      <c r="BP2148" s="185">
        <f t="shared" si="254"/>
        <v>360</v>
      </c>
      <c r="BQ2148" s="420" t="str">
        <f t="shared" si="251"/>
        <v>IV</v>
      </c>
      <c r="BR2148" s="185"/>
      <c r="BS2148" s="464" t="s">
        <v>9623</v>
      </c>
    </row>
    <row r="2149" spans="1:71" ht="38.25" x14ac:dyDescent="0.2">
      <c r="A2149" s="696">
        <v>2146</v>
      </c>
      <c r="B2149" s="286" t="s">
        <v>12678</v>
      </c>
      <c r="C2149" s="286" t="s">
        <v>12675</v>
      </c>
      <c r="D2149" s="258" t="s">
        <v>9623</v>
      </c>
      <c r="E2149" s="736">
        <v>20</v>
      </c>
      <c r="F2149" s="736">
        <v>30</v>
      </c>
      <c r="G2149" s="737">
        <v>300</v>
      </c>
      <c r="H2149" s="305" t="s">
        <v>12676</v>
      </c>
      <c r="I2149" s="496" t="s">
        <v>8138</v>
      </c>
      <c r="J2149" s="497" t="s">
        <v>12715</v>
      </c>
      <c r="K2149" s="427" t="s">
        <v>4197</v>
      </c>
      <c r="L2149" s="427" t="s">
        <v>3491</v>
      </c>
      <c r="M2149" s="685">
        <v>4.5</v>
      </c>
      <c r="N2149" s="685" t="s">
        <v>15715</v>
      </c>
      <c r="O2149" s="685">
        <v>171</v>
      </c>
      <c r="P2149" s="427" t="s">
        <v>16378</v>
      </c>
      <c r="Q2149" s="191">
        <v>4</v>
      </c>
      <c r="R2149" s="180"/>
      <c r="S2149" s="498">
        <v>5</v>
      </c>
      <c r="T2149" s="498">
        <v>7</v>
      </c>
      <c r="U2149" s="189">
        <v>2</v>
      </c>
      <c r="V2149" s="189">
        <v>8</v>
      </c>
      <c r="W2149" s="742">
        <v>12</v>
      </c>
      <c r="X2149" s="742"/>
      <c r="Y2149" s="742"/>
      <c r="Z2149" s="742"/>
      <c r="AA2149" s="742"/>
      <c r="AB2149" s="220"/>
      <c r="AC2149" s="419" t="s">
        <v>12687</v>
      </c>
      <c r="AD2149" s="427" t="s">
        <v>12030</v>
      </c>
      <c r="AE2149" s="427" t="s">
        <v>4247</v>
      </c>
      <c r="AF2149" s="194">
        <v>0</v>
      </c>
      <c r="AG2149" s="194">
        <v>0</v>
      </c>
      <c r="AH2149" s="194">
        <v>0</v>
      </c>
      <c r="AI2149" s="194">
        <v>0</v>
      </c>
      <c r="AJ2149" s="194">
        <v>0</v>
      </c>
      <c r="AK2149" s="194">
        <v>0</v>
      </c>
      <c r="AL2149" s="385">
        <v>6</v>
      </c>
      <c r="AM2149" s="194">
        <v>0</v>
      </c>
      <c r="AN2149" s="177">
        <v>0</v>
      </c>
      <c r="AO2149" s="194">
        <v>0</v>
      </c>
      <c r="AP2149" s="180"/>
      <c r="AQ2149" s="180"/>
      <c r="AR2149" s="180"/>
      <c r="AS2149" s="180"/>
      <c r="AT2149" s="180"/>
      <c r="AU2149" s="180"/>
      <c r="AV2149" s="180"/>
      <c r="AW2149" s="180"/>
      <c r="AX2149" s="180"/>
      <c r="AY2149" s="180"/>
      <c r="AZ2149" s="180"/>
      <c r="BA2149" s="180"/>
      <c r="BB2149" s="180"/>
      <c r="BC2149" s="180"/>
      <c r="BD2149" s="180"/>
      <c r="BE2149" s="180"/>
      <c r="BF2149" s="180"/>
      <c r="BG2149" s="180"/>
      <c r="BH2149" s="176">
        <f t="shared" si="252"/>
        <v>6</v>
      </c>
      <c r="BI2149" s="176">
        <f t="shared" si="248"/>
        <v>13</v>
      </c>
      <c r="BJ2149" s="182" t="str">
        <f t="shared" si="249"/>
        <v>6 - 48</v>
      </c>
      <c r="BK2149" s="176">
        <f t="shared" si="250"/>
        <v>27</v>
      </c>
      <c r="BL2149" s="176">
        <f t="shared" si="253"/>
        <v>6</v>
      </c>
      <c r="BM2149" s="533"/>
      <c r="BN2149" s="185">
        <v>425</v>
      </c>
      <c r="BO2149" s="180">
        <v>6</v>
      </c>
      <c r="BP2149" s="185">
        <f t="shared" si="254"/>
        <v>587</v>
      </c>
      <c r="BQ2149" s="420" t="str">
        <f t="shared" si="251"/>
        <v>V</v>
      </c>
      <c r="BR2149" s="185"/>
      <c r="BS2149" s="464" t="s">
        <v>9623</v>
      </c>
    </row>
    <row r="2150" spans="1:71" x14ac:dyDescent="0.2">
      <c r="A2150" s="697">
        <v>2147</v>
      </c>
      <c r="B2150" s="286" t="s">
        <v>12678</v>
      </c>
      <c r="C2150" s="286" t="s">
        <v>12688</v>
      </c>
      <c r="D2150" s="258" t="s">
        <v>9623</v>
      </c>
      <c r="E2150" s="736">
        <v>100.0000000000001</v>
      </c>
      <c r="F2150" s="736">
        <v>2</v>
      </c>
      <c r="G2150" s="737">
        <v>8</v>
      </c>
      <c r="H2150" s="305" t="s">
        <v>3486</v>
      </c>
      <c r="I2150" s="496" t="s">
        <v>3485</v>
      </c>
      <c r="J2150" s="497" t="s">
        <v>5446</v>
      </c>
      <c r="K2150" s="427" t="s">
        <v>3491</v>
      </c>
      <c r="L2150" s="427" t="s">
        <v>3491</v>
      </c>
      <c r="M2150" s="684">
        <v>5</v>
      </c>
      <c r="N2150" s="685" t="s">
        <v>15710</v>
      </c>
      <c r="O2150" s="684">
        <v>200</v>
      </c>
      <c r="P2150" s="427" t="s">
        <v>16379</v>
      </c>
      <c r="Q2150" s="191">
        <v>3</v>
      </c>
      <c r="R2150" s="180"/>
      <c r="S2150" s="498">
        <v>1</v>
      </c>
      <c r="T2150" s="189">
        <v>1</v>
      </c>
      <c r="U2150" s="189">
        <v>1</v>
      </c>
      <c r="V2150" s="189">
        <v>1</v>
      </c>
      <c r="W2150" s="742">
        <v>15</v>
      </c>
      <c r="X2150" s="742"/>
      <c r="Y2150" s="742"/>
      <c r="Z2150" s="742"/>
      <c r="AA2150" s="742"/>
      <c r="AB2150" s="220"/>
      <c r="AC2150" s="419" t="s">
        <v>12692</v>
      </c>
      <c r="AD2150" s="427" t="s">
        <v>7155</v>
      </c>
      <c r="AE2150" s="427" t="s">
        <v>4247</v>
      </c>
      <c r="AF2150" s="194">
        <v>0</v>
      </c>
      <c r="AG2150" s="194">
        <v>0</v>
      </c>
      <c r="AH2150" s="194">
        <v>0</v>
      </c>
      <c r="AI2150" s="194">
        <v>0</v>
      </c>
      <c r="AJ2150" s="194">
        <v>0</v>
      </c>
      <c r="AK2150" s="194">
        <v>0</v>
      </c>
      <c r="AL2150" s="385">
        <v>0</v>
      </c>
      <c r="AM2150" s="194">
        <v>1</v>
      </c>
      <c r="AN2150" s="177">
        <v>0</v>
      </c>
      <c r="AO2150" s="194">
        <v>20</v>
      </c>
      <c r="AP2150" s="180"/>
      <c r="AQ2150" s="180"/>
      <c r="AR2150" s="180"/>
      <c r="AS2150" s="180"/>
      <c r="AT2150" s="180"/>
      <c r="AU2150" s="180"/>
      <c r="AV2150" s="180"/>
      <c r="AW2150" s="180"/>
      <c r="AX2150" s="180"/>
      <c r="AY2150" s="180"/>
      <c r="AZ2150" s="180"/>
      <c r="BA2150" s="180"/>
      <c r="BB2150" s="180"/>
      <c r="BC2150" s="180"/>
      <c r="BD2150" s="180"/>
      <c r="BE2150" s="180"/>
      <c r="BF2150" s="180"/>
      <c r="BG2150" s="180"/>
      <c r="BH2150" s="176">
        <f t="shared" si="252"/>
        <v>4</v>
      </c>
      <c r="BI2150" s="176">
        <f t="shared" si="248"/>
        <v>15</v>
      </c>
      <c r="BJ2150" s="182" t="str">
        <f t="shared" si="249"/>
        <v>21 - 30</v>
      </c>
      <c r="BK2150" s="176">
        <f t="shared" si="250"/>
        <v>26</v>
      </c>
      <c r="BL2150" s="176">
        <f t="shared" si="253"/>
        <v>5</v>
      </c>
      <c r="BM2150" s="533"/>
      <c r="BN2150" s="185">
        <v>125</v>
      </c>
      <c r="BO2150" s="180">
        <v>4</v>
      </c>
      <c r="BP2150" s="185">
        <f t="shared" si="254"/>
        <v>229</v>
      </c>
      <c r="BQ2150" s="420" t="str">
        <f t="shared" si="251"/>
        <v>III</v>
      </c>
      <c r="BR2150" s="185"/>
      <c r="BS2150" s="464" t="s">
        <v>9623</v>
      </c>
    </row>
    <row r="2151" spans="1:71" x14ac:dyDescent="0.2">
      <c r="A2151" s="696">
        <v>2148</v>
      </c>
      <c r="B2151" s="286" t="s">
        <v>12678</v>
      </c>
      <c r="C2151" s="286" t="s">
        <v>6206</v>
      </c>
      <c r="D2151" s="258" t="s">
        <v>5497</v>
      </c>
      <c r="E2151" s="736">
        <v>8.0000000000000036</v>
      </c>
      <c r="F2151" s="736">
        <v>1</v>
      </c>
      <c r="G2151" s="737">
        <v>3</v>
      </c>
      <c r="H2151" s="305" t="s">
        <v>3486</v>
      </c>
      <c r="I2151" s="208" t="s">
        <v>3486</v>
      </c>
      <c r="J2151" s="280" t="s">
        <v>3486</v>
      </c>
      <c r="K2151" s="191" t="s">
        <v>4526</v>
      </c>
      <c r="L2151" s="427" t="s">
        <v>3489</v>
      </c>
      <c r="M2151" s="685">
        <v>3</v>
      </c>
      <c r="N2151" s="685" t="s">
        <v>15715</v>
      </c>
      <c r="O2151" s="686">
        <v>35</v>
      </c>
      <c r="P2151" s="427" t="s">
        <v>15822</v>
      </c>
      <c r="Q2151" s="191">
        <v>7</v>
      </c>
      <c r="R2151" s="180"/>
      <c r="S2151" s="191">
        <v>0</v>
      </c>
      <c r="T2151" s="191">
        <v>0</v>
      </c>
      <c r="U2151" s="179">
        <v>0</v>
      </c>
      <c r="V2151" s="179">
        <v>0</v>
      </c>
      <c r="W2151" s="742">
        <v>1</v>
      </c>
      <c r="X2151" s="184"/>
      <c r="Y2151" s="184"/>
      <c r="Z2151" s="184"/>
      <c r="AA2151" s="184"/>
      <c r="AB2151" s="220"/>
      <c r="AC2151" s="183" t="s">
        <v>5622</v>
      </c>
      <c r="AD2151" s="191" t="s">
        <v>7155</v>
      </c>
      <c r="AE2151" s="191" t="s">
        <v>4247</v>
      </c>
      <c r="AF2151" s="177">
        <v>0</v>
      </c>
      <c r="AG2151" s="177">
        <v>0</v>
      </c>
      <c r="AH2151" s="177">
        <v>0</v>
      </c>
      <c r="AI2151" s="177">
        <v>0</v>
      </c>
      <c r="AJ2151" s="177">
        <v>0</v>
      </c>
      <c r="AK2151" s="177">
        <v>0</v>
      </c>
      <c r="AL2151" s="383">
        <v>3</v>
      </c>
      <c r="AM2151" s="177">
        <v>0</v>
      </c>
      <c r="AN2151" s="177">
        <v>0</v>
      </c>
      <c r="AO2151" s="182">
        <v>0</v>
      </c>
      <c r="AP2151" s="180"/>
      <c r="AQ2151" s="180"/>
      <c r="AR2151" s="180"/>
      <c r="AS2151" s="180"/>
      <c r="AT2151" s="180"/>
      <c r="AU2151" s="180"/>
      <c r="AV2151" s="180"/>
      <c r="AW2151" s="180"/>
      <c r="AX2151" s="180"/>
      <c r="AY2151" s="180"/>
      <c r="AZ2151" s="180"/>
      <c r="BA2151" s="180"/>
      <c r="BB2151" s="180"/>
      <c r="BC2151" s="180"/>
      <c r="BD2151" s="180"/>
      <c r="BE2151" s="180"/>
      <c r="BF2151" s="180"/>
      <c r="BG2151" s="180"/>
      <c r="BH2151" s="176">
        <f t="shared" si="252"/>
        <v>3</v>
      </c>
      <c r="BI2151" s="176">
        <f t="shared" si="248"/>
        <v>16</v>
      </c>
      <c r="BJ2151" s="182" t="str">
        <f t="shared" si="249"/>
        <v>3 - 24</v>
      </c>
      <c r="BK2151" s="176">
        <f t="shared" si="250"/>
        <v>14</v>
      </c>
      <c r="BL2151" s="176">
        <f t="shared" si="253"/>
        <v>3</v>
      </c>
      <c r="BM2151" s="533"/>
      <c r="BN2151" s="185">
        <v>5</v>
      </c>
      <c r="BO2151" s="180">
        <v>1</v>
      </c>
      <c r="BP2151" s="178">
        <f t="shared" si="254"/>
        <v>19</v>
      </c>
      <c r="BQ2151" s="420" t="str">
        <f t="shared" si="251"/>
        <v>I</v>
      </c>
      <c r="BR2151" s="185"/>
      <c r="BS2151" s="212" t="s">
        <v>3967</v>
      </c>
    </row>
    <row r="2152" spans="1:71" ht="38.25" x14ac:dyDescent="0.2">
      <c r="A2152" s="696">
        <v>2149</v>
      </c>
      <c r="B2152" s="286" t="s">
        <v>12678</v>
      </c>
      <c r="C2152" s="286" t="s">
        <v>11089</v>
      </c>
      <c r="D2152" s="258" t="s">
        <v>9623</v>
      </c>
      <c r="E2152" s="736">
        <v>7</v>
      </c>
      <c r="F2152" s="736">
        <v>1</v>
      </c>
      <c r="G2152" s="737">
        <v>1</v>
      </c>
      <c r="H2152" s="305" t="s">
        <v>3486</v>
      </c>
      <c r="I2152" s="496" t="s">
        <v>3486</v>
      </c>
      <c r="J2152" s="497" t="s">
        <v>3486</v>
      </c>
      <c r="K2152" s="427" t="s">
        <v>4526</v>
      </c>
      <c r="L2152" s="427" t="s">
        <v>3491</v>
      </c>
      <c r="M2152" s="684">
        <v>5</v>
      </c>
      <c r="N2152" s="684" t="s">
        <v>16458</v>
      </c>
      <c r="O2152" s="684">
        <v>1</v>
      </c>
      <c r="P2152" s="427" t="s">
        <v>15823</v>
      </c>
      <c r="Q2152" s="191">
        <v>9</v>
      </c>
      <c r="R2152" s="180"/>
      <c r="S2152" s="498">
        <v>0</v>
      </c>
      <c r="T2152" s="190">
        <v>0</v>
      </c>
      <c r="U2152" s="190">
        <v>0</v>
      </c>
      <c r="V2152" s="190">
        <v>0</v>
      </c>
      <c r="W2152" s="742">
        <v>0</v>
      </c>
      <c r="X2152" s="742"/>
      <c r="Y2152" s="742"/>
      <c r="Z2152" s="742"/>
      <c r="AA2152" s="742"/>
      <c r="AB2152" s="220"/>
      <c r="AC2152" s="419" t="s">
        <v>11101</v>
      </c>
      <c r="AD2152" s="427" t="s">
        <v>7475</v>
      </c>
      <c r="AE2152" s="427" t="s">
        <v>4247</v>
      </c>
      <c r="AF2152" s="194">
        <v>0</v>
      </c>
      <c r="AG2152" s="194">
        <v>0</v>
      </c>
      <c r="AH2152" s="194">
        <v>0</v>
      </c>
      <c r="AI2152" s="194">
        <v>1</v>
      </c>
      <c r="AJ2152" s="194">
        <v>0</v>
      </c>
      <c r="AK2152" s="194">
        <v>0</v>
      </c>
      <c r="AL2152" s="383">
        <v>0</v>
      </c>
      <c r="AM2152" s="194">
        <v>0</v>
      </c>
      <c r="AN2152" s="177">
        <v>0</v>
      </c>
      <c r="AO2152" s="194">
        <v>11</v>
      </c>
      <c r="AP2152" s="180"/>
      <c r="AQ2152" s="180"/>
      <c r="AR2152" s="180"/>
      <c r="AS2152" s="180"/>
      <c r="AT2152" s="180"/>
      <c r="AU2152" s="180"/>
      <c r="AV2152" s="180"/>
      <c r="AW2152" s="180"/>
      <c r="AX2152" s="180"/>
      <c r="AY2152" s="180"/>
      <c r="AZ2152" s="180"/>
      <c r="BA2152" s="180"/>
      <c r="BB2152" s="180"/>
      <c r="BC2152" s="180"/>
      <c r="BD2152" s="180"/>
      <c r="BE2152" s="180"/>
      <c r="BF2152" s="180"/>
      <c r="BG2152" s="180"/>
      <c r="BH2152" s="176">
        <f t="shared" si="252"/>
        <v>0.5</v>
      </c>
      <c r="BI2152" s="176">
        <f t="shared" si="248"/>
        <v>21</v>
      </c>
      <c r="BJ2152" s="182" t="str">
        <f t="shared" si="249"/>
        <v>12 - 16</v>
      </c>
      <c r="BK2152" s="176">
        <f t="shared" si="250"/>
        <v>14</v>
      </c>
      <c r="BL2152" s="176">
        <f t="shared" si="253"/>
        <v>3</v>
      </c>
      <c r="BM2152" s="533"/>
      <c r="BN2152" s="185">
        <v>1</v>
      </c>
      <c r="BO2152" s="180">
        <v>0</v>
      </c>
      <c r="BP2152" s="185">
        <f t="shared" si="254"/>
        <v>1</v>
      </c>
      <c r="BQ2152" s="420" t="str">
        <f t="shared" si="251"/>
        <v>I</v>
      </c>
      <c r="BR2152" s="185"/>
      <c r="BS2152" s="464" t="s">
        <v>9623</v>
      </c>
    </row>
    <row r="2153" spans="1:71" ht="25.5" x14ac:dyDescent="0.2">
      <c r="A2153" s="697">
        <v>2150</v>
      </c>
      <c r="B2153" s="286" t="s">
        <v>12693</v>
      </c>
      <c r="C2153" s="286" t="s">
        <v>12693</v>
      </c>
      <c r="D2153" s="258" t="s">
        <v>9623</v>
      </c>
      <c r="E2153" s="736">
        <v>1</v>
      </c>
      <c r="F2153" s="736">
        <v>1</v>
      </c>
      <c r="G2153" s="737">
        <v>1</v>
      </c>
      <c r="H2153" s="305" t="s">
        <v>3486</v>
      </c>
      <c r="I2153" s="496" t="s">
        <v>3485</v>
      </c>
      <c r="J2153" s="497" t="s">
        <v>5398</v>
      </c>
      <c r="K2153" s="427" t="s">
        <v>12694</v>
      </c>
      <c r="L2153" s="427" t="s">
        <v>5490</v>
      </c>
      <c r="M2153" s="685">
        <v>65</v>
      </c>
      <c r="N2153" s="685" t="s">
        <v>15710</v>
      </c>
      <c r="O2153" s="685">
        <v>240000</v>
      </c>
      <c r="P2153" s="427" t="s">
        <v>16140</v>
      </c>
      <c r="Q2153" s="191">
        <v>5</v>
      </c>
      <c r="R2153" s="180"/>
      <c r="S2153" s="498">
        <v>1</v>
      </c>
      <c r="T2153" s="189">
        <v>1</v>
      </c>
      <c r="U2153" s="189">
        <v>1</v>
      </c>
      <c r="V2153" s="189">
        <v>1</v>
      </c>
      <c r="W2153" s="742">
        <v>0</v>
      </c>
      <c r="X2153" s="742"/>
      <c r="Y2153" s="742">
        <v>18</v>
      </c>
      <c r="Z2153" s="742"/>
      <c r="AA2153" s="742"/>
      <c r="AB2153" s="220"/>
      <c r="AC2153" s="419" t="s">
        <v>12703</v>
      </c>
      <c r="AD2153" s="427" t="s">
        <v>3856</v>
      </c>
      <c r="AE2153" s="427" t="s">
        <v>4247</v>
      </c>
      <c r="AF2153" s="194">
        <v>0</v>
      </c>
      <c r="AG2153" s="194">
        <v>0</v>
      </c>
      <c r="AH2153" s="194">
        <v>0</v>
      </c>
      <c r="AI2153" s="194">
        <v>0</v>
      </c>
      <c r="AJ2153" s="194">
        <v>0</v>
      </c>
      <c r="AK2153" s="194">
        <v>0</v>
      </c>
      <c r="AL2153" s="385">
        <v>18</v>
      </c>
      <c r="AM2153" s="194">
        <v>0</v>
      </c>
      <c r="AN2153" s="177">
        <v>0</v>
      </c>
      <c r="AO2153" s="194">
        <v>18</v>
      </c>
      <c r="AP2153" s="180"/>
      <c r="AQ2153" s="180"/>
      <c r="AR2153" s="180"/>
      <c r="AS2153" s="180"/>
      <c r="AT2153" s="180"/>
      <c r="AU2153" s="180"/>
      <c r="AV2153" s="180"/>
      <c r="AW2153" s="180"/>
      <c r="AX2153" s="180"/>
      <c r="AY2153" s="180"/>
      <c r="AZ2153" s="180"/>
      <c r="BA2153" s="180"/>
      <c r="BB2153" s="180"/>
      <c r="BC2153" s="180"/>
      <c r="BD2153" s="180"/>
      <c r="BE2153" s="180"/>
      <c r="BF2153" s="180"/>
      <c r="BG2153" s="180"/>
      <c r="BH2153" s="176">
        <f t="shared" si="252"/>
        <v>19</v>
      </c>
      <c r="BI2153" s="176">
        <f t="shared" si="248"/>
        <v>7</v>
      </c>
      <c r="BJ2153" s="182" t="str">
        <f t="shared" si="249"/>
        <v>36 - 162</v>
      </c>
      <c r="BK2153" s="176">
        <f t="shared" si="250"/>
        <v>99</v>
      </c>
      <c r="BL2153" s="176">
        <f t="shared" si="253"/>
        <v>23</v>
      </c>
      <c r="BM2153" s="533"/>
      <c r="BN2153" s="185">
        <v>8550</v>
      </c>
      <c r="BO2153" s="180">
        <v>25</v>
      </c>
      <c r="BP2153" s="185">
        <f t="shared" si="254"/>
        <v>11025</v>
      </c>
      <c r="BQ2153" s="420" t="str">
        <f t="shared" si="251"/>
        <v>IX</v>
      </c>
      <c r="BR2153" s="185"/>
      <c r="BS2153" s="464" t="s">
        <v>9623</v>
      </c>
    </row>
    <row r="2154" spans="1:71" x14ac:dyDescent="0.2">
      <c r="A2154" s="696">
        <v>2151</v>
      </c>
      <c r="B2154" s="286" t="s">
        <v>12716</v>
      </c>
      <c r="C2154" s="286" t="s">
        <v>12716</v>
      </c>
      <c r="D2154" s="258" t="s">
        <v>9623</v>
      </c>
      <c r="E2154" s="736">
        <v>1</v>
      </c>
      <c r="F2154" s="736">
        <v>2</v>
      </c>
      <c r="G2154" s="737">
        <v>20</v>
      </c>
      <c r="H2154" s="305" t="s">
        <v>795</v>
      </c>
      <c r="I2154" s="496" t="s">
        <v>5757</v>
      </c>
      <c r="J2154" s="497" t="s">
        <v>5587</v>
      </c>
      <c r="K2154" s="427" t="s">
        <v>3491</v>
      </c>
      <c r="L2154" s="427" t="s">
        <v>3491</v>
      </c>
      <c r="M2154" s="685">
        <v>6</v>
      </c>
      <c r="N2154" s="685" t="s">
        <v>15715</v>
      </c>
      <c r="O2154" s="685">
        <v>200</v>
      </c>
      <c r="P2154" s="427" t="s">
        <v>15822</v>
      </c>
      <c r="Q2154" s="191">
        <v>2</v>
      </c>
      <c r="R2154" s="180"/>
      <c r="S2154" s="498">
        <v>5</v>
      </c>
      <c r="T2154" s="498">
        <v>7</v>
      </c>
      <c r="U2154" s="189">
        <v>2</v>
      </c>
      <c r="V2154" s="189">
        <v>8</v>
      </c>
      <c r="W2154" s="742">
        <v>9</v>
      </c>
      <c r="X2154" s="742"/>
      <c r="Y2154" s="742"/>
      <c r="Z2154" s="742"/>
      <c r="AA2154" s="742"/>
      <c r="AB2154" s="220"/>
      <c r="AC2154" s="419" t="s">
        <v>12718</v>
      </c>
      <c r="AD2154" s="427" t="s">
        <v>3700</v>
      </c>
      <c r="AE2154" s="427" t="s">
        <v>4259</v>
      </c>
      <c r="AF2154" s="194">
        <v>0</v>
      </c>
      <c r="AG2154" s="194">
        <v>0</v>
      </c>
      <c r="AH2154" s="194">
        <v>0</v>
      </c>
      <c r="AI2154" s="194">
        <v>0</v>
      </c>
      <c r="AJ2154" s="194">
        <v>1</v>
      </c>
      <c r="AK2154" s="194">
        <v>0</v>
      </c>
      <c r="AL2154" s="385">
        <v>0</v>
      </c>
      <c r="AM2154" s="194">
        <v>0</v>
      </c>
      <c r="AN2154" s="177">
        <v>0</v>
      </c>
      <c r="AO2154" s="194">
        <v>0</v>
      </c>
      <c r="AP2154" s="180"/>
      <c r="AQ2154" s="180"/>
      <c r="AR2154" s="180"/>
      <c r="AS2154" s="180"/>
      <c r="AT2154" s="180"/>
      <c r="AU2154" s="180"/>
      <c r="AV2154" s="180"/>
      <c r="AW2154" s="180"/>
      <c r="AX2154" s="180"/>
      <c r="AY2154" s="180"/>
      <c r="AZ2154" s="180"/>
      <c r="BA2154" s="180"/>
      <c r="BB2154" s="180"/>
      <c r="BC2154" s="180"/>
      <c r="BD2154" s="180"/>
      <c r="BE2154" s="180"/>
      <c r="BF2154" s="180"/>
      <c r="BG2154" s="180"/>
      <c r="BH2154" s="176">
        <f t="shared" si="252"/>
        <v>0.5</v>
      </c>
      <c r="BI2154" s="176">
        <f t="shared" si="248"/>
        <v>21</v>
      </c>
      <c r="BJ2154" s="182" t="str">
        <f t="shared" si="249"/>
        <v>1 - 6</v>
      </c>
      <c r="BK2154" s="176">
        <f t="shared" si="250"/>
        <v>4</v>
      </c>
      <c r="BL2154" s="176">
        <f t="shared" si="253"/>
        <v>1</v>
      </c>
      <c r="BM2154" s="533"/>
      <c r="BN2154" s="185">
        <v>7</v>
      </c>
      <c r="BO2154" s="180">
        <v>1</v>
      </c>
      <c r="BP2154" s="185">
        <f t="shared" si="254"/>
        <v>11</v>
      </c>
      <c r="BQ2154" s="420" t="str">
        <f t="shared" si="251"/>
        <v>I</v>
      </c>
      <c r="BR2154" s="185"/>
      <c r="BS2154" s="464" t="s">
        <v>9623</v>
      </c>
    </row>
    <row r="2155" spans="1:71" x14ac:dyDescent="0.2">
      <c r="A2155" s="697">
        <v>2152</v>
      </c>
      <c r="B2155" s="286" t="s">
        <v>12719</v>
      </c>
      <c r="C2155" s="286" t="s">
        <v>12719</v>
      </c>
      <c r="D2155" s="258" t="s">
        <v>9623</v>
      </c>
      <c r="E2155" s="736">
        <v>1</v>
      </c>
      <c r="F2155" s="736">
        <v>2</v>
      </c>
      <c r="G2155" s="737">
        <v>16</v>
      </c>
      <c r="H2155" s="305" t="s">
        <v>12720</v>
      </c>
      <c r="I2155" s="496" t="s">
        <v>11432</v>
      </c>
      <c r="J2155" s="497" t="s">
        <v>12721</v>
      </c>
      <c r="K2155" s="427" t="s">
        <v>3491</v>
      </c>
      <c r="L2155" s="427" t="s">
        <v>3491</v>
      </c>
      <c r="M2155" s="685">
        <v>6</v>
      </c>
      <c r="N2155" s="685" t="s">
        <v>15715</v>
      </c>
      <c r="O2155" s="685">
        <v>125</v>
      </c>
      <c r="P2155" s="427" t="s">
        <v>16380</v>
      </c>
      <c r="Q2155" s="191">
        <v>7</v>
      </c>
      <c r="R2155" s="180"/>
      <c r="S2155" s="498">
        <v>5</v>
      </c>
      <c r="T2155" s="498">
        <v>7</v>
      </c>
      <c r="U2155" s="189">
        <v>2</v>
      </c>
      <c r="V2155" s="189">
        <v>8</v>
      </c>
      <c r="W2155" s="742">
        <v>6</v>
      </c>
      <c r="X2155" s="742">
        <v>3</v>
      </c>
      <c r="Y2155" s="742"/>
      <c r="Z2155" s="742"/>
      <c r="AA2155" s="742"/>
      <c r="AB2155" s="499" t="s">
        <v>795</v>
      </c>
      <c r="AC2155" s="183"/>
      <c r="AD2155" s="427" t="s">
        <v>5885</v>
      </c>
      <c r="AE2155" s="427" t="s">
        <v>4250</v>
      </c>
      <c r="AF2155" s="194">
        <v>0</v>
      </c>
      <c r="AG2155" s="194">
        <v>0</v>
      </c>
      <c r="AH2155" s="194">
        <v>0</v>
      </c>
      <c r="AI2155" s="194">
        <v>0</v>
      </c>
      <c r="AJ2155" s="194">
        <v>0</v>
      </c>
      <c r="AK2155" s="194">
        <v>0</v>
      </c>
      <c r="AL2155" s="385">
        <v>1</v>
      </c>
      <c r="AM2155" s="194">
        <v>0</v>
      </c>
      <c r="AN2155" s="177">
        <v>0</v>
      </c>
      <c r="AO2155" s="194">
        <v>0</v>
      </c>
      <c r="AP2155" s="180"/>
      <c r="AQ2155" s="180"/>
      <c r="AR2155" s="180"/>
      <c r="AS2155" s="180"/>
      <c r="AT2155" s="180"/>
      <c r="AU2155" s="180"/>
      <c r="AV2155" s="180"/>
      <c r="AW2155" s="180"/>
      <c r="AX2155" s="180"/>
      <c r="AY2155" s="180"/>
      <c r="AZ2155" s="180"/>
      <c r="BA2155" s="180"/>
      <c r="BB2155" s="180"/>
      <c r="BC2155" s="180"/>
      <c r="BD2155" s="180"/>
      <c r="BE2155" s="180"/>
      <c r="BF2155" s="180"/>
      <c r="BG2155" s="180"/>
      <c r="BH2155" s="176">
        <f t="shared" si="252"/>
        <v>1</v>
      </c>
      <c r="BI2155" s="176">
        <f t="shared" si="248"/>
        <v>19</v>
      </c>
      <c r="BJ2155" s="182" t="str">
        <f t="shared" si="249"/>
        <v>1 - 8</v>
      </c>
      <c r="BK2155" s="176">
        <f t="shared" si="250"/>
        <v>5</v>
      </c>
      <c r="BL2155" s="176">
        <f t="shared" si="253"/>
        <v>1</v>
      </c>
      <c r="BM2155" s="533"/>
      <c r="BN2155" s="185">
        <v>10</v>
      </c>
      <c r="BO2155" s="180">
        <v>1</v>
      </c>
      <c r="BP2155" s="185">
        <f t="shared" si="254"/>
        <v>15</v>
      </c>
      <c r="BQ2155" s="420" t="str">
        <f t="shared" si="251"/>
        <v>I</v>
      </c>
      <c r="BR2155" s="185"/>
      <c r="BS2155" s="464" t="s">
        <v>9623</v>
      </c>
    </row>
    <row r="2156" spans="1:71" ht="25.5" x14ac:dyDescent="0.2">
      <c r="A2156" s="696">
        <v>2153</v>
      </c>
      <c r="B2156" s="286" t="s">
        <v>12722</v>
      </c>
      <c r="C2156" s="286" t="s">
        <v>12722</v>
      </c>
      <c r="D2156" s="258" t="s">
        <v>9623</v>
      </c>
      <c r="E2156" s="736">
        <v>1</v>
      </c>
      <c r="F2156" s="736">
        <v>2</v>
      </c>
      <c r="G2156" s="737">
        <v>12</v>
      </c>
      <c r="H2156" s="305" t="s">
        <v>3486</v>
      </c>
      <c r="I2156" s="496" t="s">
        <v>3485</v>
      </c>
      <c r="J2156" s="497" t="s">
        <v>6554</v>
      </c>
      <c r="K2156" s="427" t="s">
        <v>12724</v>
      </c>
      <c r="L2156" s="427" t="s">
        <v>5490</v>
      </c>
      <c r="M2156" s="685">
        <v>12.5</v>
      </c>
      <c r="N2156" s="685" t="s">
        <v>15766</v>
      </c>
      <c r="O2156" s="685">
        <v>150</v>
      </c>
      <c r="P2156" s="427" t="s">
        <v>16154</v>
      </c>
      <c r="Q2156" s="427">
        <v>7</v>
      </c>
      <c r="R2156" s="180"/>
      <c r="S2156" s="498">
        <v>1</v>
      </c>
      <c r="T2156" s="189">
        <v>1</v>
      </c>
      <c r="U2156" s="189">
        <v>1</v>
      </c>
      <c r="V2156" s="189">
        <v>1</v>
      </c>
      <c r="W2156" s="742">
        <v>3</v>
      </c>
      <c r="X2156" s="742">
        <v>24</v>
      </c>
      <c r="Y2156" s="742"/>
      <c r="Z2156" s="742"/>
      <c r="AA2156" s="742"/>
      <c r="AB2156" s="499" t="s">
        <v>3879</v>
      </c>
      <c r="AC2156" s="419"/>
      <c r="AD2156" s="427" t="s">
        <v>6182</v>
      </c>
      <c r="AE2156" s="427" t="s">
        <v>4247</v>
      </c>
      <c r="AF2156" s="194">
        <v>0</v>
      </c>
      <c r="AG2156" s="194">
        <v>0</v>
      </c>
      <c r="AH2156" s="194">
        <v>0</v>
      </c>
      <c r="AI2156" s="194">
        <v>0</v>
      </c>
      <c r="AJ2156" s="194">
        <v>0</v>
      </c>
      <c r="AK2156" s="194">
        <v>0</v>
      </c>
      <c r="AL2156" s="385">
        <v>2</v>
      </c>
      <c r="AM2156" s="194">
        <v>0</v>
      </c>
      <c r="AN2156" s="177">
        <v>0</v>
      </c>
      <c r="AO2156" s="194">
        <v>1</v>
      </c>
      <c r="AP2156" s="180"/>
      <c r="AQ2156" s="180"/>
      <c r="AR2156" s="180"/>
      <c r="AS2156" s="180"/>
      <c r="AT2156" s="180"/>
      <c r="AU2156" s="180"/>
      <c r="AV2156" s="180"/>
      <c r="AW2156" s="180"/>
      <c r="AX2156" s="180"/>
      <c r="AY2156" s="180"/>
      <c r="AZ2156" s="180"/>
      <c r="BA2156" s="180"/>
      <c r="BB2156" s="180"/>
      <c r="BC2156" s="180"/>
      <c r="BD2156" s="180"/>
      <c r="BE2156" s="180"/>
      <c r="BF2156" s="180"/>
      <c r="BG2156" s="180"/>
      <c r="BH2156" s="176">
        <f t="shared" si="252"/>
        <v>2</v>
      </c>
      <c r="BI2156" s="176">
        <f t="shared" si="248"/>
        <v>16</v>
      </c>
      <c r="BJ2156" s="182" t="str">
        <f t="shared" si="249"/>
        <v>3 - 17</v>
      </c>
      <c r="BK2156" s="176">
        <f t="shared" si="250"/>
        <v>10</v>
      </c>
      <c r="BL2156" s="176">
        <f t="shared" si="253"/>
        <v>2</v>
      </c>
      <c r="BM2156" s="533"/>
      <c r="BN2156" s="185">
        <v>35</v>
      </c>
      <c r="BO2156" s="180">
        <v>3</v>
      </c>
      <c r="BP2156" s="185">
        <f t="shared" si="254"/>
        <v>65</v>
      </c>
      <c r="BQ2156" s="420" t="str">
        <f t="shared" si="251"/>
        <v>II</v>
      </c>
      <c r="BR2156" s="185"/>
      <c r="BS2156" s="464" t="s">
        <v>9623</v>
      </c>
    </row>
    <row r="2157" spans="1:71" ht="25.5" x14ac:dyDescent="0.2">
      <c r="A2157" s="696">
        <v>2154</v>
      </c>
      <c r="B2157" s="286" t="s">
        <v>12723</v>
      </c>
      <c r="C2157" s="286" t="s">
        <v>12723</v>
      </c>
      <c r="D2157" s="258" t="s">
        <v>9623</v>
      </c>
      <c r="E2157" s="736">
        <v>1</v>
      </c>
      <c r="F2157" s="736">
        <v>4</v>
      </c>
      <c r="G2157" s="737">
        <v>24</v>
      </c>
      <c r="H2157" s="305" t="s">
        <v>3486</v>
      </c>
      <c r="I2157" s="496" t="s">
        <v>3485</v>
      </c>
      <c r="J2157" s="497" t="s">
        <v>6553</v>
      </c>
      <c r="K2157" s="427" t="s">
        <v>12725</v>
      </c>
      <c r="L2157" s="427" t="s">
        <v>3491</v>
      </c>
      <c r="M2157" s="685">
        <v>6.5</v>
      </c>
      <c r="N2157" s="685" t="s">
        <v>15766</v>
      </c>
      <c r="O2157" s="685">
        <v>21</v>
      </c>
      <c r="P2157" s="427" t="s">
        <v>16381</v>
      </c>
      <c r="Q2157" s="427">
        <v>6</v>
      </c>
      <c r="R2157" s="180"/>
      <c r="S2157" s="498">
        <v>1</v>
      </c>
      <c r="T2157" s="189">
        <v>1</v>
      </c>
      <c r="U2157" s="189">
        <v>1</v>
      </c>
      <c r="V2157" s="189">
        <v>1</v>
      </c>
      <c r="W2157" s="742">
        <v>3</v>
      </c>
      <c r="X2157" s="742">
        <v>27</v>
      </c>
      <c r="Y2157" s="742"/>
      <c r="Z2157" s="742"/>
      <c r="AA2157" s="742"/>
      <c r="AB2157" s="499" t="s">
        <v>793</v>
      </c>
      <c r="AC2157" s="419"/>
      <c r="AD2157" s="427" t="s">
        <v>3044</v>
      </c>
      <c r="AE2157" s="427" t="s">
        <v>4247</v>
      </c>
      <c r="AF2157" s="194">
        <v>0</v>
      </c>
      <c r="AG2157" s="194">
        <v>0</v>
      </c>
      <c r="AH2157" s="194">
        <v>0</v>
      </c>
      <c r="AI2157" s="194">
        <v>0</v>
      </c>
      <c r="AJ2157" s="194">
        <v>0</v>
      </c>
      <c r="AK2157" s="194">
        <v>0</v>
      </c>
      <c r="AL2157" s="383">
        <v>1</v>
      </c>
      <c r="AM2157" s="194">
        <v>0</v>
      </c>
      <c r="AN2157" s="177">
        <v>0</v>
      </c>
      <c r="AO2157" s="194">
        <v>1</v>
      </c>
      <c r="AP2157" s="180"/>
      <c r="AQ2157" s="180"/>
      <c r="AR2157" s="180"/>
      <c r="AS2157" s="180"/>
      <c r="AT2157" s="180"/>
      <c r="AU2157" s="180"/>
      <c r="AV2157" s="180"/>
      <c r="AW2157" s="180"/>
      <c r="AX2157" s="180"/>
      <c r="AY2157" s="180"/>
      <c r="AZ2157" s="180"/>
      <c r="BA2157" s="180"/>
      <c r="BB2157" s="180"/>
      <c r="BC2157" s="180"/>
      <c r="BD2157" s="180"/>
      <c r="BE2157" s="180"/>
      <c r="BF2157" s="180"/>
      <c r="BG2157" s="180"/>
      <c r="BH2157" s="176">
        <f t="shared" si="252"/>
        <v>1.125</v>
      </c>
      <c r="BI2157" s="176">
        <f t="shared" si="248"/>
        <v>18</v>
      </c>
      <c r="BJ2157" s="182" t="str">
        <f t="shared" si="249"/>
        <v>2 - 9</v>
      </c>
      <c r="BK2157" s="176">
        <f t="shared" si="250"/>
        <v>6</v>
      </c>
      <c r="BL2157" s="176">
        <f t="shared" si="253"/>
        <v>1</v>
      </c>
      <c r="BM2157" s="533"/>
      <c r="BN2157" s="185">
        <v>20</v>
      </c>
      <c r="BO2157" s="180">
        <v>2</v>
      </c>
      <c r="BP2157" s="185">
        <f t="shared" si="254"/>
        <v>32</v>
      </c>
      <c r="BQ2157" s="420" t="str">
        <f t="shared" si="251"/>
        <v>I</v>
      </c>
      <c r="BR2157" s="185"/>
      <c r="BS2157" s="464" t="s">
        <v>9623</v>
      </c>
    </row>
    <row r="2158" spans="1:71" x14ac:dyDescent="0.2">
      <c r="A2158" s="697">
        <v>2155</v>
      </c>
      <c r="B2158" s="286" t="s">
        <v>12726</v>
      </c>
      <c r="C2158" s="286" t="s">
        <v>12726</v>
      </c>
      <c r="D2158" s="258" t="s">
        <v>9623</v>
      </c>
      <c r="E2158" s="736">
        <v>1</v>
      </c>
      <c r="F2158" s="736">
        <v>1</v>
      </c>
      <c r="G2158" s="737">
        <v>2</v>
      </c>
      <c r="H2158" s="305" t="s">
        <v>3486</v>
      </c>
      <c r="I2158" s="496" t="s">
        <v>3485</v>
      </c>
      <c r="J2158" s="497" t="s">
        <v>3395</v>
      </c>
      <c r="K2158" s="427" t="s">
        <v>3489</v>
      </c>
      <c r="L2158" s="427" t="s">
        <v>3489</v>
      </c>
      <c r="M2158" s="685">
        <v>1.5</v>
      </c>
      <c r="N2158" s="685" t="s">
        <v>15710</v>
      </c>
      <c r="O2158" s="717">
        <v>0.8125</v>
      </c>
      <c r="P2158" s="427" t="s">
        <v>16382</v>
      </c>
      <c r="Q2158" s="427">
        <v>6</v>
      </c>
      <c r="R2158" s="180"/>
      <c r="S2158" s="498">
        <v>1</v>
      </c>
      <c r="T2158" s="189">
        <v>1</v>
      </c>
      <c r="U2158" s="189">
        <v>1</v>
      </c>
      <c r="V2158" s="189">
        <v>1</v>
      </c>
      <c r="W2158" s="742">
        <v>15</v>
      </c>
      <c r="X2158" s="742"/>
      <c r="Y2158" s="742"/>
      <c r="Z2158" s="742"/>
      <c r="AA2158" s="742"/>
      <c r="AB2158" s="220"/>
      <c r="AC2158" s="183"/>
      <c r="AD2158" s="427" t="s">
        <v>7471</v>
      </c>
      <c r="AE2158" s="427" t="s">
        <v>4247</v>
      </c>
      <c r="AF2158" s="194">
        <v>1</v>
      </c>
      <c r="AG2158" s="194">
        <v>0</v>
      </c>
      <c r="AH2158" s="194">
        <v>0</v>
      </c>
      <c r="AI2158" s="194">
        <v>0</v>
      </c>
      <c r="AJ2158" s="194">
        <v>0</v>
      </c>
      <c r="AK2158" s="194">
        <v>0</v>
      </c>
      <c r="AL2158" s="383">
        <v>0</v>
      </c>
      <c r="AM2158" s="194">
        <v>0</v>
      </c>
      <c r="AN2158" s="177">
        <v>0</v>
      </c>
      <c r="AO2158" s="194">
        <v>0</v>
      </c>
      <c r="AP2158" s="180"/>
      <c r="AQ2158" s="180"/>
      <c r="AR2158" s="180"/>
      <c r="AS2158" s="180"/>
      <c r="AT2158" s="180"/>
      <c r="AU2158" s="180"/>
      <c r="AV2158" s="180"/>
      <c r="AW2158" s="180"/>
      <c r="AX2158" s="180"/>
      <c r="AY2158" s="180"/>
      <c r="AZ2158" s="180"/>
      <c r="BA2158" s="180"/>
      <c r="BB2158" s="180"/>
      <c r="BC2158" s="180"/>
      <c r="BD2158" s="180"/>
      <c r="BE2158" s="180"/>
      <c r="BF2158" s="180"/>
      <c r="BG2158" s="180"/>
      <c r="BH2158" s="176">
        <f t="shared" si="252"/>
        <v>0.5</v>
      </c>
      <c r="BI2158" s="176">
        <f t="shared" si="248"/>
        <v>21</v>
      </c>
      <c r="BJ2158" s="182" t="str">
        <f t="shared" si="249"/>
        <v>1 - 2</v>
      </c>
      <c r="BK2158" s="176">
        <f t="shared" si="250"/>
        <v>2</v>
      </c>
      <c r="BL2158" s="176">
        <f t="shared" si="253"/>
        <v>0</v>
      </c>
      <c r="BM2158" s="533"/>
      <c r="BN2158" s="185">
        <v>2</v>
      </c>
      <c r="BO2158" s="180">
        <v>1</v>
      </c>
      <c r="BP2158" s="185">
        <f t="shared" si="254"/>
        <v>4</v>
      </c>
      <c r="BQ2158" s="420" t="str">
        <f t="shared" si="251"/>
        <v>I</v>
      </c>
      <c r="BR2158" s="185"/>
      <c r="BS2158" s="464" t="s">
        <v>9623</v>
      </c>
    </row>
    <row r="2159" spans="1:71" ht="25.5" x14ac:dyDescent="0.2">
      <c r="A2159" s="696">
        <v>2156</v>
      </c>
      <c r="B2159" s="286" t="s">
        <v>12727</v>
      </c>
      <c r="C2159" s="286" t="s">
        <v>12727</v>
      </c>
      <c r="D2159" s="258" t="s">
        <v>9623</v>
      </c>
      <c r="E2159" s="736">
        <v>1</v>
      </c>
      <c r="F2159" s="736">
        <v>12</v>
      </c>
      <c r="G2159" s="737">
        <v>48</v>
      </c>
      <c r="H2159" s="305" t="s">
        <v>3486</v>
      </c>
      <c r="I2159" s="496" t="s">
        <v>3485</v>
      </c>
      <c r="J2159" s="497" t="s">
        <v>3395</v>
      </c>
      <c r="K2159" s="427" t="s">
        <v>3489</v>
      </c>
      <c r="L2159" s="427" t="s">
        <v>3489</v>
      </c>
      <c r="M2159" s="685">
        <v>4.3</v>
      </c>
      <c r="N2159" s="685" t="s">
        <v>15766</v>
      </c>
      <c r="O2159" s="685">
        <v>3</v>
      </c>
      <c r="P2159" s="427" t="s">
        <v>16353</v>
      </c>
      <c r="Q2159" s="427">
        <v>8</v>
      </c>
      <c r="R2159" s="180"/>
      <c r="S2159" s="427">
        <v>2</v>
      </c>
      <c r="T2159" s="191">
        <v>4</v>
      </c>
      <c r="U2159" s="191">
        <v>1</v>
      </c>
      <c r="V2159" s="191">
        <v>1</v>
      </c>
      <c r="W2159" s="742">
        <v>3</v>
      </c>
      <c r="X2159" s="742">
        <v>18</v>
      </c>
      <c r="Y2159" s="742"/>
      <c r="Z2159" s="742"/>
      <c r="AA2159" s="742"/>
      <c r="AB2159" s="499" t="s">
        <v>795</v>
      </c>
      <c r="AC2159" s="419" t="s">
        <v>12740</v>
      </c>
      <c r="AD2159" s="427" t="s">
        <v>1821</v>
      </c>
      <c r="AE2159" s="427" t="s">
        <v>4247</v>
      </c>
      <c r="AF2159" s="194">
        <v>0</v>
      </c>
      <c r="AG2159" s="194">
        <v>0</v>
      </c>
      <c r="AH2159" s="194">
        <v>1</v>
      </c>
      <c r="AI2159" s="194">
        <v>0</v>
      </c>
      <c r="AJ2159" s="194">
        <v>0</v>
      </c>
      <c r="AK2159" s="194">
        <v>0</v>
      </c>
      <c r="AL2159" s="383">
        <v>0</v>
      </c>
      <c r="AM2159" s="194">
        <v>0</v>
      </c>
      <c r="AN2159" s="177">
        <v>0</v>
      </c>
      <c r="AO2159" s="194">
        <v>0</v>
      </c>
      <c r="AP2159" s="180"/>
      <c r="AQ2159" s="180"/>
      <c r="AR2159" s="180"/>
      <c r="AS2159" s="180"/>
      <c r="AT2159" s="180"/>
      <c r="AU2159" s="180"/>
      <c r="AV2159" s="180"/>
      <c r="AW2159" s="180"/>
      <c r="AX2159" s="180"/>
      <c r="AY2159" s="180"/>
      <c r="AZ2159" s="180"/>
      <c r="BA2159" s="180"/>
      <c r="BB2159" s="180"/>
      <c r="BC2159" s="180"/>
      <c r="BD2159" s="180"/>
      <c r="BE2159" s="180"/>
      <c r="BF2159" s="180"/>
      <c r="BG2159" s="180"/>
      <c r="BH2159" s="176">
        <f t="shared" si="252"/>
        <v>0.5</v>
      </c>
      <c r="BI2159" s="176">
        <f t="shared" si="248"/>
        <v>21</v>
      </c>
      <c r="BJ2159" s="182" t="str">
        <f t="shared" si="249"/>
        <v>1 - 4</v>
      </c>
      <c r="BK2159" s="176">
        <f t="shared" si="250"/>
        <v>3</v>
      </c>
      <c r="BL2159" s="176">
        <f t="shared" si="253"/>
        <v>0</v>
      </c>
      <c r="BM2159" s="533"/>
      <c r="BN2159" s="185">
        <v>7</v>
      </c>
      <c r="BO2159" s="180">
        <v>1</v>
      </c>
      <c r="BP2159" s="185">
        <f t="shared" si="254"/>
        <v>10</v>
      </c>
      <c r="BQ2159" s="420" t="str">
        <f t="shared" si="251"/>
        <v>I</v>
      </c>
      <c r="BR2159" s="185"/>
      <c r="BS2159" s="464" t="s">
        <v>9623</v>
      </c>
    </row>
    <row r="2160" spans="1:71" x14ac:dyDescent="0.2">
      <c r="A2160" s="697">
        <v>2157</v>
      </c>
      <c r="B2160" s="286" t="s">
        <v>12741</v>
      </c>
      <c r="C2160" s="286" t="s">
        <v>12741</v>
      </c>
      <c r="D2160" s="258" t="s">
        <v>9623</v>
      </c>
      <c r="E2160" s="736">
        <v>1485</v>
      </c>
      <c r="F2160" s="736">
        <v>2</v>
      </c>
      <c r="G2160" s="737">
        <v>16</v>
      </c>
      <c r="H2160" s="305" t="s">
        <v>794</v>
      </c>
      <c r="I2160" s="496" t="s">
        <v>2429</v>
      </c>
      <c r="J2160" s="497" t="s">
        <v>4028</v>
      </c>
      <c r="K2160" s="427" t="s">
        <v>12742</v>
      </c>
      <c r="L2160" s="427" t="s">
        <v>5490</v>
      </c>
      <c r="M2160" s="685">
        <v>7</v>
      </c>
      <c r="N2160" s="685" t="s">
        <v>15715</v>
      </c>
      <c r="O2160" s="685">
        <v>535</v>
      </c>
      <c r="P2160" s="427" t="s">
        <v>16383</v>
      </c>
      <c r="Q2160" s="427">
        <v>6</v>
      </c>
      <c r="R2160" s="180"/>
      <c r="S2160" s="427">
        <v>8</v>
      </c>
      <c r="T2160" s="191">
        <v>10</v>
      </c>
      <c r="U2160" s="191">
        <v>3</v>
      </c>
      <c r="V2160" s="191">
        <v>12</v>
      </c>
      <c r="W2160" s="742">
        <v>12</v>
      </c>
      <c r="X2160" s="742"/>
      <c r="Y2160" s="742"/>
      <c r="Z2160" s="742"/>
      <c r="AA2160" s="742"/>
      <c r="AB2160" s="220"/>
      <c r="AC2160" s="419" t="s">
        <v>12772</v>
      </c>
      <c r="AD2160" s="427" t="s">
        <v>640</v>
      </c>
      <c r="AE2160" s="427" t="s">
        <v>4247</v>
      </c>
      <c r="AF2160" s="194">
        <v>0</v>
      </c>
      <c r="AG2160" s="194">
        <v>0</v>
      </c>
      <c r="AH2160" s="194">
        <v>0</v>
      </c>
      <c r="AI2160" s="194">
        <v>0</v>
      </c>
      <c r="AJ2160" s="194">
        <v>0</v>
      </c>
      <c r="AK2160" s="194">
        <v>0</v>
      </c>
      <c r="AL2160" s="383">
        <v>5</v>
      </c>
      <c r="AM2160" s="194">
        <v>0</v>
      </c>
      <c r="AN2160" s="177">
        <v>0</v>
      </c>
      <c r="AO2160" s="194">
        <v>8</v>
      </c>
      <c r="AP2160" s="180"/>
      <c r="AQ2160" s="180"/>
      <c r="AR2160" s="180"/>
      <c r="AS2160" s="180"/>
      <c r="AT2160" s="180"/>
      <c r="AU2160" s="180"/>
      <c r="AV2160" s="180"/>
      <c r="AW2160" s="180"/>
      <c r="AX2160" s="180"/>
      <c r="AY2160" s="180"/>
      <c r="AZ2160" s="180"/>
      <c r="BA2160" s="180"/>
      <c r="BB2160" s="180"/>
      <c r="BC2160" s="180"/>
      <c r="BD2160" s="180"/>
      <c r="BE2160" s="180"/>
      <c r="BF2160" s="180"/>
      <c r="BG2160" s="180"/>
      <c r="BH2160" s="176">
        <f t="shared" si="252"/>
        <v>6</v>
      </c>
      <c r="BI2160" s="176">
        <f t="shared" si="248"/>
        <v>13</v>
      </c>
      <c r="BJ2160" s="182" t="str">
        <f t="shared" si="249"/>
        <v>13 - 48</v>
      </c>
      <c r="BK2160" s="176">
        <f t="shared" si="250"/>
        <v>31</v>
      </c>
      <c r="BL2160" s="176">
        <f t="shared" si="253"/>
        <v>7</v>
      </c>
      <c r="BM2160" s="533"/>
      <c r="BN2160" s="185">
        <v>200</v>
      </c>
      <c r="BO2160" s="180">
        <v>7</v>
      </c>
      <c r="BP2160" s="185">
        <f t="shared" si="254"/>
        <v>417</v>
      </c>
      <c r="BQ2160" s="420" t="str">
        <f t="shared" si="251"/>
        <v>IV</v>
      </c>
      <c r="BR2160" s="185"/>
      <c r="BS2160" s="464" t="s">
        <v>9623</v>
      </c>
    </row>
    <row r="2161" spans="1:71" x14ac:dyDescent="0.2">
      <c r="A2161" s="696">
        <v>2158</v>
      </c>
      <c r="B2161" s="286" t="s">
        <v>12741</v>
      </c>
      <c r="C2161" s="286" t="s">
        <v>12753</v>
      </c>
      <c r="D2161" s="258" t="s">
        <v>9623</v>
      </c>
      <c r="E2161" s="736">
        <v>10</v>
      </c>
      <c r="F2161" s="736">
        <v>2</v>
      </c>
      <c r="G2161" s="737">
        <v>16</v>
      </c>
      <c r="H2161" s="305" t="s">
        <v>794</v>
      </c>
      <c r="I2161" s="496" t="s">
        <v>2429</v>
      </c>
      <c r="J2161" s="497" t="s">
        <v>12754</v>
      </c>
      <c r="K2161" s="427" t="s">
        <v>12742</v>
      </c>
      <c r="L2161" s="427" t="s">
        <v>5490</v>
      </c>
      <c r="M2161" s="685">
        <v>7</v>
      </c>
      <c r="N2161" s="685" t="s">
        <v>15715</v>
      </c>
      <c r="O2161" s="685">
        <v>535</v>
      </c>
      <c r="P2161" s="427" t="s">
        <v>16383</v>
      </c>
      <c r="Q2161" s="427">
        <v>5</v>
      </c>
      <c r="R2161" s="180"/>
      <c r="S2161" s="427">
        <v>8</v>
      </c>
      <c r="T2161" s="191">
        <v>10</v>
      </c>
      <c r="U2161" s="191">
        <v>3</v>
      </c>
      <c r="V2161" s="191">
        <v>12</v>
      </c>
      <c r="W2161" s="742">
        <v>12</v>
      </c>
      <c r="X2161" s="742"/>
      <c r="Y2161" s="742"/>
      <c r="Z2161" s="742"/>
      <c r="AA2161" s="742"/>
      <c r="AB2161" s="220"/>
      <c r="AC2161" s="419" t="s">
        <v>12772</v>
      </c>
      <c r="AD2161" s="427" t="s">
        <v>640</v>
      </c>
      <c r="AE2161" s="427" t="s">
        <v>4247</v>
      </c>
      <c r="AF2161" s="194">
        <v>0</v>
      </c>
      <c r="AG2161" s="194">
        <v>0</v>
      </c>
      <c r="AH2161" s="194">
        <v>0</v>
      </c>
      <c r="AI2161" s="194">
        <v>0</v>
      </c>
      <c r="AJ2161" s="194">
        <v>0</v>
      </c>
      <c r="AK2161" s="194">
        <v>0</v>
      </c>
      <c r="AL2161" s="383">
        <v>6</v>
      </c>
      <c r="AM2161" s="194">
        <v>0</v>
      </c>
      <c r="AN2161" s="177">
        <v>0</v>
      </c>
      <c r="AO2161" s="194">
        <v>4</v>
      </c>
      <c r="AP2161" s="180"/>
      <c r="AQ2161" s="180"/>
      <c r="AR2161" s="180"/>
      <c r="AS2161" s="180"/>
      <c r="AT2161" s="180"/>
      <c r="AU2161" s="180"/>
      <c r="AV2161" s="180"/>
      <c r="AW2161" s="180"/>
      <c r="AX2161" s="180"/>
      <c r="AY2161" s="180"/>
      <c r="AZ2161" s="180"/>
      <c r="BA2161" s="180"/>
      <c r="BB2161" s="180"/>
      <c r="BC2161" s="180"/>
      <c r="BD2161" s="180"/>
      <c r="BE2161" s="180"/>
      <c r="BF2161" s="180"/>
      <c r="BG2161" s="180"/>
      <c r="BH2161" s="176">
        <f t="shared" si="252"/>
        <v>7</v>
      </c>
      <c r="BI2161" s="176">
        <f t="shared" si="248"/>
        <v>13</v>
      </c>
      <c r="BJ2161" s="182" t="str">
        <f t="shared" si="249"/>
        <v>10 - 52</v>
      </c>
      <c r="BK2161" s="176">
        <f t="shared" si="250"/>
        <v>31</v>
      </c>
      <c r="BL2161" s="176">
        <f t="shared" si="253"/>
        <v>7</v>
      </c>
      <c r="BM2161" s="533"/>
      <c r="BN2161" s="185">
        <v>325</v>
      </c>
      <c r="BO2161" s="180">
        <v>9</v>
      </c>
      <c r="BP2161" s="185">
        <f t="shared" si="254"/>
        <v>604</v>
      </c>
      <c r="BQ2161" s="420" t="str">
        <f t="shared" si="251"/>
        <v>V</v>
      </c>
      <c r="BR2161" s="185"/>
      <c r="BS2161" s="464" t="s">
        <v>12756</v>
      </c>
    </row>
    <row r="2162" spans="1:71" ht="25.5" x14ac:dyDescent="0.2">
      <c r="A2162" s="696">
        <v>2159</v>
      </c>
      <c r="B2162" s="286" t="s">
        <v>12741</v>
      </c>
      <c r="C2162" s="286" t="s">
        <v>12758</v>
      </c>
      <c r="D2162" s="258" t="s">
        <v>9623</v>
      </c>
      <c r="E2162" s="736">
        <v>7</v>
      </c>
      <c r="F2162" s="736">
        <v>2</v>
      </c>
      <c r="G2162" s="737">
        <v>16</v>
      </c>
      <c r="H2162" s="305" t="s">
        <v>794</v>
      </c>
      <c r="I2162" s="496" t="s">
        <v>2429</v>
      </c>
      <c r="J2162" s="497" t="s">
        <v>4028</v>
      </c>
      <c r="K2162" s="427" t="s">
        <v>12742</v>
      </c>
      <c r="L2162" s="427" t="s">
        <v>5490</v>
      </c>
      <c r="M2162" s="685">
        <v>7</v>
      </c>
      <c r="N2162" s="685" t="s">
        <v>15715</v>
      </c>
      <c r="O2162" s="685">
        <v>535</v>
      </c>
      <c r="P2162" s="427" t="s">
        <v>16383</v>
      </c>
      <c r="Q2162" s="427">
        <v>6</v>
      </c>
      <c r="R2162" s="180"/>
      <c r="S2162" s="427">
        <v>8</v>
      </c>
      <c r="T2162" s="191">
        <v>10</v>
      </c>
      <c r="U2162" s="191">
        <v>3</v>
      </c>
      <c r="V2162" s="191">
        <v>12</v>
      </c>
      <c r="W2162" s="742">
        <v>12</v>
      </c>
      <c r="X2162" s="742"/>
      <c r="Y2162" s="742"/>
      <c r="Z2162" s="742"/>
      <c r="AA2162" s="742"/>
      <c r="AB2162" s="220"/>
      <c r="AC2162" s="419" t="s">
        <v>12773</v>
      </c>
      <c r="AD2162" s="427" t="s">
        <v>640</v>
      </c>
      <c r="AE2162" s="427" t="s">
        <v>4247</v>
      </c>
      <c r="AF2162" s="194">
        <v>0</v>
      </c>
      <c r="AG2162" s="194">
        <v>0</v>
      </c>
      <c r="AH2162" s="194">
        <v>0</v>
      </c>
      <c r="AI2162" s="194">
        <v>0</v>
      </c>
      <c r="AJ2162" s="194">
        <v>0</v>
      </c>
      <c r="AK2162" s="194">
        <v>0</v>
      </c>
      <c r="AL2162" s="383">
        <v>5</v>
      </c>
      <c r="AM2162" s="194">
        <v>0</v>
      </c>
      <c r="AN2162" s="177">
        <v>0</v>
      </c>
      <c r="AO2162" s="194">
        <v>8</v>
      </c>
      <c r="AP2162" s="180"/>
      <c r="AQ2162" s="180"/>
      <c r="AR2162" s="180"/>
      <c r="AS2162" s="180"/>
      <c r="AT2162" s="180"/>
      <c r="AU2162" s="180"/>
      <c r="AV2162" s="180"/>
      <c r="AW2162" s="180"/>
      <c r="AX2162" s="180"/>
      <c r="AY2162" s="180"/>
      <c r="AZ2162" s="180">
        <v>7</v>
      </c>
      <c r="BA2162" s="180"/>
      <c r="BB2162" s="180"/>
      <c r="BC2162" s="180"/>
      <c r="BD2162" s="180"/>
      <c r="BE2162" s="180"/>
      <c r="BF2162" s="180"/>
      <c r="BG2162" s="180">
        <v>4</v>
      </c>
      <c r="BH2162" s="176">
        <f t="shared" si="252"/>
        <v>6</v>
      </c>
      <c r="BI2162" s="176">
        <f t="shared" ref="BI2162:BI2225" si="255">IF(manualHD="",IF(COUNTIF(AP2162:BG2162,"")=18,IFERROR(INDEX(thac0array,MATCH(IF(manualHD="",IF(SUM($AG2162:$AL2162)/(0.01+fixedhp)&lt;1/40,ROUND(fixedhp/4.5,0),IF(eightsider=1,IF((AND(fixedhp&gt;0,fixedhp&lt;4)),1.125,1),IF(eightsider&gt;1,eightsider+IF(twosider*1.5+threesider*2+foursider*2.5+fivesider*3+sixsider*3.5+sevensider*4+fixedhp&gt;3,1,0),IF(sevensider=1,0.875,0.5)))),manualHD),hitDiceThac0,0)),21),MIN(IFERROR(INDEX(thac0array,MATCH(IF(AZ2162="",AP2162,ROUND(AP2162+AZ2162/2,0)),hitDiceThac0,0)),21),IFERROR(INDEX(thac0array,MATCH(MAX(AQ2162:AS2162),fighterThac0,0)),21),IFERROR(INDEX(thac0array,MATCH(MAX(AW2162:BA2162),clericThac0,0)),21),IFERROR(INDEX(thac0array,MATCH(MAX(BB2162:BC2162),thiefThac0,0)),21),IFERROR(INDEX(thac0array,MATCH(MAX(BD2162:BG2162),magicUserThac0,0)),21))),IFERROR(INDEX(thac0array,MATCH(BM2162,hitDiceThac0),0),BM2162))</f>
        <v>13</v>
      </c>
      <c r="BJ2162" s="182" t="str">
        <f t="shared" ref="BJ2162:BJ2225" si="256">IF(SUM(AF2162:AN2162)=0,AO2162,IF(AZ2162="",SUM(AF2162:AO2162)&amp;" - "&amp;IF(OR(COUNTIF(AP2162:BG2162,"")=18,AP2162&gt;0),ROUND(AF2162*2+AG2162*3+AH2162*4+AI2162*5+AJ2162*6+AK2162*7+AL2162*8+AM2162*10+AN2162*12+AO2162,0),ROUND((AF2162*2+AG2162*3+AH2162*4+AI2162*5+AJ2162*6+AK2162*7+AL2162*8+AM2162*10+AN2162*12+AO2162)/COUNTA(AQ2162:BG2162),0)),IF(BM2162="",(AZ2162-1)*1+SUM(AF2162:AO2162)&amp;" - "&amp;(AZ2162-1)*4+ROUND(AF2162*2+AG2162*3+AH2162*4+AI2162*5+AJ2162*6+AK2162*7+AL2162*8+AM2162*10+AN2162*12+AO2162,0),SUM(AF2162:AO2162)&amp;" - "&amp;ROUND(AF2162*2+AG2162*3+AH2162*4+AI2162*5+AJ2162*6+AK2162*7+AL2162*8+AM2162*10+AN2162*12+AO2162,0))))</f>
        <v>13 - 48</v>
      </c>
      <c r="BK2162" s="176">
        <f t="shared" ref="BK2162:BK2225" si="257">IF(SUM(AF2162:AN2162)=0,AO2162,IF(AZ2162="",ROUND(AVERAGE(SUM(AF2162:AO2162),IF(OR(COUNTIF(AP2162:BG2162,"")=18,AP2162&gt;0),ROUND(AF2162*2+AG2162*3+AH2162*4+AI2162*5+AJ2162*6+AK2162*7+AL2162*8+AM2162*10+AN2162*12+AO2162,0),ROUND((AF2162*2+AG2162*3+AH2162*4+AI2162*5+AJ2162*6+AK2162*7+AL2162*8+AM2162*10+AN2162*12+AO2162)/COUNTA(AQ2162:BG2162),0))),0),IF(BM2162="",ROUND(AVERAGE((AZ2162-1)*1+SUM(AF2162:AO2162),(AZ2162-1)*4+ROUND(AF2162*2+AG2162*3+AH2162*4+AI2162*5+AJ2162*6+AK2162*7+AL2162*8+AM2162*10+AN2162*12+AO2162,0)),0),ROUND(AVERAGE(SUM(AF2162:AO2162),ROUND(AF2162*2+AG2162*3+AH2162*4+AI2162*5+AJ2162*6+AK2162*7+AL2162*8+AM2162*10+AN2162*12+AO2162,0)),0))))</f>
        <v>31</v>
      </c>
      <c r="BL2162" s="176">
        <f t="shared" si="253"/>
        <v>7</v>
      </c>
      <c r="BM2162" s="533">
        <v>6</v>
      </c>
      <c r="BN2162" s="185">
        <v>700</v>
      </c>
      <c r="BO2162" s="180">
        <v>11</v>
      </c>
      <c r="BP2162" s="185">
        <f t="shared" si="254"/>
        <v>1041</v>
      </c>
      <c r="BQ2162" s="420" t="str">
        <f t="shared" ref="BQ2162:BQ2225" si="258">IFERROR(INDEX(xpLevel,MATCH($BN2162,xpThresholds,1)), "XI")</f>
        <v>VI</v>
      </c>
      <c r="BR2162" s="185"/>
      <c r="BS2162" s="464" t="s">
        <v>12757</v>
      </c>
    </row>
    <row r="2163" spans="1:71" x14ac:dyDescent="0.2">
      <c r="A2163" s="697">
        <v>2160</v>
      </c>
      <c r="B2163" s="286" t="s">
        <v>12741</v>
      </c>
      <c r="C2163" s="286" t="s">
        <v>12747</v>
      </c>
      <c r="D2163" s="258" t="s">
        <v>9623</v>
      </c>
      <c r="E2163" s="736">
        <v>10</v>
      </c>
      <c r="F2163" s="736">
        <v>2</v>
      </c>
      <c r="G2163" s="737">
        <v>16</v>
      </c>
      <c r="H2163" s="305" t="s">
        <v>794</v>
      </c>
      <c r="I2163" s="496" t="s">
        <v>2429</v>
      </c>
      <c r="J2163" s="497" t="s">
        <v>12754</v>
      </c>
      <c r="K2163" s="427" t="s">
        <v>12742</v>
      </c>
      <c r="L2163" s="427" t="s">
        <v>5490</v>
      </c>
      <c r="M2163" s="685">
        <v>7</v>
      </c>
      <c r="N2163" s="685" t="s">
        <v>15715</v>
      </c>
      <c r="O2163" s="685">
        <v>535</v>
      </c>
      <c r="P2163" s="427" t="s">
        <v>16383</v>
      </c>
      <c r="Q2163" s="427">
        <v>5</v>
      </c>
      <c r="R2163" s="180"/>
      <c r="S2163" s="427">
        <v>8</v>
      </c>
      <c r="T2163" s="191">
        <v>10</v>
      </c>
      <c r="U2163" s="191">
        <v>3</v>
      </c>
      <c r="V2163" s="191">
        <v>12</v>
      </c>
      <c r="W2163" s="742">
        <v>12</v>
      </c>
      <c r="X2163" s="742"/>
      <c r="Y2163" s="742"/>
      <c r="Z2163" s="742"/>
      <c r="AA2163" s="742"/>
      <c r="AB2163" s="220"/>
      <c r="AC2163" s="419" t="s">
        <v>12772</v>
      </c>
      <c r="AD2163" s="427" t="s">
        <v>640</v>
      </c>
      <c r="AE2163" s="427" t="s">
        <v>4247</v>
      </c>
      <c r="AF2163" s="194">
        <v>0</v>
      </c>
      <c r="AG2163" s="194">
        <v>0</v>
      </c>
      <c r="AH2163" s="194">
        <v>0</v>
      </c>
      <c r="AI2163" s="194">
        <v>0</v>
      </c>
      <c r="AJ2163" s="194">
        <v>0</v>
      </c>
      <c r="AK2163" s="194">
        <v>0</v>
      </c>
      <c r="AL2163" s="383">
        <v>6</v>
      </c>
      <c r="AM2163" s="194">
        <v>0</v>
      </c>
      <c r="AN2163" s="177">
        <v>0</v>
      </c>
      <c r="AO2163" s="194">
        <v>4</v>
      </c>
      <c r="AP2163" s="180"/>
      <c r="AQ2163" s="180"/>
      <c r="AR2163" s="180"/>
      <c r="AS2163" s="180"/>
      <c r="AT2163" s="180"/>
      <c r="AU2163" s="180"/>
      <c r="AV2163" s="180"/>
      <c r="AW2163" s="180"/>
      <c r="AX2163" s="180"/>
      <c r="AY2163" s="180"/>
      <c r="AZ2163" s="180"/>
      <c r="BA2163" s="180"/>
      <c r="BB2163" s="180"/>
      <c r="BC2163" s="180"/>
      <c r="BD2163" s="180"/>
      <c r="BE2163" s="180"/>
      <c r="BF2163" s="180"/>
      <c r="BG2163" s="180"/>
      <c r="BH2163" s="176">
        <f t="shared" si="252"/>
        <v>7</v>
      </c>
      <c r="BI2163" s="176">
        <f t="shared" si="255"/>
        <v>13</v>
      </c>
      <c r="BJ2163" s="182" t="str">
        <f t="shared" si="256"/>
        <v>10 - 52</v>
      </c>
      <c r="BK2163" s="176">
        <f t="shared" si="257"/>
        <v>31</v>
      </c>
      <c r="BL2163" s="176">
        <f t="shared" si="253"/>
        <v>7</v>
      </c>
      <c r="BM2163" s="533"/>
      <c r="BN2163" s="185">
        <v>325</v>
      </c>
      <c r="BO2163" s="180">
        <v>9</v>
      </c>
      <c r="BP2163" s="185">
        <f t="shared" si="254"/>
        <v>604</v>
      </c>
      <c r="BQ2163" s="420" t="str">
        <f t="shared" si="258"/>
        <v>V</v>
      </c>
      <c r="BR2163" s="185"/>
      <c r="BS2163" s="464" t="s">
        <v>12756</v>
      </c>
    </row>
    <row r="2164" spans="1:71" x14ac:dyDescent="0.2">
      <c r="A2164" s="696">
        <v>2161</v>
      </c>
      <c r="B2164" s="286" t="s">
        <v>12741</v>
      </c>
      <c r="C2164" s="286" t="s">
        <v>12748</v>
      </c>
      <c r="D2164" s="258" t="s">
        <v>9623</v>
      </c>
      <c r="E2164" s="736">
        <v>2</v>
      </c>
      <c r="F2164" s="736">
        <v>2</v>
      </c>
      <c r="G2164" s="737">
        <v>16</v>
      </c>
      <c r="H2164" s="305" t="s">
        <v>794</v>
      </c>
      <c r="I2164" s="496" t="s">
        <v>2429</v>
      </c>
      <c r="J2164" s="497" t="s">
        <v>12755</v>
      </c>
      <c r="K2164" s="427" t="s">
        <v>12742</v>
      </c>
      <c r="L2164" s="427" t="s">
        <v>5490</v>
      </c>
      <c r="M2164" s="685">
        <v>7</v>
      </c>
      <c r="N2164" s="685" t="s">
        <v>15715</v>
      </c>
      <c r="O2164" s="685">
        <v>535</v>
      </c>
      <c r="P2164" s="427" t="s">
        <v>16383</v>
      </c>
      <c r="Q2164" s="427">
        <v>3</v>
      </c>
      <c r="R2164" s="180"/>
      <c r="S2164" s="427">
        <v>8</v>
      </c>
      <c r="T2164" s="191">
        <v>10</v>
      </c>
      <c r="U2164" s="191">
        <v>3</v>
      </c>
      <c r="V2164" s="191">
        <v>12</v>
      </c>
      <c r="W2164" s="742">
        <v>12</v>
      </c>
      <c r="X2164" s="742"/>
      <c r="Y2164" s="742"/>
      <c r="Z2164" s="742"/>
      <c r="AA2164" s="742"/>
      <c r="AB2164" s="220"/>
      <c r="AC2164" s="419" t="s">
        <v>12772</v>
      </c>
      <c r="AD2164" s="427" t="s">
        <v>640</v>
      </c>
      <c r="AE2164" s="427" t="s">
        <v>4247</v>
      </c>
      <c r="AF2164" s="194">
        <v>0</v>
      </c>
      <c r="AG2164" s="194">
        <v>0</v>
      </c>
      <c r="AH2164" s="194">
        <v>0</v>
      </c>
      <c r="AI2164" s="194">
        <v>0</v>
      </c>
      <c r="AJ2164" s="194">
        <v>0</v>
      </c>
      <c r="AK2164" s="194">
        <v>0</v>
      </c>
      <c r="AL2164" s="383">
        <v>9</v>
      </c>
      <c r="AM2164" s="194">
        <v>0</v>
      </c>
      <c r="AN2164" s="177">
        <v>0</v>
      </c>
      <c r="AO2164" s="194">
        <v>0</v>
      </c>
      <c r="AP2164" s="180"/>
      <c r="AQ2164" s="180"/>
      <c r="AR2164" s="180"/>
      <c r="AS2164" s="180"/>
      <c r="AT2164" s="180"/>
      <c r="AU2164" s="180"/>
      <c r="AV2164" s="180"/>
      <c r="AW2164" s="180"/>
      <c r="AX2164" s="180"/>
      <c r="AY2164" s="180"/>
      <c r="AZ2164" s="180"/>
      <c r="BA2164" s="180"/>
      <c r="BB2164" s="180"/>
      <c r="BC2164" s="180"/>
      <c r="BD2164" s="180"/>
      <c r="BE2164" s="180"/>
      <c r="BF2164" s="180"/>
      <c r="BG2164" s="180"/>
      <c r="BH2164" s="176">
        <f t="shared" si="252"/>
        <v>9</v>
      </c>
      <c r="BI2164" s="176">
        <f t="shared" si="255"/>
        <v>12</v>
      </c>
      <c r="BJ2164" s="182" t="str">
        <f t="shared" si="256"/>
        <v>9 - 72</v>
      </c>
      <c r="BK2164" s="176">
        <f t="shared" si="257"/>
        <v>41</v>
      </c>
      <c r="BL2164" s="176">
        <f t="shared" si="253"/>
        <v>9</v>
      </c>
      <c r="BM2164" s="533"/>
      <c r="BN2164" s="185">
        <v>800</v>
      </c>
      <c r="BO2164" s="180">
        <v>13</v>
      </c>
      <c r="BP2164" s="185">
        <f t="shared" si="254"/>
        <v>1333</v>
      </c>
      <c r="BQ2164" s="420" t="str">
        <f t="shared" si="258"/>
        <v>VI</v>
      </c>
      <c r="BR2164" s="185"/>
      <c r="BS2164" s="464" t="s">
        <v>12756</v>
      </c>
    </row>
    <row r="2165" spans="1:71" ht="51" x14ac:dyDescent="0.2">
      <c r="A2165" s="697">
        <v>2162</v>
      </c>
      <c r="B2165" s="286" t="s">
        <v>12820</v>
      </c>
      <c r="C2165" s="286" t="s">
        <v>12759</v>
      </c>
      <c r="D2165" s="258" t="s">
        <v>9623</v>
      </c>
      <c r="E2165" s="736">
        <v>1</v>
      </c>
      <c r="F2165" s="736">
        <v>1</v>
      </c>
      <c r="G2165" s="737">
        <v>1</v>
      </c>
      <c r="H2165" s="305" t="s">
        <v>3486</v>
      </c>
      <c r="I2165" s="496" t="s">
        <v>12767</v>
      </c>
      <c r="J2165" s="497" t="s">
        <v>12768</v>
      </c>
      <c r="K2165" s="427" t="s">
        <v>12769</v>
      </c>
      <c r="L2165" s="427" t="s">
        <v>5490</v>
      </c>
      <c r="M2165" s="685">
        <v>24.5</v>
      </c>
      <c r="N2165" s="684" t="s">
        <v>15715</v>
      </c>
      <c r="O2165" s="685">
        <v>4800</v>
      </c>
      <c r="P2165" s="427" t="s">
        <v>16384</v>
      </c>
      <c r="Q2165" s="427">
        <v>2</v>
      </c>
      <c r="R2165" s="180"/>
      <c r="S2165" s="498">
        <v>5</v>
      </c>
      <c r="T2165" s="498">
        <v>12</v>
      </c>
      <c r="U2165" s="189">
        <v>2</v>
      </c>
      <c r="V2165" s="189">
        <v>16</v>
      </c>
      <c r="W2165" s="744">
        <v>0.25</v>
      </c>
      <c r="X2165" s="742"/>
      <c r="Y2165" s="742"/>
      <c r="Z2165" s="742"/>
      <c r="AA2165" s="742"/>
      <c r="AB2165" s="220"/>
      <c r="AC2165" s="419" t="s">
        <v>12787</v>
      </c>
      <c r="AD2165" s="427" t="s">
        <v>7155</v>
      </c>
      <c r="AE2165" s="427" t="s">
        <v>4259</v>
      </c>
      <c r="AF2165" s="194">
        <v>0</v>
      </c>
      <c r="AG2165" s="194">
        <v>0</v>
      </c>
      <c r="AH2165" s="194">
        <v>0</v>
      </c>
      <c r="AI2165" s="194">
        <v>0</v>
      </c>
      <c r="AJ2165" s="194">
        <v>0</v>
      </c>
      <c r="AK2165" s="194">
        <v>0</v>
      </c>
      <c r="AL2165" s="383">
        <v>12</v>
      </c>
      <c r="AM2165" s="194">
        <v>0</v>
      </c>
      <c r="AN2165" s="177">
        <v>0</v>
      </c>
      <c r="AO2165" s="194">
        <v>0</v>
      </c>
      <c r="AP2165" s="180"/>
      <c r="AQ2165" s="180"/>
      <c r="AR2165" s="180"/>
      <c r="AS2165" s="180"/>
      <c r="AT2165" s="180"/>
      <c r="AU2165" s="180"/>
      <c r="AV2165" s="180"/>
      <c r="AW2165" s="180"/>
      <c r="AX2165" s="180"/>
      <c r="AY2165" s="180"/>
      <c r="AZ2165" s="180"/>
      <c r="BA2165" s="180"/>
      <c r="BB2165" s="180"/>
      <c r="BC2165" s="180"/>
      <c r="BD2165" s="180"/>
      <c r="BE2165" s="180"/>
      <c r="BF2165" s="180"/>
      <c r="BG2165" s="180"/>
      <c r="BH2165" s="176">
        <f t="shared" si="252"/>
        <v>12</v>
      </c>
      <c r="BI2165" s="176">
        <f t="shared" si="255"/>
        <v>9</v>
      </c>
      <c r="BJ2165" s="182" t="str">
        <f t="shared" si="256"/>
        <v>12 - 96</v>
      </c>
      <c r="BK2165" s="176">
        <f t="shared" si="257"/>
        <v>54</v>
      </c>
      <c r="BL2165" s="176">
        <f t="shared" si="253"/>
        <v>12</v>
      </c>
      <c r="BM2165" s="533"/>
      <c r="BN2165" s="185">
        <v>1300</v>
      </c>
      <c r="BO2165" s="180">
        <v>16</v>
      </c>
      <c r="BP2165" s="185">
        <f t="shared" si="254"/>
        <v>2164</v>
      </c>
      <c r="BQ2165" s="420" t="str">
        <f t="shared" si="258"/>
        <v>VII</v>
      </c>
      <c r="BR2165" s="185"/>
      <c r="BS2165" s="464" t="s">
        <v>9598</v>
      </c>
    </row>
    <row r="2166" spans="1:71" ht="51" x14ac:dyDescent="0.2">
      <c r="A2166" s="696">
        <v>2163</v>
      </c>
      <c r="B2166" s="286" t="s">
        <v>12820</v>
      </c>
      <c r="C2166" s="286" t="s">
        <v>12760</v>
      </c>
      <c r="D2166" s="258" t="s">
        <v>9623</v>
      </c>
      <c r="E2166" s="736">
        <v>1</v>
      </c>
      <c r="F2166" s="736">
        <v>1</v>
      </c>
      <c r="G2166" s="737">
        <v>1</v>
      </c>
      <c r="H2166" s="305" t="s">
        <v>3486</v>
      </c>
      <c r="I2166" s="496" t="s">
        <v>12767</v>
      </c>
      <c r="J2166" s="497" t="s">
        <v>12768</v>
      </c>
      <c r="K2166" s="427" t="s">
        <v>12769</v>
      </c>
      <c r="L2166" s="427" t="s">
        <v>5490</v>
      </c>
      <c r="M2166" s="685">
        <v>25</v>
      </c>
      <c r="N2166" s="684" t="s">
        <v>15715</v>
      </c>
      <c r="O2166" s="685">
        <v>5100</v>
      </c>
      <c r="P2166" s="427" t="s">
        <v>16384</v>
      </c>
      <c r="Q2166" s="427">
        <v>2</v>
      </c>
      <c r="R2166" s="180"/>
      <c r="S2166" s="498">
        <v>5</v>
      </c>
      <c r="T2166" s="498">
        <v>12</v>
      </c>
      <c r="U2166" s="189">
        <v>2</v>
      </c>
      <c r="V2166" s="189">
        <v>16</v>
      </c>
      <c r="W2166" s="744">
        <v>0.25</v>
      </c>
      <c r="X2166" s="742"/>
      <c r="Y2166" s="742"/>
      <c r="Z2166" s="742"/>
      <c r="AA2166" s="742"/>
      <c r="AB2166" s="220"/>
      <c r="AC2166" s="419" t="s">
        <v>12787</v>
      </c>
      <c r="AD2166" s="427" t="s">
        <v>7155</v>
      </c>
      <c r="AE2166" s="427" t="s">
        <v>4259</v>
      </c>
      <c r="AF2166" s="194">
        <v>0</v>
      </c>
      <c r="AG2166" s="194">
        <v>0</v>
      </c>
      <c r="AH2166" s="194">
        <v>0</v>
      </c>
      <c r="AI2166" s="194">
        <v>0</v>
      </c>
      <c r="AJ2166" s="194">
        <v>0</v>
      </c>
      <c r="AK2166" s="194">
        <v>0</v>
      </c>
      <c r="AL2166" s="383">
        <v>13</v>
      </c>
      <c r="AM2166" s="194">
        <v>0</v>
      </c>
      <c r="AN2166" s="177">
        <v>0</v>
      </c>
      <c r="AO2166" s="194">
        <v>0</v>
      </c>
      <c r="AP2166" s="180"/>
      <c r="AQ2166" s="180"/>
      <c r="AR2166" s="180"/>
      <c r="AS2166" s="180"/>
      <c r="AT2166" s="180"/>
      <c r="AU2166" s="180"/>
      <c r="AV2166" s="180"/>
      <c r="AW2166" s="180"/>
      <c r="AX2166" s="180"/>
      <c r="AY2166" s="180"/>
      <c r="AZ2166" s="180"/>
      <c r="BA2166" s="180"/>
      <c r="BB2166" s="180"/>
      <c r="BC2166" s="180"/>
      <c r="BD2166" s="180"/>
      <c r="BE2166" s="180"/>
      <c r="BF2166" s="180"/>
      <c r="BG2166" s="180"/>
      <c r="BH2166" s="176">
        <f t="shared" si="252"/>
        <v>13</v>
      </c>
      <c r="BI2166" s="176">
        <f t="shared" si="255"/>
        <v>9</v>
      </c>
      <c r="BJ2166" s="182" t="str">
        <f t="shared" si="256"/>
        <v>13 - 104</v>
      </c>
      <c r="BK2166" s="176">
        <f t="shared" si="257"/>
        <v>59</v>
      </c>
      <c r="BL2166" s="176">
        <f t="shared" si="253"/>
        <v>13</v>
      </c>
      <c r="BM2166" s="533"/>
      <c r="BN2166" s="185">
        <v>1800</v>
      </c>
      <c r="BO2166" s="180">
        <v>18</v>
      </c>
      <c r="BP2166" s="185">
        <f t="shared" si="254"/>
        <v>2862</v>
      </c>
      <c r="BQ2166" s="420" t="str">
        <f t="shared" si="258"/>
        <v>VII</v>
      </c>
      <c r="BR2166" s="185"/>
      <c r="BS2166" s="464" t="s">
        <v>9598</v>
      </c>
    </row>
    <row r="2167" spans="1:71" ht="51" x14ac:dyDescent="0.2">
      <c r="A2167" s="696">
        <v>2164</v>
      </c>
      <c r="B2167" s="286" t="s">
        <v>12820</v>
      </c>
      <c r="C2167" s="286" t="s">
        <v>12761</v>
      </c>
      <c r="D2167" s="258" t="s">
        <v>9623</v>
      </c>
      <c r="E2167" s="736">
        <v>1</v>
      </c>
      <c r="F2167" s="736">
        <v>1</v>
      </c>
      <c r="G2167" s="737">
        <v>1</v>
      </c>
      <c r="H2167" s="305" t="s">
        <v>3486</v>
      </c>
      <c r="I2167" s="496" t="s">
        <v>12767</v>
      </c>
      <c r="J2167" s="497" t="s">
        <v>12768</v>
      </c>
      <c r="K2167" s="427" t="s">
        <v>12769</v>
      </c>
      <c r="L2167" s="427" t="s">
        <v>5490</v>
      </c>
      <c r="M2167" s="685">
        <v>25.5</v>
      </c>
      <c r="N2167" s="684" t="s">
        <v>15715</v>
      </c>
      <c r="O2167" s="685">
        <v>5400</v>
      </c>
      <c r="P2167" s="427" t="s">
        <v>16384</v>
      </c>
      <c r="Q2167" s="427">
        <v>2</v>
      </c>
      <c r="R2167" s="180"/>
      <c r="S2167" s="498">
        <v>5</v>
      </c>
      <c r="T2167" s="498">
        <v>12</v>
      </c>
      <c r="U2167" s="189">
        <v>2</v>
      </c>
      <c r="V2167" s="189">
        <v>16</v>
      </c>
      <c r="W2167" s="744">
        <v>0.25</v>
      </c>
      <c r="X2167" s="742"/>
      <c r="Y2167" s="742"/>
      <c r="Z2167" s="742"/>
      <c r="AA2167" s="742"/>
      <c r="AB2167" s="220"/>
      <c r="AC2167" s="419" t="s">
        <v>12787</v>
      </c>
      <c r="AD2167" s="427" t="s">
        <v>7155</v>
      </c>
      <c r="AE2167" s="427" t="s">
        <v>4259</v>
      </c>
      <c r="AF2167" s="194">
        <v>0</v>
      </c>
      <c r="AG2167" s="194">
        <v>0</v>
      </c>
      <c r="AH2167" s="194">
        <v>0</v>
      </c>
      <c r="AI2167" s="194">
        <v>0</v>
      </c>
      <c r="AJ2167" s="194">
        <v>0</v>
      </c>
      <c r="AK2167" s="194">
        <v>0</v>
      </c>
      <c r="AL2167" s="383">
        <v>14</v>
      </c>
      <c r="AM2167" s="194">
        <v>0</v>
      </c>
      <c r="AN2167" s="177">
        <v>0</v>
      </c>
      <c r="AO2167" s="194">
        <v>0</v>
      </c>
      <c r="AP2167" s="180"/>
      <c r="AQ2167" s="180"/>
      <c r="AR2167" s="180"/>
      <c r="AS2167" s="180"/>
      <c r="AT2167" s="180"/>
      <c r="AU2167" s="180"/>
      <c r="AV2167" s="180"/>
      <c r="AW2167" s="180"/>
      <c r="AX2167" s="180"/>
      <c r="AY2167" s="180"/>
      <c r="AZ2167" s="180"/>
      <c r="BA2167" s="180"/>
      <c r="BB2167" s="180"/>
      <c r="BC2167" s="180"/>
      <c r="BD2167" s="180"/>
      <c r="BE2167" s="180"/>
      <c r="BF2167" s="180"/>
      <c r="BG2167" s="180"/>
      <c r="BH2167" s="176">
        <f t="shared" si="252"/>
        <v>14</v>
      </c>
      <c r="BI2167" s="176">
        <f t="shared" si="255"/>
        <v>8</v>
      </c>
      <c r="BJ2167" s="182" t="str">
        <f t="shared" si="256"/>
        <v>14 - 112</v>
      </c>
      <c r="BK2167" s="176">
        <f t="shared" si="257"/>
        <v>63</v>
      </c>
      <c r="BL2167" s="176">
        <f t="shared" si="253"/>
        <v>14</v>
      </c>
      <c r="BM2167" s="533"/>
      <c r="BN2167" s="185">
        <v>1800</v>
      </c>
      <c r="BO2167" s="180">
        <v>18</v>
      </c>
      <c r="BP2167" s="185">
        <f t="shared" si="254"/>
        <v>2934</v>
      </c>
      <c r="BQ2167" s="420" t="str">
        <f t="shared" si="258"/>
        <v>VII</v>
      </c>
      <c r="BR2167" s="185"/>
      <c r="BS2167" s="464" t="s">
        <v>9598</v>
      </c>
    </row>
    <row r="2168" spans="1:71" ht="51" x14ac:dyDescent="0.2">
      <c r="A2168" s="697">
        <v>2165</v>
      </c>
      <c r="B2168" s="286" t="s">
        <v>12820</v>
      </c>
      <c r="C2168" s="286" t="s">
        <v>12762</v>
      </c>
      <c r="D2168" s="258" t="s">
        <v>9623</v>
      </c>
      <c r="E2168" s="736">
        <v>1</v>
      </c>
      <c r="F2168" s="736">
        <v>1</v>
      </c>
      <c r="G2168" s="737">
        <v>1</v>
      </c>
      <c r="H2168" s="305" t="s">
        <v>3486</v>
      </c>
      <c r="I2168" s="496" t="s">
        <v>12767</v>
      </c>
      <c r="J2168" s="497" t="s">
        <v>12768</v>
      </c>
      <c r="K2168" s="427" t="s">
        <v>12769</v>
      </c>
      <c r="L2168" s="427" t="s">
        <v>5490</v>
      </c>
      <c r="M2168" s="685">
        <v>26</v>
      </c>
      <c r="N2168" s="684" t="s">
        <v>15715</v>
      </c>
      <c r="O2168" s="685">
        <v>5700</v>
      </c>
      <c r="P2168" s="427" t="s">
        <v>16384</v>
      </c>
      <c r="Q2168" s="427">
        <v>2</v>
      </c>
      <c r="R2168" s="180"/>
      <c r="S2168" s="498">
        <v>5</v>
      </c>
      <c r="T2168" s="498">
        <v>12</v>
      </c>
      <c r="U2168" s="189">
        <v>2</v>
      </c>
      <c r="V2168" s="189">
        <v>16</v>
      </c>
      <c r="W2168" s="744">
        <v>0.25</v>
      </c>
      <c r="X2168" s="742"/>
      <c r="Y2168" s="742"/>
      <c r="Z2168" s="742"/>
      <c r="AA2168" s="742"/>
      <c r="AB2168" s="220"/>
      <c r="AC2168" s="419" t="s">
        <v>12787</v>
      </c>
      <c r="AD2168" s="427" t="s">
        <v>7155</v>
      </c>
      <c r="AE2168" s="427" t="s">
        <v>4259</v>
      </c>
      <c r="AF2168" s="194">
        <v>0</v>
      </c>
      <c r="AG2168" s="194">
        <v>0</v>
      </c>
      <c r="AH2168" s="194">
        <v>0</v>
      </c>
      <c r="AI2168" s="194">
        <v>0</v>
      </c>
      <c r="AJ2168" s="194">
        <v>0</v>
      </c>
      <c r="AK2168" s="194">
        <v>0</v>
      </c>
      <c r="AL2168" s="383">
        <v>15</v>
      </c>
      <c r="AM2168" s="194">
        <v>0</v>
      </c>
      <c r="AN2168" s="177">
        <v>0</v>
      </c>
      <c r="AO2168" s="194">
        <v>0</v>
      </c>
      <c r="AP2168" s="180"/>
      <c r="AQ2168" s="180"/>
      <c r="AR2168" s="180"/>
      <c r="AS2168" s="180"/>
      <c r="AT2168" s="180"/>
      <c r="AU2168" s="180"/>
      <c r="AV2168" s="180"/>
      <c r="AW2168" s="180"/>
      <c r="AX2168" s="180"/>
      <c r="AY2168" s="180"/>
      <c r="AZ2168" s="180"/>
      <c r="BA2168" s="180"/>
      <c r="BB2168" s="180"/>
      <c r="BC2168" s="180"/>
      <c r="BD2168" s="180"/>
      <c r="BE2168" s="180"/>
      <c r="BF2168" s="180"/>
      <c r="BG2168" s="180"/>
      <c r="BH2168" s="176">
        <f t="shared" si="252"/>
        <v>15</v>
      </c>
      <c r="BI2168" s="176">
        <f t="shared" si="255"/>
        <v>8</v>
      </c>
      <c r="BJ2168" s="182" t="str">
        <f t="shared" si="256"/>
        <v>15 - 120</v>
      </c>
      <c r="BK2168" s="176">
        <f t="shared" si="257"/>
        <v>68</v>
      </c>
      <c r="BL2168" s="176">
        <f t="shared" si="253"/>
        <v>15</v>
      </c>
      <c r="BM2168" s="533"/>
      <c r="BN2168" s="185">
        <v>2400</v>
      </c>
      <c r="BO2168" s="180">
        <v>20</v>
      </c>
      <c r="BP2168" s="185">
        <f t="shared" si="254"/>
        <v>3760</v>
      </c>
      <c r="BQ2168" s="420" t="str">
        <f t="shared" si="258"/>
        <v>VII</v>
      </c>
      <c r="BR2168" s="185"/>
      <c r="BS2168" s="464" t="s">
        <v>9623</v>
      </c>
    </row>
    <row r="2169" spans="1:71" ht="51" x14ac:dyDescent="0.2">
      <c r="A2169" s="696">
        <v>2166</v>
      </c>
      <c r="B2169" s="286" t="s">
        <v>12820</v>
      </c>
      <c r="C2169" s="286" t="s">
        <v>12763</v>
      </c>
      <c r="D2169" s="258" t="s">
        <v>9623</v>
      </c>
      <c r="E2169" s="736">
        <v>1</v>
      </c>
      <c r="F2169" s="736">
        <v>1</v>
      </c>
      <c r="G2169" s="737">
        <v>1</v>
      </c>
      <c r="H2169" s="305" t="s">
        <v>3486</v>
      </c>
      <c r="I2169" s="496" t="s">
        <v>12767</v>
      </c>
      <c r="J2169" s="497" t="s">
        <v>12768</v>
      </c>
      <c r="K2169" s="427" t="s">
        <v>12769</v>
      </c>
      <c r="L2169" s="427" t="s">
        <v>5490</v>
      </c>
      <c r="M2169" s="685">
        <v>26.5</v>
      </c>
      <c r="N2169" s="684" t="s">
        <v>15715</v>
      </c>
      <c r="O2169" s="685">
        <v>6050</v>
      </c>
      <c r="P2169" s="427" t="s">
        <v>16384</v>
      </c>
      <c r="Q2169" s="427">
        <v>2</v>
      </c>
      <c r="R2169" s="180"/>
      <c r="S2169" s="498">
        <v>5</v>
      </c>
      <c r="T2169" s="498">
        <v>12</v>
      </c>
      <c r="U2169" s="189">
        <v>2</v>
      </c>
      <c r="V2169" s="189">
        <v>16</v>
      </c>
      <c r="W2169" s="744">
        <v>0.25</v>
      </c>
      <c r="X2169" s="742"/>
      <c r="Y2169" s="742"/>
      <c r="Z2169" s="742"/>
      <c r="AA2169" s="742"/>
      <c r="AB2169" s="220"/>
      <c r="AC2169" s="419" t="s">
        <v>12787</v>
      </c>
      <c r="AD2169" s="427" t="s">
        <v>7155</v>
      </c>
      <c r="AE2169" s="427" t="s">
        <v>4259</v>
      </c>
      <c r="AF2169" s="194">
        <v>0</v>
      </c>
      <c r="AG2169" s="194">
        <v>0</v>
      </c>
      <c r="AH2169" s="194">
        <v>0</v>
      </c>
      <c r="AI2169" s="194">
        <v>0</v>
      </c>
      <c r="AJ2169" s="194">
        <v>0</v>
      </c>
      <c r="AK2169" s="194">
        <v>0</v>
      </c>
      <c r="AL2169" s="383">
        <v>16</v>
      </c>
      <c r="AM2169" s="194">
        <v>0</v>
      </c>
      <c r="AN2169" s="177">
        <v>0</v>
      </c>
      <c r="AO2169" s="194">
        <v>0</v>
      </c>
      <c r="AP2169" s="180"/>
      <c r="AQ2169" s="180"/>
      <c r="AR2169" s="180"/>
      <c r="AS2169" s="180"/>
      <c r="AT2169" s="180"/>
      <c r="AU2169" s="180"/>
      <c r="AV2169" s="180"/>
      <c r="AW2169" s="180"/>
      <c r="AX2169" s="180"/>
      <c r="AY2169" s="180"/>
      <c r="AZ2169" s="180"/>
      <c r="BA2169" s="180"/>
      <c r="BB2169" s="180"/>
      <c r="BC2169" s="180"/>
      <c r="BD2169" s="180"/>
      <c r="BE2169" s="180"/>
      <c r="BF2169" s="180"/>
      <c r="BG2169" s="180"/>
      <c r="BH2169" s="176">
        <f t="shared" si="252"/>
        <v>16</v>
      </c>
      <c r="BI2169" s="176">
        <f t="shared" si="255"/>
        <v>7</v>
      </c>
      <c r="BJ2169" s="182" t="str">
        <f t="shared" si="256"/>
        <v>16 - 128</v>
      </c>
      <c r="BK2169" s="176">
        <f t="shared" si="257"/>
        <v>72</v>
      </c>
      <c r="BL2169" s="176">
        <f t="shared" si="253"/>
        <v>16</v>
      </c>
      <c r="BM2169" s="533"/>
      <c r="BN2169" s="185">
        <v>2400</v>
      </c>
      <c r="BO2169" s="180">
        <v>20</v>
      </c>
      <c r="BP2169" s="185">
        <f t="shared" si="254"/>
        <v>3840</v>
      </c>
      <c r="BQ2169" s="420" t="str">
        <f t="shared" si="258"/>
        <v>VII</v>
      </c>
      <c r="BR2169" s="185"/>
      <c r="BS2169" s="464" t="s">
        <v>9623</v>
      </c>
    </row>
    <row r="2170" spans="1:71" ht="51" x14ac:dyDescent="0.2">
      <c r="A2170" s="697">
        <v>2167</v>
      </c>
      <c r="B2170" s="286" t="s">
        <v>12820</v>
      </c>
      <c r="C2170" s="286" t="s">
        <v>12764</v>
      </c>
      <c r="D2170" s="258" t="s">
        <v>9623</v>
      </c>
      <c r="E2170" s="736">
        <v>1</v>
      </c>
      <c r="F2170" s="736">
        <v>1</v>
      </c>
      <c r="G2170" s="737">
        <v>1</v>
      </c>
      <c r="H2170" s="305" t="s">
        <v>3486</v>
      </c>
      <c r="I2170" s="496" t="s">
        <v>12767</v>
      </c>
      <c r="J2170" s="497" t="s">
        <v>12768</v>
      </c>
      <c r="K2170" s="427" t="s">
        <v>12769</v>
      </c>
      <c r="L2170" s="427" t="s">
        <v>5490</v>
      </c>
      <c r="M2170" s="685">
        <v>27</v>
      </c>
      <c r="N2170" s="684" t="s">
        <v>15715</v>
      </c>
      <c r="O2170" s="685">
        <v>6400</v>
      </c>
      <c r="P2170" s="427" t="s">
        <v>16384</v>
      </c>
      <c r="Q2170" s="427">
        <v>2</v>
      </c>
      <c r="R2170" s="180"/>
      <c r="S2170" s="498">
        <v>5</v>
      </c>
      <c r="T2170" s="498">
        <v>12</v>
      </c>
      <c r="U2170" s="189">
        <v>2</v>
      </c>
      <c r="V2170" s="189">
        <v>16</v>
      </c>
      <c r="W2170" s="744">
        <v>0.25</v>
      </c>
      <c r="X2170" s="742"/>
      <c r="Y2170" s="742"/>
      <c r="Z2170" s="742"/>
      <c r="AA2170" s="742"/>
      <c r="AB2170" s="220"/>
      <c r="AC2170" s="419" t="s">
        <v>12787</v>
      </c>
      <c r="AD2170" s="427" t="s">
        <v>7155</v>
      </c>
      <c r="AE2170" s="427" t="s">
        <v>4259</v>
      </c>
      <c r="AF2170" s="194">
        <v>0</v>
      </c>
      <c r="AG2170" s="194">
        <v>0</v>
      </c>
      <c r="AH2170" s="194">
        <v>0</v>
      </c>
      <c r="AI2170" s="194">
        <v>0</v>
      </c>
      <c r="AJ2170" s="194">
        <v>0</v>
      </c>
      <c r="AK2170" s="194">
        <v>0</v>
      </c>
      <c r="AL2170" s="383">
        <v>17</v>
      </c>
      <c r="AM2170" s="194">
        <v>0</v>
      </c>
      <c r="AN2170" s="177">
        <v>0</v>
      </c>
      <c r="AO2170" s="194">
        <v>0</v>
      </c>
      <c r="AP2170" s="180"/>
      <c r="AQ2170" s="180"/>
      <c r="AR2170" s="180"/>
      <c r="AS2170" s="180"/>
      <c r="AT2170" s="180"/>
      <c r="AU2170" s="180"/>
      <c r="AV2170" s="180"/>
      <c r="AW2170" s="180"/>
      <c r="AX2170" s="180"/>
      <c r="AY2170" s="180"/>
      <c r="AZ2170" s="180"/>
      <c r="BA2170" s="180"/>
      <c r="BB2170" s="180"/>
      <c r="BC2170" s="180"/>
      <c r="BD2170" s="180"/>
      <c r="BE2170" s="180"/>
      <c r="BF2170" s="180"/>
      <c r="BG2170" s="180"/>
      <c r="BH2170" s="176">
        <f t="shared" si="252"/>
        <v>17</v>
      </c>
      <c r="BI2170" s="176">
        <f t="shared" si="255"/>
        <v>7</v>
      </c>
      <c r="BJ2170" s="182" t="str">
        <f t="shared" si="256"/>
        <v>17 - 136</v>
      </c>
      <c r="BK2170" s="176">
        <f t="shared" si="257"/>
        <v>77</v>
      </c>
      <c r="BL2170" s="176">
        <f t="shared" si="253"/>
        <v>17</v>
      </c>
      <c r="BM2170" s="533"/>
      <c r="BN2170" s="185">
        <v>3000</v>
      </c>
      <c r="BO2170" s="180">
        <v>25</v>
      </c>
      <c r="BP2170" s="185">
        <f t="shared" si="254"/>
        <v>4925</v>
      </c>
      <c r="BQ2170" s="420" t="str">
        <f t="shared" si="258"/>
        <v>VII</v>
      </c>
      <c r="BR2170" s="185"/>
      <c r="BS2170" s="464" t="s">
        <v>9598</v>
      </c>
    </row>
    <row r="2171" spans="1:71" ht="51" x14ac:dyDescent="0.2">
      <c r="A2171" s="696">
        <v>2168</v>
      </c>
      <c r="B2171" s="286" t="s">
        <v>12820</v>
      </c>
      <c r="C2171" s="286" t="s">
        <v>12765</v>
      </c>
      <c r="D2171" s="258" t="s">
        <v>9623</v>
      </c>
      <c r="E2171" s="736">
        <v>1</v>
      </c>
      <c r="F2171" s="736">
        <v>1</v>
      </c>
      <c r="G2171" s="737">
        <v>1</v>
      </c>
      <c r="H2171" s="305" t="s">
        <v>3486</v>
      </c>
      <c r="I2171" s="496" t="s">
        <v>12767</v>
      </c>
      <c r="J2171" s="497" t="s">
        <v>12768</v>
      </c>
      <c r="K2171" s="427" t="s">
        <v>12769</v>
      </c>
      <c r="L2171" s="427" t="s">
        <v>5490</v>
      </c>
      <c r="M2171" s="685">
        <v>27.5</v>
      </c>
      <c r="N2171" s="684" t="s">
        <v>15715</v>
      </c>
      <c r="O2171" s="685">
        <v>6800</v>
      </c>
      <c r="P2171" s="427" t="s">
        <v>16384</v>
      </c>
      <c r="Q2171" s="427">
        <v>2</v>
      </c>
      <c r="R2171" s="180"/>
      <c r="S2171" s="498">
        <v>5</v>
      </c>
      <c r="T2171" s="498">
        <v>12</v>
      </c>
      <c r="U2171" s="189">
        <v>2</v>
      </c>
      <c r="V2171" s="189">
        <v>16</v>
      </c>
      <c r="W2171" s="744">
        <v>0.25</v>
      </c>
      <c r="X2171" s="742"/>
      <c r="Y2171" s="742"/>
      <c r="Z2171" s="742"/>
      <c r="AA2171" s="742"/>
      <c r="AB2171" s="220"/>
      <c r="AC2171" s="419" t="s">
        <v>12787</v>
      </c>
      <c r="AD2171" s="427" t="s">
        <v>7155</v>
      </c>
      <c r="AE2171" s="427" t="s">
        <v>4259</v>
      </c>
      <c r="AF2171" s="194">
        <v>0</v>
      </c>
      <c r="AG2171" s="194">
        <v>0</v>
      </c>
      <c r="AH2171" s="194">
        <v>0</v>
      </c>
      <c r="AI2171" s="194">
        <v>0</v>
      </c>
      <c r="AJ2171" s="194">
        <v>0</v>
      </c>
      <c r="AK2171" s="194">
        <v>0</v>
      </c>
      <c r="AL2171" s="383">
        <v>18</v>
      </c>
      <c r="AM2171" s="194">
        <v>0</v>
      </c>
      <c r="AN2171" s="177">
        <v>0</v>
      </c>
      <c r="AO2171" s="194">
        <v>0</v>
      </c>
      <c r="AP2171" s="180"/>
      <c r="AQ2171" s="180"/>
      <c r="AR2171" s="180"/>
      <c r="AS2171" s="180"/>
      <c r="AT2171" s="180"/>
      <c r="AU2171" s="180"/>
      <c r="AV2171" s="180"/>
      <c r="AW2171" s="180"/>
      <c r="AX2171" s="180"/>
      <c r="AY2171" s="180"/>
      <c r="AZ2171" s="180"/>
      <c r="BA2171" s="180"/>
      <c r="BB2171" s="180"/>
      <c r="BC2171" s="180"/>
      <c r="BD2171" s="180"/>
      <c r="BE2171" s="180"/>
      <c r="BF2171" s="180"/>
      <c r="BG2171" s="180"/>
      <c r="BH2171" s="176">
        <f t="shared" si="252"/>
        <v>18</v>
      </c>
      <c r="BI2171" s="176">
        <f t="shared" si="255"/>
        <v>7</v>
      </c>
      <c r="BJ2171" s="182" t="str">
        <f t="shared" si="256"/>
        <v>18 - 144</v>
      </c>
      <c r="BK2171" s="176">
        <f t="shared" si="257"/>
        <v>81</v>
      </c>
      <c r="BL2171" s="176">
        <f t="shared" si="253"/>
        <v>18</v>
      </c>
      <c r="BM2171" s="533"/>
      <c r="BN2171" s="185">
        <v>3000</v>
      </c>
      <c r="BO2171" s="180">
        <v>25</v>
      </c>
      <c r="BP2171" s="185">
        <f t="shared" si="254"/>
        <v>5025</v>
      </c>
      <c r="BQ2171" s="420" t="str">
        <f t="shared" si="258"/>
        <v>VII</v>
      </c>
      <c r="BR2171" s="185"/>
      <c r="BS2171" s="464" t="s">
        <v>9598</v>
      </c>
    </row>
    <row r="2172" spans="1:71" ht="51" x14ac:dyDescent="0.2">
      <c r="A2172" s="696">
        <v>2169</v>
      </c>
      <c r="B2172" s="286" t="s">
        <v>12820</v>
      </c>
      <c r="C2172" s="286" t="s">
        <v>12766</v>
      </c>
      <c r="D2172" s="258" t="s">
        <v>9623</v>
      </c>
      <c r="E2172" s="736">
        <v>1</v>
      </c>
      <c r="F2172" s="736">
        <v>1</v>
      </c>
      <c r="G2172" s="737">
        <v>1</v>
      </c>
      <c r="H2172" s="305" t="s">
        <v>3486</v>
      </c>
      <c r="I2172" s="496" t="s">
        <v>12767</v>
      </c>
      <c r="J2172" s="497" t="s">
        <v>12768</v>
      </c>
      <c r="K2172" s="427" t="s">
        <v>12769</v>
      </c>
      <c r="L2172" s="427" t="s">
        <v>5490</v>
      </c>
      <c r="M2172" s="685">
        <v>28</v>
      </c>
      <c r="N2172" s="684" t="s">
        <v>15715</v>
      </c>
      <c r="O2172" s="685">
        <v>7200</v>
      </c>
      <c r="P2172" s="427" t="s">
        <v>16384</v>
      </c>
      <c r="Q2172" s="427">
        <v>2</v>
      </c>
      <c r="R2172" s="180"/>
      <c r="S2172" s="498">
        <v>5</v>
      </c>
      <c r="T2172" s="498">
        <v>12</v>
      </c>
      <c r="U2172" s="189">
        <v>2</v>
      </c>
      <c r="V2172" s="189">
        <v>16</v>
      </c>
      <c r="W2172" s="744">
        <v>0.25</v>
      </c>
      <c r="X2172" s="742"/>
      <c r="Y2172" s="742"/>
      <c r="Z2172" s="742"/>
      <c r="AA2172" s="742"/>
      <c r="AB2172" s="220"/>
      <c r="AC2172" s="419" t="s">
        <v>12787</v>
      </c>
      <c r="AD2172" s="427" t="s">
        <v>7155</v>
      </c>
      <c r="AE2172" s="427" t="s">
        <v>4259</v>
      </c>
      <c r="AF2172" s="194">
        <v>0</v>
      </c>
      <c r="AG2172" s="194">
        <v>0</v>
      </c>
      <c r="AH2172" s="194">
        <v>0</v>
      </c>
      <c r="AI2172" s="194">
        <v>0</v>
      </c>
      <c r="AJ2172" s="194">
        <v>0</v>
      </c>
      <c r="AK2172" s="194">
        <v>0</v>
      </c>
      <c r="AL2172" s="383">
        <v>19</v>
      </c>
      <c r="AM2172" s="194">
        <v>0</v>
      </c>
      <c r="AN2172" s="177">
        <v>0</v>
      </c>
      <c r="AO2172" s="194">
        <v>0</v>
      </c>
      <c r="AP2172" s="180"/>
      <c r="AQ2172" s="180"/>
      <c r="AR2172" s="180"/>
      <c r="AS2172" s="180"/>
      <c r="AT2172" s="180"/>
      <c r="AU2172" s="180"/>
      <c r="AV2172" s="180"/>
      <c r="AW2172" s="180"/>
      <c r="AX2172" s="180"/>
      <c r="AY2172" s="180"/>
      <c r="AZ2172" s="180"/>
      <c r="BA2172" s="180"/>
      <c r="BB2172" s="180"/>
      <c r="BC2172" s="180"/>
      <c r="BD2172" s="180"/>
      <c r="BE2172" s="180"/>
      <c r="BF2172" s="180"/>
      <c r="BG2172" s="180"/>
      <c r="BH2172" s="176">
        <f t="shared" si="252"/>
        <v>19</v>
      </c>
      <c r="BI2172" s="176">
        <f t="shared" si="255"/>
        <v>7</v>
      </c>
      <c r="BJ2172" s="182" t="str">
        <f t="shared" si="256"/>
        <v>19 - 152</v>
      </c>
      <c r="BK2172" s="176">
        <f t="shared" si="257"/>
        <v>86</v>
      </c>
      <c r="BL2172" s="176">
        <f t="shared" si="253"/>
        <v>19</v>
      </c>
      <c r="BM2172" s="533"/>
      <c r="BN2172" s="185">
        <v>4000</v>
      </c>
      <c r="BO2172" s="180">
        <v>30</v>
      </c>
      <c r="BP2172" s="185">
        <f t="shared" si="254"/>
        <v>6580</v>
      </c>
      <c r="BQ2172" s="420" t="str">
        <f t="shared" si="258"/>
        <v>VIII</v>
      </c>
      <c r="BR2172" s="185"/>
      <c r="BS2172" s="464" t="s">
        <v>9598</v>
      </c>
    </row>
    <row r="2173" spans="1:71" ht="25.5" x14ac:dyDescent="0.2">
      <c r="A2173" s="697">
        <v>2170</v>
      </c>
      <c r="B2173" s="286" t="s">
        <v>12788</v>
      </c>
      <c r="C2173" s="286" t="s">
        <v>12788</v>
      </c>
      <c r="D2173" s="258" t="s">
        <v>9623</v>
      </c>
      <c r="E2173" s="736">
        <v>1</v>
      </c>
      <c r="F2173" s="736">
        <v>1</v>
      </c>
      <c r="G2173" s="737">
        <v>1</v>
      </c>
      <c r="H2173" s="305" t="s">
        <v>3486</v>
      </c>
      <c r="I2173" s="496" t="s">
        <v>12789</v>
      </c>
      <c r="J2173" s="497" t="s">
        <v>12790</v>
      </c>
      <c r="K2173" s="427" t="s">
        <v>12798</v>
      </c>
      <c r="L2173" s="427" t="s">
        <v>3489</v>
      </c>
      <c r="M2173" s="685">
        <v>2.5</v>
      </c>
      <c r="N2173" s="685" t="s">
        <v>15741</v>
      </c>
      <c r="O2173" s="685">
        <v>540</v>
      </c>
      <c r="P2173" s="427"/>
      <c r="Q2173" s="427">
        <v>5</v>
      </c>
      <c r="R2173" s="193" t="s">
        <v>12801</v>
      </c>
      <c r="S2173" s="498">
        <v>5</v>
      </c>
      <c r="T2173" s="498">
        <v>7</v>
      </c>
      <c r="U2173" s="189">
        <v>2</v>
      </c>
      <c r="V2173" s="189">
        <v>8</v>
      </c>
      <c r="W2173" s="742">
        <v>1</v>
      </c>
      <c r="X2173" s="742"/>
      <c r="Y2173" s="742"/>
      <c r="Z2173" s="742"/>
      <c r="AA2173" s="742"/>
      <c r="AB2173" s="220"/>
      <c r="AC2173" s="419" t="s">
        <v>12800</v>
      </c>
      <c r="AD2173" s="427" t="s">
        <v>7155</v>
      </c>
      <c r="AE2173" s="427" t="s">
        <v>4247</v>
      </c>
      <c r="AF2173" s="194">
        <v>0</v>
      </c>
      <c r="AG2173" s="194">
        <v>0</v>
      </c>
      <c r="AH2173" s="194">
        <v>0</v>
      </c>
      <c r="AI2173" s="194">
        <v>0</v>
      </c>
      <c r="AJ2173" s="194">
        <v>0</v>
      </c>
      <c r="AK2173" s="194">
        <v>0</v>
      </c>
      <c r="AL2173" s="383">
        <v>9</v>
      </c>
      <c r="AM2173" s="194">
        <v>0</v>
      </c>
      <c r="AN2173" s="177">
        <v>0</v>
      </c>
      <c r="AO2173" s="194">
        <v>0</v>
      </c>
      <c r="AP2173" s="180"/>
      <c r="AQ2173" s="180"/>
      <c r="AR2173" s="180"/>
      <c r="AS2173" s="180"/>
      <c r="AT2173" s="180"/>
      <c r="AU2173" s="180"/>
      <c r="AV2173" s="180"/>
      <c r="AW2173" s="180"/>
      <c r="AX2173" s="180"/>
      <c r="AY2173" s="180"/>
      <c r="AZ2173" s="180"/>
      <c r="BA2173" s="180"/>
      <c r="BB2173" s="180"/>
      <c r="BC2173" s="180"/>
      <c r="BD2173" s="180"/>
      <c r="BE2173" s="180"/>
      <c r="BF2173" s="180"/>
      <c r="BG2173" s="180"/>
      <c r="BH2173" s="176">
        <f t="shared" si="252"/>
        <v>9</v>
      </c>
      <c r="BI2173" s="176">
        <f t="shared" si="255"/>
        <v>12</v>
      </c>
      <c r="BJ2173" s="182" t="str">
        <f t="shared" si="256"/>
        <v>9 - 72</v>
      </c>
      <c r="BK2173" s="176">
        <f t="shared" si="257"/>
        <v>41</v>
      </c>
      <c r="BL2173" s="176">
        <f t="shared" si="253"/>
        <v>9</v>
      </c>
      <c r="BM2173" s="533"/>
      <c r="BN2173" s="185">
        <v>900</v>
      </c>
      <c r="BO2173" s="180">
        <v>14</v>
      </c>
      <c r="BP2173" s="185">
        <f t="shared" si="254"/>
        <v>1474</v>
      </c>
      <c r="BQ2173" s="420" t="str">
        <f t="shared" si="258"/>
        <v>VI</v>
      </c>
      <c r="BR2173" s="185"/>
      <c r="BS2173" s="464" t="s">
        <v>9623</v>
      </c>
    </row>
    <row r="2174" spans="1:71" ht="25.5" x14ac:dyDescent="0.2">
      <c r="A2174" s="697">
        <v>2171</v>
      </c>
      <c r="B2174" s="286" t="s">
        <v>12802</v>
      </c>
      <c r="C2174" s="286" t="s">
        <v>12802</v>
      </c>
      <c r="D2174" s="258" t="s">
        <v>9623</v>
      </c>
      <c r="E2174" s="736">
        <v>3</v>
      </c>
      <c r="F2174" s="736">
        <v>1</v>
      </c>
      <c r="G2174" s="737">
        <v>3</v>
      </c>
      <c r="H2174" s="305" t="s">
        <v>12803</v>
      </c>
      <c r="I2174" s="496" t="s">
        <v>1908</v>
      </c>
      <c r="J2174" s="497" t="s">
        <v>12804</v>
      </c>
      <c r="K2174" s="427" t="s">
        <v>3491</v>
      </c>
      <c r="L2174" s="427" t="s">
        <v>3491</v>
      </c>
      <c r="M2174" s="684">
        <v>5.5</v>
      </c>
      <c r="N2174" s="684" t="s">
        <v>15710</v>
      </c>
      <c r="O2174" s="684">
        <v>165</v>
      </c>
      <c r="P2174" s="179" t="s">
        <v>15904</v>
      </c>
      <c r="Q2174" s="427">
        <v>3</v>
      </c>
      <c r="R2174" s="180"/>
      <c r="S2174" s="498">
        <v>13</v>
      </c>
      <c r="T2174" s="498">
        <v>16</v>
      </c>
      <c r="U2174" s="189">
        <v>4</v>
      </c>
      <c r="V2174" s="189">
        <v>18</v>
      </c>
      <c r="W2174" s="742">
        <v>15</v>
      </c>
      <c r="X2174" s="742"/>
      <c r="Y2174" s="742"/>
      <c r="Z2174" s="742"/>
      <c r="AA2174" s="742"/>
      <c r="AB2174" s="220"/>
      <c r="AC2174" s="419" t="s">
        <v>12810</v>
      </c>
      <c r="AD2174" s="427" t="s">
        <v>4351</v>
      </c>
      <c r="AE2174" s="427" t="s">
        <v>4250</v>
      </c>
      <c r="AF2174" s="194">
        <v>0</v>
      </c>
      <c r="AG2174" s="194">
        <v>0</v>
      </c>
      <c r="AH2174" s="194">
        <v>0</v>
      </c>
      <c r="AI2174" s="194">
        <v>0</v>
      </c>
      <c r="AJ2174" s="194">
        <v>0</v>
      </c>
      <c r="AK2174" s="194">
        <v>0</v>
      </c>
      <c r="AL2174" s="383">
        <v>5</v>
      </c>
      <c r="AM2174" s="194">
        <v>0</v>
      </c>
      <c r="AN2174" s="177">
        <v>0</v>
      </c>
      <c r="AO2174" s="194">
        <v>1</v>
      </c>
      <c r="AP2174" s="180"/>
      <c r="AQ2174" s="180"/>
      <c r="AR2174" s="180"/>
      <c r="AS2174" s="180"/>
      <c r="AT2174" s="180"/>
      <c r="AU2174" s="180"/>
      <c r="AV2174" s="180"/>
      <c r="AW2174" s="180"/>
      <c r="AX2174" s="180"/>
      <c r="AY2174" s="180"/>
      <c r="AZ2174" s="180"/>
      <c r="BA2174" s="180"/>
      <c r="BB2174" s="180"/>
      <c r="BC2174" s="180"/>
      <c r="BD2174" s="180"/>
      <c r="BE2174" s="180"/>
      <c r="BF2174" s="180"/>
      <c r="BG2174" s="180"/>
      <c r="BH2174" s="176">
        <f t="shared" si="252"/>
        <v>5</v>
      </c>
      <c r="BI2174" s="176">
        <f t="shared" si="255"/>
        <v>15</v>
      </c>
      <c r="BJ2174" s="182" t="str">
        <f t="shared" si="256"/>
        <v>6 - 41</v>
      </c>
      <c r="BK2174" s="176">
        <f t="shared" si="257"/>
        <v>24</v>
      </c>
      <c r="BL2174" s="176">
        <f t="shared" si="253"/>
        <v>5</v>
      </c>
      <c r="BM2174" s="533"/>
      <c r="BN2174" s="185">
        <v>550</v>
      </c>
      <c r="BO2174" s="180">
        <v>6</v>
      </c>
      <c r="BP2174" s="185">
        <f t="shared" si="254"/>
        <v>694</v>
      </c>
      <c r="BQ2174" s="420" t="str">
        <f t="shared" si="258"/>
        <v>VI</v>
      </c>
      <c r="BR2174" s="185"/>
      <c r="BS2174" s="464" t="s">
        <v>9623</v>
      </c>
    </row>
    <row r="2175" spans="1:71" x14ac:dyDescent="0.2">
      <c r="A2175" s="696">
        <v>2172</v>
      </c>
      <c r="B2175" s="286" t="s">
        <v>12802</v>
      </c>
      <c r="C2175" s="286" t="s">
        <v>1900</v>
      </c>
      <c r="D2175" s="258" t="s">
        <v>5497</v>
      </c>
      <c r="E2175" s="736">
        <v>22</v>
      </c>
      <c r="F2175" s="736">
        <v>2</v>
      </c>
      <c r="G2175" s="737">
        <v>20</v>
      </c>
      <c r="H2175" s="305" t="s">
        <v>3486</v>
      </c>
      <c r="I2175" s="208" t="s">
        <v>3485</v>
      </c>
      <c r="J2175" s="280" t="s">
        <v>5446</v>
      </c>
      <c r="K2175" s="191" t="s">
        <v>4558</v>
      </c>
      <c r="L2175" s="427" t="s">
        <v>3491</v>
      </c>
      <c r="M2175" s="686">
        <v>5.5</v>
      </c>
      <c r="N2175" s="685" t="s">
        <v>15710</v>
      </c>
      <c r="O2175" s="686">
        <v>105</v>
      </c>
      <c r="P2175" s="427" t="s">
        <v>15775</v>
      </c>
      <c r="Q2175" s="191">
        <v>7</v>
      </c>
      <c r="R2175" s="180"/>
      <c r="S2175" s="189">
        <v>2</v>
      </c>
      <c r="T2175" s="189">
        <v>4</v>
      </c>
      <c r="U2175" s="179">
        <v>1</v>
      </c>
      <c r="V2175" s="179">
        <v>1</v>
      </c>
      <c r="W2175" s="742">
        <v>18</v>
      </c>
      <c r="X2175" s="184"/>
      <c r="Y2175" s="184"/>
      <c r="Z2175" s="184"/>
      <c r="AA2175" s="184"/>
      <c r="AB2175" s="220"/>
      <c r="AC2175" s="183" t="s">
        <v>1904</v>
      </c>
      <c r="AD2175" s="191" t="s">
        <v>7471</v>
      </c>
      <c r="AE2175" s="191" t="s">
        <v>4247</v>
      </c>
      <c r="AF2175" s="177">
        <v>0</v>
      </c>
      <c r="AG2175" s="177">
        <v>0</v>
      </c>
      <c r="AH2175" s="177">
        <v>0</v>
      </c>
      <c r="AI2175" s="177">
        <v>0</v>
      </c>
      <c r="AJ2175" s="177">
        <v>0</v>
      </c>
      <c r="AK2175" s="177">
        <v>0</v>
      </c>
      <c r="AL2175" s="383">
        <v>2</v>
      </c>
      <c r="AM2175" s="177">
        <v>0</v>
      </c>
      <c r="AN2175" s="177">
        <v>0</v>
      </c>
      <c r="AO2175" s="182">
        <v>2</v>
      </c>
      <c r="AP2175" s="180"/>
      <c r="AQ2175" s="180"/>
      <c r="AR2175" s="180"/>
      <c r="AS2175" s="180"/>
      <c r="AT2175" s="180"/>
      <c r="AU2175" s="180"/>
      <c r="AV2175" s="180"/>
      <c r="AW2175" s="180"/>
      <c r="AX2175" s="180"/>
      <c r="AY2175" s="180"/>
      <c r="AZ2175" s="180"/>
      <c r="BA2175" s="180"/>
      <c r="BB2175" s="180"/>
      <c r="BC2175" s="180"/>
      <c r="BD2175" s="180"/>
      <c r="BE2175" s="180"/>
      <c r="BF2175" s="180"/>
      <c r="BG2175" s="180"/>
      <c r="BH2175" s="176">
        <f t="shared" si="252"/>
        <v>2</v>
      </c>
      <c r="BI2175" s="176">
        <f t="shared" si="255"/>
        <v>16</v>
      </c>
      <c r="BJ2175" s="182" t="str">
        <f t="shared" si="256"/>
        <v>4 - 18</v>
      </c>
      <c r="BK2175" s="176">
        <f t="shared" si="257"/>
        <v>11</v>
      </c>
      <c r="BL2175" s="176">
        <f t="shared" si="253"/>
        <v>2</v>
      </c>
      <c r="BM2175" s="533"/>
      <c r="BN2175" s="185">
        <v>35</v>
      </c>
      <c r="BO2175" s="180">
        <v>3</v>
      </c>
      <c r="BP2175" s="178">
        <f t="shared" si="254"/>
        <v>68</v>
      </c>
      <c r="BQ2175" s="420" t="str">
        <f t="shared" si="258"/>
        <v>II</v>
      </c>
      <c r="BR2175" s="185"/>
      <c r="BS2175" s="212" t="s">
        <v>3967</v>
      </c>
    </row>
    <row r="2176" spans="1:71" x14ac:dyDescent="0.2">
      <c r="A2176" s="696">
        <v>2173</v>
      </c>
      <c r="B2176" s="286" t="s">
        <v>12802</v>
      </c>
      <c r="C2176" s="286" t="s">
        <v>1902</v>
      </c>
      <c r="D2176" s="258" t="s">
        <v>5497</v>
      </c>
      <c r="E2176" s="736">
        <v>15</v>
      </c>
      <c r="F2176" s="736">
        <v>3</v>
      </c>
      <c r="G2176" s="737">
        <v>12</v>
      </c>
      <c r="H2176" s="305" t="s">
        <v>3486</v>
      </c>
      <c r="I2176" s="208" t="s">
        <v>3485</v>
      </c>
      <c r="J2176" s="280" t="s">
        <v>6558</v>
      </c>
      <c r="K2176" s="191" t="s">
        <v>2339</v>
      </c>
      <c r="L2176" s="427" t="s">
        <v>5490</v>
      </c>
      <c r="M2176" s="686">
        <v>5</v>
      </c>
      <c r="N2176" s="685" t="s">
        <v>15710</v>
      </c>
      <c r="O2176" s="686">
        <v>300</v>
      </c>
      <c r="P2176" s="427" t="s">
        <v>1669</v>
      </c>
      <c r="Q2176" s="191">
        <v>6</v>
      </c>
      <c r="R2176" s="180"/>
      <c r="S2176" s="189">
        <v>5</v>
      </c>
      <c r="T2176" s="189">
        <v>7</v>
      </c>
      <c r="U2176" s="189">
        <v>2</v>
      </c>
      <c r="V2176" s="189">
        <v>8</v>
      </c>
      <c r="W2176" s="742">
        <v>18</v>
      </c>
      <c r="X2176" s="184"/>
      <c r="Y2176" s="184"/>
      <c r="Z2176" s="184"/>
      <c r="AA2176" s="184"/>
      <c r="AB2176" s="220"/>
      <c r="AC2176" s="186"/>
      <c r="AD2176" s="191" t="s">
        <v>3571</v>
      </c>
      <c r="AE2176" s="191" t="s">
        <v>4259</v>
      </c>
      <c r="AF2176" s="177">
        <v>0</v>
      </c>
      <c r="AG2176" s="177">
        <v>0</v>
      </c>
      <c r="AH2176" s="177">
        <v>0</v>
      </c>
      <c r="AI2176" s="177">
        <v>0</v>
      </c>
      <c r="AJ2176" s="177">
        <v>0</v>
      </c>
      <c r="AK2176" s="177">
        <v>0</v>
      </c>
      <c r="AL2176" s="383">
        <v>4</v>
      </c>
      <c r="AM2176" s="177">
        <v>0</v>
      </c>
      <c r="AN2176" s="177">
        <v>0</v>
      </c>
      <c r="AO2176" s="182">
        <v>4</v>
      </c>
      <c r="AP2176" s="180"/>
      <c r="AQ2176" s="180"/>
      <c r="AR2176" s="180"/>
      <c r="AS2176" s="180"/>
      <c r="AT2176" s="180"/>
      <c r="AU2176" s="180"/>
      <c r="AV2176" s="180"/>
      <c r="AW2176" s="180"/>
      <c r="AX2176" s="180"/>
      <c r="AY2176" s="180"/>
      <c r="AZ2176" s="180"/>
      <c r="BA2176" s="180"/>
      <c r="BB2176" s="180"/>
      <c r="BC2176" s="180"/>
      <c r="BD2176" s="180"/>
      <c r="BE2176" s="180"/>
      <c r="BF2176" s="180"/>
      <c r="BG2176" s="180"/>
      <c r="BH2176" s="176">
        <f t="shared" si="252"/>
        <v>5</v>
      </c>
      <c r="BI2176" s="176">
        <f t="shared" si="255"/>
        <v>15</v>
      </c>
      <c r="BJ2176" s="182" t="str">
        <f t="shared" si="256"/>
        <v>8 - 36</v>
      </c>
      <c r="BK2176" s="176">
        <f t="shared" si="257"/>
        <v>22</v>
      </c>
      <c r="BL2176" s="176">
        <f t="shared" si="253"/>
        <v>5</v>
      </c>
      <c r="BM2176" s="533"/>
      <c r="BN2176" s="185">
        <v>90</v>
      </c>
      <c r="BO2176" s="180">
        <v>5</v>
      </c>
      <c r="BP2176" s="178">
        <f t="shared" si="254"/>
        <v>200</v>
      </c>
      <c r="BQ2176" s="420" t="str">
        <f t="shared" si="258"/>
        <v>III</v>
      </c>
      <c r="BR2176" s="185"/>
      <c r="BS2176" s="212" t="s">
        <v>3967</v>
      </c>
    </row>
    <row r="2177" spans="1:71" ht="25.5" x14ac:dyDescent="0.2">
      <c r="A2177" s="697">
        <v>2175</v>
      </c>
      <c r="B2177" s="286" t="s">
        <v>12811</v>
      </c>
      <c r="C2177" s="286" t="s">
        <v>12811</v>
      </c>
      <c r="D2177" s="258" t="s">
        <v>9623</v>
      </c>
      <c r="E2177" s="736">
        <v>1</v>
      </c>
      <c r="F2177" s="736">
        <v>1</v>
      </c>
      <c r="G2177" s="737">
        <v>1</v>
      </c>
      <c r="H2177" s="305" t="s">
        <v>12819</v>
      </c>
      <c r="I2177" s="496" t="s">
        <v>3485</v>
      </c>
      <c r="J2177" s="497" t="s">
        <v>5255</v>
      </c>
      <c r="K2177" s="427" t="s">
        <v>6122</v>
      </c>
      <c r="L2177" s="427" t="s">
        <v>3491</v>
      </c>
      <c r="M2177" s="685">
        <v>6</v>
      </c>
      <c r="N2177" s="685" t="s">
        <v>15710</v>
      </c>
      <c r="O2177" s="685">
        <v>450</v>
      </c>
      <c r="P2177" s="427" t="s">
        <v>16386</v>
      </c>
      <c r="Q2177" s="427">
        <v>1</v>
      </c>
      <c r="R2177" s="180"/>
      <c r="S2177" s="498">
        <v>1</v>
      </c>
      <c r="T2177" s="189">
        <v>1</v>
      </c>
      <c r="U2177" s="189">
        <v>1</v>
      </c>
      <c r="V2177" s="189">
        <v>1</v>
      </c>
      <c r="W2177" s="742">
        <v>10</v>
      </c>
      <c r="X2177" s="742"/>
      <c r="Y2177" s="742"/>
      <c r="Z2177" s="742"/>
      <c r="AA2177" s="742"/>
      <c r="AB2177" s="220"/>
      <c r="AC2177" s="419" t="s">
        <v>12818</v>
      </c>
      <c r="AD2177" s="427" t="s">
        <v>1821</v>
      </c>
      <c r="AE2177" s="427" t="s">
        <v>4247</v>
      </c>
      <c r="AF2177" s="194">
        <v>0</v>
      </c>
      <c r="AG2177" s="194">
        <v>0</v>
      </c>
      <c r="AH2177" s="194">
        <v>0</v>
      </c>
      <c r="AI2177" s="194">
        <v>0</v>
      </c>
      <c r="AJ2177" s="194">
        <v>0</v>
      </c>
      <c r="AK2177" s="194">
        <v>0</v>
      </c>
      <c r="AL2177" s="383">
        <v>10</v>
      </c>
      <c r="AM2177" s="194">
        <v>0</v>
      </c>
      <c r="AN2177" s="177">
        <v>0</v>
      </c>
      <c r="AO2177" s="194">
        <v>0</v>
      </c>
      <c r="AP2177" s="180"/>
      <c r="AQ2177" s="180"/>
      <c r="AR2177" s="180"/>
      <c r="AS2177" s="180"/>
      <c r="AT2177" s="180"/>
      <c r="AU2177" s="180"/>
      <c r="AV2177" s="180"/>
      <c r="AW2177" s="180"/>
      <c r="AX2177" s="180"/>
      <c r="AY2177" s="180"/>
      <c r="AZ2177" s="180"/>
      <c r="BA2177" s="180"/>
      <c r="BB2177" s="180"/>
      <c r="BC2177" s="180"/>
      <c r="BD2177" s="180"/>
      <c r="BE2177" s="180"/>
      <c r="BF2177" s="180"/>
      <c r="BG2177" s="180"/>
      <c r="BH2177" s="176">
        <f t="shared" si="252"/>
        <v>10</v>
      </c>
      <c r="BI2177" s="176">
        <f t="shared" si="255"/>
        <v>10</v>
      </c>
      <c r="BJ2177" s="182" t="str">
        <f t="shared" si="256"/>
        <v>10 - 80</v>
      </c>
      <c r="BK2177" s="176">
        <f t="shared" si="257"/>
        <v>45</v>
      </c>
      <c r="BL2177" s="176">
        <f t="shared" si="253"/>
        <v>10</v>
      </c>
      <c r="BM2177" s="533"/>
      <c r="BN2177" s="185">
        <v>2400</v>
      </c>
      <c r="BO2177" s="180">
        <v>20</v>
      </c>
      <c r="BP2177" s="185">
        <f t="shared" si="254"/>
        <v>3300</v>
      </c>
      <c r="BQ2177" s="420" t="str">
        <f t="shared" si="258"/>
        <v>VII</v>
      </c>
      <c r="BR2177" s="185"/>
      <c r="BS2177" s="464" t="s">
        <v>9623</v>
      </c>
    </row>
    <row r="2178" spans="1:71" x14ac:dyDescent="0.2">
      <c r="A2178" s="696">
        <v>2176</v>
      </c>
      <c r="B2178" s="286" t="s">
        <v>12821</v>
      </c>
      <c r="C2178" s="286" t="s">
        <v>12821</v>
      </c>
      <c r="D2178" s="258" t="s">
        <v>9623</v>
      </c>
      <c r="E2178" s="736">
        <v>1</v>
      </c>
      <c r="F2178" s="736">
        <v>1</v>
      </c>
      <c r="G2178" s="737">
        <v>6</v>
      </c>
      <c r="H2178" s="305" t="s">
        <v>12822</v>
      </c>
      <c r="I2178" s="496" t="s">
        <v>3485</v>
      </c>
      <c r="J2178" s="497" t="s">
        <v>4362</v>
      </c>
      <c r="K2178" s="427" t="s">
        <v>5359</v>
      </c>
      <c r="L2178" s="427" t="s">
        <v>5490</v>
      </c>
      <c r="M2178" s="685">
        <v>30</v>
      </c>
      <c r="N2178" s="685" t="s">
        <v>15710</v>
      </c>
      <c r="O2178" s="685">
        <v>8300</v>
      </c>
      <c r="P2178" s="427" t="s">
        <v>16385</v>
      </c>
      <c r="Q2178" s="427">
        <v>4</v>
      </c>
      <c r="R2178" s="180"/>
      <c r="S2178" s="498">
        <v>0</v>
      </c>
      <c r="T2178" s="190">
        <v>0</v>
      </c>
      <c r="U2178" s="190">
        <v>0</v>
      </c>
      <c r="V2178" s="190">
        <v>0</v>
      </c>
      <c r="W2178" s="742">
        <v>6</v>
      </c>
      <c r="X2178" s="742"/>
      <c r="Y2178" s="742"/>
      <c r="Z2178" s="742"/>
      <c r="AA2178" s="742"/>
      <c r="AB2178" s="219"/>
      <c r="AC2178" s="419" t="s">
        <v>12827</v>
      </c>
      <c r="AD2178" s="191" t="s">
        <v>7473</v>
      </c>
      <c r="AE2178" s="427" t="s">
        <v>4247</v>
      </c>
      <c r="AF2178" s="194">
        <v>0</v>
      </c>
      <c r="AG2178" s="194">
        <v>0</v>
      </c>
      <c r="AH2178" s="194">
        <v>0</v>
      </c>
      <c r="AI2178" s="194">
        <v>0</v>
      </c>
      <c r="AJ2178" s="194">
        <v>0</v>
      </c>
      <c r="AK2178" s="194">
        <v>0</v>
      </c>
      <c r="AL2178" s="383">
        <v>9</v>
      </c>
      <c r="AM2178" s="194">
        <v>0</v>
      </c>
      <c r="AN2178" s="177">
        <v>0</v>
      </c>
      <c r="AO2178" s="194">
        <v>3</v>
      </c>
      <c r="AP2178" s="180"/>
      <c r="AQ2178" s="180"/>
      <c r="AR2178" s="180"/>
      <c r="AS2178" s="180"/>
      <c r="AT2178" s="180"/>
      <c r="AU2178" s="180"/>
      <c r="AV2178" s="180"/>
      <c r="AW2178" s="180"/>
      <c r="AX2178" s="180"/>
      <c r="AY2178" s="180"/>
      <c r="AZ2178" s="180"/>
      <c r="BA2178" s="180"/>
      <c r="BB2178" s="180"/>
      <c r="BC2178" s="180"/>
      <c r="BD2178" s="180"/>
      <c r="BE2178" s="180"/>
      <c r="BF2178" s="180"/>
      <c r="BG2178" s="180"/>
      <c r="BH2178" s="176">
        <f t="shared" si="252"/>
        <v>9</v>
      </c>
      <c r="BI2178" s="176">
        <f t="shared" si="255"/>
        <v>12</v>
      </c>
      <c r="BJ2178" s="182" t="str">
        <f t="shared" si="256"/>
        <v>12 - 75</v>
      </c>
      <c r="BK2178" s="176">
        <f t="shared" si="257"/>
        <v>44</v>
      </c>
      <c r="BL2178" s="176">
        <f t="shared" si="253"/>
        <v>9</v>
      </c>
      <c r="BM2178" s="533"/>
      <c r="BN2178" s="185">
        <v>1350</v>
      </c>
      <c r="BO2178" s="180">
        <v>14</v>
      </c>
      <c r="BP2178" s="185">
        <f t="shared" si="254"/>
        <v>1966</v>
      </c>
      <c r="BQ2178" s="420" t="str">
        <f t="shared" si="258"/>
        <v>VII</v>
      </c>
      <c r="BR2178" s="185"/>
      <c r="BS2178" s="464" t="s">
        <v>9623</v>
      </c>
    </row>
    <row r="2179" spans="1:71" ht="51" x14ac:dyDescent="0.2">
      <c r="A2179" s="696">
        <v>2177</v>
      </c>
      <c r="B2179" s="286" t="s">
        <v>12828</v>
      </c>
      <c r="C2179" s="286" t="s">
        <v>12854</v>
      </c>
      <c r="D2179" s="258" t="s">
        <v>9623</v>
      </c>
      <c r="E2179" s="736">
        <v>1</v>
      </c>
      <c r="F2179" s="736">
        <v>1</v>
      </c>
      <c r="G2179" s="737">
        <v>1</v>
      </c>
      <c r="H2179" s="305" t="s">
        <v>3486</v>
      </c>
      <c r="I2179" s="496" t="s">
        <v>7154</v>
      </c>
      <c r="J2179" s="497" t="s">
        <v>4362</v>
      </c>
      <c r="K2179" s="427" t="s">
        <v>3491</v>
      </c>
      <c r="L2179" s="427" t="s">
        <v>3491</v>
      </c>
      <c r="M2179" s="685">
        <v>4</v>
      </c>
      <c r="N2179" s="685" t="s">
        <v>15741</v>
      </c>
      <c r="O2179" s="685">
        <v>0.1</v>
      </c>
      <c r="P2179" s="427" t="s">
        <v>16349</v>
      </c>
      <c r="Q2179" s="427">
        <v>0</v>
      </c>
      <c r="R2179" s="180"/>
      <c r="S2179" s="498">
        <v>13</v>
      </c>
      <c r="T2179" s="189">
        <v>14</v>
      </c>
      <c r="U2179" s="189">
        <v>4</v>
      </c>
      <c r="V2179" s="189">
        <v>16</v>
      </c>
      <c r="W2179" s="742">
        <v>0</v>
      </c>
      <c r="X2179" s="742">
        <v>6</v>
      </c>
      <c r="Y2179" s="742"/>
      <c r="Z2179" s="742"/>
      <c r="AA2179" s="742"/>
      <c r="AB2179" s="499" t="s">
        <v>3878</v>
      </c>
      <c r="AC2179" s="419" t="s">
        <v>12864</v>
      </c>
      <c r="AD2179" s="427" t="s">
        <v>12853</v>
      </c>
      <c r="AE2179" s="427" t="s">
        <v>4247</v>
      </c>
      <c r="AF2179" s="194">
        <v>0</v>
      </c>
      <c r="AG2179" s="194">
        <v>0</v>
      </c>
      <c r="AH2179" s="194">
        <v>0</v>
      </c>
      <c r="AI2179" s="194">
        <v>0</v>
      </c>
      <c r="AJ2179" s="194">
        <v>0</v>
      </c>
      <c r="AK2179" s="194">
        <v>0</v>
      </c>
      <c r="AL2179" s="383">
        <v>5</v>
      </c>
      <c r="AM2179" s="194">
        <v>0</v>
      </c>
      <c r="AN2179" s="177">
        <v>0</v>
      </c>
      <c r="AO2179" s="194">
        <v>0</v>
      </c>
      <c r="AP2179" s="180"/>
      <c r="AQ2179" s="180"/>
      <c r="AR2179" s="180"/>
      <c r="AS2179" s="180"/>
      <c r="AT2179" s="180"/>
      <c r="AU2179" s="180"/>
      <c r="AV2179" s="180"/>
      <c r="AW2179" s="180"/>
      <c r="AX2179" s="180"/>
      <c r="AY2179" s="180"/>
      <c r="AZ2179" s="180"/>
      <c r="BA2179" s="180"/>
      <c r="BB2179" s="180"/>
      <c r="BC2179" s="180"/>
      <c r="BD2179" s="180"/>
      <c r="BE2179" s="180"/>
      <c r="BF2179" s="180"/>
      <c r="BG2179" s="180"/>
      <c r="BH2179" s="176">
        <f t="shared" ref="BH2179:BH2242" si="259">IF(manualHD="",IF(COUNTA($AP2179:$BG2179)=0,IF(SUM($AG2179:$AL2179)/(0.01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5</v>
      </c>
      <c r="BI2179" s="176">
        <f t="shared" si="255"/>
        <v>15</v>
      </c>
      <c r="BJ2179" s="182" t="str">
        <f t="shared" si="256"/>
        <v>5 - 40</v>
      </c>
      <c r="BK2179" s="176">
        <f t="shared" si="257"/>
        <v>23</v>
      </c>
      <c r="BL2179" s="176">
        <f t="shared" si="253"/>
        <v>5</v>
      </c>
      <c r="BM2179" s="533"/>
      <c r="BN2179" s="185">
        <v>1100</v>
      </c>
      <c r="BO2179" s="180">
        <v>10</v>
      </c>
      <c r="BP2179" s="185">
        <f t="shared" si="254"/>
        <v>1330</v>
      </c>
      <c r="BQ2179" s="420" t="str">
        <f t="shared" si="258"/>
        <v>VII</v>
      </c>
      <c r="BR2179" s="185"/>
      <c r="BS2179" s="464" t="s">
        <v>9623</v>
      </c>
    </row>
    <row r="2180" spans="1:71" ht="51" x14ac:dyDescent="0.2">
      <c r="A2180" s="697">
        <v>2178</v>
      </c>
      <c r="B2180" s="286" t="s">
        <v>12828</v>
      </c>
      <c r="C2180" s="286" t="s">
        <v>12855</v>
      </c>
      <c r="D2180" s="258" t="s">
        <v>9623</v>
      </c>
      <c r="E2180" s="736">
        <v>1</v>
      </c>
      <c r="F2180" s="736">
        <v>1</v>
      </c>
      <c r="G2180" s="737">
        <v>1</v>
      </c>
      <c r="H2180" s="305" t="s">
        <v>3486</v>
      </c>
      <c r="I2180" s="496" t="s">
        <v>7154</v>
      </c>
      <c r="J2180" s="497" t="s">
        <v>4362</v>
      </c>
      <c r="K2180" s="427" t="s">
        <v>3491</v>
      </c>
      <c r="L2180" s="427" t="s">
        <v>3491</v>
      </c>
      <c r="M2180" s="685">
        <v>4</v>
      </c>
      <c r="N2180" s="685" t="s">
        <v>15741</v>
      </c>
      <c r="O2180" s="685">
        <v>0.1</v>
      </c>
      <c r="P2180" s="427" t="s">
        <v>16349</v>
      </c>
      <c r="Q2180" s="427">
        <v>0</v>
      </c>
      <c r="R2180" s="180"/>
      <c r="S2180" s="498">
        <v>13</v>
      </c>
      <c r="T2180" s="189">
        <v>14</v>
      </c>
      <c r="U2180" s="189">
        <v>4</v>
      </c>
      <c r="V2180" s="189">
        <v>16</v>
      </c>
      <c r="W2180" s="742">
        <v>0</v>
      </c>
      <c r="X2180" s="742">
        <v>6</v>
      </c>
      <c r="Y2180" s="742"/>
      <c r="Z2180" s="742"/>
      <c r="AA2180" s="742"/>
      <c r="AB2180" s="499" t="s">
        <v>3878</v>
      </c>
      <c r="AC2180" s="419" t="s">
        <v>12864</v>
      </c>
      <c r="AD2180" s="427" t="s">
        <v>12853</v>
      </c>
      <c r="AE2180" s="427" t="s">
        <v>4247</v>
      </c>
      <c r="AF2180" s="194">
        <v>0</v>
      </c>
      <c r="AG2180" s="194">
        <v>0</v>
      </c>
      <c r="AH2180" s="194">
        <v>0</v>
      </c>
      <c r="AI2180" s="194">
        <v>0</v>
      </c>
      <c r="AJ2180" s="194">
        <v>0</v>
      </c>
      <c r="AK2180" s="194">
        <v>0</v>
      </c>
      <c r="AL2180" s="383">
        <v>6</v>
      </c>
      <c r="AM2180" s="194">
        <v>0</v>
      </c>
      <c r="AN2180" s="177">
        <v>0</v>
      </c>
      <c r="AO2180" s="194">
        <v>0</v>
      </c>
      <c r="AP2180" s="180"/>
      <c r="AQ2180" s="180"/>
      <c r="AR2180" s="180"/>
      <c r="AS2180" s="180"/>
      <c r="AT2180" s="180"/>
      <c r="AU2180" s="180"/>
      <c r="AV2180" s="180"/>
      <c r="AW2180" s="180"/>
      <c r="AX2180" s="180"/>
      <c r="AY2180" s="180"/>
      <c r="AZ2180" s="180"/>
      <c r="BA2180" s="180"/>
      <c r="BB2180" s="180"/>
      <c r="BC2180" s="180"/>
      <c r="BD2180" s="180"/>
      <c r="BE2180" s="180"/>
      <c r="BF2180" s="180"/>
      <c r="BG2180" s="180"/>
      <c r="BH2180" s="176">
        <f t="shared" si="259"/>
        <v>6</v>
      </c>
      <c r="BI2180" s="176">
        <f t="shared" si="255"/>
        <v>13</v>
      </c>
      <c r="BJ2180" s="182" t="str">
        <f t="shared" si="256"/>
        <v>6 - 48</v>
      </c>
      <c r="BK2180" s="176">
        <f t="shared" si="257"/>
        <v>27</v>
      </c>
      <c r="BL2180" s="176">
        <f t="shared" ref="BL2180:BL2243" si="260">IF(SUM(AP2180:BG2180)=0,AL2180+ROUNDDOWN(AO2180/4.5,0)+IF(AF2180*1.5+AG2180*2+AH2180*2.5+AI2180*3+AJ2180*3.5+AK2180*4+AO2180&gt;3,1,0),MAX(AP2180:BG2180))</f>
        <v>6</v>
      </c>
      <c r="BM2180" s="533"/>
      <c r="BN2180" s="185">
        <v>1100</v>
      </c>
      <c r="BO2180" s="180">
        <v>10</v>
      </c>
      <c r="BP2180" s="185">
        <f t="shared" si="254"/>
        <v>1370</v>
      </c>
      <c r="BQ2180" s="420" t="str">
        <f t="shared" si="258"/>
        <v>VII</v>
      </c>
      <c r="BR2180" s="185"/>
      <c r="BS2180" s="464" t="s">
        <v>9623</v>
      </c>
    </row>
    <row r="2181" spans="1:71" ht="51" x14ac:dyDescent="0.2">
      <c r="A2181" s="697">
        <v>2179</v>
      </c>
      <c r="B2181" s="286" t="s">
        <v>12828</v>
      </c>
      <c r="C2181" s="286" t="s">
        <v>12856</v>
      </c>
      <c r="D2181" s="258" t="s">
        <v>9623</v>
      </c>
      <c r="E2181" s="736">
        <v>1</v>
      </c>
      <c r="F2181" s="736">
        <v>1</v>
      </c>
      <c r="G2181" s="737">
        <v>1</v>
      </c>
      <c r="H2181" s="305" t="s">
        <v>3486</v>
      </c>
      <c r="I2181" s="496" t="s">
        <v>7154</v>
      </c>
      <c r="J2181" s="497" t="s">
        <v>4362</v>
      </c>
      <c r="K2181" s="427" t="s">
        <v>3491</v>
      </c>
      <c r="L2181" s="427" t="s">
        <v>3491</v>
      </c>
      <c r="M2181" s="685">
        <v>4</v>
      </c>
      <c r="N2181" s="685" t="s">
        <v>15741</v>
      </c>
      <c r="O2181" s="685">
        <v>0.1</v>
      </c>
      <c r="P2181" s="427" t="s">
        <v>16349</v>
      </c>
      <c r="Q2181" s="427">
        <v>0</v>
      </c>
      <c r="R2181" s="180"/>
      <c r="S2181" s="498">
        <v>13</v>
      </c>
      <c r="T2181" s="189">
        <v>14</v>
      </c>
      <c r="U2181" s="189">
        <v>4</v>
      </c>
      <c r="V2181" s="189">
        <v>16</v>
      </c>
      <c r="W2181" s="742">
        <v>0</v>
      </c>
      <c r="X2181" s="742">
        <v>6</v>
      </c>
      <c r="Y2181" s="742"/>
      <c r="Z2181" s="742"/>
      <c r="AA2181" s="742"/>
      <c r="AB2181" s="499" t="s">
        <v>3878</v>
      </c>
      <c r="AC2181" s="419" t="s">
        <v>12864</v>
      </c>
      <c r="AD2181" s="427" t="s">
        <v>12853</v>
      </c>
      <c r="AE2181" s="427" t="s">
        <v>4247</v>
      </c>
      <c r="AF2181" s="194">
        <v>0</v>
      </c>
      <c r="AG2181" s="194">
        <v>0</v>
      </c>
      <c r="AH2181" s="194">
        <v>0</v>
      </c>
      <c r="AI2181" s="194">
        <v>0</v>
      </c>
      <c r="AJ2181" s="194">
        <v>0</v>
      </c>
      <c r="AK2181" s="194">
        <v>0</v>
      </c>
      <c r="AL2181" s="383">
        <v>7</v>
      </c>
      <c r="AM2181" s="194">
        <v>0</v>
      </c>
      <c r="AN2181" s="177">
        <v>0</v>
      </c>
      <c r="AO2181" s="194">
        <v>0</v>
      </c>
      <c r="AP2181" s="180"/>
      <c r="AQ2181" s="180"/>
      <c r="AR2181" s="180"/>
      <c r="AS2181" s="180"/>
      <c r="AT2181" s="180"/>
      <c r="AU2181" s="180"/>
      <c r="AV2181" s="180"/>
      <c r="AW2181" s="180"/>
      <c r="AX2181" s="180"/>
      <c r="AY2181" s="180"/>
      <c r="AZ2181" s="180"/>
      <c r="BA2181" s="180"/>
      <c r="BB2181" s="180"/>
      <c r="BC2181" s="180"/>
      <c r="BD2181" s="180"/>
      <c r="BE2181" s="180"/>
      <c r="BF2181" s="180"/>
      <c r="BG2181" s="180"/>
      <c r="BH2181" s="176">
        <f t="shared" si="259"/>
        <v>7</v>
      </c>
      <c r="BI2181" s="176">
        <f t="shared" si="255"/>
        <v>13</v>
      </c>
      <c r="BJ2181" s="182" t="str">
        <f t="shared" si="256"/>
        <v>7 - 56</v>
      </c>
      <c r="BK2181" s="176">
        <f t="shared" si="257"/>
        <v>32</v>
      </c>
      <c r="BL2181" s="176">
        <f t="shared" si="260"/>
        <v>7</v>
      </c>
      <c r="BM2181" s="533"/>
      <c r="BN2181" s="185">
        <v>1100</v>
      </c>
      <c r="BO2181" s="180">
        <v>10</v>
      </c>
      <c r="BP2181" s="185">
        <f t="shared" si="254"/>
        <v>1420</v>
      </c>
      <c r="BQ2181" s="420" t="str">
        <f t="shared" si="258"/>
        <v>VII</v>
      </c>
      <c r="BR2181" s="185"/>
      <c r="BS2181" s="464" t="s">
        <v>9623</v>
      </c>
    </row>
    <row r="2182" spans="1:71" ht="51" x14ac:dyDescent="0.2">
      <c r="A2182" s="696">
        <v>2180</v>
      </c>
      <c r="B2182" s="286" t="s">
        <v>12828</v>
      </c>
      <c r="C2182" s="286" t="s">
        <v>12857</v>
      </c>
      <c r="D2182" s="258" t="s">
        <v>9623</v>
      </c>
      <c r="E2182" s="736">
        <v>1</v>
      </c>
      <c r="F2182" s="736">
        <v>1</v>
      </c>
      <c r="G2182" s="737">
        <v>1</v>
      </c>
      <c r="H2182" s="305" t="s">
        <v>3486</v>
      </c>
      <c r="I2182" s="496" t="s">
        <v>7154</v>
      </c>
      <c r="J2182" s="497" t="s">
        <v>4362</v>
      </c>
      <c r="K2182" s="427" t="s">
        <v>3491</v>
      </c>
      <c r="L2182" s="427" t="s">
        <v>3491</v>
      </c>
      <c r="M2182" s="685">
        <v>4</v>
      </c>
      <c r="N2182" s="685" t="s">
        <v>15741</v>
      </c>
      <c r="O2182" s="685">
        <v>0.1</v>
      </c>
      <c r="P2182" s="427" t="s">
        <v>16349</v>
      </c>
      <c r="Q2182" s="427">
        <v>0</v>
      </c>
      <c r="R2182" s="180"/>
      <c r="S2182" s="498">
        <v>13</v>
      </c>
      <c r="T2182" s="189">
        <v>14</v>
      </c>
      <c r="U2182" s="189">
        <v>4</v>
      </c>
      <c r="V2182" s="189">
        <v>16</v>
      </c>
      <c r="W2182" s="742">
        <v>0</v>
      </c>
      <c r="X2182" s="742">
        <v>6</v>
      </c>
      <c r="Y2182" s="742"/>
      <c r="Z2182" s="742"/>
      <c r="AA2182" s="742"/>
      <c r="AB2182" s="499" t="s">
        <v>3878</v>
      </c>
      <c r="AC2182" s="419" t="s">
        <v>12864</v>
      </c>
      <c r="AD2182" s="427" t="s">
        <v>12853</v>
      </c>
      <c r="AE2182" s="427" t="s">
        <v>4247</v>
      </c>
      <c r="AF2182" s="194">
        <v>0</v>
      </c>
      <c r="AG2182" s="194">
        <v>0</v>
      </c>
      <c r="AH2182" s="194">
        <v>0</v>
      </c>
      <c r="AI2182" s="194">
        <v>0</v>
      </c>
      <c r="AJ2182" s="194">
        <v>0</v>
      </c>
      <c r="AK2182" s="194">
        <v>0</v>
      </c>
      <c r="AL2182" s="383">
        <v>8</v>
      </c>
      <c r="AM2182" s="194">
        <v>0</v>
      </c>
      <c r="AN2182" s="177">
        <v>0</v>
      </c>
      <c r="AO2182" s="194">
        <v>0</v>
      </c>
      <c r="AP2182" s="180"/>
      <c r="AQ2182" s="180"/>
      <c r="AR2182" s="180"/>
      <c r="AS2182" s="180"/>
      <c r="AT2182" s="180"/>
      <c r="AU2182" s="180"/>
      <c r="AV2182" s="180"/>
      <c r="AW2182" s="180"/>
      <c r="AX2182" s="180"/>
      <c r="AY2182" s="180"/>
      <c r="AZ2182" s="180"/>
      <c r="BA2182" s="180"/>
      <c r="BB2182" s="180"/>
      <c r="BC2182" s="180"/>
      <c r="BD2182" s="180"/>
      <c r="BE2182" s="180"/>
      <c r="BF2182" s="180"/>
      <c r="BG2182" s="180"/>
      <c r="BH2182" s="176">
        <f t="shared" si="259"/>
        <v>8</v>
      </c>
      <c r="BI2182" s="176">
        <f t="shared" si="255"/>
        <v>12</v>
      </c>
      <c r="BJ2182" s="182" t="str">
        <f t="shared" si="256"/>
        <v>8 - 64</v>
      </c>
      <c r="BK2182" s="176">
        <f t="shared" si="257"/>
        <v>36</v>
      </c>
      <c r="BL2182" s="176">
        <f t="shared" si="260"/>
        <v>8</v>
      </c>
      <c r="BM2182" s="533"/>
      <c r="BN2182" s="185">
        <v>1100</v>
      </c>
      <c r="BO2182" s="180">
        <v>10</v>
      </c>
      <c r="BP2182" s="185">
        <f t="shared" si="254"/>
        <v>1460</v>
      </c>
      <c r="BQ2182" s="420" t="str">
        <f t="shared" si="258"/>
        <v>VII</v>
      </c>
      <c r="BR2182" s="185"/>
      <c r="BS2182" s="464" t="s">
        <v>9623</v>
      </c>
    </row>
    <row r="2183" spans="1:71" ht="51" x14ac:dyDescent="0.2">
      <c r="A2183" s="696">
        <v>2181</v>
      </c>
      <c r="B2183" s="286" t="s">
        <v>12829</v>
      </c>
      <c r="C2183" s="286" t="s">
        <v>12858</v>
      </c>
      <c r="D2183" s="258" t="s">
        <v>9623</v>
      </c>
      <c r="E2183" s="736">
        <v>1</v>
      </c>
      <c r="F2183" s="736">
        <v>1</v>
      </c>
      <c r="G2183" s="737">
        <v>1</v>
      </c>
      <c r="H2183" s="305" t="s">
        <v>3486</v>
      </c>
      <c r="I2183" s="496" t="s">
        <v>7154</v>
      </c>
      <c r="J2183" s="497" t="s">
        <v>4362</v>
      </c>
      <c r="K2183" s="427" t="s">
        <v>3491</v>
      </c>
      <c r="L2183" s="427" t="s">
        <v>3491</v>
      </c>
      <c r="M2183" s="685">
        <v>4</v>
      </c>
      <c r="N2183" s="685" t="s">
        <v>15741</v>
      </c>
      <c r="O2183" s="685">
        <v>0.1</v>
      </c>
      <c r="P2183" s="427" t="s">
        <v>16349</v>
      </c>
      <c r="Q2183" s="427">
        <v>0</v>
      </c>
      <c r="R2183" s="180"/>
      <c r="S2183" s="498">
        <v>13</v>
      </c>
      <c r="T2183" s="189">
        <v>14</v>
      </c>
      <c r="U2183" s="189">
        <v>4</v>
      </c>
      <c r="V2183" s="189">
        <v>16</v>
      </c>
      <c r="W2183" s="742">
        <v>0</v>
      </c>
      <c r="X2183" s="742">
        <v>6</v>
      </c>
      <c r="Y2183" s="742"/>
      <c r="Z2183" s="742"/>
      <c r="AA2183" s="742"/>
      <c r="AB2183" s="220" t="s">
        <v>3878</v>
      </c>
      <c r="AC2183" s="419" t="s">
        <v>12865</v>
      </c>
      <c r="AD2183" s="427" t="s">
        <v>12853</v>
      </c>
      <c r="AE2183" s="427" t="s">
        <v>4247</v>
      </c>
      <c r="AF2183" s="194">
        <v>0</v>
      </c>
      <c r="AG2183" s="194">
        <v>0</v>
      </c>
      <c r="AH2183" s="194">
        <v>0</v>
      </c>
      <c r="AI2183" s="194">
        <v>0</v>
      </c>
      <c r="AJ2183" s="194">
        <v>0</v>
      </c>
      <c r="AK2183" s="194">
        <v>0</v>
      </c>
      <c r="AL2183" s="383">
        <v>5</v>
      </c>
      <c r="AM2183" s="194">
        <v>0</v>
      </c>
      <c r="AN2183" s="177">
        <v>0</v>
      </c>
      <c r="AO2183" s="194">
        <v>0</v>
      </c>
      <c r="AP2183" s="180"/>
      <c r="AQ2183" s="180"/>
      <c r="AR2183" s="180"/>
      <c r="AS2183" s="180"/>
      <c r="AT2183" s="180"/>
      <c r="AU2183" s="180"/>
      <c r="AV2183" s="180"/>
      <c r="AW2183" s="180"/>
      <c r="AX2183" s="180"/>
      <c r="AY2183" s="180"/>
      <c r="AZ2183" s="180"/>
      <c r="BA2183" s="180"/>
      <c r="BB2183" s="180"/>
      <c r="BC2183" s="180"/>
      <c r="BD2183" s="180"/>
      <c r="BE2183" s="180"/>
      <c r="BF2183" s="180"/>
      <c r="BG2183" s="180"/>
      <c r="BH2183" s="176">
        <f t="shared" si="259"/>
        <v>5</v>
      </c>
      <c r="BI2183" s="176">
        <f t="shared" si="255"/>
        <v>15</v>
      </c>
      <c r="BJ2183" s="182" t="str">
        <f t="shared" si="256"/>
        <v>5 - 40</v>
      </c>
      <c r="BK2183" s="176">
        <f t="shared" si="257"/>
        <v>23</v>
      </c>
      <c r="BL2183" s="176">
        <f t="shared" si="260"/>
        <v>5</v>
      </c>
      <c r="BM2183" s="533"/>
      <c r="BN2183" s="185">
        <v>1100</v>
      </c>
      <c r="BO2183" s="180">
        <v>10</v>
      </c>
      <c r="BP2183" s="185">
        <f t="shared" si="254"/>
        <v>1330</v>
      </c>
      <c r="BQ2183" s="420" t="str">
        <f t="shared" si="258"/>
        <v>VII</v>
      </c>
      <c r="BR2183" s="185"/>
      <c r="BS2183" s="464" t="s">
        <v>9623</v>
      </c>
    </row>
    <row r="2184" spans="1:71" ht="51" x14ac:dyDescent="0.2">
      <c r="A2184" s="697">
        <v>2182</v>
      </c>
      <c r="B2184" s="286" t="s">
        <v>12829</v>
      </c>
      <c r="C2184" s="286" t="s">
        <v>12859</v>
      </c>
      <c r="D2184" s="258" t="s">
        <v>9623</v>
      </c>
      <c r="E2184" s="736">
        <v>1</v>
      </c>
      <c r="F2184" s="736">
        <v>1</v>
      </c>
      <c r="G2184" s="737">
        <v>1</v>
      </c>
      <c r="H2184" s="305" t="s">
        <v>3486</v>
      </c>
      <c r="I2184" s="496" t="s">
        <v>7154</v>
      </c>
      <c r="J2184" s="497" t="s">
        <v>4362</v>
      </c>
      <c r="K2184" s="427" t="s">
        <v>3491</v>
      </c>
      <c r="L2184" s="427" t="s">
        <v>3491</v>
      </c>
      <c r="M2184" s="685">
        <v>4</v>
      </c>
      <c r="N2184" s="685" t="s">
        <v>15741</v>
      </c>
      <c r="O2184" s="685">
        <v>0.1</v>
      </c>
      <c r="P2184" s="427" t="s">
        <v>16349</v>
      </c>
      <c r="Q2184" s="427">
        <v>0</v>
      </c>
      <c r="R2184" s="180"/>
      <c r="S2184" s="498">
        <v>13</v>
      </c>
      <c r="T2184" s="189">
        <v>14</v>
      </c>
      <c r="U2184" s="189">
        <v>4</v>
      </c>
      <c r="V2184" s="189">
        <v>16</v>
      </c>
      <c r="W2184" s="742">
        <v>0</v>
      </c>
      <c r="X2184" s="742">
        <v>6</v>
      </c>
      <c r="Y2184" s="742"/>
      <c r="Z2184" s="742"/>
      <c r="AA2184" s="742"/>
      <c r="AB2184" s="220" t="s">
        <v>3878</v>
      </c>
      <c r="AC2184" s="419" t="s">
        <v>12865</v>
      </c>
      <c r="AD2184" s="427" t="s">
        <v>12853</v>
      </c>
      <c r="AE2184" s="427" t="s">
        <v>4247</v>
      </c>
      <c r="AF2184" s="194">
        <v>0</v>
      </c>
      <c r="AG2184" s="194">
        <v>0</v>
      </c>
      <c r="AH2184" s="194">
        <v>0</v>
      </c>
      <c r="AI2184" s="194">
        <v>0</v>
      </c>
      <c r="AJ2184" s="194">
        <v>0</v>
      </c>
      <c r="AK2184" s="194">
        <v>0</v>
      </c>
      <c r="AL2184" s="383">
        <v>6</v>
      </c>
      <c r="AM2184" s="194">
        <v>0</v>
      </c>
      <c r="AN2184" s="177">
        <v>0</v>
      </c>
      <c r="AO2184" s="194">
        <v>0</v>
      </c>
      <c r="AP2184" s="180"/>
      <c r="AQ2184" s="180"/>
      <c r="AR2184" s="180"/>
      <c r="AS2184" s="180"/>
      <c r="AT2184" s="180"/>
      <c r="AU2184" s="180"/>
      <c r="AV2184" s="180"/>
      <c r="AW2184" s="180"/>
      <c r="AX2184" s="180"/>
      <c r="AY2184" s="180"/>
      <c r="AZ2184" s="180"/>
      <c r="BA2184" s="180"/>
      <c r="BB2184" s="180"/>
      <c r="BC2184" s="180"/>
      <c r="BD2184" s="180"/>
      <c r="BE2184" s="180"/>
      <c r="BF2184" s="180"/>
      <c r="BG2184" s="180"/>
      <c r="BH2184" s="176">
        <f t="shared" si="259"/>
        <v>6</v>
      </c>
      <c r="BI2184" s="176">
        <f t="shared" si="255"/>
        <v>13</v>
      </c>
      <c r="BJ2184" s="182" t="str">
        <f t="shared" si="256"/>
        <v>6 - 48</v>
      </c>
      <c r="BK2184" s="176">
        <f t="shared" si="257"/>
        <v>27</v>
      </c>
      <c r="BL2184" s="176">
        <f t="shared" si="260"/>
        <v>6</v>
      </c>
      <c r="BM2184" s="533"/>
      <c r="BN2184" s="185">
        <v>1100</v>
      </c>
      <c r="BO2184" s="180">
        <v>10</v>
      </c>
      <c r="BP2184" s="185">
        <f t="shared" si="254"/>
        <v>1370</v>
      </c>
      <c r="BQ2184" s="420" t="str">
        <f t="shared" si="258"/>
        <v>VII</v>
      </c>
      <c r="BR2184" s="185"/>
      <c r="BS2184" s="464" t="s">
        <v>9623</v>
      </c>
    </row>
    <row r="2185" spans="1:71" ht="51" x14ac:dyDescent="0.2">
      <c r="A2185" s="697">
        <v>2183</v>
      </c>
      <c r="B2185" s="286" t="s">
        <v>12829</v>
      </c>
      <c r="C2185" s="286" t="s">
        <v>12860</v>
      </c>
      <c r="D2185" s="258" t="s">
        <v>9623</v>
      </c>
      <c r="E2185" s="736">
        <v>1</v>
      </c>
      <c r="F2185" s="736">
        <v>1</v>
      </c>
      <c r="G2185" s="737">
        <v>1</v>
      </c>
      <c r="H2185" s="305" t="s">
        <v>3486</v>
      </c>
      <c r="I2185" s="496" t="s">
        <v>7154</v>
      </c>
      <c r="J2185" s="497" t="s">
        <v>4362</v>
      </c>
      <c r="K2185" s="427" t="s">
        <v>3491</v>
      </c>
      <c r="L2185" s="427" t="s">
        <v>3491</v>
      </c>
      <c r="M2185" s="685">
        <v>4</v>
      </c>
      <c r="N2185" s="685" t="s">
        <v>15741</v>
      </c>
      <c r="O2185" s="685">
        <v>0.1</v>
      </c>
      <c r="P2185" s="427" t="s">
        <v>16349</v>
      </c>
      <c r="Q2185" s="427">
        <v>0</v>
      </c>
      <c r="R2185" s="180"/>
      <c r="S2185" s="498">
        <v>13</v>
      </c>
      <c r="T2185" s="189">
        <v>14</v>
      </c>
      <c r="U2185" s="189">
        <v>4</v>
      </c>
      <c r="V2185" s="189">
        <v>16</v>
      </c>
      <c r="W2185" s="742">
        <v>0</v>
      </c>
      <c r="X2185" s="742">
        <v>6</v>
      </c>
      <c r="Y2185" s="742"/>
      <c r="Z2185" s="742"/>
      <c r="AA2185" s="742"/>
      <c r="AB2185" s="220" t="s">
        <v>3878</v>
      </c>
      <c r="AC2185" s="419" t="s">
        <v>12865</v>
      </c>
      <c r="AD2185" s="427" t="s">
        <v>12853</v>
      </c>
      <c r="AE2185" s="427" t="s">
        <v>4247</v>
      </c>
      <c r="AF2185" s="194">
        <v>0</v>
      </c>
      <c r="AG2185" s="194">
        <v>0</v>
      </c>
      <c r="AH2185" s="194">
        <v>0</v>
      </c>
      <c r="AI2185" s="194">
        <v>0</v>
      </c>
      <c r="AJ2185" s="194">
        <v>0</v>
      </c>
      <c r="AK2185" s="194">
        <v>0</v>
      </c>
      <c r="AL2185" s="383">
        <v>7</v>
      </c>
      <c r="AM2185" s="194">
        <v>0</v>
      </c>
      <c r="AN2185" s="177">
        <v>0</v>
      </c>
      <c r="AO2185" s="194">
        <v>0</v>
      </c>
      <c r="AP2185" s="180"/>
      <c r="AQ2185" s="180"/>
      <c r="AR2185" s="180"/>
      <c r="AS2185" s="180"/>
      <c r="AT2185" s="180"/>
      <c r="AU2185" s="180"/>
      <c r="AV2185" s="180"/>
      <c r="AW2185" s="180"/>
      <c r="AX2185" s="180"/>
      <c r="AY2185" s="180"/>
      <c r="AZ2185" s="180"/>
      <c r="BA2185" s="180"/>
      <c r="BB2185" s="180"/>
      <c r="BC2185" s="180"/>
      <c r="BD2185" s="180"/>
      <c r="BE2185" s="180"/>
      <c r="BF2185" s="180"/>
      <c r="BG2185" s="180"/>
      <c r="BH2185" s="176">
        <f t="shared" si="259"/>
        <v>7</v>
      </c>
      <c r="BI2185" s="176">
        <f t="shared" si="255"/>
        <v>13</v>
      </c>
      <c r="BJ2185" s="182" t="str">
        <f t="shared" si="256"/>
        <v>7 - 56</v>
      </c>
      <c r="BK2185" s="176">
        <f t="shared" si="257"/>
        <v>32</v>
      </c>
      <c r="BL2185" s="176">
        <f t="shared" si="260"/>
        <v>7</v>
      </c>
      <c r="BM2185" s="533"/>
      <c r="BN2185" s="185">
        <v>1100</v>
      </c>
      <c r="BO2185" s="180">
        <v>10</v>
      </c>
      <c r="BP2185" s="185">
        <f t="shared" si="254"/>
        <v>1420</v>
      </c>
      <c r="BQ2185" s="420" t="str">
        <f t="shared" si="258"/>
        <v>VII</v>
      </c>
      <c r="BR2185" s="185"/>
      <c r="BS2185" s="464" t="s">
        <v>9623</v>
      </c>
    </row>
    <row r="2186" spans="1:71" ht="51" x14ac:dyDescent="0.2">
      <c r="A2186" s="696">
        <v>2184</v>
      </c>
      <c r="B2186" s="286" t="s">
        <v>12829</v>
      </c>
      <c r="C2186" s="286" t="s">
        <v>12861</v>
      </c>
      <c r="D2186" s="258" t="s">
        <v>9623</v>
      </c>
      <c r="E2186" s="736">
        <v>1</v>
      </c>
      <c r="F2186" s="736">
        <v>1</v>
      </c>
      <c r="G2186" s="737">
        <v>1</v>
      </c>
      <c r="H2186" s="305" t="s">
        <v>3486</v>
      </c>
      <c r="I2186" s="496" t="s">
        <v>7154</v>
      </c>
      <c r="J2186" s="497" t="s">
        <v>4362</v>
      </c>
      <c r="K2186" s="427" t="s">
        <v>3491</v>
      </c>
      <c r="L2186" s="427" t="s">
        <v>3491</v>
      </c>
      <c r="M2186" s="685">
        <v>4</v>
      </c>
      <c r="N2186" s="685" t="s">
        <v>15741</v>
      </c>
      <c r="O2186" s="685">
        <v>0.1</v>
      </c>
      <c r="P2186" s="427" t="s">
        <v>16349</v>
      </c>
      <c r="Q2186" s="427">
        <v>0</v>
      </c>
      <c r="R2186" s="180"/>
      <c r="S2186" s="498">
        <v>13</v>
      </c>
      <c r="T2186" s="189">
        <v>14</v>
      </c>
      <c r="U2186" s="189">
        <v>4</v>
      </c>
      <c r="V2186" s="189">
        <v>16</v>
      </c>
      <c r="W2186" s="742">
        <v>0</v>
      </c>
      <c r="X2186" s="742">
        <v>6</v>
      </c>
      <c r="Y2186" s="742"/>
      <c r="Z2186" s="742"/>
      <c r="AA2186" s="742"/>
      <c r="AB2186" s="220" t="s">
        <v>3878</v>
      </c>
      <c r="AC2186" s="419" t="s">
        <v>12865</v>
      </c>
      <c r="AD2186" s="427" t="s">
        <v>12853</v>
      </c>
      <c r="AE2186" s="427" t="s">
        <v>4247</v>
      </c>
      <c r="AF2186" s="194">
        <v>0</v>
      </c>
      <c r="AG2186" s="194">
        <v>0</v>
      </c>
      <c r="AH2186" s="194">
        <v>0</v>
      </c>
      <c r="AI2186" s="194">
        <v>0</v>
      </c>
      <c r="AJ2186" s="194">
        <v>0</v>
      </c>
      <c r="AK2186" s="194">
        <v>0</v>
      </c>
      <c r="AL2186" s="383">
        <v>8</v>
      </c>
      <c r="AM2186" s="194">
        <v>0</v>
      </c>
      <c r="AN2186" s="177">
        <v>0</v>
      </c>
      <c r="AO2186" s="194">
        <v>0</v>
      </c>
      <c r="AP2186" s="180"/>
      <c r="AQ2186" s="180"/>
      <c r="AR2186" s="180"/>
      <c r="AS2186" s="180"/>
      <c r="AT2186" s="180"/>
      <c r="AU2186" s="180"/>
      <c r="AV2186" s="180"/>
      <c r="AW2186" s="180"/>
      <c r="AX2186" s="180"/>
      <c r="AY2186" s="180"/>
      <c r="AZ2186" s="180"/>
      <c r="BA2186" s="180"/>
      <c r="BB2186" s="180"/>
      <c r="BC2186" s="180"/>
      <c r="BD2186" s="180"/>
      <c r="BE2186" s="180"/>
      <c r="BF2186" s="180"/>
      <c r="BG2186" s="180"/>
      <c r="BH2186" s="176">
        <f t="shared" si="259"/>
        <v>8</v>
      </c>
      <c r="BI2186" s="176">
        <f t="shared" si="255"/>
        <v>12</v>
      </c>
      <c r="BJ2186" s="182" t="str">
        <f t="shared" si="256"/>
        <v>8 - 64</v>
      </c>
      <c r="BK2186" s="176">
        <f t="shared" si="257"/>
        <v>36</v>
      </c>
      <c r="BL2186" s="176">
        <f t="shared" si="260"/>
        <v>8</v>
      </c>
      <c r="BM2186" s="533"/>
      <c r="BN2186" s="185">
        <v>1100</v>
      </c>
      <c r="BO2186" s="180">
        <v>10</v>
      </c>
      <c r="BP2186" s="185">
        <f t="shared" si="254"/>
        <v>1460</v>
      </c>
      <c r="BQ2186" s="420" t="str">
        <f t="shared" si="258"/>
        <v>VII</v>
      </c>
      <c r="BR2186" s="185"/>
      <c r="BS2186" s="464" t="s">
        <v>9623</v>
      </c>
    </row>
    <row r="2187" spans="1:71" ht="51" x14ac:dyDescent="0.2">
      <c r="A2187" s="696">
        <v>2185</v>
      </c>
      <c r="B2187" s="286" t="s">
        <v>12866</v>
      </c>
      <c r="C2187" s="286" t="s">
        <v>12866</v>
      </c>
      <c r="D2187" s="258" t="s">
        <v>9623</v>
      </c>
      <c r="E2187" s="736">
        <v>1</v>
      </c>
      <c r="F2187" s="736">
        <v>1</v>
      </c>
      <c r="G2187" s="737">
        <v>4</v>
      </c>
      <c r="H2187" s="305" t="s">
        <v>12867</v>
      </c>
      <c r="I2187" s="496" t="s">
        <v>2613</v>
      </c>
      <c r="J2187" s="497" t="s">
        <v>12868</v>
      </c>
      <c r="K2187" s="427" t="s">
        <v>3192</v>
      </c>
      <c r="L2187" s="427" t="s">
        <v>3491</v>
      </c>
      <c r="M2187" s="685">
        <v>4</v>
      </c>
      <c r="N2187" s="685" t="s">
        <v>15715</v>
      </c>
      <c r="O2187" s="685">
        <v>280</v>
      </c>
      <c r="P2187" s="427" t="s">
        <v>16387</v>
      </c>
      <c r="Q2187" s="427">
        <v>1</v>
      </c>
      <c r="R2187" s="180"/>
      <c r="S2187" s="427">
        <v>8</v>
      </c>
      <c r="T2187" s="191">
        <v>10</v>
      </c>
      <c r="U2187" s="191">
        <v>3</v>
      </c>
      <c r="V2187" s="191">
        <v>12</v>
      </c>
      <c r="W2187" s="742">
        <v>9</v>
      </c>
      <c r="X2187" s="742"/>
      <c r="Y2187" s="742"/>
      <c r="Z2187" s="742"/>
      <c r="AA2187" s="742"/>
      <c r="AB2187" s="219"/>
      <c r="AC2187" s="419" t="s">
        <v>12889</v>
      </c>
      <c r="AD2187" s="427" t="s">
        <v>7470</v>
      </c>
      <c r="AE2187" s="427" t="s">
        <v>4247</v>
      </c>
      <c r="AF2187" s="194">
        <v>0</v>
      </c>
      <c r="AG2187" s="194">
        <v>0</v>
      </c>
      <c r="AH2187" s="194">
        <v>0</v>
      </c>
      <c r="AI2187" s="194">
        <v>0</v>
      </c>
      <c r="AJ2187" s="194">
        <v>0</v>
      </c>
      <c r="AK2187" s="194">
        <v>0</v>
      </c>
      <c r="AL2187" s="383">
        <v>5</v>
      </c>
      <c r="AM2187" s="194">
        <v>0</v>
      </c>
      <c r="AN2187" s="177">
        <v>0</v>
      </c>
      <c r="AO2187" s="194">
        <v>5</v>
      </c>
      <c r="AP2187" s="180"/>
      <c r="AQ2187" s="180"/>
      <c r="AR2187" s="180"/>
      <c r="AS2187" s="180"/>
      <c r="AT2187" s="180"/>
      <c r="AU2187" s="180"/>
      <c r="AV2187" s="180"/>
      <c r="AW2187" s="180"/>
      <c r="AX2187" s="180"/>
      <c r="AY2187" s="180"/>
      <c r="AZ2187" s="180"/>
      <c r="BA2187" s="180"/>
      <c r="BB2187" s="180"/>
      <c r="BC2187" s="180"/>
      <c r="BD2187" s="180"/>
      <c r="BE2187" s="180"/>
      <c r="BF2187" s="180"/>
      <c r="BG2187" s="180"/>
      <c r="BH2187" s="176">
        <f t="shared" si="259"/>
        <v>6</v>
      </c>
      <c r="BI2187" s="176">
        <f t="shared" si="255"/>
        <v>13</v>
      </c>
      <c r="BJ2187" s="182" t="str">
        <f t="shared" si="256"/>
        <v>10 - 45</v>
      </c>
      <c r="BK2187" s="176">
        <f t="shared" si="257"/>
        <v>28</v>
      </c>
      <c r="BL2187" s="176">
        <f t="shared" si="260"/>
        <v>7</v>
      </c>
      <c r="BM2187" s="533"/>
      <c r="BN2187" s="185">
        <v>525</v>
      </c>
      <c r="BO2187" s="180">
        <v>8</v>
      </c>
      <c r="BP2187" s="185">
        <f t="shared" si="254"/>
        <v>749</v>
      </c>
      <c r="BQ2187" s="420" t="str">
        <f t="shared" si="258"/>
        <v>VI</v>
      </c>
      <c r="BR2187" s="185"/>
      <c r="BS2187" s="464" t="s">
        <v>9623</v>
      </c>
    </row>
    <row r="2188" spans="1:71" ht="25.5" x14ac:dyDescent="0.2">
      <c r="A2188" s="697">
        <v>2186</v>
      </c>
      <c r="B2188" s="286" t="s">
        <v>12890</v>
      </c>
      <c r="C2188" s="286" t="s">
        <v>12890</v>
      </c>
      <c r="D2188" s="258" t="s">
        <v>9623</v>
      </c>
      <c r="E2188" s="736">
        <v>1</v>
      </c>
      <c r="F2188" s="736">
        <v>4</v>
      </c>
      <c r="G2188" s="737">
        <v>16</v>
      </c>
      <c r="H2188" s="305" t="s">
        <v>3486</v>
      </c>
      <c r="I2188" s="496" t="s">
        <v>3485</v>
      </c>
      <c r="J2188" s="497" t="s">
        <v>6558</v>
      </c>
      <c r="K2188" s="427" t="s">
        <v>5231</v>
      </c>
      <c r="L2188" s="427" t="s">
        <v>5490</v>
      </c>
      <c r="M2188" s="684">
        <v>7</v>
      </c>
      <c r="N2188" s="684" t="s">
        <v>15710</v>
      </c>
      <c r="O2188" s="684">
        <v>385</v>
      </c>
      <c r="P2188" s="427" t="s">
        <v>16388</v>
      </c>
      <c r="Q2188" s="427">
        <v>0</v>
      </c>
      <c r="R2188" s="180"/>
      <c r="S2188" s="498">
        <v>5</v>
      </c>
      <c r="T2188" s="498">
        <v>7</v>
      </c>
      <c r="U2188" s="189">
        <v>2</v>
      </c>
      <c r="V2188" s="189">
        <v>8</v>
      </c>
      <c r="W2188" s="742">
        <v>15</v>
      </c>
      <c r="X2188" s="742">
        <v>27</v>
      </c>
      <c r="Y2188" s="742"/>
      <c r="Z2188" s="742"/>
      <c r="AA2188" s="742"/>
      <c r="AB2188" s="499" t="s">
        <v>794</v>
      </c>
      <c r="AC2188" s="419" t="s">
        <v>12896</v>
      </c>
      <c r="AD2188" s="427" t="s">
        <v>640</v>
      </c>
      <c r="AE2188" s="427" t="s">
        <v>4259</v>
      </c>
      <c r="AF2188" s="194">
        <v>0</v>
      </c>
      <c r="AG2188" s="194">
        <v>0</v>
      </c>
      <c r="AH2188" s="194">
        <v>0</v>
      </c>
      <c r="AI2188" s="194">
        <v>0</v>
      </c>
      <c r="AJ2188" s="194">
        <v>0</v>
      </c>
      <c r="AK2188" s="194">
        <v>0</v>
      </c>
      <c r="AL2188" s="383">
        <v>3</v>
      </c>
      <c r="AM2188" s="194">
        <v>0</v>
      </c>
      <c r="AN2188" s="177">
        <v>0</v>
      </c>
      <c r="AO2188" s="194">
        <v>3</v>
      </c>
      <c r="AP2188" s="180"/>
      <c r="AQ2188" s="180"/>
      <c r="AR2188" s="180"/>
      <c r="AS2188" s="180"/>
      <c r="AT2188" s="180"/>
      <c r="AU2188" s="180"/>
      <c r="AV2188" s="180"/>
      <c r="AW2188" s="180"/>
      <c r="AX2188" s="180"/>
      <c r="AY2188" s="180"/>
      <c r="AZ2188" s="180"/>
      <c r="BA2188" s="180"/>
      <c r="BB2188" s="180"/>
      <c r="BC2188" s="180"/>
      <c r="BD2188" s="180"/>
      <c r="BE2188" s="180"/>
      <c r="BF2188" s="180"/>
      <c r="BG2188" s="180"/>
      <c r="BH2188" s="176">
        <f t="shared" si="259"/>
        <v>3</v>
      </c>
      <c r="BI2188" s="176">
        <f t="shared" si="255"/>
        <v>16</v>
      </c>
      <c r="BJ2188" s="182" t="str">
        <f t="shared" si="256"/>
        <v>6 - 27</v>
      </c>
      <c r="BK2188" s="176">
        <f t="shared" si="257"/>
        <v>17</v>
      </c>
      <c r="BL2188" s="176">
        <f t="shared" si="260"/>
        <v>3</v>
      </c>
      <c r="BM2188" s="533"/>
      <c r="BN2188" s="185">
        <v>235</v>
      </c>
      <c r="BO2188" s="180">
        <v>4</v>
      </c>
      <c r="BP2188" s="185">
        <f t="shared" si="254"/>
        <v>303</v>
      </c>
      <c r="BQ2188" s="420" t="str">
        <f t="shared" si="258"/>
        <v>IV</v>
      </c>
      <c r="BR2188" s="185"/>
      <c r="BS2188" s="464" t="s">
        <v>9623</v>
      </c>
    </row>
    <row r="2189" spans="1:71" ht="63.75" x14ac:dyDescent="0.2">
      <c r="A2189" s="697">
        <v>2187</v>
      </c>
      <c r="B2189" s="286" t="s">
        <v>12897</v>
      </c>
      <c r="C2189" s="286" t="s">
        <v>12897</v>
      </c>
      <c r="D2189" s="258" t="s">
        <v>9623</v>
      </c>
      <c r="E2189" s="736">
        <v>1</v>
      </c>
      <c r="F2189" s="736">
        <v>1</v>
      </c>
      <c r="G2189" s="737">
        <v>4</v>
      </c>
      <c r="H2189" s="305" t="s">
        <v>3486</v>
      </c>
      <c r="I2189" s="496" t="s">
        <v>16391</v>
      </c>
      <c r="J2189" s="497" t="s">
        <v>16392</v>
      </c>
      <c r="K2189" s="427" t="s">
        <v>3491</v>
      </c>
      <c r="L2189" s="427" t="s">
        <v>3491</v>
      </c>
      <c r="M2189" s="685">
        <v>6</v>
      </c>
      <c r="N2189" s="685" t="s">
        <v>15715</v>
      </c>
      <c r="O2189" s="685">
        <v>200</v>
      </c>
      <c r="P2189" s="427" t="s">
        <v>16390</v>
      </c>
      <c r="Q2189" s="427">
        <v>10</v>
      </c>
      <c r="R2189" s="193" t="s">
        <v>12898</v>
      </c>
      <c r="S2189" s="498">
        <v>13</v>
      </c>
      <c r="T2189" s="189">
        <v>14</v>
      </c>
      <c r="U2189" s="189">
        <v>4</v>
      </c>
      <c r="V2189" s="189">
        <v>16</v>
      </c>
      <c r="W2189" s="742">
        <v>12</v>
      </c>
      <c r="X2189" s="742"/>
      <c r="Y2189" s="742"/>
      <c r="Z2189" s="742"/>
      <c r="AA2189" s="742"/>
      <c r="AB2189" s="220"/>
      <c r="AC2189" s="419" t="s">
        <v>16393</v>
      </c>
      <c r="AD2189" s="427" t="s">
        <v>12911</v>
      </c>
      <c r="AE2189" s="427" t="s">
        <v>4250</v>
      </c>
      <c r="AF2189" s="194">
        <v>0</v>
      </c>
      <c r="AG2189" s="194">
        <v>0</v>
      </c>
      <c r="AH2189" s="194">
        <v>0</v>
      </c>
      <c r="AI2189" s="194">
        <v>0</v>
      </c>
      <c r="AJ2189" s="194">
        <v>0</v>
      </c>
      <c r="AK2189" s="194">
        <v>0</v>
      </c>
      <c r="AL2189" s="383">
        <v>0</v>
      </c>
      <c r="AM2189" s="194">
        <v>6</v>
      </c>
      <c r="AN2189" s="177">
        <v>0</v>
      </c>
      <c r="AO2189" s="194">
        <v>0</v>
      </c>
      <c r="AP2189" s="180"/>
      <c r="AQ2189" s="180"/>
      <c r="AR2189" s="180"/>
      <c r="AS2189" s="180"/>
      <c r="AT2189" s="180"/>
      <c r="AU2189" s="180"/>
      <c r="AV2189" s="180"/>
      <c r="AW2189" s="180"/>
      <c r="AX2189" s="180"/>
      <c r="AY2189" s="180"/>
      <c r="AZ2189" s="180"/>
      <c r="BA2189" s="180"/>
      <c r="BB2189" s="180"/>
      <c r="BC2189" s="180"/>
      <c r="BD2189" s="180"/>
      <c r="BE2189" s="180"/>
      <c r="BF2189" s="180"/>
      <c r="BG2189" s="180"/>
      <c r="BH2189" s="176">
        <f t="shared" si="259"/>
        <v>6</v>
      </c>
      <c r="BI2189" s="176">
        <f t="shared" si="255"/>
        <v>13</v>
      </c>
      <c r="BJ2189" s="182" t="str">
        <f t="shared" si="256"/>
        <v>6 - 60</v>
      </c>
      <c r="BK2189" s="176">
        <f t="shared" si="257"/>
        <v>33</v>
      </c>
      <c r="BL2189" s="176">
        <f>IF(SUM(AP2189:BG2189)=0,AL2189+ROUNDDOWN(AO2189/4.5,0)+IF(AF2189*1.5+AG2189*2+AH2189*2.5+AI2189*3+AJ2189*3.5+AK2189*4+AO2189&gt;3,1,0),MAX(AP2189:BG2189))</f>
        <v>0</v>
      </c>
      <c r="BM2189" s="533">
        <v>6</v>
      </c>
      <c r="BN2189" s="185">
        <v>1275</v>
      </c>
      <c r="BO2189" s="180">
        <v>10</v>
      </c>
      <c r="BP2189" s="185">
        <f t="shared" si="254"/>
        <v>1605</v>
      </c>
      <c r="BQ2189" s="420" t="str">
        <f t="shared" si="258"/>
        <v>VII</v>
      </c>
      <c r="BR2189" s="185"/>
      <c r="BS2189" s="464" t="s">
        <v>9623</v>
      </c>
    </row>
    <row r="2190" spans="1:71" ht="51" x14ac:dyDescent="0.2">
      <c r="A2190" s="696">
        <v>2188</v>
      </c>
      <c r="B2190" s="286" t="s">
        <v>12912</v>
      </c>
      <c r="C2190" s="287" t="s">
        <v>12913</v>
      </c>
      <c r="D2190" s="258" t="s">
        <v>9623</v>
      </c>
      <c r="E2190" s="736">
        <v>8</v>
      </c>
      <c r="F2190" s="736">
        <v>1</v>
      </c>
      <c r="G2190" s="736">
        <v>4</v>
      </c>
      <c r="H2190" s="305" t="s">
        <v>795</v>
      </c>
      <c r="I2190" s="597" t="s">
        <v>635</v>
      </c>
      <c r="J2190" s="598" t="s">
        <v>635</v>
      </c>
      <c r="K2190" s="427" t="s">
        <v>3491</v>
      </c>
      <c r="L2190" s="427" t="s">
        <v>3491</v>
      </c>
      <c r="M2190" s="685">
        <v>6</v>
      </c>
      <c r="N2190" s="688" t="s">
        <v>15715</v>
      </c>
      <c r="O2190" s="688">
        <v>175</v>
      </c>
      <c r="P2190" s="427" t="s">
        <v>16252</v>
      </c>
      <c r="Q2190" s="599">
        <v>4</v>
      </c>
      <c r="R2190" s="198"/>
      <c r="S2190" s="498">
        <v>17</v>
      </c>
      <c r="T2190" s="498">
        <v>18</v>
      </c>
      <c r="U2190" s="190">
        <v>8</v>
      </c>
      <c r="V2190" s="190">
        <v>18</v>
      </c>
      <c r="W2190" s="742">
        <v>12</v>
      </c>
      <c r="X2190" s="742"/>
      <c r="Y2190" s="742"/>
      <c r="Z2190" s="742"/>
      <c r="AA2190" s="742"/>
      <c r="AB2190" s="499"/>
      <c r="AC2190" s="600" t="s">
        <v>13557</v>
      </c>
      <c r="AD2190" s="599" t="s">
        <v>12937</v>
      </c>
      <c r="AE2190" s="599" t="s">
        <v>4250</v>
      </c>
      <c r="AF2190" s="194">
        <v>0</v>
      </c>
      <c r="AG2190" s="194">
        <v>0</v>
      </c>
      <c r="AH2190" s="194">
        <v>0</v>
      </c>
      <c r="AI2190" s="194">
        <v>0</v>
      </c>
      <c r="AJ2190" s="194">
        <v>0</v>
      </c>
      <c r="AK2190" s="194">
        <v>0</v>
      </c>
      <c r="AL2190" s="462">
        <v>6</v>
      </c>
      <c r="AM2190" s="194">
        <v>0</v>
      </c>
      <c r="AN2190" s="177">
        <v>0</v>
      </c>
      <c r="AO2190" s="194">
        <v>0</v>
      </c>
      <c r="AP2190" s="424"/>
      <c r="AQ2190" s="424"/>
      <c r="AR2190" s="424"/>
      <c r="AS2190" s="424"/>
      <c r="AT2190" s="424"/>
      <c r="AU2190" s="424"/>
      <c r="AV2190" s="424"/>
      <c r="AW2190" s="424"/>
      <c r="AX2190" s="424"/>
      <c r="AY2190" s="424"/>
      <c r="AZ2190" s="424"/>
      <c r="BA2190" s="424"/>
      <c r="BB2190" s="424"/>
      <c r="BC2190" s="424"/>
      <c r="BD2190" s="424"/>
      <c r="BE2190" s="424"/>
      <c r="BF2190" s="424"/>
      <c r="BG2190" s="424"/>
      <c r="BH2190" s="176">
        <f t="shared" si="259"/>
        <v>6</v>
      </c>
      <c r="BI2190" s="176">
        <f t="shared" si="255"/>
        <v>13</v>
      </c>
      <c r="BJ2190" s="182" t="str">
        <f t="shared" si="256"/>
        <v>6 - 48</v>
      </c>
      <c r="BK2190" s="176">
        <f t="shared" si="257"/>
        <v>27</v>
      </c>
      <c r="BL2190" s="176">
        <f t="shared" si="260"/>
        <v>6</v>
      </c>
      <c r="BM2190" s="536"/>
      <c r="BN2190" s="200">
        <v>550</v>
      </c>
      <c r="BO2190" s="198">
        <v>6</v>
      </c>
      <c r="BP2190" s="185">
        <f t="shared" si="254"/>
        <v>712</v>
      </c>
      <c r="BQ2190" s="420" t="str">
        <f t="shared" si="258"/>
        <v>VI</v>
      </c>
      <c r="BR2190" s="200"/>
      <c r="BS2190" s="464" t="s">
        <v>12939</v>
      </c>
    </row>
    <row r="2191" spans="1:71" ht="63.75" x14ac:dyDescent="0.2">
      <c r="A2191" s="696">
        <v>2189</v>
      </c>
      <c r="B2191" s="286" t="s">
        <v>12912</v>
      </c>
      <c r="C2191" s="286" t="s">
        <v>12915</v>
      </c>
      <c r="D2191" s="258" t="s">
        <v>9623</v>
      </c>
      <c r="E2191" s="736">
        <v>5</v>
      </c>
      <c r="F2191" s="736">
        <v>1</v>
      </c>
      <c r="G2191" s="737">
        <v>4</v>
      </c>
      <c r="H2191" s="305" t="s">
        <v>795</v>
      </c>
      <c r="I2191" s="496" t="s">
        <v>635</v>
      </c>
      <c r="J2191" s="497" t="s">
        <v>635</v>
      </c>
      <c r="K2191" s="427" t="s">
        <v>3491</v>
      </c>
      <c r="L2191" s="427" t="s">
        <v>3491</v>
      </c>
      <c r="M2191" s="685">
        <v>6</v>
      </c>
      <c r="N2191" s="688" t="s">
        <v>15715</v>
      </c>
      <c r="O2191" s="688">
        <v>185</v>
      </c>
      <c r="P2191" s="427" t="s">
        <v>16252</v>
      </c>
      <c r="Q2191" s="427">
        <v>4</v>
      </c>
      <c r="R2191" s="180"/>
      <c r="S2191" s="498">
        <v>17</v>
      </c>
      <c r="T2191" s="498">
        <v>18</v>
      </c>
      <c r="U2191" s="190">
        <v>8</v>
      </c>
      <c r="V2191" s="190">
        <v>18</v>
      </c>
      <c r="W2191" s="742">
        <v>12</v>
      </c>
      <c r="X2191" s="742"/>
      <c r="Y2191" s="742"/>
      <c r="Z2191" s="742"/>
      <c r="AA2191" s="742"/>
      <c r="AB2191" s="219"/>
      <c r="AC2191" s="600" t="s">
        <v>13558</v>
      </c>
      <c r="AD2191" s="599" t="s">
        <v>12937</v>
      </c>
      <c r="AE2191" s="599" t="s">
        <v>4250</v>
      </c>
      <c r="AF2191" s="194">
        <v>0</v>
      </c>
      <c r="AG2191" s="194">
        <v>0</v>
      </c>
      <c r="AH2191" s="194">
        <v>0</v>
      </c>
      <c r="AI2191" s="194">
        <v>0</v>
      </c>
      <c r="AJ2191" s="194">
        <v>0</v>
      </c>
      <c r="AK2191" s="194">
        <v>0</v>
      </c>
      <c r="AL2191" s="383">
        <v>7</v>
      </c>
      <c r="AM2191" s="194">
        <v>0</v>
      </c>
      <c r="AN2191" s="177">
        <v>0</v>
      </c>
      <c r="AO2191" s="194">
        <v>0</v>
      </c>
      <c r="AP2191" s="180"/>
      <c r="AQ2191" s="180"/>
      <c r="AR2191" s="180"/>
      <c r="AS2191" s="180"/>
      <c r="AT2191" s="180"/>
      <c r="AU2191" s="180"/>
      <c r="AV2191" s="180"/>
      <c r="AW2191" s="180"/>
      <c r="AX2191" s="180"/>
      <c r="AY2191" s="180"/>
      <c r="AZ2191" s="180"/>
      <c r="BA2191" s="180"/>
      <c r="BB2191" s="180"/>
      <c r="BC2191" s="180"/>
      <c r="BD2191" s="180"/>
      <c r="BE2191" s="180"/>
      <c r="BF2191" s="180"/>
      <c r="BG2191" s="180"/>
      <c r="BH2191" s="176">
        <f t="shared" si="259"/>
        <v>7</v>
      </c>
      <c r="BI2191" s="176">
        <f t="shared" si="255"/>
        <v>13</v>
      </c>
      <c r="BJ2191" s="182" t="str">
        <f t="shared" si="256"/>
        <v>7 - 56</v>
      </c>
      <c r="BK2191" s="176">
        <f t="shared" si="257"/>
        <v>32</v>
      </c>
      <c r="BL2191" s="176">
        <f t="shared" si="260"/>
        <v>7</v>
      </c>
      <c r="BM2191" s="533"/>
      <c r="BN2191" s="185">
        <v>825</v>
      </c>
      <c r="BO2191" s="180">
        <v>8</v>
      </c>
      <c r="BP2191" s="185">
        <f t="shared" si="254"/>
        <v>1081</v>
      </c>
      <c r="BQ2191" s="420" t="str">
        <f t="shared" si="258"/>
        <v>VI</v>
      </c>
      <c r="BR2191" s="185"/>
      <c r="BS2191" s="464" t="s">
        <v>12939</v>
      </c>
    </row>
    <row r="2192" spans="1:71" ht="63.75" x14ac:dyDescent="0.2">
      <c r="A2192" s="697">
        <v>2190</v>
      </c>
      <c r="B2192" s="286" t="s">
        <v>12912</v>
      </c>
      <c r="C2192" s="286" t="s">
        <v>12916</v>
      </c>
      <c r="D2192" s="258" t="s">
        <v>9623</v>
      </c>
      <c r="E2192" s="736">
        <v>5</v>
      </c>
      <c r="F2192" s="736">
        <v>1</v>
      </c>
      <c r="G2192" s="737">
        <v>4</v>
      </c>
      <c r="H2192" s="305" t="s">
        <v>795</v>
      </c>
      <c r="I2192" s="496" t="s">
        <v>635</v>
      </c>
      <c r="J2192" s="497" t="s">
        <v>635</v>
      </c>
      <c r="K2192" s="427" t="s">
        <v>3491</v>
      </c>
      <c r="L2192" s="427" t="s">
        <v>3491</v>
      </c>
      <c r="M2192" s="685">
        <v>6</v>
      </c>
      <c r="N2192" s="688" t="s">
        <v>15715</v>
      </c>
      <c r="O2192" s="688">
        <v>185</v>
      </c>
      <c r="P2192" s="427" t="s">
        <v>16252</v>
      </c>
      <c r="Q2192" s="427">
        <v>4</v>
      </c>
      <c r="R2192" s="180"/>
      <c r="S2192" s="498">
        <v>17</v>
      </c>
      <c r="T2192" s="498">
        <v>18</v>
      </c>
      <c r="U2192" s="190">
        <v>8</v>
      </c>
      <c r="V2192" s="190">
        <v>18</v>
      </c>
      <c r="W2192" s="742">
        <v>12</v>
      </c>
      <c r="X2192" s="742"/>
      <c r="Y2192" s="742"/>
      <c r="Z2192" s="742"/>
      <c r="AA2192" s="742"/>
      <c r="AB2192" s="219"/>
      <c r="AC2192" s="600" t="s">
        <v>13558</v>
      </c>
      <c r="AD2192" s="599" t="s">
        <v>12937</v>
      </c>
      <c r="AE2192" s="599" t="s">
        <v>4250</v>
      </c>
      <c r="AF2192" s="194">
        <v>0</v>
      </c>
      <c r="AG2192" s="194">
        <v>0</v>
      </c>
      <c r="AH2192" s="194">
        <v>0</v>
      </c>
      <c r="AI2192" s="194">
        <v>0</v>
      </c>
      <c r="AJ2192" s="194">
        <v>0</v>
      </c>
      <c r="AK2192" s="194">
        <v>0</v>
      </c>
      <c r="AL2192" s="383">
        <v>8</v>
      </c>
      <c r="AM2192" s="194">
        <v>0</v>
      </c>
      <c r="AN2192" s="177">
        <v>0</v>
      </c>
      <c r="AO2192" s="194">
        <v>0</v>
      </c>
      <c r="AP2192" s="180"/>
      <c r="AQ2192" s="180"/>
      <c r="AR2192" s="180"/>
      <c r="AS2192" s="180"/>
      <c r="AT2192" s="180"/>
      <c r="AU2192" s="180"/>
      <c r="AV2192" s="180"/>
      <c r="AW2192" s="180"/>
      <c r="AX2192" s="180"/>
      <c r="AY2192" s="180"/>
      <c r="AZ2192" s="180"/>
      <c r="BA2192" s="180"/>
      <c r="BB2192" s="180"/>
      <c r="BC2192" s="180"/>
      <c r="BD2192" s="180"/>
      <c r="BE2192" s="180"/>
      <c r="BF2192" s="180"/>
      <c r="BG2192" s="180"/>
      <c r="BH2192" s="176">
        <f t="shared" si="259"/>
        <v>8</v>
      </c>
      <c r="BI2192" s="176">
        <f t="shared" si="255"/>
        <v>12</v>
      </c>
      <c r="BJ2192" s="182" t="str">
        <f t="shared" si="256"/>
        <v>8 - 64</v>
      </c>
      <c r="BK2192" s="176">
        <f t="shared" si="257"/>
        <v>36</v>
      </c>
      <c r="BL2192" s="176">
        <f t="shared" si="260"/>
        <v>8</v>
      </c>
      <c r="BM2192" s="533"/>
      <c r="BN2192" s="185">
        <v>1275</v>
      </c>
      <c r="BO2192" s="180">
        <v>10</v>
      </c>
      <c r="BP2192" s="185">
        <f t="shared" si="254"/>
        <v>1635</v>
      </c>
      <c r="BQ2192" s="420" t="str">
        <f t="shared" si="258"/>
        <v>VII</v>
      </c>
      <c r="BR2192" s="185"/>
      <c r="BS2192" s="464" t="s">
        <v>12939</v>
      </c>
    </row>
    <row r="2193" spans="1:71" ht="25.5" x14ac:dyDescent="0.2">
      <c r="A2193" s="697">
        <v>2191</v>
      </c>
      <c r="B2193" s="286" t="s">
        <v>12912</v>
      </c>
      <c r="C2193" s="286" t="s">
        <v>12914</v>
      </c>
      <c r="D2193" s="258" t="s">
        <v>9623</v>
      </c>
      <c r="E2193" s="736">
        <v>2</v>
      </c>
      <c r="F2193" s="736">
        <v>1</v>
      </c>
      <c r="G2193" s="737">
        <v>4</v>
      </c>
      <c r="H2193" s="305" t="s">
        <v>795</v>
      </c>
      <c r="I2193" s="496" t="s">
        <v>3485</v>
      </c>
      <c r="J2193" s="497" t="s">
        <v>5253</v>
      </c>
      <c r="K2193" s="427" t="s">
        <v>3491</v>
      </c>
      <c r="L2193" s="427" t="s">
        <v>3491</v>
      </c>
      <c r="M2193" s="685">
        <v>10</v>
      </c>
      <c r="N2193" s="685" t="s">
        <v>15710</v>
      </c>
      <c r="O2193" s="685">
        <v>250</v>
      </c>
      <c r="P2193" s="427" t="s">
        <v>16397</v>
      </c>
      <c r="Q2193" s="427">
        <v>0</v>
      </c>
      <c r="R2193" s="180"/>
      <c r="S2193" s="498">
        <v>17</v>
      </c>
      <c r="T2193" s="498">
        <v>18</v>
      </c>
      <c r="U2193" s="190">
        <v>8</v>
      </c>
      <c r="V2193" s="190">
        <v>18</v>
      </c>
      <c r="W2193" s="742">
        <v>9</v>
      </c>
      <c r="X2193" s="742"/>
      <c r="Y2193" s="742"/>
      <c r="Z2193" s="742"/>
      <c r="AA2193" s="742"/>
      <c r="AB2193" s="220"/>
      <c r="AC2193" s="600" t="s">
        <v>12925</v>
      </c>
      <c r="AD2193" s="599" t="s">
        <v>12938</v>
      </c>
      <c r="AE2193" s="599" t="s">
        <v>4250</v>
      </c>
      <c r="AF2193" s="194">
        <v>0</v>
      </c>
      <c r="AG2193" s="194">
        <v>0</v>
      </c>
      <c r="AH2193" s="194">
        <v>0</v>
      </c>
      <c r="AI2193" s="194">
        <v>0</v>
      </c>
      <c r="AJ2193" s="194">
        <v>0</v>
      </c>
      <c r="AK2193" s="194">
        <v>0</v>
      </c>
      <c r="AL2193" s="383">
        <v>9</v>
      </c>
      <c r="AM2193" s="194">
        <v>0</v>
      </c>
      <c r="AN2193" s="177">
        <v>0</v>
      </c>
      <c r="AO2193" s="194">
        <v>0</v>
      </c>
      <c r="AP2193" s="180"/>
      <c r="AQ2193" s="180"/>
      <c r="AR2193" s="180"/>
      <c r="AS2193" s="180"/>
      <c r="AT2193" s="180"/>
      <c r="AU2193" s="180"/>
      <c r="AV2193" s="180"/>
      <c r="AW2193" s="180"/>
      <c r="AX2193" s="180"/>
      <c r="AY2193" s="180"/>
      <c r="AZ2193" s="180"/>
      <c r="BA2193" s="180"/>
      <c r="BB2193" s="180"/>
      <c r="BC2193" s="180"/>
      <c r="BD2193" s="180"/>
      <c r="BE2193" s="180"/>
      <c r="BF2193" s="180"/>
      <c r="BG2193" s="180"/>
      <c r="BH2193" s="176">
        <f t="shared" si="259"/>
        <v>9</v>
      </c>
      <c r="BI2193" s="176">
        <f t="shared" si="255"/>
        <v>12</v>
      </c>
      <c r="BJ2193" s="182" t="str">
        <f t="shared" si="256"/>
        <v>9 - 72</v>
      </c>
      <c r="BK2193" s="176">
        <f t="shared" si="257"/>
        <v>41</v>
      </c>
      <c r="BL2193" s="176">
        <f t="shared" si="260"/>
        <v>9</v>
      </c>
      <c r="BM2193" s="533"/>
      <c r="BN2193" s="185">
        <v>1200</v>
      </c>
      <c r="BO2193" s="180">
        <v>12</v>
      </c>
      <c r="BP2193" s="185">
        <f t="shared" si="254"/>
        <v>1692</v>
      </c>
      <c r="BQ2193" s="420" t="str">
        <f t="shared" si="258"/>
        <v>VII</v>
      </c>
      <c r="BR2193" s="185"/>
      <c r="BS2193" s="464" t="s">
        <v>7641</v>
      </c>
    </row>
    <row r="2194" spans="1:71" ht="51" x14ac:dyDescent="0.2">
      <c r="A2194" s="696">
        <v>2192</v>
      </c>
      <c r="B2194" s="286" t="s">
        <v>12940</v>
      </c>
      <c r="C2194" s="286" t="s">
        <v>12940</v>
      </c>
      <c r="D2194" s="258" t="s">
        <v>9623</v>
      </c>
      <c r="E2194" s="736">
        <v>1</v>
      </c>
      <c r="F2194" s="736">
        <v>1</v>
      </c>
      <c r="G2194" s="737">
        <v>4</v>
      </c>
      <c r="H2194" s="305" t="s">
        <v>3486</v>
      </c>
      <c r="I2194" s="496" t="s">
        <v>3487</v>
      </c>
      <c r="J2194" s="497" t="s">
        <v>5550</v>
      </c>
      <c r="K2194" s="427" t="s">
        <v>3491</v>
      </c>
      <c r="L2194" s="427" t="s">
        <v>3491</v>
      </c>
      <c r="M2194" s="684">
        <v>6</v>
      </c>
      <c r="N2194" s="685" t="s">
        <v>15715</v>
      </c>
      <c r="O2194" s="684">
        <v>175</v>
      </c>
      <c r="P2194" s="427"/>
      <c r="Q2194" s="427">
        <v>6</v>
      </c>
      <c r="R2194" s="180"/>
      <c r="S2194" s="498">
        <v>5</v>
      </c>
      <c r="T2194" s="498">
        <v>7</v>
      </c>
      <c r="U2194" s="189">
        <v>2</v>
      </c>
      <c r="V2194" s="189">
        <v>8</v>
      </c>
      <c r="W2194" s="742">
        <v>9</v>
      </c>
      <c r="X2194" s="742"/>
      <c r="Y2194" s="742"/>
      <c r="Z2194" s="742"/>
      <c r="AA2194" s="742"/>
      <c r="AB2194" s="220"/>
      <c r="AC2194" s="419" t="s">
        <v>12952</v>
      </c>
      <c r="AD2194" s="427" t="s">
        <v>12950</v>
      </c>
      <c r="AE2194" s="427" t="s">
        <v>4259</v>
      </c>
      <c r="AF2194" s="194">
        <v>0</v>
      </c>
      <c r="AG2194" s="194">
        <v>0</v>
      </c>
      <c r="AH2194" s="194">
        <v>0</v>
      </c>
      <c r="AI2194" s="194">
        <v>0</v>
      </c>
      <c r="AJ2194" s="194">
        <v>0</v>
      </c>
      <c r="AK2194" s="194">
        <v>0</v>
      </c>
      <c r="AL2194" s="383">
        <v>3</v>
      </c>
      <c r="AM2194" s="194">
        <v>0</v>
      </c>
      <c r="AN2194" s="177">
        <v>0</v>
      </c>
      <c r="AO2194" s="194">
        <v>12</v>
      </c>
      <c r="AP2194" s="180"/>
      <c r="AQ2194" s="180"/>
      <c r="AR2194" s="180"/>
      <c r="AS2194" s="180"/>
      <c r="AT2194" s="180"/>
      <c r="AU2194" s="180"/>
      <c r="AV2194" s="180"/>
      <c r="AW2194" s="180"/>
      <c r="AX2194" s="180"/>
      <c r="AY2194" s="180"/>
      <c r="AZ2194" s="180"/>
      <c r="BA2194" s="180"/>
      <c r="BB2194" s="180"/>
      <c r="BC2194" s="180"/>
      <c r="BD2194" s="180"/>
      <c r="BE2194" s="180"/>
      <c r="BF2194" s="180"/>
      <c r="BG2194" s="180"/>
      <c r="BH2194" s="176">
        <f t="shared" si="259"/>
        <v>6</v>
      </c>
      <c r="BI2194" s="176">
        <f t="shared" si="255"/>
        <v>13</v>
      </c>
      <c r="BJ2194" s="182" t="str">
        <f t="shared" si="256"/>
        <v>15 - 36</v>
      </c>
      <c r="BK2194" s="176">
        <f t="shared" si="257"/>
        <v>26</v>
      </c>
      <c r="BL2194" s="176">
        <f t="shared" si="260"/>
        <v>6</v>
      </c>
      <c r="BM2194" s="533">
        <v>6</v>
      </c>
      <c r="BN2194" s="185">
        <v>110</v>
      </c>
      <c r="BO2194" s="180">
        <v>4</v>
      </c>
      <c r="BP2194" s="185">
        <f t="shared" si="254"/>
        <v>214</v>
      </c>
      <c r="BQ2194" s="420" t="str">
        <f t="shared" si="258"/>
        <v>III</v>
      </c>
      <c r="BR2194" s="185"/>
      <c r="BS2194" s="464" t="s">
        <v>9623</v>
      </c>
    </row>
    <row r="2195" spans="1:71" ht="25.5" x14ac:dyDescent="0.2">
      <c r="A2195" s="696">
        <v>2193</v>
      </c>
      <c r="B2195" s="286" t="s">
        <v>12953</v>
      </c>
      <c r="C2195" s="287" t="s">
        <v>12953</v>
      </c>
      <c r="D2195" s="258" t="s">
        <v>9623</v>
      </c>
      <c r="E2195" s="736">
        <v>1</v>
      </c>
      <c r="F2195" s="736">
        <v>1</v>
      </c>
      <c r="G2195" s="736">
        <v>6</v>
      </c>
      <c r="H2195" s="305" t="s">
        <v>3486</v>
      </c>
      <c r="I2195" s="597" t="s">
        <v>3487</v>
      </c>
      <c r="J2195" s="598" t="s">
        <v>5401</v>
      </c>
      <c r="K2195" s="599" t="s">
        <v>5490</v>
      </c>
      <c r="L2195" s="427" t="s">
        <v>5490</v>
      </c>
      <c r="M2195" s="686">
        <v>9</v>
      </c>
      <c r="N2195" s="685" t="s">
        <v>15715</v>
      </c>
      <c r="O2195" s="686">
        <v>650</v>
      </c>
      <c r="P2195" s="427" t="s">
        <v>16363</v>
      </c>
      <c r="Q2195" s="599">
        <v>6</v>
      </c>
      <c r="R2195" s="198"/>
      <c r="S2195" s="498">
        <v>0</v>
      </c>
      <c r="T2195" s="190">
        <v>0</v>
      </c>
      <c r="U2195" s="190">
        <v>0</v>
      </c>
      <c r="V2195" s="190">
        <v>0</v>
      </c>
      <c r="W2195" s="742">
        <v>9</v>
      </c>
      <c r="X2195" s="742"/>
      <c r="Y2195" s="742"/>
      <c r="Z2195" s="742"/>
      <c r="AA2195" s="742"/>
      <c r="AB2195" s="499"/>
      <c r="AC2195" s="600" t="s">
        <v>12957</v>
      </c>
      <c r="AD2195" s="599" t="s">
        <v>12956</v>
      </c>
      <c r="AE2195" s="599" t="s">
        <v>4247</v>
      </c>
      <c r="AF2195" s="194">
        <v>0</v>
      </c>
      <c r="AG2195" s="194">
        <v>0</v>
      </c>
      <c r="AH2195" s="194">
        <v>0</v>
      </c>
      <c r="AI2195" s="194">
        <v>0</v>
      </c>
      <c r="AJ2195" s="194">
        <v>0</v>
      </c>
      <c r="AK2195" s="194">
        <v>0</v>
      </c>
      <c r="AL2195" s="462">
        <v>6</v>
      </c>
      <c r="AM2195" s="194">
        <v>0</v>
      </c>
      <c r="AN2195" s="177">
        <v>0</v>
      </c>
      <c r="AO2195" s="194">
        <v>0</v>
      </c>
      <c r="AP2195" s="424"/>
      <c r="AQ2195" s="424"/>
      <c r="AR2195" s="424"/>
      <c r="AS2195" s="424"/>
      <c r="AT2195" s="424"/>
      <c r="AU2195" s="424"/>
      <c r="AV2195" s="424"/>
      <c r="AW2195" s="424"/>
      <c r="AX2195" s="424"/>
      <c r="AY2195" s="424"/>
      <c r="AZ2195" s="424"/>
      <c r="BA2195" s="424"/>
      <c r="BB2195" s="424"/>
      <c r="BC2195" s="424"/>
      <c r="BD2195" s="424"/>
      <c r="BE2195" s="424"/>
      <c r="BF2195" s="424"/>
      <c r="BG2195" s="424"/>
      <c r="BH2195" s="176">
        <f t="shared" si="259"/>
        <v>6</v>
      </c>
      <c r="BI2195" s="176">
        <f t="shared" si="255"/>
        <v>13</v>
      </c>
      <c r="BJ2195" s="182" t="str">
        <f t="shared" si="256"/>
        <v>6 - 48</v>
      </c>
      <c r="BK2195" s="176">
        <f t="shared" si="257"/>
        <v>27</v>
      </c>
      <c r="BL2195" s="176">
        <f t="shared" si="260"/>
        <v>6</v>
      </c>
      <c r="BM2195" s="536"/>
      <c r="BN2195" s="200">
        <v>150</v>
      </c>
      <c r="BO2195" s="198">
        <v>6</v>
      </c>
      <c r="BP2195" s="185">
        <f t="shared" si="254"/>
        <v>312</v>
      </c>
      <c r="BQ2195" s="420" t="str">
        <f t="shared" si="258"/>
        <v>III</v>
      </c>
      <c r="BR2195" s="200"/>
      <c r="BS2195" s="464" t="s">
        <v>9623</v>
      </c>
    </row>
    <row r="2196" spans="1:71" x14ac:dyDescent="0.2">
      <c r="A2196" s="697">
        <v>2194</v>
      </c>
      <c r="B2196" s="286" t="s">
        <v>12959</v>
      </c>
      <c r="C2196" s="286" t="s">
        <v>12959</v>
      </c>
      <c r="D2196" s="258" t="s">
        <v>9623</v>
      </c>
      <c r="E2196" s="736">
        <v>1</v>
      </c>
      <c r="F2196" s="736">
        <v>1</v>
      </c>
      <c r="G2196" s="737">
        <v>4</v>
      </c>
      <c r="H2196" s="305" t="s">
        <v>12960</v>
      </c>
      <c r="I2196" s="496" t="s">
        <v>6635</v>
      </c>
      <c r="J2196" s="497" t="s">
        <v>3123</v>
      </c>
      <c r="K2196" s="427" t="s">
        <v>1109</v>
      </c>
      <c r="L2196" s="427" t="s">
        <v>3489</v>
      </c>
      <c r="M2196" s="685">
        <v>3</v>
      </c>
      <c r="N2196" s="685" t="s">
        <v>15715</v>
      </c>
      <c r="O2196" s="685">
        <v>35</v>
      </c>
      <c r="P2196" s="427" t="s">
        <v>16398</v>
      </c>
      <c r="Q2196" s="427">
        <v>10</v>
      </c>
      <c r="R2196" s="180"/>
      <c r="S2196" s="427">
        <v>2</v>
      </c>
      <c r="T2196" s="191">
        <v>4</v>
      </c>
      <c r="U2196" s="191">
        <v>1</v>
      </c>
      <c r="V2196" s="191">
        <v>1</v>
      </c>
      <c r="W2196" s="742">
        <v>15</v>
      </c>
      <c r="X2196" s="742">
        <v>9</v>
      </c>
      <c r="Y2196" s="742"/>
      <c r="Z2196" s="742"/>
      <c r="AA2196" s="742"/>
      <c r="AB2196" s="499" t="s">
        <v>794</v>
      </c>
      <c r="AC2196" s="419" t="s">
        <v>13000</v>
      </c>
      <c r="AD2196" s="427" t="s">
        <v>640</v>
      </c>
      <c r="AE2196" s="427" t="s">
        <v>4247</v>
      </c>
      <c r="AF2196" s="194">
        <v>0</v>
      </c>
      <c r="AG2196" s="194">
        <v>0</v>
      </c>
      <c r="AH2196" s="194">
        <v>0</v>
      </c>
      <c r="AI2196" s="194">
        <v>0</v>
      </c>
      <c r="AJ2196" s="194">
        <v>0</v>
      </c>
      <c r="AK2196" s="194">
        <v>0</v>
      </c>
      <c r="AL2196" s="383">
        <v>4</v>
      </c>
      <c r="AM2196" s="194">
        <v>0</v>
      </c>
      <c r="AN2196" s="177">
        <v>0</v>
      </c>
      <c r="AO2196" s="194">
        <v>2</v>
      </c>
      <c r="AP2196" s="180"/>
      <c r="AQ2196" s="180"/>
      <c r="AR2196" s="180"/>
      <c r="AS2196" s="180"/>
      <c r="AT2196" s="180"/>
      <c r="AU2196" s="180"/>
      <c r="AV2196" s="180"/>
      <c r="AW2196" s="180"/>
      <c r="AX2196" s="180"/>
      <c r="AY2196" s="180"/>
      <c r="AZ2196" s="180"/>
      <c r="BA2196" s="180"/>
      <c r="BB2196" s="180"/>
      <c r="BC2196" s="180"/>
      <c r="BD2196" s="180"/>
      <c r="BE2196" s="180"/>
      <c r="BF2196" s="180"/>
      <c r="BG2196" s="180"/>
      <c r="BH2196" s="176">
        <f t="shared" si="259"/>
        <v>4</v>
      </c>
      <c r="BI2196" s="176">
        <f t="shared" si="255"/>
        <v>15</v>
      </c>
      <c r="BJ2196" s="182" t="str">
        <f t="shared" si="256"/>
        <v>6 - 34</v>
      </c>
      <c r="BK2196" s="176">
        <f t="shared" si="257"/>
        <v>20</v>
      </c>
      <c r="BL2196" s="176">
        <f t="shared" si="260"/>
        <v>4</v>
      </c>
      <c r="BM2196" s="533"/>
      <c r="BN2196" s="185">
        <v>280</v>
      </c>
      <c r="BO2196" s="180">
        <v>5</v>
      </c>
      <c r="BP2196" s="185">
        <f t="shared" si="254"/>
        <v>380</v>
      </c>
      <c r="BQ2196" s="420" t="str">
        <f t="shared" si="258"/>
        <v>V</v>
      </c>
      <c r="BR2196" s="185"/>
      <c r="BS2196" s="464" t="s">
        <v>9623</v>
      </c>
    </row>
    <row r="2197" spans="1:71" x14ac:dyDescent="0.2">
      <c r="A2197" s="697">
        <v>2195</v>
      </c>
      <c r="B2197" s="286" t="s">
        <v>12964</v>
      </c>
      <c r="C2197" s="286" t="s">
        <v>12964</v>
      </c>
      <c r="D2197" s="258" t="s">
        <v>9623</v>
      </c>
      <c r="E2197" s="736">
        <v>1</v>
      </c>
      <c r="F2197" s="736">
        <v>1</v>
      </c>
      <c r="G2197" s="737">
        <v>3</v>
      </c>
      <c r="H2197" s="305" t="s">
        <v>3486</v>
      </c>
      <c r="I2197" s="496" t="s">
        <v>3486</v>
      </c>
      <c r="J2197" s="497" t="s">
        <v>3486</v>
      </c>
      <c r="K2197" s="427" t="s">
        <v>12965</v>
      </c>
      <c r="L2197" s="427" t="s">
        <v>3489</v>
      </c>
      <c r="M2197" s="728">
        <v>0.25</v>
      </c>
      <c r="N2197" s="685" t="s">
        <v>15741</v>
      </c>
      <c r="O2197" s="717">
        <v>6.25E-2</v>
      </c>
      <c r="P2197" s="427" t="s">
        <v>16399</v>
      </c>
      <c r="Q2197" s="427">
        <v>8</v>
      </c>
      <c r="R2197" s="180"/>
      <c r="S2197" s="498">
        <v>0</v>
      </c>
      <c r="T2197" s="190">
        <v>0</v>
      </c>
      <c r="U2197" s="190">
        <v>0</v>
      </c>
      <c r="V2197" s="190">
        <v>0</v>
      </c>
      <c r="W2197" s="742">
        <v>1</v>
      </c>
      <c r="X2197" s="742"/>
      <c r="Y2197" s="742"/>
      <c r="Z2197" s="742"/>
      <c r="AA2197" s="742"/>
      <c r="AB2197" s="219"/>
      <c r="AC2197" s="419" t="s">
        <v>12967</v>
      </c>
      <c r="AD2197" s="427" t="s">
        <v>7155</v>
      </c>
      <c r="AE2197" s="427" t="s">
        <v>4259</v>
      </c>
      <c r="AF2197" s="194">
        <v>0</v>
      </c>
      <c r="AG2197" s="194">
        <v>0</v>
      </c>
      <c r="AH2197" s="194">
        <v>0</v>
      </c>
      <c r="AI2197" s="194">
        <v>0</v>
      </c>
      <c r="AJ2197" s="194">
        <v>0</v>
      </c>
      <c r="AK2197" s="194">
        <v>0</v>
      </c>
      <c r="AL2197" s="383">
        <v>3</v>
      </c>
      <c r="AM2197" s="194">
        <v>0</v>
      </c>
      <c r="AN2197" s="177">
        <v>0</v>
      </c>
      <c r="AO2197" s="194">
        <v>0</v>
      </c>
      <c r="AP2197" s="180"/>
      <c r="AQ2197" s="180"/>
      <c r="AR2197" s="180"/>
      <c r="AS2197" s="180"/>
      <c r="AT2197" s="180"/>
      <c r="AU2197" s="180"/>
      <c r="AV2197" s="180"/>
      <c r="AW2197" s="180"/>
      <c r="AX2197" s="180"/>
      <c r="AY2197" s="180"/>
      <c r="AZ2197" s="180"/>
      <c r="BA2197" s="180"/>
      <c r="BB2197" s="180"/>
      <c r="BC2197" s="180"/>
      <c r="BD2197" s="180"/>
      <c r="BE2197" s="180"/>
      <c r="BF2197" s="180"/>
      <c r="BG2197" s="180"/>
      <c r="BH2197" s="176">
        <f t="shared" si="259"/>
        <v>3</v>
      </c>
      <c r="BI2197" s="176">
        <f t="shared" si="255"/>
        <v>16</v>
      </c>
      <c r="BJ2197" s="182" t="str">
        <f t="shared" si="256"/>
        <v>3 - 24</v>
      </c>
      <c r="BK2197" s="176">
        <f t="shared" si="257"/>
        <v>14</v>
      </c>
      <c r="BL2197" s="176">
        <f t="shared" si="260"/>
        <v>3</v>
      </c>
      <c r="BM2197" s="533"/>
      <c r="BN2197" s="185">
        <v>85</v>
      </c>
      <c r="BO2197" s="180">
        <v>4</v>
      </c>
      <c r="BP2197" s="185">
        <f t="shared" si="254"/>
        <v>141</v>
      </c>
      <c r="BQ2197" s="420" t="str">
        <f t="shared" si="258"/>
        <v>III</v>
      </c>
      <c r="BR2197" s="185"/>
      <c r="BS2197" s="464" t="s">
        <v>9623</v>
      </c>
    </row>
    <row r="2198" spans="1:71" ht="25.5" x14ac:dyDescent="0.2">
      <c r="A2198" s="696">
        <v>2196</v>
      </c>
      <c r="B2198" s="286" t="s">
        <v>12964</v>
      </c>
      <c r="C2198" s="286" t="s">
        <v>12973</v>
      </c>
      <c r="D2198" s="258" t="s">
        <v>5497</v>
      </c>
      <c r="E2198" s="736">
        <v>1</v>
      </c>
      <c r="F2198" s="736">
        <v>1</v>
      </c>
      <c r="G2198" s="737">
        <v>3</v>
      </c>
      <c r="H2198" s="305" t="s">
        <v>3486</v>
      </c>
      <c r="I2198" s="207" t="s">
        <v>3485</v>
      </c>
      <c r="J2198" s="279" t="s">
        <v>6551</v>
      </c>
      <c r="K2198" s="179" t="s">
        <v>5226</v>
      </c>
      <c r="L2198" s="427" t="s">
        <v>3489</v>
      </c>
      <c r="M2198" s="684">
        <v>2</v>
      </c>
      <c r="N2198" s="684" t="s">
        <v>15710</v>
      </c>
      <c r="O2198" s="684">
        <v>3</v>
      </c>
      <c r="P2198" s="427" t="s">
        <v>16403</v>
      </c>
      <c r="Q2198" s="179">
        <v>3</v>
      </c>
      <c r="R2198" s="180"/>
      <c r="S2198" s="498">
        <v>0</v>
      </c>
      <c r="T2198" s="190">
        <v>0</v>
      </c>
      <c r="U2198" s="190">
        <v>0</v>
      </c>
      <c r="V2198" s="190">
        <v>0</v>
      </c>
      <c r="W2198" s="742">
        <v>18</v>
      </c>
      <c r="X2198" s="184"/>
      <c r="Y2198" s="184"/>
      <c r="Z2198" s="184"/>
      <c r="AA2198" s="184"/>
      <c r="AB2198" s="220"/>
      <c r="AC2198" s="419" t="s">
        <v>12977</v>
      </c>
      <c r="AD2198" s="427" t="s">
        <v>12980</v>
      </c>
      <c r="AE2198" s="427" t="s">
        <v>4259</v>
      </c>
      <c r="AF2198" s="177">
        <v>0</v>
      </c>
      <c r="AG2198" s="177">
        <v>0</v>
      </c>
      <c r="AH2198" s="177">
        <v>0</v>
      </c>
      <c r="AI2198" s="177">
        <v>0</v>
      </c>
      <c r="AJ2198" s="177">
        <v>0</v>
      </c>
      <c r="AK2198" s="177">
        <v>0</v>
      </c>
      <c r="AL2198" s="383">
        <v>2</v>
      </c>
      <c r="AM2198" s="177">
        <v>0</v>
      </c>
      <c r="AN2198" s="177">
        <v>0</v>
      </c>
      <c r="AO2198" s="182">
        <v>0</v>
      </c>
      <c r="AP2198" s="180"/>
      <c r="AQ2198" s="180"/>
      <c r="AR2198" s="180"/>
      <c r="AS2198" s="180"/>
      <c r="AT2198" s="180"/>
      <c r="AU2198" s="180"/>
      <c r="AV2198" s="180"/>
      <c r="AW2198" s="180"/>
      <c r="AX2198" s="180"/>
      <c r="AY2198" s="180"/>
      <c r="AZ2198" s="180"/>
      <c r="BA2198" s="180"/>
      <c r="BB2198" s="180"/>
      <c r="BC2198" s="180"/>
      <c r="BD2198" s="180"/>
      <c r="BE2198" s="180"/>
      <c r="BF2198" s="180"/>
      <c r="BG2198" s="180"/>
      <c r="BH2198" s="176">
        <f t="shared" si="259"/>
        <v>2</v>
      </c>
      <c r="BI2198" s="176">
        <f t="shared" si="255"/>
        <v>16</v>
      </c>
      <c r="BJ2198" s="182" t="str">
        <f t="shared" si="256"/>
        <v>2 - 16</v>
      </c>
      <c r="BK2198" s="176">
        <f t="shared" si="257"/>
        <v>9</v>
      </c>
      <c r="BL2198" s="176">
        <f t="shared" si="260"/>
        <v>2</v>
      </c>
      <c r="BM2198" s="533"/>
      <c r="BN2198" s="185">
        <v>85</v>
      </c>
      <c r="BO2198" s="180">
        <v>4</v>
      </c>
      <c r="BP2198" s="178">
        <f t="shared" si="254"/>
        <v>121</v>
      </c>
      <c r="BQ2198" s="420" t="str">
        <f t="shared" si="258"/>
        <v>III</v>
      </c>
      <c r="BR2198" s="185"/>
      <c r="BS2198" s="472" t="s">
        <v>3967</v>
      </c>
    </row>
    <row r="2199" spans="1:71" ht="25.5" x14ac:dyDescent="0.2">
      <c r="A2199" s="696">
        <v>2197</v>
      </c>
      <c r="B2199" s="286" t="s">
        <v>12964</v>
      </c>
      <c r="C2199" s="286" t="s">
        <v>12970</v>
      </c>
      <c r="D2199" s="258" t="s">
        <v>5497</v>
      </c>
      <c r="E2199" s="736">
        <v>1</v>
      </c>
      <c r="F2199" s="736">
        <v>1</v>
      </c>
      <c r="G2199" s="737">
        <v>3</v>
      </c>
      <c r="H2199" s="305" t="s">
        <v>3486</v>
      </c>
      <c r="I2199" s="208" t="s">
        <v>3485</v>
      </c>
      <c r="J2199" s="280" t="s">
        <v>8713</v>
      </c>
      <c r="K2199" s="191" t="s">
        <v>5226</v>
      </c>
      <c r="L2199" s="427" t="s">
        <v>3489</v>
      </c>
      <c r="M2199" s="686">
        <v>2</v>
      </c>
      <c r="N2199" s="685" t="s">
        <v>15710</v>
      </c>
      <c r="O2199" s="686">
        <v>25</v>
      </c>
      <c r="P2199" s="427" t="s">
        <v>16401</v>
      </c>
      <c r="Q2199" s="191">
        <v>7</v>
      </c>
      <c r="R2199" s="180"/>
      <c r="S2199" s="498">
        <v>0</v>
      </c>
      <c r="T2199" s="190">
        <v>0</v>
      </c>
      <c r="U2199" s="190">
        <v>0</v>
      </c>
      <c r="V2199" s="190">
        <v>0</v>
      </c>
      <c r="W2199" s="742">
        <v>12</v>
      </c>
      <c r="X2199" s="184"/>
      <c r="Y2199" s="184">
        <v>6</v>
      </c>
      <c r="Z2199" s="184"/>
      <c r="AA2199" s="184"/>
      <c r="AB2199" s="220"/>
      <c r="AC2199" s="419" t="s">
        <v>12978</v>
      </c>
      <c r="AD2199" s="427" t="s">
        <v>12979</v>
      </c>
      <c r="AE2199" s="427" t="s">
        <v>4259</v>
      </c>
      <c r="AF2199" s="177">
        <v>0</v>
      </c>
      <c r="AG2199" s="177">
        <v>0</v>
      </c>
      <c r="AH2199" s="177">
        <v>1</v>
      </c>
      <c r="AI2199" s="177">
        <v>0</v>
      </c>
      <c r="AJ2199" s="177">
        <v>0</v>
      </c>
      <c r="AK2199" s="177">
        <v>0</v>
      </c>
      <c r="AL2199" s="383">
        <v>0</v>
      </c>
      <c r="AM2199" s="177">
        <v>0</v>
      </c>
      <c r="AN2199" s="177">
        <v>0</v>
      </c>
      <c r="AO2199" s="182">
        <v>0</v>
      </c>
      <c r="AP2199" s="180"/>
      <c r="AQ2199" s="180"/>
      <c r="AR2199" s="180"/>
      <c r="AS2199" s="180"/>
      <c r="AT2199" s="180"/>
      <c r="AU2199" s="180"/>
      <c r="AV2199" s="180"/>
      <c r="AW2199" s="180"/>
      <c r="AX2199" s="180"/>
      <c r="AY2199" s="180"/>
      <c r="AZ2199" s="180"/>
      <c r="BA2199" s="180"/>
      <c r="BB2199" s="180"/>
      <c r="BC2199" s="180"/>
      <c r="BD2199" s="180"/>
      <c r="BE2199" s="180"/>
      <c r="BF2199" s="180"/>
      <c r="BG2199" s="180"/>
      <c r="BH2199" s="176">
        <f t="shared" si="259"/>
        <v>0.5</v>
      </c>
      <c r="BI2199" s="176">
        <f t="shared" si="255"/>
        <v>21</v>
      </c>
      <c r="BJ2199" s="182" t="str">
        <f t="shared" si="256"/>
        <v>1 - 4</v>
      </c>
      <c r="BK2199" s="176">
        <f t="shared" si="257"/>
        <v>3</v>
      </c>
      <c r="BL2199" s="176">
        <f t="shared" si="260"/>
        <v>0</v>
      </c>
      <c r="BM2199" s="535"/>
      <c r="BN2199" s="185">
        <v>85</v>
      </c>
      <c r="BO2199" s="180">
        <v>4</v>
      </c>
      <c r="BP2199" s="178">
        <f t="shared" si="254"/>
        <v>97</v>
      </c>
      <c r="BQ2199" s="420" t="str">
        <f t="shared" si="258"/>
        <v>III</v>
      </c>
      <c r="BR2199" s="185"/>
      <c r="BS2199" s="212" t="s">
        <v>3967</v>
      </c>
    </row>
    <row r="2200" spans="1:71" x14ac:dyDescent="0.2">
      <c r="A2200" s="697">
        <v>2198</v>
      </c>
      <c r="B2200" s="286" t="s">
        <v>12964</v>
      </c>
      <c r="C2200" s="286" t="s">
        <v>12971</v>
      </c>
      <c r="D2200" s="258" t="s">
        <v>3865</v>
      </c>
      <c r="E2200" s="736">
        <v>1</v>
      </c>
      <c r="F2200" s="736">
        <v>1</v>
      </c>
      <c r="G2200" s="737">
        <v>3</v>
      </c>
      <c r="H2200" s="305" t="s">
        <v>3486</v>
      </c>
      <c r="I2200" s="208" t="s">
        <v>3485</v>
      </c>
      <c r="J2200" s="280" t="s">
        <v>4288</v>
      </c>
      <c r="K2200" s="191" t="s">
        <v>5059</v>
      </c>
      <c r="L2200" s="427" t="s">
        <v>3489</v>
      </c>
      <c r="M2200" s="686">
        <v>3</v>
      </c>
      <c r="N2200" s="685" t="s">
        <v>15710</v>
      </c>
      <c r="O2200" s="686">
        <v>25</v>
      </c>
      <c r="P2200" s="427" t="s">
        <v>16402</v>
      </c>
      <c r="Q2200" s="191">
        <v>7</v>
      </c>
      <c r="R2200" s="180"/>
      <c r="S2200" s="498">
        <v>0</v>
      </c>
      <c r="T2200" s="190">
        <v>0</v>
      </c>
      <c r="U2200" s="190">
        <v>0</v>
      </c>
      <c r="V2200" s="190">
        <v>0</v>
      </c>
      <c r="W2200" s="742">
        <v>12</v>
      </c>
      <c r="X2200" s="194"/>
      <c r="Y2200" s="194"/>
      <c r="Z2200" s="749">
        <v>0.5</v>
      </c>
      <c r="AA2200" s="194"/>
      <c r="AB2200" s="220"/>
      <c r="AC2200" s="419" t="s">
        <v>12977</v>
      </c>
      <c r="AD2200" s="427" t="s">
        <v>12981</v>
      </c>
      <c r="AE2200" s="427" t="s">
        <v>4259</v>
      </c>
      <c r="AF2200" s="177">
        <v>0</v>
      </c>
      <c r="AG2200" s="177">
        <v>0</v>
      </c>
      <c r="AH2200" s="177">
        <v>0</v>
      </c>
      <c r="AI2200" s="177">
        <v>0</v>
      </c>
      <c r="AJ2200" s="177">
        <v>0</v>
      </c>
      <c r="AK2200" s="177">
        <v>0</v>
      </c>
      <c r="AL2200" s="551">
        <v>3</v>
      </c>
      <c r="AM2200" s="177">
        <v>0</v>
      </c>
      <c r="AN2200" s="177">
        <v>0</v>
      </c>
      <c r="AO2200" s="182">
        <v>1</v>
      </c>
      <c r="AP2200" s="180"/>
      <c r="AQ2200" s="180"/>
      <c r="AR2200" s="180"/>
      <c r="AS2200" s="180"/>
      <c r="AT2200" s="180"/>
      <c r="AU2200" s="180"/>
      <c r="AV2200" s="180"/>
      <c r="AW2200" s="180"/>
      <c r="AX2200" s="180"/>
      <c r="AY2200" s="180"/>
      <c r="AZ2200" s="180"/>
      <c r="BA2200" s="180"/>
      <c r="BB2200" s="180"/>
      <c r="BC2200" s="180"/>
      <c r="BD2200" s="180"/>
      <c r="BE2200" s="180"/>
      <c r="BF2200" s="180"/>
      <c r="BG2200" s="180"/>
      <c r="BH2200" s="176">
        <f t="shared" si="259"/>
        <v>3</v>
      </c>
      <c r="BI2200" s="176">
        <f t="shared" si="255"/>
        <v>16</v>
      </c>
      <c r="BJ2200" s="182" t="str">
        <f t="shared" si="256"/>
        <v>4 - 25</v>
      </c>
      <c r="BK2200" s="176">
        <f t="shared" si="257"/>
        <v>15</v>
      </c>
      <c r="BL2200" s="176">
        <f t="shared" si="260"/>
        <v>3</v>
      </c>
      <c r="BM2200" s="533"/>
      <c r="BN2200" s="192">
        <v>85</v>
      </c>
      <c r="BO2200" s="192">
        <v>4</v>
      </c>
      <c r="BP2200" s="178">
        <f t="shared" si="254"/>
        <v>145</v>
      </c>
      <c r="BQ2200" s="420" t="str">
        <f t="shared" si="258"/>
        <v>III</v>
      </c>
      <c r="BR2200" s="185"/>
      <c r="BS2200" s="213" t="s">
        <v>5882</v>
      </c>
    </row>
    <row r="2201" spans="1:71" ht="25.5" x14ac:dyDescent="0.2">
      <c r="A2201" s="697">
        <v>2199</v>
      </c>
      <c r="B2201" s="286" t="s">
        <v>12964</v>
      </c>
      <c r="C2201" s="286" t="s">
        <v>12972</v>
      </c>
      <c r="D2201" s="258" t="s">
        <v>5497</v>
      </c>
      <c r="E2201" s="736">
        <v>1</v>
      </c>
      <c r="F2201" s="736">
        <v>1</v>
      </c>
      <c r="G2201" s="737">
        <v>3</v>
      </c>
      <c r="H2201" s="305" t="s">
        <v>3486</v>
      </c>
      <c r="I2201" s="207" t="s">
        <v>635</v>
      </c>
      <c r="J2201" s="279" t="s">
        <v>6554</v>
      </c>
      <c r="K2201" s="179" t="s">
        <v>1109</v>
      </c>
      <c r="L2201" s="427" t="s">
        <v>3489</v>
      </c>
      <c r="M2201" s="684">
        <v>3</v>
      </c>
      <c r="N2201" s="685" t="s">
        <v>15715</v>
      </c>
      <c r="O2201" s="684">
        <v>45</v>
      </c>
      <c r="P2201" s="427" t="s">
        <v>16400</v>
      </c>
      <c r="Q2201" s="179">
        <v>7</v>
      </c>
      <c r="R2201" s="180"/>
      <c r="S2201" s="498">
        <v>0</v>
      </c>
      <c r="T2201" s="190">
        <v>0</v>
      </c>
      <c r="U2201" s="190">
        <v>0</v>
      </c>
      <c r="V2201" s="190">
        <v>0</v>
      </c>
      <c r="W2201" s="742">
        <v>6</v>
      </c>
      <c r="X2201" s="184"/>
      <c r="Y2201" s="184"/>
      <c r="Z2201" s="184"/>
      <c r="AA2201" s="184"/>
      <c r="AB2201" s="220"/>
      <c r="AC2201" s="419" t="s">
        <v>12982</v>
      </c>
      <c r="AD2201" s="427" t="s">
        <v>12030</v>
      </c>
      <c r="AE2201" s="427" t="s">
        <v>4259</v>
      </c>
      <c r="AF2201" s="177">
        <v>0</v>
      </c>
      <c r="AG2201" s="177">
        <v>0</v>
      </c>
      <c r="AH2201" s="177">
        <v>1</v>
      </c>
      <c r="AI2201" s="177">
        <v>0</v>
      </c>
      <c r="AJ2201" s="177">
        <v>0</v>
      </c>
      <c r="AK2201" s="177">
        <v>0</v>
      </c>
      <c r="AL2201" s="383">
        <v>0</v>
      </c>
      <c r="AM2201" s="177">
        <v>0</v>
      </c>
      <c r="AN2201" s="177">
        <v>0</v>
      </c>
      <c r="AO2201" s="182">
        <v>0</v>
      </c>
      <c r="AP2201" s="180"/>
      <c r="AQ2201" s="180"/>
      <c r="AR2201" s="180"/>
      <c r="AS2201" s="180"/>
      <c r="AT2201" s="180"/>
      <c r="AU2201" s="180"/>
      <c r="AV2201" s="180"/>
      <c r="AW2201" s="180"/>
      <c r="AX2201" s="180"/>
      <c r="AY2201" s="180"/>
      <c r="AZ2201" s="180"/>
      <c r="BA2201" s="180"/>
      <c r="BB2201" s="180"/>
      <c r="BC2201" s="180"/>
      <c r="BD2201" s="180"/>
      <c r="BE2201" s="180"/>
      <c r="BF2201" s="180"/>
      <c r="BG2201" s="180"/>
      <c r="BH2201" s="176">
        <f t="shared" si="259"/>
        <v>0.5</v>
      </c>
      <c r="BI2201" s="176">
        <f t="shared" si="255"/>
        <v>21</v>
      </c>
      <c r="BJ2201" s="182" t="str">
        <f t="shared" si="256"/>
        <v>1 - 4</v>
      </c>
      <c r="BK2201" s="176">
        <f t="shared" si="257"/>
        <v>3</v>
      </c>
      <c r="BL2201" s="176">
        <f t="shared" si="260"/>
        <v>0</v>
      </c>
      <c r="BM2201" s="535"/>
      <c r="BN2201" s="185">
        <v>85</v>
      </c>
      <c r="BO2201" s="180">
        <v>4</v>
      </c>
      <c r="BP2201" s="178">
        <f t="shared" ref="BP2201:BP2264" si="261">BN2201+BK2201*BO2201</f>
        <v>97</v>
      </c>
      <c r="BQ2201" s="420" t="str">
        <f t="shared" si="258"/>
        <v>III</v>
      </c>
      <c r="BR2201" s="185">
        <v>7</v>
      </c>
      <c r="BS2201" s="212" t="s">
        <v>3967</v>
      </c>
    </row>
    <row r="2202" spans="1:71" ht="51" x14ac:dyDescent="0.2">
      <c r="A2202" s="696">
        <v>2200</v>
      </c>
      <c r="B2202" s="286" t="s">
        <v>12998</v>
      </c>
      <c r="C2202" s="286" t="s">
        <v>12998</v>
      </c>
      <c r="D2202" s="258" t="s">
        <v>12999</v>
      </c>
      <c r="E2202" s="736">
        <v>1</v>
      </c>
      <c r="F2202" s="736">
        <v>1</v>
      </c>
      <c r="G2202" s="737">
        <v>1</v>
      </c>
      <c r="H2202" s="305" t="s">
        <v>13005</v>
      </c>
      <c r="I2202" s="496" t="s">
        <v>6635</v>
      </c>
      <c r="J2202" s="497" t="s">
        <v>3409</v>
      </c>
      <c r="K2202" s="179" t="s">
        <v>1109</v>
      </c>
      <c r="L2202" s="427" t="s">
        <v>3489</v>
      </c>
      <c r="M2202" s="684">
        <v>3</v>
      </c>
      <c r="N2202" s="685" t="s">
        <v>15715</v>
      </c>
      <c r="O2202" s="684">
        <v>45</v>
      </c>
      <c r="P2202" s="427" t="s">
        <v>16404</v>
      </c>
      <c r="Q2202" s="427">
        <v>2</v>
      </c>
      <c r="R2202" s="180"/>
      <c r="S2202" s="189">
        <v>13</v>
      </c>
      <c r="T2202" s="189">
        <v>14</v>
      </c>
      <c r="U2202" s="189">
        <v>4</v>
      </c>
      <c r="V2202" s="189">
        <v>16</v>
      </c>
      <c r="W2202" s="742">
        <v>12</v>
      </c>
      <c r="X2202" s="742"/>
      <c r="Y2202" s="742"/>
      <c r="Z2202" s="742"/>
      <c r="AA2202" s="742"/>
      <c r="AB2202" s="220"/>
      <c r="AC2202" s="419" t="s">
        <v>13033</v>
      </c>
      <c r="AD2202" s="427" t="s">
        <v>13004</v>
      </c>
      <c r="AE2202" s="427" t="s">
        <v>4250</v>
      </c>
      <c r="AF2202" s="194">
        <v>0</v>
      </c>
      <c r="AG2202" s="194">
        <v>0</v>
      </c>
      <c r="AH2202" s="194">
        <v>0</v>
      </c>
      <c r="AI2202" s="194">
        <v>0</v>
      </c>
      <c r="AJ2202" s="194">
        <v>0</v>
      </c>
      <c r="AK2202" s="194">
        <v>0</v>
      </c>
      <c r="AL2202" s="383">
        <v>6</v>
      </c>
      <c r="AM2202" s="194">
        <v>0</v>
      </c>
      <c r="AN2202" s="177">
        <v>0</v>
      </c>
      <c r="AO2202" s="194">
        <v>0</v>
      </c>
      <c r="AP2202" s="180"/>
      <c r="AQ2202" s="180"/>
      <c r="AR2202" s="180"/>
      <c r="AS2202" s="180"/>
      <c r="AT2202" s="180"/>
      <c r="AU2202" s="180"/>
      <c r="AV2202" s="180"/>
      <c r="AW2202" s="180"/>
      <c r="AX2202" s="180"/>
      <c r="AY2202" s="180"/>
      <c r="AZ2202" s="180"/>
      <c r="BA2202" s="180"/>
      <c r="BB2202" s="180"/>
      <c r="BC2202" s="180"/>
      <c r="BD2202" s="180"/>
      <c r="BE2202" s="180"/>
      <c r="BF2202" s="180"/>
      <c r="BG2202" s="180"/>
      <c r="BH2202" s="176">
        <f t="shared" si="259"/>
        <v>6</v>
      </c>
      <c r="BI2202" s="176">
        <f t="shared" si="255"/>
        <v>13</v>
      </c>
      <c r="BJ2202" s="182" t="str">
        <f t="shared" si="256"/>
        <v>6 - 48</v>
      </c>
      <c r="BK2202" s="176">
        <f t="shared" si="257"/>
        <v>27</v>
      </c>
      <c r="BL2202" s="176">
        <f t="shared" si="260"/>
        <v>6</v>
      </c>
      <c r="BM2202" s="533"/>
      <c r="BN2202" s="185">
        <v>500</v>
      </c>
      <c r="BO2202" s="180">
        <v>6</v>
      </c>
      <c r="BP2202" s="178">
        <f t="shared" si="261"/>
        <v>662</v>
      </c>
      <c r="BQ2202" s="420" t="str">
        <f t="shared" si="258"/>
        <v>V</v>
      </c>
      <c r="BR2202" s="185"/>
      <c r="BS2202" s="464" t="s">
        <v>12999</v>
      </c>
    </row>
    <row r="2203" spans="1:71" x14ac:dyDescent="0.2">
      <c r="A2203" s="696">
        <v>2201</v>
      </c>
      <c r="B2203" s="286" t="s">
        <v>13034</v>
      </c>
      <c r="C2203" s="286" t="s">
        <v>13034</v>
      </c>
      <c r="D2203" s="258" t="s">
        <v>12999</v>
      </c>
      <c r="E2203" s="736">
        <v>1010</v>
      </c>
      <c r="F2203" s="736">
        <v>1</v>
      </c>
      <c r="G2203" s="737">
        <v>100</v>
      </c>
      <c r="H2203" s="305" t="s">
        <v>13059</v>
      </c>
      <c r="I2203" s="496" t="s">
        <v>635</v>
      </c>
      <c r="J2203" s="497" t="s">
        <v>6551</v>
      </c>
      <c r="K2203" s="191" t="s">
        <v>3189</v>
      </c>
      <c r="L2203" s="427" t="s">
        <v>3489</v>
      </c>
      <c r="M2203" s="686">
        <v>4</v>
      </c>
      <c r="N2203" s="685" t="s">
        <v>15715</v>
      </c>
      <c r="O2203" s="686">
        <v>64</v>
      </c>
      <c r="P2203" s="427" t="s">
        <v>16405</v>
      </c>
      <c r="Q2203" s="179">
        <v>6</v>
      </c>
      <c r="R2203" s="180"/>
      <c r="S2203" s="498">
        <v>5</v>
      </c>
      <c r="T2203" s="190">
        <v>7</v>
      </c>
      <c r="U2203" s="190">
        <v>2</v>
      </c>
      <c r="V2203" s="190">
        <v>8</v>
      </c>
      <c r="W2203" s="742">
        <v>6</v>
      </c>
      <c r="X2203" s="742"/>
      <c r="Y2203" s="742"/>
      <c r="Z2203" s="742"/>
      <c r="AA2203" s="742"/>
      <c r="AB2203" s="499"/>
      <c r="AC2203" s="419" t="s">
        <v>5478</v>
      </c>
      <c r="AD2203" s="427" t="s">
        <v>5476</v>
      </c>
      <c r="AE2203" s="427" t="s">
        <v>4250</v>
      </c>
      <c r="AF2203" s="177">
        <v>0</v>
      </c>
      <c r="AG2203" s="177">
        <v>0</v>
      </c>
      <c r="AH2203" s="177">
        <v>0</v>
      </c>
      <c r="AI2203" s="177">
        <v>0</v>
      </c>
      <c r="AJ2203" s="177">
        <v>0</v>
      </c>
      <c r="AK2203" s="177">
        <v>1</v>
      </c>
      <c r="AL2203" s="383">
        <v>0</v>
      </c>
      <c r="AM2203" s="177">
        <v>0</v>
      </c>
      <c r="AN2203" s="177">
        <v>0</v>
      </c>
      <c r="AO2203" s="195">
        <v>0</v>
      </c>
      <c r="AP2203" s="180"/>
      <c r="AQ2203" s="180"/>
      <c r="AR2203" s="180"/>
      <c r="AS2203" s="180"/>
      <c r="AT2203" s="180"/>
      <c r="AU2203" s="180"/>
      <c r="AV2203" s="180"/>
      <c r="AW2203" s="180"/>
      <c r="AX2203" s="180"/>
      <c r="AY2203" s="180"/>
      <c r="AZ2203" s="180"/>
      <c r="BA2203" s="180"/>
      <c r="BB2203" s="180"/>
      <c r="BC2203" s="180"/>
      <c r="BD2203" s="180"/>
      <c r="BE2203" s="180"/>
      <c r="BF2203" s="180"/>
      <c r="BG2203" s="180"/>
      <c r="BH2203" s="176">
        <f t="shared" si="259"/>
        <v>0.875</v>
      </c>
      <c r="BI2203" s="176">
        <f t="shared" si="255"/>
        <v>20</v>
      </c>
      <c r="BJ2203" s="182" t="str">
        <f t="shared" si="256"/>
        <v>1 - 7</v>
      </c>
      <c r="BK2203" s="176">
        <f t="shared" si="257"/>
        <v>4</v>
      </c>
      <c r="BL2203" s="176">
        <f t="shared" si="260"/>
        <v>1</v>
      </c>
      <c r="BM2203" s="535"/>
      <c r="BN2203" s="185">
        <v>10</v>
      </c>
      <c r="BO2203" s="180">
        <v>1</v>
      </c>
      <c r="BP2203" s="178">
        <f t="shared" si="261"/>
        <v>14</v>
      </c>
      <c r="BQ2203" s="420" t="str">
        <f t="shared" si="258"/>
        <v>I</v>
      </c>
      <c r="BR2203" s="185"/>
      <c r="BS2203" s="464" t="s">
        <v>12999</v>
      </c>
    </row>
    <row r="2204" spans="1:71" x14ac:dyDescent="0.2">
      <c r="A2204" s="697">
        <v>2202</v>
      </c>
      <c r="B2204" s="286" t="s">
        <v>13034</v>
      </c>
      <c r="C2204" s="286" t="s">
        <v>13035</v>
      </c>
      <c r="D2204" s="258" t="s">
        <v>12999</v>
      </c>
      <c r="E2204" s="736">
        <v>41.000000000000021</v>
      </c>
      <c r="F2204" s="736">
        <v>1</v>
      </c>
      <c r="G2204" s="737">
        <v>100</v>
      </c>
      <c r="H2204" s="305" t="s">
        <v>13059</v>
      </c>
      <c r="I2204" s="496" t="s">
        <v>635</v>
      </c>
      <c r="J2204" s="497" t="s">
        <v>4282</v>
      </c>
      <c r="K2204" s="191" t="s">
        <v>3192</v>
      </c>
      <c r="L2204" s="427" t="s">
        <v>3491</v>
      </c>
      <c r="M2204" s="686">
        <v>4.5</v>
      </c>
      <c r="N2204" s="685" t="s">
        <v>15715</v>
      </c>
      <c r="O2204" s="686">
        <v>91</v>
      </c>
      <c r="P2204" s="427" t="s">
        <v>16406</v>
      </c>
      <c r="Q2204" s="179">
        <v>4</v>
      </c>
      <c r="R2204" s="180"/>
      <c r="S2204" s="498">
        <v>5</v>
      </c>
      <c r="T2204" s="190">
        <v>7</v>
      </c>
      <c r="U2204" s="190">
        <v>2</v>
      </c>
      <c r="V2204" s="190">
        <v>8</v>
      </c>
      <c r="W2204" s="742">
        <v>6</v>
      </c>
      <c r="X2204" s="742"/>
      <c r="Y2204" s="742"/>
      <c r="Z2204" s="742"/>
      <c r="AA2204" s="742"/>
      <c r="AB2204" s="220"/>
      <c r="AC2204" s="419" t="s">
        <v>5478</v>
      </c>
      <c r="AD2204" s="427" t="s">
        <v>5476</v>
      </c>
      <c r="AE2204" s="427" t="s">
        <v>4250</v>
      </c>
      <c r="AF2204" s="177">
        <v>0</v>
      </c>
      <c r="AG2204" s="177">
        <v>0</v>
      </c>
      <c r="AH2204" s="177">
        <v>0</v>
      </c>
      <c r="AI2204" s="177">
        <v>0</v>
      </c>
      <c r="AJ2204" s="177">
        <v>0</v>
      </c>
      <c r="AK2204" s="177">
        <v>0</v>
      </c>
      <c r="AL2204" s="383">
        <v>2</v>
      </c>
      <c r="AM2204" s="177">
        <v>0</v>
      </c>
      <c r="AN2204" s="177">
        <v>0</v>
      </c>
      <c r="AO2204" s="182">
        <v>0</v>
      </c>
      <c r="AP2204" s="180"/>
      <c r="AQ2204" s="180"/>
      <c r="AR2204" s="180"/>
      <c r="AS2204" s="180"/>
      <c r="AT2204" s="180"/>
      <c r="AU2204" s="180"/>
      <c r="AV2204" s="180"/>
      <c r="AW2204" s="180"/>
      <c r="AX2204" s="180"/>
      <c r="AY2204" s="180"/>
      <c r="AZ2204" s="180"/>
      <c r="BA2204" s="180"/>
      <c r="BB2204" s="180"/>
      <c r="BC2204" s="180"/>
      <c r="BD2204" s="180"/>
      <c r="BE2204" s="180"/>
      <c r="BF2204" s="180"/>
      <c r="BG2204" s="180"/>
      <c r="BH2204" s="176">
        <f t="shared" si="259"/>
        <v>2</v>
      </c>
      <c r="BI2204" s="176">
        <f t="shared" si="255"/>
        <v>16</v>
      </c>
      <c r="BJ2204" s="182" t="str">
        <f t="shared" si="256"/>
        <v>2 - 16</v>
      </c>
      <c r="BK2204" s="176">
        <f t="shared" si="257"/>
        <v>9</v>
      </c>
      <c r="BL2204" s="176">
        <f t="shared" si="260"/>
        <v>2</v>
      </c>
      <c r="BM2204" s="533"/>
      <c r="BN2204" s="185">
        <v>28</v>
      </c>
      <c r="BO2204" s="180">
        <v>2</v>
      </c>
      <c r="BP2204" s="178">
        <f t="shared" si="261"/>
        <v>46</v>
      </c>
      <c r="BQ2204" s="420" t="str">
        <f t="shared" si="258"/>
        <v>II</v>
      </c>
      <c r="BR2204" s="185"/>
      <c r="BS2204" s="464" t="s">
        <v>9582</v>
      </c>
    </row>
    <row r="2205" spans="1:71" ht="38.25" x14ac:dyDescent="0.2">
      <c r="A2205" s="697">
        <v>2203</v>
      </c>
      <c r="B2205" s="286" t="s">
        <v>13034</v>
      </c>
      <c r="C2205" s="286" t="s">
        <v>8136</v>
      </c>
      <c r="D2205" s="258" t="s">
        <v>5497</v>
      </c>
      <c r="E2205" s="736">
        <v>10.000000000000007</v>
      </c>
      <c r="F2205" s="736">
        <v>1</v>
      </c>
      <c r="G2205" s="737">
        <v>100</v>
      </c>
      <c r="H2205" s="305" t="s">
        <v>13059</v>
      </c>
      <c r="I2205" s="208" t="s">
        <v>3487</v>
      </c>
      <c r="J2205" s="280" t="s">
        <v>5434</v>
      </c>
      <c r="K2205" s="191" t="s">
        <v>2324</v>
      </c>
      <c r="L2205" s="427" t="s">
        <v>5490</v>
      </c>
      <c r="M2205" s="686">
        <v>10.5</v>
      </c>
      <c r="N2205" s="685" t="s">
        <v>15715</v>
      </c>
      <c r="O2205" s="686">
        <v>700</v>
      </c>
      <c r="P2205" s="427" t="s">
        <v>15923</v>
      </c>
      <c r="Q2205" s="191">
        <v>4</v>
      </c>
      <c r="R2205" s="180"/>
      <c r="S2205" s="189">
        <v>8</v>
      </c>
      <c r="T2205" s="189">
        <v>16</v>
      </c>
      <c r="U2205" s="189">
        <v>3</v>
      </c>
      <c r="V2205" s="189">
        <v>18</v>
      </c>
      <c r="W2205" s="742">
        <v>9</v>
      </c>
      <c r="X2205" s="184">
        <v>15</v>
      </c>
      <c r="Y2205" s="184"/>
      <c r="Z2205" s="184"/>
      <c r="AA2205" s="184"/>
      <c r="AB2205" s="219" t="s">
        <v>794</v>
      </c>
      <c r="AC2205" s="183" t="s">
        <v>382</v>
      </c>
      <c r="AD2205" s="191" t="s">
        <v>5758</v>
      </c>
      <c r="AE2205" s="191" t="s">
        <v>4248</v>
      </c>
      <c r="AF2205" s="177">
        <v>0</v>
      </c>
      <c r="AG2205" s="177">
        <v>0</v>
      </c>
      <c r="AH2205" s="177">
        <v>0</v>
      </c>
      <c r="AI2205" s="177">
        <v>0</v>
      </c>
      <c r="AJ2205" s="177">
        <v>0</v>
      </c>
      <c r="AK2205" s="177">
        <v>0</v>
      </c>
      <c r="AL2205" s="383">
        <v>5</v>
      </c>
      <c r="AM2205" s="177">
        <v>0</v>
      </c>
      <c r="AN2205" s="177">
        <v>0</v>
      </c>
      <c r="AO2205" s="182">
        <v>2</v>
      </c>
      <c r="AP2205" s="180"/>
      <c r="AQ2205" s="180"/>
      <c r="AR2205" s="180"/>
      <c r="AS2205" s="180"/>
      <c r="AT2205" s="180"/>
      <c r="AU2205" s="180"/>
      <c r="AV2205" s="180"/>
      <c r="AW2205" s="180"/>
      <c r="AX2205" s="180"/>
      <c r="AY2205" s="180"/>
      <c r="AZ2205" s="180"/>
      <c r="BA2205" s="180"/>
      <c r="BB2205" s="180"/>
      <c r="BC2205" s="180"/>
      <c r="BD2205" s="180"/>
      <c r="BE2205" s="180"/>
      <c r="BF2205" s="180"/>
      <c r="BG2205" s="180"/>
      <c r="BH2205" s="176">
        <f t="shared" si="259"/>
        <v>5</v>
      </c>
      <c r="BI2205" s="176">
        <f t="shared" si="255"/>
        <v>15</v>
      </c>
      <c r="BJ2205" s="182" t="str">
        <f t="shared" si="256"/>
        <v>7 - 42</v>
      </c>
      <c r="BK2205" s="176">
        <f t="shared" si="257"/>
        <v>25</v>
      </c>
      <c r="BL2205" s="176">
        <f t="shared" si="260"/>
        <v>5</v>
      </c>
      <c r="BM2205" s="535"/>
      <c r="BN2205" s="185">
        <v>900</v>
      </c>
      <c r="BO2205" s="180">
        <v>6</v>
      </c>
      <c r="BP2205" s="178">
        <f t="shared" si="261"/>
        <v>1050</v>
      </c>
      <c r="BQ2205" s="420" t="str">
        <f t="shared" si="258"/>
        <v>VI</v>
      </c>
      <c r="BR2205" s="185"/>
      <c r="BS2205" s="212" t="s">
        <v>3967</v>
      </c>
    </row>
    <row r="2206" spans="1:71" ht="38.25" x14ac:dyDescent="0.2">
      <c r="A2206" s="696">
        <v>2204</v>
      </c>
      <c r="B2206" s="286" t="s">
        <v>13034</v>
      </c>
      <c r="C2206" s="286" t="s">
        <v>13726</v>
      </c>
      <c r="D2206" s="258" t="s">
        <v>12999</v>
      </c>
      <c r="E2206" s="736">
        <v>10.000000000000007</v>
      </c>
      <c r="F2206" s="736">
        <v>1</v>
      </c>
      <c r="G2206" s="737">
        <v>100</v>
      </c>
      <c r="H2206" s="305" t="s">
        <v>13059</v>
      </c>
      <c r="I2206" s="496" t="s">
        <v>13037</v>
      </c>
      <c r="J2206" s="497" t="s">
        <v>13038</v>
      </c>
      <c r="K2206" s="427" t="s">
        <v>2070</v>
      </c>
      <c r="L2206" s="427" t="s">
        <v>5490</v>
      </c>
      <c r="M2206" s="685">
        <v>7.5</v>
      </c>
      <c r="N2206" s="685" t="s">
        <v>15715</v>
      </c>
      <c r="O2206" s="685">
        <v>400</v>
      </c>
      <c r="P2206" s="427" t="s">
        <v>15807</v>
      </c>
      <c r="Q2206" s="179">
        <v>4</v>
      </c>
      <c r="R2206" s="180">
        <v>18</v>
      </c>
      <c r="S2206" s="498">
        <v>8</v>
      </c>
      <c r="T2206" s="190">
        <v>10</v>
      </c>
      <c r="U2206" s="190">
        <v>3</v>
      </c>
      <c r="V2206" s="190">
        <v>12</v>
      </c>
      <c r="W2206" s="742">
        <v>9</v>
      </c>
      <c r="X2206" s="742"/>
      <c r="Y2206" s="742"/>
      <c r="Z2206" s="742"/>
      <c r="AA2206" s="742"/>
      <c r="AB2206" s="220"/>
      <c r="AC2206" s="419" t="s">
        <v>13058</v>
      </c>
      <c r="AD2206" s="427" t="s">
        <v>13060</v>
      </c>
      <c r="AE2206" s="427" t="s">
        <v>4248</v>
      </c>
      <c r="AF2206" s="177">
        <v>0</v>
      </c>
      <c r="AG2206" s="177">
        <v>0</v>
      </c>
      <c r="AH2206" s="177">
        <v>0</v>
      </c>
      <c r="AI2206" s="177">
        <v>0</v>
      </c>
      <c r="AJ2206" s="177">
        <v>0</v>
      </c>
      <c r="AK2206" s="177">
        <v>0</v>
      </c>
      <c r="AL2206" s="383">
        <v>8</v>
      </c>
      <c r="AM2206" s="177">
        <v>0</v>
      </c>
      <c r="AN2206" s="177">
        <v>0</v>
      </c>
      <c r="AO2206" s="182">
        <v>0</v>
      </c>
      <c r="AP2206" s="180"/>
      <c r="AQ2206" s="180"/>
      <c r="AR2206" s="180"/>
      <c r="AS2206" s="180"/>
      <c r="AT2206" s="180"/>
      <c r="AU2206" s="180"/>
      <c r="AV2206" s="180"/>
      <c r="AW2206" s="180"/>
      <c r="AX2206" s="180"/>
      <c r="AY2206" s="180"/>
      <c r="AZ2206" s="180"/>
      <c r="BA2206" s="180"/>
      <c r="BB2206" s="180"/>
      <c r="BC2206" s="180"/>
      <c r="BD2206" s="180"/>
      <c r="BE2206" s="180"/>
      <c r="BF2206" s="180"/>
      <c r="BG2206" s="180"/>
      <c r="BH2206" s="176">
        <f t="shared" si="259"/>
        <v>8</v>
      </c>
      <c r="BI2206" s="176">
        <f t="shared" si="255"/>
        <v>12</v>
      </c>
      <c r="BJ2206" s="182" t="str">
        <f t="shared" si="256"/>
        <v>8 - 64</v>
      </c>
      <c r="BK2206" s="176">
        <f t="shared" si="257"/>
        <v>36</v>
      </c>
      <c r="BL2206" s="176">
        <f t="shared" si="260"/>
        <v>8</v>
      </c>
      <c r="BM2206" s="533"/>
      <c r="BN2206" s="185">
        <v>650</v>
      </c>
      <c r="BO2206" s="180">
        <v>10</v>
      </c>
      <c r="BP2206" s="178">
        <f t="shared" si="261"/>
        <v>1010</v>
      </c>
      <c r="BQ2206" s="420" t="str">
        <f t="shared" si="258"/>
        <v>VI</v>
      </c>
      <c r="BR2206" s="185"/>
      <c r="BS2206" s="464" t="s">
        <v>12999</v>
      </c>
    </row>
    <row r="2207" spans="1:71" ht="63.75" x14ac:dyDescent="0.2">
      <c r="A2207" s="696">
        <v>2205</v>
      </c>
      <c r="B2207" s="286" t="s">
        <v>13061</v>
      </c>
      <c r="C2207" s="286" t="s">
        <v>13061</v>
      </c>
      <c r="D2207" s="258" t="s">
        <v>12999</v>
      </c>
      <c r="E2207" s="736">
        <v>1</v>
      </c>
      <c r="F2207" s="736">
        <v>1</v>
      </c>
      <c r="G2207" s="737">
        <v>1</v>
      </c>
      <c r="H2207" s="305" t="s">
        <v>13062</v>
      </c>
      <c r="I2207" s="496" t="s">
        <v>3487</v>
      </c>
      <c r="J2207" s="497" t="s">
        <v>5253</v>
      </c>
      <c r="K2207" s="427" t="s">
        <v>3491</v>
      </c>
      <c r="L2207" s="427" t="s">
        <v>3491</v>
      </c>
      <c r="M2207" s="685">
        <v>5.5</v>
      </c>
      <c r="N2207" s="685" t="s">
        <v>15715</v>
      </c>
      <c r="O2207" s="685">
        <v>130</v>
      </c>
      <c r="P2207" s="427" t="s">
        <v>16247</v>
      </c>
      <c r="Q2207" s="179">
        <v>0</v>
      </c>
      <c r="R2207" s="180"/>
      <c r="S2207" s="498">
        <v>13</v>
      </c>
      <c r="T2207" s="190">
        <v>14</v>
      </c>
      <c r="U2207" s="190">
        <v>4</v>
      </c>
      <c r="V2207" s="190">
        <v>16</v>
      </c>
      <c r="W2207" s="742">
        <v>9</v>
      </c>
      <c r="X2207" s="742"/>
      <c r="Y2207" s="742"/>
      <c r="Z2207" s="742"/>
      <c r="AA2207" s="742"/>
      <c r="AB2207" s="220"/>
      <c r="AC2207" s="419" t="s">
        <v>13566</v>
      </c>
      <c r="AD2207" s="427" t="s">
        <v>13004</v>
      </c>
      <c r="AE2207" s="427" t="s">
        <v>4247</v>
      </c>
      <c r="AF2207" s="177">
        <v>0</v>
      </c>
      <c r="AG2207" s="177">
        <v>0</v>
      </c>
      <c r="AH2207" s="177">
        <v>0</v>
      </c>
      <c r="AI2207" s="177">
        <v>0</v>
      </c>
      <c r="AJ2207" s="177">
        <v>0</v>
      </c>
      <c r="AK2207" s="177">
        <v>0</v>
      </c>
      <c r="AL2207" s="383">
        <v>10</v>
      </c>
      <c r="AM2207" s="177">
        <v>0</v>
      </c>
      <c r="AN2207" s="177">
        <v>0</v>
      </c>
      <c r="AO2207" s="182">
        <v>0</v>
      </c>
      <c r="AP2207" s="180"/>
      <c r="AQ2207" s="180"/>
      <c r="AR2207" s="180"/>
      <c r="AS2207" s="180"/>
      <c r="AT2207" s="180"/>
      <c r="AU2207" s="180"/>
      <c r="AV2207" s="180"/>
      <c r="AW2207" s="180"/>
      <c r="AX2207" s="180"/>
      <c r="AY2207" s="180"/>
      <c r="AZ2207" s="180"/>
      <c r="BA2207" s="180"/>
      <c r="BB2207" s="180"/>
      <c r="BC2207" s="180"/>
      <c r="BD2207" s="180"/>
      <c r="BE2207" s="180"/>
      <c r="BF2207" s="180"/>
      <c r="BG2207" s="180"/>
      <c r="BH2207" s="176">
        <f t="shared" si="259"/>
        <v>10</v>
      </c>
      <c r="BI2207" s="176">
        <f t="shared" si="255"/>
        <v>10</v>
      </c>
      <c r="BJ2207" s="182" t="str">
        <f t="shared" si="256"/>
        <v>10 - 80</v>
      </c>
      <c r="BK2207" s="176">
        <f t="shared" si="257"/>
        <v>45</v>
      </c>
      <c r="BL2207" s="176">
        <f t="shared" si="260"/>
        <v>10</v>
      </c>
      <c r="BM2207" s="535"/>
      <c r="BN2207" s="185">
        <v>2100</v>
      </c>
      <c r="BO2207" s="180">
        <v>14</v>
      </c>
      <c r="BP2207" s="178">
        <f t="shared" si="261"/>
        <v>2730</v>
      </c>
      <c r="BQ2207" s="420" t="str">
        <f t="shared" si="258"/>
        <v>VII</v>
      </c>
      <c r="BR2207" s="185"/>
      <c r="BS2207" s="464" t="s">
        <v>12999</v>
      </c>
    </row>
    <row r="2208" spans="1:71" ht="25.5" x14ac:dyDescent="0.2">
      <c r="A2208" s="697">
        <v>2206</v>
      </c>
      <c r="B2208" s="286" t="s">
        <v>13089</v>
      </c>
      <c r="C2208" s="286" t="s">
        <v>13089</v>
      </c>
      <c r="D2208" s="258" t="s">
        <v>12999</v>
      </c>
      <c r="E2208" s="736">
        <v>1</v>
      </c>
      <c r="F2208" s="736">
        <v>1</v>
      </c>
      <c r="G2208" s="737">
        <v>6</v>
      </c>
      <c r="H2208" s="305" t="s">
        <v>3486</v>
      </c>
      <c r="I2208" s="496" t="s">
        <v>2342</v>
      </c>
      <c r="J2208" s="497" t="s">
        <v>3405</v>
      </c>
      <c r="K2208" s="427" t="s">
        <v>3491</v>
      </c>
      <c r="L2208" s="427" t="s">
        <v>3491</v>
      </c>
      <c r="M2208" s="685">
        <v>7</v>
      </c>
      <c r="N2208" s="685" t="s">
        <v>15715</v>
      </c>
      <c r="O2208" s="685">
        <v>140</v>
      </c>
      <c r="P2208" s="427" t="s">
        <v>16408</v>
      </c>
      <c r="Q2208" s="179">
        <v>4</v>
      </c>
      <c r="R2208" s="180"/>
      <c r="S2208" s="498">
        <v>1</v>
      </c>
      <c r="T2208" s="190">
        <v>1</v>
      </c>
      <c r="U2208" s="190">
        <v>1</v>
      </c>
      <c r="V2208" s="190">
        <v>1</v>
      </c>
      <c r="W2208" s="742">
        <v>24</v>
      </c>
      <c r="X2208" s="742"/>
      <c r="Y2208" s="742"/>
      <c r="Z2208" s="742"/>
      <c r="AA2208" s="742"/>
      <c r="AB2208" s="220"/>
      <c r="AC2208" s="419" t="s">
        <v>13095</v>
      </c>
      <c r="AD2208" s="427" t="s">
        <v>5476</v>
      </c>
      <c r="AE2208" s="427" t="s">
        <v>4250</v>
      </c>
      <c r="AF2208" s="177">
        <v>0</v>
      </c>
      <c r="AG2208" s="177">
        <v>0</v>
      </c>
      <c r="AH2208" s="177">
        <v>0</v>
      </c>
      <c r="AI2208" s="177">
        <v>0</v>
      </c>
      <c r="AJ2208" s="177">
        <v>0</v>
      </c>
      <c r="AK2208" s="177">
        <v>0</v>
      </c>
      <c r="AL2208" s="383">
        <v>8</v>
      </c>
      <c r="AM2208" s="177">
        <v>0</v>
      </c>
      <c r="AN2208" s="177">
        <v>0</v>
      </c>
      <c r="AO2208" s="182">
        <v>2</v>
      </c>
      <c r="AP2208" s="180"/>
      <c r="AQ2208" s="180"/>
      <c r="AR2208" s="180"/>
      <c r="AS2208" s="180"/>
      <c r="AT2208" s="180"/>
      <c r="AU2208" s="180"/>
      <c r="AV2208" s="180"/>
      <c r="AW2208" s="180"/>
      <c r="AX2208" s="180"/>
      <c r="AY2208" s="180"/>
      <c r="AZ2208" s="180"/>
      <c r="BA2208" s="180"/>
      <c r="BB2208" s="180"/>
      <c r="BC2208" s="180"/>
      <c r="BD2208" s="180"/>
      <c r="BE2208" s="180"/>
      <c r="BF2208" s="180"/>
      <c r="BG2208" s="180"/>
      <c r="BH2208" s="176">
        <f t="shared" si="259"/>
        <v>8</v>
      </c>
      <c r="BI2208" s="176">
        <f t="shared" si="255"/>
        <v>12</v>
      </c>
      <c r="BJ2208" s="182" t="str">
        <f t="shared" si="256"/>
        <v>10 - 66</v>
      </c>
      <c r="BK2208" s="176">
        <f t="shared" si="257"/>
        <v>38</v>
      </c>
      <c r="BL2208" s="176">
        <f t="shared" si="260"/>
        <v>8</v>
      </c>
      <c r="BM2208" s="533"/>
      <c r="BN2208" s="185">
        <v>1400</v>
      </c>
      <c r="BO2208" s="180">
        <v>12</v>
      </c>
      <c r="BP2208" s="178">
        <f t="shared" si="261"/>
        <v>1856</v>
      </c>
      <c r="BQ2208" s="420" t="str">
        <f t="shared" si="258"/>
        <v>VII</v>
      </c>
      <c r="BR2208" s="185"/>
      <c r="BS2208" s="464" t="s">
        <v>12999</v>
      </c>
    </row>
    <row r="2209" spans="1:71" x14ac:dyDescent="0.2">
      <c r="A2209" s="697">
        <v>2207</v>
      </c>
      <c r="B2209" s="286" t="s">
        <v>13090</v>
      </c>
      <c r="C2209" s="286" t="s">
        <v>13090</v>
      </c>
      <c r="D2209" s="258" t="s">
        <v>12999</v>
      </c>
      <c r="E2209" s="736">
        <v>1</v>
      </c>
      <c r="F2209" s="736">
        <v>1</v>
      </c>
      <c r="G2209" s="737">
        <v>6</v>
      </c>
      <c r="H2209" s="305" t="s">
        <v>3486</v>
      </c>
      <c r="I2209" s="496" t="s">
        <v>2342</v>
      </c>
      <c r="J2209" s="497" t="s">
        <v>6036</v>
      </c>
      <c r="K2209" s="427" t="s">
        <v>3491</v>
      </c>
      <c r="L2209" s="427" t="s">
        <v>3491</v>
      </c>
      <c r="M2209" s="684">
        <v>6</v>
      </c>
      <c r="N2209" s="684" t="s">
        <v>15715</v>
      </c>
      <c r="O2209" s="684">
        <v>150</v>
      </c>
      <c r="P2209" s="427" t="s">
        <v>16409</v>
      </c>
      <c r="Q2209" s="179">
        <v>5</v>
      </c>
      <c r="R2209" s="180"/>
      <c r="S2209" s="498">
        <v>1</v>
      </c>
      <c r="T2209" s="190">
        <v>1</v>
      </c>
      <c r="U2209" s="190">
        <v>1</v>
      </c>
      <c r="V2209" s="190">
        <v>1</v>
      </c>
      <c r="W2209" s="742">
        <v>12</v>
      </c>
      <c r="X2209" s="742"/>
      <c r="Y2209" s="742"/>
      <c r="Z2209" s="742"/>
      <c r="AA2209" s="742"/>
      <c r="AB2209" s="220"/>
      <c r="AC2209" s="419" t="s">
        <v>13097</v>
      </c>
      <c r="AD2209" s="427" t="s">
        <v>5476</v>
      </c>
      <c r="AE2209" s="427" t="s">
        <v>4250</v>
      </c>
      <c r="AF2209" s="177">
        <v>0</v>
      </c>
      <c r="AG2209" s="177">
        <v>0</v>
      </c>
      <c r="AH2209" s="177">
        <v>0</v>
      </c>
      <c r="AI2209" s="177">
        <v>0</v>
      </c>
      <c r="AJ2209" s="177">
        <v>0</v>
      </c>
      <c r="AK2209" s="177">
        <v>0</v>
      </c>
      <c r="AL2209" s="383">
        <v>8</v>
      </c>
      <c r="AM2209" s="177">
        <v>0</v>
      </c>
      <c r="AN2209" s="177">
        <v>0</v>
      </c>
      <c r="AO2209" s="182">
        <v>0</v>
      </c>
      <c r="AP2209" s="180"/>
      <c r="AQ2209" s="180"/>
      <c r="AR2209" s="180"/>
      <c r="AS2209" s="180"/>
      <c r="AT2209" s="180"/>
      <c r="AU2209" s="180"/>
      <c r="AV2209" s="180"/>
      <c r="AW2209" s="180"/>
      <c r="AX2209" s="180"/>
      <c r="AY2209" s="180"/>
      <c r="AZ2209" s="180"/>
      <c r="BA2209" s="180"/>
      <c r="BB2209" s="180"/>
      <c r="BC2209" s="180"/>
      <c r="BD2209" s="180"/>
      <c r="BE2209" s="180"/>
      <c r="BF2209" s="180"/>
      <c r="BG2209" s="180"/>
      <c r="BH2209" s="176">
        <f t="shared" si="259"/>
        <v>8</v>
      </c>
      <c r="BI2209" s="176">
        <f t="shared" si="255"/>
        <v>12</v>
      </c>
      <c r="BJ2209" s="182" t="str">
        <f t="shared" si="256"/>
        <v>8 - 64</v>
      </c>
      <c r="BK2209" s="176">
        <f t="shared" si="257"/>
        <v>36</v>
      </c>
      <c r="BL2209" s="176">
        <f t="shared" si="260"/>
        <v>8</v>
      </c>
      <c r="BM2209" s="535"/>
      <c r="BN2209" s="185">
        <v>1</v>
      </c>
      <c r="BO2209" s="180">
        <v>0</v>
      </c>
      <c r="BP2209" s="178">
        <f t="shared" si="261"/>
        <v>1</v>
      </c>
      <c r="BQ2209" s="420" t="str">
        <f t="shared" si="258"/>
        <v>I</v>
      </c>
      <c r="BR2209" s="185"/>
      <c r="BS2209" s="464" t="s">
        <v>12999</v>
      </c>
    </row>
    <row r="2210" spans="1:71" x14ac:dyDescent="0.2">
      <c r="A2210" s="696">
        <v>2208</v>
      </c>
      <c r="B2210" s="286" t="s">
        <v>13100</v>
      </c>
      <c r="C2210" s="286" t="s">
        <v>13101</v>
      </c>
      <c r="D2210" s="258" t="s">
        <v>12999</v>
      </c>
      <c r="E2210" s="736">
        <v>1</v>
      </c>
      <c r="F2210" s="736">
        <v>1</v>
      </c>
      <c r="G2210" s="737">
        <v>4</v>
      </c>
      <c r="H2210" s="305" t="s">
        <v>3486</v>
      </c>
      <c r="I2210" s="496" t="s">
        <v>3485</v>
      </c>
      <c r="J2210" s="497" t="s">
        <v>5255</v>
      </c>
      <c r="K2210" s="427" t="s">
        <v>6754</v>
      </c>
      <c r="L2210" s="427" t="s">
        <v>5490</v>
      </c>
      <c r="M2210" s="685">
        <v>12</v>
      </c>
      <c r="N2210" s="685" t="s">
        <v>15710</v>
      </c>
      <c r="O2210" s="685">
        <v>3400</v>
      </c>
      <c r="P2210" s="427" t="s">
        <v>16155</v>
      </c>
      <c r="Q2210" s="179">
        <v>6</v>
      </c>
      <c r="R2210" s="180"/>
      <c r="S2210" s="498">
        <v>1</v>
      </c>
      <c r="T2210" s="190">
        <v>1</v>
      </c>
      <c r="U2210" s="190">
        <v>1</v>
      </c>
      <c r="V2210" s="190">
        <v>1</v>
      </c>
      <c r="W2210" s="742">
        <v>12</v>
      </c>
      <c r="X2210" s="742"/>
      <c r="Y2210" s="184">
        <v>18</v>
      </c>
      <c r="Z2210" s="742"/>
      <c r="AA2210" s="742"/>
      <c r="AB2210" s="220"/>
      <c r="AC2210" s="419" t="s">
        <v>13102</v>
      </c>
      <c r="AD2210" s="427" t="s">
        <v>3856</v>
      </c>
      <c r="AE2210" s="427" t="s">
        <v>4247</v>
      </c>
      <c r="AF2210" s="177">
        <v>0</v>
      </c>
      <c r="AG2210" s="177">
        <v>0</v>
      </c>
      <c r="AH2210" s="177">
        <v>0</v>
      </c>
      <c r="AI2210" s="177">
        <v>0</v>
      </c>
      <c r="AJ2210" s="177">
        <v>0</v>
      </c>
      <c r="AK2210" s="177">
        <v>0</v>
      </c>
      <c r="AL2210" s="383">
        <v>8</v>
      </c>
      <c r="AM2210" s="177">
        <v>0</v>
      </c>
      <c r="AN2210" s="177">
        <v>0</v>
      </c>
      <c r="AO2210" s="182">
        <v>0</v>
      </c>
      <c r="AP2210" s="180"/>
      <c r="AQ2210" s="180"/>
      <c r="AR2210" s="180"/>
      <c r="AS2210" s="180"/>
      <c r="AT2210" s="180"/>
      <c r="AU2210" s="180"/>
      <c r="AV2210" s="180"/>
      <c r="AW2210" s="180"/>
      <c r="AX2210" s="180"/>
      <c r="AY2210" s="180"/>
      <c r="AZ2210" s="180"/>
      <c r="BA2210" s="180"/>
      <c r="BB2210" s="180"/>
      <c r="BC2210" s="180"/>
      <c r="BD2210" s="180"/>
      <c r="BE2210" s="180"/>
      <c r="BF2210" s="180"/>
      <c r="BG2210" s="180"/>
      <c r="BH2210" s="176">
        <f t="shared" si="259"/>
        <v>8</v>
      </c>
      <c r="BI2210" s="176">
        <f t="shared" si="255"/>
        <v>12</v>
      </c>
      <c r="BJ2210" s="182" t="str">
        <f t="shared" si="256"/>
        <v>8 - 64</v>
      </c>
      <c r="BK2210" s="176">
        <f t="shared" si="257"/>
        <v>36</v>
      </c>
      <c r="BL2210" s="176">
        <f t="shared" si="260"/>
        <v>8</v>
      </c>
      <c r="BM2210" s="533"/>
      <c r="BN2210" s="185">
        <v>650</v>
      </c>
      <c r="BO2210" s="180">
        <v>10</v>
      </c>
      <c r="BP2210" s="178">
        <f t="shared" si="261"/>
        <v>1010</v>
      </c>
      <c r="BQ2210" s="420" t="str">
        <f t="shared" si="258"/>
        <v>VI</v>
      </c>
      <c r="BR2210" s="185"/>
      <c r="BS2210" s="464" t="s">
        <v>12999</v>
      </c>
    </row>
    <row r="2211" spans="1:71" x14ac:dyDescent="0.2">
      <c r="A2211" s="696">
        <v>2209</v>
      </c>
      <c r="B2211" s="286" t="s">
        <v>13100</v>
      </c>
      <c r="C2211" s="286" t="s">
        <v>13111</v>
      </c>
      <c r="D2211" s="258" t="s">
        <v>12999</v>
      </c>
      <c r="E2211" s="736">
        <v>1</v>
      </c>
      <c r="F2211" s="736">
        <v>1</v>
      </c>
      <c r="G2211" s="737">
        <v>4</v>
      </c>
      <c r="H2211" s="305" t="s">
        <v>3486</v>
      </c>
      <c r="I2211" s="496" t="s">
        <v>3485</v>
      </c>
      <c r="J2211" s="497" t="s">
        <v>5255</v>
      </c>
      <c r="K2211" s="427" t="s">
        <v>13115</v>
      </c>
      <c r="L2211" s="427" t="s">
        <v>5490</v>
      </c>
      <c r="M2211" s="685">
        <v>13</v>
      </c>
      <c r="N2211" s="685" t="s">
        <v>15710</v>
      </c>
      <c r="O2211" s="685">
        <v>4300</v>
      </c>
      <c r="P2211" s="427" t="s">
        <v>16155</v>
      </c>
      <c r="Q2211" s="179">
        <v>6</v>
      </c>
      <c r="R2211" s="180"/>
      <c r="S2211" s="498">
        <v>1</v>
      </c>
      <c r="T2211" s="190">
        <v>1</v>
      </c>
      <c r="U2211" s="190">
        <v>1</v>
      </c>
      <c r="V2211" s="190">
        <v>1</v>
      </c>
      <c r="W2211" s="742">
        <v>0</v>
      </c>
      <c r="X2211" s="742"/>
      <c r="Y2211" s="184">
        <v>18</v>
      </c>
      <c r="Z2211" s="742"/>
      <c r="AA2211" s="742"/>
      <c r="AB2211" s="220"/>
      <c r="AC2211" s="419" t="s">
        <v>13102</v>
      </c>
      <c r="AD2211" s="427" t="s">
        <v>3856</v>
      </c>
      <c r="AE2211" s="427" t="s">
        <v>4247</v>
      </c>
      <c r="AF2211" s="177">
        <v>0</v>
      </c>
      <c r="AG2211" s="177">
        <v>0</v>
      </c>
      <c r="AH2211" s="177">
        <v>0</v>
      </c>
      <c r="AI2211" s="177">
        <v>0</v>
      </c>
      <c r="AJ2211" s="177">
        <v>0</v>
      </c>
      <c r="AK2211" s="177">
        <v>0</v>
      </c>
      <c r="AL2211" s="383">
        <v>9</v>
      </c>
      <c r="AM2211" s="177">
        <v>0</v>
      </c>
      <c r="AN2211" s="177">
        <v>0</v>
      </c>
      <c r="AO2211" s="182">
        <v>0</v>
      </c>
      <c r="AP2211" s="180"/>
      <c r="AQ2211" s="180"/>
      <c r="AR2211" s="180"/>
      <c r="AS2211" s="180"/>
      <c r="AT2211" s="180"/>
      <c r="AU2211" s="180"/>
      <c r="AV2211" s="180"/>
      <c r="AW2211" s="180"/>
      <c r="AX2211" s="180"/>
      <c r="AY2211" s="180"/>
      <c r="AZ2211" s="180"/>
      <c r="BA2211" s="180"/>
      <c r="BB2211" s="180"/>
      <c r="BC2211" s="180"/>
      <c r="BD2211" s="180"/>
      <c r="BE2211" s="180"/>
      <c r="BF2211" s="180"/>
      <c r="BG2211" s="180"/>
      <c r="BH2211" s="176">
        <f t="shared" si="259"/>
        <v>9</v>
      </c>
      <c r="BI2211" s="176">
        <f t="shared" si="255"/>
        <v>12</v>
      </c>
      <c r="BJ2211" s="182" t="str">
        <f t="shared" si="256"/>
        <v>9 - 72</v>
      </c>
      <c r="BK2211" s="176">
        <f t="shared" si="257"/>
        <v>41</v>
      </c>
      <c r="BL2211" s="176">
        <f t="shared" si="260"/>
        <v>9</v>
      </c>
      <c r="BM2211" s="533"/>
      <c r="BN2211" s="185">
        <v>1000</v>
      </c>
      <c r="BO2211" s="180">
        <v>12</v>
      </c>
      <c r="BP2211" s="178">
        <f t="shared" si="261"/>
        <v>1492</v>
      </c>
      <c r="BQ2211" s="420" t="str">
        <f t="shared" si="258"/>
        <v>VI</v>
      </c>
      <c r="BR2211" s="185"/>
      <c r="BS2211" s="464" t="s">
        <v>12999</v>
      </c>
    </row>
    <row r="2212" spans="1:71" x14ac:dyDescent="0.2">
      <c r="A2212" s="697">
        <v>2210</v>
      </c>
      <c r="B2212" s="286" t="s">
        <v>13100</v>
      </c>
      <c r="C2212" s="286" t="s">
        <v>13112</v>
      </c>
      <c r="D2212" s="258" t="s">
        <v>12999</v>
      </c>
      <c r="E2212" s="736">
        <v>1</v>
      </c>
      <c r="F2212" s="736">
        <v>1</v>
      </c>
      <c r="G2212" s="737">
        <v>4</v>
      </c>
      <c r="H2212" s="305" t="s">
        <v>3486</v>
      </c>
      <c r="I2212" s="496" t="s">
        <v>3485</v>
      </c>
      <c r="J2212" s="497" t="s">
        <v>5255</v>
      </c>
      <c r="K2212" s="427" t="s">
        <v>7170</v>
      </c>
      <c r="L2212" s="427" t="s">
        <v>5490</v>
      </c>
      <c r="M2212" s="685">
        <v>14</v>
      </c>
      <c r="N2212" s="685" t="s">
        <v>15710</v>
      </c>
      <c r="O2212" s="685">
        <v>5400</v>
      </c>
      <c r="P2212" s="427" t="s">
        <v>16155</v>
      </c>
      <c r="Q2212" s="179">
        <v>6</v>
      </c>
      <c r="R2212" s="180"/>
      <c r="S2212" s="498">
        <v>1</v>
      </c>
      <c r="T2212" s="190">
        <v>1</v>
      </c>
      <c r="U2212" s="190">
        <v>1</v>
      </c>
      <c r="V2212" s="190">
        <v>1</v>
      </c>
      <c r="W2212" s="742">
        <v>0</v>
      </c>
      <c r="X2212" s="742"/>
      <c r="Y2212" s="184">
        <v>18</v>
      </c>
      <c r="Z2212" s="742"/>
      <c r="AA2212" s="742"/>
      <c r="AB2212" s="220"/>
      <c r="AC2212" s="419" t="s">
        <v>13104</v>
      </c>
      <c r="AD2212" s="427" t="s">
        <v>3856</v>
      </c>
      <c r="AE2212" s="427" t="s">
        <v>4247</v>
      </c>
      <c r="AF2212" s="177">
        <v>0</v>
      </c>
      <c r="AG2212" s="177">
        <v>0</v>
      </c>
      <c r="AH2212" s="177">
        <v>0</v>
      </c>
      <c r="AI2212" s="177">
        <v>0</v>
      </c>
      <c r="AJ2212" s="177">
        <v>0</v>
      </c>
      <c r="AK2212" s="177">
        <v>0</v>
      </c>
      <c r="AL2212" s="383">
        <v>10</v>
      </c>
      <c r="AM2212" s="177">
        <v>0</v>
      </c>
      <c r="AN2212" s="177">
        <v>0</v>
      </c>
      <c r="AO2212" s="182">
        <v>0</v>
      </c>
      <c r="AP2212" s="180"/>
      <c r="AQ2212" s="180"/>
      <c r="AR2212" s="180"/>
      <c r="AS2212" s="180"/>
      <c r="AT2212" s="180"/>
      <c r="AU2212" s="180"/>
      <c r="AV2212" s="180"/>
      <c r="AW2212" s="180"/>
      <c r="AX2212" s="180"/>
      <c r="AY2212" s="180"/>
      <c r="AZ2212" s="180"/>
      <c r="BA2212" s="180"/>
      <c r="BB2212" s="180"/>
      <c r="BC2212" s="180"/>
      <c r="BD2212" s="180"/>
      <c r="BE2212" s="180"/>
      <c r="BF2212" s="180"/>
      <c r="BG2212" s="180"/>
      <c r="BH2212" s="176">
        <f t="shared" si="259"/>
        <v>10</v>
      </c>
      <c r="BI2212" s="176">
        <f t="shared" si="255"/>
        <v>10</v>
      </c>
      <c r="BJ2212" s="182" t="str">
        <f t="shared" si="256"/>
        <v>10 - 80</v>
      </c>
      <c r="BK2212" s="176">
        <f t="shared" si="257"/>
        <v>45</v>
      </c>
      <c r="BL2212" s="176">
        <f t="shared" si="260"/>
        <v>10</v>
      </c>
      <c r="BM2212" s="533"/>
      <c r="BN2212" s="185">
        <v>1500</v>
      </c>
      <c r="BO2212" s="180">
        <v>14</v>
      </c>
      <c r="BP2212" s="178">
        <f t="shared" si="261"/>
        <v>2130</v>
      </c>
      <c r="BQ2212" s="420" t="str">
        <f t="shared" si="258"/>
        <v>VII</v>
      </c>
      <c r="BR2212" s="185"/>
      <c r="BS2212" s="464" t="s">
        <v>12999</v>
      </c>
    </row>
    <row r="2213" spans="1:71" x14ac:dyDescent="0.2">
      <c r="A2213" s="697">
        <v>2211</v>
      </c>
      <c r="B2213" s="286" t="s">
        <v>13100</v>
      </c>
      <c r="C2213" s="286" t="s">
        <v>13113</v>
      </c>
      <c r="D2213" s="258" t="s">
        <v>12999</v>
      </c>
      <c r="E2213" s="736">
        <v>1</v>
      </c>
      <c r="F2213" s="736">
        <v>1</v>
      </c>
      <c r="G2213" s="737">
        <v>4</v>
      </c>
      <c r="H2213" s="305" t="s">
        <v>3486</v>
      </c>
      <c r="I2213" s="496" t="s">
        <v>3485</v>
      </c>
      <c r="J2213" s="497" t="s">
        <v>5255</v>
      </c>
      <c r="K2213" s="427" t="s">
        <v>4683</v>
      </c>
      <c r="L2213" s="427" t="s">
        <v>5490</v>
      </c>
      <c r="M2213" s="685">
        <v>15</v>
      </c>
      <c r="N2213" s="685" t="s">
        <v>15710</v>
      </c>
      <c r="O2213" s="685">
        <v>6600</v>
      </c>
      <c r="P2213" s="427" t="s">
        <v>16155</v>
      </c>
      <c r="Q2213" s="179">
        <v>6</v>
      </c>
      <c r="R2213" s="180"/>
      <c r="S2213" s="498">
        <v>1</v>
      </c>
      <c r="T2213" s="190">
        <v>1</v>
      </c>
      <c r="U2213" s="190">
        <v>1</v>
      </c>
      <c r="V2213" s="190">
        <v>1</v>
      </c>
      <c r="W2213" s="742">
        <v>0</v>
      </c>
      <c r="X2213" s="742"/>
      <c r="Y2213" s="184">
        <v>18</v>
      </c>
      <c r="Z2213" s="742"/>
      <c r="AA2213" s="742"/>
      <c r="AB2213" s="220"/>
      <c r="AC2213" s="419" t="s">
        <v>13104</v>
      </c>
      <c r="AD2213" s="427" t="s">
        <v>3856</v>
      </c>
      <c r="AE2213" s="427" t="s">
        <v>4247</v>
      </c>
      <c r="AF2213" s="177">
        <v>0</v>
      </c>
      <c r="AG2213" s="177">
        <v>0</v>
      </c>
      <c r="AH2213" s="177">
        <v>0</v>
      </c>
      <c r="AI2213" s="177">
        <v>0</v>
      </c>
      <c r="AJ2213" s="177">
        <v>0</v>
      </c>
      <c r="AK2213" s="177">
        <v>0</v>
      </c>
      <c r="AL2213" s="383">
        <v>11</v>
      </c>
      <c r="AM2213" s="177">
        <v>0</v>
      </c>
      <c r="AN2213" s="177">
        <v>0</v>
      </c>
      <c r="AO2213" s="182">
        <v>0</v>
      </c>
      <c r="AP2213" s="180"/>
      <c r="AQ2213" s="180"/>
      <c r="AR2213" s="180"/>
      <c r="AS2213" s="180"/>
      <c r="AT2213" s="180"/>
      <c r="AU2213" s="180"/>
      <c r="AV2213" s="180"/>
      <c r="AW2213" s="180"/>
      <c r="AX2213" s="180"/>
      <c r="AY2213" s="180"/>
      <c r="AZ2213" s="180"/>
      <c r="BA2213" s="180"/>
      <c r="BB2213" s="180"/>
      <c r="BC2213" s="180"/>
      <c r="BD2213" s="180"/>
      <c r="BE2213" s="180"/>
      <c r="BF2213" s="180"/>
      <c r="BG2213" s="180"/>
      <c r="BH2213" s="176">
        <f t="shared" si="259"/>
        <v>11</v>
      </c>
      <c r="BI2213" s="176">
        <f t="shared" si="255"/>
        <v>10</v>
      </c>
      <c r="BJ2213" s="182" t="str">
        <f t="shared" si="256"/>
        <v>11 - 88</v>
      </c>
      <c r="BK2213" s="176">
        <f t="shared" si="257"/>
        <v>50</v>
      </c>
      <c r="BL2213" s="176">
        <f t="shared" si="260"/>
        <v>11</v>
      </c>
      <c r="BM2213" s="533"/>
      <c r="BN2213" s="185">
        <v>2150</v>
      </c>
      <c r="BO2213" s="180">
        <v>16</v>
      </c>
      <c r="BP2213" s="178">
        <f t="shared" si="261"/>
        <v>2950</v>
      </c>
      <c r="BQ2213" s="420" t="str">
        <f t="shared" si="258"/>
        <v>VII</v>
      </c>
      <c r="BR2213" s="185"/>
      <c r="BS2213" s="464" t="s">
        <v>12999</v>
      </c>
    </row>
    <row r="2214" spans="1:71" x14ac:dyDescent="0.2">
      <c r="A2214" s="696">
        <v>2212</v>
      </c>
      <c r="B2214" s="286" t="s">
        <v>13100</v>
      </c>
      <c r="C2214" s="286" t="s">
        <v>13114</v>
      </c>
      <c r="D2214" s="258" t="s">
        <v>12999</v>
      </c>
      <c r="E2214" s="736">
        <v>1</v>
      </c>
      <c r="F2214" s="736">
        <v>1</v>
      </c>
      <c r="G2214" s="737">
        <v>4</v>
      </c>
      <c r="H2214" s="305" t="s">
        <v>3486</v>
      </c>
      <c r="I2214" s="496" t="s">
        <v>3485</v>
      </c>
      <c r="J2214" s="497" t="s">
        <v>5255</v>
      </c>
      <c r="K2214" s="427" t="s">
        <v>5359</v>
      </c>
      <c r="L2214" s="427" t="s">
        <v>5490</v>
      </c>
      <c r="M2214" s="685">
        <v>16</v>
      </c>
      <c r="N2214" s="685" t="s">
        <v>15710</v>
      </c>
      <c r="O2214" s="685">
        <v>8000</v>
      </c>
      <c r="P2214" s="427" t="s">
        <v>16155</v>
      </c>
      <c r="Q2214" s="179">
        <v>6</v>
      </c>
      <c r="R2214" s="180"/>
      <c r="S2214" s="498">
        <v>1</v>
      </c>
      <c r="T2214" s="190">
        <v>1</v>
      </c>
      <c r="U2214" s="190">
        <v>1</v>
      </c>
      <c r="V2214" s="190">
        <v>1</v>
      </c>
      <c r="W2214" s="742">
        <v>0</v>
      </c>
      <c r="X2214" s="742"/>
      <c r="Y2214" s="184">
        <v>18</v>
      </c>
      <c r="Z2214" s="742"/>
      <c r="AA2214" s="742"/>
      <c r="AB2214" s="220"/>
      <c r="AC2214" s="419" t="s">
        <v>13105</v>
      </c>
      <c r="AD2214" s="427" t="s">
        <v>3856</v>
      </c>
      <c r="AE2214" s="427" t="s">
        <v>4247</v>
      </c>
      <c r="AF2214" s="177">
        <v>0</v>
      </c>
      <c r="AG2214" s="177">
        <v>0</v>
      </c>
      <c r="AH2214" s="177">
        <v>0</v>
      </c>
      <c r="AI2214" s="177">
        <v>0</v>
      </c>
      <c r="AJ2214" s="177">
        <v>0</v>
      </c>
      <c r="AK2214" s="177">
        <v>0</v>
      </c>
      <c r="AL2214" s="383">
        <v>12</v>
      </c>
      <c r="AM2214" s="177">
        <v>0</v>
      </c>
      <c r="AN2214" s="177">
        <v>0</v>
      </c>
      <c r="AO2214" s="182">
        <v>0</v>
      </c>
      <c r="AP2214" s="180"/>
      <c r="AQ2214" s="180"/>
      <c r="AR2214" s="180"/>
      <c r="AS2214" s="180"/>
      <c r="AT2214" s="180"/>
      <c r="AU2214" s="180"/>
      <c r="AV2214" s="180"/>
      <c r="AW2214" s="180"/>
      <c r="AX2214" s="180"/>
      <c r="AY2214" s="180"/>
      <c r="AZ2214" s="180"/>
      <c r="BA2214" s="180"/>
      <c r="BB2214" s="180"/>
      <c r="BC2214" s="180"/>
      <c r="BD2214" s="180"/>
      <c r="BE2214" s="180"/>
      <c r="BF2214" s="180"/>
      <c r="BG2214" s="180"/>
      <c r="BH2214" s="176">
        <f t="shared" si="259"/>
        <v>12</v>
      </c>
      <c r="BI2214" s="176">
        <f t="shared" si="255"/>
        <v>9</v>
      </c>
      <c r="BJ2214" s="182" t="str">
        <f t="shared" si="256"/>
        <v>12 - 96</v>
      </c>
      <c r="BK2214" s="176">
        <f t="shared" si="257"/>
        <v>54</v>
      </c>
      <c r="BL2214" s="176">
        <f t="shared" si="260"/>
        <v>12</v>
      </c>
      <c r="BM2214" s="533"/>
      <c r="BN2214" s="185">
        <v>2150</v>
      </c>
      <c r="BO2214" s="180">
        <v>16</v>
      </c>
      <c r="BP2214" s="178">
        <f t="shared" si="261"/>
        <v>3014</v>
      </c>
      <c r="BQ2214" s="420" t="str">
        <f t="shared" si="258"/>
        <v>VII</v>
      </c>
      <c r="BR2214" s="185"/>
      <c r="BS2214" s="464" t="s">
        <v>12999</v>
      </c>
    </row>
    <row r="2215" spans="1:71" ht="38.25" x14ac:dyDescent="0.2">
      <c r="A2215" s="696">
        <v>2213</v>
      </c>
      <c r="B2215" s="286" t="s">
        <v>13116</v>
      </c>
      <c r="C2215" s="286" t="s">
        <v>13116</v>
      </c>
      <c r="D2215" s="258" t="s">
        <v>12999</v>
      </c>
      <c r="E2215" s="736">
        <v>1</v>
      </c>
      <c r="F2215" s="736">
        <v>1</v>
      </c>
      <c r="G2215" s="737">
        <v>2</v>
      </c>
      <c r="H2215" s="305" t="s">
        <v>13117</v>
      </c>
      <c r="I2215" s="496" t="s">
        <v>3487</v>
      </c>
      <c r="J2215" s="497" t="s">
        <v>6551</v>
      </c>
      <c r="K2215" s="427" t="s">
        <v>3491</v>
      </c>
      <c r="L2215" s="427" t="s">
        <v>3491</v>
      </c>
      <c r="M2215" s="685">
        <v>5</v>
      </c>
      <c r="N2215" s="685" t="s">
        <v>15715</v>
      </c>
      <c r="O2215" s="685">
        <v>95</v>
      </c>
      <c r="P2215" s="427" t="s">
        <v>16410</v>
      </c>
      <c r="Q2215" s="179">
        <v>7</v>
      </c>
      <c r="R2215" s="180"/>
      <c r="S2215" s="498">
        <v>3</v>
      </c>
      <c r="T2215" s="190">
        <v>18</v>
      </c>
      <c r="U2215" s="190">
        <v>2</v>
      </c>
      <c r="V2215" s="190">
        <v>18</v>
      </c>
      <c r="W2215" s="742">
        <v>0</v>
      </c>
      <c r="X2215" s="742"/>
      <c r="Y2215" s="184"/>
      <c r="Z2215" s="742"/>
      <c r="AA2215" s="742"/>
      <c r="AB2215" s="220"/>
      <c r="AC2215" s="419" t="s">
        <v>13126</v>
      </c>
      <c r="AD2215" s="427" t="s">
        <v>13004</v>
      </c>
      <c r="AE2215" s="427" t="s">
        <v>4250</v>
      </c>
      <c r="AF2215" s="177">
        <v>0</v>
      </c>
      <c r="AG2215" s="177">
        <v>0</v>
      </c>
      <c r="AH2215" s="177">
        <v>0</v>
      </c>
      <c r="AI2215" s="177">
        <v>0</v>
      </c>
      <c r="AJ2215" s="177">
        <v>0</v>
      </c>
      <c r="AK2215" s="177">
        <v>0</v>
      </c>
      <c r="AL2215" s="383">
        <v>6</v>
      </c>
      <c r="AM2215" s="177">
        <v>0</v>
      </c>
      <c r="AN2215" s="177">
        <v>0</v>
      </c>
      <c r="AO2215" s="182">
        <v>0</v>
      </c>
      <c r="AP2215" s="180"/>
      <c r="AQ2215" s="180"/>
      <c r="AR2215" s="180"/>
      <c r="AS2215" s="180"/>
      <c r="AT2215" s="180"/>
      <c r="AU2215" s="180"/>
      <c r="AV2215" s="180"/>
      <c r="AW2215" s="180"/>
      <c r="AX2215" s="180"/>
      <c r="AY2215" s="180"/>
      <c r="AZ2215" s="180"/>
      <c r="BA2215" s="180"/>
      <c r="BB2215" s="180"/>
      <c r="BC2215" s="180"/>
      <c r="BD2215" s="180"/>
      <c r="BE2215" s="180"/>
      <c r="BF2215" s="180"/>
      <c r="BG2215" s="180"/>
      <c r="BH2215" s="176">
        <f t="shared" si="259"/>
        <v>6</v>
      </c>
      <c r="BI2215" s="176">
        <f t="shared" si="255"/>
        <v>13</v>
      </c>
      <c r="BJ2215" s="182" t="str">
        <f t="shared" si="256"/>
        <v>6 - 48</v>
      </c>
      <c r="BK2215" s="176">
        <f t="shared" si="257"/>
        <v>27</v>
      </c>
      <c r="BL2215" s="176">
        <f t="shared" si="260"/>
        <v>6</v>
      </c>
      <c r="BM2215" s="533"/>
      <c r="BN2215" s="185">
        <v>600</v>
      </c>
      <c r="BO2215" s="180">
        <v>6</v>
      </c>
      <c r="BP2215" s="178">
        <f t="shared" si="261"/>
        <v>762</v>
      </c>
      <c r="BQ2215" s="420" t="str">
        <f t="shared" si="258"/>
        <v>VI</v>
      </c>
      <c r="BR2215" s="185"/>
      <c r="BS2215" s="464" t="s">
        <v>12999</v>
      </c>
    </row>
    <row r="2216" spans="1:71" ht="63.75" x14ac:dyDescent="0.2">
      <c r="A2216" s="697">
        <v>2214</v>
      </c>
      <c r="B2216" s="286" t="s">
        <v>13127</v>
      </c>
      <c r="C2216" s="286" t="s">
        <v>13127</v>
      </c>
      <c r="D2216" s="258" t="s">
        <v>12999</v>
      </c>
      <c r="E2216" s="736">
        <v>1</v>
      </c>
      <c r="F2216" s="736">
        <v>1</v>
      </c>
      <c r="G2216" s="737">
        <v>1</v>
      </c>
      <c r="H2216" s="305" t="s">
        <v>13128</v>
      </c>
      <c r="I2216" s="496" t="s">
        <v>8167</v>
      </c>
      <c r="J2216" s="497" t="s">
        <v>5935</v>
      </c>
      <c r="K2216" s="427" t="s">
        <v>3491</v>
      </c>
      <c r="L2216" s="427" t="s">
        <v>3491</v>
      </c>
      <c r="M2216" s="685">
        <v>6</v>
      </c>
      <c r="N2216" s="685" t="s">
        <v>15715</v>
      </c>
      <c r="O2216" s="685">
        <v>88</v>
      </c>
      <c r="P2216" s="427" t="s">
        <v>16411</v>
      </c>
      <c r="Q2216" s="179">
        <v>-3</v>
      </c>
      <c r="R2216" s="180"/>
      <c r="S2216" s="498">
        <v>17</v>
      </c>
      <c r="T2216" s="190">
        <v>18</v>
      </c>
      <c r="U2216" s="190">
        <v>8</v>
      </c>
      <c r="V2216" s="190">
        <v>18</v>
      </c>
      <c r="W2216" s="742">
        <v>12</v>
      </c>
      <c r="X2216" s="742"/>
      <c r="Y2216" s="184"/>
      <c r="Z2216" s="742"/>
      <c r="AA2216" s="742"/>
      <c r="AB2216" s="220"/>
      <c r="AC2216" s="419" t="s">
        <v>13142</v>
      </c>
      <c r="AD2216" s="427" t="s">
        <v>13143</v>
      </c>
      <c r="AE2216" s="427" t="s">
        <v>4252</v>
      </c>
      <c r="AF2216" s="177">
        <v>0</v>
      </c>
      <c r="AG2216" s="177">
        <v>0</v>
      </c>
      <c r="AH2216" s="177">
        <v>0</v>
      </c>
      <c r="AI2216" s="177">
        <v>0</v>
      </c>
      <c r="AJ2216" s="177">
        <v>0</v>
      </c>
      <c r="AK2216" s="177">
        <v>0</v>
      </c>
      <c r="AL2216" s="383">
        <v>10</v>
      </c>
      <c r="AM2216" s="177">
        <v>0</v>
      </c>
      <c r="AN2216" s="177">
        <v>0</v>
      </c>
      <c r="AO2216" s="182">
        <v>0</v>
      </c>
      <c r="AP2216" s="180"/>
      <c r="AQ2216" s="180"/>
      <c r="AR2216" s="180"/>
      <c r="AS2216" s="180"/>
      <c r="AT2216" s="180"/>
      <c r="AU2216" s="180"/>
      <c r="AV2216" s="180"/>
      <c r="AW2216" s="180"/>
      <c r="AX2216" s="180"/>
      <c r="AY2216" s="180"/>
      <c r="AZ2216" s="180"/>
      <c r="BA2216" s="180"/>
      <c r="BB2216" s="180"/>
      <c r="BC2216" s="180"/>
      <c r="BD2216" s="180"/>
      <c r="BE2216" s="180"/>
      <c r="BF2216" s="180"/>
      <c r="BG2216" s="180"/>
      <c r="BH2216" s="176">
        <f t="shared" si="259"/>
        <v>10</v>
      </c>
      <c r="BI2216" s="176">
        <f t="shared" si="255"/>
        <v>10</v>
      </c>
      <c r="BJ2216" s="182" t="str">
        <f t="shared" si="256"/>
        <v>10 - 80</v>
      </c>
      <c r="BK2216" s="176">
        <f t="shared" si="257"/>
        <v>45</v>
      </c>
      <c r="BL2216" s="176">
        <f t="shared" si="260"/>
        <v>10</v>
      </c>
      <c r="BM2216" s="533"/>
      <c r="BN2216" s="185">
        <v>3600</v>
      </c>
      <c r="BO2216" s="180">
        <v>14</v>
      </c>
      <c r="BP2216" s="178">
        <f t="shared" si="261"/>
        <v>4230</v>
      </c>
      <c r="BQ2216" s="420" t="str">
        <f t="shared" si="258"/>
        <v>VIII</v>
      </c>
      <c r="BR2216" s="185"/>
      <c r="BS2216" s="464" t="s">
        <v>12999</v>
      </c>
    </row>
    <row r="2217" spans="1:71" ht="102" x14ac:dyDescent="0.2">
      <c r="A2217" s="697">
        <v>2215</v>
      </c>
      <c r="B2217" s="286" t="s">
        <v>13144</v>
      </c>
      <c r="C2217" s="286" t="s">
        <v>13145</v>
      </c>
      <c r="D2217" s="258" t="s">
        <v>12999</v>
      </c>
      <c r="E2217" s="736">
        <v>1</v>
      </c>
      <c r="F2217" s="736">
        <v>1</v>
      </c>
      <c r="G2217" s="737">
        <v>2</v>
      </c>
      <c r="H2217" s="305" t="s">
        <v>13148</v>
      </c>
      <c r="I2217" s="496" t="s">
        <v>2342</v>
      </c>
      <c r="J2217" s="497" t="s">
        <v>13149</v>
      </c>
      <c r="K2217" s="427" t="s">
        <v>5371</v>
      </c>
      <c r="L2217" s="427" t="s">
        <v>5490</v>
      </c>
      <c r="M2217" s="685">
        <v>53.5</v>
      </c>
      <c r="N2217" s="685" t="s">
        <v>15710</v>
      </c>
      <c r="O2217" s="685">
        <v>7000</v>
      </c>
      <c r="P2217" s="427" t="s">
        <v>15962</v>
      </c>
      <c r="Q2217" s="179">
        <v>2</v>
      </c>
      <c r="R2217" s="180"/>
      <c r="S2217" s="498">
        <v>13</v>
      </c>
      <c r="T2217" s="190">
        <v>18</v>
      </c>
      <c r="U2217" s="190">
        <v>4</v>
      </c>
      <c r="V2217" s="190">
        <v>18</v>
      </c>
      <c r="W2217" s="742">
        <v>24</v>
      </c>
      <c r="X2217" s="742">
        <v>24</v>
      </c>
      <c r="Y2217" s="184">
        <v>18</v>
      </c>
      <c r="Z2217" s="742"/>
      <c r="AA2217" s="742"/>
      <c r="AB2217" s="499" t="s">
        <v>793</v>
      </c>
      <c r="AC2217" s="419" t="s">
        <v>13199</v>
      </c>
      <c r="AD2217" s="427" t="s">
        <v>6415</v>
      </c>
      <c r="AE2217" s="427" t="s">
        <v>2729</v>
      </c>
      <c r="AF2217" s="177">
        <v>0</v>
      </c>
      <c r="AG2217" s="177">
        <v>0</v>
      </c>
      <c r="AH2217" s="177">
        <v>0</v>
      </c>
      <c r="AI2217" s="177">
        <v>0</v>
      </c>
      <c r="AJ2217" s="177">
        <v>0</v>
      </c>
      <c r="AK2217" s="177">
        <v>0</v>
      </c>
      <c r="AL2217" s="383">
        <v>10</v>
      </c>
      <c r="AM2217" s="177">
        <v>0</v>
      </c>
      <c r="AN2217" s="177">
        <v>0</v>
      </c>
      <c r="AO2217" s="182">
        <v>0</v>
      </c>
      <c r="AP2217" s="180"/>
      <c r="AQ2217" s="180"/>
      <c r="AR2217" s="180"/>
      <c r="AS2217" s="180"/>
      <c r="AT2217" s="180"/>
      <c r="AU2217" s="180"/>
      <c r="AV2217" s="180"/>
      <c r="AW2217" s="180"/>
      <c r="AX2217" s="180"/>
      <c r="AY2217" s="180"/>
      <c r="AZ2217" s="180"/>
      <c r="BA2217" s="180"/>
      <c r="BB2217" s="180"/>
      <c r="BC2217" s="180"/>
      <c r="BD2217" s="180"/>
      <c r="BE2217" s="180"/>
      <c r="BF2217" s="180"/>
      <c r="BG2217" s="180"/>
      <c r="BH2217" s="176">
        <f t="shared" si="259"/>
        <v>10</v>
      </c>
      <c r="BI2217" s="176">
        <f t="shared" si="255"/>
        <v>10</v>
      </c>
      <c r="BJ2217" s="182" t="str">
        <f t="shared" si="256"/>
        <v>10 - 80</v>
      </c>
      <c r="BK2217" s="176">
        <f t="shared" si="257"/>
        <v>45</v>
      </c>
      <c r="BL2217" s="176">
        <f t="shared" si="260"/>
        <v>10</v>
      </c>
      <c r="BM2217" s="533"/>
      <c r="BN2217" s="185">
        <v>3750</v>
      </c>
      <c r="BO2217" s="180">
        <v>14</v>
      </c>
      <c r="BP2217" s="178">
        <f t="shared" si="261"/>
        <v>4380</v>
      </c>
      <c r="BQ2217" s="420" t="str">
        <f t="shared" si="258"/>
        <v>VIII</v>
      </c>
      <c r="BR2217" s="185"/>
      <c r="BS2217" s="464" t="s">
        <v>12999</v>
      </c>
    </row>
    <row r="2218" spans="1:71" ht="102" x14ac:dyDescent="0.2">
      <c r="A2218" s="696">
        <v>2216</v>
      </c>
      <c r="B2218" s="286" t="s">
        <v>13144</v>
      </c>
      <c r="C2218" s="286" t="s">
        <v>13146</v>
      </c>
      <c r="D2218" s="258" t="s">
        <v>12999</v>
      </c>
      <c r="E2218" s="736">
        <v>1</v>
      </c>
      <c r="F2218" s="736">
        <v>1</v>
      </c>
      <c r="G2218" s="737">
        <v>2</v>
      </c>
      <c r="H2218" s="305" t="s">
        <v>13148</v>
      </c>
      <c r="I2218" s="496" t="s">
        <v>2342</v>
      </c>
      <c r="J2218" s="497" t="s">
        <v>13149</v>
      </c>
      <c r="K2218" s="427" t="s">
        <v>2340</v>
      </c>
      <c r="L2218" s="427" t="s">
        <v>5490</v>
      </c>
      <c r="M2218" s="685">
        <v>55</v>
      </c>
      <c r="N2218" s="685" t="s">
        <v>15710</v>
      </c>
      <c r="O2218" s="685">
        <v>7700</v>
      </c>
      <c r="P2218" s="427" t="s">
        <v>15962</v>
      </c>
      <c r="Q2218" s="179">
        <v>2</v>
      </c>
      <c r="R2218" s="180"/>
      <c r="S2218" s="498">
        <v>13</v>
      </c>
      <c r="T2218" s="190">
        <v>18</v>
      </c>
      <c r="U2218" s="190">
        <v>4</v>
      </c>
      <c r="V2218" s="190">
        <v>18</v>
      </c>
      <c r="W2218" s="742">
        <v>12</v>
      </c>
      <c r="X2218" s="742">
        <v>24</v>
      </c>
      <c r="Y2218" s="184">
        <v>18</v>
      </c>
      <c r="Z2218" s="742"/>
      <c r="AA2218" s="742"/>
      <c r="AB2218" s="499" t="s">
        <v>793</v>
      </c>
      <c r="AC2218" s="419" t="s">
        <v>13199</v>
      </c>
      <c r="AD2218" s="427" t="s">
        <v>6415</v>
      </c>
      <c r="AE2218" s="427" t="s">
        <v>2729</v>
      </c>
      <c r="AF2218" s="177">
        <v>0</v>
      </c>
      <c r="AG2218" s="177">
        <v>0</v>
      </c>
      <c r="AH2218" s="177">
        <v>0</v>
      </c>
      <c r="AI2218" s="177">
        <v>0</v>
      </c>
      <c r="AJ2218" s="177">
        <v>0</v>
      </c>
      <c r="AK2218" s="177">
        <v>0</v>
      </c>
      <c r="AL2218" s="383">
        <v>11</v>
      </c>
      <c r="AM2218" s="177">
        <v>0</v>
      </c>
      <c r="AN2218" s="177">
        <v>0</v>
      </c>
      <c r="AO2218" s="182">
        <v>0</v>
      </c>
      <c r="AP2218" s="180"/>
      <c r="AQ2218" s="180"/>
      <c r="AR2218" s="180"/>
      <c r="AS2218" s="180"/>
      <c r="AT2218" s="180"/>
      <c r="AU2218" s="180"/>
      <c r="AV2218" s="180"/>
      <c r="AW2218" s="180"/>
      <c r="AX2218" s="180"/>
      <c r="AY2218" s="180"/>
      <c r="AZ2218" s="180"/>
      <c r="BA2218" s="180"/>
      <c r="BB2218" s="180"/>
      <c r="BC2218" s="180"/>
      <c r="BD2218" s="180"/>
      <c r="BE2218" s="180"/>
      <c r="BF2218" s="180"/>
      <c r="BG2218" s="180"/>
      <c r="BH2218" s="176">
        <f t="shared" si="259"/>
        <v>11</v>
      </c>
      <c r="BI2218" s="176">
        <f t="shared" si="255"/>
        <v>10</v>
      </c>
      <c r="BJ2218" s="182" t="str">
        <f t="shared" si="256"/>
        <v>11 - 88</v>
      </c>
      <c r="BK2218" s="176">
        <f t="shared" si="257"/>
        <v>50</v>
      </c>
      <c r="BL2218" s="176">
        <f t="shared" si="260"/>
        <v>11</v>
      </c>
      <c r="BM2218" s="533"/>
      <c r="BN2218" s="185">
        <v>5400</v>
      </c>
      <c r="BO2218" s="180">
        <v>16</v>
      </c>
      <c r="BP2218" s="178">
        <f t="shared" si="261"/>
        <v>6200</v>
      </c>
      <c r="BQ2218" s="420" t="str">
        <f t="shared" si="258"/>
        <v>VIII</v>
      </c>
      <c r="BR2218" s="185"/>
      <c r="BS2218" s="464" t="s">
        <v>12999</v>
      </c>
    </row>
    <row r="2219" spans="1:71" ht="102" x14ac:dyDescent="0.2">
      <c r="A2219" s="696">
        <v>2217</v>
      </c>
      <c r="B2219" s="286" t="s">
        <v>13144</v>
      </c>
      <c r="C2219" s="286" t="s">
        <v>13147</v>
      </c>
      <c r="D2219" s="258" t="s">
        <v>12999</v>
      </c>
      <c r="E2219" s="736">
        <v>1</v>
      </c>
      <c r="F2219" s="736">
        <v>1</v>
      </c>
      <c r="G2219" s="737">
        <v>2</v>
      </c>
      <c r="H2219" s="305" t="s">
        <v>13148</v>
      </c>
      <c r="I2219" s="496" t="s">
        <v>2342</v>
      </c>
      <c r="J2219" s="497" t="s">
        <v>13149</v>
      </c>
      <c r="K2219" s="427" t="s">
        <v>5366</v>
      </c>
      <c r="L2219" s="427" t="s">
        <v>5490</v>
      </c>
      <c r="M2219" s="685">
        <v>57</v>
      </c>
      <c r="N2219" s="685" t="s">
        <v>15710</v>
      </c>
      <c r="O2219" s="685">
        <v>8400</v>
      </c>
      <c r="P2219" s="427" t="s">
        <v>15962</v>
      </c>
      <c r="Q2219" s="179">
        <v>2</v>
      </c>
      <c r="R2219" s="180"/>
      <c r="S2219" s="498">
        <v>13</v>
      </c>
      <c r="T2219" s="190">
        <v>18</v>
      </c>
      <c r="U2219" s="190">
        <v>4</v>
      </c>
      <c r="V2219" s="190">
        <v>18</v>
      </c>
      <c r="W2219" s="742">
        <v>12</v>
      </c>
      <c r="X2219" s="742">
        <v>24</v>
      </c>
      <c r="Y2219" s="184">
        <v>18</v>
      </c>
      <c r="Z2219" s="742"/>
      <c r="AA2219" s="742"/>
      <c r="AB2219" s="499" t="s">
        <v>793</v>
      </c>
      <c r="AC2219" s="419" t="s">
        <v>13199</v>
      </c>
      <c r="AD2219" s="427" t="s">
        <v>6415</v>
      </c>
      <c r="AE2219" s="427" t="s">
        <v>2729</v>
      </c>
      <c r="AF2219" s="177">
        <v>0</v>
      </c>
      <c r="AG2219" s="177">
        <v>0</v>
      </c>
      <c r="AH2219" s="177">
        <v>0</v>
      </c>
      <c r="AI2219" s="177">
        <v>0</v>
      </c>
      <c r="AJ2219" s="177">
        <v>0</v>
      </c>
      <c r="AK2219" s="177">
        <v>0</v>
      </c>
      <c r="AL2219" s="383">
        <v>12</v>
      </c>
      <c r="AM2219" s="177">
        <v>0</v>
      </c>
      <c r="AN2219" s="177">
        <v>0</v>
      </c>
      <c r="AO2219" s="182">
        <v>0</v>
      </c>
      <c r="AP2219" s="180"/>
      <c r="AQ2219" s="180"/>
      <c r="AR2219" s="180"/>
      <c r="AS2219" s="180"/>
      <c r="AT2219" s="180"/>
      <c r="AU2219" s="180"/>
      <c r="AV2219" s="180"/>
      <c r="AW2219" s="180"/>
      <c r="AX2219" s="180"/>
      <c r="AY2219" s="180"/>
      <c r="AZ2219" s="180"/>
      <c r="BA2219" s="180"/>
      <c r="BB2219" s="180"/>
      <c r="BC2219" s="180"/>
      <c r="BD2219" s="180"/>
      <c r="BE2219" s="180"/>
      <c r="BF2219" s="180"/>
      <c r="BG2219" s="180"/>
      <c r="BH2219" s="176">
        <f t="shared" si="259"/>
        <v>12</v>
      </c>
      <c r="BI2219" s="176">
        <f t="shared" si="255"/>
        <v>9</v>
      </c>
      <c r="BJ2219" s="182" t="str">
        <f t="shared" si="256"/>
        <v>12 - 96</v>
      </c>
      <c r="BK2219" s="176">
        <f t="shared" si="257"/>
        <v>54</v>
      </c>
      <c r="BL2219" s="176">
        <f t="shared" si="260"/>
        <v>12</v>
      </c>
      <c r="BM2219" s="533"/>
      <c r="BN2219" s="185">
        <v>5400</v>
      </c>
      <c r="BO2219" s="180">
        <v>16</v>
      </c>
      <c r="BP2219" s="178">
        <f t="shared" si="261"/>
        <v>6264</v>
      </c>
      <c r="BQ2219" s="420" t="str">
        <f t="shared" si="258"/>
        <v>VIII</v>
      </c>
      <c r="BR2219" s="185"/>
      <c r="BS2219" s="464" t="s">
        <v>12999</v>
      </c>
    </row>
    <row r="2220" spans="1:71" ht="38.25" x14ac:dyDescent="0.2">
      <c r="A2220" s="697">
        <v>2218</v>
      </c>
      <c r="B2220" s="286" t="s">
        <v>13307</v>
      </c>
      <c r="C2220" s="286" t="s">
        <v>13150</v>
      </c>
      <c r="D2220" s="258" t="s">
        <v>12999</v>
      </c>
      <c r="E2220" s="736">
        <v>1</v>
      </c>
      <c r="F2220" s="736">
        <v>1</v>
      </c>
      <c r="G2220" s="737">
        <v>1</v>
      </c>
      <c r="H2220" s="305" t="s">
        <v>13148</v>
      </c>
      <c r="I2220" s="496" t="s">
        <v>2342</v>
      </c>
      <c r="J2220" s="497" t="s">
        <v>13200</v>
      </c>
      <c r="K2220" s="427" t="s">
        <v>5366</v>
      </c>
      <c r="L2220" s="427" t="s">
        <v>5490</v>
      </c>
      <c r="M2220" s="685">
        <v>67.5</v>
      </c>
      <c r="N2220" s="685" t="s">
        <v>15710</v>
      </c>
      <c r="O2220" s="685">
        <v>14200</v>
      </c>
      <c r="P2220" s="427" t="s">
        <v>15962</v>
      </c>
      <c r="Q2220" s="179">
        <v>-1</v>
      </c>
      <c r="R2220" s="180"/>
      <c r="S2220" s="498">
        <v>8</v>
      </c>
      <c r="T2220" s="190">
        <v>10</v>
      </c>
      <c r="U2220" s="190">
        <v>3</v>
      </c>
      <c r="V2220" s="190">
        <v>12</v>
      </c>
      <c r="W2220" s="742">
        <v>12</v>
      </c>
      <c r="X2220" s="742">
        <v>48</v>
      </c>
      <c r="Y2220" s="742"/>
      <c r="Z2220" s="742"/>
      <c r="AA2220" s="742"/>
      <c r="AB2220" s="499" t="s">
        <v>793</v>
      </c>
      <c r="AC2220" s="419" t="s">
        <v>13214</v>
      </c>
      <c r="AD2220" s="427" t="s">
        <v>6415</v>
      </c>
      <c r="AE2220" s="427" t="s">
        <v>4259</v>
      </c>
      <c r="AF2220" s="177">
        <v>0</v>
      </c>
      <c r="AG2220" s="177">
        <v>0</v>
      </c>
      <c r="AH2220" s="177">
        <v>0</v>
      </c>
      <c r="AI2220" s="177">
        <v>0</v>
      </c>
      <c r="AJ2220" s="177">
        <v>0</v>
      </c>
      <c r="AK2220" s="177">
        <v>0</v>
      </c>
      <c r="AL2220" s="383">
        <v>10</v>
      </c>
      <c r="AM2220" s="177">
        <v>0</v>
      </c>
      <c r="AN2220" s="177">
        <v>0</v>
      </c>
      <c r="AO2220" s="182">
        <v>0</v>
      </c>
      <c r="AP2220" s="180"/>
      <c r="AQ2220" s="180"/>
      <c r="AR2220" s="180"/>
      <c r="AS2220" s="180"/>
      <c r="AT2220" s="180"/>
      <c r="AU2220" s="180"/>
      <c r="AV2220" s="180"/>
      <c r="AW2220" s="180"/>
      <c r="AX2220" s="180"/>
      <c r="AY2220" s="180"/>
      <c r="AZ2220" s="180"/>
      <c r="BA2220" s="180"/>
      <c r="BB2220" s="180"/>
      <c r="BC2220" s="180"/>
      <c r="BD2220" s="180"/>
      <c r="BE2220" s="180"/>
      <c r="BF2220" s="180"/>
      <c r="BG2220" s="180"/>
      <c r="BH2220" s="176">
        <f t="shared" si="259"/>
        <v>10</v>
      </c>
      <c r="BI2220" s="176">
        <f t="shared" si="255"/>
        <v>10</v>
      </c>
      <c r="BJ2220" s="182" t="str">
        <f t="shared" si="256"/>
        <v>10 - 80</v>
      </c>
      <c r="BK2220" s="176">
        <f t="shared" si="257"/>
        <v>45</v>
      </c>
      <c r="BL2220" s="176">
        <f t="shared" si="260"/>
        <v>10</v>
      </c>
      <c r="BM2220" s="533"/>
      <c r="BN2220" s="185">
        <v>3000</v>
      </c>
      <c r="BO2220" s="180">
        <v>14</v>
      </c>
      <c r="BP2220" s="178">
        <f t="shared" si="261"/>
        <v>3630</v>
      </c>
      <c r="BQ2220" s="420" t="str">
        <f t="shared" si="258"/>
        <v>VII</v>
      </c>
      <c r="BR2220" s="185"/>
      <c r="BS2220" s="464" t="s">
        <v>12999</v>
      </c>
    </row>
    <row r="2221" spans="1:71" ht="38.25" x14ac:dyDescent="0.2">
      <c r="A2221" s="697">
        <v>2219</v>
      </c>
      <c r="B2221" s="286" t="s">
        <v>13307</v>
      </c>
      <c r="C2221" s="286" t="s">
        <v>13151</v>
      </c>
      <c r="D2221" s="258" t="s">
        <v>12999</v>
      </c>
      <c r="E2221" s="736">
        <v>1</v>
      </c>
      <c r="F2221" s="736">
        <v>1</v>
      </c>
      <c r="G2221" s="737">
        <v>1</v>
      </c>
      <c r="H2221" s="305" t="s">
        <v>13148</v>
      </c>
      <c r="I2221" s="496" t="s">
        <v>2342</v>
      </c>
      <c r="J2221" s="497" t="s">
        <v>13200</v>
      </c>
      <c r="K2221" s="427" t="s">
        <v>5361</v>
      </c>
      <c r="L2221" s="427" t="s">
        <v>5490</v>
      </c>
      <c r="M2221" s="685">
        <v>70</v>
      </c>
      <c r="N2221" s="685" t="s">
        <v>15710</v>
      </c>
      <c r="O2221" s="685">
        <v>15800</v>
      </c>
      <c r="P2221" s="427" t="s">
        <v>15962</v>
      </c>
      <c r="Q2221" s="179">
        <v>-1</v>
      </c>
      <c r="R2221" s="180"/>
      <c r="S2221" s="498">
        <v>8</v>
      </c>
      <c r="T2221" s="190">
        <v>10</v>
      </c>
      <c r="U2221" s="190">
        <v>3</v>
      </c>
      <c r="V2221" s="190">
        <v>12</v>
      </c>
      <c r="W2221" s="742">
        <v>9</v>
      </c>
      <c r="X2221" s="742">
        <v>48</v>
      </c>
      <c r="Y2221" s="742"/>
      <c r="Z2221" s="742"/>
      <c r="AA2221" s="742"/>
      <c r="AB2221" s="499" t="s">
        <v>793</v>
      </c>
      <c r="AC2221" s="419" t="s">
        <v>13214</v>
      </c>
      <c r="AD2221" s="427" t="s">
        <v>6415</v>
      </c>
      <c r="AE2221" s="427" t="s">
        <v>4259</v>
      </c>
      <c r="AF2221" s="177">
        <v>0</v>
      </c>
      <c r="AG2221" s="177">
        <v>0</v>
      </c>
      <c r="AH2221" s="177">
        <v>0</v>
      </c>
      <c r="AI2221" s="177">
        <v>0</v>
      </c>
      <c r="AJ2221" s="177">
        <v>0</v>
      </c>
      <c r="AK2221" s="177">
        <v>0</v>
      </c>
      <c r="AL2221" s="383">
        <v>11</v>
      </c>
      <c r="AM2221" s="177">
        <v>0</v>
      </c>
      <c r="AN2221" s="177">
        <v>0</v>
      </c>
      <c r="AO2221" s="182">
        <v>0</v>
      </c>
      <c r="AP2221" s="180"/>
      <c r="AQ2221" s="180"/>
      <c r="AR2221" s="180"/>
      <c r="AS2221" s="180"/>
      <c r="AT2221" s="180"/>
      <c r="AU2221" s="180"/>
      <c r="AV2221" s="180"/>
      <c r="AW2221" s="180"/>
      <c r="AX2221" s="180"/>
      <c r="AY2221" s="180"/>
      <c r="AZ2221" s="180"/>
      <c r="BA2221" s="180"/>
      <c r="BB2221" s="180"/>
      <c r="BC2221" s="180"/>
      <c r="BD2221" s="180"/>
      <c r="BE2221" s="180"/>
      <c r="BF2221" s="180"/>
      <c r="BG2221" s="180"/>
      <c r="BH2221" s="176">
        <f t="shared" si="259"/>
        <v>11</v>
      </c>
      <c r="BI2221" s="176">
        <f t="shared" si="255"/>
        <v>10</v>
      </c>
      <c r="BJ2221" s="182" t="str">
        <f t="shared" si="256"/>
        <v>11 - 88</v>
      </c>
      <c r="BK2221" s="176">
        <f t="shared" si="257"/>
        <v>50</v>
      </c>
      <c r="BL2221" s="176">
        <f t="shared" si="260"/>
        <v>11</v>
      </c>
      <c r="BM2221" s="533"/>
      <c r="BN2221" s="185">
        <v>4400</v>
      </c>
      <c r="BO2221" s="180">
        <v>16</v>
      </c>
      <c r="BP2221" s="178">
        <f t="shared" si="261"/>
        <v>5200</v>
      </c>
      <c r="BQ2221" s="420" t="str">
        <f t="shared" si="258"/>
        <v>VIII</v>
      </c>
      <c r="BR2221" s="185"/>
      <c r="BS2221" s="464" t="s">
        <v>12999</v>
      </c>
    </row>
    <row r="2222" spans="1:71" ht="38.25" x14ac:dyDescent="0.2">
      <c r="A2222" s="696">
        <v>2220</v>
      </c>
      <c r="B2222" s="286" t="s">
        <v>13307</v>
      </c>
      <c r="C2222" s="286" t="s">
        <v>13152</v>
      </c>
      <c r="D2222" s="258" t="s">
        <v>12999</v>
      </c>
      <c r="E2222" s="736">
        <v>1</v>
      </c>
      <c r="F2222" s="736">
        <v>1</v>
      </c>
      <c r="G2222" s="737">
        <v>1</v>
      </c>
      <c r="H2222" s="305" t="s">
        <v>13148</v>
      </c>
      <c r="I2222" s="496" t="s">
        <v>2342</v>
      </c>
      <c r="J2222" s="497" t="s">
        <v>13200</v>
      </c>
      <c r="K2222" s="427" t="s">
        <v>5379</v>
      </c>
      <c r="L2222" s="427" t="s">
        <v>5490</v>
      </c>
      <c r="M2222" s="685">
        <v>72</v>
      </c>
      <c r="N2222" s="685" t="s">
        <v>15710</v>
      </c>
      <c r="O2222" s="685">
        <v>17200</v>
      </c>
      <c r="P2222" s="427" t="s">
        <v>15962</v>
      </c>
      <c r="Q2222" s="179">
        <v>-1</v>
      </c>
      <c r="R2222" s="180"/>
      <c r="S2222" s="498">
        <v>8</v>
      </c>
      <c r="T2222" s="190">
        <v>10</v>
      </c>
      <c r="U2222" s="190">
        <v>3</v>
      </c>
      <c r="V2222" s="190">
        <v>12</v>
      </c>
      <c r="W2222" s="742">
        <v>9</v>
      </c>
      <c r="X2222" s="742">
        <v>48</v>
      </c>
      <c r="Y2222" s="742"/>
      <c r="Z2222" s="742"/>
      <c r="AA2222" s="742"/>
      <c r="AB2222" s="499" t="s">
        <v>793</v>
      </c>
      <c r="AC2222" s="419" t="s">
        <v>13214</v>
      </c>
      <c r="AD2222" s="427" t="s">
        <v>6415</v>
      </c>
      <c r="AE2222" s="427" t="s">
        <v>4259</v>
      </c>
      <c r="AF2222" s="177">
        <v>0</v>
      </c>
      <c r="AG2222" s="177">
        <v>0</v>
      </c>
      <c r="AH2222" s="177">
        <v>0</v>
      </c>
      <c r="AI2222" s="177">
        <v>0</v>
      </c>
      <c r="AJ2222" s="177">
        <v>0</v>
      </c>
      <c r="AK2222" s="177">
        <v>0</v>
      </c>
      <c r="AL2222" s="383">
        <v>12</v>
      </c>
      <c r="AM2222" s="177">
        <v>0</v>
      </c>
      <c r="AN2222" s="177">
        <v>0</v>
      </c>
      <c r="AO2222" s="182">
        <v>0</v>
      </c>
      <c r="AP2222" s="180"/>
      <c r="AQ2222" s="180"/>
      <c r="AR2222" s="180"/>
      <c r="AS2222" s="180"/>
      <c r="AT2222" s="180"/>
      <c r="AU2222" s="180"/>
      <c r="AV2222" s="180"/>
      <c r="AW2222" s="180"/>
      <c r="AX2222" s="180"/>
      <c r="AY2222" s="180"/>
      <c r="AZ2222" s="180"/>
      <c r="BA2222" s="180"/>
      <c r="BB2222" s="180"/>
      <c r="BC2222" s="180"/>
      <c r="BD2222" s="180"/>
      <c r="BE2222" s="180"/>
      <c r="BF2222" s="180"/>
      <c r="BG2222" s="180"/>
      <c r="BH2222" s="176">
        <f t="shared" si="259"/>
        <v>12</v>
      </c>
      <c r="BI2222" s="176">
        <f t="shared" si="255"/>
        <v>9</v>
      </c>
      <c r="BJ2222" s="182" t="str">
        <f t="shared" si="256"/>
        <v>12 - 96</v>
      </c>
      <c r="BK2222" s="176">
        <f t="shared" si="257"/>
        <v>54</v>
      </c>
      <c r="BL2222" s="176">
        <f t="shared" si="260"/>
        <v>12</v>
      </c>
      <c r="BM2222" s="533"/>
      <c r="BN2222" s="185">
        <v>4400</v>
      </c>
      <c r="BO2222" s="180">
        <v>16</v>
      </c>
      <c r="BP2222" s="178">
        <f t="shared" si="261"/>
        <v>5264</v>
      </c>
      <c r="BQ2222" s="420" t="str">
        <f t="shared" si="258"/>
        <v>VIII</v>
      </c>
      <c r="BR2222" s="185"/>
      <c r="BS2222" s="464" t="s">
        <v>12999</v>
      </c>
    </row>
    <row r="2223" spans="1:71" ht="51" x14ac:dyDescent="0.2">
      <c r="A2223" s="696">
        <v>2221</v>
      </c>
      <c r="B2223" s="286" t="s">
        <v>13216</v>
      </c>
      <c r="C2223" s="286" t="s">
        <v>13216</v>
      </c>
      <c r="D2223" s="258" t="s">
        <v>12999</v>
      </c>
      <c r="E2223" s="736">
        <v>1</v>
      </c>
      <c r="F2223" s="736">
        <v>1</v>
      </c>
      <c r="G2223" s="737">
        <v>1</v>
      </c>
      <c r="H2223" s="305" t="s">
        <v>3486</v>
      </c>
      <c r="I2223" s="496" t="s">
        <v>2342</v>
      </c>
      <c r="J2223" s="497" t="s">
        <v>2170</v>
      </c>
      <c r="K2223" s="427" t="s">
        <v>3491</v>
      </c>
      <c r="L2223" s="427" t="s">
        <v>3491</v>
      </c>
      <c r="M2223" s="685">
        <v>5.5</v>
      </c>
      <c r="N2223" s="685" t="s">
        <v>15715</v>
      </c>
      <c r="O2223" s="685">
        <v>75</v>
      </c>
      <c r="P2223" s="427" t="s">
        <v>16412</v>
      </c>
      <c r="Q2223" s="179">
        <v>2</v>
      </c>
      <c r="R2223" s="180"/>
      <c r="S2223" s="498">
        <v>11</v>
      </c>
      <c r="T2223" s="190">
        <v>12</v>
      </c>
      <c r="U2223" s="190">
        <v>4</v>
      </c>
      <c r="V2223" s="190">
        <v>16</v>
      </c>
      <c r="W2223" s="742">
        <v>9</v>
      </c>
      <c r="X2223" s="742">
        <v>6</v>
      </c>
      <c r="Y2223" s="742"/>
      <c r="Z2223" s="742"/>
      <c r="AA2223" s="742"/>
      <c r="AB2223" s="499" t="s">
        <v>794</v>
      </c>
      <c r="AC2223" s="419" t="s">
        <v>13227</v>
      </c>
      <c r="AD2223" s="427" t="s">
        <v>13004</v>
      </c>
      <c r="AE2223" s="427" t="s">
        <v>4250</v>
      </c>
      <c r="AF2223" s="177">
        <v>0</v>
      </c>
      <c r="AG2223" s="177">
        <v>0</v>
      </c>
      <c r="AH2223" s="177">
        <v>0</v>
      </c>
      <c r="AI2223" s="177">
        <v>0</v>
      </c>
      <c r="AJ2223" s="177">
        <v>0</v>
      </c>
      <c r="AK2223" s="177">
        <v>0</v>
      </c>
      <c r="AL2223" s="383">
        <v>8</v>
      </c>
      <c r="AM2223" s="177">
        <v>0</v>
      </c>
      <c r="AN2223" s="177">
        <v>0</v>
      </c>
      <c r="AO2223" s="182">
        <v>0</v>
      </c>
      <c r="AP2223" s="180"/>
      <c r="AQ2223" s="180"/>
      <c r="AR2223" s="180"/>
      <c r="AS2223" s="180"/>
      <c r="AT2223" s="180"/>
      <c r="AU2223" s="180"/>
      <c r="AV2223" s="180"/>
      <c r="AW2223" s="180"/>
      <c r="AX2223" s="180"/>
      <c r="AY2223" s="180"/>
      <c r="AZ2223" s="180"/>
      <c r="BA2223" s="180"/>
      <c r="BB2223" s="180"/>
      <c r="BC2223" s="180"/>
      <c r="BD2223" s="180"/>
      <c r="BE2223" s="180"/>
      <c r="BF2223" s="180"/>
      <c r="BG2223" s="180"/>
      <c r="BH2223" s="176">
        <f t="shared" si="259"/>
        <v>8</v>
      </c>
      <c r="BI2223" s="176">
        <f t="shared" si="255"/>
        <v>12</v>
      </c>
      <c r="BJ2223" s="182" t="str">
        <f t="shared" si="256"/>
        <v>8 - 64</v>
      </c>
      <c r="BK2223" s="176">
        <f t="shared" si="257"/>
        <v>36</v>
      </c>
      <c r="BL2223" s="176">
        <f t="shared" si="260"/>
        <v>8</v>
      </c>
      <c r="BM2223" s="533"/>
      <c r="BN2223" s="185">
        <v>1075</v>
      </c>
      <c r="BO2223" s="180">
        <v>10</v>
      </c>
      <c r="BP2223" s="178">
        <f t="shared" si="261"/>
        <v>1435</v>
      </c>
      <c r="BQ2223" s="420" t="str">
        <f t="shared" si="258"/>
        <v>VII</v>
      </c>
      <c r="BR2223" s="185"/>
      <c r="BS2223" s="464" t="s">
        <v>12999</v>
      </c>
    </row>
    <row r="2224" spans="1:71" ht="38.25" x14ac:dyDescent="0.2">
      <c r="A2224" s="697">
        <v>2222</v>
      </c>
      <c r="B2224" s="286" t="s">
        <v>13217</v>
      </c>
      <c r="C2224" s="286" t="s">
        <v>13217</v>
      </c>
      <c r="D2224" s="258" t="s">
        <v>12999</v>
      </c>
      <c r="E2224" s="736">
        <v>1</v>
      </c>
      <c r="F2224" s="736">
        <v>1</v>
      </c>
      <c r="G2224" s="737">
        <v>4</v>
      </c>
      <c r="H2224" s="305" t="s">
        <v>3486</v>
      </c>
      <c r="I2224" s="496" t="s">
        <v>2342</v>
      </c>
      <c r="J2224" s="497" t="s">
        <v>6036</v>
      </c>
      <c r="K2224" s="427" t="s">
        <v>3491</v>
      </c>
      <c r="L2224" s="427" t="s">
        <v>3491</v>
      </c>
      <c r="M2224" s="685">
        <v>5.5</v>
      </c>
      <c r="N2224" s="685" t="s">
        <v>15715</v>
      </c>
      <c r="O2224" s="685">
        <v>75</v>
      </c>
      <c r="P2224" s="427" t="s">
        <v>16412</v>
      </c>
      <c r="Q2224" s="179">
        <v>6</v>
      </c>
      <c r="R2224" s="180"/>
      <c r="S2224" s="498">
        <v>5</v>
      </c>
      <c r="T2224" s="190">
        <v>7</v>
      </c>
      <c r="U2224" s="190">
        <v>2</v>
      </c>
      <c r="V2224" s="190">
        <v>8</v>
      </c>
      <c r="W2224" s="742">
        <v>12</v>
      </c>
      <c r="X2224" s="742">
        <v>6</v>
      </c>
      <c r="Y2224" s="742"/>
      <c r="Z2224" s="742"/>
      <c r="AA2224" s="742"/>
      <c r="AB2224" s="499" t="s">
        <v>794</v>
      </c>
      <c r="AC2224" s="419" t="s">
        <v>13236</v>
      </c>
      <c r="AD2224" s="427" t="s">
        <v>13004</v>
      </c>
      <c r="AE2224" s="427" t="s">
        <v>4250</v>
      </c>
      <c r="AF2224" s="177">
        <v>0</v>
      </c>
      <c r="AG2224" s="177">
        <v>0</v>
      </c>
      <c r="AH2224" s="177">
        <v>0</v>
      </c>
      <c r="AI2224" s="177">
        <v>0</v>
      </c>
      <c r="AJ2224" s="177">
        <v>0</v>
      </c>
      <c r="AK2224" s="177">
        <v>0</v>
      </c>
      <c r="AL2224" s="383">
        <v>3</v>
      </c>
      <c r="AM2224" s="177">
        <v>0</v>
      </c>
      <c r="AN2224" s="177">
        <v>0</v>
      </c>
      <c r="AO2224" s="182">
        <v>0</v>
      </c>
      <c r="AP2224" s="180"/>
      <c r="AQ2224" s="180"/>
      <c r="AR2224" s="180"/>
      <c r="AS2224" s="180"/>
      <c r="AT2224" s="180"/>
      <c r="AU2224" s="180"/>
      <c r="AV2224" s="180"/>
      <c r="AW2224" s="180"/>
      <c r="AX2224" s="180"/>
      <c r="AY2224" s="180"/>
      <c r="AZ2224" s="180"/>
      <c r="BA2224" s="180"/>
      <c r="BB2224" s="180"/>
      <c r="BC2224" s="180"/>
      <c r="BD2224" s="180"/>
      <c r="BE2224" s="180"/>
      <c r="BF2224" s="180"/>
      <c r="BG2224" s="180"/>
      <c r="BH2224" s="176">
        <f t="shared" si="259"/>
        <v>3</v>
      </c>
      <c r="BI2224" s="176">
        <f t="shared" si="255"/>
        <v>16</v>
      </c>
      <c r="BJ2224" s="182" t="str">
        <f t="shared" si="256"/>
        <v>3 - 24</v>
      </c>
      <c r="BK2224" s="176">
        <f t="shared" si="257"/>
        <v>14</v>
      </c>
      <c r="BL2224" s="176">
        <f t="shared" si="260"/>
        <v>3</v>
      </c>
      <c r="BM2224" s="533"/>
      <c r="BN2224" s="185">
        <v>50</v>
      </c>
      <c r="BO2224" s="180">
        <v>3</v>
      </c>
      <c r="BP2224" s="178">
        <f t="shared" si="261"/>
        <v>92</v>
      </c>
      <c r="BQ2224" s="420" t="str">
        <f t="shared" si="258"/>
        <v>II</v>
      </c>
      <c r="BR2224" s="185"/>
      <c r="BS2224" s="464" t="s">
        <v>12999</v>
      </c>
    </row>
    <row r="2225" spans="1:71" ht="51" x14ac:dyDescent="0.2">
      <c r="A2225" s="697">
        <v>2223</v>
      </c>
      <c r="B2225" s="286" t="s">
        <v>13218</v>
      </c>
      <c r="C2225" s="286" t="s">
        <v>13218</v>
      </c>
      <c r="D2225" s="258" t="s">
        <v>12999</v>
      </c>
      <c r="E2225" s="736">
        <v>1</v>
      </c>
      <c r="F2225" s="736">
        <v>1</v>
      </c>
      <c r="G2225" s="737">
        <v>1</v>
      </c>
      <c r="H2225" s="305" t="s">
        <v>3486</v>
      </c>
      <c r="I2225" s="496" t="s">
        <v>6635</v>
      </c>
      <c r="J2225" s="497" t="s">
        <v>3409</v>
      </c>
      <c r="K2225" s="427" t="s">
        <v>3491</v>
      </c>
      <c r="L2225" s="427" t="s">
        <v>3491</v>
      </c>
      <c r="M2225" s="685">
        <v>5.5</v>
      </c>
      <c r="N2225" s="685" t="s">
        <v>15715</v>
      </c>
      <c r="O2225" s="685">
        <v>75</v>
      </c>
      <c r="P2225" s="427" t="s">
        <v>16412</v>
      </c>
      <c r="Q2225" s="179">
        <v>4</v>
      </c>
      <c r="R2225" s="180"/>
      <c r="S2225" s="498">
        <v>5</v>
      </c>
      <c r="T2225" s="190">
        <v>7</v>
      </c>
      <c r="U2225" s="190">
        <v>2</v>
      </c>
      <c r="V2225" s="190">
        <v>8</v>
      </c>
      <c r="W2225" s="742">
        <v>12</v>
      </c>
      <c r="X2225" s="742">
        <v>6</v>
      </c>
      <c r="Y2225" s="742"/>
      <c r="Z2225" s="742"/>
      <c r="AA2225" s="742"/>
      <c r="AB2225" s="499" t="s">
        <v>794</v>
      </c>
      <c r="AC2225" s="419" t="s">
        <v>13237</v>
      </c>
      <c r="AD2225" s="427" t="s">
        <v>13004</v>
      </c>
      <c r="AE2225" s="427" t="s">
        <v>4250</v>
      </c>
      <c r="AF2225" s="177">
        <v>0</v>
      </c>
      <c r="AG2225" s="177">
        <v>0</v>
      </c>
      <c r="AH2225" s="177">
        <v>0</v>
      </c>
      <c r="AI2225" s="177">
        <v>0</v>
      </c>
      <c r="AJ2225" s="177">
        <v>0</v>
      </c>
      <c r="AK2225" s="177">
        <v>0</v>
      </c>
      <c r="AL2225" s="383">
        <v>5</v>
      </c>
      <c r="AM2225" s="177">
        <v>0</v>
      </c>
      <c r="AN2225" s="177">
        <v>0</v>
      </c>
      <c r="AO2225" s="182">
        <v>0</v>
      </c>
      <c r="AP2225" s="180"/>
      <c r="AQ2225" s="180"/>
      <c r="AR2225" s="180"/>
      <c r="AS2225" s="180"/>
      <c r="AT2225" s="180"/>
      <c r="AU2225" s="180"/>
      <c r="AV2225" s="180"/>
      <c r="AW2225" s="180"/>
      <c r="AX2225" s="180"/>
      <c r="AY2225" s="180"/>
      <c r="AZ2225" s="180"/>
      <c r="BA2225" s="180"/>
      <c r="BB2225" s="180"/>
      <c r="BC2225" s="180"/>
      <c r="BD2225" s="180"/>
      <c r="BE2225" s="180"/>
      <c r="BF2225" s="180"/>
      <c r="BG2225" s="180"/>
      <c r="BH2225" s="176">
        <f t="shared" si="259"/>
        <v>5</v>
      </c>
      <c r="BI2225" s="176">
        <f t="shared" si="255"/>
        <v>15</v>
      </c>
      <c r="BJ2225" s="182" t="str">
        <f t="shared" si="256"/>
        <v>5 - 40</v>
      </c>
      <c r="BK2225" s="176">
        <f t="shared" si="257"/>
        <v>23</v>
      </c>
      <c r="BL2225" s="176">
        <f t="shared" si="260"/>
        <v>5</v>
      </c>
      <c r="BM2225" s="533"/>
      <c r="BN2225" s="185">
        <v>245</v>
      </c>
      <c r="BO2225" s="180">
        <v>5</v>
      </c>
      <c r="BP2225" s="178">
        <f t="shared" si="261"/>
        <v>360</v>
      </c>
      <c r="BQ2225" s="420" t="str">
        <f t="shared" si="258"/>
        <v>IV</v>
      </c>
      <c r="BR2225" s="185"/>
      <c r="BS2225" s="464" t="s">
        <v>12999</v>
      </c>
    </row>
    <row r="2226" spans="1:71" ht="51" x14ac:dyDescent="0.2">
      <c r="A2226" s="696">
        <v>2224</v>
      </c>
      <c r="B2226" s="286" t="s">
        <v>13219</v>
      </c>
      <c r="C2226" s="286" t="s">
        <v>13219</v>
      </c>
      <c r="D2226" s="258" t="s">
        <v>12999</v>
      </c>
      <c r="E2226" s="736">
        <v>1</v>
      </c>
      <c r="F2226" s="736">
        <v>1</v>
      </c>
      <c r="G2226" s="737">
        <v>3</v>
      </c>
      <c r="H2226" s="305" t="s">
        <v>3486</v>
      </c>
      <c r="I2226" s="496" t="s">
        <v>3487</v>
      </c>
      <c r="J2226" s="497" t="s">
        <v>4282</v>
      </c>
      <c r="K2226" s="427" t="s">
        <v>3491</v>
      </c>
      <c r="L2226" s="427" t="s">
        <v>3491</v>
      </c>
      <c r="M2226" s="685">
        <v>5.5</v>
      </c>
      <c r="N2226" s="685" t="s">
        <v>15715</v>
      </c>
      <c r="O2226" s="685">
        <v>0.1</v>
      </c>
      <c r="P2226" s="427" t="s">
        <v>16413</v>
      </c>
      <c r="Q2226" s="179">
        <v>0</v>
      </c>
      <c r="R2226" s="180"/>
      <c r="S2226" s="498">
        <v>8</v>
      </c>
      <c r="T2226" s="190">
        <v>10</v>
      </c>
      <c r="U2226" s="190">
        <v>3</v>
      </c>
      <c r="V2226" s="190">
        <v>12</v>
      </c>
      <c r="W2226" s="742">
        <v>12</v>
      </c>
      <c r="X2226" s="742">
        <v>18</v>
      </c>
      <c r="Y2226" s="742"/>
      <c r="Z2226" s="742"/>
      <c r="AA2226" s="742"/>
      <c r="AB2226" s="499" t="s">
        <v>794</v>
      </c>
      <c r="AC2226" s="419" t="s">
        <v>13244</v>
      </c>
      <c r="AD2226" s="427" t="s">
        <v>13066</v>
      </c>
      <c r="AE2226" s="427" t="s">
        <v>4250</v>
      </c>
      <c r="AF2226" s="177">
        <v>0</v>
      </c>
      <c r="AG2226" s="177">
        <v>0</v>
      </c>
      <c r="AH2226" s="177">
        <v>0</v>
      </c>
      <c r="AI2226" s="177">
        <v>0</v>
      </c>
      <c r="AJ2226" s="177">
        <v>0</v>
      </c>
      <c r="AK2226" s="177">
        <v>0</v>
      </c>
      <c r="AL2226" s="383">
        <v>4</v>
      </c>
      <c r="AM2226" s="177">
        <v>0</v>
      </c>
      <c r="AN2226" s="177">
        <v>0</v>
      </c>
      <c r="AO2226" s="182">
        <v>0</v>
      </c>
      <c r="AP2226" s="180"/>
      <c r="AQ2226" s="180"/>
      <c r="AR2226" s="180"/>
      <c r="AS2226" s="180"/>
      <c r="AT2226" s="180"/>
      <c r="AU2226" s="180"/>
      <c r="AV2226" s="180"/>
      <c r="AW2226" s="180"/>
      <c r="AX2226" s="180"/>
      <c r="AY2226" s="180"/>
      <c r="AZ2226" s="180"/>
      <c r="BA2226" s="180"/>
      <c r="BB2226" s="180"/>
      <c r="BC2226" s="180"/>
      <c r="BD2226" s="180"/>
      <c r="BE2226" s="180"/>
      <c r="BF2226" s="180"/>
      <c r="BG2226" s="180"/>
      <c r="BH2226" s="176">
        <f t="shared" si="259"/>
        <v>4</v>
      </c>
      <c r="BI2226" s="176">
        <f t="shared" ref="BI2226:BI2289" si="262">IF(manualHD="",IF(COUNTIF(AP2226:BG2226,"")=18,IFERROR(INDEX(thac0array,MATCH(IF(manualHD="",IF(SUM($AG2226:$AL2226)/(0.01+fixedhp)&lt;1/40,ROUND(fixedhp/4.5,0),IF(eightsider=1,IF((AND(fixedhp&gt;0,fixedhp&lt;4)),1.125,1),IF(eightsider&gt;1,eightsider+IF(twosider*1.5+threesider*2+foursider*2.5+fivesider*3+sixsider*3.5+sevensider*4+fixedhp&gt;3,1,0),IF(sevensider=1,0.875,0.5)))),manualHD),hitDiceThac0,0)),21),MIN(IFERROR(INDEX(thac0array,MATCH(IF(AZ2226="",AP2226,ROUND(AP2226+AZ2226/2,0)),hitDiceThac0,0)),21),IFERROR(INDEX(thac0array,MATCH(MAX(AQ2226:AS2226),fighterThac0,0)),21),IFERROR(INDEX(thac0array,MATCH(MAX(AW2226:BA2226),clericThac0,0)),21),IFERROR(INDEX(thac0array,MATCH(MAX(BB2226:BC2226),thiefThac0,0)),21),IFERROR(INDEX(thac0array,MATCH(MAX(BD2226:BG2226),magicUserThac0,0)),21))),IFERROR(INDEX(thac0array,MATCH(BM2226,hitDiceThac0),0),BM2226))</f>
        <v>15</v>
      </c>
      <c r="BJ2226" s="182" t="str">
        <f t="shared" ref="BJ2226:BJ2289" si="263">IF(SUM(AF2226:AN2226)=0,AO2226,IF(AZ2226="",SUM(AF2226:AO2226)&amp;" - "&amp;IF(OR(COUNTIF(AP2226:BG2226,"")=18,AP2226&gt;0),ROUND(AF2226*2+AG2226*3+AH2226*4+AI2226*5+AJ2226*6+AK2226*7+AL2226*8+AM2226*10+AN2226*12+AO2226,0),ROUND((AF2226*2+AG2226*3+AH2226*4+AI2226*5+AJ2226*6+AK2226*7+AL2226*8+AM2226*10+AN2226*12+AO2226)/COUNTA(AQ2226:BG2226),0)),IF(BM2226="",(AZ2226-1)*1+SUM(AF2226:AO2226)&amp;" - "&amp;(AZ2226-1)*4+ROUND(AF2226*2+AG2226*3+AH2226*4+AI2226*5+AJ2226*6+AK2226*7+AL2226*8+AM2226*10+AN2226*12+AO2226,0),SUM(AF2226:AO2226)&amp;" - "&amp;ROUND(AF2226*2+AG2226*3+AH2226*4+AI2226*5+AJ2226*6+AK2226*7+AL2226*8+AM2226*10+AN2226*12+AO2226,0))))</f>
        <v>4 - 32</v>
      </c>
      <c r="BK2226" s="176">
        <f t="shared" ref="BK2226:BK2289" si="264">IF(SUM(AF2226:AN2226)=0,AO2226,IF(AZ2226="",ROUND(AVERAGE(SUM(AF2226:AO2226),IF(OR(COUNTIF(AP2226:BG2226,"")=18,AP2226&gt;0),ROUND(AF2226*2+AG2226*3+AH2226*4+AI2226*5+AJ2226*6+AK2226*7+AL2226*8+AM2226*10+AN2226*12+AO2226,0),ROUND((AF2226*2+AG2226*3+AH2226*4+AI2226*5+AJ2226*6+AK2226*7+AL2226*8+AM2226*10+AN2226*12+AO2226)/COUNTA(AQ2226:BG2226),0))),0),IF(BM2226="",ROUND(AVERAGE((AZ2226-1)*1+SUM(AF2226:AO2226),(AZ2226-1)*4+ROUND(AF2226*2+AG2226*3+AH2226*4+AI2226*5+AJ2226*6+AK2226*7+AL2226*8+AM2226*10+AN2226*12+AO2226,0)),0),ROUND(AVERAGE(SUM(AF2226:AO2226),ROUND(AF2226*2+AG2226*3+AH2226*4+AI2226*5+AJ2226*6+AK2226*7+AL2226*8+AM2226*10+AN2226*12+AO2226,0)),0))))</f>
        <v>18</v>
      </c>
      <c r="BL2226" s="176">
        <f t="shared" si="260"/>
        <v>4</v>
      </c>
      <c r="BM2226" s="533"/>
      <c r="BN2226" s="185">
        <v>135</v>
      </c>
      <c r="BO2226" s="180">
        <v>4</v>
      </c>
      <c r="BP2226" s="178">
        <f t="shared" si="261"/>
        <v>207</v>
      </c>
      <c r="BQ2226" s="420" t="str">
        <f t="shared" ref="BQ2226:BQ2289" si="265">IFERROR(INDEX(xpLevel,MATCH($BN2226,xpThresholds,1)), "XI")</f>
        <v>III</v>
      </c>
      <c r="BR2226" s="185"/>
      <c r="BS2226" s="464" t="s">
        <v>12999</v>
      </c>
    </row>
    <row r="2227" spans="1:71" ht="25.5" x14ac:dyDescent="0.2">
      <c r="A2227" s="696">
        <v>2225</v>
      </c>
      <c r="B2227" s="286" t="s">
        <v>13278</v>
      </c>
      <c r="C2227" s="286" t="s">
        <v>13278</v>
      </c>
      <c r="D2227" s="258" t="s">
        <v>12999</v>
      </c>
      <c r="E2227" s="736">
        <v>1</v>
      </c>
      <c r="F2227" s="736">
        <v>1</v>
      </c>
      <c r="G2227" s="737">
        <v>2</v>
      </c>
      <c r="H2227" s="305" t="s">
        <v>3486</v>
      </c>
      <c r="I2227" s="496" t="s">
        <v>5757</v>
      </c>
      <c r="J2227" s="497" t="s">
        <v>13245</v>
      </c>
      <c r="K2227" s="427" t="s">
        <v>13247</v>
      </c>
      <c r="L2227" s="427" t="s">
        <v>5490</v>
      </c>
      <c r="M2227" s="685">
        <v>90</v>
      </c>
      <c r="N2227" s="685" t="s">
        <v>15715</v>
      </c>
      <c r="O2227" s="685">
        <v>440000</v>
      </c>
      <c r="P2227" s="427" t="s">
        <v>16414</v>
      </c>
      <c r="Q2227" s="179">
        <v>4</v>
      </c>
      <c r="R2227" s="180"/>
      <c r="S2227" s="498">
        <v>5</v>
      </c>
      <c r="T2227" s="190">
        <v>7</v>
      </c>
      <c r="U2227" s="190">
        <v>2</v>
      </c>
      <c r="V2227" s="190">
        <v>8</v>
      </c>
      <c r="W2227" s="742">
        <v>21</v>
      </c>
      <c r="X2227" s="742"/>
      <c r="Y2227" s="742"/>
      <c r="Z2227" s="742"/>
      <c r="AA2227" s="742"/>
      <c r="AB2227" s="220"/>
      <c r="AC2227" s="419" t="s">
        <v>13262</v>
      </c>
      <c r="AD2227" s="427" t="s">
        <v>13266</v>
      </c>
      <c r="AE2227" s="427" t="s">
        <v>788</v>
      </c>
      <c r="AF2227" s="177">
        <v>0</v>
      </c>
      <c r="AG2227" s="177">
        <v>0</v>
      </c>
      <c r="AH2227" s="177">
        <v>0</v>
      </c>
      <c r="AI2227" s="177">
        <v>0</v>
      </c>
      <c r="AJ2227" s="177">
        <v>0</v>
      </c>
      <c r="AK2227" s="177">
        <v>0</v>
      </c>
      <c r="AL2227" s="383">
        <v>35</v>
      </c>
      <c r="AM2227" s="177">
        <v>0</v>
      </c>
      <c r="AN2227" s="177">
        <v>0</v>
      </c>
      <c r="AO2227" s="182">
        <v>0</v>
      </c>
      <c r="AP2227" s="180"/>
      <c r="AQ2227" s="180"/>
      <c r="AR2227" s="180"/>
      <c r="AS2227" s="180"/>
      <c r="AT2227" s="180"/>
      <c r="AU2227" s="180"/>
      <c r="AV2227" s="180"/>
      <c r="AW2227" s="180"/>
      <c r="AX2227" s="180"/>
      <c r="AY2227" s="180"/>
      <c r="AZ2227" s="180"/>
      <c r="BA2227" s="180"/>
      <c r="BB2227" s="180"/>
      <c r="BC2227" s="180"/>
      <c r="BD2227" s="180"/>
      <c r="BE2227" s="180"/>
      <c r="BF2227" s="180"/>
      <c r="BG2227" s="180"/>
      <c r="BH2227" s="176">
        <f t="shared" si="259"/>
        <v>35</v>
      </c>
      <c r="BI2227" s="176">
        <f t="shared" si="262"/>
        <v>7</v>
      </c>
      <c r="BJ2227" s="182" t="str">
        <f t="shared" si="263"/>
        <v>35 - 280</v>
      </c>
      <c r="BK2227" s="176">
        <f t="shared" si="264"/>
        <v>158</v>
      </c>
      <c r="BL2227" s="176">
        <f t="shared" si="260"/>
        <v>35</v>
      </c>
      <c r="BM2227" s="533"/>
      <c r="BN2227" s="185">
        <v>16600</v>
      </c>
      <c r="BO2227" s="180">
        <v>35</v>
      </c>
      <c r="BP2227" s="178">
        <f t="shared" si="261"/>
        <v>22130</v>
      </c>
      <c r="BQ2227" s="420" t="str">
        <f t="shared" si="265"/>
        <v>X</v>
      </c>
      <c r="BR2227" s="185"/>
      <c r="BS2227" s="464" t="s">
        <v>12999</v>
      </c>
    </row>
    <row r="2228" spans="1:71" ht="25.5" x14ac:dyDescent="0.2">
      <c r="A2228" s="697">
        <v>2226</v>
      </c>
      <c r="B2228" s="286" t="s">
        <v>13308</v>
      </c>
      <c r="C2228" s="286" t="s">
        <v>13279</v>
      </c>
      <c r="D2228" s="258" t="s">
        <v>12999</v>
      </c>
      <c r="E2228" s="736">
        <v>1</v>
      </c>
      <c r="F2228" s="736">
        <v>1</v>
      </c>
      <c r="G2228" s="737">
        <v>3</v>
      </c>
      <c r="H2228" s="305" t="s">
        <v>3486</v>
      </c>
      <c r="I2228" s="496" t="s">
        <v>3485</v>
      </c>
      <c r="J2228" s="497" t="s">
        <v>3302</v>
      </c>
      <c r="K2228" s="427" t="s">
        <v>5366</v>
      </c>
      <c r="L2228" s="427" t="s">
        <v>5490</v>
      </c>
      <c r="M2228" s="685">
        <v>48</v>
      </c>
      <c r="N2228" s="685" t="s">
        <v>15710</v>
      </c>
      <c r="O2228" s="685">
        <v>84000</v>
      </c>
      <c r="P2228" s="427" t="s">
        <v>16416</v>
      </c>
      <c r="Q2228" s="179">
        <v>6</v>
      </c>
      <c r="R2228" s="180"/>
      <c r="S2228" s="498">
        <v>5</v>
      </c>
      <c r="T2228" s="190">
        <v>7</v>
      </c>
      <c r="U2228" s="190">
        <v>2</v>
      </c>
      <c r="V2228" s="190">
        <v>8</v>
      </c>
      <c r="W2228" s="742">
        <v>21</v>
      </c>
      <c r="X2228" s="742"/>
      <c r="Y2228" s="742"/>
      <c r="Z2228" s="742"/>
      <c r="AA2228" s="742"/>
      <c r="AB2228" s="220"/>
      <c r="AC2228" s="419" t="s">
        <v>13263</v>
      </c>
      <c r="AD2228" s="427" t="s">
        <v>13267</v>
      </c>
      <c r="AE2228" s="427" t="s">
        <v>788</v>
      </c>
      <c r="AF2228" s="177">
        <v>0</v>
      </c>
      <c r="AG2228" s="177">
        <v>0</v>
      </c>
      <c r="AH2228" s="177">
        <v>0</v>
      </c>
      <c r="AI2228" s="177">
        <v>0</v>
      </c>
      <c r="AJ2228" s="177">
        <v>0</v>
      </c>
      <c r="AK2228" s="177">
        <v>0</v>
      </c>
      <c r="AL2228" s="383">
        <v>20</v>
      </c>
      <c r="AM2228" s="177">
        <v>0</v>
      </c>
      <c r="AN2228" s="177">
        <v>0</v>
      </c>
      <c r="AO2228" s="182">
        <v>0</v>
      </c>
      <c r="AP2228" s="180"/>
      <c r="AQ2228" s="180"/>
      <c r="AR2228" s="180"/>
      <c r="AS2228" s="180"/>
      <c r="AT2228" s="180"/>
      <c r="AU2228" s="180"/>
      <c r="AV2228" s="180"/>
      <c r="AW2228" s="180"/>
      <c r="AX2228" s="180"/>
      <c r="AY2228" s="180"/>
      <c r="AZ2228" s="180"/>
      <c r="BA2228" s="180"/>
      <c r="BB2228" s="180"/>
      <c r="BC2228" s="180"/>
      <c r="BD2228" s="180"/>
      <c r="BE2228" s="180"/>
      <c r="BF2228" s="180"/>
      <c r="BG2228" s="180"/>
      <c r="BH2228" s="176">
        <f t="shared" si="259"/>
        <v>20</v>
      </c>
      <c r="BI2228" s="176">
        <f t="shared" si="262"/>
        <v>7</v>
      </c>
      <c r="BJ2228" s="182" t="str">
        <f t="shared" si="263"/>
        <v>20 - 160</v>
      </c>
      <c r="BK2228" s="176">
        <f t="shared" si="264"/>
        <v>90</v>
      </c>
      <c r="BL2228" s="176">
        <f t="shared" si="260"/>
        <v>20</v>
      </c>
      <c r="BM2228" s="533"/>
      <c r="BN2228" s="185">
        <v>11100</v>
      </c>
      <c r="BO2228" s="180">
        <v>30</v>
      </c>
      <c r="BP2228" s="178">
        <f t="shared" si="261"/>
        <v>13800</v>
      </c>
      <c r="BQ2228" s="420" t="str">
        <f t="shared" si="265"/>
        <v>X</v>
      </c>
      <c r="BR2228" s="185"/>
      <c r="BS2228" s="464" t="s">
        <v>12999</v>
      </c>
    </row>
    <row r="2229" spans="1:71" ht="25.5" x14ac:dyDescent="0.2">
      <c r="A2229" s="697">
        <v>2227</v>
      </c>
      <c r="B2229" s="286" t="s">
        <v>13308</v>
      </c>
      <c r="C2229" s="286" t="s">
        <v>13280</v>
      </c>
      <c r="D2229" s="258" t="s">
        <v>12999</v>
      </c>
      <c r="E2229" s="736">
        <v>1</v>
      </c>
      <c r="F2229" s="736">
        <v>1</v>
      </c>
      <c r="G2229" s="737">
        <v>3</v>
      </c>
      <c r="H2229" s="305" t="s">
        <v>3486</v>
      </c>
      <c r="I2229" s="496" t="s">
        <v>3485</v>
      </c>
      <c r="J2229" s="497" t="s">
        <v>3302</v>
      </c>
      <c r="K2229" s="427" t="s">
        <v>5366</v>
      </c>
      <c r="L2229" s="427" t="s">
        <v>5490</v>
      </c>
      <c r="M2229" s="685">
        <v>50</v>
      </c>
      <c r="N2229" s="685" t="s">
        <v>15710</v>
      </c>
      <c r="O2229" s="685">
        <v>90000</v>
      </c>
      <c r="P2229" s="427" t="s">
        <v>16416</v>
      </c>
      <c r="Q2229" s="179">
        <v>6</v>
      </c>
      <c r="R2229" s="180"/>
      <c r="S2229" s="498">
        <v>5</v>
      </c>
      <c r="T2229" s="190">
        <v>7</v>
      </c>
      <c r="U2229" s="190">
        <v>2</v>
      </c>
      <c r="V2229" s="190">
        <v>8</v>
      </c>
      <c r="W2229" s="742">
        <v>6</v>
      </c>
      <c r="X2229" s="742"/>
      <c r="Y2229" s="742"/>
      <c r="Z2229" s="742"/>
      <c r="AA2229" s="742"/>
      <c r="AB2229" s="220"/>
      <c r="AC2229" s="419" t="s">
        <v>13263</v>
      </c>
      <c r="AD2229" s="427" t="s">
        <v>13267</v>
      </c>
      <c r="AE2229" s="427" t="s">
        <v>788</v>
      </c>
      <c r="AF2229" s="177">
        <v>0</v>
      </c>
      <c r="AG2229" s="177">
        <v>0</v>
      </c>
      <c r="AH2229" s="177">
        <v>0</v>
      </c>
      <c r="AI2229" s="177">
        <v>0</v>
      </c>
      <c r="AJ2229" s="177">
        <v>0</v>
      </c>
      <c r="AK2229" s="177">
        <v>0</v>
      </c>
      <c r="AL2229" s="383">
        <v>21</v>
      </c>
      <c r="AM2229" s="177">
        <v>0</v>
      </c>
      <c r="AN2229" s="177">
        <v>0</v>
      </c>
      <c r="AO2229" s="182">
        <v>0</v>
      </c>
      <c r="AP2229" s="180"/>
      <c r="AQ2229" s="180"/>
      <c r="AR2229" s="180"/>
      <c r="AS2229" s="180"/>
      <c r="AT2229" s="180"/>
      <c r="AU2229" s="180"/>
      <c r="AV2229" s="180"/>
      <c r="AW2229" s="180"/>
      <c r="AX2229" s="180"/>
      <c r="AY2229" s="180"/>
      <c r="AZ2229" s="180"/>
      <c r="BA2229" s="180"/>
      <c r="BB2229" s="180"/>
      <c r="BC2229" s="180"/>
      <c r="BD2229" s="180"/>
      <c r="BE2229" s="180"/>
      <c r="BF2229" s="180"/>
      <c r="BG2229" s="180"/>
      <c r="BH2229" s="176">
        <f t="shared" si="259"/>
        <v>21</v>
      </c>
      <c r="BI2229" s="176">
        <f t="shared" si="262"/>
        <v>7</v>
      </c>
      <c r="BJ2229" s="182" t="str">
        <f t="shared" si="263"/>
        <v>21 - 168</v>
      </c>
      <c r="BK2229" s="176">
        <f t="shared" si="264"/>
        <v>95</v>
      </c>
      <c r="BL2229" s="176">
        <f t="shared" si="260"/>
        <v>21</v>
      </c>
      <c r="BM2229" s="533"/>
      <c r="BN2229" s="185">
        <v>13600</v>
      </c>
      <c r="BO2229" s="180">
        <v>35</v>
      </c>
      <c r="BP2229" s="178">
        <f t="shared" si="261"/>
        <v>16925</v>
      </c>
      <c r="BQ2229" s="420" t="str">
        <f t="shared" si="265"/>
        <v>X</v>
      </c>
      <c r="BR2229" s="185"/>
      <c r="BS2229" s="464" t="s">
        <v>12999</v>
      </c>
    </row>
    <row r="2230" spans="1:71" ht="25.5" x14ac:dyDescent="0.2">
      <c r="A2230" s="696">
        <v>2228</v>
      </c>
      <c r="B2230" s="286" t="s">
        <v>13308</v>
      </c>
      <c r="C2230" s="286" t="s">
        <v>13281</v>
      </c>
      <c r="D2230" s="258" t="s">
        <v>12999</v>
      </c>
      <c r="E2230" s="736">
        <v>1</v>
      </c>
      <c r="F2230" s="736">
        <v>1</v>
      </c>
      <c r="G2230" s="737">
        <v>3</v>
      </c>
      <c r="H2230" s="305" t="s">
        <v>3486</v>
      </c>
      <c r="I2230" s="496" t="s">
        <v>3485</v>
      </c>
      <c r="J2230" s="497" t="s">
        <v>3302</v>
      </c>
      <c r="K2230" s="427" t="s">
        <v>5366</v>
      </c>
      <c r="L2230" s="427" t="s">
        <v>5490</v>
      </c>
      <c r="M2230" s="685">
        <v>52</v>
      </c>
      <c r="N2230" s="685" t="s">
        <v>15710</v>
      </c>
      <c r="O2230" s="685">
        <v>96000</v>
      </c>
      <c r="P2230" s="427" t="s">
        <v>16416</v>
      </c>
      <c r="Q2230" s="179">
        <v>6</v>
      </c>
      <c r="R2230" s="180"/>
      <c r="S2230" s="498">
        <v>5</v>
      </c>
      <c r="T2230" s="190">
        <v>7</v>
      </c>
      <c r="U2230" s="190">
        <v>2</v>
      </c>
      <c r="V2230" s="190">
        <v>8</v>
      </c>
      <c r="W2230" s="742">
        <v>6</v>
      </c>
      <c r="X2230" s="742"/>
      <c r="Y2230" s="742"/>
      <c r="Z2230" s="742"/>
      <c r="AA2230" s="742"/>
      <c r="AB2230" s="220"/>
      <c r="AC2230" s="419" t="s">
        <v>13263</v>
      </c>
      <c r="AD2230" s="427" t="s">
        <v>13267</v>
      </c>
      <c r="AE2230" s="427" t="s">
        <v>788</v>
      </c>
      <c r="AF2230" s="177">
        <v>0</v>
      </c>
      <c r="AG2230" s="177">
        <v>0</v>
      </c>
      <c r="AH2230" s="177">
        <v>0</v>
      </c>
      <c r="AI2230" s="177">
        <v>0</v>
      </c>
      <c r="AJ2230" s="177">
        <v>0</v>
      </c>
      <c r="AK2230" s="177">
        <v>0</v>
      </c>
      <c r="AL2230" s="383">
        <v>22</v>
      </c>
      <c r="AM2230" s="177">
        <v>0</v>
      </c>
      <c r="AN2230" s="177">
        <v>0</v>
      </c>
      <c r="AO2230" s="182">
        <v>0</v>
      </c>
      <c r="AP2230" s="180"/>
      <c r="AQ2230" s="180"/>
      <c r="AR2230" s="180"/>
      <c r="AS2230" s="180"/>
      <c r="AT2230" s="180"/>
      <c r="AU2230" s="180"/>
      <c r="AV2230" s="180"/>
      <c r="AW2230" s="180"/>
      <c r="AX2230" s="180"/>
      <c r="AY2230" s="180"/>
      <c r="AZ2230" s="180"/>
      <c r="BA2230" s="180"/>
      <c r="BB2230" s="180"/>
      <c r="BC2230" s="180"/>
      <c r="BD2230" s="180"/>
      <c r="BE2230" s="180"/>
      <c r="BF2230" s="180"/>
      <c r="BG2230" s="180"/>
      <c r="BH2230" s="176">
        <f t="shared" si="259"/>
        <v>22</v>
      </c>
      <c r="BI2230" s="176">
        <f t="shared" si="262"/>
        <v>7</v>
      </c>
      <c r="BJ2230" s="182" t="str">
        <f t="shared" si="263"/>
        <v>22 - 176</v>
      </c>
      <c r="BK2230" s="176">
        <f t="shared" si="264"/>
        <v>99</v>
      </c>
      <c r="BL2230" s="176">
        <f t="shared" si="260"/>
        <v>22</v>
      </c>
      <c r="BM2230" s="533"/>
      <c r="BN2230" s="185">
        <v>13600</v>
      </c>
      <c r="BO2230" s="180">
        <v>35</v>
      </c>
      <c r="BP2230" s="178">
        <f t="shared" si="261"/>
        <v>17065</v>
      </c>
      <c r="BQ2230" s="420" t="str">
        <f t="shared" si="265"/>
        <v>X</v>
      </c>
      <c r="BR2230" s="185"/>
      <c r="BS2230" s="464" t="s">
        <v>12999</v>
      </c>
    </row>
    <row r="2231" spans="1:71" ht="25.5" x14ac:dyDescent="0.2">
      <c r="A2231" s="696">
        <v>2229</v>
      </c>
      <c r="B2231" s="286" t="s">
        <v>13308</v>
      </c>
      <c r="C2231" s="286" t="s">
        <v>13282</v>
      </c>
      <c r="D2231" s="258" t="s">
        <v>12999</v>
      </c>
      <c r="E2231" s="736">
        <v>1</v>
      </c>
      <c r="F2231" s="736">
        <v>1</v>
      </c>
      <c r="G2231" s="737">
        <v>3</v>
      </c>
      <c r="H2231" s="305" t="s">
        <v>3486</v>
      </c>
      <c r="I2231" s="496" t="s">
        <v>3485</v>
      </c>
      <c r="J2231" s="497" t="s">
        <v>3302</v>
      </c>
      <c r="K2231" s="427" t="s">
        <v>5366</v>
      </c>
      <c r="L2231" s="427" t="s">
        <v>5490</v>
      </c>
      <c r="M2231" s="685">
        <v>54</v>
      </c>
      <c r="N2231" s="685" t="s">
        <v>15710</v>
      </c>
      <c r="O2231" s="685">
        <v>102000</v>
      </c>
      <c r="P2231" s="427" t="s">
        <v>16416</v>
      </c>
      <c r="Q2231" s="179">
        <v>6</v>
      </c>
      <c r="R2231" s="180"/>
      <c r="S2231" s="498">
        <v>5</v>
      </c>
      <c r="T2231" s="190">
        <v>7</v>
      </c>
      <c r="U2231" s="190">
        <v>2</v>
      </c>
      <c r="V2231" s="190">
        <v>8</v>
      </c>
      <c r="W2231" s="742">
        <v>6</v>
      </c>
      <c r="X2231" s="742"/>
      <c r="Y2231" s="742"/>
      <c r="Z2231" s="742"/>
      <c r="AA2231" s="742"/>
      <c r="AB2231" s="220"/>
      <c r="AC2231" s="419" t="s">
        <v>13263</v>
      </c>
      <c r="AD2231" s="427" t="s">
        <v>13267</v>
      </c>
      <c r="AE2231" s="427" t="s">
        <v>788</v>
      </c>
      <c r="AF2231" s="177">
        <v>0</v>
      </c>
      <c r="AG2231" s="177">
        <v>0</v>
      </c>
      <c r="AH2231" s="177">
        <v>0</v>
      </c>
      <c r="AI2231" s="177">
        <v>0</v>
      </c>
      <c r="AJ2231" s="177">
        <v>0</v>
      </c>
      <c r="AK2231" s="177">
        <v>0</v>
      </c>
      <c r="AL2231" s="383">
        <v>23</v>
      </c>
      <c r="AM2231" s="177">
        <v>0</v>
      </c>
      <c r="AN2231" s="177">
        <v>0</v>
      </c>
      <c r="AO2231" s="182">
        <v>0</v>
      </c>
      <c r="AP2231" s="180"/>
      <c r="AQ2231" s="180"/>
      <c r="AR2231" s="180"/>
      <c r="AS2231" s="180"/>
      <c r="AT2231" s="180"/>
      <c r="AU2231" s="180"/>
      <c r="AV2231" s="180"/>
      <c r="AW2231" s="180"/>
      <c r="AX2231" s="180"/>
      <c r="AY2231" s="180"/>
      <c r="AZ2231" s="180"/>
      <c r="BA2231" s="180"/>
      <c r="BB2231" s="180"/>
      <c r="BC2231" s="180"/>
      <c r="BD2231" s="180"/>
      <c r="BE2231" s="180"/>
      <c r="BF2231" s="180"/>
      <c r="BG2231" s="180"/>
      <c r="BH2231" s="176">
        <f t="shared" si="259"/>
        <v>23</v>
      </c>
      <c r="BI2231" s="176">
        <f t="shared" si="262"/>
        <v>7</v>
      </c>
      <c r="BJ2231" s="182" t="str">
        <f t="shared" si="263"/>
        <v>23 - 184</v>
      </c>
      <c r="BK2231" s="176">
        <f t="shared" si="264"/>
        <v>104</v>
      </c>
      <c r="BL2231" s="176">
        <f t="shared" si="260"/>
        <v>23</v>
      </c>
      <c r="BM2231" s="533"/>
      <c r="BN2231" s="185">
        <v>13600</v>
      </c>
      <c r="BO2231" s="180">
        <v>35</v>
      </c>
      <c r="BP2231" s="178">
        <f t="shared" si="261"/>
        <v>17240</v>
      </c>
      <c r="BQ2231" s="420" t="str">
        <f t="shared" si="265"/>
        <v>X</v>
      </c>
      <c r="BR2231" s="185"/>
      <c r="BS2231" s="464" t="s">
        <v>12999</v>
      </c>
    </row>
    <row r="2232" spans="1:71" ht="25.5" x14ac:dyDescent="0.2">
      <c r="A2232" s="697">
        <v>2230</v>
      </c>
      <c r="B2232" s="286" t="s">
        <v>13308</v>
      </c>
      <c r="C2232" s="286" t="s">
        <v>13283</v>
      </c>
      <c r="D2232" s="258" t="s">
        <v>12999</v>
      </c>
      <c r="E2232" s="736">
        <v>1</v>
      </c>
      <c r="F2232" s="736">
        <v>1</v>
      </c>
      <c r="G2232" s="737">
        <v>3</v>
      </c>
      <c r="H2232" s="305" t="s">
        <v>3486</v>
      </c>
      <c r="I2232" s="496" t="s">
        <v>3485</v>
      </c>
      <c r="J2232" s="497" t="s">
        <v>3302</v>
      </c>
      <c r="K2232" s="427" t="s">
        <v>5366</v>
      </c>
      <c r="L2232" s="427" t="s">
        <v>5490</v>
      </c>
      <c r="M2232" s="685">
        <v>57</v>
      </c>
      <c r="N2232" s="685" t="s">
        <v>15710</v>
      </c>
      <c r="O2232" s="685">
        <v>108000</v>
      </c>
      <c r="P2232" s="427" t="s">
        <v>16416</v>
      </c>
      <c r="Q2232" s="179">
        <v>6</v>
      </c>
      <c r="R2232" s="180"/>
      <c r="S2232" s="498">
        <v>5</v>
      </c>
      <c r="T2232" s="190">
        <v>7</v>
      </c>
      <c r="U2232" s="190">
        <v>2</v>
      </c>
      <c r="V2232" s="190">
        <v>8</v>
      </c>
      <c r="W2232" s="742">
        <v>6</v>
      </c>
      <c r="X2232" s="742"/>
      <c r="Y2232" s="742"/>
      <c r="Z2232" s="742"/>
      <c r="AA2232" s="742"/>
      <c r="AB2232" s="220"/>
      <c r="AC2232" s="419" t="s">
        <v>13263</v>
      </c>
      <c r="AD2232" s="427" t="s">
        <v>13267</v>
      </c>
      <c r="AE2232" s="427" t="s">
        <v>788</v>
      </c>
      <c r="AF2232" s="177">
        <v>0</v>
      </c>
      <c r="AG2232" s="177">
        <v>0</v>
      </c>
      <c r="AH2232" s="177">
        <v>0</v>
      </c>
      <c r="AI2232" s="177">
        <v>0</v>
      </c>
      <c r="AJ2232" s="177">
        <v>0</v>
      </c>
      <c r="AK2232" s="177">
        <v>0</v>
      </c>
      <c r="AL2232" s="383">
        <v>24</v>
      </c>
      <c r="AM2232" s="177">
        <v>0</v>
      </c>
      <c r="AN2232" s="177">
        <v>0</v>
      </c>
      <c r="AO2232" s="182">
        <v>0</v>
      </c>
      <c r="AP2232" s="180"/>
      <c r="AQ2232" s="180"/>
      <c r="AR2232" s="180"/>
      <c r="AS2232" s="180"/>
      <c r="AT2232" s="180"/>
      <c r="AU2232" s="180"/>
      <c r="AV2232" s="180"/>
      <c r="AW2232" s="180"/>
      <c r="AX2232" s="180"/>
      <c r="AY2232" s="180"/>
      <c r="AZ2232" s="180"/>
      <c r="BA2232" s="180"/>
      <c r="BB2232" s="180"/>
      <c r="BC2232" s="180"/>
      <c r="BD2232" s="180"/>
      <c r="BE2232" s="180"/>
      <c r="BF2232" s="180"/>
      <c r="BG2232" s="180"/>
      <c r="BH2232" s="176">
        <f t="shared" si="259"/>
        <v>24</v>
      </c>
      <c r="BI2232" s="176">
        <f t="shared" si="262"/>
        <v>7</v>
      </c>
      <c r="BJ2232" s="182" t="str">
        <f t="shared" si="263"/>
        <v>24 - 192</v>
      </c>
      <c r="BK2232" s="176">
        <f t="shared" si="264"/>
        <v>108</v>
      </c>
      <c r="BL2232" s="176">
        <f t="shared" si="260"/>
        <v>24</v>
      </c>
      <c r="BM2232" s="533"/>
      <c r="BN2232" s="185">
        <v>13600</v>
      </c>
      <c r="BO2232" s="180">
        <v>35</v>
      </c>
      <c r="BP2232" s="178">
        <f t="shared" si="261"/>
        <v>17380</v>
      </c>
      <c r="BQ2232" s="420" t="str">
        <f t="shared" si="265"/>
        <v>X</v>
      </c>
      <c r="BR2232" s="185"/>
      <c r="BS2232" s="464" t="s">
        <v>12999</v>
      </c>
    </row>
    <row r="2233" spans="1:71" ht="25.5" x14ac:dyDescent="0.2">
      <c r="A2233" s="697">
        <v>2231</v>
      </c>
      <c r="B2233" s="286" t="s">
        <v>13308</v>
      </c>
      <c r="C2233" s="286" t="s">
        <v>13284</v>
      </c>
      <c r="D2233" s="258" t="s">
        <v>12999</v>
      </c>
      <c r="E2233" s="736">
        <v>1</v>
      </c>
      <c r="F2233" s="736">
        <v>1</v>
      </c>
      <c r="G2233" s="737">
        <v>3</v>
      </c>
      <c r="H2233" s="305" t="s">
        <v>3486</v>
      </c>
      <c r="I2233" s="496" t="s">
        <v>3485</v>
      </c>
      <c r="J2233" s="497" t="s">
        <v>3302</v>
      </c>
      <c r="K2233" s="427" t="s">
        <v>5366</v>
      </c>
      <c r="L2233" s="427" t="s">
        <v>5490</v>
      </c>
      <c r="M2233" s="685">
        <v>60</v>
      </c>
      <c r="N2233" s="685" t="s">
        <v>15710</v>
      </c>
      <c r="O2233" s="685">
        <v>114000</v>
      </c>
      <c r="P2233" s="427" t="s">
        <v>16416</v>
      </c>
      <c r="Q2233" s="179">
        <v>6</v>
      </c>
      <c r="R2233" s="180"/>
      <c r="S2233" s="498">
        <v>5</v>
      </c>
      <c r="T2233" s="190">
        <v>7</v>
      </c>
      <c r="U2233" s="190">
        <v>2</v>
      </c>
      <c r="V2233" s="190">
        <v>8</v>
      </c>
      <c r="W2233" s="742">
        <v>6</v>
      </c>
      <c r="X2233" s="742"/>
      <c r="Y2233" s="742"/>
      <c r="Z2233" s="742"/>
      <c r="AA2233" s="742"/>
      <c r="AB2233" s="220"/>
      <c r="AC2233" s="419" t="s">
        <v>13263</v>
      </c>
      <c r="AD2233" s="427" t="s">
        <v>13267</v>
      </c>
      <c r="AE2233" s="427" t="s">
        <v>788</v>
      </c>
      <c r="AF2233" s="177">
        <v>0</v>
      </c>
      <c r="AG2233" s="177">
        <v>0</v>
      </c>
      <c r="AH2233" s="177">
        <v>0</v>
      </c>
      <c r="AI2233" s="177">
        <v>0</v>
      </c>
      <c r="AJ2233" s="177">
        <v>0</v>
      </c>
      <c r="AK2233" s="177">
        <v>0</v>
      </c>
      <c r="AL2233" s="383">
        <v>25</v>
      </c>
      <c r="AM2233" s="177">
        <v>0</v>
      </c>
      <c r="AN2233" s="177">
        <v>0</v>
      </c>
      <c r="AO2233" s="182">
        <v>0</v>
      </c>
      <c r="AP2233" s="180"/>
      <c r="AQ2233" s="180"/>
      <c r="AR2233" s="180"/>
      <c r="AS2233" s="180"/>
      <c r="AT2233" s="180"/>
      <c r="AU2233" s="180"/>
      <c r="AV2233" s="180"/>
      <c r="AW2233" s="180"/>
      <c r="AX2233" s="180"/>
      <c r="AY2233" s="180"/>
      <c r="AZ2233" s="180"/>
      <c r="BA2233" s="180"/>
      <c r="BB2233" s="180"/>
      <c r="BC2233" s="180"/>
      <c r="BD2233" s="180"/>
      <c r="BE2233" s="180"/>
      <c r="BF2233" s="180"/>
      <c r="BG2233" s="180"/>
      <c r="BH2233" s="176">
        <f t="shared" si="259"/>
        <v>25</v>
      </c>
      <c r="BI2233" s="176">
        <f t="shared" si="262"/>
        <v>7</v>
      </c>
      <c r="BJ2233" s="182" t="str">
        <f t="shared" si="263"/>
        <v>25 - 200</v>
      </c>
      <c r="BK2233" s="176">
        <f t="shared" si="264"/>
        <v>113</v>
      </c>
      <c r="BL2233" s="176">
        <f t="shared" si="260"/>
        <v>25</v>
      </c>
      <c r="BM2233" s="533"/>
      <c r="BN2233" s="185">
        <v>13600</v>
      </c>
      <c r="BO2233" s="180">
        <v>35</v>
      </c>
      <c r="BP2233" s="178">
        <f t="shared" si="261"/>
        <v>17555</v>
      </c>
      <c r="BQ2233" s="420" t="str">
        <f t="shared" si="265"/>
        <v>X</v>
      </c>
      <c r="BR2233" s="185"/>
      <c r="BS2233" s="464" t="s">
        <v>12999</v>
      </c>
    </row>
    <row r="2234" spans="1:71" ht="25.5" x14ac:dyDescent="0.2">
      <c r="A2234" s="696">
        <v>2232</v>
      </c>
      <c r="B2234" s="286" t="s">
        <v>13308</v>
      </c>
      <c r="C2234" s="286" t="s">
        <v>13285</v>
      </c>
      <c r="D2234" s="258" t="s">
        <v>12999</v>
      </c>
      <c r="E2234" s="736">
        <v>1</v>
      </c>
      <c r="F2234" s="736">
        <v>1</v>
      </c>
      <c r="G2234" s="737">
        <v>3</v>
      </c>
      <c r="H2234" s="305" t="s">
        <v>3486</v>
      </c>
      <c r="I2234" s="496" t="s">
        <v>3485</v>
      </c>
      <c r="J2234" s="497" t="s">
        <v>3302</v>
      </c>
      <c r="K2234" s="427" t="s">
        <v>5366</v>
      </c>
      <c r="L2234" s="427" t="s">
        <v>5490</v>
      </c>
      <c r="M2234" s="685">
        <v>120</v>
      </c>
      <c r="N2234" s="685" t="s">
        <v>15766</v>
      </c>
      <c r="O2234" s="685">
        <v>270000</v>
      </c>
      <c r="P2234" s="427" t="s">
        <v>16415</v>
      </c>
      <c r="Q2234" s="179">
        <v>6</v>
      </c>
      <c r="R2234" s="180"/>
      <c r="S2234" s="498">
        <v>5</v>
      </c>
      <c r="T2234" s="190">
        <v>7</v>
      </c>
      <c r="U2234" s="190">
        <v>2</v>
      </c>
      <c r="V2234" s="190">
        <v>8</v>
      </c>
      <c r="W2234" s="742">
        <v>6</v>
      </c>
      <c r="X2234" s="184">
        <v>36</v>
      </c>
      <c r="Y2234" s="742"/>
      <c r="Z2234" s="742"/>
      <c r="AA2234" s="742"/>
      <c r="AB2234" s="499" t="s">
        <v>793</v>
      </c>
      <c r="AC2234" s="419" t="s">
        <v>13264</v>
      </c>
      <c r="AD2234" s="427" t="s">
        <v>13267</v>
      </c>
      <c r="AE2234" s="427" t="s">
        <v>788</v>
      </c>
      <c r="AF2234" s="177">
        <v>0</v>
      </c>
      <c r="AG2234" s="177">
        <v>0</v>
      </c>
      <c r="AH2234" s="177">
        <v>0</v>
      </c>
      <c r="AI2234" s="177">
        <v>0</v>
      </c>
      <c r="AJ2234" s="177">
        <v>0</v>
      </c>
      <c r="AK2234" s="177">
        <v>0</v>
      </c>
      <c r="AL2234" s="383">
        <v>30</v>
      </c>
      <c r="AM2234" s="177">
        <v>0</v>
      </c>
      <c r="AN2234" s="177">
        <v>0</v>
      </c>
      <c r="AO2234" s="182">
        <v>0</v>
      </c>
      <c r="AP2234" s="180"/>
      <c r="AQ2234" s="180"/>
      <c r="AR2234" s="180"/>
      <c r="AS2234" s="180"/>
      <c r="AT2234" s="180"/>
      <c r="AU2234" s="180"/>
      <c r="AV2234" s="180"/>
      <c r="AW2234" s="180"/>
      <c r="AX2234" s="180"/>
      <c r="AY2234" s="180"/>
      <c r="AZ2234" s="180"/>
      <c r="BA2234" s="180"/>
      <c r="BB2234" s="180"/>
      <c r="BC2234" s="180"/>
      <c r="BD2234" s="180"/>
      <c r="BE2234" s="180"/>
      <c r="BF2234" s="180"/>
      <c r="BG2234" s="180"/>
      <c r="BH2234" s="176">
        <f t="shared" si="259"/>
        <v>30</v>
      </c>
      <c r="BI2234" s="176">
        <f t="shared" si="262"/>
        <v>7</v>
      </c>
      <c r="BJ2234" s="182" t="str">
        <f t="shared" si="263"/>
        <v>30 - 240</v>
      </c>
      <c r="BK2234" s="176">
        <f t="shared" si="264"/>
        <v>135</v>
      </c>
      <c r="BL2234" s="176">
        <f t="shared" si="260"/>
        <v>30</v>
      </c>
      <c r="BM2234" s="533"/>
      <c r="BN2234" s="185">
        <v>13600</v>
      </c>
      <c r="BO2234" s="180">
        <v>35</v>
      </c>
      <c r="BP2234" s="178">
        <f t="shared" si="261"/>
        <v>18325</v>
      </c>
      <c r="BQ2234" s="420" t="str">
        <f t="shared" si="265"/>
        <v>X</v>
      </c>
      <c r="BR2234" s="185"/>
      <c r="BS2234" s="464" t="s">
        <v>12999</v>
      </c>
    </row>
    <row r="2235" spans="1:71" ht="25.5" x14ac:dyDescent="0.2">
      <c r="A2235" s="696">
        <v>2233</v>
      </c>
      <c r="B2235" s="286" t="s">
        <v>13286</v>
      </c>
      <c r="C2235" s="286" t="s">
        <v>13286</v>
      </c>
      <c r="D2235" s="258" t="s">
        <v>12999</v>
      </c>
      <c r="E2235" s="736">
        <v>1</v>
      </c>
      <c r="F2235" s="736">
        <v>1</v>
      </c>
      <c r="G2235" s="737">
        <v>2</v>
      </c>
      <c r="H2235" s="305" t="s">
        <v>3486</v>
      </c>
      <c r="I2235" s="496" t="s">
        <v>2342</v>
      </c>
      <c r="J2235" s="497" t="s">
        <v>13246</v>
      </c>
      <c r="K2235" s="427" t="s">
        <v>13248</v>
      </c>
      <c r="L2235" s="427" t="s">
        <v>5490</v>
      </c>
      <c r="M2235" s="685">
        <v>150</v>
      </c>
      <c r="N2235" s="685" t="s">
        <v>15715</v>
      </c>
      <c r="O2235" s="685">
        <v>111000</v>
      </c>
      <c r="P2235" s="427" t="s">
        <v>16417</v>
      </c>
      <c r="Q2235" s="179">
        <v>2</v>
      </c>
      <c r="R2235" s="180"/>
      <c r="S2235" s="498">
        <v>5</v>
      </c>
      <c r="T2235" s="190">
        <v>7</v>
      </c>
      <c r="U2235" s="190">
        <v>2</v>
      </c>
      <c r="V2235" s="190">
        <v>8</v>
      </c>
      <c r="W2235" s="742">
        <v>6</v>
      </c>
      <c r="X2235" s="742"/>
      <c r="Y2235" s="184">
        <v>12</v>
      </c>
      <c r="Z2235" s="742"/>
      <c r="AA2235" s="742"/>
      <c r="AB2235" s="220"/>
      <c r="AC2235" s="419" t="s">
        <v>13272</v>
      </c>
      <c r="AD2235" s="427" t="s">
        <v>13268</v>
      </c>
      <c r="AE2235" s="427" t="s">
        <v>788</v>
      </c>
      <c r="AF2235" s="177">
        <v>0</v>
      </c>
      <c r="AG2235" s="177">
        <v>0</v>
      </c>
      <c r="AH2235" s="177">
        <v>0</v>
      </c>
      <c r="AI2235" s="177">
        <v>0</v>
      </c>
      <c r="AJ2235" s="177">
        <v>0</v>
      </c>
      <c r="AK2235" s="177">
        <v>0</v>
      </c>
      <c r="AL2235" s="383">
        <v>50</v>
      </c>
      <c r="AM2235" s="177">
        <v>0</v>
      </c>
      <c r="AN2235" s="177">
        <v>0</v>
      </c>
      <c r="AO2235" s="182">
        <v>0</v>
      </c>
      <c r="AP2235" s="180"/>
      <c r="AQ2235" s="180"/>
      <c r="AR2235" s="180"/>
      <c r="AS2235" s="180"/>
      <c r="AT2235" s="180"/>
      <c r="AU2235" s="180"/>
      <c r="AV2235" s="180"/>
      <c r="AW2235" s="180"/>
      <c r="AX2235" s="180"/>
      <c r="AY2235" s="180"/>
      <c r="AZ2235" s="180"/>
      <c r="BA2235" s="180"/>
      <c r="BB2235" s="180"/>
      <c r="BC2235" s="180"/>
      <c r="BD2235" s="180"/>
      <c r="BE2235" s="180"/>
      <c r="BF2235" s="180"/>
      <c r="BG2235" s="180"/>
      <c r="BH2235" s="176">
        <f t="shared" si="259"/>
        <v>50</v>
      </c>
      <c r="BI2235" s="176">
        <f t="shared" si="262"/>
        <v>21</v>
      </c>
      <c r="BJ2235" s="182" t="str">
        <f t="shared" si="263"/>
        <v>50 - 400</v>
      </c>
      <c r="BK2235" s="176">
        <f t="shared" si="264"/>
        <v>225</v>
      </c>
      <c r="BL2235" s="176">
        <f t="shared" si="260"/>
        <v>50</v>
      </c>
      <c r="BM2235" s="535"/>
      <c r="BN2235" s="185">
        <v>22600</v>
      </c>
      <c r="BO2235" s="180">
        <v>35</v>
      </c>
      <c r="BP2235" s="178">
        <f t="shared" si="261"/>
        <v>30475</v>
      </c>
      <c r="BQ2235" s="420" t="str">
        <f t="shared" si="265"/>
        <v>X</v>
      </c>
      <c r="BR2235" s="185"/>
      <c r="BS2235" s="464" t="s">
        <v>12999</v>
      </c>
    </row>
    <row r="2236" spans="1:71" ht="25.5" x14ac:dyDescent="0.2">
      <c r="A2236" s="697">
        <v>2234</v>
      </c>
      <c r="B2236" s="286" t="s">
        <v>13274</v>
      </c>
      <c r="C2236" s="286" t="s">
        <v>13274</v>
      </c>
      <c r="D2236" s="258" t="s">
        <v>12999</v>
      </c>
      <c r="E2236" s="736">
        <v>199</v>
      </c>
      <c r="F2236" s="736">
        <v>1</v>
      </c>
      <c r="G2236" s="737">
        <v>20</v>
      </c>
      <c r="H2236" s="305" t="s">
        <v>13275</v>
      </c>
      <c r="I2236" s="496" t="s">
        <v>5469</v>
      </c>
      <c r="J2236" s="497" t="s">
        <v>11108</v>
      </c>
      <c r="K2236" s="427" t="s">
        <v>1109</v>
      </c>
      <c r="L2236" s="427" t="s">
        <v>3489</v>
      </c>
      <c r="M2236" s="684">
        <v>3</v>
      </c>
      <c r="N2236" s="684" t="s">
        <v>15715</v>
      </c>
      <c r="O2236" s="684">
        <v>45</v>
      </c>
      <c r="P2236" s="427" t="s">
        <v>16407</v>
      </c>
      <c r="Q2236" s="179">
        <v>7</v>
      </c>
      <c r="R2236" s="180"/>
      <c r="S2236" s="498">
        <v>5</v>
      </c>
      <c r="T2236" s="190">
        <v>10</v>
      </c>
      <c r="U2236" s="190">
        <v>2</v>
      </c>
      <c r="V2236" s="190">
        <v>12</v>
      </c>
      <c r="W2236" s="742">
        <v>18</v>
      </c>
      <c r="X2236" s="742"/>
      <c r="Y2236" s="742"/>
      <c r="Z2236" s="742"/>
      <c r="AA2236" s="742"/>
      <c r="AB2236" s="220"/>
      <c r="AC2236" s="419" t="s">
        <v>13295</v>
      </c>
      <c r="AD2236" s="427" t="s">
        <v>5476</v>
      </c>
      <c r="AE2236" s="427" t="s">
        <v>4248</v>
      </c>
      <c r="AF2236" s="177">
        <v>0</v>
      </c>
      <c r="AG2236" s="177">
        <v>0</v>
      </c>
      <c r="AH2236" s="177">
        <v>0</v>
      </c>
      <c r="AI2236" s="177">
        <v>0</v>
      </c>
      <c r="AJ2236" s="177">
        <v>0</v>
      </c>
      <c r="AK2236" s="177">
        <v>0</v>
      </c>
      <c r="AL2236" s="383">
        <v>3</v>
      </c>
      <c r="AM2236" s="177">
        <v>0</v>
      </c>
      <c r="AN2236" s="177">
        <v>0</v>
      </c>
      <c r="AO2236" s="182">
        <v>0</v>
      </c>
      <c r="AP2236" s="180"/>
      <c r="AQ2236" s="180"/>
      <c r="AR2236" s="180"/>
      <c r="AS2236" s="180"/>
      <c r="AT2236" s="180"/>
      <c r="AU2236" s="180"/>
      <c r="AV2236" s="180"/>
      <c r="AW2236" s="180"/>
      <c r="AX2236" s="180"/>
      <c r="AY2236" s="180"/>
      <c r="AZ2236" s="180"/>
      <c r="BA2236" s="180"/>
      <c r="BB2236" s="180"/>
      <c r="BC2236" s="180"/>
      <c r="BD2236" s="180"/>
      <c r="BE2236" s="180"/>
      <c r="BF2236" s="180"/>
      <c r="BG2236" s="180"/>
      <c r="BH2236" s="176">
        <f t="shared" si="259"/>
        <v>3</v>
      </c>
      <c r="BI2236" s="176">
        <f t="shared" si="262"/>
        <v>16</v>
      </c>
      <c r="BJ2236" s="182" t="str">
        <f t="shared" si="263"/>
        <v>3 - 24</v>
      </c>
      <c r="BK2236" s="176">
        <f t="shared" si="264"/>
        <v>14</v>
      </c>
      <c r="BL2236" s="176">
        <f t="shared" si="260"/>
        <v>3</v>
      </c>
      <c r="BM2236" s="533"/>
      <c r="BN2236" s="185">
        <v>120</v>
      </c>
      <c r="BO2236" s="180">
        <v>3</v>
      </c>
      <c r="BP2236" s="178">
        <f t="shared" si="261"/>
        <v>162</v>
      </c>
      <c r="BQ2236" s="420" t="str">
        <f t="shared" si="265"/>
        <v>III</v>
      </c>
      <c r="BR2236" s="185"/>
      <c r="BS2236" s="464" t="s">
        <v>9586</v>
      </c>
    </row>
    <row r="2237" spans="1:71" ht="25.5" x14ac:dyDescent="0.2">
      <c r="A2237" s="697">
        <v>2235</v>
      </c>
      <c r="B2237" s="286" t="s">
        <v>13274</v>
      </c>
      <c r="C2237" s="286" t="s">
        <v>13276</v>
      </c>
      <c r="D2237" s="258" t="s">
        <v>12999</v>
      </c>
      <c r="E2237" s="736">
        <v>11</v>
      </c>
      <c r="F2237" s="736">
        <v>1</v>
      </c>
      <c r="G2237" s="737">
        <v>20</v>
      </c>
      <c r="H2237" s="305" t="s">
        <v>13275</v>
      </c>
      <c r="I2237" s="496" t="s">
        <v>5469</v>
      </c>
      <c r="J2237" s="497" t="s">
        <v>13277</v>
      </c>
      <c r="K2237" s="427" t="s">
        <v>3189</v>
      </c>
      <c r="L2237" s="427" t="s">
        <v>3489</v>
      </c>
      <c r="M2237" s="685">
        <v>4</v>
      </c>
      <c r="N2237" s="685" t="s">
        <v>15715</v>
      </c>
      <c r="O2237" s="685">
        <v>75</v>
      </c>
      <c r="P2237" s="427" t="s">
        <v>15732</v>
      </c>
      <c r="Q2237" s="179">
        <v>4</v>
      </c>
      <c r="R2237" s="180"/>
      <c r="S2237" s="498">
        <v>5</v>
      </c>
      <c r="T2237" s="190">
        <v>10</v>
      </c>
      <c r="U2237" s="190">
        <v>2</v>
      </c>
      <c r="V2237" s="190">
        <v>12</v>
      </c>
      <c r="W2237" s="742">
        <v>9</v>
      </c>
      <c r="X2237" s="742"/>
      <c r="Y2237" s="742"/>
      <c r="Z2237" s="742"/>
      <c r="AA2237" s="742"/>
      <c r="AB2237" s="220"/>
      <c r="AC2237" s="419" t="s">
        <v>13295</v>
      </c>
      <c r="AD2237" s="427" t="s">
        <v>5476</v>
      </c>
      <c r="AE2237" s="427" t="s">
        <v>4248</v>
      </c>
      <c r="AF2237" s="177">
        <v>0</v>
      </c>
      <c r="AG2237" s="177">
        <v>0</v>
      </c>
      <c r="AH2237" s="177">
        <v>0</v>
      </c>
      <c r="AI2237" s="177">
        <v>0</v>
      </c>
      <c r="AJ2237" s="177">
        <v>0</v>
      </c>
      <c r="AK2237" s="177">
        <v>0</v>
      </c>
      <c r="AL2237" s="383">
        <v>5</v>
      </c>
      <c r="AM2237" s="177">
        <v>0</v>
      </c>
      <c r="AN2237" s="177">
        <v>0</v>
      </c>
      <c r="AO2237" s="182">
        <v>0</v>
      </c>
      <c r="AP2237" s="180"/>
      <c r="AQ2237" s="180"/>
      <c r="AR2237" s="180"/>
      <c r="AS2237" s="180"/>
      <c r="AT2237" s="180"/>
      <c r="AU2237" s="180"/>
      <c r="AV2237" s="180"/>
      <c r="AW2237" s="180"/>
      <c r="AX2237" s="180"/>
      <c r="AY2237" s="180"/>
      <c r="AZ2237" s="180"/>
      <c r="BA2237" s="180"/>
      <c r="BB2237" s="180"/>
      <c r="BC2237" s="180"/>
      <c r="BD2237" s="180"/>
      <c r="BE2237" s="180"/>
      <c r="BF2237" s="180"/>
      <c r="BG2237" s="180"/>
      <c r="BH2237" s="176">
        <f t="shared" si="259"/>
        <v>5</v>
      </c>
      <c r="BI2237" s="176">
        <f t="shared" si="262"/>
        <v>15</v>
      </c>
      <c r="BJ2237" s="182" t="str">
        <f t="shared" si="263"/>
        <v>5 - 40</v>
      </c>
      <c r="BK2237" s="176">
        <f t="shared" si="264"/>
        <v>23</v>
      </c>
      <c r="BL2237" s="176">
        <f t="shared" si="260"/>
        <v>5</v>
      </c>
      <c r="BM2237" s="535"/>
      <c r="BN2237" s="185">
        <v>245</v>
      </c>
      <c r="BO2237" s="180">
        <v>5</v>
      </c>
      <c r="BP2237" s="178">
        <f t="shared" si="261"/>
        <v>360</v>
      </c>
      <c r="BQ2237" s="420" t="str">
        <f t="shared" si="265"/>
        <v>IV</v>
      </c>
      <c r="BR2237" s="185"/>
      <c r="BS2237" s="464" t="s">
        <v>9586</v>
      </c>
    </row>
    <row r="2238" spans="1:71" ht="38.25" x14ac:dyDescent="0.2">
      <c r="A2238" s="696">
        <v>2236</v>
      </c>
      <c r="B2238" s="286" t="s">
        <v>13309</v>
      </c>
      <c r="C2238" s="286" t="s">
        <v>13296</v>
      </c>
      <c r="D2238" s="258" t="s">
        <v>12999</v>
      </c>
      <c r="E2238" s="736">
        <v>5</v>
      </c>
      <c r="F2238" s="736">
        <v>1</v>
      </c>
      <c r="G2238" s="737">
        <v>4</v>
      </c>
      <c r="H2238" s="305" t="s">
        <v>13300</v>
      </c>
      <c r="I2238" s="496" t="s">
        <v>6635</v>
      </c>
      <c r="J2238" s="497" t="s">
        <v>5935</v>
      </c>
      <c r="K2238" s="427" t="s">
        <v>1147</v>
      </c>
      <c r="L2238" s="427" t="s">
        <v>5490</v>
      </c>
      <c r="M2238" s="685">
        <v>8</v>
      </c>
      <c r="N2238" s="684" t="s">
        <v>15741</v>
      </c>
      <c r="O2238" s="685">
        <v>340</v>
      </c>
      <c r="P2238" s="427" t="s">
        <v>15974</v>
      </c>
      <c r="Q2238" s="179">
        <v>4</v>
      </c>
      <c r="R2238" s="180"/>
      <c r="S2238" s="498">
        <v>5</v>
      </c>
      <c r="T2238" s="190">
        <v>7</v>
      </c>
      <c r="U2238" s="190">
        <v>2</v>
      </c>
      <c r="V2238" s="190">
        <v>8</v>
      </c>
      <c r="W2238" s="742">
        <v>9</v>
      </c>
      <c r="X2238" s="742"/>
      <c r="Y2238" s="742"/>
      <c r="Z2238" s="742"/>
      <c r="AA2238" s="742"/>
      <c r="AB2238" s="220"/>
      <c r="AC2238" s="419" t="s">
        <v>13313</v>
      </c>
      <c r="AD2238" s="427" t="s">
        <v>13301</v>
      </c>
      <c r="AE2238" s="427" t="s">
        <v>4259</v>
      </c>
      <c r="AF2238" s="177">
        <v>0</v>
      </c>
      <c r="AG2238" s="177">
        <v>0</v>
      </c>
      <c r="AH2238" s="177">
        <v>0</v>
      </c>
      <c r="AI2238" s="177">
        <v>0</v>
      </c>
      <c r="AJ2238" s="177">
        <v>0</v>
      </c>
      <c r="AK2238" s="177">
        <v>0</v>
      </c>
      <c r="AL2238" s="383">
        <v>6</v>
      </c>
      <c r="AM2238" s="177">
        <v>0</v>
      </c>
      <c r="AN2238" s="177">
        <v>0</v>
      </c>
      <c r="AO2238" s="182">
        <v>0</v>
      </c>
      <c r="AP2238" s="180"/>
      <c r="AQ2238" s="180"/>
      <c r="AR2238" s="180"/>
      <c r="AS2238" s="180"/>
      <c r="AT2238" s="180"/>
      <c r="AU2238" s="180"/>
      <c r="AV2238" s="180"/>
      <c r="AW2238" s="180"/>
      <c r="AX2238" s="180"/>
      <c r="AY2238" s="180"/>
      <c r="AZ2238" s="180"/>
      <c r="BA2238" s="180"/>
      <c r="BB2238" s="180"/>
      <c r="BC2238" s="180"/>
      <c r="BD2238" s="180"/>
      <c r="BE2238" s="180"/>
      <c r="BF2238" s="180"/>
      <c r="BG2238" s="180"/>
      <c r="BH2238" s="176">
        <f t="shared" si="259"/>
        <v>6</v>
      </c>
      <c r="BI2238" s="176">
        <f t="shared" si="262"/>
        <v>13</v>
      </c>
      <c r="BJ2238" s="182" t="str">
        <f t="shared" si="263"/>
        <v>6 - 48</v>
      </c>
      <c r="BK2238" s="176">
        <f t="shared" si="264"/>
        <v>27</v>
      </c>
      <c r="BL2238" s="176">
        <f t="shared" si="260"/>
        <v>6</v>
      </c>
      <c r="BM2238" s="533"/>
      <c r="BN2238" s="185">
        <v>575</v>
      </c>
      <c r="BO2238" s="180">
        <v>6</v>
      </c>
      <c r="BP2238" s="178">
        <f t="shared" si="261"/>
        <v>737</v>
      </c>
      <c r="BQ2238" s="420" t="str">
        <f t="shared" si="265"/>
        <v>VI</v>
      </c>
      <c r="BR2238" s="185"/>
      <c r="BS2238" s="464" t="s">
        <v>12999</v>
      </c>
    </row>
    <row r="2239" spans="1:71" ht="38.25" x14ac:dyDescent="0.2">
      <c r="A2239" s="696">
        <v>2237</v>
      </c>
      <c r="B2239" s="286" t="s">
        <v>13309</v>
      </c>
      <c r="C2239" s="286" t="s">
        <v>13297</v>
      </c>
      <c r="D2239" s="258" t="s">
        <v>12999</v>
      </c>
      <c r="E2239" s="736">
        <v>5</v>
      </c>
      <c r="F2239" s="736">
        <v>1</v>
      </c>
      <c r="G2239" s="737">
        <v>4</v>
      </c>
      <c r="H2239" s="305" t="s">
        <v>13300</v>
      </c>
      <c r="I2239" s="496" t="s">
        <v>6635</v>
      </c>
      <c r="J2239" s="497" t="s">
        <v>5935</v>
      </c>
      <c r="K2239" s="427" t="s">
        <v>1147</v>
      </c>
      <c r="L2239" s="427" t="s">
        <v>5490</v>
      </c>
      <c r="M2239" s="685">
        <v>9</v>
      </c>
      <c r="N2239" s="684" t="s">
        <v>15741</v>
      </c>
      <c r="O2239" s="685">
        <v>405</v>
      </c>
      <c r="P2239" s="427" t="s">
        <v>15974</v>
      </c>
      <c r="Q2239" s="179">
        <v>4</v>
      </c>
      <c r="R2239" s="180"/>
      <c r="S2239" s="498">
        <v>5</v>
      </c>
      <c r="T2239" s="190">
        <v>7</v>
      </c>
      <c r="U2239" s="190">
        <v>2</v>
      </c>
      <c r="V2239" s="190">
        <v>8</v>
      </c>
      <c r="W2239" s="742">
        <v>18</v>
      </c>
      <c r="X2239" s="742"/>
      <c r="Y2239" s="742"/>
      <c r="Z2239" s="742"/>
      <c r="AA2239" s="742"/>
      <c r="AB2239" s="220"/>
      <c r="AC2239" s="419" t="s">
        <v>13313</v>
      </c>
      <c r="AD2239" s="427" t="s">
        <v>13301</v>
      </c>
      <c r="AE2239" s="427" t="s">
        <v>4259</v>
      </c>
      <c r="AF2239" s="177">
        <v>0</v>
      </c>
      <c r="AG2239" s="177">
        <v>0</v>
      </c>
      <c r="AH2239" s="177">
        <v>0</v>
      </c>
      <c r="AI2239" s="177">
        <v>0</v>
      </c>
      <c r="AJ2239" s="177">
        <v>0</v>
      </c>
      <c r="AK2239" s="177">
        <v>0</v>
      </c>
      <c r="AL2239" s="383">
        <v>7</v>
      </c>
      <c r="AM2239" s="177">
        <v>0</v>
      </c>
      <c r="AN2239" s="177">
        <v>0</v>
      </c>
      <c r="AO2239" s="182">
        <v>0</v>
      </c>
      <c r="AP2239" s="180"/>
      <c r="AQ2239" s="180"/>
      <c r="AR2239" s="180"/>
      <c r="AS2239" s="180"/>
      <c r="AT2239" s="180"/>
      <c r="AU2239" s="180"/>
      <c r="AV2239" s="180"/>
      <c r="AW2239" s="180"/>
      <c r="AX2239" s="180"/>
      <c r="AY2239" s="180"/>
      <c r="AZ2239" s="180"/>
      <c r="BA2239" s="180"/>
      <c r="BB2239" s="180"/>
      <c r="BC2239" s="180"/>
      <c r="BD2239" s="180"/>
      <c r="BE2239" s="180"/>
      <c r="BF2239" s="180"/>
      <c r="BG2239" s="180"/>
      <c r="BH2239" s="176">
        <f t="shared" si="259"/>
        <v>7</v>
      </c>
      <c r="BI2239" s="176">
        <f t="shared" si="262"/>
        <v>13</v>
      </c>
      <c r="BJ2239" s="182" t="str">
        <f t="shared" si="263"/>
        <v>7 - 56</v>
      </c>
      <c r="BK2239" s="176">
        <f t="shared" si="264"/>
        <v>32</v>
      </c>
      <c r="BL2239" s="176">
        <f t="shared" si="260"/>
        <v>7</v>
      </c>
      <c r="BM2239" s="535"/>
      <c r="BN2239" s="185">
        <v>900</v>
      </c>
      <c r="BO2239" s="180">
        <v>8</v>
      </c>
      <c r="BP2239" s="178">
        <f t="shared" si="261"/>
        <v>1156</v>
      </c>
      <c r="BQ2239" s="420" t="str">
        <f t="shared" si="265"/>
        <v>VI</v>
      </c>
      <c r="BR2239" s="185"/>
      <c r="BS2239" s="464" t="s">
        <v>12999</v>
      </c>
    </row>
    <row r="2240" spans="1:71" ht="38.25" x14ac:dyDescent="0.2">
      <c r="A2240" s="697">
        <v>2238</v>
      </c>
      <c r="B2240" s="286" t="s">
        <v>13309</v>
      </c>
      <c r="C2240" s="286" t="s">
        <v>13298</v>
      </c>
      <c r="D2240" s="258" t="s">
        <v>12999</v>
      </c>
      <c r="E2240" s="736">
        <v>5</v>
      </c>
      <c r="F2240" s="736">
        <v>1</v>
      </c>
      <c r="G2240" s="737">
        <v>4</v>
      </c>
      <c r="H2240" s="305" t="s">
        <v>13300</v>
      </c>
      <c r="I2240" s="496" t="s">
        <v>6635</v>
      </c>
      <c r="J2240" s="497" t="s">
        <v>5935</v>
      </c>
      <c r="K2240" s="427" t="s">
        <v>5492</v>
      </c>
      <c r="L2240" s="427" t="s">
        <v>5490</v>
      </c>
      <c r="M2240" s="685">
        <v>9.5</v>
      </c>
      <c r="N2240" s="684" t="s">
        <v>15741</v>
      </c>
      <c r="O2240" s="685">
        <v>475</v>
      </c>
      <c r="P2240" s="427" t="s">
        <v>15974</v>
      </c>
      <c r="Q2240" s="179">
        <v>4</v>
      </c>
      <c r="R2240" s="180"/>
      <c r="S2240" s="498">
        <v>5</v>
      </c>
      <c r="T2240" s="190">
        <v>7</v>
      </c>
      <c r="U2240" s="190">
        <v>2</v>
      </c>
      <c r="V2240" s="190">
        <v>8</v>
      </c>
      <c r="W2240" s="742">
        <v>18</v>
      </c>
      <c r="X2240" s="742"/>
      <c r="Y2240" s="742"/>
      <c r="Z2240" s="742"/>
      <c r="AA2240" s="742"/>
      <c r="AB2240" s="220"/>
      <c r="AC2240" s="419" t="s">
        <v>13313</v>
      </c>
      <c r="AD2240" s="427" t="s">
        <v>13301</v>
      </c>
      <c r="AE2240" s="427" t="s">
        <v>4259</v>
      </c>
      <c r="AF2240" s="177">
        <v>0</v>
      </c>
      <c r="AG2240" s="177">
        <v>0</v>
      </c>
      <c r="AH2240" s="177">
        <v>0</v>
      </c>
      <c r="AI2240" s="177">
        <v>0</v>
      </c>
      <c r="AJ2240" s="177">
        <v>0</v>
      </c>
      <c r="AK2240" s="177">
        <v>0</v>
      </c>
      <c r="AL2240" s="383">
        <v>8</v>
      </c>
      <c r="AM2240" s="177">
        <v>0</v>
      </c>
      <c r="AN2240" s="177">
        <v>0</v>
      </c>
      <c r="AO2240" s="182">
        <v>0</v>
      </c>
      <c r="AP2240" s="180"/>
      <c r="AQ2240" s="180"/>
      <c r="AR2240" s="180"/>
      <c r="AS2240" s="180"/>
      <c r="AT2240" s="180"/>
      <c r="AU2240" s="180"/>
      <c r="AV2240" s="180"/>
      <c r="AW2240" s="180"/>
      <c r="AX2240" s="180"/>
      <c r="AY2240" s="180"/>
      <c r="AZ2240" s="180"/>
      <c r="BA2240" s="180"/>
      <c r="BB2240" s="180"/>
      <c r="BC2240" s="180"/>
      <c r="BD2240" s="180"/>
      <c r="BE2240" s="180"/>
      <c r="BF2240" s="180"/>
      <c r="BG2240" s="180"/>
      <c r="BH2240" s="176">
        <f t="shared" si="259"/>
        <v>8</v>
      </c>
      <c r="BI2240" s="176">
        <f t="shared" si="262"/>
        <v>12</v>
      </c>
      <c r="BJ2240" s="182" t="str">
        <f t="shared" si="263"/>
        <v>8 - 64</v>
      </c>
      <c r="BK2240" s="176">
        <f t="shared" si="264"/>
        <v>36</v>
      </c>
      <c r="BL2240" s="176">
        <f t="shared" si="260"/>
        <v>8</v>
      </c>
      <c r="BM2240" s="533"/>
      <c r="BN2240" s="185">
        <v>1350</v>
      </c>
      <c r="BO2240" s="180">
        <v>10</v>
      </c>
      <c r="BP2240" s="178">
        <f t="shared" si="261"/>
        <v>1710</v>
      </c>
      <c r="BQ2240" s="420" t="str">
        <f t="shared" si="265"/>
        <v>VII</v>
      </c>
      <c r="BR2240" s="185"/>
      <c r="BS2240" s="464" t="s">
        <v>12999</v>
      </c>
    </row>
    <row r="2241" spans="1:71" ht="38.25" x14ac:dyDescent="0.2">
      <c r="A2241" s="697">
        <v>2239</v>
      </c>
      <c r="B2241" s="286" t="s">
        <v>13309</v>
      </c>
      <c r="C2241" s="286" t="s">
        <v>13299</v>
      </c>
      <c r="D2241" s="258" t="s">
        <v>12999</v>
      </c>
      <c r="E2241" s="736">
        <v>5</v>
      </c>
      <c r="F2241" s="736">
        <v>1</v>
      </c>
      <c r="G2241" s="737">
        <v>4</v>
      </c>
      <c r="H2241" s="305" t="s">
        <v>13300</v>
      </c>
      <c r="I2241" s="496" t="s">
        <v>6635</v>
      </c>
      <c r="J2241" s="497" t="s">
        <v>5935</v>
      </c>
      <c r="K2241" s="427" t="s">
        <v>3921</v>
      </c>
      <c r="L2241" s="427" t="s">
        <v>5490</v>
      </c>
      <c r="M2241" s="685">
        <v>10</v>
      </c>
      <c r="N2241" s="684" t="s">
        <v>15741</v>
      </c>
      <c r="O2241" s="685">
        <v>555</v>
      </c>
      <c r="P2241" s="427" t="s">
        <v>15974</v>
      </c>
      <c r="Q2241" s="179">
        <v>4</v>
      </c>
      <c r="R2241" s="180"/>
      <c r="S2241" s="498">
        <v>5</v>
      </c>
      <c r="T2241" s="190">
        <v>7</v>
      </c>
      <c r="U2241" s="190">
        <v>2</v>
      </c>
      <c r="V2241" s="190">
        <v>8</v>
      </c>
      <c r="W2241" s="742">
        <v>18</v>
      </c>
      <c r="X2241" s="742"/>
      <c r="Y2241" s="742"/>
      <c r="Z2241" s="742"/>
      <c r="AA2241" s="742"/>
      <c r="AB2241" s="220"/>
      <c r="AC2241" s="419" t="s">
        <v>13313</v>
      </c>
      <c r="AD2241" s="427" t="s">
        <v>13301</v>
      </c>
      <c r="AE2241" s="427" t="s">
        <v>4259</v>
      </c>
      <c r="AF2241" s="177">
        <v>0</v>
      </c>
      <c r="AG2241" s="177">
        <v>0</v>
      </c>
      <c r="AH2241" s="177">
        <v>0</v>
      </c>
      <c r="AI2241" s="177">
        <v>0</v>
      </c>
      <c r="AJ2241" s="177">
        <v>0</v>
      </c>
      <c r="AK2241" s="177">
        <v>0</v>
      </c>
      <c r="AL2241" s="383">
        <v>9</v>
      </c>
      <c r="AM2241" s="177">
        <v>0</v>
      </c>
      <c r="AN2241" s="177">
        <v>0</v>
      </c>
      <c r="AO2241" s="182">
        <v>0</v>
      </c>
      <c r="AP2241" s="180"/>
      <c r="AQ2241" s="180"/>
      <c r="AR2241" s="180"/>
      <c r="AS2241" s="180"/>
      <c r="AT2241" s="180"/>
      <c r="AU2241" s="180"/>
      <c r="AV2241" s="180"/>
      <c r="AW2241" s="180"/>
      <c r="AX2241" s="180"/>
      <c r="AY2241" s="180"/>
      <c r="AZ2241" s="180"/>
      <c r="BA2241" s="180"/>
      <c r="BB2241" s="180"/>
      <c r="BC2241" s="180"/>
      <c r="BD2241" s="180"/>
      <c r="BE2241" s="180"/>
      <c r="BF2241" s="180"/>
      <c r="BG2241" s="180"/>
      <c r="BH2241" s="176">
        <f t="shared" si="259"/>
        <v>9</v>
      </c>
      <c r="BI2241" s="176">
        <f t="shared" si="262"/>
        <v>12</v>
      </c>
      <c r="BJ2241" s="182" t="str">
        <f t="shared" si="263"/>
        <v>9 - 72</v>
      </c>
      <c r="BK2241" s="176">
        <f t="shared" si="264"/>
        <v>41</v>
      </c>
      <c r="BL2241" s="176">
        <f t="shared" si="260"/>
        <v>9</v>
      </c>
      <c r="BM2241" s="535"/>
      <c r="BN2241" s="185">
        <v>2200</v>
      </c>
      <c r="BO2241" s="180">
        <v>12</v>
      </c>
      <c r="BP2241" s="178">
        <f t="shared" si="261"/>
        <v>2692</v>
      </c>
      <c r="BQ2241" s="420" t="str">
        <f t="shared" si="265"/>
        <v>VII</v>
      </c>
      <c r="BR2241" s="185"/>
      <c r="BS2241" s="464" t="s">
        <v>12999</v>
      </c>
    </row>
    <row r="2242" spans="1:71" ht="25.5" x14ac:dyDescent="0.2">
      <c r="A2242" s="696">
        <v>2240</v>
      </c>
      <c r="B2242" s="286" t="s">
        <v>13309</v>
      </c>
      <c r="C2242" s="286" t="s">
        <v>4624</v>
      </c>
      <c r="D2242" s="258" t="s">
        <v>5497</v>
      </c>
      <c r="E2242" s="736">
        <v>6</v>
      </c>
      <c r="F2242" s="736">
        <v>1</v>
      </c>
      <c r="G2242" s="737">
        <v>4</v>
      </c>
      <c r="H2242" s="305" t="s">
        <v>795</v>
      </c>
      <c r="I2242" s="207" t="s">
        <v>3485</v>
      </c>
      <c r="J2242" s="279" t="s">
        <v>6558</v>
      </c>
      <c r="K2242" s="179" t="s">
        <v>3429</v>
      </c>
      <c r="L2242" s="427" t="s">
        <v>5490</v>
      </c>
      <c r="M2242" s="684">
        <v>12</v>
      </c>
      <c r="N2242" s="684" t="s">
        <v>15741</v>
      </c>
      <c r="O2242" s="684">
        <v>324</v>
      </c>
      <c r="P2242" s="179" t="s">
        <v>15966</v>
      </c>
      <c r="Q2242" s="179">
        <v>4</v>
      </c>
      <c r="R2242" s="180"/>
      <c r="S2242" s="189">
        <v>5</v>
      </c>
      <c r="T2242" s="189">
        <v>7</v>
      </c>
      <c r="U2242" s="189">
        <v>2</v>
      </c>
      <c r="V2242" s="189">
        <v>8</v>
      </c>
      <c r="W2242" s="742">
        <v>18</v>
      </c>
      <c r="X2242" s="184"/>
      <c r="Y2242" s="194"/>
      <c r="Z2242" s="184"/>
      <c r="AA2242" s="184">
        <v>12</v>
      </c>
      <c r="AB2242" s="220"/>
      <c r="AC2242" s="186" t="s">
        <v>4864</v>
      </c>
      <c r="AD2242" s="179" t="s">
        <v>7473</v>
      </c>
      <c r="AE2242" s="179" t="s">
        <v>4250</v>
      </c>
      <c r="AF2242" s="177">
        <v>0</v>
      </c>
      <c r="AG2242" s="177">
        <v>0</v>
      </c>
      <c r="AH2242" s="177">
        <v>0</v>
      </c>
      <c r="AI2242" s="177">
        <v>0</v>
      </c>
      <c r="AJ2242" s="177">
        <v>0</v>
      </c>
      <c r="AK2242" s="177">
        <v>0</v>
      </c>
      <c r="AL2242" s="383">
        <v>4</v>
      </c>
      <c r="AM2242" s="177">
        <v>0</v>
      </c>
      <c r="AN2242" s="177">
        <v>0</v>
      </c>
      <c r="AO2242" s="182">
        <v>4</v>
      </c>
      <c r="AP2242" s="180"/>
      <c r="AQ2242" s="180"/>
      <c r="AR2242" s="180"/>
      <c r="AS2242" s="180"/>
      <c r="AT2242" s="180"/>
      <c r="AU2242" s="180"/>
      <c r="AV2242" s="180"/>
      <c r="AW2242" s="180"/>
      <c r="AX2242" s="180"/>
      <c r="AY2242" s="180"/>
      <c r="AZ2242" s="180"/>
      <c r="BA2242" s="180"/>
      <c r="BB2242" s="180"/>
      <c r="BC2242" s="180"/>
      <c r="BD2242" s="180"/>
      <c r="BE2242" s="180"/>
      <c r="BF2242" s="180"/>
      <c r="BG2242" s="180"/>
      <c r="BH2242" s="176">
        <f t="shared" si="259"/>
        <v>5</v>
      </c>
      <c r="BI2242" s="176">
        <f t="shared" si="262"/>
        <v>15</v>
      </c>
      <c r="BJ2242" s="182" t="str">
        <f t="shared" si="263"/>
        <v>8 - 36</v>
      </c>
      <c r="BK2242" s="176">
        <f t="shared" si="264"/>
        <v>22</v>
      </c>
      <c r="BL2242" s="176">
        <f t="shared" si="260"/>
        <v>5</v>
      </c>
      <c r="BM2242" s="533"/>
      <c r="BN2242" s="185">
        <v>315</v>
      </c>
      <c r="BO2242" s="180">
        <v>5</v>
      </c>
      <c r="BP2242" s="178">
        <f t="shared" si="261"/>
        <v>425</v>
      </c>
      <c r="BQ2242" s="420" t="str">
        <f t="shared" si="265"/>
        <v>V</v>
      </c>
      <c r="BR2242" s="185"/>
      <c r="BS2242" s="212" t="s">
        <v>3967</v>
      </c>
    </row>
    <row r="2243" spans="1:71" ht="38.25" x14ac:dyDescent="0.2">
      <c r="A2243" s="696">
        <v>2241</v>
      </c>
      <c r="B2243" s="286" t="s">
        <v>13314</v>
      </c>
      <c r="C2243" s="286" t="s">
        <v>13315</v>
      </c>
      <c r="D2243" s="258" t="s">
        <v>12999</v>
      </c>
      <c r="E2243" s="736">
        <v>33</v>
      </c>
      <c r="F2243" s="736">
        <v>4</v>
      </c>
      <c r="G2243" s="737">
        <v>40</v>
      </c>
      <c r="H2243" s="305" t="s">
        <v>13319</v>
      </c>
      <c r="I2243" s="496" t="s">
        <v>635</v>
      </c>
      <c r="J2243" s="497" t="s">
        <v>635</v>
      </c>
      <c r="K2243" s="427" t="s">
        <v>3491</v>
      </c>
      <c r="L2243" s="427" t="s">
        <v>3491</v>
      </c>
      <c r="M2243" s="685">
        <v>5</v>
      </c>
      <c r="N2243" s="685" t="s">
        <v>15715</v>
      </c>
      <c r="O2243" s="685">
        <v>80</v>
      </c>
      <c r="P2243" s="427" t="s">
        <v>16418</v>
      </c>
      <c r="Q2243" s="179">
        <v>7</v>
      </c>
      <c r="R2243" s="180"/>
      <c r="S2243" s="498">
        <v>8</v>
      </c>
      <c r="T2243" s="190">
        <v>14</v>
      </c>
      <c r="U2243" s="190">
        <v>3</v>
      </c>
      <c r="V2243" s="190">
        <v>16</v>
      </c>
      <c r="W2243" s="742">
        <v>3</v>
      </c>
      <c r="X2243" s="742"/>
      <c r="Y2243" s="184">
        <v>15</v>
      </c>
      <c r="Z2243" s="742"/>
      <c r="AA2243" s="742"/>
      <c r="AB2243" s="220"/>
      <c r="AC2243" s="419" t="s">
        <v>13333</v>
      </c>
      <c r="AD2243" s="427" t="s">
        <v>5476</v>
      </c>
      <c r="AE2243" s="427" t="s">
        <v>2729</v>
      </c>
      <c r="AF2243" s="177">
        <v>0</v>
      </c>
      <c r="AG2243" s="177">
        <v>0</v>
      </c>
      <c r="AH2243" s="177">
        <v>0</v>
      </c>
      <c r="AI2243" s="177">
        <v>0</v>
      </c>
      <c r="AJ2243" s="177">
        <v>0</v>
      </c>
      <c r="AK2243" s="177">
        <v>0</v>
      </c>
      <c r="AL2243" s="177">
        <v>1</v>
      </c>
      <c r="AM2243" s="177">
        <v>0</v>
      </c>
      <c r="AN2243" s="177">
        <v>0</v>
      </c>
      <c r="AO2243" s="177">
        <v>0</v>
      </c>
      <c r="AP2243" s="180"/>
      <c r="AQ2243" s="180"/>
      <c r="AR2243" s="180"/>
      <c r="AS2243" s="180"/>
      <c r="AT2243" s="180"/>
      <c r="AU2243" s="180"/>
      <c r="AV2243" s="180"/>
      <c r="AW2243" s="180"/>
      <c r="AX2243" s="180"/>
      <c r="AY2243" s="180"/>
      <c r="AZ2243" s="180"/>
      <c r="BA2243" s="180"/>
      <c r="BB2243" s="180"/>
      <c r="BC2243" s="180"/>
      <c r="BD2243" s="180"/>
      <c r="BE2243" s="180"/>
      <c r="BF2243" s="180"/>
      <c r="BG2243" s="180"/>
      <c r="BH2243" s="176">
        <f t="shared" ref="BH2243:BH2306" si="266">IF(manualHD="",IF(COUNTA($AP2243:$BG2243)=0,IF(SUM($AG2243:$AL2243)/(0.01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1</v>
      </c>
      <c r="BI2243" s="176">
        <f t="shared" si="262"/>
        <v>19</v>
      </c>
      <c r="BJ2243" s="182" t="str">
        <f t="shared" si="263"/>
        <v>1 - 8</v>
      </c>
      <c r="BK2243" s="176">
        <f t="shared" si="264"/>
        <v>5</v>
      </c>
      <c r="BL2243" s="176">
        <f t="shared" si="260"/>
        <v>1</v>
      </c>
      <c r="BM2243" s="535"/>
      <c r="BN2243" s="185">
        <v>14</v>
      </c>
      <c r="BO2243" s="180">
        <v>1</v>
      </c>
      <c r="BP2243" s="178">
        <f t="shared" si="261"/>
        <v>19</v>
      </c>
      <c r="BQ2243" s="420" t="str">
        <f t="shared" si="265"/>
        <v>I</v>
      </c>
      <c r="BR2243" s="185"/>
      <c r="BS2243" s="464" t="s">
        <v>12999</v>
      </c>
    </row>
    <row r="2244" spans="1:71" ht="38.25" x14ac:dyDescent="0.2">
      <c r="A2244" s="697">
        <v>2242</v>
      </c>
      <c r="B2244" s="286" t="s">
        <v>13314</v>
      </c>
      <c r="C2244" s="286" t="s">
        <v>13316</v>
      </c>
      <c r="D2244" s="258" t="s">
        <v>12999</v>
      </c>
      <c r="E2244" s="736">
        <v>33</v>
      </c>
      <c r="F2244" s="736">
        <v>4</v>
      </c>
      <c r="G2244" s="737">
        <v>40</v>
      </c>
      <c r="H2244" s="305" t="s">
        <v>13319</v>
      </c>
      <c r="I2244" s="496" t="s">
        <v>635</v>
      </c>
      <c r="J2244" s="497" t="s">
        <v>635</v>
      </c>
      <c r="K2244" s="427" t="s">
        <v>3491</v>
      </c>
      <c r="L2244" s="427" t="s">
        <v>3491</v>
      </c>
      <c r="M2244" s="685">
        <v>5.2</v>
      </c>
      <c r="N2244" s="685" t="s">
        <v>15715</v>
      </c>
      <c r="O2244" s="685">
        <v>90</v>
      </c>
      <c r="P2244" s="427" t="s">
        <v>16418</v>
      </c>
      <c r="Q2244" s="179">
        <v>7</v>
      </c>
      <c r="R2244" s="180"/>
      <c r="S2244" s="498">
        <v>8</v>
      </c>
      <c r="T2244" s="190">
        <v>14</v>
      </c>
      <c r="U2244" s="190">
        <v>3</v>
      </c>
      <c r="V2244" s="190">
        <v>16</v>
      </c>
      <c r="W2244" s="742">
        <v>6</v>
      </c>
      <c r="X2244" s="742"/>
      <c r="Y2244" s="184">
        <v>15</v>
      </c>
      <c r="Z2244" s="742"/>
      <c r="AA2244" s="742"/>
      <c r="AB2244" s="220"/>
      <c r="AC2244" s="419" t="s">
        <v>13333</v>
      </c>
      <c r="AD2244" s="427" t="s">
        <v>5476</v>
      </c>
      <c r="AE2244" s="427" t="s">
        <v>2729</v>
      </c>
      <c r="AF2244" s="177">
        <v>0</v>
      </c>
      <c r="AG2244" s="177">
        <v>0</v>
      </c>
      <c r="AH2244" s="177">
        <v>0</v>
      </c>
      <c r="AI2244" s="177">
        <v>0</v>
      </c>
      <c r="AJ2244" s="177">
        <v>0</v>
      </c>
      <c r="AK2244" s="177">
        <v>0</v>
      </c>
      <c r="AL2244" s="177">
        <v>2</v>
      </c>
      <c r="AM2244" s="177">
        <v>0</v>
      </c>
      <c r="AN2244" s="177">
        <v>0</v>
      </c>
      <c r="AO2244" s="177">
        <v>0</v>
      </c>
      <c r="AP2244" s="180"/>
      <c r="AQ2244" s="180"/>
      <c r="AR2244" s="180"/>
      <c r="AS2244" s="180"/>
      <c r="AT2244" s="180"/>
      <c r="AU2244" s="180"/>
      <c r="AV2244" s="180"/>
      <c r="AW2244" s="180"/>
      <c r="AX2244" s="180"/>
      <c r="AY2244" s="180"/>
      <c r="AZ2244" s="180"/>
      <c r="BA2244" s="180"/>
      <c r="BB2244" s="180"/>
      <c r="BC2244" s="180"/>
      <c r="BD2244" s="180"/>
      <c r="BE2244" s="180"/>
      <c r="BF2244" s="180"/>
      <c r="BG2244" s="180"/>
      <c r="BH2244" s="176">
        <f t="shared" si="266"/>
        <v>2</v>
      </c>
      <c r="BI2244" s="176">
        <f t="shared" si="262"/>
        <v>16</v>
      </c>
      <c r="BJ2244" s="182" t="str">
        <f t="shared" si="263"/>
        <v>2 - 16</v>
      </c>
      <c r="BK2244" s="176">
        <f t="shared" si="264"/>
        <v>9</v>
      </c>
      <c r="BL2244" s="176">
        <f t="shared" ref="BL2244:BL2307" si="267">IF(SUM(AP2244:BG2244)=0,AL2244+ROUNDDOWN(AO2244/4.5,0)+IF(AF2244*1.5+AG2244*2+AH2244*2.5+AI2244*3+AJ2244*3.5+AK2244*4+AO2244&gt;3,1,0),MAX(AP2244:BG2244))</f>
        <v>2</v>
      </c>
      <c r="BM2244" s="533"/>
      <c r="BN2244" s="185">
        <v>28</v>
      </c>
      <c r="BO2244" s="180">
        <v>2</v>
      </c>
      <c r="BP2244" s="178">
        <f t="shared" si="261"/>
        <v>46</v>
      </c>
      <c r="BQ2244" s="420" t="str">
        <f t="shared" si="265"/>
        <v>II</v>
      </c>
      <c r="BR2244" s="185"/>
      <c r="BS2244" s="464" t="s">
        <v>12999</v>
      </c>
    </row>
    <row r="2245" spans="1:71" ht="38.25" x14ac:dyDescent="0.2">
      <c r="A2245" s="697">
        <v>2243</v>
      </c>
      <c r="B2245" s="286" t="s">
        <v>13314</v>
      </c>
      <c r="C2245" s="286" t="s">
        <v>13317</v>
      </c>
      <c r="D2245" s="258" t="s">
        <v>12999</v>
      </c>
      <c r="E2245" s="736">
        <v>33</v>
      </c>
      <c r="F2245" s="736">
        <v>4</v>
      </c>
      <c r="G2245" s="737">
        <v>40</v>
      </c>
      <c r="H2245" s="305" t="s">
        <v>13319</v>
      </c>
      <c r="I2245" s="496" t="s">
        <v>635</v>
      </c>
      <c r="J2245" s="497" t="s">
        <v>635</v>
      </c>
      <c r="K2245" s="427" t="s">
        <v>3491</v>
      </c>
      <c r="L2245" s="427" t="s">
        <v>3491</v>
      </c>
      <c r="M2245" s="685">
        <v>5.4</v>
      </c>
      <c r="N2245" s="685" t="s">
        <v>15715</v>
      </c>
      <c r="O2245" s="685">
        <v>100</v>
      </c>
      <c r="P2245" s="427" t="s">
        <v>16418</v>
      </c>
      <c r="Q2245" s="179">
        <v>7</v>
      </c>
      <c r="R2245" s="180"/>
      <c r="S2245" s="498">
        <v>8</v>
      </c>
      <c r="T2245" s="190">
        <v>14</v>
      </c>
      <c r="U2245" s="190">
        <v>3</v>
      </c>
      <c r="V2245" s="190">
        <v>16</v>
      </c>
      <c r="W2245" s="742">
        <v>6</v>
      </c>
      <c r="X2245" s="742"/>
      <c r="Y2245" s="184">
        <v>15</v>
      </c>
      <c r="Z2245" s="742"/>
      <c r="AA2245" s="742"/>
      <c r="AB2245" s="220"/>
      <c r="AC2245" s="419" t="s">
        <v>13333</v>
      </c>
      <c r="AD2245" s="427" t="s">
        <v>5476</v>
      </c>
      <c r="AE2245" s="427" t="s">
        <v>2729</v>
      </c>
      <c r="AF2245" s="177">
        <v>0</v>
      </c>
      <c r="AG2245" s="177">
        <v>0</v>
      </c>
      <c r="AH2245" s="177">
        <v>0</v>
      </c>
      <c r="AI2245" s="177">
        <v>0</v>
      </c>
      <c r="AJ2245" s="177">
        <v>0</v>
      </c>
      <c r="AK2245" s="177">
        <v>0</v>
      </c>
      <c r="AL2245" s="177">
        <v>3</v>
      </c>
      <c r="AM2245" s="177">
        <v>0</v>
      </c>
      <c r="AN2245" s="177">
        <v>0</v>
      </c>
      <c r="AO2245" s="177">
        <v>0</v>
      </c>
      <c r="AP2245" s="180"/>
      <c r="AQ2245" s="180"/>
      <c r="AR2245" s="180"/>
      <c r="AS2245" s="180"/>
      <c r="AT2245" s="180"/>
      <c r="AU2245" s="180"/>
      <c r="AV2245" s="180"/>
      <c r="AW2245" s="180"/>
      <c r="AX2245" s="180"/>
      <c r="AY2245" s="180"/>
      <c r="AZ2245" s="180"/>
      <c r="BA2245" s="180"/>
      <c r="BB2245" s="180"/>
      <c r="BC2245" s="180"/>
      <c r="BD2245" s="180"/>
      <c r="BE2245" s="180"/>
      <c r="BF2245" s="180"/>
      <c r="BG2245" s="180"/>
      <c r="BH2245" s="176">
        <f t="shared" si="266"/>
        <v>3</v>
      </c>
      <c r="BI2245" s="176">
        <f t="shared" si="262"/>
        <v>16</v>
      </c>
      <c r="BJ2245" s="182" t="str">
        <f t="shared" si="263"/>
        <v>3 - 24</v>
      </c>
      <c r="BK2245" s="176">
        <f t="shared" si="264"/>
        <v>14</v>
      </c>
      <c r="BL2245" s="176">
        <f t="shared" si="267"/>
        <v>3</v>
      </c>
      <c r="BM2245" s="535"/>
      <c r="BN2245" s="185">
        <v>50</v>
      </c>
      <c r="BO2245" s="180">
        <v>3</v>
      </c>
      <c r="BP2245" s="178">
        <f t="shared" si="261"/>
        <v>92</v>
      </c>
      <c r="BQ2245" s="420" t="str">
        <f t="shared" si="265"/>
        <v>II</v>
      </c>
      <c r="BR2245" s="185"/>
      <c r="BS2245" s="464" t="s">
        <v>12999</v>
      </c>
    </row>
    <row r="2246" spans="1:71" ht="38.25" x14ac:dyDescent="0.2">
      <c r="A2246" s="696">
        <v>2244</v>
      </c>
      <c r="B2246" s="286" t="s">
        <v>13314</v>
      </c>
      <c r="C2246" s="286" t="s">
        <v>13318</v>
      </c>
      <c r="D2246" s="258" t="s">
        <v>12999</v>
      </c>
      <c r="E2246" s="736">
        <v>33</v>
      </c>
      <c r="F2246" s="736">
        <v>4</v>
      </c>
      <c r="G2246" s="737">
        <v>40</v>
      </c>
      <c r="H2246" s="305" t="s">
        <v>13319</v>
      </c>
      <c r="I2246" s="496" t="s">
        <v>635</v>
      </c>
      <c r="J2246" s="497" t="s">
        <v>635</v>
      </c>
      <c r="K2246" s="427" t="s">
        <v>3491</v>
      </c>
      <c r="L2246" s="427" t="s">
        <v>3491</v>
      </c>
      <c r="M2246" s="685">
        <v>5.6</v>
      </c>
      <c r="N2246" s="685" t="s">
        <v>15715</v>
      </c>
      <c r="O2246" s="685">
        <v>112</v>
      </c>
      <c r="P2246" s="427" t="s">
        <v>16418</v>
      </c>
      <c r="Q2246" s="179">
        <v>7</v>
      </c>
      <c r="R2246" s="180"/>
      <c r="S2246" s="498">
        <v>8</v>
      </c>
      <c r="T2246" s="190">
        <v>14</v>
      </c>
      <c r="U2246" s="190">
        <v>3</v>
      </c>
      <c r="V2246" s="190">
        <v>16</v>
      </c>
      <c r="W2246" s="742">
        <v>6</v>
      </c>
      <c r="X2246" s="742"/>
      <c r="Y2246" s="184">
        <v>15</v>
      </c>
      <c r="Z2246" s="742"/>
      <c r="AA2246" s="742"/>
      <c r="AB2246" s="220"/>
      <c r="AC2246" s="419" t="s">
        <v>13333</v>
      </c>
      <c r="AD2246" s="427" t="s">
        <v>5476</v>
      </c>
      <c r="AE2246" s="427" t="s">
        <v>2729</v>
      </c>
      <c r="AF2246" s="177">
        <v>0</v>
      </c>
      <c r="AG2246" s="177">
        <v>0</v>
      </c>
      <c r="AH2246" s="177">
        <v>0</v>
      </c>
      <c r="AI2246" s="177">
        <v>0</v>
      </c>
      <c r="AJ2246" s="177">
        <v>0</v>
      </c>
      <c r="AK2246" s="177">
        <v>0</v>
      </c>
      <c r="AL2246" s="177">
        <v>4</v>
      </c>
      <c r="AM2246" s="177">
        <v>0</v>
      </c>
      <c r="AN2246" s="177">
        <v>0</v>
      </c>
      <c r="AO2246" s="177">
        <v>0</v>
      </c>
      <c r="AP2246" s="180"/>
      <c r="AQ2246" s="180"/>
      <c r="AR2246" s="180"/>
      <c r="AS2246" s="180"/>
      <c r="AT2246" s="180"/>
      <c r="AU2246" s="180"/>
      <c r="AV2246" s="180"/>
      <c r="AW2246" s="180"/>
      <c r="AX2246" s="180"/>
      <c r="AY2246" s="180"/>
      <c r="AZ2246" s="180"/>
      <c r="BA2246" s="180"/>
      <c r="BB2246" s="180"/>
      <c r="BC2246" s="180"/>
      <c r="BD2246" s="180"/>
      <c r="BE2246" s="180"/>
      <c r="BF2246" s="180"/>
      <c r="BG2246" s="180"/>
      <c r="BH2246" s="176">
        <f t="shared" si="266"/>
        <v>4</v>
      </c>
      <c r="BI2246" s="176">
        <f t="shared" si="262"/>
        <v>15</v>
      </c>
      <c r="BJ2246" s="182" t="str">
        <f t="shared" si="263"/>
        <v>4 - 32</v>
      </c>
      <c r="BK2246" s="176">
        <f t="shared" si="264"/>
        <v>18</v>
      </c>
      <c r="BL2246" s="176">
        <f t="shared" si="267"/>
        <v>4</v>
      </c>
      <c r="BM2246" s="533"/>
      <c r="BN2246" s="185">
        <v>85</v>
      </c>
      <c r="BO2246" s="180">
        <v>4</v>
      </c>
      <c r="BP2246" s="178">
        <f t="shared" si="261"/>
        <v>157</v>
      </c>
      <c r="BQ2246" s="420" t="str">
        <f t="shared" si="265"/>
        <v>III</v>
      </c>
      <c r="BR2246" s="185"/>
      <c r="BS2246" s="464" t="s">
        <v>12999</v>
      </c>
    </row>
    <row r="2247" spans="1:71" ht="38.25" x14ac:dyDescent="0.2">
      <c r="A2247" s="696">
        <v>2245</v>
      </c>
      <c r="B2247" s="286" t="s">
        <v>13314</v>
      </c>
      <c r="C2247" s="286" t="s">
        <v>13320</v>
      </c>
      <c r="D2247" s="258" t="s">
        <v>12999</v>
      </c>
      <c r="E2247" s="736">
        <v>6</v>
      </c>
      <c r="F2247" s="736">
        <v>4</v>
      </c>
      <c r="G2247" s="737">
        <v>40</v>
      </c>
      <c r="H2247" s="305" t="s">
        <v>13319</v>
      </c>
      <c r="I2247" s="496" t="s">
        <v>635</v>
      </c>
      <c r="J2247" s="497" t="s">
        <v>635</v>
      </c>
      <c r="K2247" s="427" t="s">
        <v>3491</v>
      </c>
      <c r="L2247" s="427" t="s">
        <v>3491</v>
      </c>
      <c r="M2247" s="685">
        <v>6</v>
      </c>
      <c r="N2247" s="685" t="s">
        <v>15715</v>
      </c>
      <c r="O2247" s="685">
        <v>138</v>
      </c>
      <c r="P2247" s="427" t="s">
        <v>16418</v>
      </c>
      <c r="Q2247" s="179">
        <v>5</v>
      </c>
      <c r="R2247" s="180"/>
      <c r="S2247" s="498">
        <v>8</v>
      </c>
      <c r="T2247" s="190">
        <v>14</v>
      </c>
      <c r="U2247" s="190">
        <v>3</v>
      </c>
      <c r="V2247" s="190">
        <v>16</v>
      </c>
      <c r="W2247" s="742">
        <v>6</v>
      </c>
      <c r="X2247" s="742"/>
      <c r="Y2247" s="184">
        <v>15</v>
      </c>
      <c r="Z2247" s="742"/>
      <c r="AA2247" s="742"/>
      <c r="AB2247" s="220"/>
      <c r="AC2247" s="419" t="s">
        <v>13333</v>
      </c>
      <c r="AD2247" s="427" t="s">
        <v>5476</v>
      </c>
      <c r="AE2247" s="427" t="s">
        <v>2729</v>
      </c>
      <c r="AF2247" s="177">
        <v>0</v>
      </c>
      <c r="AG2247" s="177">
        <v>0</v>
      </c>
      <c r="AH2247" s="177">
        <v>0</v>
      </c>
      <c r="AI2247" s="177">
        <v>0</v>
      </c>
      <c r="AJ2247" s="177">
        <v>0</v>
      </c>
      <c r="AK2247" s="177">
        <v>0</v>
      </c>
      <c r="AL2247" s="177">
        <v>6</v>
      </c>
      <c r="AM2247" s="177">
        <v>0</v>
      </c>
      <c r="AN2247" s="177">
        <v>0</v>
      </c>
      <c r="AO2247" s="177">
        <v>0</v>
      </c>
      <c r="AP2247" s="180"/>
      <c r="AQ2247" s="180"/>
      <c r="AR2247" s="180"/>
      <c r="AS2247" s="180"/>
      <c r="AT2247" s="180"/>
      <c r="AU2247" s="180"/>
      <c r="AV2247" s="180"/>
      <c r="AW2247" s="180"/>
      <c r="AX2247" s="180"/>
      <c r="AY2247" s="180"/>
      <c r="AZ2247" s="180"/>
      <c r="BA2247" s="180"/>
      <c r="BB2247" s="180"/>
      <c r="BC2247" s="180"/>
      <c r="BD2247" s="180"/>
      <c r="BE2247" s="180"/>
      <c r="BF2247" s="180"/>
      <c r="BG2247" s="180"/>
      <c r="BH2247" s="176">
        <f t="shared" si="266"/>
        <v>6</v>
      </c>
      <c r="BI2247" s="176">
        <f t="shared" si="262"/>
        <v>13</v>
      </c>
      <c r="BJ2247" s="182" t="str">
        <f t="shared" si="263"/>
        <v>6 - 48</v>
      </c>
      <c r="BK2247" s="176">
        <f t="shared" si="264"/>
        <v>27</v>
      </c>
      <c r="BL2247" s="176">
        <f t="shared" si="267"/>
        <v>6</v>
      </c>
      <c r="BM2247" s="535"/>
      <c r="BN2247" s="185">
        <v>225</v>
      </c>
      <c r="BO2247" s="180">
        <v>6</v>
      </c>
      <c r="BP2247" s="178">
        <f t="shared" si="261"/>
        <v>387</v>
      </c>
      <c r="BQ2247" s="420" t="str">
        <f t="shared" si="265"/>
        <v>IV</v>
      </c>
      <c r="BR2247" s="185"/>
      <c r="BS2247" s="464" t="s">
        <v>9582</v>
      </c>
    </row>
    <row r="2248" spans="1:71" x14ac:dyDescent="0.2">
      <c r="A2248" s="697">
        <v>2246</v>
      </c>
      <c r="B2248" s="286" t="s">
        <v>13314</v>
      </c>
      <c r="C2248" s="286" t="s">
        <v>5811</v>
      </c>
      <c r="D2248" s="258" t="s">
        <v>5497</v>
      </c>
      <c r="E2248" s="736">
        <v>5</v>
      </c>
      <c r="F2248" s="736">
        <v>3</v>
      </c>
      <c r="G2248" s="737">
        <v>12</v>
      </c>
      <c r="H2248" s="305" t="s">
        <v>3486</v>
      </c>
      <c r="I2248" s="496" t="s">
        <v>3485</v>
      </c>
      <c r="J2248" s="497" t="s">
        <v>5446</v>
      </c>
      <c r="K2248" s="427" t="s">
        <v>4558</v>
      </c>
      <c r="L2248" s="427" t="s">
        <v>3491</v>
      </c>
      <c r="M2248" s="686">
        <v>4</v>
      </c>
      <c r="N2248" s="685" t="s">
        <v>15710</v>
      </c>
      <c r="O2248" s="686">
        <v>150</v>
      </c>
      <c r="P2248" s="427" t="s">
        <v>15949</v>
      </c>
      <c r="Q2248" s="179">
        <v>6</v>
      </c>
      <c r="R2248" s="180"/>
      <c r="S2248" s="498">
        <v>0</v>
      </c>
      <c r="T2248" s="190">
        <v>0</v>
      </c>
      <c r="U2248" s="190">
        <v>0</v>
      </c>
      <c r="V2248" s="190">
        <v>0</v>
      </c>
      <c r="W2248" s="742">
        <v>6</v>
      </c>
      <c r="X2248" s="742"/>
      <c r="Y2248" s="184" t="s">
        <v>14008</v>
      </c>
      <c r="Z2248" s="742"/>
      <c r="AA2248" s="742"/>
      <c r="AB2248" s="220"/>
      <c r="AC2248" s="419" t="s">
        <v>4761</v>
      </c>
      <c r="AD2248" s="427" t="s">
        <v>3627</v>
      </c>
      <c r="AE2248" s="427" t="s">
        <v>4247</v>
      </c>
      <c r="AF2248" s="177">
        <v>0</v>
      </c>
      <c r="AG2248" s="177">
        <v>0</v>
      </c>
      <c r="AH2248" s="177">
        <v>0</v>
      </c>
      <c r="AI2248" s="177">
        <v>0</v>
      </c>
      <c r="AJ2248" s="177">
        <v>0</v>
      </c>
      <c r="AK2248" s="177">
        <v>0</v>
      </c>
      <c r="AL2248" s="177">
        <v>3</v>
      </c>
      <c r="AM2248" s="177">
        <v>0</v>
      </c>
      <c r="AN2248" s="177">
        <v>0</v>
      </c>
      <c r="AO2248" s="177">
        <v>0</v>
      </c>
      <c r="AP2248" s="180"/>
      <c r="AQ2248" s="180"/>
      <c r="AR2248" s="180"/>
      <c r="AS2248" s="180"/>
      <c r="AT2248" s="180"/>
      <c r="AU2248" s="180"/>
      <c r="AV2248" s="180"/>
      <c r="AW2248" s="180"/>
      <c r="AX2248" s="180"/>
      <c r="AY2248" s="180"/>
      <c r="AZ2248" s="180"/>
      <c r="BA2248" s="180"/>
      <c r="BB2248" s="180"/>
      <c r="BC2248" s="180"/>
      <c r="BD2248" s="180"/>
      <c r="BE2248" s="180"/>
      <c r="BF2248" s="180"/>
      <c r="BG2248" s="180"/>
      <c r="BH2248" s="176">
        <f t="shared" si="266"/>
        <v>3</v>
      </c>
      <c r="BI2248" s="176">
        <f t="shared" si="262"/>
        <v>16</v>
      </c>
      <c r="BJ2248" s="182" t="str">
        <f t="shared" si="263"/>
        <v>3 - 24</v>
      </c>
      <c r="BK2248" s="176">
        <f t="shared" si="264"/>
        <v>14</v>
      </c>
      <c r="BL2248" s="176">
        <f t="shared" si="267"/>
        <v>3</v>
      </c>
      <c r="BM2248" s="535"/>
      <c r="BN2248" s="185">
        <v>35</v>
      </c>
      <c r="BO2248" s="180">
        <v>3</v>
      </c>
      <c r="BP2248" s="178">
        <f t="shared" si="261"/>
        <v>77</v>
      </c>
      <c r="BQ2248" s="420" t="str">
        <f t="shared" si="265"/>
        <v>II</v>
      </c>
      <c r="BR2248" s="185"/>
      <c r="BS2248" s="464" t="s">
        <v>3967</v>
      </c>
    </row>
    <row r="2249" spans="1:71" x14ac:dyDescent="0.2">
      <c r="A2249" s="697">
        <v>2247</v>
      </c>
      <c r="B2249" s="286" t="s">
        <v>13314</v>
      </c>
      <c r="C2249" s="286" t="s">
        <v>5812</v>
      </c>
      <c r="D2249" s="258" t="s">
        <v>5497</v>
      </c>
      <c r="E2249" s="736">
        <v>5</v>
      </c>
      <c r="F2249" s="736">
        <v>3</v>
      </c>
      <c r="G2249" s="737">
        <v>12</v>
      </c>
      <c r="H2249" s="305" t="s">
        <v>3486</v>
      </c>
      <c r="I2249" s="496" t="s">
        <v>3485</v>
      </c>
      <c r="J2249" s="497" t="s">
        <v>5446</v>
      </c>
      <c r="K2249" s="427" t="s">
        <v>6122</v>
      </c>
      <c r="L2249" s="427" t="s">
        <v>3491</v>
      </c>
      <c r="M2249" s="686">
        <v>6</v>
      </c>
      <c r="N2249" s="685" t="s">
        <v>15710</v>
      </c>
      <c r="O2249" s="686">
        <v>330</v>
      </c>
      <c r="P2249" s="427" t="s">
        <v>15948</v>
      </c>
      <c r="Q2249" s="179">
        <v>6</v>
      </c>
      <c r="R2249" s="180"/>
      <c r="S2249" s="498">
        <v>0</v>
      </c>
      <c r="T2249" s="190">
        <v>0</v>
      </c>
      <c r="U2249" s="190">
        <v>0</v>
      </c>
      <c r="V2249" s="190">
        <v>0</v>
      </c>
      <c r="W2249" s="742">
        <v>0</v>
      </c>
      <c r="X2249" s="742"/>
      <c r="Y2249" s="184" t="s">
        <v>14008</v>
      </c>
      <c r="Z2249" s="742"/>
      <c r="AA2249" s="742"/>
      <c r="AB2249" s="220"/>
      <c r="AC2249" s="419" t="s">
        <v>4761</v>
      </c>
      <c r="AD2249" s="427" t="s">
        <v>3627</v>
      </c>
      <c r="AE2249" s="427" t="s">
        <v>4247</v>
      </c>
      <c r="AF2249" s="177">
        <v>0</v>
      </c>
      <c r="AG2249" s="177">
        <v>0</v>
      </c>
      <c r="AH2249" s="177">
        <v>0</v>
      </c>
      <c r="AI2249" s="177">
        <v>0</v>
      </c>
      <c r="AJ2249" s="177">
        <v>0</v>
      </c>
      <c r="AK2249" s="177">
        <v>0</v>
      </c>
      <c r="AL2249" s="177">
        <v>4</v>
      </c>
      <c r="AM2249" s="177">
        <v>0</v>
      </c>
      <c r="AN2249" s="177">
        <v>0</v>
      </c>
      <c r="AO2249" s="177">
        <v>0</v>
      </c>
      <c r="AP2249" s="180"/>
      <c r="AQ2249" s="180"/>
      <c r="AR2249" s="180"/>
      <c r="AS2249" s="180"/>
      <c r="AT2249" s="180"/>
      <c r="AU2249" s="180"/>
      <c r="AV2249" s="180"/>
      <c r="AW2249" s="180"/>
      <c r="AX2249" s="180"/>
      <c r="AY2249" s="180"/>
      <c r="AZ2249" s="180"/>
      <c r="BA2249" s="180"/>
      <c r="BB2249" s="180"/>
      <c r="BC2249" s="180"/>
      <c r="BD2249" s="180"/>
      <c r="BE2249" s="180"/>
      <c r="BF2249" s="180"/>
      <c r="BG2249" s="180"/>
      <c r="BH2249" s="176">
        <f t="shared" si="266"/>
        <v>4</v>
      </c>
      <c r="BI2249" s="176">
        <f t="shared" si="262"/>
        <v>15</v>
      </c>
      <c r="BJ2249" s="182" t="str">
        <f t="shared" si="263"/>
        <v>4 - 32</v>
      </c>
      <c r="BK2249" s="176">
        <f t="shared" si="264"/>
        <v>18</v>
      </c>
      <c r="BL2249" s="176">
        <f t="shared" si="267"/>
        <v>4</v>
      </c>
      <c r="BM2249" s="535"/>
      <c r="BN2249" s="185">
        <v>60</v>
      </c>
      <c r="BO2249" s="180">
        <v>4</v>
      </c>
      <c r="BP2249" s="178">
        <f t="shared" si="261"/>
        <v>132</v>
      </c>
      <c r="BQ2249" s="420" t="str">
        <f t="shared" si="265"/>
        <v>III</v>
      </c>
      <c r="BR2249" s="185"/>
      <c r="BS2249" s="464" t="s">
        <v>3967</v>
      </c>
    </row>
    <row r="2250" spans="1:71" x14ac:dyDescent="0.2">
      <c r="A2250" s="696">
        <v>2248</v>
      </c>
      <c r="B2250" s="286" t="s">
        <v>13314</v>
      </c>
      <c r="C2250" s="286" t="s">
        <v>5813</v>
      </c>
      <c r="D2250" s="258" t="s">
        <v>5497</v>
      </c>
      <c r="E2250" s="736">
        <v>5</v>
      </c>
      <c r="F2250" s="736">
        <v>3</v>
      </c>
      <c r="G2250" s="737">
        <v>12</v>
      </c>
      <c r="H2250" s="305" t="s">
        <v>3486</v>
      </c>
      <c r="I2250" s="496" t="s">
        <v>3485</v>
      </c>
      <c r="J2250" s="497" t="s">
        <v>6558</v>
      </c>
      <c r="K2250" s="427" t="s">
        <v>5492</v>
      </c>
      <c r="L2250" s="427" t="s">
        <v>5490</v>
      </c>
      <c r="M2250" s="686">
        <v>9</v>
      </c>
      <c r="N2250" s="685" t="s">
        <v>15710</v>
      </c>
      <c r="O2250" s="686">
        <v>550</v>
      </c>
      <c r="P2250" s="427" t="s">
        <v>15944</v>
      </c>
      <c r="Q2250" s="179">
        <v>6</v>
      </c>
      <c r="R2250" s="180"/>
      <c r="S2250" s="498">
        <v>0</v>
      </c>
      <c r="T2250" s="190">
        <v>0</v>
      </c>
      <c r="U2250" s="190">
        <v>0</v>
      </c>
      <c r="V2250" s="190">
        <v>0</v>
      </c>
      <c r="W2250" s="742">
        <v>0</v>
      </c>
      <c r="X2250" s="742"/>
      <c r="Y2250" s="184" t="s">
        <v>14008</v>
      </c>
      <c r="Z2250" s="742"/>
      <c r="AA2250" s="742"/>
      <c r="AB2250" s="220"/>
      <c r="AC2250" s="419" t="s">
        <v>4761</v>
      </c>
      <c r="AD2250" s="427" t="s">
        <v>3627</v>
      </c>
      <c r="AE2250" s="427" t="s">
        <v>4247</v>
      </c>
      <c r="AF2250" s="177">
        <v>0</v>
      </c>
      <c r="AG2250" s="177">
        <v>0</v>
      </c>
      <c r="AH2250" s="177">
        <v>0</v>
      </c>
      <c r="AI2250" s="177">
        <v>0</v>
      </c>
      <c r="AJ2250" s="177">
        <v>0</v>
      </c>
      <c r="AK2250" s="177">
        <v>0</v>
      </c>
      <c r="AL2250" s="177">
        <v>5</v>
      </c>
      <c r="AM2250" s="177">
        <v>0</v>
      </c>
      <c r="AN2250" s="177">
        <v>0</v>
      </c>
      <c r="AO2250" s="177">
        <v>0</v>
      </c>
      <c r="AP2250" s="180"/>
      <c r="AQ2250" s="180"/>
      <c r="AR2250" s="180"/>
      <c r="AS2250" s="180"/>
      <c r="AT2250" s="180"/>
      <c r="AU2250" s="180"/>
      <c r="AV2250" s="180"/>
      <c r="AW2250" s="180"/>
      <c r="AX2250" s="180"/>
      <c r="AY2250" s="180"/>
      <c r="AZ2250" s="180"/>
      <c r="BA2250" s="180"/>
      <c r="BB2250" s="180"/>
      <c r="BC2250" s="180"/>
      <c r="BD2250" s="180"/>
      <c r="BE2250" s="180"/>
      <c r="BF2250" s="180"/>
      <c r="BG2250" s="180"/>
      <c r="BH2250" s="176">
        <f t="shared" si="266"/>
        <v>5</v>
      </c>
      <c r="BI2250" s="176">
        <f t="shared" si="262"/>
        <v>15</v>
      </c>
      <c r="BJ2250" s="182" t="str">
        <f t="shared" si="263"/>
        <v>5 - 40</v>
      </c>
      <c r="BK2250" s="176">
        <f t="shared" si="264"/>
        <v>23</v>
      </c>
      <c r="BL2250" s="176">
        <f t="shared" si="267"/>
        <v>5</v>
      </c>
      <c r="BM2250" s="535"/>
      <c r="BN2250" s="185">
        <v>90</v>
      </c>
      <c r="BO2250" s="180">
        <v>5</v>
      </c>
      <c r="BP2250" s="178">
        <f t="shared" si="261"/>
        <v>205</v>
      </c>
      <c r="BQ2250" s="420" t="str">
        <f t="shared" si="265"/>
        <v>III</v>
      </c>
      <c r="BR2250" s="185"/>
      <c r="BS2250" s="464" t="s">
        <v>3967</v>
      </c>
    </row>
    <row r="2251" spans="1:71" x14ac:dyDescent="0.2">
      <c r="A2251" s="696">
        <v>2249</v>
      </c>
      <c r="B2251" s="286" t="s">
        <v>13314</v>
      </c>
      <c r="C2251" s="286" t="s">
        <v>5814</v>
      </c>
      <c r="D2251" s="258" t="s">
        <v>5497</v>
      </c>
      <c r="E2251" s="736">
        <v>5</v>
      </c>
      <c r="F2251" s="736">
        <v>3</v>
      </c>
      <c r="G2251" s="737">
        <v>12</v>
      </c>
      <c r="H2251" s="305" t="s">
        <v>3486</v>
      </c>
      <c r="I2251" s="496" t="s">
        <v>3485</v>
      </c>
      <c r="J2251" s="497" t="s">
        <v>6558</v>
      </c>
      <c r="K2251" s="427" t="s">
        <v>4557</v>
      </c>
      <c r="L2251" s="427" t="s">
        <v>5490</v>
      </c>
      <c r="M2251" s="686">
        <v>12</v>
      </c>
      <c r="N2251" s="685" t="s">
        <v>15710</v>
      </c>
      <c r="O2251" s="686">
        <v>755</v>
      </c>
      <c r="P2251" s="427" t="s">
        <v>15947</v>
      </c>
      <c r="Q2251" s="179">
        <v>6</v>
      </c>
      <c r="R2251" s="180"/>
      <c r="S2251" s="498">
        <v>0</v>
      </c>
      <c r="T2251" s="190">
        <v>0</v>
      </c>
      <c r="U2251" s="190">
        <v>0</v>
      </c>
      <c r="V2251" s="190">
        <v>0</v>
      </c>
      <c r="W2251" s="742">
        <v>0</v>
      </c>
      <c r="X2251" s="742"/>
      <c r="Y2251" s="184" t="s">
        <v>14008</v>
      </c>
      <c r="Z2251" s="742"/>
      <c r="AA2251" s="742"/>
      <c r="AB2251" s="220"/>
      <c r="AC2251" s="419" t="s">
        <v>4761</v>
      </c>
      <c r="AD2251" s="427" t="s">
        <v>3627</v>
      </c>
      <c r="AE2251" s="427" t="s">
        <v>4247</v>
      </c>
      <c r="AF2251" s="177">
        <v>0</v>
      </c>
      <c r="AG2251" s="177">
        <v>0</v>
      </c>
      <c r="AH2251" s="177">
        <v>0</v>
      </c>
      <c r="AI2251" s="177">
        <v>0</v>
      </c>
      <c r="AJ2251" s="177">
        <v>0</v>
      </c>
      <c r="AK2251" s="177">
        <v>0</v>
      </c>
      <c r="AL2251" s="177">
        <v>6</v>
      </c>
      <c r="AM2251" s="177">
        <v>0</v>
      </c>
      <c r="AN2251" s="177">
        <v>0</v>
      </c>
      <c r="AO2251" s="177">
        <v>0</v>
      </c>
      <c r="AP2251" s="180"/>
      <c r="AQ2251" s="180"/>
      <c r="AR2251" s="180"/>
      <c r="AS2251" s="180"/>
      <c r="AT2251" s="180"/>
      <c r="AU2251" s="180"/>
      <c r="AV2251" s="180"/>
      <c r="AW2251" s="180"/>
      <c r="AX2251" s="180"/>
      <c r="AY2251" s="180"/>
      <c r="AZ2251" s="180"/>
      <c r="BA2251" s="180"/>
      <c r="BB2251" s="180"/>
      <c r="BC2251" s="180"/>
      <c r="BD2251" s="180"/>
      <c r="BE2251" s="180"/>
      <c r="BF2251" s="180"/>
      <c r="BG2251" s="180"/>
      <c r="BH2251" s="176">
        <f t="shared" si="266"/>
        <v>6</v>
      </c>
      <c r="BI2251" s="176">
        <f t="shared" si="262"/>
        <v>13</v>
      </c>
      <c r="BJ2251" s="182" t="str">
        <f t="shared" si="263"/>
        <v>6 - 48</v>
      </c>
      <c r="BK2251" s="176">
        <f t="shared" si="264"/>
        <v>27</v>
      </c>
      <c r="BL2251" s="176">
        <f t="shared" si="267"/>
        <v>6</v>
      </c>
      <c r="BM2251" s="535"/>
      <c r="BN2251" s="185">
        <v>150</v>
      </c>
      <c r="BO2251" s="180">
        <v>6</v>
      </c>
      <c r="BP2251" s="178">
        <f t="shared" si="261"/>
        <v>312</v>
      </c>
      <c r="BQ2251" s="420" t="str">
        <f t="shared" si="265"/>
        <v>III</v>
      </c>
      <c r="BR2251" s="185"/>
      <c r="BS2251" s="464" t="s">
        <v>3967</v>
      </c>
    </row>
    <row r="2252" spans="1:71" x14ac:dyDescent="0.2">
      <c r="A2252" s="697">
        <v>2250</v>
      </c>
      <c r="B2252" s="286" t="s">
        <v>13314</v>
      </c>
      <c r="C2252" s="286" t="s">
        <v>5815</v>
      </c>
      <c r="D2252" s="258" t="s">
        <v>5497</v>
      </c>
      <c r="E2252" s="736">
        <v>5</v>
      </c>
      <c r="F2252" s="736">
        <v>3</v>
      </c>
      <c r="G2252" s="737">
        <v>12</v>
      </c>
      <c r="H2252" s="305" t="s">
        <v>3486</v>
      </c>
      <c r="I2252" s="496" t="s">
        <v>3485</v>
      </c>
      <c r="J2252" s="497" t="s">
        <v>5550</v>
      </c>
      <c r="K2252" s="427" t="s">
        <v>4057</v>
      </c>
      <c r="L2252" s="427" t="s">
        <v>5490</v>
      </c>
      <c r="M2252" s="686">
        <v>15</v>
      </c>
      <c r="N2252" s="685" t="s">
        <v>15710</v>
      </c>
      <c r="O2252" s="686">
        <v>1425</v>
      </c>
      <c r="P2252" s="427" t="s">
        <v>15945</v>
      </c>
      <c r="Q2252" s="179">
        <v>6</v>
      </c>
      <c r="R2252" s="180"/>
      <c r="S2252" s="498">
        <v>0</v>
      </c>
      <c r="T2252" s="190">
        <v>0</v>
      </c>
      <c r="U2252" s="190">
        <v>0</v>
      </c>
      <c r="V2252" s="190">
        <v>0</v>
      </c>
      <c r="W2252" s="742">
        <v>0</v>
      </c>
      <c r="X2252" s="742"/>
      <c r="Y2252" s="184" t="s">
        <v>14008</v>
      </c>
      <c r="Z2252" s="742"/>
      <c r="AA2252" s="742"/>
      <c r="AB2252" s="220"/>
      <c r="AC2252" s="419" t="s">
        <v>4761</v>
      </c>
      <c r="AD2252" s="427" t="s">
        <v>3627</v>
      </c>
      <c r="AE2252" s="427" t="s">
        <v>4247</v>
      </c>
      <c r="AF2252" s="177">
        <v>0</v>
      </c>
      <c r="AG2252" s="177">
        <v>0</v>
      </c>
      <c r="AH2252" s="177">
        <v>0</v>
      </c>
      <c r="AI2252" s="177">
        <v>0</v>
      </c>
      <c r="AJ2252" s="177">
        <v>0</v>
      </c>
      <c r="AK2252" s="177">
        <v>0</v>
      </c>
      <c r="AL2252" s="177">
        <v>7</v>
      </c>
      <c r="AM2252" s="177">
        <v>0</v>
      </c>
      <c r="AN2252" s="177">
        <v>0</v>
      </c>
      <c r="AO2252" s="177">
        <v>0</v>
      </c>
      <c r="AP2252" s="180"/>
      <c r="AQ2252" s="180"/>
      <c r="AR2252" s="180"/>
      <c r="AS2252" s="180"/>
      <c r="AT2252" s="180"/>
      <c r="AU2252" s="180"/>
      <c r="AV2252" s="180"/>
      <c r="AW2252" s="180"/>
      <c r="AX2252" s="180"/>
      <c r="AY2252" s="180"/>
      <c r="AZ2252" s="180"/>
      <c r="BA2252" s="180"/>
      <c r="BB2252" s="180"/>
      <c r="BC2252" s="180"/>
      <c r="BD2252" s="180"/>
      <c r="BE2252" s="180"/>
      <c r="BF2252" s="180"/>
      <c r="BG2252" s="180"/>
      <c r="BH2252" s="176">
        <f t="shared" si="266"/>
        <v>7</v>
      </c>
      <c r="BI2252" s="176">
        <f t="shared" si="262"/>
        <v>13</v>
      </c>
      <c r="BJ2252" s="182" t="str">
        <f t="shared" si="263"/>
        <v>7 - 56</v>
      </c>
      <c r="BK2252" s="176">
        <f t="shared" si="264"/>
        <v>32</v>
      </c>
      <c r="BL2252" s="176">
        <f t="shared" si="267"/>
        <v>7</v>
      </c>
      <c r="BM2252" s="535"/>
      <c r="BN2252" s="185">
        <v>225</v>
      </c>
      <c r="BO2252" s="180">
        <v>8</v>
      </c>
      <c r="BP2252" s="178">
        <f t="shared" si="261"/>
        <v>481</v>
      </c>
      <c r="BQ2252" s="420" t="str">
        <f t="shared" si="265"/>
        <v>IV</v>
      </c>
      <c r="BR2252" s="185"/>
      <c r="BS2252" s="464" t="s">
        <v>3967</v>
      </c>
    </row>
    <row r="2253" spans="1:71" x14ac:dyDescent="0.2">
      <c r="A2253" s="697">
        <v>2251</v>
      </c>
      <c r="B2253" s="286" t="s">
        <v>13314</v>
      </c>
      <c r="C2253" s="286" t="s">
        <v>5816</v>
      </c>
      <c r="D2253" s="258" t="s">
        <v>5497</v>
      </c>
      <c r="E2253" s="736">
        <v>5</v>
      </c>
      <c r="F2253" s="736">
        <v>3</v>
      </c>
      <c r="G2253" s="737">
        <v>12</v>
      </c>
      <c r="H2253" s="305" t="s">
        <v>3486</v>
      </c>
      <c r="I2253" s="496" t="s">
        <v>3485</v>
      </c>
      <c r="J2253" s="497" t="s">
        <v>5550</v>
      </c>
      <c r="K2253" s="427" t="s">
        <v>6751</v>
      </c>
      <c r="L2253" s="427" t="s">
        <v>5490</v>
      </c>
      <c r="M2253" s="686">
        <v>18</v>
      </c>
      <c r="N2253" s="685" t="s">
        <v>15710</v>
      </c>
      <c r="O2253" s="686">
        <v>1950</v>
      </c>
      <c r="P2253" s="427" t="s">
        <v>15946</v>
      </c>
      <c r="Q2253" s="179">
        <v>6</v>
      </c>
      <c r="R2253" s="180"/>
      <c r="S2253" s="498">
        <v>0</v>
      </c>
      <c r="T2253" s="190">
        <v>0</v>
      </c>
      <c r="U2253" s="190">
        <v>0</v>
      </c>
      <c r="V2253" s="190">
        <v>0</v>
      </c>
      <c r="W2253" s="742">
        <v>0</v>
      </c>
      <c r="X2253" s="742"/>
      <c r="Y2253" s="184" t="s">
        <v>14008</v>
      </c>
      <c r="Z2253" s="742"/>
      <c r="AA2253" s="742"/>
      <c r="AB2253" s="220"/>
      <c r="AC2253" s="419" t="s">
        <v>4761</v>
      </c>
      <c r="AD2253" s="427" t="s">
        <v>3627</v>
      </c>
      <c r="AE2253" s="427" t="s">
        <v>4247</v>
      </c>
      <c r="AF2253" s="177">
        <v>0</v>
      </c>
      <c r="AG2253" s="177">
        <v>0</v>
      </c>
      <c r="AH2253" s="177">
        <v>0</v>
      </c>
      <c r="AI2253" s="177">
        <v>0</v>
      </c>
      <c r="AJ2253" s="177">
        <v>0</v>
      </c>
      <c r="AK2253" s="177">
        <v>0</v>
      </c>
      <c r="AL2253" s="177">
        <v>8</v>
      </c>
      <c r="AM2253" s="177">
        <v>0</v>
      </c>
      <c r="AN2253" s="177">
        <v>0</v>
      </c>
      <c r="AO2253" s="177">
        <v>0</v>
      </c>
      <c r="AP2253" s="180"/>
      <c r="AQ2253" s="180"/>
      <c r="AR2253" s="180"/>
      <c r="AS2253" s="180"/>
      <c r="AT2253" s="180"/>
      <c r="AU2253" s="180"/>
      <c r="AV2253" s="180"/>
      <c r="AW2253" s="180"/>
      <c r="AX2253" s="180"/>
      <c r="AY2253" s="180"/>
      <c r="AZ2253" s="180"/>
      <c r="BA2253" s="180"/>
      <c r="BB2253" s="180"/>
      <c r="BC2253" s="180"/>
      <c r="BD2253" s="180"/>
      <c r="BE2253" s="180"/>
      <c r="BF2253" s="180"/>
      <c r="BG2253" s="180"/>
      <c r="BH2253" s="176">
        <f t="shared" si="266"/>
        <v>8</v>
      </c>
      <c r="BI2253" s="176">
        <f t="shared" si="262"/>
        <v>12</v>
      </c>
      <c r="BJ2253" s="182" t="str">
        <f t="shared" si="263"/>
        <v>8 - 64</v>
      </c>
      <c r="BK2253" s="176">
        <f t="shared" si="264"/>
        <v>36</v>
      </c>
      <c r="BL2253" s="176">
        <f t="shared" si="267"/>
        <v>8</v>
      </c>
      <c r="BM2253" s="535"/>
      <c r="BN2253" s="185">
        <v>375</v>
      </c>
      <c r="BO2253" s="180">
        <v>10</v>
      </c>
      <c r="BP2253" s="178">
        <f t="shared" si="261"/>
        <v>735</v>
      </c>
      <c r="BQ2253" s="420" t="str">
        <f t="shared" si="265"/>
        <v>V</v>
      </c>
      <c r="BR2253" s="185"/>
      <c r="BS2253" s="464" t="s">
        <v>3967</v>
      </c>
    </row>
    <row r="2254" spans="1:71" ht="25.5" x14ac:dyDescent="0.2">
      <c r="A2254" s="696">
        <v>2252</v>
      </c>
      <c r="B2254" s="286" t="s">
        <v>13334</v>
      </c>
      <c r="C2254" s="286" t="s">
        <v>13334</v>
      </c>
      <c r="D2254" s="258" t="s">
        <v>12999</v>
      </c>
      <c r="E2254" s="736">
        <v>1</v>
      </c>
      <c r="F2254" s="736">
        <v>2</v>
      </c>
      <c r="G2254" s="737">
        <v>20</v>
      </c>
      <c r="H2254" s="305" t="s">
        <v>13275</v>
      </c>
      <c r="I2254" s="496" t="s">
        <v>8138</v>
      </c>
      <c r="J2254" s="497" t="s">
        <v>11107</v>
      </c>
      <c r="K2254" s="427" t="s">
        <v>3491</v>
      </c>
      <c r="L2254" s="427" t="s">
        <v>3491</v>
      </c>
      <c r="M2254" s="684">
        <v>5</v>
      </c>
      <c r="N2254" s="684" t="s">
        <v>15715</v>
      </c>
      <c r="O2254" s="684">
        <v>120</v>
      </c>
      <c r="P2254" s="427" t="s">
        <v>16419</v>
      </c>
      <c r="Q2254" s="179">
        <v>6</v>
      </c>
      <c r="R2254" s="180"/>
      <c r="S2254" s="498">
        <v>8</v>
      </c>
      <c r="T2254" s="190">
        <v>10</v>
      </c>
      <c r="U2254" s="190">
        <v>3</v>
      </c>
      <c r="V2254" s="190">
        <v>12</v>
      </c>
      <c r="W2254" s="742">
        <v>0</v>
      </c>
      <c r="X2254" s="742"/>
      <c r="Y2254" s="184">
        <v>9</v>
      </c>
      <c r="Z2254" s="742"/>
      <c r="AA2254" s="742"/>
      <c r="AB2254" s="220"/>
      <c r="AC2254" s="419" t="s">
        <v>13340</v>
      </c>
      <c r="AD2254" s="427" t="s">
        <v>5476</v>
      </c>
      <c r="AE2254" s="427" t="s">
        <v>4247</v>
      </c>
      <c r="AF2254" s="177">
        <v>0</v>
      </c>
      <c r="AG2254" s="177">
        <v>0</v>
      </c>
      <c r="AH2254" s="177">
        <v>0</v>
      </c>
      <c r="AI2254" s="177">
        <v>0</v>
      </c>
      <c r="AJ2254" s="177">
        <v>0</v>
      </c>
      <c r="AK2254" s="177">
        <v>0</v>
      </c>
      <c r="AL2254" s="383">
        <v>2</v>
      </c>
      <c r="AM2254" s="177">
        <v>0</v>
      </c>
      <c r="AN2254" s="177">
        <v>0</v>
      </c>
      <c r="AO2254" s="182">
        <v>1</v>
      </c>
      <c r="AP2254" s="180"/>
      <c r="AQ2254" s="180"/>
      <c r="AR2254" s="180"/>
      <c r="AS2254" s="180"/>
      <c r="AT2254" s="180"/>
      <c r="AU2254" s="180"/>
      <c r="AV2254" s="180"/>
      <c r="AW2254" s="180"/>
      <c r="AX2254" s="180"/>
      <c r="AY2254" s="180"/>
      <c r="AZ2254" s="180"/>
      <c r="BA2254" s="180"/>
      <c r="BB2254" s="180"/>
      <c r="BC2254" s="180"/>
      <c r="BD2254" s="180"/>
      <c r="BE2254" s="180"/>
      <c r="BF2254" s="180"/>
      <c r="BG2254" s="180"/>
      <c r="BH2254" s="176">
        <f t="shared" si="266"/>
        <v>2</v>
      </c>
      <c r="BI2254" s="176">
        <f t="shared" si="262"/>
        <v>16</v>
      </c>
      <c r="BJ2254" s="182" t="str">
        <f t="shared" si="263"/>
        <v>3 - 17</v>
      </c>
      <c r="BK2254" s="176">
        <f t="shared" si="264"/>
        <v>10</v>
      </c>
      <c r="BL2254" s="176">
        <f t="shared" si="267"/>
        <v>2</v>
      </c>
      <c r="BM2254" s="533"/>
      <c r="BN2254" s="185">
        <v>35</v>
      </c>
      <c r="BO2254" s="180">
        <v>3</v>
      </c>
      <c r="BP2254" s="178">
        <f t="shared" si="261"/>
        <v>65</v>
      </c>
      <c r="BQ2254" s="420" t="str">
        <f t="shared" si="265"/>
        <v>II</v>
      </c>
      <c r="BR2254" s="185"/>
      <c r="BS2254" s="464" t="s">
        <v>12999</v>
      </c>
    </row>
    <row r="2255" spans="1:71" ht="114.75" x14ac:dyDescent="0.2">
      <c r="A2255" s="696">
        <v>2253</v>
      </c>
      <c r="B2255" s="286" t="s">
        <v>13342</v>
      </c>
      <c r="C2255" s="286" t="s">
        <v>13342</v>
      </c>
      <c r="D2255" s="258" t="s">
        <v>12999</v>
      </c>
      <c r="E2255" s="736">
        <v>1</v>
      </c>
      <c r="F2255" s="736">
        <v>1</v>
      </c>
      <c r="G2255" s="737">
        <v>6</v>
      </c>
      <c r="H2255" s="305" t="s">
        <v>13343</v>
      </c>
      <c r="I2255" s="496" t="s">
        <v>5469</v>
      </c>
      <c r="J2255" s="497" t="s">
        <v>11107</v>
      </c>
      <c r="K2255" s="427" t="s">
        <v>3491</v>
      </c>
      <c r="L2255" s="427" t="s">
        <v>3491</v>
      </c>
      <c r="M2255" s="685">
        <v>5.5</v>
      </c>
      <c r="N2255" s="684" t="s">
        <v>15715</v>
      </c>
      <c r="O2255" s="685">
        <v>130</v>
      </c>
      <c r="P2255" s="427" t="s">
        <v>16247</v>
      </c>
      <c r="Q2255" s="179">
        <v>7</v>
      </c>
      <c r="R2255" s="180"/>
      <c r="S2255" s="498">
        <v>17</v>
      </c>
      <c r="T2255" s="190">
        <v>18</v>
      </c>
      <c r="U2255" s="190">
        <v>8</v>
      </c>
      <c r="V2255" s="190">
        <v>18</v>
      </c>
      <c r="W2255" s="742">
        <v>6</v>
      </c>
      <c r="X2255" s="742"/>
      <c r="Y2255" s="742"/>
      <c r="Z2255" s="742"/>
      <c r="AA2255" s="742"/>
      <c r="AB2255" s="220"/>
      <c r="AC2255" s="419" t="s">
        <v>13383</v>
      </c>
      <c r="AD2255" s="427" t="s">
        <v>13004</v>
      </c>
      <c r="AE2255" s="427" t="s">
        <v>4250</v>
      </c>
      <c r="AF2255" s="177">
        <v>0</v>
      </c>
      <c r="AG2255" s="177">
        <v>0</v>
      </c>
      <c r="AH2255" s="177">
        <v>0</v>
      </c>
      <c r="AI2255" s="177">
        <v>0</v>
      </c>
      <c r="AJ2255" s="177">
        <v>0</v>
      </c>
      <c r="AK2255" s="177">
        <v>0</v>
      </c>
      <c r="AL2255" s="383">
        <v>6</v>
      </c>
      <c r="AM2255" s="177">
        <v>0</v>
      </c>
      <c r="AN2255" s="177">
        <v>0</v>
      </c>
      <c r="AO2255" s="182">
        <v>0</v>
      </c>
      <c r="AP2255" s="180"/>
      <c r="AQ2255" s="180"/>
      <c r="AR2255" s="180"/>
      <c r="AS2255" s="180"/>
      <c r="AT2255" s="180"/>
      <c r="AU2255" s="180"/>
      <c r="AV2255" s="180"/>
      <c r="AW2255" s="180"/>
      <c r="AX2255" s="180"/>
      <c r="AY2255" s="180"/>
      <c r="AZ2255" s="180"/>
      <c r="BA2255" s="180"/>
      <c r="BB2255" s="180"/>
      <c r="BC2255" s="180"/>
      <c r="BD2255" s="180"/>
      <c r="BE2255" s="180"/>
      <c r="BF2255" s="180"/>
      <c r="BG2255" s="180"/>
      <c r="BH2255" s="176">
        <f t="shared" si="266"/>
        <v>6</v>
      </c>
      <c r="BI2255" s="176">
        <f t="shared" si="262"/>
        <v>13</v>
      </c>
      <c r="BJ2255" s="182" t="str">
        <f t="shared" si="263"/>
        <v>6 - 48</v>
      </c>
      <c r="BK2255" s="176">
        <f t="shared" si="264"/>
        <v>27</v>
      </c>
      <c r="BL2255" s="176">
        <f t="shared" si="267"/>
        <v>6</v>
      </c>
      <c r="BM2255" s="535"/>
      <c r="BN2255" s="185">
        <v>1150</v>
      </c>
      <c r="BO2255" s="180">
        <v>6</v>
      </c>
      <c r="BP2255" s="178">
        <f t="shared" si="261"/>
        <v>1312</v>
      </c>
      <c r="BQ2255" s="420" t="str">
        <f t="shared" si="265"/>
        <v>VII</v>
      </c>
      <c r="BR2255" s="185"/>
      <c r="BS2255" s="464" t="s">
        <v>12999</v>
      </c>
    </row>
    <row r="2256" spans="1:71" ht="25.5" x14ac:dyDescent="0.2">
      <c r="A2256" s="697">
        <v>2254</v>
      </c>
      <c r="B2256" s="286" t="s">
        <v>13384</v>
      </c>
      <c r="C2256" s="286" t="s">
        <v>13384</v>
      </c>
      <c r="D2256" s="258" t="s">
        <v>12999</v>
      </c>
      <c r="E2256" s="736">
        <v>1</v>
      </c>
      <c r="F2256" s="736">
        <v>1</v>
      </c>
      <c r="G2256" s="737">
        <v>1</v>
      </c>
      <c r="H2256" s="305" t="s">
        <v>3486</v>
      </c>
      <c r="I2256" s="496" t="s">
        <v>3486</v>
      </c>
      <c r="J2256" s="497" t="s">
        <v>3486</v>
      </c>
      <c r="K2256" s="427" t="s">
        <v>3486</v>
      </c>
      <c r="L2256" s="427" t="s">
        <v>3491</v>
      </c>
      <c r="M2256" s="685">
        <v>6</v>
      </c>
      <c r="N2256" s="685" t="s">
        <v>15715</v>
      </c>
      <c r="O2256" s="685">
        <v>0.1</v>
      </c>
      <c r="P2256" s="427" t="s">
        <v>15806</v>
      </c>
      <c r="Q2256" s="427">
        <v>0</v>
      </c>
      <c r="R2256" s="180"/>
      <c r="S2256" s="498">
        <v>11</v>
      </c>
      <c r="T2256" s="190">
        <v>12</v>
      </c>
      <c r="U2256" s="190">
        <v>4</v>
      </c>
      <c r="V2256" s="190">
        <v>16</v>
      </c>
      <c r="W2256" s="742">
        <v>15</v>
      </c>
      <c r="X2256" s="742"/>
      <c r="Y2256" s="742"/>
      <c r="Z2256" s="742"/>
      <c r="AA2256" s="742"/>
      <c r="AB2256" s="220"/>
      <c r="AC2256" s="419" t="s">
        <v>13393</v>
      </c>
      <c r="AD2256" s="427" t="s">
        <v>13066</v>
      </c>
      <c r="AE2256" s="427" t="s">
        <v>4250</v>
      </c>
      <c r="AF2256" s="182">
        <v>0</v>
      </c>
      <c r="AG2256" s="182">
        <v>0</v>
      </c>
      <c r="AH2256" s="182">
        <v>0</v>
      </c>
      <c r="AI2256" s="182">
        <v>0</v>
      </c>
      <c r="AJ2256" s="182">
        <v>0</v>
      </c>
      <c r="AK2256" s="182">
        <v>0</v>
      </c>
      <c r="AL2256" s="182">
        <v>0</v>
      </c>
      <c r="AM2256" s="182">
        <v>0</v>
      </c>
      <c r="AN2256" s="177">
        <v>0</v>
      </c>
      <c r="AO2256" s="182">
        <v>0</v>
      </c>
      <c r="AP2256" s="180"/>
      <c r="AQ2256" s="180"/>
      <c r="AR2256" s="180"/>
      <c r="AS2256" s="180"/>
      <c r="AT2256" s="180"/>
      <c r="AU2256" s="180"/>
      <c r="AV2256" s="180"/>
      <c r="AW2256" s="180"/>
      <c r="AX2256" s="180"/>
      <c r="AY2256" s="180"/>
      <c r="AZ2256" s="180"/>
      <c r="BA2256" s="180"/>
      <c r="BB2256" s="180"/>
      <c r="BC2256" s="180"/>
      <c r="BD2256" s="180"/>
      <c r="BE2256" s="180"/>
      <c r="BF2256" s="180"/>
      <c r="BG2256" s="180"/>
      <c r="BH2256" s="176">
        <f t="shared" si="266"/>
        <v>0.5</v>
      </c>
      <c r="BI2256" s="176">
        <f t="shared" si="262"/>
        <v>21</v>
      </c>
      <c r="BJ2256" s="182">
        <f t="shared" si="263"/>
        <v>0</v>
      </c>
      <c r="BK2256" s="176">
        <f t="shared" si="264"/>
        <v>0</v>
      </c>
      <c r="BL2256" s="176">
        <f t="shared" si="267"/>
        <v>0</v>
      </c>
      <c r="BM2256" s="533"/>
      <c r="BN2256" s="185">
        <v>3500</v>
      </c>
      <c r="BO2256" s="180">
        <v>0</v>
      </c>
      <c r="BP2256" s="178">
        <f t="shared" si="261"/>
        <v>3500</v>
      </c>
      <c r="BQ2256" s="420" t="str">
        <f t="shared" si="265"/>
        <v>VIII</v>
      </c>
      <c r="BR2256" s="185"/>
      <c r="BS2256" s="464" t="s">
        <v>12999</v>
      </c>
    </row>
    <row r="2257" spans="1:71" x14ac:dyDescent="0.2">
      <c r="A2257" s="697">
        <v>2255</v>
      </c>
      <c r="B2257" s="286" t="s">
        <v>13394</v>
      </c>
      <c r="C2257" s="286" t="s">
        <v>13394</v>
      </c>
      <c r="D2257" s="258" t="s">
        <v>12999</v>
      </c>
      <c r="E2257" s="736">
        <v>1</v>
      </c>
      <c r="F2257" s="736">
        <v>1</v>
      </c>
      <c r="G2257" s="737">
        <v>3</v>
      </c>
      <c r="H2257" s="305" t="s">
        <v>13398</v>
      </c>
      <c r="I2257" s="496" t="s">
        <v>3485</v>
      </c>
      <c r="J2257" s="497" t="s">
        <v>4290</v>
      </c>
      <c r="K2257" s="427" t="s">
        <v>5492</v>
      </c>
      <c r="L2257" s="427" t="s">
        <v>5490</v>
      </c>
      <c r="M2257" s="685">
        <v>9</v>
      </c>
      <c r="N2257" s="685" t="s">
        <v>15710</v>
      </c>
      <c r="O2257" s="685">
        <v>425</v>
      </c>
      <c r="P2257" s="427" t="s">
        <v>15723</v>
      </c>
      <c r="Q2257" s="179">
        <v>3</v>
      </c>
      <c r="R2257" s="180"/>
      <c r="S2257" s="498">
        <v>1</v>
      </c>
      <c r="T2257" s="190">
        <v>1</v>
      </c>
      <c r="U2257" s="190">
        <v>0</v>
      </c>
      <c r="V2257" s="190">
        <v>0</v>
      </c>
      <c r="W2257" s="742">
        <v>9</v>
      </c>
      <c r="X2257" s="184">
        <v>3</v>
      </c>
      <c r="Y2257" s="742"/>
      <c r="Z2257" s="742"/>
      <c r="AA2257" s="742"/>
      <c r="AB2257" s="499" t="s">
        <v>793</v>
      </c>
      <c r="AC2257" s="419" t="s">
        <v>13395</v>
      </c>
      <c r="AD2257" s="427" t="s">
        <v>10180</v>
      </c>
      <c r="AE2257" s="427" t="s">
        <v>4247</v>
      </c>
      <c r="AF2257" s="177">
        <v>0</v>
      </c>
      <c r="AG2257" s="177">
        <v>0</v>
      </c>
      <c r="AH2257" s="177">
        <v>0</v>
      </c>
      <c r="AI2257" s="177">
        <v>0</v>
      </c>
      <c r="AJ2257" s="177">
        <v>0</v>
      </c>
      <c r="AK2257" s="177">
        <v>0</v>
      </c>
      <c r="AL2257" s="383">
        <v>5</v>
      </c>
      <c r="AM2257" s="177">
        <v>0</v>
      </c>
      <c r="AN2257" s="177">
        <v>0</v>
      </c>
      <c r="AO2257" s="182">
        <v>4</v>
      </c>
      <c r="AP2257" s="180"/>
      <c r="AQ2257" s="180"/>
      <c r="AR2257" s="180"/>
      <c r="AS2257" s="180"/>
      <c r="AT2257" s="180"/>
      <c r="AU2257" s="180"/>
      <c r="AV2257" s="180"/>
      <c r="AW2257" s="180"/>
      <c r="AX2257" s="180"/>
      <c r="AY2257" s="180"/>
      <c r="AZ2257" s="180"/>
      <c r="BA2257" s="180"/>
      <c r="BB2257" s="180"/>
      <c r="BC2257" s="180"/>
      <c r="BD2257" s="180"/>
      <c r="BE2257" s="180"/>
      <c r="BF2257" s="180"/>
      <c r="BG2257" s="180"/>
      <c r="BH2257" s="176">
        <f t="shared" si="266"/>
        <v>6</v>
      </c>
      <c r="BI2257" s="176">
        <f t="shared" si="262"/>
        <v>13</v>
      </c>
      <c r="BJ2257" s="182" t="str">
        <f t="shared" si="263"/>
        <v>9 - 44</v>
      </c>
      <c r="BK2257" s="176">
        <f t="shared" si="264"/>
        <v>27</v>
      </c>
      <c r="BL2257" s="176">
        <f t="shared" si="267"/>
        <v>6</v>
      </c>
      <c r="BM2257" s="535"/>
      <c r="BN2257" s="185">
        <v>275</v>
      </c>
      <c r="BO2257" s="180">
        <v>6</v>
      </c>
      <c r="BP2257" s="178">
        <f t="shared" si="261"/>
        <v>437</v>
      </c>
      <c r="BQ2257" s="420" t="str">
        <f t="shared" si="265"/>
        <v>V</v>
      </c>
      <c r="BR2257" s="185"/>
      <c r="BS2257" s="464" t="s">
        <v>12999</v>
      </c>
    </row>
    <row r="2258" spans="1:71" ht="25.5" x14ac:dyDescent="0.2">
      <c r="A2258" s="696">
        <v>2256</v>
      </c>
      <c r="B2258" s="286" t="s">
        <v>13399</v>
      </c>
      <c r="C2258" s="286" t="s">
        <v>13399</v>
      </c>
      <c r="D2258" s="258" t="s">
        <v>12999</v>
      </c>
      <c r="E2258" s="736">
        <v>1</v>
      </c>
      <c r="F2258" s="736">
        <v>1</v>
      </c>
      <c r="G2258" s="737">
        <v>10</v>
      </c>
      <c r="H2258" s="305" t="s">
        <v>13401</v>
      </c>
      <c r="I2258" s="496" t="s">
        <v>13405</v>
      </c>
      <c r="J2258" s="497" t="s">
        <v>13406</v>
      </c>
      <c r="K2258" s="427" t="s">
        <v>3491</v>
      </c>
      <c r="L2258" s="427" t="s">
        <v>3491</v>
      </c>
      <c r="M2258" s="685">
        <v>6</v>
      </c>
      <c r="N2258" s="685" t="s">
        <v>15715</v>
      </c>
      <c r="O2258" s="685">
        <v>280</v>
      </c>
      <c r="P2258" s="427"/>
      <c r="Q2258" s="179">
        <v>-1</v>
      </c>
      <c r="R2258" s="180"/>
      <c r="S2258" s="498">
        <v>5</v>
      </c>
      <c r="T2258" s="190">
        <v>7</v>
      </c>
      <c r="U2258" s="190">
        <v>2</v>
      </c>
      <c r="V2258" s="190">
        <v>8</v>
      </c>
      <c r="W2258" s="742">
        <v>9</v>
      </c>
      <c r="X2258" s="742"/>
      <c r="Y2258" s="742"/>
      <c r="Z2258" s="742"/>
      <c r="AA2258" s="742"/>
      <c r="AB2258" s="220"/>
      <c r="AC2258" s="419" t="s">
        <v>13415</v>
      </c>
      <c r="AD2258" s="427" t="s">
        <v>5476</v>
      </c>
      <c r="AE2258" s="427" t="s">
        <v>4247</v>
      </c>
      <c r="AF2258" s="177">
        <v>0</v>
      </c>
      <c r="AG2258" s="177">
        <v>0</v>
      </c>
      <c r="AH2258" s="177">
        <v>0</v>
      </c>
      <c r="AI2258" s="177">
        <v>0</v>
      </c>
      <c r="AJ2258" s="177">
        <v>0</v>
      </c>
      <c r="AK2258" s="177">
        <v>0</v>
      </c>
      <c r="AL2258" s="383">
        <v>8</v>
      </c>
      <c r="AM2258" s="177">
        <v>0</v>
      </c>
      <c r="AN2258" s="177">
        <v>0</v>
      </c>
      <c r="AO2258" s="177">
        <v>0</v>
      </c>
      <c r="AP2258" s="180"/>
      <c r="AQ2258" s="180"/>
      <c r="AR2258" s="180"/>
      <c r="AS2258" s="180"/>
      <c r="AT2258" s="180"/>
      <c r="AU2258" s="180"/>
      <c r="AV2258" s="180"/>
      <c r="AW2258" s="180"/>
      <c r="AX2258" s="180"/>
      <c r="AY2258" s="180"/>
      <c r="AZ2258" s="180"/>
      <c r="BA2258" s="180"/>
      <c r="BB2258" s="180"/>
      <c r="BC2258" s="180"/>
      <c r="BD2258" s="180"/>
      <c r="BE2258" s="180"/>
      <c r="BF2258" s="180"/>
      <c r="BG2258" s="180"/>
      <c r="BH2258" s="176">
        <f t="shared" si="266"/>
        <v>8</v>
      </c>
      <c r="BI2258" s="176">
        <f t="shared" si="262"/>
        <v>12</v>
      </c>
      <c r="BJ2258" s="182" t="str">
        <f t="shared" si="263"/>
        <v>8 - 64</v>
      </c>
      <c r="BK2258" s="176">
        <f t="shared" si="264"/>
        <v>36</v>
      </c>
      <c r="BL2258" s="176">
        <f t="shared" si="267"/>
        <v>8</v>
      </c>
      <c r="BM2258" s="533"/>
      <c r="BN2258" s="185">
        <v>825</v>
      </c>
      <c r="BO2258" s="180">
        <v>10</v>
      </c>
      <c r="BP2258" s="178">
        <f t="shared" si="261"/>
        <v>1185</v>
      </c>
      <c r="BQ2258" s="420" t="str">
        <f t="shared" si="265"/>
        <v>VI</v>
      </c>
      <c r="BR2258" s="185"/>
      <c r="BS2258" s="464" t="s">
        <v>12999</v>
      </c>
    </row>
    <row r="2259" spans="1:71" ht="25.5" x14ac:dyDescent="0.2">
      <c r="A2259" s="696">
        <v>2257</v>
      </c>
      <c r="B2259" s="286" t="s">
        <v>13400</v>
      </c>
      <c r="C2259" s="286" t="s">
        <v>13400</v>
      </c>
      <c r="D2259" s="258" t="s">
        <v>12999</v>
      </c>
      <c r="E2259" s="736">
        <v>1</v>
      </c>
      <c r="F2259" s="736">
        <v>1</v>
      </c>
      <c r="G2259" s="737">
        <v>12</v>
      </c>
      <c r="H2259" s="305" t="s">
        <v>13005</v>
      </c>
      <c r="I2259" s="496" t="s">
        <v>13405</v>
      </c>
      <c r="J2259" s="497" t="s">
        <v>13407</v>
      </c>
      <c r="K2259" s="427" t="s">
        <v>3491</v>
      </c>
      <c r="L2259" s="427" t="s">
        <v>3491</v>
      </c>
      <c r="M2259" s="685">
        <v>6</v>
      </c>
      <c r="N2259" s="685" t="s">
        <v>15715</v>
      </c>
      <c r="O2259" s="685">
        <v>220</v>
      </c>
      <c r="P2259" s="427"/>
      <c r="Q2259" s="179">
        <v>2</v>
      </c>
      <c r="R2259" s="180"/>
      <c r="S2259" s="498">
        <v>5</v>
      </c>
      <c r="T2259" s="190">
        <v>7</v>
      </c>
      <c r="U2259" s="190">
        <v>2</v>
      </c>
      <c r="V2259" s="190">
        <v>8</v>
      </c>
      <c r="W2259" s="742">
        <v>9</v>
      </c>
      <c r="X2259" s="742"/>
      <c r="Y2259" s="742"/>
      <c r="Z2259" s="742"/>
      <c r="AA2259" s="742"/>
      <c r="AB2259" s="220"/>
      <c r="AC2259" s="419" t="s">
        <v>13418</v>
      </c>
      <c r="AD2259" s="427" t="s">
        <v>5476</v>
      </c>
      <c r="AE2259" s="427" t="s">
        <v>4247</v>
      </c>
      <c r="AF2259" s="177">
        <v>0</v>
      </c>
      <c r="AG2259" s="177">
        <v>0</v>
      </c>
      <c r="AH2259" s="177">
        <v>0</v>
      </c>
      <c r="AI2259" s="177">
        <v>0</v>
      </c>
      <c r="AJ2259" s="177">
        <v>0</v>
      </c>
      <c r="AK2259" s="177">
        <v>0</v>
      </c>
      <c r="AL2259" s="383">
        <v>6</v>
      </c>
      <c r="AM2259" s="177">
        <v>0</v>
      </c>
      <c r="AN2259" s="177">
        <v>0</v>
      </c>
      <c r="AO2259" s="177">
        <v>0</v>
      </c>
      <c r="AP2259" s="180"/>
      <c r="AQ2259" s="180"/>
      <c r="AR2259" s="180"/>
      <c r="AS2259" s="180"/>
      <c r="AT2259" s="180"/>
      <c r="AU2259" s="180"/>
      <c r="AV2259" s="180"/>
      <c r="AW2259" s="180"/>
      <c r="AX2259" s="180"/>
      <c r="AY2259" s="180"/>
      <c r="AZ2259" s="180"/>
      <c r="BA2259" s="180"/>
      <c r="BB2259" s="180"/>
      <c r="BC2259" s="180"/>
      <c r="BD2259" s="180"/>
      <c r="BE2259" s="180"/>
      <c r="BF2259" s="180"/>
      <c r="BG2259" s="180"/>
      <c r="BH2259" s="176">
        <f t="shared" si="266"/>
        <v>6</v>
      </c>
      <c r="BI2259" s="176">
        <f t="shared" si="262"/>
        <v>13</v>
      </c>
      <c r="BJ2259" s="182" t="str">
        <f t="shared" si="263"/>
        <v>6 - 48</v>
      </c>
      <c r="BK2259" s="176">
        <f t="shared" si="264"/>
        <v>27</v>
      </c>
      <c r="BL2259" s="176">
        <f t="shared" si="267"/>
        <v>6</v>
      </c>
      <c r="BM2259" s="535"/>
      <c r="BN2259" s="185">
        <v>275</v>
      </c>
      <c r="BO2259" s="180">
        <v>6</v>
      </c>
      <c r="BP2259" s="178">
        <f t="shared" si="261"/>
        <v>437</v>
      </c>
      <c r="BQ2259" s="420" t="str">
        <f t="shared" si="265"/>
        <v>V</v>
      </c>
      <c r="BR2259" s="185"/>
      <c r="BS2259" s="464" t="s">
        <v>12999</v>
      </c>
    </row>
    <row r="2260" spans="1:71" ht="25.5" x14ac:dyDescent="0.2">
      <c r="A2260" s="697">
        <v>2258</v>
      </c>
      <c r="B2260" s="286" t="s">
        <v>13419</v>
      </c>
      <c r="C2260" s="286" t="s">
        <v>13419</v>
      </c>
      <c r="D2260" s="258" t="s">
        <v>12999</v>
      </c>
      <c r="E2260" s="736">
        <v>1</v>
      </c>
      <c r="F2260" s="736">
        <v>1</v>
      </c>
      <c r="G2260" s="737">
        <v>6</v>
      </c>
      <c r="H2260" s="305" t="s">
        <v>13421</v>
      </c>
      <c r="I2260" s="496" t="s">
        <v>6635</v>
      </c>
      <c r="J2260" s="497" t="s">
        <v>13422</v>
      </c>
      <c r="K2260" s="427" t="s">
        <v>2078</v>
      </c>
      <c r="L2260" s="427" t="s">
        <v>3489</v>
      </c>
      <c r="M2260" s="685">
        <v>2</v>
      </c>
      <c r="N2260" s="685" t="s">
        <v>15715</v>
      </c>
      <c r="O2260" s="685">
        <v>12</v>
      </c>
      <c r="P2260" s="427" t="s">
        <v>16421</v>
      </c>
      <c r="Q2260" s="179">
        <v>3</v>
      </c>
      <c r="R2260" s="193" t="s">
        <v>4273</v>
      </c>
      <c r="S2260" s="498">
        <v>5</v>
      </c>
      <c r="T2260" s="190">
        <v>10</v>
      </c>
      <c r="U2260" s="190">
        <v>2</v>
      </c>
      <c r="V2260" s="190">
        <v>12</v>
      </c>
      <c r="W2260" s="742">
        <v>12</v>
      </c>
      <c r="X2260" s="742"/>
      <c r="Y2260" s="184">
        <v>18</v>
      </c>
      <c r="Z2260" s="742"/>
      <c r="AA2260" s="742"/>
      <c r="AB2260" s="220"/>
      <c r="AC2260" s="419" t="s">
        <v>13880</v>
      </c>
      <c r="AD2260" s="427" t="s">
        <v>5476</v>
      </c>
      <c r="AE2260" s="427" t="s">
        <v>4250</v>
      </c>
      <c r="AF2260" s="177">
        <v>0</v>
      </c>
      <c r="AG2260" s="177">
        <v>0</v>
      </c>
      <c r="AH2260" s="177">
        <v>0</v>
      </c>
      <c r="AI2260" s="177">
        <v>0</v>
      </c>
      <c r="AJ2260" s="177">
        <v>0</v>
      </c>
      <c r="AK2260" s="177">
        <v>0</v>
      </c>
      <c r="AL2260" s="177">
        <v>4</v>
      </c>
      <c r="AM2260" s="177">
        <v>0</v>
      </c>
      <c r="AN2260" s="177">
        <v>0</v>
      </c>
      <c r="AO2260" s="177">
        <v>0</v>
      </c>
      <c r="AP2260" s="180"/>
      <c r="AQ2260" s="180"/>
      <c r="AR2260" s="180"/>
      <c r="AS2260" s="180"/>
      <c r="AT2260" s="180"/>
      <c r="AU2260" s="180"/>
      <c r="AV2260" s="180"/>
      <c r="AW2260" s="180"/>
      <c r="AX2260" s="180"/>
      <c r="AY2260" s="180"/>
      <c r="AZ2260" s="180"/>
      <c r="BA2260" s="180"/>
      <c r="BB2260" s="180"/>
      <c r="BC2260" s="180"/>
      <c r="BD2260" s="180"/>
      <c r="BE2260" s="180"/>
      <c r="BF2260" s="180"/>
      <c r="BG2260" s="180"/>
      <c r="BH2260" s="176">
        <f t="shared" si="266"/>
        <v>4</v>
      </c>
      <c r="BI2260" s="176">
        <f t="shared" si="262"/>
        <v>15</v>
      </c>
      <c r="BJ2260" s="182" t="str">
        <f t="shared" si="263"/>
        <v>4 - 32</v>
      </c>
      <c r="BK2260" s="176">
        <f t="shared" si="264"/>
        <v>18</v>
      </c>
      <c r="BL2260" s="176">
        <f t="shared" si="267"/>
        <v>4</v>
      </c>
      <c r="BM2260" s="533"/>
      <c r="BN2260" s="185">
        <v>135</v>
      </c>
      <c r="BO2260" s="180">
        <v>4</v>
      </c>
      <c r="BP2260" s="178">
        <f t="shared" si="261"/>
        <v>207</v>
      </c>
      <c r="BQ2260" s="420" t="str">
        <f t="shared" si="265"/>
        <v>III</v>
      </c>
      <c r="BR2260" s="185"/>
      <c r="BS2260" s="464" t="s">
        <v>12999</v>
      </c>
    </row>
    <row r="2261" spans="1:71" ht="38.25" x14ac:dyDescent="0.2">
      <c r="A2261" s="697">
        <v>2259</v>
      </c>
      <c r="B2261" s="286" t="s">
        <v>13494</v>
      </c>
      <c r="C2261" s="286" t="s">
        <v>13420</v>
      </c>
      <c r="D2261" s="258" t="s">
        <v>12999</v>
      </c>
      <c r="E2261" s="736">
        <v>1</v>
      </c>
      <c r="F2261" s="736">
        <v>1</v>
      </c>
      <c r="G2261" s="737">
        <v>2</v>
      </c>
      <c r="H2261" s="305" t="s">
        <v>13421</v>
      </c>
      <c r="I2261" s="496" t="s">
        <v>2342</v>
      </c>
      <c r="J2261" s="497" t="s">
        <v>13423</v>
      </c>
      <c r="K2261" s="427" t="s">
        <v>2078</v>
      </c>
      <c r="L2261" s="427" t="s">
        <v>3489</v>
      </c>
      <c r="M2261" s="685">
        <v>2</v>
      </c>
      <c r="N2261" s="685" t="s">
        <v>15715</v>
      </c>
      <c r="O2261" s="685">
        <v>12</v>
      </c>
      <c r="P2261" s="427" t="s">
        <v>16421</v>
      </c>
      <c r="Q2261" s="179">
        <v>0</v>
      </c>
      <c r="R2261" s="193" t="s">
        <v>4273</v>
      </c>
      <c r="S2261" s="498">
        <v>8</v>
      </c>
      <c r="T2261" s="190">
        <v>10</v>
      </c>
      <c r="U2261" s="190">
        <v>3</v>
      </c>
      <c r="V2261" s="190">
        <v>12</v>
      </c>
      <c r="W2261" s="742">
        <v>6</v>
      </c>
      <c r="X2261" s="742"/>
      <c r="Y2261" s="184">
        <v>18</v>
      </c>
      <c r="Z2261" s="742"/>
      <c r="AA2261" s="742"/>
      <c r="AB2261" s="220"/>
      <c r="AC2261" s="419" t="s">
        <v>13881</v>
      </c>
      <c r="AD2261" s="427" t="s">
        <v>5476</v>
      </c>
      <c r="AE2261" s="427" t="s">
        <v>4250</v>
      </c>
      <c r="AF2261" s="177">
        <v>0</v>
      </c>
      <c r="AG2261" s="177">
        <v>0</v>
      </c>
      <c r="AH2261" s="177">
        <v>0</v>
      </c>
      <c r="AI2261" s="177">
        <v>0</v>
      </c>
      <c r="AJ2261" s="177">
        <v>0</v>
      </c>
      <c r="AK2261" s="177">
        <v>0</v>
      </c>
      <c r="AL2261" s="177">
        <v>7</v>
      </c>
      <c r="AM2261" s="177">
        <v>0</v>
      </c>
      <c r="AN2261" s="177">
        <v>0</v>
      </c>
      <c r="AO2261" s="177">
        <v>7</v>
      </c>
      <c r="AP2261" s="180"/>
      <c r="AQ2261" s="180"/>
      <c r="AR2261" s="180"/>
      <c r="AS2261" s="180"/>
      <c r="AT2261" s="180"/>
      <c r="AU2261" s="180"/>
      <c r="AV2261" s="180"/>
      <c r="AW2261" s="180"/>
      <c r="AX2261" s="180"/>
      <c r="AY2261" s="180"/>
      <c r="AZ2261" s="180"/>
      <c r="BA2261" s="180"/>
      <c r="BB2261" s="180"/>
      <c r="BC2261" s="180"/>
      <c r="BD2261" s="180"/>
      <c r="BE2261" s="180"/>
      <c r="BF2261" s="180"/>
      <c r="BG2261" s="180"/>
      <c r="BH2261" s="176">
        <f t="shared" si="266"/>
        <v>8</v>
      </c>
      <c r="BI2261" s="176">
        <f t="shared" si="262"/>
        <v>12</v>
      </c>
      <c r="BJ2261" s="182" t="str">
        <f t="shared" si="263"/>
        <v>14 - 63</v>
      </c>
      <c r="BK2261" s="176">
        <f t="shared" si="264"/>
        <v>39</v>
      </c>
      <c r="BL2261" s="176">
        <f t="shared" si="267"/>
        <v>9</v>
      </c>
      <c r="BM2261" s="533"/>
      <c r="BN2261" s="185">
        <v>1000</v>
      </c>
      <c r="BO2261" s="180">
        <v>10</v>
      </c>
      <c r="BP2261" s="178">
        <f t="shared" si="261"/>
        <v>1390</v>
      </c>
      <c r="BQ2261" s="420" t="str">
        <f t="shared" si="265"/>
        <v>VI</v>
      </c>
      <c r="BR2261" s="185"/>
      <c r="BS2261" s="464" t="s">
        <v>12999</v>
      </c>
    </row>
    <row r="2262" spans="1:71" ht="63.75" x14ac:dyDescent="0.2">
      <c r="A2262" s="696">
        <v>2260</v>
      </c>
      <c r="B2262" s="286" t="s">
        <v>13493</v>
      </c>
      <c r="C2262" s="286" t="s">
        <v>13445</v>
      </c>
      <c r="D2262" s="258" t="s">
        <v>12999</v>
      </c>
      <c r="E2262" s="736">
        <v>1</v>
      </c>
      <c r="F2262" s="736">
        <v>1</v>
      </c>
      <c r="G2262" s="736">
        <v>1</v>
      </c>
      <c r="H2262" s="305" t="s">
        <v>3486</v>
      </c>
      <c r="I2262" s="207" t="s">
        <v>3487</v>
      </c>
      <c r="J2262" s="279" t="s">
        <v>6551</v>
      </c>
      <c r="K2262" s="179" t="s">
        <v>3491</v>
      </c>
      <c r="L2262" s="427" t="s">
        <v>3491</v>
      </c>
      <c r="M2262" s="684">
        <v>6</v>
      </c>
      <c r="N2262" s="685" t="s">
        <v>15715</v>
      </c>
      <c r="O2262" s="684">
        <v>0.1</v>
      </c>
      <c r="P2262" s="427" t="s">
        <v>15806</v>
      </c>
      <c r="Q2262" s="179">
        <v>-4</v>
      </c>
      <c r="R2262" s="180"/>
      <c r="S2262" s="498">
        <v>8</v>
      </c>
      <c r="T2262" s="190">
        <v>12</v>
      </c>
      <c r="U2262" s="190">
        <v>3</v>
      </c>
      <c r="V2262" s="190">
        <v>16</v>
      </c>
      <c r="W2262" s="742">
        <v>9</v>
      </c>
      <c r="X2262" s="742"/>
      <c r="Y2262" s="742"/>
      <c r="Z2262" s="742"/>
      <c r="AA2262" s="742"/>
      <c r="AB2262" s="220"/>
      <c r="AC2262" s="419" t="s">
        <v>13457</v>
      </c>
      <c r="AD2262" s="427" t="s">
        <v>13066</v>
      </c>
      <c r="AE2262" s="427" t="s">
        <v>4257</v>
      </c>
      <c r="AF2262" s="177">
        <v>0</v>
      </c>
      <c r="AG2262" s="177">
        <v>0</v>
      </c>
      <c r="AH2262" s="177">
        <v>0</v>
      </c>
      <c r="AI2262" s="177">
        <v>0</v>
      </c>
      <c r="AJ2262" s="177">
        <v>0</v>
      </c>
      <c r="AK2262" s="177">
        <v>0</v>
      </c>
      <c r="AL2262" s="177">
        <v>3</v>
      </c>
      <c r="AM2262" s="177">
        <v>0</v>
      </c>
      <c r="AN2262" s="177">
        <v>0</v>
      </c>
      <c r="AO2262" s="177">
        <v>0</v>
      </c>
      <c r="AP2262" s="180"/>
      <c r="AQ2262" s="180"/>
      <c r="AR2262" s="180"/>
      <c r="AS2262" s="180"/>
      <c r="AT2262" s="180"/>
      <c r="AU2262" s="180"/>
      <c r="AV2262" s="180"/>
      <c r="AW2262" s="180"/>
      <c r="AX2262" s="180"/>
      <c r="AY2262" s="180"/>
      <c r="AZ2262" s="180"/>
      <c r="BA2262" s="180"/>
      <c r="BB2262" s="180"/>
      <c r="BC2262" s="180"/>
      <c r="BD2262" s="180"/>
      <c r="BE2262" s="180"/>
      <c r="BF2262" s="180"/>
      <c r="BG2262" s="180"/>
      <c r="BH2262" s="176">
        <f t="shared" si="266"/>
        <v>3</v>
      </c>
      <c r="BI2262" s="176">
        <f t="shared" si="262"/>
        <v>16</v>
      </c>
      <c r="BJ2262" s="182" t="str">
        <f t="shared" si="263"/>
        <v>3 - 24</v>
      </c>
      <c r="BK2262" s="176">
        <f t="shared" si="264"/>
        <v>14</v>
      </c>
      <c r="BL2262" s="176">
        <f t="shared" si="267"/>
        <v>3</v>
      </c>
      <c r="BM2262" s="535"/>
      <c r="BN2262" s="185">
        <v>180</v>
      </c>
      <c r="BO2262" s="180">
        <v>3</v>
      </c>
      <c r="BP2262" s="178">
        <f t="shared" si="261"/>
        <v>222</v>
      </c>
      <c r="BQ2262" s="420" t="str">
        <f t="shared" si="265"/>
        <v>IV</v>
      </c>
      <c r="BR2262" s="185"/>
      <c r="BS2262" s="464" t="s">
        <v>12999</v>
      </c>
    </row>
    <row r="2263" spans="1:71" ht="63.75" x14ac:dyDescent="0.2">
      <c r="A2263" s="696">
        <v>2261</v>
      </c>
      <c r="B2263" s="286" t="s">
        <v>13493</v>
      </c>
      <c r="C2263" s="286" t="s">
        <v>13446</v>
      </c>
      <c r="D2263" s="258" t="s">
        <v>12999</v>
      </c>
      <c r="E2263" s="736">
        <v>1</v>
      </c>
      <c r="F2263" s="736">
        <v>1</v>
      </c>
      <c r="G2263" s="736">
        <v>1</v>
      </c>
      <c r="H2263" s="641" t="s">
        <v>3486</v>
      </c>
      <c r="I2263" s="207" t="s">
        <v>3487</v>
      </c>
      <c r="J2263" s="279" t="s">
        <v>4282</v>
      </c>
      <c r="K2263" s="179" t="s">
        <v>3491</v>
      </c>
      <c r="L2263" s="427" t="s">
        <v>3491</v>
      </c>
      <c r="M2263" s="684">
        <v>6</v>
      </c>
      <c r="N2263" s="685" t="s">
        <v>15715</v>
      </c>
      <c r="O2263" s="684">
        <v>0.1</v>
      </c>
      <c r="P2263" s="427" t="s">
        <v>15806</v>
      </c>
      <c r="Q2263" s="179">
        <v>-4</v>
      </c>
      <c r="R2263" s="180"/>
      <c r="S2263" s="498">
        <v>8</v>
      </c>
      <c r="T2263" s="190">
        <v>12</v>
      </c>
      <c r="U2263" s="190">
        <v>3</v>
      </c>
      <c r="V2263" s="190">
        <v>16</v>
      </c>
      <c r="W2263" s="742">
        <v>18</v>
      </c>
      <c r="X2263" s="742"/>
      <c r="Y2263" s="742"/>
      <c r="Z2263" s="742"/>
      <c r="AA2263" s="742"/>
      <c r="AB2263" s="220"/>
      <c r="AC2263" s="419" t="s">
        <v>13458</v>
      </c>
      <c r="AD2263" s="427" t="s">
        <v>13066</v>
      </c>
      <c r="AE2263" s="427" t="s">
        <v>4257</v>
      </c>
      <c r="AF2263" s="177">
        <v>0</v>
      </c>
      <c r="AG2263" s="177">
        <v>0</v>
      </c>
      <c r="AH2263" s="177">
        <v>0</v>
      </c>
      <c r="AI2263" s="177">
        <v>0</v>
      </c>
      <c r="AJ2263" s="177">
        <v>0</v>
      </c>
      <c r="AK2263" s="177">
        <v>0</v>
      </c>
      <c r="AL2263" s="177">
        <v>4</v>
      </c>
      <c r="AM2263" s="177">
        <v>0</v>
      </c>
      <c r="AN2263" s="177">
        <v>0</v>
      </c>
      <c r="AO2263" s="177">
        <v>0</v>
      </c>
      <c r="AP2263" s="180"/>
      <c r="AQ2263" s="180"/>
      <c r="AR2263" s="180"/>
      <c r="AS2263" s="180"/>
      <c r="AT2263" s="180"/>
      <c r="AU2263" s="180"/>
      <c r="AV2263" s="180"/>
      <c r="AW2263" s="180"/>
      <c r="AX2263" s="180"/>
      <c r="AY2263" s="180"/>
      <c r="AZ2263" s="180"/>
      <c r="BA2263" s="180"/>
      <c r="BB2263" s="180"/>
      <c r="BC2263" s="180"/>
      <c r="BD2263" s="180"/>
      <c r="BE2263" s="180"/>
      <c r="BF2263" s="180"/>
      <c r="BG2263" s="180"/>
      <c r="BH2263" s="176">
        <f t="shared" si="266"/>
        <v>4</v>
      </c>
      <c r="BI2263" s="176">
        <f t="shared" si="262"/>
        <v>15</v>
      </c>
      <c r="BJ2263" s="182" t="str">
        <f t="shared" si="263"/>
        <v>4 - 32</v>
      </c>
      <c r="BK2263" s="176">
        <f t="shared" si="264"/>
        <v>18</v>
      </c>
      <c r="BL2263" s="176">
        <f t="shared" si="267"/>
        <v>4</v>
      </c>
      <c r="BM2263" s="533"/>
      <c r="BN2263" s="185">
        <v>275</v>
      </c>
      <c r="BO2263" s="180">
        <v>4</v>
      </c>
      <c r="BP2263" s="178">
        <f t="shared" si="261"/>
        <v>347</v>
      </c>
      <c r="BQ2263" s="420" t="str">
        <f t="shared" si="265"/>
        <v>V</v>
      </c>
      <c r="BR2263" s="185"/>
      <c r="BS2263" s="464" t="s">
        <v>12999</v>
      </c>
    </row>
    <row r="2264" spans="1:71" ht="63.75" x14ac:dyDescent="0.2">
      <c r="A2264" s="697">
        <v>2262</v>
      </c>
      <c r="B2264" s="286" t="s">
        <v>13493</v>
      </c>
      <c r="C2264" s="286" t="s">
        <v>13447</v>
      </c>
      <c r="D2264" s="258" t="s">
        <v>12999</v>
      </c>
      <c r="E2264" s="736">
        <v>1</v>
      </c>
      <c r="F2264" s="736">
        <v>1</v>
      </c>
      <c r="G2264" s="736">
        <v>1</v>
      </c>
      <c r="H2264" s="305" t="s">
        <v>3486</v>
      </c>
      <c r="I2264" s="207" t="s">
        <v>3487</v>
      </c>
      <c r="J2264" s="279" t="s">
        <v>5253</v>
      </c>
      <c r="K2264" s="179" t="s">
        <v>3491</v>
      </c>
      <c r="L2264" s="427" t="s">
        <v>3491</v>
      </c>
      <c r="M2264" s="684">
        <v>6</v>
      </c>
      <c r="N2264" s="685" t="s">
        <v>15715</v>
      </c>
      <c r="O2264" s="684">
        <v>0.1</v>
      </c>
      <c r="P2264" s="427" t="s">
        <v>15806</v>
      </c>
      <c r="Q2264" s="179">
        <v>-4</v>
      </c>
      <c r="R2264" s="180"/>
      <c r="S2264" s="498">
        <v>8</v>
      </c>
      <c r="T2264" s="190">
        <v>12</v>
      </c>
      <c r="U2264" s="190">
        <v>3</v>
      </c>
      <c r="V2264" s="190">
        <v>16</v>
      </c>
      <c r="W2264" s="742">
        <v>18</v>
      </c>
      <c r="X2264" s="742"/>
      <c r="Y2264" s="742"/>
      <c r="Z2264" s="742"/>
      <c r="AA2264" s="742"/>
      <c r="AB2264" s="220"/>
      <c r="AC2264" s="419" t="s">
        <v>13459</v>
      </c>
      <c r="AD2264" s="427" t="s">
        <v>13066</v>
      </c>
      <c r="AE2264" s="427" t="s">
        <v>4257</v>
      </c>
      <c r="AF2264" s="177">
        <v>0</v>
      </c>
      <c r="AG2264" s="177">
        <v>0</v>
      </c>
      <c r="AH2264" s="177">
        <v>0</v>
      </c>
      <c r="AI2264" s="177">
        <v>0</v>
      </c>
      <c r="AJ2264" s="177">
        <v>0</v>
      </c>
      <c r="AK2264" s="177">
        <v>0</v>
      </c>
      <c r="AL2264" s="177">
        <v>5</v>
      </c>
      <c r="AM2264" s="177">
        <v>0</v>
      </c>
      <c r="AN2264" s="177">
        <v>0</v>
      </c>
      <c r="AO2264" s="177">
        <v>0</v>
      </c>
      <c r="AP2264" s="180"/>
      <c r="AQ2264" s="180"/>
      <c r="AR2264" s="180"/>
      <c r="AS2264" s="180"/>
      <c r="AT2264" s="180"/>
      <c r="AU2264" s="180"/>
      <c r="AV2264" s="180"/>
      <c r="AW2264" s="180"/>
      <c r="AX2264" s="180"/>
      <c r="AY2264" s="180"/>
      <c r="AZ2264" s="180"/>
      <c r="BA2264" s="180"/>
      <c r="BB2264" s="180"/>
      <c r="BC2264" s="180"/>
      <c r="BD2264" s="180"/>
      <c r="BE2264" s="180"/>
      <c r="BF2264" s="180"/>
      <c r="BG2264" s="180"/>
      <c r="BH2264" s="176">
        <f t="shared" si="266"/>
        <v>5</v>
      </c>
      <c r="BI2264" s="176">
        <f t="shared" si="262"/>
        <v>15</v>
      </c>
      <c r="BJ2264" s="182" t="str">
        <f t="shared" si="263"/>
        <v>5 - 40</v>
      </c>
      <c r="BK2264" s="176">
        <f t="shared" si="264"/>
        <v>23</v>
      </c>
      <c r="BL2264" s="176">
        <f t="shared" si="267"/>
        <v>5</v>
      </c>
      <c r="BM2264" s="535"/>
      <c r="BN2264" s="185">
        <v>405</v>
      </c>
      <c r="BO2264" s="180">
        <v>5</v>
      </c>
      <c r="BP2264" s="178">
        <f t="shared" si="261"/>
        <v>520</v>
      </c>
      <c r="BQ2264" s="420" t="str">
        <f t="shared" si="265"/>
        <v>V</v>
      </c>
      <c r="BR2264" s="185"/>
      <c r="BS2264" s="464" t="s">
        <v>12999</v>
      </c>
    </row>
    <row r="2265" spans="1:71" ht="63.75" x14ac:dyDescent="0.2">
      <c r="A2265" s="697">
        <v>2263</v>
      </c>
      <c r="B2265" s="286" t="s">
        <v>13493</v>
      </c>
      <c r="C2265" s="286" t="s">
        <v>13448</v>
      </c>
      <c r="D2265" s="258" t="s">
        <v>12999</v>
      </c>
      <c r="E2265" s="736">
        <v>1</v>
      </c>
      <c r="F2265" s="736">
        <v>1</v>
      </c>
      <c r="G2265" s="736">
        <v>1</v>
      </c>
      <c r="H2265" s="305" t="s">
        <v>3486</v>
      </c>
      <c r="I2265" s="207" t="s">
        <v>3487</v>
      </c>
      <c r="J2265" s="279" t="s">
        <v>5434</v>
      </c>
      <c r="K2265" s="179" t="s">
        <v>3491</v>
      </c>
      <c r="L2265" s="427" t="s">
        <v>3491</v>
      </c>
      <c r="M2265" s="684">
        <v>6</v>
      </c>
      <c r="N2265" s="685" t="s">
        <v>15715</v>
      </c>
      <c r="O2265" s="684">
        <v>0.1</v>
      </c>
      <c r="P2265" s="427" t="s">
        <v>15806</v>
      </c>
      <c r="Q2265" s="179">
        <v>-4</v>
      </c>
      <c r="R2265" s="180"/>
      <c r="S2265" s="498">
        <v>8</v>
      </c>
      <c r="T2265" s="190">
        <v>12</v>
      </c>
      <c r="U2265" s="190">
        <v>3</v>
      </c>
      <c r="V2265" s="190">
        <v>16</v>
      </c>
      <c r="W2265" s="742">
        <v>18</v>
      </c>
      <c r="X2265" s="742"/>
      <c r="Y2265" s="742"/>
      <c r="Z2265" s="742"/>
      <c r="AA2265" s="742"/>
      <c r="AB2265" s="220"/>
      <c r="AC2265" s="419" t="s">
        <v>13460</v>
      </c>
      <c r="AD2265" s="427" t="s">
        <v>13066</v>
      </c>
      <c r="AE2265" s="427" t="s">
        <v>4257</v>
      </c>
      <c r="AF2265" s="177">
        <v>0</v>
      </c>
      <c r="AG2265" s="177">
        <v>0</v>
      </c>
      <c r="AH2265" s="177">
        <v>0</v>
      </c>
      <c r="AI2265" s="177">
        <v>0</v>
      </c>
      <c r="AJ2265" s="177">
        <v>0</v>
      </c>
      <c r="AK2265" s="177">
        <v>0</v>
      </c>
      <c r="AL2265" s="177">
        <v>6</v>
      </c>
      <c r="AM2265" s="177">
        <v>0</v>
      </c>
      <c r="AN2265" s="177">
        <v>0</v>
      </c>
      <c r="AO2265" s="177">
        <v>0</v>
      </c>
      <c r="AP2265" s="180"/>
      <c r="AQ2265" s="180"/>
      <c r="AR2265" s="180"/>
      <c r="AS2265" s="180"/>
      <c r="AT2265" s="180"/>
      <c r="AU2265" s="180"/>
      <c r="AV2265" s="180"/>
      <c r="AW2265" s="180"/>
      <c r="AX2265" s="180"/>
      <c r="AY2265" s="180"/>
      <c r="AZ2265" s="180"/>
      <c r="BA2265" s="180"/>
      <c r="BB2265" s="180"/>
      <c r="BC2265" s="180"/>
      <c r="BD2265" s="180"/>
      <c r="BE2265" s="180"/>
      <c r="BF2265" s="180"/>
      <c r="BG2265" s="180"/>
      <c r="BH2265" s="176">
        <f t="shared" si="266"/>
        <v>6</v>
      </c>
      <c r="BI2265" s="176">
        <f t="shared" si="262"/>
        <v>13</v>
      </c>
      <c r="BJ2265" s="182" t="str">
        <f t="shared" si="263"/>
        <v>6 - 48</v>
      </c>
      <c r="BK2265" s="176">
        <f t="shared" si="264"/>
        <v>27</v>
      </c>
      <c r="BL2265" s="176">
        <f t="shared" si="267"/>
        <v>6</v>
      </c>
      <c r="BM2265" s="533"/>
      <c r="BN2265" s="185">
        <v>725</v>
      </c>
      <c r="BO2265" s="180">
        <v>6</v>
      </c>
      <c r="BP2265" s="178">
        <f t="shared" ref="BP2265:BP2319" si="268">BN2265+BK2265*BO2265</f>
        <v>887</v>
      </c>
      <c r="BQ2265" s="420" t="str">
        <f t="shared" si="265"/>
        <v>VI</v>
      </c>
      <c r="BR2265" s="185"/>
      <c r="BS2265" s="464" t="s">
        <v>12999</v>
      </c>
    </row>
    <row r="2266" spans="1:71" x14ac:dyDescent="0.2">
      <c r="A2266" s="696">
        <v>2264</v>
      </c>
      <c r="B2266" s="286" t="s">
        <v>13462</v>
      </c>
      <c r="C2266" s="286" t="s">
        <v>13462</v>
      </c>
      <c r="D2266" s="258" t="s">
        <v>12999</v>
      </c>
      <c r="E2266" s="736">
        <v>30678</v>
      </c>
      <c r="F2266" s="736">
        <v>30</v>
      </c>
      <c r="G2266" s="737">
        <v>180</v>
      </c>
      <c r="H2266" s="305" t="s">
        <v>13059</v>
      </c>
      <c r="I2266" s="207" t="s">
        <v>635</v>
      </c>
      <c r="J2266" s="497" t="s">
        <v>4282</v>
      </c>
      <c r="K2266" s="179" t="s">
        <v>3491</v>
      </c>
      <c r="L2266" s="427" t="s">
        <v>3491</v>
      </c>
      <c r="M2266" s="684">
        <v>5.8</v>
      </c>
      <c r="N2266" s="685" t="s">
        <v>15715</v>
      </c>
      <c r="O2266" s="684">
        <v>160</v>
      </c>
      <c r="P2266" s="179"/>
      <c r="Q2266" s="179">
        <v>9</v>
      </c>
      <c r="R2266" s="180"/>
      <c r="S2266" s="190">
        <v>8</v>
      </c>
      <c r="T2266" s="190">
        <v>12</v>
      </c>
      <c r="U2266" s="190">
        <v>3</v>
      </c>
      <c r="V2266" s="190">
        <v>16</v>
      </c>
      <c r="W2266" s="742">
        <v>18</v>
      </c>
      <c r="X2266" s="184"/>
      <c r="Y2266" s="184"/>
      <c r="Z2266" s="184"/>
      <c r="AA2266" s="184"/>
      <c r="AB2266" s="220"/>
      <c r="AC2266" s="186" t="s">
        <v>5478</v>
      </c>
      <c r="AD2266" s="179" t="s">
        <v>5039</v>
      </c>
      <c r="AE2266" s="427" t="s">
        <v>4248</v>
      </c>
      <c r="AF2266" s="177">
        <v>0</v>
      </c>
      <c r="AG2266" s="177">
        <v>0</v>
      </c>
      <c r="AH2266" s="177">
        <v>0</v>
      </c>
      <c r="AI2266" s="177">
        <v>0</v>
      </c>
      <c r="AJ2266" s="177">
        <v>1</v>
      </c>
      <c r="AK2266" s="177">
        <v>0</v>
      </c>
      <c r="AL2266" s="383">
        <v>0</v>
      </c>
      <c r="AM2266" s="177">
        <v>0</v>
      </c>
      <c r="AN2266" s="177">
        <v>0</v>
      </c>
      <c r="AO2266" s="195">
        <v>1</v>
      </c>
      <c r="AP2266" s="192"/>
      <c r="AQ2266" s="192"/>
      <c r="AR2266" s="192"/>
      <c r="AS2266" s="192"/>
      <c r="AT2266" s="192"/>
      <c r="AU2266" s="192"/>
      <c r="AV2266" s="192"/>
      <c r="AW2266" s="192"/>
      <c r="AX2266" s="192"/>
      <c r="AY2266" s="192"/>
      <c r="AZ2266" s="192"/>
      <c r="BA2266" s="192"/>
      <c r="BB2266" s="192"/>
      <c r="BC2266" s="192"/>
      <c r="BD2266" s="192"/>
      <c r="BE2266" s="192"/>
      <c r="BF2266" s="192"/>
      <c r="BG2266" s="192"/>
      <c r="BH2266" s="176">
        <f t="shared" si="266"/>
        <v>0.5</v>
      </c>
      <c r="BI2266" s="176">
        <f t="shared" si="262"/>
        <v>21</v>
      </c>
      <c r="BJ2266" s="182" t="str">
        <f t="shared" si="263"/>
        <v>2 - 7</v>
      </c>
      <c r="BK2266" s="176">
        <f t="shared" si="264"/>
        <v>5</v>
      </c>
      <c r="BL2266" s="176">
        <f t="shared" si="267"/>
        <v>1</v>
      </c>
      <c r="BM2266" s="535"/>
      <c r="BN2266" s="187">
        <v>14</v>
      </c>
      <c r="BO2266" s="187">
        <v>1</v>
      </c>
      <c r="BP2266" s="178">
        <f t="shared" si="268"/>
        <v>19</v>
      </c>
      <c r="BQ2266" s="420" t="str">
        <f t="shared" si="265"/>
        <v>I</v>
      </c>
      <c r="BR2266" s="185"/>
      <c r="BS2266" s="212" t="s">
        <v>4592</v>
      </c>
    </row>
    <row r="2267" spans="1:71" x14ac:dyDescent="0.2">
      <c r="A2267" s="696">
        <v>2265</v>
      </c>
      <c r="B2267" s="286" t="s">
        <v>13462</v>
      </c>
      <c r="C2267" s="286" t="s">
        <v>13465</v>
      </c>
      <c r="D2267" s="258" t="s">
        <v>12999</v>
      </c>
      <c r="E2267" s="736">
        <v>880</v>
      </c>
      <c r="F2267" s="736">
        <v>30</v>
      </c>
      <c r="G2267" s="737">
        <v>180</v>
      </c>
      <c r="H2267" s="305" t="s">
        <v>13059</v>
      </c>
      <c r="I2267" s="207" t="s">
        <v>635</v>
      </c>
      <c r="J2267" s="497" t="s">
        <v>4282</v>
      </c>
      <c r="K2267" s="179" t="s">
        <v>3491</v>
      </c>
      <c r="L2267" s="427" t="s">
        <v>3491</v>
      </c>
      <c r="M2267" s="684">
        <v>5.8</v>
      </c>
      <c r="N2267" s="685" t="s">
        <v>15715</v>
      </c>
      <c r="O2267" s="684">
        <v>160</v>
      </c>
      <c r="P2267" s="179"/>
      <c r="Q2267" s="179">
        <v>3</v>
      </c>
      <c r="R2267" s="180"/>
      <c r="S2267" s="190">
        <v>8</v>
      </c>
      <c r="T2267" s="190">
        <v>12</v>
      </c>
      <c r="U2267" s="190">
        <v>3</v>
      </c>
      <c r="V2267" s="190">
        <v>16</v>
      </c>
      <c r="W2267" s="742">
        <v>12</v>
      </c>
      <c r="X2267" s="184"/>
      <c r="Y2267" s="184"/>
      <c r="Z2267" s="184"/>
      <c r="AA2267" s="184"/>
      <c r="AB2267" s="220"/>
      <c r="AC2267" s="419" t="s">
        <v>13473</v>
      </c>
      <c r="AD2267" s="179" t="s">
        <v>5039</v>
      </c>
      <c r="AE2267" s="427" t="s">
        <v>4248</v>
      </c>
      <c r="AF2267" s="177">
        <v>0</v>
      </c>
      <c r="AG2267" s="177">
        <v>0</v>
      </c>
      <c r="AH2267" s="177">
        <v>0</v>
      </c>
      <c r="AI2267" s="177">
        <v>0</v>
      </c>
      <c r="AJ2267" s="177">
        <v>0</v>
      </c>
      <c r="AK2267" s="177">
        <v>0</v>
      </c>
      <c r="AL2267" s="383">
        <v>0</v>
      </c>
      <c r="AM2267" s="177">
        <v>5</v>
      </c>
      <c r="AN2267" s="177">
        <v>0</v>
      </c>
      <c r="AO2267" s="195">
        <v>0</v>
      </c>
      <c r="AP2267" s="192"/>
      <c r="AQ2267" s="192"/>
      <c r="AR2267" s="192"/>
      <c r="AS2267" s="192"/>
      <c r="AT2267" s="192">
        <v>5</v>
      </c>
      <c r="AU2267" s="192"/>
      <c r="AV2267" s="192"/>
      <c r="AW2267" s="192"/>
      <c r="AX2267" s="192"/>
      <c r="AY2267" s="192"/>
      <c r="AZ2267" s="192"/>
      <c r="BA2267" s="192"/>
      <c r="BB2267" s="192"/>
      <c r="BC2267" s="192"/>
      <c r="BD2267" s="192"/>
      <c r="BE2267" s="192"/>
      <c r="BF2267" s="192"/>
      <c r="BG2267" s="192"/>
      <c r="BH2267" s="176" t="str">
        <f t="shared" si="266"/>
        <v>class level</v>
      </c>
      <c r="BI2267" s="176">
        <f t="shared" si="262"/>
        <v>21</v>
      </c>
      <c r="BJ2267" s="182" t="str">
        <f t="shared" si="263"/>
        <v>5 - 50</v>
      </c>
      <c r="BK2267" s="176">
        <f t="shared" si="264"/>
        <v>28</v>
      </c>
      <c r="BL2267" s="176">
        <f t="shared" si="267"/>
        <v>5</v>
      </c>
      <c r="BM2267" s="535"/>
      <c r="BN2267" s="187">
        <v>350</v>
      </c>
      <c r="BO2267" s="187">
        <v>8</v>
      </c>
      <c r="BP2267" s="178">
        <f t="shared" si="268"/>
        <v>574</v>
      </c>
      <c r="BQ2267" s="420" t="str">
        <f t="shared" si="265"/>
        <v>V</v>
      </c>
      <c r="BR2267" s="187"/>
      <c r="BS2267" s="464" t="s">
        <v>13483</v>
      </c>
    </row>
    <row r="2268" spans="1:71" x14ac:dyDescent="0.2">
      <c r="A2268" s="697">
        <v>2266</v>
      </c>
      <c r="B2268" s="286" t="s">
        <v>13462</v>
      </c>
      <c r="C2268" s="286" t="s">
        <v>13466</v>
      </c>
      <c r="D2268" s="258" t="s">
        <v>12999</v>
      </c>
      <c r="E2268" s="736">
        <v>310</v>
      </c>
      <c r="F2268" s="736">
        <v>30</v>
      </c>
      <c r="G2268" s="737">
        <v>180</v>
      </c>
      <c r="H2268" s="305" t="s">
        <v>13059</v>
      </c>
      <c r="I2268" s="207" t="s">
        <v>635</v>
      </c>
      <c r="J2268" s="497" t="s">
        <v>4282</v>
      </c>
      <c r="K2268" s="179" t="s">
        <v>3491</v>
      </c>
      <c r="L2268" s="427" t="s">
        <v>3491</v>
      </c>
      <c r="M2268" s="684">
        <v>5.8</v>
      </c>
      <c r="N2268" s="685" t="s">
        <v>15715</v>
      </c>
      <c r="O2268" s="684">
        <v>160</v>
      </c>
      <c r="P2268" s="179"/>
      <c r="Q2268" s="179">
        <v>3</v>
      </c>
      <c r="R2268" s="180"/>
      <c r="S2268" s="190">
        <v>8</v>
      </c>
      <c r="T2268" s="190">
        <v>12</v>
      </c>
      <c r="U2268" s="190">
        <v>3</v>
      </c>
      <c r="V2268" s="190">
        <v>16</v>
      </c>
      <c r="W2268" s="742">
        <v>6</v>
      </c>
      <c r="X2268" s="184"/>
      <c r="Y2268" s="184"/>
      <c r="Z2268" s="184"/>
      <c r="AA2268" s="184"/>
      <c r="AB2268" s="220"/>
      <c r="AC2268" s="419" t="s">
        <v>13474</v>
      </c>
      <c r="AD2268" s="179" t="s">
        <v>5039</v>
      </c>
      <c r="AE2268" s="427" t="s">
        <v>4248</v>
      </c>
      <c r="AF2268" s="177">
        <v>0</v>
      </c>
      <c r="AG2268" s="177">
        <v>0</v>
      </c>
      <c r="AH2268" s="177">
        <v>0</v>
      </c>
      <c r="AI2268" s="177">
        <v>0</v>
      </c>
      <c r="AJ2268" s="177">
        <v>0</v>
      </c>
      <c r="AK2268" s="177">
        <v>0</v>
      </c>
      <c r="AL2268" s="383">
        <v>0</v>
      </c>
      <c r="AM2268" s="177">
        <v>6</v>
      </c>
      <c r="AN2268" s="177">
        <v>0</v>
      </c>
      <c r="AO2268" s="195">
        <v>0</v>
      </c>
      <c r="AP2268" s="192"/>
      <c r="AQ2268" s="192"/>
      <c r="AR2268" s="192"/>
      <c r="AS2268" s="192"/>
      <c r="AT2268" s="192">
        <v>6</v>
      </c>
      <c r="AU2268" s="192"/>
      <c r="AV2268" s="192"/>
      <c r="AW2268" s="192"/>
      <c r="AX2268" s="192"/>
      <c r="AY2268" s="192"/>
      <c r="AZ2268" s="192"/>
      <c r="BA2268" s="192"/>
      <c r="BB2268" s="192"/>
      <c r="BC2268" s="192"/>
      <c r="BD2268" s="192"/>
      <c r="BE2268" s="192"/>
      <c r="BF2268" s="192"/>
      <c r="BG2268" s="192"/>
      <c r="BH2268" s="176" t="str">
        <f t="shared" si="266"/>
        <v>class level</v>
      </c>
      <c r="BI2268" s="176">
        <f t="shared" si="262"/>
        <v>21</v>
      </c>
      <c r="BJ2268" s="182" t="str">
        <f t="shared" si="263"/>
        <v>6 - 60</v>
      </c>
      <c r="BK2268" s="176">
        <f t="shared" si="264"/>
        <v>33</v>
      </c>
      <c r="BL2268" s="176">
        <f t="shared" si="267"/>
        <v>6</v>
      </c>
      <c r="BM2268" s="535"/>
      <c r="BN2268" s="187">
        <v>550</v>
      </c>
      <c r="BO2268" s="187">
        <v>10</v>
      </c>
      <c r="BP2268" s="178">
        <f t="shared" si="268"/>
        <v>880</v>
      </c>
      <c r="BQ2268" s="420" t="str">
        <f t="shared" si="265"/>
        <v>VI</v>
      </c>
      <c r="BR2268" s="187"/>
      <c r="BS2268" s="464" t="s">
        <v>13484</v>
      </c>
    </row>
    <row r="2269" spans="1:71" x14ac:dyDescent="0.2">
      <c r="A2269" s="697">
        <v>2267</v>
      </c>
      <c r="B2269" s="286" t="s">
        <v>13462</v>
      </c>
      <c r="C2269" s="286" t="s">
        <v>13463</v>
      </c>
      <c r="D2269" s="258" t="s">
        <v>12999</v>
      </c>
      <c r="E2269" s="736">
        <v>292</v>
      </c>
      <c r="F2269" s="736">
        <v>30</v>
      </c>
      <c r="G2269" s="737">
        <v>180</v>
      </c>
      <c r="H2269" s="305" t="s">
        <v>13059</v>
      </c>
      <c r="I2269" s="207" t="s">
        <v>635</v>
      </c>
      <c r="J2269" s="497" t="s">
        <v>4282</v>
      </c>
      <c r="K2269" s="179" t="s">
        <v>3491</v>
      </c>
      <c r="L2269" s="427" t="s">
        <v>3491</v>
      </c>
      <c r="M2269" s="684">
        <v>5.8</v>
      </c>
      <c r="N2269" s="685" t="s">
        <v>15715</v>
      </c>
      <c r="O2269" s="684">
        <v>160</v>
      </c>
      <c r="P2269" s="179"/>
      <c r="Q2269" s="179">
        <v>3</v>
      </c>
      <c r="R2269" s="180"/>
      <c r="S2269" s="190">
        <v>8</v>
      </c>
      <c r="T2269" s="190">
        <v>12</v>
      </c>
      <c r="U2269" s="190">
        <v>3</v>
      </c>
      <c r="V2269" s="190">
        <v>16</v>
      </c>
      <c r="W2269" s="742">
        <v>6</v>
      </c>
      <c r="X2269" s="184"/>
      <c r="Y2269" s="184"/>
      <c r="Z2269" s="184"/>
      <c r="AA2269" s="184"/>
      <c r="AB2269" s="220"/>
      <c r="AC2269" s="419" t="s">
        <v>13475</v>
      </c>
      <c r="AD2269" s="179" t="s">
        <v>5039</v>
      </c>
      <c r="AE2269" s="427" t="s">
        <v>4248</v>
      </c>
      <c r="AF2269" s="177">
        <v>0</v>
      </c>
      <c r="AG2269" s="177">
        <v>0</v>
      </c>
      <c r="AH2269" s="177">
        <v>0</v>
      </c>
      <c r="AI2269" s="177">
        <v>0</v>
      </c>
      <c r="AJ2269" s="177">
        <v>0</v>
      </c>
      <c r="AK2269" s="177">
        <v>0</v>
      </c>
      <c r="AL2269" s="383">
        <v>0</v>
      </c>
      <c r="AM2269" s="177">
        <v>0</v>
      </c>
      <c r="AN2269" s="177">
        <v>7</v>
      </c>
      <c r="AO2269" s="195">
        <v>0</v>
      </c>
      <c r="AP2269" s="192"/>
      <c r="AQ2269" s="192"/>
      <c r="AR2269" s="192"/>
      <c r="AS2269" s="192"/>
      <c r="AT2269" s="192"/>
      <c r="AU2269" s="192">
        <v>7</v>
      </c>
      <c r="AV2269" s="192"/>
      <c r="AW2269" s="192"/>
      <c r="AX2269" s="192"/>
      <c r="AY2269" s="192"/>
      <c r="AZ2269" s="192"/>
      <c r="BA2269" s="192"/>
      <c r="BB2269" s="192"/>
      <c r="BC2269" s="192"/>
      <c r="BD2269" s="192"/>
      <c r="BE2269" s="192"/>
      <c r="BF2269" s="192"/>
      <c r="BG2269" s="192"/>
      <c r="BH2269" s="176" t="str">
        <f t="shared" si="266"/>
        <v>class level</v>
      </c>
      <c r="BI2269" s="176">
        <f t="shared" si="262"/>
        <v>21</v>
      </c>
      <c r="BJ2269" s="182" t="str">
        <f t="shared" si="263"/>
        <v>7 - 84</v>
      </c>
      <c r="BK2269" s="176">
        <f t="shared" si="264"/>
        <v>46</v>
      </c>
      <c r="BL2269" s="176">
        <f t="shared" si="267"/>
        <v>7</v>
      </c>
      <c r="BM2269" s="535"/>
      <c r="BN2269" s="187">
        <v>1500</v>
      </c>
      <c r="BO2269" s="187">
        <v>14</v>
      </c>
      <c r="BP2269" s="178">
        <f t="shared" si="268"/>
        <v>2144</v>
      </c>
      <c r="BQ2269" s="420" t="str">
        <f t="shared" si="265"/>
        <v>VII</v>
      </c>
      <c r="BR2269" s="185"/>
      <c r="BS2269" s="464" t="s">
        <v>13485</v>
      </c>
    </row>
    <row r="2270" spans="1:71" x14ac:dyDescent="0.2">
      <c r="A2270" s="696">
        <v>2268</v>
      </c>
      <c r="B2270" s="286" t="s">
        <v>13462</v>
      </c>
      <c r="C2270" s="286" t="s">
        <v>13464</v>
      </c>
      <c r="D2270" s="258" t="s">
        <v>12999</v>
      </c>
      <c r="E2270" s="736">
        <v>292</v>
      </c>
      <c r="F2270" s="736">
        <v>30</v>
      </c>
      <c r="G2270" s="737">
        <v>180</v>
      </c>
      <c r="H2270" s="305" t="s">
        <v>13059</v>
      </c>
      <c r="I2270" s="207" t="s">
        <v>635</v>
      </c>
      <c r="J2270" s="497" t="s">
        <v>4282</v>
      </c>
      <c r="K2270" s="179" t="s">
        <v>3491</v>
      </c>
      <c r="L2270" s="427" t="s">
        <v>3491</v>
      </c>
      <c r="M2270" s="684">
        <v>5.8</v>
      </c>
      <c r="N2270" s="685" t="s">
        <v>15715</v>
      </c>
      <c r="O2270" s="684">
        <v>160</v>
      </c>
      <c r="P2270" s="179"/>
      <c r="Q2270" s="179">
        <v>3</v>
      </c>
      <c r="R2270" s="180"/>
      <c r="S2270" s="190">
        <v>8</v>
      </c>
      <c r="T2270" s="190">
        <v>12</v>
      </c>
      <c r="U2270" s="190">
        <v>3</v>
      </c>
      <c r="V2270" s="190">
        <v>16</v>
      </c>
      <c r="W2270" s="742">
        <v>7</v>
      </c>
      <c r="X2270" s="184"/>
      <c r="Y2270" s="184"/>
      <c r="Z2270" s="184"/>
      <c r="AA2270" s="184"/>
      <c r="AB2270" s="220"/>
      <c r="AC2270" s="419" t="s">
        <v>13476</v>
      </c>
      <c r="AD2270" s="179" t="s">
        <v>5039</v>
      </c>
      <c r="AE2270" s="427" t="s">
        <v>4248</v>
      </c>
      <c r="AF2270" s="177">
        <v>0</v>
      </c>
      <c r="AG2270" s="177">
        <v>0</v>
      </c>
      <c r="AH2270" s="177">
        <v>0</v>
      </c>
      <c r="AI2270" s="177">
        <v>0</v>
      </c>
      <c r="AJ2270" s="177">
        <v>0</v>
      </c>
      <c r="AK2270" s="177">
        <v>0</v>
      </c>
      <c r="AL2270" s="383">
        <v>0</v>
      </c>
      <c r="AM2270" s="177">
        <v>0</v>
      </c>
      <c r="AN2270" s="177">
        <v>8</v>
      </c>
      <c r="AO2270" s="195">
        <v>0</v>
      </c>
      <c r="AP2270" s="192"/>
      <c r="AQ2270" s="192"/>
      <c r="AR2270" s="192"/>
      <c r="AS2270" s="192"/>
      <c r="AT2270" s="192"/>
      <c r="AU2270" s="192">
        <v>8</v>
      </c>
      <c r="AV2270" s="192"/>
      <c r="AW2270" s="192"/>
      <c r="AX2270" s="192"/>
      <c r="AY2270" s="192"/>
      <c r="AZ2270" s="192"/>
      <c r="BA2270" s="192"/>
      <c r="BB2270" s="192"/>
      <c r="BC2270" s="192"/>
      <c r="BD2270" s="192"/>
      <c r="BE2270" s="192"/>
      <c r="BF2270" s="192"/>
      <c r="BG2270" s="192"/>
      <c r="BH2270" s="176" t="str">
        <f t="shared" si="266"/>
        <v>class level</v>
      </c>
      <c r="BI2270" s="176">
        <f t="shared" si="262"/>
        <v>21</v>
      </c>
      <c r="BJ2270" s="182" t="str">
        <f t="shared" si="263"/>
        <v>8 - 96</v>
      </c>
      <c r="BK2270" s="176">
        <f t="shared" si="264"/>
        <v>52</v>
      </c>
      <c r="BL2270" s="176">
        <f t="shared" si="267"/>
        <v>8</v>
      </c>
      <c r="BM2270" s="535"/>
      <c r="BN2270" s="187">
        <v>2150</v>
      </c>
      <c r="BO2270" s="187">
        <v>16</v>
      </c>
      <c r="BP2270" s="178">
        <f t="shared" si="268"/>
        <v>2982</v>
      </c>
      <c r="BQ2270" s="420" t="str">
        <f t="shared" si="265"/>
        <v>VII</v>
      </c>
      <c r="BR2270" s="187"/>
      <c r="BS2270" s="464" t="s">
        <v>13485</v>
      </c>
    </row>
    <row r="2271" spans="1:71" x14ac:dyDescent="0.2">
      <c r="A2271" s="696">
        <v>2269</v>
      </c>
      <c r="B2271" s="286" t="s">
        <v>13462</v>
      </c>
      <c r="C2271" s="286" t="s">
        <v>13467</v>
      </c>
      <c r="D2271" s="258" t="s">
        <v>12999</v>
      </c>
      <c r="E2271" s="736">
        <v>584</v>
      </c>
      <c r="F2271" s="736">
        <v>30</v>
      </c>
      <c r="G2271" s="737">
        <v>180</v>
      </c>
      <c r="H2271" s="305" t="s">
        <v>13059</v>
      </c>
      <c r="I2271" s="207" t="s">
        <v>635</v>
      </c>
      <c r="J2271" s="497" t="s">
        <v>5253</v>
      </c>
      <c r="K2271" s="179" t="s">
        <v>3491</v>
      </c>
      <c r="L2271" s="427" t="s">
        <v>3491</v>
      </c>
      <c r="M2271" s="684">
        <v>5.8</v>
      </c>
      <c r="N2271" s="685" t="s">
        <v>15715</v>
      </c>
      <c r="O2271" s="684">
        <v>160</v>
      </c>
      <c r="P2271" s="179"/>
      <c r="Q2271" s="179">
        <v>3</v>
      </c>
      <c r="R2271" s="180"/>
      <c r="S2271" s="190">
        <v>8</v>
      </c>
      <c r="T2271" s="190">
        <v>12</v>
      </c>
      <c r="U2271" s="190">
        <v>3</v>
      </c>
      <c r="V2271" s="190">
        <v>16</v>
      </c>
      <c r="W2271" s="742">
        <v>7</v>
      </c>
      <c r="X2271" s="184"/>
      <c r="Y2271" s="184"/>
      <c r="Z2271" s="184"/>
      <c r="AA2271" s="184"/>
      <c r="AB2271" s="220"/>
      <c r="AC2271" s="419" t="s">
        <v>13477</v>
      </c>
      <c r="AD2271" s="179" t="s">
        <v>5039</v>
      </c>
      <c r="AE2271" s="427" t="s">
        <v>4248</v>
      </c>
      <c r="AF2271" s="177">
        <v>0</v>
      </c>
      <c r="AG2271" s="177">
        <v>0</v>
      </c>
      <c r="AH2271" s="177">
        <v>0</v>
      </c>
      <c r="AI2271" s="177">
        <v>0</v>
      </c>
      <c r="AJ2271" s="177">
        <v>0</v>
      </c>
      <c r="AK2271" s="177">
        <v>0</v>
      </c>
      <c r="AL2271" s="383">
        <v>0</v>
      </c>
      <c r="AM2271" s="177">
        <v>9</v>
      </c>
      <c r="AN2271" s="177">
        <v>0</v>
      </c>
      <c r="AO2271" s="195">
        <v>2</v>
      </c>
      <c r="AP2271" s="192"/>
      <c r="AQ2271" s="192"/>
      <c r="AR2271" s="192"/>
      <c r="AS2271" s="192"/>
      <c r="AT2271" s="192"/>
      <c r="AU2271" s="192"/>
      <c r="AV2271" s="192">
        <v>10</v>
      </c>
      <c r="AW2271" s="192"/>
      <c r="AX2271" s="192"/>
      <c r="AY2271" s="192"/>
      <c r="AZ2271" s="192"/>
      <c r="BA2271" s="192"/>
      <c r="BB2271" s="192"/>
      <c r="BC2271" s="192"/>
      <c r="BD2271" s="192"/>
      <c r="BE2271" s="192"/>
      <c r="BF2271" s="192"/>
      <c r="BG2271" s="192"/>
      <c r="BH2271" s="176" t="str">
        <f t="shared" si="266"/>
        <v>class level</v>
      </c>
      <c r="BI2271" s="176">
        <f t="shared" si="262"/>
        <v>21</v>
      </c>
      <c r="BJ2271" s="182" t="str">
        <f t="shared" si="263"/>
        <v>11 - 92</v>
      </c>
      <c r="BK2271" s="176">
        <f t="shared" si="264"/>
        <v>52</v>
      </c>
      <c r="BL2271" s="176">
        <f t="shared" si="267"/>
        <v>10</v>
      </c>
      <c r="BM2271" s="535"/>
      <c r="BN2271" s="187">
        <v>2700</v>
      </c>
      <c r="BO2271" s="187">
        <v>16</v>
      </c>
      <c r="BP2271" s="178">
        <f t="shared" si="268"/>
        <v>3532</v>
      </c>
      <c r="BQ2271" s="420" t="str">
        <f t="shared" si="265"/>
        <v>VII</v>
      </c>
      <c r="BR2271" s="185"/>
      <c r="BS2271" s="464" t="s">
        <v>13486</v>
      </c>
    </row>
    <row r="2272" spans="1:71" x14ac:dyDescent="0.2">
      <c r="A2272" s="697">
        <v>2270</v>
      </c>
      <c r="B2272" s="286" t="s">
        <v>13462</v>
      </c>
      <c r="C2272" s="286" t="s">
        <v>13468</v>
      </c>
      <c r="D2272" s="258" t="s">
        <v>12999</v>
      </c>
      <c r="E2272" s="736">
        <v>11</v>
      </c>
      <c r="F2272" s="736">
        <v>30</v>
      </c>
      <c r="G2272" s="737">
        <v>180</v>
      </c>
      <c r="H2272" s="305" t="s">
        <v>13059</v>
      </c>
      <c r="I2272" s="207" t="s">
        <v>635</v>
      </c>
      <c r="J2272" s="497" t="s">
        <v>6554</v>
      </c>
      <c r="K2272" s="179" t="s">
        <v>3491</v>
      </c>
      <c r="L2272" s="427" t="s">
        <v>3491</v>
      </c>
      <c r="M2272" s="684">
        <v>5.8</v>
      </c>
      <c r="N2272" s="685" t="s">
        <v>15715</v>
      </c>
      <c r="O2272" s="684">
        <v>160</v>
      </c>
      <c r="P2272" s="179"/>
      <c r="Q2272" s="179">
        <v>10</v>
      </c>
      <c r="R2272" s="180"/>
      <c r="S2272" s="190">
        <v>8</v>
      </c>
      <c r="T2272" s="190">
        <v>12</v>
      </c>
      <c r="U2272" s="190">
        <v>3</v>
      </c>
      <c r="V2272" s="190">
        <v>16</v>
      </c>
      <c r="W2272" s="742">
        <v>6</v>
      </c>
      <c r="X2272" s="184"/>
      <c r="Y2272" s="184"/>
      <c r="Z2272" s="184"/>
      <c r="AA2272" s="184"/>
      <c r="AB2272" s="220"/>
      <c r="AC2272" s="419" t="s">
        <v>13478</v>
      </c>
      <c r="AD2272" s="179" t="s">
        <v>5039</v>
      </c>
      <c r="AE2272" s="427" t="s">
        <v>4248</v>
      </c>
      <c r="AF2272" s="177">
        <v>0</v>
      </c>
      <c r="AG2272" s="177">
        <v>0</v>
      </c>
      <c r="AH2272" s="177">
        <v>6</v>
      </c>
      <c r="AI2272" s="177">
        <v>0</v>
      </c>
      <c r="AJ2272" s="177">
        <v>0</v>
      </c>
      <c r="AK2272" s="177">
        <v>0</v>
      </c>
      <c r="AL2272" s="383">
        <v>0</v>
      </c>
      <c r="AM2272" s="177">
        <v>0</v>
      </c>
      <c r="AN2272" s="177">
        <v>0</v>
      </c>
      <c r="AO2272" s="195">
        <v>6</v>
      </c>
      <c r="AP2272" s="192"/>
      <c r="AQ2272" s="192"/>
      <c r="AR2272" s="192"/>
      <c r="AS2272" s="192"/>
      <c r="AT2272" s="192"/>
      <c r="AU2272" s="192"/>
      <c r="AV2272" s="192"/>
      <c r="AW2272" s="192"/>
      <c r="AX2272" s="192"/>
      <c r="AY2272" s="192"/>
      <c r="AZ2272" s="192"/>
      <c r="BA2272" s="192"/>
      <c r="BB2272" s="192"/>
      <c r="BC2272" s="192"/>
      <c r="BD2272" s="192"/>
      <c r="BE2272" s="192"/>
      <c r="BF2272" s="192">
        <v>6</v>
      </c>
      <c r="BG2272" s="192"/>
      <c r="BH2272" s="176" t="str">
        <f t="shared" si="266"/>
        <v>class level</v>
      </c>
      <c r="BI2272" s="176">
        <f t="shared" si="262"/>
        <v>19</v>
      </c>
      <c r="BJ2272" s="182" t="str">
        <f t="shared" si="263"/>
        <v>12 - 30</v>
      </c>
      <c r="BK2272" s="176">
        <f t="shared" si="264"/>
        <v>21</v>
      </c>
      <c r="BL2272" s="176">
        <f t="shared" si="267"/>
        <v>6</v>
      </c>
      <c r="BM2272" s="535"/>
      <c r="BN2272" s="187">
        <v>690</v>
      </c>
      <c r="BO2272" s="187">
        <v>5</v>
      </c>
      <c r="BP2272" s="178">
        <f t="shared" si="268"/>
        <v>795</v>
      </c>
      <c r="BQ2272" s="420" t="str">
        <f t="shared" si="265"/>
        <v>VI</v>
      </c>
      <c r="BR2272" s="185"/>
      <c r="BS2272" s="464" t="s">
        <v>13487</v>
      </c>
    </row>
    <row r="2273" spans="1:71" x14ac:dyDescent="0.2">
      <c r="A2273" s="697">
        <v>2271</v>
      </c>
      <c r="B2273" s="286" t="s">
        <v>13462</v>
      </c>
      <c r="C2273" s="286" t="s">
        <v>13469</v>
      </c>
      <c r="D2273" s="258" t="s">
        <v>12999</v>
      </c>
      <c r="E2273" s="736">
        <v>11</v>
      </c>
      <c r="F2273" s="736">
        <v>30</v>
      </c>
      <c r="G2273" s="737">
        <v>180</v>
      </c>
      <c r="H2273" s="305" t="s">
        <v>13059</v>
      </c>
      <c r="I2273" s="207" t="s">
        <v>635</v>
      </c>
      <c r="J2273" s="497" t="s">
        <v>6554</v>
      </c>
      <c r="K2273" s="179" t="s">
        <v>3491</v>
      </c>
      <c r="L2273" s="427" t="s">
        <v>3491</v>
      </c>
      <c r="M2273" s="684">
        <v>5.8</v>
      </c>
      <c r="N2273" s="685" t="s">
        <v>15715</v>
      </c>
      <c r="O2273" s="684">
        <v>160</v>
      </c>
      <c r="P2273" s="179"/>
      <c r="Q2273" s="179">
        <v>10</v>
      </c>
      <c r="R2273" s="180"/>
      <c r="S2273" s="190">
        <v>8</v>
      </c>
      <c r="T2273" s="190">
        <v>12</v>
      </c>
      <c r="U2273" s="190">
        <v>3</v>
      </c>
      <c r="V2273" s="190">
        <v>16</v>
      </c>
      <c r="W2273" s="742">
        <v>12</v>
      </c>
      <c r="X2273" s="184"/>
      <c r="Y2273" s="184"/>
      <c r="Z2273" s="184"/>
      <c r="AA2273" s="184"/>
      <c r="AB2273" s="220"/>
      <c r="AC2273" s="419" t="s">
        <v>13479</v>
      </c>
      <c r="AD2273" s="179" t="s">
        <v>5039</v>
      </c>
      <c r="AE2273" s="427" t="s">
        <v>4248</v>
      </c>
      <c r="AF2273" s="177">
        <v>0</v>
      </c>
      <c r="AG2273" s="177">
        <v>0</v>
      </c>
      <c r="AH2273" s="177">
        <v>7</v>
      </c>
      <c r="AI2273" s="177">
        <v>0</v>
      </c>
      <c r="AJ2273" s="177">
        <v>0</v>
      </c>
      <c r="AK2273" s="177">
        <v>0</v>
      </c>
      <c r="AL2273" s="383">
        <v>0</v>
      </c>
      <c r="AM2273" s="177">
        <v>0</v>
      </c>
      <c r="AN2273" s="177">
        <v>0</v>
      </c>
      <c r="AO2273" s="195">
        <v>7</v>
      </c>
      <c r="AP2273" s="192"/>
      <c r="AQ2273" s="192"/>
      <c r="AR2273" s="192"/>
      <c r="AS2273" s="192"/>
      <c r="AT2273" s="192"/>
      <c r="AU2273" s="192"/>
      <c r="AV2273" s="192"/>
      <c r="AW2273" s="192"/>
      <c r="AX2273" s="192"/>
      <c r="AY2273" s="192"/>
      <c r="AZ2273" s="192"/>
      <c r="BA2273" s="192"/>
      <c r="BB2273" s="192"/>
      <c r="BC2273" s="192"/>
      <c r="BD2273" s="192"/>
      <c r="BE2273" s="192"/>
      <c r="BF2273" s="192">
        <v>7</v>
      </c>
      <c r="BG2273" s="192"/>
      <c r="BH2273" s="176" t="str">
        <f t="shared" si="266"/>
        <v>class level</v>
      </c>
      <c r="BI2273" s="176">
        <f t="shared" si="262"/>
        <v>19</v>
      </c>
      <c r="BJ2273" s="182" t="str">
        <f t="shared" si="263"/>
        <v>14 - 35</v>
      </c>
      <c r="BK2273" s="176">
        <f t="shared" si="264"/>
        <v>25</v>
      </c>
      <c r="BL2273" s="176">
        <f t="shared" si="267"/>
        <v>7</v>
      </c>
      <c r="BM2273" s="535"/>
      <c r="BN2273" s="187">
        <v>1275</v>
      </c>
      <c r="BO2273" s="187">
        <v>6</v>
      </c>
      <c r="BP2273" s="178">
        <f t="shared" si="268"/>
        <v>1425</v>
      </c>
      <c r="BQ2273" s="420" t="str">
        <f t="shared" si="265"/>
        <v>VII</v>
      </c>
      <c r="BR2273" s="185"/>
      <c r="BS2273" s="464" t="s">
        <v>13488</v>
      </c>
    </row>
    <row r="2274" spans="1:71" x14ac:dyDescent="0.2">
      <c r="A2274" s="696">
        <v>2272</v>
      </c>
      <c r="B2274" s="286" t="s">
        <v>13462</v>
      </c>
      <c r="C2274" s="286" t="s">
        <v>13470</v>
      </c>
      <c r="D2274" s="258" t="s">
        <v>12999</v>
      </c>
      <c r="E2274" s="736">
        <v>11</v>
      </c>
      <c r="F2274" s="736">
        <v>30</v>
      </c>
      <c r="G2274" s="737">
        <v>180</v>
      </c>
      <c r="H2274" s="305" t="s">
        <v>13059</v>
      </c>
      <c r="I2274" s="207" t="s">
        <v>635</v>
      </c>
      <c r="J2274" s="497" t="s">
        <v>6554</v>
      </c>
      <c r="K2274" s="179" t="s">
        <v>3491</v>
      </c>
      <c r="L2274" s="427" t="s">
        <v>3491</v>
      </c>
      <c r="M2274" s="684">
        <v>5.8</v>
      </c>
      <c r="N2274" s="685" t="s">
        <v>15715</v>
      </c>
      <c r="O2274" s="684">
        <v>160</v>
      </c>
      <c r="P2274" s="179"/>
      <c r="Q2274" s="179">
        <v>10</v>
      </c>
      <c r="R2274" s="180"/>
      <c r="S2274" s="190">
        <v>8</v>
      </c>
      <c r="T2274" s="190">
        <v>12</v>
      </c>
      <c r="U2274" s="190">
        <v>3</v>
      </c>
      <c r="V2274" s="190">
        <v>16</v>
      </c>
      <c r="W2274" s="742">
        <v>12</v>
      </c>
      <c r="X2274" s="184"/>
      <c r="Y2274" s="184"/>
      <c r="Z2274" s="184"/>
      <c r="AA2274" s="184"/>
      <c r="AB2274" s="220"/>
      <c r="AC2274" s="419" t="s">
        <v>13480</v>
      </c>
      <c r="AD2274" s="179" t="s">
        <v>5039</v>
      </c>
      <c r="AE2274" s="427" t="s">
        <v>4248</v>
      </c>
      <c r="AF2274" s="177">
        <v>0</v>
      </c>
      <c r="AG2274" s="177">
        <v>0</v>
      </c>
      <c r="AH2274" s="177">
        <v>8</v>
      </c>
      <c r="AI2274" s="177">
        <v>0</v>
      </c>
      <c r="AJ2274" s="177">
        <v>0</v>
      </c>
      <c r="AK2274" s="177">
        <v>0</v>
      </c>
      <c r="AL2274" s="383">
        <v>0</v>
      </c>
      <c r="AM2274" s="177">
        <v>0</v>
      </c>
      <c r="AN2274" s="177">
        <v>0</v>
      </c>
      <c r="AO2274" s="195">
        <v>8</v>
      </c>
      <c r="AP2274" s="192"/>
      <c r="AQ2274" s="192"/>
      <c r="AR2274" s="192"/>
      <c r="AS2274" s="192"/>
      <c r="AT2274" s="192"/>
      <c r="AU2274" s="192"/>
      <c r="AV2274" s="192"/>
      <c r="AW2274" s="192"/>
      <c r="AX2274" s="192"/>
      <c r="AY2274" s="192"/>
      <c r="AZ2274" s="192"/>
      <c r="BA2274" s="192"/>
      <c r="BB2274" s="192"/>
      <c r="BC2274" s="192"/>
      <c r="BD2274" s="192"/>
      <c r="BE2274" s="192"/>
      <c r="BF2274" s="192">
        <v>8</v>
      </c>
      <c r="BG2274" s="192"/>
      <c r="BH2274" s="176" t="str">
        <f t="shared" si="266"/>
        <v>class level</v>
      </c>
      <c r="BI2274" s="176">
        <f t="shared" si="262"/>
        <v>19</v>
      </c>
      <c r="BJ2274" s="182" t="str">
        <f t="shared" si="263"/>
        <v>16 - 40</v>
      </c>
      <c r="BK2274" s="176">
        <f t="shared" si="264"/>
        <v>28</v>
      </c>
      <c r="BL2274" s="176">
        <f t="shared" si="267"/>
        <v>8</v>
      </c>
      <c r="BM2274" s="535"/>
      <c r="BN2274" s="187">
        <v>2100</v>
      </c>
      <c r="BO2274" s="187">
        <v>8</v>
      </c>
      <c r="BP2274" s="178">
        <f t="shared" si="268"/>
        <v>2324</v>
      </c>
      <c r="BQ2274" s="420" t="str">
        <f t="shared" si="265"/>
        <v>VII</v>
      </c>
      <c r="BR2274" s="185"/>
      <c r="BS2274" s="464" t="s">
        <v>13488</v>
      </c>
    </row>
    <row r="2275" spans="1:71" x14ac:dyDescent="0.2">
      <c r="A2275" s="696">
        <v>2273</v>
      </c>
      <c r="B2275" s="286" t="s">
        <v>13462</v>
      </c>
      <c r="C2275" s="286" t="s">
        <v>13471</v>
      </c>
      <c r="D2275" s="258" t="s">
        <v>12999</v>
      </c>
      <c r="E2275" s="736">
        <v>11</v>
      </c>
      <c r="F2275" s="736">
        <v>30</v>
      </c>
      <c r="G2275" s="737">
        <v>180</v>
      </c>
      <c r="H2275" s="305" t="s">
        <v>13059</v>
      </c>
      <c r="I2275" s="207" t="s">
        <v>635</v>
      </c>
      <c r="J2275" s="497" t="s">
        <v>6554</v>
      </c>
      <c r="K2275" s="179" t="s">
        <v>3491</v>
      </c>
      <c r="L2275" s="427" t="s">
        <v>3491</v>
      </c>
      <c r="M2275" s="684">
        <v>5.8</v>
      </c>
      <c r="N2275" s="685" t="s">
        <v>15715</v>
      </c>
      <c r="O2275" s="684">
        <v>160</v>
      </c>
      <c r="P2275" s="179"/>
      <c r="Q2275" s="179">
        <v>10</v>
      </c>
      <c r="R2275" s="180"/>
      <c r="S2275" s="190">
        <v>8</v>
      </c>
      <c r="T2275" s="190">
        <v>12</v>
      </c>
      <c r="U2275" s="190">
        <v>3</v>
      </c>
      <c r="V2275" s="190">
        <v>16</v>
      </c>
      <c r="W2275" s="742">
        <v>12</v>
      </c>
      <c r="X2275" s="184"/>
      <c r="Y2275" s="184"/>
      <c r="Z2275" s="184"/>
      <c r="AA2275" s="184"/>
      <c r="AB2275" s="220"/>
      <c r="AC2275" s="419" t="s">
        <v>13481</v>
      </c>
      <c r="AD2275" s="179" t="s">
        <v>5039</v>
      </c>
      <c r="AE2275" s="427" t="s">
        <v>4248</v>
      </c>
      <c r="AF2275" s="177">
        <v>0</v>
      </c>
      <c r="AG2275" s="177">
        <v>0</v>
      </c>
      <c r="AH2275" s="177">
        <v>9</v>
      </c>
      <c r="AI2275" s="177">
        <v>0</v>
      </c>
      <c r="AJ2275" s="177">
        <v>0</v>
      </c>
      <c r="AK2275" s="177">
        <v>0</v>
      </c>
      <c r="AL2275" s="383">
        <v>0</v>
      </c>
      <c r="AM2275" s="177">
        <v>0</v>
      </c>
      <c r="AN2275" s="177">
        <v>0</v>
      </c>
      <c r="AO2275" s="195">
        <v>9</v>
      </c>
      <c r="AP2275" s="192"/>
      <c r="AQ2275" s="192"/>
      <c r="AR2275" s="192"/>
      <c r="AS2275" s="192"/>
      <c r="AT2275" s="192"/>
      <c r="AU2275" s="192"/>
      <c r="AV2275" s="192"/>
      <c r="AW2275" s="192"/>
      <c r="AX2275" s="192"/>
      <c r="AY2275" s="192"/>
      <c r="AZ2275" s="192"/>
      <c r="BA2275" s="192"/>
      <c r="BB2275" s="192"/>
      <c r="BC2275" s="192"/>
      <c r="BD2275" s="192"/>
      <c r="BE2275" s="192"/>
      <c r="BF2275" s="192">
        <v>9</v>
      </c>
      <c r="BG2275" s="192"/>
      <c r="BH2275" s="176" t="str">
        <f t="shared" si="266"/>
        <v>class level</v>
      </c>
      <c r="BI2275" s="176">
        <f t="shared" si="262"/>
        <v>19</v>
      </c>
      <c r="BJ2275" s="182" t="str">
        <f t="shared" si="263"/>
        <v>18 - 45</v>
      </c>
      <c r="BK2275" s="176">
        <f t="shared" si="264"/>
        <v>32</v>
      </c>
      <c r="BL2275" s="176">
        <f t="shared" si="267"/>
        <v>9</v>
      </c>
      <c r="BM2275" s="535"/>
      <c r="BN2275" s="187">
        <v>2100</v>
      </c>
      <c r="BO2275" s="187">
        <v>8</v>
      </c>
      <c r="BP2275" s="178">
        <f t="shared" si="268"/>
        <v>2356</v>
      </c>
      <c r="BQ2275" s="420" t="str">
        <f t="shared" si="265"/>
        <v>VII</v>
      </c>
      <c r="BR2275" s="185"/>
      <c r="BS2275" s="464" t="s">
        <v>13489</v>
      </c>
    </row>
    <row r="2276" spans="1:71" ht="127.5" x14ac:dyDescent="0.2">
      <c r="A2276" s="697">
        <v>2274</v>
      </c>
      <c r="B2276" s="286" t="s">
        <v>13490</v>
      </c>
      <c r="C2276" s="286" t="s">
        <v>13490</v>
      </c>
      <c r="D2276" s="258" t="s">
        <v>12999</v>
      </c>
      <c r="E2276" s="736">
        <v>1</v>
      </c>
      <c r="F2276" s="736">
        <v>1</v>
      </c>
      <c r="G2276" s="736">
        <v>1</v>
      </c>
      <c r="H2276" s="305" t="s">
        <v>3486</v>
      </c>
      <c r="I2276" s="496" t="s">
        <v>3485</v>
      </c>
      <c r="J2276" s="497" t="s">
        <v>6551</v>
      </c>
      <c r="K2276" s="427" t="s">
        <v>13496</v>
      </c>
      <c r="L2276" s="427" t="s">
        <v>9228</v>
      </c>
      <c r="M2276" s="685">
        <v>3</v>
      </c>
      <c r="N2276" s="685" t="s">
        <v>15715</v>
      </c>
      <c r="O2276" s="685">
        <v>32</v>
      </c>
      <c r="P2276" s="427" t="s">
        <v>16426</v>
      </c>
      <c r="Q2276" s="179">
        <v>2</v>
      </c>
      <c r="R2276" s="180"/>
      <c r="S2276" s="498">
        <v>11</v>
      </c>
      <c r="T2276" s="190">
        <v>12</v>
      </c>
      <c r="U2276" s="190">
        <v>4</v>
      </c>
      <c r="V2276" s="190">
        <v>16</v>
      </c>
      <c r="W2276" s="742">
        <v>12</v>
      </c>
      <c r="X2276" s="184"/>
      <c r="Y2276" s="184"/>
      <c r="Z2276" s="184"/>
      <c r="AA2276" s="184"/>
      <c r="AB2276" s="220"/>
      <c r="AC2276" s="419" t="s">
        <v>13817</v>
      </c>
      <c r="AD2276" s="427" t="s">
        <v>13004</v>
      </c>
      <c r="AE2276" s="427" t="s">
        <v>4252</v>
      </c>
      <c r="AF2276" s="177">
        <v>0</v>
      </c>
      <c r="AG2276" s="177">
        <v>0</v>
      </c>
      <c r="AH2276" s="177">
        <v>0</v>
      </c>
      <c r="AI2276" s="177">
        <v>0</v>
      </c>
      <c r="AJ2276" s="177">
        <v>0</v>
      </c>
      <c r="AK2276" s="177">
        <v>0</v>
      </c>
      <c r="AL2276" s="177">
        <v>2</v>
      </c>
      <c r="AM2276" s="177">
        <v>0</v>
      </c>
      <c r="AN2276" s="177">
        <v>0</v>
      </c>
      <c r="AO2276" s="177">
        <v>0</v>
      </c>
      <c r="AP2276" s="180"/>
      <c r="AQ2276" s="180"/>
      <c r="AR2276" s="180"/>
      <c r="AS2276" s="180"/>
      <c r="AT2276" s="180"/>
      <c r="AU2276" s="180"/>
      <c r="AV2276" s="180"/>
      <c r="AW2276" s="180"/>
      <c r="AX2276" s="180"/>
      <c r="AY2276" s="180"/>
      <c r="AZ2276" s="180"/>
      <c r="BA2276" s="180"/>
      <c r="BB2276" s="180"/>
      <c r="BC2276" s="180"/>
      <c r="BD2276" s="180"/>
      <c r="BE2276" s="180"/>
      <c r="BF2276" s="180"/>
      <c r="BG2276" s="180"/>
      <c r="BH2276" s="176">
        <f t="shared" si="266"/>
        <v>2</v>
      </c>
      <c r="BI2276" s="176">
        <f t="shared" si="262"/>
        <v>16</v>
      </c>
      <c r="BJ2276" s="182" t="str">
        <f t="shared" si="263"/>
        <v>2 - 16</v>
      </c>
      <c r="BK2276" s="176">
        <f t="shared" si="264"/>
        <v>9</v>
      </c>
      <c r="BL2276" s="176">
        <f t="shared" si="267"/>
        <v>2</v>
      </c>
      <c r="BM2276" s="535"/>
      <c r="BN2276" s="185">
        <v>113</v>
      </c>
      <c r="BO2276" s="180">
        <v>2</v>
      </c>
      <c r="BP2276" s="178">
        <f t="shared" si="268"/>
        <v>131</v>
      </c>
      <c r="BQ2276" s="420" t="str">
        <f t="shared" si="265"/>
        <v>III</v>
      </c>
      <c r="BR2276" s="185"/>
      <c r="BS2276" s="464" t="s">
        <v>12999</v>
      </c>
    </row>
    <row r="2277" spans="1:71" ht="153" x14ac:dyDescent="0.2">
      <c r="A2277" s="697">
        <v>2275</v>
      </c>
      <c r="B2277" s="286" t="s">
        <v>13491</v>
      </c>
      <c r="C2277" s="286" t="s">
        <v>13491</v>
      </c>
      <c r="D2277" s="258" t="s">
        <v>12999</v>
      </c>
      <c r="E2277" s="736">
        <v>1</v>
      </c>
      <c r="F2277" s="736">
        <v>1</v>
      </c>
      <c r="G2277" s="736">
        <v>1</v>
      </c>
      <c r="H2277" s="305" t="s">
        <v>3486</v>
      </c>
      <c r="I2277" s="496" t="s">
        <v>6635</v>
      </c>
      <c r="J2277" s="497" t="s">
        <v>5938</v>
      </c>
      <c r="K2277" s="427" t="s">
        <v>3192</v>
      </c>
      <c r="L2277" s="427" t="s">
        <v>3491</v>
      </c>
      <c r="M2277" s="685">
        <v>4</v>
      </c>
      <c r="N2277" s="685" t="s">
        <v>15715</v>
      </c>
      <c r="O2277" s="685">
        <v>80</v>
      </c>
      <c r="P2277" s="427" t="s">
        <v>16428</v>
      </c>
      <c r="Q2277" s="179">
        <v>0</v>
      </c>
      <c r="R2277" s="180"/>
      <c r="S2277" s="498">
        <v>8</v>
      </c>
      <c r="T2277" s="190">
        <v>10</v>
      </c>
      <c r="U2277" s="190">
        <v>3</v>
      </c>
      <c r="V2277" s="190">
        <v>12</v>
      </c>
      <c r="W2277" s="742">
        <v>12</v>
      </c>
      <c r="X2277" s="184">
        <v>12</v>
      </c>
      <c r="Y2277" s="184"/>
      <c r="Z2277" s="184"/>
      <c r="AA2277" s="184"/>
      <c r="AB2277" s="499" t="s">
        <v>795</v>
      </c>
      <c r="AC2277" s="419" t="s">
        <v>13818</v>
      </c>
      <c r="AD2277" s="427" t="s">
        <v>13004</v>
      </c>
      <c r="AE2277" s="427" t="s">
        <v>4247</v>
      </c>
      <c r="AF2277" s="177">
        <v>0</v>
      </c>
      <c r="AG2277" s="177">
        <v>0</v>
      </c>
      <c r="AH2277" s="177">
        <v>0</v>
      </c>
      <c r="AI2277" s="177">
        <v>0</v>
      </c>
      <c r="AJ2277" s="177">
        <v>0</v>
      </c>
      <c r="AK2277" s="177">
        <v>0</v>
      </c>
      <c r="AL2277" s="177">
        <v>4</v>
      </c>
      <c r="AM2277" s="177">
        <v>0</v>
      </c>
      <c r="AN2277" s="177">
        <v>0</v>
      </c>
      <c r="AO2277" s="177">
        <v>0</v>
      </c>
      <c r="AP2277" s="180"/>
      <c r="AQ2277" s="180"/>
      <c r="AR2277" s="180"/>
      <c r="AS2277" s="180"/>
      <c r="AT2277" s="180"/>
      <c r="AU2277" s="180"/>
      <c r="AV2277" s="180"/>
      <c r="AW2277" s="180"/>
      <c r="AX2277" s="180"/>
      <c r="AY2277" s="180"/>
      <c r="AZ2277" s="180"/>
      <c r="BA2277" s="180"/>
      <c r="BB2277" s="180"/>
      <c r="BC2277" s="180"/>
      <c r="BD2277" s="180"/>
      <c r="BE2277" s="180"/>
      <c r="BF2277" s="180"/>
      <c r="BG2277" s="180"/>
      <c r="BH2277" s="176">
        <f t="shared" si="266"/>
        <v>4</v>
      </c>
      <c r="BI2277" s="176">
        <f t="shared" si="262"/>
        <v>15</v>
      </c>
      <c r="BJ2277" s="182" t="str">
        <f t="shared" si="263"/>
        <v>4 - 32</v>
      </c>
      <c r="BK2277" s="176">
        <f t="shared" si="264"/>
        <v>18</v>
      </c>
      <c r="BL2277" s="176">
        <f t="shared" si="267"/>
        <v>4</v>
      </c>
      <c r="BM2277" s="533"/>
      <c r="BN2277" s="185">
        <v>405</v>
      </c>
      <c r="BO2277" s="180">
        <v>4</v>
      </c>
      <c r="BP2277" s="178">
        <f t="shared" si="268"/>
        <v>477</v>
      </c>
      <c r="BQ2277" s="420" t="str">
        <f t="shared" si="265"/>
        <v>V</v>
      </c>
      <c r="BR2277" s="185"/>
      <c r="BS2277" s="464" t="s">
        <v>12999</v>
      </c>
    </row>
    <row r="2278" spans="1:71" ht="127.5" x14ac:dyDescent="0.2">
      <c r="A2278" s="696">
        <v>2276</v>
      </c>
      <c r="B2278" s="286" t="s">
        <v>13492</v>
      </c>
      <c r="C2278" s="286" t="s">
        <v>13492</v>
      </c>
      <c r="D2278" s="258" t="s">
        <v>12999</v>
      </c>
      <c r="E2278" s="736">
        <v>1</v>
      </c>
      <c r="F2278" s="736">
        <v>1</v>
      </c>
      <c r="G2278" s="736">
        <v>1</v>
      </c>
      <c r="H2278" s="305" t="s">
        <v>3486</v>
      </c>
      <c r="I2278" s="496" t="s">
        <v>2342</v>
      </c>
      <c r="J2278" s="497" t="s">
        <v>13495</v>
      </c>
      <c r="K2278" s="427" t="s">
        <v>1146</v>
      </c>
      <c r="L2278" s="427" t="s">
        <v>3491</v>
      </c>
      <c r="M2278" s="685">
        <v>6</v>
      </c>
      <c r="N2278" s="685" t="s">
        <v>15715</v>
      </c>
      <c r="O2278" s="685">
        <v>245</v>
      </c>
      <c r="P2278" s="427" t="s">
        <v>16427</v>
      </c>
      <c r="Q2278" s="179">
        <v>-2</v>
      </c>
      <c r="R2278" s="180"/>
      <c r="S2278" s="498">
        <v>5</v>
      </c>
      <c r="T2278" s="190">
        <v>7</v>
      </c>
      <c r="U2278" s="190">
        <v>2</v>
      </c>
      <c r="V2278" s="190">
        <v>8</v>
      </c>
      <c r="W2278" s="742">
        <v>12</v>
      </c>
      <c r="X2278" s="184"/>
      <c r="Y2278" s="184"/>
      <c r="Z2278" s="184"/>
      <c r="AA2278" s="184"/>
      <c r="AB2278" s="220"/>
      <c r="AC2278" s="419" t="s">
        <v>13819</v>
      </c>
      <c r="AD2278" s="427" t="s">
        <v>13004</v>
      </c>
      <c r="AE2278" s="427" t="s">
        <v>4250</v>
      </c>
      <c r="AF2278" s="177">
        <v>0</v>
      </c>
      <c r="AG2278" s="177">
        <v>0</v>
      </c>
      <c r="AH2278" s="177">
        <v>0</v>
      </c>
      <c r="AI2278" s="177">
        <v>0</v>
      </c>
      <c r="AJ2278" s="177">
        <v>0</v>
      </c>
      <c r="AK2278" s="177">
        <v>0</v>
      </c>
      <c r="AL2278" s="177">
        <v>8</v>
      </c>
      <c r="AM2278" s="177">
        <v>0</v>
      </c>
      <c r="AN2278" s="177">
        <v>0</v>
      </c>
      <c r="AO2278" s="177">
        <v>0</v>
      </c>
      <c r="AP2278" s="180"/>
      <c r="AQ2278" s="180"/>
      <c r="AR2278" s="180"/>
      <c r="AS2278" s="180"/>
      <c r="AT2278" s="180"/>
      <c r="AU2278" s="180"/>
      <c r="AV2278" s="180"/>
      <c r="AW2278" s="180"/>
      <c r="AX2278" s="180"/>
      <c r="AY2278" s="180"/>
      <c r="AZ2278" s="180"/>
      <c r="BA2278" s="180"/>
      <c r="BB2278" s="180"/>
      <c r="BC2278" s="180"/>
      <c r="BD2278" s="180"/>
      <c r="BE2278" s="180"/>
      <c r="BF2278" s="180"/>
      <c r="BG2278" s="180"/>
      <c r="BH2278" s="176">
        <f t="shared" si="266"/>
        <v>8</v>
      </c>
      <c r="BI2278" s="176">
        <f t="shared" si="262"/>
        <v>12</v>
      </c>
      <c r="BJ2278" s="182" t="str">
        <f t="shared" si="263"/>
        <v>8 - 64</v>
      </c>
      <c r="BK2278" s="176">
        <f t="shared" si="264"/>
        <v>36</v>
      </c>
      <c r="BL2278" s="176">
        <f t="shared" si="267"/>
        <v>8</v>
      </c>
      <c r="BM2278" s="535"/>
      <c r="BN2278" s="185">
        <v>2250</v>
      </c>
      <c r="BO2278" s="180">
        <v>10</v>
      </c>
      <c r="BP2278" s="178">
        <f t="shared" si="268"/>
        <v>2610</v>
      </c>
      <c r="BQ2278" s="420" t="str">
        <f t="shared" si="265"/>
        <v>VII</v>
      </c>
      <c r="BR2278" s="185"/>
      <c r="BS2278" s="464" t="s">
        <v>12999</v>
      </c>
    </row>
    <row r="2279" spans="1:71" ht="38.25" x14ac:dyDescent="0.2">
      <c r="A2279" s="696">
        <v>2277</v>
      </c>
      <c r="B2279" s="286" t="s">
        <v>13793</v>
      </c>
      <c r="C2279" s="286" t="s">
        <v>13606</v>
      </c>
      <c r="D2279" s="258" t="s">
        <v>12999</v>
      </c>
      <c r="E2279" s="736">
        <v>1</v>
      </c>
      <c r="F2279" s="736">
        <v>1</v>
      </c>
      <c r="G2279" s="736">
        <v>1</v>
      </c>
      <c r="H2279" s="305" t="s">
        <v>13117</v>
      </c>
      <c r="I2279" s="496" t="s">
        <v>3487</v>
      </c>
      <c r="J2279" s="497" t="s">
        <v>4282</v>
      </c>
      <c r="K2279" s="427" t="s">
        <v>3491</v>
      </c>
      <c r="L2279" s="427" t="s">
        <v>3491</v>
      </c>
      <c r="M2279" s="685">
        <v>5.5</v>
      </c>
      <c r="N2279" s="685" t="s">
        <v>15715</v>
      </c>
      <c r="O2279" s="685">
        <v>135</v>
      </c>
      <c r="P2279" s="427" t="s">
        <v>16429</v>
      </c>
      <c r="Q2279" s="179">
        <v>7</v>
      </c>
      <c r="R2279" s="180"/>
      <c r="S2279" s="498">
        <v>11</v>
      </c>
      <c r="T2279" s="190">
        <v>18</v>
      </c>
      <c r="U2279" s="190">
        <v>4</v>
      </c>
      <c r="V2279" s="190">
        <v>18</v>
      </c>
      <c r="W2279" s="742">
        <v>9</v>
      </c>
      <c r="X2279" s="184"/>
      <c r="Y2279" s="184"/>
      <c r="Z2279" s="184"/>
      <c r="AA2279" s="184"/>
      <c r="AB2279" s="220"/>
      <c r="AC2279" s="419" t="s">
        <v>13633</v>
      </c>
      <c r="AD2279" s="427" t="s">
        <v>13066</v>
      </c>
      <c r="AE2279" s="427" t="s">
        <v>13625</v>
      </c>
      <c r="AF2279" s="177">
        <v>0</v>
      </c>
      <c r="AG2279" s="177">
        <v>0</v>
      </c>
      <c r="AH2279" s="177">
        <v>0</v>
      </c>
      <c r="AI2279" s="177">
        <v>0</v>
      </c>
      <c r="AJ2279" s="177">
        <v>0</v>
      </c>
      <c r="AK2279" s="177">
        <v>0</v>
      </c>
      <c r="AL2279" s="383">
        <v>2</v>
      </c>
      <c r="AM2279" s="177">
        <v>0</v>
      </c>
      <c r="AN2279" s="177">
        <v>0</v>
      </c>
      <c r="AO2279" s="177">
        <v>0</v>
      </c>
      <c r="AP2279" s="180"/>
      <c r="AQ2279" s="180"/>
      <c r="AR2279" s="180"/>
      <c r="AS2279" s="180"/>
      <c r="AT2279" s="180"/>
      <c r="AU2279" s="180"/>
      <c r="AV2279" s="180"/>
      <c r="AW2279" s="180"/>
      <c r="AX2279" s="180"/>
      <c r="AY2279" s="180"/>
      <c r="AZ2279" s="180"/>
      <c r="BA2279" s="180"/>
      <c r="BB2279" s="180"/>
      <c r="BC2279" s="180"/>
      <c r="BD2279" s="180"/>
      <c r="BE2279" s="180"/>
      <c r="BF2279" s="180"/>
      <c r="BG2279" s="180"/>
      <c r="BH2279" s="176">
        <f t="shared" si="266"/>
        <v>2</v>
      </c>
      <c r="BI2279" s="176">
        <f t="shared" si="262"/>
        <v>16</v>
      </c>
      <c r="BJ2279" s="182" t="str">
        <f t="shared" si="263"/>
        <v>2 - 16</v>
      </c>
      <c r="BK2279" s="176">
        <f t="shared" si="264"/>
        <v>9</v>
      </c>
      <c r="BL2279" s="176">
        <f t="shared" si="267"/>
        <v>2</v>
      </c>
      <c r="BM2279" s="533"/>
      <c r="BN2279" s="185">
        <v>118</v>
      </c>
      <c r="BO2279" s="180">
        <v>2</v>
      </c>
      <c r="BP2279" s="178">
        <f t="shared" si="268"/>
        <v>136</v>
      </c>
      <c r="BQ2279" s="420" t="str">
        <f t="shared" si="265"/>
        <v>III</v>
      </c>
      <c r="BR2279" s="185"/>
      <c r="BS2279" s="464" t="s">
        <v>12999</v>
      </c>
    </row>
    <row r="2280" spans="1:71" ht="38.25" x14ac:dyDescent="0.2">
      <c r="A2280" s="697">
        <v>2278</v>
      </c>
      <c r="B2280" s="286" t="s">
        <v>13793</v>
      </c>
      <c r="C2280" s="286" t="s">
        <v>13607</v>
      </c>
      <c r="D2280" s="258" t="s">
        <v>12999</v>
      </c>
      <c r="E2280" s="736">
        <v>1</v>
      </c>
      <c r="F2280" s="736">
        <v>1</v>
      </c>
      <c r="G2280" s="736">
        <v>1</v>
      </c>
      <c r="H2280" s="305" t="s">
        <v>13117</v>
      </c>
      <c r="I2280" s="496" t="s">
        <v>3487</v>
      </c>
      <c r="J2280" s="497" t="s">
        <v>4282</v>
      </c>
      <c r="K2280" s="427" t="s">
        <v>3491</v>
      </c>
      <c r="L2280" s="427" t="s">
        <v>3491</v>
      </c>
      <c r="M2280" s="685">
        <v>5.5</v>
      </c>
      <c r="N2280" s="685" t="s">
        <v>15715</v>
      </c>
      <c r="O2280" s="685">
        <v>135</v>
      </c>
      <c r="P2280" s="427" t="s">
        <v>16429</v>
      </c>
      <c r="Q2280" s="179">
        <v>7</v>
      </c>
      <c r="R2280" s="180"/>
      <c r="S2280" s="498">
        <v>11</v>
      </c>
      <c r="T2280" s="190">
        <v>18</v>
      </c>
      <c r="U2280" s="190">
        <v>4</v>
      </c>
      <c r="V2280" s="190">
        <v>18</v>
      </c>
      <c r="W2280" s="742">
        <v>12</v>
      </c>
      <c r="X2280" s="184"/>
      <c r="Y2280" s="184"/>
      <c r="Z2280" s="184"/>
      <c r="AA2280" s="184"/>
      <c r="AB2280" s="220"/>
      <c r="AC2280" s="419" t="s">
        <v>13633</v>
      </c>
      <c r="AD2280" s="427" t="s">
        <v>13066</v>
      </c>
      <c r="AE2280" s="427" t="s">
        <v>13625</v>
      </c>
      <c r="AF2280" s="177">
        <v>0</v>
      </c>
      <c r="AG2280" s="177">
        <v>0</v>
      </c>
      <c r="AH2280" s="177">
        <v>0</v>
      </c>
      <c r="AI2280" s="177">
        <v>0</v>
      </c>
      <c r="AJ2280" s="177">
        <v>0</v>
      </c>
      <c r="AK2280" s="177">
        <v>0</v>
      </c>
      <c r="AL2280" s="383">
        <v>3</v>
      </c>
      <c r="AM2280" s="177">
        <v>0</v>
      </c>
      <c r="AN2280" s="177">
        <v>0</v>
      </c>
      <c r="AO2280" s="177">
        <v>0</v>
      </c>
      <c r="AP2280" s="180"/>
      <c r="AQ2280" s="180"/>
      <c r="AR2280" s="180"/>
      <c r="AS2280" s="180"/>
      <c r="AT2280" s="180"/>
      <c r="AU2280" s="180"/>
      <c r="AV2280" s="180"/>
      <c r="AW2280" s="180"/>
      <c r="AX2280" s="180"/>
      <c r="AY2280" s="180"/>
      <c r="AZ2280" s="180"/>
      <c r="BA2280" s="180"/>
      <c r="BB2280" s="180"/>
      <c r="BC2280" s="180"/>
      <c r="BD2280" s="180"/>
      <c r="BE2280" s="180"/>
      <c r="BF2280" s="180"/>
      <c r="BG2280" s="180"/>
      <c r="BH2280" s="176">
        <f t="shared" si="266"/>
        <v>3</v>
      </c>
      <c r="BI2280" s="176">
        <f t="shared" si="262"/>
        <v>16</v>
      </c>
      <c r="BJ2280" s="182" t="str">
        <f t="shared" si="263"/>
        <v>3 - 24</v>
      </c>
      <c r="BK2280" s="176">
        <f t="shared" si="264"/>
        <v>14</v>
      </c>
      <c r="BL2280" s="176">
        <f t="shared" si="267"/>
        <v>3</v>
      </c>
      <c r="BM2280" s="535"/>
      <c r="BN2280" s="185">
        <v>160</v>
      </c>
      <c r="BO2280" s="180">
        <v>3</v>
      </c>
      <c r="BP2280" s="178">
        <f t="shared" si="268"/>
        <v>202</v>
      </c>
      <c r="BQ2280" s="420" t="str">
        <f t="shared" si="265"/>
        <v>IV</v>
      </c>
      <c r="BR2280" s="185"/>
      <c r="BS2280" s="464" t="s">
        <v>12999</v>
      </c>
    </row>
    <row r="2281" spans="1:71" ht="38.25" x14ac:dyDescent="0.2">
      <c r="A2281" s="697">
        <v>2279</v>
      </c>
      <c r="B2281" s="286" t="s">
        <v>13793</v>
      </c>
      <c r="C2281" s="286" t="s">
        <v>13608</v>
      </c>
      <c r="D2281" s="258" t="s">
        <v>12999</v>
      </c>
      <c r="E2281" s="736">
        <v>1</v>
      </c>
      <c r="F2281" s="736">
        <v>1</v>
      </c>
      <c r="G2281" s="736">
        <v>1</v>
      </c>
      <c r="H2281" s="305" t="s">
        <v>13117</v>
      </c>
      <c r="I2281" s="496" t="s">
        <v>3487</v>
      </c>
      <c r="J2281" s="497" t="s">
        <v>4282</v>
      </c>
      <c r="K2281" s="427" t="s">
        <v>3491</v>
      </c>
      <c r="L2281" s="427" t="s">
        <v>3491</v>
      </c>
      <c r="M2281" s="685">
        <v>5.5</v>
      </c>
      <c r="N2281" s="685" t="s">
        <v>15715</v>
      </c>
      <c r="O2281" s="685">
        <v>135</v>
      </c>
      <c r="P2281" s="427" t="s">
        <v>16429</v>
      </c>
      <c r="Q2281" s="179">
        <v>7</v>
      </c>
      <c r="R2281" s="180"/>
      <c r="S2281" s="498">
        <v>11</v>
      </c>
      <c r="T2281" s="190">
        <v>18</v>
      </c>
      <c r="U2281" s="190">
        <v>4</v>
      </c>
      <c r="V2281" s="190">
        <v>18</v>
      </c>
      <c r="W2281" s="742">
        <v>12</v>
      </c>
      <c r="X2281" s="184"/>
      <c r="Y2281" s="184"/>
      <c r="Z2281" s="184"/>
      <c r="AA2281" s="184"/>
      <c r="AB2281" s="220"/>
      <c r="AC2281" s="419" t="s">
        <v>13633</v>
      </c>
      <c r="AD2281" s="427" t="s">
        <v>13066</v>
      </c>
      <c r="AE2281" s="427" t="s">
        <v>13625</v>
      </c>
      <c r="AF2281" s="177">
        <v>0</v>
      </c>
      <c r="AG2281" s="177">
        <v>0</v>
      </c>
      <c r="AH2281" s="177">
        <v>0</v>
      </c>
      <c r="AI2281" s="177">
        <v>0</v>
      </c>
      <c r="AJ2281" s="177">
        <v>0</v>
      </c>
      <c r="AK2281" s="177">
        <v>0</v>
      </c>
      <c r="AL2281" s="383">
        <v>4</v>
      </c>
      <c r="AM2281" s="177">
        <v>0</v>
      </c>
      <c r="AN2281" s="177">
        <v>0</v>
      </c>
      <c r="AO2281" s="177">
        <v>0</v>
      </c>
      <c r="AP2281" s="180"/>
      <c r="AQ2281" s="180"/>
      <c r="AR2281" s="180"/>
      <c r="AS2281" s="180"/>
      <c r="AT2281" s="180"/>
      <c r="AU2281" s="180"/>
      <c r="AV2281" s="180"/>
      <c r="AW2281" s="180"/>
      <c r="AX2281" s="180"/>
      <c r="AY2281" s="180"/>
      <c r="AZ2281" s="180"/>
      <c r="BA2281" s="180"/>
      <c r="BB2281" s="180"/>
      <c r="BC2281" s="180"/>
      <c r="BD2281" s="180"/>
      <c r="BE2281" s="180"/>
      <c r="BF2281" s="180"/>
      <c r="BG2281" s="180"/>
      <c r="BH2281" s="176">
        <f t="shared" si="266"/>
        <v>4</v>
      </c>
      <c r="BI2281" s="176">
        <f t="shared" si="262"/>
        <v>15</v>
      </c>
      <c r="BJ2281" s="182" t="str">
        <f t="shared" si="263"/>
        <v>4 - 32</v>
      </c>
      <c r="BK2281" s="176">
        <f t="shared" si="264"/>
        <v>18</v>
      </c>
      <c r="BL2281" s="176">
        <f t="shared" si="267"/>
        <v>4</v>
      </c>
      <c r="BM2281" s="533"/>
      <c r="BN2281" s="185">
        <v>215</v>
      </c>
      <c r="BO2281" s="180">
        <v>4</v>
      </c>
      <c r="BP2281" s="178">
        <f t="shared" si="268"/>
        <v>287</v>
      </c>
      <c r="BQ2281" s="420" t="str">
        <f t="shared" si="265"/>
        <v>IV</v>
      </c>
      <c r="BR2281" s="185"/>
      <c r="BS2281" s="464" t="s">
        <v>12999</v>
      </c>
    </row>
    <row r="2282" spans="1:71" ht="38.25" x14ac:dyDescent="0.2">
      <c r="A2282" s="696">
        <v>2280</v>
      </c>
      <c r="B2282" s="286" t="s">
        <v>13793</v>
      </c>
      <c r="C2282" s="286" t="s">
        <v>13609</v>
      </c>
      <c r="D2282" s="258" t="s">
        <v>12999</v>
      </c>
      <c r="E2282" s="736">
        <v>1</v>
      </c>
      <c r="F2282" s="736">
        <v>1</v>
      </c>
      <c r="G2282" s="736">
        <v>1</v>
      </c>
      <c r="H2282" s="305" t="s">
        <v>13117</v>
      </c>
      <c r="I2282" s="496" t="s">
        <v>3487</v>
      </c>
      <c r="J2282" s="497" t="s">
        <v>4282</v>
      </c>
      <c r="K2282" s="427" t="s">
        <v>3491</v>
      </c>
      <c r="L2282" s="427" t="s">
        <v>3491</v>
      </c>
      <c r="M2282" s="685">
        <v>5.5</v>
      </c>
      <c r="N2282" s="685" t="s">
        <v>15715</v>
      </c>
      <c r="O2282" s="685">
        <v>135</v>
      </c>
      <c r="P2282" s="427" t="s">
        <v>16429</v>
      </c>
      <c r="Q2282" s="179">
        <v>7</v>
      </c>
      <c r="R2282" s="180"/>
      <c r="S2282" s="498">
        <v>11</v>
      </c>
      <c r="T2282" s="190">
        <v>18</v>
      </c>
      <c r="U2282" s="190">
        <v>4</v>
      </c>
      <c r="V2282" s="190">
        <v>18</v>
      </c>
      <c r="W2282" s="742">
        <v>12</v>
      </c>
      <c r="X2282" s="184"/>
      <c r="Y2282" s="184"/>
      <c r="Z2282" s="184"/>
      <c r="AA2282" s="184"/>
      <c r="AB2282" s="220"/>
      <c r="AC2282" s="419" t="s">
        <v>13633</v>
      </c>
      <c r="AD2282" s="427" t="s">
        <v>13066</v>
      </c>
      <c r="AE2282" s="427" t="s">
        <v>13625</v>
      </c>
      <c r="AF2282" s="177">
        <v>0</v>
      </c>
      <c r="AG2282" s="177">
        <v>0</v>
      </c>
      <c r="AH2282" s="177">
        <v>0</v>
      </c>
      <c r="AI2282" s="177">
        <v>0</v>
      </c>
      <c r="AJ2282" s="177">
        <v>0</v>
      </c>
      <c r="AK2282" s="177">
        <v>0</v>
      </c>
      <c r="AL2282" s="383">
        <v>5</v>
      </c>
      <c r="AM2282" s="177">
        <v>0</v>
      </c>
      <c r="AN2282" s="177">
        <v>0</v>
      </c>
      <c r="AO2282" s="177">
        <v>0</v>
      </c>
      <c r="AP2282" s="180"/>
      <c r="AQ2282" s="180"/>
      <c r="AR2282" s="180"/>
      <c r="AS2282" s="180"/>
      <c r="AT2282" s="180"/>
      <c r="AU2282" s="180"/>
      <c r="AV2282" s="180"/>
      <c r="AW2282" s="180"/>
      <c r="AX2282" s="180"/>
      <c r="AY2282" s="180"/>
      <c r="AZ2282" s="180"/>
      <c r="BA2282" s="180"/>
      <c r="BB2282" s="180"/>
      <c r="BC2282" s="180"/>
      <c r="BD2282" s="180"/>
      <c r="BE2282" s="180"/>
      <c r="BF2282" s="180"/>
      <c r="BG2282" s="180"/>
      <c r="BH2282" s="176">
        <f t="shared" si="266"/>
        <v>5</v>
      </c>
      <c r="BI2282" s="176">
        <f t="shared" si="262"/>
        <v>15</v>
      </c>
      <c r="BJ2282" s="182" t="str">
        <f t="shared" si="263"/>
        <v>5 - 40</v>
      </c>
      <c r="BK2282" s="176">
        <f t="shared" si="264"/>
        <v>23</v>
      </c>
      <c r="BL2282" s="176">
        <f t="shared" si="267"/>
        <v>5</v>
      </c>
      <c r="BM2282" s="535"/>
      <c r="BN2282" s="185">
        <v>280</v>
      </c>
      <c r="BO2282" s="180">
        <v>5</v>
      </c>
      <c r="BP2282" s="178">
        <f t="shared" si="268"/>
        <v>395</v>
      </c>
      <c r="BQ2282" s="420" t="str">
        <f t="shared" si="265"/>
        <v>V</v>
      </c>
      <c r="BR2282" s="185"/>
      <c r="BS2282" s="464" t="s">
        <v>12999</v>
      </c>
    </row>
    <row r="2283" spans="1:71" ht="38.25" x14ac:dyDescent="0.2">
      <c r="A2283" s="696">
        <v>2281</v>
      </c>
      <c r="B2283" s="286" t="s">
        <v>13793</v>
      </c>
      <c r="C2283" s="286" t="s">
        <v>13610</v>
      </c>
      <c r="D2283" s="258" t="s">
        <v>12999</v>
      </c>
      <c r="E2283" s="736">
        <v>1</v>
      </c>
      <c r="F2283" s="736">
        <v>1</v>
      </c>
      <c r="G2283" s="736">
        <v>1</v>
      </c>
      <c r="H2283" s="305" t="s">
        <v>13117</v>
      </c>
      <c r="I2283" s="496" t="s">
        <v>3487</v>
      </c>
      <c r="J2283" s="497" t="s">
        <v>4282</v>
      </c>
      <c r="K2283" s="427" t="s">
        <v>3491</v>
      </c>
      <c r="L2283" s="427" t="s">
        <v>3491</v>
      </c>
      <c r="M2283" s="685">
        <v>5.5</v>
      </c>
      <c r="N2283" s="685" t="s">
        <v>15715</v>
      </c>
      <c r="O2283" s="685">
        <v>135</v>
      </c>
      <c r="P2283" s="427" t="s">
        <v>16429</v>
      </c>
      <c r="Q2283" s="179">
        <v>7</v>
      </c>
      <c r="R2283" s="180"/>
      <c r="S2283" s="498">
        <v>11</v>
      </c>
      <c r="T2283" s="190">
        <v>18</v>
      </c>
      <c r="U2283" s="190">
        <v>4</v>
      </c>
      <c r="V2283" s="190">
        <v>18</v>
      </c>
      <c r="W2283" s="742">
        <v>12</v>
      </c>
      <c r="X2283" s="184"/>
      <c r="Y2283" s="184"/>
      <c r="Z2283" s="184"/>
      <c r="AA2283" s="184"/>
      <c r="AB2283" s="220"/>
      <c r="AC2283" s="419" t="s">
        <v>13633</v>
      </c>
      <c r="AD2283" s="427" t="s">
        <v>13066</v>
      </c>
      <c r="AE2283" s="427" t="s">
        <v>13625</v>
      </c>
      <c r="AF2283" s="177">
        <v>0</v>
      </c>
      <c r="AG2283" s="177">
        <v>0</v>
      </c>
      <c r="AH2283" s="177">
        <v>0</v>
      </c>
      <c r="AI2283" s="177">
        <v>0</v>
      </c>
      <c r="AJ2283" s="177">
        <v>0</v>
      </c>
      <c r="AK2283" s="177">
        <v>0</v>
      </c>
      <c r="AL2283" s="383">
        <v>6</v>
      </c>
      <c r="AM2283" s="177">
        <v>0</v>
      </c>
      <c r="AN2283" s="177">
        <v>0</v>
      </c>
      <c r="AO2283" s="177">
        <v>0</v>
      </c>
      <c r="AP2283" s="180"/>
      <c r="AQ2283" s="180"/>
      <c r="AR2283" s="180"/>
      <c r="AS2283" s="180"/>
      <c r="AT2283" s="180"/>
      <c r="AU2283" s="180"/>
      <c r="AV2283" s="180"/>
      <c r="AW2283" s="180"/>
      <c r="AX2283" s="180"/>
      <c r="AY2283" s="180"/>
      <c r="AZ2283" s="180"/>
      <c r="BA2283" s="180"/>
      <c r="BB2283" s="180"/>
      <c r="BC2283" s="180"/>
      <c r="BD2283" s="180"/>
      <c r="BE2283" s="180"/>
      <c r="BF2283" s="180"/>
      <c r="BG2283" s="180"/>
      <c r="BH2283" s="176">
        <f t="shared" si="266"/>
        <v>6</v>
      </c>
      <c r="BI2283" s="176">
        <f t="shared" si="262"/>
        <v>13</v>
      </c>
      <c r="BJ2283" s="182" t="str">
        <f t="shared" si="263"/>
        <v>6 - 48</v>
      </c>
      <c r="BK2283" s="176">
        <f t="shared" si="264"/>
        <v>27</v>
      </c>
      <c r="BL2283" s="176">
        <f t="shared" si="267"/>
        <v>6</v>
      </c>
      <c r="BM2283" s="533"/>
      <c r="BN2283" s="185">
        <v>475</v>
      </c>
      <c r="BO2283" s="180">
        <v>6</v>
      </c>
      <c r="BP2283" s="178">
        <f t="shared" si="268"/>
        <v>637</v>
      </c>
      <c r="BQ2283" s="420" t="str">
        <f t="shared" si="265"/>
        <v>V</v>
      </c>
      <c r="BR2283" s="185"/>
      <c r="BS2283" s="464" t="s">
        <v>12999</v>
      </c>
    </row>
    <row r="2284" spans="1:71" ht="38.25" x14ac:dyDescent="0.2">
      <c r="A2284" s="697">
        <v>2282</v>
      </c>
      <c r="B2284" s="286" t="s">
        <v>13793</v>
      </c>
      <c r="C2284" s="286" t="s">
        <v>13611</v>
      </c>
      <c r="D2284" s="258" t="s">
        <v>12999</v>
      </c>
      <c r="E2284" s="736">
        <v>1</v>
      </c>
      <c r="F2284" s="736">
        <v>1</v>
      </c>
      <c r="G2284" s="736">
        <v>1</v>
      </c>
      <c r="H2284" s="305" t="s">
        <v>13117</v>
      </c>
      <c r="I2284" s="496" t="s">
        <v>3487</v>
      </c>
      <c r="J2284" s="497" t="s">
        <v>4282</v>
      </c>
      <c r="K2284" s="427" t="s">
        <v>3491</v>
      </c>
      <c r="L2284" s="427" t="s">
        <v>3491</v>
      </c>
      <c r="M2284" s="685">
        <v>5.5</v>
      </c>
      <c r="N2284" s="685" t="s">
        <v>15715</v>
      </c>
      <c r="O2284" s="685">
        <v>135</v>
      </c>
      <c r="P2284" s="427" t="s">
        <v>16429</v>
      </c>
      <c r="Q2284" s="179">
        <v>7</v>
      </c>
      <c r="R2284" s="180"/>
      <c r="S2284" s="498">
        <v>11</v>
      </c>
      <c r="T2284" s="190">
        <v>18</v>
      </c>
      <c r="U2284" s="190">
        <v>4</v>
      </c>
      <c r="V2284" s="190">
        <v>18</v>
      </c>
      <c r="W2284" s="742">
        <v>12</v>
      </c>
      <c r="X2284" s="184"/>
      <c r="Y2284" s="184"/>
      <c r="Z2284" s="184"/>
      <c r="AA2284" s="184"/>
      <c r="AB2284" s="220"/>
      <c r="AC2284" s="419" t="s">
        <v>13633</v>
      </c>
      <c r="AD2284" s="427" t="s">
        <v>13066</v>
      </c>
      <c r="AE2284" s="427" t="s">
        <v>13625</v>
      </c>
      <c r="AF2284" s="177">
        <v>0</v>
      </c>
      <c r="AG2284" s="177">
        <v>0</v>
      </c>
      <c r="AH2284" s="177">
        <v>0</v>
      </c>
      <c r="AI2284" s="177">
        <v>0</v>
      </c>
      <c r="AJ2284" s="177">
        <v>0</v>
      </c>
      <c r="AK2284" s="177">
        <v>0</v>
      </c>
      <c r="AL2284" s="383">
        <v>7</v>
      </c>
      <c r="AM2284" s="177">
        <v>0</v>
      </c>
      <c r="AN2284" s="177">
        <v>0</v>
      </c>
      <c r="AO2284" s="177">
        <v>0</v>
      </c>
      <c r="AP2284" s="180"/>
      <c r="AQ2284" s="180"/>
      <c r="AR2284" s="180"/>
      <c r="AS2284" s="180"/>
      <c r="AT2284" s="180"/>
      <c r="AU2284" s="180"/>
      <c r="AV2284" s="180"/>
      <c r="AW2284" s="180"/>
      <c r="AX2284" s="180"/>
      <c r="AY2284" s="180"/>
      <c r="AZ2284" s="180"/>
      <c r="BA2284" s="180"/>
      <c r="BB2284" s="180"/>
      <c r="BC2284" s="180"/>
      <c r="BD2284" s="180"/>
      <c r="BE2284" s="180"/>
      <c r="BF2284" s="180"/>
      <c r="BG2284" s="180"/>
      <c r="BH2284" s="176">
        <f t="shared" si="266"/>
        <v>7</v>
      </c>
      <c r="BI2284" s="176">
        <f t="shared" si="262"/>
        <v>13</v>
      </c>
      <c r="BJ2284" s="182" t="str">
        <f t="shared" si="263"/>
        <v>7 - 56</v>
      </c>
      <c r="BK2284" s="176">
        <f t="shared" si="264"/>
        <v>32</v>
      </c>
      <c r="BL2284" s="176">
        <f t="shared" si="267"/>
        <v>7</v>
      </c>
      <c r="BM2284" s="535"/>
      <c r="BN2284" s="185">
        <v>700</v>
      </c>
      <c r="BO2284" s="180">
        <v>8</v>
      </c>
      <c r="BP2284" s="178">
        <f t="shared" si="268"/>
        <v>956</v>
      </c>
      <c r="BQ2284" s="420" t="str">
        <f t="shared" si="265"/>
        <v>VI</v>
      </c>
      <c r="BR2284" s="185"/>
      <c r="BS2284" s="464" t="s">
        <v>12999</v>
      </c>
    </row>
    <row r="2285" spans="1:71" ht="76.5" x14ac:dyDescent="0.2">
      <c r="A2285" s="697">
        <v>2283</v>
      </c>
      <c r="B2285" s="286" t="s">
        <v>13794</v>
      </c>
      <c r="C2285" s="286" t="s">
        <v>13612</v>
      </c>
      <c r="D2285" s="258" t="s">
        <v>12999</v>
      </c>
      <c r="E2285" s="736">
        <v>1</v>
      </c>
      <c r="F2285" s="736">
        <v>1</v>
      </c>
      <c r="G2285" s="736">
        <v>1</v>
      </c>
      <c r="H2285" s="305" t="s">
        <v>13620</v>
      </c>
      <c r="I2285" s="496" t="s">
        <v>5757</v>
      </c>
      <c r="J2285" s="497" t="s">
        <v>7330</v>
      </c>
      <c r="K2285" s="427" t="s">
        <v>3491</v>
      </c>
      <c r="L2285" s="427" t="s">
        <v>3491</v>
      </c>
      <c r="M2285" s="685">
        <v>6</v>
      </c>
      <c r="N2285" s="685" t="s">
        <v>15715</v>
      </c>
      <c r="O2285" s="685">
        <v>175</v>
      </c>
      <c r="P2285" s="427"/>
      <c r="Q2285" s="179">
        <v>2</v>
      </c>
      <c r="R2285" s="180"/>
      <c r="S2285" s="498">
        <v>17</v>
      </c>
      <c r="T2285" s="190">
        <v>18</v>
      </c>
      <c r="U2285" s="190">
        <v>8</v>
      </c>
      <c r="V2285" s="190">
        <v>18</v>
      </c>
      <c r="W2285" s="742">
        <v>12</v>
      </c>
      <c r="X2285" s="184"/>
      <c r="Y2285" s="184"/>
      <c r="Z2285" s="184"/>
      <c r="AA2285" s="184"/>
      <c r="AB2285" s="220"/>
      <c r="AC2285" s="419" t="s">
        <v>13642</v>
      </c>
      <c r="AD2285" s="427" t="s">
        <v>13621</v>
      </c>
      <c r="AE2285" s="427" t="s">
        <v>13625</v>
      </c>
      <c r="AF2285" s="177">
        <v>0</v>
      </c>
      <c r="AG2285" s="177">
        <v>0</v>
      </c>
      <c r="AH2285" s="177">
        <v>0</v>
      </c>
      <c r="AI2285" s="177">
        <v>0</v>
      </c>
      <c r="AJ2285" s="177">
        <v>0</v>
      </c>
      <c r="AK2285" s="177">
        <v>0</v>
      </c>
      <c r="AL2285" s="383">
        <v>8</v>
      </c>
      <c r="AM2285" s="177">
        <v>0</v>
      </c>
      <c r="AN2285" s="177">
        <v>0</v>
      </c>
      <c r="AO2285" s="177">
        <v>0</v>
      </c>
      <c r="AP2285" s="180"/>
      <c r="AQ2285" s="180"/>
      <c r="AR2285" s="180"/>
      <c r="AS2285" s="180"/>
      <c r="AT2285" s="180"/>
      <c r="AU2285" s="180"/>
      <c r="AV2285" s="180"/>
      <c r="AW2285" s="180"/>
      <c r="AX2285" s="180"/>
      <c r="AY2285" s="180"/>
      <c r="AZ2285" s="180"/>
      <c r="BA2285" s="180"/>
      <c r="BB2285" s="180"/>
      <c r="BC2285" s="180"/>
      <c r="BD2285" s="180"/>
      <c r="BE2285" s="180"/>
      <c r="BF2285" s="180"/>
      <c r="BG2285" s="180"/>
      <c r="BH2285" s="176">
        <f t="shared" si="266"/>
        <v>8</v>
      </c>
      <c r="BI2285" s="176">
        <f t="shared" si="262"/>
        <v>12</v>
      </c>
      <c r="BJ2285" s="182" t="str">
        <f t="shared" si="263"/>
        <v>8 - 64</v>
      </c>
      <c r="BK2285" s="176">
        <f t="shared" si="264"/>
        <v>36</v>
      </c>
      <c r="BL2285" s="176">
        <f t="shared" si="267"/>
        <v>8</v>
      </c>
      <c r="BM2285" s="533"/>
      <c r="BN2285" s="185">
        <v>1275</v>
      </c>
      <c r="BO2285" s="180">
        <v>10</v>
      </c>
      <c r="BP2285" s="178">
        <f t="shared" si="268"/>
        <v>1635</v>
      </c>
      <c r="BQ2285" s="420" t="str">
        <f t="shared" si="265"/>
        <v>VII</v>
      </c>
      <c r="BR2285" s="185"/>
      <c r="BS2285" s="464" t="s">
        <v>12999</v>
      </c>
    </row>
    <row r="2286" spans="1:71" ht="76.5" x14ac:dyDescent="0.2">
      <c r="A2286" s="696">
        <v>2284</v>
      </c>
      <c r="B2286" s="286" t="s">
        <v>13794</v>
      </c>
      <c r="C2286" s="286" t="s">
        <v>13613</v>
      </c>
      <c r="D2286" s="258" t="s">
        <v>12999</v>
      </c>
      <c r="E2286" s="736">
        <v>1</v>
      </c>
      <c r="F2286" s="736">
        <v>1</v>
      </c>
      <c r="G2286" s="736">
        <v>1</v>
      </c>
      <c r="H2286" s="305" t="s">
        <v>13620</v>
      </c>
      <c r="I2286" s="496" t="s">
        <v>5757</v>
      </c>
      <c r="J2286" s="497" t="s">
        <v>7330</v>
      </c>
      <c r="K2286" s="427" t="s">
        <v>3491</v>
      </c>
      <c r="L2286" s="427" t="s">
        <v>3491</v>
      </c>
      <c r="M2286" s="685">
        <v>6</v>
      </c>
      <c r="N2286" s="685" t="s">
        <v>15715</v>
      </c>
      <c r="O2286" s="685">
        <v>175</v>
      </c>
      <c r="P2286" s="427"/>
      <c r="Q2286" s="179">
        <v>2</v>
      </c>
      <c r="R2286" s="180"/>
      <c r="S2286" s="498">
        <v>17</v>
      </c>
      <c r="T2286" s="190">
        <v>18</v>
      </c>
      <c r="U2286" s="190">
        <v>8</v>
      </c>
      <c r="V2286" s="190">
        <v>18</v>
      </c>
      <c r="W2286" s="742">
        <v>12</v>
      </c>
      <c r="X2286" s="184"/>
      <c r="Y2286" s="184"/>
      <c r="Z2286" s="184"/>
      <c r="AA2286" s="184"/>
      <c r="AB2286" s="220"/>
      <c r="AC2286" s="419" t="s">
        <v>13642</v>
      </c>
      <c r="AD2286" s="427" t="s">
        <v>13621</v>
      </c>
      <c r="AE2286" s="427" t="s">
        <v>13625</v>
      </c>
      <c r="AF2286" s="177">
        <v>0</v>
      </c>
      <c r="AG2286" s="177">
        <v>0</v>
      </c>
      <c r="AH2286" s="177">
        <v>0</v>
      </c>
      <c r="AI2286" s="177">
        <v>0</v>
      </c>
      <c r="AJ2286" s="177">
        <v>0</v>
      </c>
      <c r="AK2286" s="177">
        <v>0</v>
      </c>
      <c r="AL2286" s="383">
        <v>9</v>
      </c>
      <c r="AM2286" s="177">
        <v>0</v>
      </c>
      <c r="AN2286" s="177">
        <v>0</v>
      </c>
      <c r="AO2286" s="177">
        <v>0</v>
      </c>
      <c r="AP2286" s="180"/>
      <c r="AQ2286" s="180"/>
      <c r="AR2286" s="180"/>
      <c r="AS2286" s="180"/>
      <c r="AT2286" s="180"/>
      <c r="AU2286" s="180"/>
      <c r="AV2286" s="180"/>
      <c r="AW2286" s="180"/>
      <c r="AX2286" s="180"/>
      <c r="AY2286" s="180"/>
      <c r="AZ2286" s="180"/>
      <c r="BA2286" s="180"/>
      <c r="BB2286" s="180"/>
      <c r="BC2286" s="180"/>
      <c r="BD2286" s="180"/>
      <c r="BE2286" s="180"/>
      <c r="BF2286" s="180"/>
      <c r="BG2286" s="180"/>
      <c r="BH2286" s="176">
        <f t="shared" si="266"/>
        <v>9</v>
      </c>
      <c r="BI2286" s="176">
        <f t="shared" si="262"/>
        <v>12</v>
      </c>
      <c r="BJ2286" s="182" t="str">
        <f t="shared" si="263"/>
        <v>9 - 72</v>
      </c>
      <c r="BK2286" s="176">
        <f t="shared" si="264"/>
        <v>41</v>
      </c>
      <c r="BL2286" s="176">
        <f t="shared" si="267"/>
        <v>9</v>
      </c>
      <c r="BM2286" s="535"/>
      <c r="BN2286" s="185">
        <v>2000</v>
      </c>
      <c r="BO2286" s="180">
        <v>12</v>
      </c>
      <c r="BP2286" s="178">
        <f t="shared" si="268"/>
        <v>2492</v>
      </c>
      <c r="BQ2286" s="420" t="str">
        <f t="shared" si="265"/>
        <v>VII</v>
      </c>
      <c r="BR2286" s="185"/>
      <c r="BS2286" s="464" t="s">
        <v>12999</v>
      </c>
    </row>
    <row r="2287" spans="1:71" ht="76.5" x14ac:dyDescent="0.2">
      <c r="A2287" s="696">
        <v>2285</v>
      </c>
      <c r="B2287" s="286" t="s">
        <v>13794</v>
      </c>
      <c r="C2287" s="286" t="s">
        <v>13614</v>
      </c>
      <c r="D2287" s="258" t="s">
        <v>12999</v>
      </c>
      <c r="E2287" s="736">
        <v>1</v>
      </c>
      <c r="F2287" s="736">
        <v>1</v>
      </c>
      <c r="G2287" s="736">
        <v>1</v>
      </c>
      <c r="H2287" s="305" t="s">
        <v>13620</v>
      </c>
      <c r="I2287" s="496" t="s">
        <v>5757</v>
      </c>
      <c r="J2287" s="497" t="s">
        <v>7330</v>
      </c>
      <c r="K2287" s="427" t="s">
        <v>3491</v>
      </c>
      <c r="L2287" s="427" t="s">
        <v>3491</v>
      </c>
      <c r="M2287" s="685">
        <v>6</v>
      </c>
      <c r="N2287" s="685" t="s">
        <v>15715</v>
      </c>
      <c r="O2287" s="685">
        <v>175</v>
      </c>
      <c r="P2287" s="427"/>
      <c r="Q2287" s="179">
        <v>2</v>
      </c>
      <c r="R2287" s="180"/>
      <c r="S2287" s="498">
        <v>17</v>
      </c>
      <c r="T2287" s="190">
        <v>18</v>
      </c>
      <c r="U2287" s="190">
        <v>8</v>
      </c>
      <c r="V2287" s="190">
        <v>18</v>
      </c>
      <c r="W2287" s="742">
        <v>12</v>
      </c>
      <c r="X2287" s="184"/>
      <c r="Y2287" s="184"/>
      <c r="Z2287" s="184"/>
      <c r="AA2287" s="184"/>
      <c r="AB2287" s="220"/>
      <c r="AC2287" s="419" t="s">
        <v>13642</v>
      </c>
      <c r="AD2287" s="427" t="s">
        <v>13621</v>
      </c>
      <c r="AE2287" s="427" t="s">
        <v>13625</v>
      </c>
      <c r="AF2287" s="177">
        <v>0</v>
      </c>
      <c r="AG2287" s="177">
        <v>0</v>
      </c>
      <c r="AH2287" s="177">
        <v>0</v>
      </c>
      <c r="AI2287" s="177">
        <v>0</v>
      </c>
      <c r="AJ2287" s="177">
        <v>0</v>
      </c>
      <c r="AK2287" s="177">
        <v>0</v>
      </c>
      <c r="AL2287" s="383">
        <v>10</v>
      </c>
      <c r="AM2287" s="177">
        <v>0</v>
      </c>
      <c r="AN2287" s="177">
        <v>0</v>
      </c>
      <c r="AO2287" s="177">
        <v>0</v>
      </c>
      <c r="AP2287" s="180"/>
      <c r="AQ2287" s="180"/>
      <c r="AR2287" s="180"/>
      <c r="AS2287" s="180"/>
      <c r="AT2287" s="180"/>
      <c r="AU2287" s="180"/>
      <c r="AV2287" s="180"/>
      <c r="AW2287" s="180"/>
      <c r="AX2287" s="180"/>
      <c r="AY2287" s="180"/>
      <c r="AZ2287" s="180"/>
      <c r="BA2287" s="180"/>
      <c r="BB2287" s="180"/>
      <c r="BC2287" s="180"/>
      <c r="BD2287" s="180"/>
      <c r="BE2287" s="180"/>
      <c r="BF2287" s="180"/>
      <c r="BG2287" s="180"/>
      <c r="BH2287" s="176">
        <f t="shared" si="266"/>
        <v>10</v>
      </c>
      <c r="BI2287" s="176">
        <f t="shared" si="262"/>
        <v>10</v>
      </c>
      <c r="BJ2287" s="182" t="str">
        <f t="shared" si="263"/>
        <v>10 - 80</v>
      </c>
      <c r="BK2287" s="176">
        <f t="shared" si="264"/>
        <v>45</v>
      </c>
      <c r="BL2287" s="176">
        <f t="shared" si="267"/>
        <v>10</v>
      </c>
      <c r="BM2287" s="533"/>
      <c r="BN2287" s="185">
        <v>3000</v>
      </c>
      <c r="BO2287" s="180">
        <v>14</v>
      </c>
      <c r="BP2287" s="178">
        <f t="shared" si="268"/>
        <v>3630</v>
      </c>
      <c r="BQ2287" s="420" t="str">
        <f t="shared" si="265"/>
        <v>VII</v>
      </c>
      <c r="BR2287" s="185"/>
      <c r="BS2287" s="464" t="s">
        <v>12999</v>
      </c>
    </row>
    <row r="2288" spans="1:71" ht="76.5" x14ac:dyDescent="0.2">
      <c r="A2288" s="697">
        <v>2286</v>
      </c>
      <c r="B2288" s="286" t="s">
        <v>13794</v>
      </c>
      <c r="C2288" s="286" t="s">
        <v>13615</v>
      </c>
      <c r="D2288" s="258" t="s">
        <v>12999</v>
      </c>
      <c r="E2288" s="736">
        <v>1</v>
      </c>
      <c r="F2288" s="736">
        <v>1</v>
      </c>
      <c r="G2288" s="736">
        <v>1</v>
      </c>
      <c r="H2288" s="305" t="s">
        <v>13620</v>
      </c>
      <c r="I2288" s="496" t="s">
        <v>5757</v>
      </c>
      <c r="J2288" s="497" t="s">
        <v>7330</v>
      </c>
      <c r="K2288" s="427" t="s">
        <v>3491</v>
      </c>
      <c r="L2288" s="427" t="s">
        <v>3491</v>
      </c>
      <c r="M2288" s="685">
        <v>6</v>
      </c>
      <c r="N2288" s="685" t="s">
        <v>15715</v>
      </c>
      <c r="O2288" s="685">
        <v>175</v>
      </c>
      <c r="P2288" s="427"/>
      <c r="Q2288" s="179">
        <v>2</v>
      </c>
      <c r="R2288" s="180"/>
      <c r="S2288" s="498">
        <v>17</v>
      </c>
      <c r="T2288" s="190">
        <v>18</v>
      </c>
      <c r="U2288" s="190">
        <v>8</v>
      </c>
      <c r="V2288" s="190">
        <v>18</v>
      </c>
      <c r="W2288" s="742">
        <v>12</v>
      </c>
      <c r="X2288" s="184"/>
      <c r="Y2288" s="184"/>
      <c r="Z2288" s="184"/>
      <c r="AA2288" s="184"/>
      <c r="AB2288" s="220"/>
      <c r="AC2288" s="419" t="s">
        <v>13642</v>
      </c>
      <c r="AD2288" s="427" t="s">
        <v>13621</v>
      </c>
      <c r="AE2288" s="427" t="s">
        <v>13625</v>
      </c>
      <c r="AF2288" s="177">
        <v>0</v>
      </c>
      <c r="AG2288" s="177">
        <v>0</v>
      </c>
      <c r="AH2288" s="177">
        <v>0</v>
      </c>
      <c r="AI2288" s="177">
        <v>0</v>
      </c>
      <c r="AJ2288" s="177">
        <v>0</v>
      </c>
      <c r="AK2288" s="177">
        <v>0</v>
      </c>
      <c r="AL2288" s="383">
        <v>11</v>
      </c>
      <c r="AM2288" s="177">
        <v>0</v>
      </c>
      <c r="AN2288" s="177">
        <v>0</v>
      </c>
      <c r="AO2288" s="177">
        <v>0</v>
      </c>
      <c r="AP2288" s="180"/>
      <c r="AQ2288" s="180"/>
      <c r="AR2288" s="180"/>
      <c r="AS2288" s="180"/>
      <c r="AT2288" s="180"/>
      <c r="AU2288" s="180"/>
      <c r="AV2288" s="180"/>
      <c r="AW2288" s="180"/>
      <c r="AX2288" s="180"/>
      <c r="AY2288" s="180"/>
      <c r="AZ2288" s="180"/>
      <c r="BA2288" s="180"/>
      <c r="BB2288" s="180"/>
      <c r="BC2288" s="180"/>
      <c r="BD2288" s="180"/>
      <c r="BE2288" s="180"/>
      <c r="BF2288" s="180"/>
      <c r="BG2288" s="180"/>
      <c r="BH2288" s="176">
        <f t="shared" si="266"/>
        <v>11</v>
      </c>
      <c r="BI2288" s="176">
        <f t="shared" si="262"/>
        <v>10</v>
      </c>
      <c r="BJ2288" s="182" t="str">
        <f t="shared" si="263"/>
        <v>11 - 88</v>
      </c>
      <c r="BK2288" s="176">
        <f t="shared" si="264"/>
        <v>50</v>
      </c>
      <c r="BL2288" s="176">
        <f t="shared" si="267"/>
        <v>11</v>
      </c>
      <c r="BM2288" s="535"/>
      <c r="BN2288" s="185">
        <v>4400</v>
      </c>
      <c r="BO2288" s="180">
        <v>16</v>
      </c>
      <c r="BP2288" s="178">
        <f t="shared" si="268"/>
        <v>5200</v>
      </c>
      <c r="BQ2288" s="420" t="str">
        <f t="shared" si="265"/>
        <v>VIII</v>
      </c>
      <c r="BR2288" s="185"/>
      <c r="BS2288" s="464" t="s">
        <v>12999</v>
      </c>
    </row>
    <row r="2289" spans="1:71" ht="76.5" x14ac:dyDescent="0.2">
      <c r="A2289" s="697">
        <v>2287</v>
      </c>
      <c r="B2289" s="286" t="s">
        <v>13794</v>
      </c>
      <c r="C2289" s="286" t="s">
        <v>13616</v>
      </c>
      <c r="D2289" s="258" t="s">
        <v>12999</v>
      </c>
      <c r="E2289" s="736">
        <v>1</v>
      </c>
      <c r="F2289" s="736">
        <v>1</v>
      </c>
      <c r="G2289" s="736">
        <v>1</v>
      </c>
      <c r="H2289" s="305" t="s">
        <v>13620</v>
      </c>
      <c r="I2289" s="496" t="s">
        <v>5757</v>
      </c>
      <c r="J2289" s="497" t="s">
        <v>7330</v>
      </c>
      <c r="K2289" s="427" t="s">
        <v>3491</v>
      </c>
      <c r="L2289" s="427" t="s">
        <v>3491</v>
      </c>
      <c r="M2289" s="685">
        <v>6</v>
      </c>
      <c r="N2289" s="685" t="s">
        <v>15715</v>
      </c>
      <c r="O2289" s="685">
        <v>175</v>
      </c>
      <c r="P2289" s="427"/>
      <c r="Q2289" s="179">
        <v>2</v>
      </c>
      <c r="R2289" s="180"/>
      <c r="S2289" s="498">
        <v>17</v>
      </c>
      <c r="T2289" s="190">
        <v>18</v>
      </c>
      <c r="U2289" s="190">
        <v>8</v>
      </c>
      <c r="V2289" s="190">
        <v>18</v>
      </c>
      <c r="W2289" s="742">
        <v>12</v>
      </c>
      <c r="X2289" s="184"/>
      <c r="Y2289" s="184"/>
      <c r="Z2289" s="184"/>
      <c r="AA2289" s="184"/>
      <c r="AB2289" s="220"/>
      <c r="AC2289" s="419" t="s">
        <v>13642</v>
      </c>
      <c r="AD2289" s="427" t="s">
        <v>13621</v>
      </c>
      <c r="AE2289" s="427" t="s">
        <v>13625</v>
      </c>
      <c r="AF2289" s="177">
        <v>0</v>
      </c>
      <c r="AG2289" s="177">
        <v>0</v>
      </c>
      <c r="AH2289" s="177">
        <v>0</v>
      </c>
      <c r="AI2289" s="177">
        <v>0</v>
      </c>
      <c r="AJ2289" s="177">
        <v>0</v>
      </c>
      <c r="AK2289" s="177">
        <v>0</v>
      </c>
      <c r="AL2289" s="383">
        <v>12</v>
      </c>
      <c r="AM2289" s="177">
        <v>0</v>
      </c>
      <c r="AN2289" s="177">
        <v>0</v>
      </c>
      <c r="AO2289" s="177">
        <v>0</v>
      </c>
      <c r="AP2289" s="180"/>
      <c r="AQ2289" s="180"/>
      <c r="AR2289" s="180"/>
      <c r="AS2289" s="180"/>
      <c r="AT2289" s="180"/>
      <c r="AU2289" s="180"/>
      <c r="AV2289" s="180"/>
      <c r="AW2289" s="180"/>
      <c r="AX2289" s="180"/>
      <c r="AY2289" s="180"/>
      <c r="AZ2289" s="180"/>
      <c r="BA2289" s="180"/>
      <c r="BB2289" s="180"/>
      <c r="BC2289" s="180"/>
      <c r="BD2289" s="180"/>
      <c r="BE2289" s="180"/>
      <c r="BF2289" s="180"/>
      <c r="BG2289" s="180"/>
      <c r="BH2289" s="176">
        <f t="shared" si="266"/>
        <v>12</v>
      </c>
      <c r="BI2289" s="176">
        <f t="shared" si="262"/>
        <v>9</v>
      </c>
      <c r="BJ2289" s="182" t="str">
        <f t="shared" si="263"/>
        <v>12 - 96</v>
      </c>
      <c r="BK2289" s="176">
        <f t="shared" si="264"/>
        <v>54</v>
      </c>
      <c r="BL2289" s="176">
        <f t="shared" si="267"/>
        <v>12</v>
      </c>
      <c r="BM2289" s="533"/>
      <c r="BN2289" s="185">
        <v>4400</v>
      </c>
      <c r="BO2289" s="180">
        <v>16</v>
      </c>
      <c r="BP2289" s="178">
        <f t="shared" si="268"/>
        <v>5264</v>
      </c>
      <c r="BQ2289" s="420" t="str">
        <f t="shared" si="265"/>
        <v>VIII</v>
      </c>
      <c r="BR2289" s="185"/>
      <c r="BS2289" s="464" t="s">
        <v>12999</v>
      </c>
    </row>
    <row r="2290" spans="1:71" ht="76.5" x14ac:dyDescent="0.2">
      <c r="A2290" s="696">
        <v>2288</v>
      </c>
      <c r="B2290" s="286" t="s">
        <v>13794</v>
      </c>
      <c r="C2290" s="286" t="s">
        <v>13617</v>
      </c>
      <c r="D2290" s="258" t="s">
        <v>12999</v>
      </c>
      <c r="E2290" s="736">
        <v>1</v>
      </c>
      <c r="F2290" s="736">
        <v>1</v>
      </c>
      <c r="G2290" s="736">
        <v>1</v>
      </c>
      <c r="H2290" s="305" t="s">
        <v>13620</v>
      </c>
      <c r="I2290" s="496" t="s">
        <v>5757</v>
      </c>
      <c r="J2290" s="497" t="s">
        <v>7330</v>
      </c>
      <c r="K2290" s="427" t="s">
        <v>3491</v>
      </c>
      <c r="L2290" s="427" t="s">
        <v>3491</v>
      </c>
      <c r="M2290" s="685">
        <v>6</v>
      </c>
      <c r="N2290" s="685" t="s">
        <v>15715</v>
      </c>
      <c r="O2290" s="685">
        <v>175</v>
      </c>
      <c r="P2290" s="427"/>
      <c r="Q2290" s="179">
        <v>2</v>
      </c>
      <c r="R2290" s="180"/>
      <c r="S2290" s="498">
        <v>17</v>
      </c>
      <c r="T2290" s="190">
        <v>18</v>
      </c>
      <c r="U2290" s="190">
        <v>8</v>
      </c>
      <c r="V2290" s="190">
        <v>18</v>
      </c>
      <c r="W2290" s="742">
        <v>12</v>
      </c>
      <c r="X2290" s="184"/>
      <c r="Y2290" s="184"/>
      <c r="Z2290" s="184"/>
      <c r="AA2290" s="184"/>
      <c r="AB2290" s="220"/>
      <c r="AC2290" s="419" t="s">
        <v>13642</v>
      </c>
      <c r="AD2290" s="427" t="s">
        <v>13621</v>
      </c>
      <c r="AE2290" s="427" t="s">
        <v>13625</v>
      </c>
      <c r="AF2290" s="177">
        <v>0</v>
      </c>
      <c r="AG2290" s="177">
        <v>0</v>
      </c>
      <c r="AH2290" s="177">
        <v>0</v>
      </c>
      <c r="AI2290" s="177">
        <v>0</v>
      </c>
      <c r="AJ2290" s="177">
        <v>0</v>
      </c>
      <c r="AK2290" s="177">
        <v>0</v>
      </c>
      <c r="AL2290" s="383">
        <v>13</v>
      </c>
      <c r="AM2290" s="177">
        <v>0</v>
      </c>
      <c r="AN2290" s="177">
        <v>0</v>
      </c>
      <c r="AO2290" s="177">
        <v>0</v>
      </c>
      <c r="AP2290" s="180"/>
      <c r="AQ2290" s="180"/>
      <c r="AR2290" s="180"/>
      <c r="AS2290" s="180"/>
      <c r="AT2290" s="180"/>
      <c r="AU2290" s="180"/>
      <c r="AV2290" s="180"/>
      <c r="AW2290" s="180"/>
      <c r="AX2290" s="180"/>
      <c r="AY2290" s="180"/>
      <c r="AZ2290" s="180"/>
      <c r="BA2290" s="180"/>
      <c r="BB2290" s="180"/>
      <c r="BC2290" s="180"/>
      <c r="BD2290" s="180"/>
      <c r="BE2290" s="180"/>
      <c r="BF2290" s="180"/>
      <c r="BG2290" s="180"/>
      <c r="BH2290" s="176">
        <f t="shared" si="266"/>
        <v>13</v>
      </c>
      <c r="BI2290" s="176">
        <f t="shared" ref="BI2290:BI2319" si="269">IF(manualHD="",IF(COUNTIF(AP2290:BG2290,"")=18,IFERROR(INDEX(thac0array,MATCH(IF(manualHD="",IF(SUM($AG2290:$AL2290)/(0.01+fixedhp)&lt;1/40,ROUND(fixedhp/4.5,0),IF(eightsider=1,IF((AND(fixedhp&gt;0,fixedhp&lt;4)),1.125,1),IF(eightsider&gt;1,eightsider+IF(twosider*1.5+threesider*2+foursider*2.5+fivesider*3+sixsider*3.5+sevensider*4+fixedhp&gt;3,1,0),IF(sevensider=1,0.875,0.5)))),manualHD),hitDiceThac0,0)),21),MIN(IFERROR(INDEX(thac0array,MATCH(IF(AZ2290="",AP2290,ROUND(AP2290+AZ2290/2,0)),hitDiceThac0,0)),21),IFERROR(INDEX(thac0array,MATCH(MAX(AQ2290:AS2290),fighterThac0,0)),21),IFERROR(INDEX(thac0array,MATCH(MAX(AW2290:BA2290),clericThac0,0)),21),IFERROR(INDEX(thac0array,MATCH(MAX(BB2290:BC2290),thiefThac0,0)),21),IFERROR(INDEX(thac0array,MATCH(MAX(BD2290:BG2290),magicUserThac0,0)),21))),IFERROR(INDEX(thac0array,MATCH(BM2290,hitDiceThac0),0),BM2290))</f>
        <v>9</v>
      </c>
      <c r="BJ2290" s="182" t="str">
        <f t="shared" ref="BJ2290:BJ2319" si="270">IF(SUM(AF2290:AN2290)=0,AO2290,IF(AZ2290="",SUM(AF2290:AO2290)&amp;" - "&amp;IF(OR(COUNTIF(AP2290:BG2290,"")=18,AP2290&gt;0),ROUND(AF2290*2+AG2290*3+AH2290*4+AI2290*5+AJ2290*6+AK2290*7+AL2290*8+AM2290*10+AN2290*12+AO2290,0),ROUND((AF2290*2+AG2290*3+AH2290*4+AI2290*5+AJ2290*6+AK2290*7+AL2290*8+AM2290*10+AN2290*12+AO2290)/COUNTA(AQ2290:BG2290),0)),IF(BM2290="",(AZ2290-1)*1+SUM(AF2290:AO2290)&amp;" - "&amp;(AZ2290-1)*4+ROUND(AF2290*2+AG2290*3+AH2290*4+AI2290*5+AJ2290*6+AK2290*7+AL2290*8+AM2290*10+AN2290*12+AO2290,0),SUM(AF2290:AO2290)&amp;" - "&amp;ROUND(AF2290*2+AG2290*3+AH2290*4+AI2290*5+AJ2290*6+AK2290*7+AL2290*8+AM2290*10+AN2290*12+AO2290,0))))</f>
        <v>13 - 104</v>
      </c>
      <c r="BK2290" s="176">
        <f t="shared" ref="BK2290:BK2319" si="271">IF(SUM(AF2290:AN2290)=0,AO2290,IF(AZ2290="",ROUND(AVERAGE(SUM(AF2290:AO2290),IF(OR(COUNTIF(AP2290:BG2290,"")=18,AP2290&gt;0),ROUND(AF2290*2+AG2290*3+AH2290*4+AI2290*5+AJ2290*6+AK2290*7+AL2290*8+AM2290*10+AN2290*12+AO2290,0),ROUND((AF2290*2+AG2290*3+AH2290*4+AI2290*5+AJ2290*6+AK2290*7+AL2290*8+AM2290*10+AN2290*12+AO2290)/COUNTA(AQ2290:BG2290),0))),0),IF(BM2290="",ROUND(AVERAGE((AZ2290-1)*1+SUM(AF2290:AO2290),(AZ2290-1)*4+ROUND(AF2290*2+AG2290*3+AH2290*4+AI2290*5+AJ2290*6+AK2290*7+AL2290*8+AM2290*10+AN2290*12+AO2290,0)),0),ROUND(AVERAGE(SUM(AF2290:AO2290),ROUND(AF2290*2+AG2290*3+AH2290*4+AI2290*5+AJ2290*6+AK2290*7+AL2290*8+AM2290*10+AN2290*12+AO2290,0)),0))))</f>
        <v>59</v>
      </c>
      <c r="BL2290" s="176">
        <f t="shared" si="267"/>
        <v>13</v>
      </c>
      <c r="BM2290" s="535"/>
      <c r="BN2290" s="185">
        <v>6100</v>
      </c>
      <c r="BO2290" s="180">
        <v>18</v>
      </c>
      <c r="BP2290" s="178">
        <f t="shared" si="268"/>
        <v>7162</v>
      </c>
      <c r="BQ2290" s="420" t="str">
        <f t="shared" ref="BQ2290:BQ2319" si="272">IFERROR(INDEX(xpLevel,MATCH($BN2290,xpThresholds,1)), "XI")</f>
        <v>IX</v>
      </c>
      <c r="BR2290" s="185"/>
      <c r="BS2290" s="464" t="s">
        <v>12999</v>
      </c>
    </row>
    <row r="2291" spans="1:71" ht="76.5" x14ac:dyDescent="0.2">
      <c r="A2291" s="696">
        <v>2289</v>
      </c>
      <c r="B2291" s="286" t="s">
        <v>13794</v>
      </c>
      <c r="C2291" s="286" t="s">
        <v>13618</v>
      </c>
      <c r="D2291" s="258" t="s">
        <v>12999</v>
      </c>
      <c r="E2291" s="736">
        <v>1</v>
      </c>
      <c r="F2291" s="736">
        <v>1</v>
      </c>
      <c r="G2291" s="736">
        <v>1</v>
      </c>
      <c r="H2291" s="305" t="s">
        <v>13620</v>
      </c>
      <c r="I2291" s="496" t="s">
        <v>5757</v>
      </c>
      <c r="J2291" s="497" t="s">
        <v>7330</v>
      </c>
      <c r="K2291" s="427" t="s">
        <v>3491</v>
      </c>
      <c r="L2291" s="427" t="s">
        <v>3491</v>
      </c>
      <c r="M2291" s="685">
        <v>6</v>
      </c>
      <c r="N2291" s="685" t="s">
        <v>15715</v>
      </c>
      <c r="O2291" s="685">
        <v>175</v>
      </c>
      <c r="P2291" s="427"/>
      <c r="Q2291" s="179">
        <v>2</v>
      </c>
      <c r="R2291" s="180"/>
      <c r="S2291" s="498">
        <v>17</v>
      </c>
      <c r="T2291" s="190">
        <v>18</v>
      </c>
      <c r="U2291" s="190">
        <v>8</v>
      </c>
      <c r="V2291" s="190">
        <v>18</v>
      </c>
      <c r="W2291" s="742">
        <v>12</v>
      </c>
      <c r="X2291" s="184"/>
      <c r="Y2291" s="184"/>
      <c r="Z2291" s="184"/>
      <c r="AA2291" s="184"/>
      <c r="AB2291" s="220"/>
      <c r="AC2291" s="419" t="s">
        <v>13642</v>
      </c>
      <c r="AD2291" s="427" t="s">
        <v>13621</v>
      </c>
      <c r="AE2291" s="427" t="s">
        <v>13625</v>
      </c>
      <c r="AF2291" s="177">
        <v>0</v>
      </c>
      <c r="AG2291" s="177">
        <v>0</v>
      </c>
      <c r="AH2291" s="177">
        <v>0</v>
      </c>
      <c r="AI2291" s="177">
        <v>0</v>
      </c>
      <c r="AJ2291" s="177">
        <v>0</v>
      </c>
      <c r="AK2291" s="177">
        <v>0</v>
      </c>
      <c r="AL2291" s="383">
        <v>14</v>
      </c>
      <c r="AM2291" s="177">
        <v>0</v>
      </c>
      <c r="AN2291" s="177">
        <v>0</v>
      </c>
      <c r="AO2291" s="177">
        <v>0</v>
      </c>
      <c r="AP2291" s="180"/>
      <c r="AQ2291" s="180"/>
      <c r="AR2291" s="180"/>
      <c r="AS2291" s="180"/>
      <c r="AT2291" s="180"/>
      <c r="AU2291" s="180"/>
      <c r="AV2291" s="180"/>
      <c r="AW2291" s="180"/>
      <c r="AX2291" s="180"/>
      <c r="AY2291" s="180"/>
      <c r="AZ2291" s="180"/>
      <c r="BA2291" s="180"/>
      <c r="BB2291" s="180"/>
      <c r="BC2291" s="180"/>
      <c r="BD2291" s="180"/>
      <c r="BE2291" s="180"/>
      <c r="BF2291" s="180"/>
      <c r="BG2291" s="180"/>
      <c r="BH2291" s="176">
        <f t="shared" si="266"/>
        <v>14</v>
      </c>
      <c r="BI2291" s="176">
        <f t="shared" si="269"/>
        <v>8</v>
      </c>
      <c r="BJ2291" s="182" t="str">
        <f t="shared" si="270"/>
        <v>14 - 112</v>
      </c>
      <c r="BK2291" s="176">
        <f t="shared" si="271"/>
        <v>63</v>
      </c>
      <c r="BL2291" s="176">
        <f t="shared" si="267"/>
        <v>14</v>
      </c>
      <c r="BM2291" s="535"/>
      <c r="BN2291" s="185">
        <v>6100</v>
      </c>
      <c r="BO2291" s="180">
        <v>18</v>
      </c>
      <c r="BP2291" s="178">
        <f t="shared" si="268"/>
        <v>7234</v>
      </c>
      <c r="BQ2291" s="420" t="str">
        <f t="shared" si="272"/>
        <v>IX</v>
      </c>
      <c r="BR2291" s="185"/>
      <c r="BS2291" s="464" t="s">
        <v>12999</v>
      </c>
    </row>
    <row r="2292" spans="1:71" ht="76.5" x14ac:dyDescent="0.2">
      <c r="A2292" s="697">
        <v>2290</v>
      </c>
      <c r="B2292" s="286" t="s">
        <v>13794</v>
      </c>
      <c r="C2292" s="286" t="s">
        <v>13619</v>
      </c>
      <c r="D2292" s="258" t="s">
        <v>12999</v>
      </c>
      <c r="E2292" s="736">
        <v>1</v>
      </c>
      <c r="F2292" s="736">
        <v>1</v>
      </c>
      <c r="G2292" s="736">
        <v>1</v>
      </c>
      <c r="H2292" s="305" t="s">
        <v>13620</v>
      </c>
      <c r="I2292" s="496" t="s">
        <v>5757</v>
      </c>
      <c r="J2292" s="497" t="s">
        <v>7330</v>
      </c>
      <c r="K2292" s="427" t="s">
        <v>3491</v>
      </c>
      <c r="L2292" s="427" t="s">
        <v>3491</v>
      </c>
      <c r="M2292" s="685">
        <v>6</v>
      </c>
      <c r="N2292" s="685" t="s">
        <v>15715</v>
      </c>
      <c r="O2292" s="685">
        <v>175</v>
      </c>
      <c r="P2292" s="427"/>
      <c r="Q2292" s="179">
        <v>2</v>
      </c>
      <c r="R2292" s="180"/>
      <c r="S2292" s="498">
        <v>17</v>
      </c>
      <c r="T2292" s="190">
        <v>18</v>
      </c>
      <c r="U2292" s="190">
        <v>8</v>
      </c>
      <c r="V2292" s="190">
        <v>18</v>
      </c>
      <c r="W2292" s="742">
        <v>12</v>
      </c>
      <c r="X2292" s="184"/>
      <c r="Y2292" s="184"/>
      <c r="Z2292" s="184"/>
      <c r="AA2292" s="184"/>
      <c r="AB2292" s="220"/>
      <c r="AC2292" s="419" t="s">
        <v>13642</v>
      </c>
      <c r="AD2292" s="427" t="s">
        <v>13621</v>
      </c>
      <c r="AE2292" s="427" t="s">
        <v>13625</v>
      </c>
      <c r="AF2292" s="177">
        <v>0</v>
      </c>
      <c r="AG2292" s="177">
        <v>0</v>
      </c>
      <c r="AH2292" s="177">
        <v>0</v>
      </c>
      <c r="AI2292" s="177">
        <v>0</v>
      </c>
      <c r="AJ2292" s="177">
        <v>0</v>
      </c>
      <c r="AK2292" s="177">
        <v>0</v>
      </c>
      <c r="AL2292" s="383">
        <v>15</v>
      </c>
      <c r="AM2292" s="177">
        <v>0</v>
      </c>
      <c r="AN2292" s="177">
        <v>0</v>
      </c>
      <c r="AO2292" s="177">
        <v>0</v>
      </c>
      <c r="AP2292" s="180"/>
      <c r="AQ2292" s="180"/>
      <c r="AR2292" s="180"/>
      <c r="AS2292" s="180"/>
      <c r="AT2292" s="180"/>
      <c r="AU2292" s="180"/>
      <c r="AV2292" s="180"/>
      <c r="AW2292" s="180"/>
      <c r="AX2292" s="180"/>
      <c r="AY2292" s="180"/>
      <c r="AZ2292" s="180"/>
      <c r="BA2292" s="180"/>
      <c r="BB2292" s="180"/>
      <c r="BC2292" s="180"/>
      <c r="BD2292" s="180"/>
      <c r="BE2292" s="180"/>
      <c r="BF2292" s="180"/>
      <c r="BG2292" s="180"/>
      <c r="BH2292" s="176">
        <f t="shared" si="266"/>
        <v>15</v>
      </c>
      <c r="BI2292" s="176">
        <f t="shared" si="269"/>
        <v>8</v>
      </c>
      <c r="BJ2292" s="182" t="str">
        <f t="shared" si="270"/>
        <v>15 - 120</v>
      </c>
      <c r="BK2292" s="176">
        <f t="shared" si="271"/>
        <v>68</v>
      </c>
      <c r="BL2292" s="176">
        <f t="shared" si="267"/>
        <v>15</v>
      </c>
      <c r="BM2292" s="533"/>
      <c r="BN2292" s="185">
        <v>8100</v>
      </c>
      <c r="BO2292" s="180">
        <v>20</v>
      </c>
      <c r="BP2292" s="178">
        <f t="shared" si="268"/>
        <v>9460</v>
      </c>
      <c r="BQ2292" s="420" t="str">
        <f t="shared" si="272"/>
        <v>IX</v>
      </c>
      <c r="BR2292" s="185"/>
      <c r="BS2292" s="464" t="s">
        <v>12999</v>
      </c>
    </row>
    <row r="2293" spans="1:71" ht="25.5" x14ac:dyDescent="0.2">
      <c r="A2293" s="697">
        <v>2291</v>
      </c>
      <c r="B2293" s="286" t="s">
        <v>13720</v>
      </c>
      <c r="C2293" s="286" t="s">
        <v>13716</v>
      </c>
      <c r="D2293" s="258" t="s">
        <v>12999</v>
      </c>
      <c r="E2293" s="736">
        <v>1</v>
      </c>
      <c r="F2293" s="736">
        <v>2</v>
      </c>
      <c r="G2293" s="737">
        <v>20</v>
      </c>
      <c r="H2293" s="305" t="s">
        <v>13117</v>
      </c>
      <c r="I2293" s="496" t="s">
        <v>635</v>
      </c>
      <c r="J2293" s="497" t="s">
        <v>1765</v>
      </c>
      <c r="K2293" s="427" t="s">
        <v>3491</v>
      </c>
      <c r="L2293" s="427" t="s">
        <v>3491</v>
      </c>
      <c r="M2293" s="684">
        <v>5.8</v>
      </c>
      <c r="N2293" s="684" t="s">
        <v>15710</v>
      </c>
      <c r="O2293" s="684">
        <v>210</v>
      </c>
      <c r="P2293" s="427" t="s">
        <v>16430</v>
      </c>
      <c r="Q2293" s="179">
        <v>7</v>
      </c>
      <c r="R2293" s="180"/>
      <c r="S2293" s="498">
        <v>11</v>
      </c>
      <c r="T2293" s="190">
        <v>12</v>
      </c>
      <c r="U2293" s="190">
        <v>4</v>
      </c>
      <c r="V2293" s="190">
        <v>16</v>
      </c>
      <c r="W2293" s="742">
        <v>12</v>
      </c>
      <c r="X2293" s="194"/>
      <c r="Y2293" s="184">
        <v>18</v>
      </c>
      <c r="Z2293" s="194"/>
      <c r="AA2293" s="194"/>
      <c r="AB2293" s="220"/>
      <c r="AC2293" s="419" t="s">
        <v>13722</v>
      </c>
      <c r="AD2293" s="427" t="s">
        <v>1949</v>
      </c>
      <c r="AE2293" s="427" t="s">
        <v>4252</v>
      </c>
      <c r="AF2293" s="177">
        <v>0</v>
      </c>
      <c r="AG2293" s="177">
        <v>0</v>
      </c>
      <c r="AH2293" s="177">
        <v>0</v>
      </c>
      <c r="AI2293" s="177">
        <v>0</v>
      </c>
      <c r="AJ2293" s="177">
        <v>0</v>
      </c>
      <c r="AK2293" s="177">
        <v>0</v>
      </c>
      <c r="AL2293" s="383">
        <v>2</v>
      </c>
      <c r="AM2293" s="177">
        <v>0</v>
      </c>
      <c r="AN2293" s="177">
        <v>0</v>
      </c>
      <c r="AO2293" s="177">
        <v>0</v>
      </c>
      <c r="AP2293" s="180">
        <v>2</v>
      </c>
      <c r="AQ2293" s="180"/>
      <c r="AR2293" s="180"/>
      <c r="AS2293" s="180"/>
      <c r="AT2293" s="180"/>
      <c r="AU2293" s="180"/>
      <c r="AV2293" s="180"/>
      <c r="AW2293" s="180"/>
      <c r="AX2293" s="180"/>
      <c r="AY2293" s="180">
        <v>2</v>
      </c>
      <c r="AZ2293" s="180"/>
      <c r="BA2293" s="180"/>
      <c r="BB2293" s="180"/>
      <c r="BC2293" s="180"/>
      <c r="BD2293" s="180"/>
      <c r="BE2293" s="180"/>
      <c r="BF2293" s="180">
        <v>2</v>
      </c>
      <c r="BG2293" s="180"/>
      <c r="BH2293" s="176" t="str">
        <f t="shared" si="266"/>
        <v>class level</v>
      </c>
      <c r="BI2293" s="176">
        <f t="shared" si="269"/>
        <v>16</v>
      </c>
      <c r="BJ2293" s="182" t="str">
        <f t="shared" si="270"/>
        <v>2 - 16</v>
      </c>
      <c r="BK2293" s="176">
        <f t="shared" si="271"/>
        <v>9</v>
      </c>
      <c r="BL2293" s="176">
        <f t="shared" si="267"/>
        <v>2</v>
      </c>
      <c r="BM2293" s="535"/>
      <c r="BN2293" s="185">
        <v>73</v>
      </c>
      <c r="BO2293" s="180">
        <v>2</v>
      </c>
      <c r="BP2293" s="178">
        <f t="shared" si="268"/>
        <v>91</v>
      </c>
      <c r="BQ2293" s="420" t="str">
        <f t="shared" si="272"/>
        <v>III</v>
      </c>
      <c r="BR2293" s="185"/>
      <c r="BS2293" s="464" t="s">
        <v>12999</v>
      </c>
    </row>
    <row r="2294" spans="1:71" ht="25.5" x14ac:dyDescent="0.2">
      <c r="A2294" s="696">
        <v>2292</v>
      </c>
      <c r="B2294" s="286" t="s">
        <v>13720</v>
      </c>
      <c r="C2294" s="286" t="s">
        <v>13717</v>
      </c>
      <c r="D2294" s="258" t="s">
        <v>12999</v>
      </c>
      <c r="E2294" s="736">
        <v>1</v>
      </c>
      <c r="F2294" s="736">
        <v>2</v>
      </c>
      <c r="G2294" s="737">
        <v>20</v>
      </c>
      <c r="H2294" s="305" t="s">
        <v>13117</v>
      </c>
      <c r="I2294" s="496" t="s">
        <v>635</v>
      </c>
      <c r="J2294" s="497" t="s">
        <v>1765</v>
      </c>
      <c r="K2294" s="427" t="s">
        <v>3491</v>
      </c>
      <c r="L2294" s="427" t="s">
        <v>3491</v>
      </c>
      <c r="M2294" s="684">
        <v>6</v>
      </c>
      <c r="N2294" s="684" t="s">
        <v>15710</v>
      </c>
      <c r="O2294" s="684">
        <v>240</v>
      </c>
      <c r="P2294" s="427" t="s">
        <v>16430</v>
      </c>
      <c r="Q2294" s="179">
        <v>7</v>
      </c>
      <c r="R2294" s="180"/>
      <c r="S2294" s="498">
        <v>11</v>
      </c>
      <c r="T2294" s="190">
        <v>12</v>
      </c>
      <c r="U2294" s="190">
        <v>4</v>
      </c>
      <c r="V2294" s="190">
        <v>16</v>
      </c>
      <c r="W2294" s="742">
        <v>0</v>
      </c>
      <c r="X2294" s="194"/>
      <c r="Y2294" s="184">
        <v>18</v>
      </c>
      <c r="Z2294" s="194"/>
      <c r="AA2294" s="194"/>
      <c r="AB2294" s="220"/>
      <c r="AC2294" s="419" t="s">
        <v>13723</v>
      </c>
      <c r="AD2294" s="427" t="s">
        <v>1949</v>
      </c>
      <c r="AE2294" s="427" t="s">
        <v>4252</v>
      </c>
      <c r="AF2294" s="177">
        <v>0</v>
      </c>
      <c r="AG2294" s="177">
        <v>0</v>
      </c>
      <c r="AH2294" s="177">
        <v>0</v>
      </c>
      <c r="AI2294" s="177">
        <v>0</v>
      </c>
      <c r="AJ2294" s="177">
        <v>0</v>
      </c>
      <c r="AK2294" s="177">
        <v>0</v>
      </c>
      <c r="AL2294" s="383">
        <v>3</v>
      </c>
      <c r="AM2294" s="177">
        <v>0</v>
      </c>
      <c r="AN2294" s="177">
        <v>0</v>
      </c>
      <c r="AO2294" s="177">
        <v>0</v>
      </c>
      <c r="AP2294" s="180">
        <v>3</v>
      </c>
      <c r="AQ2294" s="180"/>
      <c r="AR2294" s="180"/>
      <c r="AS2294" s="180"/>
      <c r="AT2294" s="180"/>
      <c r="AU2294" s="180"/>
      <c r="AV2294" s="180"/>
      <c r="AW2294" s="180"/>
      <c r="AX2294" s="180"/>
      <c r="AY2294" s="180">
        <v>3</v>
      </c>
      <c r="AZ2294" s="180"/>
      <c r="BA2294" s="180"/>
      <c r="BB2294" s="180"/>
      <c r="BC2294" s="180"/>
      <c r="BD2294" s="180"/>
      <c r="BE2294" s="180"/>
      <c r="BF2294" s="180">
        <v>3</v>
      </c>
      <c r="BG2294" s="180"/>
      <c r="BH2294" s="176" t="str">
        <f t="shared" si="266"/>
        <v>class level</v>
      </c>
      <c r="BI2294" s="176">
        <f t="shared" si="269"/>
        <v>16</v>
      </c>
      <c r="BJ2294" s="182" t="str">
        <f t="shared" si="270"/>
        <v>3 - 24</v>
      </c>
      <c r="BK2294" s="176">
        <f t="shared" si="271"/>
        <v>14</v>
      </c>
      <c r="BL2294" s="176">
        <f t="shared" si="267"/>
        <v>3</v>
      </c>
      <c r="BM2294" s="533"/>
      <c r="BN2294" s="185">
        <v>105</v>
      </c>
      <c r="BO2294" s="180">
        <v>3</v>
      </c>
      <c r="BP2294" s="178">
        <f t="shared" si="268"/>
        <v>147</v>
      </c>
      <c r="BQ2294" s="420" t="str">
        <f t="shared" si="272"/>
        <v>III</v>
      </c>
      <c r="BR2294" s="185"/>
      <c r="BS2294" s="464" t="s">
        <v>12999</v>
      </c>
    </row>
    <row r="2295" spans="1:71" ht="25.5" x14ac:dyDescent="0.2">
      <c r="A2295" s="696">
        <v>2293</v>
      </c>
      <c r="B2295" s="286" t="s">
        <v>13720</v>
      </c>
      <c r="C2295" s="286" t="s">
        <v>13718</v>
      </c>
      <c r="D2295" s="258" t="s">
        <v>12999</v>
      </c>
      <c r="E2295" s="736">
        <v>1</v>
      </c>
      <c r="F2295" s="736">
        <v>2</v>
      </c>
      <c r="G2295" s="737">
        <v>20</v>
      </c>
      <c r="H2295" s="305" t="s">
        <v>13117</v>
      </c>
      <c r="I2295" s="496" t="s">
        <v>635</v>
      </c>
      <c r="J2295" s="497" t="s">
        <v>1765</v>
      </c>
      <c r="K2295" s="427" t="s">
        <v>3491</v>
      </c>
      <c r="L2295" s="427" t="s">
        <v>3491</v>
      </c>
      <c r="M2295" s="684">
        <v>6.3</v>
      </c>
      <c r="N2295" s="684" t="s">
        <v>15710</v>
      </c>
      <c r="O2295" s="684">
        <v>270</v>
      </c>
      <c r="P2295" s="427" t="s">
        <v>16430</v>
      </c>
      <c r="Q2295" s="179">
        <v>7</v>
      </c>
      <c r="R2295" s="180"/>
      <c r="S2295" s="498">
        <v>11</v>
      </c>
      <c r="T2295" s="190">
        <v>12</v>
      </c>
      <c r="U2295" s="190">
        <v>4</v>
      </c>
      <c r="V2295" s="190">
        <v>16</v>
      </c>
      <c r="W2295" s="742">
        <v>0</v>
      </c>
      <c r="X2295" s="194"/>
      <c r="Y2295" s="184">
        <v>18</v>
      </c>
      <c r="Z2295" s="194"/>
      <c r="AA2295" s="194"/>
      <c r="AB2295" s="220"/>
      <c r="AC2295" s="419" t="s">
        <v>13724</v>
      </c>
      <c r="AD2295" s="427" t="s">
        <v>1949</v>
      </c>
      <c r="AE2295" s="427" t="s">
        <v>4252</v>
      </c>
      <c r="AF2295" s="177">
        <v>0</v>
      </c>
      <c r="AG2295" s="177">
        <v>0</v>
      </c>
      <c r="AH2295" s="177">
        <v>0</v>
      </c>
      <c r="AI2295" s="177">
        <v>0</v>
      </c>
      <c r="AJ2295" s="177">
        <v>0</v>
      </c>
      <c r="AK2295" s="177">
        <v>0</v>
      </c>
      <c r="AL2295" s="383">
        <v>4</v>
      </c>
      <c r="AM2295" s="177">
        <v>0</v>
      </c>
      <c r="AN2295" s="177">
        <v>0</v>
      </c>
      <c r="AO2295" s="177">
        <v>0</v>
      </c>
      <c r="AP2295" s="180">
        <v>4</v>
      </c>
      <c r="AQ2295" s="180"/>
      <c r="AR2295" s="180"/>
      <c r="AS2295" s="180"/>
      <c r="AT2295" s="180"/>
      <c r="AU2295" s="180"/>
      <c r="AV2295" s="180"/>
      <c r="AW2295" s="180"/>
      <c r="AX2295" s="180"/>
      <c r="AY2295" s="180">
        <v>4</v>
      </c>
      <c r="AZ2295" s="180"/>
      <c r="BA2295" s="180"/>
      <c r="BB2295" s="180"/>
      <c r="BC2295" s="180"/>
      <c r="BD2295" s="180"/>
      <c r="BE2295" s="180"/>
      <c r="BF2295" s="180">
        <v>4</v>
      </c>
      <c r="BG2295" s="180"/>
      <c r="BH2295" s="176" t="str">
        <f t="shared" si="266"/>
        <v>class level</v>
      </c>
      <c r="BI2295" s="176">
        <f t="shared" si="269"/>
        <v>15</v>
      </c>
      <c r="BJ2295" s="182" t="str">
        <f t="shared" si="270"/>
        <v>4 - 32</v>
      </c>
      <c r="BK2295" s="176">
        <f t="shared" si="271"/>
        <v>18</v>
      </c>
      <c r="BL2295" s="176">
        <f t="shared" si="267"/>
        <v>4</v>
      </c>
      <c r="BM2295" s="535"/>
      <c r="BN2295" s="185">
        <v>150</v>
      </c>
      <c r="BO2295" s="180">
        <v>4</v>
      </c>
      <c r="BP2295" s="178">
        <f t="shared" si="268"/>
        <v>222</v>
      </c>
      <c r="BQ2295" s="420" t="str">
        <f t="shared" si="272"/>
        <v>III</v>
      </c>
      <c r="BR2295" s="185"/>
      <c r="BS2295" s="464" t="s">
        <v>12999</v>
      </c>
    </row>
    <row r="2296" spans="1:71" ht="25.5" x14ac:dyDescent="0.2">
      <c r="A2296" s="697">
        <v>2294</v>
      </c>
      <c r="B2296" s="286" t="s">
        <v>13720</v>
      </c>
      <c r="C2296" s="286" t="s">
        <v>13719</v>
      </c>
      <c r="D2296" s="258" t="s">
        <v>12999</v>
      </c>
      <c r="E2296" s="736">
        <v>1</v>
      </c>
      <c r="F2296" s="736">
        <v>2</v>
      </c>
      <c r="G2296" s="737">
        <v>20</v>
      </c>
      <c r="H2296" s="305" t="s">
        <v>13117</v>
      </c>
      <c r="I2296" s="496" t="s">
        <v>635</v>
      </c>
      <c r="J2296" s="497" t="s">
        <v>1765</v>
      </c>
      <c r="K2296" s="427" t="s">
        <v>3491</v>
      </c>
      <c r="L2296" s="427" t="s">
        <v>3491</v>
      </c>
      <c r="M2296" s="684">
        <v>6.5</v>
      </c>
      <c r="N2296" s="684" t="s">
        <v>15710</v>
      </c>
      <c r="O2296" s="684">
        <v>300</v>
      </c>
      <c r="P2296" s="427" t="s">
        <v>16430</v>
      </c>
      <c r="Q2296" s="179">
        <v>7</v>
      </c>
      <c r="R2296" s="180"/>
      <c r="S2296" s="498">
        <v>11</v>
      </c>
      <c r="T2296" s="190">
        <v>12</v>
      </c>
      <c r="U2296" s="190">
        <v>4</v>
      </c>
      <c r="V2296" s="190">
        <v>16</v>
      </c>
      <c r="W2296" s="742">
        <v>0</v>
      </c>
      <c r="X2296" s="194"/>
      <c r="Y2296" s="184">
        <v>18</v>
      </c>
      <c r="Z2296" s="194"/>
      <c r="AA2296" s="194"/>
      <c r="AB2296" s="220"/>
      <c r="AC2296" s="419" t="s">
        <v>13725</v>
      </c>
      <c r="AD2296" s="427" t="s">
        <v>1949</v>
      </c>
      <c r="AE2296" s="427" t="s">
        <v>4252</v>
      </c>
      <c r="AF2296" s="177">
        <v>0</v>
      </c>
      <c r="AG2296" s="177">
        <v>0</v>
      </c>
      <c r="AH2296" s="177">
        <v>0</v>
      </c>
      <c r="AI2296" s="177">
        <v>0</v>
      </c>
      <c r="AJ2296" s="177">
        <v>0</v>
      </c>
      <c r="AK2296" s="177">
        <v>0</v>
      </c>
      <c r="AL2296" s="383">
        <v>5</v>
      </c>
      <c r="AM2296" s="177">
        <v>0</v>
      </c>
      <c r="AN2296" s="177">
        <v>0</v>
      </c>
      <c r="AO2296" s="177">
        <v>0</v>
      </c>
      <c r="AP2296" s="180">
        <v>5</v>
      </c>
      <c r="AQ2296" s="180"/>
      <c r="AR2296" s="180"/>
      <c r="AS2296" s="180"/>
      <c r="AT2296" s="180"/>
      <c r="AU2296" s="180"/>
      <c r="AV2296" s="180"/>
      <c r="AW2296" s="180"/>
      <c r="AX2296" s="180"/>
      <c r="AY2296" s="180">
        <v>5</v>
      </c>
      <c r="AZ2296" s="180"/>
      <c r="BA2296" s="180"/>
      <c r="BB2296" s="180"/>
      <c r="BC2296" s="180"/>
      <c r="BD2296" s="180"/>
      <c r="BE2296" s="180"/>
      <c r="BF2296" s="180">
        <v>5</v>
      </c>
      <c r="BG2296" s="180"/>
      <c r="BH2296" s="176" t="str">
        <f t="shared" si="266"/>
        <v>class level</v>
      </c>
      <c r="BI2296" s="176">
        <f t="shared" si="269"/>
        <v>15</v>
      </c>
      <c r="BJ2296" s="182" t="str">
        <f t="shared" si="270"/>
        <v>5 - 40</v>
      </c>
      <c r="BK2296" s="176">
        <f t="shared" si="271"/>
        <v>23</v>
      </c>
      <c r="BL2296" s="176">
        <f t="shared" si="267"/>
        <v>5</v>
      </c>
      <c r="BM2296" s="533"/>
      <c r="BN2296" s="185">
        <v>205</v>
      </c>
      <c r="BO2296" s="180">
        <v>5</v>
      </c>
      <c r="BP2296" s="178">
        <f t="shared" si="268"/>
        <v>320</v>
      </c>
      <c r="BQ2296" s="420" t="str">
        <f t="shared" si="272"/>
        <v>IV</v>
      </c>
      <c r="BR2296" s="185"/>
      <c r="BS2296" s="464" t="s">
        <v>12999</v>
      </c>
    </row>
    <row r="2297" spans="1:71" ht="51" x14ac:dyDescent="0.2">
      <c r="A2297" s="697">
        <v>2295</v>
      </c>
      <c r="B2297" s="286" t="s">
        <v>13726</v>
      </c>
      <c r="C2297" s="286" t="s">
        <v>13726</v>
      </c>
      <c r="D2297" s="258" t="s">
        <v>12999</v>
      </c>
      <c r="E2297" s="736">
        <v>1</v>
      </c>
      <c r="F2297" s="736">
        <v>1</v>
      </c>
      <c r="G2297" s="737">
        <v>100</v>
      </c>
      <c r="H2297" s="305" t="s">
        <v>13059</v>
      </c>
      <c r="I2297" s="496" t="s">
        <v>13037</v>
      </c>
      <c r="J2297" s="497" t="s">
        <v>13038</v>
      </c>
      <c r="K2297" s="427" t="s">
        <v>2070</v>
      </c>
      <c r="L2297" s="427" t="s">
        <v>5490</v>
      </c>
      <c r="M2297" s="685">
        <v>7.5</v>
      </c>
      <c r="N2297" s="685" t="s">
        <v>15715</v>
      </c>
      <c r="O2297" s="685">
        <v>400</v>
      </c>
      <c r="P2297" s="427" t="s">
        <v>15807</v>
      </c>
      <c r="Q2297" s="179">
        <v>4</v>
      </c>
      <c r="R2297" s="180">
        <v>18</v>
      </c>
      <c r="S2297" s="498">
        <v>8</v>
      </c>
      <c r="T2297" s="190">
        <v>10</v>
      </c>
      <c r="U2297" s="190">
        <v>3</v>
      </c>
      <c r="V2297" s="190">
        <v>12</v>
      </c>
      <c r="W2297" s="742">
        <v>9</v>
      </c>
      <c r="X2297" s="742"/>
      <c r="Y2297" s="742"/>
      <c r="Z2297" s="742"/>
      <c r="AA2297" s="742"/>
      <c r="AB2297" s="220"/>
      <c r="AC2297" s="419" t="s">
        <v>13747</v>
      </c>
      <c r="AD2297" s="427" t="s">
        <v>13060</v>
      </c>
      <c r="AE2297" s="427" t="s">
        <v>4248</v>
      </c>
      <c r="AF2297" s="177">
        <v>0</v>
      </c>
      <c r="AG2297" s="177">
        <v>0</v>
      </c>
      <c r="AH2297" s="177">
        <v>0</v>
      </c>
      <c r="AI2297" s="177">
        <v>0</v>
      </c>
      <c r="AJ2297" s="177">
        <v>0</v>
      </c>
      <c r="AK2297" s="177">
        <v>0</v>
      </c>
      <c r="AL2297" s="383">
        <v>8</v>
      </c>
      <c r="AM2297" s="177">
        <v>0</v>
      </c>
      <c r="AN2297" s="177">
        <v>0</v>
      </c>
      <c r="AO2297" s="182">
        <v>0</v>
      </c>
      <c r="AP2297" s="180"/>
      <c r="AQ2297" s="180"/>
      <c r="AR2297" s="180"/>
      <c r="AS2297" s="180"/>
      <c r="AT2297" s="180"/>
      <c r="AU2297" s="180"/>
      <c r="AV2297" s="180"/>
      <c r="AW2297" s="180"/>
      <c r="AX2297" s="180"/>
      <c r="AY2297" s="180"/>
      <c r="AZ2297" s="180"/>
      <c r="BA2297" s="180"/>
      <c r="BB2297" s="180"/>
      <c r="BC2297" s="180"/>
      <c r="BD2297" s="180"/>
      <c r="BE2297" s="180"/>
      <c r="BF2297" s="180"/>
      <c r="BG2297" s="180"/>
      <c r="BH2297" s="176">
        <f t="shared" si="266"/>
        <v>8</v>
      </c>
      <c r="BI2297" s="176">
        <f t="shared" si="269"/>
        <v>12</v>
      </c>
      <c r="BJ2297" s="182" t="str">
        <f t="shared" si="270"/>
        <v>8 - 64</v>
      </c>
      <c r="BK2297" s="176">
        <f t="shared" si="271"/>
        <v>36</v>
      </c>
      <c r="BL2297" s="176">
        <f t="shared" si="267"/>
        <v>8</v>
      </c>
      <c r="BM2297" s="533"/>
      <c r="BN2297" s="185">
        <v>650</v>
      </c>
      <c r="BO2297" s="180">
        <v>10</v>
      </c>
      <c r="BP2297" s="178">
        <f t="shared" si="268"/>
        <v>1010</v>
      </c>
      <c r="BQ2297" s="420" t="str">
        <f t="shared" si="272"/>
        <v>VI</v>
      </c>
      <c r="BR2297" s="185"/>
      <c r="BS2297" s="464" t="s">
        <v>12999</v>
      </c>
    </row>
    <row r="2298" spans="1:71" ht="63.75" x14ac:dyDescent="0.2">
      <c r="A2298" s="696">
        <v>2296</v>
      </c>
      <c r="B2298" s="286" t="s">
        <v>13727</v>
      </c>
      <c r="C2298" s="286" t="s">
        <v>13727</v>
      </c>
      <c r="D2298" s="258" t="s">
        <v>12999</v>
      </c>
      <c r="E2298" s="736">
        <v>1</v>
      </c>
      <c r="F2298" s="736">
        <v>1</v>
      </c>
      <c r="G2298" s="737">
        <v>20</v>
      </c>
      <c r="H2298" s="305" t="s">
        <v>13749</v>
      </c>
      <c r="I2298" s="496" t="s">
        <v>13751</v>
      </c>
      <c r="J2298" s="497" t="s">
        <v>13754</v>
      </c>
      <c r="K2298" s="427" t="s">
        <v>4405</v>
      </c>
      <c r="L2298" s="427" t="s">
        <v>5490</v>
      </c>
      <c r="M2298" s="685">
        <v>8.5</v>
      </c>
      <c r="N2298" s="685" t="s">
        <v>15715</v>
      </c>
      <c r="O2298" s="685">
        <v>625</v>
      </c>
      <c r="P2298" s="427" t="s">
        <v>16432</v>
      </c>
      <c r="Q2298" s="179">
        <v>0</v>
      </c>
      <c r="R2298" s="180">
        <v>19</v>
      </c>
      <c r="S2298" s="498">
        <v>13</v>
      </c>
      <c r="T2298" s="190">
        <v>14</v>
      </c>
      <c r="U2298" s="190">
        <v>4</v>
      </c>
      <c r="V2298" s="190">
        <v>16</v>
      </c>
      <c r="W2298" s="742">
        <v>9</v>
      </c>
      <c r="X2298" s="742"/>
      <c r="Y2298" s="742"/>
      <c r="Z2298" s="742"/>
      <c r="AA2298" s="742"/>
      <c r="AB2298" s="220"/>
      <c r="AC2298" s="419" t="s">
        <v>13780</v>
      </c>
      <c r="AD2298" s="427" t="s">
        <v>13060</v>
      </c>
      <c r="AE2298" s="427" t="s">
        <v>2729</v>
      </c>
      <c r="AF2298" s="177">
        <v>0</v>
      </c>
      <c r="AG2298" s="177">
        <v>0</v>
      </c>
      <c r="AH2298" s="177">
        <v>0</v>
      </c>
      <c r="AI2298" s="177">
        <v>0</v>
      </c>
      <c r="AJ2298" s="177">
        <v>0</v>
      </c>
      <c r="AK2298" s="177">
        <v>0</v>
      </c>
      <c r="AL2298" s="383">
        <v>12</v>
      </c>
      <c r="AM2298" s="177">
        <v>0</v>
      </c>
      <c r="AN2298" s="177">
        <v>0</v>
      </c>
      <c r="AO2298" s="182">
        <v>8</v>
      </c>
      <c r="AP2298" s="180"/>
      <c r="AQ2298" s="180"/>
      <c r="AR2298" s="180"/>
      <c r="AS2298" s="180"/>
      <c r="AT2298" s="180"/>
      <c r="AU2298" s="180"/>
      <c r="AV2298" s="180"/>
      <c r="AW2298" s="180"/>
      <c r="AX2298" s="180"/>
      <c r="AY2298" s="180"/>
      <c r="AZ2298" s="180"/>
      <c r="BA2298" s="180"/>
      <c r="BB2298" s="180"/>
      <c r="BC2298" s="180"/>
      <c r="BD2298" s="180"/>
      <c r="BE2298" s="180"/>
      <c r="BF2298" s="180"/>
      <c r="BG2298" s="180"/>
      <c r="BH2298" s="176">
        <f t="shared" si="266"/>
        <v>13</v>
      </c>
      <c r="BI2298" s="176">
        <f t="shared" si="269"/>
        <v>9</v>
      </c>
      <c r="BJ2298" s="182" t="str">
        <f t="shared" si="270"/>
        <v>20 - 104</v>
      </c>
      <c r="BK2298" s="176">
        <f t="shared" si="271"/>
        <v>62</v>
      </c>
      <c r="BL2298" s="176">
        <f t="shared" si="267"/>
        <v>14</v>
      </c>
      <c r="BM2298" s="533"/>
      <c r="BN2298" s="185">
        <v>5250</v>
      </c>
      <c r="BO2298" s="180">
        <v>16</v>
      </c>
      <c r="BP2298" s="178">
        <f t="shared" si="268"/>
        <v>6242</v>
      </c>
      <c r="BQ2298" s="420" t="str">
        <f t="shared" si="272"/>
        <v>VIII</v>
      </c>
      <c r="BR2298" s="185"/>
      <c r="BS2298" s="464" t="s">
        <v>12999</v>
      </c>
    </row>
    <row r="2299" spans="1:71" ht="63.75" x14ac:dyDescent="0.2">
      <c r="A2299" s="696">
        <v>2297</v>
      </c>
      <c r="B2299" s="286" t="s">
        <v>13728</v>
      </c>
      <c r="C2299" s="286" t="s">
        <v>13728</v>
      </c>
      <c r="D2299" s="258" t="s">
        <v>12999</v>
      </c>
      <c r="E2299" s="736">
        <v>1</v>
      </c>
      <c r="F2299" s="736">
        <v>1</v>
      </c>
      <c r="G2299" s="737">
        <v>20</v>
      </c>
      <c r="H2299" s="305" t="s">
        <v>13749</v>
      </c>
      <c r="I2299" s="496" t="s">
        <v>8167</v>
      </c>
      <c r="J2299" s="497" t="s">
        <v>922</v>
      </c>
      <c r="K2299" s="427" t="s">
        <v>6796</v>
      </c>
      <c r="L2299" s="427" t="s">
        <v>5490</v>
      </c>
      <c r="M2299" s="686">
        <v>9</v>
      </c>
      <c r="N2299" s="685" t="s">
        <v>15715</v>
      </c>
      <c r="O2299" s="686">
        <v>800</v>
      </c>
      <c r="P2299" s="427" t="s">
        <v>16431</v>
      </c>
      <c r="Q2299" s="179">
        <v>2</v>
      </c>
      <c r="R2299" s="180">
        <v>20</v>
      </c>
      <c r="S2299" s="498">
        <v>13</v>
      </c>
      <c r="T2299" s="190">
        <v>14</v>
      </c>
      <c r="U2299" s="190">
        <v>4</v>
      </c>
      <c r="V2299" s="190">
        <v>16</v>
      </c>
      <c r="W2299" s="742">
        <v>9</v>
      </c>
      <c r="X2299" s="742"/>
      <c r="Y2299" s="742"/>
      <c r="Z2299" s="742"/>
      <c r="AA2299" s="742"/>
      <c r="AB2299" s="220"/>
      <c r="AC2299" s="419" t="s">
        <v>13783</v>
      </c>
      <c r="AD2299" s="427" t="s">
        <v>13060</v>
      </c>
      <c r="AE2299" s="427" t="s">
        <v>2729</v>
      </c>
      <c r="AF2299" s="177">
        <v>0</v>
      </c>
      <c r="AG2299" s="177">
        <v>0</v>
      </c>
      <c r="AH2299" s="177">
        <v>0</v>
      </c>
      <c r="AI2299" s="177">
        <v>0</v>
      </c>
      <c r="AJ2299" s="177">
        <v>0</v>
      </c>
      <c r="AK2299" s="177">
        <v>0</v>
      </c>
      <c r="AL2299" s="383">
        <v>10</v>
      </c>
      <c r="AM2299" s="177">
        <v>0</v>
      </c>
      <c r="AN2299" s="177">
        <v>0</v>
      </c>
      <c r="AO2299" s="182">
        <v>5</v>
      </c>
      <c r="AP2299" s="180">
        <v>11</v>
      </c>
      <c r="AQ2299" s="180"/>
      <c r="AR2299" s="180"/>
      <c r="AS2299" s="180"/>
      <c r="AT2299" s="180"/>
      <c r="AU2299" s="180"/>
      <c r="AV2299" s="180"/>
      <c r="AW2299" s="180"/>
      <c r="AX2299" s="180"/>
      <c r="AY2299" s="180"/>
      <c r="AZ2299" s="180"/>
      <c r="BA2299" s="180"/>
      <c r="BB2299" s="180"/>
      <c r="BC2299" s="180"/>
      <c r="BD2299" s="180"/>
      <c r="BE2299" s="180"/>
      <c r="BF2299" s="180">
        <v>11</v>
      </c>
      <c r="BG2299" s="180"/>
      <c r="BH2299" s="176" t="str">
        <f t="shared" si="266"/>
        <v>class level</v>
      </c>
      <c r="BI2299" s="176">
        <f t="shared" si="269"/>
        <v>10</v>
      </c>
      <c r="BJ2299" s="182" t="str">
        <f t="shared" si="270"/>
        <v>15 - 85</v>
      </c>
      <c r="BK2299" s="176">
        <f t="shared" si="271"/>
        <v>50</v>
      </c>
      <c r="BL2299" s="176">
        <f t="shared" si="267"/>
        <v>11</v>
      </c>
      <c r="BM2299" s="535"/>
      <c r="BN2299" s="185">
        <v>3150</v>
      </c>
      <c r="BO2299" s="180">
        <v>14</v>
      </c>
      <c r="BP2299" s="178">
        <f t="shared" si="268"/>
        <v>3850</v>
      </c>
      <c r="BQ2299" s="420" t="str">
        <f t="shared" si="272"/>
        <v>VIII</v>
      </c>
      <c r="BR2299" s="185"/>
      <c r="BS2299" s="464" t="s">
        <v>12999</v>
      </c>
    </row>
    <row r="2300" spans="1:71" ht="38.25" x14ac:dyDescent="0.2">
      <c r="A2300" s="697">
        <v>2298</v>
      </c>
      <c r="B2300" s="286" t="s">
        <v>13729</v>
      </c>
      <c r="C2300" s="286" t="s">
        <v>13729</v>
      </c>
      <c r="D2300" s="258" t="s">
        <v>12999</v>
      </c>
      <c r="E2300" s="736">
        <v>1</v>
      </c>
      <c r="F2300" s="736">
        <v>1</v>
      </c>
      <c r="G2300" s="737">
        <v>1</v>
      </c>
      <c r="H2300" s="305" t="s">
        <v>13785</v>
      </c>
      <c r="I2300" s="207" t="s">
        <v>8138</v>
      </c>
      <c r="J2300" s="279" t="s">
        <v>11901</v>
      </c>
      <c r="K2300" s="427" t="s">
        <v>1128</v>
      </c>
      <c r="L2300" s="427" t="s">
        <v>3489</v>
      </c>
      <c r="M2300" s="685">
        <v>2.5</v>
      </c>
      <c r="N2300" s="685" t="s">
        <v>15715</v>
      </c>
      <c r="O2300" s="685">
        <v>26</v>
      </c>
      <c r="P2300" s="427" t="s">
        <v>15885</v>
      </c>
      <c r="Q2300" s="179">
        <v>4</v>
      </c>
      <c r="R2300" s="180"/>
      <c r="S2300" s="498">
        <v>13</v>
      </c>
      <c r="T2300" s="190">
        <v>14</v>
      </c>
      <c r="U2300" s="190">
        <v>4</v>
      </c>
      <c r="V2300" s="190">
        <v>16</v>
      </c>
      <c r="W2300" s="742">
        <v>6</v>
      </c>
      <c r="X2300" s="184"/>
      <c r="Y2300" s="184"/>
      <c r="Z2300" s="184"/>
      <c r="AA2300" s="184"/>
      <c r="AB2300" s="220"/>
      <c r="AC2300" s="419" t="s">
        <v>14015</v>
      </c>
      <c r="AD2300" s="427" t="s">
        <v>13004</v>
      </c>
      <c r="AE2300" s="427" t="s">
        <v>4250</v>
      </c>
      <c r="AF2300" s="177">
        <v>0</v>
      </c>
      <c r="AG2300" s="177">
        <v>0</v>
      </c>
      <c r="AH2300" s="177">
        <v>0</v>
      </c>
      <c r="AI2300" s="177">
        <v>0</v>
      </c>
      <c r="AJ2300" s="177">
        <v>0</v>
      </c>
      <c r="AK2300" s="177">
        <v>0</v>
      </c>
      <c r="AL2300" s="383">
        <v>5</v>
      </c>
      <c r="AM2300" s="177">
        <v>0</v>
      </c>
      <c r="AN2300" s="177">
        <v>0</v>
      </c>
      <c r="AO2300" s="182">
        <v>0</v>
      </c>
      <c r="AP2300" s="180"/>
      <c r="AQ2300" s="180"/>
      <c r="AR2300" s="180"/>
      <c r="AS2300" s="180"/>
      <c r="AT2300" s="180"/>
      <c r="AU2300" s="180"/>
      <c r="AV2300" s="180"/>
      <c r="AW2300" s="180"/>
      <c r="AX2300" s="180"/>
      <c r="AY2300" s="180"/>
      <c r="AZ2300" s="180"/>
      <c r="BA2300" s="180"/>
      <c r="BB2300" s="180"/>
      <c r="BC2300" s="180"/>
      <c r="BD2300" s="180"/>
      <c r="BE2300" s="180"/>
      <c r="BF2300" s="180"/>
      <c r="BG2300" s="180"/>
      <c r="BH2300" s="176">
        <f t="shared" si="266"/>
        <v>5</v>
      </c>
      <c r="BI2300" s="176">
        <f t="shared" si="269"/>
        <v>15</v>
      </c>
      <c r="BJ2300" s="182" t="str">
        <f t="shared" si="270"/>
        <v>5 - 40</v>
      </c>
      <c r="BK2300" s="176">
        <f t="shared" si="271"/>
        <v>23</v>
      </c>
      <c r="BL2300" s="176">
        <f t="shared" si="267"/>
        <v>5</v>
      </c>
      <c r="BM2300" s="533"/>
      <c r="BN2300" s="185">
        <v>280</v>
      </c>
      <c r="BO2300" s="180">
        <v>5</v>
      </c>
      <c r="BP2300" s="178">
        <f t="shared" si="268"/>
        <v>395</v>
      </c>
      <c r="BQ2300" s="420" t="str">
        <f t="shared" si="272"/>
        <v>V</v>
      </c>
      <c r="BR2300" s="185"/>
      <c r="BS2300" s="464" t="s">
        <v>12999</v>
      </c>
    </row>
    <row r="2301" spans="1:71" ht="51" x14ac:dyDescent="0.2">
      <c r="A2301" s="697">
        <v>2299</v>
      </c>
      <c r="B2301" s="286" t="s">
        <v>13730</v>
      </c>
      <c r="C2301" s="286" t="s">
        <v>13731</v>
      </c>
      <c r="D2301" s="258" t="s">
        <v>12999</v>
      </c>
      <c r="E2301" s="736">
        <v>209</v>
      </c>
      <c r="F2301" s="736">
        <v>3</v>
      </c>
      <c r="G2301" s="737">
        <v>30</v>
      </c>
      <c r="H2301" s="305" t="s">
        <v>13275</v>
      </c>
      <c r="I2301" s="496" t="s">
        <v>635</v>
      </c>
      <c r="J2301" s="497" t="s">
        <v>6551</v>
      </c>
      <c r="K2301" s="427" t="s">
        <v>4173</v>
      </c>
      <c r="L2301" s="427" t="s">
        <v>3489</v>
      </c>
      <c r="M2301" s="685">
        <v>1</v>
      </c>
      <c r="N2301" s="685" t="s">
        <v>15715</v>
      </c>
      <c r="O2301" s="685">
        <v>1</v>
      </c>
      <c r="P2301" s="427" t="s">
        <v>16433</v>
      </c>
      <c r="Q2301" s="179">
        <v>4</v>
      </c>
      <c r="R2301" s="180"/>
      <c r="S2301" s="498">
        <v>8</v>
      </c>
      <c r="T2301" s="190">
        <v>10</v>
      </c>
      <c r="U2301" s="190">
        <v>3</v>
      </c>
      <c r="V2301" s="190">
        <v>12</v>
      </c>
      <c r="W2301" s="742">
        <v>6</v>
      </c>
      <c r="X2301" s="184">
        <v>15</v>
      </c>
      <c r="Y2301" s="184"/>
      <c r="Z2301" s="184"/>
      <c r="AA2301" s="184"/>
      <c r="AB2301" s="499" t="s">
        <v>3878</v>
      </c>
      <c r="AC2301" s="419" t="s">
        <v>13858</v>
      </c>
      <c r="AD2301" s="427" t="s">
        <v>5476</v>
      </c>
      <c r="AE2301" s="427" t="s">
        <v>788</v>
      </c>
      <c r="AF2301" s="177">
        <v>0</v>
      </c>
      <c r="AG2301" s="177">
        <v>0</v>
      </c>
      <c r="AH2301" s="177">
        <v>0</v>
      </c>
      <c r="AI2301" s="177">
        <v>0</v>
      </c>
      <c r="AJ2301" s="177">
        <v>0</v>
      </c>
      <c r="AK2301" s="177">
        <v>0</v>
      </c>
      <c r="AL2301" s="383">
        <v>2</v>
      </c>
      <c r="AM2301" s="177">
        <v>0</v>
      </c>
      <c r="AN2301" s="177">
        <v>0</v>
      </c>
      <c r="AO2301" s="177">
        <v>0</v>
      </c>
      <c r="AP2301" s="180"/>
      <c r="AQ2301" s="180"/>
      <c r="AR2301" s="180"/>
      <c r="AS2301" s="180"/>
      <c r="AT2301" s="180"/>
      <c r="AU2301" s="180"/>
      <c r="AV2301" s="180"/>
      <c r="AW2301" s="180"/>
      <c r="AX2301" s="180"/>
      <c r="AY2301" s="180"/>
      <c r="AZ2301" s="180"/>
      <c r="BA2301" s="180"/>
      <c r="BB2301" s="180"/>
      <c r="BC2301" s="180"/>
      <c r="BD2301" s="180"/>
      <c r="BE2301" s="180"/>
      <c r="BF2301" s="180"/>
      <c r="BG2301" s="180"/>
      <c r="BH2301" s="176">
        <f t="shared" si="266"/>
        <v>2</v>
      </c>
      <c r="BI2301" s="176">
        <f t="shared" si="269"/>
        <v>16</v>
      </c>
      <c r="BJ2301" s="182" t="str">
        <f t="shared" si="270"/>
        <v>2 - 16</v>
      </c>
      <c r="BK2301" s="176">
        <f t="shared" si="271"/>
        <v>9</v>
      </c>
      <c r="BL2301" s="176">
        <f t="shared" si="267"/>
        <v>2</v>
      </c>
      <c r="BM2301" s="535"/>
      <c r="BN2301" s="185">
        <v>36</v>
      </c>
      <c r="BO2301" s="180">
        <v>2</v>
      </c>
      <c r="BP2301" s="178">
        <f t="shared" si="268"/>
        <v>54</v>
      </c>
      <c r="BQ2301" s="420" t="str">
        <f t="shared" si="272"/>
        <v>II</v>
      </c>
      <c r="BR2301" s="185"/>
      <c r="BS2301" s="464" t="s">
        <v>12999</v>
      </c>
    </row>
    <row r="2302" spans="1:71" ht="51" x14ac:dyDescent="0.2">
      <c r="A2302" s="696">
        <v>2300</v>
      </c>
      <c r="B2302" s="286" t="s">
        <v>13730</v>
      </c>
      <c r="C2302" s="286" t="s">
        <v>13732</v>
      </c>
      <c r="D2302" s="258" t="s">
        <v>12999</v>
      </c>
      <c r="E2302" s="736">
        <v>209</v>
      </c>
      <c r="F2302" s="736">
        <v>3</v>
      </c>
      <c r="G2302" s="737">
        <v>30</v>
      </c>
      <c r="H2302" s="305" t="s">
        <v>13275</v>
      </c>
      <c r="I2302" s="496" t="s">
        <v>635</v>
      </c>
      <c r="J2302" s="497" t="s">
        <v>6551</v>
      </c>
      <c r="K2302" s="427" t="s">
        <v>4173</v>
      </c>
      <c r="L2302" s="427" t="s">
        <v>3489</v>
      </c>
      <c r="M2302" s="685">
        <v>1</v>
      </c>
      <c r="N2302" s="685" t="s">
        <v>15715</v>
      </c>
      <c r="O2302" s="685">
        <v>1</v>
      </c>
      <c r="P2302" s="427" t="s">
        <v>16433</v>
      </c>
      <c r="Q2302" s="179">
        <v>4</v>
      </c>
      <c r="R2302" s="180"/>
      <c r="S2302" s="498">
        <v>8</v>
      </c>
      <c r="T2302" s="190">
        <v>10</v>
      </c>
      <c r="U2302" s="190">
        <v>3</v>
      </c>
      <c r="V2302" s="190">
        <v>12</v>
      </c>
      <c r="W2302" s="742">
        <v>6</v>
      </c>
      <c r="X2302" s="184">
        <v>15</v>
      </c>
      <c r="Y2302" s="184"/>
      <c r="Z2302" s="184"/>
      <c r="AA2302" s="184"/>
      <c r="AB2302" s="499" t="s">
        <v>3878</v>
      </c>
      <c r="AC2302" s="419" t="s">
        <v>13858</v>
      </c>
      <c r="AD2302" s="427" t="s">
        <v>5476</v>
      </c>
      <c r="AE2302" s="427" t="s">
        <v>788</v>
      </c>
      <c r="AF2302" s="177">
        <v>0</v>
      </c>
      <c r="AG2302" s="177">
        <v>0</v>
      </c>
      <c r="AH2302" s="177">
        <v>0</v>
      </c>
      <c r="AI2302" s="177">
        <v>0</v>
      </c>
      <c r="AJ2302" s="177">
        <v>0</v>
      </c>
      <c r="AK2302" s="177">
        <v>0</v>
      </c>
      <c r="AL2302" s="383">
        <v>3</v>
      </c>
      <c r="AM2302" s="177">
        <v>0</v>
      </c>
      <c r="AN2302" s="177">
        <v>0</v>
      </c>
      <c r="AO2302" s="177">
        <v>0</v>
      </c>
      <c r="AP2302" s="180"/>
      <c r="AQ2302" s="180"/>
      <c r="AR2302" s="180"/>
      <c r="AS2302" s="180"/>
      <c r="AT2302" s="180"/>
      <c r="AU2302" s="180"/>
      <c r="AV2302" s="180"/>
      <c r="AW2302" s="180"/>
      <c r="AX2302" s="180"/>
      <c r="AY2302" s="180"/>
      <c r="AZ2302" s="180"/>
      <c r="BA2302" s="180"/>
      <c r="BB2302" s="180"/>
      <c r="BC2302" s="180"/>
      <c r="BD2302" s="180"/>
      <c r="BE2302" s="180"/>
      <c r="BF2302" s="180"/>
      <c r="BG2302" s="180"/>
      <c r="BH2302" s="176">
        <f t="shared" si="266"/>
        <v>3</v>
      </c>
      <c r="BI2302" s="176">
        <f t="shared" si="269"/>
        <v>16</v>
      </c>
      <c r="BJ2302" s="182" t="str">
        <f t="shared" si="270"/>
        <v>3 - 24</v>
      </c>
      <c r="BK2302" s="176">
        <f t="shared" si="271"/>
        <v>14</v>
      </c>
      <c r="BL2302" s="176">
        <f t="shared" si="267"/>
        <v>3</v>
      </c>
      <c r="BM2302" s="533"/>
      <c r="BN2302" s="185">
        <v>65</v>
      </c>
      <c r="BO2302" s="180">
        <v>3</v>
      </c>
      <c r="BP2302" s="178">
        <f t="shared" si="268"/>
        <v>107</v>
      </c>
      <c r="BQ2302" s="420" t="str">
        <f t="shared" si="272"/>
        <v>III</v>
      </c>
      <c r="BR2302" s="185"/>
      <c r="BS2302" s="464" t="s">
        <v>12999</v>
      </c>
    </row>
    <row r="2303" spans="1:71" ht="51" x14ac:dyDescent="0.2">
      <c r="A2303" s="696">
        <v>2301</v>
      </c>
      <c r="B2303" s="286" t="s">
        <v>13730</v>
      </c>
      <c r="C2303" s="286" t="s">
        <v>13733</v>
      </c>
      <c r="D2303" s="258" t="s">
        <v>12999</v>
      </c>
      <c r="E2303" s="736">
        <v>209</v>
      </c>
      <c r="F2303" s="736">
        <v>3</v>
      </c>
      <c r="G2303" s="737">
        <v>30</v>
      </c>
      <c r="H2303" s="305" t="s">
        <v>13275</v>
      </c>
      <c r="I2303" s="496" t="s">
        <v>635</v>
      </c>
      <c r="J2303" s="497" t="s">
        <v>6551</v>
      </c>
      <c r="K2303" s="427" t="s">
        <v>4173</v>
      </c>
      <c r="L2303" s="427" t="s">
        <v>3489</v>
      </c>
      <c r="M2303" s="685">
        <v>1</v>
      </c>
      <c r="N2303" s="685" t="s">
        <v>15715</v>
      </c>
      <c r="O2303" s="685">
        <v>1</v>
      </c>
      <c r="P2303" s="427" t="s">
        <v>16433</v>
      </c>
      <c r="Q2303" s="179">
        <v>4</v>
      </c>
      <c r="R2303" s="180"/>
      <c r="S2303" s="498">
        <v>8</v>
      </c>
      <c r="T2303" s="190">
        <v>10</v>
      </c>
      <c r="U2303" s="190">
        <v>3</v>
      </c>
      <c r="V2303" s="190">
        <v>12</v>
      </c>
      <c r="W2303" s="742">
        <v>6</v>
      </c>
      <c r="X2303" s="184">
        <v>15</v>
      </c>
      <c r="Y2303" s="184"/>
      <c r="Z2303" s="184"/>
      <c r="AA2303" s="184"/>
      <c r="AB2303" s="499" t="s">
        <v>3878</v>
      </c>
      <c r="AC2303" s="419" t="s">
        <v>13858</v>
      </c>
      <c r="AD2303" s="427" t="s">
        <v>5476</v>
      </c>
      <c r="AE2303" s="427" t="s">
        <v>788</v>
      </c>
      <c r="AF2303" s="177">
        <v>0</v>
      </c>
      <c r="AG2303" s="177">
        <v>0</v>
      </c>
      <c r="AH2303" s="177">
        <v>0</v>
      </c>
      <c r="AI2303" s="177">
        <v>0</v>
      </c>
      <c r="AJ2303" s="177">
        <v>0</v>
      </c>
      <c r="AK2303" s="177">
        <v>0</v>
      </c>
      <c r="AL2303" s="383">
        <v>4</v>
      </c>
      <c r="AM2303" s="177">
        <v>0</v>
      </c>
      <c r="AN2303" s="177">
        <v>0</v>
      </c>
      <c r="AO2303" s="177">
        <v>0</v>
      </c>
      <c r="AP2303" s="180"/>
      <c r="AQ2303" s="180"/>
      <c r="AR2303" s="180"/>
      <c r="AS2303" s="180"/>
      <c r="AT2303" s="180"/>
      <c r="AU2303" s="180"/>
      <c r="AV2303" s="180"/>
      <c r="AW2303" s="180"/>
      <c r="AX2303" s="180"/>
      <c r="AY2303" s="180"/>
      <c r="AZ2303" s="180"/>
      <c r="BA2303" s="180"/>
      <c r="BB2303" s="180"/>
      <c r="BC2303" s="180"/>
      <c r="BD2303" s="180"/>
      <c r="BE2303" s="180"/>
      <c r="BF2303" s="180"/>
      <c r="BG2303" s="180"/>
      <c r="BH2303" s="176">
        <f t="shared" si="266"/>
        <v>4</v>
      </c>
      <c r="BI2303" s="176">
        <f t="shared" si="269"/>
        <v>15</v>
      </c>
      <c r="BJ2303" s="182" t="str">
        <f t="shared" si="270"/>
        <v>4 - 32</v>
      </c>
      <c r="BK2303" s="176">
        <f t="shared" si="271"/>
        <v>18</v>
      </c>
      <c r="BL2303" s="176">
        <f t="shared" si="267"/>
        <v>4</v>
      </c>
      <c r="BM2303" s="535"/>
      <c r="BN2303" s="185">
        <v>110</v>
      </c>
      <c r="BO2303" s="180">
        <v>4</v>
      </c>
      <c r="BP2303" s="178">
        <f t="shared" si="268"/>
        <v>182</v>
      </c>
      <c r="BQ2303" s="420" t="str">
        <f t="shared" si="272"/>
        <v>III</v>
      </c>
      <c r="BR2303" s="185"/>
      <c r="BS2303" s="464" t="s">
        <v>12999</v>
      </c>
    </row>
    <row r="2304" spans="1:71" ht="51" x14ac:dyDescent="0.2">
      <c r="A2304" s="697">
        <v>2302</v>
      </c>
      <c r="B2304" s="286" t="s">
        <v>13730</v>
      </c>
      <c r="C2304" s="286" t="s">
        <v>13805</v>
      </c>
      <c r="D2304" s="258" t="s">
        <v>12999</v>
      </c>
      <c r="E2304" s="736">
        <v>11</v>
      </c>
      <c r="F2304" s="736">
        <v>3</v>
      </c>
      <c r="G2304" s="737">
        <v>30</v>
      </c>
      <c r="H2304" s="305" t="s">
        <v>13275</v>
      </c>
      <c r="I2304" s="496" t="s">
        <v>635</v>
      </c>
      <c r="J2304" s="497" t="s">
        <v>6551</v>
      </c>
      <c r="K2304" s="427" t="s">
        <v>4173</v>
      </c>
      <c r="L2304" s="427" t="s">
        <v>3489</v>
      </c>
      <c r="M2304" s="685">
        <v>1</v>
      </c>
      <c r="N2304" s="685" t="s">
        <v>15715</v>
      </c>
      <c r="O2304" s="685">
        <v>1</v>
      </c>
      <c r="P2304" s="427" t="s">
        <v>16433</v>
      </c>
      <c r="Q2304" s="179">
        <v>4</v>
      </c>
      <c r="R2304" s="180"/>
      <c r="S2304" s="498">
        <v>8</v>
      </c>
      <c r="T2304" s="190">
        <v>10</v>
      </c>
      <c r="U2304" s="190">
        <v>3</v>
      </c>
      <c r="V2304" s="190">
        <v>12</v>
      </c>
      <c r="W2304" s="742">
        <v>6</v>
      </c>
      <c r="X2304" s="184">
        <v>15</v>
      </c>
      <c r="Y2304" s="184"/>
      <c r="Z2304" s="184"/>
      <c r="AA2304" s="184"/>
      <c r="AB2304" s="499" t="s">
        <v>3878</v>
      </c>
      <c r="AC2304" s="419" t="s">
        <v>13859</v>
      </c>
      <c r="AD2304" s="427" t="s">
        <v>5476</v>
      </c>
      <c r="AE2304" s="427" t="s">
        <v>788</v>
      </c>
      <c r="AF2304" s="177">
        <v>0</v>
      </c>
      <c r="AG2304" s="177">
        <v>0</v>
      </c>
      <c r="AH2304" s="177">
        <v>0</v>
      </c>
      <c r="AI2304" s="177">
        <v>0</v>
      </c>
      <c r="AJ2304" s="177">
        <v>0</v>
      </c>
      <c r="AK2304" s="177">
        <v>0</v>
      </c>
      <c r="AL2304" s="383">
        <v>2</v>
      </c>
      <c r="AM2304" s="177">
        <v>0</v>
      </c>
      <c r="AN2304" s="177">
        <v>0</v>
      </c>
      <c r="AO2304" s="177">
        <v>0</v>
      </c>
      <c r="AP2304" s="180">
        <v>2</v>
      </c>
      <c r="AQ2304" s="180"/>
      <c r="AR2304" s="180"/>
      <c r="AS2304" s="180"/>
      <c r="AT2304" s="180"/>
      <c r="AU2304" s="180"/>
      <c r="AV2304" s="180"/>
      <c r="AW2304" s="180"/>
      <c r="AX2304" s="180"/>
      <c r="AY2304" s="180"/>
      <c r="AZ2304" s="180"/>
      <c r="BA2304" s="180"/>
      <c r="BB2304" s="180"/>
      <c r="BC2304" s="180"/>
      <c r="BD2304" s="180"/>
      <c r="BE2304" s="180"/>
      <c r="BF2304" s="180">
        <v>2</v>
      </c>
      <c r="BG2304" s="180"/>
      <c r="BH2304" s="176" t="str">
        <f t="shared" si="266"/>
        <v>class level</v>
      </c>
      <c r="BI2304" s="176">
        <f t="shared" si="269"/>
        <v>16</v>
      </c>
      <c r="BJ2304" s="182" t="str">
        <f t="shared" si="270"/>
        <v>2 - 16</v>
      </c>
      <c r="BK2304" s="176">
        <f t="shared" si="271"/>
        <v>9</v>
      </c>
      <c r="BL2304" s="176">
        <f t="shared" si="267"/>
        <v>2</v>
      </c>
      <c r="BM2304" s="535"/>
      <c r="BN2304" s="185">
        <v>52</v>
      </c>
      <c r="BO2304" s="180">
        <v>2</v>
      </c>
      <c r="BP2304" s="178">
        <f t="shared" si="268"/>
        <v>70</v>
      </c>
      <c r="BQ2304" s="420" t="str">
        <f t="shared" si="272"/>
        <v>III</v>
      </c>
      <c r="BR2304" s="185"/>
      <c r="BS2304" s="464" t="s">
        <v>13808</v>
      </c>
    </row>
    <row r="2305" spans="1:71" ht="51" x14ac:dyDescent="0.2">
      <c r="A2305" s="697">
        <v>2303</v>
      </c>
      <c r="B2305" s="286" t="s">
        <v>13730</v>
      </c>
      <c r="C2305" s="286" t="s">
        <v>13805</v>
      </c>
      <c r="D2305" s="258" t="s">
        <v>12999</v>
      </c>
      <c r="E2305" s="736">
        <v>11</v>
      </c>
      <c r="F2305" s="736">
        <v>3</v>
      </c>
      <c r="G2305" s="737">
        <v>30</v>
      </c>
      <c r="H2305" s="305" t="s">
        <v>13275</v>
      </c>
      <c r="I2305" s="496" t="s">
        <v>635</v>
      </c>
      <c r="J2305" s="497" t="s">
        <v>6551</v>
      </c>
      <c r="K2305" s="427" t="s">
        <v>4173</v>
      </c>
      <c r="L2305" s="427" t="s">
        <v>3489</v>
      </c>
      <c r="M2305" s="685">
        <v>1</v>
      </c>
      <c r="N2305" s="685" t="s">
        <v>15715</v>
      </c>
      <c r="O2305" s="685">
        <v>1</v>
      </c>
      <c r="P2305" s="427" t="s">
        <v>16433</v>
      </c>
      <c r="Q2305" s="179">
        <v>4</v>
      </c>
      <c r="R2305" s="180"/>
      <c r="S2305" s="498">
        <v>8</v>
      </c>
      <c r="T2305" s="190">
        <v>10</v>
      </c>
      <c r="U2305" s="190">
        <v>3</v>
      </c>
      <c r="V2305" s="190">
        <v>12</v>
      </c>
      <c r="W2305" s="742">
        <v>6</v>
      </c>
      <c r="X2305" s="184">
        <v>15</v>
      </c>
      <c r="Y2305" s="184"/>
      <c r="Z2305" s="184"/>
      <c r="AA2305" s="184"/>
      <c r="AB2305" s="499" t="s">
        <v>3878</v>
      </c>
      <c r="AC2305" s="419" t="s">
        <v>13859</v>
      </c>
      <c r="AD2305" s="427" t="s">
        <v>5476</v>
      </c>
      <c r="AE2305" s="427" t="s">
        <v>788</v>
      </c>
      <c r="AF2305" s="177">
        <v>0</v>
      </c>
      <c r="AG2305" s="177">
        <v>0</v>
      </c>
      <c r="AH2305" s="177">
        <v>0</v>
      </c>
      <c r="AI2305" s="177">
        <v>0</v>
      </c>
      <c r="AJ2305" s="177">
        <v>0</v>
      </c>
      <c r="AK2305" s="177">
        <v>0</v>
      </c>
      <c r="AL2305" s="383">
        <v>3</v>
      </c>
      <c r="AM2305" s="177">
        <v>0</v>
      </c>
      <c r="AN2305" s="177">
        <v>0</v>
      </c>
      <c r="AO2305" s="177">
        <v>0</v>
      </c>
      <c r="AP2305" s="180">
        <v>3</v>
      </c>
      <c r="AQ2305" s="180"/>
      <c r="AR2305" s="180"/>
      <c r="AS2305" s="180"/>
      <c r="AT2305" s="180"/>
      <c r="AU2305" s="180"/>
      <c r="AV2305" s="180"/>
      <c r="AW2305" s="180"/>
      <c r="AX2305" s="180"/>
      <c r="AY2305" s="180"/>
      <c r="AZ2305" s="180"/>
      <c r="BA2305" s="180"/>
      <c r="BB2305" s="180"/>
      <c r="BC2305" s="180"/>
      <c r="BD2305" s="180"/>
      <c r="BE2305" s="180"/>
      <c r="BF2305" s="180">
        <v>3</v>
      </c>
      <c r="BG2305" s="180"/>
      <c r="BH2305" s="176" t="str">
        <f t="shared" si="266"/>
        <v>class level</v>
      </c>
      <c r="BI2305" s="176">
        <f t="shared" si="269"/>
        <v>16</v>
      </c>
      <c r="BJ2305" s="182" t="str">
        <f t="shared" si="270"/>
        <v>3 - 24</v>
      </c>
      <c r="BK2305" s="176">
        <f t="shared" si="271"/>
        <v>14</v>
      </c>
      <c r="BL2305" s="176">
        <f t="shared" si="267"/>
        <v>3</v>
      </c>
      <c r="BM2305" s="533"/>
      <c r="BN2305" s="185">
        <v>95</v>
      </c>
      <c r="BO2305" s="180">
        <v>3</v>
      </c>
      <c r="BP2305" s="178">
        <f t="shared" si="268"/>
        <v>137</v>
      </c>
      <c r="BQ2305" s="420" t="str">
        <f t="shared" si="272"/>
        <v>III</v>
      </c>
      <c r="BR2305" s="185"/>
      <c r="BS2305" s="464" t="s">
        <v>13808</v>
      </c>
    </row>
    <row r="2306" spans="1:71" ht="51" x14ac:dyDescent="0.2">
      <c r="A2306" s="696">
        <v>2304</v>
      </c>
      <c r="B2306" s="286" t="s">
        <v>13730</v>
      </c>
      <c r="C2306" s="286" t="s">
        <v>13805</v>
      </c>
      <c r="D2306" s="258" t="s">
        <v>12999</v>
      </c>
      <c r="E2306" s="736">
        <v>11</v>
      </c>
      <c r="F2306" s="736">
        <v>3</v>
      </c>
      <c r="G2306" s="737">
        <v>30</v>
      </c>
      <c r="H2306" s="305" t="s">
        <v>13275</v>
      </c>
      <c r="I2306" s="496" t="s">
        <v>635</v>
      </c>
      <c r="J2306" s="497" t="s">
        <v>6551</v>
      </c>
      <c r="K2306" s="427" t="s">
        <v>4173</v>
      </c>
      <c r="L2306" s="427" t="s">
        <v>3489</v>
      </c>
      <c r="M2306" s="685">
        <v>1</v>
      </c>
      <c r="N2306" s="685" t="s">
        <v>15715</v>
      </c>
      <c r="O2306" s="685">
        <v>1</v>
      </c>
      <c r="P2306" s="427" t="s">
        <v>16433</v>
      </c>
      <c r="Q2306" s="179">
        <v>4</v>
      </c>
      <c r="R2306" s="180"/>
      <c r="S2306" s="498">
        <v>8</v>
      </c>
      <c r="T2306" s="190">
        <v>10</v>
      </c>
      <c r="U2306" s="190">
        <v>3</v>
      </c>
      <c r="V2306" s="190">
        <v>12</v>
      </c>
      <c r="W2306" s="742">
        <v>6</v>
      </c>
      <c r="X2306" s="184">
        <v>15</v>
      </c>
      <c r="Y2306" s="184"/>
      <c r="Z2306" s="184"/>
      <c r="AA2306" s="184"/>
      <c r="AB2306" s="499" t="s">
        <v>3878</v>
      </c>
      <c r="AC2306" s="419" t="s">
        <v>13859</v>
      </c>
      <c r="AD2306" s="427" t="s">
        <v>5476</v>
      </c>
      <c r="AE2306" s="427" t="s">
        <v>788</v>
      </c>
      <c r="AF2306" s="177">
        <v>0</v>
      </c>
      <c r="AG2306" s="177">
        <v>0</v>
      </c>
      <c r="AH2306" s="177">
        <v>0</v>
      </c>
      <c r="AI2306" s="177">
        <v>0</v>
      </c>
      <c r="AJ2306" s="177">
        <v>0</v>
      </c>
      <c r="AK2306" s="177">
        <v>0</v>
      </c>
      <c r="AL2306" s="383">
        <v>4</v>
      </c>
      <c r="AM2306" s="177">
        <v>0</v>
      </c>
      <c r="AN2306" s="177">
        <v>0</v>
      </c>
      <c r="AO2306" s="177">
        <v>0</v>
      </c>
      <c r="AP2306" s="180">
        <v>4</v>
      </c>
      <c r="AQ2306" s="180"/>
      <c r="AR2306" s="180"/>
      <c r="AS2306" s="180"/>
      <c r="AT2306" s="180"/>
      <c r="AU2306" s="180"/>
      <c r="AV2306" s="180"/>
      <c r="AW2306" s="180"/>
      <c r="AX2306" s="180"/>
      <c r="AY2306" s="180"/>
      <c r="AZ2306" s="180"/>
      <c r="BA2306" s="180"/>
      <c r="BB2306" s="180"/>
      <c r="BC2306" s="180"/>
      <c r="BD2306" s="180"/>
      <c r="BE2306" s="180"/>
      <c r="BF2306" s="180">
        <v>4</v>
      </c>
      <c r="BG2306" s="180"/>
      <c r="BH2306" s="176" t="str">
        <f t="shared" si="266"/>
        <v>class level</v>
      </c>
      <c r="BI2306" s="176">
        <f t="shared" si="269"/>
        <v>15</v>
      </c>
      <c r="BJ2306" s="182" t="str">
        <f t="shared" si="270"/>
        <v>4 - 32</v>
      </c>
      <c r="BK2306" s="176">
        <f t="shared" si="271"/>
        <v>18</v>
      </c>
      <c r="BL2306" s="176">
        <f t="shared" si="267"/>
        <v>4</v>
      </c>
      <c r="BM2306" s="535"/>
      <c r="BN2306" s="185">
        <v>160</v>
      </c>
      <c r="BO2306" s="180">
        <v>4</v>
      </c>
      <c r="BP2306" s="178">
        <f t="shared" si="268"/>
        <v>232</v>
      </c>
      <c r="BQ2306" s="420" t="str">
        <f t="shared" si="272"/>
        <v>IV</v>
      </c>
      <c r="BR2306" s="185"/>
      <c r="BS2306" s="464" t="s">
        <v>13808</v>
      </c>
    </row>
    <row r="2307" spans="1:71" x14ac:dyDescent="0.2">
      <c r="A2307" s="696">
        <v>2305</v>
      </c>
      <c r="B2307" s="286" t="s">
        <v>13730</v>
      </c>
      <c r="C2307" s="286" t="s">
        <v>867</v>
      </c>
      <c r="D2307" s="258" t="s">
        <v>5497</v>
      </c>
      <c r="E2307" s="736">
        <v>3</v>
      </c>
      <c r="F2307" s="736">
        <v>1</v>
      </c>
      <c r="G2307" s="737">
        <v>4</v>
      </c>
      <c r="H2307" s="305" t="s">
        <v>3486</v>
      </c>
      <c r="I2307" s="207" t="s">
        <v>2342</v>
      </c>
      <c r="J2307" s="279" t="s">
        <v>3799</v>
      </c>
      <c r="K2307" s="179" t="s">
        <v>1141</v>
      </c>
      <c r="L2307" s="427" t="s">
        <v>5490</v>
      </c>
      <c r="M2307" s="684">
        <v>9.5</v>
      </c>
      <c r="N2307" s="684" t="s">
        <v>15710</v>
      </c>
      <c r="O2307" s="684">
        <v>480</v>
      </c>
      <c r="P2307" s="179" t="s">
        <v>15901</v>
      </c>
      <c r="Q2307" s="179">
        <v>6</v>
      </c>
      <c r="R2307" s="180"/>
      <c r="S2307" s="189">
        <v>2</v>
      </c>
      <c r="T2307" s="189">
        <v>4</v>
      </c>
      <c r="U2307" s="179">
        <v>1</v>
      </c>
      <c r="V2307" s="179">
        <v>1</v>
      </c>
      <c r="W2307" s="742">
        <v>12</v>
      </c>
      <c r="X2307" s="184"/>
      <c r="Y2307" s="184"/>
      <c r="Z2307" s="184"/>
      <c r="AA2307" s="184"/>
      <c r="AB2307" s="220"/>
      <c r="AC2307" s="186" t="s">
        <v>6199</v>
      </c>
      <c r="AD2307" s="179" t="s">
        <v>7471</v>
      </c>
      <c r="AE2307" s="179" t="s">
        <v>4247</v>
      </c>
      <c r="AF2307" s="177">
        <v>0</v>
      </c>
      <c r="AG2307" s="177">
        <v>0</v>
      </c>
      <c r="AH2307" s="177">
        <v>0</v>
      </c>
      <c r="AI2307" s="177">
        <v>0</v>
      </c>
      <c r="AJ2307" s="177">
        <v>0</v>
      </c>
      <c r="AK2307" s="177">
        <v>0</v>
      </c>
      <c r="AL2307" s="383">
        <v>5</v>
      </c>
      <c r="AM2307" s="177">
        <v>0</v>
      </c>
      <c r="AN2307" s="177">
        <v>0</v>
      </c>
      <c r="AO2307" s="182">
        <v>5</v>
      </c>
      <c r="AP2307" s="180"/>
      <c r="AQ2307" s="180"/>
      <c r="AR2307" s="180"/>
      <c r="AS2307" s="180"/>
      <c r="AT2307" s="180"/>
      <c r="AU2307" s="180"/>
      <c r="AV2307" s="180"/>
      <c r="AW2307" s="180"/>
      <c r="AX2307" s="180"/>
      <c r="AY2307" s="180"/>
      <c r="AZ2307" s="180"/>
      <c r="BA2307" s="180"/>
      <c r="BB2307" s="180"/>
      <c r="BC2307" s="180"/>
      <c r="BD2307" s="180"/>
      <c r="BE2307" s="180"/>
      <c r="BF2307" s="180"/>
      <c r="BG2307" s="180"/>
      <c r="BH2307" s="176">
        <f t="shared" ref="BH2307:BH2368" si="273">IF(manualHD="",IF(COUNTA($AP2307:$BG2307)=0,IF(SUM($AG2307:$AL2307)/(0.01+fixedhp)&lt;1/40,IF(ROUND((fixedhp+twosider+threesider*2+foursider*2.5+fivesider*3+sixsider*3.5+sevensider*4)/4.5,0)=0,0.5,ROUND((fixedhp+twosider*1.5+threesider*2+foursider*2.5+fivesider*3+sixsider*3.5+sevensider*4)/4.5,0)),IF(eightsider=1,IF((AND(fixedhp&gt;0,fixedhp&lt;4)),1.125,1),IF(eightsider&gt;1,eightsider+IF(twosider*1.5+threesider*2+foursider*2.5+fivesider*3+sixsider*3.5+sevensider*4+fixedhp&gt;3,1,0),IF(sevensider=1,0.875,0.5)))),"class level"),manualHD)</f>
        <v>6</v>
      </c>
      <c r="BI2307" s="176">
        <f t="shared" si="269"/>
        <v>13</v>
      </c>
      <c r="BJ2307" s="182" t="str">
        <f t="shared" si="270"/>
        <v>10 - 45</v>
      </c>
      <c r="BK2307" s="176">
        <f t="shared" si="271"/>
        <v>28</v>
      </c>
      <c r="BL2307" s="176">
        <f t="shared" si="267"/>
        <v>7</v>
      </c>
      <c r="BM2307" s="533"/>
      <c r="BN2307" s="185">
        <v>225</v>
      </c>
      <c r="BO2307" s="180">
        <v>6</v>
      </c>
      <c r="BP2307" s="178">
        <f t="shared" si="268"/>
        <v>393</v>
      </c>
      <c r="BQ2307" s="420" t="str">
        <f t="shared" si="272"/>
        <v>IV</v>
      </c>
      <c r="BR2307" s="185">
        <v>650</v>
      </c>
      <c r="BS2307" s="212" t="s">
        <v>3967</v>
      </c>
    </row>
    <row r="2308" spans="1:71" ht="114.75" x14ac:dyDescent="0.2">
      <c r="A2308" s="697">
        <v>2306</v>
      </c>
      <c r="B2308" s="286" t="s">
        <v>13734</v>
      </c>
      <c r="C2308" s="286" t="s">
        <v>13734</v>
      </c>
      <c r="D2308" s="258" t="s">
        <v>12999</v>
      </c>
      <c r="E2308" s="736">
        <v>1</v>
      </c>
      <c r="F2308" s="736">
        <v>1</v>
      </c>
      <c r="G2308" s="737">
        <v>1</v>
      </c>
      <c r="H2308" s="305" t="s">
        <v>3486</v>
      </c>
      <c r="I2308" s="496" t="s">
        <v>3168</v>
      </c>
      <c r="J2308" s="497" t="s">
        <v>13809</v>
      </c>
      <c r="K2308" s="427" t="s">
        <v>5227</v>
      </c>
      <c r="L2308" s="427" t="s">
        <v>5490</v>
      </c>
      <c r="M2308" s="686">
        <v>10</v>
      </c>
      <c r="N2308" s="685" t="s">
        <v>15710</v>
      </c>
      <c r="O2308" s="686">
        <v>2200</v>
      </c>
      <c r="P2308" s="427" t="s">
        <v>16434</v>
      </c>
      <c r="Q2308" s="179">
        <v>-2</v>
      </c>
      <c r="R2308" s="180"/>
      <c r="S2308" s="498">
        <v>17</v>
      </c>
      <c r="T2308" s="190">
        <v>18</v>
      </c>
      <c r="U2308" s="190">
        <v>8</v>
      </c>
      <c r="V2308" s="190">
        <v>18</v>
      </c>
      <c r="W2308" s="742">
        <v>18</v>
      </c>
      <c r="X2308" s="184">
        <v>18</v>
      </c>
      <c r="Y2308" s="742"/>
      <c r="Z2308" s="742"/>
      <c r="AA2308" s="742"/>
      <c r="AB2308" s="499" t="s">
        <v>3878</v>
      </c>
      <c r="AC2308" s="419" t="s">
        <v>13895</v>
      </c>
      <c r="AD2308" s="427" t="s">
        <v>13621</v>
      </c>
      <c r="AE2308" s="427" t="s">
        <v>4249</v>
      </c>
      <c r="AF2308" s="177">
        <v>0</v>
      </c>
      <c r="AG2308" s="177">
        <v>0</v>
      </c>
      <c r="AH2308" s="177">
        <v>0</v>
      </c>
      <c r="AI2308" s="177">
        <v>0</v>
      </c>
      <c r="AJ2308" s="177">
        <v>0</v>
      </c>
      <c r="AK2308" s="177">
        <v>0</v>
      </c>
      <c r="AL2308" s="383">
        <v>12</v>
      </c>
      <c r="AM2308" s="177">
        <v>0</v>
      </c>
      <c r="AN2308" s="177">
        <v>0</v>
      </c>
      <c r="AO2308" s="182">
        <v>0</v>
      </c>
      <c r="AP2308" s="180"/>
      <c r="AQ2308" s="180"/>
      <c r="AR2308" s="180"/>
      <c r="AS2308" s="180"/>
      <c r="AT2308" s="180"/>
      <c r="AU2308" s="180"/>
      <c r="AV2308" s="180"/>
      <c r="AW2308" s="180"/>
      <c r="AX2308" s="180"/>
      <c r="AY2308" s="180"/>
      <c r="AZ2308" s="180"/>
      <c r="BA2308" s="180"/>
      <c r="BB2308" s="180"/>
      <c r="BC2308" s="180"/>
      <c r="BD2308" s="180"/>
      <c r="BE2308" s="180"/>
      <c r="BF2308" s="180"/>
      <c r="BG2308" s="180"/>
      <c r="BH2308" s="176">
        <f t="shared" si="273"/>
        <v>12</v>
      </c>
      <c r="BI2308" s="176">
        <f t="shared" si="269"/>
        <v>9</v>
      </c>
      <c r="BJ2308" s="182" t="str">
        <f t="shared" si="270"/>
        <v>12 - 96</v>
      </c>
      <c r="BK2308" s="176">
        <f t="shared" si="271"/>
        <v>54</v>
      </c>
      <c r="BL2308" s="176">
        <f t="shared" ref="BL2308:BL2368" si="274">IF(SUM(AP2308:BG2308)=0,AL2308+ROUNDDOWN(AO2308/4.5,0)+IF(AF2308*1.5+AG2308*2+AH2308*2.5+AI2308*3+AJ2308*3.5+AK2308*4+AO2308&gt;3,1,0),MAX(AP2308:BG2308))</f>
        <v>12</v>
      </c>
      <c r="BM2308" s="533"/>
      <c r="BN2308" s="185">
        <v>7200</v>
      </c>
      <c r="BO2308" s="180">
        <v>16</v>
      </c>
      <c r="BP2308" s="178">
        <f t="shared" si="268"/>
        <v>8064</v>
      </c>
      <c r="BQ2308" s="420" t="str">
        <f t="shared" si="272"/>
        <v>IX</v>
      </c>
      <c r="BR2308" s="185"/>
      <c r="BS2308" s="464" t="s">
        <v>12999</v>
      </c>
    </row>
    <row r="2309" spans="1:71" ht="38.25" x14ac:dyDescent="0.2">
      <c r="A2309" s="697">
        <v>2307</v>
      </c>
      <c r="B2309" s="286" t="s">
        <v>13891</v>
      </c>
      <c r="C2309" s="286" t="s">
        <v>13735</v>
      </c>
      <c r="D2309" s="258" t="s">
        <v>12999</v>
      </c>
      <c r="E2309" s="736">
        <v>1</v>
      </c>
      <c r="F2309" s="736">
        <v>1</v>
      </c>
      <c r="G2309" s="737">
        <v>4</v>
      </c>
      <c r="H2309" s="305" t="s">
        <v>13300</v>
      </c>
      <c r="I2309" s="207" t="s">
        <v>635</v>
      </c>
      <c r="J2309" s="279" t="s">
        <v>4282</v>
      </c>
      <c r="K2309" s="179" t="s">
        <v>1128</v>
      </c>
      <c r="L2309" s="427" t="s">
        <v>3489</v>
      </c>
      <c r="M2309" s="684">
        <v>2.5</v>
      </c>
      <c r="N2309" s="685" t="s">
        <v>15715</v>
      </c>
      <c r="O2309" s="684">
        <v>20</v>
      </c>
      <c r="P2309" s="427" t="s">
        <v>16435</v>
      </c>
      <c r="Q2309" s="179">
        <v>6</v>
      </c>
      <c r="R2309" s="180"/>
      <c r="S2309" s="498">
        <v>5</v>
      </c>
      <c r="T2309" s="190">
        <v>10</v>
      </c>
      <c r="U2309" s="190">
        <v>2</v>
      </c>
      <c r="V2309" s="190">
        <v>12</v>
      </c>
      <c r="W2309" s="742">
        <v>9</v>
      </c>
      <c r="X2309" s="184">
        <v>24</v>
      </c>
      <c r="Y2309" s="184"/>
      <c r="Z2309" s="184"/>
      <c r="AA2309" s="184"/>
      <c r="AB2309" s="220" t="s">
        <v>795</v>
      </c>
      <c r="AC2309" s="419" t="s">
        <v>13865</v>
      </c>
      <c r="AD2309" s="179" t="s">
        <v>5875</v>
      </c>
      <c r="AE2309" s="427" t="s">
        <v>4250</v>
      </c>
      <c r="AF2309" s="177">
        <v>0</v>
      </c>
      <c r="AG2309" s="177">
        <v>0</v>
      </c>
      <c r="AH2309" s="177">
        <v>0</v>
      </c>
      <c r="AI2309" s="177">
        <v>0</v>
      </c>
      <c r="AJ2309" s="177">
        <v>0</v>
      </c>
      <c r="AK2309" s="177">
        <v>0</v>
      </c>
      <c r="AL2309" s="383">
        <v>2</v>
      </c>
      <c r="AM2309" s="177">
        <v>0</v>
      </c>
      <c r="AN2309" s="177">
        <v>0</v>
      </c>
      <c r="AO2309" s="182">
        <v>0</v>
      </c>
      <c r="AP2309" s="180"/>
      <c r="AQ2309" s="180"/>
      <c r="AR2309" s="180"/>
      <c r="AS2309" s="180"/>
      <c r="AT2309" s="180"/>
      <c r="AU2309" s="180"/>
      <c r="AV2309" s="180"/>
      <c r="AW2309" s="180"/>
      <c r="AX2309" s="180"/>
      <c r="AY2309" s="180"/>
      <c r="AZ2309" s="180"/>
      <c r="BA2309" s="180"/>
      <c r="BB2309" s="180"/>
      <c r="BC2309" s="180"/>
      <c r="BD2309" s="180"/>
      <c r="BE2309" s="180"/>
      <c r="BF2309" s="180"/>
      <c r="BG2309" s="180"/>
      <c r="BH2309" s="176">
        <f t="shared" si="273"/>
        <v>2</v>
      </c>
      <c r="BI2309" s="176">
        <f t="shared" si="269"/>
        <v>16</v>
      </c>
      <c r="BJ2309" s="182" t="str">
        <f t="shared" si="270"/>
        <v>2 - 16</v>
      </c>
      <c r="BK2309" s="176">
        <f t="shared" si="271"/>
        <v>9</v>
      </c>
      <c r="BL2309" s="176">
        <f t="shared" si="274"/>
        <v>2</v>
      </c>
      <c r="BM2309" s="535"/>
      <c r="BN2309" s="185">
        <v>28</v>
      </c>
      <c r="BO2309" s="180">
        <v>2</v>
      </c>
      <c r="BP2309" s="178">
        <f t="shared" si="268"/>
        <v>46</v>
      </c>
      <c r="BQ2309" s="420" t="str">
        <f t="shared" si="272"/>
        <v>II</v>
      </c>
      <c r="BR2309" s="185"/>
      <c r="BS2309" s="464" t="s">
        <v>12999</v>
      </c>
    </row>
    <row r="2310" spans="1:71" ht="38.25" x14ac:dyDescent="0.2">
      <c r="A2310" s="696">
        <v>2308</v>
      </c>
      <c r="B2310" s="286" t="s">
        <v>13891</v>
      </c>
      <c r="C2310" s="286" t="s">
        <v>13736</v>
      </c>
      <c r="D2310" s="258" t="s">
        <v>12999</v>
      </c>
      <c r="E2310" s="736">
        <v>1</v>
      </c>
      <c r="F2310" s="736">
        <v>1</v>
      </c>
      <c r="G2310" s="737">
        <v>4</v>
      </c>
      <c r="H2310" s="305" t="s">
        <v>13300</v>
      </c>
      <c r="I2310" s="207" t="s">
        <v>635</v>
      </c>
      <c r="J2310" s="279" t="s">
        <v>4282</v>
      </c>
      <c r="K2310" s="179" t="s">
        <v>1128</v>
      </c>
      <c r="L2310" s="427" t="s">
        <v>3489</v>
      </c>
      <c r="M2310" s="684">
        <v>2.5</v>
      </c>
      <c r="N2310" s="685" t="s">
        <v>15715</v>
      </c>
      <c r="O2310" s="684">
        <v>20</v>
      </c>
      <c r="P2310" s="427" t="s">
        <v>16435</v>
      </c>
      <c r="Q2310" s="179">
        <v>6</v>
      </c>
      <c r="R2310" s="180"/>
      <c r="S2310" s="498">
        <v>5</v>
      </c>
      <c r="T2310" s="190">
        <v>10</v>
      </c>
      <c r="U2310" s="190">
        <v>2</v>
      </c>
      <c r="V2310" s="190">
        <v>12</v>
      </c>
      <c r="W2310" s="742">
        <v>9</v>
      </c>
      <c r="X2310" s="184">
        <v>24</v>
      </c>
      <c r="Y2310" s="184"/>
      <c r="Z2310" s="184"/>
      <c r="AA2310" s="184"/>
      <c r="AB2310" s="220" t="s">
        <v>795</v>
      </c>
      <c r="AC2310" s="419" t="s">
        <v>13865</v>
      </c>
      <c r="AD2310" s="179" t="s">
        <v>5875</v>
      </c>
      <c r="AE2310" s="427" t="s">
        <v>4250</v>
      </c>
      <c r="AF2310" s="177">
        <v>0</v>
      </c>
      <c r="AG2310" s="177">
        <v>0</v>
      </c>
      <c r="AH2310" s="177">
        <v>0</v>
      </c>
      <c r="AI2310" s="177">
        <v>0</v>
      </c>
      <c r="AJ2310" s="177">
        <v>0</v>
      </c>
      <c r="AK2310" s="177">
        <v>0</v>
      </c>
      <c r="AL2310" s="383">
        <v>3</v>
      </c>
      <c r="AM2310" s="177">
        <v>0</v>
      </c>
      <c r="AN2310" s="177">
        <v>0</v>
      </c>
      <c r="AO2310" s="182">
        <v>0</v>
      </c>
      <c r="AP2310" s="180"/>
      <c r="AQ2310" s="180"/>
      <c r="AR2310" s="180"/>
      <c r="AS2310" s="180"/>
      <c r="AT2310" s="180"/>
      <c r="AU2310" s="180"/>
      <c r="AV2310" s="180"/>
      <c r="AW2310" s="180"/>
      <c r="AX2310" s="180"/>
      <c r="AY2310" s="180"/>
      <c r="AZ2310" s="180"/>
      <c r="BA2310" s="180"/>
      <c r="BB2310" s="180"/>
      <c r="BC2310" s="180"/>
      <c r="BD2310" s="180"/>
      <c r="BE2310" s="180"/>
      <c r="BF2310" s="180"/>
      <c r="BG2310" s="180"/>
      <c r="BH2310" s="176">
        <f t="shared" si="273"/>
        <v>3</v>
      </c>
      <c r="BI2310" s="176">
        <f t="shared" si="269"/>
        <v>16</v>
      </c>
      <c r="BJ2310" s="182" t="str">
        <f t="shared" si="270"/>
        <v>3 - 24</v>
      </c>
      <c r="BK2310" s="176">
        <f t="shared" si="271"/>
        <v>14</v>
      </c>
      <c r="BL2310" s="176">
        <f t="shared" si="274"/>
        <v>3</v>
      </c>
      <c r="BM2310" s="535"/>
      <c r="BN2310" s="185">
        <v>50</v>
      </c>
      <c r="BO2310" s="180">
        <v>3</v>
      </c>
      <c r="BP2310" s="178">
        <f t="shared" si="268"/>
        <v>92</v>
      </c>
      <c r="BQ2310" s="420" t="str">
        <f t="shared" si="272"/>
        <v>II</v>
      </c>
      <c r="BR2310" s="185"/>
      <c r="BS2310" s="464" t="s">
        <v>12999</v>
      </c>
    </row>
    <row r="2311" spans="1:71" ht="38.25" x14ac:dyDescent="0.2">
      <c r="A2311" s="696">
        <v>2309</v>
      </c>
      <c r="B2311" s="286" t="s">
        <v>13891</v>
      </c>
      <c r="C2311" s="286" t="s">
        <v>13737</v>
      </c>
      <c r="D2311" s="258" t="s">
        <v>12999</v>
      </c>
      <c r="E2311" s="736">
        <v>1</v>
      </c>
      <c r="F2311" s="736">
        <v>1</v>
      </c>
      <c r="G2311" s="737">
        <v>4</v>
      </c>
      <c r="H2311" s="305" t="s">
        <v>13300</v>
      </c>
      <c r="I2311" s="207" t="s">
        <v>635</v>
      </c>
      <c r="J2311" s="279" t="s">
        <v>4282</v>
      </c>
      <c r="K2311" s="179" t="s">
        <v>1128</v>
      </c>
      <c r="L2311" s="427" t="s">
        <v>3489</v>
      </c>
      <c r="M2311" s="684">
        <v>2.5</v>
      </c>
      <c r="N2311" s="685" t="s">
        <v>15715</v>
      </c>
      <c r="O2311" s="684">
        <v>20</v>
      </c>
      <c r="P2311" s="427" t="s">
        <v>16435</v>
      </c>
      <c r="Q2311" s="179">
        <v>6</v>
      </c>
      <c r="R2311" s="180"/>
      <c r="S2311" s="498">
        <v>5</v>
      </c>
      <c r="T2311" s="190">
        <v>10</v>
      </c>
      <c r="U2311" s="190">
        <v>2</v>
      </c>
      <c r="V2311" s="190">
        <v>12</v>
      </c>
      <c r="W2311" s="742">
        <v>9</v>
      </c>
      <c r="X2311" s="184">
        <v>24</v>
      </c>
      <c r="Y2311" s="184"/>
      <c r="Z2311" s="184"/>
      <c r="AA2311" s="184"/>
      <c r="AB2311" s="220" t="s">
        <v>795</v>
      </c>
      <c r="AC2311" s="419" t="s">
        <v>13865</v>
      </c>
      <c r="AD2311" s="179" t="s">
        <v>5875</v>
      </c>
      <c r="AE2311" s="427" t="s">
        <v>4250</v>
      </c>
      <c r="AF2311" s="177">
        <v>0</v>
      </c>
      <c r="AG2311" s="177">
        <v>0</v>
      </c>
      <c r="AH2311" s="177">
        <v>0</v>
      </c>
      <c r="AI2311" s="177">
        <v>0</v>
      </c>
      <c r="AJ2311" s="177">
        <v>0</v>
      </c>
      <c r="AK2311" s="177">
        <v>0</v>
      </c>
      <c r="AL2311" s="383">
        <v>4</v>
      </c>
      <c r="AM2311" s="177">
        <v>0</v>
      </c>
      <c r="AN2311" s="177">
        <v>0</v>
      </c>
      <c r="AO2311" s="182">
        <v>0</v>
      </c>
      <c r="AP2311" s="180"/>
      <c r="AQ2311" s="180"/>
      <c r="AR2311" s="180"/>
      <c r="AS2311" s="180"/>
      <c r="AT2311" s="180"/>
      <c r="AU2311" s="180"/>
      <c r="AV2311" s="180"/>
      <c r="AW2311" s="180"/>
      <c r="AX2311" s="180"/>
      <c r="AY2311" s="180"/>
      <c r="AZ2311" s="180"/>
      <c r="BA2311" s="180"/>
      <c r="BB2311" s="180"/>
      <c r="BC2311" s="180"/>
      <c r="BD2311" s="180"/>
      <c r="BE2311" s="180"/>
      <c r="BF2311" s="180"/>
      <c r="BG2311" s="180"/>
      <c r="BH2311" s="176">
        <f t="shared" si="273"/>
        <v>4</v>
      </c>
      <c r="BI2311" s="176">
        <f t="shared" si="269"/>
        <v>15</v>
      </c>
      <c r="BJ2311" s="182" t="str">
        <f t="shared" si="270"/>
        <v>4 - 32</v>
      </c>
      <c r="BK2311" s="176">
        <f t="shared" si="271"/>
        <v>18</v>
      </c>
      <c r="BL2311" s="176">
        <f t="shared" si="274"/>
        <v>4</v>
      </c>
      <c r="BM2311" s="533"/>
      <c r="BN2311" s="185">
        <v>85</v>
      </c>
      <c r="BO2311" s="180">
        <v>4</v>
      </c>
      <c r="BP2311" s="178">
        <f t="shared" si="268"/>
        <v>157</v>
      </c>
      <c r="BQ2311" s="420" t="str">
        <f t="shared" si="272"/>
        <v>III</v>
      </c>
      <c r="BR2311" s="185"/>
      <c r="BS2311" s="464" t="s">
        <v>12999</v>
      </c>
    </row>
    <row r="2312" spans="1:71" ht="38.25" x14ac:dyDescent="0.2">
      <c r="A2312" s="697">
        <v>2310</v>
      </c>
      <c r="B2312" s="286" t="s">
        <v>13891</v>
      </c>
      <c r="C2312" s="286" t="s">
        <v>13738</v>
      </c>
      <c r="D2312" s="258" t="s">
        <v>12999</v>
      </c>
      <c r="E2312" s="736">
        <v>1</v>
      </c>
      <c r="F2312" s="736">
        <v>1</v>
      </c>
      <c r="G2312" s="737">
        <v>4</v>
      </c>
      <c r="H2312" s="305" t="s">
        <v>13300</v>
      </c>
      <c r="I2312" s="207" t="s">
        <v>635</v>
      </c>
      <c r="J2312" s="279" t="s">
        <v>4282</v>
      </c>
      <c r="K2312" s="179" t="s">
        <v>1128</v>
      </c>
      <c r="L2312" s="427" t="s">
        <v>3489</v>
      </c>
      <c r="M2312" s="684">
        <v>2.5</v>
      </c>
      <c r="N2312" s="685" t="s">
        <v>15715</v>
      </c>
      <c r="O2312" s="684">
        <v>20</v>
      </c>
      <c r="P2312" s="427" t="s">
        <v>16435</v>
      </c>
      <c r="Q2312" s="179">
        <v>6</v>
      </c>
      <c r="R2312" s="180"/>
      <c r="S2312" s="498">
        <v>5</v>
      </c>
      <c r="T2312" s="190">
        <v>10</v>
      </c>
      <c r="U2312" s="190">
        <v>2</v>
      </c>
      <c r="V2312" s="190">
        <v>12</v>
      </c>
      <c r="W2312" s="742">
        <v>9</v>
      </c>
      <c r="X2312" s="184">
        <v>24</v>
      </c>
      <c r="Y2312" s="184"/>
      <c r="Z2312" s="184"/>
      <c r="AA2312" s="184"/>
      <c r="AB2312" s="220" t="s">
        <v>795</v>
      </c>
      <c r="AC2312" s="419" t="s">
        <v>13865</v>
      </c>
      <c r="AD2312" s="179" t="s">
        <v>5875</v>
      </c>
      <c r="AE2312" s="427" t="s">
        <v>4250</v>
      </c>
      <c r="AF2312" s="177">
        <v>0</v>
      </c>
      <c r="AG2312" s="177">
        <v>0</v>
      </c>
      <c r="AH2312" s="177">
        <v>0</v>
      </c>
      <c r="AI2312" s="177">
        <v>0</v>
      </c>
      <c r="AJ2312" s="177">
        <v>0</v>
      </c>
      <c r="AK2312" s="177">
        <v>0</v>
      </c>
      <c r="AL2312" s="383">
        <v>5</v>
      </c>
      <c r="AM2312" s="177">
        <v>0</v>
      </c>
      <c r="AN2312" s="177">
        <v>0</v>
      </c>
      <c r="AO2312" s="182">
        <v>0</v>
      </c>
      <c r="AP2312" s="180"/>
      <c r="AQ2312" s="180"/>
      <c r="AR2312" s="180"/>
      <c r="AS2312" s="180"/>
      <c r="AT2312" s="180"/>
      <c r="AU2312" s="180"/>
      <c r="AV2312" s="180"/>
      <c r="AW2312" s="180"/>
      <c r="AX2312" s="180"/>
      <c r="AY2312" s="180"/>
      <c r="AZ2312" s="180"/>
      <c r="BA2312" s="180"/>
      <c r="BB2312" s="180"/>
      <c r="BC2312" s="180"/>
      <c r="BD2312" s="180"/>
      <c r="BE2312" s="180"/>
      <c r="BF2312" s="180"/>
      <c r="BG2312" s="180"/>
      <c r="BH2312" s="176">
        <f t="shared" si="273"/>
        <v>5</v>
      </c>
      <c r="BI2312" s="176">
        <f t="shared" si="269"/>
        <v>15</v>
      </c>
      <c r="BJ2312" s="182" t="str">
        <f t="shared" si="270"/>
        <v>5 - 40</v>
      </c>
      <c r="BK2312" s="176">
        <f t="shared" si="271"/>
        <v>23</v>
      </c>
      <c r="BL2312" s="176">
        <f t="shared" si="274"/>
        <v>5</v>
      </c>
      <c r="BM2312" s="535"/>
      <c r="BN2312" s="185">
        <v>130</v>
      </c>
      <c r="BO2312" s="180">
        <v>5</v>
      </c>
      <c r="BP2312" s="178">
        <f t="shared" si="268"/>
        <v>245</v>
      </c>
      <c r="BQ2312" s="420" t="str">
        <f t="shared" si="272"/>
        <v>III</v>
      </c>
      <c r="BR2312" s="185"/>
      <c r="BS2312" s="464" t="s">
        <v>12999</v>
      </c>
    </row>
    <row r="2313" spans="1:71" ht="76.5" x14ac:dyDescent="0.2">
      <c r="A2313" s="697">
        <v>2311</v>
      </c>
      <c r="B2313" s="286" t="s">
        <v>13890</v>
      </c>
      <c r="C2313" s="286" t="s">
        <v>13739</v>
      </c>
      <c r="D2313" s="258" t="s">
        <v>12999</v>
      </c>
      <c r="E2313" s="736">
        <v>1</v>
      </c>
      <c r="F2313" s="736">
        <v>1</v>
      </c>
      <c r="G2313" s="737">
        <v>3</v>
      </c>
      <c r="H2313" s="305" t="s">
        <v>13300</v>
      </c>
      <c r="I2313" s="207" t="s">
        <v>635</v>
      </c>
      <c r="J2313" s="279" t="s">
        <v>4282</v>
      </c>
      <c r="K2313" s="179" t="s">
        <v>3491</v>
      </c>
      <c r="L2313" s="427" t="s">
        <v>3489</v>
      </c>
      <c r="M2313" s="684">
        <v>3.5</v>
      </c>
      <c r="N2313" s="685" t="s">
        <v>15715</v>
      </c>
      <c r="O2313" s="684">
        <v>55</v>
      </c>
      <c r="P2313" s="427" t="s">
        <v>16436</v>
      </c>
      <c r="Q2313" s="179">
        <v>4</v>
      </c>
      <c r="R2313" s="180"/>
      <c r="S2313" s="498">
        <v>11</v>
      </c>
      <c r="T2313" s="190">
        <v>14</v>
      </c>
      <c r="U2313" s="190">
        <v>4</v>
      </c>
      <c r="V2313" s="190">
        <v>16</v>
      </c>
      <c r="W2313" s="742">
        <v>12</v>
      </c>
      <c r="X2313" s="184">
        <v>15</v>
      </c>
      <c r="Y2313" s="184"/>
      <c r="Z2313" s="184"/>
      <c r="AA2313" s="184"/>
      <c r="AB2313" s="220" t="s">
        <v>795</v>
      </c>
      <c r="AC2313" s="419" t="s">
        <v>13882</v>
      </c>
      <c r="AD2313" s="179" t="s">
        <v>5875</v>
      </c>
      <c r="AE2313" s="427" t="s">
        <v>788</v>
      </c>
      <c r="AF2313" s="177">
        <v>0</v>
      </c>
      <c r="AG2313" s="177">
        <v>0</v>
      </c>
      <c r="AH2313" s="177">
        <v>0</v>
      </c>
      <c r="AI2313" s="177">
        <v>0</v>
      </c>
      <c r="AJ2313" s="177">
        <v>0</v>
      </c>
      <c r="AK2313" s="177">
        <v>0</v>
      </c>
      <c r="AL2313" s="383">
        <v>5</v>
      </c>
      <c r="AM2313" s="177">
        <v>0</v>
      </c>
      <c r="AN2313" s="177">
        <v>0</v>
      </c>
      <c r="AO2313" s="182">
        <v>0</v>
      </c>
      <c r="AP2313" s="180">
        <v>5</v>
      </c>
      <c r="AQ2313" s="180"/>
      <c r="AR2313" s="180"/>
      <c r="AS2313" s="180"/>
      <c r="AT2313" s="180"/>
      <c r="AU2313" s="180"/>
      <c r="AV2313" s="180">
        <v>5</v>
      </c>
      <c r="AW2313" s="180"/>
      <c r="AX2313" s="180"/>
      <c r="AY2313" s="180">
        <v>5</v>
      </c>
      <c r="AZ2313" s="180"/>
      <c r="BA2313" s="180"/>
      <c r="BB2313" s="180"/>
      <c r="BC2313" s="180"/>
      <c r="BD2313" s="180"/>
      <c r="BE2313" s="180"/>
      <c r="BF2313" s="180"/>
      <c r="BG2313" s="180"/>
      <c r="BH2313" s="176" t="str">
        <f t="shared" si="273"/>
        <v>class level</v>
      </c>
      <c r="BI2313" s="176">
        <f t="shared" si="269"/>
        <v>15</v>
      </c>
      <c r="BJ2313" s="182" t="str">
        <f t="shared" si="270"/>
        <v>5 - 40</v>
      </c>
      <c r="BK2313" s="176">
        <f t="shared" si="271"/>
        <v>23</v>
      </c>
      <c r="BL2313" s="176">
        <f t="shared" si="274"/>
        <v>5</v>
      </c>
      <c r="BM2313" s="533"/>
      <c r="BN2313" s="185">
        <v>360</v>
      </c>
      <c r="BO2313" s="180">
        <v>5</v>
      </c>
      <c r="BP2313" s="178">
        <f t="shared" si="268"/>
        <v>475</v>
      </c>
      <c r="BQ2313" s="420" t="str">
        <f t="shared" si="272"/>
        <v>V</v>
      </c>
      <c r="BR2313" s="185"/>
      <c r="BS2313" s="464" t="s">
        <v>12999</v>
      </c>
    </row>
    <row r="2314" spans="1:71" ht="76.5" x14ac:dyDescent="0.2">
      <c r="A2314" s="696">
        <v>2312</v>
      </c>
      <c r="B2314" s="286" t="s">
        <v>13890</v>
      </c>
      <c r="C2314" s="286" t="s">
        <v>13740</v>
      </c>
      <c r="D2314" s="258" t="s">
        <v>12999</v>
      </c>
      <c r="E2314" s="736">
        <v>1</v>
      </c>
      <c r="F2314" s="736">
        <v>1</v>
      </c>
      <c r="G2314" s="737">
        <v>3</v>
      </c>
      <c r="H2314" s="305" t="s">
        <v>13300</v>
      </c>
      <c r="I2314" s="207" t="s">
        <v>635</v>
      </c>
      <c r="J2314" s="279" t="s">
        <v>4282</v>
      </c>
      <c r="K2314" s="179" t="s">
        <v>3491</v>
      </c>
      <c r="L2314" s="427" t="s">
        <v>3489</v>
      </c>
      <c r="M2314" s="684">
        <v>3.5</v>
      </c>
      <c r="N2314" s="685" t="s">
        <v>15715</v>
      </c>
      <c r="O2314" s="684">
        <v>55</v>
      </c>
      <c r="P2314" s="427" t="s">
        <v>16436</v>
      </c>
      <c r="Q2314" s="179">
        <v>4</v>
      </c>
      <c r="R2314" s="180"/>
      <c r="S2314" s="498">
        <v>11</v>
      </c>
      <c r="T2314" s="190">
        <v>14</v>
      </c>
      <c r="U2314" s="190">
        <v>4</v>
      </c>
      <c r="V2314" s="190">
        <v>16</v>
      </c>
      <c r="W2314" s="742">
        <v>12</v>
      </c>
      <c r="X2314" s="184">
        <v>15</v>
      </c>
      <c r="Y2314" s="184"/>
      <c r="Z2314" s="184"/>
      <c r="AA2314" s="184"/>
      <c r="AB2314" s="220" t="s">
        <v>795</v>
      </c>
      <c r="AC2314" s="419" t="s">
        <v>13883</v>
      </c>
      <c r="AD2314" s="179" t="s">
        <v>5875</v>
      </c>
      <c r="AE2314" s="427" t="s">
        <v>788</v>
      </c>
      <c r="AF2314" s="177">
        <v>0</v>
      </c>
      <c r="AG2314" s="177">
        <v>0</v>
      </c>
      <c r="AH2314" s="177">
        <v>0</v>
      </c>
      <c r="AI2314" s="177">
        <v>0</v>
      </c>
      <c r="AJ2314" s="177">
        <v>0</v>
      </c>
      <c r="AK2314" s="177">
        <v>0</v>
      </c>
      <c r="AL2314" s="383">
        <v>6</v>
      </c>
      <c r="AM2314" s="177">
        <v>0</v>
      </c>
      <c r="AN2314" s="177">
        <v>0</v>
      </c>
      <c r="AO2314" s="182">
        <v>0</v>
      </c>
      <c r="AP2314" s="180">
        <v>6</v>
      </c>
      <c r="AQ2314" s="180"/>
      <c r="AR2314" s="180"/>
      <c r="AS2314" s="180"/>
      <c r="AT2314" s="180"/>
      <c r="AU2314" s="180"/>
      <c r="AV2314" s="180">
        <v>6</v>
      </c>
      <c r="AW2314" s="180"/>
      <c r="AX2314" s="180"/>
      <c r="AY2314" s="180">
        <v>6</v>
      </c>
      <c r="AZ2314" s="180"/>
      <c r="BA2314" s="180"/>
      <c r="BB2314" s="180"/>
      <c r="BC2314" s="180"/>
      <c r="BD2314" s="180"/>
      <c r="BE2314" s="180"/>
      <c r="BF2314" s="180"/>
      <c r="BG2314" s="180"/>
      <c r="BH2314" s="176" t="str">
        <f t="shared" si="273"/>
        <v>class level</v>
      </c>
      <c r="BI2314" s="176">
        <f t="shared" si="269"/>
        <v>13</v>
      </c>
      <c r="BJ2314" s="182" t="str">
        <f t="shared" si="270"/>
        <v>6 - 48</v>
      </c>
      <c r="BK2314" s="176">
        <f t="shared" si="271"/>
        <v>27</v>
      </c>
      <c r="BL2314" s="176">
        <f t="shared" si="274"/>
        <v>6</v>
      </c>
      <c r="BM2314" s="535"/>
      <c r="BN2314" s="185">
        <v>625</v>
      </c>
      <c r="BO2314" s="180">
        <v>6</v>
      </c>
      <c r="BP2314" s="178">
        <f t="shared" si="268"/>
        <v>787</v>
      </c>
      <c r="BQ2314" s="420" t="str">
        <f t="shared" si="272"/>
        <v>VI</v>
      </c>
      <c r="BR2314" s="185"/>
      <c r="BS2314" s="464" t="s">
        <v>12999</v>
      </c>
    </row>
    <row r="2315" spans="1:71" ht="76.5" x14ac:dyDescent="0.2">
      <c r="A2315" s="696">
        <v>2313</v>
      </c>
      <c r="B2315" s="286" t="s">
        <v>13890</v>
      </c>
      <c r="C2315" s="286" t="s">
        <v>13741</v>
      </c>
      <c r="D2315" s="258" t="s">
        <v>12999</v>
      </c>
      <c r="E2315" s="736">
        <v>1</v>
      </c>
      <c r="F2315" s="736">
        <v>1</v>
      </c>
      <c r="G2315" s="737">
        <v>3</v>
      </c>
      <c r="H2315" s="305" t="s">
        <v>13300</v>
      </c>
      <c r="I2315" s="207" t="s">
        <v>635</v>
      </c>
      <c r="J2315" s="279" t="s">
        <v>4282</v>
      </c>
      <c r="K2315" s="179" t="s">
        <v>3491</v>
      </c>
      <c r="L2315" s="427" t="s">
        <v>3489</v>
      </c>
      <c r="M2315" s="684">
        <v>3.5</v>
      </c>
      <c r="N2315" s="685" t="s">
        <v>15715</v>
      </c>
      <c r="O2315" s="684">
        <v>55</v>
      </c>
      <c r="P2315" s="427" t="s">
        <v>16436</v>
      </c>
      <c r="Q2315" s="179">
        <v>4</v>
      </c>
      <c r="R2315" s="180"/>
      <c r="S2315" s="498">
        <v>11</v>
      </c>
      <c r="T2315" s="190">
        <v>14</v>
      </c>
      <c r="U2315" s="190">
        <v>4</v>
      </c>
      <c r="V2315" s="190">
        <v>16</v>
      </c>
      <c r="W2315" s="742">
        <v>12</v>
      </c>
      <c r="X2315" s="184">
        <v>15</v>
      </c>
      <c r="Y2315" s="184"/>
      <c r="Z2315" s="184"/>
      <c r="AA2315" s="184"/>
      <c r="AB2315" s="220" t="s">
        <v>795</v>
      </c>
      <c r="AC2315" s="419" t="s">
        <v>13884</v>
      </c>
      <c r="AD2315" s="179" t="s">
        <v>5875</v>
      </c>
      <c r="AE2315" s="427" t="s">
        <v>788</v>
      </c>
      <c r="AF2315" s="177">
        <v>0</v>
      </c>
      <c r="AG2315" s="177">
        <v>0</v>
      </c>
      <c r="AH2315" s="177">
        <v>0</v>
      </c>
      <c r="AI2315" s="177">
        <v>0</v>
      </c>
      <c r="AJ2315" s="177">
        <v>0</v>
      </c>
      <c r="AK2315" s="177">
        <v>0</v>
      </c>
      <c r="AL2315" s="383">
        <v>7</v>
      </c>
      <c r="AM2315" s="177">
        <v>0</v>
      </c>
      <c r="AN2315" s="177">
        <v>0</v>
      </c>
      <c r="AO2315" s="182">
        <v>0</v>
      </c>
      <c r="AP2315" s="180">
        <v>7</v>
      </c>
      <c r="AQ2315" s="180"/>
      <c r="AR2315" s="180"/>
      <c r="AS2315" s="180"/>
      <c r="AT2315" s="180"/>
      <c r="AU2315" s="180"/>
      <c r="AV2315" s="180">
        <v>7</v>
      </c>
      <c r="AW2315" s="180"/>
      <c r="AX2315" s="180"/>
      <c r="AY2315" s="180">
        <v>7</v>
      </c>
      <c r="AZ2315" s="180"/>
      <c r="BA2315" s="180"/>
      <c r="BB2315" s="180"/>
      <c r="BC2315" s="180"/>
      <c r="BD2315" s="180"/>
      <c r="BE2315" s="180"/>
      <c r="BF2315" s="180"/>
      <c r="BG2315" s="180"/>
      <c r="BH2315" s="176" t="str">
        <f t="shared" si="273"/>
        <v>class level</v>
      </c>
      <c r="BI2315" s="176">
        <f t="shared" si="269"/>
        <v>13</v>
      </c>
      <c r="BJ2315" s="182" t="str">
        <f t="shared" si="270"/>
        <v>7 - 56</v>
      </c>
      <c r="BK2315" s="176">
        <f t="shared" si="271"/>
        <v>32</v>
      </c>
      <c r="BL2315" s="176">
        <f t="shared" si="274"/>
        <v>7</v>
      </c>
      <c r="BM2315" s="533"/>
      <c r="BN2315" s="185">
        <v>950</v>
      </c>
      <c r="BO2315" s="180">
        <v>8</v>
      </c>
      <c r="BP2315" s="178">
        <f t="shared" si="268"/>
        <v>1206</v>
      </c>
      <c r="BQ2315" s="420" t="str">
        <f t="shared" si="272"/>
        <v>VI</v>
      </c>
      <c r="BR2315" s="185"/>
      <c r="BS2315" s="464" t="s">
        <v>12999</v>
      </c>
    </row>
    <row r="2316" spans="1:71" ht="76.5" x14ac:dyDescent="0.2">
      <c r="A2316" s="697">
        <v>2314</v>
      </c>
      <c r="B2316" s="286" t="s">
        <v>13890</v>
      </c>
      <c r="C2316" s="286" t="s">
        <v>13742</v>
      </c>
      <c r="D2316" s="258" t="s">
        <v>12999</v>
      </c>
      <c r="E2316" s="736">
        <v>1</v>
      </c>
      <c r="F2316" s="736">
        <v>1</v>
      </c>
      <c r="G2316" s="737">
        <v>3</v>
      </c>
      <c r="H2316" s="305" t="s">
        <v>13300</v>
      </c>
      <c r="I2316" s="207" t="s">
        <v>635</v>
      </c>
      <c r="J2316" s="279" t="s">
        <v>4282</v>
      </c>
      <c r="K2316" s="179" t="s">
        <v>3491</v>
      </c>
      <c r="L2316" s="427" t="s">
        <v>3489</v>
      </c>
      <c r="M2316" s="684">
        <v>3.5</v>
      </c>
      <c r="N2316" s="685" t="s">
        <v>15715</v>
      </c>
      <c r="O2316" s="684">
        <v>55</v>
      </c>
      <c r="P2316" s="427" t="s">
        <v>16436</v>
      </c>
      <c r="Q2316" s="179">
        <v>4</v>
      </c>
      <c r="R2316" s="180"/>
      <c r="S2316" s="498">
        <v>11</v>
      </c>
      <c r="T2316" s="190">
        <v>14</v>
      </c>
      <c r="U2316" s="190">
        <v>4</v>
      </c>
      <c r="V2316" s="190">
        <v>16</v>
      </c>
      <c r="W2316" s="742">
        <v>12</v>
      </c>
      <c r="X2316" s="184">
        <v>15</v>
      </c>
      <c r="Y2316" s="184"/>
      <c r="Z2316" s="184"/>
      <c r="AA2316" s="184"/>
      <c r="AB2316" s="220" t="s">
        <v>795</v>
      </c>
      <c r="AC2316" s="419" t="s">
        <v>13885</v>
      </c>
      <c r="AD2316" s="179" t="s">
        <v>5875</v>
      </c>
      <c r="AE2316" s="427" t="s">
        <v>788</v>
      </c>
      <c r="AF2316" s="177">
        <v>0</v>
      </c>
      <c r="AG2316" s="177">
        <v>0</v>
      </c>
      <c r="AH2316" s="177">
        <v>0</v>
      </c>
      <c r="AI2316" s="177">
        <v>0</v>
      </c>
      <c r="AJ2316" s="177">
        <v>0</v>
      </c>
      <c r="AK2316" s="177">
        <v>0</v>
      </c>
      <c r="AL2316" s="383">
        <v>8</v>
      </c>
      <c r="AM2316" s="177">
        <v>0</v>
      </c>
      <c r="AN2316" s="177">
        <v>0</v>
      </c>
      <c r="AO2316" s="182">
        <v>0</v>
      </c>
      <c r="AP2316" s="180">
        <v>8</v>
      </c>
      <c r="AQ2316" s="180"/>
      <c r="AR2316" s="180"/>
      <c r="AS2316" s="180"/>
      <c r="AT2316" s="180"/>
      <c r="AU2316" s="180"/>
      <c r="AV2316" s="180">
        <v>8</v>
      </c>
      <c r="AW2316" s="180"/>
      <c r="AX2316" s="180"/>
      <c r="AY2316" s="180">
        <v>8</v>
      </c>
      <c r="AZ2316" s="180"/>
      <c r="BA2316" s="180"/>
      <c r="BB2316" s="180"/>
      <c r="BC2316" s="180"/>
      <c r="BD2316" s="180"/>
      <c r="BE2316" s="180"/>
      <c r="BF2316" s="180"/>
      <c r="BG2316" s="180"/>
      <c r="BH2316" s="176" t="str">
        <f t="shared" si="273"/>
        <v>class level</v>
      </c>
      <c r="BI2316" s="176">
        <f t="shared" si="269"/>
        <v>12</v>
      </c>
      <c r="BJ2316" s="182" t="str">
        <f t="shared" si="270"/>
        <v>8 - 64</v>
      </c>
      <c r="BK2316" s="176">
        <f t="shared" si="271"/>
        <v>36</v>
      </c>
      <c r="BL2316" s="176">
        <f t="shared" si="274"/>
        <v>8</v>
      </c>
      <c r="BM2316" s="535"/>
      <c r="BN2316" s="185">
        <v>1450</v>
      </c>
      <c r="BO2316" s="180">
        <v>10</v>
      </c>
      <c r="BP2316" s="178">
        <f t="shared" si="268"/>
        <v>1810</v>
      </c>
      <c r="BQ2316" s="420" t="str">
        <f t="shared" si="272"/>
        <v>VII</v>
      </c>
      <c r="BR2316" s="185"/>
      <c r="BS2316" s="464" t="s">
        <v>12999</v>
      </c>
    </row>
    <row r="2317" spans="1:71" ht="76.5" x14ac:dyDescent="0.2">
      <c r="A2317" s="697">
        <v>2315</v>
      </c>
      <c r="B2317" s="286" t="s">
        <v>13890</v>
      </c>
      <c r="C2317" s="286" t="s">
        <v>13743</v>
      </c>
      <c r="D2317" s="258" t="s">
        <v>12999</v>
      </c>
      <c r="E2317" s="736">
        <v>1</v>
      </c>
      <c r="F2317" s="736">
        <v>1</v>
      </c>
      <c r="G2317" s="737">
        <v>3</v>
      </c>
      <c r="H2317" s="305" t="s">
        <v>13300</v>
      </c>
      <c r="I2317" s="207" t="s">
        <v>635</v>
      </c>
      <c r="J2317" s="279" t="s">
        <v>4282</v>
      </c>
      <c r="K2317" s="179" t="s">
        <v>3491</v>
      </c>
      <c r="L2317" s="427" t="s">
        <v>3489</v>
      </c>
      <c r="M2317" s="684">
        <v>3.5</v>
      </c>
      <c r="N2317" s="685" t="s">
        <v>15715</v>
      </c>
      <c r="O2317" s="684">
        <v>55</v>
      </c>
      <c r="P2317" s="427" t="s">
        <v>16436</v>
      </c>
      <c r="Q2317" s="179">
        <v>4</v>
      </c>
      <c r="R2317" s="180"/>
      <c r="S2317" s="498">
        <v>11</v>
      </c>
      <c r="T2317" s="190">
        <v>14</v>
      </c>
      <c r="U2317" s="190">
        <v>4</v>
      </c>
      <c r="V2317" s="190">
        <v>16</v>
      </c>
      <c r="W2317" s="742">
        <v>12</v>
      </c>
      <c r="X2317" s="184">
        <v>15</v>
      </c>
      <c r="Y2317" s="184"/>
      <c r="Z2317" s="184"/>
      <c r="AA2317" s="184"/>
      <c r="AB2317" s="220" t="s">
        <v>795</v>
      </c>
      <c r="AC2317" s="419" t="s">
        <v>13886</v>
      </c>
      <c r="AD2317" s="179" t="s">
        <v>5875</v>
      </c>
      <c r="AE2317" s="427" t="s">
        <v>788</v>
      </c>
      <c r="AF2317" s="177">
        <v>0</v>
      </c>
      <c r="AG2317" s="177">
        <v>0</v>
      </c>
      <c r="AH2317" s="177">
        <v>0</v>
      </c>
      <c r="AI2317" s="177">
        <v>0</v>
      </c>
      <c r="AJ2317" s="177">
        <v>0</v>
      </c>
      <c r="AK2317" s="177">
        <v>0</v>
      </c>
      <c r="AL2317" s="383">
        <v>9</v>
      </c>
      <c r="AM2317" s="177">
        <v>0</v>
      </c>
      <c r="AN2317" s="177">
        <v>0</v>
      </c>
      <c r="AO2317" s="182">
        <v>0</v>
      </c>
      <c r="AP2317" s="180">
        <v>9</v>
      </c>
      <c r="AQ2317" s="180"/>
      <c r="AR2317" s="180"/>
      <c r="AS2317" s="180"/>
      <c r="AT2317" s="180"/>
      <c r="AU2317" s="180"/>
      <c r="AV2317" s="180">
        <v>9</v>
      </c>
      <c r="AW2317" s="180"/>
      <c r="AX2317" s="180"/>
      <c r="AY2317" s="180">
        <v>9</v>
      </c>
      <c r="AZ2317" s="180"/>
      <c r="BA2317" s="180"/>
      <c r="BB2317" s="180"/>
      <c r="BC2317" s="180"/>
      <c r="BD2317" s="180"/>
      <c r="BE2317" s="180"/>
      <c r="BF2317" s="180"/>
      <c r="BG2317" s="180"/>
      <c r="BH2317" s="176" t="str">
        <f t="shared" si="273"/>
        <v>class level</v>
      </c>
      <c r="BI2317" s="176">
        <f t="shared" si="269"/>
        <v>12</v>
      </c>
      <c r="BJ2317" s="182" t="str">
        <f t="shared" si="270"/>
        <v>9 - 72</v>
      </c>
      <c r="BK2317" s="176">
        <f t="shared" si="271"/>
        <v>41</v>
      </c>
      <c r="BL2317" s="176">
        <f t="shared" si="274"/>
        <v>9</v>
      </c>
      <c r="BM2317" s="533"/>
      <c r="BN2317" s="185">
        <v>2300</v>
      </c>
      <c r="BO2317" s="180">
        <v>12</v>
      </c>
      <c r="BP2317" s="178">
        <f t="shared" si="268"/>
        <v>2792</v>
      </c>
      <c r="BQ2317" s="420" t="str">
        <f t="shared" si="272"/>
        <v>VII</v>
      </c>
      <c r="BR2317" s="185"/>
      <c r="BS2317" s="464" t="s">
        <v>12999</v>
      </c>
    </row>
    <row r="2318" spans="1:71" ht="76.5" x14ac:dyDescent="0.2">
      <c r="A2318" s="696">
        <v>2316</v>
      </c>
      <c r="B2318" s="286" t="s">
        <v>13890</v>
      </c>
      <c r="C2318" s="286" t="s">
        <v>13744</v>
      </c>
      <c r="D2318" s="258" t="s">
        <v>12999</v>
      </c>
      <c r="E2318" s="736">
        <v>1</v>
      </c>
      <c r="F2318" s="736">
        <v>1</v>
      </c>
      <c r="G2318" s="737">
        <v>3</v>
      </c>
      <c r="H2318" s="305" t="s">
        <v>13300</v>
      </c>
      <c r="I2318" s="207" t="s">
        <v>635</v>
      </c>
      <c r="J2318" s="279" t="s">
        <v>4282</v>
      </c>
      <c r="K2318" s="179" t="s">
        <v>3491</v>
      </c>
      <c r="L2318" s="427" t="s">
        <v>3489</v>
      </c>
      <c r="M2318" s="684">
        <v>3.5</v>
      </c>
      <c r="N2318" s="685" t="s">
        <v>15715</v>
      </c>
      <c r="O2318" s="684">
        <v>55</v>
      </c>
      <c r="P2318" s="427" t="s">
        <v>16436</v>
      </c>
      <c r="Q2318" s="179">
        <v>4</v>
      </c>
      <c r="R2318" s="180"/>
      <c r="S2318" s="498">
        <v>11</v>
      </c>
      <c r="T2318" s="190">
        <v>14</v>
      </c>
      <c r="U2318" s="190">
        <v>4</v>
      </c>
      <c r="V2318" s="190">
        <v>16</v>
      </c>
      <c r="W2318" s="742">
        <v>12</v>
      </c>
      <c r="X2318" s="184">
        <v>15</v>
      </c>
      <c r="Y2318" s="184"/>
      <c r="Z2318" s="184"/>
      <c r="AA2318" s="184"/>
      <c r="AB2318" s="220" t="s">
        <v>795</v>
      </c>
      <c r="AC2318" s="419" t="s">
        <v>13887</v>
      </c>
      <c r="AD2318" s="179" t="s">
        <v>5875</v>
      </c>
      <c r="AE2318" s="427" t="s">
        <v>788</v>
      </c>
      <c r="AF2318" s="177">
        <v>0</v>
      </c>
      <c r="AG2318" s="177">
        <v>0</v>
      </c>
      <c r="AH2318" s="177">
        <v>0</v>
      </c>
      <c r="AI2318" s="177">
        <v>0</v>
      </c>
      <c r="AJ2318" s="177">
        <v>0</v>
      </c>
      <c r="AK2318" s="177">
        <v>0</v>
      </c>
      <c r="AL2318" s="383">
        <v>10</v>
      </c>
      <c r="AM2318" s="177">
        <v>0</v>
      </c>
      <c r="AN2318" s="177">
        <v>0</v>
      </c>
      <c r="AO2318" s="182">
        <v>0</v>
      </c>
      <c r="AP2318" s="180">
        <v>10</v>
      </c>
      <c r="AQ2318" s="180"/>
      <c r="AR2318" s="180"/>
      <c r="AS2318" s="180"/>
      <c r="AT2318" s="180"/>
      <c r="AU2318" s="180"/>
      <c r="AV2318" s="180">
        <v>10</v>
      </c>
      <c r="AW2318" s="180"/>
      <c r="AX2318" s="180"/>
      <c r="AY2318" s="180">
        <v>10</v>
      </c>
      <c r="AZ2318" s="180"/>
      <c r="BA2318" s="180"/>
      <c r="BB2318" s="180"/>
      <c r="BC2318" s="180"/>
      <c r="BD2318" s="180"/>
      <c r="BE2318" s="180"/>
      <c r="BF2318" s="180"/>
      <c r="BG2318" s="180"/>
      <c r="BH2318" s="176" t="str">
        <f t="shared" si="273"/>
        <v>class level</v>
      </c>
      <c r="BI2318" s="176">
        <f t="shared" si="269"/>
        <v>10</v>
      </c>
      <c r="BJ2318" s="182" t="str">
        <f t="shared" si="270"/>
        <v>10 - 80</v>
      </c>
      <c r="BK2318" s="176">
        <f t="shared" si="271"/>
        <v>45</v>
      </c>
      <c r="BL2318" s="176">
        <f t="shared" si="274"/>
        <v>10</v>
      </c>
      <c r="BM2318" s="535"/>
      <c r="BN2318" s="185">
        <v>3450</v>
      </c>
      <c r="BO2318" s="180">
        <v>14</v>
      </c>
      <c r="BP2318" s="178">
        <f t="shared" si="268"/>
        <v>4080</v>
      </c>
      <c r="BQ2318" s="420" t="str">
        <f t="shared" si="272"/>
        <v>VIII</v>
      </c>
      <c r="BR2318" s="185"/>
      <c r="BS2318" s="464" t="s">
        <v>12999</v>
      </c>
    </row>
    <row r="2319" spans="1:71" ht="25.5" x14ac:dyDescent="0.2">
      <c r="A2319" s="696">
        <v>2317</v>
      </c>
      <c r="B2319" s="286" t="s">
        <v>14376</v>
      </c>
      <c r="C2319" s="286" t="s">
        <v>14376</v>
      </c>
      <c r="D2319" s="258" t="s">
        <v>14377</v>
      </c>
      <c r="E2319" s="736">
        <v>1</v>
      </c>
      <c r="F2319" s="736">
        <v>20</v>
      </c>
      <c r="G2319" s="737">
        <v>20</v>
      </c>
      <c r="H2319" s="305" t="s">
        <v>3486</v>
      </c>
      <c r="I2319" s="207" t="s">
        <v>3485</v>
      </c>
      <c r="J2319" s="279" t="s">
        <v>6558</v>
      </c>
      <c r="K2319" s="179" t="s">
        <v>14378</v>
      </c>
      <c r="L2319" s="427" t="s">
        <v>5490</v>
      </c>
      <c r="M2319" s="684">
        <v>6</v>
      </c>
      <c r="N2319" s="684" t="s">
        <v>15710</v>
      </c>
      <c r="O2319" s="684">
        <v>375</v>
      </c>
      <c r="P2319" s="427" t="s">
        <v>16389</v>
      </c>
      <c r="Q2319" s="179">
        <v>5</v>
      </c>
      <c r="R2319" s="180"/>
      <c r="S2319" s="498">
        <v>8</v>
      </c>
      <c r="T2319" s="190">
        <v>10</v>
      </c>
      <c r="U2319" s="190">
        <v>3</v>
      </c>
      <c r="V2319" s="190">
        <v>12</v>
      </c>
      <c r="W2319" s="742">
        <v>18</v>
      </c>
      <c r="X2319" s="184"/>
      <c r="Y2319" s="184"/>
      <c r="Z2319" s="184"/>
      <c r="AA2319" s="184"/>
      <c r="AB2319" s="220"/>
      <c r="AC2319" s="419" t="s">
        <v>9430</v>
      </c>
      <c r="AD2319" s="427" t="s">
        <v>14387</v>
      </c>
      <c r="AE2319" s="427" t="s">
        <v>4247</v>
      </c>
      <c r="AF2319" s="177">
        <v>0</v>
      </c>
      <c r="AG2319" s="177">
        <v>0</v>
      </c>
      <c r="AH2319" s="177">
        <v>0</v>
      </c>
      <c r="AI2319" s="177">
        <v>0</v>
      </c>
      <c r="AJ2319" s="177">
        <v>0</v>
      </c>
      <c r="AK2319" s="177">
        <v>0</v>
      </c>
      <c r="AL2319" s="383">
        <v>0</v>
      </c>
      <c r="AM2319" s="177">
        <v>0</v>
      </c>
      <c r="AN2319" s="177">
        <v>0</v>
      </c>
      <c r="AO2319" s="182">
        <v>30</v>
      </c>
      <c r="AP2319" s="180">
        <v>8</v>
      </c>
      <c r="AQ2319" s="180"/>
      <c r="AR2319" s="180"/>
      <c r="AS2319" s="180"/>
      <c r="AT2319" s="180"/>
      <c r="AU2319" s="180"/>
      <c r="AV2319" s="180"/>
      <c r="AW2319" s="180"/>
      <c r="AX2319" s="180"/>
      <c r="AY2319" s="180"/>
      <c r="AZ2319" s="180"/>
      <c r="BA2319" s="180"/>
      <c r="BB2319" s="180"/>
      <c r="BC2319" s="180"/>
      <c r="BD2319" s="180"/>
      <c r="BE2319" s="180"/>
      <c r="BF2319" s="180"/>
      <c r="BG2319" s="180"/>
      <c r="BH2319" s="176" t="str">
        <f t="shared" si="273"/>
        <v>class level</v>
      </c>
      <c r="BI2319" s="176">
        <f t="shared" si="269"/>
        <v>12</v>
      </c>
      <c r="BJ2319" s="182">
        <f t="shared" si="270"/>
        <v>30</v>
      </c>
      <c r="BK2319" s="176">
        <f t="shared" si="271"/>
        <v>30</v>
      </c>
      <c r="BL2319" s="176">
        <f t="shared" si="274"/>
        <v>8</v>
      </c>
      <c r="BM2319" s="533"/>
      <c r="BN2319" s="185">
        <v>950</v>
      </c>
      <c r="BO2319" s="185">
        <v>0</v>
      </c>
      <c r="BP2319" s="178">
        <f t="shared" si="268"/>
        <v>950</v>
      </c>
      <c r="BQ2319" s="420" t="str">
        <f t="shared" si="272"/>
        <v>VI</v>
      </c>
      <c r="BR2319" s="185"/>
      <c r="BS2319" s="464" t="s">
        <v>14377</v>
      </c>
    </row>
    <row r="2320" spans="1:71" x14ac:dyDescent="0.2">
      <c r="A2320" s="697">
        <v>2318</v>
      </c>
      <c r="B2320" s="286" t="s">
        <v>14380</v>
      </c>
      <c r="C2320" s="286" t="s">
        <v>14380</v>
      </c>
      <c r="D2320" s="258" t="s">
        <v>14377</v>
      </c>
      <c r="E2320" s="736">
        <v>1</v>
      </c>
      <c r="F2320" s="736">
        <v>1</v>
      </c>
      <c r="G2320" s="737">
        <v>100</v>
      </c>
      <c r="H2320" s="305" t="s">
        <v>3486</v>
      </c>
      <c r="I2320" s="207" t="s">
        <v>5757</v>
      </c>
      <c r="J2320" s="279" t="s">
        <v>14381</v>
      </c>
      <c r="K2320" s="179" t="s">
        <v>14386</v>
      </c>
      <c r="L2320" s="427" t="s">
        <v>5490</v>
      </c>
      <c r="M2320" s="684">
        <v>32</v>
      </c>
      <c r="N2320" s="179" t="s">
        <v>15766</v>
      </c>
      <c r="O2320" s="684">
        <v>560</v>
      </c>
      <c r="P2320" s="179" t="s">
        <v>16084</v>
      </c>
      <c r="Q2320" s="179">
        <v>4</v>
      </c>
      <c r="R2320" s="180"/>
      <c r="S2320" s="498">
        <v>8</v>
      </c>
      <c r="T2320" s="190">
        <v>10</v>
      </c>
      <c r="U2320" s="190">
        <v>3</v>
      </c>
      <c r="V2320" s="190">
        <v>12</v>
      </c>
      <c r="W2320" s="742">
        <v>12</v>
      </c>
      <c r="X2320" s="184">
        <v>24</v>
      </c>
      <c r="Y2320" s="184"/>
      <c r="Z2320" s="184"/>
      <c r="AA2320" s="184"/>
      <c r="AB2320" s="220" t="s">
        <v>795</v>
      </c>
      <c r="AC2320" s="419" t="s">
        <v>7480</v>
      </c>
      <c r="AD2320" s="427" t="s">
        <v>13621</v>
      </c>
      <c r="AE2320" s="427" t="s">
        <v>4247</v>
      </c>
      <c r="AF2320" s="177">
        <v>0</v>
      </c>
      <c r="AG2320" s="177">
        <v>0</v>
      </c>
      <c r="AH2320" s="177">
        <v>0</v>
      </c>
      <c r="AI2320" s="177">
        <v>0</v>
      </c>
      <c r="AJ2320" s="177">
        <v>0</v>
      </c>
      <c r="AK2320" s="177">
        <v>0</v>
      </c>
      <c r="AL2320" s="383">
        <v>0</v>
      </c>
      <c r="AM2320" s="177">
        <v>0</v>
      </c>
      <c r="AN2320" s="177">
        <v>0</v>
      </c>
      <c r="AO2320" s="182">
        <v>50</v>
      </c>
      <c r="AP2320" s="180"/>
      <c r="AQ2320" s="180"/>
      <c r="AR2320" s="180"/>
      <c r="AS2320" s="180"/>
      <c r="AT2320" s="180"/>
      <c r="AU2320" s="180"/>
      <c r="AV2320" s="180"/>
      <c r="AW2320" s="180"/>
      <c r="AX2320" s="180"/>
      <c r="AY2320" s="180"/>
      <c r="AZ2320" s="180"/>
      <c r="BA2320" s="180"/>
      <c r="BB2320" s="180"/>
      <c r="BC2320" s="180"/>
      <c r="BD2320" s="180"/>
      <c r="BE2320" s="180"/>
      <c r="BF2320" s="180"/>
      <c r="BG2320" s="180"/>
      <c r="BH2320" s="176">
        <f t="shared" si="273"/>
        <v>11</v>
      </c>
      <c r="BI2320" s="176">
        <f>IF(manualHD="",IF(COUNTIF(AP2320:BG2320,"")=18,IFERROR(INDEX(thac0array,MATCH(IF(manualHD="",IF(SUM($AG2320:$AL2320)/(0.01+fixedhp)&lt;1/40,ROUND(fixedhp/4.5,0),IF(eightsider=1,IF((AND(fixedhp&gt;0,fixedhp&lt;4)),1.125,1),IF(eightsider&gt;1,eightsider+IF(twosider*1.5+threesider*2+foursider*2.5+fivesider*3+sixsider*3.5+sevensider*4+fixedhp&gt;3,1,0),IF(sevensider=1,0.875,0.5)))),manualHD),hitDiceThac0,0)),21),MIN(IFERROR(INDEX(thac0array,MATCH(IF(AZ2320="",AP2320,ROUND(AP2320+AZ2320/2,0)),hitDiceThac0,0)),21),IFERROR(INDEX(thac0array,MATCH(MAX(AQ2320:AS2320),fighterThac0,0)),21),IFERROR(INDEX(thac0array,MATCH(MAX(AW2320:BA2320),clericThac0,0)),21),IFERROR(INDEX(thac0array,MATCH(MAX(BB2320:BC2320),thiefThac0,0)),21),IFERROR(INDEX(thac0array,MATCH(MAX(BD2320:BG2320),magicUserThac0,0)),21))),IFERROR(INDEX(thac0array,MATCH(BM2320,hitDiceThac0),0),BM2320))</f>
        <v>10</v>
      </c>
      <c r="BJ2320" s="182">
        <f>IF(SUM(AF2320:AN2320)=0,AO2320,IF(AZ2320="",SUM(AF2320:AO2320)&amp;" - "&amp;IF(OR(COUNTIF(AP2320:BG2320,"")=18,AP2320&gt;0),ROUND(AF2320*2+AG2320*3+AH2320*4+AI2320*5+AJ2320*6+AK2320*7+AL2320*8+AM2320*10+AN2320*12+AO2320,0),ROUND((AF2320*2+AG2320*3+AH2320*4+AI2320*5+AJ2320*6+AK2320*7+AL2320*8+AM2320*10+AN2320*12+AO2320)/COUNTA(AQ2320:BG2320),0)),IF(BM2320="",(AZ2320-1)*1+SUM(AF2320:AO2320)&amp;" - "&amp;(AZ2320-1)*4+ROUND(AF2320*2+AG2320*3+AH2320*4+AI2320*5+AJ2320*6+AK2320*7+AL2320*8+AM2320*10+AN2320*12+AO2320,0),SUM(AF2320:AO2320)&amp;" - "&amp;ROUND(AF2320*2+AG2320*3+AH2320*4+AI2320*5+AJ2320*6+AK2320*7+AL2320*8+AM2320*10+AN2320*12+AO2320,0))))</f>
        <v>50</v>
      </c>
      <c r="BK2320" s="176">
        <f>IF(SUM(AF2320:AN2320)=0,AO2320,IF(AZ2320="",ROUND(AVERAGE(SUM(AF2320:AO2320),IF(OR(COUNTIF(AP2320:BG2320,"")=18,AP2320&gt;0),ROUND(AF2320*2+AG2320*3+AH2320*4+AI2320*5+AJ2320*6+AK2320*7+AL2320*8+AM2320*10+AN2320*12+AO2320,0),ROUND((AF2320*2+AG2320*3+AH2320*4+AI2320*5+AJ2320*6+AK2320*7+AL2320*8+AM2320*10+AN2320*12+AO2320)/COUNTA(AQ2320:BG2320),0))),0),IF(BM2320="",ROUND(AVERAGE((AZ2320-1)*1+SUM(AF2320:AO2320),(AZ2320-1)*4+ROUND(AF2320*2+AG2320*3+AH2320*4+AI2320*5+AJ2320*6+AK2320*7+AL2320*8+AM2320*10+AN2320*12+AO2320,0)),0),ROUND(AVERAGE(SUM(AF2320:AO2320),ROUND(AF2320*2+AG2320*3+AH2320*4+AI2320*5+AJ2320*6+AK2320*7+AL2320*8+AM2320*10+AN2320*12+AO2320,0)),0))))</f>
        <v>50</v>
      </c>
      <c r="BL2320" s="176">
        <f t="shared" si="274"/>
        <v>12</v>
      </c>
      <c r="BM2320" s="535"/>
      <c r="BN2320" s="185">
        <v>3650</v>
      </c>
      <c r="BO2320" s="180">
        <v>0</v>
      </c>
      <c r="BP2320" s="178">
        <f>BN2320+BK2320*BO2320</f>
        <v>3650</v>
      </c>
      <c r="BQ2320" s="420" t="str">
        <f t="shared" ref="BQ2320:BQ2368" si="275">IFERROR(INDEX(xpLevel,MATCH($BN2320,xpThresholds,1)), "XI")</f>
        <v>VIII</v>
      </c>
      <c r="BR2320" s="185"/>
      <c r="BS2320" s="464" t="s">
        <v>14377</v>
      </c>
    </row>
    <row r="2321" spans="1:71" ht="25.5" x14ac:dyDescent="0.2">
      <c r="A2321" s="697">
        <v>2319</v>
      </c>
      <c r="B2321" s="286" t="s">
        <v>14384</v>
      </c>
      <c r="C2321" s="286" t="s">
        <v>14384</v>
      </c>
      <c r="D2321" s="258" t="s">
        <v>14377</v>
      </c>
      <c r="E2321" s="736">
        <v>1</v>
      </c>
      <c r="F2321" s="736">
        <v>1</v>
      </c>
      <c r="G2321" s="737">
        <v>4</v>
      </c>
      <c r="H2321" s="305" t="s">
        <v>3486</v>
      </c>
      <c r="I2321" s="207" t="s">
        <v>6635</v>
      </c>
      <c r="J2321" s="279" t="s">
        <v>7330</v>
      </c>
      <c r="K2321" s="179" t="s">
        <v>14385</v>
      </c>
      <c r="L2321" s="427" t="s">
        <v>5490</v>
      </c>
      <c r="M2321" s="684">
        <v>50</v>
      </c>
      <c r="N2321" s="179" t="s">
        <v>15766</v>
      </c>
      <c r="O2321" s="684">
        <v>432</v>
      </c>
      <c r="P2321" s="179" t="s">
        <v>16437</v>
      </c>
      <c r="Q2321" s="179">
        <v>9</v>
      </c>
      <c r="R2321" s="180"/>
      <c r="S2321" s="498">
        <v>8</v>
      </c>
      <c r="T2321" s="190">
        <v>10</v>
      </c>
      <c r="U2321" s="190">
        <v>3</v>
      </c>
      <c r="V2321" s="190">
        <v>12</v>
      </c>
      <c r="W2321" s="742">
        <v>6</v>
      </c>
      <c r="X2321" s="184">
        <v>24</v>
      </c>
      <c r="Y2321" s="184"/>
      <c r="Z2321" s="184"/>
      <c r="AA2321" s="184"/>
      <c r="AB2321" s="220" t="s">
        <v>3879</v>
      </c>
      <c r="AC2321" s="419" t="s">
        <v>14389</v>
      </c>
      <c r="AD2321" s="427" t="s">
        <v>1946</v>
      </c>
      <c r="AE2321" s="427" t="s">
        <v>4250</v>
      </c>
      <c r="AF2321" s="177">
        <v>0</v>
      </c>
      <c r="AG2321" s="177">
        <v>0</v>
      </c>
      <c r="AH2321" s="177">
        <v>0</v>
      </c>
      <c r="AI2321" s="177">
        <v>0</v>
      </c>
      <c r="AJ2321" s="177">
        <v>0</v>
      </c>
      <c r="AK2321" s="177">
        <v>0</v>
      </c>
      <c r="AL2321" s="383">
        <v>10</v>
      </c>
      <c r="AM2321" s="177">
        <v>0</v>
      </c>
      <c r="AN2321" s="177">
        <v>0</v>
      </c>
      <c r="AO2321" s="182">
        <v>0</v>
      </c>
      <c r="AP2321" s="180"/>
      <c r="AQ2321" s="180"/>
      <c r="AR2321" s="180"/>
      <c r="AS2321" s="180"/>
      <c r="AT2321" s="180"/>
      <c r="AU2321" s="180"/>
      <c r="AV2321" s="180"/>
      <c r="AW2321" s="180"/>
      <c r="AX2321" s="180"/>
      <c r="AY2321" s="180"/>
      <c r="AZ2321" s="180"/>
      <c r="BA2321" s="180"/>
      <c r="BB2321" s="180"/>
      <c r="BC2321" s="180"/>
      <c r="BD2321" s="180"/>
      <c r="BE2321" s="180"/>
      <c r="BF2321" s="180"/>
      <c r="BG2321" s="180"/>
      <c r="BH2321" s="176">
        <f t="shared" si="273"/>
        <v>10</v>
      </c>
      <c r="BI2321" s="176">
        <f>IF(manualHD="",IF(COUNTIF(AP2321:BG2321,"")=18,IFERROR(INDEX(thac0array,MATCH(IF(manualHD="",IF(SUM($AG2321:$AL2321)/(0.01+fixedhp)&lt;1/40,ROUND(fixedhp/4.5,0),IF(eightsider=1,IF((AND(fixedhp&gt;0,fixedhp&lt;4)),1.125,1),IF(eightsider&gt;1,eightsider+IF(twosider*1.5+threesider*2+foursider*2.5+fivesider*3+sixsider*3.5+sevensider*4+fixedhp&gt;3,1,0),IF(sevensider=1,0.875,0.5)))),manualHD),hitDiceThac0,0)),21),MIN(IFERROR(INDEX(thac0array,MATCH(IF(AZ2321="",AP2321,ROUND(AP2321+AZ2321/2,0)),hitDiceThac0,0)),21),IFERROR(INDEX(thac0array,MATCH(MAX(AQ2321:AS2321),fighterThac0,0)),21),IFERROR(INDEX(thac0array,MATCH(MAX(AW2321:BA2321),clericThac0,0)),21),IFERROR(INDEX(thac0array,MATCH(MAX(BB2321:BC2321),thiefThac0,0)),21),IFERROR(INDEX(thac0array,MATCH(MAX(BD2321:BG2321),magicUserThac0,0)),21))),IFERROR(INDEX(thac0array,MATCH(BM2321,hitDiceThac0),0),BM2321))</f>
        <v>10</v>
      </c>
      <c r="BJ2321" s="182" t="str">
        <f>IF(SUM(AF2321:AN2321)=0,AO2321,IF(AZ2321="",SUM(AF2321:AO2321)&amp;" - "&amp;IF(OR(COUNTIF(AP2321:BG2321,"")=18,AP2321&gt;0),ROUND(AF2321*2+AG2321*3+AH2321*4+AI2321*5+AJ2321*6+AK2321*7+AL2321*8+AM2321*10+AN2321*12+AO2321,0),ROUND((AF2321*2+AG2321*3+AH2321*4+AI2321*5+AJ2321*6+AK2321*7+AL2321*8+AM2321*10+AN2321*12+AO2321)/COUNTA(AQ2321:BG2321),0)),IF(BM2321="",(AZ2321-1)*1+SUM(AF2321:AO2321)&amp;" - "&amp;(AZ2321-1)*4+ROUND(AF2321*2+AG2321*3+AH2321*4+AI2321*5+AJ2321*6+AK2321*7+AL2321*8+AM2321*10+AN2321*12+AO2321,0),SUM(AF2321:AO2321)&amp;" - "&amp;ROUND(AF2321*2+AG2321*3+AH2321*4+AI2321*5+AJ2321*6+AK2321*7+AL2321*8+AM2321*10+AN2321*12+AO2321,0))))</f>
        <v>10 - 80</v>
      </c>
      <c r="BK2321" s="176">
        <f>IF(SUM(AF2321:AN2321)=0,AO2321,IF(AZ2321="",ROUND(AVERAGE(SUM(AF2321:AO2321),IF(OR(COUNTIF(AP2321:BG2321,"")=18,AP2321&gt;0),ROUND(AF2321*2+AG2321*3+AH2321*4+AI2321*5+AJ2321*6+AK2321*7+AL2321*8+AM2321*10+AN2321*12+AO2321,0),ROUND((AF2321*2+AG2321*3+AH2321*4+AI2321*5+AJ2321*6+AK2321*7+AL2321*8+AM2321*10+AN2321*12+AO2321)/COUNTA(AQ2321:BG2321),0))),0),IF(BM2321="",ROUND(AVERAGE((AZ2321-1)*1+SUM(AF2321:AO2321),(AZ2321-1)*4+ROUND(AF2321*2+AG2321*3+AH2321*4+AI2321*5+AJ2321*6+AK2321*7+AL2321*8+AM2321*10+AN2321*12+AO2321,0)),0),ROUND(AVERAGE(SUM(AF2321:AO2321),ROUND(AF2321*2+AG2321*3+AH2321*4+AI2321*5+AJ2321*6+AK2321*7+AL2321*8+AM2321*10+AN2321*12+AO2321,0)),0))))</f>
        <v>45</v>
      </c>
      <c r="BL2321" s="176">
        <f t="shared" si="274"/>
        <v>10</v>
      </c>
      <c r="BM2321" s="533"/>
      <c r="BN2321" s="185">
        <v>9350</v>
      </c>
      <c r="BO2321" s="180">
        <v>20</v>
      </c>
      <c r="BP2321" s="178">
        <f>BN2321+BK2321*BO2321</f>
        <v>10250</v>
      </c>
      <c r="BQ2321" s="420" t="str">
        <f t="shared" si="275"/>
        <v>IX</v>
      </c>
      <c r="BR2321" s="185"/>
      <c r="BS2321" s="464" t="s">
        <v>14377</v>
      </c>
    </row>
    <row r="2322" spans="1:71" ht="25.5" x14ac:dyDescent="0.2">
      <c r="A2322" s="696">
        <v>2320</v>
      </c>
      <c r="B2322" s="286" t="s">
        <v>16438</v>
      </c>
      <c r="C2322" s="286" t="s">
        <v>16438</v>
      </c>
      <c r="D2322" s="258" t="s">
        <v>14377</v>
      </c>
      <c r="E2322" s="736">
        <v>1</v>
      </c>
      <c r="F2322" s="736">
        <v>1</v>
      </c>
      <c r="G2322" s="737">
        <v>4</v>
      </c>
      <c r="H2322" s="305" t="s">
        <v>3486</v>
      </c>
      <c r="I2322" s="207" t="s">
        <v>3486</v>
      </c>
      <c r="J2322" s="279" t="s">
        <v>3486</v>
      </c>
      <c r="K2322" s="179" t="s">
        <v>14390</v>
      </c>
      <c r="L2322" s="427" t="s">
        <v>5490</v>
      </c>
      <c r="M2322" s="684">
        <v>30</v>
      </c>
      <c r="N2322" s="179" t="s">
        <v>15741</v>
      </c>
      <c r="O2322" s="684">
        <v>48</v>
      </c>
      <c r="P2322" s="427" t="s">
        <v>16439</v>
      </c>
      <c r="Q2322" s="179">
        <v>-2</v>
      </c>
      <c r="R2322" s="180"/>
      <c r="S2322" s="498">
        <v>8</v>
      </c>
      <c r="T2322" s="190">
        <v>10</v>
      </c>
      <c r="U2322" s="190">
        <v>3</v>
      </c>
      <c r="V2322" s="190">
        <v>12</v>
      </c>
      <c r="W2322" s="742">
        <v>24</v>
      </c>
      <c r="X2322" s="184"/>
      <c r="Y2322" s="184"/>
      <c r="Z2322" s="184"/>
      <c r="AA2322" s="184"/>
      <c r="AB2322" s="220"/>
      <c r="AC2322" s="419" t="s">
        <v>14398</v>
      </c>
      <c r="AD2322" s="427" t="s">
        <v>1946</v>
      </c>
      <c r="AE2322" s="427" t="s">
        <v>4250</v>
      </c>
      <c r="AF2322" s="177">
        <v>0</v>
      </c>
      <c r="AG2322" s="177">
        <v>0</v>
      </c>
      <c r="AH2322" s="177">
        <v>0</v>
      </c>
      <c r="AI2322" s="177">
        <v>0</v>
      </c>
      <c r="AJ2322" s="177">
        <v>0</v>
      </c>
      <c r="AK2322" s="177">
        <v>0</v>
      </c>
      <c r="AL2322" s="383">
        <v>16</v>
      </c>
      <c r="AM2322" s="177">
        <v>0</v>
      </c>
      <c r="AN2322" s="177">
        <v>0</v>
      </c>
      <c r="AO2322" s="182">
        <v>0</v>
      </c>
      <c r="AP2322" s="180"/>
      <c r="AQ2322" s="180"/>
      <c r="AR2322" s="180"/>
      <c r="AS2322" s="180"/>
      <c r="AT2322" s="180"/>
      <c r="AU2322" s="180"/>
      <c r="AV2322" s="180"/>
      <c r="AW2322" s="180"/>
      <c r="AX2322" s="180"/>
      <c r="AY2322" s="180"/>
      <c r="AZ2322" s="180"/>
      <c r="BA2322" s="180"/>
      <c r="BB2322" s="180"/>
      <c r="BC2322" s="180"/>
      <c r="BD2322" s="180"/>
      <c r="BE2322" s="180"/>
      <c r="BF2322" s="180"/>
      <c r="BG2322" s="180"/>
      <c r="BH2322" s="176">
        <f t="shared" si="273"/>
        <v>16</v>
      </c>
      <c r="BI2322" s="176">
        <f>IF(manualHD="",IF(COUNTIF(AP2322:BG2322,"")=18,IFERROR(INDEX(thac0array,MATCH(IF(manualHD="",IF(SUM($AG2322:$AL2322)/(0.01+fixedhp)&lt;1/40,ROUND(fixedhp/4.5,0),IF(eightsider=1,IF((AND(fixedhp&gt;0,fixedhp&lt;4)),1.125,1),IF(eightsider&gt;1,eightsider+IF(twosider*1.5+threesider*2+foursider*2.5+fivesider*3+sixsider*3.5+sevensider*4+fixedhp&gt;3,1,0),IF(sevensider=1,0.875,0.5)))),manualHD),hitDiceThac0,0)),21),MIN(IFERROR(INDEX(thac0array,MATCH(IF(AZ2322="",AP2322,ROUND(AP2322+AZ2322/2,0)),hitDiceThac0,0)),21),IFERROR(INDEX(thac0array,MATCH(MAX(AQ2322:AS2322),fighterThac0,0)),21),IFERROR(INDEX(thac0array,MATCH(MAX(AW2322:BA2322),clericThac0,0)),21),IFERROR(INDEX(thac0array,MATCH(MAX(BB2322:BC2322),thiefThac0,0)),21),IFERROR(INDEX(thac0array,MATCH(MAX(BD2322:BG2322),magicUserThac0,0)),21))),IFERROR(INDEX(thac0array,MATCH(BM2322,hitDiceThac0),0),BM2322))</f>
        <v>7</v>
      </c>
      <c r="BJ2322" s="182" t="str">
        <f>IF(SUM(AF2322:AN2322)=0,AO2322,IF(AZ2322="",SUM(AF2322:AO2322)&amp;" - "&amp;IF(OR(COUNTIF(AP2322:BG2322,"")=18,AP2322&gt;0),ROUND(AF2322*2+AG2322*3+AH2322*4+AI2322*5+AJ2322*6+AK2322*7+AL2322*8+AM2322*10+AN2322*12+AO2322,0),ROUND((AF2322*2+AG2322*3+AH2322*4+AI2322*5+AJ2322*6+AK2322*7+AL2322*8+AM2322*10+AN2322*12+AO2322)/COUNTA(AQ2322:BG2322),0)),IF(BM2322="",(AZ2322-1)*1+SUM(AF2322:AO2322)&amp;" - "&amp;(AZ2322-1)*4+ROUND(AF2322*2+AG2322*3+AH2322*4+AI2322*5+AJ2322*6+AK2322*7+AL2322*8+AM2322*10+AN2322*12+AO2322,0),SUM(AF2322:AO2322)&amp;" - "&amp;ROUND(AF2322*2+AG2322*3+AH2322*4+AI2322*5+AJ2322*6+AK2322*7+AL2322*8+AM2322*10+AN2322*12+AO2322,0))))</f>
        <v>16 - 128</v>
      </c>
      <c r="BK2322" s="176">
        <f>IF(SUM(AF2322:AN2322)=0,AO2322,IF(AZ2322="",ROUND(AVERAGE(SUM(AF2322:AO2322),IF(OR(COUNTIF(AP2322:BG2322,"")=18,AP2322&gt;0),ROUND(AF2322*2+AG2322*3+AH2322*4+AI2322*5+AJ2322*6+AK2322*7+AL2322*8+AM2322*10+AN2322*12+AO2322,0),ROUND((AF2322*2+AG2322*3+AH2322*4+AI2322*5+AJ2322*6+AK2322*7+AL2322*8+AM2322*10+AN2322*12+AO2322)/COUNTA(AQ2322:BG2322),0))),0),IF(BM2322="",ROUND(AVERAGE((AZ2322-1)*1+SUM(AF2322:AO2322),(AZ2322-1)*4+ROUND(AF2322*2+AG2322*3+AH2322*4+AI2322*5+AJ2322*6+AK2322*7+AL2322*8+AM2322*10+AN2322*12+AO2322,0)),0),ROUND(AVERAGE(SUM(AF2322:AO2322),ROUND(AF2322*2+AG2322*3+AH2322*4+AI2322*5+AJ2322*6+AK2322*7+AL2322*8+AM2322*10+AN2322*12+AO2322,0)),0))))</f>
        <v>72</v>
      </c>
      <c r="BL2322" s="176">
        <f t="shared" si="274"/>
        <v>16</v>
      </c>
      <c r="BM2322" s="535"/>
      <c r="BN2322" s="185">
        <v>1950</v>
      </c>
      <c r="BO2322" s="180">
        <v>14</v>
      </c>
      <c r="BP2322" s="178">
        <f>BN2322+BK2322*BO2322</f>
        <v>2958</v>
      </c>
      <c r="BQ2322" s="420" t="str">
        <f t="shared" si="275"/>
        <v>VII</v>
      </c>
      <c r="BR2322" s="185"/>
      <c r="BS2322" s="464" t="s">
        <v>14377</v>
      </c>
    </row>
    <row r="2323" spans="1:71" x14ac:dyDescent="0.2">
      <c r="A2323" s="696">
        <v>2321</v>
      </c>
      <c r="B2323" s="286" t="s">
        <v>14399</v>
      </c>
      <c r="C2323" s="286" t="s">
        <v>14399</v>
      </c>
      <c r="D2323" s="258" t="s">
        <v>14377</v>
      </c>
      <c r="E2323" s="736">
        <v>1</v>
      </c>
      <c r="F2323" s="736">
        <v>1</v>
      </c>
      <c r="G2323" s="737">
        <v>100</v>
      </c>
      <c r="H2323" s="305" t="s">
        <v>14400</v>
      </c>
      <c r="I2323" s="207" t="s">
        <v>3866</v>
      </c>
      <c r="J2323" s="279" t="s">
        <v>14401</v>
      </c>
      <c r="K2323" s="179" t="s">
        <v>14402</v>
      </c>
      <c r="L2323" s="427" t="s">
        <v>3491</v>
      </c>
      <c r="M2323" s="684">
        <v>6</v>
      </c>
      <c r="N2323" s="684" t="s">
        <v>15715</v>
      </c>
      <c r="O2323" s="684">
        <v>275</v>
      </c>
      <c r="P2323" s="427" t="s">
        <v>16440</v>
      </c>
      <c r="Q2323" s="179">
        <v>3</v>
      </c>
      <c r="R2323" s="180">
        <v>18</v>
      </c>
      <c r="S2323" s="498">
        <v>8</v>
      </c>
      <c r="T2323" s="190">
        <v>12</v>
      </c>
      <c r="U2323" s="190">
        <v>3</v>
      </c>
      <c r="V2323" s="190">
        <v>16</v>
      </c>
      <c r="W2323" s="742">
        <v>12</v>
      </c>
      <c r="X2323" s="184"/>
      <c r="Y2323" s="184">
        <v>24</v>
      </c>
      <c r="Z2323" s="184"/>
      <c r="AA2323" s="184"/>
      <c r="AB2323" s="220"/>
      <c r="AC2323" s="419" t="s">
        <v>16442</v>
      </c>
      <c r="AD2323" s="427" t="s">
        <v>1949</v>
      </c>
      <c r="AE2323" s="427" t="s">
        <v>4250</v>
      </c>
      <c r="AF2323" s="177">
        <v>0</v>
      </c>
      <c r="AG2323" s="177">
        <v>0</v>
      </c>
      <c r="AH2323" s="177">
        <v>0</v>
      </c>
      <c r="AI2323" s="177">
        <v>0</v>
      </c>
      <c r="AJ2323" s="177">
        <v>0</v>
      </c>
      <c r="AK2323" s="177">
        <v>0</v>
      </c>
      <c r="AL2323" s="383">
        <v>4</v>
      </c>
      <c r="AM2323" s="177">
        <v>0</v>
      </c>
      <c r="AN2323" s="177">
        <v>0</v>
      </c>
      <c r="AO2323" s="182">
        <v>0</v>
      </c>
      <c r="AP2323" s="180"/>
      <c r="AQ2323" s="180"/>
      <c r="AR2323" s="180"/>
      <c r="AS2323" s="180"/>
      <c r="AT2323" s="180"/>
      <c r="AU2323" s="180"/>
      <c r="AV2323" s="180"/>
      <c r="AW2323" s="180"/>
      <c r="AX2323" s="180"/>
      <c r="AY2323" s="180"/>
      <c r="AZ2323" s="180"/>
      <c r="BA2323" s="180"/>
      <c r="BB2323" s="180"/>
      <c r="BC2323" s="180"/>
      <c r="BD2323" s="180"/>
      <c r="BE2323" s="180"/>
      <c r="BF2323" s="180"/>
      <c r="BG2323" s="180"/>
      <c r="BH2323" s="176">
        <f t="shared" si="273"/>
        <v>4</v>
      </c>
      <c r="BI2323" s="176">
        <f>IF(manualHD="",IF(COUNTIF(AP2323:BG2323,"")=18,IFERROR(INDEX(thac0array,MATCH(IF(manualHD="",IF(SUM($AG2323:$AL2323)/(0.01+fixedhp)&lt;1/40,ROUND(fixedhp/4.5,0),IF(eightsider=1,IF((AND(fixedhp&gt;0,fixedhp&lt;4)),1.125,1),IF(eightsider&gt;1,eightsider+IF(twosider*1.5+threesider*2+foursider*2.5+fivesider*3+sixsider*3.5+sevensider*4+fixedhp&gt;3,1,0),IF(sevensider=1,0.875,0.5)))),manualHD),hitDiceThac0,0)),21),MIN(IFERROR(INDEX(thac0array,MATCH(IF(AZ2323="",AP2323,ROUND(AP2323+AZ2323/2,0)),hitDiceThac0,0)),21),IFERROR(INDEX(thac0array,MATCH(MAX(AQ2323:AS2323),fighterThac0,0)),21),IFERROR(INDEX(thac0array,MATCH(MAX(AW2323:BA2323),clericThac0,0)),21),IFERROR(INDEX(thac0array,MATCH(MAX(BB2323:BC2323),thiefThac0,0)),21),IFERROR(INDEX(thac0array,MATCH(MAX(BD2323:BG2323),magicUserThac0,0)),21))),IFERROR(INDEX(thac0array,MATCH(BM2323,hitDiceThac0),0),BM2323))</f>
        <v>15</v>
      </c>
      <c r="BJ2323" s="182" t="str">
        <f>IF(SUM(AF2323:AN2323)=0,AO2323,IF(AZ2323="",SUM(AF2323:AO2323)&amp;" - "&amp;IF(OR(COUNTIF(AP2323:BG2323,"")=18,AP2323&gt;0),ROUND(AF2323*2+AG2323*3+AH2323*4+AI2323*5+AJ2323*6+AK2323*7+AL2323*8+AM2323*10+AN2323*12+AO2323,0),ROUND((AF2323*2+AG2323*3+AH2323*4+AI2323*5+AJ2323*6+AK2323*7+AL2323*8+AM2323*10+AN2323*12+AO2323)/COUNTA(AQ2323:BG2323),0)),IF(BM2323="",(AZ2323-1)*1+SUM(AF2323:AO2323)&amp;" - "&amp;(AZ2323-1)*4+ROUND(AF2323*2+AG2323*3+AH2323*4+AI2323*5+AJ2323*6+AK2323*7+AL2323*8+AM2323*10+AN2323*12+AO2323,0),SUM(AF2323:AO2323)&amp;" - "&amp;ROUND(AF2323*2+AG2323*3+AH2323*4+AI2323*5+AJ2323*6+AK2323*7+AL2323*8+AM2323*10+AN2323*12+AO2323,0))))</f>
        <v>4 - 32</v>
      </c>
      <c r="BK2323" s="176">
        <f>IF(SUM(AF2323:AN2323)=0,AO2323,IF(AZ2323="",ROUND(AVERAGE(SUM(AF2323:AO2323),IF(OR(COUNTIF(AP2323:BG2323,"")=18,AP2323&gt;0),ROUND(AF2323*2+AG2323*3+AH2323*4+AI2323*5+AJ2323*6+AK2323*7+AL2323*8+AM2323*10+AN2323*12+AO2323,0),ROUND((AF2323*2+AG2323*3+AH2323*4+AI2323*5+AJ2323*6+AK2323*7+AL2323*8+AM2323*10+AN2323*12+AO2323)/COUNTA(AQ2323:BG2323),0))),0),IF(BM2323="",ROUND(AVERAGE((AZ2323-1)*1+SUM(AF2323:AO2323),(AZ2323-1)*4+ROUND(AF2323*2+AG2323*3+AH2323*4+AI2323*5+AJ2323*6+AK2323*7+AL2323*8+AM2323*10+AN2323*12+AO2323,0)),0),ROUND(AVERAGE(SUM(AF2323:AO2323),ROUND(AF2323*2+AG2323*3+AH2323*4+AI2323*5+AJ2323*6+AK2323*7+AL2323*8+AM2323*10+AN2323*12+AO2323,0)),0))))</f>
        <v>18</v>
      </c>
      <c r="BL2323" s="176">
        <f t="shared" si="274"/>
        <v>4</v>
      </c>
      <c r="BM2323" s="533"/>
      <c r="BN2323" s="185">
        <v>60</v>
      </c>
      <c r="BO2323" s="180">
        <v>4</v>
      </c>
      <c r="BP2323" s="178">
        <f>BN2323+BK2323*BO2323</f>
        <v>132</v>
      </c>
      <c r="BQ2323" s="420" t="str">
        <f t="shared" si="275"/>
        <v>III</v>
      </c>
      <c r="BR2323" s="185"/>
      <c r="BS2323" s="464" t="s">
        <v>14377</v>
      </c>
    </row>
    <row r="2324" spans="1:71" x14ac:dyDescent="0.2">
      <c r="A2324" s="697">
        <v>2322</v>
      </c>
      <c r="B2324" s="286" t="s">
        <v>14404</v>
      </c>
      <c r="C2324" s="286" t="s">
        <v>14404</v>
      </c>
      <c r="D2324" s="258" t="s">
        <v>14377</v>
      </c>
      <c r="E2324" s="736">
        <v>1</v>
      </c>
      <c r="F2324" s="736">
        <v>1</v>
      </c>
      <c r="G2324" s="737">
        <v>10</v>
      </c>
      <c r="H2324" s="305" t="s">
        <v>3486</v>
      </c>
      <c r="I2324" s="207" t="s">
        <v>3861</v>
      </c>
      <c r="J2324" s="279" t="s">
        <v>5935</v>
      </c>
      <c r="K2324" s="179" t="s">
        <v>14405</v>
      </c>
      <c r="L2324" s="427" t="s">
        <v>5490</v>
      </c>
      <c r="M2324" s="684">
        <v>10</v>
      </c>
      <c r="N2324" s="427" t="s">
        <v>15741</v>
      </c>
      <c r="O2324" s="684">
        <v>1650</v>
      </c>
      <c r="P2324" s="427" t="s">
        <v>16443</v>
      </c>
      <c r="Q2324" s="179">
        <v>5</v>
      </c>
      <c r="R2324" s="180"/>
      <c r="S2324" s="498">
        <v>13</v>
      </c>
      <c r="T2324" s="190">
        <v>14</v>
      </c>
      <c r="U2324" s="190">
        <v>4</v>
      </c>
      <c r="V2324" s="190">
        <v>16</v>
      </c>
      <c r="W2324" s="742">
        <v>15</v>
      </c>
      <c r="X2324" s="184"/>
      <c r="Y2324" s="184"/>
      <c r="Z2324" s="184"/>
      <c r="AA2324" s="184"/>
      <c r="AB2324" s="220"/>
      <c r="AC2324" s="419" t="s">
        <v>14410</v>
      </c>
      <c r="AD2324" s="427" t="s">
        <v>12596</v>
      </c>
      <c r="AE2324" s="427" t="s">
        <v>2729</v>
      </c>
      <c r="AF2324" s="177">
        <v>0</v>
      </c>
      <c r="AG2324" s="177">
        <v>0</v>
      </c>
      <c r="AH2324" s="177">
        <v>0</v>
      </c>
      <c r="AI2324" s="177">
        <v>0</v>
      </c>
      <c r="AJ2324" s="177">
        <v>0</v>
      </c>
      <c r="AK2324" s="177">
        <v>0</v>
      </c>
      <c r="AL2324" s="383">
        <v>8</v>
      </c>
      <c r="AM2324" s="177">
        <v>0</v>
      </c>
      <c r="AN2324" s="177">
        <v>0</v>
      </c>
      <c r="AO2324" s="182">
        <v>0</v>
      </c>
      <c r="AP2324" s="180"/>
      <c r="AQ2324" s="180"/>
      <c r="AR2324" s="180"/>
      <c r="AS2324" s="180"/>
      <c r="AT2324" s="180"/>
      <c r="AU2324" s="180"/>
      <c r="AV2324" s="180"/>
      <c r="AW2324" s="180"/>
      <c r="AX2324" s="180"/>
      <c r="AY2324" s="180"/>
      <c r="AZ2324" s="180"/>
      <c r="BA2324" s="180"/>
      <c r="BB2324" s="180"/>
      <c r="BC2324" s="180"/>
      <c r="BD2324" s="180"/>
      <c r="BE2324" s="180"/>
      <c r="BF2324" s="180"/>
      <c r="BG2324" s="180"/>
      <c r="BH2324" s="176">
        <f t="shared" si="273"/>
        <v>8</v>
      </c>
      <c r="BI2324" s="176">
        <f t="shared" ref="BI2324:BI2368" si="276">IF(manualHD="",IF(COUNTIF(AP2324:BG2324,"")=18,IFERROR(INDEX(thac0array,MATCH(IF(manualHD="",IF(SUM($AG2324:$AL2324)/(0.01+fixedhp)&lt;1/40,ROUND(fixedhp/4.5,0),IF(eightsider=1,IF((AND(fixedhp&gt;0,fixedhp&lt;4)),1.125,1),IF(eightsider&gt;1,eightsider+IF(twosider*1.5+threesider*2+foursider*2.5+fivesider*3+sixsider*3.5+sevensider*4+fixedhp&gt;3,1,0),IF(sevensider=1,0.875,0.5)))),manualHD),hitDiceThac0,0)),21),MIN(IFERROR(INDEX(thac0array,MATCH(IF(AZ2324="",AP2324,ROUND(AP2324+AZ2324/2,0)),hitDiceThac0,0)),21),IFERROR(INDEX(thac0array,MATCH(MAX(AQ2324:AS2324),fighterThac0,0)),21),IFERROR(INDEX(thac0array,MATCH(MAX(AW2324:BA2324),clericThac0,0)),21),IFERROR(INDEX(thac0array,MATCH(MAX(BB2324:BC2324),thiefThac0,0)),21),IFERROR(INDEX(thac0array,MATCH(MAX(BD2324:BG2324),magicUserThac0,0)),21))),IFERROR(INDEX(thac0array,MATCH(BM2324,hitDiceThac0),0),BM2324))</f>
        <v>12</v>
      </c>
      <c r="BJ2324" s="182" t="str">
        <f t="shared" ref="BJ2324:BJ2367" si="277">IF(SUM(AF2324:AN2324)=0,AO2324,IF(AZ2324="",SUM(AF2324:AO2324)&amp;" - "&amp;IF(OR(COUNTIF(AP2324:BG2324,"")=18,AP2324&gt;0),ROUND(AF2324*2+AG2324*3+AH2324*4+AI2324*5+AJ2324*6+AK2324*7+AL2324*8+AM2324*10+AN2324*12+AO2324,0),ROUND((AF2324*2+AG2324*3+AH2324*4+AI2324*5+AJ2324*6+AK2324*7+AL2324*8+AM2324*10+AN2324*12+AO2324)/COUNTA(AQ2324:BG2324),0)),IF(BM2324="",(AZ2324-1)*1+SUM(AF2324:AO2324)&amp;" - "&amp;(AZ2324-1)*4+ROUND(AF2324*2+AG2324*3+AH2324*4+AI2324*5+AJ2324*6+AK2324*7+AL2324*8+AM2324*10+AN2324*12+AO2324,0),SUM(AF2324:AO2324)&amp;" - "&amp;ROUND(AF2324*2+AG2324*3+AH2324*4+AI2324*5+AJ2324*6+AK2324*7+AL2324*8+AM2324*10+AN2324*12+AO2324,0))))</f>
        <v>8 - 64</v>
      </c>
      <c r="BK2324" s="176">
        <f t="shared" ref="BK2324:BK2368" si="278">IF(SUM(AF2324:AN2324)=0,AO2324,IF(AZ2324="",ROUND(AVERAGE(SUM(AF2324:AO2324),IF(OR(COUNTIF(AP2324:BG2324,"")=18,AP2324&gt;0),ROUND(AF2324*2+AG2324*3+AH2324*4+AI2324*5+AJ2324*6+AK2324*7+AL2324*8+AM2324*10+AN2324*12+AO2324,0),ROUND((AF2324*2+AG2324*3+AH2324*4+AI2324*5+AJ2324*6+AK2324*7+AL2324*8+AM2324*10+AN2324*12+AO2324)/COUNTA(AQ2324:BG2324),0))),0),IF(BM2324="",ROUND(AVERAGE((AZ2324-1)*1+SUM(AF2324:AO2324),(AZ2324-1)*4+ROUND(AF2324*2+AG2324*3+AH2324*4+AI2324*5+AJ2324*6+AK2324*7+AL2324*8+AM2324*10+AN2324*12+AO2324,0)),0),ROUND(AVERAGE(SUM(AF2324:AO2324),ROUND(AF2324*2+AG2324*3+AH2324*4+AI2324*5+AJ2324*6+AK2324*7+AL2324*8+AM2324*10+AN2324*12+AO2324,0)),0))))</f>
        <v>36</v>
      </c>
      <c r="BL2324" s="176">
        <f t="shared" si="274"/>
        <v>8</v>
      </c>
      <c r="BM2324" s="533"/>
      <c r="BN2324" s="185">
        <v>650</v>
      </c>
      <c r="BO2324" s="185">
        <v>10</v>
      </c>
      <c r="BP2324" s="178">
        <f t="shared" ref="BP2324:BP2368" si="279">BN2324+BK2324*BO2324</f>
        <v>1010</v>
      </c>
      <c r="BQ2324" s="420" t="str">
        <f t="shared" si="275"/>
        <v>VI</v>
      </c>
      <c r="BR2324" s="185"/>
      <c r="BS2324" s="464" t="s">
        <v>14377</v>
      </c>
    </row>
    <row r="2325" spans="1:71" ht="25.5" x14ac:dyDescent="0.2">
      <c r="A2325" s="697">
        <v>2323</v>
      </c>
      <c r="B2325" s="286" t="s">
        <v>14411</v>
      </c>
      <c r="C2325" s="286" t="s">
        <v>14411</v>
      </c>
      <c r="D2325" s="258" t="s">
        <v>14377</v>
      </c>
      <c r="E2325" s="736">
        <v>1</v>
      </c>
      <c r="F2325" s="736">
        <v>2</v>
      </c>
      <c r="G2325" s="737">
        <v>12</v>
      </c>
      <c r="H2325" s="305" t="s">
        <v>3486</v>
      </c>
      <c r="I2325" s="207" t="s">
        <v>3861</v>
      </c>
      <c r="J2325" s="279" t="s">
        <v>5935</v>
      </c>
      <c r="K2325" s="179" t="s">
        <v>14412</v>
      </c>
      <c r="L2325" s="427" t="s">
        <v>5490</v>
      </c>
      <c r="M2325" s="684">
        <v>20</v>
      </c>
      <c r="N2325" s="427" t="s">
        <v>15766</v>
      </c>
      <c r="O2325" s="684">
        <v>750</v>
      </c>
      <c r="P2325" s="427" t="s">
        <v>16444</v>
      </c>
      <c r="Q2325" s="179">
        <v>4</v>
      </c>
      <c r="R2325" s="180"/>
      <c r="S2325" s="498">
        <v>5</v>
      </c>
      <c r="T2325" s="190">
        <v>7</v>
      </c>
      <c r="U2325" s="190">
        <v>2</v>
      </c>
      <c r="V2325" s="190">
        <v>8</v>
      </c>
      <c r="W2325" s="742">
        <v>15</v>
      </c>
      <c r="X2325" s="184">
        <v>30</v>
      </c>
      <c r="Y2325" s="184"/>
      <c r="Z2325" s="184"/>
      <c r="AA2325" s="184"/>
      <c r="AB2325" s="220" t="s">
        <v>795</v>
      </c>
      <c r="AC2325" s="419" t="s">
        <v>14416</v>
      </c>
      <c r="AD2325" s="427" t="s">
        <v>7155</v>
      </c>
      <c r="AE2325" s="427" t="s">
        <v>4250</v>
      </c>
      <c r="AF2325" s="177">
        <v>0</v>
      </c>
      <c r="AG2325" s="177">
        <v>0</v>
      </c>
      <c r="AH2325" s="177">
        <v>0</v>
      </c>
      <c r="AI2325" s="177">
        <v>0</v>
      </c>
      <c r="AJ2325" s="177">
        <v>0</v>
      </c>
      <c r="AK2325" s="177">
        <v>0</v>
      </c>
      <c r="AL2325" s="383">
        <v>5</v>
      </c>
      <c r="AM2325" s="177">
        <v>0</v>
      </c>
      <c r="AN2325" s="177">
        <v>0</v>
      </c>
      <c r="AO2325" s="182">
        <v>0</v>
      </c>
      <c r="AP2325" s="180"/>
      <c r="AQ2325" s="180"/>
      <c r="AR2325" s="180"/>
      <c r="AS2325" s="180"/>
      <c r="AT2325" s="180"/>
      <c r="AU2325" s="180"/>
      <c r="AV2325" s="180"/>
      <c r="AW2325" s="180"/>
      <c r="AX2325" s="180"/>
      <c r="AY2325" s="180"/>
      <c r="AZ2325" s="180"/>
      <c r="BA2325" s="180"/>
      <c r="BB2325" s="180"/>
      <c r="BC2325" s="180"/>
      <c r="BD2325" s="180"/>
      <c r="BE2325" s="180"/>
      <c r="BF2325" s="180"/>
      <c r="BG2325" s="180"/>
      <c r="BH2325" s="176">
        <f t="shared" si="273"/>
        <v>5</v>
      </c>
      <c r="BI2325" s="176">
        <f t="shared" si="276"/>
        <v>15</v>
      </c>
      <c r="BJ2325" s="182" t="str">
        <f t="shared" si="277"/>
        <v>5 - 40</v>
      </c>
      <c r="BK2325" s="176">
        <f t="shared" si="278"/>
        <v>23</v>
      </c>
      <c r="BL2325" s="176">
        <f t="shared" si="274"/>
        <v>5</v>
      </c>
      <c r="BM2325" s="535"/>
      <c r="BN2325" s="185">
        <v>240</v>
      </c>
      <c r="BO2325" s="180">
        <v>5</v>
      </c>
      <c r="BP2325" s="178">
        <f t="shared" si="279"/>
        <v>355</v>
      </c>
      <c r="BQ2325" s="420" t="str">
        <f t="shared" si="275"/>
        <v>IV</v>
      </c>
      <c r="BR2325" s="185"/>
      <c r="BS2325" s="464" t="s">
        <v>14377</v>
      </c>
    </row>
    <row r="2326" spans="1:71" x14ac:dyDescent="0.2">
      <c r="A2326" s="696">
        <v>2324</v>
      </c>
      <c r="B2326" s="286" t="s">
        <v>14417</v>
      </c>
      <c r="C2326" s="286" t="s">
        <v>14417</v>
      </c>
      <c r="D2326" s="258" t="s">
        <v>14377</v>
      </c>
      <c r="E2326" s="736">
        <v>1</v>
      </c>
      <c r="F2326" s="736">
        <v>1</v>
      </c>
      <c r="G2326" s="737">
        <v>8</v>
      </c>
      <c r="H2326" s="305" t="s">
        <v>3878</v>
      </c>
      <c r="I2326" s="207" t="s">
        <v>14418</v>
      </c>
      <c r="J2326" s="279" t="s">
        <v>4361</v>
      </c>
      <c r="K2326" s="179" t="s">
        <v>14419</v>
      </c>
      <c r="L2326" s="427" t="s">
        <v>5490</v>
      </c>
      <c r="M2326" s="684">
        <v>9</v>
      </c>
      <c r="N2326" s="427" t="s">
        <v>15715</v>
      </c>
      <c r="O2326" s="684">
        <v>825</v>
      </c>
      <c r="P2326" s="427" t="s">
        <v>16445</v>
      </c>
      <c r="Q2326" s="179">
        <v>6</v>
      </c>
      <c r="R2326" s="180"/>
      <c r="S2326" s="498">
        <v>13</v>
      </c>
      <c r="T2326" s="190">
        <v>14</v>
      </c>
      <c r="U2326" s="190">
        <v>4</v>
      </c>
      <c r="V2326" s="190">
        <v>16</v>
      </c>
      <c r="W2326" s="742">
        <v>18</v>
      </c>
      <c r="X2326" s="184">
        <v>12</v>
      </c>
      <c r="Y2326" s="184"/>
      <c r="Z2326" s="184"/>
      <c r="AA2326" s="184"/>
      <c r="AB2326" s="220" t="s">
        <v>3879</v>
      </c>
      <c r="AC2326" s="419" t="s">
        <v>14423</v>
      </c>
      <c r="AD2326" s="427" t="s">
        <v>12596</v>
      </c>
      <c r="AE2326" s="427" t="s">
        <v>4248</v>
      </c>
      <c r="AF2326" s="177">
        <v>0</v>
      </c>
      <c r="AG2326" s="177">
        <v>0</v>
      </c>
      <c r="AH2326" s="177">
        <v>0</v>
      </c>
      <c r="AI2326" s="177">
        <v>0</v>
      </c>
      <c r="AJ2326" s="177">
        <v>0</v>
      </c>
      <c r="AK2326" s="177">
        <v>0</v>
      </c>
      <c r="AL2326" s="383">
        <v>8</v>
      </c>
      <c r="AM2326" s="177">
        <v>0</v>
      </c>
      <c r="AN2326" s="177">
        <v>0</v>
      </c>
      <c r="AO2326" s="182">
        <v>0</v>
      </c>
      <c r="AP2326" s="180"/>
      <c r="AQ2326" s="180"/>
      <c r="AR2326" s="180"/>
      <c r="AS2326" s="180"/>
      <c r="AT2326" s="180"/>
      <c r="AU2326" s="180"/>
      <c r="AV2326" s="180"/>
      <c r="AW2326" s="180"/>
      <c r="AX2326" s="180"/>
      <c r="AY2326" s="180"/>
      <c r="AZ2326" s="180"/>
      <c r="BA2326" s="180"/>
      <c r="BB2326" s="180"/>
      <c r="BC2326" s="180"/>
      <c r="BD2326" s="180"/>
      <c r="BE2326" s="180"/>
      <c r="BF2326" s="180"/>
      <c r="BG2326" s="180"/>
      <c r="BH2326" s="176">
        <f t="shared" si="273"/>
        <v>8</v>
      </c>
      <c r="BI2326" s="176">
        <f t="shared" si="276"/>
        <v>12</v>
      </c>
      <c r="BJ2326" s="182" t="str">
        <f t="shared" si="277"/>
        <v>8 - 64</v>
      </c>
      <c r="BK2326" s="176">
        <f t="shared" si="278"/>
        <v>36</v>
      </c>
      <c r="BL2326" s="176">
        <f t="shared" si="274"/>
        <v>8</v>
      </c>
      <c r="BM2326" s="533"/>
      <c r="BN2326" s="185">
        <v>550</v>
      </c>
      <c r="BO2326" s="180">
        <v>10</v>
      </c>
      <c r="BP2326" s="178">
        <f t="shared" si="279"/>
        <v>910</v>
      </c>
      <c r="BQ2326" s="420" t="str">
        <f t="shared" si="275"/>
        <v>VI</v>
      </c>
      <c r="BR2326" s="185"/>
      <c r="BS2326" s="464" t="s">
        <v>14377</v>
      </c>
    </row>
    <row r="2327" spans="1:71" x14ac:dyDescent="0.2">
      <c r="A2327" s="696">
        <v>2325</v>
      </c>
      <c r="B2327" s="286" t="s">
        <v>14425</v>
      </c>
      <c r="C2327" s="286" t="s">
        <v>14425</v>
      </c>
      <c r="D2327" s="258" t="s">
        <v>14377</v>
      </c>
      <c r="E2327" s="736">
        <v>1</v>
      </c>
      <c r="F2327" s="736">
        <v>1</v>
      </c>
      <c r="G2327" s="737">
        <v>4</v>
      </c>
      <c r="H2327" s="305" t="s">
        <v>795</v>
      </c>
      <c r="I2327" s="207" t="s">
        <v>5757</v>
      </c>
      <c r="J2327" s="279" t="s">
        <v>14426</v>
      </c>
      <c r="K2327" s="179" t="s">
        <v>14427</v>
      </c>
      <c r="L2327" s="427" t="s">
        <v>5490</v>
      </c>
      <c r="M2327" s="684">
        <v>15</v>
      </c>
      <c r="N2327" s="427" t="s">
        <v>15741</v>
      </c>
      <c r="O2327" s="684">
        <v>4050</v>
      </c>
      <c r="P2327" s="427" t="s">
        <v>16446</v>
      </c>
      <c r="Q2327" s="179">
        <v>1</v>
      </c>
      <c r="R2327" s="180"/>
      <c r="S2327" s="498">
        <v>5</v>
      </c>
      <c r="T2327" s="190">
        <v>7</v>
      </c>
      <c r="U2327" s="190">
        <v>2</v>
      </c>
      <c r="V2327" s="190">
        <v>8</v>
      </c>
      <c r="W2327" s="742">
        <v>9</v>
      </c>
      <c r="X2327" s="184"/>
      <c r="Y2327" s="184"/>
      <c r="Z2327" s="184"/>
      <c r="AA2327" s="184"/>
      <c r="AB2327" s="220"/>
      <c r="AC2327" s="419" t="s">
        <v>14431</v>
      </c>
      <c r="AD2327" s="427" t="s">
        <v>14433</v>
      </c>
      <c r="AE2327" s="427" t="s">
        <v>4250</v>
      </c>
      <c r="AF2327" s="177">
        <v>0</v>
      </c>
      <c r="AG2327" s="177">
        <v>0</v>
      </c>
      <c r="AH2327" s="177">
        <v>0</v>
      </c>
      <c r="AI2327" s="177">
        <v>0</v>
      </c>
      <c r="AJ2327" s="177">
        <v>0</v>
      </c>
      <c r="AK2327" s="177">
        <v>0</v>
      </c>
      <c r="AL2327" s="383">
        <v>20</v>
      </c>
      <c r="AM2327" s="177">
        <v>0</v>
      </c>
      <c r="AN2327" s="177">
        <v>0</v>
      </c>
      <c r="AO2327" s="182">
        <v>0</v>
      </c>
      <c r="AP2327" s="180"/>
      <c r="AQ2327" s="180"/>
      <c r="AR2327" s="180"/>
      <c r="AS2327" s="180"/>
      <c r="AT2327" s="180"/>
      <c r="AU2327" s="180"/>
      <c r="AV2327" s="180"/>
      <c r="AW2327" s="180"/>
      <c r="AX2327" s="180"/>
      <c r="AY2327" s="180"/>
      <c r="AZ2327" s="180"/>
      <c r="BA2327" s="180"/>
      <c r="BB2327" s="180"/>
      <c r="BC2327" s="180"/>
      <c r="BD2327" s="180"/>
      <c r="BE2327" s="180"/>
      <c r="BF2327" s="180"/>
      <c r="BG2327" s="180"/>
      <c r="BH2327" s="176">
        <f t="shared" si="273"/>
        <v>20</v>
      </c>
      <c r="BI2327" s="176">
        <f t="shared" si="276"/>
        <v>7</v>
      </c>
      <c r="BJ2327" s="182" t="str">
        <f t="shared" si="277"/>
        <v>20 - 160</v>
      </c>
      <c r="BK2327" s="176">
        <f t="shared" si="278"/>
        <v>90</v>
      </c>
      <c r="BL2327" s="176">
        <f t="shared" si="274"/>
        <v>20</v>
      </c>
      <c r="BM2327" s="535"/>
      <c r="BN2327" s="185">
        <v>6500</v>
      </c>
      <c r="BO2327" s="180">
        <v>30</v>
      </c>
      <c r="BP2327" s="178">
        <f t="shared" si="279"/>
        <v>9200</v>
      </c>
      <c r="BQ2327" s="420" t="str">
        <f t="shared" si="275"/>
        <v>IX</v>
      </c>
      <c r="BR2327" s="185"/>
      <c r="BS2327" s="464" t="s">
        <v>14377</v>
      </c>
    </row>
    <row r="2328" spans="1:71" ht="25.5" x14ac:dyDescent="0.2">
      <c r="A2328" s="697">
        <v>2326</v>
      </c>
      <c r="B2328" s="286" t="s">
        <v>14434</v>
      </c>
      <c r="C2328" s="286" t="s">
        <v>14434</v>
      </c>
      <c r="D2328" s="258" t="s">
        <v>14377</v>
      </c>
      <c r="E2328" s="736">
        <v>1</v>
      </c>
      <c r="F2328" s="736">
        <v>1</v>
      </c>
      <c r="G2328" s="737">
        <v>1</v>
      </c>
      <c r="H2328" s="305" t="s">
        <v>3234</v>
      </c>
      <c r="I2328" s="207" t="s">
        <v>3485</v>
      </c>
      <c r="J2328" s="279" t="s">
        <v>6553</v>
      </c>
      <c r="K2328" s="179" t="s">
        <v>14435</v>
      </c>
      <c r="L2328" s="427" t="s">
        <v>3489</v>
      </c>
      <c r="M2328" s="684">
        <v>1</v>
      </c>
      <c r="N2328" s="179" t="s">
        <v>15710</v>
      </c>
      <c r="O2328" s="684">
        <v>0.8</v>
      </c>
      <c r="P2328" s="179" t="s">
        <v>16122</v>
      </c>
      <c r="Q2328" s="179">
        <v>2</v>
      </c>
      <c r="R2328" s="180"/>
      <c r="S2328" s="498">
        <v>5</v>
      </c>
      <c r="T2328" s="190">
        <v>7</v>
      </c>
      <c r="U2328" s="190">
        <v>2</v>
      </c>
      <c r="V2328" s="190">
        <v>8</v>
      </c>
      <c r="W2328" s="742">
        <v>3</v>
      </c>
      <c r="X2328" s="184"/>
      <c r="Y2328" s="184"/>
      <c r="Z2328" s="184"/>
      <c r="AA2328" s="184"/>
      <c r="AB2328" s="220"/>
      <c r="AC2328" s="419" t="s">
        <v>14439</v>
      </c>
      <c r="AD2328" s="427" t="s">
        <v>14440</v>
      </c>
      <c r="AE2328" s="427" t="s">
        <v>4250</v>
      </c>
      <c r="AF2328" s="177">
        <v>0</v>
      </c>
      <c r="AG2328" s="177">
        <v>0</v>
      </c>
      <c r="AH2328" s="177">
        <v>0</v>
      </c>
      <c r="AI2328" s="177">
        <v>0</v>
      </c>
      <c r="AJ2328" s="177">
        <v>0</v>
      </c>
      <c r="AK2328" s="177">
        <v>0</v>
      </c>
      <c r="AL2328" s="383">
        <v>1</v>
      </c>
      <c r="AM2328" s="177">
        <v>0</v>
      </c>
      <c r="AN2328" s="177">
        <v>0</v>
      </c>
      <c r="AO2328" s="182">
        <v>0</v>
      </c>
      <c r="AP2328" s="180"/>
      <c r="AQ2328" s="180"/>
      <c r="AR2328" s="180"/>
      <c r="AS2328" s="180"/>
      <c r="AT2328" s="180"/>
      <c r="AU2328" s="180"/>
      <c r="AV2328" s="180"/>
      <c r="AW2328" s="180"/>
      <c r="AX2328" s="180"/>
      <c r="AY2328" s="180"/>
      <c r="AZ2328" s="180"/>
      <c r="BA2328" s="180"/>
      <c r="BB2328" s="180"/>
      <c r="BC2328" s="180"/>
      <c r="BD2328" s="180"/>
      <c r="BE2328" s="180"/>
      <c r="BF2328" s="180"/>
      <c r="BG2328" s="180"/>
      <c r="BH2328" s="176">
        <f t="shared" si="273"/>
        <v>1</v>
      </c>
      <c r="BI2328" s="176">
        <f t="shared" si="276"/>
        <v>19</v>
      </c>
      <c r="BJ2328" s="182" t="str">
        <f t="shared" si="277"/>
        <v>1 - 8</v>
      </c>
      <c r="BK2328" s="176">
        <f t="shared" si="278"/>
        <v>5</v>
      </c>
      <c r="BL2328" s="176">
        <f t="shared" si="274"/>
        <v>1</v>
      </c>
      <c r="BM2328" s="533"/>
      <c r="BN2328" s="185">
        <v>45</v>
      </c>
      <c r="BO2328" s="180">
        <v>1</v>
      </c>
      <c r="BP2328" s="178">
        <f t="shared" si="279"/>
        <v>50</v>
      </c>
      <c r="BQ2328" s="420" t="str">
        <f t="shared" si="275"/>
        <v>II</v>
      </c>
      <c r="BR2328" s="185"/>
      <c r="BS2328" s="464" t="s">
        <v>14377</v>
      </c>
    </row>
    <row r="2329" spans="1:71" ht="25.5" x14ac:dyDescent="0.2">
      <c r="A2329" s="697">
        <v>2327</v>
      </c>
      <c r="B2329" s="286" t="s">
        <v>14441</v>
      </c>
      <c r="C2329" s="286" t="s">
        <v>14441</v>
      </c>
      <c r="D2329" s="258" t="s">
        <v>14377</v>
      </c>
      <c r="E2329" s="736">
        <v>1</v>
      </c>
      <c r="F2329" s="736">
        <v>1</v>
      </c>
      <c r="G2329" s="737">
        <v>20</v>
      </c>
      <c r="H2329" s="305" t="s">
        <v>3486</v>
      </c>
      <c r="I2329" s="207" t="s">
        <v>5469</v>
      </c>
      <c r="J2329" s="497" t="s">
        <v>14447</v>
      </c>
      <c r="K2329" s="179" t="s">
        <v>14442</v>
      </c>
      <c r="L2329" s="427" t="s">
        <v>3491</v>
      </c>
      <c r="M2329" s="684">
        <v>6.5</v>
      </c>
      <c r="N2329" s="427" t="s">
        <v>15715</v>
      </c>
      <c r="O2329" s="684">
        <v>225</v>
      </c>
      <c r="P2329" s="427" t="s">
        <v>15752</v>
      </c>
      <c r="Q2329" s="179">
        <v>-2</v>
      </c>
      <c r="R2329" s="180"/>
      <c r="S2329" s="498">
        <v>13</v>
      </c>
      <c r="T2329" s="190">
        <v>14</v>
      </c>
      <c r="U2329" s="190">
        <v>4</v>
      </c>
      <c r="V2329" s="190">
        <v>16</v>
      </c>
      <c r="W2329" s="742">
        <v>12</v>
      </c>
      <c r="X2329" s="184"/>
      <c r="Y2329" s="184"/>
      <c r="Z2329" s="184"/>
      <c r="AA2329" s="184"/>
      <c r="AB2329" s="220"/>
      <c r="AC2329" s="419" t="s">
        <v>14450</v>
      </c>
      <c r="AD2329" s="427" t="s">
        <v>14454</v>
      </c>
      <c r="AE2329" s="427" t="s">
        <v>4248</v>
      </c>
      <c r="AF2329" s="177">
        <v>0</v>
      </c>
      <c r="AG2329" s="177">
        <v>0</v>
      </c>
      <c r="AH2329" s="177">
        <v>0</v>
      </c>
      <c r="AI2329" s="177">
        <v>0</v>
      </c>
      <c r="AJ2329" s="177">
        <v>0</v>
      </c>
      <c r="AK2329" s="177">
        <v>0</v>
      </c>
      <c r="AL2329" s="383">
        <v>0</v>
      </c>
      <c r="AM2329" s="177">
        <v>0</v>
      </c>
      <c r="AN2329" s="177">
        <v>0</v>
      </c>
      <c r="AO2329" s="182">
        <v>25</v>
      </c>
      <c r="AP2329" s="180"/>
      <c r="AQ2329" s="180">
        <v>10</v>
      </c>
      <c r="AR2329" s="180"/>
      <c r="AS2329" s="180"/>
      <c r="AT2329" s="180"/>
      <c r="AU2329" s="180"/>
      <c r="AV2329" s="180"/>
      <c r="AW2329" s="180"/>
      <c r="AX2329" s="180"/>
      <c r="AY2329" s="180"/>
      <c r="AZ2329" s="180"/>
      <c r="BA2329" s="180"/>
      <c r="BB2329" s="180"/>
      <c r="BC2329" s="180"/>
      <c r="BD2329" s="180"/>
      <c r="BE2329" s="180"/>
      <c r="BF2329" s="180"/>
      <c r="BG2329" s="180"/>
      <c r="BH2329" s="176" t="str">
        <f t="shared" si="273"/>
        <v>class level</v>
      </c>
      <c r="BI2329" s="176">
        <f t="shared" si="276"/>
        <v>12</v>
      </c>
      <c r="BJ2329" s="182">
        <f t="shared" si="277"/>
        <v>25</v>
      </c>
      <c r="BK2329" s="176">
        <f t="shared" si="278"/>
        <v>25</v>
      </c>
      <c r="BL2329" s="176">
        <f t="shared" si="274"/>
        <v>10</v>
      </c>
      <c r="BM2329" s="533"/>
      <c r="BN2329" s="185">
        <v>500</v>
      </c>
      <c r="BO2329" s="185">
        <v>0</v>
      </c>
      <c r="BP2329" s="178">
        <f t="shared" si="279"/>
        <v>500</v>
      </c>
      <c r="BQ2329" s="420" t="str">
        <f t="shared" si="275"/>
        <v>V</v>
      </c>
      <c r="BR2329" s="185"/>
      <c r="BS2329" s="464" t="s">
        <v>14377</v>
      </c>
    </row>
    <row r="2330" spans="1:71" ht="63.75" x14ac:dyDescent="0.2">
      <c r="A2330" s="696">
        <v>2328</v>
      </c>
      <c r="B2330" s="286" t="s">
        <v>14451</v>
      </c>
      <c r="C2330" s="286" t="s">
        <v>14451</v>
      </c>
      <c r="D2330" s="258" t="s">
        <v>14377</v>
      </c>
      <c r="E2330" s="736">
        <v>1</v>
      </c>
      <c r="F2330" s="736">
        <v>1</v>
      </c>
      <c r="G2330" s="737">
        <v>1</v>
      </c>
      <c r="H2330" s="305" t="s">
        <v>3486</v>
      </c>
      <c r="I2330" s="496" t="s">
        <v>8167</v>
      </c>
      <c r="J2330" s="497" t="s">
        <v>14453</v>
      </c>
      <c r="K2330" s="427" t="s">
        <v>14402</v>
      </c>
      <c r="L2330" s="427" t="s">
        <v>3491</v>
      </c>
      <c r="M2330" s="685">
        <v>6</v>
      </c>
      <c r="N2330" s="427" t="s">
        <v>15715</v>
      </c>
      <c r="O2330" s="685">
        <v>170</v>
      </c>
      <c r="P2330" s="427" t="s">
        <v>16247</v>
      </c>
      <c r="Q2330" s="179">
        <v>5</v>
      </c>
      <c r="R2330" s="180">
        <v>19</v>
      </c>
      <c r="S2330" s="498">
        <v>19</v>
      </c>
      <c r="T2330" s="190">
        <v>19</v>
      </c>
      <c r="U2330" s="190">
        <v>19</v>
      </c>
      <c r="V2330" s="190">
        <v>19</v>
      </c>
      <c r="W2330" s="742">
        <v>0</v>
      </c>
      <c r="X2330" s="184">
        <v>48</v>
      </c>
      <c r="Y2330" s="742"/>
      <c r="Z2330" s="742"/>
      <c r="AA2330" s="742"/>
      <c r="AB2330" s="499" t="s">
        <v>3878</v>
      </c>
      <c r="AC2330" s="419" t="s">
        <v>14568</v>
      </c>
      <c r="AD2330" s="427" t="s">
        <v>14455</v>
      </c>
      <c r="AE2330" s="427" t="s">
        <v>4249</v>
      </c>
      <c r="AF2330" s="177">
        <v>0</v>
      </c>
      <c r="AG2330" s="177">
        <v>0</v>
      </c>
      <c r="AH2330" s="177">
        <v>0</v>
      </c>
      <c r="AI2330" s="177">
        <v>0</v>
      </c>
      <c r="AJ2330" s="177">
        <v>0</v>
      </c>
      <c r="AK2330" s="177">
        <v>0</v>
      </c>
      <c r="AL2330" s="383">
        <v>0</v>
      </c>
      <c r="AM2330" s="177">
        <v>0</v>
      </c>
      <c r="AN2330" s="177">
        <v>0</v>
      </c>
      <c r="AO2330" s="182">
        <v>85</v>
      </c>
      <c r="AP2330" s="180"/>
      <c r="AQ2330" s="180">
        <v>16</v>
      </c>
      <c r="AR2330" s="180"/>
      <c r="AS2330" s="180"/>
      <c r="AT2330" s="180"/>
      <c r="AU2330" s="180"/>
      <c r="AV2330" s="180"/>
      <c r="AW2330" s="180">
        <v>7</v>
      </c>
      <c r="AX2330" s="180"/>
      <c r="AY2330" s="180"/>
      <c r="AZ2330" s="180"/>
      <c r="BA2330" s="180"/>
      <c r="BB2330" s="180"/>
      <c r="BC2330" s="180"/>
      <c r="BD2330" s="180">
        <v>7</v>
      </c>
      <c r="BE2330" s="180"/>
      <c r="BF2330" s="180"/>
      <c r="BG2330" s="180"/>
      <c r="BH2330" s="176" t="str">
        <f t="shared" si="273"/>
        <v>class level</v>
      </c>
      <c r="BI2330" s="176">
        <f t="shared" si="276"/>
        <v>6</v>
      </c>
      <c r="BJ2330" s="182">
        <f t="shared" si="277"/>
        <v>85</v>
      </c>
      <c r="BK2330" s="176">
        <f t="shared" si="278"/>
        <v>85</v>
      </c>
      <c r="BL2330" s="176">
        <f t="shared" si="274"/>
        <v>16</v>
      </c>
      <c r="BM2330" s="535"/>
      <c r="BN2330" s="185">
        <v>12100</v>
      </c>
      <c r="BO2330" s="180">
        <v>25</v>
      </c>
      <c r="BP2330" s="178">
        <f t="shared" si="279"/>
        <v>14225</v>
      </c>
      <c r="BQ2330" s="420" t="str">
        <f t="shared" si="275"/>
        <v>X</v>
      </c>
      <c r="BR2330" s="185"/>
      <c r="BS2330" s="464" t="s">
        <v>14471</v>
      </c>
    </row>
    <row r="2331" spans="1:71" ht="38.25" x14ac:dyDescent="0.2">
      <c r="A2331" s="696">
        <v>2329</v>
      </c>
      <c r="B2331" s="286" t="s">
        <v>14463</v>
      </c>
      <c r="C2331" s="286" t="s">
        <v>14463</v>
      </c>
      <c r="D2331" s="258" t="s">
        <v>14377</v>
      </c>
      <c r="E2331" s="736">
        <v>1</v>
      </c>
      <c r="F2331" s="736">
        <v>1</v>
      </c>
      <c r="G2331" s="737">
        <v>4</v>
      </c>
      <c r="H2331" s="305" t="s">
        <v>14466</v>
      </c>
      <c r="I2331" s="207" t="s">
        <v>635</v>
      </c>
      <c r="J2331" s="279" t="s">
        <v>5499</v>
      </c>
      <c r="K2331" s="179" t="s">
        <v>14465</v>
      </c>
      <c r="L2331" s="427" t="s">
        <v>5490</v>
      </c>
      <c r="M2331" s="684">
        <v>21</v>
      </c>
      <c r="N2331" s="685" t="s">
        <v>15715</v>
      </c>
      <c r="O2331" s="684">
        <v>7500</v>
      </c>
      <c r="P2331" s="427" t="s">
        <v>15752</v>
      </c>
      <c r="Q2331" s="179">
        <v>-4</v>
      </c>
      <c r="R2331" s="180"/>
      <c r="S2331" s="498">
        <v>15</v>
      </c>
      <c r="T2331" s="190">
        <v>16</v>
      </c>
      <c r="U2331" s="190">
        <v>8</v>
      </c>
      <c r="V2331" s="190">
        <v>18</v>
      </c>
      <c r="W2331" s="742">
        <v>15</v>
      </c>
      <c r="X2331" s="184"/>
      <c r="Y2331" s="184">
        <v>15</v>
      </c>
      <c r="Z2331" s="184"/>
      <c r="AA2331" s="184"/>
      <c r="AB2331" s="220"/>
      <c r="AC2331" s="419" t="s">
        <v>14473</v>
      </c>
      <c r="AD2331" s="427" t="s">
        <v>14455</v>
      </c>
      <c r="AE2331" s="427" t="s">
        <v>4252</v>
      </c>
      <c r="AF2331" s="177">
        <v>0</v>
      </c>
      <c r="AG2331" s="177">
        <v>0</v>
      </c>
      <c r="AH2331" s="177">
        <v>0</v>
      </c>
      <c r="AI2331" s="177">
        <v>0</v>
      </c>
      <c r="AJ2331" s="177">
        <v>0</v>
      </c>
      <c r="AK2331" s="177">
        <v>0</v>
      </c>
      <c r="AL2331" s="383">
        <v>16</v>
      </c>
      <c r="AM2331" s="177">
        <v>0</v>
      </c>
      <c r="AN2331" s="177">
        <v>0</v>
      </c>
      <c r="AO2331" s="182">
        <v>0</v>
      </c>
      <c r="AP2331" s="180"/>
      <c r="AQ2331" s="180"/>
      <c r="AR2331" s="180"/>
      <c r="AS2331" s="180"/>
      <c r="AT2331" s="180"/>
      <c r="AU2331" s="180"/>
      <c r="AV2331" s="180"/>
      <c r="AW2331" s="180"/>
      <c r="AX2331" s="180"/>
      <c r="AY2331" s="180"/>
      <c r="AZ2331" s="180"/>
      <c r="BA2331" s="180"/>
      <c r="BB2331" s="180"/>
      <c r="BC2331" s="180"/>
      <c r="BD2331" s="180"/>
      <c r="BE2331" s="180"/>
      <c r="BF2331" s="180"/>
      <c r="BG2331" s="180"/>
      <c r="BH2331" s="176">
        <f t="shared" si="273"/>
        <v>16</v>
      </c>
      <c r="BI2331" s="176">
        <f t="shared" si="276"/>
        <v>7</v>
      </c>
      <c r="BJ2331" s="182" t="str">
        <f t="shared" si="277"/>
        <v>16 - 128</v>
      </c>
      <c r="BK2331" s="176">
        <f t="shared" si="278"/>
        <v>72</v>
      </c>
      <c r="BL2331" s="176">
        <f t="shared" si="274"/>
        <v>16</v>
      </c>
      <c r="BM2331" s="533"/>
      <c r="BN2331" s="185">
        <v>7800</v>
      </c>
      <c r="BO2331" s="180">
        <v>20</v>
      </c>
      <c r="BP2331" s="178">
        <f t="shared" si="279"/>
        <v>9240</v>
      </c>
      <c r="BQ2331" s="420" t="str">
        <f t="shared" si="275"/>
        <v>IX</v>
      </c>
      <c r="BR2331" s="185"/>
      <c r="BS2331" s="464" t="s">
        <v>14377</v>
      </c>
    </row>
    <row r="2332" spans="1:71" x14ac:dyDescent="0.2">
      <c r="A2332" s="697">
        <v>2330</v>
      </c>
      <c r="B2332" s="286" t="s">
        <v>14464</v>
      </c>
      <c r="C2332" s="286" t="s">
        <v>14464</v>
      </c>
      <c r="D2332" s="258" t="s">
        <v>14377</v>
      </c>
      <c r="E2332" s="736">
        <v>1</v>
      </c>
      <c r="F2332" s="736">
        <v>1</v>
      </c>
      <c r="G2332" s="737">
        <v>2</v>
      </c>
      <c r="H2332" s="305" t="s">
        <v>3240</v>
      </c>
      <c r="I2332" s="207" t="s">
        <v>3487</v>
      </c>
      <c r="J2332" s="279" t="s">
        <v>3305</v>
      </c>
      <c r="K2332" s="179" t="s">
        <v>14385</v>
      </c>
      <c r="L2332" s="427" t="s">
        <v>5490</v>
      </c>
      <c r="M2332" s="684">
        <v>20</v>
      </c>
      <c r="N2332" s="685" t="s">
        <v>15715</v>
      </c>
      <c r="O2332" s="684">
        <v>7600</v>
      </c>
      <c r="P2332" s="427" t="s">
        <v>16447</v>
      </c>
      <c r="Q2332" s="179">
        <v>2</v>
      </c>
      <c r="R2332" s="180"/>
      <c r="S2332" s="498">
        <v>5</v>
      </c>
      <c r="T2332" s="190">
        <v>7</v>
      </c>
      <c r="U2332" s="190">
        <v>2</v>
      </c>
      <c r="V2332" s="190">
        <v>8</v>
      </c>
      <c r="W2332" s="742">
        <v>15</v>
      </c>
      <c r="X2332" s="184"/>
      <c r="Y2332" s="184"/>
      <c r="Z2332" s="184"/>
      <c r="AA2332" s="184"/>
      <c r="AB2332" s="220"/>
      <c r="AC2332" s="419" t="s">
        <v>14476</v>
      </c>
      <c r="AD2332" s="427" t="s">
        <v>14454</v>
      </c>
      <c r="AE2332" s="427" t="s">
        <v>4250</v>
      </c>
      <c r="AF2332" s="177">
        <v>0</v>
      </c>
      <c r="AG2332" s="177">
        <v>0</v>
      </c>
      <c r="AH2332" s="177">
        <v>0</v>
      </c>
      <c r="AI2332" s="177">
        <v>0</v>
      </c>
      <c r="AJ2332" s="177">
        <v>0</v>
      </c>
      <c r="AK2332" s="177">
        <v>0</v>
      </c>
      <c r="AL2332" s="383">
        <v>13</v>
      </c>
      <c r="AM2332" s="177">
        <v>0</v>
      </c>
      <c r="AN2332" s="177">
        <v>0</v>
      </c>
      <c r="AO2332" s="182">
        <v>0</v>
      </c>
      <c r="AP2332" s="180"/>
      <c r="AQ2332" s="180"/>
      <c r="AR2332" s="180"/>
      <c r="AS2332" s="180"/>
      <c r="AT2332" s="180"/>
      <c r="AU2332" s="180"/>
      <c r="AV2332" s="180"/>
      <c r="AW2332" s="180"/>
      <c r="AX2332" s="180"/>
      <c r="AY2332" s="180"/>
      <c r="AZ2332" s="180"/>
      <c r="BA2332" s="180"/>
      <c r="BB2332" s="180"/>
      <c r="BC2332" s="180"/>
      <c r="BD2332" s="180"/>
      <c r="BE2332" s="180"/>
      <c r="BF2332" s="180"/>
      <c r="BG2332" s="180"/>
      <c r="BH2332" s="176">
        <f t="shared" si="273"/>
        <v>13</v>
      </c>
      <c r="BI2332" s="176">
        <f t="shared" si="276"/>
        <v>9</v>
      </c>
      <c r="BJ2332" s="182" t="str">
        <f t="shared" si="277"/>
        <v>13 - 104</v>
      </c>
      <c r="BK2332" s="176">
        <f t="shared" si="278"/>
        <v>59</v>
      </c>
      <c r="BL2332" s="176">
        <f t="shared" si="274"/>
        <v>13</v>
      </c>
      <c r="BM2332" s="535"/>
      <c r="BN2332" s="185">
        <v>3950</v>
      </c>
      <c r="BO2332" s="180">
        <v>18</v>
      </c>
      <c r="BP2332" s="178">
        <f t="shared" si="279"/>
        <v>5012</v>
      </c>
      <c r="BQ2332" s="420" t="str">
        <f t="shared" si="275"/>
        <v>VIII</v>
      </c>
      <c r="BR2332" s="185"/>
      <c r="BS2332" s="464" t="s">
        <v>14377</v>
      </c>
    </row>
    <row r="2333" spans="1:71" ht="127.5" x14ac:dyDescent="0.2">
      <c r="A2333" s="697">
        <v>2331</v>
      </c>
      <c r="B2333" s="286" t="s">
        <v>14477</v>
      </c>
      <c r="C2333" s="286" t="s">
        <v>14477</v>
      </c>
      <c r="D2333" s="258" t="s">
        <v>14377</v>
      </c>
      <c r="E2333" s="736">
        <v>1</v>
      </c>
      <c r="F2333" s="736">
        <v>1</v>
      </c>
      <c r="G2333" s="737">
        <v>1</v>
      </c>
      <c r="H2333" s="305" t="s">
        <v>3234</v>
      </c>
      <c r="I2333" s="207" t="s">
        <v>14478</v>
      </c>
      <c r="J2333" s="279" t="s">
        <v>14479</v>
      </c>
      <c r="K2333" s="179" t="s">
        <v>14480</v>
      </c>
      <c r="L2333" s="427" t="s">
        <v>5490</v>
      </c>
      <c r="M2333" s="684">
        <v>100</v>
      </c>
      <c r="N2333" s="685" t="s">
        <v>15715</v>
      </c>
      <c r="O2333" s="684">
        <v>1400000</v>
      </c>
      <c r="P2333" s="427" t="s">
        <v>15809</v>
      </c>
      <c r="Q2333" s="179">
        <v>5</v>
      </c>
      <c r="R2333" s="180"/>
      <c r="S2333" s="498">
        <v>5</v>
      </c>
      <c r="T2333" s="190">
        <v>7</v>
      </c>
      <c r="U2333" s="190">
        <v>2</v>
      </c>
      <c r="V2333" s="190">
        <v>8</v>
      </c>
      <c r="W2333" s="742">
        <v>15</v>
      </c>
      <c r="X2333" s="184"/>
      <c r="Y2333" s="184"/>
      <c r="Z2333" s="184"/>
      <c r="AA2333" s="184"/>
      <c r="AB2333" s="220"/>
      <c r="AC2333" s="419" t="s">
        <v>14488</v>
      </c>
      <c r="AD2333" s="427" t="s">
        <v>14455</v>
      </c>
      <c r="AE2333" s="427" t="s">
        <v>788</v>
      </c>
      <c r="AF2333" s="177">
        <v>0</v>
      </c>
      <c r="AG2333" s="177">
        <v>0</v>
      </c>
      <c r="AH2333" s="177">
        <v>0</v>
      </c>
      <c r="AI2333" s="177">
        <v>0</v>
      </c>
      <c r="AJ2333" s="177">
        <v>0</v>
      </c>
      <c r="AK2333" s="177">
        <v>0</v>
      </c>
      <c r="AL2333" s="383">
        <v>0</v>
      </c>
      <c r="AM2333" s="177">
        <v>0</v>
      </c>
      <c r="AN2333" s="177">
        <v>0</v>
      </c>
      <c r="AO2333" s="182">
        <v>300</v>
      </c>
      <c r="AP2333" s="180"/>
      <c r="AQ2333" s="180"/>
      <c r="AR2333" s="180"/>
      <c r="AS2333" s="180"/>
      <c r="AT2333" s="180"/>
      <c r="AU2333" s="180"/>
      <c r="AV2333" s="180"/>
      <c r="AW2333" s="180"/>
      <c r="AX2333" s="180"/>
      <c r="AY2333" s="180"/>
      <c r="AZ2333" s="180"/>
      <c r="BA2333" s="180"/>
      <c r="BB2333" s="180"/>
      <c r="BC2333" s="180"/>
      <c r="BD2333" s="180"/>
      <c r="BE2333" s="180"/>
      <c r="BF2333" s="180"/>
      <c r="BG2333" s="180"/>
      <c r="BH2333" s="176">
        <f t="shared" si="273"/>
        <v>67</v>
      </c>
      <c r="BI2333" s="176">
        <f t="shared" si="276"/>
        <v>21</v>
      </c>
      <c r="BJ2333" s="182">
        <f t="shared" si="277"/>
        <v>300</v>
      </c>
      <c r="BK2333" s="176">
        <f t="shared" si="278"/>
        <v>300</v>
      </c>
      <c r="BL2333" s="176">
        <f t="shared" si="274"/>
        <v>67</v>
      </c>
      <c r="BM2333" s="533"/>
      <c r="BN2333" s="185">
        <v>29300</v>
      </c>
      <c r="BO2333" s="180">
        <v>0</v>
      </c>
      <c r="BP2333" s="178">
        <f t="shared" si="279"/>
        <v>29300</v>
      </c>
      <c r="BQ2333" s="420" t="str">
        <f t="shared" si="275"/>
        <v>X</v>
      </c>
      <c r="BR2333" s="185"/>
      <c r="BS2333" s="464" t="s">
        <v>14377</v>
      </c>
    </row>
    <row r="2334" spans="1:71" ht="25.5" x14ac:dyDescent="0.2">
      <c r="A2334" s="696">
        <v>2332</v>
      </c>
      <c r="B2334" s="286" t="s">
        <v>14491</v>
      </c>
      <c r="C2334" s="286" t="s">
        <v>14491</v>
      </c>
      <c r="D2334" s="258" t="s">
        <v>14377</v>
      </c>
      <c r="E2334" s="736">
        <v>1</v>
      </c>
      <c r="F2334" s="736">
        <v>1</v>
      </c>
      <c r="G2334" s="737">
        <v>100</v>
      </c>
      <c r="H2334" s="305" t="s">
        <v>3486</v>
      </c>
      <c r="I2334" s="207" t="s">
        <v>635</v>
      </c>
      <c r="J2334" s="279" t="s">
        <v>6558</v>
      </c>
      <c r="K2334" s="179" t="s">
        <v>14402</v>
      </c>
      <c r="L2334" s="427" t="s">
        <v>3491</v>
      </c>
      <c r="M2334" s="684">
        <v>6</v>
      </c>
      <c r="N2334" s="685" t="s">
        <v>15715</v>
      </c>
      <c r="O2334" s="684">
        <v>2</v>
      </c>
      <c r="P2334" s="427" t="s">
        <v>15836</v>
      </c>
      <c r="Q2334" s="179">
        <v>-2</v>
      </c>
      <c r="R2334" s="180"/>
      <c r="S2334" s="498">
        <v>8</v>
      </c>
      <c r="T2334" s="190">
        <v>10</v>
      </c>
      <c r="U2334" s="190">
        <v>3</v>
      </c>
      <c r="V2334" s="190">
        <v>12</v>
      </c>
      <c r="W2334" s="742">
        <v>9</v>
      </c>
      <c r="X2334" s="184">
        <v>24</v>
      </c>
      <c r="Y2334" s="184"/>
      <c r="Z2334" s="184"/>
      <c r="AA2334" s="184"/>
      <c r="AB2334" s="220" t="s">
        <v>3878</v>
      </c>
      <c r="AC2334" s="419" t="s">
        <v>14496</v>
      </c>
      <c r="AD2334" s="427" t="s">
        <v>14455</v>
      </c>
      <c r="AE2334" s="427" t="s">
        <v>4247</v>
      </c>
      <c r="AF2334" s="177">
        <v>0</v>
      </c>
      <c r="AG2334" s="177">
        <v>0</v>
      </c>
      <c r="AH2334" s="177">
        <v>0</v>
      </c>
      <c r="AI2334" s="177">
        <v>0</v>
      </c>
      <c r="AJ2334" s="177">
        <v>0</v>
      </c>
      <c r="AK2334" s="177">
        <v>0</v>
      </c>
      <c r="AL2334" s="383">
        <v>0</v>
      </c>
      <c r="AM2334" s="177">
        <v>0</v>
      </c>
      <c r="AN2334" s="177">
        <v>0</v>
      </c>
      <c r="AO2334" s="182">
        <v>100</v>
      </c>
      <c r="AP2334" s="180"/>
      <c r="AQ2334" s="180"/>
      <c r="AR2334" s="180"/>
      <c r="AS2334" s="180"/>
      <c r="AT2334" s="180"/>
      <c r="AU2334" s="180"/>
      <c r="AV2334" s="180"/>
      <c r="AW2334" s="180"/>
      <c r="AX2334" s="180"/>
      <c r="AY2334" s="180"/>
      <c r="AZ2334" s="180"/>
      <c r="BA2334" s="180"/>
      <c r="BB2334" s="180"/>
      <c r="BC2334" s="180"/>
      <c r="BD2334" s="180"/>
      <c r="BE2334" s="180"/>
      <c r="BF2334" s="180"/>
      <c r="BG2334" s="180"/>
      <c r="BH2334" s="176">
        <f t="shared" si="273"/>
        <v>22</v>
      </c>
      <c r="BI2334" s="176">
        <f t="shared" si="276"/>
        <v>7</v>
      </c>
      <c r="BJ2334" s="182">
        <f t="shared" si="277"/>
        <v>100</v>
      </c>
      <c r="BK2334" s="176">
        <f t="shared" si="278"/>
        <v>100</v>
      </c>
      <c r="BL2334" s="176">
        <f t="shared" si="274"/>
        <v>23</v>
      </c>
      <c r="BM2334" s="533"/>
      <c r="BN2334" s="185">
        <v>16700</v>
      </c>
      <c r="BO2334" s="185">
        <v>0</v>
      </c>
      <c r="BP2334" s="178">
        <f t="shared" si="279"/>
        <v>16700</v>
      </c>
      <c r="BQ2334" s="420" t="str">
        <f t="shared" si="275"/>
        <v>X</v>
      </c>
      <c r="BR2334" s="185"/>
      <c r="BS2334" s="464" t="s">
        <v>14377</v>
      </c>
    </row>
    <row r="2335" spans="1:71" ht="25.5" x14ac:dyDescent="0.2">
      <c r="A2335" s="696">
        <v>2333</v>
      </c>
      <c r="B2335" s="286" t="s">
        <v>14497</v>
      </c>
      <c r="C2335" s="286" t="s">
        <v>14497</v>
      </c>
      <c r="D2335" s="258" t="s">
        <v>14377</v>
      </c>
      <c r="E2335" s="736">
        <v>1</v>
      </c>
      <c r="F2335" s="736">
        <v>1</v>
      </c>
      <c r="G2335" s="737">
        <v>4</v>
      </c>
      <c r="H2335" s="305" t="s">
        <v>3223</v>
      </c>
      <c r="I2335" s="207" t="s">
        <v>6635</v>
      </c>
      <c r="J2335" s="279" t="s">
        <v>14498</v>
      </c>
      <c r="K2335" s="179" t="s">
        <v>14386</v>
      </c>
      <c r="L2335" s="427" t="s">
        <v>5490</v>
      </c>
      <c r="M2335" s="684">
        <v>8</v>
      </c>
      <c r="N2335" s="685" t="s">
        <v>15715</v>
      </c>
      <c r="O2335" s="684">
        <v>480</v>
      </c>
      <c r="P2335" s="427" t="s">
        <v>16448</v>
      </c>
      <c r="Q2335" s="179">
        <v>4</v>
      </c>
      <c r="R2335" s="180"/>
      <c r="S2335" s="498">
        <v>5</v>
      </c>
      <c r="T2335" s="190">
        <v>7</v>
      </c>
      <c r="U2335" s="190">
        <v>2</v>
      </c>
      <c r="V2335" s="190">
        <v>8</v>
      </c>
      <c r="W2335" s="742">
        <v>6</v>
      </c>
      <c r="X2335" s="184">
        <v>18</v>
      </c>
      <c r="Y2335" s="184"/>
      <c r="Z2335" s="184"/>
      <c r="AA2335" s="184"/>
      <c r="AB2335" s="220" t="s">
        <v>3879</v>
      </c>
      <c r="AC2335" s="419" t="s">
        <v>14500</v>
      </c>
      <c r="AD2335" s="427" t="s">
        <v>5476</v>
      </c>
      <c r="AE2335" s="427" t="s">
        <v>4250</v>
      </c>
      <c r="AF2335" s="177">
        <v>0</v>
      </c>
      <c r="AG2335" s="177">
        <v>0</v>
      </c>
      <c r="AH2335" s="177">
        <v>0</v>
      </c>
      <c r="AI2335" s="177">
        <v>0</v>
      </c>
      <c r="AJ2335" s="177">
        <v>0</v>
      </c>
      <c r="AK2335" s="177">
        <v>0</v>
      </c>
      <c r="AL2335" s="383">
        <v>8</v>
      </c>
      <c r="AM2335" s="177">
        <v>0</v>
      </c>
      <c r="AN2335" s="177">
        <v>0</v>
      </c>
      <c r="AO2335" s="182">
        <v>0</v>
      </c>
      <c r="AP2335" s="180"/>
      <c r="AQ2335" s="180"/>
      <c r="AR2335" s="180"/>
      <c r="AS2335" s="180"/>
      <c r="AT2335" s="180"/>
      <c r="AU2335" s="180"/>
      <c r="AV2335" s="180"/>
      <c r="AW2335" s="180"/>
      <c r="AX2335" s="180"/>
      <c r="AY2335" s="180"/>
      <c r="AZ2335" s="180"/>
      <c r="BA2335" s="180"/>
      <c r="BB2335" s="180"/>
      <c r="BC2335" s="180"/>
      <c r="BD2335" s="180"/>
      <c r="BE2335" s="180"/>
      <c r="BF2335" s="180"/>
      <c r="BG2335" s="180"/>
      <c r="BH2335" s="176">
        <f t="shared" si="273"/>
        <v>8</v>
      </c>
      <c r="BI2335" s="176">
        <f t="shared" si="276"/>
        <v>12</v>
      </c>
      <c r="BJ2335" s="182" t="str">
        <f t="shared" si="277"/>
        <v>8 - 64</v>
      </c>
      <c r="BK2335" s="176">
        <f t="shared" si="278"/>
        <v>36</v>
      </c>
      <c r="BL2335" s="176">
        <f t="shared" si="274"/>
        <v>8</v>
      </c>
      <c r="BM2335" s="535"/>
      <c r="BN2335" s="185">
        <v>650</v>
      </c>
      <c r="BO2335" s="180">
        <v>10</v>
      </c>
      <c r="BP2335" s="178">
        <f t="shared" si="279"/>
        <v>1010</v>
      </c>
      <c r="BQ2335" s="420" t="str">
        <f t="shared" si="275"/>
        <v>VI</v>
      </c>
      <c r="BR2335" s="185"/>
      <c r="BS2335" s="464" t="s">
        <v>14377</v>
      </c>
    </row>
    <row r="2336" spans="1:71" ht="25.5" x14ac:dyDescent="0.2">
      <c r="A2336" s="697">
        <v>2334</v>
      </c>
      <c r="B2336" s="286" t="s">
        <v>14501</v>
      </c>
      <c r="C2336" s="286" t="s">
        <v>14501</v>
      </c>
      <c r="D2336" s="258" t="s">
        <v>14377</v>
      </c>
      <c r="E2336" s="736">
        <v>1</v>
      </c>
      <c r="F2336" s="736">
        <v>3</v>
      </c>
      <c r="G2336" s="737">
        <v>12</v>
      </c>
      <c r="H2336" s="305" t="s">
        <v>3486</v>
      </c>
      <c r="I2336" s="207" t="s">
        <v>2342</v>
      </c>
      <c r="J2336" s="279" t="s">
        <v>9349</v>
      </c>
      <c r="K2336" s="179" t="s">
        <v>14502</v>
      </c>
      <c r="L2336" s="427" t="s">
        <v>5490</v>
      </c>
      <c r="M2336" s="684">
        <v>7</v>
      </c>
      <c r="N2336" s="684" t="s">
        <v>15710</v>
      </c>
      <c r="O2336" s="684">
        <v>780</v>
      </c>
      <c r="P2336" s="179" t="s">
        <v>16316</v>
      </c>
      <c r="Q2336" s="179">
        <v>4</v>
      </c>
      <c r="R2336" s="180"/>
      <c r="S2336" s="498">
        <v>1</v>
      </c>
      <c r="T2336" s="190">
        <v>1</v>
      </c>
      <c r="U2336" s="190">
        <v>1</v>
      </c>
      <c r="V2336" s="190">
        <v>1</v>
      </c>
      <c r="W2336" s="742">
        <v>15</v>
      </c>
      <c r="X2336" s="184"/>
      <c r="Y2336" s="184"/>
      <c r="Z2336" s="184"/>
      <c r="AA2336" s="184"/>
      <c r="AB2336" s="220"/>
      <c r="AC2336" s="419" t="s">
        <v>14503</v>
      </c>
      <c r="AD2336" s="427" t="s">
        <v>14506</v>
      </c>
      <c r="AE2336" s="427" t="s">
        <v>4247</v>
      </c>
      <c r="AF2336" s="177">
        <v>0</v>
      </c>
      <c r="AG2336" s="177">
        <v>0</v>
      </c>
      <c r="AH2336" s="177">
        <v>0</v>
      </c>
      <c r="AI2336" s="177">
        <v>0</v>
      </c>
      <c r="AJ2336" s="177">
        <v>0</v>
      </c>
      <c r="AK2336" s="177">
        <v>0</v>
      </c>
      <c r="AL2336" s="383">
        <v>5</v>
      </c>
      <c r="AM2336" s="177">
        <v>0</v>
      </c>
      <c r="AN2336" s="177">
        <v>0</v>
      </c>
      <c r="AO2336" s="182">
        <v>0</v>
      </c>
      <c r="AP2336" s="180"/>
      <c r="AQ2336" s="180"/>
      <c r="AR2336" s="180"/>
      <c r="AS2336" s="180"/>
      <c r="AT2336" s="180"/>
      <c r="AU2336" s="180"/>
      <c r="AV2336" s="180"/>
      <c r="AW2336" s="180"/>
      <c r="AX2336" s="180"/>
      <c r="AY2336" s="180"/>
      <c r="AZ2336" s="180"/>
      <c r="BA2336" s="180"/>
      <c r="BB2336" s="180"/>
      <c r="BC2336" s="180"/>
      <c r="BD2336" s="180"/>
      <c r="BE2336" s="180"/>
      <c r="BF2336" s="180"/>
      <c r="BG2336" s="180"/>
      <c r="BH2336" s="176">
        <f t="shared" si="273"/>
        <v>5</v>
      </c>
      <c r="BI2336" s="176">
        <f t="shared" si="276"/>
        <v>15</v>
      </c>
      <c r="BJ2336" s="182" t="str">
        <f t="shared" si="277"/>
        <v>5 - 40</v>
      </c>
      <c r="BK2336" s="176">
        <f t="shared" si="278"/>
        <v>23</v>
      </c>
      <c r="BL2336" s="176">
        <f t="shared" si="274"/>
        <v>5</v>
      </c>
      <c r="BM2336" s="533"/>
      <c r="BN2336" s="185">
        <v>90</v>
      </c>
      <c r="BO2336" s="180">
        <v>5</v>
      </c>
      <c r="BP2336" s="178">
        <f t="shared" si="279"/>
        <v>205</v>
      </c>
      <c r="BQ2336" s="420" t="str">
        <f t="shared" si="275"/>
        <v>III</v>
      </c>
      <c r="BR2336" s="185"/>
      <c r="BS2336" s="464" t="s">
        <v>14377</v>
      </c>
    </row>
    <row r="2337" spans="1:71" ht="51" x14ac:dyDescent="0.2">
      <c r="A2337" s="697">
        <v>2335</v>
      </c>
      <c r="B2337" s="286" t="s">
        <v>14507</v>
      </c>
      <c r="C2337" s="286" t="s">
        <v>14508</v>
      </c>
      <c r="D2337" s="258" t="s">
        <v>5497</v>
      </c>
      <c r="E2337" s="736">
        <v>2</v>
      </c>
      <c r="F2337" s="736">
        <v>1</v>
      </c>
      <c r="G2337" s="737">
        <v>4</v>
      </c>
      <c r="H2337" s="305" t="s">
        <v>3340</v>
      </c>
      <c r="I2337" s="207" t="s">
        <v>2342</v>
      </c>
      <c r="J2337" s="279" t="s">
        <v>3387</v>
      </c>
      <c r="K2337" s="179" t="s">
        <v>4724</v>
      </c>
      <c r="L2337" s="427" t="s">
        <v>5490</v>
      </c>
      <c r="M2337" s="684">
        <v>43</v>
      </c>
      <c r="N2337" s="685" t="s">
        <v>15710</v>
      </c>
      <c r="O2337" s="684">
        <v>6300</v>
      </c>
      <c r="P2337" s="179" t="s">
        <v>15771</v>
      </c>
      <c r="Q2337" s="179">
        <v>-1</v>
      </c>
      <c r="R2337" s="180"/>
      <c r="S2337" s="191">
        <v>15</v>
      </c>
      <c r="T2337" s="191">
        <v>16</v>
      </c>
      <c r="U2337" s="303">
        <v>8</v>
      </c>
      <c r="V2337" s="303">
        <v>18</v>
      </c>
      <c r="W2337" s="742">
        <v>9</v>
      </c>
      <c r="X2337" s="184">
        <v>24</v>
      </c>
      <c r="Y2337" s="184"/>
      <c r="Z2337" s="184"/>
      <c r="AA2337" s="184"/>
      <c r="AB2337" s="219" t="s">
        <v>793</v>
      </c>
      <c r="AC2337" s="419" t="s">
        <v>14079</v>
      </c>
      <c r="AD2337" s="179" t="s">
        <v>6415</v>
      </c>
      <c r="AE2337" s="179" t="s">
        <v>4250</v>
      </c>
      <c r="AF2337" s="177">
        <v>0</v>
      </c>
      <c r="AG2337" s="177">
        <v>0</v>
      </c>
      <c r="AH2337" s="177">
        <v>0</v>
      </c>
      <c r="AI2337" s="177">
        <v>0</v>
      </c>
      <c r="AJ2337" s="177">
        <v>0</v>
      </c>
      <c r="AK2337" s="177">
        <v>0</v>
      </c>
      <c r="AL2337" s="385">
        <v>9</v>
      </c>
      <c r="AM2337" s="177">
        <v>0</v>
      </c>
      <c r="AN2337" s="177">
        <v>0</v>
      </c>
      <c r="AO2337" s="182">
        <v>0</v>
      </c>
      <c r="AP2337" s="180"/>
      <c r="AQ2337" s="180"/>
      <c r="AR2337" s="180"/>
      <c r="AS2337" s="180"/>
      <c r="AT2337" s="180"/>
      <c r="AU2337" s="180"/>
      <c r="AV2337" s="180"/>
      <c r="AW2337" s="180"/>
      <c r="AX2337" s="180"/>
      <c r="AY2337" s="180"/>
      <c r="AZ2337" s="180"/>
      <c r="BA2337" s="180"/>
      <c r="BB2337" s="180"/>
      <c r="BC2337" s="180"/>
      <c r="BD2337" s="180"/>
      <c r="BE2337" s="180"/>
      <c r="BF2337" s="180"/>
      <c r="BG2337" s="180"/>
      <c r="BH2337" s="176">
        <f t="shared" si="273"/>
        <v>9</v>
      </c>
      <c r="BI2337" s="176">
        <f t="shared" si="276"/>
        <v>12</v>
      </c>
      <c r="BJ2337" s="182" t="str">
        <f>IF(SUM(AF2337:AN2337)=0,AO2337,IF(AZ2337="",SUM(AF2337:AO2337)&amp;" - "&amp;IF(OR(COUNTIF(AP2337:BG2337,"")=18,AP2337&gt;0),ROUND(AF2337*2+AG2337*3+AH2337*4+AI2337*5+AJ2337*6+AK2337*7+AL2337*8+AM2337*10+AN2337*12+AO2337,0),ROUND((AF2337*2+AG2337*3+AH2337*4+AI2337*5+AJ2337*6+AK2337*7+AL2337*8+AM2337*10+AN2337*12+AO2337)/COUNTA(AQ2337:BG2337),0)),IF(BM2337="",(AZ2337-1)*1+SUM(AF2337:AO2337)&amp;" - "&amp;(AZ2337-1)*4+ROUND(AF2337*2+AG2337*3+AH2337*4+AI2337*5+AJ2337*6+AK2337*7+AL2337*8+AM2337*10+AN2337*12+AO2337,0),SUM(AF2337:AO2337)&amp;" - "&amp;ROUND(AF2337*2+AG2337*3+AH2337*4+AI2337*5+AJ2337*6+AK2337*7+AL2337*8+AM2337*10+AN2337*12+AO2337,0))))</f>
        <v>9 - 72</v>
      </c>
      <c r="BK2337" s="176">
        <f t="shared" si="278"/>
        <v>41</v>
      </c>
      <c r="BL2337" s="176">
        <f t="shared" si="274"/>
        <v>9</v>
      </c>
      <c r="BM2337" s="533"/>
      <c r="BN2337" s="187">
        <v>3200</v>
      </c>
      <c r="BO2337" s="187">
        <v>12</v>
      </c>
      <c r="BP2337" s="178">
        <f t="shared" si="279"/>
        <v>3692</v>
      </c>
      <c r="BQ2337" s="420" t="str">
        <f t="shared" si="275"/>
        <v>VIII</v>
      </c>
      <c r="BR2337" s="185"/>
      <c r="BS2337" s="464" t="s">
        <v>9546</v>
      </c>
    </row>
    <row r="2338" spans="1:71" ht="51" x14ac:dyDescent="0.2">
      <c r="A2338" s="696">
        <v>2336</v>
      </c>
      <c r="B2338" s="286" t="s">
        <v>14507</v>
      </c>
      <c r="C2338" s="286" t="s">
        <v>14509</v>
      </c>
      <c r="D2338" s="258" t="s">
        <v>5497</v>
      </c>
      <c r="E2338" s="736">
        <v>5</v>
      </c>
      <c r="F2338" s="736">
        <v>1</v>
      </c>
      <c r="G2338" s="737">
        <v>4</v>
      </c>
      <c r="H2338" s="305" t="s">
        <v>3340</v>
      </c>
      <c r="I2338" s="207" t="s">
        <v>2342</v>
      </c>
      <c r="J2338" s="279" t="s">
        <v>3387</v>
      </c>
      <c r="K2338" s="179" t="s">
        <v>4724</v>
      </c>
      <c r="L2338" s="427" t="s">
        <v>5490</v>
      </c>
      <c r="M2338" s="684">
        <v>48</v>
      </c>
      <c r="N2338" s="685" t="s">
        <v>15710</v>
      </c>
      <c r="O2338" s="684">
        <v>8600</v>
      </c>
      <c r="P2338" s="179" t="s">
        <v>15771</v>
      </c>
      <c r="Q2338" s="179">
        <v>-1</v>
      </c>
      <c r="R2338" s="180"/>
      <c r="S2338" s="191">
        <v>15</v>
      </c>
      <c r="T2338" s="191">
        <v>16</v>
      </c>
      <c r="U2338" s="303">
        <v>8</v>
      </c>
      <c r="V2338" s="303">
        <v>18</v>
      </c>
      <c r="W2338" s="742">
        <v>9</v>
      </c>
      <c r="X2338" s="184">
        <v>24</v>
      </c>
      <c r="Y2338" s="184"/>
      <c r="Z2338" s="184"/>
      <c r="AA2338" s="184"/>
      <c r="AB2338" s="219" t="s">
        <v>793</v>
      </c>
      <c r="AC2338" s="419" t="s">
        <v>14079</v>
      </c>
      <c r="AD2338" s="179" t="s">
        <v>6415</v>
      </c>
      <c r="AE2338" s="179" t="s">
        <v>4250</v>
      </c>
      <c r="AF2338" s="177">
        <v>0</v>
      </c>
      <c r="AG2338" s="177">
        <v>0</v>
      </c>
      <c r="AH2338" s="177">
        <v>0</v>
      </c>
      <c r="AI2338" s="177">
        <v>0</v>
      </c>
      <c r="AJ2338" s="177">
        <v>0</v>
      </c>
      <c r="AK2338" s="177">
        <v>0</v>
      </c>
      <c r="AL2338" s="385">
        <v>10</v>
      </c>
      <c r="AM2338" s="177">
        <v>0</v>
      </c>
      <c r="AN2338" s="177">
        <v>0</v>
      </c>
      <c r="AO2338" s="182">
        <v>0</v>
      </c>
      <c r="AP2338" s="180"/>
      <c r="AQ2338" s="180"/>
      <c r="AR2338" s="180"/>
      <c r="AS2338" s="180"/>
      <c r="AT2338" s="180"/>
      <c r="AU2338" s="180"/>
      <c r="AV2338" s="180"/>
      <c r="AW2338" s="180"/>
      <c r="AX2338" s="180"/>
      <c r="AY2338" s="180"/>
      <c r="AZ2338" s="180"/>
      <c r="BA2338" s="180"/>
      <c r="BB2338" s="180"/>
      <c r="BC2338" s="180"/>
      <c r="BD2338" s="180"/>
      <c r="BE2338" s="180"/>
      <c r="BF2338" s="180"/>
      <c r="BG2338" s="180"/>
      <c r="BH2338" s="176">
        <f t="shared" si="273"/>
        <v>10</v>
      </c>
      <c r="BI2338" s="176">
        <f t="shared" si="276"/>
        <v>10</v>
      </c>
      <c r="BJ2338" s="182" t="str">
        <f>IF(SUM(AF2338:AN2338)=0,AO2338,IF(AZ2338="",SUM(AF2338:AO2338)&amp;" - "&amp;IF(OR(COUNTIF(AP2338:BG2338,"")=18,AP2338&gt;0),ROUND(AF2338*2+AG2338*3+AH2338*4+AI2338*5+AJ2338*6+AK2338*7+AL2338*8+AM2338*10+AN2338*12+AO2338,0),ROUND((AF2338*2+AG2338*3+AH2338*4+AI2338*5+AJ2338*6+AK2338*7+AL2338*8+AM2338*10+AN2338*12+AO2338)/COUNTA(AQ2338:BG2338),0)),IF(BM2338="",(AZ2338-1)*1+SUM(AF2338:AO2338)&amp;" - "&amp;(AZ2338-1)*4+ROUND(AF2338*2+AG2338*3+AH2338*4+AI2338*5+AJ2338*6+AK2338*7+AL2338*8+AM2338*10+AN2338*12+AO2338,0),SUM(AF2338:AO2338)&amp;" - "&amp;ROUND(AF2338*2+AG2338*3+AH2338*4+AI2338*5+AJ2338*6+AK2338*7+AL2338*8+AM2338*10+AN2338*12+AO2338,0))))</f>
        <v>10 - 80</v>
      </c>
      <c r="BK2338" s="176">
        <f t="shared" si="278"/>
        <v>45</v>
      </c>
      <c r="BL2338" s="176">
        <f t="shared" si="274"/>
        <v>10</v>
      </c>
      <c r="BM2338" s="533"/>
      <c r="BN2338" s="187">
        <v>4800</v>
      </c>
      <c r="BO2338" s="187">
        <v>14</v>
      </c>
      <c r="BP2338" s="178">
        <f t="shared" si="279"/>
        <v>5430</v>
      </c>
      <c r="BQ2338" s="420" t="str">
        <f t="shared" si="275"/>
        <v>VIII</v>
      </c>
      <c r="BR2338" s="185"/>
      <c r="BS2338" s="464" t="s">
        <v>9546</v>
      </c>
    </row>
    <row r="2339" spans="1:71" ht="51" x14ac:dyDescent="0.2">
      <c r="A2339" s="696">
        <v>2337</v>
      </c>
      <c r="B2339" s="286" t="s">
        <v>14507</v>
      </c>
      <c r="C2339" s="286" t="s">
        <v>14510</v>
      </c>
      <c r="D2339" s="258" t="s">
        <v>5497</v>
      </c>
      <c r="E2339" s="736">
        <v>1</v>
      </c>
      <c r="F2339" s="736">
        <v>1</v>
      </c>
      <c r="G2339" s="737">
        <v>4</v>
      </c>
      <c r="H2339" s="305" t="s">
        <v>3340</v>
      </c>
      <c r="I2339" s="207" t="s">
        <v>2342</v>
      </c>
      <c r="J2339" s="279" t="s">
        <v>3387</v>
      </c>
      <c r="K2339" s="179" t="s">
        <v>4724</v>
      </c>
      <c r="L2339" s="427" t="s">
        <v>5490</v>
      </c>
      <c r="M2339" s="684">
        <v>53</v>
      </c>
      <c r="N2339" s="685" t="s">
        <v>15710</v>
      </c>
      <c r="O2339" s="684">
        <v>11500</v>
      </c>
      <c r="P2339" s="179" t="s">
        <v>15771</v>
      </c>
      <c r="Q2339" s="179">
        <v>-1</v>
      </c>
      <c r="R2339" s="180"/>
      <c r="S2339" s="191">
        <v>15</v>
      </c>
      <c r="T2339" s="191">
        <v>16</v>
      </c>
      <c r="U2339" s="303">
        <v>8</v>
      </c>
      <c r="V2339" s="303">
        <v>18</v>
      </c>
      <c r="W2339" s="742">
        <v>9</v>
      </c>
      <c r="X2339" s="184">
        <v>24</v>
      </c>
      <c r="Y2339" s="184"/>
      <c r="Z2339" s="184"/>
      <c r="AA2339" s="184"/>
      <c r="AB2339" s="219" t="s">
        <v>793</v>
      </c>
      <c r="AC2339" s="419" t="s">
        <v>14079</v>
      </c>
      <c r="AD2339" s="179" t="s">
        <v>6415</v>
      </c>
      <c r="AE2339" s="179" t="s">
        <v>4250</v>
      </c>
      <c r="AF2339" s="177">
        <v>0</v>
      </c>
      <c r="AG2339" s="177">
        <v>0</v>
      </c>
      <c r="AH2339" s="177">
        <v>0</v>
      </c>
      <c r="AI2339" s="177">
        <v>0</v>
      </c>
      <c r="AJ2339" s="177">
        <v>0</v>
      </c>
      <c r="AK2339" s="177">
        <v>0</v>
      </c>
      <c r="AL2339" s="385">
        <v>11</v>
      </c>
      <c r="AM2339" s="177">
        <v>0</v>
      </c>
      <c r="AN2339" s="177">
        <v>0</v>
      </c>
      <c r="AO2339" s="182">
        <v>0</v>
      </c>
      <c r="AP2339" s="180"/>
      <c r="AQ2339" s="180"/>
      <c r="AR2339" s="180"/>
      <c r="AS2339" s="180"/>
      <c r="AT2339" s="180"/>
      <c r="AU2339" s="180"/>
      <c r="AV2339" s="180"/>
      <c r="AW2339" s="180"/>
      <c r="AX2339" s="180"/>
      <c r="AY2339" s="180"/>
      <c r="AZ2339" s="180"/>
      <c r="BA2339" s="180"/>
      <c r="BB2339" s="180"/>
      <c r="BC2339" s="180"/>
      <c r="BD2339" s="180"/>
      <c r="BE2339" s="180"/>
      <c r="BF2339" s="180"/>
      <c r="BG2339" s="180"/>
      <c r="BH2339" s="176">
        <f t="shared" si="273"/>
        <v>11</v>
      </c>
      <c r="BI2339" s="176">
        <f t="shared" si="276"/>
        <v>10</v>
      </c>
      <c r="BJ2339" s="182" t="str">
        <f>IF(SUM(AF2339:AN2339)=0,AO2339,IF(AZ2339="",SUM(AF2339:AO2339)&amp;" - "&amp;IF(OR(COUNTIF(AP2339:BG2339,"")=18,AP2339&gt;0),ROUND(AF2339*2+AG2339*3+AH2339*4+AI2339*5+AJ2339*6+AK2339*7+AL2339*8+AM2339*10+AN2339*12+AO2339,0),ROUND((AF2339*2+AG2339*3+AH2339*4+AI2339*5+AJ2339*6+AK2339*7+AL2339*8+AM2339*10+AN2339*12+AO2339)/COUNTA(AQ2339:BG2339),0)),IF(BM2339="",(AZ2339-1)*1+SUM(AF2339:AO2339)&amp;" - "&amp;(AZ2339-1)*4+ROUND(AF2339*2+AG2339*3+AH2339*4+AI2339*5+AJ2339*6+AK2339*7+AL2339*8+AM2339*10+AN2339*12+AO2339,0),SUM(AF2339:AO2339)&amp;" - "&amp;ROUND(AF2339*2+AG2339*3+AH2339*4+AI2339*5+AJ2339*6+AK2339*7+AL2339*8+AM2339*10+AN2339*12+AO2339,0))))</f>
        <v>11 - 88</v>
      </c>
      <c r="BK2339" s="176">
        <f t="shared" si="278"/>
        <v>50</v>
      </c>
      <c r="BL2339" s="176">
        <f t="shared" si="274"/>
        <v>11</v>
      </c>
      <c r="BM2339" s="533"/>
      <c r="BN2339" s="187">
        <v>6950</v>
      </c>
      <c r="BO2339" s="187">
        <v>16</v>
      </c>
      <c r="BP2339" s="178">
        <f t="shared" si="279"/>
        <v>7750</v>
      </c>
      <c r="BQ2339" s="420" t="str">
        <f t="shared" si="275"/>
        <v>IX</v>
      </c>
      <c r="BR2339" s="185"/>
      <c r="BS2339" s="464" t="s">
        <v>9546</v>
      </c>
    </row>
    <row r="2340" spans="1:71" x14ac:dyDescent="0.2">
      <c r="A2340" s="697">
        <v>2338</v>
      </c>
      <c r="B2340" s="286" t="s">
        <v>16449</v>
      </c>
      <c r="C2340" s="286" t="s">
        <v>16449</v>
      </c>
      <c r="D2340" s="258" t="s">
        <v>14377</v>
      </c>
      <c r="E2340" s="736">
        <v>1</v>
      </c>
      <c r="F2340" s="736">
        <v>20</v>
      </c>
      <c r="G2340" s="737">
        <v>200</v>
      </c>
      <c r="H2340" s="305" t="s">
        <v>3878</v>
      </c>
      <c r="I2340" s="207" t="s">
        <v>635</v>
      </c>
      <c r="J2340" s="279" t="s">
        <v>5253</v>
      </c>
      <c r="K2340" s="179" t="s">
        <v>14402</v>
      </c>
      <c r="L2340" s="427" t="s">
        <v>3491</v>
      </c>
      <c r="M2340" s="685">
        <v>6</v>
      </c>
      <c r="N2340" s="427" t="s">
        <v>15715</v>
      </c>
      <c r="O2340" s="685">
        <v>170</v>
      </c>
      <c r="P2340" s="427" t="s">
        <v>16247</v>
      </c>
      <c r="Q2340" s="179">
        <v>6</v>
      </c>
      <c r="R2340" s="180"/>
      <c r="S2340" s="498">
        <v>8</v>
      </c>
      <c r="T2340" s="190">
        <v>10</v>
      </c>
      <c r="U2340" s="190">
        <v>3</v>
      </c>
      <c r="V2340" s="190">
        <v>12</v>
      </c>
      <c r="W2340" s="742">
        <v>12</v>
      </c>
      <c r="X2340" s="184"/>
      <c r="Y2340" s="184"/>
      <c r="Z2340" s="184"/>
      <c r="AA2340" s="184"/>
      <c r="AB2340" s="220"/>
      <c r="AC2340" s="419" t="s">
        <v>14512</v>
      </c>
      <c r="AD2340" s="427" t="s">
        <v>14511</v>
      </c>
      <c r="AE2340" s="427" t="s">
        <v>4247</v>
      </c>
      <c r="AF2340" s="177">
        <v>0</v>
      </c>
      <c r="AG2340" s="177">
        <v>0</v>
      </c>
      <c r="AH2340" s="177">
        <v>0</v>
      </c>
      <c r="AI2340" s="177">
        <v>0</v>
      </c>
      <c r="AJ2340" s="177">
        <v>0</v>
      </c>
      <c r="AK2340" s="177">
        <v>0</v>
      </c>
      <c r="AL2340" s="383">
        <v>0</v>
      </c>
      <c r="AM2340" s="177">
        <v>0</v>
      </c>
      <c r="AN2340" s="177">
        <v>0</v>
      </c>
      <c r="AO2340" s="182">
        <v>55</v>
      </c>
      <c r="AP2340" s="180">
        <v>12</v>
      </c>
      <c r="AQ2340" s="180">
        <v>10</v>
      </c>
      <c r="AR2340" s="180"/>
      <c r="AS2340" s="180"/>
      <c r="AT2340" s="180"/>
      <c r="AU2340" s="180"/>
      <c r="AV2340" s="180"/>
      <c r="AW2340" s="180"/>
      <c r="AX2340" s="180"/>
      <c r="AY2340" s="180"/>
      <c r="AZ2340" s="180"/>
      <c r="BA2340" s="180"/>
      <c r="BB2340" s="180"/>
      <c r="BC2340" s="180"/>
      <c r="BD2340" s="180"/>
      <c r="BE2340" s="180"/>
      <c r="BF2340" s="180"/>
      <c r="BG2340" s="180"/>
      <c r="BH2340" s="176" t="str">
        <f t="shared" si="273"/>
        <v>class level</v>
      </c>
      <c r="BI2340" s="176">
        <f t="shared" si="276"/>
        <v>9</v>
      </c>
      <c r="BJ2340" s="182">
        <f t="shared" si="277"/>
        <v>55</v>
      </c>
      <c r="BK2340" s="176">
        <f t="shared" si="278"/>
        <v>55</v>
      </c>
      <c r="BL2340" s="176">
        <f t="shared" si="274"/>
        <v>12</v>
      </c>
      <c r="BM2340" s="535"/>
      <c r="BN2340" s="185">
        <v>1670</v>
      </c>
      <c r="BO2340" s="180">
        <v>0</v>
      </c>
      <c r="BP2340" s="178">
        <f t="shared" si="279"/>
        <v>1670</v>
      </c>
      <c r="BQ2340" s="420" t="str">
        <f t="shared" si="275"/>
        <v>VII</v>
      </c>
      <c r="BR2340" s="185"/>
      <c r="BS2340" s="464" t="s">
        <v>14377</v>
      </c>
    </row>
    <row r="2341" spans="1:71" ht="25.5" x14ac:dyDescent="0.2">
      <c r="A2341" s="697">
        <v>2339</v>
      </c>
      <c r="B2341" s="286" t="s">
        <v>14513</v>
      </c>
      <c r="C2341" s="286" t="s">
        <v>14513</v>
      </c>
      <c r="D2341" s="258" t="s">
        <v>14377</v>
      </c>
      <c r="E2341" s="736">
        <v>1</v>
      </c>
      <c r="F2341" s="736">
        <v>20</v>
      </c>
      <c r="G2341" s="737">
        <v>200</v>
      </c>
      <c r="H2341" s="305" t="s">
        <v>3486</v>
      </c>
      <c r="I2341" s="496" t="s">
        <v>8138</v>
      </c>
      <c r="J2341" s="497" t="s">
        <v>14530</v>
      </c>
      <c r="K2341" s="179" t="s">
        <v>14514</v>
      </c>
      <c r="L2341" s="427" t="s">
        <v>5490</v>
      </c>
      <c r="M2341" s="684">
        <v>10.5</v>
      </c>
      <c r="N2341" s="685" t="s">
        <v>15715</v>
      </c>
      <c r="O2341" s="684">
        <v>3100</v>
      </c>
      <c r="P2341" s="427" t="s">
        <v>16197</v>
      </c>
      <c r="Q2341" s="179">
        <v>-2</v>
      </c>
      <c r="R2341" s="180">
        <v>22</v>
      </c>
      <c r="S2341" s="498">
        <v>5</v>
      </c>
      <c r="T2341" s="190">
        <v>7</v>
      </c>
      <c r="U2341" s="190">
        <v>2</v>
      </c>
      <c r="V2341" s="190">
        <v>8</v>
      </c>
      <c r="W2341" s="742">
        <v>15</v>
      </c>
      <c r="X2341" s="184"/>
      <c r="Y2341" s="184"/>
      <c r="Z2341" s="184"/>
      <c r="AA2341" s="184"/>
      <c r="AB2341" s="220"/>
      <c r="AC2341" s="419" t="s">
        <v>14518</v>
      </c>
      <c r="AD2341" s="427" t="s">
        <v>14511</v>
      </c>
      <c r="AE2341" s="427" t="s">
        <v>4247</v>
      </c>
      <c r="AF2341" s="177">
        <v>0</v>
      </c>
      <c r="AG2341" s="177">
        <v>0</v>
      </c>
      <c r="AH2341" s="177">
        <v>0</v>
      </c>
      <c r="AI2341" s="177">
        <v>0</v>
      </c>
      <c r="AJ2341" s="177">
        <v>0</v>
      </c>
      <c r="AK2341" s="177">
        <v>0</v>
      </c>
      <c r="AL2341" s="383">
        <v>0</v>
      </c>
      <c r="AM2341" s="177">
        <v>0</v>
      </c>
      <c r="AN2341" s="177">
        <v>0</v>
      </c>
      <c r="AO2341" s="182">
        <v>70</v>
      </c>
      <c r="AP2341" s="180">
        <v>15</v>
      </c>
      <c r="AQ2341" s="180"/>
      <c r="AR2341" s="180"/>
      <c r="AS2341" s="180"/>
      <c r="AT2341" s="180"/>
      <c r="AU2341" s="180"/>
      <c r="AV2341" s="180"/>
      <c r="AW2341" s="180"/>
      <c r="AX2341" s="180"/>
      <c r="AY2341" s="180"/>
      <c r="AZ2341" s="180"/>
      <c r="BA2341" s="180"/>
      <c r="BB2341" s="180"/>
      <c r="BC2341" s="180"/>
      <c r="BD2341" s="180"/>
      <c r="BE2341" s="180"/>
      <c r="BF2341" s="180"/>
      <c r="BG2341" s="180"/>
      <c r="BH2341" s="176" t="str">
        <f t="shared" si="273"/>
        <v>class level</v>
      </c>
      <c r="BI2341" s="176">
        <f t="shared" si="276"/>
        <v>8</v>
      </c>
      <c r="BJ2341" s="182">
        <f t="shared" si="277"/>
        <v>70</v>
      </c>
      <c r="BK2341" s="176">
        <f t="shared" si="278"/>
        <v>70</v>
      </c>
      <c r="BL2341" s="176">
        <f t="shared" si="274"/>
        <v>15</v>
      </c>
      <c r="BM2341" s="533"/>
      <c r="BN2341" s="185">
        <v>6650</v>
      </c>
      <c r="BO2341" s="180">
        <v>0</v>
      </c>
      <c r="BP2341" s="178">
        <f t="shared" si="279"/>
        <v>6650</v>
      </c>
      <c r="BQ2341" s="420" t="str">
        <f t="shared" si="275"/>
        <v>IX</v>
      </c>
      <c r="BR2341" s="185"/>
      <c r="BS2341" s="464" t="s">
        <v>14377</v>
      </c>
    </row>
    <row r="2342" spans="1:71" ht="25.5" x14ac:dyDescent="0.2">
      <c r="A2342" s="696">
        <v>2340</v>
      </c>
      <c r="B2342" s="286" t="s">
        <v>14521</v>
      </c>
      <c r="C2342" s="286" t="s">
        <v>14522</v>
      </c>
      <c r="D2342" s="258" t="s">
        <v>14377</v>
      </c>
      <c r="E2342" s="736">
        <v>50004955</v>
      </c>
      <c r="F2342" s="736">
        <v>10</v>
      </c>
      <c r="G2342" s="737">
        <v>10000</v>
      </c>
      <c r="H2342" s="305" t="s">
        <v>3234</v>
      </c>
      <c r="I2342" s="496" t="s">
        <v>635</v>
      </c>
      <c r="J2342" s="497" t="s">
        <v>6558</v>
      </c>
      <c r="K2342" s="179" t="s">
        <v>14402</v>
      </c>
      <c r="L2342" s="427" t="s">
        <v>3491</v>
      </c>
      <c r="M2342" s="684">
        <v>6</v>
      </c>
      <c r="N2342" s="685" t="s">
        <v>15715</v>
      </c>
      <c r="O2342" s="684">
        <v>225</v>
      </c>
      <c r="P2342" s="427" t="s">
        <v>16450</v>
      </c>
      <c r="Q2342" s="179">
        <v>2</v>
      </c>
      <c r="R2342" s="180"/>
      <c r="S2342" s="498">
        <v>11</v>
      </c>
      <c r="T2342" s="190">
        <v>12</v>
      </c>
      <c r="U2342" s="190">
        <v>4</v>
      </c>
      <c r="V2342" s="190">
        <v>16</v>
      </c>
      <c r="W2342" s="742">
        <v>12</v>
      </c>
      <c r="X2342" s="184"/>
      <c r="Y2342" s="184"/>
      <c r="Z2342" s="184"/>
      <c r="AA2342" s="184"/>
      <c r="AB2342" s="220"/>
      <c r="AC2342" s="419" t="s">
        <v>14533</v>
      </c>
      <c r="AD2342" s="427" t="s">
        <v>14511</v>
      </c>
      <c r="AE2342" s="427" t="s">
        <v>788</v>
      </c>
      <c r="AF2342" s="177">
        <v>0</v>
      </c>
      <c r="AG2342" s="177">
        <v>0</v>
      </c>
      <c r="AH2342" s="177">
        <v>0</v>
      </c>
      <c r="AI2342" s="177">
        <v>0</v>
      </c>
      <c r="AJ2342" s="177">
        <v>0</v>
      </c>
      <c r="AK2342" s="177">
        <v>0</v>
      </c>
      <c r="AL2342" s="177">
        <v>0</v>
      </c>
      <c r="AM2342" s="177">
        <v>1</v>
      </c>
      <c r="AN2342" s="177">
        <v>0</v>
      </c>
      <c r="AO2342" s="177">
        <v>0</v>
      </c>
      <c r="AP2342" s="180"/>
      <c r="AQ2342" s="180">
        <v>1</v>
      </c>
      <c r="AR2342" s="180"/>
      <c r="AS2342" s="180"/>
      <c r="AT2342" s="180"/>
      <c r="AU2342" s="180"/>
      <c r="AV2342" s="180"/>
      <c r="AW2342" s="180"/>
      <c r="AX2342" s="180"/>
      <c r="AY2342" s="180"/>
      <c r="AZ2342" s="180"/>
      <c r="BA2342" s="180"/>
      <c r="BB2342" s="180"/>
      <c r="BC2342" s="180"/>
      <c r="BD2342" s="180"/>
      <c r="BE2342" s="180"/>
      <c r="BF2342" s="180"/>
      <c r="BG2342" s="180"/>
      <c r="BH2342" s="176" t="str">
        <f t="shared" si="273"/>
        <v>class level</v>
      </c>
      <c r="BI2342" s="176">
        <f t="shared" si="276"/>
        <v>20</v>
      </c>
      <c r="BJ2342" s="182" t="str">
        <f t="shared" si="277"/>
        <v>1 - 10</v>
      </c>
      <c r="BK2342" s="176">
        <f t="shared" si="278"/>
        <v>6</v>
      </c>
      <c r="BL2342" s="176">
        <f t="shared" si="274"/>
        <v>1</v>
      </c>
      <c r="BM2342" s="535"/>
      <c r="BN2342" s="185">
        <v>28</v>
      </c>
      <c r="BO2342" s="180">
        <v>2</v>
      </c>
      <c r="BP2342" s="178">
        <f t="shared" si="279"/>
        <v>40</v>
      </c>
      <c r="BQ2342" s="420" t="str">
        <f t="shared" si="275"/>
        <v>II</v>
      </c>
      <c r="BR2342" s="185"/>
      <c r="BS2342" s="464" t="s">
        <v>9560</v>
      </c>
    </row>
    <row r="2343" spans="1:71" ht="25.5" x14ac:dyDescent="0.2">
      <c r="A2343" s="696">
        <v>2341</v>
      </c>
      <c r="B2343" s="286" t="s">
        <v>14521</v>
      </c>
      <c r="C2343" s="286" t="s">
        <v>14523</v>
      </c>
      <c r="D2343" s="258" t="s">
        <v>14377</v>
      </c>
      <c r="E2343" s="736">
        <v>9996995</v>
      </c>
      <c r="F2343" s="736">
        <v>10</v>
      </c>
      <c r="G2343" s="737">
        <v>10000</v>
      </c>
      <c r="H2343" s="305" t="s">
        <v>3234</v>
      </c>
      <c r="I2343" s="496" t="s">
        <v>635</v>
      </c>
      <c r="J2343" s="497" t="s">
        <v>6558</v>
      </c>
      <c r="K2343" s="179" t="s">
        <v>14402</v>
      </c>
      <c r="L2343" s="427" t="s">
        <v>3491</v>
      </c>
      <c r="M2343" s="684">
        <v>6</v>
      </c>
      <c r="N2343" s="685" t="s">
        <v>15715</v>
      </c>
      <c r="O2343" s="684">
        <v>225</v>
      </c>
      <c r="P2343" s="427" t="s">
        <v>16450</v>
      </c>
      <c r="Q2343" s="179">
        <v>2</v>
      </c>
      <c r="R2343" s="180"/>
      <c r="S2343" s="498">
        <v>11</v>
      </c>
      <c r="T2343" s="190">
        <v>12</v>
      </c>
      <c r="U2343" s="190">
        <v>4</v>
      </c>
      <c r="V2343" s="190">
        <v>16</v>
      </c>
      <c r="W2343" s="742">
        <v>12</v>
      </c>
      <c r="X2343" s="184"/>
      <c r="Y2343" s="184"/>
      <c r="Z2343" s="184"/>
      <c r="AA2343" s="184"/>
      <c r="AB2343" s="220"/>
      <c r="AC2343" s="419" t="s">
        <v>14533</v>
      </c>
      <c r="AD2343" s="427" t="s">
        <v>14511</v>
      </c>
      <c r="AE2343" s="427" t="s">
        <v>788</v>
      </c>
      <c r="AF2343" s="177">
        <v>0</v>
      </c>
      <c r="AG2343" s="177">
        <v>0</v>
      </c>
      <c r="AH2343" s="177">
        <v>0</v>
      </c>
      <c r="AI2343" s="177">
        <v>0</v>
      </c>
      <c r="AJ2343" s="177">
        <v>0</v>
      </c>
      <c r="AK2343" s="177">
        <v>0</v>
      </c>
      <c r="AL2343" s="177">
        <v>0</v>
      </c>
      <c r="AM2343" s="177">
        <v>2</v>
      </c>
      <c r="AN2343" s="177">
        <v>0</v>
      </c>
      <c r="AO2343" s="177">
        <v>0</v>
      </c>
      <c r="AP2343" s="180"/>
      <c r="AQ2343" s="180">
        <v>2</v>
      </c>
      <c r="AR2343" s="180"/>
      <c r="AS2343" s="180"/>
      <c r="AT2343" s="180"/>
      <c r="AU2343" s="180"/>
      <c r="AV2343" s="180"/>
      <c r="AW2343" s="180"/>
      <c r="AX2343" s="180"/>
      <c r="AY2343" s="180"/>
      <c r="AZ2343" s="180"/>
      <c r="BA2343" s="180"/>
      <c r="BB2343" s="180"/>
      <c r="BC2343" s="180"/>
      <c r="BD2343" s="180"/>
      <c r="BE2343" s="180"/>
      <c r="BF2343" s="180"/>
      <c r="BG2343" s="180"/>
      <c r="BH2343" s="176" t="str">
        <f t="shared" si="273"/>
        <v>class level</v>
      </c>
      <c r="BI2343" s="176">
        <f t="shared" si="276"/>
        <v>20</v>
      </c>
      <c r="BJ2343" s="182" t="str">
        <f t="shared" si="277"/>
        <v>2 - 20</v>
      </c>
      <c r="BK2343" s="176">
        <f t="shared" si="278"/>
        <v>11</v>
      </c>
      <c r="BL2343" s="176">
        <f t="shared" si="274"/>
        <v>2</v>
      </c>
      <c r="BM2343" s="533"/>
      <c r="BN2343" s="185">
        <v>50</v>
      </c>
      <c r="BO2343" s="180">
        <v>3</v>
      </c>
      <c r="BP2343" s="178">
        <f t="shared" si="279"/>
        <v>83</v>
      </c>
      <c r="BQ2343" s="420" t="str">
        <f t="shared" si="275"/>
        <v>II</v>
      </c>
      <c r="BR2343" s="185"/>
      <c r="BS2343" s="464" t="s">
        <v>9560</v>
      </c>
    </row>
    <row r="2344" spans="1:71" ht="25.5" x14ac:dyDescent="0.2">
      <c r="A2344" s="697">
        <v>2342</v>
      </c>
      <c r="B2344" s="286" t="s">
        <v>14521</v>
      </c>
      <c r="C2344" s="286" t="s">
        <v>14524</v>
      </c>
      <c r="D2344" s="258" t="s">
        <v>14377</v>
      </c>
      <c r="E2344" s="736">
        <v>4996000</v>
      </c>
      <c r="F2344" s="736">
        <v>10</v>
      </c>
      <c r="G2344" s="737">
        <v>10000</v>
      </c>
      <c r="H2344" s="305" t="s">
        <v>3234</v>
      </c>
      <c r="I2344" s="496" t="s">
        <v>635</v>
      </c>
      <c r="J2344" s="497" t="s">
        <v>6558</v>
      </c>
      <c r="K2344" s="179" t="s">
        <v>14402</v>
      </c>
      <c r="L2344" s="427" t="s">
        <v>3491</v>
      </c>
      <c r="M2344" s="684">
        <v>6</v>
      </c>
      <c r="N2344" s="685" t="s">
        <v>15715</v>
      </c>
      <c r="O2344" s="684">
        <v>225</v>
      </c>
      <c r="P2344" s="427" t="s">
        <v>16450</v>
      </c>
      <c r="Q2344" s="179">
        <v>2</v>
      </c>
      <c r="R2344" s="180"/>
      <c r="S2344" s="498">
        <v>11</v>
      </c>
      <c r="T2344" s="190">
        <v>12</v>
      </c>
      <c r="U2344" s="190">
        <v>4</v>
      </c>
      <c r="V2344" s="190">
        <v>16</v>
      </c>
      <c r="W2344" s="742">
        <v>12</v>
      </c>
      <c r="X2344" s="184"/>
      <c r="Y2344" s="184"/>
      <c r="Z2344" s="184"/>
      <c r="AA2344" s="184"/>
      <c r="AB2344" s="220"/>
      <c r="AC2344" s="419" t="s">
        <v>14533</v>
      </c>
      <c r="AD2344" s="427" t="s">
        <v>14511</v>
      </c>
      <c r="AE2344" s="427" t="s">
        <v>788</v>
      </c>
      <c r="AF2344" s="177">
        <v>0</v>
      </c>
      <c r="AG2344" s="177">
        <v>0</v>
      </c>
      <c r="AH2344" s="177">
        <v>0</v>
      </c>
      <c r="AI2344" s="177">
        <v>0</v>
      </c>
      <c r="AJ2344" s="177">
        <v>0</v>
      </c>
      <c r="AK2344" s="177">
        <v>0</v>
      </c>
      <c r="AL2344" s="177">
        <v>0</v>
      </c>
      <c r="AM2344" s="177">
        <v>3</v>
      </c>
      <c r="AN2344" s="177">
        <v>0</v>
      </c>
      <c r="AO2344" s="177">
        <v>0</v>
      </c>
      <c r="AP2344" s="180"/>
      <c r="AQ2344" s="180">
        <v>3</v>
      </c>
      <c r="AR2344" s="180"/>
      <c r="AS2344" s="180"/>
      <c r="AT2344" s="180"/>
      <c r="AU2344" s="180"/>
      <c r="AV2344" s="180"/>
      <c r="AW2344" s="180"/>
      <c r="AX2344" s="180"/>
      <c r="AY2344" s="180"/>
      <c r="AZ2344" s="180"/>
      <c r="BA2344" s="180"/>
      <c r="BB2344" s="180"/>
      <c r="BC2344" s="180"/>
      <c r="BD2344" s="180"/>
      <c r="BE2344" s="180"/>
      <c r="BF2344" s="180"/>
      <c r="BG2344" s="180"/>
      <c r="BH2344" s="176" t="str">
        <f t="shared" si="273"/>
        <v>class level</v>
      </c>
      <c r="BI2344" s="176">
        <f t="shared" si="276"/>
        <v>18</v>
      </c>
      <c r="BJ2344" s="182" t="str">
        <f t="shared" si="277"/>
        <v>3 - 30</v>
      </c>
      <c r="BK2344" s="176">
        <f t="shared" si="278"/>
        <v>17</v>
      </c>
      <c r="BL2344" s="176">
        <f t="shared" si="274"/>
        <v>3</v>
      </c>
      <c r="BM2344" s="533"/>
      <c r="BN2344" s="185">
        <v>85</v>
      </c>
      <c r="BO2344" s="185">
        <v>4</v>
      </c>
      <c r="BP2344" s="178">
        <f t="shared" si="279"/>
        <v>153</v>
      </c>
      <c r="BQ2344" s="420" t="str">
        <f t="shared" si="275"/>
        <v>III</v>
      </c>
      <c r="BR2344" s="185"/>
      <c r="BS2344" s="464" t="s">
        <v>9560</v>
      </c>
    </row>
    <row r="2345" spans="1:71" ht="25.5" x14ac:dyDescent="0.2">
      <c r="A2345" s="697">
        <v>2343</v>
      </c>
      <c r="B2345" s="286" t="s">
        <v>14521</v>
      </c>
      <c r="C2345" s="286" t="s">
        <v>14525</v>
      </c>
      <c r="D2345" s="258" t="s">
        <v>14377</v>
      </c>
      <c r="E2345" s="736">
        <v>995200</v>
      </c>
      <c r="F2345" s="736">
        <v>10</v>
      </c>
      <c r="G2345" s="737">
        <v>10000</v>
      </c>
      <c r="H2345" s="305" t="s">
        <v>3234</v>
      </c>
      <c r="I2345" s="496" t="s">
        <v>635</v>
      </c>
      <c r="J2345" s="497" t="s">
        <v>6558</v>
      </c>
      <c r="K2345" s="179" t="s">
        <v>14402</v>
      </c>
      <c r="L2345" s="427" t="s">
        <v>3491</v>
      </c>
      <c r="M2345" s="684">
        <v>6</v>
      </c>
      <c r="N2345" s="685" t="s">
        <v>15715</v>
      </c>
      <c r="O2345" s="684">
        <v>225</v>
      </c>
      <c r="P2345" s="427" t="s">
        <v>16450</v>
      </c>
      <c r="Q2345" s="179">
        <v>2</v>
      </c>
      <c r="R2345" s="180"/>
      <c r="S2345" s="498">
        <v>11</v>
      </c>
      <c r="T2345" s="190">
        <v>12</v>
      </c>
      <c r="U2345" s="190">
        <v>4</v>
      </c>
      <c r="V2345" s="190">
        <v>16</v>
      </c>
      <c r="W2345" s="742">
        <v>12</v>
      </c>
      <c r="X2345" s="184"/>
      <c r="Y2345" s="184"/>
      <c r="Z2345" s="184"/>
      <c r="AA2345" s="184"/>
      <c r="AB2345" s="220"/>
      <c r="AC2345" s="419" t="s">
        <v>14533</v>
      </c>
      <c r="AD2345" s="427" t="s">
        <v>14511</v>
      </c>
      <c r="AE2345" s="427" t="s">
        <v>788</v>
      </c>
      <c r="AF2345" s="177">
        <v>0</v>
      </c>
      <c r="AG2345" s="177">
        <v>0</v>
      </c>
      <c r="AH2345" s="177">
        <v>0</v>
      </c>
      <c r="AI2345" s="177">
        <v>0</v>
      </c>
      <c r="AJ2345" s="177">
        <v>0</v>
      </c>
      <c r="AK2345" s="177">
        <v>0</v>
      </c>
      <c r="AL2345" s="177">
        <v>0</v>
      </c>
      <c r="AM2345" s="177">
        <v>4</v>
      </c>
      <c r="AN2345" s="177">
        <v>0</v>
      </c>
      <c r="AO2345" s="177">
        <v>0</v>
      </c>
      <c r="AP2345" s="180"/>
      <c r="AQ2345" s="180">
        <v>4</v>
      </c>
      <c r="AR2345" s="180"/>
      <c r="AS2345" s="180"/>
      <c r="AT2345" s="180"/>
      <c r="AU2345" s="180"/>
      <c r="AV2345" s="180"/>
      <c r="AW2345" s="180"/>
      <c r="AX2345" s="180"/>
      <c r="AY2345" s="180"/>
      <c r="AZ2345" s="180"/>
      <c r="BA2345" s="180"/>
      <c r="BB2345" s="180"/>
      <c r="BC2345" s="180"/>
      <c r="BD2345" s="180"/>
      <c r="BE2345" s="180"/>
      <c r="BF2345" s="180"/>
      <c r="BG2345" s="180"/>
      <c r="BH2345" s="176" t="str">
        <f t="shared" si="273"/>
        <v>class level</v>
      </c>
      <c r="BI2345" s="176">
        <f t="shared" si="276"/>
        <v>18</v>
      </c>
      <c r="BJ2345" s="182" t="str">
        <f t="shared" si="277"/>
        <v>4 - 40</v>
      </c>
      <c r="BK2345" s="176">
        <f t="shared" si="278"/>
        <v>22</v>
      </c>
      <c r="BL2345" s="176">
        <f t="shared" si="274"/>
        <v>4</v>
      </c>
      <c r="BM2345" s="535"/>
      <c r="BN2345" s="185">
        <v>130</v>
      </c>
      <c r="BO2345" s="180">
        <v>5</v>
      </c>
      <c r="BP2345" s="178">
        <f t="shared" si="279"/>
        <v>240</v>
      </c>
      <c r="BQ2345" s="420" t="str">
        <f t="shared" si="275"/>
        <v>III</v>
      </c>
      <c r="BR2345" s="185"/>
      <c r="BS2345" s="464" t="s">
        <v>9560</v>
      </c>
    </row>
    <row r="2346" spans="1:71" ht="25.5" x14ac:dyDescent="0.2">
      <c r="A2346" s="696">
        <v>2344</v>
      </c>
      <c r="B2346" s="286" t="s">
        <v>14521</v>
      </c>
      <c r="C2346" s="286" t="s">
        <v>14526</v>
      </c>
      <c r="D2346" s="258" t="s">
        <v>14377</v>
      </c>
      <c r="E2346" s="736">
        <v>195040</v>
      </c>
      <c r="F2346" s="736">
        <v>10</v>
      </c>
      <c r="G2346" s="737">
        <v>10000</v>
      </c>
      <c r="H2346" s="305" t="s">
        <v>3234</v>
      </c>
      <c r="I2346" s="496" t="s">
        <v>635</v>
      </c>
      <c r="J2346" s="497" t="s">
        <v>6558</v>
      </c>
      <c r="K2346" s="179" t="s">
        <v>14402</v>
      </c>
      <c r="L2346" s="427" t="s">
        <v>3491</v>
      </c>
      <c r="M2346" s="684">
        <v>6</v>
      </c>
      <c r="N2346" s="685" t="s">
        <v>15715</v>
      </c>
      <c r="O2346" s="684">
        <v>225</v>
      </c>
      <c r="P2346" s="427" t="s">
        <v>16450</v>
      </c>
      <c r="Q2346" s="179">
        <v>2</v>
      </c>
      <c r="R2346" s="180"/>
      <c r="S2346" s="498">
        <v>11</v>
      </c>
      <c r="T2346" s="190">
        <v>12</v>
      </c>
      <c r="U2346" s="190">
        <v>4</v>
      </c>
      <c r="V2346" s="190">
        <v>16</v>
      </c>
      <c r="W2346" s="742">
        <v>12</v>
      </c>
      <c r="X2346" s="184"/>
      <c r="Y2346" s="184"/>
      <c r="Z2346" s="184"/>
      <c r="AA2346" s="184"/>
      <c r="AB2346" s="220"/>
      <c r="AC2346" s="419" t="s">
        <v>14533</v>
      </c>
      <c r="AD2346" s="427" t="s">
        <v>14511</v>
      </c>
      <c r="AE2346" s="427" t="s">
        <v>788</v>
      </c>
      <c r="AF2346" s="177">
        <v>0</v>
      </c>
      <c r="AG2346" s="177">
        <v>0</v>
      </c>
      <c r="AH2346" s="177">
        <v>0</v>
      </c>
      <c r="AI2346" s="177">
        <v>0</v>
      </c>
      <c r="AJ2346" s="177">
        <v>0</v>
      </c>
      <c r="AK2346" s="177">
        <v>0</v>
      </c>
      <c r="AL2346" s="177">
        <v>0</v>
      </c>
      <c r="AM2346" s="177">
        <v>5</v>
      </c>
      <c r="AN2346" s="177">
        <v>0</v>
      </c>
      <c r="AO2346" s="177">
        <v>0</v>
      </c>
      <c r="AP2346" s="180"/>
      <c r="AQ2346" s="180">
        <v>5</v>
      </c>
      <c r="AR2346" s="180"/>
      <c r="AS2346" s="180"/>
      <c r="AT2346" s="180"/>
      <c r="AU2346" s="180"/>
      <c r="AV2346" s="180"/>
      <c r="AW2346" s="180"/>
      <c r="AX2346" s="180"/>
      <c r="AY2346" s="180"/>
      <c r="AZ2346" s="180"/>
      <c r="BA2346" s="180"/>
      <c r="BB2346" s="180"/>
      <c r="BC2346" s="180"/>
      <c r="BD2346" s="180"/>
      <c r="BE2346" s="180"/>
      <c r="BF2346" s="180"/>
      <c r="BG2346" s="180"/>
      <c r="BH2346" s="176" t="str">
        <f t="shared" si="273"/>
        <v>class level</v>
      </c>
      <c r="BI2346" s="176">
        <f t="shared" si="276"/>
        <v>16</v>
      </c>
      <c r="BJ2346" s="182" t="str">
        <f t="shared" si="277"/>
        <v>5 - 50</v>
      </c>
      <c r="BK2346" s="176">
        <f t="shared" si="278"/>
        <v>28</v>
      </c>
      <c r="BL2346" s="176">
        <f t="shared" si="274"/>
        <v>5</v>
      </c>
      <c r="BM2346" s="533"/>
      <c r="BN2346" s="185">
        <v>225</v>
      </c>
      <c r="BO2346" s="180">
        <v>6</v>
      </c>
      <c r="BP2346" s="178">
        <f t="shared" si="279"/>
        <v>393</v>
      </c>
      <c r="BQ2346" s="420" t="str">
        <f t="shared" si="275"/>
        <v>IV</v>
      </c>
      <c r="BR2346" s="185"/>
      <c r="BS2346" s="464" t="s">
        <v>9560</v>
      </c>
    </row>
    <row r="2347" spans="1:71" ht="25.5" x14ac:dyDescent="0.2">
      <c r="A2347" s="696">
        <v>2345</v>
      </c>
      <c r="B2347" s="286" t="s">
        <v>14521</v>
      </c>
      <c r="C2347" s="286" t="s">
        <v>14527</v>
      </c>
      <c r="D2347" s="258" t="s">
        <v>14377</v>
      </c>
      <c r="E2347" s="736">
        <v>45010</v>
      </c>
      <c r="F2347" s="736">
        <v>10</v>
      </c>
      <c r="G2347" s="737">
        <v>10000</v>
      </c>
      <c r="H2347" s="305" t="s">
        <v>3234</v>
      </c>
      <c r="I2347" s="496" t="s">
        <v>635</v>
      </c>
      <c r="J2347" s="497" t="s">
        <v>6558</v>
      </c>
      <c r="K2347" s="179" t="s">
        <v>14402</v>
      </c>
      <c r="L2347" s="427" t="s">
        <v>3491</v>
      </c>
      <c r="M2347" s="684">
        <v>6</v>
      </c>
      <c r="N2347" s="685" t="s">
        <v>15715</v>
      </c>
      <c r="O2347" s="684">
        <v>225</v>
      </c>
      <c r="P2347" s="427" t="s">
        <v>16450</v>
      </c>
      <c r="Q2347" s="179">
        <v>2</v>
      </c>
      <c r="R2347" s="180"/>
      <c r="S2347" s="498">
        <v>11</v>
      </c>
      <c r="T2347" s="190">
        <v>12</v>
      </c>
      <c r="U2347" s="190">
        <v>4</v>
      </c>
      <c r="V2347" s="190">
        <v>16</v>
      </c>
      <c r="W2347" s="742">
        <v>12</v>
      </c>
      <c r="X2347" s="184"/>
      <c r="Y2347" s="184"/>
      <c r="Z2347" s="184"/>
      <c r="AA2347" s="184"/>
      <c r="AB2347" s="220"/>
      <c r="AC2347" s="419" t="s">
        <v>14533</v>
      </c>
      <c r="AD2347" s="427" t="s">
        <v>14511</v>
      </c>
      <c r="AE2347" s="427" t="s">
        <v>788</v>
      </c>
      <c r="AF2347" s="177">
        <v>0</v>
      </c>
      <c r="AG2347" s="177">
        <v>0</v>
      </c>
      <c r="AH2347" s="177">
        <v>0</v>
      </c>
      <c r="AI2347" s="177">
        <v>0</v>
      </c>
      <c r="AJ2347" s="177">
        <v>0</v>
      </c>
      <c r="AK2347" s="177">
        <v>0</v>
      </c>
      <c r="AL2347" s="177">
        <v>0</v>
      </c>
      <c r="AM2347" s="177">
        <v>6</v>
      </c>
      <c r="AN2347" s="177">
        <v>0</v>
      </c>
      <c r="AO2347" s="177">
        <v>0</v>
      </c>
      <c r="AP2347" s="180"/>
      <c r="AQ2347" s="180">
        <v>6</v>
      </c>
      <c r="AR2347" s="180"/>
      <c r="AS2347" s="180"/>
      <c r="AT2347" s="180"/>
      <c r="AU2347" s="180"/>
      <c r="AV2347" s="180"/>
      <c r="AW2347" s="180"/>
      <c r="AX2347" s="180"/>
      <c r="AY2347" s="180"/>
      <c r="AZ2347" s="180"/>
      <c r="BA2347" s="180"/>
      <c r="BB2347" s="180"/>
      <c r="BC2347" s="180"/>
      <c r="BD2347" s="180"/>
      <c r="BE2347" s="180"/>
      <c r="BF2347" s="180"/>
      <c r="BG2347" s="180"/>
      <c r="BH2347" s="176" t="str">
        <f t="shared" si="273"/>
        <v>class level</v>
      </c>
      <c r="BI2347" s="176">
        <f t="shared" si="276"/>
        <v>16</v>
      </c>
      <c r="BJ2347" s="182" t="str">
        <f t="shared" si="277"/>
        <v>6 - 60</v>
      </c>
      <c r="BK2347" s="176">
        <f t="shared" si="278"/>
        <v>33</v>
      </c>
      <c r="BL2347" s="176">
        <f t="shared" si="274"/>
        <v>6</v>
      </c>
      <c r="BM2347" s="535"/>
      <c r="BN2347" s="185">
        <v>350</v>
      </c>
      <c r="BO2347" s="180">
        <v>8</v>
      </c>
      <c r="BP2347" s="178">
        <f t="shared" si="279"/>
        <v>614</v>
      </c>
      <c r="BQ2347" s="420" t="str">
        <f t="shared" si="275"/>
        <v>V</v>
      </c>
      <c r="BR2347" s="185"/>
      <c r="BS2347" s="464" t="s">
        <v>9560</v>
      </c>
    </row>
    <row r="2348" spans="1:71" ht="25.5" x14ac:dyDescent="0.2">
      <c r="A2348" s="697">
        <v>2346</v>
      </c>
      <c r="B2348" s="286" t="s">
        <v>14521</v>
      </c>
      <c r="C2348" s="286" t="s">
        <v>14528</v>
      </c>
      <c r="D2348" s="258" t="s">
        <v>14377</v>
      </c>
      <c r="E2348" s="736">
        <v>5002</v>
      </c>
      <c r="F2348" s="736">
        <v>10</v>
      </c>
      <c r="G2348" s="737">
        <v>10000</v>
      </c>
      <c r="H2348" s="305" t="s">
        <v>3234</v>
      </c>
      <c r="I2348" s="496" t="s">
        <v>635</v>
      </c>
      <c r="J2348" s="497" t="s">
        <v>6558</v>
      </c>
      <c r="K2348" s="179" t="s">
        <v>14402</v>
      </c>
      <c r="L2348" s="427" t="s">
        <v>3491</v>
      </c>
      <c r="M2348" s="684">
        <v>6</v>
      </c>
      <c r="N2348" s="685" t="s">
        <v>15715</v>
      </c>
      <c r="O2348" s="684">
        <v>225</v>
      </c>
      <c r="P2348" s="427" t="s">
        <v>16450</v>
      </c>
      <c r="Q2348" s="179">
        <v>2</v>
      </c>
      <c r="R2348" s="180"/>
      <c r="S2348" s="498">
        <v>11</v>
      </c>
      <c r="T2348" s="190">
        <v>12</v>
      </c>
      <c r="U2348" s="190">
        <v>4</v>
      </c>
      <c r="V2348" s="190">
        <v>16</v>
      </c>
      <c r="W2348" s="742">
        <v>12</v>
      </c>
      <c r="X2348" s="184"/>
      <c r="Y2348" s="184"/>
      <c r="Z2348" s="184"/>
      <c r="AA2348" s="184"/>
      <c r="AB2348" s="220"/>
      <c r="AC2348" s="419" t="s">
        <v>14533</v>
      </c>
      <c r="AD2348" s="427" t="s">
        <v>14511</v>
      </c>
      <c r="AE2348" s="427" t="s">
        <v>788</v>
      </c>
      <c r="AF2348" s="177">
        <v>0</v>
      </c>
      <c r="AG2348" s="177">
        <v>0</v>
      </c>
      <c r="AH2348" s="177">
        <v>0</v>
      </c>
      <c r="AI2348" s="177">
        <v>0</v>
      </c>
      <c r="AJ2348" s="177">
        <v>0</v>
      </c>
      <c r="AK2348" s="177">
        <v>0</v>
      </c>
      <c r="AL2348" s="177">
        <v>0</v>
      </c>
      <c r="AM2348" s="177">
        <v>7</v>
      </c>
      <c r="AN2348" s="177">
        <v>0</v>
      </c>
      <c r="AO2348" s="177">
        <v>0</v>
      </c>
      <c r="AP2348" s="180"/>
      <c r="AQ2348" s="180">
        <v>7</v>
      </c>
      <c r="AR2348" s="180"/>
      <c r="AS2348" s="180"/>
      <c r="AT2348" s="180"/>
      <c r="AU2348" s="180"/>
      <c r="AV2348" s="180"/>
      <c r="AW2348" s="180"/>
      <c r="AX2348" s="180"/>
      <c r="AY2348" s="180"/>
      <c r="AZ2348" s="180"/>
      <c r="BA2348" s="180"/>
      <c r="BB2348" s="180"/>
      <c r="BC2348" s="180"/>
      <c r="BD2348" s="180"/>
      <c r="BE2348" s="180"/>
      <c r="BF2348" s="180"/>
      <c r="BG2348" s="180"/>
      <c r="BH2348" s="176" t="str">
        <f t="shared" si="273"/>
        <v>class level</v>
      </c>
      <c r="BI2348" s="176">
        <f t="shared" si="276"/>
        <v>14</v>
      </c>
      <c r="BJ2348" s="182" t="str">
        <f t="shared" si="277"/>
        <v>7 - 70</v>
      </c>
      <c r="BK2348" s="176">
        <f t="shared" si="278"/>
        <v>39</v>
      </c>
      <c r="BL2348" s="176">
        <f t="shared" si="274"/>
        <v>7</v>
      </c>
      <c r="BM2348" s="533"/>
      <c r="BN2348" s="185">
        <v>550</v>
      </c>
      <c r="BO2348" s="180">
        <v>10</v>
      </c>
      <c r="BP2348" s="178">
        <f t="shared" si="279"/>
        <v>940</v>
      </c>
      <c r="BQ2348" s="420" t="str">
        <f t="shared" si="275"/>
        <v>VI</v>
      </c>
      <c r="BR2348" s="185"/>
      <c r="BS2348" s="464" t="s">
        <v>9560</v>
      </c>
    </row>
    <row r="2349" spans="1:71" ht="25.5" x14ac:dyDescent="0.2">
      <c r="A2349" s="697">
        <v>2347</v>
      </c>
      <c r="B2349" s="286" t="s">
        <v>14521</v>
      </c>
      <c r="C2349" s="286" t="s">
        <v>14529</v>
      </c>
      <c r="D2349" s="258" t="s">
        <v>14377</v>
      </c>
      <c r="E2349" s="736">
        <v>1</v>
      </c>
      <c r="F2349" s="736">
        <v>10</v>
      </c>
      <c r="G2349" s="737">
        <v>10000</v>
      </c>
      <c r="H2349" s="305" t="s">
        <v>3234</v>
      </c>
      <c r="I2349" s="496" t="s">
        <v>635</v>
      </c>
      <c r="J2349" s="497" t="s">
        <v>6558</v>
      </c>
      <c r="K2349" s="179" t="s">
        <v>14402</v>
      </c>
      <c r="L2349" s="427" t="s">
        <v>3491</v>
      </c>
      <c r="M2349" s="684">
        <v>6</v>
      </c>
      <c r="N2349" s="685" t="s">
        <v>15715</v>
      </c>
      <c r="O2349" s="684">
        <v>225</v>
      </c>
      <c r="P2349" s="427" t="s">
        <v>16450</v>
      </c>
      <c r="Q2349" s="179">
        <v>2</v>
      </c>
      <c r="R2349" s="180"/>
      <c r="S2349" s="498">
        <v>11</v>
      </c>
      <c r="T2349" s="190">
        <v>12</v>
      </c>
      <c r="U2349" s="190">
        <v>4</v>
      </c>
      <c r="V2349" s="190">
        <v>16</v>
      </c>
      <c r="W2349" s="742">
        <v>12</v>
      </c>
      <c r="X2349" s="184"/>
      <c r="Y2349" s="184"/>
      <c r="Z2349" s="184"/>
      <c r="AA2349" s="184"/>
      <c r="AB2349" s="220"/>
      <c r="AC2349" s="419" t="s">
        <v>14533</v>
      </c>
      <c r="AD2349" s="427" t="s">
        <v>14511</v>
      </c>
      <c r="AE2349" s="427" t="s">
        <v>788</v>
      </c>
      <c r="AF2349" s="177">
        <v>0</v>
      </c>
      <c r="AG2349" s="177">
        <v>0</v>
      </c>
      <c r="AH2349" s="177">
        <v>0</v>
      </c>
      <c r="AI2349" s="177">
        <v>0</v>
      </c>
      <c r="AJ2349" s="177">
        <v>0</v>
      </c>
      <c r="AK2349" s="177">
        <v>0</v>
      </c>
      <c r="AL2349" s="177">
        <v>0</v>
      </c>
      <c r="AM2349" s="177">
        <v>8</v>
      </c>
      <c r="AN2349" s="177">
        <v>0</v>
      </c>
      <c r="AO2349" s="177">
        <v>0</v>
      </c>
      <c r="AP2349" s="180"/>
      <c r="AQ2349" s="180">
        <v>8</v>
      </c>
      <c r="AR2349" s="180"/>
      <c r="AS2349" s="180"/>
      <c r="AT2349" s="180"/>
      <c r="AU2349" s="180"/>
      <c r="AV2349" s="180"/>
      <c r="AW2349" s="180"/>
      <c r="AX2349" s="180"/>
      <c r="AY2349" s="180"/>
      <c r="AZ2349" s="180"/>
      <c r="BA2349" s="180"/>
      <c r="BB2349" s="180"/>
      <c r="BC2349" s="180"/>
      <c r="BD2349" s="180"/>
      <c r="BE2349" s="180"/>
      <c r="BF2349" s="180"/>
      <c r="BG2349" s="180"/>
      <c r="BH2349" s="176" t="str">
        <f t="shared" si="273"/>
        <v>class level</v>
      </c>
      <c r="BI2349" s="176">
        <f t="shared" si="276"/>
        <v>14</v>
      </c>
      <c r="BJ2349" s="182" t="str">
        <f t="shared" si="277"/>
        <v>8 - 80</v>
      </c>
      <c r="BK2349" s="176">
        <f t="shared" si="278"/>
        <v>44</v>
      </c>
      <c r="BL2349" s="176">
        <f t="shared" si="274"/>
        <v>8</v>
      </c>
      <c r="BM2349" s="533"/>
      <c r="BN2349" s="185">
        <v>900</v>
      </c>
      <c r="BO2349" s="185">
        <v>12</v>
      </c>
      <c r="BP2349" s="178">
        <f t="shared" si="279"/>
        <v>1428</v>
      </c>
      <c r="BQ2349" s="420" t="str">
        <f t="shared" si="275"/>
        <v>VI</v>
      </c>
      <c r="BR2349" s="185"/>
      <c r="BS2349" s="464" t="s">
        <v>9560</v>
      </c>
    </row>
    <row r="2350" spans="1:71" ht="25.5" x14ac:dyDescent="0.2">
      <c r="A2350" s="696">
        <v>2348</v>
      </c>
      <c r="B2350" s="286" t="s">
        <v>14539</v>
      </c>
      <c r="C2350" s="286" t="s">
        <v>14539</v>
      </c>
      <c r="D2350" s="258" t="s">
        <v>14377</v>
      </c>
      <c r="E2350" s="736">
        <v>1</v>
      </c>
      <c r="F2350" s="736">
        <v>1</v>
      </c>
      <c r="G2350" s="737">
        <v>1</v>
      </c>
      <c r="H2350" s="305" t="s">
        <v>3234</v>
      </c>
      <c r="I2350" s="207" t="s">
        <v>5912</v>
      </c>
      <c r="J2350" s="279" t="s">
        <v>7289</v>
      </c>
      <c r="K2350" s="179" t="s">
        <v>14382</v>
      </c>
      <c r="L2350" s="427" t="s">
        <v>5490</v>
      </c>
      <c r="M2350" s="684">
        <v>8</v>
      </c>
      <c r="N2350" s="684" t="s">
        <v>15741</v>
      </c>
      <c r="O2350" s="684">
        <v>1000</v>
      </c>
      <c r="P2350" s="179" t="s">
        <v>16156</v>
      </c>
      <c r="Q2350" s="179">
        <v>-6</v>
      </c>
      <c r="R2350" s="180"/>
      <c r="S2350" s="498">
        <v>5</v>
      </c>
      <c r="T2350" s="190">
        <v>7</v>
      </c>
      <c r="U2350" s="190">
        <v>2</v>
      </c>
      <c r="V2350" s="190">
        <v>8</v>
      </c>
      <c r="W2350" s="742">
        <v>9</v>
      </c>
      <c r="X2350" s="184"/>
      <c r="Y2350" s="184">
        <v>9</v>
      </c>
      <c r="Z2350" s="184"/>
      <c r="AA2350" s="184"/>
      <c r="AB2350" s="220"/>
      <c r="AC2350" s="419" t="s">
        <v>14546</v>
      </c>
      <c r="AD2350" s="427" t="s">
        <v>14547</v>
      </c>
      <c r="AE2350" s="427" t="s">
        <v>4250</v>
      </c>
      <c r="AF2350" s="177">
        <v>0</v>
      </c>
      <c r="AG2350" s="177">
        <v>0</v>
      </c>
      <c r="AH2350" s="177">
        <v>0</v>
      </c>
      <c r="AI2350" s="177">
        <v>0</v>
      </c>
      <c r="AJ2350" s="177">
        <v>0</v>
      </c>
      <c r="AK2350" s="177">
        <v>0</v>
      </c>
      <c r="AL2350" s="383">
        <v>12</v>
      </c>
      <c r="AM2350" s="177">
        <v>0</v>
      </c>
      <c r="AN2350" s="177">
        <v>0</v>
      </c>
      <c r="AO2350" s="182">
        <v>0</v>
      </c>
      <c r="AP2350" s="180"/>
      <c r="AQ2350" s="180"/>
      <c r="AR2350" s="180"/>
      <c r="AS2350" s="180"/>
      <c r="AT2350" s="180"/>
      <c r="AU2350" s="180"/>
      <c r="AV2350" s="180"/>
      <c r="AW2350" s="180"/>
      <c r="AX2350" s="180"/>
      <c r="AY2350" s="180"/>
      <c r="AZ2350" s="180"/>
      <c r="BA2350" s="180"/>
      <c r="BB2350" s="180"/>
      <c r="BC2350" s="180"/>
      <c r="BD2350" s="180"/>
      <c r="BE2350" s="180"/>
      <c r="BF2350" s="180"/>
      <c r="BG2350" s="180"/>
      <c r="BH2350" s="176">
        <f t="shared" si="273"/>
        <v>12</v>
      </c>
      <c r="BI2350" s="176">
        <f t="shared" si="276"/>
        <v>9</v>
      </c>
      <c r="BJ2350" s="182" t="str">
        <f t="shared" si="277"/>
        <v>12 - 96</v>
      </c>
      <c r="BK2350" s="176">
        <f t="shared" si="278"/>
        <v>54</v>
      </c>
      <c r="BL2350" s="176">
        <f t="shared" si="274"/>
        <v>12</v>
      </c>
      <c r="BM2350" s="535"/>
      <c r="BN2350" s="185">
        <v>4950</v>
      </c>
      <c r="BO2350" s="180">
        <v>16</v>
      </c>
      <c r="BP2350" s="178">
        <f t="shared" si="279"/>
        <v>5814</v>
      </c>
      <c r="BQ2350" s="420" t="str">
        <f t="shared" si="275"/>
        <v>VIII</v>
      </c>
      <c r="BR2350" s="185"/>
      <c r="BS2350" s="464" t="s">
        <v>14377</v>
      </c>
    </row>
    <row r="2351" spans="1:71" ht="25.5" x14ac:dyDescent="0.2">
      <c r="A2351" s="696">
        <v>2349</v>
      </c>
      <c r="B2351" s="286" t="s">
        <v>14548</v>
      </c>
      <c r="C2351" s="286" t="s">
        <v>14548</v>
      </c>
      <c r="D2351" s="258" t="s">
        <v>14377</v>
      </c>
      <c r="E2351" s="736">
        <v>1</v>
      </c>
      <c r="F2351" s="736">
        <v>3</v>
      </c>
      <c r="G2351" s="737">
        <v>30</v>
      </c>
      <c r="H2351" s="305" t="s">
        <v>3879</v>
      </c>
      <c r="I2351" s="207" t="s">
        <v>635</v>
      </c>
      <c r="J2351" s="279" t="s">
        <v>4282</v>
      </c>
      <c r="K2351" s="179" t="s">
        <v>14402</v>
      </c>
      <c r="L2351" s="427" t="s">
        <v>3491</v>
      </c>
      <c r="M2351" s="684">
        <v>10</v>
      </c>
      <c r="N2351" s="685" t="s">
        <v>15766</v>
      </c>
      <c r="O2351" s="684">
        <v>175</v>
      </c>
      <c r="P2351" s="427" t="s">
        <v>16252</v>
      </c>
      <c r="Q2351" s="179">
        <v>8</v>
      </c>
      <c r="R2351" s="180"/>
      <c r="S2351" s="498">
        <v>8</v>
      </c>
      <c r="T2351" s="190">
        <v>12</v>
      </c>
      <c r="U2351" s="190">
        <v>3</v>
      </c>
      <c r="V2351" s="190">
        <v>16</v>
      </c>
      <c r="W2351" s="742">
        <v>12</v>
      </c>
      <c r="X2351" s="184">
        <v>24</v>
      </c>
      <c r="Y2351" s="184"/>
      <c r="Z2351" s="184"/>
      <c r="AA2351" s="184"/>
      <c r="AB2351" s="220" t="s">
        <v>795</v>
      </c>
      <c r="AC2351" s="419" t="s">
        <v>14641</v>
      </c>
      <c r="AD2351" s="427" t="s">
        <v>14551</v>
      </c>
      <c r="AE2351" s="427" t="s">
        <v>5881</v>
      </c>
      <c r="AF2351" s="177">
        <v>0</v>
      </c>
      <c r="AG2351" s="177">
        <v>0</v>
      </c>
      <c r="AH2351" s="177">
        <v>0</v>
      </c>
      <c r="AI2351" s="177">
        <v>0</v>
      </c>
      <c r="AJ2351" s="177">
        <v>0</v>
      </c>
      <c r="AK2351" s="177">
        <v>0</v>
      </c>
      <c r="AL2351" s="383">
        <v>4</v>
      </c>
      <c r="AM2351" s="177">
        <v>0</v>
      </c>
      <c r="AN2351" s="177">
        <v>0</v>
      </c>
      <c r="AO2351" s="182">
        <v>0</v>
      </c>
      <c r="AP2351" s="180"/>
      <c r="AQ2351" s="180"/>
      <c r="AR2351" s="180"/>
      <c r="AS2351" s="180"/>
      <c r="AT2351" s="180"/>
      <c r="AU2351" s="180"/>
      <c r="AV2351" s="180"/>
      <c r="AW2351" s="180"/>
      <c r="AX2351" s="180"/>
      <c r="AY2351" s="180"/>
      <c r="AZ2351" s="180"/>
      <c r="BA2351" s="180"/>
      <c r="BB2351" s="180"/>
      <c r="BC2351" s="180"/>
      <c r="BD2351" s="180"/>
      <c r="BE2351" s="180"/>
      <c r="BF2351" s="180"/>
      <c r="BG2351" s="180"/>
      <c r="BH2351" s="176">
        <f t="shared" si="273"/>
        <v>4</v>
      </c>
      <c r="BI2351" s="176">
        <f t="shared" si="276"/>
        <v>15</v>
      </c>
      <c r="BJ2351" s="182" t="str">
        <f t="shared" si="277"/>
        <v>4 - 32</v>
      </c>
      <c r="BK2351" s="176">
        <f t="shared" si="278"/>
        <v>18</v>
      </c>
      <c r="BL2351" s="176">
        <f t="shared" si="274"/>
        <v>4</v>
      </c>
      <c r="BM2351" s="533"/>
      <c r="BN2351" s="185">
        <v>125</v>
      </c>
      <c r="BO2351" s="180">
        <v>4</v>
      </c>
      <c r="BP2351" s="178">
        <f t="shared" si="279"/>
        <v>197</v>
      </c>
      <c r="BQ2351" s="420" t="str">
        <f t="shared" si="275"/>
        <v>III</v>
      </c>
      <c r="BR2351" s="185"/>
      <c r="BS2351" s="464" t="s">
        <v>14377</v>
      </c>
    </row>
    <row r="2352" spans="1:71" ht="25.5" x14ac:dyDescent="0.2">
      <c r="A2352" s="697">
        <v>2350</v>
      </c>
      <c r="B2352" s="286" t="s">
        <v>14552</v>
      </c>
      <c r="C2352" s="286" t="s">
        <v>14552</v>
      </c>
      <c r="D2352" s="258" t="s">
        <v>14377</v>
      </c>
      <c r="E2352" s="736">
        <v>1</v>
      </c>
      <c r="F2352" s="736">
        <v>1</v>
      </c>
      <c r="G2352" s="737">
        <v>1</v>
      </c>
      <c r="H2352" s="305" t="s">
        <v>3486</v>
      </c>
      <c r="I2352" s="207" t="s">
        <v>5989</v>
      </c>
      <c r="J2352" s="279" t="s">
        <v>14556</v>
      </c>
      <c r="K2352" s="179" t="s">
        <v>14557</v>
      </c>
      <c r="L2352" s="427" t="s">
        <v>5490</v>
      </c>
      <c r="M2352" s="684">
        <v>13.5</v>
      </c>
      <c r="N2352" s="685" t="s">
        <v>15710</v>
      </c>
      <c r="O2352" s="684">
        <v>6350</v>
      </c>
      <c r="P2352" s="427" t="s">
        <v>15871</v>
      </c>
      <c r="Q2352" s="179">
        <v>-2</v>
      </c>
      <c r="R2352" s="180"/>
      <c r="S2352" s="498">
        <v>8</v>
      </c>
      <c r="T2352" s="190">
        <v>10</v>
      </c>
      <c r="U2352" s="190">
        <v>3</v>
      </c>
      <c r="V2352" s="190">
        <v>12</v>
      </c>
      <c r="W2352" s="742">
        <v>24</v>
      </c>
      <c r="X2352" s="184">
        <v>24</v>
      </c>
      <c r="Y2352" s="184">
        <v>24</v>
      </c>
      <c r="Z2352" s="184"/>
      <c r="AA2352" s="184"/>
      <c r="AB2352" s="220" t="s">
        <v>3879</v>
      </c>
      <c r="AC2352" s="419" t="s">
        <v>14571</v>
      </c>
      <c r="AD2352" s="427" t="s">
        <v>14563</v>
      </c>
      <c r="AE2352" s="427" t="s">
        <v>4247</v>
      </c>
      <c r="AF2352" s="177">
        <v>0</v>
      </c>
      <c r="AG2352" s="177">
        <v>0</v>
      </c>
      <c r="AH2352" s="177">
        <v>0</v>
      </c>
      <c r="AI2352" s="177">
        <v>0</v>
      </c>
      <c r="AJ2352" s="177">
        <v>0</v>
      </c>
      <c r="AK2352" s="177">
        <v>0</v>
      </c>
      <c r="AL2352" s="383">
        <v>10</v>
      </c>
      <c r="AM2352" s="177">
        <v>0</v>
      </c>
      <c r="AN2352" s="177">
        <v>0</v>
      </c>
      <c r="AO2352" s="182">
        <v>0</v>
      </c>
      <c r="AP2352" s="180"/>
      <c r="AQ2352" s="180"/>
      <c r="AR2352" s="180"/>
      <c r="AS2352" s="180"/>
      <c r="AT2352" s="180"/>
      <c r="AU2352" s="180"/>
      <c r="AV2352" s="180"/>
      <c r="AW2352" s="180"/>
      <c r="AX2352" s="180"/>
      <c r="AY2352" s="180"/>
      <c r="AZ2352" s="180"/>
      <c r="BA2352" s="180"/>
      <c r="BB2352" s="180"/>
      <c r="BC2352" s="180"/>
      <c r="BD2352" s="180"/>
      <c r="BE2352" s="180"/>
      <c r="BF2352" s="180"/>
      <c r="BG2352" s="180"/>
      <c r="BH2352" s="176">
        <f t="shared" si="273"/>
        <v>10</v>
      </c>
      <c r="BI2352" s="176">
        <f t="shared" si="276"/>
        <v>10</v>
      </c>
      <c r="BJ2352" s="182" t="str">
        <f t="shared" si="277"/>
        <v>10 - 80</v>
      </c>
      <c r="BK2352" s="176">
        <f t="shared" si="278"/>
        <v>45</v>
      </c>
      <c r="BL2352" s="176">
        <f t="shared" si="274"/>
        <v>10</v>
      </c>
      <c r="BM2352" s="535"/>
      <c r="BN2352" s="185">
        <v>1950</v>
      </c>
      <c r="BO2352" s="180">
        <v>14</v>
      </c>
      <c r="BP2352" s="178">
        <f t="shared" si="279"/>
        <v>2580</v>
      </c>
      <c r="BQ2352" s="420" t="str">
        <f t="shared" si="275"/>
        <v>VII</v>
      </c>
      <c r="BR2352" s="185"/>
      <c r="BS2352" s="464" t="s">
        <v>14377</v>
      </c>
    </row>
    <row r="2353" spans="1:71" ht="25.5" x14ac:dyDescent="0.2">
      <c r="A2353" s="697">
        <v>2351</v>
      </c>
      <c r="B2353" s="286" t="s">
        <v>14553</v>
      </c>
      <c r="C2353" s="286" t="s">
        <v>14553</v>
      </c>
      <c r="D2353" s="258" t="s">
        <v>14377</v>
      </c>
      <c r="E2353" s="736">
        <v>1</v>
      </c>
      <c r="F2353" s="736">
        <v>1</v>
      </c>
      <c r="G2353" s="737">
        <v>4</v>
      </c>
      <c r="H2353" s="305" t="s">
        <v>3224</v>
      </c>
      <c r="I2353" s="207" t="s">
        <v>9646</v>
      </c>
      <c r="J2353" s="279" t="s">
        <v>9646</v>
      </c>
      <c r="K2353" s="179" t="s">
        <v>14502</v>
      </c>
      <c r="L2353" s="427" t="s">
        <v>5490</v>
      </c>
      <c r="M2353" s="684">
        <v>8</v>
      </c>
      <c r="N2353" s="684" t="s">
        <v>15710</v>
      </c>
      <c r="O2353" s="684">
        <v>1050</v>
      </c>
      <c r="P2353" s="179" t="s">
        <v>16451</v>
      </c>
      <c r="Q2353" s="179">
        <v>-2</v>
      </c>
      <c r="R2353" s="180"/>
      <c r="S2353" s="498">
        <v>8</v>
      </c>
      <c r="T2353" s="190">
        <v>10</v>
      </c>
      <c r="U2353" s="190">
        <v>3</v>
      </c>
      <c r="V2353" s="190">
        <v>12</v>
      </c>
      <c r="W2353" s="742">
        <v>0</v>
      </c>
      <c r="X2353" s="184"/>
      <c r="Y2353" s="184"/>
      <c r="Z2353" s="184"/>
      <c r="AA2353" s="184"/>
      <c r="AB2353" s="220"/>
      <c r="AC2353" s="419" t="s">
        <v>14578</v>
      </c>
      <c r="AD2353" s="427" t="s">
        <v>14563</v>
      </c>
      <c r="AE2353" s="427" t="s">
        <v>788</v>
      </c>
      <c r="AF2353" s="177">
        <v>0</v>
      </c>
      <c r="AG2353" s="177">
        <v>0</v>
      </c>
      <c r="AH2353" s="177">
        <v>0</v>
      </c>
      <c r="AI2353" s="177">
        <v>0</v>
      </c>
      <c r="AJ2353" s="177">
        <v>0</v>
      </c>
      <c r="AK2353" s="177">
        <v>0</v>
      </c>
      <c r="AL2353" s="383">
        <v>10</v>
      </c>
      <c r="AM2353" s="177">
        <v>0</v>
      </c>
      <c r="AN2353" s="177">
        <v>0</v>
      </c>
      <c r="AO2353" s="182">
        <v>0</v>
      </c>
      <c r="AP2353" s="180"/>
      <c r="AQ2353" s="180"/>
      <c r="AR2353" s="180"/>
      <c r="AS2353" s="180"/>
      <c r="AT2353" s="180"/>
      <c r="AU2353" s="180"/>
      <c r="AV2353" s="180"/>
      <c r="AW2353" s="180"/>
      <c r="AX2353" s="180"/>
      <c r="AY2353" s="180"/>
      <c r="AZ2353" s="180"/>
      <c r="BA2353" s="180"/>
      <c r="BB2353" s="180"/>
      <c r="BC2353" s="180"/>
      <c r="BD2353" s="180"/>
      <c r="BE2353" s="180"/>
      <c r="BF2353" s="180"/>
      <c r="BG2353" s="180"/>
      <c r="BH2353" s="176">
        <f t="shared" si="273"/>
        <v>10</v>
      </c>
      <c r="BI2353" s="176">
        <f t="shared" si="276"/>
        <v>10</v>
      </c>
      <c r="BJ2353" s="182" t="str">
        <f t="shared" si="277"/>
        <v>10 - 80</v>
      </c>
      <c r="BK2353" s="176">
        <f t="shared" si="278"/>
        <v>45</v>
      </c>
      <c r="BL2353" s="176">
        <f t="shared" si="274"/>
        <v>10</v>
      </c>
      <c r="BM2353" s="533"/>
      <c r="BN2353" s="185">
        <v>1950</v>
      </c>
      <c r="BO2353" s="180">
        <v>14</v>
      </c>
      <c r="BP2353" s="178">
        <f t="shared" si="279"/>
        <v>2580</v>
      </c>
      <c r="BQ2353" s="420" t="str">
        <f t="shared" si="275"/>
        <v>VII</v>
      </c>
      <c r="BR2353" s="185"/>
      <c r="BS2353" s="464" t="s">
        <v>14377</v>
      </c>
    </row>
    <row r="2354" spans="1:71" ht="25.5" x14ac:dyDescent="0.2">
      <c r="A2354" s="696">
        <v>2352</v>
      </c>
      <c r="B2354" s="286" t="s">
        <v>14554</v>
      </c>
      <c r="C2354" s="286" t="s">
        <v>14554</v>
      </c>
      <c r="D2354" s="258" t="s">
        <v>14377</v>
      </c>
      <c r="E2354" s="736">
        <v>1</v>
      </c>
      <c r="F2354" s="736">
        <v>1</v>
      </c>
      <c r="G2354" s="737">
        <v>20</v>
      </c>
      <c r="H2354" s="305" t="s">
        <v>14579</v>
      </c>
      <c r="I2354" s="207" t="s">
        <v>3486</v>
      </c>
      <c r="J2354" s="279" t="s">
        <v>3486</v>
      </c>
      <c r="K2354" s="427" t="s">
        <v>14597</v>
      </c>
      <c r="L2354" s="427" t="s">
        <v>5490</v>
      </c>
      <c r="M2354" s="685">
        <v>27</v>
      </c>
      <c r="N2354" s="685" t="s">
        <v>15741</v>
      </c>
      <c r="O2354" s="685">
        <v>26000</v>
      </c>
      <c r="P2354" s="427" t="s">
        <v>16297</v>
      </c>
      <c r="Q2354" s="179">
        <v>0</v>
      </c>
      <c r="R2354" s="180"/>
      <c r="S2354" s="498">
        <v>5</v>
      </c>
      <c r="T2354" s="190">
        <v>7</v>
      </c>
      <c r="U2354" s="190">
        <v>2</v>
      </c>
      <c r="V2354" s="190">
        <v>8</v>
      </c>
      <c r="W2354" s="742">
        <v>0</v>
      </c>
      <c r="X2354" s="184"/>
      <c r="Y2354" s="184"/>
      <c r="Z2354" s="184"/>
      <c r="AA2354" s="184"/>
      <c r="AB2354" s="220"/>
      <c r="AC2354" s="419" t="s">
        <v>14599</v>
      </c>
      <c r="AD2354" s="427" t="s">
        <v>14596</v>
      </c>
      <c r="AE2354" s="427" t="s">
        <v>4259</v>
      </c>
      <c r="AF2354" s="177">
        <v>0</v>
      </c>
      <c r="AG2354" s="177">
        <v>0</v>
      </c>
      <c r="AH2354" s="177">
        <v>0</v>
      </c>
      <c r="AI2354" s="177">
        <v>0</v>
      </c>
      <c r="AJ2354" s="177">
        <v>0</v>
      </c>
      <c r="AK2354" s="177">
        <v>0</v>
      </c>
      <c r="AL2354" s="383">
        <v>12</v>
      </c>
      <c r="AM2354" s="177">
        <v>0</v>
      </c>
      <c r="AN2354" s="177">
        <v>0</v>
      </c>
      <c r="AO2354" s="182">
        <v>0</v>
      </c>
      <c r="AP2354" s="180"/>
      <c r="AQ2354" s="180"/>
      <c r="AR2354" s="180"/>
      <c r="AS2354" s="180"/>
      <c r="AT2354" s="180"/>
      <c r="AU2354" s="180"/>
      <c r="AV2354" s="180"/>
      <c r="AW2354" s="180"/>
      <c r="AX2354" s="180"/>
      <c r="AY2354" s="180"/>
      <c r="AZ2354" s="180"/>
      <c r="BA2354" s="180"/>
      <c r="BB2354" s="180"/>
      <c r="BC2354" s="180"/>
      <c r="BD2354" s="180"/>
      <c r="BE2354" s="180"/>
      <c r="BF2354" s="180"/>
      <c r="BG2354" s="180"/>
      <c r="BH2354" s="176">
        <f t="shared" si="273"/>
        <v>12</v>
      </c>
      <c r="BI2354" s="176">
        <f t="shared" si="276"/>
        <v>9</v>
      </c>
      <c r="BJ2354" s="182" t="str">
        <f t="shared" si="277"/>
        <v>12 - 96</v>
      </c>
      <c r="BK2354" s="176">
        <f t="shared" si="278"/>
        <v>54</v>
      </c>
      <c r="BL2354" s="176">
        <f t="shared" si="274"/>
        <v>12</v>
      </c>
      <c r="BM2354" s="533"/>
      <c r="BN2354" s="185">
        <v>3850</v>
      </c>
      <c r="BO2354" s="185">
        <v>16</v>
      </c>
      <c r="BP2354" s="178">
        <f t="shared" si="279"/>
        <v>4714</v>
      </c>
      <c r="BQ2354" s="420" t="str">
        <f t="shared" si="275"/>
        <v>VIII</v>
      </c>
      <c r="BR2354" s="185"/>
      <c r="BS2354" s="464" t="s">
        <v>14377</v>
      </c>
    </row>
    <row r="2355" spans="1:71" ht="25.5" x14ac:dyDescent="0.2">
      <c r="A2355" s="696">
        <v>2353</v>
      </c>
      <c r="B2355" s="286" t="s">
        <v>14555</v>
      </c>
      <c r="C2355" s="286" t="s">
        <v>14555</v>
      </c>
      <c r="D2355" s="258" t="s">
        <v>14377</v>
      </c>
      <c r="E2355" s="736">
        <v>1</v>
      </c>
      <c r="F2355" s="736">
        <v>3</v>
      </c>
      <c r="G2355" s="737">
        <v>12</v>
      </c>
      <c r="H2355" s="305" t="s">
        <v>3486</v>
      </c>
      <c r="I2355" s="496" t="s">
        <v>2342</v>
      </c>
      <c r="J2355" s="497" t="s">
        <v>14600</v>
      </c>
      <c r="K2355" s="427" t="s">
        <v>14601</v>
      </c>
      <c r="L2355" s="427" t="s">
        <v>5490</v>
      </c>
      <c r="M2355" s="685">
        <v>14</v>
      </c>
      <c r="N2355" s="685" t="s">
        <v>15710</v>
      </c>
      <c r="O2355" s="685">
        <v>7400</v>
      </c>
      <c r="P2355" s="427" t="s">
        <v>16452</v>
      </c>
      <c r="Q2355" s="179">
        <v>2</v>
      </c>
      <c r="R2355" s="180"/>
      <c r="S2355" s="498">
        <v>5</v>
      </c>
      <c r="T2355" s="190">
        <v>7</v>
      </c>
      <c r="U2355" s="190">
        <v>2</v>
      </c>
      <c r="V2355" s="190">
        <v>8</v>
      </c>
      <c r="W2355" s="742">
        <v>15</v>
      </c>
      <c r="X2355" s="742"/>
      <c r="Y2355" s="742"/>
      <c r="Z2355" s="742"/>
      <c r="AA2355" s="742"/>
      <c r="AB2355" s="220"/>
      <c r="AC2355" s="419" t="s">
        <v>14604</v>
      </c>
      <c r="AD2355" s="427" t="s">
        <v>14602</v>
      </c>
      <c r="AE2355" s="427" t="s">
        <v>788</v>
      </c>
      <c r="AF2355" s="177">
        <v>0</v>
      </c>
      <c r="AG2355" s="177">
        <v>0</v>
      </c>
      <c r="AH2355" s="177">
        <v>0</v>
      </c>
      <c r="AI2355" s="177">
        <v>0</v>
      </c>
      <c r="AJ2355" s="177">
        <v>0</v>
      </c>
      <c r="AK2355" s="177">
        <v>0</v>
      </c>
      <c r="AL2355" s="383">
        <v>15</v>
      </c>
      <c r="AM2355" s="177">
        <v>0</v>
      </c>
      <c r="AN2355" s="177">
        <v>0</v>
      </c>
      <c r="AO2355" s="182">
        <v>0</v>
      </c>
      <c r="AP2355" s="180"/>
      <c r="AQ2355" s="180"/>
      <c r="AR2355" s="180"/>
      <c r="AS2355" s="180"/>
      <c r="AT2355" s="180"/>
      <c r="AU2355" s="180"/>
      <c r="AV2355" s="180"/>
      <c r="AW2355" s="180"/>
      <c r="AX2355" s="180"/>
      <c r="AY2355" s="180"/>
      <c r="AZ2355" s="180"/>
      <c r="BA2355" s="180"/>
      <c r="BB2355" s="180"/>
      <c r="BC2355" s="180"/>
      <c r="BD2355" s="180"/>
      <c r="BE2355" s="180"/>
      <c r="BF2355" s="180"/>
      <c r="BG2355" s="180"/>
      <c r="BH2355" s="176">
        <f t="shared" si="273"/>
        <v>15</v>
      </c>
      <c r="BI2355" s="176">
        <f t="shared" si="276"/>
        <v>8</v>
      </c>
      <c r="BJ2355" s="182" t="str">
        <f t="shared" si="277"/>
        <v>15 - 120</v>
      </c>
      <c r="BK2355" s="176">
        <f t="shared" si="278"/>
        <v>68</v>
      </c>
      <c r="BL2355" s="176">
        <f t="shared" si="274"/>
        <v>15</v>
      </c>
      <c r="BM2355" s="535"/>
      <c r="BN2355" s="185">
        <v>5600</v>
      </c>
      <c r="BO2355" s="180">
        <v>20</v>
      </c>
      <c r="BP2355" s="178">
        <f t="shared" si="279"/>
        <v>6960</v>
      </c>
      <c r="BQ2355" s="420" t="str">
        <f t="shared" si="275"/>
        <v>IX</v>
      </c>
      <c r="BR2355" s="185"/>
      <c r="BS2355" s="464" t="s">
        <v>14377</v>
      </c>
    </row>
    <row r="2356" spans="1:71" ht="25.5" x14ac:dyDescent="0.2">
      <c r="A2356" s="697">
        <v>2354</v>
      </c>
      <c r="B2356" s="286" t="s">
        <v>14605</v>
      </c>
      <c r="C2356" s="286" t="s">
        <v>14605</v>
      </c>
      <c r="D2356" s="258" t="s">
        <v>14377</v>
      </c>
      <c r="E2356" s="736">
        <v>1</v>
      </c>
      <c r="F2356" s="736">
        <v>3</v>
      </c>
      <c r="G2356" s="737">
        <v>12</v>
      </c>
      <c r="H2356" s="305" t="s">
        <v>3486</v>
      </c>
      <c r="I2356" s="496" t="s">
        <v>3485</v>
      </c>
      <c r="J2356" s="497" t="s">
        <v>6558</v>
      </c>
      <c r="K2356" s="427" t="s">
        <v>14378</v>
      </c>
      <c r="L2356" s="427" t="s">
        <v>5490</v>
      </c>
      <c r="M2356" s="686">
        <v>6</v>
      </c>
      <c r="N2356" s="685" t="s">
        <v>15710</v>
      </c>
      <c r="O2356" s="686">
        <v>175</v>
      </c>
      <c r="P2356" s="427" t="s">
        <v>16453</v>
      </c>
      <c r="Q2356" s="179">
        <v>3</v>
      </c>
      <c r="R2356" s="180"/>
      <c r="S2356" s="498">
        <v>1</v>
      </c>
      <c r="T2356" s="190">
        <v>1</v>
      </c>
      <c r="U2356" s="190">
        <v>1</v>
      </c>
      <c r="V2356" s="190">
        <v>1</v>
      </c>
      <c r="W2356" s="742">
        <v>18</v>
      </c>
      <c r="X2356" s="742"/>
      <c r="Y2356" s="742"/>
      <c r="Z2356" s="742"/>
      <c r="AA2356" s="742"/>
      <c r="AB2356" s="220"/>
      <c r="AC2356" s="419" t="s">
        <v>14612</v>
      </c>
      <c r="AD2356" s="427" t="s">
        <v>14609</v>
      </c>
      <c r="AE2356" s="427" t="s">
        <v>4259</v>
      </c>
      <c r="AF2356" s="177">
        <v>0</v>
      </c>
      <c r="AG2356" s="177">
        <v>0</v>
      </c>
      <c r="AH2356" s="177">
        <v>0</v>
      </c>
      <c r="AI2356" s="177">
        <v>0</v>
      </c>
      <c r="AJ2356" s="177">
        <v>0</v>
      </c>
      <c r="AK2356" s="177">
        <v>0</v>
      </c>
      <c r="AL2356" s="383">
        <v>3</v>
      </c>
      <c r="AM2356" s="177">
        <v>0</v>
      </c>
      <c r="AN2356" s="177">
        <v>0</v>
      </c>
      <c r="AO2356" s="182">
        <v>0</v>
      </c>
      <c r="AP2356" s="180"/>
      <c r="AQ2356" s="180"/>
      <c r="AR2356" s="180"/>
      <c r="AS2356" s="180"/>
      <c r="AT2356" s="180"/>
      <c r="AU2356" s="180"/>
      <c r="AV2356" s="180"/>
      <c r="AW2356" s="180"/>
      <c r="AX2356" s="180"/>
      <c r="AY2356" s="180"/>
      <c r="AZ2356" s="180"/>
      <c r="BA2356" s="180"/>
      <c r="BB2356" s="180"/>
      <c r="BC2356" s="180"/>
      <c r="BD2356" s="180"/>
      <c r="BE2356" s="180"/>
      <c r="BF2356" s="180"/>
      <c r="BG2356" s="180"/>
      <c r="BH2356" s="176">
        <f t="shared" si="273"/>
        <v>3</v>
      </c>
      <c r="BI2356" s="176">
        <f t="shared" si="276"/>
        <v>16</v>
      </c>
      <c r="BJ2356" s="182" t="str">
        <f t="shared" si="277"/>
        <v>3 - 24</v>
      </c>
      <c r="BK2356" s="176">
        <f t="shared" si="278"/>
        <v>14</v>
      </c>
      <c r="BL2356" s="176">
        <f t="shared" si="274"/>
        <v>3</v>
      </c>
      <c r="BM2356" s="533"/>
      <c r="BN2356" s="185">
        <v>90</v>
      </c>
      <c r="BO2356" s="180">
        <v>3</v>
      </c>
      <c r="BP2356" s="178">
        <f t="shared" si="279"/>
        <v>132</v>
      </c>
      <c r="BQ2356" s="420" t="str">
        <f t="shared" si="275"/>
        <v>III</v>
      </c>
      <c r="BR2356" s="185"/>
      <c r="BS2356" s="464" t="s">
        <v>14377</v>
      </c>
    </row>
    <row r="2357" spans="1:71" x14ac:dyDescent="0.2">
      <c r="A2357" s="697">
        <v>2355</v>
      </c>
      <c r="B2357" s="286" t="s">
        <v>14614</v>
      </c>
      <c r="C2357" s="286" t="s">
        <v>14614</v>
      </c>
      <c r="D2357" s="258" t="s">
        <v>14377</v>
      </c>
      <c r="E2357" s="736">
        <v>1</v>
      </c>
      <c r="F2357" s="736">
        <v>1</v>
      </c>
      <c r="G2357" s="737">
        <v>1</v>
      </c>
      <c r="H2357" s="305" t="s">
        <v>3486</v>
      </c>
      <c r="I2357" s="496" t="s">
        <v>3485</v>
      </c>
      <c r="J2357" s="497" t="s">
        <v>5443</v>
      </c>
      <c r="K2357" s="427" t="s">
        <v>14613</v>
      </c>
      <c r="L2357" s="427" t="s">
        <v>5490</v>
      </c>
      <c r="M2357" s="685">
        <v>40</v>
      </c>
      <c r="N2357" s="685" t="s">
        <v>15710</v>
      </c>
      <c r="O2357" s="685">
        <v>23000</v>
      </c>
      <c r="P2357" s="427" t="s">
        <v>16454</v>
      </c>
      <c r="Q2357" s="179">
        <v>4</v>
      </c>
      <c r="R2357" s="180"/>
      <c r="S2357" s="498">
        <v>1</v>
      </c>
      <c r="T2357" s="190">
        <v>1</v>
      </c>
      <c r="U2357" s="190">
        <v>1</v>
      </c>
      <c r="V2357" s="190">
        <v>1</v>
      </c>
      <c r="W2357" s="742">
        <v>12</v>
      </c>
      <c r="X2357" s="742"/>
      <c r="Y2357" s="184">
        <v>18</v>
      </c>
      <c r="Z2357" s="742"/>
      <c r="AA2357" s="742"/>
      <c r="AB2357" s="220"/>
      <c r="AC2357" s="419"/>
      <c r="AD2357" s="427" t="s">
        <v>14609</v>
      </c>
      <c r="AE2357" s="427" t="s">
        <v>4247</v>
      </c>
      <c r="AF2357" s="177">
        <v>0</v>
      </c>
      <c r="AG2357" s="177">
        <v>0</v>
      </c>
      <c r="AH2357" s="177">
        <v>0</v>
      </c>
      <c r="AI2357" s="177">
        <v>0</v>
      </c>
      <c r="AJ2357" s="177">
        <v>0</v>
      </c>
      <c r="AK2357" s="177">
        <v>0</v>
      </c>
      <c r="AL2357" s="383">
        <v>15</v>
      </c>
      <c r="AM2357" s="177">
        <v>0</v>
      </c>
      <c r="AN2357" s="177">
        <v>0</v>
      </c>
      <c r="AO2357" s="182">
        <v>0</v>
      </c>
      <c r="AP2357" s="180"/>
      <c r="AQ2357" s="180"/>
      <c r="AR2357" s="180"/>
      <c r="AS2357" s="180"/>
      <c r="AT2357" s="180"/>
      <c r="AU2357" s="180"/>
      <c r="AV2357" s="180"/>
      <c r="AW2357" s="180"/>
      <c r="AX2357" s="180"/>
      <c r="AY2357" s="180"/>
      <c r="AZ2357" s="180"/>
      <c r="BA2357" s="180"/>
      <c r="BB2357" s="180"/>
      <c r="BC2357" s="180"/>
      <c r="BD2357" s="180"/>
      <c r="BE2357" s="180"/>
      <c r="BF2357" s="180"/>
      <c r="BG2357" s="180"/>
      <c r="BH2357" s="176">
        <f t="shared" si="273"/>
        <v>15</v>
      </c>
      <c r="BI2357" s="176">
        <f t="shared" si="276"/>
        <v>8</v>
      </c>
      <c r="BJ2357" s="182" t="str">
        <f t="shared" si="277"/>
        <v>15 - 120</v>
      </c>
      <c r="BK2357" s="176">
        <f t="shared" si="278"/>
        <v>68</v>
      </c>
      <c r="BL2357" s="176">
        <f t="shared" si="274"/>
        <v>15</v>
      </c>
      <c r="BM2357" s="535"/>
      <c r="BN2357" s="185">
        <v>4000</v>
      </c>
      <c r="BO2357" s="180">
        <v>20</v>
      </c>
      <c r="BP2357" s="178">
        <f t="shared" si="279"/>
        <v>5360</v>
      </c>
      <c r="BQ2357" s="420" t="str">
        <f t="shared" si="275"/>
        <v>VIII</v>
      </c>
      <c r="BR2357" s="185"/>
      <c r="BS2357" s="464" t="s">
        <v>14377</v>
      </c>
    </row>
    <row r="2358" spans="1:71" x14ac:dyDescent="0.2">
      <c r="A2358" s="696">
        <v>2356</v>
      </c>
      <c r="B2358" s="286" t="s">
        <v>14615</v>
      </c>
      <c r="C2358" s="286" t="s">
        <v>14615</v>
      </c>
      <c r="D2358" s="258" t="s">
        <v>14377</v>
      </c>
      <c r="E2358" s="736">
        <v>1</v>
      </c>
      <c r="F2358" s="736">
        <v>1</v>
      </c>
      <c r="G2358" s="737">
        <v>1</v>
      </c>
      <c r="H2358" s="305" t="s">
        <v>3486</v>
      </c>
      <c r="I2358" s="496" t="s">
        <v>3485</v>
      </c>
      <c r="J2358" s="497" t="s">
        <v>5443</v>
      </c>
      <c r="K2358" s="427" t="s">
        <v>14613</v>
      </c>
      <c r="L2358" s="427" t="s">
        <v>5490</v>
      </c>
      <c r="M2358" s="685">
        <v>40</v>
      </c>
      <c r="N2358" s="685" t="s">
        <v>15710</v>
      </c>
      <c r="O2358" s="685">
        <v>23000</v>
      </c>
      <c r="P2358" s="427" t="s">
        <v>16454</v>
      </c>
      <c r="Q2358" s="179">
        <v>4</v>
      </c>
      <c r="R2358" s="180"/>
      <c r="S2358" s="498">
        <v>1</v>
      </c>
      <c r="T2358" s="190">
        <v>1</v>
      </c>
      <c r="U2358" s="190">
        <v>1</v>
      </c>
      <c r="V2358" s="190">
        <v>1</v>
      </c>
      <c r="W2358" s="742">
        <v>12</v>
      </c>
      <c r="X2358" s="742"/>
      <c r="Y2358" s="184">
        <v>18</v>
      </c>
      <c r="Z2358" s="742"/>
      <c r="AA2358" s="742"/>
      <c r="AB2358" s="220"/>
      <c r="AC2358" s="419"/>
      <c r="AD2358" s="427" t="s">
        <v>14609</v>
      </c>
      <c r="AE2358" s="427" t="s">
        <v>4247</v>
      </c>
      <c r="AF2358" s="177">
        <v>0</v>
      </c>
      <c r="AG2358" s="177">
        <v>0</v>
      </c>
      <c r="AH2358" s="177">
        <v>0</v>
      </c>
      <c r="AI2358" s="177">
        <v>0</v>
      </c>
      <c r="AJ2358" s="177">
        <v>0</v>
      </c>
      <c r="AK2358" s="177">
        <v>0</v>
      </c>
      <c r="AL2358" s="383">
        <v>15</v>
      </c>
      <c r="AM2358" s="177">
        <v>0</v>
      </c>
      <c r="AN2358" s="177">
        <v>0</v>
      </c>
      <c r="AO2358" s="182">
        <v>0</v>
      </c>
      <c r="AP2358" s="180"/>
      <c r="AQ2358" s="180"/>
      <c r="AR2358" s="180"/>
      <c r="AS2358" s="180"/>
      <c r="AT2358" s="180"/>
      <c r="AU2358" s="180"/>
      <c r="AV2358" s="180"/>
      <c r="AW2358" s="180"/>
      <c r="AX2358" s="180"/>
      <c r="AY2358" s="180"/>
      <c r="AZ2358" s="180"/>
      <c r="BA2358" s="180"/>
      <c r="BB2358" s="180"/>
      <c r="BC2358" s="180"/>
      <c r="BD2358" s="180"/>
      <c r="BE2358" s="180"/>
      <c r="BF2358" s="180"/>
      <c r="BG2358" s="180"/>
      <c r="BH2358" s="176">
        <f t="shared" si="273"/>
        <v>15</v>
      </c>
      <c r="BI2358" s="176">
        <f>IF(manualHD="",IF(COUNTIF(AP2358:BG2358,"")=18,IFERROR(INDEX(thac0array,MATCH(IF(manualHD="",IF(SUM($AG2358:$AL2358)/(0.01+fixedhp)&lt;1/40,ROUND(fixedhp/4.5,0),IF(eightsider=1,IF((AND(fixedhp&gt;0,fixedhp&lt;4)),1.125,1),IF(eightsider&gt;1,eightsider+IF(twosider*1.5+threesider*2+foursider*2.5+fivesider*3+sixsider*3.5+sevensider*4+fixedhp&gt;3,1,0),IF(sevensider=1,0.875,0.5)))),manualHD),hitDiceThac0,0)),21),MIN(IFERROR(INDEX(thac0array,MATCH(IF(AZ2358="",AP2358,ROUND(AP2358+AZ2358/2,0)),hitDiceThac0,0)),21),IFERROR(INDEX(thac0array,MATCH(MAX(AQ2358:AS2358),fighterThac0,0)),21),IFERROR(INDEX(thac0array,MATCH(MAX(AW2358:BA2358),clericThac0,0)),21),IFERROR(INDEX(thac0array,MATCH(MAX(BB2358:BC2358),thiefThac0,0)),21),IFERROR(INDEX(thac0array,MATCH(MAX(BD2358:BG2358),magicUserThac0,0)),21))),IFERROR(INDEX(thac0array,MATCH(BM2358,hitDiceThac0),0),BM2358))</f>
        <v>8</v>
      </c>
      <c r="BJ2358" s="182" t="str">
        <f>IF(SUM(AF2358:AN2358)=0,AO2358,IF(AZ2358="",SUM(AF2358:AO2358)&amp;" - "&amp;IF(OR(COUNTIF(AP2358:BG2358,"")=18,AP2358&gt;0),ROUND(AF2358*2+AG2358*3+AH2358*4+AI2358*5+AJ2358*6+AK2358*7+AL2358*8+AM2358*10+AN2358*12+AO2358,0),ROUND((AF2358*2+AG2358*3+AH2358*4+AI2358*5+AJ2358*6+AK2358*7+AL2358*8+AM2358*10+AN2358*12+AO2358)/COUNTA(AQ2358:BG2358),0)),IF(BM2358="",(AZ2358-1)*1+SUM(AF2358:AO2358)&amp;" - "&amp;(AZ2358-1)*4+ROUND(AF2358*2+AG2358*3+AH2358*4+AI2358*5+AJ2358*6+AK2358*7+AL2358*8+AM2358*10+AN2358*12+AO2358,0),SUM(AF2358:AO2358)&amp;" - "&amp;ROUND(AF2358*2+AG2358*3+AH2358*4+AI2358*5+AJ2358*6+AK2358*7+AL2358*8+AM2358*10+AN2358*12+AO2358,0))))</f>
        <v>15 - 120</v>
      </c>
      <c r="BK2358" s="176">
        <f>IF(SUM(AF2358:AN2358)=0,AO2358,IF(AZ2358="",ROUND(AVERAGE(SUM(AF2358:AO2358),IF(OR(COUNTIF(AP2358:BG2358,"")=18,AP2358&gt;0),ROUND(AF2358*2+AG2358*3+AH2358*4+AI2358*5+AJ2358*6+AK2358*7+AL2358*8+AM2358*10+AN2358*12+AO2358,0),ROUND((AF2358*2+AG2358*3+AH2358*4+AI2358*5+AJ2358*6+AK2358*7+AL2358*8+AM2358*10+AN2358*12+AO2358)/COUNTA(AQ2358:BG2358),0))),0),IF(BM2358="",ROUND(AVERAGE((AZ2358-1)*1+SUM(AF2358:AO2358),(AZ2358-1)*4+ROUND(AF2358*2+AG2358*3+AH2358*4+AI2358*5+AJ2358*6+AK2358*7+AL2358*8+AM2358*10+AN2358*12+AO2358,0)),0),ROUND(AVERAGE(SUM(AF2358:AO2358),ROUND(AF2358*2+AG2358*3+AH2358*4+AI2358*5+AJ2358*6+AK2358*7+AL2358*8+AM2358*10+AN2358*12+AO2358,0)),0))))</f>
        <v>68</v>
      </c>
      <c r="BL2358" s="176">
        <f t="shared" si="274"/>
        <v>15</v>
      </c>
      <c r="BM2358" s="535"/>
      <c r="BN2358" s="185">
        <v>4000</v>
      </c>
      <c r="BO2358" s="180">
        <v>20</v>
      </c>
      <c r="BP2358" s="178">
        <f>BN2358+BK2358*BO2358</f>
        <v>5360</v>
      </c>
      <c r="BQ2358" s="420" t="str">
        <f t="shared" si="275"/>
        <v>VIII</v>
      </c>
      <c r="BR2358" s="185"/>
      <c r="BS2358" s="464" t="s">
        <v>14377</v>
      </c>
    </row>
    <row r="2359" spans="1:71" ht="25.5" x14ac:dyDescent="0.2">
      <c r="A2359" s="696">
        <v>2357</v>
      </c>
      <c r="B2359" s="286" t="s">
        <v>14616</v>
      </c>
      <c r="C2359" s="286" t="s">
        <v>14616</v>
      </c>
      <c r="D2359" s="258" t="s">
        <v>14377</v>
      </c>
      <c r="E2359" s="736">
        <v>1</v>
      </c>
      <c r="F2359" s="736">
        <v>3</v>
      </c>
      <c r="G2359" s="737">
        <v>30</v>
      </c>
      <c r="H2359" s="305" t="s">
        <v>12231</v>
      </c>
      <c r="I2359" s="496" t="s">
        <v>8086</v>
      </c>
      <c r="J2359" s="497" t="s">
        <v>6551</v>
      </c>
      <c r="K2359" s="427" t="s">
        <v>14435</v>
      </c>
      <c r="L2359" s="427" t="s">
        <v>3489</v>
      </c>
      <c r="M2359" s="726">
        <v>4.333333333333333</v>
      </c>
      <c r="N2359" s="685" t="s">
        <v>15766</v>
      </c>
      <c r="O2359" s="685">
        <v>3</v>
      </c>
      <c r="P2359" s="427" t="s">
        <v>16353</v>
      </c>
      <c r="Q2359" s="179">
        <v>7</v>
      </c>
      <c r="R2359" s="180"/>
      <c r="S2359" s="498">
        <v>5</v>
      </c>
      <c r="T2359" s="190">
        <v>7</v>
      </c>
      <c r="U2359" s="190">
        <v>2</v>
      </c>
      <c r="V2359" s="190">
        <v>8</v>
      </c>
      <c r="W2359" s="742">
        <v>1</v>
      </c>
      <c r="X2359" s="184">
        <v>18</v>
      </c>
      <c r="Y2359" s="742"/>
      <c r="Z2359" s="742"/>
      <c r="AA2359" s="742"/>
      <c r="AB2359" s="499" t="s">
        <v>795</v>
      </c>
      <c r="AC2359" s="419" t="s">
        <v>3684</v>
      </c>
      <c r="AD2359" s="427" t="s">
        <v>14617</v>
      </c>
      <c r="AE2359" s="427" t="s">
        <v>4259</v>
      </c>
      <c r="AF2359" s="177">
        <v>0</v>
      </c>
      <c r="AG2359" s="177">
        <v>0</v>
      </c>
      <c r="AH2359" s="177">
        <v>1</v>
      </c>
      <c r="AI2359" s="177">
        <v>0</v>
      </c>
      <c r="AJ2359" s="177">
        <v>0</v>
      </c>
      <c r="AK2359" s="177">
        <v>0</v>
      </c>
      <c r="AL2359" s="383">
        <v>0</v>
      </c>
      <c r="AM2359" s="177">
        <v>0</v>
      </c>
      <c r="AN2359" s="177">
        <v>0</v>
      </c>
      <c r="AO2359" s="182">
        <v>0</v>
      </c>
      <c r="AP2359" s="180"/>
      <c r="AQ2359" s="180"/>
      <c r="AR2359" s="180"/>
      <c r="AS2359" s="180"/>
      <c r="AT2359" s="180"/>
      <c r="AU2359" s="180"/>
      <c r="AV2359" s="180"/>
      <c r="AW2359" s="180"/>
      <c r="AX2359" s="180"/>
      <c r="AY2359" s="180"/>
      <c r="AZ2359" s="180"/>
      <c r="BA2359" s="180"/>
      <c r="BB2359" s="180"/>
      <c r="BC2359" s="180"/>
      <c r="BD2359" s="180"/>
      <c r="BE2359" s="180"/>
      <c r="BF2359" s="180"/>
      <c r="BG2359" s="180"/>
      <c r="BH2359" s="176">
        <f t="shared" si="273"/>
        <v>0.5</v>
      </c>
      <c r="BI2359" s="176">
        <f t="shared" si="276"/>
        <v>21</v>
      </c>
      <c r="BJ2359" s="182" t="str">
        <f t="shared" si="277"/>
        <v>1 - 4</v>
      </c>
      <c r="BK2359" s="176">
        <f t="shared" si="278"/>
        <v>3</v>
      </c>
      <c r="BL2359" s="176">
        <f t="shared" si="274"/>
        <v>0</v>
      </c>
      <c r="BM2359" s="533"/>
      <c r="BN2359" s="185">
        <v>30</v>
      </c>
      <c r="BO2359" s="180">
        <v>1</v>
      </c>
      <c r="BP2359" s="178">
        <f t="shared" si="279"/>
        <v>33</v>
      </c>
      <c r="BQ2359" s="420" t="str">
        <f t="shared" si="275"/>
        <v>II</v>
      </c>
      <c r="BR2359" s="185"/>
      <c r="BS2359" s="464" t="s">
        <v>14377</v>
      </c>
    </row>
    <row r="2360" spans="1:71" ht="25.5" x14ac:dyDescent="0.2">
      <c r="A2360" s="697">
        <v>2358</v>
      </c>
      <c r="B2360" s="286" t="s">
        <v>14618</v>
      </c>
      <c r="C2360" s="286" t="s">
        <v>14618</v>
      </c>
      <c r="D2360" s="258" t="s">
        <v>14377</v>
      </c>
      <c r="E2360" s="736">
        <v>1</v>
      </c>
      <c r="F2360" s="736">
        <v>1</v>
      </c>
      <c r="G2360" s="737">
        <v>1</v>
      </c>
      <c r="H2360" s="305" t="s">
        <v>14624</v>
      </c>
      <c r="I2360" s="496" t="s">
        <v>635</v>
      </c>
      <c r="J2360" s="497" t="s">
        <v>635</v>
      </c>
      <c r="K2360" s="427" t="s">
        <v>3491</v>
      </c>
      <c r="L2360" s="427" t="s">
        <v>3491</v>
      </c>
      <c r="M2360" s="685">
        <v>5.5</v>
      </c>
      <c r="N2360" s="685" t="s">
        <v>15715</v>
      </c>
      <c r="O2360" s="685">
        <v>180</v>
      </c>
      <c r="P2360" s="427" t="s">
        <v>16455</v>
      </c>
      <c r="Q2360" s="179">
        <v>7</v>
      </c>
      <c r="R2360" s="180">
        <v>15</v>
      </c>
      <c r="S2360" s="498">
        <v>19</v>
      </c>
      <c r="T2360" s="190">
        <v>19</v>
      </c>
      <c r="U2360" s="190">
        <v>5</v>
      </c>
      <c r="V2360" s="190">
        <v>5</v>
      </c>
      <c r="W2360" s="742">
        <v>15</v>
      </c>
      <c r="X2360" s="742"/>
      <c r="Y2360" s="742"/>
      <c r="Z2360" s="742"/>
      <c r="AA2360" s="742"/>
      <c r="AB2360" s="220"/>
      <c r="AC2360" s="419" t="s">
        <v>14622</v>
      </c>
      <c r="AD2360" s="427" t="s">
        <v>14623</v>
      </c>
      <c r="AE2360" s="427" t="s">
        <v>4248</v>
      </c>
      <c r="AF2360" s="177">
        <v>0</v>
      </c>
      <c r="AG2360" s="177">
        <v>0</v>
      </c>
      <c r="AH2360" s="177">
        <v>0</v>
      </c>
      <c r="AI2360" s="177">
        <v>0</v>
      </c>
      <c r="AJ2360" s="177">
        <v>0</v>
      </c>
      <c r="AK2360" s="177">
        <v>0</v>
      </c>
      <c r="AL2360" s="383">
        <v>0</v>
      </c>
      <c r="AM2360" s="177">
        <v>0</v>
      </c>
      <c r="AN2360" s="177">
        <v>0</v>
      </c>
      <c r="AO2360" s="182">
        <v>50</v>
      </c>
      <c r="AP2360" s="180">
        <v>11</v>
      </c>
      <c r="AQ2360" s="180">
        <v>5</v>
      </c>
      <c r="AR2360" s="180"/>
      <c r="AS2360" s="180"/>
      <c r="AT2360" s="180"/>
      <c r="AU2360" s="180"/>
      <c r="AV2360" s="180"/>
      <c r="AW2360" s="180"/>
      <c r="AX2360" s="180"/>
      <c r="AY2360" s="180"/>
      <c r="AZ2360" s="180"/>
      <c r="BA2360" s="180"/>
      <c r="BB2360" s="180">
        <v>10</v>
      </c>
      <c r="BC2360" s="180"/>
      <c r="BD2360" s="180">
        <v>13</v>
      </c>
      <c r="BE2360" s="180">
        <v>25</v>
      </c>
      <c r="BF2360" s="180"/>
      <c r="BG2360" s="180"/>
      <c r="BH2360" s="176" t="str">
        <f t="shared" si="273"/>
        <v>class level</v>
      </c>
      <c r="BI2360" s="176">
        <f t="shared" si="276"/>
        <v>10</v>
      </c>
      <c r="BJ2360" s="182">
        <f t="shared" si="277"/>
        <v>50</v>
      </c>
      <c r="BK2360" s="176">
        <f t="shared" si="278"/>
        <v>50</v>
      </c>
      <c r="BL2360" s="176">
        <f t="shared" si="274"/>
        <v>25</v>
      </c>
      <c r="BM2360" s="533"/>
      <c r="BN2360" s="185">
        <v>8600</v>
      </c>
      <c r="BO2360" s="185">
        <v>12</v>
      </c>
      <c r="BP2360" s="178">
        <f t="shared" si="279"/>
        <v>9200</v>
      </c>
      <c r="BQ2360" s="420" t="str">
        <f t="shared" si="275"/>
        <v>IX</v>
      </c>
      <c r="BR2360" s="185"/>
      <c r="BS2360" s="464" t="s">
        <v>14625</v>
      </c>
    </row>
    <row r="2361" spans="1:71" ht="25.5" x14ac:dyDescent="0.2">
      <c r="A2361" s="697">
        <v>2359</v>
      </c>
      <c r="B2361" s="286" t="s">
        <v>14627</v>
      </c>
      <c r="C2361" s="286" t="s">
        <v>14627</v>
      </c>
      <c r="D2361" s="258" t="s">
        <v>14377</v>
      </c>
      <c r="E2361" s="736">
        <v>1</v>
      </c>
      <c r="F2361" s="736">
        <v>1</v>
      </c>
      <c r="G2361" s="737">
        <v>100</v>
      </c>
      <c r="H2361" s="305" t="s">
        <v>3878</v>
      </c>
      <c r="I2361" s="496" t="s">
        <v>635</v>
      </c>
      <c r="J2361" s="497" t="s">
        <v>635</v>
      </c>
      <c r="K2361" s="427" t="s">
        <v>14628</v>
      </c>
      <c r="L2361" s="427" t="s">
        <v>3491</v>
      </c>
      <c r="M2361" s="685">
        <v>5</v>
      </c>
      <c r="N2361" s="685" t="s">
        <v>15715</v>
      </c>
      <c r="O2361" s="685">
        <v>130</v>
      </c>
      <c r="P2361" s="427"/>
      <c r="Q2361" s="179">
        <v>10</v>
      </c>
      <c r="R2361" s="180"/>
      <c r="S2361" s="498">
        <v>8</v>
      </c>
      <c r="T2361" s="190">
        <v>12</v>
      </c>
      <c r="U2361" s="190">
        <v>3</v>
      </c>
      <c r="V2361" s="190">
        <v>16</v>
      </c>
      <c r="W2361" s="742">
        <v>12</v>
      </c>
      <c r="X2361" s="742"/>
      <c r="Y2361" s="742"/>
      <c r="Z2361" s="742"/>
      <c r="AA2361" s="742"/>
      <c r="AB2361" s="220"/>
      <c r="AC2361" s="419" t="s">
        <v>14631</v>
      </c>
      <c r="AD2361" s="427" t="s">
        <v>14629</v>
      </c>
      <c r="AE2361" s="427" t="s">
        <v>4259</v>
      </c>
      <c r="AF2361" s="177">
        <v>0</v>
      </c>
      <c r="AG2361" s="177">
        <v>0</v>
      </c>
      <c r="AH2361" s="177">
        <v>0</v>
      </c>
      <c r="AI2361" s="177">
        <v>0</v>
      </c>
      <c r="AJ2361" s="177">
        <v>0</v>
      </c>
      <c r="AK2361" s="177">
        <v>0</v>
      </c>
      <c r="AL2361" s="383">
        <v>3</v>
      </c>
      <c r="AM2361" s="177">
        <v>0</v>
      </c>
      <c r="AN2361" s="177">
        <v>0</v>
      </c>
      <c r="AO2361" s="182">
        <v>0</v>
      </c>
      <c r="AP2361" s="180"/>
      <c r="AQ2361" s="180"/>
      <c r="AR2361" s="180"/>
      <c r="AS2361" s="180"/>
      <c r="AT2361" s="180"/>
      <c r="AU2361" s="180"/>
      <c r="AV2361" s="180"/>
      <c r="AW2361" s="180"/>
      <c r="AX2361" s="180"/>
      <c r="AY2361" s="180"/>
      <c r="AZ2361" s="180"/>
      <c r="BA2361" s="180"/>
      <c r="BB2361" s="180"/>
      <c r="BC2361" s="180"/>
      <c r="BD2361" s="180"/>
      <c r="BE2361" s="180"/>
      <c r="BF2361" s="180"/>
      <c r="BG2361" s="180"/>
      <c r="BH2361" s="176">
        <f t="shared" si="273"/>
        <v>3</v>
      </c>
      <c r="BI2361" s="176">
        <f t="shared" si="276"/>
        <v>16</v>
      </c>
      <c r="BJ2361" s="182" t="str">
        <f t="shared" si="277"/>
        <v>3 - 24</v>
      </c>
      <c r="BK2361" s="176">
        <f t="shared" si="278"/>
        <v>14</v>
      </c>
      <c r="BL2361" s="176">
        <f t="shared" si="274"/>
        <v>3</v>
      </c>
      <c r="BM2361" s="535"/>
      <c r="BN2361" s="185">
        <v>50</v>
      </c>
      <c r="BO2361" s="180">
        <v>3</v>
      </c>
      <c r="BP2361" s="178">
        <f t="shared" si="279"/>
        <v>92</v>
      </c>
      <c r="BQ2361" s="420" t="str">
        <f t="shared" si="275"/>
        <v>II</v>
      </c>
      <c r="BR2361" s="185"/>
      <c r="BS2361" s="464" t="s">
        <v>14377</v>
      </c>
    </row>
    <row r="2362" spans="1:71" ht="51" x14ac:dyDescent="0.2">
      <c r="A2362" s="696">
        <v>2360</v>
      </c>
      <c r="B2362" s="286" t="s">
        <v>14632</v>
      </c>
      <c r="C2362" s="286" t="s">
        <v>14632</v>
      </c>
      <c r="D2362" s="258" t="s">
        <v>14377</v>
      </c>
      <c r="E2362" s="736">
        <v>1</v>
      </c>
      <c r="F2362" s="736">
        <v>1</v>
      </c>
      <c r="G2362" s="737">
        <v>1</v>
      </c>
      <c r="H2362" s="305" t="s">
        <v>3486</v>
      </c>
      <c r="I2362" s="496" t="s">
        <v>14633</v>
      </c>
      <c r="J2362" s="497" t="s">
        <v>14634</v>
      </c>
      <c r="K2362" s="427" t="s">
        <v>14635</v>
      </c>
      <c r="L2362" s="427" t="s">
        <v>5490</v>
      </c>
      <c r="M2362" s="685">
        <v>300</v>
      </c>
      <c r="N2362" s="685" t="s">
        <v>15710</v>
      </c>
      <c r="O2362" s="685">
        <v>370000</v>
      </c>
      <c r="P2362" s="427" t="s">
        <v>15971</v>
      </c>
      <c r="Q2362" s="179">
        <v>-1</v>
      </c>
      <c r="R2362" s="180"/>
      <c r="S2362" s="498">
        <v>1</v>
      </c>
      <c r="T2362" s="190">
        <v>1</v>
      </c>
      <c r="U2362" s="190">
        <v>1</v>
      </c>
      <c r="V2362" s="190">
        <v>1</v>
      </c>
      <c r="W2362" s="742">
        <v>9</v>
      </c>
      <c r="X2362" s="742"/>
      <c r="Y2362" s="184">
        <v>15</v>
      </c>
      <c r="Z2362" s="742"/>
      <c r="AA2362" s="742"/>
      <c r="AB2362" s="220"/>
      <c r="AC2362" s="419" t="s">
        <v>14645</v>
      </c>
      <c r="AD2362" s="427" t="s">
        <v>14636</v>
      </c>
      <c r="AE2362" s="427" t="s">
        <v>4247</v>
      </c>
      <c r="AF2362" s="177">
        <v>0</v>
      </c>
      <c r="AG2362" s="177">
        <v>0</v>
      </c>
      <c r="AH2362" s="177">
        <v>0</v>
      </c>
      <c r="AI2362" s="177">
        <v>0</v>
      </c>
      <c r="AJ2362" s="177">
        <v>0</v>
      </c>
      <c r="AK2362" s="177">
        <v>0</v>
      </c>
      <c r="AL2362" s="383">
        <v>40</v>
      </c>
      <c r="AM2362" s="177">
        <v>0</v>
      </c>
      <c r="AN2362" s="177">
        <v>0</v>
      </c>
      <c r="AO2362" s="182">
        <v>0</v>
      </c>
      <c r="AP2362" s="180"/>
      <c r="AQ2362" s="180"/>
      <c r="AR2362" s="180"/>
      <c r="AS2362" s="180"/>
      <c r="AT2362" s="180"/>
      <c r="AU2362" s="180"/>
      <c r="AV2362" s="180"/>
      <c r="AW2362" s="180"/>
      <c r="AX2362" s="180"/>
      <c r="AY2362" s="180"/>
      <c r="AZ2362" s="180"/>
      <c r="BA2362" s="180"/>
      <c r="BB2362" s="180"/>
      <c r="BC2362" s="180"/>
      <c r="BD2362" s="180"/>
      <c r="BE2362" s="180"/>
      <c r="BF2362" s="180"/>
      <c r="BG2362" s="180"/>
      <c r="BH2362" s="176">
        <f t="shared" si="273"/>
        <v>40</v>
      </c>
      <c r="BI2362" s="176">
        <f t="shared" si="276"/>
        <v>21</v>
      </c>
      <c r="BJ2362" s="182" t="str">
        <f t="shared" si="277"/>
        <v>40 - 320</v>
      </c>
      <c r="BK2362" s="176">
        <f t="shared" si="278"/>
        <v>180</v>
      </c>
      <c r="BL2362" s="176">
        <f t="shared" si="274"/>
        <v>40</v>
      </c>
      <c r="BM2362" s="533"/>
      <c r="BN2362" s="185">
        <v>15800</v>
      </c>
      <c r="BO2362" s="180">
        <v>35</v>
      </c>
      <c r="BP2362" s="178">
        <f t="shared" si="279"/>
        <v>22100</v>
      </c>
      <c r="BQ2362" s="420" t="str">
        <f t="shared" si="275"/>
        <v>X</v>
      </c>
      <c r="BR2362" s="185"/>
      <c r="BS2362" s="464" t="s">
        <v>14377</v>
      </c>
    </row>
    <row r="2363" spans="1:71" ht="25.5" x14ac:dyDescent="0.2">
      <c r="A2363" s="696">
        <v>2361</v>
      </c>
      <c r="B2363" s="286" t="s">
        <v>14646</v>
      </c>
      <c r="C2363" s="286" t="s">
        <v>14646</v>
      </c>
      <c r="D2363" s="258" t="s">
        <v>14377</v>
      </c>
      <c r="E2363" s="736">
        <v>1</v>
      </c>
      <c r="F2363" s="736">
        <v>1</v>
      </c>
      <c r="G2363" s="737">
        <v>1</v>
      </c>
      <c r="H2363" s="305" t="s">
        <v>3486</v>
      </c>
      <c r="I2363" s="496" t="s">
        <v>3485</v>
      </c>
      <c r="J2363" s="497" t="s">
        <v>5253</v>
      </c>
      <c r="K2363" s="427" t="s">
        <v>14647</v>
      </c>
      <c r="L2363" s="427" t="s">
        <v>5490</v>
      </c>
      <c r="M2363" s="685">
        <v>100</v>
      </c>
      <c r="N2363" s="685" t="s">
        <v>15710</v>
      </c>
      <c r="O2363" s="685">
        <v>19500</v>
      </c>
      <c r="P2363" s="427" t="s">
        <v>16456</v>
      </c>
      <c r="Q2363" s="179">
        <v>6</v>
      </c>
      <c r="R2363" s="180"/>
      <c r="S2363" s="498">
        <v>1</v>
      </c>
      <c r="T2363" s="190">
        <v>1</v>
      </c>
      <c r="U2363" s="190">
        <v>1</v>
      </c>
      <c r="V2363" s="190">
        <v>1</v>
      </c>
      <c r="W2363" s="742">
        <v>9</v>
      </c>
      <c r="X2363" s="742"/>
      <c r="Y2363" s="742"/>
      <c r="Z2363" s="742"/>
      <c r="AA2363" s="742"/>
      <c r="AB2363" s="220"/>
      <c r="AC2363" s="419" t="s">
        <v>14653</v>
      </c>
      <c r="AD2363" s="427" t="s">
        <v>14657</v>
      </c>
      <c r="AE2363" s="427" t="s">
        <v>4247</v>
      </c>
      <c r="AF2363" s="177">
        <v>0</v>
      </c>
      <c r="AG2363" s="177">
        <v>0</v>
      </c>
      <c r="AH2363" s="177">
        <v>0</v>
      </c>
      <c r="AI2363" s="177">
        <v>0</v>
      </c>
      <c r="AJ2363" s="177">
        <v>0</v>
      </c>
      <c r="AK2363" s="177">
        <v>0</v>
      </c>
      <c r="AL2363" s="383">
        <v>10</v>
      </c>
      <c r="AM2363" s="177">
        <v>0</v>
      </c>
      <c r="AN2363" s="177">
        <v>0</v>
      </c>
      <c r="AO2363" s="182">
        <v>0</v>
      </c>
      <c r="AP2363" s="180"/>
      <c r="AQ2363" s="180"/>
      <c r="AR2363" s="180"/>
      <c r="AS2363" s="180"/>
      <c r="AT2363" s="180"/>
      <c r="AU2363" s="180"/>
      <c r="AV2363" s="180"/>
      <c r="AW2363" s="180"/>
      <c r="AX2363" s="180"/>
      <c r="AY2363" s="180"/>
      <c r="AZ2363" s="180"/>
      <c r="BA2363" s="180"/>
      <c r="BB2363" s="180"/>
      <c r="BC2363" s="180"/>
      <c r="BD2363" s="180"/>
      <c r="BE2363" s="180"/>
      <c r="BF2363" s="180"/>
      <c r="BG2363" s="180"/>
      <c r="BH2363" s="176">
        <f t="shared" si="273"/>
        <v>10</v>
      </c>
      <c r="BI2363" s="176">
        <f t="shared" si="276"/>
        <v>10</v>
      </c>
      <c r="BJ2363" s="182" t="str">
        <f t="shared" si="277"/>
        <v>10 - 80</v>
      </c>
      <c r="BK2363" s="176">
        <f t="shared" si="278"/>
        <v>45</v>
      </c>
      <c r="BL2363" s="176">
        <f t="shared" si="274"/>
        <v>10</v>
      </c>
      <c r="BM2363" s="535"/>
      <c r="BN2363" s="185">
        <v>2050</v>
      </c>
      <c r="BO2363" s="180">
        <v>14</v>
      </c>
      <c r="BP2363" s="178">
        <f t="shared" si="279"/>
        <v>2680</v>
      </c>
      <c r="BQ2363" s="420" t="str">
        <f t="shared" si="275"/>
        <v>VII</v>
      </c>
      <c r="BR2363" s="185"/>
      <c r="BS2363" s="464" t="s">
        <v>14377</v>
      </c>
    </row>
    <row r="2364" spans="1:71" ht="25.5" x14ac:dyDescent="0.2">
      <c r="A2364" s="697">
        <v>2362</v>
      </c>
      <c r="B2364" s="286" t="s">
        <v>14654</v>
      </c>
      <c r="C2364" s="286" t="s">
        <v>14654</v>
      </c>
      <c r="D2364" s="258" t="s">
        <v>14377</v>
      </c>
      <c r="E2364" s="736">
        <v>1</v>
      </c>
      <c r="F2364" s="736">
        <v>1</v>
      </c>
      <c r="G2364" s="737">
        <v>6</v>
      </c>
      <c r="H2364" s="305" t="s">
        <v>3486</v>
      </c>
      <c r="I2364" s="496" t="s">
        <v>3485</v>
      </c>
      <c r="J2364" s="497" t="s">
        <v>4282</v>
      </c>
      <c r="K2364" s="427" t="s">
        <v>14655</v>
      </c>
      <c r="L2364" s="427" t="s">
        <v>3491</v>
      </c>
      <c r="M2364" s="685">
        <v>6</v>
      </c>
      <c r="N2364" s="685" t="s">
        <v>15741</v>
      </c>
      <c r="O2364" s="685">
        <v>120</v>
      </c>
      <c r="P2364" s="427" t="s">
        <v>15974</v>
      </c>
      <c r="Q2364" s="179">
        <v>6</v>
      </c>
      <c r="R2364" s="180"/>
      <c r="S2364" s="498">
        <v>1</v>
      </c>
      <c r="T2364" s="190">
        <v>1</v>
      </c>
      <c r="U2364" s="190">
        <v>1</v>
      </c>
      <c r="V2364" s="190">
        <v>1</v>
      </c>
      <c r="W2364" s="742">
        <v>15</v>
      </c>
      <c r="X2364" s="742"/>
      <c r="Y2364" s="742"/>
      <c r="Z2364" s="742"/>
      <c r="AA2364" s="184">
        <v>18</v>
      </c>
      <c r="AB2364" s="220"/>
      <c r="AC2364" s="419" t="s">
        <v>3684</v>
      </c>
      <c r="AD2364" s="427" t="s">
        <v>14656</v>
      </c>
      <c r="AE2364" s="427" t="s">
        <v>4247</v>
      </c>
      <c r="AF2364" s="177">
        <v>0</v>
      </c>
      <c r="AG2364" s="177">
        <v>0</v>
      </c>
      <c r="AH2364" s="177">
        <v>0</v>
      </c>
      <c r="AI2364" s="177">
        <v>0</v>
      </c>
      <c r="AJ2364" s="177">
        <v>0</v>
      </c>
      <c r="AK2364" s="177">
        <v>0</v>
      </c>
      <c r="AL2364" s="383">
        <v>3</v>
      </c>
      <c r="AM2364" s="177">
        <v>0</v>
      </c>
      <c r="AN2364" s="177">
        <v>0</v>
      </c>
      <c r="AO2364" s="182">
        <v>0</v>
      </c>
      <c r="AP2364" s="180"/>
      <c r="AQ2364" s="180"/>
      <c r="AR2364" s="180"/>
      <c r="AS2364" s="180"/>
      <c r="AT2364" s="180"/>
      <c r="AU2364" s="180"/>
      <c r="AV2364" s="180"/>
      <c r="AW2364" s="180"/>
      <c r="AX2364" s="180"/>
      <c r="AY2364" s="180"/>
      <c r="AZ2364" s="180"/>
      <c r="BA2364" s="180"/>
      <c r="BB2364" s="180"/>
      <c r="BC2364" s="180"/>
      <c r="BD2364" s="180"/>
      <c r="BE2364" s="180"/>
      <c r="BF2364" s="180"/>
      <c r="BG2364" s="180"/>
      <c r="BH2364" s="176">
        <f t="shared" si="273"/>
        <v>3</v>
      </c>
      <c r="BI2364" s="176">
        <f t="shared" si="276"/>
        <v>16</v>
      </c>
      <c r="BJ2364" s="182" t="str">
        <f t="shared" si="277"/>
        <v>3 - 24</v>
      </c>
      <c r="BK2364" s="176">
        <f t="shared" si="278"/>
        <v>14</v>
      </c>
      <c r="BL2364" s="176">
        <f t="shared" si="274"/>
        <v>3</v>
      </c>
      <c r="BM2364" s="533"/>
      <c r="BN2364" s="185">
        <v>105</v>
      </c>
      <c r="BO2364" s="180">
        <v>3</v>
      </c>
      <c r="BP2364" s="178">
        <f t="shared" si="279"/>
        <v>147</v>
      </c>
      <c r="BQ2364" s="420" t="str">
        <f t="shared" si="275"/>
        <v>III</v>
      </c>
      <c r="BR2364" s="185"/>
      <c r="BS2364" s="464" t="s">
        <v>14377</v>
      </c>
    </row>
    <row r="2365" spans="1:71" x14ac:dyDescent="0.2">
      <c r="A2365" s="697">
        <v>2363</v>
      </c>
      <c r="B2365" s="286" t="s">
        <v>14658</v>
      </c>
      <c r="C2365" s="286" t="s">
        <v>14658</v>
      </c>
      <c r="D2365" s="258" t="s">
        <v>14377</v>
      </c>
      <c r="E2365" s="736">
        <v>1</v>
      </c>
      <c r="F2365" s="736">
        <v>1</v>
      </c>
      <c r="G2365" s="737">
        <v>8</v>
      </c>
      <c r="H2365" s="305" t="s">
        <v>3486</v>
      </c>
      <c r="I2365" s="496" t="s">
        <v>3485</v>
      </c>
      <c r="J2365" s="497" t="s">
        <v>6554</v>
      </c>
      <c r="K2365" s="427" t="s">
        <v>14659</v>
      </c>
      <c r="L2365" s="427" t="s">
        <v>3489</v>
      </c>
      <c r="M2365" s="685">
        <v>4</v>
      </c>
      <c r="N2365" s="685" t="s">
        <v>15710</v>
      </c>
      <c r="O2365" s="685">
        <v>12</v>
      </c>
      <c r="P2365" s="427" t="s">
        <v>16121</v>
      </c>
      <c r="Q2365" s="179">
        <v>8</v>
      </c>
      <c r="R2365" s="180"/>
      <c r="S2365" s="498">
        <v>1</v>
      </c>
      <c r="T2365" s="190">
        <v>1</v>
      </c>
      <c r="U2365" s="190">
        <v>1</v>
      </c>
      <c r="V2365" s="190">
        <v>1</v>
      </c>
      <c r="W2365" s="742">
        <v>12</v>
      </c>
      <c r="X2365" s="184"/>
      <c r="Y2365" s="184">
        <v>12</v>
      </c>
      <c r="Z2365" s="184"/>
      <c r="AA2365" s="184"/>
      <c r="AB2365" s="220"/>
      <c r="AC2365" s="419" t="s">
        <v>9388</v>
      </c>
      <c r="AD2365" s="427" t="s">
        <v>14651</v>
      </c>
      <c r="AE2365" s="427" t="s">
        <v>4247</v>
      </c>
      <c r="AF2365" s="177">
        <v>0</v>
      </c>
      <c r="AG2365" s="177">
        <v>0</v>
      </c>
      <c r="AH2365" s="177">
        <v>0</v>
      </c>
      <c r="AI2365" s="177">
        <v>0</v>
      </c>
      <c r="AJ2365" s="177">
        <v>0</v>
      </c>
      <c r="AK2365" s="177">
        <v>0</v>
      </c>
      <c r="AL2365" s="383">
        <v>3</v>
      </c>
      <c r="AM2365" s="177">
        <v>0</v>
      </c>
      <c r="AN2365" s="177">
        <v>0</v>
      </c>
      <c r="AO2365" s="182">
        <v>3</v>
      </c>
      <c r="AP2365" s="180"/>
      <c r="AQ2365" s="180"/>
      <c r="AR2365" s="180"/>
      <c r="AS2365" s="180"/>
      <c r="AT2365" s="180"/>
      <c r="AU2365" s="180"/>
      <c r="AV2365" s="180"/>
      <c r="AW2365" s="180"/>
      <c r="AX2365" s="180"/>
      <c r="AY2365" s="180"/>
      <c r="AZ2365" s="180"/>
      <c r="BA2365" s="180"/>
      <c r="BB2365" s="180"/>
      <c r="BC2365" s="180"/>
      <c r="BD2365" s="180"/>
      <c r="BE2365" s="180"/>
      <c r="BF2365" s="180"/>
      <c r="BG2365" s="180"/>
      <c r="BH2365" s="176">
        <f t="shared" si="273"/>
        <v>3</v>
      </c>
      <c r="BI2365" s="176">
        <f t="shared" si="276"/>
        <v>16</v>
      </c>
      <c r="BJ2365" s="182" t="str">
        <f t="shared" si="277"/>
        <v>6 - 27</v>
      </c>
      <c r="BK2365" s="176">
        <f t="shared" si="278"/>
        <v>17</v>
      </c>
      <c r="BL2365" s="176">
        <f t="shared" si="274"/>
        <v>3</v>
      </c>
      <c r="BM2365" s="533"/>
      <c r="BN2365" s="185">
        <v>150</v>
      </c>
      <c r="BO2365" s="185">
        <v>4</v>
      </c>
      <c r="BP2365" s="178">
        <f t="shared" si="279"/>
        <v>218</v>
      </c>
      <c r="BQ2365" s="420" t="str">
        <f t="shared" si="275"/>
        <v>III</v>
      </c>
      <c r="BR2365" s="185"/>
      <c r="BS2365" s="464" t="s">
        <v>14377</v>
      </c>
    </row>
    <row r="2366" spans="1:71" ht="25.5" x14ac:dyDescent="0.2">
      <c r="A2366" s="696">
        <v>2364</v>
      </c>
      <c r="B2366" s="286" t="s">
        <v>14662</v>
      </c>
      <c r="C2366" s="286" t="s">
        <v>14662</v>
      </c>
      <c r="D2366" s="258" t="s">
        <v>14377</v>
      </c>
      <c r="E2366" s="736">
        <v>1</v>
      </c>
      <c r="F2366" s="736">
        <v>1</v>
      </c>
      <c r="G2366" s="737">
        <v>1</v>
      </c>
      <c r="H2366" s="305" t="s">
        <v>3879</v>
      </c>
      <c r="I2366" s="207" t="s">
        <v>8167</v>
      </c>
      <c r="J2366" s="279" t="s">
        <v>8167</v>
      </c>
      <c r="K2366" s="179" t="s">
        <v>14402</v>
      </c>
      <c r="L2366" s="427" t="s">
        <v>3491</v>
      </c>
      <c r="M2366" s="684">
        <v>6</v>
      </c>
      <c r="N2366" s="684" t="s">
        <v>15715</v>
      </c>
      <c r="O2366" s="684">
        <v>225</v>
      </c>
      <c r="P2366" s="179" t="s">
        <v>16457</v>
      </c>
      <c r="Q2366" s="179">
        <v>0</v>
      </c>
      <c r="R2366" s="180"/>
      <c r="S2366" s="498">
        <v>11</v>
      </c>
      <c r="T2366" s="190">
        <v>12</v>
      </c>
      <c r="U2366" s="190">
        <v>4</v>
      </c>
      <c r="V2366" s="190">
        <v>16</v>
      </c>
      <c r="W2366" s="742">
        <v>9</v>
      </c>
      <c r="X2366" s="184"/>
      <c r="Y2366" s="184">
        <v>36</v>
      </c>
      <c r="Z2366" s="184"/>
      <c r="AA2366" s="184"/>
      <c r="AB2366" s="220"/>
      <c r="AC2366" s="419" t="s">
        <v>14673</v>
      </c>
      <c r="AD2366" s="427" t="s">
        <v>14666</v>
      </c>
      <c r="AE2366" s="427" t="s">
        <v>4247</v>
      </c>
      <c r="AF2366" s="177">
        <v>0</v>
      </c>
      <c r="AG2366" s="177">
        <v>0</v>
      </c>
      <c r="AH2366" s="177">
        <v>0</v>
      </c>
      <c r="AI2366" s="177">
        <v>0</v>
      </c>
      <c r="AJ2366" s="177">
        <v>0</v>
      </c>
      <c r="AK2366" s="177">
        <v>0</v>
      </c>
      <c r="AL2366" s="383">
        <v>5</v>
      </c>
      <c r="AM2366" s="177">
        <v>0</v>
      </c>
      <c r="AN2366" s="177">
        <v>0</v>
      </c>
      <c r="AO2366" s="182">
        <v>0</v>
      </c>
      <c r="AP2366" s="180"/>
      <c r="AQ2366" s="180"/>
      <c r="AR2366" s="180"/>
      <c r="AS2366" s="180"/>
      <c r="AT2366" s="180"/>
      <c r="AU2366" s="180"/>
      <c r="AV2366" s="180"/>
      <c r="AW2366" s="180"/>
      <c r="AX2366" s="180"/>
      <c r="AY2366" s="180"/>
      <c r="AZ2366" s="180"/>
      <c r="BA2366" s="180"/>
      <c r="BB2366" s="180"/>
      <c r="BC2366" s="180"/>
      <c r="BD2366" s="180"/>
      <c r="BE2366" s="180"/>
      <c r="BF2366" s="180"/>
      <c r="BG2366" s="180"/>
      <c r="BH2366" s="176">
        <f t="shared" si="273"/>
        <v>5</v>
      </c>
      <c r="BI2366" s="176">
        <f t="shared" si="276"/>
        <v>15</v>
      </c>
      <c r="BJ2366" s="182" t="str">
        <f t="shared" si="277"/>
        <v>5 - 40</v>
      </c>
      <c r="BK2366" s="176">
        <f t="shared" si="278"/>
        <v>23</v>
      </c>
      <c r="BL2366" s="176">
        <f t="shared" si="274"/>
        <v>5</v>
      </c>
      <c r="BM2366" s="535"/>
      <c r="BN2366" s="185">
        <v>320</v>
      </c>
      <c r="BO2366" s="180">
        <v>5</v>
      </c>
      <c r="BP2366" s="178">
        <f t="shared" si="279"/>
        <v>435</v>
      </c>
      <c r="BQ2366" s="420" t="str">
        <f t="shared" si="275"/>
        <v>V</v>
      </c>
      <c r="BR2366" s="185"/>
      <c r="BS2366" s="464" t="s">
        <v>14377</v>
      </c>
    </row>
    <row r="2367" spans="1:71" ht="38.25" x14ac:dyDescent="0.2">
      <c r="A2367" s="696">
        <v>2365</v>
      </c>
      <c r="B2367" s="286" t="s">
        <v>14674</v>
      </c>
      <c r="C2367" s="286" t="s">
        <v>14674</v>
      </c>
      <c r="D2367" s="258" t="s">
        <v>14377</v>
      </c>
      <c r="E2367" s="736">
        <v>1</v>
      </c>
      <c r="F2367" s="736">
        <v>1</v>
      </c>
      <c r="G2367" s="737">
        <v>1</v>
      </c>
      <c r="H2367" s="305" t="s">
        <v>3486</v>
      </c>
      <c r="I2367" s="207" t="s">
        <v>8167</v>
      </c>
      <c r="J2367" s="279" t="s">
        <v>8167</v>
      </c>
      <c r="K2367" s="179" t="s">
        <v>14675</v>
      </c>
      <c r="L2367" s="427" t="s">
        <v>3491</v>
      </c>
      <c r="M2367" s="684">
        <v>5.5</v>
      </c>
      <c r="N2367" s="684" t="s">
        <v>15715</v>
      </c>
      <c r="O2367" s="684">
        <v>130</v>
      </c>
      <c r="P2367" s="179" t="s">
        <v>16247</v>
      </c>
      <c r="Q2367" s="179">
        <v>-2</v>
      </c>
      <c r="R2367" s="180">
        <v>19</v>
      </c>
      <c r="S2367" s="498">
        <v>17</v>
      </c>
      <c r="T2367" s="190">
        <v>17</v>
      </c>
      <c r="U2367" s="190">
        <v>17</v>
      </c>
      <c r="V2367" s="190">
        <v>17</v>
      </c>
      <c r="W2367" s="742">
        <v>15</v>
      </c>
      <c r="X2367" s="184"/>
      <c r="Y2367" s="184"/>
      <c r="Z2367" s="184"/>
      <c r="AA2367" s="184"/>
      <c r="AB2367" s="220"/>
      <c r="AC2367" s="419" t="s">
        <v>14686</v>
      </c>
      <c r="AD2367" s="427" t="s">
        <v>14679</v>
      </c>
      <c r="AE2367" s="427" t="s">
        <v>788</v>
      </c>
      <c r="AF2367" s="177">
        <v>0</v>
      </c>
      <c r="AG2367" s="177">
        <v>0</v>
      </c>
      <c r="AH2367" s="177">
        <v>0</v>
      </c>
      <c r="AI2367" s="177">
        <v>0</v>
      </c>
      <c r="AJ2367" s="177">
        <v>0</v>
      </c>
      <c r="AK2367" s="177">
        <v>0</v>
      </c>
      <c r="AL2367" s="383">
        <v>0</v>
      </c>
      <c r="AM2367" s="177">
        <v>0</v>
      </c>
      <c r="AN2367" s="177">
        <v>0</v>
      </c>
      <c r="AO2367" s="182">
        <v>100</v>
      </c>
      <c r="AP2367" s="180">
        <v>22</v>
      </c>
      <c r="AQ2367" s="180">
        <v>15</v>
      </c>
      <c r="AR2367" s="180"/>
      <c r="AS2367" s="180"/>
      <c r="AT2367" s="180"/>
      <c r="AU2367" s="180"/>
      <c r="AV2367" s="180"/>
      <c r="AW2367" s="180"/>
      <c r="AX2367" s="180">
        <v>8</v>
      </c>
      <c r="AY2367" s="180"/>
      <c r="AZ2367" s="180"/>
      <c r="BA2367" s="180"/>
      <c r="BB2367" s="180">
        <v>8</v>
      </c>
      <c r="BC2367" s="180"/>
      <c r="BD2367" s="180"/>
      <c r="BE2367" s="180"/>
      <c r="BF2367" s="180"/>
      <c r="BG2367" s="180"/>
      <c r="BH2367" s="176" t="str">
        <f t="shared" si="273"/>
        <v>class level</v>
      </c>
      <c r="BI2367" s="176">
        <f t="shared" si="276"/>
        <v>6</v>
      </c>
      <c r="BJ2367" s="182">
        <f t="shared" si="277"/>
        <v>100</v>
      </c>
      <c r="BK2367" s="176">
        <f t="shared" si="278"/>
        <v>100</v>
      </c>
      <c r="BL2367" s="176">
        <f t="shared" si="274"/>
        <v>22</v>
      </c>
      <c r="BM2367" s="533"/>
      <c r="BN2367" s="185">
        <v>4900</v>
      </c>
      <c r="BO2367" s="180">
        <v>20</v>
      </c>
      <c r="BP2367" s="178">
        <f t="shared" si="279"/>
        <v>6900</v>
      </c>
      <c r="BQ2367" s="420" t="str">
        <f t="shared" si="275"/>
        <v>VIII</v>
      </c>
      <c r="BR2367" s="185"/>
      <c r="BS2367" s="464" t="s">
        <v>7641</v>
      </c>
    </row>
    <row r="2368" spans="1:71" x14ac:dyDescent="0.2">
      <c r="A2368" s="697">
        <v>2366</v>
      </c>
      <c r="B2368" s="286" t="s">
        <v>14674</v>
      </c>
      <c r="C2368" s="286" t="s">
        <v>1226</v>
      </c>
      <c r="D2368" s="258" t="s">
        <v>5497</v>
      </c>
      <c r="E2368" s="736">
        <v>1</v>
      </c>
      <c r="F2368" s="736">
        <v>1</v>
      </c>
      <c r="G2368" s="737">
        <v>10</v>
      </c>
      <c r="H2368" s="305" t="s">
        <v>3486</v>
      </c>
      <c r="I2368" s="208" t="s">
        <v>5989</v>
      </c>
      <c r="J2368" s="280" t="s">
        <v>3408</v>
      </c>
      <c r="K2368" s="191" t="s">
        <v>2335</v>
      </c>
      <c r="L2368" s="427" t="s">
        <v>5490</v>
      </c>
      <c r="M2368" s="686">
        <v>8.5</v>
      </c>
      <c r="N2368" s="685" t="s">
        <v>15710</v>
      </c>
      <c r="O2368" s="686">
        <v>1050</v>
      </c>
      <c r="P2368" s="427" t="s">
        <v>15927</v>
      </c>
      <c r="Q2368" s="191">
        <v>6</v>
      </c>
      <c r="R2368" s="180"/>
      <c r="S2368" s="189">
        <v>8</v>
      </c>
      <c r="T2368" s="189">
        <v>10</v>
      </c>
      <c r="U2368" s="189">
        <v>3</v>
      </c>
      <c r="V2368" s="189">
        <v>12</v>
      </c>
      <c r="W2368" s="742">
        <v>24</v>
      </c>
      <c r="X2368" s="184">
        <v>48</v>
      </c>
      <c r="Y2368" s="184"/>
      <c r="Z2368" s="184"/>
      <c r="AA2368" s="184"/>
      <c r="AB2368" s="219" t="s">
        <v>795</v>
      </c>
      <c r="AC2368" s="186"/>
      <c r="AD2368" s="179" t="s">
        <v>640</v>
      </c>
      <c r="AE2368" s="179" t="s">
        <v>4252</v>
      </c>
      <c r="AF2368" s="177">
        <v>0</v>
      </c>
      <c r="AG2368" s="177">
        <v>0</v>
      </c>
      <c r="AH2368" s="177">
        <v>0</v>
      </c>
      <c r="AI2368" s="177">
        <v>0</v>
      </c>
      <c r="AJ2368" s="177">
        <v>0</v>
      </c>
      <c r="AK2368" s="177">
        <v>0</v>
      </c>
      <c r="AL2368" s="383">
        <v>0</v>
      </c>
      <c r="AM2368" s="177">
        <v>0</v>
      </c>
      <c r="AN2368" s="177">
        <v>0</v>
      </c>
      <c r="AO2368" s="181">
        <v>32</v>
      </c>
      <c r="AP2368" s="188">
        <v>4</v>
      </c>
      <c r="AQ2368" s="188"/>
      <c r="AR2368" s="188"/>
      <c r="AS2368" s="188"/>
      <c r="AT2368" s="188"/>
      <c r="AU2368" s="188"/>
      <c r="AV2368" s="188"/>
      <c r="AW2368" s="188"/>
      <c r="AX2368" s="188"/>
      <c r="AY2368" s="188"/>
      <c r="AZ2368" s="188"/>
      <c r="BA2368" s="188"/>
      <c r="BB2368" s="188"/>
      <c r="BC2368" s="188"/>
      <c r="BD2368" s="188"/>
      <c r="BE2368" s="188"/>
      <c r="BF2368" s="188"/>
      <c r="BG2368" s="188"/>
      <c r="BH2368" s="176" t="str">
        <f t="shared" si="273"/>
        <v>class level</v>
      </c>
      <c r="BI2368" s="176">
        <f t="shared" si="276"/>
        <v>15</v>
      </c>
      <c r="BJ2368" s="182">
        <f>IF(SUM(AF2368:AN2368)=0,AO2368,IF(AZ2368="",SUM(AF2368:AO2368)&amp;" - "&amp;IF(OR(COUNTIF(AP2368:BG2368,"")=18,AP2368&gt;0),ROUND(AF2368*2+AG2368*3+AH2368*4+AI2368*5+AJ2368*6+AK2368*7+AL2368*8+AM2368*10+AN2368*12+AO2368,0),ROUND((AF2368*2+AG2368*3+AH2368*4+AI2368*5+AJ2368*6+AK2368*7+AL2368*8+AM2368*10+AN2368*12+AO2368)/COUNTA(AQ2368:BG2368),0)),IF(BM2368="",(AZ2368-1)*1+SUM(AF2368:AO2368)&amp;" - "&amp;(AZ2368-1)*4+ROUND(AF2368*2+AG2368*3+AH2368*4+AI2368*5+AJ2368*6+AK2368*7+AL2368*8+AM2368*10+AN2368*12+AO2368,0),SUM(AF2368:AO2368)&amp;" - "&amp;ROUND(AF2368*2+AG2368*3+AH2368*4+AI2368*5+AJ2368*6+AK2368*7+AL2368*8+AM2368*10+AN2368*12+AO2368,0))))</f>
        <v>32</v>
      </c>
      <c r="BK2368" s="176">
        <f t="shared" si="278"/>
        <v>32</v>
      </c>
      <c r="BL2368" s="176">
        <f t="shared" si="274"/>
        <v>4</v>
      </c>
      <c r="BM2368" s="533"/>
      <c r="BN2368" s="185">
        <v>60</v>
      </c>
      <c r="BO2368" s="180">
        <v>4</v>
      </c>
      <c r="BP2368" s="178">
        <f t="shared" si="279"/>
        <v>188</v>
      </c>
      <c r="BQ2368" s="420" t="str">
        <f t="shared" si="275"/>
        <v>III</v>
      </c>
      <c r="BR2368" s="185">
        <v>175</v>
      </c>
      <c r="BS2368" s="212" t="s">
        <v>3967</v>
      </c>
    </row>
    <row r="2369" spans="1:71" x14ac:dyDescent="0.2">
      <c r="A2369" s="696"/>
      <c r="B2369" s="286" t="s">
        <v>13036</v>
      </c>
      <c r="C2369" s="286" t="s">
        <v>13036</v>
      </c>
      <c r="D2369" s="258" t="s">
        <v>14377</v>
      </c>
      <c r="E2369" s="740"/>
      <c r="F2369" s="740"/>
      <c r="G2369" s="740"/>
      <c r="H2369" s="286"/>
      <c r="I2369" s="286"/>
      <c r="J2369" s="286"/>
      <c r="K2369" s="286"/>
      <c r="L2369" s="286"/>
      <c r="M2369" s="689"/>
      <c r="N2369" s="689"/>
      <c r="O2369" s="689"/>
      <c r="P2369" s="286"/>
      <c r="Q2369" s="286"/>
      <c r="R2369" s="286"/>
      <c r="S2369" s="286"/>
      <c r="T2369" s="286"/>
      <c r="U2369" s="286"/>
      <c r="V2369" s="286"/>
      <c r="W2369" s="689"/>
      <c r="X2369" s="740"/>
      <c r="Y2369" s="740"/>
      <c r="Z2369" s="740"/>
      <c r="AA2369" s="740"/>
      <c r="AB2369" s="286"/>
      <c r="AC2369" s="286"/>
      <c r="AD2369" s="286"/>
      <c r="AE2369" s="286"/>
      <c r="AF2369" s="286"/>
      <c r="AG2369" s="286"/>
      <c r="AH2369" s="286"/>
      <c r="AI2369" s="286"/>
      <c r="AJ2369" s="286"/>
      <c r="AK2369" s="286"/>
      <c r="AL2369" s="286"/>
      <c r="AM2369" s="286"/>
      <c r="AN2369" s="177"/>
      <c r="AO2369" s="286"/>
      <c r="AP2369" s="286"/>
      <c r="AQ2369" s="286"/>
      <c r="AR2369" s="286"/>
      <c r="AS2369" s="286"/>
      <c r="AT2369" s="286"/>
      <c r="AU2369" s="286"/>
      <c r="AV2369" s="286"/>
      <c r="AW2369" s="286"/>
      <c r="AX2369" s="286"/>
      <c r="AY2369" s="286"/>
      <c r="AZ2369" s="286"/>
      <c r="BA2369" s="286"/>
      <c r="BB2369" s="286"/>
      <c r="BC2369" s="286"/>
      <c r="BD2369" s="286"/>
      <c r="BE2369" s="286"/>
      <c r="BF2369" s="286"/>
      <c r="BG2369" s="286"/>
      <c r="BH2369" s="286"/>
      <c r="BI2369" s="286"/>
      <c r="BJ2369" s="286"/>
      <c r="BK2369" s="286"/>
      <c r="BL2369" s="286"/>
      <c r="BM2369" s="286"/>
      <c r="BN2369" s="286"/>
      <c r="BO2369" s="286"/>
      <c r="BP2369" s="286"/>
      <c r="BQ2369" s="286"/>
      <c r="BR2369" s="286"/>
      <c r="BS2369" s="286"/>
    </row>
    <row r="2371" spans="1:71" ht="25.5" x14ac:dyDescent="0.2">
      <c r="D2371" s="10" t="s">
        <v>12999</v>
      </c>
      <c r="E2371" s="741">
        <f>COUNTIF(D$3:D$2369,D2371)</f>
        <v>108</v>
      </c>
      <c r="L2371" s="5" t="s">
        <v>15708</v>
      </c>
    </row>
    <row r="2372" spans="1:71" x14ac:dyDescent="0.2">
      <c r="D2372" s="10" t="s">
        <v>5497</v>
      </c>
      <c r="E2372" s="741">
        <f>COUNTIF(D$3:D$2369,D2372)</f>
        <v>1163</v>
      </c>
      <c r="L2372" s="427" t="str">
        <f>IF(LEN(K3)&gt;1,IF(ISERROR(FIND("(",K3)),K3,MID(K3,FIND("(",K3)+1,FIND(")",K3)-FIND("(",K3)-1)),K3)</f>
        <v>L</v>
      </c>
    </row>
    <row r="2373" spans="1:71" x14ac:dyDescent="0.2">
      <c r="D2373" s="10" t="s">
        <v>3865</v>
      </c>
      <c r="E2373" s="741">
        <f>COUNTIF(D$3:D$2369,D2373)</f>
        <v>355</v>
      </c>
      <c r="BS2373" s="695"/>
    </row>
    <row r="2374" spans="1:71" x14ac:dyDescent="0.2">
      <c r="D2374" s="10" t="s">
        <v>9623</v>
      </c>
      <c r="E2374" s="741">
        <f>COUNTIF(D$3:D$2369,D2374)</f>
        <v>694</v>
      </c>
      <c r="BS2374" s="695"/>
    </row>
    <row r="2375" spans="1:71" x14ac:dyDescent="0.2">
      <c r="D2375" s="10" t="s">
        <v>14377</v>
      </c>
      <c r="E2375" s="741">
        <f>COUNTIF(D$3:D$2369,D2375)</f>
        <v>47</v>
      </c>
      <c r="BS2375" s="695"/>
    </row>
    <row r="2376" spans="1:71" x14ac:dyDescent="0.2">
      <c r="BS2376" s="695"/>
    </row>
  </sheetData>
  <autoFilter ref="A2:BS2369" xr:uid="{00000000-0009-0000-0000-000000000000}">
    <sortState xmlns:xlrd2="http://schemas.microsoft.com/office/spreadsheetml/2017/richdata2" ref="A3:BS2369">
      <sortCondition ref="A2:A2369"/>
    </sortState>
  </autoFilter>
  <sortState xmlns:xlrd2="http://schemas.microsoft.com/office/spreadsheetml/2017/richdata2" ref="A1492:BS1498">
    <sortCondition ref="B1492:B1498"/>
  </sortState>
  <phoneticPr fontId="8" type="noConversion"/>
  <conditionalFormatting sqref="AF1:AO1 AP1:BL2 AO2:AO292 AP3:BG292 AO293:BG293 AO294:AO365 AP294:BG641 AO373:AO641 AO642:BG1305 AO1306:AO1479 AP1306:BG1487 AO1485:AO1487 AO1488:BG1488 AP1489:BG1765 AO1668:AO1669 AO1742 AO1766:BG1791 AP1877:BG1879 AP2117:BG2150 AO2175:BG2176 AP2177:BG2197 AO2350:BG2368 AO2370:BL65720">
    <cfRule type="cellIs" dxfId="30" priority="870" stopIfTrue="1" operator="lessThan">
      <formula>0</formula>
    </cfRule>
  </conditionalFormatting>
  <conditionalFormatting sqref="AL2:AL2242 AL2254:AL2255 AL2257:AL2259 AL2266:AL2341 AL2350:AL2368">
    <cfRule type="cellIs" dxfId="29" priority="15" stopIfTrue="1" operator="equal">
      <formula>0</formula>
    </cfRule>
    <cfRule type="cellIs" dxfId="28" priority="16" stopIfTrue="1" operator="lessThan">
      <formula>1</formula>
    </cfRule>
  </conditionalFormatting>
  <conditionalFormatting sqref="AL2370:AL65720">
    <cfRule type="cellIs" dxfId="27" priority="871" stopIfTrue="1" operator="equal">
      <formula>0</formula>
    </cfRule>
    <cfRule type="cellIs" dxfId="26" priority="872" stopIfTrue="1" operator="lessThan">
      <formula>1</formula>
    </cfRule>
  </conditionalFormatting>
  <conditionalFormatting sqref="AO2203">
    <cfRule type="cellIs" dxfId="25" priority="8" stopIfTrue="1" operator="lessThan">
      <formula>0</formula>
    </cfRule>
  </conditionalFormatting>
  <conditionalFormatting sqref="AO1824:BG1829 AP2243:BG2253 AO2254:BG2257 AF2256:AM2256 AP2258:BG2265 AO2266:BG2292 AP2293:BG2296 AP2301:BG2306 AP2342:BG2349">
    <cfRule type="cellIs" dxfId="24" priority="221" stopIfTrue="1" operator="lessThan">
      <formula>0</formula>
    </cfRule>
  </conditionalFormatting>
  <conditionalFormatting sqref="AO1841:BG1843">
    <cfRule type="cellIs" dxfId="23" priority="201" stopIfTrue="1" operator="lessThan">
      <formula>0</formula>
    </cfRule>
  </conditionalFormatting>
  <conditionalFormatting sqref="AO1876:BG1876">
    <cfRule type="cellIs" dxfId="22" priority="179" stopIfTrue="1" operator="lessThan">
      <formula>0</formula>
    </cfRule>
  </conditionalFormatting>
  <conditionalFormatting sqref="AO1880:BG1885">
    <cfRule type="cellIs" dxfId="21" priority="175" stopIfTrue="1" operator="lessThan">
      <formula>0</formula>
    </cfRule>
  </conditionalFormatting>
  <conditionalFormatting sqref="AO1897:BG1897">
    <cfRule type="cellIs" dxfId="20" priority="167" stopIfTrue="1" operator="lessThan">
      <formula>0</formula>
    </cfRule>
  </conditionalFormatting>
  <conditionalFormatting sqref="AO1966:BG1973">
    <cfRule type="cellIs" dxfId="19" priority="127" stopIfTrue="1" operator="lessThan">
      <formula>0</formula>
    </cfRule>
  </conditionalFormatting>
  <conditionalFormatting sqref="AO2011:BG2016">
    <cfRule type="cellIs" dxfId="18" priority="100" stopIfTrue="1" operator="lessThan">
      <formula>0</formula>
    </cfRule>
  </conditionalFormatting>
  <conditionalFormatting sqref="AO2058:BG2058">
    <cfRule type="cellIs" dxfId="17" priority="92" stopIfTrue="1" operator="lessThan">
      <formula>0</formula>
    </cfRule>
  </conditionalFormatting>
  <conditionalFormatting sqref="AO2115:BG2116">
    <cfRule type="cellIs" dxfId="16" priority="74" stopIfTrue="1" operator="lessThan">
      <formula>0</formula>
    </cfRule>
  </conditionalFormatting>
  <conditionalFormatting sqref="AO2151:BG2151">
    <cfRule type="cellIs" dxfId="15" priority="70" stopIfTrue="1" operator="lessThan">
      <formula>0</formula>
    </cfRule>
  </conditionalFormatting>
  <conditionalFormatting sqref="AO2198:BG2201">
    <cfRule type="cellIs" dxfId="14" priority="14" stopIfTrue="1" operator="lessThan">
      <formula>0</formula>
    </cfRule>
  </conditionalFormatting>
  <conditionalFormatting sqref="AO2204:BG2242">
    <cfRule type="cellIs" dxfId="13" priority="6" stopIfTrue="1" operator="lessThan">
      <formula>0</formula>
    </cfRule>
  </conditionalFormatting>
  <conditionalFormatting sqref="AO2297:BG2300">
    <cfRule type="cellIs" dxfId="12" priority="3" stopIfTrue="1" operator="lessThan">
      <formula>0</formula>
    </cfRule>
  </conditionalFormatting>
  <conditionalFormatting sqref="AP1792:BG1823">
    <cfRule type="cellIs" dxfId="11" priority="229" stopIfTrue="1" operator="lessThan">
      <formula>0</formula>
    </cfRule>
  </conditionalFormatting>
  <conditionalFormatting sqref="AP1830:BG1840">
    <cfRule type="cellIs" dxfId="10" priority="213" stopIfTrue="1" operator="lessThan">
      <formula>0</formula>
    </cfRule>
  </conditionalFormatting>
  <conditionalFormatting sqref="AP1844:BG1875">
    <cfRule type="cellIs" dxfId="9" priority="185" stopIfTrue="1" operator="lessThan">
      <formula>0</formula>
    </cfRule>
  </conditionalFormatting>
  <conditionalFormatting sqref="AP1886:BG1896">
    <cfRule type="cellIs" dxfId="8" priority="171" stopIfTrue="1" operator="lessThan">
      <formula>0</formula>
    </cfRule>
  </conditionalFormatting>
  <conditionalFormatting sqref="AP1898:BG1965">
    <cfRule type="cellIs" dxfId="7" priority="159" stopIfTrue="1" operator="lessThan">
      <formula>0</formula>
    </cfRule>
  </conditionalFormatting>
  <conditionalFormatting sqref="AP1974:BG2010">
    <cfRule type="cellIs" dxfId="6" priority="123" stopIfTrue="1" operator="lessThan">
      <formula>0</formula>
    </cfRule>
  </conditionalFormatting>
  <conditionalFormatting sqref="AP2017:BG2057">
    <cfRule type="cellIs" dxfId="5" priority="96" stopIfTrue="1" operator="lessThan">
      <formula>0</formula>
    </cfRule>
  </conditionalFormatting>
  <conditionalFormatting sqref="AP2059:BG2114">
    <cfRule type="cellIs" dxfId="4" priority="84" stopIfTrue="1" operator="lessThan">
      <formula>0</formula>
    </cfRule>
  </conditionalFormatting>
  <conditionalFormatting sqref="AP2152:BG2174">
    <cfRule type="cellIs" dxfId="3" priority="66" stopIfTrue="1" operator="lessThan">
      <formula>0</formula>
    </cfRule>
  </conditionalFormatting>
  <conditionalFormatting sqref="AP2202:BG2203">
    <cfRule type="cellIs" dxfId="2" priority="10" stopIfTrue="1" operator="lessThan">
      <formula>0</formula>
    </cfRule>
  </conditionalFormatting>
  <conditionalFormatting sqref="BH3:BL2368 AO2307:BG2341">
    <cfRule type="cellIs" dxfId="1" priority="2" stopIfTrue="1" operator="lessThan">
      <formula>0</formula>
    </cfRule>
  </conditionalFormatting>
  <conditionalFormatting sqref="BQ1:BQ2368 BQ2370:BQ2372 BQ2374:BQ65720">
    <cfRule type="cellIs" dxfId="0" priority="13" stopIfTrue="1" operator="equal">
      <formula>"NA"</formula>
    </cfRule>
  </conditionalFormatting>
  <conditionalFormatting sqref="CH3:CP12">
    <cfRule type="colorScale" priority="12">
      <colorScale>
        <cfvo type="min"/>
        <cfvo type="max"/>
        <color rgb="FFFFFFA3"/>
        <color theme="4" tint="-0.249977111117893"/>
      </colorScale>
    </cfRule>
  </conditionalFormatting>
  <pageMargins left="0.75" right="0.75" top="1" bottom="1" header="0.5" footer="0.5"/>
  <pageSetup orientation="portrait" horizontalDpi="1200" verticalDpi="1200" r:id="rId1"/>
  <headerFooter alignWithMargins="0"/>
  <ignoredErrors>
    <ignoredError sqref="J2331:J2332 J2357:J2358 J3 J108 J368 J301:J303 J886 J1074:J1075 J1061:J1071 J1083:J1086 J993:J999 J899:J906 J318 J205:J208 J1216 J1381:J1383 J1898 J1797 J1812:J1813 J1818" twoDigitTextYear="1"/>
    <ignoredError sqref="J67 J200 J480:J483 J487 J291 J1124 J937 J1102 J1004 J974 J1179 J1391 J1396:J1397 J1559:J1562 J1553:J1555 J1598:J1601 J1873 J1913:J1920 J2087 J2178 J2179:J2188 J2190:J2192" numberStoredAsText="1"/>
    <ignoredError sqref="J297:J300" twoDigitTextYear="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0F3BE-7883-4255-90F1-C66782E275E6}">
  <dimension ref="B2:W79"/>
  <sheetViews>
    <sheetView topLeftCell="F1" zoomScale="145" zoomScaleNormal="145" workbookViewId="0">
      <selection activeCell="H21" sqref="H21"/>
    </sheetView>
  </sheetViews>
  <sheetFormatPr defaultRowHeight="15" x14ac:dyDescent="0.25"/>
  <cols>
    <col min="1" max="1" width="9.140625" style="701"/>
    <col min="2" max="4" width="11.140625" style="701" customWidth="1"/>
    <col min="5" max="5" width="9.140625" style="701"/>
    <col min="6" max="8" width="12" style="701" bestFit="1" customWidth="1"/>
    <col min="9" max="9" width="23.85546875" style="701" customWidth="1"/>
    <col min="10" max="10" width="9.140625" style="701"/>
    <col min="11" max="11" width="9.140625" style="702"/>
    <col min="12" max="12" width="10.140625" style="701" bestFit="1" customWidth="1"/>
    <col min="13" max="13" width="12" style="701" bestFit="1" customWidth="1"/>
    <col min="14" max="16384" width="9.140625" style="701"/>
  </cols>
  <sheetData>
    <row r="2" spans="2:20" x14ac:dyDescent="0.25">
      <c r="B2" s="701">
        <v>453.59199999999998</v>
      </c>
      <c r="C2" s="701">
        <v>5</v>
      </c>
      <c r="D2" s="701">
        <f>C2/B2</f>
        <v>1.1023122100918888E-2</v>
      </c>
    </row>
    <row r="3" spans="2:20" x14ac:dyDescent="0.25">
      <c r="C3" s="701">
        <v>0.5</v>
      </c>
      <c r="D3" s="701">
        <v>1.1023122100918888E-2</v>
      </c>
      <c r="I3" s="701">
        <v>12.5</v>
      </c>
      <c r="R3" s="701">
        <v>47</v>
      </c>
      <c r="S3" s="701">
        <v>120</v>
      </c>
    </row>
    <row r="4" spans="2:20" x14ac:dyDescent="0.25">
      <c r="C4" s="701">
        <v>1</v>
      </c>
      <c r="D4" s="701">
        <f>D3*8</f>
        <v>8.8184976807351101E-2</v>
      </c>
      <c r="H4" s="701">
        <f>1100/1300</f>
        <v>0.84615384615384615</v>
      </c>
      <c r="I4" s="701">
        <f>40/(I3/5)</f>
        <v>16</v>
      </c>
      <c r="O4" s="701">
        <v>7</v>
      </c>
      <c r="P4" s="701">
        <v>250</v>
      </c>
      <c r="R4" s="701">
        <v>66</v>
      </c>
      <c r="S4" s="701">
        <f>R4*S3/R3</f>
        <v>168.51063829787233</v>
      </c>
    </row>
    <row r="5" spans="2:20" x14ac:dyDescent="0.25">
      <c r="C5" s="701">
        <v>2</v>
      </c>
      <c r="D5" s="701">
        <f>D4*8</f>
        <v>0.70547981445880881</v>
      </c>
      <c r="G5" s="701">
        <f>3/G9*56</f>
        <v>42</v>
      </c>
      <c r="O5" s="701">
        <v>7.5</v>
      </c>
      <c r="P5" s="701">
        <v>310</v>
      </c>
      <c r="R5" s="701">
        <v>345</v>
      </c>
    </row>
    <row r="6" spans="2:20" x14ac:dyDescent="0.25">
      <c r="C6" s="701">
        <v>4</v>
      </c>
      <c r="D6" s="701">
        <f>D5*8</f>
        <v>5.6438385156704705</v>
      </c>
      <c r="I6" s="701">
        <f>7.2/4</f>
        <v>1.8</v>
      </c>
      <c r="L6" s="701" t="s">
        <v>16090</v>
      </c>
      <c r="M6" s="701">
        <v>3.2808400000000001E-3</v>
      </c>
      <c r="O6" s="701">
        <v>8</v>
      </c>
      <c r="P6" s="701">
        <v>375</v>
      </c>
    </row>
    <row r="7" spans="2:20" x14ac:dyDescent="0.25">
      <c r="C7" s="701">
        <v>8</v>
      </c>
      <c r="D7" s="701">
        <f>D6*8</f>
        <v>45.150708125363764</v>
      </c>
      <c r="I7" s="701">
        <f>7*I6</f>
        <v>12.6</v>
      </c>
      <c r="L7" s="701" t="s">
        <v>16091</v>
      </c>
      <c r="M7" s="701">
        <v>3.2808400000000001E-2</v>
      </c>
    </row>
    <row r="9" spans="2:20" x14ac:dyDescent="0.25">
      <c r="G9" s="701">
        <v>4</v>
      </c>
      <c r="H9" s="701">
        <v>150</v>
      </c>
      <c r="I9" s="703">
        <f>H$9*(G9/$G$9)^3</f>
        <v>150</v>
      </c>
      <c r="J9" s="701">
        <f>H9*0.8</f>
        <v>120</v>
      </c>
      <c r="L9" s="701" t="s">
        <v>16092</v>
      </c>
      <c r="M9" s="701">
        <v>2.2046200000000002E-6</v>
      </c>
    </row>
    <row r="10" spans="2:20" x14ac:dyDescent="0.25">
      <c r="G10" s="701">
        <v>1</v>
      </c>
      <c r="I10" s="703">
        <f t="shared" ref="I10:I29" si="0">H$9*(G10/$G$9)^3</f>
        <v>2.34375</v>
      </c>
      <c r="J10" s="701">
        <f>H9*0.6</f>
        <v>90</v>
      </c>
      <c r="L10" s="701" t="s">
        <v>16093</v>
      </c>
      <c r="M10" s="701">
        <v>2.20462E-3</v>
      </c>
    </row>
    <row r="11" spans="2:20" x14ac:dyDescent="0.25">
      <c r="C11" s="701">
        <v>10</v>
      </c>
      <c r="E11" s="701">
        <f>4/2.75</f>
        <v>1.4545454545454546</v>
      </c>
      <c r="G11" s="701">
        <v>2</v>
      </c>
      <c r="I11" s="703">
        <f t="shared" si="0"/>
        <v>18.75</v>
      </c>
      <c r="L11" s="701" t="s">
        <v>16094</v>
      </c>
      <c r="M11" s="701">
        <v>2.2046199999999998</v>
      </c>
      <c r="R11" s="701">
        <v>4</v>
      </c>
      <c r="S11" s="701">
        <f t="shared" ref="S11:S16" si="1">R11/9*11500</f>
        <v>5111.1111111111104</v>
      </c>
      <c r="T11" s="701">
        <v>9.5</v>
      </c>
    </row>
    <row r="12" spans="2:20" x14ac:dyDescent="0.25">
      <c r="C12" s="701">
        <v>12</v>
      </c>
      <c r="E12" s="701">
        <f>63/12</f>
        <v>5.25</v>
      </c>
      <c r="G12" s="701">
        <v>3</v>
      </c>
      <c r="I12" s="703">
        <f t="shared" si="0"/>
        <v>63.28125</v>
      </c>
      <c r="J12" s="701">
        <f>123/8</f>
        <v>15.375</v>
      </c>
      <c r="R12" s="701">
        <v>5</v>
      </c>
      <c r="S12" s="701">
        <f t="shared" si="1"/>
        <v>6388.8888888888896</v>
      </c>
      <c r="T12" s="701">
        <v>10</v>
      </c>
    </row>
    <row r="13" spans="2:20" x14ac:dyDescent="0.25">
      <c r="C13" s="701">
        <v>14</v>
      </c>
      <c r="E13" s="701">
        <f>E11*E12</f>
        <v>7.6363636363636367</v>
      </c>
      <c r="G13" s="701">
        <v>4</v>
      </c>
      <c r="I13" s="703">
        <f t="shared" si="0"/>
        <v>150</v>
      </c>
      <c r="L13" s="704" t="s">
        <v>16095</v>
      </c>
      <c r="M13" s="705" t="s">
        <v>16096</v>
      </c>
      <c r="R13" s="701">
        <v>6</v>
      </c>
      <c r="S13" s="701">
        <f t="shared" si="1"/>
        <v>7666.6666666666661</v>
      </c>
      <c r="T13" s="701">
        <v>10.5</v>
      </c>
    </row>
    <row r="14" spans="2:20" x14ac:dyDescent="0.25">
      <c r="C14" s="701">
        <v>16</v>
      </c>
      <c r="G14" s="701">
        <v>5</v>
      </c>
      <c r="I14" s="703">
        <f t="shared" si="0"/>
        <v>292.96875</v>
      </c>
      <c r="K14" s="702" t="s">
        <v>15711</v>
      </c>
      <c r="L14" s="704">
        <v>4.9000000000000004</v>
      </c>
      <c r="M14" s="705">
        <v>660</v>
      </c>
      <c r="O14" s="701" t="s">
        <v>16097</v>
      </c>
      <c r="R14" s="701">
        <v>7</v>
      </c>
      <c r="S14" s="701">
        <f t="shared" si="1"/>
        <v>8944.4444444444453</v>
      </c>
      <c r="T14" s="701">
        <v>11</v>
      </c>
    </row>
    <row r="15" spans="2:20" x14ac:dyDescent="0.25">
      <c r="C15" s="701">
        <v>18</v>
      </c>
      <c r="G15" s="701">
        <v>6</v>
      </c>
      <c r="I15" s="703">
        <f t="shared" si="0"/>
        <v>506.25</v>
      </c>
      <c r="K15" s="702" t="s">
        <v>16098</v>
      </c>
      <c r="L15" s="704">
        <v>9.1</v>
      </c>
      <c r="M15" s="705">
        <v>1390</v>
      </c>
      <c r="O15" s="701" t="s">
        <v>5046</v>
      </c>
      <c r="P15" s="701" t="s">
        <v>16099</v>
      </c>
      <c r="Q15" s="701" t="s">
        <v>16100</v>
      </c>
      <c r="R15" s="701">
        <v>8</v>
      </c>
      <c r="S15" s="701">
        <f t="shared" si="1"/>
        <v>10222.222222222221</v>
      </c>
      <c r="T15" s="701">
        <v>11.5</v>
      </c>
    </row>
    <row r="16" spans="2:20" x14ac:dyDescent="0.25">
      <c r="C16" s="701">
        <v>20</v>
      </c>
      <c r="G16" s="701">
        <v>7</v>
      </c>
      <c r="I16" s="703">
        <f t="shared" si="0"/>
        <v>803.90625</v>
      </c>
      <c r="K16" s="702" t="s">
        <v>16101</v>
      </c>
      <c r="L16" s="704">
        <v>11.2</v>
      </c>
      <c r="M16" s="705">
        <v>1450</v>
      </c>
      <c r="O16" s="706">
        <f>O17-1</f>
        <v>10</v>
      </c>
      <c r="P16" s="707">
        <f>P17*O16/O17</f>
        <v>43.636363636363633</v>
      </c>
      <c r="Q16" s="708">
        <f>Q$19*(P16/Q$20)^3</f>
        <v>6491.3598797896302</v>
      </c>
      <c r="R16" s="701">
        <v>9</v>
      </c>
      <c r="S16" s="701">
        <f t="shared" si="1"/>
        <v>11500</v>
      </c>
    </row>
    <row r="17" spans="2:19" x14ac:dyDescent="0.25">
      <c r="G17" s="701">
        <v>8</v>
      </c>
      <c r="I17" s="703">
        <f t="shared" si="0"/>
        <v>1200</v>
      </c>
      <c r="K17" s="702" t="s">
        <v>16102</v>
      </c>
      <c r="L17" s="704">
        <v>10</v>
      </c>
      <c r="M17" s="705">
        <v>1692</v>
      </c>
      <c r="O17" s="701">
        <v>11</v>
      </c>
      <c r="P17" s="709">
        <v>48</v>
      </c>
      <c r="Q17" s="708">
        <f>Q$19*(P17/Q$20)^3</f>
        <v>8640</v>
      </c>
    </row>
    <row r="18" spans="2:19" x14ac:dyDescent="0.25">
      <c r="E18" s="715" t="s">
        <v>16138</v>
      </c>
      <c r="G18" s="701">
        <v>9</v>
      </c>
      <c r="I18" s="703">
        <f t="shared" si="0"/>
        <v>1708.59375</v>
      </c>
      <c r="K18" s="702" t="s">
        <v>15713</v>
      </c>
      <c r="L18" s="701">
        <v>11.2</v>
      </c>
      <c r="M18" s="705">
        <v>1873.5</v>
      </c>
      <c r="O18" s="706">
        <f>O17+1</f>
        <v>12</v>
      </c>
      <c r="P18" s="707">
        <f>P17*O18/O17</f>
        <v>52.363636363636367</v>
      </c>
      <c r="Q18" s="708">
        <f>Q$19*(P18/Q$20)^3</f>
        <v>11217.069872276486</v>
      </c>
    </row>
    <row r="19" spans="2:19" x14ac:dyDescent="0.25">
      <c r="E19" s="715" t="s">
        <v>16139</v>
      </c>
      <c r="G19" s="701">
        <v>10</v>
      </c>
      <c r="I19" s="703">
        <f t="shared" si="0"/>
        <v>2343.75</v>
      </c>
      <c r="K19" s="702" t="s">
        <v>15714</v>
      </c>
      <c r="L19" s="704">
        <v>11</v>
      </c>
      <c r="M19" s="705">
        <v>3300</v>
      </c>
      <c r="P19" s="706" t="s">
        <v>16103</v>
      </c>
      <c r="Q19" s="701">
        <v>320</v>
      </c>
    </row>
    <row r="20" spans="2:19" x14ac:dyDescent="0.25">
      <c r="G20" s="701">
        <v>11</v>
      </c>
      <c r="I20" s="703">
        <f t="shared" si="0"/>
        <v>3119.53125</v>
      </c>
      <c r="L20" s="704"/>
      <c r="M20" s="705"/>
      <c r="P20" s="706" t="s">
        <v>16104</v>
      </c>
      <c r="Q20" s="701">
        <v>16</v>
      </c>
    </row>
    <row r="21" spans="2:19" x14ac:dyDescent="0.25">
      <c r="G21" s="701">
        <v>12</v>
      </c>
      <c r="I21" s="703">
        <f>H$9*(G21/$G$9)^3</f>
        <v>4050</v>
      </c>
      <c r="K21" s="702" t="s">
        <v>2302</v>
      </c>
      <c r="L21" s="704">
        <v>1</v>
      </c>
      <c r="M21" s="710">
        <f>400*M10</f>
        <v>0.88184799999999997</v>
      </c>
    </row>
    <row r="22" spans="2:19" x14ac:dyDescent="0.25">
      <c r="G22" s="701">
        <v>13</v>
      </c>
      <c r="I22" s="703">
        <f t="shared" si="0"/>
        <v>5149.21875</v>
      </c>
      <c r="K22" s="702" t="s">
        <v>16105</v>
      </c>
      <c r="L22" s="709">
        <v>0.25</v>
      </c>
      <c r="M22" s="711">
        <f>1/8</f>
        <v>0.125</v>
      </c>
    </row>
    <row r="23" spans="2:19" x14ac:dyDescent="0.25">
      <c r="C23" s="701">
        <f>171/12</f>
        <v>14.25</v>
      </c>
      <c r="E23" s="701">
        <f>6*1.77/0.79</f>
        <v>13.443037974683545</v>
      </c>
      <c r="G23" s="701">
        <v>14</v>
      </c>
      <c r="I23" s="703">
        <f t="shared" si="0"/>
        <v>6431.25</v>
      </c>
      <c r="M23" s="705"/>
    </row>
    <row r="24" spans="2:19" x14ac:dyDescent="0.25">
      <c r="C24" s="701">
        <f>AVERAGE(2601,4255)</f>
        <v>3428</v>
      </c>
      <c r="G24" s="701">
        <v>15</v>
      </c>
      <c r="I24" s="703">
        <f t="shared" si="0"/>
        <v>7910.15625</v>
      </c>
      <c r="M24" s="705"/>
      <c r="S24" s="701">
        <v>12.5</v>
      </c>
    </row>
    <row r="25" spans="2:19" x14ac:dyDescent="0.25">
      <c r="G25" s="701">
        <v>16</v>
      </c>
      <c r="I25" s="703">
        <f t="shared" si="0"/>
        <v>9600</v>
      </c>
      <c r="L25" s="701">
        <f>13/11*6200</f>
        <v>7327.2727272727279</v>
      </c>
      <c r="S25" s="701">
        <f>3*S24</f>
        <v>37.5</v>
      </c>
    </row>
    <row r="26" spans="2:19" x14ac:dyDescent="0.25">
      <c r="G26" s="701">
        <v>17</v>
      </c>
      <c r="I26" s="703">
        <f t="shared" si="0"/>
        <v>11514.84375</v>
      </c>
      <c r="S26" s="701">
        <f>S25^2</f>
        <v>1406.25</v>
      </c>
    </row>
    <row r="27" spans="2:19" x14ac:dyDescent="0.25">
      <c r="G27" s="701">
        <v>18</v>
      </c>
      <c r="I27" s="703">
        <f t="shared" si="0"/>
        <v>13668.75</v>
      </c>
    </row>
    <row r="28" spans="2:19" x14ac:dyDescent="0.25">
      <c r="G28" s="701">
        <v>19</v>
      </c>
      <c r="I28" s="703">
        <f t="shared" si="0"/>
        <v>16075.78125</v>
      </c>
      <c r="L28" s="701">
        <f>60/45</f>
        <v>1.3333333333333333</v>
      </c>
      <c r="M28" s="701">
        <f>5.5*L28</f>
        <v>7.333333333333333</v>
      </c>
      <c r="P28" s="701">
        <f>47/12</f>
        <v>3.9166666666666665</v>
      </c>
    </row>
    <row r="29" spans="2:19" x14ac:dyDescent="0.25">
      <c r="C29" s="701">
        <f>1/40</f>
        <v>2.5000000000000001E-2</v>
      </c>
      <c r="G29" s="701">
        <v>20</v>
      </c>
      <c r="I29" s="703">
        <f t="shared" si="0"/>
        <v>18750</v>
      </c>
      <c r="J29" s="701">
        <f>I29*2/3</f>
        <v>12500</v>
      </c>
      <c r="O29" s="701">
        <v>8</v>
      </c>
      <c r="P29" s="701">
        <f>O29/P$28</f>
        <v>2.042553191489362</v>
      </c>
      <c r="Q29" s="701">
        <f>5.5*P29</f>
        <v>11.234042553191491</v>
      </c>
    </row>
    <row r="30" spans="2:19" x14ac:dyDescent="0.25">
      <c r="B30" s="701">
        <v>1</v>
      </c>
      <c r="C30" s="701">
        <f>C$29^B30</f>
        <v>2.5000000000000001E-2</v>
      </c>
      <c r="D30" s="701">
        <v>0</v>
      </c>
      <c r="O30" s="701">
        <v>7.5</v>
      </c>
      <c r="P30" s="701">
        <f>O30/P$28</f>
        <v>1.9148936170212767</v>
      </c>
      <c r="Q30" s="701">
        <f>5.5*P30</f>
        <v>10.531914893617023</v>
      </c>
    </row>
    <row r="31" spans="2:19" x14ac:dyDescent="0.25">
      <c r="B31" s="701">
        <v>2</v>
      </c>
      <c r="C31" s="701">
        <f>C$29^B31</f>
        <v>6.2500000000000012E-4</v>
      </c>
      <c r="O31" s="701">
        <v>7</v>
      </c>
      <c r="P31" s="701">
        <f>O31/P$28</f>
        <v>1.7872340425531916</v>
      </c>
      <c r="Q31" s="701">
        <f>5.5*P31</f>
        <v>9.8297872340425538</v>
      </c>
    </row>
    <row r="32" spans="2:19" x14ac:dyDescent="0.25">
      <c r="B32" s="701">
        <v>3</v>
      </c>
      <c r="C32" s="701">
        <f>C$29^B32</f>
        <v>1.5625000000000004E-5</v>
      </c>
      <c r="I32" s="701">
        <f>11/12*500</f>
        <v>458.33333333333331</v>
      </c>
      <c r="N32" s="705"/>
      <c r="O32" s="701">
        <v>7</v>
      </c>
      <c r="P32" s="701">
        <f>O32/P$28</f>
        <v>1.7872340425531916</v>
      </c>
      <c r="Q32" s="701">
        <f>5.5*P32</f>
        <v>9.8297872340425538</v>
      </c>
    </row>
    <row r="33" spans="2:16" x14ac:dyDescent="0.25">
      <c r="B33" s="701">
        <v>4</v>
      </c>
      <c r="C33" s="701">
        <f>C$29^B33</f>
        <v>3.9062500000000018E-7</v>
      </c>
      <c r="E33" s="701">
        <v>785.4</v>
      </c>
      <c r="G33" s="701">
        <f>8/58</f>
        <v>0.13793103448275862</v>
      </c>
      <c r="J33" s="701">
        <f>72/40</f>
        <v>1.8</v>
      </c>
      <c r="K33" s="702">
        <f>4.5*1.8</f>
        <v>8.1</v>
      </c>
      <c r="N33" s="705"/>
    </row>
    <row r="34" spans="2:16" x14ac:dyDescent="0.25">
      <c r="C34" s="701">
        <f>1-AVERAGE(C30:C33)</f>
        <v>0.99358974609374995</v>
      </c>
      <c r="E34" s="701">
        <v>2544.6999999999998</v>
      </c>
      <c r="G34" s="701">
        <f>56*G33</f>
        <v>7.7241379310344822</v>
      </c>
      <c r="M34" s="701">
        <v>28.27</v>
      </c>
      <c r="N34" s="705"/>
    </row>
    <row r="35" spans="2:16" x14ac:dyDescent="0.25">
      <c r="E35" s="701">
        <f>E34/E33*9800</f>
        <v>31752.04991087344</v>
      </c>
      <c r="M35" s="701">
        <v>86.59</v>
      </c>
      <c r="N35" s="705"/>
    </row>
    <row r="36" spans="2:16" x14ac:dyDescent="0.25">
      <c r="H36" s="701">
        <f>4.5/5.333</f>
        <v>0.84380273767110436</v>
      </c>
      <c r="J36" s="701">
        <v>37.5</v>
      </c>
      <c r="M36" s="701">
        <v>176.71</v>
      </c>
      <c r="N36" s="705"/>
    </row>
    <row r="37" spans="2:16" x14ac:dyDescent="0.25">
      <c r="H37" s="701">
        <f>9*H36</f>
        <v>7.5942246390399397</v>
      </c>
      <c r="J37" s="701" t="s">
        <v>16106</v>
      </c>
      <c r="M37" s="701">
        <f>M34/M36*5600</f>
        <v>895.88591477562102</v>
      </c>
      <c r="N37" s="705"/>
    </row>
    <row r="38" spans="2:16" x14ac:dyDescent="0.25">
      <c r="J38" s="701" t="s">
        <v>16107</v>
      </c>
      <c r="N38" s="705"/>
    </row>
    <row r="39" spans="2:16" x14ac:dyDescent="0.25">
      <c r="I39" s="701">
        <f>8/7*200</f>
        <v>228.57142857142856</v>
      </c>
      <c r="N39" s="705"/>
    </row>
    <row r="40" spans="2:16" x14ac:dyDescent="0.25">
      <c r="O40" s="701">
        <f>AVERAGE(3968,5512)</f>
        <v>4740</v>
      </c>
    </row>
    <row r="42" spans="2:16" x14ac:dyDescent="0.25">
      <c r="H42" s="701">
        <f>6/5*100/12</f>
        <v>10</v>
      </c>
      <c r="I42" s="701">
        <f>250*6/4</f>
        <v>375</v>
      </c>
      <c r="M42" s="701">
        <f>AVERAGE(33.9,47.2)/12</f>
        <v>3.3791666666666664</v>
      </c>
    </row>
    <row r="43" spans="2:16" x14ac:dyDescent="0.25">
      <c r="I43" s="701">
        <f>250*7/4</f>
        <v>437.5</v>
      </c>
      <c r="J43" s="701">
        <f>50*0.85</f>
        <v>42.5</v>
      </c>
      <c r="M43" s="701">
        <f>AVERAGE(48.5,75)</f>
        <v>61.75</v>
      </c>
    </row>
    <row r="44" spans="2:16" x14ac:dyDescent="0.25">
      <c r="I44" s="701">
        <f>250*2</f>
        <v>500</v>
      </c>
    </row>
    <row r="45" spans="2:16" x14ac:dyDescent="0.25">
      <c r="I45" s="701">
        <f>0.85*480</f>
        <v>408</v>
      </c>
    </row>
    <row r="46" spans="2:16" x14ac:dyDescent="0.25">
      <c r="J46" s="701">
        <v>19.63</v>
      </c>
      <c r="L46" s="701">
        <v>4</v>
      </c>
      <c r="M46" s="701">
        <v>18</v>
      </c>
      <c r="O46" s="701">
        <v>4</v>
      </c>
      <c r="P46" s="701">
        <f>O46*4</f>
        <v>16</v>
      </c>
    </row>
    <row r="47" spans="2:16" x14ac:dyDescent="0.25">
      <c r="J47" s="701">
        <v>314.16000000000003</v>
      </c>
      <c r="L47" s="701">
        <v>3</v>
      </c>
      <c r="M47" s="701">
        <f>L47/L$46*M$46</f>
        <v>13.5</v>
      </c>
      <c r="O47" s="701">
        <v>3.7</v>
      </c>
      <c r="P47" s="701">
        <f>O47*4</f>
        <v>14.8</v>
      </c>
    </row>
    <row r="48" spans="2:16" x14ac:dyDescent="0.25">
      <c r="J48" s="701">
        <f>J46/J47</f>
        <v>6.2484084542908061E-2</v>
      </c>
      <c r="L48" s="701">
        <v>2</v>
      </c>
      <c r="M48" s="701">
        <f>L48/L$46*M$46</f>
        <v>9</v>
      </c>
      <c r="O48" s="701">
        <v>3.2</v>
      </c>
      <c r="P48" s="701">
        <f>O48*4</f>
        <v>12.8</v>
      </c>
    </row>
    <row r="49" spans="4:23" x14ac:dyDescent="0.25">
      <c r="D49" s="701" t="s">
        <v>16108</v>
      </c>
      <c r="I49" s="701">
        <f>40/12</f>
        <v>3.3333333333333335</v>
      </c>
      <c r="J49" s="701">
        <f>700*J48/2</f>
        <v>21.86942959001782</v>
      </c>
      <c r="L49" s="701">
        <v>1</v>
      </c>
      <c r="M49" s="701">
        <f>L49/L$46*M$46</f>
        <v>4.5</v>
      </c>
      <c r="O49" s="701">
        <v>2.5</v>
      </c>
      <c r="P49" s="701">
        <f>O49*4</f>
        <v>10</v>
      </c>
    </row>
    <row r="50" spans="4:23" x14ac:dyDescent="0.25">
      <c r="D50" s="701" t="s">
        <v>16109</v>
      </c>
      <c r="E50" s="701">
        <f>E$52/F$52*F50</f>
        <v>9.9166666666666661</v>
      </c>
      <c r="F50" s="712">
        <f>AVERAGE(64,76)/12</f>
        <v>5.833333333333333</v>
      </c>
      <c r="G50" s="701">
        <f>AVERAGE(1975,2425)</f>
        <v>2200</v>
      </c>
      <c r="H50" s="713" t="s">
        <v>15866</v>
      </c>
    </row>
    <row r="51" spans="4:23" x14ac:dyDescent="0.25">
      <c r="D51" s="701" t="s">
        <v>16110</v>
      </c>
      <c r="E51" s="701">
        <f>E$52/F$52*F51</f>
        <v>8.5</v>
      </c>
      <c r="F51" s="712">
        <f>AVERAGE(56,64)/12</f>
        <v>5</v>
      </c>
      <c r="G51" s="701">
        <f>AVERAGE(1100,2000)</f>
        <v>1550</v>
      </c>
      <c r="H51" s="713" t="s">
        <v>15867</v>
      </c>
    </row>
    <row r="52" spans="4:23" x14ac:dyDescent="0.25">
      <c r="D52" s="701" t="s">
        <v>16111</v>
      </c>
      <c r="E52" s="701">
        <v>8.5</v>
      </c>
      <c r="F52" s="712">
        <f>AVERAGE(56,64)/12</f>
        <v>5</v>
      </c>
      <c r="G52" s="701">
        <f>AVERAGE(900,1250)</f>
        <v>1075</v>
      </c>
      <c r="H52" s="713" t="s">
        <v>15868</v>
      </c>
      <c r="L52" s="701">
        <v>10</v>
      </c>
      <c r="M52" s="701">
        <f>L52/11*15800</f>
        <v>14363.636363636364</v>
      </c>
    </row>
    <row r="53" spans="4:23" x14ac:dyDescent="0.25">
      <c r="D53" s="701" t="s">
        <v>391</v>
      </c>
      <c r="E53" s="701">
        <f>E$52/F$52*F53</f>
        <v>8.3583333333333343</v>
      </c>
      <c r="F53" s="712">
        <f>AVERAGE(57,61)/12</f>
        <v>4.916666666666667</v>
      </c>
      <c r="G53" s="701">
        <f>AVERAGE(800,1000)</f>
        <v>900</v>
      </c>
      <c r="H53" s="713" t="s">
        <v>15869</v>
      </c>
      <c r="L53" s="701">
        <v>11</v>
      </c>
      <c r="M53" s="701">
        <f>L53/11*15800</f>
        <v>15800</v>
      </c>
    </row>
    <row r="54" spans="4:23" x14ac:dyDescent="0.25">
      <c r="D54" s="701" t="s">
        <v>16112</v>
      </c>
      <c r="E54" s="701">
        <v>6.5</v>
      </c>
      <c r="F54" s="712">
        <f>AVERAGE(0)/12</f>
        <v>0</v>
      </c>
      <c r="G54" s="701">
        <v>535</v>
      </c>
      <c r="H54" s="713"/>
      <c r="I54" s="701">
        <f>10/12*2200</f>
        <v>1833.3333333333335</v>
      </c>
      <c r="L54" s="701">
        <v>12</v>
      </c>
      <c r="M54" s="701">
        <f>L54/11*15800</f>
        <v>17236.363636363636</v>
      </c>
      <c r="T54" s="701">
        <v>92</v>
      </c>
      <c r="U54" s="701">
        <v>42</v>
      </c>
      <c r="V54" s="701">
        <f>T54*U54</f>
        <v>3864</v>
      </c>
      <c r="W54" s="701">
        <f>V54/4</f>
        <v>966</v>
      </c>
    </row>
    <row r="55" spans="4:23" x14ac:dyDescent="0.25">
      <c r="D55" s="701" t="s">
        <v>16113</v>
      </c>
      <c r="E55" s="701">
        <f>E$52/F$52*F55</f>
        <v>7.3666666666666663</v>
      </c>
      <c r="F55" s="712">
        <f>AVERAGE(48,56)/12</f>
        <v>4.333333333333333</v>
      </c>
      <c r="G55" s="701">
        <f>AVERAGE(551,794)</f>
        <v>672.5</v>
      </c>
      <c r="I55" s="701">
        <f>11/12*2200</f>
        <v>2016.6666666666665</v>
      </c>
      <c r="N55" s="714"/>
      <c r="T55" s="701">
        <v>92</v>
      </c>
      <c r="U55" s="701">
        <v>31</v>
      </c>
      <c r="V55" s="701">
        <f t="shared" ref="V55:V61" si="2">T55*U55</f>
        <v>2852</v>
      </c>
      <c r="W55" s="701">
        <f t="shared" ref="W55:W61" si="3">V55/4</f>
        <v>713</v>
      </c>
    </row>
    <row r="56" spans="4:23" x14ac:dyDescent="0.25">
      <c r="D56" s="701" t="s">
        <v>16114</v>
      </c>
      <c r="E56" s="701">
        <f>E$52/F$52*F56</f>
        <v>13.6</v>
      </c>
      <c r="F56" s="701">
        <v>8</v>
      </c>
      <c r="G56" s="701">
        <v>6350</v>
      </c>
      <c r="H56" s="701" t="s">
        <v>15868</v>
      </c>
      <c r="N56" s="714"/>
      <c r="T56" s="701">
        <v>92</v>
      </c>
      <c r="U56" s="701">
        <v>19</v>
      </c>
      <c r="V56" s="701">
        <f t="shared" si="2"/>
        <v>1748</v>
      </c>
      <c r="W56" s="701">
        <f t="shared" si="3"/>
        <v>437</v>
      </c>
    </row>
    <row r="57" spans="4:23" x14ac:dyDescent="0.25">
      <c r="D57" s="701" t="s">
        <v>16115</v>
      </c>
      <c r="E57" s="701">
        <v>4.3</v>
      </c>
      <c r="G57" s="701">
        <v>200</v>
      </c>
      <c r="H57" s="701" t="s">
        <v>15868</v>
      </c>
      <c r="K57" s="702">
        <f>AVERAGE(5990,7980)</f>
        <v>6985</v>
      </c>
      <c r="N57" s="714"/>
      <c r="T57" s="701">
        <v>8</v>
      </c>
      <c r="U57" s="701">
        <v>40</v>
      </c>
      <c r="V57" s="701">
        <f t="shared" si="2"/>
        <v>320</v>
      </c>
      <c r="W57" s="701">
        <f t="shared" si="3"/>
        <v>80</v>
      </c>
    </row>
    <row r="58" spans="4:23" x14ac:dyDescent="0.25">
      <c r="N58" s="714"/>
      <c r="T58" s="701">
        <v>8</v>
      </c>
      <c r="U58" s="701">
        <v>27</v>
      </c>
      <c r="V58" s="701">
        <f t="shared" si="2"/>
        <v>216</v>
      </c>
      <c r="W58" s="701">
        <f t="shared" si="3"/>
        <v>54</v>
      </c>
    </row>
    <row r="59" spans="4:23" x14ac:dyDescent="0.25">
      <c r="K59" s="702">
        <v>8</v>
      </c>
      <c r="N59" s="714"/>
      <c r="T59" s="701">
        <v>8</v>
      </c>
      <c r="U59" s="701">
        <v>18</v>
      </c>
      <c r="V59" s="701">
        <f t="shared" si="2"/>
        <v>144</v>
      </c>
      <c r="W59" s="701">
        <f t="shared" si="3"/>
        <v>36</v>
      </c>
    </row>
    <row r="60" spans="4:23" x14ac:dyDescent="0.25">
      <c r="J60" s="701">
        <v>15000</v>
      </c>
      <c r="K60" s="702">
        <v>9</v>
      </c>
      <c r="M60" s="701">
        <v>29</v>
      </c>
      <c r="N60" s="714">
        <f t="shared" ref="N60:N65" si="4">M60/M$67*N$67</f>
        <v>3770</v>
      </c>
      <c r="T60" s="701">
        <v>8</v>
      </c>
      <c r="U60" s="701">
        <v>11</v>
      </c>
      <c r="V60" s="701">
        <f t="shared" si="2"/>
        <v>88</v>
      </c>
      <c r="W60" s="701">
        <f t="shared" si="3"/>
        <v>22</v>
      </c>
    </row>
    <row r="61" spans="4:23" x14ac:dyDescent="0.25">
      <c r="K61" s="702">
        <v>10</v>
      </c>
      <c r="M61" s="701">
        <v>30</v>
      </c>
      <c r="N61" s="714">
        <f t="shared" si="4"/>
        <v>3900</v>
      </c>
      <c r="T61" s="701">
        <v>8</v>
      </c>
      <c r="U61" s="701">
        <v>4</v>
      </c>
      <c r="V61" s="701">
        <f t="shared" si="2"/>
        <v>32</v>
      </c>
      <c r="W61" s="701">
        <f t="shared" si="3"/>
        <v>8</v>
      </c>
    </row>
    <row r="62" spans="4:23" x14ac:dyDescent="0.25">
      <c r="K62" s="702">
        <v>11</v>
      </c>
      <c r="M62" s="701">
        <v>31</v>
      </c>
      <c r="N62" s="714">
        <f t="shared" si="4"/>
        <v>4030</v>
      </c>
    </row>
    <row r="63" spans="4:23" x14ac:dyDescent="0.25">
      <c r="F63" s="701">
        <v>11</v>
      </c>
      <c r="G63" s="701">
        <f>F63/F$65*G$65</f>
        <v>4230.7692307692305</v>
      </c>
      <c r="I63" s="701">
        <f>1/8</f>
        <v>0.125</v>
      </c>
      <c r="M63" s="701">
        <v>32</v>
      </c>
      <c r="N63" s="714">
        <f t="shared" si="4"/>
        <v>4160</v>
      </c>
    </row>
    <row r="64" spans="4:23" x14ac:dyDescent="0.25">
      <c r="F64" s="701">
        <v>12</v>
      </c>
      <c r="G64" s="701">
        <f>F64/F$65*G$65</f>
        <v>4615.3846153846152</v>
      </c>
      <c r="M64" s="701">
        <v>33</v>
      </c>
      <c r="N64" s="714">
        <f t="shared" si="4"/>
        <v>4290</v>
      </c>
    </row>
    <row r="65" spans="6:14" x14ac:dyDescent="0.25">
      <c r="F65" s="701">
        <v>13</v>
      </c>
      <c r="G65" s="701">
        <v>5000</v>
      </c>
      <c r="M65" s="701">
        <v>6</v>
      </c>
      <c r="N65" s="714">
        <f t="shared" si="4"/>
        <v>780</v>
      </c>
    </row>
    <row r="66" spans="6:14" x14ac:dyDescent="0.25">
      <c r="M66" s="701">
        <v>4</v>
      </c>
      <c r="N66" s="714">
        <f>M66/M$67*N$67</f>
        <v>520</v>
      </c>
    </row>
    <row r="67" spans="6:14" x14ac:dyDescent="0.25">
      <c r="M67" s="715">
        <v>5</v>
      </c>
      <c r="N67" s="714">
        <v>650</v>
      </c>
    </row>
    <row r="68" spans="6:14" x14ac:dyDescent="0.25">
      <c r="H68" s="701">
        <v>135</v>
      </c>
      <c r="I68" s="701">
        <v>4</v>
      </c>
    </row>
    <row r="69" spans="6:14" x14ac:dyDescent="0.25">
      <c r="I69" s="716" t="s">
        <v>1651</v>
      </c>
    </row>
    <row r="70" spans="6:14" x14ac:dyDescent="0.25">
      <c r="I70" s="716" t="s">
        <v>16422</v>
      </c>
    </row>
    <row r="71" spans="6:14" x14ac:dyDescent="0.25">
      <c r="I71" s="716" t="s">
        <v>16423</v>
      </c>
    </row>
    <row r="73" spans="6:14" x14ac:dyDescent="0.25">
      <c r="H73" s="701">
        <v>1000</v>
      </c>
      <c r="I73" s="701">
        <v>10</v>
      </c>
    </row>
    <row r="74" spans="6:14" x14ac:dyDescent="0.25">
      <c r="I74" s="716" t="s">
        <v>1655</v>
      </c>
    </row>
    <row r="75" spans="6:14" x14ac:dyDescent="0.25">
      <c r="I75" s="716" t="s">
        <v>16424</v>
      </c>
    </row>
    <row r="76" spans="6:14" x14ac:dyDescent="0.25">
      <c r="I76" s="716" t="s">
        <v>16425</v>
      </c>
      <c r="J76" s="701">
        <v>175</v>
      </c>
      <c r="K76" s="702">
        <v>275</v>
      </c>
    </row>
    <row r="77" spans="6:14" x14ac:dyDescent="0.25">
      <c r="J77" s="701">
        <v>350</v>
      </c>
      <c r="K77" s="702">
        <v>550</v>
      </c>
    </row>
    <row r="78" spans="6:14" x14ac:dyDescent="0.25">
      <c r="J78" s="701">
        <v>525</v>
      </c>
      <c r="K78" s="702">
        <v>825</v>
      </c>
    </row>
    <row r="79" spans="6:14" x14ac:dyDescent="0.25">
      <c r="J79" s="701">
        <v>700</v>
      </c>
    </row>
  </sheetData>
  <sortState xmlns:xlrd2="http://schemas.microsoft.com/office/spreadsheetml/2017/richdata2" ref="R11:T16">
    <sortCondition ref="R11:R1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569"/>
  <sheetViews>
    <sheetView zoomScale="115" zoomScaleNormal="115" workbookViewId="0">
      <pane ySplit="2" topLeftCell="A1211" activePane="bottomLeft" state="frozen"/>
      <selection pane="bottomLeft" activeCell="D1230" sqref="D1230"/>
    </sheetView>
  </sheetViews>
  <sheetFormatPr defaultColWidth="9.140625" defaultRowHeight="12.75" x14ac:dyDescent="0.2"/>
  <cols>
    <col min="1" max="1" width="4.140625" style="4" customWidth="1"/>
    <col min="2" max="2" width="9.140625" style="2"/>
    <col min="3" max="3" width="23.5703125" style="555" bestFit="1" customWidth="1"/>
    <col min="4" max="4" width="52.5703125" style="5" customWidth="1"/>
    <col min="5" max="5" width="49" style="3" customWidth="1"/>
    <col min="6" max="6" width="11.85546875" style="4" bestFit="1" customWidth="1"/>
    <col min="7" max="7" width="20" style="555" customWidth="1"/>
    <col min="8" max="8" width="16.85546875" style="488" bestFit="1" customWidth="1"/>
    <col min="9" max="9" width="14.85546875" style="2" customWidth="1"/>
    <col min="10" max="10" width="14.140625" style="4" customWidth="1"/>
    <col min="11" max="16384" width="9.140625" style="4"/>
  </cols>
  <sheetData>
    <row r="1" spans="1:10" ht="13.5" thickBot="1" x14ac:dyDescent="0.25">
      <c r="A1" s="58"/>
      <c r="B1" s="59"/>
      <c r="C1" s="557"/>
      <c r="D1" s="557"/>
      <c r="E1" s="61"/>
      <c r="F1" s="58"/>
      <c r="G1" s="557"/>
      <c r="H1" s="556"/>
      <c r="I1" s="59"/>
      <c r="J1" s="58"/>
    </row>
    <row r="2" spans="1:10" s="1" customFormat="1" ht="26.25" thickBot="1" x14ac:dyDescent="0.25">
      <c r="A2" s="62"/>
      <c r="B2" s="63" t="s">
        <v>5995</v>
      </c>
      <c r="C2" s="57" t="s">
        <v>6411</v>
      </c>
      <c r="D2" s="64" t="s">
        <v>1694</v>
      </c>
      <c r="E2" s="64" t="s">
        <v>6410</v>
      </c>
      <c r="F2" s="65" t="s">
        <v>5994</v>
      </c>
      <c r="G2" s="65" t="s">
        <v>7507</v>
      </c>
      <c r="H2" s="65" t="s">
        <v>5576</v>
      </c>
      <c r="I2" s="66" t="s">
        <v>7508</v>
      </c>
      <c r="J2" s="62"/>
    </row>
    <row r="3" spans="1:10" ht="25.5" x14ac:dyDescent="0.2">
      <c r="A3" s="58"/>
      <c r="B3" s="558">
        <v>1</v>
      </c>
      <c r="C3" s="605" t="s">
        <v>5950</v>
      </c>
      <c r="D3" s="559" t="s">
        <v>4367</v>
      </c>
      <c r="E3" s="560" t="s">
        <v>6629</v>
      </c>
      <c r="F3" s="561"/>
      <c r="G3" s="562" t="s">
        <v>3486</v>
      </c>
      <c r="H3" s="563" t="s">
        <v>3486</v>
      </c>
      <c r="I3" s="564" t="s">
        <v>5777</v>
      </c>
      <c r="J3" s="58"/>
    </row>
    <row r="4" spans="1:10" ht="51" x14ac:dyDescent="0.2">
      <c r="A4" s="58"/>
      <c r="B4" s="565">
        <v>2</v>
      </c>
      <c r="C4" s="605" t="s">
        <v>5335</v>
      </c>
      <c r="D4" s="566" t="s">
        <v>3151</v>
      </c>
      <c r="E4" s="567" t="s">
        <v>2091</v>
      </c>
      <c r="F4" s="568"/>
      <c r="G4" s="569" t="s">
        <v>3486</v>
      </c>
      <c r="H4" s="570" t="s">
        <v>3486</v>
      </c>
      <c r="I4" s="571" t="s">
        <v>5777</v>
      </c>
      <c r="J4" s="58"/>
    </row>
    <row r="5" spans="1:10" ht="63.75" x14ac:dyDescent="0.2">
      <c r="A5" s="58"/>
      <c r="B5" s="572">
        <v>3</v>
      </c>
      <c r="C5" s="576" t="s">
        <v>6940</v>
      </c>
      <c r="D5" s="573" t="s">
        <v>6833</v>
      </c>
      <c r="E5" s="574" t="s">
        <v>5537</v>
      </c>
      <c r="F5" s="575"/>
      <c r="G5" s="569" t="s">
        <v>3486</v>
      </c>
      <c r="H5" s="570" t="s">
        <v>3486</v>
      </c>
      <c r="I5" s="571" t="s">
        <v>5777</v>
      </c>
      <c r="J5" s="58"/>
    </row>
    <row r="6" spans="1:10" ht="25.5" x14ac:dyDescent="0.2">
      <c r="A6" s="58"/>
      <c r="B6" s="565">
        <v>4</v>
      </c>
      <c r="C6" s="576" t="s">
        <v>6630</v>
      </c>
      <c r="D6" s="573" t="s">
        <v>11606</v>
      </c>
      <c r="E6" s="574" t="s">
        <v>5536</v>
      </c>
      <c r="F6" s="575"/>
      <c r="G6" s="569" t="s">
        <v>3486</v>
      </c>
      <c r="H6" s="570" t="s">
        <v>3486</v>
      </c>
      <c r="I6" s="571" t="s">
        <v>5777</v>
      </c>
      <c r="J6" s="58"/>
    </row>
    <row r="7" spans="1:10" ht="38.25" x14ac:dyDescent="0.2">
      <c r="A7" s="58"/>
      <c r="B7" s="572">
        <v>5</v>
      </c>
      <c r="C7" s="576" t="s">
        <v>2079</v>
      </c>
      <c r="D7" s="573" t="s">
        <v>6628</v>
      </c>
      <c r="E7" s="574" t="s">
        <v>5535</v>
      </c>
      <c r="F7" s="575"/>
      <c r="G7" s="569" t="s">
        <v>3486</v>
      </c>
      <c r="H7" s="570" t="s">
        <v>3486</v>
      </c>
      <c r="I7" s="571" t="s">
        <v>5777</v>
      </c>
      <c r="J7" s="58"/>
    </row>
    <row r="8" spans="1:10" x14ac:dyDescent="0.2">
      <c r="A8" s="58"/>
      <c r="B8" s="565">
        <v>6</v>
      </c>
      <c r="C8" s="576" t="s">
        <v>1098</v>
      </c>
      <c r="D8" s="573" t="s">
        <v>1101</v>
      </c>
      <c r="E8" s="574"/>
      <c r="F8" s="575"/>
      <c r="G8" s="569" t="s">
        <v>3486</v>
      </c>
      <c r="H8" s="570" t="s">
        <v>3486</v>
      </c>
      <c r="I8" s="571" t="s">
        <v>5777</v>
      </c>
      <c r="J8" s="58"/>
    </row>
    <row r="9" spans="1:10" ht="25.5" x14ac:dyDescent="0.2">
      <c r="A9" s="58"/>
      <c r="B9" s="572">
        <v>7</v>
      </c>
      <c r="C9" s="576" t="s">
        <v>1099</v>
      </c>
      <c r="D9" s="573" t="s">
        <v>7375</v>
      </c>
      <c r="E9" s="574" t="s">
        <v>3980</v>
      </c>
      <c r="F9" s="575"/>
      <c r="G9" s="569" t="s">
        <v>3486</v>
      </c>
      <c r="H9" s="570" t="s">
        <v>3486</v>
      </c>
      <c r="I9" s="571" t="s">
        <v>5777</v>
      </c>
      <c r="J9" s="58"/>
    </row>
    <row r="10" spans="1:10" x14ac:dyDescent="0.2">
      <c r="A10" s="58"/>
      <c r="B10" s="565">
        <v>8</v>
      </c>
      <c r="C10" s="576" t="s">
        <v>1100</v>
      </c>
      <c r="D10" s="573"/>
      <c r="E10" s="574"/>
      <c r="F10" s="575"/>
      <c r="G10" s="569" t="s">
        <v>3486</v>
      </c>
      <c r="H10" s="570" t="s">
        <v>3486</v>
      </c>
      <c r="I10" s="571" t="s">
        <v>5777</v>
      </c>
      <c r="J10" s="58"/>
    </row>
    <row r="11" spans="1:10" x14ac:dyDescent="0.2">
      <c r="A11" s="58"/>
      <c r="B11" s="572">
        <v>9</v>
      </c>
      <c r="C11" s="576" t="s">
        <v>6740</v>
      </c>
      <c r="D11" s="573" t="s">
        <v>3629</v>
      </c>
      <c r="E11" s="574" t="s">
        <v>6738</v>
      </c>
      <c r="F11" s="575"/>
      <c r="G11" s="569" t="s">
        <v>3486</v>
      </c>
      <c r="H11" s="570" t="s">
        <v>3486</v>
      </c>
      <c r="I11" s="571" t="s">
        <v>5777</v>
      </c>
      <c r="J11" s="58"/>
    </row>
    <row r="12" spans="1:10" ht="25.5" x14ac:dyDescent="0.2">
      <c r="A12" s="58"/>
      <c r="B12" s="565">
        <v>10</v>
      </c>
      <c r="C12" s="576" t="s">
        <v>6741</v>
      </c>
      <c r="D12" s="573" t="s">
        <v>3629</v>
      </c>
      <c r="E12" s="574" t="s">
        <v>7161</v>
      </c>
      <c r="F12" s="575"/>
      <c r="G12" s="569" t="s">
        <v>3486</v>
      </c>
      <c r="H12" s="570" t="s">
        <v>3486</v>
      </c>
      <c r="I12" s="571" t="s">
        <v>5777</v>
      </c>
      <c r="J12" s="58"/>
    </row>
    <row r="13" spans="1:10" x14ac:dyDescent="0.2">
      <c r="A13" s="58"/>
      <c r="B13" s="572">
        <v>11</v>
      </c>
      <c r="C13" s="576" t="s">
        <v>6742</v>
      </c>
      <c r="D13" s="573" t="s">
        <v>6741</v>
      </c>
      <c r="E13" s="574" t="s">
        <v>7756</v>
      </c>
      <c r="F13" s="575"/>
      <c r="G13" s="569" t="s">
        <v>3486</v>
      </c>
      <c r="H13" s="570" t="s">
        <v>3486</v>
      </c>
      <c r="I13" s="571" t="s">
        <v>5777</v>
      </c>
      <c r="J13" s="58"/>
    </row>
    <row r="14" spans="1:10" ht="25.5" x14ac:dyDescent="0.2">
      <c r="A14" s="58"/>
      <c r="B14" s="565">
        <v>12</v>
      </c>
      <c r="C14" s="576" t="s">
        <v>3631</v>
      </c>
      <c r="D14" s="573" t="s">
        <v>3629</v>
      </c>
      <c r="E14" s="574" t="s">
        <v>5949</v>
      </c>
      <c r="F14" s="575"/>
      <c r="G14" s="569" t="s">
        <v>3486</v>
      </c>
      <c r="H14" s="570" t="s">
        <v>3486</v>
      </c>
      <c r="I14" s="571" t="s">
        <v>5777</v>
      </c>
      <c r="J14" s="58"/>
    </row>
    <row r="15" spans="1:10" ht="25.5" x14ac:dyDescent="0.2">
      <c r="A15" s="58"/>
      <c r="B15" s="572">
        <v>13</v>
      </c>
      <c r="C15" s="576" t="s">
        <v>5495</v>
      </c>
      <c r="D15" s="573" t="s">
        <v>6631</v>
      </c>
      <c r="E15" s="574" t="s">
        <v>7160</v>
      </c>
      <c r="F15" s="575"/>
      <c r="G15" s="569" t="s">
        <v>3486</v>
      </c>
      <c r="H15" s="570" t="s">
        <v>3486</v>
      </c>
      <c r="I15" s="571" t="s">
        <v>5777</v>
      </c>
      <c r="J15" s="58"/>
    </row>
    <row r="16" spans="1:10" ht="38.25" x14ac:dyDescent="0.2">
      <c r="A16" s="58"/>
      <c r="B16" s="565">
        <v>14</v>
      </c>
      <c r="C16" s="576" t="s">
        <v>4758</v>
      </c>
      <c r="D16" s="573" t="s">
        <v>14046</v>
      </c>
      <c r="E16" s="651" t="s">
        <v>14070</v>
      </c>
      <c r="F16" s="575"/>
      <c r="G16" s="569" t="s">
        <v>3486</v>
      </c>
      <c r="H16" s="570" t="s">
        <v>3486</v>
      </c>
      <c r="I16" s="571" t="s">
        <v>5777</v>
      </c>
      <c r="J16" s="58"/>
    </row>
    <row r="17" spans="1:10" s="541" customFormat="1" ht="25.5" x14ac:dyDescent="0.2">
      <c r="A17" s="58"/>
      <c r="B17" s="572">
        <v>15</v>
      </c>
      <c r="C17" s="500" t="s">
        <v>607</v>
      </c>
      <c r="D17" s="426" t="s">
        <v>11690</v>
      </c>
      <c r="E17" s="91" t="s">
        <v>1507</v>
      </c>
      <c r="F17" s="92" t="s">
        <v>7557</v>
      </c>
      <c r="G17" s="542"/>
      <c r="H17" s="522"/>
      <c r="I17" s="540" t="s">
        <v>14037</v>
      </c>
      <c r="J17" s="539"/>
    </row>
    <row r="18" spans="1:10" x14ac:dyDescent="0.2">
      <c r="A18" s="58"/>
      <c r="B18" s="565">
        <v>16</v>
      </c>
      <c r="C18" s="500" t="s">
        <v>7761</v>
      </c>
      <c r="D18" s="426" t="s">
        <v>844</v>
      </c>
      <c r="E18" s="91" t="s">
        <v>7511</v>
      </c>
      <c r="F18" s="67"/>
      <c r="G18" s="542" t="s">
        <v>3486</v>
      </c>
      <c r="H18" s="522" t="s">
        <v>3486</v>
      </c>
      <c r="I18" s="540" t="s">
        <v>14037</v>
      </c>
      <c r="J18" s="58"/>
    </row>
    <row r="19" spans="1:10" ht="25.5" x14ac:dyDescent="0.2">
      <c r="A19" s="58"/>
      <c r="B19" s="572">
        <v>17</v>
      </c>
      <c r="C19" s="500" t="s">
        <v>14045</v>
      </c>
      <c r="D19" s="426" t="s">
        <v>8282</v>
      </c>
      <c r="E19" s="91" t="s">
        <v>3015</v>
      </c>
      <c r="F19" s="67"/>
      <c r="G19" s="542" t="s">
        <v>3486</v>
      </c>
      <c r="H19" s="522" t="s">
        <v>3486</v>
      </c>
      <c r="I19" s="540" t="s">
        <v>14037</v>
      </c>
      <c r="J19" s="58"/>
    </row>
    <row r="20" spans="1:10" ht="25.5" x14ac:dyDescent="0.2">
      <c r="A20" s="58"/>
      <c r="B20" s="565">
        <v>18</v>
      </c>
      <c r="C20" s="500" t="s">
        <v>11782</v>
      </c>
      <c r="D20" s="426" t="s">
        <v>11779</v>
      </c>
      <c r="E20" s="91" t="s">
        <v>11783</v>
      </c>
      <c r="F20" s="67"/>
      <c r="G20" s="542"/>
      <c r="H20" s="522"/>
      <c r="I20" s="540" t="s">
        <v>14037</v>
      </c>
      <c r="J20" s="58"/>
    </row>
    <row r="21" spans="1:10" ht="76.5" x14ac:dyDescent="0.2">
      <c r="A21" s="58"/>
      <c r="B21" s="572">
        <v>19</v>
      </c>
      <c r="C21" s="500" t="s">
        <v>13356</v>
      </c>
      <c r="D21" s="426" t="s">
        <v>13345</v>
      </c>
      <c r="E21" s="91" t="s">
        <v>13357</v>
      </c>
      <c r="F21" s="92" t="s">
        <v>3711</v>
      </c>
      <c r="G21" s="542"/>
      <c r="H21" s="522"/>
      <c r="I21" s="540" t="s">
        <v>14037</v>
      </c>
      <c r="J21" s="58"/>
    </row>
    <row r="22" spans="1:10" ht="114.75" x14ac:dyDescent="0.2">
      <c r="A22" s="58"/>
      <c r="B22" s="565">
        <v>20</v>
      </c>
      <c r="C22" s="500" t="s">
        <v>7284</v>
      </c>
      <c r="D22" s="426" t="s">
        <v>14493</v>
      </c>
      <c r="E22" s="70" t="s">
        <v>6334</v>
      </c>
      <c r="F22" s="71" t="s">
        <v>4607</v>
      </c>
      <c r="G22" s="542" t="s">
        <v>3486</v>
      </c>
      <c r="H22" s="522" t="s">
        <v>3486</v>
      </c>
      <c r="I22" s="540" t="s">
        <v>14037</v>
      </c>
      <c r="J22" s="58"/>
    </row>
    <row r="23" spans="1:10" ht="38.25" x14ac:dyDescent="0.2">
      <c r="A23" s="58"/>
      <c r="B23" s="572">
        <v>21</v>
      </c>
      <c r="C23" s="500" t="s">
        <v>7285</v>
      </c>
      <c r="D23" s="426" t="s">
        <v>7282</v>
      </c>
      <c r="E23" s="91" t="s">
        <v>4898</v>
      </c>
      <c r="F23" s="71"/>
      <c r="G23" s="542" t="s">
        <v>3486</v>
      </c>
      <c r="H23" s="522" t="s">
        <v>3486</v>
      </c>
      <c r="I23" s="540" t="s">
        <v>14037</v>
      </c>
      <c r="J23" s="58"/>
    </row>
    <row r="24" spans="1:10" ht="76.5" x14ac:dyDescent="0.2">
      <c r="A24" s="58"/>
      <c r="B24" s="565">
        <v>22</v>
      </c>
      <c r="C24" s="500" t="s">
        <v>2966</v>
      </c>
      <c r="D24" s="426" t="s">
        <v>11635</v>
      </c>
      <c r="E24" s="91" t="s">
        <v>11634</v>
      </c>
      <c r="F24" s="524" t="s">
        <v>7556</v>
      </c>
      <c r="G24" s="542"/>
      <c r="H24" s="522"/>
      <c r="I24" s="540" t="s">
        <v>14037</v>
      </c>
      <c r="J24" s="58"/>
    </row>
    <row r="25" spans="1:10" ht="51" x14ac:dyDescent="0.2">
      <c r="A25" s="58"/>
      <c r="B25" s="572">
        <v>23</v>
      </c>
      <c r="C25" s="500" t="s">
        <v>681</v>
      </c>
      <c r="D25" s="426" t="s">
        <v>2788</v>
      </c>
      <c r="E25" s="91" t="s">
        <v>682</v>
      </c>
      <c r="F25" s="71"/>
      <c r="G25" s="542" t="s">
        <v>3486</v>
      </c>
      <c r="H25" s="522" t="s">
        <v>3486</v>
      </c>
      <c r="I25" s="540" t="s">
        <v>14037</v>
      </c>
      <c r="J25" s="58"/>
    </row>
    <row r="26" spans="1:10" ht="38.25" x14ac:dyDescent="0.2">
      <c r="A26" s="58"/>
      <c r="B26" s="565">
        <v>24</v>
      </c>
      <c r="C26" s="500" t="s">
        <v>11136</v>
      </c>
      <c r="D26" s="426" t="s">
        <v>12145</v>
      </c>
      <c r="E26" s="91" t="s">
        <v>11137</v>
      </c>
      <c r="F26" s="524" t="s">
        <v>7615</v>
      </c>
      <c r="G26" s="542" t="s">
        <v>3486</v>
      </c>
      <c r="H26" s="522" t="s">
        <v>3486</v>
      </c>
      <c r="I26" s="540" t="s">
        <v>14037</v>
      </c>
      <c r="J26" s="58"/>
    </row>
    <row r="27" spans="1:10" ht="38.25" x14ac:dyDescent="0.2">
      <c r="A27" s="58"/>
      <c r="B27" s="572">
        <v>25</v>
      </c>
      <c r="C27" s="500" t="s">
        <v>11487</v>
      </c>
      <c r="D27" s="426" t="s">
        <v>11436</v>
      </c>
      <c r="E27" s="91" t="s">
        <v>11489</v>
      </c>
      <c r="F27" s="524" t="s">
        <v>11488</v>
      </c>
      <c r="G27" s="542" t="s">
        <v>3486</v>
      </c>
      <c r="H27" s="522" t="s">
        <v>3486</v>
      </c>
      <c r="I27" s="540" t="s">
        <v>14037</v>
      </c>
      <c r="J27" s="58"/>
    </row>
    <row r="28" spans="1:10" ht="63.75" x14ac:dyDescent="0.2">
      <c r="A28" s="58"/>
      <c r="B28" s="565">
        <v>26</v>
      </c>
      <c r="C28" s="500" t="s">
        <v>11639</v>
      </c>
      <c r="D28" s="426" t="s">
        <v>11599</v>
      </c>
      <c r="E28" s="91" t="s">
        <v>11640</v>
      </c>
      <c r="F28" s="71"/>
      <c r="G28" s="542"/>
      <c r="H28" s="522"/>
      <c r="I28" s="540" t="s">
        <v>14037</v>
      </c>
      <c r="J28" s="58"/>
    </row>
    <row r="29" spans="1:10" ht="38.25" x14ac:dyDescent="0.2">
      <c r="A29" s="58"/>
      <c r="B29" s="572">
        <v>27</v>
      </c>
      <c r="C29" s="500" t="s">
        <v>11978</v>
      </c>
      <c r="D29" s="426" t="s">
        <v>11961</v>
      </c>
      <c r="E29" s="91" t="s">
        <v>11980</v>
      </c>
      <c r="F29" s="524" t="s">
        <v>11979</v>
      </c>
      <c r="G29" s="542" t="s">
        <v>3486</v>
      </c>
      <c r="H29" s="522" t="s">
        <v>3486</v>
      </c>
      <c r="I29" s="540" t="s">
        <v>14037</v>
      </c>
      <c r="J29" s="58"/>
    </row>
    <row r="30" spans="1:10" x14ac:dyDescent="0.2">
      <c r="A30" s="58"/>
      <c r="B30" s="565">
        <v>28</v>
      </c>
      <c r="C30" s="500" t="s">
        <v>3447</v>
      </c>
      <c r="D30" s="69" t="s">
        <v>10177</v>
      </c>
      <c r="E30" s="70" t="s">
        <v>3448</v>
      </c>
      <c r="F30" s="67"/>
      <c r="G30" s="542"/>
      <c r="H30" s="522"/>
      <c r="I30" s="540" t="s">
        <v>14037</v>
      </c>
      <c r="J30" s="58"/>
    </row>
    <row r="31" spans="1:10" x14ac:dyDescent="0.2">
      <c r="A31" s="58"/>
      <c r="B31" s="572">
        <v>29</v>
      </c>
      <c r="C31" s="500" t="s">
        <v>1152</v>
      </c>
      <c r="D31" s="426" t="s">
        <v>12437</v>
      </c>
      <c r="E31" s="70" t="s">
        <v>1154</v>
      </c>
      <c r="F31" s="67"/>
      <c r="G31" s="542"/>
      <c r="H31" s="522"/>
      <c r="I31" s="540" t="s">
        <v>14037</v>
      </c>
      <c r="J31" s="58"/>
    </row>
    <row r="32" spans="1:10" x14ac:dyDescent="0.2">
      <c r="A32" s="58"/>
      <c r="B32" s="565">
        <v>30</v>
      </c>
      <c r="C32" s="500" t="s">
        <v>4785</v>
      </c>
      <c r="D32" s="69" t="s">
        <v>10408</v>
      </c>
      <c r="E32" s="70" t="s">
        <v>5678</v>
      </c>
      <c r="F32" s="67"/>
      <c r="G32" s="542"/>
      <c r="H32" s="522"/>
      <c r="I32" s="540" t="s">
        <v>14037</v>
      </c>
      <c r="J32" s="58"/>
    </row>
    <row r="33" spans="1:10" x14ac:dyDescent="0.2">
      <c r="A33" s="58"/>
      <c r="B33" s="572">
        <v>31</v>
      </c>
      <c r="C33" s="500" t="s">
        <v>5296</v>
      </c>
      <c r="D33" s="69" t="s">
        <v>5294</v>
      </c>
      <c r="E33" s="70" t="s">
        <v>5297</v>
      </c>
      <c r="F33" s="67"/>
      <c r="G33" s="542"/>
      <c r="H33" s="522"/>
      <c r="I33" s="540" t="s">
        <v>14037</v>
      </c>
      <c r="J33" s="58"/>
    </row>
    <row r="34" spans="1:10" x14ac:dyDescent="0.2">
      <c r="A34" s="58"/>
      <c r="B34" s="565">
        <v>32</v>
      </c>
      <c r="C34" s="500" t="s">
        <v>1509</v>
      </c>
      <c r="D34" s="426" t="s">
        <v>599</v>
      </c>
      <c r="E34" s="91" t="s">
        <v>1510</v>
      </c>
      <c r="F34" s="67"/>
      <c r="G34" s="542"/>
      <c r="H34" s="522"/>
      <c r="I34" s="540" t="s">
        <v>14037</v>
      </c>
      <c r="J34" s="58"/>
    </row>
    <row r="35" spans="1:10" ht="25.5" x14ac:dyDescent="0.2">
      <c r="A35" s="58"/>
      <c r="B35" s="572">
        <v>33</v>
      </c>
      <c r="C35" s="500" t="s">
        <v>10736</v>
      </c>
      <c r="D35" s="426" t="s">
        <v>10737</v>
      </c>
      <c r="E35" s="91" t="s">
        <v>10738</v>
      </c>
      <c r="F35" s="67"/>
      <c r="G35" s="542"/>
      <c r="H35" s="522"/>
      <c r="I35" s="540" t="s">
        <v>14037</v>
      </c>
      <c r="J35" s="58"/>
    </row>
    <row r="36" spans="1:10" ht="51" x14ac:dyDescent="0.2">
      <c r="A36" s="58"/>
      <c r="B36" s="565">
        <v>34</v>
      </c>
      <c r="C36" s="500" t="s">
        <v>11929</v>
      </c>
      <c r="D36" s="426" t="s">
        <v>11915</v>
      </c>
      <c r="E36" s="91" t="s">
        <v>11930</v>
      </c>
      <c r="F36" s="67"/>
      <c r="G36" s="542"/>
      <c r="H36" s="522"/>
      <c r="I36" s="540" t="s">
        <v>14037</v>
      </c>
      <c r="J36" s="58"/>
    </row>
    <row r="37" spans="1:10" x14ac:dyDescent="0.2">
      <c r="A37" s="58"/>
      <c r="B37" s="572">
        <v>35</v>
      </c>
      <c r="C37" s="500" t="s">
        <v>10274</v>
      </c>
      <c r="D37" s="426" t="s">
        <v>12684</v>
      </c>
      <c r="E37" s="91" t="s">
        <v>10268</v>
      </c>
      <c r="F37" s="67"/>
      <c r="G37" s="542"/>
      <c r="H37" s="522"/>
      <c r="I37" s="540" t="s">
        <v>14037</v>
      </c>
      <c r="J37" s="58"/>
    </row>
    <row r="38" spans="1:10" x14ac:dyDescent="0.2">
      <c r="A38" s="58"/>
      <c r="B38" s="565">
        <v>36</v>
      </c>
      <c r="C38" s="500" t="s">
        <v>10275</v>
      </c>
      <c r="D38" s="426" t="s">
        <v>7816</v>
      </c>
      <c r="E38" s="91" t="s">
        <v>6824</v>
      </c>
      <c r="F38" s="67"/>
      <c r="G38" s="542"/>
      <c r="H38" s="522"/>
      <c r="I38" s="540"/>
      <c r="J38" s="58"/>
    </row>
    <row r="39" spans="1:10" x14ac:dyDescent="0.2">
      <c r="A39" s="58"/>
      <c r="B39" s="572">
        <v>37</v>
      </c>
      <c r="C39" s="500" t="s">
        <v>10277</v>
      </c>
      <c r="D39" s="426" t="s">
        <v>11090</v>
      </c>
      <c r="E39" s="91" t="s">
        <v>7463</v>
      </c>
      <c r="F39" s="67"/>
      <c r="G39" s="542"/>
      <c r="H39" s="522"/>
      <c r="I39" s="540" t="s">
        <v>14037</v>
      </c>
      <c r="J39" s="58"/>
    </row>
    <row r="40" spans="1:10" ht="25.5" x14ac:dyDescent="0.2">
      <c r="A40" s="58"/>
      <c r="B40" s="565">
        <v>38</v>
      </c>
      <c r="C40" s="500" t="s">
        <v>10285</v>
      </c>
      <c r="D40" s="426" t="s">
        <v>12717</v>
      </c>
      <c r="E40" s="91" t="s">
        <v>5572</v>
      </c>
      <c r="F40" s="67"/>
      <c r="G40" s="542"/>
      <c r="H40" s="522"/>
      <c r="I40" s="540" t="s">
        <v>14037</v>
      </c>
      <c r="J40" s="58"/>
    </row>
    <row r="41" spans="1:10" x14ac:dyDescent="0.2">
      <c r="A41" s="58"/>
      <c r="B41" s="572">
        <v>39</v>
      </c>
      <c r="C41" s="500" t="s">
        <v>10286</v>
      </c>
      <c r="D41" s="426" t="s">
        <v>14630</v>
      </c>
      <c r="E41" s="91" t="s">
        <v>2676</v>
      </c>
      <c r="F41" s="67"/>
      <c r="G41" s="542"/>
      <c r="H41" s="522"/>
      <c r="I41" s="540" t="s">
        <v>14037</v>
      </c>
      <c r="J41" s="58"/>
    </row>
    <row r="42" spans="1:10" x14ac:dyDescent="0.2">
      <c r="A42" s="58"/>
      <c r="B42" s="565">
        <v>40</v>
      </c>
      <c r="C42" s="500" t="s">
        <v>9375</v>
      </c>
      <c r="D42" s="426" t="s">
        <v>4771</v>
      </c>
      <c r="E42" s="91" t="s">
        <v>7464</v>
      </c>
      <c r="F42" s="67"/>
      <c r="G42" s="542"/>
      <c r="H42" s="522"/>
      <c r="I42" s="540" t="s">
        <v>14037</v>
      </c>
      <c r="J42" s="58"/>
    </row>
    <row r="43" spans="1:10" x14ac:dyDescent="0.2">
      <c r="A43" s="58"/>
      <c r="B43" s="572">
        <v>41</v>
      </c>
      <c r="C43" s="500" t="s">
        <v>9373</v>
      </c>
      <c r="D43" s="426" t="s">
        <v>6586</v>
      </c>
      <c r="E43" s="91" t="s">
        <v>10269</v>
      </c>
      <c r="F43" s="67"/>
      <c r="G43" s="542"/>
      <c r="H43" s="522"/>
      <c r="I43" s="540" t="s">
        <v>14037</v>
      </c>
      <c r="J43" s="58"/>
    </row>
    <row r="44" spans="1:10" ht="38.25" x14ac:dyDescent="0.2">
      <c r="A44" s="58"/>
      <c r="B44" s="565">
        <v>42</v>
      </c>
      <c r="C44" s="500" t="s">
        <v>9371</v>
      </c>
      <c r="D44" s="426" t="s">
        <v>12770</v>
      </c>
      <c r="E44" s="91" t="s">
        <v>894</v>
      </c>
      <c r="F44" s="67"/>
      <c r="G44" s="542"/>
      <c r="H44" s="522"/>
      <c r="I44" s="540" t="s">
        <v>14037</v>
      </c>
      <c r="J44" s="58"/>
    </row>
    <row r="45" spans="1:10" ht="25.5" x14ac:dyDescent="0.2">
      <c r="A45" s="58"/>
      <c r="B45" s="572">
        <v>43</v>
      </c>
      <c r="C45" s="500" t="s">
        <v>9382</v>
      </c>
      <c r="D45" s="426" t="s">
        <v>11226</v>
      </c>
      <c r="E45" s="91" t="s">
        <v>6215</v>
      </c>
      <c r="F45" s="67"/>
      <c r="G45" s="542"/>
      <c r="H45" s="522"/>
      <c r="I45" s="540" t="s">
        <v>14037</v>
      </c>
      <c r="J45" s="58"/>
    </row>
    <row r="46" spans="1:10" x14ac:dyDescent="0.2">
      <c r="A46" s="58"/>
      <c r="B46" s="565">
        <v>44</v>
      </c>
      <c r="C46" s="500" t="s">
        <v>3855</v>
      </c>
      <c r="D46" s="426" t="s">
        <v>6453</v>
      </c>
      <c r="E46" s="91" t="s">
        <v>5573</v>
      </c>
      <c r="F46" s="67"/>
      <c r="G46" s="542"/>
      <c r="H46" s="522"/>
      <c r="I46" s="540" t="s">
        <v>14037</v>
      </c>
      <c r="J46" s="58"/>
    </row>
    <row r="47" spans="1:10" ht="25.5" x14ac:dyDescent="0.2">
      <c r="A47" s="58"/>
      <c r="B47" s="572">
        <v>45</v>
      </c>
      <c r="C47" s="500" t="s">
        <v>4345</v>
      </c>
      <c r="D47" s="426" t="s">
        <v>14661</v>
      </c>
      <c r="E47" s="91" t="s">
        <v>899</v>
      </c>
      <c r="F47" s="67"/>
      <c r="G47" s="542"/>
      <c r="H47" s="522"/>
      <c r="I47" s="540" t="s">
        <v>14037</v>
      </c>
      <c r="J47" s="58"/>
    </row>
    <row r="48" spans="1:10" x14ac:dyDescent="0.2">
      <c r="A48" s="58"/>
      <c r="B48" s="565">
        <v>46</v>
      </c>
      <c r="C48" s="500" t="s">
        <v>7524</v>
      </c>
      <c r="D48" s="69" t="s">
        <v>7525</v>
      </c>
      <c r="E48" s="70" t="s">
        <v>5565</v>
      </c>
      <c r="F48" s="67"/>
      <c r="G48" s="542"/>
      <c r="H48" s="522"/>
      <c r="I48" s="540" t="s">
        <v>14037</v>
      </c>
      <c r="J48" s="58"/>
    </row>
    <row r="49" spans="1:10" ht="25.5" x14ac:dyDescent="0.2">
      <c r="A49" s="58"/>
      <c r="B49" s="572">
        <v>47</v>
      </c>
      <c r="C49" s="500" t="s">
        <v>1122</v>
      </c>
      <c r="D49" s="426" t="s">
        <v>4966</v>
      </c>
      <c r="E49" s="91" t="s">
        <v>7314</v>
      </c>
      <c r="F49" s="67"/>
      <c r="G49" s="542"/>
      <c r="H49" s="522"/>
      <c r="I49" s="540" t="s">
        <v>14037</v>
      </c>
      <c r="J49" s="58"/>
    </row>
    <row r="50" spans="1:10" ht="25.5" x14ac:dyDescent="0.2">
      <c r="A50" s="58"/>
      <c r="B50" s="565">
        <v>48</v>
      </c>
      <c r="C50" s="500" t="s">
        <v>2675</v>
      </c>
      <c r="D50" s="426" t="s">
        <v>1171</v>
      </c>
      <c r="E50" s="91" t="s">
        <v>1172</v>
      </c>
      <c r="F50" s="67"/>
      <c r="G50" s="542"/>
      <c r="H50" s="522"/>
      <c r="I50" s="540" t="s">
        <v>14037</v>
      </c>
      <c r="J50" s="58"/>
    </row>
    <row r="51" spans="1:10" x14ac:dyDescent="0.2">
      <c r="A51" s="58"/>
      <c r="B51" s="572">
        <v>49</v>
      </c>
      <c r="C51" s="500" t="s">
        <v>2692</v>
      </c>
      <c r="D51" s="426" t="s">
        <v>11871</v>
      </c>
      <c r="E51" s="91" t="s">
        <v>9768</v>
      </c>
      <c r="F51" s="67"/>
      <c r="G51" s="542"/>
      <c r="H51" s="522"/>
      <c r="I51" s="540" t="s">
        <v>14037</v>
      </c>
      <c r="J51" s="58"/>
    </row>
    <row r="52" spans="1:10" ht="51" x14ac:dyDescent="0.2">
      <c r="A52" s="58"/>
      <c r="B52" s="565">
        <v>50</v>
      </c>
      <c r="C52" s="500" t="s">
        <v>3752</v>
      </c>
      <c r="D52" s="426" t="s">
        <v>1573</v>
      </c>
      <c r="E52" s="91" t="s">
        <v>12092</v>
      </c>
      <c r="F52" s="67"/>
      <c r="G52" s="542"/>
      <c r="H52" s="522"/>
      <c r="I52" s="540" t="s">
        <v>14037</v>
      </c>
      <c r="J52" s="58"/>
    </row>
    <row r="53" spans="1:10" x14ac:dyDescent="0.2">
      <c r="A53" s="58"/>
      <c r="B53" s="572">
        <v>51</v>
      </c>
      <c r="C53" s="500" t="s">
        <v>7313</v>
      </c>
      <c r="D53" s="426" t="s">
        <v>7799</v>
      </c>
      <c r="E53" s="91" t="s">
        <v>10270</v>
      </c>
      <c r="F53" s="67"/>
      <c r="G53" s="542"/>
      <c r="H53" s="522"/>
      <c r="I53" s="540" t="s">
        <v>14037</v>
      </c>
      <c r="J53" s="58"/>
    </row>
    <row r="54" spans="1:10" ht="25.5" x14ac:dyDescent="0.2">
      <c r="A54" s="58"/>
      <c r="B54" s="565">
        <v>52</v>
      </c>
      <c r="C54" s="500" t="s">
        <v>4017</v>
      </c>
      <c r="D54" s="426" t="s">
        <v>3345</v>
      </c>
      <c r="E54" s="91" t="s">
        <v>3280</v>
      </c>
      <c r="F54" s="67"/>
      <c r="G54" s="542"/>
      <c r="H54" s="522"/>
      <c r="I54" s="540" t="s">
        <v>14037</v>
      </c>
      <c r="J54" s="58"/>
    </row>
    <row r="55" spans="1:10" ht="25.5" x14ac:dyDescent="0.2">
      <c r="A55" s="58"/>
      <c r="B55" s="572">
        <v>53</v>
      </c>
      <c r="C55" s="500" t="s">
        <v>4773</v>
      </c>
      <c r="D55" s="426" t="s">
        <v>8840</v>
      </c>
      <c r="E55" s="91" t="s">
        <v>8845</v>
      </c>
      <c r="F55" s="67"/>
      <c r="G55" s="542"/>
      <c r="H55" s="522"/>
      <c r="I55" s="540" t="s">
        <v>14037</v>
      </c>
      <c r="J55" s="58"/>
    </row>
    <row r="56" spans="1:10" ht="38.25" x14ac:dyDescent="0.2">
      <c r="A56" s="58"/>
      <c r="B56" s="565">
        <v>54</v>
      </c>
      <c r="C56" s="500" t="s">
        <v>377</v>
      </c>
      <c r="D56" s="426" t="s">
        <v>574</v>
      </c>
      <c r="E56" s="91" t="s">
        <v>576</v>
      </c>
      <c r="F56" s="67"/>
      <c r="G56" s="542"/>
      <c r="H56" s="522"/>
      <c r="I56" s="540" t="s">
        <v>14037</v>
      </c>
      <c r="J56" s="58"/>
    </row>
    <row r="57" spans="1:10" x14ac:dyDescent="0.2">
      <c r="A57" s="58"/>
      <c r="B57" s="572">
        <v>55</v>
      </c>
      <c r="C57" s="500" t="s">
        <v>9840</v>
      </c>
      <c r="D57" s="426" t="s">
        <v>9841</v>
      </c>
      <c r="E57" s="91" t="s">
        <v>9842</v>
      </c>
      <c r="F57" s="67"/>
      <c r="G57" s="542"/>
      <c r="H57" s="522"/>
      <c r="I57" s="540" t="s">
        <v>14037</v>
      </c>
      <c r="J57" s="58"/>
    </row>
    <row r="58" spans="1:10" ht="25.5" x14ac:dyDescent="0.2">
      <c r="A58" s="58"/>
      <c r="B58" s="565">
        <v>56</v>
      </c>
      <c r="C58" s="500" t="s">
        <v>221</v>
      </c>
      <c r="D58" s="426" t="s">
        <v>219</v>
      </c>
      <c r="E58" s="91" t="s">
        <v>222</v>
      </c>
      <c r="F58" s="67"/>
      <c r="G58" s="542"/>
      <c r="H58" s="522"/>
      <c r="I58" s="540" t="s">
        <v>14037</v>
      </c>
      <c r="J58" s="58"/>
    </row>
    <row r="59" spans="1:10" ht="25.5" x14ac:dyDescent="0.2">
      <c r="A59" s="58"/>
      <c r="B59" s="572">
        <v>57</v>
      </c>
      <c r="C59" s="500" t="s">
        <v>249</v>
      </c>
      <c r="D59" s="426" t="s">
        <v>246</v>
      </c>
      <c r="E59" s="91" t="s">
        <v>250</v>
      </c>
      <c r="F59" s="67"/>
      <c r="G59" s="542"/>
      <c r="H59" s="522"/>
      <c r="I59" s="540" t="s">
        <v>14037</v>
      </c>
      <c r="J59" s="58"/>
    </row>
    <row r="60" spans="1:10" ht="25.5" x14ac:dyDescent="0.2">
      <c r="A60" s="58"/>
      <c r="B60" s="565">
        <v>58</v>
      </c>
      <c r="C60" s="500" t="s">
        <v>10786</v>
      </c>
      <c r="D60" s="426" t="s">
        <v>10783</v>
      </c>
      <c r="E60" s="91" t="s">
        <v>10787</v>
      </c>
      <c r="F60" s="67"/>
      <c r="G60" s="542"/>
      <c r="H60" s="522"/>
      <c r="I60" s="540" t="s">
        <v>14037</v>
      </c>
      <c r="J60" s="58"/>
    </row>
    <row r="61" spans="1:10" ht="63.75" x14ac:dyDescent="0.2">
      <c r="A61" s="58"/>
      <c r="B61" s="572">
        <v>59</v>
      </c>
      <c r="C61" s="500" t="s">
        <v>11112</v>
      </c>
      <c r="D61" s="426" t="s">
        <v>11113</v>
      </c>
      <c r="E61" s="91" t="s">
        <v>11114</v>
      </c>
      <c r="F61" s="67"/>
      <c r="G61" s="542"/>
      <c r="H61" s="522"/>
      <c r="I61" s="540" t="s">
        <v>14037</v>
      </c>
      <c r="J61" s="58"/>
    </row>
    <row r="62" spans="1:10" ht="38.25" x14ac:dyDescent="0.2">
      <c r="A62" s="58"/>
      <c r="B62" s="565">
        <v>60</v>
      </c>
      <c r="C62" s="500" t="s">
        <v>11802</v>
      </c>
      <c r="D62" s="426" t="s">
        <v>11797</v>
      </c>
      <c r="E62" s="91" t="s">
        <v>11803</v>
      </c>
      <c r="F62" s="67"/>
      <c r="G62" s="542"/>
      <c r="H62" s="522"/>
      <c r="I62" s="540" t="s">
        <v>14037</v>
      </c>
      <c r="J62" s="58"/>
    </row>
    <row r="63" spans="1:10" x14ac:dyDescent="0.2">
      <c r="A63" s="58"/>
      <c r="B63" s="572">
        <v>61</v>
      </c>
      <c r="C63" s="500" t="s">
        <v>12363</v>
      </c>
      <c r="D63" s="426" t="s">
        <v>12355</v>
      </c>
      <c r="E63" s="91" t="s">
        <v>12364</v>
      </c>
      <c r="F63" s="67"/>
      <c r="G63" s="542"/>
      <c r="H63" s="522"/>
      <c r="I63" s="540" t="s">
        <v>14037</v>
      </c>
      <c r="J63" s="58"/>
    </row>
    <row r="64" spans="1:10" ht="25.5" x14ac:dyDescent="0.2">
      <c r="A64" s="58"/>
      <c r="B64" s="565">
        <v>62</v>
      </c>
      <c r="C64" s="500" t="s">
        <v>12793</v>
      </c>
      <c r="D64" s="426" t="s">
        <v>12792</v>
      </c>
      <c r="E64" s="91" t="s">
        <v>12794</v>
      </c>
      <c r="F64" s="67"/>
      <c r="G64" s="542"/>
      <c r="H64" s="522"/>
      <c r="I64" s="540" t="s">
        <v>14037</v>
      </c>
      <c r="J64" s="58"/>
    </row>
    <row r="65" spans="1:10" x14ac:dyDescent="0.2">
      <c r="A65" s="58"/>
      <c r="B65" s="572">
        <v>63</v>
      </c>
      <c r="C65" s="500" t="s">
        <v>14544</v>
      </c>
      <c r="D65" s="426" t="s">
        <v>14542</v>
      </c>
      <c r="E65" s="91" t="s">
        <v>14545</v>
      </c>
      <c r="F65" s="67"/>
      <c r="G65" s="542"/>
      <c r="H65" s="522"/>
      <c r="I65" s="540"/>
      <c r="J65" s="58"/>
    </row>
    <row r="66" spans="1:10" x14ac:dyDescent="0.2">
      <c r="A66" s="58"/>
      <c r="B66" s="572">
        <v>47</v>
      </c>
      <c r="C66" s="500" t="s">
        <v>14683</v>
      </c>
      <c r="D66" s="426" t="s">
        <v>14681</v>
      </c>
      <c r="E66" s="91" t="s">
        <v>14684</v>
      </c>
      <c r="F66" s="67"/>
      <c r="G66" s="542"/>
      <c r="H66" s="522"/>
      <c r="I66" s="540" t="s">
        <v>14037</v>
      </c>
      <c r="J66" s="58"/>
    </row>
    <row r="67" spans="1:10" ht="63.75" x14ac:dyDescent="0.2">
      <c r="A67" s="58"/>
      <c r="B67" s="565">
        <v>64</v>
      </c>
      <c r="C67" s="500" t="s">
        <v>1267</v>
      </c>
      <c r="D67" s="426" t="s">
        <v>14652</v>
      </c>
      <c r="E67" s="91" t="s">
        <v>5471</v>
      </c>
      <c r="F67" s="67"/>
      <c r="G67" s="542"/>
      <c r="H67" s="522"/>
      <c r="I67" s="540" t="s">
        <v>14037</v>
      </c>
      <c r="J67" s="58"/>
    </row>
    <row r="68" spans="1:10" ht="25.5" x14ac:dyDescent="0.2">
      <c r="A68" s="58"/>
      <c r="B68" s="572">
        <v>65</v>
      </c>
      <c r="C68" s="500" t="s">
        <v>12302</v>
      </c>
      <c r="D68" s="426" t="s">
        <v>12300</v>
      </c>
      <c r="E68" s="91" t="s">
        <v>12303</v>
      </c>
      <c r="F68" s="67"/>
      <c r="G68" s="542"/>
      <c r="H68" s="522"/>
      <c r="I68" s="540" t="s">
        <v>14037</v>
      </c>
      <c r="J68" s="58"/>
    </row>
    <row r="69" spans="1:10" x14ac:dyDescent="0.2">
      <c r="A69" s="58"/>
      <c r="B69" s="565">
        <v>66</v>
      </c>
      <c r="C69" s="500" t="s">
        <v>6518</v>
      </c>
      <c r="D69" s="426" t="s">
        <v>6516</v>
      </c>
      <c r="E69" s="91" t="s">
        <v>6519</v>
      </c>
      <c r="F69" s="67"/>
      <c r="G69" s="542"/>
      <c r="H69" s="522"/>
      <c r="I69" s="540" t="s">
        <v>14037</v>
      </c>
      <c r="J69" s="58"/>
    </row>
    <row r="70" spans="1:10" ht="63.75" x14ac:dyDescent="0.2">
      <c r="A70" s="58"/>
      <c r="B70" s="572">
        <v>67</v>
      </c>
      <c r="C70" s="500" t="s">
        <v>1266</v>
      </c>
      <c r="D70" s="426" t="s">
        <v>13302</v>
      </c>
      <c r="E70" s="91" t="s">
        <v>5470</v>
      </c>
      <c r="F70" s="67"/>
      <c r="G70" s="542"/>
      <c r="H70" s="522"/>
      <c r="I70" s="540" t="s">
        <v>14037</v>
      </c>
      <c r="J70" s="58"/>
    </row>
    <row r="71" spans="1:10" x14ac:dyDescent="0.2">
      <c r="A71" s="58"/>
      <c r="B71" s="565">
        <v>68</v>
      </c>
      <c r="C71" s="500" t="s">
        <v>12313</v>
      </c>
      <c r="D71" s="426" t="s">
        <v>12311</v>
      </c>
      <c r="E71" s="91" t="s">
        <v>12312</v>
      </c>
      <c r="F71" s="67"/>
      <c r="G71" s="542"/>
      <c r="H71" s="522"/>
      <c r="I71" s="540" t="s">
        <v>14037</v>
      </c>
      <c r="J71" s="58"/>
    </row>
    <row r="72" spans="1:10" x14ac:dyDescent="0.2">
      <c r="A72" s="58"/>
      <c r="B72" s="572">
        <v>69</v>
      </c>
      <c r="C72" s="500" t="s">
        <v>4160</v>
      </c>
      <c r="D72" s="426" t="s">
        <v>10673</v>
      </c>
      <c r="E72" s="91" t="s">
        <v>4161</v>
      </c>
      <c r="F72" s="67"/>
      <c r="G72" s="542"/>
      <c r="H72" s="522"/>
      <c r="I72" s="540" t="s">
        <v>14037</v>
      </c>
      <c r="J72" s="58"/>
    </row>
    <row r="73" spans="1:10" x14ac:dyDescent="0.2">
      <c r="A73" s="58"/>
      <c r="B73" s="565">
        <v>70</v>
      </c>
      <c r="C73" s="500" t="s">
        <v>4320</v>
      </c>
      <c r="D73" s="426" t="s">
        <v>4318</v>
      </c>
      <c r="E73" s="91" t="s">
        <v>4321</v>
      </c>
      <c r="F73" s="67"/>
      <c r="G73" s="542"/>
      <c r="H73" s="522"/>
      <c r="I73" s="540" t="s">
        <v>14037</v>
      </c>
      <c r="J73" s="58"/>
    </row>
    <row r="74" spans="1:10" ht="38.25" x14ac:dyDescent="0.2">
      <c r="A74" s="58"/>
      <c r="B74" s="572">
        <v>71</v>
      </c>
      <c r="C74" s="500" t="s">
        <v>5744</v>
      </c>
      <c r="D74" s="426" t="s">
        <v>12869</v>
      </c>
      <c r="E74" s="91" t="s">
        <v>1223</v>
      </c>
      <c r="F74" s="67"/>
      <c r="G74" s="542"/>
      <c r="H74" s="522"/>
      <c r="I74" s="540" t="s">
        <v>14037</v>
      </c>
      <c r="J74" s="58"/>
    </row>
    <row r="75" spans="1:10" ht="25.5" x14ac:dyDescent="0.2">
      <c r="A75" s="58"/>
      <c r="B75" s="565">
        <v>72</v>
      </c>
      <c r="C75" s="500" t="s">
        <v>6585</v>
      </c>
      <c r="D75" s="426" t="s">
        <v>6586</v>
      </c>
      <c r="E75" s="91" t="s">
        <v>6676</v>
      </c>
      <c r="F75" s="67"/>
      <c r="G75" s="542"/>
      <c r="H75" s="522"/>
      <c r="I75" s="540" t="s">
        <v>14037</v>
      </c>
      <c r="J75" s="58"/>
    </row>
    <row r="76" spans="1:10" ht="25.5" x14ac:dyDescent="0.2">
      <c r="A76" s="58"/>
      <c r="B76" s="572">
        <v>73</v>
      </c>
      <c r="C76" s="500" t="s">
        <v>7243</v>
      </c>
      <c r="D76" s="426" t="s">
        <v>7241</v>
      </c>
      <c r="E76" s="91" t="s">
        <v>7244</v>
      </c>
      <c r="F76" s="67"/>
      <c r="G76" s="542"/>
      <c r="H76" s="522"/>
      <c r="I76" s="540" t="s">
        <v>14037</v>
      </c>
      <c r="J76" s="58"/>
    </row>
    <row r="77" spans="1:10" ht="25.5" x14ac:dyDescent="0.2">
      <c r="A77" s="58"/>
      <c r="B77" s="565">
        <v>74</v>
      </c>
      <c r="C77" s="500" t="s">
        <v>7691</v>
      </c>
      <c r="D77" s="426" t="s">
        <v>12797</v>
      </c>
      <c r="E77" s="91" t="s">
        <v>7693</v>
      </c>
      <c r="F77" s="67"/>
      <c r="G77" s="542"/>
      <c r="H77" s="522"/>
      <c r="I77" s="540" t="s">
        <v>14037</v>
      </c>
      <c r="J77" s="58"/>
    </row>
    <row r="78" spans="1:10" ht="25.5" x14ac:dyDescent="0.2">
      <c r="A78" s="58"/>
      <c r="B78" s="572">
        <v>75</v>
      </c>
      <c r="C78" s="500" t="s">
        <v>6774</v>
      </c>
      <c r="D78" s="426" t="s">
        <v>6772</v>
      </c>
      <c r="E78" s="91" t="s">
        <v>6775</v>
      </c>
      <c r="F78" s="67"/>
      <c r="G78" s="542"/>
      <c r="H78" s="522"/>
      <c r="I78" s="540" t="s">
        <v>14037</v>
      </c>
      <c r="J78" s="58"/>
    </row>
    <row r="79" spans="1:10" x14ac:dyDescent="0.2">
      <c r="A79" s="58"/>
      <c r="B79" s="565">
        <v>76</v>
      </c>
      <c r="C79" s="500" t="s">
        <v>10856</v>
      </c>
      <c r="D79" s="426" t="s">
        <v>10851</v>
      </c>
      <c r="E79" s="91" t="s">
        <v>10857</v>
      </c>
      <c r="F79" s="67"/>
      <c r="G79" s="542"/>
      <c r="H79" s="522"/>
      <c r="I79" s="540" t="s">
        <v>14037</v>
      </c>
      <c r="J79" s="58"/>
    </row>
    <row r="80" spans="1:10" x14ac:dyDescent="0.2">
      <c r="A80" s="58"/>
      <c r="B80" s="572">
        <v>77</v>
      </c>
      <c r="C80" s="500" t="s">
        <v>1120</v>
      </c>
      <c r="D80" s="426" t="s">
        <v>8837</v>
      </c>
      <c r="E80" s="91" t="s">
        <v>1121</v>
      </c>
      <c r="F80" s="67"/>
      <c r="G80" s="542"/>
      <c r="H80" s="522"/>
      <c r="I80" s="540" t="s">
        <v>14037</v>
      </c>
      <c r="J80" s="58"/>
    </row>
    <row r="81" spans="1:10" ht="25.5" x14ac:dyDescent="0.2">
      <c r="A81" s="58"/>
      <c r="B81" s="565">
        <v>78</v>
      </c>
      <c r="C81" s="500" t="s">
        <v>14541</v>
      </c>
      <c r="D81" s="426" t="s">
        <v>14542</v>
      </c>
      <c r="E81" s="91" t="s">
        <v>14543</v>
      </c>
      <c r="F81" s="67"/>
      <c r="G81" s="542"/>
      <c r="H81" s="522"/>
      <c r="I81" s="540"/>
      <c r="J81" s="58"/>
    </row>
    <row r="82" spans="1:10" ht="25.5" x14ac:dyDescent="0.2">
      <c r="A82" s="58"/>
      <c r="B82" s="572">
        <v>79</v>
      </c>
      <c r="C82" s="500" t="s">
        <v>8109</v>
      </c>
      <c r="D82" s="426" t="s">
        <v>6683</v>
      </c>
      <c r="E82" s="91" t="s">
        <v>14071</v>
      </c>
      <c r="F82" s="67"/>
      <c r="G82" s="542"/>
      <c r="H82" s="522"/>
      <c r="I82" s="540" t="s">
        <v>14037</v>
      </c>
      <c r="J82" s="58"/>
    </row>
    <row r="83" spans="1:10" x14ac:dyDescent="0.2">
      <c r="A83" s="58"/>
      <c r="B83" s="565">
        <v>80</v>
      </c>
      <c r="C83" s="500" t="s">
        <v>8110</v>
      </c>
      <c r="D83" s="426" t="s">
        <v>8111</v>
      </c>
      <c r="E83" s="91" t="s">
        <v>8112</v>
      </c>
      <c r="F83" s="67"/>
      <c r="G83" s="542"/>
      <c r="H83" s="522"/>
      <c r="I83" s="540" t="s">
        <v>14037</v>
      </c>
      <c r="J83" s="58"/>
    </row>
    <row r="84" spans="1:10" ht="38.25" x14ac:dyDescent="0.2">
      <c r="A84" s="58"/>
      <c r="B84" s="572">
        <v>81</v>
      </c>
      <c r="C84" s="500" t="s">
        <v>10788</v>
      </c>
      <c r="D84" s="426" t="s">
        <v>10783</v>
      </c>
      <c r="E84" s="91" t="s">
        <v>10789</v>
      </c>
      <c r="F84" s="67"/>
      <c r="G84" s="542"/>
      <c r="H84" s="522"/>
      <c r="I84" s="540" t="s">
        <v>14037</v>
      </c>
      <c r="J84" s="58"/>
    </row>
    <row r="85" spans="1:10" ht="25.5" x14ac:dyDescent="0.2">
      <c r="A85" s="58"/>
      <c r="B85" s="565">
        <v>82</v>
      </c>
      <c r="C85" s="500" t="s">
        <v>12823</v>
      </c>
      <c r="D85" s="426" t="s">
        <v>12824</v>
      </c>
      <c r="E85" s="91" t="s">
        <v>14038</v>
      </c>
      <c r="F85" s="67"/>
      <c r="G85" s="542"/>
      <c r="H85" s="522"/>
      <c r="I85" s="540" t="s">
        <v>14037</v>
      </c>
      <c r="J85" s="58"/>
    </row>
    <row r="86" spans="1:10" ht="63.75" x14ac:dyDescent="0.2">
      <c r="A86" s="58"/>
      <c r="B86" s="572">
        <v>83</v>
      </c>
      <c r="C86" s="500" t="s">
        <v>12033</v>
      </c>
      <c r="D86" s="426" t="s">
        <v>12032</v>
      </c>
      <c r="E86" s="91" t="s">
        <v>12034</v>
      </c>
      <c r="F86" s="67"/>
      <c r="G86" s="542"/>
      <c r="H86" s="522"/>
      <c r="I86" s="540" t="s">
        <v>14037</v>
      </c>
      <c r="J86" s="58"/>
    </row>
    <row r="87" spans="1:10" ht="25.5" x14ac:dyDescent="0.2">
      <c r="A87" s="58"/>
      <c r="B87" s="565">
        <v>84</v>
      </c>
      <c r="C87" s="500" t="s">
        <v>687</v>
      </c>
      <c r="D87" s="426" t="s">
        <v>12031</v>
      </c>
      <c r="E87" s="91" t="s">
        <v>8846</v>
      </c>
      <c r="F87" s="67"/>
      <c r="G87" s="542"/>
      <c r="H87" s="522"/>
      <c r="I87" s="540" t="s">
        <v>14037</v>
      </c>
      <c r="J87" s="58"/>
    </row>
    <row r="88" spans="1:10" ht="25.5" x14ac:dyDescent="0.2">
      <c r="A88" s="58"/>
      <c r="B88" s="572">
        <v>85</v>
      </c>
      <c r="C88" s="500" t="s">
        <v>688</v>
      </c>
      <c r="D88" s="426" t="s">
        <v>689</v>
      </c>
      <c r="E88" s="91" t="s">
        <v>690</v>
      </c>
      <c r="F88" s="67"/>
      <c r="G88" s="542"/>
      <c r="H88" s="522"/>
      <c r="I88" s="540" t="s">
        <v>14037</v>
      </c>
      <c r="J88" s="58"/>
    </row>
    <row r="89" spans="1:10" ht="25.5" x14ac:dyDescent="0.2">
      <c r="A89" s="58"/>
      <c r="B89" s="565">
        <v>86</v>
      </c>
      <c r="C89" s="500" t="s">
        <v>4018</v>
      </c>
      <c r="D89" s="426" t="s">
        <v>4015</v>
      </c>
      <c r="E89" s="91" t="s">
        <v>10278</v>
      </c>
      <c r="F89" s="67"/>
      <c r="G89" s="542"/>
      <c r="H89" s="522"/>
      <c r="I89" s="540" t="s">
        <v>14037</v>
      </c>
      <c r="J89" s="58"/>
    </row>
    <row r="90" spans="1:10" ht="25.5" x14ac:dyDescent="0.2">
      <c r="A90" s="58"/>
      <c r="B90" s="572">
        <v>87</v>
      </c>
      <c r="C90" s="500" t="s">
        <v>4080</v>
      </c>
      <c r="D90" s="426" t="s">
        <v>4077</v>
      </c>
      <c r="E90" s="91" t="s">
        <v>3017</v>
      </c>
      <c r="F90" s="67"/>
      <c r="G90" s="542"/>
      <c r="H90" s="522"/>
      <c r="I90" s="540" t="s">
        <v>14037</v>
      </c>
      <c r="J90" s="58"/>
    </row>
    <row r="91" spans="1:10" ht="25.5" x14ac:dyDescent="0.2">
      <c r="A91" s="58"/>
      <c r="B91" s="565">
        <v>88</v>
      </c>
      <c r="C91" s="500" t="s">
        <v>13250</v>
      </c>
      <c r="D91" s="426" t="s">
        <v>13251</v>
      </c>
      <c r="E91" s="91" t="s">
        <v>13252</v>
      </c>
      <c r="F91" s="67"/>
      <c r="G91" s="542"/>
      <c r="H91" s="522"/>
      <c r="I91" s="540" t="s">
        <v>14037</v>
      </c>
      <c r="J91" s="58"/>
    </row>
    <row r="92" spans="1:10" ht="25.5" x14ac:dyDescent="0.2">
      <c r="A92" s="58"/>
      <c r="B92" s="572">
        <v>89</v>
      </c>
      <c r="C92" s="500" t="s">
        <v>3022</v>
      </c>
      <c r="D92" s="426" t="s">
        <v>166</v>
      </c>
      <c r="E92" s="91" t="s">
        <v>3025</v>
      </c>
      <c r="F92" s="67"/>
      <c r="G92" s="542"/>
      <c r="H92" s="522"/>
      <c r="I92" s="68"/>
      <c r="J92" s="58"/>
    </row>
    <row r="93" spans="1:10" ht="25.5" x14ac:dyDescent="0.2">
      <c r="A93" s="58"/>
      <c r="B93" s="565">
        <v>90</v>
      </c>
      <c r="C93" s="500" t="s">
        <v>3023</v>
      </c>
      <c r="D93" s="426" t="s">
        <v>4966</v>
      </c>
      <c r="E93" s="91" t="s">
        <v>7331</v>
      </c>
      <c r="F93" s="67"/>
      <c r="G93" s="542"/>
      <c r="H93" s="522"/>
      <c r="I93" s="68"/>
      <c r="J93" s="58"/>
    </row>
    <row r="94" spans="1:10" ht="25.5" x14ac:dyDescent="0.2">
      <c r="A94" s="58"/>
      <c r="B94" s="572">
        <v>91</v>
      </c>
      <c r="C94" s="500" t="s">
        <v>3281</v>
      </c>
      <c r="D94" s="426" t="s">
        <v>3345</v>
      </c>
      <c r="E94" s="91" t="s">
        <v>3282</v>
      </c>
      <c r="F94" s="67"/>
      <c r="G94" s="542"/>
      <c r="H94" s="522"/>
      <c r="I94" s="68"/>
      <c r="J94" s="58"/>
    </row>
    <row r="95" spans="1:10" ht="25.5" x14ac:dyDescent="0.2">
      <c r="A95" s="58"/>
      <c r="B95" s="565">
        <v>92</v>
      </c>
      <c r="C95" s="500" t="s">
        <v>11428</v>
      </c>
      <c r="D95" s="426" t="s">
        <v>11418</v>
      </c>
      <c r="E95" s="91" t="s">
        <v>11429</v>
      </c>
      <c r="F95" s="67"/>
      <c r="G95" s="542"/>
      <c r="H95" s="522"/>
      <c r="I95" s="68"/>
      <c r="J95" s="58"/>
    </row>
    <row r="96" spans="1:10" ht="76.5" x14ac:dyDescent="0.2">
      <c r="A96" s="58"/>
      <c r="B96" s="572">
        <v>93</v>
      </c>
      <c r="C96" s="500" t="s">
        <v>13385</v>
      </c>
      <c r="D96" s="426" t="s">
        <v>13386</v>
      </c>
      <c r="E96" s="91" t="s">
        <v>13388</v>
      </c>
      <c r="F96" s="67"/>
      <c r="G96" s="542"/>
      <c r="H96" s="522"/>
      <c r="I96" s="68"/>
      <c r="J96" s="58"/>
    </row>
    <row r="97" spans="1:10" ht="38.25" x14ac:dyDescent="0.2">
      <c r="A97" s="58"/>
      <c r="B97" s="565">
        <v>94</v>
      </c>
      <c r="C97" s="500" t="s">
        <v>3591</v>
      </c>
      <c r="D97" s="426" t="s">
        <v>3589</v>
      </c>
      <c r="E97" s="91" t="s">
        <v>3592</v>
      </c>
      <c r="F97" s="67"/>
      <c r="G97" s="542"/>
      <c r="H97" s="522"/>
      <c r="I97" s="68"/>
      <c r="J97" s="58"/>
    </row>
    <row r="98" spans="1:10" ht="51" x14ac:dyDescent="0.2">
      <c r="A98" s="58"/>
      <c r="B98" s="572">
        <v>95</v>
      </c>
      <c r="C98" s="500" t="s">
        <v>3702</v>
      </c>
      <c r="D98" s="426" t="s">
        <v>3703</v>
      </c>
      <c r="E98" s="91" t="s">
        <v>9651</v>
      </c>
      <c r="F98" s="67"/>
      <c r="G98" s="542"/>
      <c r="H98" s="522"/>
      <c r="I98" s="68"/>
      <c r="J98" s="58"/>
    </row>
    <row r="99" spans="1:10" ht="127.5" x14ac:dyDescent="0.2">
      <c r="A99" s="58"/>
      <c r="B99" s="565">
        <v>96</v>
      </c>
      <c r="C99" s="500" t="s">
        <v>7480</v>
      </c>
      <c r="D99" s="426" t="s">
        <v>14383</v>
      </c>
      <c r="E99" s="72" t="s">
        <v>4106</v>
      </c>
      <c r="F99" s="67"/>
      <c r="G99" s="542" t="s">
        <v>3486</v>
      </c>
      <c r="H99" s="522" t="s">
        <v>3486</v>
      </c>
      <c r="I99" s="68" t="s">
        <v>5776</v>
      </c>
      <c r="J99" s="58"/>
    </row>
    <row r="100" spans="1:10" ht="63.75" x14ac:dyDescent="0.2">
      <c r="A100" s="58"/>
      <c r="B100" s="572">
        <v>97</v>
      </c>
      <c r="C100" s="500" t="s">
        <v>1096</v>
      </c>
      <c r="D100" s="426" t="s">
        <v>14540</v>
      </c>
      <c r="E100" s="523" t="s">
        <v>4107</v>
      </c>
      <c r="F100" s="67"/>
      <c r="G100" s="542" t="s">
        <v>3486</v>
      </c>
      <c r="H100" s="522" t="s">
        <v>3486</v>
      </c>
      <c r="I100" s="68" t="s">
        <v>5776</v>
      </c>
      <c r="J100" s="58"/>
    </row>
    <row r="101" spans="1:10" ht="38.25" x14ac:dyDescent="0.2">
      <c r="A101" s="58"/>
      <c r="B101" s="565">
        <v>98</v>
      </c>
      <c r="C101" s="500" t="s">
        <v>3812</v>
      </c>
      <c r="D101" s="426" t="s">
        <v>13849</v>
      </c>
      <c r="E101" s="523" t="s">
        <v>2132</v>
      </c>
      <c r="F101" s="67"/>
      <c r="G101" s="542" t="s">
        <v>3486</v>
      </c>
      <c r="H101" s="522" t="s">
        <v>3486</v>
      </c>
      <c r="I101" s="68" t="s">
        <v>5776</v>
      </c>
      <c r="J101" s="58"/>
    </row>
    <row r="102" spans="1:10" x14ac:dyDescent="0.2">
      <c r="A102" s="58"/>
      <c r="B102" s="572">
        <v>99</v>
      </c>
      <c r="C102" s="500" t="s">
        <v>11075</v>
      </c>
      <c r="D102" s="426" t="s">
        <v>13634</v>
      </c>
      <c r="E102" s="523" t="s">
        <v>11076</v>
      </c>
      <c r="F102" s="67"/>
      <c r="G102" s="542"/>
      <c r="H102" s="522"/>
      <c r="I102" s="68"/>
      <c r="J102" s="58"/>
    </row>
    <row r="103" spans="1:10" x14ac:dyDescent="0.2">
      <c r="A103" s="58"/>
      <c r="B103" s="565">
        <v>100</v>
      </c>
      <c r="C103" s="500" t="s">
        <v>12217</v>
      </c>
      <c r="D103" s="426" t="s">
        <v>12080</v>
      </c>
      <c r="E103" s="523" t="s">
        <v>12218</v>
      </c>
      <c r="F103" s="67"/>
      <c r="G103" s="542"/>
      <c r="H103" s="522"/>
      <c r="I103" s="68"/>
      <c r="J103" s="58"/>
    </row>
    <row r="104" spans="1:10" ht="38.25" x14ac:dyDescent="0.2">
      <c r="A104" s="58"/>
      <c r="B104" s="572">
        <v>101</v>
      </c>
      <c r="C104" s="500" t="s">
        <v>2653</v>
      </c>
      <c r="D104" s="426" t="s">
        <v>12906</v>
      </c>
      <c r="E104" s="523" t="s">
        <v>2133</v>
      </c>
      <c r="F104" s="67"/>
      <c r="G104" s="542" t="s">
        <v>3486</v>
      </c>
      <c r="H104" s="522" t="s">
        <v>3486</v>
      </c>
      <c r="I104" s="68" t="s">
        <v>5776</v>
      </c>
      <c r="J104" s="58"/>
    </row>
    <row r="105" spans="1:10" ht="63.75" x14ac:dyDescent="0.2">
      <c r="A105" s="58"/>
      <c r="B105" s="565">
        <v>102</v>
      </c>
      <c r="C105" s="500" t="s">
        <v>7550</v>
      </c>
      <c r="D105" s="426" t="s">
        <v>10647</v>
      </c>
      <c r="E105" s="523" t="s">
        <v>2134</v>
      </c>
      <c r="F105" s="67"/>
      <c r="G105" s="542" t="s">
        <v>3486</v>
      </c>
      <c r="H105" s="522" t="s">
        <v>3486</v>
      </c>
      <c r="I105" s="68" t="s">
        <v>5776</v>
      </c>
      <c r="J105" s="58"/>
    </row>
    <row r="106" spans="1:10" x14ac:dyDescent="0.2">
      <c r="A106" s="58"/>
      <c r="B106" s="572">
        <v>103</v>
      </c>
      <c r="C106" s="500" t="s">
        <v>4613</v>
      </c>
      <c r="D106" s="426" t="s">
        <v>4380</v>
      </c>
      <c r="E106" s="523" t="s">
        <v>2135</v>
      </c>
      <c r="F106" s="67"/>
      <c r="G106" s="542" t="s">
        <v>3486</v>
      </c>
      <c r="H106" s="522" t="s">
        <v>3486</v>
      </c>
      <c r="I106" s="68" t="s">
        <v>5776</v>
      </c>
      <c r="J106" s="58"/>
    </row>
    <row r="107" spans="1:10" x14ac:dyDescent="0.2">
      <c r="A107" s="58"/>
      <c r="B107" s="565">
        <v>104</v>
      </c>
      <c r="C107" s="500" t="s">
        <v>4269</v>
      </c>
      <c r="D107" s="69" t="s">
        <v>6072</v>
      </c>
      <c r="E107" s="523" t="s">
        <v>2136</v>
      </c>
      <c r="F107" s="67"/>
      <c r="G107" s="542" t="s">
        <v>3486</v>
      </c>
      <c r="H107" s="522" t="s">
        <v>3486</v>
      </c>
      <c r="I107" s="68" t="s">
        <v>5776</v>
      </c>
      <c r="J107" s="58"/>
    </row>
    <row r="108" spans="1:10" ht="25.5" x14ac:dyDescent="0.2">
      <c r="A108" s="58"/>
      <c r="B108" s="572">
        <v>105</v>
      </c>
      <c r="C108" s="500" t="s">
        <v>3611</v>
      </c>
      <c r="D108" s="69" t="s">
        <v>5118</v>
      </c>
      <c r="E108" s="72" t="s">
        <v>2137</v>
      </c>
      <c r="F108" s="67"/>
      <c r="G108" s="542" t="s">
        <v>3486</v>
      </c>
      <c r="H108" s="522" t="s">
        <v>3486</v>
      </c>
      <c r="I108" s="68" t="s">
        <v>5776</v>
      </c>
      <c r="J108" s="58"/>
    </row>
    <row r="109" spans="1:10" x14ac:dyDescent="0.2">
      <c r="A109" s="58"/>
      <c r="B109" s="565">
        <v>106</v>
      </c>
      <c r="C109" s="500" t="s">
        <v>7484</v>
      </c>
      <c r="D109" s="426" t="s">
        <v>2073</v>
      </c>
      <c r="E109" s="523" t="s">
        <v>7485</v>
      </c>
      <c r="F109" s="67"/>
      <c r="G109" s="542" t="s">
        <v>3486</v>
      </c>
      <c r="H109" s="522" t="s">
        <v>3486</v>
      </c>
      <c r="I109" s="68" t="s">
        <v>5776</v>
      </c>
      <c r="J109" s="58"/>
    </row>
    <row r="110" spans="1:10" ht="25.5" x14ac:dyDescent="0.2">
      <c r="A110" s="58"/>
      <c r="B110" s="572">
        <v>107</v>
      </c>
      <c r="C110" s="500" t="s">
        <v>3449</v>
      </c>
      <c r="D110" s="426" t="s">
        <v>7774</v>
      </c>
      <c r="E110" s="523" t="s">
        <v>2138</v>
      </c>
      <c r="F110" s="67"/>
      <c r="G110" s="542" t="s">
        <v>3486</v>
      </c>
      <c r="H110" s="522" t="s">
        <v>3486</v>
      </c>
      <c r="I110" s="68" t="s">
        <v>5776</v>
      </c>
      <c r="J110" s="58"/>
    </row>
    <row r="111" spans="1:10" ht="25.5" x14ac:dyDescent="0.2">
      <c r="A111" s="58"/>
      <c r="B111" s="565">
        <v>108</v>
      </c>
      <c r="C111" s="500" t="s">
        <v>4930</v>
      </c>
      <c r="D111" s="69" t="s">
        <v>4931</v>
      </c>
      <c r="E111" s="72" t="s">
        <v>2139</v>
      </c>
      <c r="F111" s="67"/>
      <c r="G111" s="542" t="s">
        <v>3486</v>
      </c>
      <c r="H111" s="522" t="s">
        <v>3486</v>
      </c>
      <c r="I111" s="68" t="s">
        <v>5776</v>
      </c>
      <c r="J111" s="58"/>
    </row>
    <row r="112" spans="1:10" ht="25.5" x14ac:dyDescent="0.2">
      <c r="A112" s="58"/>
      <c r="B112" s="572">
        <v>109</v>
      </c>
      <c r="C112" s="500" t="s">
        <v>5567</v>
      </c>
      <c r="D112" s="69" t="s">
        <v>6654</v>
      </c>
      <c r="E112" s="72" t="s">
        <v>4105</v>
      </c>
      <c r="F112" s="67"/>
      <c r="G112" s="542" t="s">
        <v>3486</v>
      </c>
      <c r="H112" s="522" t="s">
        <v>3486</v>
      </c>
      <c r="I112" s="68" t="s">
        <v>5776</v>
      </c>
      <c r="J112" s="58"/>
    </row>
    <row r="113" spans="1:10" ht="38.25" x14ac:dyDescent="0.2">
      <c r="A113" s="58"/>
      <c r="B113" s="565">
        <v>110</v>
      </c>
      <c r="C113" s="500" t="s">
        <v>5568</v>
      </c>
      <c r="D113" s="426" t="s">
        <v>12041</v>
      </c>
      <c r="E113" s="70" t="s">
        <v>9073</v>
      </c>
      <c r="F113" s="67"/>
      <c r="G113" s="542" t="s">
        <v>3486</v>
      </c>
      <c r="H113" s="522" t="s">
        <v>3486</v>
      </c>
      <c r="I113" s="68" t="s">
        <v>5776</v>
      </c>
      <c r="J113" s="58"/>
    </row>
    <row r="114" spans="1:10" ht="25.5" x14ac:dyDescent="0.2">
      <c r="A114" s="58"/>
      <c r="B114" s="572">
        <v>111</v>
      </c>
      <c r="C114" s="500" t="s">
        <v>891</v>
      </c>
      <c r="D114" s="426" t="s">
        <v>889</v>
      </c>
      <c r="E114" s="523" t="s">
        <v>2140</v>
      </c>
      <c r="F114" s="67"/>
      <c r="G114" s="542" t="s">
        <v>3486</v>
      </c>
      <c r="H114" s="522" t="s">
        <v>3486</v>
      </c>
      <c r="I114" s="68" t="s">
        <v>5776</v>
      </c>
      <c r="J114" s="58"/>
    </row>
    <row r="115" spans="1:10" x14ac:dyDescent="0.2">
      <c r="A115" s="58"/>
      <c r="B115" s="565">
        <v>112</v>
      </c>
      <c r="C115" s="500" t="s">
        <v>6209</v>
      </c>
      <c r="D115" s="426" t="s">
        <v>12017</v>
      </c>
      <c r="E115" s="523" t="s">
        <v>6210</v>
      </c>
      <c r="F115" s="67"/>
      <c r="G115" s="542" t="s">
        <v>3486</v>
      </c>
      <c r="H115" s="522" t="s">
        <v>3486</v>
      </c>
      <c r="I115" s="68" t="s">
        <v>5776</v>
      </c>
      <c r="J115" s="58"/>
    </row>
    <row r="116" spans="1:10" x14ac:dyDescent="0.2">
      <c r="A116" s="58"/>
      <c r="B116" s="572">
        <v>113</v>
      </c>
      <c r="C116" s="500" t="s">
        <v>6219</v>
      </c>
      <c r="D116" s="426" t="s">
        <v>11798</v>
      </c>
      <c r="E116" s="523" t="s">
        <v>6220</v>
      </c>
      <c r="F116" s="67"/>
      <c r="G116" s="542" t="s">
        <v>3486</v>
      </c>
      <c r="H116" s="522" t="s">
        <v>3486</v>
      </c>
      <c r="I116" s="68" t="s">
        <v>5776</v>
      </c>
      <c r="J116" s="58"/>
    </row>
    <row r="117" spans="1:10" ht="25.5" x14ac:dyDescent="0.2">
      <c r="A117" s="58"/>
      <c r="B117" s="565">
        <v>114</v>
      </c>
      <c r="C117" s="500" t="s">
        <v>767</v>
      </c>
      <c r="D117" s="426" t="s">
        <v>8070</v>
      </c>
      <c r="E117" s="523" t="s">
        <v>10363</v>
      </c>
      <c r="F117" s="67"/>
      <c r="G117" s="542" t="s">
        <v>3486</v>
      </c>
      <c r="H117" s="522" t="s">
        <v>3486</v>
      </c>
      <c r="I117" s="68" t="s">
        <v>5776</v>
      </c>
      <c r="J117" s="58"/>
    </row>
    <row r="118" spans="1:10" x14ac:dyDescent="0.2">
      <c r="A118" s="58"/>
      <c r="B118" s="572">
        <v>115</v>
      </c>
      <c r="C118" s="500" t="s">
        <v>3725</v>
      </c>
      <c r="D118" s="426" t="s">
        <v>3726</v>
      </c>
      <c r="E118" s="523" t="s">
        <v>3142</v>
      </c>
      <c r="F118" s="67"/>
      <c r="G118" s="542" t="s">
        <v>3486</v>
      </c>
      <c r="H118" s="522" t="s">
        <v>3486</v>
      </c>
      <c r="I118" s="68" t="s">
        <v>5776</v>
      </c>
      <c r="J118" s="58"/>
    </row>
    <row r="119" spans="1:10" ht="25.5" x14ac:dyDescent="0.2">
      <c r="A119" s="58"/>
      <c r="B119" s="565">
        <v>116</v>
      </c>
      <c r="C119" s="500" t="s">
        <v>6234</v>
      </c>
      <c r="D119" s="426" t="s">
        <v>6228</v>
      </c>
      <c r="E119" s="523" t="s">
        <v>6235</v>
      </c>
      <c r="F119" s="67"/>
      <c r="G119" s="542" t="s">
        <v>3486</v>
      </c>
      <c r="H119" s="522" t="s">
        <v>3486</v>
      </c>
      <c r="I119" s="68" t="s">
        <v>5776</v>
      </c>
      <c r="J119" s="58"/>
    </row>
    <row r="120" spans="1:10" ht="25.5" x14ac:dyDescent="0.2">
      <c r="A120" s="58"/>
      <c r="B120" s="572">
        <v>117</v>
      </c>
      <c r="C120" s="500" t="s">
        <v>7333</v>
      </c>
      <c r="D120" s="426" t="s">
        <v>7332</v>
      </c>
      <c r="E120" s="523" t="s">
        <v>4967</v>
      </c>
      <c r="F120" s="67"/>
      <c r="G120" s="542" t="s">
        <v>3486</v>
      </c>
      <c r="H120" s="522" t="s">
        <v>3486</v>
      </c>
      <c r="I120" s="68" t="s">
        <v>5776</v>
      </c>
      <c r="J120" s="58"/>
    </row>
    <row r="121" spans="1:10" ht="25.5" x14ac:dyDescent="0.2">
      <c r="A121" s="58"/>
      <c r="B121" s="565">
        <v>118</v>
      </c>
      <c r="C121" s="500" t="s">
        <v>5259</v>
      </c>
      <c r="D121" s="426" t="s">
        <v>8028</v>
      </c>
      <c r="E121" s="523" t="s">
        <v>8029</v>
      </c>
      <c r="F121" s="67"/>
      <c r="G121" s="542" t="s">
        <v>3486</v>
      </c>
      <c r="H121" s="522" t="s">
        <v>3486</v>
      </c>
      <c r="I121" s="68" t="s">
        <v>5776</v>
      </c>
      <c r="J121" s="58"/>
    </row>
    <row r="122" spans="1:10" ht="25.5" x14ac:dyDescent="0.2">
      <c r="A122" s="58"/>
      <c r="B122" s="572">
        <v>119</v>
      </c>
      <c r="C122" s="500" t="s">
        <v>7273</v>
      </c>
      <c r="D122" s="426" t="s">
        <v>7274</v>
      </c>
      <c r="E122" s="523" t="s">
        <v>5864</v>
      </c>
      <c r="F122" s="67"/>
      <c r="G122" s="542" t="s">
        <v>3486</v>
      </c>
      <c r="H122" s="522" t="s">
        <v>3486</v>
      </c>
      <c r="I122" s="68" t="s">
        <v>5776</v>
      </c>
      <c r="J122" s="58"/>
    </row>
    <row r="123" spans="1:10" x14ac:dyDescent="0.2">
      <c r="A123" s="58"/>
      <c r="B123" s="565">
        <v>120</v>
      </c>
      <c r="C123" s="500" t="s">
        <v>5293</v>
      </c>
      <c r="D123" s="426" t="s">
        <v>5294</v>
      </c>
      <c r="E123" s="523" t="s">
        <v>5295</v>
      </c>
      <c r="F123" s="67"/>
      <c r="G123" s="542" t="s">
        <v>3486</v>
      </c>
      <c r="H123" s="522" t="s">
        <v>3486</v>
      </c>
      <c r="I123" s="68" t="s">
        <v>5776</v>
      </c>
      <c r="J123" s="58"/>
    </row>
    <row r="124" spans="1:10" ht="25.5" x14ac:dyDescent="0.2">
      <c r="A124" s="58"/>
      <c r="B124" s="572">
        <v>121</v>
      </c>
      <c r="C124" s="500" t="s">
        <v>9669</v>
      </c>
      <c r="D124" s="426" t="s">
        <v>9662</v>
      </c>
      <c r="E124" s="523" t="s">
        <v>9670</v>
      </c>
      <c r="F124" s="67"/>
      <c r="G124" s="542"/>
      <c r="H124" s="522"/>
      <c r="I124" s="68"/>
      <c r="J124" s="58"/>
    </row>
    <row r="125" spans="1:10" x14ac:dyDescent="0.2">
      <c r="A125" s="58"/>
      <c r="B125" s="565">
        <v>122</v>
      </c>
      <c r="C125" s="500" t="s">
        <v>9689</v>
      </c>
      <c r="D125" s="426" t="s">
        <v>12702</v>
      </c>
      <c r="E125" s="523" t="s">
        <v>12701</v>
      </c>
      <c r="F125" s="67"/>
      <c r="G125" s="542"/>
      <c r="H125" s="522"/>
      <c r="I125" s="68"/>
      <c r="J125" s="58"/>
    </row>
    <row r="126" spans="1:10" x14ac:dyDescent="0.2">
      <c r="A126" s="58"/>
      <c r="B126" s="572">
        <v>123</v>
      </c>
      <c r="C126" s="500" t="s">
        <v>8115</v>
      </c>
      <c r="D126" s="426" t="s">
        <v>12955</v>
      </c>
      <c r="E126" s="523" t="s">
        <v>12944</v>
      </c>
      <c r="F126" s="67"/>
      <c r="G126" s="542" t="s">
        <v>3486</v>
      </c>
      <c r="H126" s="522" t="s">
        <v>3486</v>
      </c>
      <c r="I126" s="68" t="s">
        <v>5776</v>
      </c>
      <c r="J126" s="58"/>
    </row>
    <row r="127" spans="1:10" x14ac:dyDescent="0.2">
      <c r="A127" s="58"/>
      <c r="B127" s="565">
        <v>124</v>
      </c>
      <c r="C127" s="500" t="s">
        <v>697</v>
      </c>
      <c r="D127" s="426" t="s">
        <v>689</v>
      </c>
      <c r="E127" s="523" t="s">
        <v>698</v>
      </c>
      <c r="F127" s="67"/>
      <c r="G127" s="542"/>
      <c r="H127" s="522"/>
      <c r="I127" s="68"/>
      <c r="J127" s="58"/>
    </row>
    <row r="128" spans="1:10" x14ac:dyDescent="0.2">
      <c r="A128" s="58"/>
      <c r="B128" s="572">
        <v>125</v>
      </c>
      <c r="C128" s="500" t="s">
        <v>9722</v>
      </c>
      <c r="D128" s="426" t="s">
        <v>9717</v>
      </c>
      <c r="E128" s="523" t="s">
        <v>9723</v>
      </c>
      <c r="F128" s="67"/>
      <c r="G128" s="542" t="s">
        <v>3486</v>
      </c>
      <c r="H128" s="522" t="s">
        <v>3486</v>
      </c>
      <c r="I128" s="68" t="s">
        <v>5776</v>
      </c>
      <c r="J128" s="58"/>
    </row>
    <row r="129" spans="1:10" ht="38.25" x14ac:dyDescent="0.2">
      <c r="A129" s="58"/>
      <c r="B129" s="565">
        <v>126</v>
      </c>
      <c r="C129" s="500" t="s">
        <v>9732</v>
      </c>
      <c r="D129" s="426" t="s">
        <v>10623</v>
      </c>
      <c r="E129" s="523" t="s">
        <v>9733</v>
      </c>
      <c r="F129" s="67"/>
      <c r="G129" s="542" t="s">
        <v>3486</v>
      </c>
      <c r="H129" s="522" t="s">
        <v>3486</v>
      </c>
      <c r="I129" s="68" t="s">
        <v>5776</v>
      </c>
      <c r="J129" s="58"/>
    </row>
    <row r="130" spans="1:10" ht="25.5" x14ac:dyDescent="0.2">
      <c r="A130" s="58"/>
      <c r="B130" s="572">
        <v>127</v>
      </c>
      <c r="C130" s="500" t="s">
        <v>8442</v>
      </c>
      <c r="D130" s="426" t="s">
        <v>7017</v>
      </c>
      <c r="E130" s="523" t="s">
        <v>8443</v>
      </c>
      <c r="F130" s="67"/>
      <c r="G130" s="542" t="s">
        <v>3486</v>
      </c>
      <c r="H130" s="522" t="s">
        <v>3486</v>
      </c>
      <c r="I130" s="68" t="s">
        <v>5776</v>
      </c>
      <c r="J130" s="58"/>
    </row>
    <row r="131" spans="1:10" ht="76.5" x14ac:dyDescent="0.2">
      <c r="A131" s="58"/>
      <c r="B131" s="565">
        <v>128</v>
      </c>
      <c r="C131" s="500" t="s">
        <v>1581</v>
      </c>
      <c r="D131" s="426" t="s">
        <v>164</v>
      </c>
      <c r="E131" s="91" t="s">
        <v>1582</v>
      </c>
      <c r="F131" s="67"/>
      <c r="G131" s="542" t="s">
        <v>3486</v>
      </c>
      <c r="H131" s="522" t="s">
        <v>3486</v>
      </c>
      <c r="I131" s="68" t="s">
        <v>5776</v>
      </c>
      <c r="J131" s="58"/>
    </row>
    <row r="132" spans="1:10" x14ac:dyDescent="0.2">
      <c r="A132" s="58"/>
      <c r="B132" s="572">
        <v>129</v>
      </c>
      <c r="C132" s="500" t="s">
        <v>9486</v>
      </c>
      <c r="D132" s="426" t="s">
        <v>1597</v>
      </c>
      <c r="E132" s="523" t="s">
        <v>9487</v>
      </c>
      <c r="F132" s="67"/>
      <c r="G132" s="542"/>
      <c r="H132" s="522"/>
      <c r="I132" s="68"/>
      <c r="J132" s="58"/>
    </row>
    <row r="133" spans="1:10" ht="25.5" x14ac:dyDescent="0.2">
      <c r="A133" s="58"/>
      <c r="B133" s="565">
        <v>130</v>
      </c>
      <c r="C133" s="500" t="s">
        <v>119</v>
      </c>
      <c r="D133" s="426" t="s">
        <v>113</v>
      </c>
      <c r="E133" s="523" t="s">
        <v>120</v>
      </c>
      <c r="F133" s="67"/>
      <c r="G133" s="542"/>
      <c r="H133" s="522"/>
      <c r="I133" s="68"/>
      <c r="J133" s="58"/>
    </row>
    <row r="134" spans="1:10" ht="25.5" x14ac:dyDescent="0.2">
      <c r="A134" s="58"/>
      <c r="B134" s="572">
        <v>131</v>
      </c>
      <c r="C134" s="500" t="s">
        <v>10364</v>
      </c>
      <c r="D134" s="426" t="s">
        <v>10357</v>
      </c>
      <c r="E134" s="523" t="s">
        <v>10365</v>
      </c>
      <c r="F134" s="67"/>
      <c r="G134" s="542"/>
      <c r="H134" s="522"/>
      <c r="I134" s="68"/>
      <c r="J134" s="58"/>
    </row>
    <row r="135" spans="1:10" ht="25.5" x14ac:dyDescent="0.2">
      <c r="A135" s="58"/>
      <c r="B135" s="565">
        <v>132</v>
      </c>
      <c r="C135" s="500" t="s">
        <v>11345</v>
      </c>
      <c r="D135" s="426" t="s">
        <v>11346</v>
      </c>
      <c r="E135" s="523" t="s">
        <v>11347</v>
      </c>
      <c r="F135" s="67"/>
      <c r="G135" s="542" t="s">
        <v>3486</v>
      </c>
      <c r="H135" s="522" t="s">
        <v>3486</v>
      </c>
      <c r="I135" s="68" t="s">
        <v>5776</v>
      </c>
      <c r="J135" s="58"/>
    </row>
    <row r="136" spans="1:10" ht="25.5" x14ac:dyDescent="0.2">
      <c r="A136" s="58"/>
      <c r="B136" s="572">
        <v>133</v>
      </c>
      <c r="C136" s="500" t="s">
        <v>12344</v>
      </c>
      <c r="D136" s="426" t="s">
        <v>12340</v>
      </c>
      <c r="E136" s="523" t="s">
        <v>12345</v>
      </c>
      <c r="F136" s="67"/>
      <c r="G136" s="542" t="s">
        <v>3486</v>
      </c>
      <c r="H136" s="522" t="s">
        <v>3486</v>
      </c>
      <c r="I136" s="68" t="s">
        <v>5776</v>
      </c>
      <c r="J136" s="58"/>
    </row>
    <row r="137" spans="1:10" x14ac:dyDescent="0.2">
      <c r="A137" s="58"/>
      <c r="B137" s="565">
        <v>134</v>
      </c>
      <c r="C137" s="500" t="s">
        <v>12365</v>
      </c>
      <c r="D137" s="426" t="s">
        <v>12373</v>
      </c>
      <c r="E137" s="523" t="s">
        <v>12366</v>
      </c>
      <c r="F137" s="67"/>
      <c r="G137" s="542" t="s">
        <v>3486</v>
      </c>
      <c r="H137" s="522" t="s">
        <v>3486</v>
      </c>
      <c r="I137" s="68" t="s">
        <v>5776</v>
      </c>
      <c r="J137" s="58"/>
    </row>
    <row r="138" spans="1:10" x14ac:dyDescent="0.2">
      <c r="A138" s="58"/>
      <c r="B138" s="572">
        <v>135</v>
      </c>
      <c r="C138" s="500" t="s">
        <v>12681</v>
      </c>
      <c r="D138" s="426" t="s">
        <v>12682</v>
      </c>
      <c r="E138" s="523" t="s">
        <v>12683</v>
      </c>
      <c r="F138" s="67"/>
      <c r="G138" s="542" t="s">
        <v>3486</v>
      </c>
      <c r="H138" s="522" t="s">
        <v>3486</v>
      </c>
      <c r="I138" s="68" t="s">
        <v>5776</v>
      </c>
      <c r="J138" s="58"/>
    </row>
    <row r="139" spans="1:10" ht="25.5" x14ac:dyDescent="0.2">
      <c r="A139" s="58"/>
      <c r="B139" s="565">
        <v>136</v>
      </c>
      <c r="C139" s="500" t="s">
        <v>12882</v>
      </c>
      <c r="D139" s="426" t="s">
        <v>12871</v>
      </c>
      <c r="E139" s="523" t="s">
        <v>12883</v>
      </c>
      <c r="F139" s="67"/>
      <c r="G139" s="542" t="s">
        <v>3486</v>
      </c>
      <c r="H139" s="522" t="s">
        <v>3486</v>
      </c>
      <c r="I139" s="68" t="s">
        <v>5776</v>
      </c>
      <c r="J139" s="58"/>
    </row>
    <row r="140" spans="1:10" ht="38.25" x14ac:dyDescent="0.2">
      <c r="A140" s="58"/>
      <c r="B140" s="572">
        <v>137</v>
      </c>
      <c r="C140" s="500" t="s">
        <v>12894</v>
      </c>
      <c r="D140" s="426" t="s">
        <v>12892</v>
      </c>
      <c r="E140" s="523" t="s">
        <v>12895</v>
      </c>
      <c r="F140" s="67"/>
      <c r="G140" s="542" t="s">
        <v>3486</v>
      </c>
      <c r="H140" s="522" t="s">
        <v>3486</v>
      </c>
      <c r="I140" s="68" t="s">
        <v>5776</v>
      </c>
      <c r="J140" s="58"/>
    </row>
    <row r="141" spans="1:10" ht="25.5" x14ac:dyDescent="0.2">
      <c r="A141" s="58"/>
      <c r="B141" s="565">
        <v>138</v>
      </c>
      <c r="C141" s="500" t="s">
        <v>12945</v>
      </c>
      <c r="D141" s="426" t="s">
        <v>12942</v>
      </c>
      <c r="E141" s="523" t="s">
        <v>12946</v>
      </c>
      <c r="F141" s="67"/>
      <c r="G141" s="542" t="s">
        <v>3486</v>
      </c>
      <c r="H141" s="522" t="s">
        <v>3486</v>
      </c>
      <c r="I141" s="68" t="s">
        <v>5776</v>
      </c>
      <c r="J141" s="58"/>
    </row>
    <row r="142" spans="1:10" x14ac:dyDescent="0.2">
      <c r="A142" s="58"/>
      <c r="B142" s="572">
        <v>139</v>
      </c>
      <c r="C142" s="500" t="s">
        <v>7317</v>
      </c>
      <c r="D142" s="426" t="s">
        <v>4966</v>
      </c>
      <c r="E142" s="523" t="s">
        <v>7318</v>
      </c>
      <c r="F142" s="67"/>
      <c r="G142" s="542" t="s">
        <v>3486</v>
      </c>
      <c r="H142" s="522" t="s">
        <v>3486</v>
      </c>
      <c r="I142" s="68" t="s">
        <v>5776</v>
      </c>
      <c r="J142" s="58"/>
    </row>
    <row r="143" spans="1:10" x14ac:dyDescent="0.2">
      <c r="A143" s="58"/>
      <c r="B143" s="565">
        <v>140</v>
      </c>
      <c r="C143" s="500" t="s">
        <v>9671</v>
      </c>
      <c r="D143" s="426" t="s">
        <v>9662</v>
      </c>
      <c r="E143" s="91" t="s">
        <v>9672</v>
      </c>
      <c r="F143" s="67"/>
      <c r="G143" s="542"/>
      <c r="H143" s="522"/>
      <c r="I143" s="68"/>
      <c r="J143" s="58"/>
    </row>
    <row r="144" spans="1:10" ht="25.5" x14ac:dyDescent="0.2">
      <c r="A144" s="58"/>
      <c r="B144" s="572">
        <v>141</v>
      </c>
      <c r="C144" s="500" t="s">
        <v>9687</v>
      </c>
      <c r="D144" s="426" t="s">
        <v>9683</v>
      </c>
      <c r="E144" s="91" t="s">
        <v>9688</v>
      </c>
      <c r="F144" s="67"/>
      <c r="G144" s="542"/>
      <c r="H144" s="522"/>
      <c r="I144" s="68"/>
      <c r="J144" s="58"/>
    </row>
    <row r="145" spans="1:10" x14ac:dyDescent="0.2">
      <c r="A145" s="58"/>
      <c r="B145" s="565">
        <v>142</v>
      </c>
      <c r="C145" s="500" t="s">
        <v>9508</v>
      </c>
      <c r="D145" s="426" t="s">
        <v>1897</v>
      </c>
      <c r="E145" s="70" t="s">
        <v>649</v>
      </c>
      <c r="F145" s="67"/>
      <c r="G145" s="542" t="s">
        <v>3486</v>
      </c>
      <c r="H145" s="522" t="s">
        <v>3486</v>
      </c>
      <c r="I145" s="68" t="s">
        <v>5776</v>
      </c>
      <c r="J145" s="58"/>
    </row>
    <row r="146" spans="1:10" x14ac:dyDescent="0.2">
      <c r="A146" s="58"/>
      <c r="B146" s="572">
        <v>143</v>
      </c>
      <c r="C146" s="500" t="s">
        <v>9510</v>
      </c>
      <c r="D146" s="426" t="s">
        <v>9506</v>
      </c>
      <c r="E146" s="91" t="s">
        <v>9511</v>
      </c>
      <c r="F146" s="67"/>
      <c r="G146" s="542" t="s">
        <v>3486</v>
      </c>
      <c r="H146" s="522" t="s">
        <v>3486</v>
      </c>
      <c r="I146" s="68" t="s">
        <v>5776</v>
      </c>
      <c r="J146" s="58"/>
    </row>
    <row r="147" spans="1:10" x14ac:dyDescent="0.2">
      <c r="A147" s="58"/>
      <c r="B147" s="565">
        <v>144</v>
      </c>
      <c r="C147" s="500" t="s">
        <v>6622</v>
      </c>
      <c r="D147" s="426" t="s">
        <v>9652</v>
      </c>
      <c r="E147" s="91" t="s">
        <v>6621</v>
      </c>
      <c r="F147" s="67"/>
      <c r="G147" s="542"/>
      <c r="H147" s="522"/>
      <c r="I147" s="68"/>
      <c r="J147" s="58"/>
    </row>
    <row r="148" spans="1:10" ht="25.5" x14ac:dyDescent="0.2">
      <c r="A148" s="58"/>
      <c r="B148" s="572">
        <v>145</v>
      </c>
      <c r="C148" s="500" t="s">
        <v>9654</v>
      </c>
      <c r="D148" s="426" t="s">
        <v>10931</v>
      </c>
      <c r="E148" s="91" t="s">
        <v>9655</v>
      </c>
      <c r="F148" s="67"/>
      <c r="G148" s="542"/>
      <c r="H148" s="522"/>
      <c r="I148" s="68"/>
      <c r="J148" s="58"/>
    </row>
    <row r="149" spans="1:10" ht="25.5" x14ac:dyDescent="0.2">
      <c r="A149" s="58"/>
      <c r="B149" s="565">
        <v>146</v>
      </c>
      <c r="C149" s="500" t="s">
        <v>5908</v>
      </c>
      <c r="D149" s="69" t="s">
        <v>5904</v>
      </c>
      <c r="E149" s="70" t="s">
        <v>5909</v>
      </c>
      <c r="F149" s="67"/>
      <c r="G149" s="542" t="s">
        <v>3486</v>
      </c>
      <c r="H149" s="522" t="s">
        <v>3486</v>
      </c>
      <c r="I149" s="68" t="s">
        <v>5776</v>
      </c>
      <c r="J149" s="58"/>
    </row>
    <row r="150" spans="1:10" ht="165.75" x14ac:dyDescent="0.2">
      <c r="A150" s="58"/>
      <c r="B150" s="572">
        <v>147</v>
      </c>
      <c r="C150" s="500" t="s">
        <v>2940</v>
      </c>
      <c r="D150" s="426" t="s">
        <v>14495</v>
      </c>
      <c r="E150" s="91" t="s">
        <v>428</v>
      </c>
      <c r="F150" s="67"/>
      <c r="G150" s="542" t="s">
        <v>3486</v>
      </c>
      <c r="H150" s="522" t="s">
        <v>3486</v>
      </c>
      <c r="I150" s="68" t="s">
        <v>5776</v>
      </c>
      <c r="J150" s="58"/>
    </row>
    <row r="151" spans="1:10" x14ac:dyDescent="0.2">
      <c r="A151" s="58"/>
      <c r="B151" s="565">
        <v>148</v>
      </c>
      <c r="C151" s="500" t="s">
        <v>10663</v>
      </c>
      <c r="D151" s="426" t="s">
        <v>10658</v>
      </c>
      <c r="E151" s="91" t="s">
        <v>10664</v>
      </c>
      <c r="F151" s="67"/>
      <c r="G151" s="542"/>
      <c r="H151" s="522"/>
      <c r="I151" s="68"/>
      <c r="J151" s="58"/>
    </row>
    <row r="152" spans="1:10" x14ac:dyDescent="0.2">
      <c r="A152" s="58"/>
      <c r="B152" s="572">
        <v>149</v>
      </c>
      <c r="C152" s="500" t="s">
        <v>5857</v>
      </c>
      <c r="D152" s="426" t="s">
        <v>9818</v>
      </c>
      <c r="E152" s="91" t="s">
        <v>5858</v>
      </c>
      <c r="F152" s="67"/>
      <c r="G152" s="542"/>
      <c r="H152" s="522"/>
      <c r="I152" s="68"/>
      <c r="J152" s="58"/>
    </row>
    <row r="153" spans="1:10" ht="25.5" x14ac:dyDescent="0.2">
      <c r="A153" s="58"/>
      <c r="B153" s="565">
        <v>150</v>
      </c>
      <c r="C153" s="500" t="s">
        <v>14428</v>
      </c>
      <c r="D153" s="426" t="s">
        <v>14429</v>
      </c>
      <c r="E153" s="91" t="s">
        <v>14430</v>
      </c>
      <c r="F153" s="67"/>
      <c r="G153" s="542"/>
      <c r="H153" s="522"/>
      <c r="I153" s="68"/>
      <c r="J153" s="58"/>
    </row>
    <row r="154" spans="1:10" ht="76.5" x14ac:dyDescent="0.2">
      <c r="A154" s="58"/>
      <c r="B154" s="572">
        <v>151</v>
      </c>
      <c r="C154" s="500" t="s">
        <v>5332</v>
      </c>
      <c r="D154" s="426" t="s">
        <v>3599</v>
      </c>
      <c r="E154" s="91" t="s">
        <v>10358</v>
      </c>
      <c r="F154" s="67"/>
      <c r="G154" s="542" t="s">
        <v>3486</v>
      </c>
      <c r="H154" s="522" t="s">
        <v>3486</v>
      </c>
      <c r="I154" s="68" t="s">
        <v>5105</v>
      </c>
      <c r="J154" s="58"/>
    </row>
    <row r="155" spans="1:10" ht="51" x14ac:dyDescent="0.2">
      <c r="A155" s="58"/>
      <c r="B155" s="565">
        <v>152</v>
      </c>
      <c r="C155" s="500" t="s">
        <v>11578</v>
      </c>
      <c r="D155" s="426" t="s">
        <v>3599</v>
      </c>
      <c r="E155" s="91" t="s">
        <v>11577</v>
      </c>
      <c r="F155" s="67"/>
      <c r="G155" s="542" t="s">
        <v>3486</v>
      </c>
      <c r="H155" s="522" t="s">
        <v>3486</v>
      </c>
      <c r="I155" s="68" t="s">
        <v>5105</v>
      </c>
      <c r="J155" s="58"/>
    </row>
    <row r="156" spans="1:10" ht="38.25" x14ac:dyDescent="0.2">
      <c r="A156" s="58"/>
      <c r="B156" s="572">
        <v>153</v>
      </c>
      <c r="C156" s="500" t="s">
        <v>11579</v>
      </c>
      <c r="D156" s="426" t="s">
        <v>11436</v>
      </c>
      <c r="E156" s="91" t="s">
        <v>11580</v>
      </c>
      <c r="F156" s="67"/>
      <c r="G156" s="542" t="s">
        <v>3486</v>
      </c>
      <c r="H156" s="522" t="s">
        <v>3486</v>
      </c>
      <c r="I156" s="68" t="s">
        <v>5105</v>
      </c>
      <c r="J156" s="58"/>
    </row>
    <row r="157" spans="1:10" ht="25.5" x14ac:dyDescent="0.2">
      <c r="A157" s="58"/>
      <c r="B157" s="565">
        <v>154</v>
      </c>
      <c r="C157" s="500" t="s">
        <v>12561</v>
      </c>
      <c r="D157" s="426" t="s">
        <v>12559</v>
      </c>
      <c r="E157" s="91" t="s">
        <v>12562</v>
      </c>
      <c r="F157" s="67"/>
      <c r="G157" s="542"/>
      <c r="H157" s="522"/>
      <c r="I157" s="68"/>
      <c r="J157" s="58"/>
    </row>
    <row r="158" spans="1:10" x14ac:dyDescent="0.2">
      <c r="A158" s="58"/>
      <c r="B158" s="572">
        <v>155</v>
      </c>
      <c r="C158" s="500" t="s">
        <v>5752</v>
      </c>
      <c r="D158" s="426" t="s">
        <v>4456</v>
      </c>
      <c r="E158" s="70" t="s">
        <v>5753</v>
      </c>
      <c r="F158" s="67"/>
      <c r="G158" s="542" t="s">
        <v>3486</v>
      </c>
      <c r="H158" s="522" t="s">
        <v>3486</v>
      </c>
      <c r="I158" s="540" t="s">
        <v>5776</v>
      </c>
      <c r="J158" s="58"/>
    </row>
    <row r="159" spans="1:10" ht="25.5" x14ac:dyDescent="0.2">
      <c r="A159" s="58"/>
      <c r="B159" s="565">
        <v>156</v>
      </c>
      <c r="C159" s="500" t="s">
        <v>2348</v>
      </c>
      <c r="D159" s="426" t="s">
        <v>434</v>
      </c>
      <c r="E159" s="91" t="s">
        <v>2351</v>
      </c>
      <c r="F159" s="67"/>
      <c r="G159" s="542"/>
      <c r="H159" s="522"/>
      <c r="I159" s="540"/>
      <c r="J159" s="58"/>
    </row>
    <row r="160" spans="1:10" ht="25.5" x14ac:dyDescent="0.2">
      <c r="A160" s="58"/>
      <c r="B160" s="572">
        <v>157</v>
      </c>
      <c r="C160" s="500" t="s">
        <v>7745</v>
      </c>
      <c r="D160" s="426" t="s">
        <v>6733</v>
      </c>
      <c r="E160" s="91" t="s">
        <v>12154</v>
      </c>
      <c r="F160" s="524"/>
      <c r="G160" s="542" t="s">
        <v>3486</v>
      </c>
      <c r="H160" s="522" t="s">
        <v>3486</v>
      </c>
      <c r="I160" s="68" t="s">
        <v>5776</v>
      </c>
      <c r="J160" s="58"/>
    </row>
    <row r="161" spans="1:10" ht="38.25" x14ac:dyDescent="0.2">
      <c r="A161" s="58"/>
      <c r="B161" s="565">
        <v>158</v>
      </c>
      <c r="C161" s="500" t="s">
        <v>7215</v>
      </c>
      <c r="D161" s="69" t="s">
        <v>5343</v>
      </c>
      <c r="E161" s="91" t="s">
        <v>2671</v>
      </c>
      <c r="F161" s="67"/>
      <c r="G161" s="542" t="s">
        <v>3486</v>
      </c>
      <c r="H161" s="522" t="s">
        <v>3486</v>
      </c>
      <c r="I161" s="68" t="s">
        <v>5776</v>
      </c>
      <c r="J161" s="58"/>
    </row>
    <row r="162" spans="1:10" ht="38.25" x14ac:dyDescent="0.2">
      <c r="A162" s="58"/>
      <c r="B162" s="572">
        <v>159</v>
      </c>
      <c r="C162" s="500" t="s">
        <v>7216</v>
      </c>
      <c r="D162" s="426" t="s">
        <v>7217</v>
      </c>
      <c r="E162" s="91" t="s">
        <v>10227</v>
      </c>
      <c r="F162" s="67"/>
      <c r="G162" s="542" t="s">
        <v>3486</v>
      </c>
      <c r="H162" s="522" t="s">
        <v>3486</v>
      </c>
      <c r="I162" s="68" t="s">
        <v>5776</v>
      </c>
      <c r="J162" s="58"/>
    </row>
    <row r="163" spans="1:10" ht="51" x14ac:dyDescent="0.2">
      <c r="A163" s="58"/>
      <c r="B163" s="565">
        <v>160</v>
      </c>
      <c r="C163" s="500" t="s">
        <v>6768</v>
      </c>
      <c r="D163" s="426" t="s">
        <v>6764</v>
      </c>
      <c r="E163" s="91" t="s">
        <v>5582</v>
      </c>
      <c r="F163" s="67"/>
      <c r="G163" s="542"/>
      <c r="H163" s="522"/>
      <c r="I163" s="68"/>
      <c r="J163" s="58"/>
    </row>
    <row r="164" spans="1:10" ht="89.25" x14ac:dyDescent="0.2">
      <c r="A164" s="58"/>
      <c r="B164" s="572">
        <v>161</v>
      </c>
      <c r="C164" s="500" t="s">
        <v>11809</v>
      </c>
      <c r="D164" s="426" t="s">
        <v>11797</v>
      </c>
      <c r="E164" s="91" t="s">
        <v>11810</v>
      </c>
      <c r="F164" s="67"/>
      <c r="G164" s="542"/>
      <c r="H164" s="522"/>
      <c r="I164" s="68"/>
      <c r="J164" s="58"/>
    </row>
    <row r="165" spans="1:10" ht="153" x14ac:dyDescent="0.2">
      <c r="A165" s="58"/>
      <c r="B165" s="565">
        <v>162</v>
      </c>
      <c r="C165" s="500" t="s">
        <v>12258</v>
      </c>
      <c r="D165" s="426" t="s">
        <v>12254</v>
      </c>
      <c r="E165" s="91" t="s">
        <v>12266</v>
      </c>
      <c r="F165" s="67"/>
      <c r="G165" s="542"/>
      <c r="H165" s="522"/>
      <c r="I165" s="68"/>
      <c r="J165" s="58"/>
    </row>
    <row r="166" spans="1:10" ht="63.75" x14ac:dyDescent="0.2">
      <c r="A166" s="58"/>
      <c r="B166" s="572">
        <v>163</v>
      </c>
      <c r="C166" s="500" t="s">
        <v>5543</v>
      </c>
      <c r="D166" s="426" t="s">
        <v>2073</v>
      </c>
      <c r="E166" s="91" t="s">
        <v>637</v>
      </c>
      <c r="F166" s="67"/>
      <c r="G166" s="542" t="s">
        <v>3486</v>
      </c>
      <c r="H166" s="522" t="s">
        <v>3486</v>
      </c>
      <c r="I166" s="68" t="s">
        <v>5776</v>
      </c>
      <c r="J166" s="58"/>
    </row>
    <row r="167" spans="1:10" ht="38.25" x14ac:dyDescent="0.2">
      <c r="A167" s="58"/>
      <c r="B167" s="565">
        <v>164</v>
      </c>
      <c r="C167" s="500" t="s">
        <v>5542</v>
      </c>
      <c r="D167" s="426" t="s">
        <v>7487</v>
      </c>
      <c r="E167" s="91" t="s">
        <v>4235</v>
      </c>
      <c r="F167" s="67"/>
      <c r="G167" s="542" t="s">
        <v>3486</v>
      </c>
      <c r="H167" s="522" t="s">
        <v>3486</v>
      </c>
      <c r="I167" s="86" t="s">
        <v>612</v>
      </c>
      <c r="J167" s="58"/>
    </row>
    <row r="168" spans="1:10" ht="38.25" x14ac:dyDescent="0.2">
      <c r="A168" s="58"/>
      <c r="B168" s="572">
        <v>165</v>
      </c>
      <c r="C168" s="500" t="s">
        <v>5541</v>
      </c>
      <c r="D168" s="426" t="s">
        <v>4237</v>
      </c>
      <c r="E168" s="91" t="s">
        <v>3811</v>
      </c>
      <c r="F168" s="67"/>
      <c r="G168" s="542" t="s">
        <v>3486</v>
      </c>
      <c r="H168" s="522" t="s">
        <v>3486</v>
      </c>
      <c r="I168" s="86" t="s">
        <v>612</v>
      </c>
      <c r="J168" s="58"/>
    </row>
    <row r="169" spans="1:10" ht="51" x14ac:dyDescent="0.2">
      <c r="A169" s="58"/>
      <c r="B169" s="565">
        <v>166</v>
      </c>
      <c r="C169" s="500" t="s">
        <v>1097</v>
      </c>
      <c r="D169" s="426" t="s">
        <v>1687</v>
      </c>
      <c r="E169" s="91" t="s">
        <v>9760</v>
      </c>
      <c r="F169" s="67"/>
      <c r="G169" s="542" t="s">
        <v>3486</v>
      </c>
      <c r="H169" s="522" t="s">
        <v>3486</v>
      </c>
      <c r="I169" s="86" t="s">
        <v>612</v>
      </c>
      <c r="J169" s="58"/>
    </row>
    <row r="170" spans="1:10" ht="25.5" x14ac:dyDescent="0.2">
      <c r="A170" s="58"/>
      <c r="B170" s="572">
        <v>167</v>
      </c>
      <c r="C170" s="500" t="s">
        <v>2106</v>
      </c>
      <c r="D170" s="426" t="s">
        <v>2105</v>
      </c>
      <c r="E170" s="91" t="s">
        <v>11531</v>
      </c>
      <c r="F170" s="67"/>
      <c r="G170" s="542" t="s">
        <v>3486</v>
      </c>
      <c r="H170" s="522" t="s">
        <v>3486</v>
      </c>
      <c r="I170" s="68" t="s">
        <v>5776</v>
      </c>
      <c r="J170" s="58"/>
    </row>
    <row r="171" spans="1:10" ht="51" x14ac:dyDescent="0.2">
      <c r="A171" s="58"/>
      <c r="B171" s="565">
        <v>168</v>
      </c>
      <c r="C171" s="500" t="s">
        <v>9072</v>
      </c>
      <c r="D171" s="426" t="s">
        <v>2965</v>
      </c>
      <c r="E171" s="91" t="s">
        <v>2944</v>
      </c>
      <c r="F171" s="67"/>
      <c r="G171" s="542" t="s">
        <v>3486</v>
      </c>
      <c r="H171" s="522" t="s">
        <v>3486</v>
      </c>
      <c r="I171" s="68" t="s">
        <v>5776</v>
      </c>
      <c r="J171" s="58"/>
    </row>
    <row r="172" spans="1:10" ht="25.5" x14ac:dyDescent="0.2">
      <c r="A172" s="58"/>
      <c r="B172" s="572">
        <v>169</v>
      </c>
      <c r="C172" s="500" t="s">
        <v>4752</v>
      </c>
      <c r="D172" s="426" t="s">
        <v>9074</v>
      </c>
      <c r="E172" s="91" t="s">
        <v>4922</v>
      </c>
      <c r="F172" s="67"/>
      <c r="G172" s="542" t="s">
        <v>3486</v>
      </c>
      <c r="H172" s="522" t="s">
        <v>3486</v>
      </c>
      <c r="I172" s="68" t="s">
        <v>5776</v>
      </c>
      <c r="J172" s="58"/>
    </row>
    <row r="173" spans="1:10" x14ac:dyDescent="0.2">
      <c r="A173" s="58"/>
      <c r="B173" s="565">
        <v>170</v>
      </c>
      <c r="C173" s="500" t="s">
        <v>888</v>
      </c>
      <c r="D173" s="426" t="s">
        <v>889</v>
      </c>
      <c r="E173" s="91" t="s">
        <v>890</v>
      </c>
      <c r="F173" s="67"/>
      <c r="G173" s="542" t="s">
        <v>3486</v>
      </c>
      <c r="H173" s="522" t="s">
        <v>3486</v>
      </c>
      <c r="I173" s="68" t="s">
        <v>5776</v>
      </c>
      <c r="J173" s="58"/>
    </row>
    <row r="174" spans="1:10" ht="38.25" x14ac:dyDescent="0.2">
      <c r="A174" s="58"/>
      <c r="B174" s="572">
        <v>171</v>
      </c>
      <c r="C174" s="500" t="s">
        <v>1754</v>
      </c>
      <c r="D174" s="426" t="s">
        <v>683</v>
      </c>
      <c r="E174" s="91" t="s">
        <v>2926</v>
      </c>
      <c r="F174" s="67"/>
      <c r="G174" s="542" t="s">
        <v>3486</v>
      </c>
      <c r="H174" s="522" t="s">
        <v>3486</v>
      </c>
      <c r="I174" s="68" t="s">
        <v>5776</v>
      </c>
      <c r="J174" s="58"/>
    </row>
    <row r="175" spans="1:10" ht="89.25" x14ac:dyDescent="0.2">
      <c r="A175" s="58"/>
      <c r="B175" s="565">
        <v>172</v>
      </c>
      <c r="C175" s="500" t="s">
        <v>2943</v>
      </c>
      <c r="D175" s="426" t="s">
        <v>2929</v>
      </c>
      <c r="E175" s="91" t="s">
        <v>2941</v>
      </c>
      <c r="F175" s="67"/>
      <c r="G175" s="542" t="s">
        <v>3486</v>
      </c>
      <c r="H175" s="522" t="s">
        <v>3486</v>
      </c>
      <c r="I175" s="68" t="s">
        <v>5776</v>
      </c>
      <c r="J175" s="58"/>
    </row>
    <row r="176" spans="1:10" ht="25.5" x14ac:dyDescent="0.2">
      <c r="A176" s="58"/>
      <c r="B176" s="572">
        <v>173</v>
      </c>
      <c r="C176" s="500" t="s">
        <v>6230</v>
      </c>
      <c r="D176" s="426" t="s">
        <v>6228</v>
      </c>
      <c r="E176" s="91" t="s">
        <v>4974</v>
      </c>
      <c r="F176" s="67"/>
      <c r="G176" s="542" t="s">
        <v>3486</v>
      </c>
      <c r="H176" s="522" t="s">
        <v>3486</v>
      </c>
      <c r="I176" s="68" t="s">
        <v>5776</v>
      </c>
      <c r="J176" s="58"/>
    </row>
    <row r="177" spans="1:10" ht="25.5" x14ac:dyDescent="0.2">
      <c r="A177" s="58"/>
      <c r="B177" s="565">
        <v>174</v>
      </c>
      <c r="C177" s="500" t="s">
        <v>4973</v>
      </c>
      <c r="D177" s="426" t="s">
        <v>7332</v>
      </c>
      <c r="E177" s="91" t="s">
        <v>7610</v>
      </c>
      <c r="F177" s="67"/>
      <c r="G177" s="542" t="s">
        <v>3486</v>
      </c>
      <c r="H177" s="522" t="s">
        <v>3486</v>
      </c>
      <c r="I177" s="68" t="s">
        <v>5776</v>
      </c>
      <c r="J177" s="58"/>
    </row>
    <row r="178" spans="1:10" ht="51" x14ac:dyDescent="0.2">
      <c r="A178" s="58"/>
      <c r="B178" s="572">
        <v>175</v>
      </c>
      <c r="C178" s="500" t="s">
        <v>621</v>
      </c>
      <c r="D178" s="426" t="s">
        <v>619</v>
      </c>
      <c r="E178" s="295" t="s">
        <v>1872</v>
      </c>
      <c r="F178" s="67"/>
      <c r="G178" s="542" t="s">
        <v>3486</v>
      </c>
      <c r="H178" s="522" t="s">
        <v>3486</v>
      </c>
      <c r="I178" s="68" t="s">
        <v>5776</v>
      </c>
      <c r="J178" s="58"/>
    </row>
    <row r="179" spans="1:10" ht="63.75" x14ac:dyDescent="0.2">
      <c r="A179" s="58"/>
      <c r="B179" s="565">
        <v>176</v>
      </c>
      <c r="C179" s="500" t="s">
        <v>553</v>
      </c>
      <c r="D179" s="426" t="s">
        <v>164</v>
      </c>
      <c r="E179" s="91" t="s">
        <v>554</v>
      </c>
      <c r="F179" s="67"/>
      <c r="G179" s="542" t="s">
        <v>3486</v>
      </c>
      <c r="H179" s="522" t="s">
        <v>3486</v>
      </c>
      <c r="I179" s="68" t="s">
        <v>5776</v>
      </c>
      <c r="J179" s="58"/>
    </row>
    <row r="180" spans="1:10" x14ac:dyDescent="0.2">
      <c r="A180" s="58"/>
      <c r="B180" s="572">
        <v>177</v>
      </c>
      <c r="C180" s="500" t="s">
        <v>14</v>
      </c>
      <c r="D180" s="426" t="s">
        <v>523</v>
      </c>
      <c r="E180" s="91" t="s">
        <v>15</v>
      </c>
      <c r="F180" s="67"/>
      <c r="G180" s="542" t="s">
        <v>3486</v>
      </c>
      <c r="H180" s="522" t="s">
        <v>3486</v>
      </c>
      <c r="I180" s="68" t="s">
        <v>5776</v>
      </c>
      <c r="J180" s="58"/>
    </row>
    <row r="181" spans="1:10" ht="51" x14ac:dyDescent="0.2">
      <c r="A181" s="58"/>
      <c r="B181" s="565">
        <v>178</v>
      </c>
      <c r="C181" s="500" t="s">
        <v>11091</v>
      </c>
      <c r="D181" s="426" t="s">
        <v>11092</v>
      </c>
      <c r="E181" s="91" t="s">
        <v>11607</v>
      </c>
      <c r="F181" s="67"/>
      <c r="G181" s="542" t="s">
        <v>3486</v>
      </c>
      <c r="H181" s="522" t="s">
        <v>3486</v>
      </c>
      <c r="I181" s="68" t="s">
        <v>5776</v>
      </c>
      <c r="J181" s="58"/>
    </row>
    <row r="182" spans="1:10" ht="63.75" x14ac:dyDescent="0.2">
      <c r="A182" s="58"/>
      <c r="B182" s="572">
        <v>179</v>
      </c>
      <c r="C182" s="500" t="s">
        <v>11179</v>
      </c>
      <c r="D182" s="426" t="s">
        <v>11170</v>
      </c>
      <c r="E182" s="91" t="s">
        <v>11180</v>
      </c>
      <c r="F182" s="67"/>
      <c r="G182" s="542" t="s">
        <v>3486</v>
      </c>
      <c r="H182" s="522" t="s">
        <v>3486</v>
      </c>
      <c r="I182" s="68" t="s">
        <v>5776</v>
      </c>
      <c r="J182" s="58"/>
    </row>
    <row r="183" spans="1:10" ht="51" x14ac:dyDescent="0.2">
      <c r="A183" s="58"/>
      <c r="B183" s="565">
        <v>180</v>
      </c>
      <c r="C183" s="500" t="s">
        <v>12036</v>
      </c>
      <c r="D183" s="426" t="s">
        <v>12032</v>
      </c>
      <c r="E183" s="91" t="s">
        <v>12043</v>
      </c>
      <c r="F183" s="67"/>
      <c r="G183" s="542" t="s">
        <v>3486</v>
      </c>
      <c r="H183" s="522" t="s">
        <v>3486</v>
      </c>
      <c r="I183" s="68" t="s">
        <v>5776</v>
      </c>
      <c r="J183" s="58"/>
    </row>
    <row r="184" spans="1:10" ht="38.25" x14ac:dyDescent="0.2">
      <c r="A184" s="58"/>
      <c r="B184" s="572">
        <v>181</v>
      </c>
      <c r="C184" s="500" t="s">
        <v>12042</v>
      </c>
      <c r="D184" s="426" t="s">
        <v>12028</v>
      </c>
      <c r="E184" s="91" t="s">
        <v>12044</v>
      </c>
      <c r="F184" s="67"/>
      <c r="G184" s="542" t="s">
        <v>3486</v>
      </c>
      <c r="H184" s="522" t="s">
        <v>3486</v>
      </c>
      <c r="I184" s="68" t="s">
        <v>5776</v>
      </c>
      <c r="J184" s="58"/>
    </row>
    <row r="185" spans="1:10" ht="89.25" x14ac:dyDescent="0.2">
      <c r="A185" s="58"/>
      <c r="B185" s="565">
        <v>182</v>
      </c>
      <c r="C185" s="500" t="s">
        <v>12848</v>
      </c>
      <c r="D185" s="426" t="s">
        <v>12830</v>
      </c>
      <c r="E185" s="91" t="s">
        <v>12851</v>
      </c>
      <c r="F185" s="67"/>
      <c r="G185" s="542"/>
      <c r="H185" s="522"/>
      <c r="I185" s="68"/>
      <c r="J185" s="58"/>
    </row>
    <row r="186" spans="1:10" ht="89.25" x14ac:dyDescent="0.2">
      <c r="A186" s="58"/>
      <c r="B186" s="572">
        <v>183</v>
      </c>
      <c r="C186" s="500" t="s">
        <v>12849</v>
      </c>
      <c r="D186" s="426" t="s">
        <v>12835</v>
      </c>
      <c r="E186" s="91" t="s">
        <v>12852</v>
      </c>
      <c r="F186" s="67"/>
      <c r="G186" s="542"/>
      <c r="H186" s="522"/>
      <c r="I186" s="68"/>
      <c r="J186" s="58"/>
    </row>
    <row r="187" spans="1:10" ht="38.25" x14ac:dyDescent="0.2">
      <c r="A187" s="58"/>
      <c r="B187" s="565">
        <v>184</v>
      </c>
      <c r="C187" s="500" t="s">
        <v>9445</v>
      </c>
      <c r="D187" s="426" t="s">
        <v>14549</v>
      </c>
      <c r="E187" s="530" t="s">
        <v>9063</v>
      </c>
      <c r="F187" s="67"/>
      <c r="G187" s="542"/>
      <c r="H187" s="522"/>
      <c r="I187" s="68"/>
      <c r="J187" s="58"/>
    </row>
    <row r="188" spans="1:10" ht="51" x14ac:dyDescent="0.2">
      <c r="A188" s="58"/>
      <c r="B188" s="572">
        <v>185</v>
      </c>
      <c r="C188" s="500" t="s">
        <v>9451</v>
      </c>
      <c r="D188" s="426" t="s">
        <v>14397</v>
      </c>
      <c r="E188" s="530" t="s">
        <v>4174</v>
      </c>
      <c r="F188" s="67"/>
      <c r="G188" s="542" t="s">
        <v>3486</v>
      </c>
      <c r="H188" s="522" t="s">
        <v>3486</v>
      </c>
      <c r="I188" s="68" t="s">
        <v>5776</v>
      </c>
      <c r="J188" s="58"/>
    </row>
    <row r="189" spans="1:10" ht="38.25" x14ac:dyDescent="0.2">
      <c r="A189" s="58"/>
      <c r="B189" s="565">
        <v>186</v>
      </c>
      <c r="C189" s="500" t="s">
        <v>10241</v>
      </c>
      <c r="D189" s="426" t="s">
        <v>10240</v>
      </c>
      <c r="E189" s="530" t="s">
        <v>10242</v>
      </c>
      <c r="F189" s="67"/>
      <c r="G189" s="542"/>
      <c r="H189" s="522"/>
      <c r="I189" s="68"/>
      <c r="J189" s="58"/>
    </row>
    <row r="190" spans="1:10" ht="38.25" x14ac:dyDescent="0.2">
      <c r="A190" s="58"/>
      <c r="B190" s="572">
        <v>187</v>
      </c>
      <c r="C190" s="500" t="s">
        <v>9430</v>
      </c>
      <c r="D190" s="426" t="s">
        <v>14379</v>
      </c>
      <c r="E190" s="530" t="s">
        <v>9043</v>
      </c>
      <c r="F190" s="67"/>
      <c r="G190" s="542"/>
      <c r="H190" s="522"/>
      <c r="I190" s="68"/>
      <c r="J190" s="58"/>
    </row>
    <row r="191" spans="1:10" ht="38.25" x14ac:dyDescent="0.2">
      <c r="A191" s="58"/>
      <c r="B191" s="565">
        <v>188</v>
      </c>
      <c r="C191" s="500" t="s">
        <v>10320</v>
      </c>
      <c r="D191" s="426" t="s">
        <v>10321</v>
      </c>
      <c r="E191" s="530" t="s">
        <v>10322</v>
      </c>
      <c r="F191" s="67"/>
      <c r="G191" s="542"/>
      <c r="H191" s="522"/>
      <c r="I191" s="68"/>
      <c r="J191" s="58"/>
    </row>
    <row r="192" spans="1:10" ht="63.75" x14ac:dyDescent="0.2">
      <c r="A192" s="58"/>
      <c r="B192" s="572">
        <v>189</v>
      </c>
      <c r="C192" s="500" t="s">
        <v>9439</v>
      </c>
      <c r="D192" s="426" t="s">
        <v>13753</v>
      </c>
      <c r="E192" s="530" t="s">
        <v>7272</v>
      </c>
      <c r="F192" s="67"/>
      <c r="G192" s="542" t="s">
        <v>3486</v>
      </c>
      <c r="H192" s="522" t="s">
        <v>3486</v>
      </c>
      <c r="I192" s="68" t="s">
        <v>5776</v>
      </c>
      <c r="J192" s="58"/>
    </row>
    <row r="193" spans="1:10" ht="38.25" x14ac:dyDescent="0.2">
      <c r="A193" s="58"/>
      <c r="B193" s="565">
        <v>190</v>
      </c>
      <c r="C193" s="500" t="s">
        <v>10243</v>
      </c>
      <c r="D193" s="426" t="s">
        <v>14626</v>
      </c>
      <c r="E193" s="530" t="s">
        <v>10244</v>
      </c>
      <c r="F193" s="67"/>
      <c r="G193" s="542"/>
      <c r="H193" s="522"/>
      <c r="I193" s="68"/>
      <c r="J193" s="58"/>
    </row>
    <row r="194" spans="1:10" ht="63.75" x14ac:dyDescent="0.2">
      <c r="A194" s="58"/>
      <c r="B194" s="572">
        <v>191</v>
      </c>
      <c r="C194" s="500" t="s">
        <v>9877</v>
      </c>
      <c r="D194" s="426" t="s">
        <v>14678</v>
      </c>
      <c r="E194" s="530" t="s">
        <v>4130</v>
      </c>
      <c r="F194" s="67"/>
      <c r="G194" s="542" t="s">
        <v>3486</v>
      </c>
      <c r="H194" s="522" t="s">
        <v>3486</v>
      </c>
      <c r="I194" s="68" t="s">
        <v>5776</v>
      </c>
      <c r="J194" s="58"/>
    </row>
    <row r="195" spans="1:10" ht="51" x14ac:dyDescent="0.2">
      <c r="A195" s="58"/>
      <c r="B195" s="565">
        <v>192</v>
      </c>
      <c r="C195" s="500" t="s">
        <v>8818</v>
      </c>
      <c r="D195" s="426" t="s">
        <v>14432</v>
      </c>
      <c r="E195" s="530" t="s">
        <v>4069</v>
      </c>
      <c r="F195" s="67"/>
      <c r="G195" s="542" t="s">
        <v>3486</v>
      </c>
      <c r="H195" s="522" t="s">
        <v>3486</v>
      </c>
      <c r="I195" s="68" t="s">
        <v>5776</v>
      </c>
      <c r="J195" s="58"/>
    </row>
    <row r="196" spans="1:10" ht="51" x14ac:dyDescent="0.2">
      <c r="A196" s="58"/>
      <c r="B196" s="572">
        <v>193</v>
      </c>
      <c r="C196" s="500" t="s">
        <v>9808</v>
      </c>
      <c r="D196" s="426" t="s">
        <v>11313</v>
      </c>
      <c r="E196" s="530" t="s">
        <v>5124</v>
      </c>
      <c r="F196" s="67"/>
      <c r="G196" s="542" t="s">
        <v>3486</v>
      </c>
      <c r="H196" s="522" t="s">
        <v>3486</v>
      </c>
      <c r="I196" s="68" t="s">
        <v>5776</v>
      </c>
      <c r="J196" s="58"/>
    </row>
    <row r="197" spans="1:10" ht="38.25" x14ac:dyDescent="0.2">
      <c r="A197" s="58"/>
      <c r="B197" s="565">
        <v>194</v>
      </c>
      <c r="C197" s="500" t="s">
        <v>8826</v>
      </c>
      <c r="D197" s="426" t="s">
        <v>13782</v>
      </c>
      <c r="E197" s="530" t="s">
        <v>5224</v>
      </c>
      <c r="F197" s="67"/>
      <c r="G197" s="542" t="s">
        <v>3486</v>
      </c>
      <c r="H197" s="522" t="s">
        <v>3486</v>
      </c>
      <c r="I197" s="68" t="s">
        <v>5776</v>
      </c>
      <c r="J197" s="58"/>
    </row>
    <row r="198" spans="1:10" ht="38.25" x14ac:dyDescent="0.2">
      <c r="A198" s="58"/>
      <c r="B198" s="572">
        <v>195</v>
      </c>
      <c r="C198" s="500" t="s">
        <v>9881</v>
      </c>
      <c r="D198" s="426" t="s">
        <v>202</v>
      </c>
      <c r="E198" s="530" t="s">
        <v>9525</v>
      </c>
      <c r="F198" s="67"/>
      <c r="G198" s="542"/>
      <c r="H198" s="522"/>
      <c r="I198" s="68"/>
      <c r="J198" s="58"/>
    </row>
    <row r="199" spans="1:10" ht="38.25" x14ac:dyDescent="0.2">
      <c r="A199" s="58"/>
      <c r="B199" s="565">
        <v>196</v>
      </c>
      <c r="C199" s="500" t="s">
        <v>10245</v>
      </c>
      <c r="D199" s="426" t="s">
        <v>10246</v>
      </c>
      <c r="E199" s="530" t="s">
        <v>10247</v>
      </c>
      <c r="F199" s="67"/>
      <c r="G199" s="542"/>
      <c r="H199" s="522"/>
      <c r="I199" s="68"/>
      <c r="J199" s="58"/>
    </row>
    <row r="200" spans="1:10" ht="63.75" x14ac:dyDescent="0.2">
      <c r="A200" s="58"/>
      <c r="B200" s="572">
        <v>197</v>
      </c>
      <c r="C200" s="500" t="s">
        <v>10191</v>
      </c>
      <c r="D200" s="426" t="s">
        <v>14492</v>
      </c>
      <c r="E200" s="530" t="s">
        <v>4452</v>
      </c>
      <c r="F200" s="67"/>
      <c r="G200" s="542" t="s">
        <v>3486</v>
      </c>
      <c r="H200" s="522" t="s">
        <v>3486</v>
      </c>
      <c r="I200" s="68" t="s">
        <v>5776</v>
      </c>
      <c r="J200" s="58"/>
    </row>
    <row r="201" spans="1:10" ht="51" x14ac:dyDescent="0.2">
      <c r="A201" s="58"/>
      <c r="B201" s="565">
        <v>198</v>
      </c>
      <c r="C201" s="500" t="s">
        <v>10323</v>
      </c>
      <c r="D201" s="426" t="s">
        <v>10324</v>
      </c>
      <c r="E201" s="530" t="s">
        <v>10325</v>
      </c>
      <c r="F201" s="67"/>
      <c r="G201" s="542" t="s">
        <v>3486</v>
      </c>
      <c r="H201" s="522" t="s">
        <v>3486</v>
      </c>
      <c r="I201" s="68" t="s">
        <v>5776</v>
      </c>
      <c r="J201" s="58"/>
    </row>
    <row r="202" spans="1:10" ht="51" x14ac:dyDescent="0.2">
      <c r="A202" s="58"/>
      <c r="B202" s="572">
        <v>199</v>
      </c>
      <c r="C202" s="500" t="s">
        <v>9885</v>
      </c>
      <c r="D202" s="426" t="s">
        <v>203</v>
      </c>
      <c r="E202" s="530" t="s">
        <v>5412</v>
      </c>
      <c r="F202" s="67"/>
      <c r="G202" s="542" t="s">
        <v>3486</v>
      </c>
      <c r="H202" s="522" t="s">
        <v>3486</v>
      </c>
      <c r="I202" s="68" t="s">
        <v>5776</v>
      </c>
      <c r="J202" s="58"/>
    </row>
    <row r="203" spans="1:10" ht="51" x14ac:dyDescent="0.2">
      <c r="A203" s="58"/>
      <c r="B203" s="565">
        <v>200</v>
      </c>
      <c r="C203" s="500" t="s">
        <v>9884</v>
      </c>
      <c r="D203" s="426" t="s">
        <v>11061</v>
      </c>
      <c r="E203" s="530" t="s">
        <v>4451</v>
      </c>
      <c r="F203" s="67"/>
      <c r="G203" s="542" t="s">
        <v>3486</v>
      </c>
      <c r="H203" s="522" t="s">
        <v>3486</v>
      </c>
      <c r="I203" s="68" t="s">
        <v>5776</v>
      </c>
      <c r="J203" s="58"/>
    </row>
    <row r="204" spans="1:10" ht="51" x14ac:dyDescent="0.2">
      <c r="A204" s="58"/>
      <c r="B204" s="572">
        <v>201</v>
      </c>
      <c r="C204" s="500" t="s">
        <v>9882</v>
      </c>
      <c r="D204" s="426" t="s">
        <v>732</v>
      </c>
      <c r="E204" s="530" t="s">
        <v>5413</v>
      </c>
      <c r="F204" s="67"/>
      <c r="G204" s="542" t="s">
        <v>3486</v>
      </c>
      <c r="H204" s="522" t="s">
        <v>3486</v>
      </c>
      <c r="I204" s="68" t="s">
        <v>5776</v>
      </c>
      <c r="J204" s="58"/>
    </row>
    <row r="205" spans="1:10" ht="51" x14ac:dyDescent="0.2">
      <c r="A205" s="58"/>
      <c r="B205" s="565">
        <v>202</v>
      </c>
      <c r="C205" s="500" t="s">
        <v>8828</v>
      </c>
      <c r="D205" s="426" t="s">
        <v>13622</v>
      </c>
      <c r="E205" s="530" t="s">
        <v>885</v>
      </c>
      <c r="F205" s="67"/>
      <c r="G205" s="542" t="s">
        <v>3486</v>
      </c>
      <c r="H205" s="522" t="s">
        <v>3486</v>
      </c>
      <c r="I205" s="68" t="s">
        <v>5776</v>
      </c>
      <c r="J205" s="58"/>
    </row>
    <row r="206" spans="1:10" ht="51" x14ac:dyDescent="0.2">
      <c r="A206" s="58"/>
      <c r="B206" s="572">
        <v>203</v>
      </c>
      <c r="C206" s="500" t="s">
        <v>10248</v>
      </c>
      <c r="D206" s="426" t="s">
        <v>10250</v>
      </c>
      <c r="E206" s="530" t="s">
        <v>10249</v>
      </c>
      <c r="F206" s="67"/>
      <c r="G206" s="542"/>
      <c r="H206" s="522"/>
      <c r="I206" s="68"/>
      <c r="J206" s="58"/>
    </row>
    <row r="207" spans="1:10" ht="51" x14ac:dyDescent="0.2">
      <c r="A207" s="58"/>
      <c r="B207" s="565">
        <v>204</v>
      </c>
      <c r="C207" s="500" t="s">
        <v>10228</v>
      </c>
      <c r="D207" s="426" t="s">
        <v>11596</v>
      </c>
      <c r="E207" s="530" t="s">
        <v>4710</v>
      </c>
      <c r="F207" s="67"/>
      <c r="G207" s="542" t="s">
        <v>3486</v>
      </c>
      <c r="H207" s="522" t="s">
        <v>3486</v>
      </c>
      <c r="I207" s="68" t="s">
        <v>5776</v>
      </c>
      <c r="J207" s="58"/>
    </row>
    <row r="208" spans="1:10" ht="51" x14ac:dyDescent="0.2">
      <c r="A208" s="58"/>
      <c r="B208" s="572">
        <v>205</v>
      </c>
      <c r="C208" s="500" t="s">
        <v>10224</v>
      </c>
      <c r="D208" s="426" t="s">
        <v>11074</v>
      </c>
      <c r="E208" s="530" t="s">
        <v>4061</v>
      </c>
      <c r="F208" s="67"/>
      <c r="G208" s="542" t="s">
        <v>3486</v>
      </c>
      <c r="H208" s="522" t="s">
        <v>3486</v>
      </c>
      <c r="I208" s="68" t="s">
        <v>5776</v>
      </c>
      <c r="J208" s="58"/>
    </row>
    <row r="209" spans="1:10" ht="51" x14ac:dyDescent="0.2">
      <c r="A209" s="58"/>
      <c r="B209" s="565">
        <v>206</v>
      </c>
      <c r="C209" s="500" t="s">
        <v>10251</v>
      </c>
      <c r="D209" s="426" t="s">
        <v>10252</v>
      </c>
      <c r="E209" s="530" t="s">
        <v>10253</v>
      </c>
      <c r="F209" s="67"/>
      <c r="G209" s="542"/>
      <c r="H209" s="522"/>
      <c r="I209" s="68"/>
      <c r="J209" s="58"/>
    </row>
    <row r="210" spans="1:10" ht="51" x14ac:dyDescent="0.2">
      <c r="A210" s="58"/>
      <c r="B210" s="572">
        <v>207</v>
      </c>
      <c r="C210" s="500" t="s">
        <v>12088</v>
      </c>
      <c r="D210" s="426" t="s">
        <v>12080</v>
      </c>
      <c r="E210" s="530" t="s">
        <v>12089</v>
      </c>
      <c r="F210" s="67"/>
      <c r="G210" s="542"/>
      <c r="H210" s="522"/>
      <c r="I210" s="68"/>
      <c r="J210" s="58"/>
    </row>
    <row r="211" spans="1:10" ht="51" x14ac:dyDescent="0.2">
      <c r="A211" s="58"/>
      <c r="B211" s="565">
        <v>208</v>
      </c>
      <c r="C211" s="500" t="s">
        <v>10196</v>
      </c>
      <c r="D211" s="426" t="s">
        <v>11080</v>
      </c>
      <c r="E211" s="530" t="s">
        <v>4834</v>
      </c>
      <c r="F211" s="76"/>
      <c r="G211" s="542" t="s">
        <v>3486</v>
      </c>
      <c r="H211" s="522" t="s">
        <v>3486</v>
      </c>
      <c r="I211" s="68" t="s">
        <v>5776</v>
      </c>
      <c r="J211" s="58"/>
    </row>
    <row r="212" spans="1:10" ht="51" x14ac:dyDescent="0.2">
      <c r="A212" s="58"/>
      <c r="B212" s="572">
        <v>209</v>
      </c>
      <c r="C212" s="500" t="s">
        <v>14515</v>
      </c>
      <c r="D212" s="426" t="s">
        <v>14516</v>
      </c>
      <c r="E212" s="530" t="s">
        <v>14517</v>
      </c>
      <c r="F212" s="76"/>
      <c r="G212" s="542"/>
      <c r="H212" s="522"/>
      <c r="I212" s="68"/>
      <c r="J212" s="58"/>
    </row>
    <row r="213" spans="1:10" ht="51" x14ac:dyDescent="0.2">
      <c r="A213" s="58"/>
      <c r="B213" s="565">
        <v>210</v>
      </c>
      <c r="C213" s="500" t="s">
        <v>10254</v>
      </c>
      <c r="D213" s="426" t="s">
        <v>10255</v>
      </c>
      <c r="E213" s="530" t="s">
        <v>10256</v>
      </c>
      <c r="F213" s="67"/>
      <c r="G213" s="542"/>
      <c r="H213" s="522"/>
      <c r="I213" s="68"/>
      <c r="J213" s="58"/>
    </row>
    <row r="214" spans="1:10" ht="51" x14ac:dyDescent="0.2">
      <c r="A214" s="58"/>
      <c r="B214" s="572">
        <v>211</v>
      </c>
      <c r="C214" s="500" t="s">
        <v>10193</v>
      </c>
      <c r="D214" s="426" t="s">
        <v>162</v>
      </c>
      <c r="E214" s="530" t="s">
        <v>7312</v>
      </c>
      <c r="F214" s="76"/>
      <c r="G214" s="542" t="s">
        <v>3486</v>
      </c>
      <c r="H214" s="522" t="s">
        <v>3486</v>
      </c>
      <c r="I214" s="68" t="s">
        <v>5776</v>
      </c>
      <c r="J214" s="58"/>
    </row>
    <row r="215" spans="1:10" ht="51" x14ac:dyDescent="0.2">
      <c r="A215" s="58"/>
      <c r="B215" s="565">
        <v>212</v>
      </c>
      <c r="C215" s="500" t="s">
        <v>10326</v>
      </c>
      <c r="D215" s="426" t="s">
        <v>10328</v>
      </c>
      <c r="E215" s="530" t="s">
        <v>10329</v>
      </c>
      <c r="F215" s="76"/>
      <c r="G215" s="542" t="s">
        <v>3486</v>
      </c>
      <c r="H215" s="522" t="s">
        <v>3486</v>
      </c>
      <c r="I215" s="68" t="s">
        <v>5776</v>
      </c>
      <c r="J215" s="58"/>
    </row>
    <row r="216" spans="1:10" ht="51" x14ac:dyDescent="0.2">
      <c r="A216" s="58"/>
      <c r="B216" s="572">
        <v>213</v>
      </c>
      <c r="C216" s="500" t="s">
        <v>10327</v>
      </c>
      <c r="D216" s="426" t="s">
        <v>10330</v>
      </c>
      <c r="E216" s="530" t="s">
        <v>10331</v>
      </c>
      <c r="F216" s="76"/>
      <c r="G216" s="542" t="s">
        <v>3486</v>
      </c>
      <c r="H216" s="522" t="s">
        <v>3486</v>
      </c>
      <c r="I216" s="68" t="s">
        <v>5776</v>
      </c>
      <c r="J216" s="58"/>
    </row>
    <row r="217" spans="1:10" ht="38.25" x14ac:dyDescent="0.2">
      <c r="A217" s="58"/>
      <c r="B217" s="565">
        <v>214</v>
      </c>
      <c r="C217" s="500" t="s">
        <v>6001</v>
      </c>
      <c r="D217" s="426" t="s">
        <v>1153</v>
      </c>
      <c r="E217" s="530" t="s">
        <v>1158</v>
      </c>
      <c r="F217" s="76"/>
      <c r="G217" s="542" t="s">
        <v>3486</v>
      </c>
      <c r="H217" s="522" t="s">
        <v>3486</v>
      </c>
      <c r="I217" s="68" t="s">
        <v>5776</v>
      </c>
      <c r="J217" s="58"/>
    </row>
    <row r="218" spans="1:10" ht="63.75" x14ac:dyDescent="0.2">
      <c r="A218" s="58"/>
      <c r="B218" s="572">
        <v>215</v>
      </c>
      <c r="C218" s="500" t="s">
        <v>4384</v>
      </c>
      <c r="D218" s="426" t="s">
        <v>6111</v>
      </c>
      <c r="E218" s="530" t="s">
        <v>6112</v>
      </c>
      <c r="F218" s="76"/>
      <c r="G218" s="542" t="s">
        <v>3486</v>
      </c>
      <c r="H218" s="522" t="s">
        <v>3486</v>
      </c>
      <c r="I218" s="68" t="s">
        <v>5776</v>
      </c>
      <c r="J218" s="58"/>
    </row>
    <row r="219" spans="1:10" ht="76.5" x14ac:dyDescent="0.2">
      <c r="A219" s="58"/>
      <c r="B219" s="565">
        <v>216</v>
      </c>
      <c r="C219" s="500" t="s">
        <v>4385</v>
      </c>
      <c r="D219" s="426" t="s">
        <v>9743</v>
      </c>
      <c r="E219" s="530" t="s">
        <v>9746</v>
      </c>
      <c r="F219" s="76"/>
      <c r="G219" s="542" t="s">
        <v>3486</v>
      </c>
      <c r="H219" s="522" t="s">
        <v>3486</v>
      </c>
      <c r="I219" s="68" t="s">
        <v>5776</v>
      </c>
      <c r="J219" s="58"/>
    </row>
    <row r="220" spans="1:10" ht="76.5" x14ac:dyDescent="0.2">
      <c r="A220" s="58"/>
      <c r="B220" s="572">
        <v>217</v>
      </c>
      <c r="C220" s="500" t="s">
        <v>7286</v>
      </c>
      <c r="D220" s="426" t="s">
        <v>327</v>
      </c>
      <c r="E220" s="530" t="s">
        <v>9747</v>
      </c>
      <c r="F220" s="76"/>
      <c r="G220" s="542" t="s">
        <v>3486</v>
      </c>
      <c r="H220" s="522" t="s">
        <v>3486</v>
      </c>
      <c r="I220" s="68" t="s">
        <v>5776</v>
      </c>
      <c r="J220" s="58"/>
    </row>
    <row r="221" spans="1:10" ht="76.5" x14ac:dyDescent="0.2">
      <c r="A221" s="58"/>
      <c r="B221" s="565">
        <v>218</v>
      </c>
      <c r="C221" s="500" t="s">
        <v>6020</v>
      </c>
      <c r="D221" s="426" t="s">
        <v>9038</v>
      </c>
      <c r="E221" s="530" t="s">
        <v>9003</v>
      </c>
      <c r="F221" s="76"/>
      <c r="G221" s="542" t="s">
        <v>3486</v>
      </c>
      <c r="H221" s="522" t="s">
        <v>3486</v>
      </c>
      <c r="I221" s="68" t="s">
        <v>5776</v>
      </c>
      <c r="J221" s="58"/>
    </row>
    <row r="222" spans="1:10" ht="76.5" x14ac:dyDescent="0.2">
      <c r="A222" s="58"/>
      <c r="B222" s="572">
        <v>219</v>
      </c>
      <c r="C222" s="500" t="s">
        <v>1711</v>
      </c>
      <c r="D222" s="426" t="s">
        <v>9892</v>
      </c>
      <c r="E222" s="530" t="s">
        <v>9904</v>
      </c>
      <c r="F222" s="76"/>
      <c r="G222" s="542" t="s">
        <v>3486</v>
      </c>
      <c r="H222" s="522" t="s">
        <v>3486</v>
      </c>
      <c r="I222" s="68" t="s">
        <v>5776</v>
      </c>
      <c r="J222" s="58"/>
    </row>
    <row r="223" spans="1:10" ht="76.5" x14ac:dyDescent="0.2">
      <c r="A223" s="58"/>
      <c r="B223" s="565">
        <v>220</v>
      </c>
      <c r="C223" s="500" t="s">
        <v>642</v>
      </c>
      <c r="D223" s="426" t="s">
        <v>9905</v>
      </c>
      <c r="E223" s="530" t="s">
        <v>7012</v>
      </c>
      <c r="F223" s="76"/>
      <c r="G223" s="542" t="s">
        <v>3486</v>
      </c>
      <c r="H223" s="522" t="s">
        <v>3486</v>
      </c>
      <c r="I223" s="68" t="s">
        <v>5776</v>
      </c>
      <c r="J223" s="58"/>
    </row>
    <row r="224" spans="1:10" ht="76.5" x14ac:dyDescent="0.2">
      <c r="A224" s="58"/>
      <c r="B224" s="572">
        <v>221</v>
      </c>
      <c r="C224" s="500" t="s">
        <v>3850</v>
      </c>
      <c r="D224" s="426" t="s">
        <v>7017</v>
      </c>
      <c r="E224" s="530" t="s">
        <v>8444</v>
      </c>
      <c r="F224" s="76"/>
      <c r="G224" s="542" t="s">
        <v>3486</v>
      </c>
      <c r="H224" s="522" t="s">
        <v>3486</v>
      </c>
      <c r="I224" s="68" t="s">
        <v>5776</v>
      </c>
      <c r="J224" s="58"/>
    </row>
    <row r="225" spans="1:10" ht="76.5" x14ac:dyDescent="0.2">
      <c r="A225" s="58"/>
      <c r="B225" s="565">
        <v>222</v>
      </c>
      <c r="C225" s="500" t="s">
        <v>3973</v>
      </c>
      <c r="D225" s="426" t="s">
        <v>8448</v>
      </c>
      <c r="E225" s="530" t="s">
        <v>7066</v>
      </c>
      <c r="F225" s="76"/>
      <c r="G225" s="542" t="s">
        <v>3486</v>
      </c>
      <c r="H225" s="522" t="s">
        <v>3486</v>
      </c>
      <c r="I225" s="68" t="s">
        <v>5776</v>
      </c>
      <c r="J225" s="58"/>
    </row>
    <row r="226" spans="1:10" ht="51" x14ac:dyDescent="0.2">
      <c r="A226" s="58"/>
      <c r="B226" s="572">
        <v>223</v>
      </c>
      <c r="C226" s="500" t="s">
        <v>643</v>
      </c>
      <c r="D226" s="426" t="s">
        <v>1595</v>
      </c>
      <c r="E226" s="530" t="s">
        <v>1599</v>
      </c>
      <c r="F226" s="76"/>
      <c r="G226" s="542" t="s">
        <v>3486</v>
      </c>
      <c r="H226" s="522" t="s">
        <v>3486</v>
      </c>
      <c r="I226" s="68" t="s">
        <v>5776</v>
      </c>
      <c r="J226" s="58"/>
    </row>
    <row r="227" spans="1:10" ht="51" x14ac:dyDescent="0.2">
      <c r="A227" s="58"/>
      <c r="B227" s="565">
        <v>224</v>
      </c>
      <c r="C227" s="500" t="s">
        <v>5064</v>
      </c>
      <c r="D227" s="426" t="s">
        <v>1598</v>
      </c>
      <c r="E227" s="530" t="s">
        <v>1600</v>
      </c>
      <c r="F227" s="76"/>
      <c r="G227" s="542" t="s">
        <v>3486</v>
      </c>
      <c r="H227" s="522" t="s">
        <v>3486</v>
      </c>
      <c r="I227" s="68" t="s">
        <v>5776</v>
      </c>
      <c r="J227" s="58"/>
    </row>
    <row r="228" spans="1:10" ht="51" x14ac:dyDescent="0.2">
      <c r="A228" s="58"/>
      <c r="B228" s="572">
        <v>225</v>
      </c>
      <c r="C228" s="500" t="s">
        <v>4132</v>
      </c>
      <c r="D228" s="426" t="s">
        <v>1597</v>
      </c>
      <c r="E228" s="530" t="s">
        <v>1601</v>
      </c>
      <c r="F228" s="76"/>
      <c r="G228" s="542" t="s">
        <v>3486</v>
      </c>
      <c r="H228" s="522" t="s">
        <v>3486</v>
      </c>
      <c r="I228" s="68" t="s">
        <v>5776</v>
      </c>
      <c r="J228" s="58"/>
    </row>
    <row r="229" spans="1:10" ht="38.25" x14ac:dyDescent="0.2">
      <c r="A229" s="58"/>
      <c r="B229" s="565">
        <v>226</v>
      </c>
      <c r="C229" s="500" t="s">
        <v>7311</v>
      </c>
      <c r="D229" s="426" t="s">
        <v>9523</v>
      </c>
      <c r="E229" s="530" t="s">
        <v>9525</v>
      </c>
      <c r="F229" s="67"/>
      <c r="G229" s="542" t="s">
        <v>3486</v>
      </c>
      <c r="H229" s="522" t="s">
        <v>3486</v>
      </c>
      <c r="I229" s="68" t="s">
        <v>5776</v>
      </c>
      <c r="J229" s="58"/>
    </row>
    <row r="230" spans="1:10" ht="51" x14ac:dyDescent="0.2">
      <c r="A230" s="58"/>
      <c r="B230" s="572">
        <v>227</v>
      </c>
      <c r="C230" s="500" t="s">
        <v>27</v>
      </c>
      <c r="D230" s="426" t="s">
        <v>28</v>
      </c>
      <c r="E230" s="530" t="s">
        <v>29</v>
      </c>
      <c r="F230" s="67"/>
      <c r="G230" s="542" t="s">
        <v>3486</v>
      </c>
      <c r="H230" s="522" t="s">
        <v>3486</v>
      </c>
      <c r="I230" s="68" t="s">
        <v>5776</v>
      </c>
      <c r="J230" s="58"/>
    </row>
    <row r="231" spans="1:10" ht="38.25" x14ac:dyDescent="0.2">
      <c r="A231" s="58"/>
      <c r="B231" s="565">
        <v>228</v>
      </c>
      <c r="C231" s="500" t="s">
        <v>11914</v>
      </c>
      <c r="D231" s="426" t="s">
        <v>11915</v>
      </c>
      <c r="E231" s="530" t="s">
        <v>11916</v>
      </c>
      <c r="F231" s="76"/>
      <c r="G231" s="542" t="s">
        <v>3486</v>
      </c>
      <c r="H231" s="522" t="s">
        <v>3486</v>
      </c>
      <c r="I231" s="68" t="s">
        <v>5776</v>
      </c>
      <c r="J231" s="58"/>
    </row>
    <row r="232" spans="1:10" ht="38.25" x14ac:dyDescent="0.2">
      <c r="A232" s="58"/>
      <c r="B232" s="572">
        <v>229</v>
      </c>
      <c r="C232" s="500" t="s">
        <v>12404</v>
      </c>
      <c r="D232" s="426" t="s">
        <v>12398</v>
      </c>
      <c r="E232" s="530" t="s">
        <v>12405</v>
      </c>
      <c r="F232" s="76"/>
      <c r="G232" s="542"/>
      <c r="H232" s="522"/>
      <c r="I232" s="68"/>
      <c r="J232" s="58"/>
    </row>
    <row r="233" spans="1:10" ht="38.25" x14ac:dyDescent="0.2">
      <c r="A233" s="58"/>
      <c r="B233" s="565">
        <v>230</v>
      </c>
      <c r="C233" s="500" t="s">
        <v>12563</v>
      </c>
      <c r="D233" s="426" t="s">
        <v>12559</v>
      </c>
      <c r="E233" s="530" t="s">
        <v>12564</v>
      </c>
      <c r="F233" s="76"/>
      <c r="G233" s="542"/>
      <c r="H233" s="522"/>
      <c r="I233" s="68"/>
      <c r="J233" s="58"/>
    </row>
    <row r="234" spans="1:10" ht="51" x14ac:dyDescent="0.2">
      <c r="A234" s="58"/>
      <c r="B234" s="572">
        <v>211</v>
      </c>
      <c r="C234" s="500" t="s">
        <v>14669</v>
      </c>
      <c r="D234" s="426" t="s">
        <v>14664</v>
      </c>
      <c r="E234" s="530" t="s">
        <v>14670</v>
      </c>
      <c r="F234" s="76"/>
      <c r="G234" s="542" t="s">
        <v>3486</v>
      </c>
      <c r="H234" s="522" t="s">
        <v>3486</v>
      </c>
      <c r="I234" s="68" t="s">
        <v>5776</v>
      </c>
      <c r="J234" s="58"/>
    </row>
    <row r="235" spans="1:10" ht="38.25" x14ac:dyDescent="0.2">
      <c r="A235" s="58"/>
      <c r="B235" s="572">
        <v>231</v>
      </c>
      <c r="C235" s="500" t="s">
        <v>12686</v>
      </c>
      <c r="D235" s="426" t="s">
        <v>12682</v>
      </c>
      <c r="E235" s="530" t="s">
        <v>12685</v>
      </c>
      <c r="F235" s="76"/>
      <c r="G235" s="542"/>
      <c r="H235" s="522"/>
      <c r="I235" s="68"/>
      <c r="J235" s="58"/>
    </row>
    <row r="236" spans="1:10" ht="25.5" x14ac:dyDescent="0.2">
      <c r="A236" s="58"/>
      <c r="B236" s="565">
        <v>232</v>
      </c>
      <c r="C236" s="500" t="s">
        <v>2589</v>
      </c>
      <c r="D236" s="426" t="s">
        <v>12503</v>
      </c>
      <c r="E236" s="530" t="s">
        <v>2590</v>
      </c>
      <c r="F236" s="76"/>
      <c r="G236" s="542"/>
      <c r="H236" s="522"/>
      <c r="I236" s="68"/>
      <c r="J236" s="58"/>
    </row>
    <row r="237" spans="1:10" x14ac:dyDescent="0.2">
      <c r="A237" s="58"/>
      <c r="B237" s="572">
        <v>233</v>
      </c>
      <c r="C237" s="500" t="s">
        <v>13210</v>
      </c>
      <c r="D237" s="426" t="s">
        <v>13892</v>
      </c>
      <c r="E237" s="91" t="s">
        <v>13211</v>
      </c>
      <c r="F237" s="76"/>
      <c r="G237" s="542"/>
      <c r="H237" s="522"/>
      <c r="I237" s="68"/>
      <c r="J237" s="58"/>
    </row>
    <row r="238" spans="1:10" ht="76.5" x14ac:dyDescent="0.2">
      <c r="A238" s="58"/>
      <c r="B238" s="565">
        <v>234</v>
      </c>
      <c r="C238" s="500" t="s">
        <v>13209</v>
      </c>
      <c r="D238" s="426" t="s">
        <v>10063</v>
      </c>
      <c r="E238" s="91" t="s">
        <v>10066</v>
      </c>
      <c r="F238" s="76"/>
      <c r="G238" s="542"/>
      <c r="H238" s="522"/>
      <c r="I238" s="68"/>
      <c r="J238" s="58"/>
    </row>
    <row r="239" spans="1:10" ht="102" x14ac:dyDescent="0.2">
      <c r="A239" s="58"/>
      <c r="B239" s="572">
        <v>235</v>
      </c>
      <c r="C239" s="500" t="s">
        <v>10774</v>
      </c>
      <c r="D239" s="426" t="s">
        <v>14424</v>
      </c>
      <c r="E239" s="91" t="s">
        <v>5838</v>
      </c>
      <c r="F239" s="67"/>
      <c r="G239" s="542" t="s">
        <v>3486</v>
      </c>
      <c r="H239" s="522" t="s">
        <v>3486</v>
      </c>
      <c r="I239" s="68" t="s">
        <v>5776</v>
      </c>
      <c r="J239" s="58"/>
    </row>
    <row r="240" spans="1:10" ht="25.5" x14ac:dyDescent="0.2">
      <c r="A240" s="58"/>
      <c r="B240" s="565">
        <v>236</v>
      </c>
      <c r="C240" s="500" t="s">
        <v>10776</v>
      </c>
      <c r="D240" s="426" t="s">
        <v>10747</v>
      </c>
      <c r="E240" s="91" t="s">
        <v>10777</v>
      </c>
      <c r="F240" s="67"/>
      <c r="G240" s="542" t="s">
        <v>3486</v>
      </c>
      <c r="H240" s="522" t="s">
        <v>3486</v>
      </c>
      <c r="I240" s="68" t="s">
        <v>5776</v>
      </c>
      <c r="J240" s="58"/>
    </row>
    <row r="241" spans="1:10" ht="127.5" x14ac:dyDescent="0.2">
      <c r="A241" s="58"/>
      <c r="B241" s="572">
        <v>237</v>
      </c>
      <c r="C241" s="500" t="s">
        <v>10056</v>
      </c>
      <c r="D241" s="426" t="s">
        <v>14467</v>
      </c>
      <c r="E241" s="91" t="s">
        <v>4268</v>
      </c>
      <c r="F241" s="67"/>
      <c r="G241" s="542" t="s">
        <v>3486</v>
      </c>
      <c r="H241" s="522" t="s">
        <v>3486</v>
      </c>
      <c r="I241" s="68" t="s">
        <v>5776</v>
      </c>
      <c r="J241" s="58"/>
    </row>
    <row r="242" spans="1:10" ht="76.5" x14ac:dyDescent="0.2">
      <c r="A242" s="58"/>
      <c r="B242" s="565">
        <v>238</v>
      </c>
      <c r="C242" s="500" t="s">
        <v>10057</v>
      </c>
      <c r="D242" s="426" t="s">
        <v>10445</v>
      </c>
      <c r="E242" s="91" t="s">
        <v>10067</v>
      </c>
      <c r="F242" s="67"/>
      <c r="G242" s="542" t="s">
        <v>3486</v>
      </c>
      <c r="H242" s="522" t="s">
        <v>3486</v>
      </c>
      <c r="I242" s="68" t="s">
        <v>5776</v>
      </c>
      <c r="J242" s="58"/>
    </row>
    <row r="243" spans="1:10" ht="25.5" x14ac:dyDescent="0.2">
      <c r="A243" s="58"/>
      <c r="B243" s="572">
        <v>239</v>
      </c>
      <c r="C243" s="500" t="s">
        <v>10432</v>
      </c>
      <c r="D243" s="426" t="s">
        <v>8294</v>
      </c>
      <c r="E243" s="91" t="s">
        <v>2040</v>
      </c>
      <c r="F243" s="67"/>
      <c r="G243" s="542" t="s">
        <v>3486</v>
      </c>
      <c r="H243" s="522" t="s">
        <v>3486</v>
      </c>
      <c r="I243" s="68" t="s">
        <v>5776</v>
      </c>
      <c r="J243" s="58"/>
    </row>
    <row r="244" spans="1:10" ht="63.75" x14ac:dyDescent="0.2">
      <c r="A244" s="58"/>
      <c r="B244" s="565">
        <v>240</v>
      </c>
      <c r="C244" s="500" t="s">
        <v>10433</v>
      </c>
      <c r="D244" s="426" t="s">
        <v>10438</v>
      </c>
      <c r="E244" s="91" t="s">
        <v>10068</v>
      </c>
      <c r="F244" s="67"/>
      <c r="G244" s="542" t="s">
        <v>3486</v>
      </c>
      <c r="H244" s="522" t="s">
        <v>3486</v>
      </c>
      <c r="I244" s="68" t="s">
        <v>5776</v>
      </c>
      <c r="J244" s="58"/>
    </row>
    <row r="245" spans="1:10" ht="63.75" x14ac:dyDescent="0.2">
      <c r="A245" s="58"/>
      <c r="B245" s="572">
        <v>241</v>
      </c>
      <c r="C245" s="500" t="s">
        <v>13204</v>
      </c>
      <c r="D245" s="426" t="s">
        <v>10730</v>
      </c>
      <c r="E245" s="91" t="s">
        <v>10720</v>
      </c>
      <c r="F245" s="67"/>
      <c r="G245" s="542" t="s">
        <v>3486</v>
      </c>
      <c r="H245" s="522" t="s">
        <v>3486</v>
      </c>
      <c r="I245" s="68" t="s">
        <v>5776</v>
      </c>
      <c r="J245" s="58"/>
    </row>
    <row r="246" spans="1:10" x14ac:dyDescent="0.2">
      <c r="A246" s="58"/>
      <c r="B246" s="565">
        <v>242</v>
      </c>
      <c r="C246" s="500" t="s">
        <v>13205</v>
      </c>
      <c r="D246" s="426" t="s">
        <v>13453</v>
      </c>
      <c r="E246" s="91" t="s">
        <v>13207</v>
      </c>
      <c r="F246" s="67"/>
      <c r="G246" s="542" t="s">
        <v>3486</v>
      </c>
      <c r="H246" s="522" t="s">
        <v>3486</v>
      </c>
      <c r="I246" s="68" t="s">
        <v>5776</v>
      </c>
      <c r="J246" s="58"/>
    </row>
    <row r="247" spans="1:10" ht="89.25" x14ac:dyDescent="0.2">
      <c r="A247" s="58"/>
      <c r="B247" s="572">
        <v>243</v>
      </c>
      <c r="C247" s="500" t="s">
        <v>2206</v>
      </c>
      <c r="D247" s="426" t="s">
        <v>12948</v>
      </c>
      <c r="E247" s="70" t="s">
        <v>2463</v>
      </c>
      <c r="F247" s="67"/>
      <c r="G247" s="542" t="s">
        <v>3486</v>
      </c>
      <c r="H247" s="522" t="s">
        <v>3486</v>
      </c>
      <c r="I247" s="68" t="s">
        <v>5776</v>
      </c>
      <c r="J247" s="58"/>
    </row>
    <row r="248" spans="1:10" ht="38.25" x14ac:dyDescent="0.2">
      <c r="A248" s="58"/>
      <c r="B248" s="565">
        <v>244</v>
      </c>
      <c r="C248" s="500" t="s">
        <v>2207</v>
      </c>
      <c r="D248" s="426" t="s">
        <v>2088</v>
      </c>
      <c r="E248" s="91" t="s">
        <v>613</v>
      </c>
      <c r="F248" s="67"/>
      <c r="G248" s="542" t="s">
        <v>3486</v>
      </c>
      <c r="H248" s="522" t="s">
        <v>3486</v>
      </c>
      <c r="I248" s="86" t="s">
        <v>612</v>
      </c>
      <c r="J248" s="58"/>
    </row>
    <row r="249" spans="1:10" ht="25.5" x14ac:dyDescent="0.2">
      <c r="A249" s="58"/>
      <c r="B249" s="572">
        <v>245</v>
      </c>
      <c r="C249" s="500" t="s">
        <v>147</v>
      </c>
      <c r="D249" s="426" t="s">
        <v>1041</v>
      </c>
      <c r="E249" s="91" t="s">
        <v>148</v>
      </c>
      <c r="F249" s="67"/>
      <c r="G249" s="542" t="s">
        <v>3486</v>
      </c>
      <c r="H249" s="522" t="s">
        <v>3486</v>
      </c>
      <c r="I249" s="86" t="s">
        <v>612</v>
      </c>
      <c r="J249" s="58"/>
    </row>
    <row r="250" spans="1:10" ht="38.25" x14ac:dyDescent="0.2">
      <c r="A250" s="58"/>
      <c r="B250" s="565">
        <v>246</v>
      </c>
      <c r="C250" s="500" t="s">
        <v>1960</v>
      </c>
      <c r="D250" s="426" t="s">
        <v>14531</v>
      </c>
      <c r="E250" s="91" t="s">
        <v>1961</v>
      </c>
      <c r="F250" s="67"/>
      <c r="G250" s="542"/>
      <c r="H250" s="522"/>
      <c r="I250" s="86"/>
      <c r="J250" s="58"/>
    </row>
    <row r="251" spans="1:10" ht="89.25" x14ac:dyDescent="0.2">
      <c r="A251" s="58"/>
      <c r="B251" s="572">
        <v>247</v>
      </c>
      <c r="C251" s="500" t="s">
        <v>4147</v>
      </c>
      <c r="D251" s="426" t="s">
        <v>13893</v>
      </c>
      <c r="E251" s="70" t="s">
        <v>3354</v>
      </c>
      <c r="F251" s="67"/>
      <c r="G251" s="542" t="s">
        <v>3486</v>
      </c>
      <c r="H251" s="522" t="s">
        <v>3486</v>
      </c>
      <c r="I251" s="68" t="s">
        <v>5776</v>
      </c>
      <c r="J251" s="58"/>
    </row>
    <row r="252" spans="1:10" x14ac:dyDescent="0.2">
      <c r="A252" s="58"/>
      <c r="B252" s="565">
        <v>248</v>
      </c>
      <c r="C252" s="500" t="s">
        <v>11985</v>
      </c>
      <c r="D252" s="426" t="s">
        <v>11961</v>
      </c>
      <c r="E252" s="91" t="s">
        <v>11986</v>
      </c>
      <c r="F252" s="67"/>
      <c r="G252" s="542"/>
      <c r="H252" s="522"/>
      <c r="I252" s="68"/>
      <c r="J252" s="58"/>
    </row>
    <row r="253" spans="1:10" ht="25.5" x14ac:dyDescent="0.2">
      <c r="A253" s="58"/>
      <c r="B253" s="572">
        <v>249</v>
      </c>
      <c r="C253" s="500" t="s">
        <v>8738</v>
      </c>
      <c r="D253" s="426" t="s">
        <v>13531</v>
      </c>
      <c r="E253" s="70" t="s">
        <v>4853</v>
      </c>
      <c r="F253" s="67"/>
      <c r="G253" s="542" t="s">
        <v>3486</v>
      </c>
      <c r="H253" s="522" t="s">
        <v>3486</v>
      </c>
      <c r="I253" s="68" t="s">
        <v>5776</v>
      </c>
      <c r="J253" s="58"/>
    </row>
    <row r="254" spans="1:10" x14ac:dyDescent="0.2">
      <c r="A254" s="58"/>
      <c r="B254" s="565">
        <v>250</v>
      </c>
      <c r="C254" s="500" t="s">
        <v>727</v>
      </c>
      <c r="D254" s="426" t="s">
        <v>14532</v>
      </c>
      <c r="E254" s="70" t="s">
        <v>726</v>
      </c>
      <c r="F254" s="67"/>
      <c r="G254" s="542"/>
      <c r="H254" s="522"/>
      <c r="I254" s="68"/>
      <c r="J254" s="58"/>
    </row>
    <row r="255" spans="1:10" x14ac:dyDescent="0.2">
      <c r="A255" s="58"/>
      <c r="B255" s="572">
        <v>251</v>
      </c>
      <c r="C255" s="500" t="s">
        <v>1894</v>
      </c>
      <c r="D255" s="69" t="s">
        <v>3587</v>
      </c>
      <c r="E255" s="70" t="s">
        <v>4852</v>
      </c>
      <c r="F255" s="67"/>
      <c r="G255" s="542" t="s">
        <v>3486</v>
      </c>
      <c r="H255" s="522" t="s">
        <v>3486</v>
      </c>
      <c r="I255" s="68" t="s">
        <v>5776</v>
      </c>
      <c r="J255" s="58"/>
    </row>
    <row r="256" spans="1:10" x14ac:dyDescent="0.2">
      <c r="A256" s="58"/>
      <c r="B256" s="565">
        <v>252</v>
      </c>
      <c r="C256" s="500" t="s">
        <v>7394</v>
      </c>
      <c r="D256" s="69" t="s">
        <v>7392</v>
      </c>
      <c r="E256" s="70" t="s">
        <v>7395</v>
      </c>
      <c r="F256" s="67"/>
      <c r="G256" s="542"/>
      <c r="H256" s="522"/>
      <c r="I256" s="68"/>
      <c r="J256" s="58"/>
    </row>
    <row r="257" spans="1:10" x14ac:dyDescent="0.2">
      <c r="A257" s="58"/>
      <c r="B257" s="572">
        <v>253</v>
      </c>
      <c r="C257" s="500" t="s">
        <v>4448</v>
      </c>
      <c r="D257" s="69" t="s">
        <v>1897</v>
      </c>
      <c r="E257" s="91" t="s">
        <v>2407</v>
      </c>
      <c r="F257" s="67"/>
      <c r="G257" s="542" t="s">
        <v>3486</v>
      </c>
      <c r="H257" s="522" t="s">
        <v>3486</v>
      </c>
      <c r="I257" s="68" t="s">
        <v>5776</v>
      </c>
      <c r="J257" s="58"/>
    </row>
    <row r="258" spans="1:10" ht="38.25" x14ac:dyDescent="0.2">
      <c r="A258" s="58"/>
      <c r="B258" s="565">
        <v>254</v>
      </c>
      <c r="C258" s="500" t="s">
        <v>10466</v>
      </c>
      <c r="D258" s="426" t="s">
        <v>5314</v>
      </c>
      <c r="E258" s="70" t="s">
        <v>3160</v>
      </c>
      <c r="F258" s="67"/>
      <c r="G258" s="542" t="s">
        <v>3486</v>
      </c>
      <c r="H258" s="522" t="s">
        <v>3486</v>
      </c>
      <c r="I258" s="68" t="s">
        <v>5776</v>
      </c>
      <c r="J258" s="58"/>
    </row>
    <row r="259" spans="1:10" ht="51" x14ac:dyDescent="0.2">
      <c r="A259" s="58"/>
      <c r="B259" s="572">
        <v>255</v>
      </c>
      <c r="C259" s="500" t="s">
        <v>10469</v>
      </c>
      <c r="D259" s="426" t="s">
        <v>10457</v>
      </c>
      <c r="E259" s="70" t="s">
        <v>10472</v>
      </c>
      <c r="F259" s="67"/>
      <c r="G259" s="542" t="s">
        <v>3486</v>
      </c>
      <c r="H259" s="522" t="s">
        <v>3486</v>
      </c>
      <c r="I259" s="68" t="s">
        <v>5776</v>
      </c>
      <c r="J259" s="58"/>
    </row>
    <row r="260" spans="1:10" ht="38.25" x14ac:dyDescent="0.2">
      <c r="A260" s="58"/>
      <c r="B260" s="565">
        <v>256</v>
      </c>
      <c r="C260" s="500" t="s">
        <v>11438</v>
      </c>
      <c r="D260" s="426" t="s">
        <v>11436</v>
      </c>
      <c r="E260" s="91" t="s">
        <v>11439</v>
      </c>
      <c r="F260" s="67"/>
      <c r="G260" s="542" t="s">
        <v>3486</v>
      </c>
      <c r="H260" s="522" t="s">
        <v>3486</v>
      </c>
      <c r="I260" s="68" t="s">
        <v>5776</v>
      </c>
      <c r="J260" s="58"/>
    </row>
    <row r="261" spans="1:10" ht="25.5" x14ac:dyDescent="0.2">
      <c r="A261" s="58"/>
      <c r="B261" s="572">
        <v>257</v>
      </c>
      <c r="C261" s="500" t="s">
        <v>11382</v>
      </c>
      <c r="D261" s="69" t="s">
        <v>3460</v>
      </c>
      <c r="E261" s="72" t="s">
        <v>5091</v>
      </c>
      <c r="F261" s="67"/>
      <c r="G261" s="542" t="s">
        <v>3486</v>
      </c>
      <c r="H261" s="522" t="s">
        <v>3486</v>
      </c>
      <c r="I261" s="68" t="s">
        <v>5776</v>
      </c>
      <c r="J261" s="58"/>
    </row>
    <row r="262" spans="1:10" x14ac:dyDescent="0.2">
      <c r="A262" s="58"/>
      <c r="B262" s="565">
        <v>258</v>
      </c>
      <c r="C262" s="500" t="s">
        <v>11383</v>
      </c>
      <c r="D262" s="426" t="s">
        <v>11377</v>
      </c>
      <c r="E262" s="523" t="s">
        <v>11384</v>
      </c>
      <c r="F262" s="67"/>
      <c r="G262" s="542" t="s">
        <v>3486</v>
      </c>
      <c r="H262" s="522" t="s">
        <v>3486</v>
      </c>
      <c r="I262" s="68" t="s">
        <v>5776</v>
      </c>
      <c r="J262" s="58"/>
    </row>
    <row r="263" spans="1:10" ht="38.25" x14ac:dyDescent="0.2">
      <c r="A263" s="58"/>
      <c r="B263" s="572">
        <v>259</v>
      </c>
      <c r="C263" s="500" t="s">
        <v>10915</v>
      </c>
      <c r="D263" s="426" t="s">
        <v>11752</v>
      </c>
      <c r="E263" s="70" t="s">
        <v>1962</v>
      </c>
      <c r="F263" s="67"/>
      <c r="G263" s="542" t="s">
        <v>3486</v>
      </c>
      <c r="H263" s="522" t="s">
        <v>3486</v>
      </c>
      <c r="I263" s="68" t="s">
        <v>5776</v>
      </c>
      <c r="J263" s="58"/>
    </row>
    <row r="264" spans="1:10" ht="25.5" x14ac:dyDescent="0.2">
      <c r="A264" s="58"/>
      <c r="B264" s="565">
        <v>260</v>
      </c>
      <c r="C264" s="500" t="s">
        <v>10917</v>
      </c>
      <c r="D264" s="426" t="s">
        <v>10933</v>
      </c>
      <c r="E264" s="523" t="s">
        <v>10918</v>
      </c>
      <c r="F264" s="67"/>
      <c r="G264" s="542" t="s">
        <v>3486</v>
      </c>
      <c r="H264" s="522" t="s">
        <v>3486</v>
      </c>
      <c r="I264" s="68" t="s">
        <v>5776</v>
      </c>
      <c r="J264" s="58"/>
    </row>
    <row r="265" spans="1:10" ht="25.5" x14ac:dyDescent="0.2">
      <c r="A265" s="58"/>
      <c r="B265" s="572">
        <v>261</v>
      </c>
      <c r="C265" s="500" t="s">
        <v>10996</v>
      </c>
      <c r="D265" s="426" t="s">
        <v>10983</v>
      </c>
      <c r="E265" s="523" t="s">
        <v>10997</v>
      </c>
      <c r="F265" s="67"/>
      <c r="G265" s="542" t="s">
        <v>3486</v>
      </c>
      <c r="H265" s="522" t="s">
        <v>3486</v>
      </c>
      <c r="I265" s="68" t="s">
        <v>5776</v>
      </c>
      <c r="J265" s="58"/>
    </row>
    <row r="266" spans="1:10" ht="89.25" x14ac:dyDescent="0.2">
      <c r="A266" s="58"/>
      <c r="B266" s="565">
        <v>262</v>
      </c>
      <c r="C266" s="500" t="s">
        <v>7768</v>
      </c>
      <c r="D266" s="426" t="s">
        <v>12907</v>
      </c>
      <c r="E266" s="91" t="s">
        <v>2656</v>
      </c>
      <c r="F266" s="67"/>
      <c r="G266" s="542" t="s">
        <v>3486</v>
      </c>
      <c r="H266" s="522" t="s">
        <v>3486</v>
      </c>
      <c r="I266" s="68" t="s">
        <v>5776</v>
      </c>
      <c r="J266" s="58"/>
    </row>
    <row r="267" spans="1:10" ht="25.5" x14ac:dyDescent="0.2">
      <c r="A267" s="58"/>
      <c r="B267" s="572">
        <v>263</v>
      </c>
      <c r="C267" s="500" t="s">
        <v>1892</v>
      </c>
      <c r="D267" s="426" t="s">
        <v>7767</v>
      </c>
      <c r="E267" s="91" t="s">
        <v>1893</v>
      </c>
      <c r="F267" s="67"/>
      <c r="G267" s="542" t="s">
        <v>3486</v>
      </c>
      <c r="H267" s="522" t="s">
        <v>3486</v>
      </c>
      <c r="I267" s="68" t="s">
        <v>5776</v>
      </c>
      <c r="J267" s="58"/>
    </row>
    <row r="268" spans="1:10" x14ac:dyDescent="0.2">
      <c r="A268" s="58"/>
      <c r="B268" s="565">
        <v>264</v>
      </c>
      <c r="C268" s="500" t="s">
        <v>2291</v>
      </c>
      <c r="D268" s="426" t="s">
        <v>13380</v>
      </c>
      <c r="E268" s="91" t="s">
        <v>2292</v>
      </c>
      <c r="F268" s="67"/>
      <c r="G268" s="542" t="s">
        <v>3486</v>
      </c>
      <c r="H268" s="522" t="s">
        <v>3486</v>
      </c>
      <c r="I268" s="68" t="s">
        <v>5776</v>
      </c>
      <c r="J268" s="58"/>
    </row>
    <row r="269" spans="1:10" ht="25.5" x14ac:dyDescent="0.2">
      <c r="A269" s="58"/>
      <c r="B269" s="572">
        <v>265</v>
      </c>
      <c r="C269" s="500" t="s">
        <v>768</v>
      </c>
      <c r="D269" s="426" t="s">
        <v>3943</v>
      </c>
      <c r="E269" s="91" t="s">
        <v>769</v>
      </c>
      <c r="F269" s="67"/>
      <c r="G269" s="542" t="s">
        <v>3486</v>
      </c>
      <c r="H269" s="522" t="s">
        <v>3486</v>
      </c>
      <c r="I269" s="68" t="s">
        <v>5776</v>
      </c>
      <c r="J269" s="58"/>
    </row>
    <row r="270" spans="1:10" ht="25.5" x14ac:dyDescent="0.2">
      <c r="A270" s="58"/>
      <c r="B270" s="565">
        <v>266</v>
      </c>
      <c r="C270" s="500" t="s">
        <v>8863</v>
      </c>
      <c r="D270" s="426" t="s">
        <v>8859</v>
      </c>
      <c r="E270" s="91" t="s">
        <v>8862</v>
      </c>
      <c r="F270" s="67"/>
      <c r="G270" s="542" t="s">
        <v>3486</v>
      </c>
      <c r="H270" s="522" t="s">
        <v>3486</v>
      </c>
      <c r="I270" s="68" t="s">
        <v>5776</v>
      </c>
      <c r="J270" s="58"/>
    </row>
    <row r="271" spans="1:10" ht="25.5" x14ac:dyDescent="0.2">
      <c r="A271" s="58"/>
      <c r="B271" s="572">
        <v>267</v>
      </c>
      <c r="C271" s="500" t="s">
        <v>145</v>
      </c>
      <c r="D271" s="426" t="s">
        <v>1041</v>
      </c>
      <c r="E271" s="91" t="s">
        <v>146</v>
      </c>
      <c r="F271" s="67"/>
      <c r="G271" s="542"/>
      <c r="H271" s="522"/>
      <c r="I271" s="68"/>
      <c r="J271" s="58"/>
    </row>
    <row r="272" spans="1:10" x14ac:dyDescent="0.2">
      <c r="A272" s="58"/>
      <c r="B272" s="565">
        <v>268</v>
      </c>
      <c r="C272" s="500" t="s">
        <v>10731</v>
      </c>
      <c r="D272" s="426" t="s">
        <v>10703</v>
      </c>
      <c r="E272" s="523" t="s">
        <v>10732</v>
      </c>
      <c r="F272" s="67"/>
      <c r="G272" s="542"/>
      <c r="H272" s="522"/>
      <c r="I272" s="68"/>
      <c r="J272" s="58"/>
    </row>
    <row r="273" spans="1:10" ht="25.5" x14ac:dyDescent="0.2">
      <c r="A273" s="58"/>
      <c r="B273" s="572">
        <v>269</v>
      </c>
      <c r="C273" s="500" t="s">
        <v>10897</v>
      </c>
      <c r="D273" s="426" t="s">
        <v>10933</v>
      </c>
      <c r="E273" s="523" t="s">
        <v>10898</v>
      </c>
      <c r="F273" s="67"/>
      <c r="G273" s="542"/>
      <c r="H273" s="522"/>
      <c r="I273" s="68"/>
      <c r="J273" s="58"/>
    </row>
    <row r="274" spans="1:10" ht="25.5" x14ac:dyDescent="0.2">
      <c r="A274" s="58"/>
      <c r="B274" s="565">
        <v>270</v>
      </c>
      <c r="C274" s="500" t="s">
        <v>10995</v>
      </c>
      <c r="D274" s="426" t="s">
        <v>10983</v>
      </c>
      <c r="E274" s="523" t="s">
        <v>10993</v>
      </c>
      <c r="F274" s="67"/>
      <c r="G274" s="542"/>
      <c r="H274" s="522"/>
      <c r="I274" s="68"/>
      <c r="J274" s="58"/>
    </row>
    <row r="275" spans="1:10" x14ac:dyDescent="0.2">
      <c r="A275" s="58"/>
      <c r="B275" s="572">
        <v>271</v>
      </c>
      <c r="C275" s="500" t="s">
        <v>11153</v>
      </c>
      <c r="D275" s="426" t="s">
        <v>11123</v>
      </c>
      <c r="E275" s="523" t="s">
        <v>11154</v>
      </c>
      <c r="F275" s="67"/>
      <c r="G275" s="542"/>
      <c r="H275" s="522"/>
      <c r="I275" s="68"/>
      <c r="J275" s="58"/>
    </row>
    <row r="276" spans="1:10" ht="25.5" x14ac:dyDescent="0.2">
      <c r="A276" s="58"/>
      <c r="B276" s="565">
        <v>272</v>
      </c>
      <c r="C276" s="500" t="s">
        <v>13455</v>
      </c>
      <c r="D276" s="426" t="s">
        <v>13450</v>
      </c>
      <c r="E276" s="91" t="s">
        <v>13456</v>
      </c>
      <c r="F276" s="67"/>
      <c r="G276" s="542"/>
      <c r="H276" s="522"/>
      <c r="I276" s="68"/>
      <c r="J276" s="58"/>
    </row>
    <row r="277" spans="1:10" ht="63.75" x14ac:dyDescent="0.2">
      <c r="A277" s="58"/>
      <c r="B277" s="572">
        <v>273</v>
      </c>
      <c r="C277" s="500" t="s">
        <v>5461</v>
      </c>
      <c r="D277" s="426" t="s">
        <v>12947</v>
      </c>
      <c r="E277" s="91" t="s">
        <v>2658</v>
      </c>
      <c r="F277" s="67"/>
      <c r="G277" s="542" t="s">
        <v>3486</v>
      </c>
      <c r="H277" s="522" t="s">
        <v>3486</v>
      </c>
      <c r="I277" s="68" t="s">
        <v>5776</v>
      </c>
      <c r="J277" s="58"/>
    </row>
    <row r="278" spans="1:10" ht="25.5" x14ac:dyDescent="0.2">
      <c r="A278" s="58"/>
      <c r="B278" s="565">
        <v>274</v>
      </c>
      <c r="C278" s="500" t="s">
        <v>5462</v>
      </c>
      <c r="D278" s="426" t="s">
        <v>3617</v>
      </c>
      <c r="E278" s="91" t="s">
        <v>5463</v>
      </c>
      <c r="F278" s="67"/>
      <c r="G278" s="542" t="s">
        <v>3486</v>
      </c>
      <c r="H278" s="522" t="s">
        <v>3486</v>
      </c>
      <c r="I278" s="68" t="s">
        <v>5776</v>
      </c>
      <c r="J278" s="58"/>
    </row>
    <row r="279" spans="1:10" x14ac:dyDescent="0.2">
      <c r="A279" s="58"/>
      <c r="B279" s="572">
        <v>275</v>
      </c>
      <c r="C279" s="500" t="s">
        <v>2289</v>
      </c>
      <c r="D279" s="426" t="s">
        <v>13894</v>
      </c>
      <c r="E279" s="91" t="s">
        <v>2290</v>
      </c>
      <c r="F279" s="67"/>
      <c r="G279" s="542" t="s">
        <v>3486</v>
      </c>
      <c r="H279" s="522" t="s">
        <v>3486</v>
      </c>
      <c r="I279" s="68" t="s">
        <v>5776</v>
      </c>
      <c r="J279" s="58"/>
    </row>
    <row r="280" spans="1:10" ht="25.5" x14ac:dyDescent="0.2">
      <c r="A280" s="58"/>
      <c r="B280" s="565">
        <v>276</v>
      </c>
      <c r="C280" s="500" t="s">
        <v>6504</v>
      </c>
      <c r="D280" s="426" t="s">
        <v>7755</v>
      </c>
      <c r="E280" s="523" t="s">
        <v>6505</v>
      </c>
      <c r="F280" s="67"/>
      <c r="G280" s="542"/>
      <c r="H280" s="522"/>
      <c r="I280" s="68"/>
      <c r="J280" s="58"/>
    </row>
    <row r="281" spans="1:10" x14ac:dyDescent="0.2">
      <c r="A281" s="58"/>
      <c r="B281" s="572">
        <v>277</v>
      </c>
      <c r="C281" s="500" t="s">
        <v>9690</v>
      </c>
      <c r="D281" s="426" t="s">
        <v>11593</v>
      </c>
      <c r="E281" s="523" t="s">
        <v>9691</v>
      </c>
      <c r="F281" s="67"/>
      <c r="G281" s="542"/>
      <c r="H281" s="522"/>
      <c r="I281" s="68"/>
      <c r="J281" s="58"/>
    </row>
    <row r="282" spans="1:10" ht="25.5" x14ac:dyDescent="0.2">
      <c r="A282" s="58"/>
      <c r="B282" s="565">
        <v>278</v>
      </c>
      <c r="C282" s="500" t="s">
        <v>8116</v>
      </c>
      <c r="D282" s="426" t="s">
        <v>13454</v>
      </c>
      <c r="E282" s="91" t="s">
        <v>8117</v>
      </c>
      <c r="F282" s="67"/>
      <c r="G282" s="542" t="s">
        <v>3486</v>
      </c>
      <c r="H282" s="522" t="s">
        <v>3486</v>
      </c>
      <c r="I282" s="68" t="s">
        <v>5776</v>
      </c>
      <c r="J282" s="58"/>
    </row>
    <row r="283" spans="1:10" ht="51" x14ac:dyDescent="0.2">
      <c r="A283" s="58"/>
      <c r="B283" s="572">
        <v>279</v>
      </c>
      <c r="C283" s="500" t="s">
        <v>699</v>
      </c>
      <c r="D283" s="426" t="s">
        <v>689</v>
      </c>
      <c r="E283" s="91" t="s">
        <v>700</v>
      </c>
      <c r="F283" s="67"/>
      <c r="G283" s="542"/>
      <c r="H283" s="522"/>
      <c r="I283" s="68"/>
      <c r="J283" s="58"/>
    </row>
    <row r="284" spans="1:10" ht="25.5" x14ac:dyDescent="0.2">
      <c r="A284" s="58"/>
      <c r="B284" s="565">
        <v>280</v>
      </c>
      <c r="C284" s="500" t="s">
        <v>9858</v>
      </c>
      <c r="D284" s="426" t="s">
        <v>10932</v>
      </c>
      <c r="E284" s="523" t="s">
        <v>9860</v>
      </c>
      <c r="F284" s="67"/>
      <c r="G284" s="542"/>
      <c r="H284" s="522"/>
      <c r="I284" s="68"/>
      <c r="J284" s="58"/>
    </row>
    <row r="285" spans="1:10" ht="38.25" x14ac:dyDescent="0.2">
      <c r="A285" s="58"/>
      <c r="B285" s="572">
        <v>281</v>
      </c>
      <c r="C285" s="500" t="s">
        <v>262</v>
      </c>
      <c r="D285" s="426" t="s">
        <v>246</v>
      </c>
      <c r="E285" s="91" t="s">
        <v>263</v>
      </c>
      <c r="F285" s="67"/>
      <c r="G285" s="542" t="s">
        <v>3486</v>
      </c>
      <c r="H285" s="522" t="s">
        <v>3486</v>
      </c>
      <c r="I285" s="68" t="s">
        <v>5776</v>
      </c>
      <c r="J285" s="58"/>
    </row>
    <row r="286" spans="1:10" x14ac:dyDescent="0.2">
      <c r="A286" s="58"/>
      <c r="B286" s="565">
        <v>282</v>
      </c>
      <c r="C286" s="500" t="s">
        <v>287</v>
      </c>
      <c r="D286" s="426" t="s">
        <v>277</v>
      </c>
      <c r="E286" s="91" t="s">
        <v>288</v>
      </c>
      <c r="F286" s="67"/>
      <c r="G286" s="542" t="s">
        <v>3486</v>
      </c>
      <c r="H286" s="522" t="s">
        <v>3486</v>
      </c>
      <c r="I286" s="68" t="s">
        <v>5776</v>
      </c>
      <c r="J286" s="58"/>
    </row>
    <row r="287" spans="1:10" ht="25.5" x14ac:dyDescent="0.2">
      <c r="A287" s="58"/>
      <c r="B287" s="572">
        <v>283</v>
      </c>
      <c r="C287" s="500" t="s">
        <v>10994</v>
      </c>
      <c r="D287" s="426" t="s">
        <v>10983</v>
      </c>
      <c r="E287" s="523" t="s">
        <v>10992</v>
      </c>
      <c r="F287" s="67"/>
      <c r="G287" s="542"/>
      <c r="H287" s="522"/>
      <c r="I287" s="68"/>
      <c r="J287" s="58"/>
    </row>
    <row r="288" spans="1:10" x14ac:dyDescent="0.2">
      <c r="A288" s="58"/>
      <c r="B288" s="565">
        <v>284</v>
      </c>
      <c r="C288" s="500" t="s">
        <v>11149</v>
      </c>
      <c r="D288" s="426" t="s">
        <v>11123</v>
      </c>
      <c r="E288" s="523" t="s">
        <v>11150</v>
      </c>
      <c r="F288" s="67"/>
      <c r="G288" s="542"/>
      <c r="H288" s="522"/>
      <c r="I288" s="68"/>
      <c r="J288" s="58"/>
    </row>
    <row r="289" spans="1:10" ht="38.25" x14ac:dyDescent="0.2">
      <c r="A289" s="58"/>
      <c r="B289" s="572">
        <v>285</v>
      </c>
      <c r="C289" s="500" t="s">
        <v>3450</v>
      </c>
      <c r="D289" s="426" t="s">
        <v>12908</v>
      </c>
      <c r="E289" s="91" t="s">
        <v>2657</v>
      </c>
      <c r="F289" s="67"/>
      <c r="G289" s="542" t="s">
        <v>3486</v>
      </c>
      <c r="H289" s="522" t="s">
        <v>3486</v>
      </c>
      <c r="I289" s="68" t="s">
        <v>5776</v>
      </c>
      <c r="J289" s="58"/>
    </row>
    <row r="290" spans="1:10" x14ac:dyDescent="0.2">
      <c r="A290" s="58"/>
      <c r="B290" s="565">
        <v>286</v>
      </c>
      <c r="C290" s="500" t="s">
        <v>3451</v>
      </c>
      <c r="D290" s="426" t="s">
        <v>264</v>
      </c>
      <c r="E290" s="91" t="s">
        <v>4933</v>
      </c>
      <c r="F290" s="67"/>
      <c r="G290" s="542" t="s">
        <v>3486</v>
      </c>
      <c r="H290" s="522" t="s">
        <v>3486</v>
      </c>
      <c r="I290" s="68" t="s">
        <v>5776</v>
      </c>
      <c r="J290" s="58"/>
    </row>
    <row r="291" spans="1:10" x14ac:dyDescent="0.2">
      <c r="A291" s="58"/>
      <c r="B291" s="572">
        <v>287</v>
      </c>
      <c r="C291" s="500" t="s">
        <v>2352</v>
      </c>
      <c r="D291" s="426" t="s">
        <v>13532</v>
      </c>
      <c r="E291" s="91" t="s">
        <v>2353</v>
      </c>
      <c r="F291" s="67"/>
      <c r="G291" s="542"/>
      <c r="H291" s="522"/>
      <c r="I291" s="68"/>
      <c r="J291" s="58"/>
    </row>
    <row r="292" spans="1:10" x14ac:dyDescent="0.2">
      <c r="A292" s="58"/>
      <c r="B292" s="565">
        <v>288</v>
      </c>
      <c r="C292" s="500" t="s">
        <v>9693</v>
      </c>
      <c r="D292" s="426" t="s">
        <v>9683</v>
      </c>
      <c r="E292" s="523" t="s">
        <v>9692</v>
      </c>
      <c r="F292" s="67"/>
      <c r="G292" s="542"/>
      <c r="H292" s="522"/>
      <c r="I292" s="68"/>
      <c r="J292" s="58"/>
    </row>
    <row r="293" spans="1:10" x14ac:dyDescent="0.2">
      <c r="A293" s="58"/>
      <c r="B293" s="572">
        <v>289</v>
      </c>
      <c r="C293" s="500" t="s">
        <v>8298</v>
      </c>
      <c r="D293" s="426" t="s">
        <v>7468</v>
      </c>
      <c r="E293" s="91" t="s">
        <v>8299</v>
      </c>
      <c r="F293" s="67"/>
      <c r="G293" s="542"/>
      <c r="H293" s="522"/>
      <c r="I293" s="68"/>
      <c r="J293" s="58"/>
    </row>
    <row r="294" spans="1:10" x14ac:dyDescent="0.2">
      <c r="A294" s="58"/>
      <c r="B294" s="565">
        <v>290</v>
      </c>
      <c r="C294" s="500" t="s">
        <v>11152</v>
      </c>
      <c r="D294" s="426" t="s">
        <v>11123</v>
      </c>
      <c r="E294" s="523" t="s">
        <v>11151</v>
      </c>
      <c r="F294" s="67"/>
      <c r="G294" s="542"/>
      <c r="H294" s="522"/>
      <c r="I294" s="68"/>
      <c r="J294" s="58"/>
    </row>
    <row r="295" spans="1:10" x14ac:dyDescent="0.2">
      <c r="A295" s="58"/>
      <c r="B295" s="572">
        <v>291</v>
      </c>
      <c r="C295" s="500" t="s">
        <v>9694</v>
      </c>
      <c r="D295" s="426" t="s">
        <v>9683</v>
      </c>
      <c r="E295" s="523" t="s">
        <v>9695</v>
      </c>
      <c r="F295" s="67"/>
      <c r="G295" s="542"/>
      <c r="H295" s="522"/>
      <c r="I295" s="68"/>
      <c r="J295" s="58"/>
    </row>
    <row r="296" spans="1:10" ht="51" x14ac:dyDescent="0.2">
      <c r="A296" s="58"/>
      <c r="B296" s="565">
        <v>292</v>
      </c>
      <c r="C296" s="500" t="s">
        <v>11987</v>
      </c>
      <c r="D296" s="426" t="s">
        <v>9991</v>
      </c>
      <c r="E296" s="91" t="s">
        <v>875</v>
      </c>
      <c r="F296" s="67"/>
      <c r="G296" s="542" t="s">
        <v>3486</v>
      </c>
      <c r="H296" s="522" t="s">
        <v>3486</v>
      </c>
      <c r="I296" s="68" t="s">
        <v>5776</v>
      </c>
      <c r="J296" s="58"/>
    </row>
    <row r="297" spans="1:10" x14ac:dyDescent="0.2">
      <c r="A297" s="58"/>
      <c r="B297" s="572">
        <v>293</v>
      </c>
      <c r="C297" s="500" t="s">
        <v>12012</v>
      </c>
      <c r="D297" s="426" t="s">
        <v>11961</v>
      </c>
      <c r="E297" s="523" t="s">
        <v>12013</v>
      </c>
      <c r="F297" s="67"/>
      <c r="G297" s="542" t="s">
        <v>3486</v>
      </c>
      <c r="H297" s="522" t="s">
        <v>3486</v>
      </c>
      <c r="I297" s="68" t="s">
        <v>5776</v>
      </c>
      <c r="J297" s="58"/>
    </row>
    <row r="298" spans="1:10" x14ac:dyDescent="0.2">
      <c r="A298" s="58"/>
      <c r="B298" s="565">
        <v>294</v>
      </c>
      <c r="C298" s="500" t="s">
        <v>7065</v>
      </c>
      <c r="D298" s="426" t="s">
        <v>8448</v>
      </c>
      <c r="E298" s="523" t="s">
        <v>8291</v>
      </c>
      <c r="F298" s="67"/>
      <c r="G298" s="542"/>
      <c r="H298" s="522"/>
      <c r="I298" s="68"/>
      <c r="J298" s="58"/>
    </row>
    <row r="299" spans="1:10" ht="25.5" x14ac:dyDescent="0.2">
      <c r="A299" s="58"/>
      <c r="B299" s="572">
        <v>295</v>
      </c>
      <c r="C299" s="500" t="s">
        <v>9903</v>
      </c>
      <c r="D299" s="426" t="s">
        <v>9892</v>
      </c>
      <c r="E299" s="523" t="s">
        <v>8292</v>
      </c>
      <c r="F299" s="67"/>
      <c r="G299" s="542"/>
      <c r="H299" s="522"/>
      <c r="I299" s="68"/>
      <c r="J299" s="58"/>
    </row>
    <row r="300" spans="1:10" x14ac:dyDescent="0.2">
      <c r="A300" s="58"/>
      <c r="B300" s="565">
        <v>296</v>
      </c>
      <c r="C300" s="500" t="s">
        <v>7015</v>
      </c>
      <c r="D300" s="426" t="s">
        <v>9905</v>
      </c>
      <c r="E300" s="523" t="s">
        <v>8293</v>
      </c>
      <c r="F300" s="67"/>
      <c r="G300" s="542"/>
      <c r="H300" s="522"/>
      <c r="I300" s="68"/>
      <c r="J300" s="58"/>
    </row>
    <row r="301" spans="1:10" x14ac:dyDescent="0.2">
      <c r="A301" s="58"/>
      <c r="B301" s="572">
        <v>297</v>
      </c>
      <c r="C301" s="500" t="s">
        <v>11757</v>
      </c>
      <c r="D301" s="426" t="s">
        <v>3703</v>
      </c>
      <c r="E301" s="523" t="s">
        <v>3705</v>
      </c>
      <c r="F301" s="67"/>
      <c r="G301" s="542"/>
      <c r="H301" s="522"/>
      <c r="I301" s="68"/>
      <c r="J301" s="58"/>
    </row>
    <row r="302" spans="1:10" ht="25.5" x14ac:dyDescent="0.2">
      <c r="A302" s="58"/>
      <c r="B302" s="565">
        <v>298</v>
      </c>
      <c r="C302" s="500" t="s">
        <v>11758</v>
      </c>
      <c r="D302" s="426" t="s">
        <v>11740</v>
      </c>
      <c r="E302" s="523" t="s">
        <v>11760</v>
      </c>
      <c r="F302" s="67"/>
      <c r="G302" s="542"/>
      <c r="H302" s="522"/>
      <c r="I302" s="68"/>
      <c r="J302" s="58"/>
    </row>
    <row r="303" spans="1:10" ht="38.25" x14ac:dyDescent="0.2">
      <c r="A303" s="58"/>
      <c r="B303" s="572">
        <v>299</v>
      </c>
      <c r="C303" s="500" t="s">
        <v>11885</v>
      </c>
      <c r="D303" s="426" t="s">
        <v>11886</v>
      </c>
      <c r="E303" s="523" t="s">
        <v>11887</v>
      </c>
      <c r="F303" s="67"/>
      <c r="G303" s="542"/>
      <c r="H303" s="522"/>
      <c r="I303" s="68"/>
      <c r="J303" s="58"/>
    </row>
    <row r="304" spans="1:10" ht="25.5" x14ac:dyDescent="0.2">
      <c r="A304" s="58"/>
      <c r="B304" s="565">
        <v>300</v>
      </c>
      <c r="C304" s="500" t="s">
        <v>13242</v>
      </c>
      <c r="D304" s="426" t="s">
        <v>13239</v>
      </c>
      <c r="E304" s="523" t="s">
        <v>13241</v>
      </c>
      <c r="F304" s="67"/>
      <c r="G304" s="542"/>
      <c r="H304" s="522"/>
      <c r="I304" s="68"/>
      <c r="J304" s="58"/>
    </row>
    <row r="305" spans="1:10" x14ac:dyDescent="0.2">
      <c r="A305" s="58"/>
      <c r="B305" s="572">
        <v>301</v>
      </c>
      <c r="C305" s="500" t="s">
        <v>6506</v>
      </c>
      <c r="D305" s="426" t="s">
        <v>13332</v>
      </c>
      <c r="E305" s="523" t="s">
        <v>5383</v>
      </c>
      <c r="F305" s="67"/>
      <c r="G305" s="542" t="s">
        <v>3486</v>
      </c>
      <c r="H305" s="522" t="s">
        <v>3486</v>
      </c>
      <c r="I305" s="68" t="s">
        <v>5776</v>
      </c>
      <c r="J305" s="58"/>
    </row>
    <row r="306" spans="1:10" ht="25.5" x14ac:dyDescent="0.2">
      <c r="A306" s="58"/>
      <c r="B306" s="565">
        <v>302</v>
      </c>
      <c r="C306" s="500" t="s">
        <v>6507</v>
      </c>
      <c r="D306" s="426" t="s">
        <v>7755</v>
      </c>
      <c r="E306" s="523" t="s">
        <v>6508</v>
      </c>
      <c r="F306" s="67"/>
      <c r="G306" s="542"/>
      <c r="H306" s="522"/>
      <c r="I306" s="68"/>
      <c r="J306" s="58"/>
    </row>
    <row r="307" spans="1:10" x14ac:dyDescent="0.2">
      <c r="A307" s="58"/>
      <c r="B307" s="572">
        <v>303</v>
      </c>
      <c r="C307" s="500" t="s">
        <v>4193</v>
      </c>
      <c r="D307" s="426" t="s">
        <v>4337</v>
      </c>
      <c r="E307" s="523" t="s">
        <v>4194</v>
      </c>
      <c r="F307" s="67"/>
      <c r="G307" s="542"/>
      <c r="H307" s="522"/>
      <c r="I307" s="68"/>
      <c r="J307" s="58"/>
    </row>
    <row r="308" spans="1:10" ht="25.5" x14ac:dyDescent="0.2">
      <c r="A308" s="58"/>
      <c r="B308" s="565">
        <v>304</v>
      </c>
      <c r="C308" s="500" t="s">
        <v>3010</v>
      </c>
      <c r="D308" s="426" t="s">
        <v>1825</v>
      </c>
      <c r="E308" s="523" t="s">
        <v>3011</v>
      </c>
      <c r="F308" s="67"/>
      <c r="G308" s="542"/>
      <c r="H308" s="522"/>
      <c r="I308" s="68"/>
      <c r="J308" s="58"/>
    </row>
    <row r="309" spans="1:10" x14ac:dyDescent="0.2">
      <c r="A309" s="58"/>
      <c r="B309" s="572">
        <v>305</v>
      </c>
      <c r="C309" s="500" t="s">
        <v>6905</v>
      </c>
      <c r="D309" s="426" t="s">
        <v>6898</v>
      </c>
      <c r="E309" s="91" t="s">
        <v>6906</v>
      </c>
      <c r="F309" s="67"/>
      <c r="G309" s="542"/>
      <c r="H309" s="522"/>
      <c r="I309" s="68"/>
      <c r="J309" s="58"/>
    </row>
    <row r="310" spans="1:10" ht="25.5" x14ac:dyDescent="0.2">
      <c r="A310" s="58"/>
      <c r="B310" s="565">
        <v>306</v>
      </c>
      <c r="C310" s="500" t="s">
        <v>9045</v>
      </c>
      <c r="D310" s="426" t="s">
        <v>9059</v>
      </c>
      <c r="E310" s="91" t="s">
        <v>9046</v>
      </c>
      <c r="F310" s="67"/>
      <c r="G310" s="542"/>
      <c r="H310" s="522"/>
      <c r="I310" s="68"/>
      <c r="J310" s="58"/>
    </row>
    <row r="311" spans="1:10" ht="25.5" x14ac:dyDescent="0.2">
      <c r="A311" s="58"/>
      <c r="B311" s="572">
        <v>307</v>
      </c>
      <c r="C311" s="500" t="s">
        <v>285</v>
      </c>
      <c r="D311" s="426" t="s">
        <v>277</v>
      </c>
      <c r="E311" s="523" t="s">
        <v>286</v>
      </c>
      <c r="F311" s="67"/>
      <c r="G311" s="542"/>
      <c r="H311" s="522"/>
      <c r="I311" s="68"/>
      <c r="J311" s="58"/>
    </row>
    <row r="312" spans="1:10" ht="25.5" x14ac:dyDescent="0.2">
      <c r="A312" s="58"/>
      <c r="B312" s="565">
        <v>308</v>
      </c>
      <c r="C312" s="500" t="s">
        <v>10342</v>
      </c>
      <c r="D312" s="426" t="s">
        <v>10338</v>
      </c>
      <c r="E312" s="523" t="s">
        <v>10343</v>
      </c>
      <c r="F312" s="67"/>
      <c r="G312" s="542"/>
      <c r="H312" s="522"/>
      <c r="I312" s="68"/>
      <c r="J312" s="58"/>
    </row>
    <row r="313" spans="1:10" x14ac:dyDescent="0.2">
      <c r="A313" s="58"/>
      <c r="B313" s="572">
        <v>309</v>
      </c>
      <c r="C313" s="500" t="s">
        <v>3704</v>
      </c>
      <c r="D313" s="426" t="s">
        <v>3703</v>
      </c>
      <c r="E313" s="523" t="s">
        <v>3706</v>
      </c>
      <c r="F313" s="67"/>
      <c r="G313" s="542"/>
      <c r="H313" s="522"/>
      <c r="I313" s="68"/>
      <c r="J313" s="58"/>
    </row>
    <row r="314" spans="1:10" ht="25.5" x14ac:dyDescent="0.2">
      <c r="A314" s="58"/>
      <c r="B314" s="565">
        <v>310</v>
      </c>
      <c r="C314" s="500" t="s">
        <v>4923</v>
      </c>
      <c r="D314" s="426" t="s">
        <v>13331</v>
      </c>
      <c r="E314" s="70" t="s">
        <v>7523</v>
      </c>
      <c r="F314" s="67"/>
      <c r="G314" s="542" t="s">
        <v>3486</v>
      </c>
      <c r="H314" s="522" t="s">
        <v>3486</v>
      </c>
      <c r="I314" s="68" t="s">
        <v>5776</v>
      </c>
      <c r="J314" s="58"/>
    </row>
    <row r="315" spans="1:10" x14ac:dyDescent="0.2">
      <c r="A315" s="58"/>
      <c r="B315" s="572">
        <v>311</v>
      </c>
      <c r="C315" s="500" t="s">
        <v>4924</v>
      </c>
      <c r="D315" s="69" t="s">
        <v>9074</v>
      </c>
      <c r="E315" s="70" t="s">
        <v>3753</v>
      </c>
      <c r="F315" s="67"/>
      <c r="G315" s="542" t="s">
        <v>3486</v>
      </c>
      <c r="H315" s="522" t="s">
        <v>3486</v>
      </c>
      <c r="I315" s="68" t="s">
        <v>5776</v>
      </c>
      <c r="J315" s="58"/>
    </row>
    <row r="316" spans="1:10" ht="38.25" x14ac:dyDescent="0.2">
      <c r="A316" s="58"/>
      <c r="B316" s="565">
        <v>312</v>
      </c>
      <c r="C316" s="500" t="s">
        <v>1064</v>
      </c>
      <c r="D316" s="426" t="s">
        <v>6226</v>
      </c>
      <c r="E316" s="72" t="s">
        <v>2354</v>
      </c>
      <c r="F316" s="67"/>
      <c r="G316" s="542" t="s">
        <v>3486</v>
      </c>
      <c r="H316" s="522" t="s">
        <v>3486</v>
      </c>
      <c r="I316" s="68" t="s">
        <v>5776</v>
      </c>
      <c r="J316" s="58"/>
    </row>
    <row r="317" spans="1:10" x14ac:dyDescent="0.2">
      <c r="A317" s="58"/>
      <c r="B317" s="572">
        <v>313</v>
      </c>
      <c r="C317" s="500" t="s">
        <v>5889</v>
      </c>
      <c r="D317" s="426" t="s">
        <v>8755</v>
      </c>
      <c r="E317" s="523" t="s">
        <v>5890</v>
      </c>
      <c r="F317" s="67"/>
      <c r="G317" s="542" t="s">
        <v>3486</v>
      </c>
      <c r="H317" s="522" t="s">
        <v>3486</v>
      </c>
      <c r="I317" s="68" t="s">
        <v>5776</v>
      </c>
      <c r="J317" s="58"/>
    </row>
    <row r="318" spans="1:10" ht="25.5" x14ac:dyDescent="0.2">
      <c r="A318" s="58"/>
      <c r="B318" s="565">
        <v>314</v>
      </c>
      <c r="C318" s="500" t="s">
        <v>2298</v>
      </c>
      <c r="D318" s="426" t="s">
        <v>2294</v>
      </c>
      <c r="E318" s="523" t="s">
        <v>2299</v>
      </c>
      <c r="F318" s="67"/>
      <c r="G318" s="542" t="s">
        <v>3486</v>
      </c>
      <c r="H318" s="522" t="s">
        <v>3486</v>
      </c>
      <c r="I318" s="68" t="s">
        <v>5776</v>
      </c>
      <c r="J318" s="58"/>
    </row>
    <row r="319" spans="1:10" ht="25.5" x14ac:dyDescent="0.2">
      <c r="A319" s="58"/>
      <c r="B319" s="572">
        <v>315</v>
      </c>
      <c r="C319" s="500" t="s">
        <v>3845</v>
      </c>
      <c r="D319" s="426" t="s">
        <v>184</v>
      </c>
      <c r="E319" s="523" t="s">
        <v>3968</v>
      </c>
      <c r="F319" s="67"/>
      <c r="G319" s="542" t="s">
        <v>3486</v>
      </c>
      <c r="H319" s="522" t="s">
        <v>3486</v>
      </c>
      <c r="I319" s="68" t="s">
        <v>5776</v>
      </c>
      <c r="J319" s="58"/>
    </row>
    <row r="320" spans="1:10" x14ac:dyDescent="0.2">
      <c r="A320" s="58"/>
      <c r="B320" s="565">
        <v>316</v>
      </c>
      <c r="C320" s="500" t="s">
        <v>4976</v>
      </c>
      <c r="D320" s="426" t="s">
        <v>4959</v>
      </c>
      <c r="E320" s="523" t="s">
        <v>4977</v>
      </c>
      <c r="F320" s="67"/>
      <c r="G320" s="542" t="s">
        <v>3486</v>
      </c>
      <c r="H320" s="522" t="s">
        <v>3486</v>
      </c>
      <c r="I320" s="68" t="s">
        <v>5776</v>
      </c>
      <c r="J320" s="58"/>
    </row>
    <row r="321" spans="1:10" x14ac:dyDescent="0.2">
      <c r="A321" s="58"/>
      <c r="B321" s="572">
        <v>317</v>
      </c>
      <c r="C321" s="500" t="s">
        <v>3754</v>
      </c>
      <c r="D321" s="426" t="s">
        <v>3750</v>
      </c>
      <c r="E321" s="523" t="s">
        <v>6329</v>
      </c>
      <c r="F321" s="67"/>
      <c r="G321" s="542" t="s">
        <v>3486</v>
      </c>
      <c r="H321" s="522" t="s">
        <v>3486</v>
      </c>
      <c r="I321" s="68" t="s">
        <v>5776</v>
      </c>
      <c r="J321" s="58"/>
    </row>
    <row r="322" spans="1:10" ht="25.5" x14ac:dyDescent="0.2">
      <c r="A322" s="58"/>
      <c r="B322" s="565">
        <v>318</v>
      </c>
      <c r="C322" s="500" t="s">
        <v>4167</v>
      </c>
      <c r="D322" s="426" t="s">
        <v>3048</v>
      </c>
      <c r="E322" s="523" t="s">
        <v>4168</v>
      </c>
      <c r="F322" s="67"/>
      <c r="G322" s="542" t="s">
        <v>3486</v>
      </c>
      <c r="H322" s="522" t="s">
        <v>3486</v>
      </c>
      <c r="I322" s="68" t="s">
        <v>5776</v>
      </c>
      <c r="J322" s="58"/>
    </row>
    <row r="323" spans="1:10" ht="25.5" x14ac:dyDescent="0.2">
      <c r="A323" s="58"/>
      <c r="B323" s="572">
        <v>319</v>
      </c>
      <c r="C323" s="500" t="s">
        <v>4078</v>
      </c>
      <c r="D323" s="426" t="s">
        <v>4077</v>
      </c>
      <c r="E323" s="523" t="s">
        <v>4079</v>
      </c>
      <c r="F323" s="67"/>
      <c r="G323" s="542" t="s">
        <v>3486</v>
      </c>
      <c r="H323" s="522" t="s">
        <v>3486</v>
      </c>
      <c r="I323" s="68" t="s">
        <v>5776</v>
      </c>
      <c r="J323" s="58"/>
    </row>
    <row r="324" spans="1:10" ht="25.5" x14ac:dyDescent="0.2">
      <c r="A324" s="58"/>
      <c r="B324" s="565">
        <v>320</v>
      </c>
      <c r="C324" s="500" t="s">
        <v>431</v>
      </c>
      <c r="D324" s="426" t="s">
        <v>432</v>
      </c>
      <c r="E324" s="523" t="s">
        <v>433</v>
      </c>
      <c r="F324" s="67"/>
      <c r="G324" s="542" t="s">
        <v>3486</v>
      </c>
      <c r="H324" s="522" t="s">
        <v>3486</v>
      </c>
      <c r="I324" s="68" t="s">
        <v>5776</v>
      </c>
      <c r="J324" s="58"/>
    </row>
    <row r="325" spans="1:10" ht="25.5" x14ac:dyDescent="0.2">
      <c r="A325" s="58"/>
      <c r="B325" s="572">
        <v>321</v>
      </c>
      <c r="C325" s="500" t="s">
        <v>10733</v>
      </c>
      <c r="D325" s="426" t="s">
        <v>10703</v>
      </c>
      <c r="E325" s="523" t="s">
        <v>10734</v>
      </c>
      <c r="F325" s="67"/>
      <c r="G325" s="542" t="s">
        <v>3486</v>
      </c>
      <c r="H325" s="522" t="s">
        <v>3486</v>
      </c>
      <c r="I325" s="68" t="s">
        <v>5776</v>
      </c>
      <c r="J325" s="58"/>
    </row>
    <row r="326" spans="1:10" ht="25.5" x14ac:dyDescent="0.2">
      <c r="A326" s="58"/>
      <c r="B326" s="565">
        <v>322</v>
      </c>
      <c r="C326" s="500" t="s">
        <v>14593</v>
      </c>
      <c r="D326" s="426" t="s">
        <v>14587</v>
      </c>
      <c r="E326" s="523" t="s">
        <v>14594</v>
      </c>
      <c r="F326" s="67"/>
      <c r="G326" s="542" t="s">
        <v>3486</v>
      </c>
      <c r="H326" s="522" t="s">
        <v>3486</v>
      </c>
      <c r="I326" s="68" t="s">
        <v>5776</v>
      </c>
      <c r="J326" s="58"/>
    </row>
    <row r="327" spans="1:10" x14ac:dyDescent="0.2">
      <c r="A327" s="58"/>
      <c r="B327" s="572">
        <v>323</v>
      </c>
      <c r="C327" s="500" t="s">
        <v>10340</v>
      </c>
      <c r="D327" s="426" t="s">
        <v>13379</v>
      </c>
      <c r="E327" s="523" t="s">
        <v>10341</v>
      </c>
      <c r="F327" s="67"/>
      <c r="G327" s="542"/>
      <c r="H327" s="522"/>
      <c r="I327" s="68"/>
      <c r="J327" s="58"/>
    </row>
    <row r="328" spans="1:10" ht="25.5" x14ac:dyDescent="0.2">
      <c r="A328" s="58"/>
      <c r="B328" s="565">
        <v>324</v>
      </c>
      <c r="C328" s="500" t="s">
        <v>6838</v>
      </c>
      <c r="D328" s="69" t="s">
        <v>6837</v>
      </c>
      <c r="E328" s="70" t="s">
        <v>6839</v>
      </c>
      <c r="F328" s="67"/>
      <c r="G328" s="542" t="s">
        <v>3486</v>
      </c>
      <c r="H328" s="522" t="s">
        <v>3486</v>
      </c>
      <c r="I328" s="68" t="s">
        <v>5776</v>
      </c>
      <c r="J328" s="58"/>
    </row>
    <row r="329" spans="1:10" ht="25.5" x14ac:dyDescent="0.2">
      <c r="A329" s="58"/>
      <c r="B329" s="572">
        <v>325</v>
      </c>
      <c r="C329" s="500" t="s">
        <v>4207</v>
      </c>
      <c r="D329" s="69" t="s">
        <v>4202</v>
      </c>
      <c r="E329" s="72" t="s">
        <v>4208</v>
      </c>
      <c r="F329" s="67"/>
      <c r="G329" s="542" t="s">
        <v>3486</v>
      </c>
      <c r="H329" s="522" t="s">
        <v>3486</v>
      </c>
      <c r="I329" s="68" t="s">
        <v>5776</v>
      </c>
      <c r="J329" s="58"/>
    </row>
    <row r="330" spans="1:10" x14ac:dyDescent="0.2">
      <c r="A330" s="58"/>
      <c r="B330" s="565">
        <v>326</v>
      </c>
      <c r="C330" s="500" t="s">
        <v>3196</v>
      </c>
      <c r="D330" s="69" t="s">
        <v>7774</v>
      </c>
      <c r="E330" s="70" t="s">
        <v>2218</v>
      </c>
      <c r="F330" s="67"/>
      <c r="G330" s="542" t="s">
        <v>3486</v>
      </c>
      <c r="H330" s="522" t="s">
        <v>3486</v>
      </c>
      <c r="I330" s="68" t="s">
        <v>5776</v>
      </c>
      <c r="J330" s="58"/>
    </row>
    <row r="331" spans="1:10" x14ac:dyDescent="0.2">
      <c r="A331" s="58"/>
      <c r="B331" s="572">
        <v>327</v>
      </c>
      <c r="C331" s="500" t="s">
        <v>3197</v>
      </c>
      <c r="D331" s="426" t="s">
        <v>12951</v>
      </c>
      <c r="E331" s="70" t="s">
        <v>9653</v>
      </c>
      <c r="F331" s="67"/>
      <c r="G331" s="542" t="s">
        <v>3486</v>
      </c>
      <c r="H331" s="522" t="s">
        <v>3486</v>
      </c>
      <c r="I331" s="68" t="s">
        <v>5776</v>
      </c>
      <c r="J331" s="58"/>
    </row>
    <row r="332" spans="1:10" x14ac:dyDescent="0.2">
      <c r="A332" s="58"/>
      <c r="B332" s="565">
        <v>328</v>
      </c>
      <c r="C332" s="500" t="s">
        <v>704</v>
      </c>
      <c r="D332" s="426" t="s">
        <v>12216</v>
      </c>
      <c r="E332" s="70" t="s">
        <v>705</v>
      </c>
      <c r="F332" s="67"/>
      <c r="G332" s="542"/>
      <c r="H332" s="522"/>
      <c r="I332" s="68"/>
      <c r="J332" s="58"/>
    </row>
    <row r="333" spans="1:10" x14ac:dyDescent="0.2">
      <c r="A333" s="58"/>
      <c r="B333" s="572">
        <v>329</v>
      </c>
      <c r="C333" s="500" t="s">
        <v>7759</v>
      </c>
      <c r="D333" s="426" t="s">
        <v>16046</v>
      </c>
      <c r="E333" s="91" t="s">
        <v>4899</v>
      </c>
      <c r="F333" s="67"/>
      <c r="G333" s="542" t="s">
        <v>3486</v>
      </c>
      <c r="H333" s="522" t="s">
        <v>3486</v>
      </c>
      <c r="I333" s="68" t="s">
        <v>5776</v>
      </c>
      <c r="J333" s="58"/>
    </row>
    <row r="334" spans="1:10" x14ac:dyDescent="0.2">
      <c r="A334" s="58"/>
      <c r="B334" s="565">
        <v>330</v>
      </c>
      <c r="C334" s="500" t="s">
        <v>2304</v>
      </c>
      <c r="D334" s="426" t="s">
        <v>16047</v>
      </c>
      <c r="E334" s="91" t="s">
        <v>5571</v>
      </c>
      <c r="F334" s="67"/>
      <c r="G334" s="542" t="s">
        <v>3486</v>
      </c>
      <c r="H334" s="522" t="s">
        <v>3486</v>
      </c>
      <c r="I334" s="68" t="s">
        <v>5776</v>
      </c>
      <c r="J334" s="58"/>
    </row>
    <row r="335" spans="1:10" x14ac:dyDescent="0.2">
      <c r="A335" s="58"/>
      <c r="B335" s="572">
        <v>331</v>
      </c>
      <c r="C335" s="500" t="s">
        <v>6018</v>
      </c>
      <c r="D335" s="426" t="s">
        <v>2305</v>
      </c>
      <c r="E335" s="91" t="s">
        <v>6017</v>
      </c>
      <c r="F335" s="67"/>
      <c r="G335" s="542" t="s">
        <v>3486</v>
      </c>
      <c r="H335" s="522" t="s">
        <v>3486</v>
      </c>
      <c r="I335" s="68" t="s">
        <v>5776</v>
      </c>
      <c r="J335" s="58"/>
    </row>
    <row r="336" spans="1:10" ht="25.5" x14ac:dyDescent="0.2">
      <c r="A336" s="58"/>
      <c r="B336" s="565">
        <v>332</v>
      </c>
      <c r="C336" s="500" t="s">
        <v>2470</v>
      </c>
      <c r="D336" s="426" t="s">
        <v>3077</v>
      </c>
      <c r="E336" s="523" t="s">
        <v>6156</v>
      </c>
      <c r="F336" s="67"/>
      <c r="G336" s="542" t="s">
        <v>3486</v>
      </c>
      <c r="H336" s="522" t="s">
        <v>3486</v>
      </c>
      <c r="I336" s="68" t="s">
        <v>5776</v>
      </c>
      <c r="J336" s="58"/>
    </row>
    <row r="337" spans="1:10" x14ac:dyDescent="0.2">
      <c r="A337" s="58"/>
      <c r="B337" s="572">
        <v>333</v>
      </c>
      <c r="C337" s="500" t="s">
        <v>1547</v>
      </c>
      <c r="D337" s="426" t="s">
        <v>6934</v>
      </c>
      <c r="E337" s="91" t="s">
        <v>7769</v>
      </c>
      <c r="F337" s="67"/>
      <c r="G337" s="542" t="s">
        <v>3486</v>
      </c>
      <c r="H337" s="522" t="s">
        <v>3486</v>
      </c>
      <c r="I337" s="68" t="s">
        <v>5776</v>
      </c>
      <c r="J337" s="58"/>
    </row>
    <row r="338" spans="1:10" x14ac:dyDescent="0.2">
      <c r="A338" s="58"/>
      <c r="B338" s="565">
        <v>334</v>
      </c>
      <c r="C338" s="500" t="s">
        <v>4504</v>
      </c>
      <c r="D338" s="426" t="s">
        <v>7762</v>
      </c>
      <c r="E338" s="91" t="s">
        <v>7763</v>
      </c>
      <c r="F338" s="67"/>
      <c r="G338" s="542" t="s">
        <v>3486</v>
      </c>
      <c r="H338" s="522" t="s">
        <v>3486</v>
      </c>
      <c r="I338" s="68" t="s">
        <v>5776</v>
      </c>
      <c r="J338" s="58"/>
    </row>
    <row r="339" spans="1:10" x14ac:dyDescent="0.2">
      <c r="A339" s="58"/>
      <c r="B339" s="572">
        <v>335</v>
      </c>
      <c r="C339" s="500" t="s">
        <v>6154</v>
      </c>
      <c r="D339" s="426" t="s">
        <v>1546</v>
      </c>
      <c r="E339" s="91" t="s">
        <v>1545</v>
      </c>
      <c r="F339" s="67"/>
      <c r="G339" s="542" t="s">
        <v>3486</v>
      </c>
      <c r="H339" s="522" t="s">
        <v>3486</v>
      </c>
      <c r="I339" s="68" t="s">
        <v>5776</v>
      </c>
      <c r="J339" s="58"/>
    </row>
    <row r="340" spans="1:10" x14ac:dyDescent="0.2">
      <c r="A340" s="58"/>
      <c r="B340" s="565">
        <v>336</v>
      </c>
      <c r="C340" s="500" t="s">
        <v>5982</v>
      </c>
      <c r="D340" s="426" t="s">
        <v>11984</v>
      </c>
      <c r="E340" s="91" t="s">
        <v>3195</v>
      </c>
      <c r="F340" s="67"/>
      <c r="G340" s="542" t="s">
        <v>3486</v>
      </c>
      <c r="H340" s="522" t="s">
        <v>3486</v>
      </c>
      <c r="I340" s="68" t="s">
        <v>5776</v>
      </c>
      <c r="J340" s="58"/>
    </row>
    <row r="341" spans="1:10" x14ac:dyDescent="0.2">
      <c r="A341" s="58"/>
      <c r="B341" s="572">
        <v>337</v>
      </c>
      <c r="C341" s="500" t="s">
        <v>3035</v>
      </c>
      <c r="D341" s="426" t="s">
        <v>6019</v>
      </c>
      <c r="E341" s="91" t="s">
        <v>3361</v>
      </c>
      <c r="F341" s="67"/>
      <c r="G341" s="542" t="s">
        <v>3486</v>
      </c>
      <c r="H341" s="522" t="s">
        <v>3486</v>
      </c>
      <c r="I341" s="68" t="s">
        <v>5776</v>
      </c>
      <c r="J341" s="58"/>
    </row>
    <row r="342" spans="1:10" x14ac:dyDescent="0.2">
      <c r="A342" s="58"/>
      <c r="B342" s="565">
        <v>338</v>
      </c>
      <c r="C342" s="500" t="s">
        <v>5570</v>
      </c>
      <c r="D342" s="426" t="s">
        <v>11776</v>
      </c>
      <c r="E342" s="91" t="s">
        <v>11777</v>
      </c>
      <c r="F342" s="67"/>
      <c r="G342" s="542" t="s">
        <v>3486</v>
      </c>
      <c r="H342" s="522" t="s">
        <v>3486</v>
      </c>
      <c r="I342" s="68" t="s">
        <v>5776</v>
      </c>
      <c r="J342" s="58"/>
    </row>
    <row r="343" spans="1:10" ht="63.75" x14ac:dyDescent="0.2">
      <c r="A343" s="58"/>
      <c r="B343" s="572">
        <v>339</v>
      </c>
      <c r="C343" s="500" t="s">
        <v>3194</v>
      </c>
      <c r="D343" s="426" t="s">
        <v>13156</v>
      </c>
      <c r="E343" s="91" t="s">
        <v>4505</v>
      </c>
      <c r="F343" s="67"/>
      <c r="G343" s="542" t="s">
        <v>3486</v>
      </c>
      <c r="H343" s="522" t="s">
        <v>3486</v>
      </c>
      <c r="I343" s="68" t="s">
        <v>5776</v>
      </c>
      <c r="J343" s="58"/>
    </row>
    <row r="344" spans="1:10" x14ac:dyDescent="0.2">
      <c r="A344" s="58"/>
      <c r="B344" s="565">
        <v>340</v>
      </c>
      <c r="C344" s="500" t="s">
        <v>8031</v>
      </c>
      <c r="D344" s="426" t="s">
        <v>16045</v>
      </c>
      <c r="E344" s="91" t="s">
        <v>8032</v>
      </c>
      <c r="F344" s="67"/>
      <c r="G344" s="542" t="s">
        <v>3486</v>
      </c>
      <c r="H344" s="522" t="s">
        <v>3486</v>
      </c>
      <c r="I344" s="68" t="s">
        <v>5776</v>
      </c>
      <c r="J344" s="58"/>
    </row>
    <row r="345" spans="1:10" x14ac:dyDescent="0.2">
      <c r="A345" s="58"/>
      <c r="B345" s="572">
        <v>341</v>
      </c>
      <c r="C345" s="500" t="s">
        <v>618</v>
      </c>
      <c r="D345" s="426" t="s">
        <v>619</v>
      </c>
      <c r="E345" s="91" t="s">
        <v>620</v>
      </c>
      <c r="F345" s="67"/>
      <c r="G345" s="542" t="s">
        <v>3486</v>
      </c>
      <c r="H345" s="522" t="s">
        <v>3486</v>
      </c>
      <c r="I345" s="68" t="s">
        <v>5776</v>
      </c>
      <c r="J345" s="58"/>
    </row>
    <row r="346" spans="1:10" x14ac:dyDescent="0.2">
      <c r="A346" s="58"/>
      <c r="B346" s="565">
        <v>342</v>
      </c>
      <c r="C346" s="500" t="s">
        <v>5300</v>
      </c>
      <c r="D346" s="426" t="s">
        <v>5314</v>
      </c>
      <c r="E346" s="91" t="s">
        <v>3159</v>
      </c>
      <c r="F346" s="67"/>
      <c r="G346" s="542" t="s">
        <v>3486</v>
      </c>
      <c r="H346" s="522" t="s">
        <v>3486</v>
      </c>
      <c r="I346" s="68" t="s">
        <v>5776</v>
      </c>
      <c r="J346" s="58"/>
    </row>
    <row r="347" spans="1:10" x14ac:dyDescent="0.2">
      <c r="A347" s="58"/>
      <c r="B347" s="572">
        <v>343</v>
      </c>
      <c r="C347" s="500" t="s">
        <v>7694</v>
      </c>
      <c r="D347" s="426" t="s">
        <v>16044</v>
      </c>
      <c r="E347" s="91" t="s">
        <v>16034</v>
      </c>
      <c r="F347" s="67"/>
      <c r="G347" s="542"/>
      <c r="H347" s="522"/>
      <c r="I347" s="68"/>
      <c r="J347" s="58"/>
    </row>
    <row r="348" spans="1:10" ht="25.5" x14ac:dyDescent="0.2">
      <c r="A348" s="58"/>
      <c r="B348" s="565">
        <v>344</v>
      </c>
      <c r="C348" s="500" t="s">
        <v>5859</v>
      </c>
      <c r="D348" s="426" t="s">
        <v>7816</v>
      </c>
      <c r="E348" s="91" t="s">
        <v>5840</v>
      </c>
      <c r="F348" s="67"/>
      <c r="G348" s="542"/>
      <c r="H348" s="522"/>
      <c r="I348" s="68"/>
      <c r="J348" s="58"/>
    </row>
    <row r="349" spans="1:10" x14ac:dyDescent="0.2">
      <c r="A349" s="58"/>
      <c r="B349" s="572">
        <v>345</v>
      </c>
      <c r="C349" s="500" t="s">
        <v>9650</v>
      </c>
      <c r="D349" s="426" t="s">
        <v>9649</v>
      </c>
      <c r="E349" s="91" t="s">
        <v>3361</v>
      </c>
      <c r="F349" s="67"/>
      <c r="G349" s="542"/>
      <c r="H349" s="522"/>
      <c r="I349" s="68"/>
      <c r="J349" s="58"/>
    </row>
    <row r="350" spans="1:10" x14ac:dyDescent="0.2">
      <c r="A350" s="58"/>
      <c r="B350" s="565">
        <v>346</v>
      </c>
      <c r="C350" s="500" t="s">
        <v>1018</v>
      </c>
      <c r="D350" s="426" t="s">
        <v>1019</v>
      </c>
      <c r="E350" s="91" t="s">
        <v>1020</v>
      </c>
      <c r="F350" s="67"/>
      <c r="G350" s="542" t="s">
        <v>3486</v>
      </c>
      <c r="H350" s="522" t="s">
        <v>3486</v>
      </c>
      <c r="I350" s="68" t="s">
        <v>5776</v>
      </c>
      <c r="J350" s="58"/>
    </row>
    <row r="351" spans="1:10" x14ac:dyDescent="0.2">
      <c r="A351" s="58"/>
      <c r="B351" s="572">
        <v>347</v>
      </c>
      <c r="C351" s="500" t="s">
        <v>10186</v>
      </c>
      <c r="D351" s="426" t="s">
        <v>10183</v>
      </c>
      <c r="E351" s="91" t="s">
        <v>10187</v>
      </c>
      <c r="F351" s="67"/>
      <c r="G351" s="542" t="s">
        <v>3486</v>
      </c>
      <c r="H351" s="522" t="s">
        <v>3486</v>
      </c>
      <c r="I351" s="68" t="s">
        <v>5776</v>
      </c>
      <c r="J351" s="58"/>
    </row>
    <row r="352" spans="1:10" ht="25.5" x14ac:dyDescent="0.2">
      <c r="A352" s="58"/>
      <c r="B352" s="565">
        <v>348</v>
      </c>
      <c r="C352" s="500" t="s">
        <v>10869</v>
      </c>
      <c r="D352" s="426" t="s">
        <v>10870</v>
      </c>
      <c r="E352" s="91" t="s">
        <v>10871</v>
      </c>
      <c r="F352" s="67"/>
      <c r="G352" s="542" t="s">
        <v>3486</v>
      </c>
      <c r="H352" s="522" t="s">
        <v>3486</v>
      </c>
      <c r="I352" s="68" t="s">
        <v>5776</v>
      </c>
      <c r="J352" s="58"/>
    </row>
    <row r="353" spans="1:10" x14ac:dyDescent="0.2">
      <c r="A353" s="58"/>
      <c r="B353" s="572">
        <v>349</v>
      </c>
      <c r="C353" s="500" t="s">
        <v>11774</v>
      </c>
      <c r="D353" s="426" t="s">
        <v>4457</v>
      </c>
      <c r="E353" s="523" t="s">
        <v>5981</v>
      </c>
      <c r="F353" s="67"/>
      <c r="G353" s="542" t="s">
        <v>3486</v>
      </c>
      <c r="H353" s="522" t="s">
        <v>3486</v>
      </c>
      <c r="I353" s="68" t="s">
        <v>5776</v>
      </c>
      <c r="J353" s="58"/>
    </row>
    <row r="354" spans="1:10" x14ac:dyDescent="0.2">
      <c r="A354" s="58"/>
      <c r="B354" s="565">
        <v>340</v>
      </c>
      <c r="C354" s="500" t="s">
        <v>16035</v>
      </c>
      <c r="D354" s="426" t="s">
        <v>16043</v>
      </c>
      <c r="E354" s="91" t="s">
        <v>16038</v>
      </c>
      <c r="F354" s="67"/>
      <c r="G354" s="542" t="s">
        <v>3486</v>
      </c>
      <c r="H354" s="522" t="s">
        <v>3486</v>
      </c>
      <c r="I354" s="68" t="s">
        <v>5776</v>
      </c>
      <c r="J354" s="58"/>
    </row>
    <row r="355" spans="1:10" x14ac:dyDescent="0.2">
      <c r="A355" s="58"/>
      <c r="B355" s="572">
        <v>341</v>
      </c>
      <c r="C355" s="500" t="s">
        <v>16036</v>
      </c>
      <c r="D355" s="426" t="s">
        <v>16042</v>
      </c>
      <c r="E355" s="91" t="s">
        <v>16039</v>
      </c>
      <c r="F355" s="67"/>
      <c r="G355" s="542" t="s">
        <v>3486</v>
      </c>
      <c r="H355" s="522" t="s">
        <v>3486</v>
      </c>
      <c r="I355" s="68" t="s">
        <v>5776</v>
      </c>
      <c r="J355" s="58"/>
    </row>
    <row r="356" spans="1:10" x14ac:dyDescent="0.2">
      <c r="A356" s="58"/>
      <c r="B356" s="572">
        <v>341</v>
      </c>
      <c r="C356" s="500" t="s">
        <v>16037</v>
      </c>
      <c r="D356" s="426" t="s">
        <v>16041</v>
      </c>
      <c r="E356" s="91" t="s">
        <v>16040</v>
      </c>
      <c r="F356" s="67"/>
      <c r="G356" s="542" t="s">
        <v>3486</v>
      </c>
      <c r="H356" s="522" t="s">
        <v>3486</v>
      </c>
      <c r="I356" s="68" t="s">
        <v>5776</v>
      </c>
      <c r="J356" s="58"/>
    </row>
    <row r="357" spans="1:10" ht="76.5" x14ac:dyDescent="0.2">
      <c r="A357" s="58"/>
      <c r="B357" s="565">
        <v>350</v>
      </c>
      <c r="C357" s="500" t="s">
        <v>8808</v>
      </c>
      <c r="D357" s="426" t="s">
        <v>8809</v>
      </c>
      <c r="E357" s="91" t="s">
        <v>8810</v>
      </c>
      <c r="F357" s="67" t="s">
        <v>8811</v>
      </c>
      <c r="G357" s="542"/>
      <c r="H357" s="522"/>
      <c r="I357" s="68"/>
      <c r="J357" s="58"/>
    </row>
    <row r="358" spans="1:10" ht="114.75" x14ac:dyDescent="0.2">
      <c r="A358" s="58"/>
      <c r="B358" s="572">
        <v>351</v>
      </c>
      <c r="C358" s="500" t="s">
        <v>12192</v>
      </c>
      <c r="D358" s="426" t="s">
        <v>12080</v>
      </c>
      <c r="E358" s="91" t="s">
        <v>12193</v>
      </c>
      <c r="F358" s="67"/>
      <c r="G358" s="542"/>
      <c r="H358" s="522"/>
      <c r="I358" s="68"/>
      <c r="J358" s="58"/>
    </row>
    <row r="359" spans="1:10" ht="38.25" x14ac:dyDescent="0.2">
      <c r="A359" s="58"/>
      <c r="B359" s="565">
        <v>352</v>
      </c>
      <c r="C359" s="500" t="s">
        <v>2695</v>
      </c>
      <c r="D359" s="426" t="s">
        <v>7762</v>
      </c>
      <c r="E359" s="91" t="s">
        <v>3603</v>
      </c>
      <c r="F359" s="92" t="s">
        <v>3605</v>
      </c>
      <c r="G359" s="542" t="s">
        <v>3486</v>
      </c>
      <c r="H359" s="522" t="s">
        <v>3486</v>
      </c>
      <c r="I359" s="68" t="s">
        <v>5776</v>
      </c>
      <c r="J359" s="58"/>
    </row>
    <row r="360" spans="1:10" ht="38.25" x14ac:dyDescent="0.2">
      <c r="A360" s="58"/>
      <c r="B360" s="572">
        <v>353</v>
      </c>
      <c r="C360" s="500" t="s">
        <v>2694</v>
      </c>
      <c r="D360" s="426" t="s">
        <v>873</v>
      </c>
      <c r="E360" s="91" t="s">
        <v>2697</v>
      </c>
      <c r="F360" s="92" t="s">
        <v>2696</v>
      </c>
      <c r="G360" s="542" t="s">
        <v>3486</v>
      </c>
      <c r="H360" s="522" t="s">
        <v>3486</v>
      </c>
      <c r="I360" s="68" t="s">
        <v>5776</v>
      </c>
      <c r="J360" s="58"/>
    </row>
    <row r="361" spans="1:10" ht="38.25" x14ac:dyDescent="0.2">
      <c r="A361" s="58"/>
      <c r="B361" s="565">
        <v>354</v>
      </c>
      <c r="C361" s="500" t="s">
        <v>737</v>
      </c>
      <c r="D361" s="426" t="s">
        <v>11942</v>
      </c>
      <c r="E361" s="91" t="s">
        <v>10583</v>
      </c>
      <c r="F361" s="92"/>
      <c r="G361" s="542" t="s">
        <v>3486</v>
      </c>
      <c r="H361" s="522" t="s">
        <v>3486</v>
      </c>
      <c r="I361" s="68" t="s">
        <v>5776</v>
      </c>
      <c r="J361" s="58"/>
    </row>
    <row r="362" spans="1:10" ht="38.25" x14ac:dyDescent="0.2">
      <c r="A362" s="58"/>
      <c r="B362" s="572">
        <v>355</v>
      </c>
      <c r="C362" s="500" t="s">
        <v>9913</v>
      </c>
      <c r="D362" s="426" t="s">
        <v>723</v>
      </c>
      <c r="E362" s="91" t="s">
        <v>10584</v>
      </c>
      <c r="F362" s="92"/>
      <c r="G362" s="542" t="s">
        <v>3486</v>
      </c>
      <c r="H362" s="522" t="s">
        <v>3486</v>
      </c>
      <c r="I362" s="68" t="s">
        <v>5776</v>
      </c>
      <c r="J362" s="58"/>
    </row>
    <row r="363" spans="1:10" ht="38.25" x14ac:dyDescent="0.2">
      <c r="A363" s="58"/>
      <c r="B363" s="565">
        <v>356</v>
      </c>
      <c r="C363" s="500" t="s">
        <v>9925</v>
      </c>
      <c r="D363" s="426" t="s">
        <v>722</v>
      </c>
      <c r="E363" s="91" t="s">
        <v>10585</v>
      </c>
      <c r="F363" s="92"/>
      <c r="G363" s="542" t="s">
        <v>3486</v>
      </c>
      <c r="H363" s="522" t="s">
        <v>3486</v>
      </c>
      <c r="I363" s="68" t="s">
        <v>5776</v>
      </c>
      <c r="J363" s="58"/>
    </row>
    <row r="364" spans="1:10" ht="51" x14ac:dyDescent="0.2">
      <c r="A364" s="58"/>
      <c r="B364" s="572">
        <v>357</v>
      </c>
      <c r="C364" s="500" t="s">
        <v>9</v>
      </c>
      <c r="D364" s="426" t="s">
        <v>523</v>
      </c>
      <c r="E364" s="91" t="s">
        <v>10</v>
      </c>
      <c r="F364" s="92" t="s">
        <v>11</v>
      </c>
      <c r="G364" s="542" t="s">
        <v>3486</v>
      </c>
      <c r="H364" s="522" t="s">
        <v>3486</v>
      </c>
      <c r="I364" s="68" t="s">
        <v>5776</v>
      </c>
      <c r="J364" s="58"/>
    </row>
    <row r="365" spans="1:10" ht="38.25" x14ac:dyDescent="0.2">
      <c r="A365" s="58"/>
      <c r="B365" s="565">
        <v>358</v>
      </c>
      <c r="C365" s="500" t="s">
        <v>10586</v>
      </c>
      <c r="D365" s="426" t="s">
        <v>10587</v>
      </c>
      <c r="E365" s="91" t="s">
        <v>10588</v>
      </c>
      <c r="F365" s="92"/>
      <c r="G365" s="542" t="s">
        <v>3486</v>
      </c>
      <c r="H365" s="522" t="s">
        <v>3486</v>
      </c>
      <c r="I365" s="68" t="s">
        <v>5776</v>
      </c>
      <c r="J365" s="58"/>
    </row>
    <row r="366" spans="1:10" ht="38.25" x14ac:dyDescent="0.2">
      <c r="A366" s="58"/>
      <c r="B366" s="572">
        <v>359</v>
      </c>
      <c r="C366" s="500" t="s">
        <v>11659</v>
      </c>
      <c r="D366" s="426" t="s">
        <v>11599</v>
      </c>
      <c r="E366" s="91" t="s">
        <v>11660</v>
      </c>
      <c r="F366" s="92"/>
      <c r="G366" s="542" t="s">
        <v>3486</v>
      </c>
      <c r="H366" s="522" t="s">
        <v>3486</v>
      </c>
      <c r="I366" s="68" t="s">
        <v>5776</v>
      </c>
      <c r="J366" s="58"/>
    </row>
    <row r="367" spans="1:10" ht="51" x14ac:dyDescent="0.2">
      <c r="A367" s="58"/>
      <c r="B367" s="565">
        <v>360</v>
      </c>
      <c r="C367" s="500" t="s">
        <v>13540</v>
      </c>
      <c r="D367" s="426" t="s">
        <v>13538</v>
      </c>
      <c r="E367" s="91" t="s">
        <v>13832</v>
      </c>
      <c r="F367" s="92" t="s">
        <v>13833</v>
      </c>
      <c r="G367" s="542" t="s">
        <v>3486</v>
      </c>
      <c r="H367" s="522" t="s">
        <v>3486</v>
      </c>
      <c r="I367" s="68" t="s">
        <v>5776</v>
      </c>
      <c r="J367" s="58"/>
    </row>
    <row r="368" spans="1:10" ht="51" x14ac:dyDescent="0.2">
      <c r="A368" s="58"/>
      <c r="B368" s="572">
        <v>361</v>
      </c>
      <c r="C368" s="500" t="s">
        <v>13830</v>
      </c>
      <c r="D368" s="426" t="s">
        <v>13811</v>
      </c>
      <c r="E368" s="91" t="s">
        <v>13831</v>
      </c>
      <c r="F368" s="92" t="s">
        <v>13834</v>
      </c>
      <c r="G368" s="542" t="s">
        <v>3486</v>
      </c>
      <c r="H368" s="522" t="s">
        <v>3486</v>
      </c>
      <c r="I368" s="68" t="s">
        <v>5776</v>
      </c>
      <c r="J368" s="58"/>
    </row>
    <row r="369" spans="1:10" ht="63.75" x14ac:dyDescent="0.2">
      <c r="A369" s="58"/>
      <c r="B369" s="565">
        <v>362</v>
      </c>
      <c r="C369" s="500" t="s">
        <v>3</v>
      </c>
      <c r="D369" s="426" t="s">
        <v>523</v>
      </c>
      <c r="E369" s="91" t="s">
        <v>4</v>
      </c>
      <c r="F369" s="92"/>
      <c r="G369" s="542"/>
      <c r="H369" s="522"/>
      <c r="I369" s="68"/>
      <c r="J369" s="58"/>
    </row>
    <row r="370" spans="1:10" ht="51" x14ac:dyDescent="0.2">
      <c r="A370" s="58"/>
      <c r="B370" s="572">
        <v>363</v>
      </c>
      <c r="C370" s="500" t="s">
        <v>11615</v>
      </c>
      <c r="D370" s="426" t="s">
        <v>11599</v>
      </c>
      <c r="E370" s="91" t="s">
        <v>13166</v>
      </c>
      <c r="F370" s="92" t="s">
        <v>13167</v>
      </c>
      <c r="G370" s="542"/>
      <c r="H370" s="522"/>
      <c r="I370" s="68"/>
      <c r="J370" s="58"/>
    </row>
    <row r="371" spans="1:10" ht="51" x14ac:dyDescent="0.2">
      <c r="A371" s="58"/>
      <c r="B371" s="565">
        <v>364</v>
      </c>
      <c r="C371" s="500" t="s">
        <v>13168</v>
      </c>
      <c r="D371" s="426" t="s">
        <v>13543</v>
      </c>
      <c r="E371" s="91" t="s">
        <v>13172</v>
      </c>
      <c r="F371" s="92" t="s">
        <v>13171</v>
      </c>
      <c r="G371" s="542"/>
      <c r="H371" s="522"/>
      <c r="I371" s="68"/>
      <c r="J371" s="58"/>
    </row>
    <row r="372" spans="1:10" ht="51" x14ac:dyDescent="0.2">
      <c r="A372" s="58"/>
      <c r="B372" s="572">
        <v>365</v>
      </c>
      <c r="C372" s="500" t="s">
        <v>13169</v>
      </c>
      <c r="D372" s="426" t="s">
        <v>13836</v>
      </c>
      <c r="E372" s="91" t="s">
        <v>13170</v>
      </c>
      <c r="F372" s="92" t="s">
        <v>8750</v>
      </c>
      <c r="G372" s="542"/>
      <c r="H372" s="522"/>
      <c r="I372" s="68"/>
      <c r="J372" s="58"/>
    </row>
    <row r="373" spans="1:10" ht="51" x14ac:dyDescent="0.2">
      <c r="A373" s="58"/>
      <c r="B373" s="565">
        <v>366</v>
      </c>
      <c r="C373" s="500" t="s">
        <v>1113</v>
      </c>
      <c r="D373" s="426" t="s">
        <v>10416</v>
      </c>
      <c r="E373" s="91" t="s">
        <v>1115</v>
      </c>
      <c r="F373" s="92"/>
      <c r="G373" s="542" t="s">
        <v>3486</v>
      </c>
      <c r="H373" s="522" t="s">
        <v>3486</v>
      </c>
      <c r="I373" s="68" t="s">
        <v>5776</v>
      </c>
      <c r="J373" s="58"/>
    </row>
    <row r="374" spans="1:10" ht="25.5" x14ac:dyDescent="0.2">
      <c r="A374" s="58"/>
      <c r="B374" s="572">
        <v>367</v>
      </c>
      <c r="C374" s="500" t="s">
        <v>5008</v>
      </c>
      <c r="D374" s="426" t="s">
        <v>6261</v>
      </c>
      <c r="E374" s="91" t="s">
        <v>5009</v>
      </c>
      <c r="F374" s="92"/>
      <c r="G374" s="542"/>
      <c r="H374" s="522"/>
      <c r="I374" s="68"/>
      <c r="J374" s="58"/>
    </row>
    <row r="375" spans="1:10" x14ac:dyDescent="0.2">
      <c r="A375" s="58"/>
      <c r="B375" s="565">
        <v>368</v>
      </c>
      <c r="C375" s="500" t="s">
        <v>2598</v>
      </c>
      <c r="D375" s="426" t="s">
        <v>2587</v>
      </c>
      <c r="E375" s="91" t="s">
        <v>2599</v>
      </c>
      <c r="F375" s="92"/>
      <c r="G375" s="542"/>
      <c r="H375" s="522"/>
      <c r="I375" s="68"/>
      <c r="J375" s="58"/>
    </row>
    <row r="376" spans="1:10" ht="38.25" x14ac:dyDescent="0.2">
      <c r="A376" s="58"/>
      <c r="B376" s="572">
        <v>369</v>
      </c>
      <c r="C376" s="500" t="s">
        <v>1281</v>
      </c>
      <c r="D376" s="426" t="s">
        <v>1279</v>
      </c>
      <c r="E376" s="91" t="s">
        <v>3437</v>
      </c>
      <c r="F376" s="92"/>
      <c r="G376" s="542"/>
      <c r="H376" s="522"/>
      <c r="I376" s="68"/>
      <c r="J376" s="58"/>
    </row>
    <row r="377" spans="1:10" ht="38.25" x14ac:dyDescent="0.2">
      <c r="A377" s="58"/>
      <c r="B377" s="565">
        <v>370</v>
      </c>
      <c r="C377" s="500" t="s">
        <v>10603</v>
      </c>
      <c r="D377" s="426" t="s">
        <v>1279</v>
      </c>
      <c r="E377" s="91" t="s">
        <v>3438</v>
      </c>
      <c r="F377" s="92"/>
      <c r="G377" s="542"/>
      <c r="H377" s="522"/>
      <c r="I377" s="68"/>
      <c r="J377" s="58"/>
    </row>
    <row r="378" spans="1:10" ht="38.25" x14ac:dyDescent="0.2">
      <c r="A378" s="58"/>
      <c r="B378" s="572">
        <v>371</v>
      </c>
      <c r="C378" s="500" t="s">
        <v>10604</v>
      </c>
      <c r="D378" s="426" t="s">
        <v>10601</v>
      </c>
      <c r="E378" s="91" t="s">
        <v>10605</v>
      </c>
      <c r="F378" s="92"/>
      <c r="G378" s="542"/>
      <c r="H378" s="522"/>
      <c r="I378" s="68"/>
      <c r="J378" s="58"/>
    </row>
    <row r="379" spans="1:10" ht="25.5" x14ac:dyDescent="0.2">
      <c r="A379" s="58"/>
      <c r="B379" s="565">
        <v>372</v>
      </c>
      <c r="C379" s="500" t="s">
        <v>5518</v>
      </c>
      <c r="D379" s="426" t="s">
        <v>3345</v>
      </c>
      <c r="E379" s="91" t="s">
        <v>3279</v>
      </c>
      <c r="F379" s="92"/>
      <c r="G379" s="542"/>
      <c r="H379" s="522"/>
      <c r="I379" s="68"/>
      <c r="J379" s="58"/>
    </row>
    <row r="380" spans="1:10" ht="89.25" x14ac:dyDescent="0.2">
      <c r="A380" s="58"/>
      <c r="B380" s="572">
        <v>373</v>
      </c>
      <c r="C380" s="500" t="s">
        <v>5003</v>
      </c>
      <c r="D380" s="426" t="s">
        <v>13164</v>
      </c>
      <c r="E380" s="91" t="s">
        <v>13067</v>
      </c>
      <c r="F380" s="92"/>
      <c r="G380" s="542"/>
      <c r="H380" s="522"/>
      <c r="I380" s="68" t="s">
        <v>4100</v>
      </c>
      <c r="J380" s="58"/>
    </row>
    <row r="381" spans="1:10" ht="38.25" x14ac:dyDescent="0.2">
      <c r="A381" s="58"/>
      <c r="B381" s="565">
        <v>374</v>
      </c>
      <c r="C381" s="500" t="s">
        <v>13545</v>
      </c>
      <c r="D381" s="426" t="s">
        <v>13538</v>
      </c>
      <c r="E381" s="91" t="s">
        <v>13546</v>
      </c>
      <c r="F381" s="92"/>
      <c r="G381" s="542"/>
      <c r="H381" s="522"/>
      <c r="I381" s="68"/>
      <c r="J381" s="58"/>
    </row>
    <row r="382" spans="1:10" x14ac:dyDescent="0.2">
      <c r="A382" s="58"/>
      <c r="B382" s="572">
        <v>375</v>
      </c>
      <c r="C382" s="500" t="s">
        <v>892</v>
      </c>
      <c r="D382" s="426" t="s">
        <v>889</v>
      </c>
      <c r="E382" s="91" t="s">
        <v>5132</v>
      </c>
      <c r="F382" s="67"/>
      <c r="G382" s="542" t="s">
        <v>3486</v>
      </c>
      <c r="H382" s="522" t="s">
        <v>3486</v>
      </c>
      <c r="I382" s="68" t="s">
        <v>5776</v>
      </c>
      <c r="J382" s="58"/>
    </row>
    <row r="383" spans="1:10" x14ac:dyDescent="0.2">
      <c r="A383" s="58"/>
      <c r="B383" s="565">
        <v>376</v>
      </c>
      <c r="C383" s="500" t="s">
        <v>6227</v>
      </c>
      <c r="D383" s="426" t="s">
        <v>6228</v>
      </c>
      <c r="E383" s="523" t="s">
        <v>6229</v>
      </c>
      <c r="F383" s="67"/>
      <c r="G383" s="542"/>
      <c r="H383" s="522"/>
      <c r="I383" s="68"/>
      <c r="J383" s="58"/>
    </row>
    <row r="384" spans="1:10" x14ac:dyDescent="0.2">
      <c r="A384" s="58"/>
      <c r="B384" s="572">
        <v>377</v>
      </c>
      <c r="C384" s="500" t="s">
        <v>426</v>
      </c>
      <c r="D384" s="426" t="s">
        <v>432</v>
      </c>
      <c r="E384" s="523" t="s">
        <v>427</v>
      </c>
      <c r="F384" s="67"/>
      <c r="G384" s="542"/>
      <c r="H384" s="522"/>
      <c r="I384" s="68"/>
      <c r="J384" s="58"/>
    </row>
    <row r="385" spans="1:10" ht="25.5" x14ac:dyDescent="0.2">
      <c r="A385" s="58"/>
      <c r="B385" s="565">
        <v>378</v>
      </c>
      <c r="C385" s="500" t="s">
        <v>725</v>
      </c>
      <c r="D385" s="426" t="s">
        <v>12949</v>
      </c>
      <c r="E385" s="523" t="s">
        <v>73</v>
      </c>
      <c r="F385" s="67"/>
      <c r="G385" s="542"/>
      <c r="H385" s="522"/>
      <c r="I385" s="68"/>
      <c r="J385" s="58"/>
    </row>
    <row r="386" spans="1:10" x14ac:dyDescent="0.2">
      <c r="A386" s="58"/>
      <c r="B386" s="572">
        <v>379</v>
      </c>
      <c r="C386" s="500" t="s">
        <v>770</v>
      </c>
      <c r="D386" s="426" t="s">
        <v>3943</v>
      </c>
      <c r="E386" s="91" t="s">
        <v>771</v>
      </c>
      <c r="F386" s="67"/>
      <c r="G386" s="542" t="s">
        <v>3486</v>
      </c>
      <c r="H386" s="522" t="s">
        <v>3486</v>
      </c>
      <c r="I386" s="68" t="s">
        <v>5776</v>
      </c>
      <c r="J386" s="58"/>
    </row>
    <row r="387" spans="1:10" x14ac:dyDescent="0.2">
      <c r="A387" s="58"/>
      <c r="B387" s="565">
        <v>380</v>
      </c>
      <c r="C387" s="500" t="s">
        <v>2424</v>
      </c>
      <c r="D387" s="426" t="s">
        <v>13125</v>
      </c>
      <c r="E387" s="91" t="s">
        <v>2425</v>
      </c>
      <c r="F387" s="67"/>
      <c r="G387" s="542" t="s">
        <v>3486</v>
      </c>
      <c r="H387" s="522" t="s">
        <v>3486</v>
      </c>
      <c r="I387" s="68" t="s">
        <v>5776</v>
      </c>
      <c r="J387" s="58"/>
    </row>
    <row r="388" spans="1:10" ht="89.25" x14ac:dyDescent="0.2">
      <c r="A388" s="58"/>
      <c r="B388" s="572">
        <v>381</v>
      </c>
      <c r="C388" s="500" t="s">
        <v>13839</v>
      </c>
      <c r="D388" s="426" t="s">
        <v>13811</v>
      </c>
      <c r="E388" s="91" t="s">
        <v>13840</v>
      </c>
      <c r="F388" s="67" t="s">
        <v>13841</v>
      </c>
      <c r="G388" s="542"/>
      <c r="H388" s="522"/>
      <c r="I388" s="68"/>
      <c r="J388" s="58"/>
    </row>
    <row r="389" spans="1:10" ht="38.25" x14ac:dyDescent="0.2">
      <c r="A389" s="58"/>
      <c r="B389" s="565">
        <v>382</v>
      </c>
      <c r="C389" s="500" t="s">
        <v>11521</v>
      </c>
      <c r="D389" s="426" t="s">
        <v>11436</v>
      </c>
      <c r="E389" s="91" t="s">
        <v>11522</v>
      </c>
      <c r="F389" s="67"/>
      <c r="G389" s="542"/>
      <c r="H389" s="522"/>
      <c r="I389" s="68"/>
      <c r="J389" s="58"/>
    </row>
    <row r="390" spans="1:10" ht="51" x14ac:dyDescent="0.2">
      <c r="A390" s="58"/>
      <c r="B390" s="572">
        <v>383</v>
      </c>
      <c r="C390" s="500" t="s">
        <v>13291</v>
      </c>
      <c r="D390" s="426" t="s">
        <v>13288</v>
      </c>
      <c r="E390" s="91" t="s">
        <v>13292</v>
      </c>
      <c r="F390" s="67"/>
      <c r="G390" s="542"/>
      <c r="H390" s="522"/>
      <c r="I390" s="68"/>
      <c r="J390" s="58"/>
    </row>
    <row r="391" spans="1:10" x14ac:dyDescent="0.2">
      <c r="A391" s="58"/>
      <c r="B391" s="565">
        <v>384</v>
      </c>
      <c r="C391" s="500" t="s">
        <v>385</v>
      </c>
      <c r="D391" s="426" t="s">
        <v>12438</v>
      </c>
      <c r="E391" s="523" t="s">
        <v>3191</v>
      </c>
      <c r="F391" s="67"/>
      <c r="G391" s="542" t="s">
        <v>3486</v>
      </c>
      <c r="H391" s="522" t="s">
        <v>3486</v>
      </c>
      <c r="I391" s="68" t="s">
        <v>5776</v>
      </c>
      <c r="J391" s="58"/>
    </row>
    <row r="392" spans="1:10" ht="51" x14ac:dyDescent="0.2">
      <c r="A392" s="58"/>
      <c r="B392" s="572">
        <v>385</v>
      </c>
      <c r="C392" s="500" t="s">
        <v>386</v>
      </c>
      <c r="D392" s="426" t="s">
        <v>12479</v>
      </c>
      <c r="E392" s="91" t="s">
        <v>4230</v>
      </c>
      <c r="F392" s="67"/>
      <c r="G392" s="542" t="s">
        <v>3486</v>
      </c>
      <c r="H392" s="522" t="s">
        <v>3486</v>
      </c>
      <c r="I392" s="68" t="s">
        <v>5776</v>
      </c>
      <c r="J392" s="58"/>
    </row>
    <row r="393" spans="1:10" ht="25.5" x14ac:dyDescent="0.2">
      <c r="A393" s="58"/>
      <c r="B393" s="565">
        <v>386</v>
      </c>
      <c r="C393" s="500" t="s">
        <v>387</v>
      </c>
      <c r="D393" s="426" t="s">
        <v>9109</v>
      </c>
      <c r="E393" s="91" t="s">
        <v>5404</v>
      </c>
      <c r="F393" s="67"/>
      <c r="G393" s="542" t="s">
        <v>3486</v>
      </c>
      <c r="H393" s="522" t="s">
        <v>3486</v>
      </c>
      <c r="I393" s="68" t="s">
        <v>5776</v>
      </c>
      <c r="J393" s="58"/>
    </row>
    <row r="394" spans="1:10" x14ac:dyDescent="0.2">
      <c r="A394" s="58"/>
      <c r="B394" s="572">
        <v>387</v>
      </c>
      <c r="C394" s="500" t="s">
        <v>388</v>
      </c>
      <c r="D394" s="426" t="s">
        <v>5629</v>
      </c>
      <c r="E394" s="91" t="s">
        <v>389</v>
      </c>
      <c r="F394" s="67"/>
      <c r="G394" s="542" t="s">
        <v>3486</v>
      </c>
      <c r="H394" s="522" t="s">
        <v>3486</v>
      </c>
      <c r="I394" s="68" t="s">
        <v>5776</v>
      </c>
      <c r="J394" s="58"/>
    </row>
    <row r="395" spans="1:10" ht="38.25" x14ac:dyDescent="0.2">
      <c r="A395" s="58"/>
      <c r="B395" s="565">
        <v>388</v>
      </c>
      <c r="C395" s="500" t="s">
        <v>1159</v>
      </c>
      <c r="D395" s="426" t="s">
        <v>1153</v>
      </c>
      <c r="E395" s="523" t="s">
        <v>1160</v>
      </c>
      <c r="F395" s="67"/>
      <c r="G395" s="542"/>
      <c r="H395" s="522"/>
      <c r="I395" s="68"/>
      <c r="J395" s="58"/>
    </row>
    <row r="396" spans="1:10" x14ac:dyDescent="0.2">
      <c r="A396" s="58"/>
      <c r="B396" s="572">
        <v>389</v>
      </c>
      <c r="C396" s="500" t="s">
        <v>429</v>
      </c>
      <c r="D396" s="426" t="s">
        <v>432</v>
      </c>
      <c r="E396" s="523" t="s">
        <v>430</v>
      </c>
      <c r="F396" s="67"/>
      <c r="G396" s="542"/>
      <c r="H396" s="522"/>
      <c r="I396" s="68"/>
      <c r="J396" s="58"/>
    </row>
    <row r="397" spans="1:10" ht="25.5" x14ac:dyDescent="0.2">
      <c r="A397" s="58"/>
      <c r="B397" s="565">
        <v>390</v>
      </c>
      <c r="C397" s="500" t="s">
        <v>1806</v>
      </c>
      <c r="D397" s="426" t="s">
        <v>5062</v>
      </c>
      <c r="E397" s="523" t="s">
        <v>1807</v>
      </c>
      <c r="F397" s="67"/>
      <c r="G397" s="542"/>
      <c r="H397" s="522"/>
      <c r="I397" s="68"/>
      <c r="J397" s="58"/>
    </row>
    <row r="398" spans="1:10" ht="63.75" x14ac:dyDescent="0.2">
      <c r="A398" s="58"/>
      <c r="B398" s="572">
        <v>391</v>
      </c>
      <c r="C398" s="500" t="s">
        <v>2155</v>
      </c>
      <c r="D398" s="426" t="s">
        <v>2156</v>
      </c>
      <c r="E398" s="523" t="s">
        <v>11608</v>
      </c>
      <c r="F398" s="67"/>
      <c r="G398" s="542"/>
      <c r="H398" s="522"/>
      <c r="I398" s="68"/>
      <c r="J398" s="58"/>
    </row>
    <row r="399" spans="1:10" x14ac:dyDescent="0.2">
      <c r="A399" s="58"/>
      <c r="B399" s="565">
        <v>392</v>
      </c>
      <c r="C399" s="500" t="s">
        <v>7396</v>
      </c>
      <c r="D399" s="426" t="s">
        <v>7392</v>
      </c>
      <c r="E399" s="91" t="s">
        <v>7397</v>
      </c>
      <c r="F399" s="67"/>
      <c r="G399" s="542"/>
      <c r="H399" s="522"/>
      <c r="I399" s="68"/>
      <c r="J399" s="58"/>
    </row>
    <row r="400" spans="1:10" ht="25.5" x14ac:dyDescent="0.2">
      <c r="A400" s="58"/>
      <c r="B400" s="572">
        <v>393</v>
      </c>
      <c r="C400" s="500" t="s">
        <v>7453</v>
      </c>
      <c r="D400" s="426" t="s">
        <v>156</v>
      </c>
      <c r="E400" s="91" t="s">
        <v>11918</v>
      </c>
      <c r="F400" s="67"/>
      <c r="G400" s="542"/>
      <c r="H400" s="522"/>
      <c r="I400" s="68"/>
      <c r="J400" s="58"/>
    </row>
    <row r="401" spans="1:10" ht="25.5" x14ac:dyDescent="0.2">
      <c r="A401" s="58"/>
      <c r="B401" s="565">
        <v>394</v>
      </c>
      <c r="C401" s="500" t="s">
        <v>9417</v>
      </c>
      <c r="D401" s="426" t="s">
        <v>9418</v>
      </c>
      <c r="E401" s="91" t="s">
        <v>9419</v>
      </c>
      <c r="F401" s="67"/>
      <c r="G401" s="542"/>
      <c r="H401" s="522"/>
      <c r="I401" s="68"/>
      <c r="J401" s="58"/>
    </row>
    <row r="402" spans="1:10" ht="25.5" x14ac:dyDescent="0.2">
      <c r="A402" s="58"/>
      <c r="B402" s="572">
        <v>395</v>
      </c>
      <c r="C402" s="500" t="s">
        <v>121</v>
      </c>
      <c r="D402" s="426" t="s">
        <v>13120</v>
      </c>
      <c r="E402" s="91" t="s">
        <v>122</v>
      </c>
      <c r="F402" s="67"/>
      <c r="G402" s="542"/>
      <c r="H402" s="522"/>
      <c r="I402" s="68"/>
      <c r="J402" s="58"/>
    </row>
    <row r="403" spans="1:10" ht="25.5" x14ac:dyDescent="0.2">
      <c r="A403" s="58"/>
      <c r="B403" s="565">
        <v>396</v>
      </c>
      <c r="C403" s="500" t="s">
        <v>10660</v>
      </c>
      <c r="D403" s="426" t="s">
        <v>10658</v>
      </c>
      <c r="E403" s="91" t="s">
        <v>10662</v>
      </c>
      <c r="F403" s="67"/>
      <c r="G403" s="542"/>
      <c r="H403" s="522"/>
      <c r="I403" s="68"/>
      <c r="J403" s="58"/>
    </row>
    <row r="404" spans="1:10" ht="25.5" x14ac:dyDescent="0.2">
      <c r="A404" s="58"/>
      <c r="B404" s="572">
        <v>397</v>
      </c>
      <c r="C404" s="500" t="s">
        <v>10739</v>
      </c>
      <c r="D404" s="426" t="s">
        <v>10737</v>
      </c>
      <c r="E404" s="91" t="s">
        <v>10740</v>
      </c>
      <c r="F404" s="67"/>
      <c r="G404" s="542"/>
      <c r="H404" s="522"/>
      <c r="I404" s="68"/>
      <c r="J404" s="58"/>
    </row>
    <row r="405" spans="1:10" ht="25.5" x14ac:dyDescent="0.2">
      <c r="A405" s="58"/>
      <c r="B405" s="565">
        <v>398</v>
      </c>
      <c r="C405" s="500" t="s">
        <v>11122</v>
      </c>
      <c r="D405" s="426" t="s">
        <v>11123</v>
      </c>
      <c r="E405" s="91" t="s">
        <v>11124</v>
      </c>
      <c r="F405" s="67"/>
      <c r="G405" s="542"/>
      <c r="H405" s="522"/>
      <c r="I405" s="68"/>
      <c r="J405" s="58"/>
    </row>
    <row r="406" spans="1:10" x14ac:dyDescent="0.2">
      <c r="A406" s="58"/>
      <c r="B406" s="572">
        <v>399</v>
      </c>
      <c r="C406" s="500" t="s">
        <v>11330</v>
      </c>
      <c r="D406" s="426" t="s">
        <v>11326</v>
      </c>
      <c r="E406" s="91" t="s">
        <v>11331</v>
      </c>
      <c r="F406" s="67"/>
      <c r="G406" s="542"/>
      <c r="H406" s="522"/>
      <c r="I406" s="68"/>
      <c r="J406" s="58"/>
    </row>
    <row r="407" spans="1:10" ht="127.5" x14ac:dyDescent="0.2">
      <c r="A407" s="58"/>
      <c r="B407" s="565">
        <v>400</v>
      </c>
      <c r="C407" s="500" t="s">
        <v>11933</v>
      </c>
      <c r="D407" s="426" t="s">
        <v>11915</v>
      </c>
      <c r="E407" s="91" t="s">
        <v>11934</v>
      </c>
      <c r="F407" s="67"/>
      <c r="G407" s="542"/>
      <c r="H407" s="522"/>
      <c r="I407" s="68"/>
      <c r="J407" s="58"/>
    </row>
    <row r="408" spans="1:10" x14ac:dyDescent="0.2">
      <c r="A408" s="58"/>
      <c r="B408" s="572">
        <v>401</v>
      </c>
      <c r="C408" s="500" t="s">
        <v>12243</v>
      </c>
      <c r="D408" s="426" t="s">
        <v>12244</v>
      </c>
      <c r="E408" s="91" t="s">
        <v>12245</v>
      </c>
      <c r="F408" s="67"/>
      <c r="G408" s="542" t="s">
        <v>3486</v>
      </c>
      <c r="H408" s="522" t="s">
        <v>3486</v>
      </c>
      <c r="I408" s="68" t="s">
        <v>5776</v>
      </c>
      <c r="J408" s="58"/>
    </row>
    <row r="409" spans="1:10" ht="25.5" x14ac:dyDescent="0.2">
      <c r="A409" s="58"/>
      <c r="B409" s="565">
        <v>402</v>
      </c>
      <c r="C409" s="500" t="s">
        <v>12658</v>
      </c>
      <c r="D409" s="426" t="s">
        <v>12659</v>
      </c>
      <c r="E409" s="91" t="s">
        <v>12660</v>
      </c>
      <c r="F409" s="67"/>
      <c r="G409" s="542"/>
      <c r="H409" s="522"/>
      <c r="I409" s="68"/>
      <c r="J409" s="58"/>
    </row>
    <row r="410" spans="1:10" ht="25.5" x14ac:dyDescent="0.2">
      <c r="A410" s="58"/>
      <c r="B410" s="572">
        <v>403</v>
      </c>
      <c r="C410" s="500" t="s">
        <v>12734</v>
      </c>
      <c r="D410" s="426" t="s">
        <v>12730</v>
      </c>
      <c r="E410" s="91" t="s">
        <v>12735</v>
      </c>
      <c r="F410" s="67"/>
      <c r="G410" s="542"/>
      <c r="H410" s="522"/>
      <c r="I410" s="68"/>
      <c r="J410" s="58"/>
    </row>
    <row r="411" spans="1:10" ht="38.25" x14ac:dyDescent="0.2">
      <c r="A411" s="58"/>
      <c r="B411" s="565">
        <v>404</v>
      </c>
      <c r="C411" s="500" t="s">
        <v>10344</v>
      </c>
      <c r="D411" s="426" t="s">
        <v>10338</v>
      </c>
      <c r="E411" s="91" t="s">
        <v>10345</v>
      </c>
      <c r="F411" s="67"/>
      <c r="G411" s="542"/>
      <c r="H411" s="522"/>
      <c r="I411" s="68"/>
      <c r="J411" s="58"/>
    </row>
    <row r="412" spans="1:10" ht="25.5" x14ac:dyDescent="0.2">
      <c r="A412" s="58"/>
      <c r="B412" s="572">
        <v>405</v>
      </c>
      <c r="C412" s="500" t="s">
        <v>12661</v>
      </c>
      <c r="D412" s="426" t="s">
        <v>12958</v>
      </c>
      <c r="E412" s="70" t="s">
        <v>2355</v>
      </c>
      <c r="F412" s="67"/>
      <c r="G412" s="542" t="s">
        <v>3486</v>
      </c>
      <c r="H412" s="522" t="s">
        <v>3486</v>
      </c>
      <c r="I412" s="68" t="s">
        <v>5776</v>
      </c>
      <c r="J412" s="58"/>
    </row>
    <row r="413" spans="1:10" x14ac:dyDescent="0.2">
      <c r="A413" s="58"/>
      <c r="B413" s="565">
        <v>406</v>
      </c>
      <c r="C413" s="500" t="s">
        <v>12662</v>
      </c>
      <c r="D413" s="426" t="s">
        <v>840</v>
      </c>
      <c r="E413" s="91" t="s">
        <v>4231</v>
      </c>
      <c r="F413" s="67"/>
      <c r="G413" s="542" t="s">
        <v>3486</v>
      </c>
      <c r="H413" s="522" t="s">
        <v>3486</v>
      </c>
      <c r="I413" s="68" t="s">
        <v>5776</v>
      </c>
      <c r="J413" s="58"/>
    </row>
    <row r="414" spans="1:10" x14ac:dyDescent="0.2">
      <c r="A414" s="58"/>
      <c r="B414" s="572">
        <v>407</v>
      </c>
      <c r="C414" s="500" t="s">
        <v>12663</v>
      </c>
      <c r="D414" s="426" t="s">
        <v>7070</v>
      </c>
      <c r="E414" s="70" t="s">
        <v>8295</v>
      </c>
      <c r="F414" s="67"/>
      <c r="G414" s="542" t="s">
        <v>3486</v>
      </c>
      <c r="H414" s="522" t="s">
        <v>3486</v>
      </c>
      <c r="I414" s="68" t="s">
        <v>5776</v>
      </c>
      <c r="J414" s="58"/>
    </row>
    <row r="415" spans="1:10" ht="25.5" x14ac:dyDescent="0.2">
      <c r="A415" s="58"/>
      <c r="B415" s="565">
        <v>408</v>
      </c>
      <c r="C415" s="500" t="s">
        <v>5417</v>
      </c>
      <c r="D415" s="69" t="s">
        <v>6654</v>
      </c>
      <c r="E415" s="70" t="s">
        <v>1063</v>
      </c>
      <c r="F415" s="67"/>
      <c r="G415" s="542" t="s">
        <v>3486</v>
      </c>
      <c r="H415" s="522" t="s">
        <v>3486</v>
      </c>
      <c r="I415" s="68" t="s">
        <v>5776</v>
      </c>
      <c r="J415" s="58"/>
    </row>
    <row r="416" spans="1:10" x14ac:dyDescent="0.2">
      <c r="A416" s="58"/>
      <c r="B416" s="572">
        <v>409</v>
      </c>
      <c r="C416" s="500" t="s">
        <v>5418</v>
      </c>
      <c r="D416" s="426" t="s">
        <v>9109</v>
      </c>
      <c r="E416" s="70" t="s">
        <v>5419</v>
      </c>
      <c r="F416" s="67"/>
      <c r="G416" s="542" t="s">
        <v>3486</v>
      </c>
      <c r="H416" s="522" t="s">
        <v>3486</v>
      </c>
      <c r="I416" s="68" t="s">
        <v>5776</v>
      </c>
      <c r="J416" s="58"/>
    </row>
    <row r="417" spans="1:10" x14ac:dyDescent="0.2">
      <c r="A417" s="58"/>
      <c r="B417" s="565">
        <v>410</v>
      </c>
      <c r="C417" s="500" t="s">
        <v>7278</v>
      </c>
      <c r="D417" s="426" t="s">
        <v>7277</v>
      </c>
      <c r="E417" s="91" t="s">
        <v>7279</v>
      </c>
      <c r="F417" s="67"/>
      <c r="G417" s="542" t="s">
        <v>3486</v>
      </c>
      <c r="H417" s="522" t="s">
        <v>3486</v>
      </c>
      <c r="I417" s="68" t="s">
        <v>5776</v>
      </c>
      <c r="J417" s="58"/>
    </row>
    <row r="418" spans="1:10" ht="63.75" x14ac:dyDescent="0.2">
      <c r="A418" s="58"/>
      <c r="B418" s="572">
        <v>411</v>
      </c>
      <c r="C418" s="500" t="s">
        <v>11644</v>
      </c>
      <c r="D418" s="426" t="s">
        <v>523</v>
      </c>
      <c r="E418" s="91" t="s">
        <v>12</v>
      </c>
      <c r="F418" s="67" t="s">
        <v>13</v>
      </c>
      <c r="G418" s="542"/>
      <c r="H418" s="522"/>
      <c r="I418" s="68"/>
      <c r="J418" s="58"/>
    </row>
    <row r="419" spans="1:10" ht="63.75" x14ac:dyDescent="0.2">
      <c r="A419" s="58"/>
      <c r="B419" s="565">
        <v>412</v>
      </c>
      <c r="C419" s="500" t="s">
        <v>11646</v>
      </c>
      <c r="D419" s="426" t="s">
        <v>11599</v>
      </c>
      <c r="E419" s="91" t="s">
        <v>11647</v>
      </c>
      <c r="F419" s="92" t="s">
        <v>11643</v>
      </c>
      <c r="G419" s="542"/>
      <c r="H419" s="522"/>
      <c r="I419" s="68"/>
      <c r="J419" s="58"/>
    </row>
    <row r="420" spans="1:10" ht="38.25" x14ac:dyDescent="0.2">
      <c r="A420" s="58"/>
      <c r="B420" s="572">
        <v>413</v>
      </c>
      <c r="C420" s="500" t="s">
        <v>12176</v>
      </c>
      <c r="D420" s="426" t="s">
        <v>12080</v>
      </c>
      <c r="E420" s="91" t="s">
        <v>12177</v>
      </c>
      <c r="F420" s="92" t="s">
        <v>12130</v>
      </c>
      <c r="G420" s="542"/>
      <c r="H420" s="522"/>
      <c r="I420" s="68"/>
      <c r="J420" s="58"/>
    </row>
    <row r="421" spans="1:10" ht="114.75" x14ac:dyDescent="0.2">
      <c r="A421" s="58"/>
      <c r="B421" s="565">
        <v>414</v>
      </c>
      <c r="C421" s="500" t="s">
        <v>11555</v>
      </c>
      <c r="D421" s="426" t="s">
        <v>11436</v>
      </c>
      <c r="E421" s="91" t="s">
        <v>11571</v>
      </c>
      <c r="F421" s="67" t="s">
        <v>11493</v>
      </c>
      <c r="G421" s="542"/>
      <c r="H421" s="522"/>
      <c r="I421" s="68"/>
      <c r="J421" s="58"/>
    </row>
    <row r="422" spans="1:10" ht="38.25" x14ac:dyDescent="0.2">
      <c r="A422" s="58"/>
      <c r="B422" s="572">
        <v>415</v>
      </c>
      <c r="C422" s="500" t="s">
        <v>13845</v>
      </c>
      <c r="D422" s="426" t="s">
        <v>13811</v>
      </c>
      <c r="E422" s="91" t="s">
        <v>13846</v>
      </c>
      <c r="F422" s="92" t="s">
        <v>7558</v>
      </c>
      <c r="G422" s="542"/>
      <c r="H422" s="522"/>
      <c r="I422" s="68"/>
      <c r="J422" s="58"/>
    </row>
    <row r="423" spans="1:10" ht="38.25" x14ac:dyDescent="0.2">
      <c r="A423" s="58"/>
      <c r="B423" s="565">
        <v>416</v>
      </c>
      <c r="C423" s="500" t="s">
        <v>7191</v>
      </c>
      <c r="D423" s="426" t="s">
        <v>7192</v>
      </c>
      <c r="E423" s="91" t="s">
        <v>7193</v>
      </c>
      <c r="F423" s="67"/>
      <c r="G423" s="542"/>
      <c r="H423" s="522"/>
      <c r="I423" s="68"/>
      <c r="J423" s="58"/>
    </row>
    <row r="424" spans="1:10" x14ac:dyDescent="0.2">
      <c r="A424" s="58"/>
      <c r="B424" s="572">
        <v>417</v>
      </c>
      <c r="C424" s="500" t="s">
        <v>5597</v>
      </c>
      <c r="D424" s="426" t="s">
        <v>4508</v>
      </c>
      <c r="E424" s="523" t="s">
        <v>2418</v>
      </c>
      <c r="F424" s="67"/>
      <c r="G424" s="542" t="s">
        <v>3486</v>
      </c>
      <c r="H424" s="522" t="s">
        <v>3486</v>
      </c>
      <c r="I424" s="68" t="s">
        <v>5776</v>
      </c>
      <c r="J424" s="58"/>
    </row>
    <row r="425" spans="1:10" ht="25.5" x14ac:dyDescent="0.2">
      <c r="A425" s="58"/>
      <c r="B425" s="565">
        <v>418</v>
      </c>
      <c r="C425" s="500" t="s">
        <v>5598</v>
      </c>
      <c r="D425" s="426" t="s">
        <v>4509</v>
      </c>
      <c r="E425" s="91" t="s">
        <v>2420</v>
      </c>
      <c r="F425" s="67"/>
      <c r="G425" s="542" t="s">
        <v>3486</v>
      </c>
      <c r="H425" s="522" t="s">
        <v>3486</v>
      </c>
      <c r="I425" s="68" t="s">
        <v>5776</v>
      </c>
      <c r="J425" s="58"/>
    </row>
    <row r="426" spans="1:10" x14ac:dyDescent="0.2">
      <c r="A426" s="58"/>
      <c r="B426" s="572">
        <v>419</v>
      </c>
      <c r="C426" s="500" t="s">
        <v>5599</v>
      </c>
      <c r="D426" s="426" t="s">
        <v>6930</v>
      </c>
      <c r="E426" s="523" t="s">
        <v>2421</v>
      </c>
      <c r="F426" s="67"/>
      <c r="G426" s="542" t="s">
        <v>3486</v>
      </c>
      <c r="H426" s="522" t="s">
        <v>3486</v>
      </c>
      <c r="I426" s="68" t="s">
        <v>5776</v>
      </c>
      <c r="J426" s="58"/>
    </row>
    <row r="427" spans="1:10" ht="25.5" x14ac:dyDescent="0.2">
      <c r="A427" s="58"/>
      <c r="B427" s="565">
        <v>420</v>
      </c>
      <c r="C427" s="500" t="s">
        <v>5600</v>
      </c>
      <c r="D427" s="426" t="s">
        <v>2415</v>
      </c>
      <c r="E427" s="91" t="s">
        <v>3977</v>
      </c>
      <c r="F427" s="67"/>
      <c r="G427" s="542" t="s">
        <v>3486</v>
      </c>
      <c r="H427" s="522" t="s">
        <v>3486</v>
      </c>
      <c r="I427" s="68" t="s">
        <v>5776</v>
      </c>
      <c r="J427" s="58"/>
    </row>
    <row r="428" spans="1:10" ht="25.5" x14ac:dyDescent="0.2">
      <c r="A428" s="58"/>
      <c r="B428" s="572">
        <v>421</v>
      </c>
      <c r="C428" s="500" t="s">
        <v>5601</v>
      </c>
      <c r="D428" s="426" t="s">
        <v>2417</v>
      </c>
      <c r="E428" s="91" t="s">
        <v>5596</v>
      </c>
      <c r="F428" s="67"/>
      <c r="G428" s="542" t="s">
        <v>3486</v>
      </c>
      <c r="H428" s="522" t="s">
        <v>3486</v>
      </c>
      <c r="I428" s="68" t="s">
        <v>5776</v>
      </c>
      <c r="J428" s="58"/>
    </row>
    <row r="429" spans="1:10" ht="76.5" x14ac:dyDescent="0.2">
      <c r="A429" s="58"/>
      <c r="B429" s="565">
        <v>422</v>
      </c>
      <c r="C429" s="500" t="s">
        <v>4229</v>
      </c>
      <c r="D429" s="426" t="s">
        <v>3681</v>
      </c>
      <c r="E429" s="91" t="s">
        <v>1042</v>
      </c>
      <c r="F429" s="67"/>
      <c r="G429" s="542" t="s">
        <v>3486</v>
      </c>
      <c r="H429" s="522" t="s">
        <v>3486</v>
      </c>
      <c r="I429" s="68" t="s">
        <v>5776</v>
      </c>
      <c r="J429" s="58"/>
    </row>
    <row r="430" spans="1:10" ht="38.25" x14ac:dyDescent="0.2">
      <c r="A430" s="58"/>
      <c r="B430" s="572">
        <v>423</v>
      </c>
      <c r="C430" s="500" t="s">
        <v>12879</v>
      </c>
      <c r="D430" s="426" t="s">
        <v>12871</v>
      </c>
      <c r="E430" s="91" t="s">
        <v>12881</v>
      </c>
      <c r="F430" s="67"/>
      <c r="G430" s="542"/>
      <c r="H430" s="522"/>
      <c r="I430" s="68"/>
      <c r="J430" s="58"/>
    </row>
    <row r="431" spans="1:10" ht="51" x14ac:dyDescent="0.2">
      <c r="A431" s="58"/>
      <c r="B431" s="565">
        <v>424</v>
      </c>
      <c r="C431" s="500" t="s">
        <v>2618</v>
      </c>
      <c r="D431" s="426" t="s">
        <v>2619</v>
      </c>
      <c r="E431" s="91" t="s">
        <v>12880</v>
      </c>
      <c r="F431" s="67"/>
      <c r="G431" s="542" t="s">
        <v>3486</v>
      </c>
      <c r="H431" s="522" t="s">
        <v>3486</v>
      </c>
      <c r="I431" s="68" t="s">
        <v>5776</v>
      </c>
      <c r="J431" s="58"/>
    </row>
    <row r="432" spans="1:10" ht="51" x14ac:dyDescent="0.2">
      <c r="A432" s="58"/>
      <c r="B432" s="572">
        <v>425</v>
      </c>
      <c r="C432" s="500" t="s">
        <v>7255</v>
      </c>
      <c r="D432" s="426" t="s">
        <v>7241</v>
      </c>
      <c r="E432" s="91" t="s">
        <v>4632</v>
      </c>
      <c r="F432" s="67"/>
      <c r="G432" s="542" t="s">
        <v>3486</v>
      </c>
      <c r="H432" s="522" t="s">
        <v>3486</v>
      </c>
      <c r="I432" s="68" t="s">
        <v>5776</v>
      </c>
      <c r="J432" s="58"/>
    </row>
    <row r="433" spans="1:10" ht="25.5" x14ac:dyDescent="0.2">
      <c r="A433" s="58"/>
      <c r="B433" s="565">
        <v>426</v>
      </c>
      <c r="C433" s="500" t="s">
        <v>4631</v>
      </c>
      <c r="D433" s="426" t="s">
        <v>5531</v>
      </c>
      <c r="E433" s="91" t="s">
        <v>4633</v>
      </c>
      <c r="F433" s="67"/>
      <c r="G433" s="542"/>
      <c r="H433" s="522"/>
      <c r="I433" s="68"/>
      <c r="J433" s="58"/>
    </row>
    <row r="434" spans="1:10" ht="51" x14ac:dyDescent="0.2">
      <c r="A434" s="58"/>
      <c r="B434" s="572">
        <v>427</v>
      </c>
      <c r="C434" s="500" t="s">
        <v>8300</v>
      </c>
      <c r="D434" s="426" t="s">
        <v>7468</v>
      </c>
      <c r="E434" s="91" t="s">
        <v>9719</v>
      </c>
      <c r="F434" s="67"/>
      <c r="G434" s="542"/>
      <c r="H434" s="522"/>
      <c r="I434" s="68"/>
      <c r="J434" s="58"/>
    </row>
    <row r="435" spans="1:10" ht="38.25" x14ac:dyDescent="0.2">
      <c r="A435" s="58"/>
      <c r="B435" s="565">
        <v>428</v>
      </c>
      <c r="C435" s="500" t="s">
        <v>12346</v>
      </c>
      <c r="D435" s="426" t="s">
        <v>12340</v>
      </c>
      <c r="E435" s="91" t="s">
        <v>12347</v>
      </c>
      <c r="F435" s="67"/>
      <c r="G435" s="542"/>
      <c r="H435" s="522"/>
      <c r="I435" s="68"/>
      <c r="J435" s="58"/>
    </row>
    <row r="436" spans="1:10" ht="38.25" x14ac:dyDescent="0.2">
      <c r="A436" s="58"/>
      <c r="B436" s="572">
        <v>429</v>
      </c>
      <c r="C436" s="500" t="s">
        <v>12901</v>
      </c>
      <c r="D436" s="426" t="s">
        <v>12900</v>
      </c>
      <c r="E436" s="91" t="s">
        <v>12902</v>
      </c>
      <c r="F436" s="67"/>
      <c r="G436" s="542"/>
      <c r="H436" s="522"/>
      <c r="I436" s="68"/>
      <c r="J436" s="58"/>
    </row>
    <row r="437" spans="1:10" ht="51" x14ac:dyDescent="0.2">
      <c r="A437" s="58"/>
      <c r="B437" s="565">
        <v>430</v>
      </c>
      <c r="C437" s="500" t="s">
        <v>13442</v>
      </c>
      <c r="D437" s="426" t="s">
        <v>13443</v>
      </c>
      <c r="E437" s="91" t="s">
        <v>13444</v>
      </c>
      <c r="F437" s="67"/>
      <c r="G437" s="542"/>
      <c r="H437" s="522"/>
      <c r="I437" s="68"/>
      <c r="J437" s="58"/>
    </row>
    <row r="438" spans="1:10" ht="25.5" x14ac:dyDescent="0.2">
      <c r="A438" s="58"/>
      <c r="B438" s="572">
        <v>431</v>
      </c>
      <c r="C438" s="500" t="s">
        <v>7838</v>
      </c>
      <c r="D438" s="69" t="s">
        <v>4462</v>
      </c>
      <c r="E438" s="91" t="s">
        <v>6699</v>
      </c>
      <c r="F438" s="67"/>
      <c r="G438" s="542" t="s">
        <v>1740</v>
      </c>
      <c r="H438" s="522" t="s">
        <v>1719</v>
      </c>
      <c r="I438" s="68" t="s">
        <v>14094</v>
      </c>
      <c r="J438" s="58"/>
    </row>
    <row r="439" spans="1:10" x14ac:dyDescent="0.2">
      <c r="A439" s="58"/>
      <c r="B439" s="565">
        <v>432</v>
      </c>
      <c r="C439" s="500" t="s">
        <v>7839</v>
      </c>
      <c r="D439" s="69" t="s">
        <v>6239</v>
      </c>
      <c r="E439" s="91" t="s">
        <v>1791</v>
      </c>
      <c r="F439" s="67"/>
      <c r="G439" s="542" t="s">
        <v>1740</v>
      </c>
      <c r="H439" s="522" t="s">
        <v>1732</v>
      </c>
      <c r="I439" s="68" t="s">
        <v>14094</v>
      </c>
      <c r="J439" s="58"/>
    </row>
    <row r="440" spans="1:10" ht="25.5" x14ac:dyDescent="0.2">
      <c r="A440" s="58"/>
      <c r="B440" s="572">
        <v>433</v>
      </c>
      <c r="C440" s="500" t="s">
        <v>6694</v>
      </c>
      <c r="D440" s="426" t="s">
        <v>7836</v>
      </c>
      <c r="E440" s="91" t="s">
        <v>6698</v>
      </c>
      <c r="F440" s="67"/>
      <c r="G440" s="542" t="s">
        <v>1740</v>
      </c>
      <c r="H440" s="522" t="s">
        <v>1616</v>
      </c>
      <c r="I440" s="68" t="s">
        <v>14094</v>
      </c>
      <c r="J440" s="58"/>
    </row>
    <row r="441" spans="1:10" ht="25.5" x14ac:dyDescent="0.2">
      <c r="A441" s="58"/>
      <c r="B441" s="565">
        <v>434</v>
      </c>
      <c r="C441" s="500" t="s">
        <v>1614</v>
      </c>
      <c r="D441" s="426" t="s">
        <v>1598</v>
      </c>
      <c r="E441" s="91" t="s">
        <v>1615</v>
      </c>
      <c r="F441" s="67"/>
      <c r="G441" s="542" t="s">
        <v>1740</v>
      </c>
      <c r="H441" s="522" t="s">
        <v>1747</v>
      </c>
      <c r="I441" s="68" t="s">
        <v>14094</v>
      </c>
      <c r="J441" s="58"/>
    </row>
    <row r="442" spans="1:10" x14ac:dyDescent="0.2">
      <c r="A442" s="58"/>
      <c r="B442" s="572">
        <v>435</v>
      </c>
      <c r="C442" s="500" t="s">
        <v>12498</v>
      </c>
      <c r="D442" s="426" t="s">
        <v>12494</v>
      </c>
      <c r="E442" s="91" t="s">
        <v>12499</v>
      </c>
      <c r="F442" s="67"/>
      <c r="G442" s="542" t="s">
        <v>1740</v>
      </c>
      <c r="H442" s="522" t="s">
        <v>1732</v>
      </c>
      <c r="I442" s="68" t="s">
        <v>14094</v>
      </c>
      <c r="J442" s="58"/>
    </row>
    <row r="443" spans="1:10" ht="38.25" x14ac:dyDescent="0.2">
      <c r="A443" s="58"/>
      <c r="B443" s="565">
        <v>436</v>
      </c>
      <c r="C443" s="500" t="s">
        <v>12641</v>
      </c>
      <c r="D443" s="426" t="s">
        <v>12642</v>
      </c>
      <c r="E443" s="91" t="s">
        <v>12643</v>
      </c>
      <c r="F443" s="67"/>
      <c r="G443" s="542" t="s">
        <v>1740</v>
      </c>
      <c r="H443" s="522" t="s">
        <v>14017</v>
      </c>
      <c r="I443" s="68" t="s">
        <v>14094</v>
      </c>
      <c r="J443" s="58"/>
    </row>
    <row r="444" spans="1:10" x14ac:dyDescent="0.2">
      <c r="A444" s="58"/>
      <c r="B444" s="572">
        <v>437</v>
      </c>
      <c r="C444" s="500" t="s">
        <v>11725</v>
      </c>
      <c r="D444" s="426" t="s">
        <v>7282</v>
      </c>
      <c r="E444" s="91" t="s">
        <v>7283</v>
      </c>
      <c r="F444" s="67"/>
      <c r="G444" s="542" t="s">
        <v>2709</v>
      </c>
      <c r="H444" s="522" t="s">
        <v>1723</v>
      </c>
      <c r="I444" s="68" t="s">
        <v>14094</v>
      </c>
      <c r="J444" s="58"/>
    </row>
    <row r="445" spans="1:10" ht="38.25" x14ac:dyDescent="0.2">
      <c r="A445" s="58"/>
      <c r="B445" s="565">
        <v>438</v>
      </c>
      <c r="C445" s="500" t="s">
        <v>11726</v>
      </c>
      <c r="D445" s="426" t="s">
        <v>807</v>
      </c>
      <c r="E445" s="91" t="s">
        <v>811</v>
      </c>
      <c r="F445" s="67"/>
      <c r="G445" s="542" t="s">
        <v>2709</v>
      </c>
      <c r="H445" s="577" t="s">
        <v>4857</v>
      </c>
      <c r="I445" s="68" t="s">
        <v>14094</v>
      </c>
      <c r="J445" s="58"/>
    </row>
    <row r="446" spans="1:10" x14ac:dyDescent="0.2">
      <c r="A446" s="58"/>
      <c r="B446" s="572">
        <v>439</v>
      </c>
      <c r="C446" s="500" t="s">
        <v>11727</v>
      </c>
      <c r="D446" s="426" t="s">
        <v>2788</v>
      </c>
      <c r="E446" s="91" t="s">
        <v>2787</v>
      </c>
      <c r="F446" s="67"/>
      <c r="G446" s="542" t="s">
        <v>2709</v>
      </c>
      <c r="H446" s="522" t="s">
        <v>1741</v>
      </c>
      <c r="I446" s="68" t="s">
        <v>14094</v>
      </c>
      <c r="J446" s="58"/>
    </row>
    <row r="447" spans="1:10" x14ac:dyDescent="0.2">
      <c r="A447" s="58"/>
      <c r="B447" s="565">
        <v>440</v>
      </c>
      <c r="C447" s="500" t="s">
        <v>11728</v>
      </c>
      <c r="D447" s="426" t="s">
        <v>12831</v>
      </c>
      <c r="E447" s="91" t="s">
        <v>11729</v>
      </c>
      <c r="F447" s="67"/>
      <c r="G447" s="542" t="s">
        <v>2709</v>
      </c>
      <c r="H447" s="522" t="s">
        <v>6374</v>
      </c>
      <c r="I447" s="68" t="s">
        <v>14094</v>
      </c>
      <c r="J447" s="58"/>
    </row>
    <row r="448" spans="1:10" x14ac:dyDescent="0.2">
      <c r="A448" s="58"/>
      <c r="B448" s="572">
        <v>441</v>
      </c>
      <c r="C448" s="500" t="s">
        <v>11735</v>
      </c>
      <c r="D448" s="426" t="s">
        <v>11731</v>
      </c>
      <c r="E448" s="91" t="s">
        <v>11733</v>
      </c>
      <c r="F448" s="67"/>
      <c r="G448" s="542" t="s">
        <v>2709</v>
      </c>
      <c r="H448" s="522" t="s">
        <v>11737</v>
      </c>
      <c r="I448" s="68" t="s">
        <v>14094</v>
      </c>
      <c r="J448" s="58"/>
    </row>
    <row r="449" spans="1:10" x14ac:dyDescent="0.2">
      <c r="A449" s="58"/>
      <c r="B449" s="565">
        <v>442</v>
      </c>
      <c r="C449" s="500" t="s">
        <v>11736</v>
      </c>
      <c r="D449" s="426" t="s">
        <v>11732</v>
      </c>
      <c r="E449" s="91" t="s">
        <v>11734</v>
      </c>
      <c r="F449" s="67"/>
      <c r="G449" s="542" t="s">
        <v>2709</v>
      </c>
      <c r="H449" s="522" t="s">
        <v>11738</v>
      </c>
      <c r="I449" s="68" t="s">
        <v>14094</v>
      </c>
      <c r="J449" s="58"/>
    </row>
    <row r="450" spans="1:10" ht="25.5" x14ac:dyDescent="0.2">
      <c r="A450" s="58"/>
      <c r="B450" s="572">
        <v>443</v>
      </c>
      <c r="C450" s="500" t="s">
        <v>13132</v>
      </c>
      <c r="D450" s="426" t="s">
        <v>13130</v>
      </c>
      <c r="E450" s="91" t="s">
        <v>13133</v>
      </c>
      <c r="F450" s="67"/>
      <c r="G450" s="542" t="s">
        <v>2709</v>
      </c>
      <c r="H450" s="522" t="s">
        <v>13134</v>
      </c>
      <c r="I450" s="68" t="s">
        <v>14094</v>
      </c>
      <c r="J450" s="58"/>
    </row>
    <row r="451" spans="1:10" x14ac:dyDescent="0.2">
      <c r="A451" s="58"/>
      <c r="B451" s="565">
        <v>444</v>
      </c>
      <c r="C451" s="500" t="s">
        <v>1789</v>
      </c>
      <c r="D451" s="426" t="s">
        <v>2110</v>
      </c>
      <c r="E451" s="91" t="s">
        <v>7287</v>
      </c>
      <c r="F451" s="67"/>
      <c r="G451" s="542" t="s">
        <v>1745</v>
      </c>
      <c r="H451" s="522" t="s">
        <v>1746</v>
      </c>
      <c r="I451" s="68" t="s">
        <v>14094</v>
      </c>
      <c r="J451" s="58"/>
    </row>
    <row r="452" spans="1:10" ht="25.5" x14ac:dyDescent="0.2">
      <c r="A452" s="58"/>
      <c r="B452" s="572">
        <v>445</v>
      </c>
      <c r="C452" s="500" t="s">
        <v>1790</v>
      </c>
      <c r="D452" s="426" t="s">
        <v>4931</v>
      </c>
      <c r="E452" s="91" t="s">
        <v>14011</v>
      </c>
      <c r="F452" s="67"/>
      <c r="G452" s="542" t="s">
        <v>1745</v>
      </c>
      <c r="H452" s="522" t="s">
        <v>5731</v>
      </c>
      <c r="I452" s="68" t="s">
        <v>14094</v>
      </c>
      <c r="J452" s="58"/>
    </row>
    <row r="453" spans="1:10" ht="25.5" x14ac:dyDescent="0.2">
      <c r="A453" s="58"/>
      <c r="B453" s="565">
        <v>446</v>
      </c>
      <c r="C453" s="500" t="s">
        <v>1792</v>
      </c>
      <c r="D453" s="426" t="s">
        <v>2085</v>
      </c>
      <c r="E453" s="91" t="s">
        <v>14021</v>
      </c>
      <c r="F453" s="67"/>
      <c r="G453" s="542" t="s">
        <v>1745</v>
      </c>
      <c r="H453" s="522" t="s">
        <v>6373</v>
      </c>
      <c r="I453" s="68" t="s">
        <v>14094</v>
      </c>
      <c r="J453" s="58"/>
    </row>
    <row r="454" spans="1:10" x14ac:dyDescent="0.2">
      <c r="A454" s="58"/>
      <c r="B454" s="572">
        <v>447</v>
      </c>
      <c r="C454" s="500" t="s">
        <v>173</v>
      </c>
      <c r="D454" s="426" t="s">
        <v>14009</v>
      </c>
      <c r="E454" s="91" t="s">
        <v>14010</v>
      </c>
      <c r="F454" s="67"/>
      <c r="G454" s="542" t="s">
        <v>1745</v>
      </c>
      <c r="H454" s="522" t="s">
        <v>1747</v>
      </c>
      <c r="I454" s="68" t="s">
        <v>14094</v>
      </c>
      <c r="J454" s="58"/>
    </row>
    <row r="455" spans="1:10" ht="38.25" x14ac:dyDescent="0.2">
      <c r="A455" s="58"/>
      <c r="B455" s="565">
        <v>448</v>
      </c>
      <c r="C455" s="500" t="s">
        <v>112</v>
      </c>
      <c r="D455" s="426" t="s">
        <v>113</v>
      </c>
      <c r="E455" s="91" t="s">
        <v>114</v>
      </c>
      <c r="F455" s="67"/>
      <c r="G455" s="542" t="s">
        <v>1745</v>
      </c>
      <c r="H455" s="522" t="s">
        <v>1732</v>
      </c>
      <c r="I455" s="68" t="s">
        <v>14094</v>
      </c>
      <c r="J455" s="58"/>
    </row>
    <row r="456" spans="1:10" x14ac:dyDescent="0.2">
      <c r="A456" s="58"/>
      <c r="B456" s="572">
        <v>449</v>
      </c>
      <c r="C456" s="500" t="s">
        <v>12837</v>
      </c>
      <c r="D456" s="426" t="s">
        <v>12835</v>
      </c>
      <c r="E456" s="91" t="s">
        <v>12838</v>
      </c>
      <c r="F456" s="67"/>
      <c r="G456" s="542" t="s">
        <v>1745</v>
      </c>
      <c r="H456" s="522" t="s">
        <v>6374</v>
      </c>
      <c r="I456" s="68" t="s">
        <v>14094</v>
      </c>
      <c r="J456" s="58"/>
    </row>
    <row r="457" spans="1:10" x14ac:dyDescent="0.2">
      <c r="A457" s="58"/>
      <c r="B457" s="565">
        <v>450</v>
      </c>
      <c r="C457" s="500" t="s">
        <v>1840</v>
      </c>
      <c r="D457" s="426" t="s">
        <v>1841</v>
      </c>
      <c r="E457" s="91" t="s">
        <v>1842</v>
      </c>
      <c r="F457" s="67"/>
      <c r="G457" s="542" t="s">
        <v>2710</v>
      </c>
      <c r="H457" s="577" t="s">
        <v>4858</v>
      </c>
      <c r="I457" s="68" t="s">
        <v>14094</v>
      </c>
      <c r="J457" s="58"/>
    </row>
    <row r="458" spans="1:10" x14ac:dyDescent="0.2">
      <c r="A458" s="58"/>
      <c r="B458" s="572">
        <v>451</v>
      </c>
      <c r="C458" s="500" t="s">
        <v>1854</v>
      </c>
      <c r="D458" s="426" t="s">
        <v>1855</v>
      </c>
      <c r="E458" s="91" t="s">
        <v>1856</v>
      </c>
      <c r="F458" s="67"/>
      <c r="G458" s="542" t="s">
        <v>2710</v>
      </c>
      <c r="H458" s="522" t="s">
        <v>1746</v>
      </c>
      <c r="I458" s="68" t="s">
        <v>14094</v>
      </c>
      <c r="J458" s="58"/>
    </row>
    <row r="459" spans="1:10" ht="25.5" x14ac:dyDescent="0.2">
      <c r="A459" s="58"/>
      <c r="B459" s="565">
        <v>452</v>
      </c>
      <c r="C459" s="500" t="s">
        <v>6900</v>
      </c>
      <c r="D459" s="426" t="s">
        <v>10651</v>
      </c>
      <c r="E459" s="91" t="s">
        <v>10652</v>
      </c>
      <c r="F459" s="67"/>
      <c r="G459" s="542" t="s">
        <v>2710</v>
      </c>
      <c r="H459" s="522" t="s">
        <v>1741</v>
      </c>
      <c r="I459" s="68" t="s">
        <v>14094</v>
      </c>
      <c r="J459" s="58"/>
    </row>
    <row r="460" spans="1:10" ht="25.5" x14ac:dyDescent="0.2">
      <c r="A460" s="58"/>
      <c r="B460" s="572">
        <v>453</v>
      </c>
      <c r="C460" s="500" t="s">
        <v>8899</v>
      </c>
      <c r="D460" s="426" t="s">
        <v>8898</v>
      </c>
      <c r="E460" s="91" t="s">
        <v>8900</v>
      </c>
      <c r="F460" s="67"/>
      <c r="G460" s="542"/>
      <c r="H460" s="522"/>
      <c r="I460" s="68" t="s">
        <v>14094</v>
      </c>
      <c r="J460" s="58"/>
    </row>
    <row r="461" spans="1:10" x14ac:dyDescent="0.2">
      <c r="A461" s="58"/>
      <c r="B461" s="565">
        <v>454</v>
      </c>
      <c r="C461" s="500" t="s">
        <v>13238</v>
      </c>
      <c r="D461" s="426" t="s">
        <v>13239</v>
      </c>
      <c r="E461" s="91" t="s">
        <v>13240</v>
      </c>
      <c r="F461" s="67"/>
      <c r="G461" s="542"/>
      <c r="H461" s="522"/>
      <c r="I461" s="68" t="s">
        <v>14094</v>
      </c>
      <c r="J461" s="58"/>
    </row>
    <row r="462" spans="1:10" ht="25.5" x14ac:dyDescent="0.2">
      <c r="A462" s="58"/>
      <c r="B462" s="572">
        <v>455</v>
      </c>
      <c r="C462" s="500" t="s">
        <v>2432</v>
      </c>
      <c r="D462" s="426" t="s">
        <v>2430</v>
      </c>
      <c r="E462" s="91" t="s">
        <v>2433</v>
      </c>
      <c r="F462" s="524" t="s">
        <v>9069</v>
      </c>
      <c r="G462" s="542" t="s">
        <v>3486</v>
      </c>
      <c r="H462" s="522" t="s">
        <v>3486</v>
      </c>
      <c r="I462" s="68" t="s">
        <v>14094</v>
      </c>
      <c r="J462" s="58"/>
    </row>
    <row r="463" spans="1:10" ht="25.5" x14ac:dyDescent="0.2">
      <c r="A463" s="58"/>
      <c r="B463" s="565">
        <v>456</v>
      </c>
      <c r="C463" s="500" t="s">
        <v>379</v>
      </c>
      <c r="D463" s="426" t="s">
        <v>4457</v>
      </c>
      <c r="E463" s="91" t="s">
        <v>4458</v>
      </c>
      <c r="F463" s="67"/>
      <c r="G463" s="542" t="s">
        <v>3486</v>
      </c>
      <c r="H463" s="522" t="s">
        <v>3486</v>
      </c>
      <c r="I463" s="68" t="s">
        <v>14094</v>
      </c>
      <c r="J463" s="58"/>
    </row>
    <row r="464" spans="1:10" ht="25.5" x14ac:dyDescent="0.2">
      <c r="A464" s="58"/>
      <c r="B464" s="572">
        <v>457</v>
      </c>
      <c r="C464" s="500" t="s">
        <v>380</v>
      </c>
      <c r="D464" s="426" t="s">
        <v>2604</v>
      </c>
      <c r="E464" s="91" t="s">
        <v>1874</v>
      </c>
      <c r="F464" s="67"/>
      <c r="G464" s="542" t="s">
        <v>3486</v>
      </c>
      <c r="H464" s="522" t="s">
        <v>3486</v>
      </c>
      <c r="I464" s="68" t="s">
        <v>14094</v>
      </c>
      <c r="J464" s="58"/>
    </row>
    <row r="465" spans="1:10" ht="63.75" x14ac:dyDescent="0.2">
      <c r="A465" s="58"/>
      <c r="B465" s="565">
        <v>458</v>
      </c>
      <c r="C465" s="500" t="s">
        <v>12600</v>
      </c>
      <c r="D465" s="426" t="s">
        <v>12601</v>
      </c>
      <c r="E465" s="91" t="s">
        <v>12602</v>
      </c>
      <c r="F465" s="67"/>
      <c r="G465" s="542" t="s">
        <v>3486</v>
      </c>
      <c r="H465" s="522" t="s">
        <v>3486</v>
      </c>
      <c r="I465" s="68" t="s">
        <v>14094</v>
      </c>
      <c r="J465" s="58"/>
    </row>
    <row r="466" spans="1:10" ht="25.5" x14ac:dyDescent="0.2">
      <c r="A466" s="58"/>
      <c r="B466" s="572">
        <v>459</v>
      </c>
      <c r="C466" s="500" t="s">
        <v>14012</v>
      </c>
      <c r="D466" s="426" t="s">
        <v>158</v>
      </c>
      <c r="E466" s="91" t="s">
        <v>159</v>
      </c>
      <c r="F466" s="67"/>
      <c r="G466" s="542"/>
      <c r="H466" s="522"/>
      <c r="I466" s="68" t="s">
        <v>14094</v>
      </c>
      <c r="J466" s="58"/>
    </row>
    <row r="467" spans="1:10" ht="51" x14ac:dyDescent="0.2">
      <c r="A467" s="58"/>
      <c r="B467" s="565">
        <v>460</v>
      </c>
      <c r="C467" s="500" t="s">
        <v>14013</v>
      </c>
      <c r="D467" s="426" t="s">
        <v>13788</v>
      </c>
      <c r="E467" s="91" t="s">
        <v>13789</v>
      </c>
      <c r="F467" s="67"/>
      <c r="G467" s="542"/>
      <c r="H467" s="522"/>
      <c r="I467" s="68" t="s">
        <v>14094</v>
      </c>
      <c r="J467" s="58"/>
    </row>
    <row r="468" spans="1:10" x14ac:dyDescent="0.2">
      <c r="A468" s="58"/>
      <c r="B468" s="572">
        <v>461</v>
      </c>
      <c r="C468" s="500" t="s">
        <v>12546</v>
      </c>
      <c r="D468" s="69" t="s">
        <v>170</v>
      </c>
      <c r="E468" s="70" t="s">
        <v>7783</v>
      </c>
      <c r="F468" s="67"/>
      <c r="G468" s="542" t="s">
        <v>3486</v>
      </c>
      <c r="H468" s="522" t="s">
        <v>3486</v>
      </c>
      <c r="I468" s="68" t="s">
        <v>14094</v>
      </c>
      <c r="J468" s="58"/>
    </row>
    <row r="469" spans="1:10" x14ac:dyDescent="0.2">
      <c r="A469" s="58"/>
      <c r="B469" s="565">
        <v>462</v>
      </c>
      <c r="C469" s="500" t="s">
        <v>12547</v>
      </c>
      <c r="D469" s="426" t="s">
        <v>12550</v>
      </c>
      <c r="E469" s="91" t="s">
        <v>12553</v>
      </c>
      <c r="F469" s="67"/>
      <c r="G469" s="542" t="s">
        <v>3486</v>
      </c>
      <c r="H469" s="522" t="s">
        <v>3486</v>
      </c>
      <c r="I469" s="68" t="s">
        <v>14094</v>
      </c>
      <c r="J469" s="58"/>
    </row>
    <row r="470" spans="1:10" x14ac:dyDescent="0.2">
      <c r="A470" s="58"/>
      <c r="B470" s="572">
        <v>463</v>
      </c>
      <c r="C470" s="500" t="s">
        <v>12548</v>
      </c>
      <c r="D470" s="426" t="s">
        <v>12551</v>
      </c>
      <c r="E470" s="91" t="s">
        <v>12554</v>
      </c>
      <c r="F470" s="67"/>
      <c r="G470" s="542" t="s">
        <v>3486</v>
      </c>
      <c r="H470" s="522" t="s">
        <v>3486</v>
      </c>
      <c r="I470" s="68" t="s">
        <v>14094</v>
      </c>
      <c r="J470" s="58"/>
    </row>
    <row r="471" spans="1:10" ht="51" x14ac:dyDescent="0.2">
      <c r="A471" s="58"/>
      <c r="B471" s="565">
        <v>464</v>
      </c>
      <c r="C471" s="500" t="s">
        <v>12549</v>
      </c>
      <c r="D471" s="426" t="s">
        <v>12552</v>
      </c>
      <c r="E471" s="91" t="s">
        <v>12575</v>
      </c>
      <c r="F471" s="67"/>
      <c r="G471" s="542" t="s">
        <v>3486</v>
      </c>
      <c r="H471" s="522" t="s">
        <v>3486</v>
      </c>
      <c r="I471" s="68" t="s">
        <v>14094</v>
      </c>
      <c r="J471" s="58"/>
    </row>
    <row r="472" spans="1:10" ht="51" x14ac:dyDescent="0.2">
      <c r="A472" s="58"/>
      <c r="B472" s="572">
        <v>465</v>
      </c>
      <c r="C472" s="500" t="s">
        <v>12574</v>
      </c>
      <c r="D472" s="426" t="s">
        <v>12582</v>
      </c>
      <c r="E472" s="91" t="s">
        <v>12584</v>
      </c>
      <c r="F472" s="67"/>
      <c r="G472" s="542" t="s">
        <v>3486</v>
      </c>
      <c r="H472" s="522" t="s">
        <v>3486</v>
      </c>
      <c r="I472" s="68" t="s">
        <v>14094</v>
      </c>
      <c r="J472" s="58"/>
    </row>
    <row r="473" spans="1:10" ht="51" x14ac:dyDescent="0.2">
      <c r="A473" s="58"/>
      <c r="B473" s="565">
        <v>466</v>
      </c>
      <c r="C473" s="500" t="s">
        <v>12581</v>
      </c>
      <c r="D473" s="426" t="s">
        <v>12583</v>
      </c>
      <c r="E473" s="91" t="s">
        <v>12585</v>
      </c>
      <c r="F473" s="67"/>
      <c r="G473" s="542" t="s">
        <v>3486</v>
      </c>
      <c r="H473" s="522" t="s">
        <v>3486</v>
      </c>
      <c r="I473" s="68" t="s">
        <v>14094</v>
      </c>
      <c r="J473" s="58"/>
    </row>
    <row r="474" spans="1:10" ht="51" x14ac:dyDescent="0.2">
      <c r="A474" s="58"/>
      <c r="B474" s="572">
        <v>467</v>
      </c>
      <c r="C474" s="500" t="s">
        <v>5689</v>
      </c>
      <c r="D474" s="69" t="s">
        <v>5531</v>
      </c>
      <c r="E474" s="70" t="s">
        <v>5690</v>
      </c>
      <c r="F474" s="67"/>
      <c r="G474" s="542"/>
      <c r="H474" s="522"/>
      <c r="I474" s="93"/>
      <c r="J474" s="58"/>
    </row>
    <row r="475" spans="1:10" ht="38.25" x14ac:dyDescent="0.2">
      <c r="A475" s="58"/>
      <c r="B475" s="565">
        <v>468</v>
      </c>
      <c r="C475" s="500" t="s">
        <v>5691</v>
      </c>
      <c r="D475" s="69" t="s">
        <v>5531</v>
      </c>
      <c r="E475" s="70" t="s">
        <v>5692</v>
      </c>
      <c r="F475" s="67"/>
      <c r="G475" s="542"/>
      <c r="H475" s="522"/>
      <c r="I475" s="93"/>
      <c r="J475" s="58"/>
    </row>
    <row r="476" spans="1:10" ht="63.75" x14ac:dyDescent="0.2">
      <c r="A476" s="58"/>
      <c r="B476" s="572">
        <v>469</v>
      </c>
      <c r="C476" s="500" t="s">
        <v>9629</v>
      </c>
      <c r="D476" s="426" t="s">
        <v>9627</v>
      </c>
      <c r="E476" s="91" t="s">
        <v>11532</v>
      </c>
      <c r="F476" s="67"/>
      <c r="G476" s="542"/>
      <c r="H476" s="522"/>
      <c r="I476" s="68" t="s">
        <v>14094</v>
      </c>
      <c r="J476" s="58"/>
    </row>
    <row r="477" spans="1:10" ht="25.5" x14ac:dyDescent="0.2">
      <c r="A477" s="58"/>
      <c r="B477" s="565">
        <v>470</v>
      </c>
      <c r="C477" s="500" t="s">
        <v>14025</v>
      </c>
      <c r="D477" s="426" t="s">
        <v>832</v>
      </c>
      <c r="E477" s="91" t="s">
        <v>839</v>
      </c>
      <c r="F477" s="67"/>
      <c r="G477" s="542"/>
      <c r="H477" s="522"/>
      <c r="I477" s="68" t="s">
        <v>14094</v>
      </c>
      <c r="J477" s="58"/>
    </row>
    <row r="478" spans="1:10" ht="38.25" x14ac:dyDescent="0.2">
      <c r="A478" s="58"/>
      <c r="B478" s="572">
        <v>471</v>
      </c>
      <c r="C478" s="500" t="s">
        <v>14023</v>
      </c>
      <c r="D478" s="426" t="s">
        <v>1273</v>
      </c>
      <c r="E478" s="91" t="s">
        <v>1274</v>
      </c>
      <c r="F478" s="67"/>
      <c r="G478" s="542"/>
      <c r="H478" s="522"/>
      <c r="I478" s="68" t="s">
        <v>14094</v>
      </c>
      <c r="J478" s="58"/>
    </row>
    <row r="479" spans="1:10" ht="25.5" x14ac:dyDescent="0.2">
      <c r="A479" s="58"/>
      <c r="B479" s="565">
        <v>472</v>
      </c>
      <c r="C479" s="500" t="s">
        <v>14022</v>
      </c>
      <c r="D479" s="426" t="s">
        <v>2085</v>
      </c>
      <c r="E479" s="91" t="s">
        <v>174</v>
      </c>
      <c r="F479" s="67"/>
      <c r="G479" s="542"/>
      <c r="H479" s="522"/>
      <c r="I479" s="68" t="s">
        <v>14094</v>
      </c>
      <c r="J479" s="58"/>
    </row>
    <row r="480" spans="1:10" ht="38.25" x14ac:dyDescent="0.2">
      <c r="A480" s="58"/>
      <c r="B480" s="572">
        <v>473</v>
      </c>
      <c r="C480" s="500" t="s">
        <v>14019</v>
      </c>
      <c r="D480" s="426" t="s">
        <v>9997</v>
      </c>
      <c r="E480" s="91" t="s">
        <v>14031</v>
      </c>
      <c r="F480" s="67"/>
      <c r="G480" s="542"/>
      <c r="H480" s="522"/>
      <c r="I480" s="68" t="s">
        <v>14094</v>
      </c>
      <c r="J480" s="58"/>
    </row>
    <row r="481" spans="1:10" ht="51" x14ac:dyDescent="0.2">
      <c r="A481" s="58"/>
      <c r="B481" s="565">
        <v>474</v>
      </c>
      <c r="C481" s="500" t="s">
        <v>14026</v>
      </c>
      <c r="D481" s="426" t="s">
        <v>10380</v>
      </c>
      <c r="E481" s="91" t="s">
        <v>1606</v>
      </c>
      <c r="F481" s="67"/>
      <c r="G481" s="542"/>
      <c r="H481" s="522"/>
      <c r="I481" s="68" t="s">
        <v>14094</v>
      </c>
      <c r="J481" s="58"/>
    </row>
    <row r="482" spans="1:10" ht="51" x14ac:dyDescent="0.2">
      <c r="A482" s="58"/>
      <c r="B482" s="572">
        <v>475</v>
      </c>
      <c r="C482" s="500" t="s">
        <v>11982</v>
      </c>
      <c r="D482" s="426" t="s">
        <v>11961</v>
      </c>
      <c r="E482" s="91" t="s">
        <v>11983</v>
      </c>
      <c r="F482" s="67"/>
      <c r="G482" s="542"/>
      <c r="H482" s="522"/>
      <c r="I482" s="68" t="s">
        <v>14094</v>
      </c>
      <c r="J482" s="58"/>
    </row>
    <row r="483" spans="1:10" ht="63.75" x14ac:dyDescent="0.2">
      <c r="A483" s="58"/>
      <c r="B483" s="565">
        <v>476</v>
      </c>
      <c r="C483" s="500" t="s">
        <v>10002</v>
      </c>
      <c r="D483" s="426" t="s">
        <v>9997</v>
      </c>
      <c r="E483" s="91" t="s">
        <v>10001</v>
      </c>
      <c r="F483" s="67"/>
      <c r="G483" s="542"/>
      <c r="H483" s="522"/>
      <c r="I483" s="68" t="s">
        <v>14094</v>
      </c>
      <c r="J483" s="58"/>
    </row>
    <row r="484" spans="1:10" ht="89.25" x14ac:dyDescent="0.2">
      <c r="A484" s="58"/>
      <c r="B484" s="572">
        <v>477</v>
      </c>
      <c r="C484" s="500" t="s">
        <v>10353</v>
      </c>
      <c r="D484" s="426" t="s">
        <v>4665</v>
      </c>
      <c r="E484" s="91" t="s">
        <v>11533</v>
      </c>
      <c r="F484" s="67"/>
      <c r="G484" s="542"/>
      <c r="H484" s="522"/>
      <c r="I484" s="68" t="s">
        <v>14094</v>
      </c>
      <c r="J484" s="58"/>
    </row>
    <row r="485" spans="1:10" ht="38.25" x14ac:dyDescent="0.2">
      <c r="A485" s="58"/>
      <c r="B485" s="565">
        <v>478</v>
      </c>
      <c r="C485" s="500" t="s">
        <v>10354</v>
      </c>
      <c r="D485" s="426" t="s">
        <v>9960</v>
      </c>
      <c r="E485" s="91" t="s">
        <v>9964</v>
      </c>
      <c r="F485" s="67"/>
      <c r="G485" s="542"/>
      <c r="H485" s="522"/>
      <c r="I485" s="68" t="s">
        <v>14094</v>
      </c>
      <c r="J485" s="58"/>
    </row>
    <row r="486" spans="1:10" ht="38.25" x14ac:dyDescent="0.2">
      <c r="A486" s="58"/>
      <c r="B486" s="572">
        <v>479</v>
      </c>
      <c r="C486" s="500" t="s">
        <v>10356</v>
      </c>
      <c r="D486" s="426" t="s">
        <v>10357</v>
      </c>
      <c r="E486" s="91" t="s">
        <v>10360</v>
      </c>
      <c r="F486" s="67"/>
      <c r="G486" s="542"/>
      <c r="H486" s="522"/>
      <c r="I486" s="68" t="s">
        <v>14094</v>
      </c>
      <c r="J486" s="58"/>
    </row>
    <row r="487" spans="1:10" ht="25.5" x14ac:dyDescent="0.2">
      <c r="A487" s="58"/>
      <c r="B487" s="565">
        <v>480</v>
      </c>
      <c r="C487" s="500" t="s">
        <v>9499</v>
      </c>
      <c r="D487" s="426" t="s">
        <v>1273</v>
      </c>
      <c r="E487" s="91" t="s">
        <v>1275</v>
      </c>
      <c r="F487" s="67"/>
      <c r="G487" s="542"/>
      <c r="H487" s="522"/>
      <c r="I487" s="68" t="s">
        <v>14094</v>
      </c>
      <c r="J487" s="58"/>
    </row>
    <row r="488" spans="1:10" ht="25.5" x14ac:dyDescent="0.2">
      <c r="A488" s="58"/>
      <c r="B488" s="572">
        <v>481</v>
      </c>
      <c r="C488" s="500" t="s">
        <v>9500</v>
      </c>
      <c r="D488" s="426" t="s">
        <v>9493</v>
      </c>
      <c r="E488" s="91" t="s">
        <v>9501</v>
      </c>
      <c r="F488" s="67"/>
      <c r="G488" s="542"/>
      <c r="H488" s="522"/>
      <c r="I488" s="68" t="s">
        <v>14094</v>
      </c>
      <c r="J488" s="58"/>
    </row>
    <row r="489" spans="1:10" ht="25.5" x14ac:dyDescent="0.2">
      <c r="A489" s="58"/>
      <c r="B489" s="565">
        <v>482</v>
      </c>
      <c r="C489" s="500" t="s">
        <v>4005</v>
      </c>
      <c r="D489" s="426" t="s">
        <v>4006</v>
      </c>
      <c r="E489" s="91" t="s">
        <v>14032</v>
      </c>
      <c r="F489" s="67"/>
      <c r="G489" s="542" t="s">
        <v>7164</v>
      </c>
      <c r="H489" s="522" t="s">
        <v>1747</v>
      </c>
      <c r="I489" s="68" t="s">
        <v>14094</v>
      </c>
      <c r="J489" s="58"/>
    </row>
    <row r="490" spans="1:10" ht="25.5" x14ac:dyDescent="0.2">
      <c r="A490" s="58"/>
      <c r="B490" s="572">
        <v>483</v>
      </c>
      <c r="C490" s="500" t="s">
        <v>2674</v>
      </c>
      <c r="D490" s="426" t="s">
        <v>897</v>
      </c>
      <c r="E490" s="91" t="s">
        <v>14033</v>
      </c>
      <c r="F490" s="67"/>
      <c r="G490" s="542" t="s">
        <v>3486</v>
      </c>
      <c r="H490" s="522" t="s">
        <v>3486</v>
      </c>
      <c r="I490" s="68" t="s">
        <v>14094</v>
      </c>
      <c r="J490" s="58"/>
    </row>
    <row r="491" spans="1:10" ht="51" x14ac:dyDescent="0.2">
      <c r="A491" s="58"/>
      <c r="B491" s="565">
        <v>484</v>
      </c>
      <c r="C491" s="500" t="s">
        <v>2982</v>
      </c>
      <c r="D491" s="426" t="s">
        <v>2983</v>
      </c>
      <c r="E491" s="91" t="s">
        <v>2984</v>
      </c>
      <c r="F491" s="67"/>
      <c r="G491" s="542"/>
      <c r="H491" s="522"/>
      <c r="I491" s="68" t="s">
        <v>14094</v>
      </c>
      <c r="J491" s="58"/>
    </row>
    <row r="492" spans="1:10" x14ac:dyDescent="0.2">
      <c r="A492" s="58"/>
      <c r="B492" s="572">
        <v>485</v>
      </c>
      <c r="C492" s="500" t="s">
        <v>7532</v>
      </c>
      <c r="D492" s="69" t="s">
        <v>7530</v>
      </c>
      <c r="E492" s="70" t="s">
        <v>7533</v>
      </c>
      <c r="F492" s="67"/>
      <c r="G492" s="542" t="s">
        <v>3486</v>
      </c>
      <c r="H492" s="522" t="s">
        <v>3486</v>
      </c>
      <c r="I492" s="68" t="s">
        <v>14094</v>
      </c>
      <c r="J492" s="58"/>
    </row>
    <row r="493" spans="1:10" ht="25.5" x14ac:dyDescent="0.2">
      <c r="A493" s="58"/>
      <c r="B493" s="565">
        <v>486</v>
      </c>
      <c r="C493" s="500" t="s">
        <v>4776</v>
      </c>
      <c r="D493" s="69" t="s">
        <v>4777</v>
      </c>
      <c r="E493" s="70" t="s">
        <v>4778</v>
      </c>
      <c r="F493" s="67"/>
      <c r="G493" s="542"/>
      <c r="H493" s="522"/>
      <c r="I493" s="68" t="s">
        <v>14094</v>
      </c>
      <c r="J493" s="58"/>
    </row>
    <row r="494" spans="1:10" ht="25.5" x14ac:dyDescent="0.2">
      <c r="A494" s="58"/>
      <c r="B494" s="572">
        <v>487</v>
      </c>
      <c r="C494" s="500" t="s">
        <v>1263</v>
      </c>
      <c r="D494" s="69" t="s">
        <v>1262</v>
      </c>
      <c r="E494" s="70" t="s">
        <v>2462</v>
      </c>
      <c r="F494" s="67"/>
      <c r="G494" s="542" t="s">
        <v>1749</v>
      </c>
      <c r="H494" s="542" t="s">
        <v>1748</v>
      </c>
      <c r="I494" s="68" t="s">
        <v>14094</v>
      </c>
      <c r="J494" s="58"/>
    </row>
    <row r="495" spans="1:10" ht="63.75" x14ac:dyDescent="0.2">
      <c r="A495" s="58"/>
      <c r="B495" s="565">
        <v>488</v>
      </c>
      <c r="C495" s="500" t="s">
        <v>7917</v>
      </c>
      <c r="D495" s="69" t="s">
        <v>7919</v>
      </c>
      <c r="E495" s="70" t="s">
        <v>7922</v>
      </c>
      <c r="F495" s="67"/>
      <c r="G495" s="542" t="s">
        <v>1749</v>
      </c>
      <c r="H495" s="578" t="s">
        <v>7921</v>
      </c>
      <c r="I495" s="68" t="s">
        <v>14094</v>
      </c>
      <c r="J495" s="58"/>
    </row>
    <row r="496" spans="1:10" ht="63.75" x14ac:dyDescent="0.2">
      <c r="A496" s="58"/>
      <c r="B496" s="572">
        <v>489</v>
      </c>
      <c r="C496" s="500" t="s">
        <v>7918</v>
      </c>
      <c r="D496" s="69" t="s">
        <v>7920</v>
      </c>
      <c r="E496" s="70" t="s">
        <v>7923</v>
      </c>
      <c r="F496" s="67"/>
      <c r="G496" s="542" t="s">
        <v>1749</v>
      </c>
      <c r="H496" s="578" t="s">
        <v>7924</v>
      </c>
      <c r="I496" s="68" t="s">
        <v>14094</v>
      </c>
      <c r="J496" s="58"/>
    </row>
    <row r="497" spans="1:10" ht="25.5" x14ac:dyDescent="0.2">
      <c r="A497" s="58"/>
      <c r="B497" s="565">
        <v>490</v>
      </c>
      <c r="C497" s="500" t="s">
        <v>8038</v>
      </c>
      <c r="D497" s="426" t="s">
        <v>6197</v>
      </c>
      <c r="E497" s="91" t="s">
        <v>8036</v>
      </c>
      <c r="F497" s="67"/>
      <c r="G497" s="542" t="s">
        <v>3486</v>
      </c>
      <c r="H497" s="522" t="s">
        <v>3486</v>
      </c>
      <c r="I497" s="68" t="s">
        <v>14094</v>
      </c>
      <c r="J497" s="58"/>
    </row>
    <row r="498" spans="1:10" ht="25.5" x14ac:dyDescent="0.2">
      <c r="A498" s="58"/>
      <c r="B498" s="572">
        <v>491</v>
      </c>
      <c r="C498" s="500" t="s">
        <v>8039</v>
      </c>
      <c r="D498" s="426" t="s">
        <v>4303</v>
      </c>
      <c r="E498" s="91" t="s">
        <v>8037</v>
      </c>
      <c r="F498" s="67"/>
      <c r="G498" s="542" t="s">
        <v>3486</v>
      </c>
      <c r="H498" s="522" t="s">
        <v>3486</v>
      </c>
      <c r="I498" s="68" t="s">
        <v>14094</v>
      </c>
      <c r="J498" s="58"/>
    </row>
    <row r="499" spans="1:10" ht="25.5" x14ac:dyDescent="0.2">
      <c r="A499" s="58"/>
      <c r="B499" s="565">
        <v>492</v>
      </c>
      <c r="C499" s="500" t="s">
        <v>12884</v>
      </c>
      <c r="D499" s="426" t="s">
        <v>12494</v>
      </c>
      <c r="E499" s="91" t="s">
        <v>12500</v>
      </c>
      <c r="F499" s="67"/>
      <c r="G499" s="542"/>
      <c r="H499" s="522"/>
      <c r="I499" s="68"/>
      <c r="J499" s="58"/>
    </row>
    <row r="500" spans="1:10" ht="51" x14ac:dyDescent="0.2">
      <c r="A500" s="58"/>
      <c r="B500" s="572">
        <v>493</v>
      </c>
      <c r="C500" s="500" t="s">
        <v>12886</v>
      </c>
      <c r="D500" s="426" t="s">
        <v>12871</v>
      </c>
      <c r="E500" s="91" t="s">
        <v>12888</v>
      </c>
      <c r="F500" s="67"/>
      <c r="G500" s="542"/>
      <c r="H500" s="522"/>
      <c r="I500" s="68"/>
      <c r="J500" s="58"/>
    </row>
    <row r="501" spans="1:10" ht="76.5" x14ac:dyDescent="0.2">
      <c r="A501" s="58"/>
      <c r="B501" s="565">
        <v>494</v>
      </c>
      <c r="C501" s="500" t="s">
        <v>12840</v>
      </c>
      <c r="D501" s="426" t="s">
        <v>12835</v>
      </c>
      <c r="E501" s="91" t="s">
        <v>12850</v>
      </c>
      <c r="F501" s="67"/>
      <c r="G501" s="542"/>
      <c r="H501" s="522"/>
      <c r="I501" s="86"/>
      <c r="J501" s="58"/>
    </row>
    <row r="502" spans="1:10" ht="25.5" x14ac:dyDescent="0.2">
      <c r="A502" s="58"/>
      <c r="B502" s="572">
        <v>495</v>
      </c>
      <c r="C502" s="500" t="s">
        <v>8756</v>
      </c>
      <c r="D502" s="426" t="s">
        <v>8757</v>
      </c>
      <c r="E502" s="91" t="s">
        <v>6984</v>
      </c>
      <c r="F502" s="67"/>
      <c r="G502" s="542" t="s">
        <v>3486</v>
      </c>
      <c r="H502" s="522" t="s">
        <v>3486</v>
      </c>
      <c r="I502" s="68" t="s">
        <v>14094</v>
      </c>
      <c r="J502" s="58"/>
    </row>
    <row r="503" spans="1:10" ht="102" x14ac:dyDescent="0.2">
      <c r="A503" s="58"/>
      <c r="B503" s="565">
        <v>496</v>
      </c>
      <c r="C503" s="500" t="s">
        <v>12961</v>
      </c>
      <c r="D503" s="426" t="s">
        <v>12962</v>
      </c>
      <c r="E503" s="91" t="s">
        <v>12963</v>
      </c>
      <c r="F503" s="67"/>
      <c r="G503" s="542"/>
      <c r="H503" s="522"/>
      <c r="I503" s="68" t="s">
        <v>14094</v>
      </c>
      <c r="J503" s="58"/>
    </row>
    <row r="504" spans="1:10" ht="38.25" x14ac:dyDescent="0.2">
      <c r="A504" s="58"/>
      <c r="B504" s="572">
        <v>497</v>
      </c>
      <c r="C504" s="500" t="s">
        <v>9714</v>
      </c>
      <c r="D504" s="426" t="s">
        <v>1071</v>
      </c>
      <c r="E504" s="70" t="s">
        <v>6983</v>
      </c>
      <c r="F504" s="67"/>
      <c r="G504" s="542"/>
      <c r="H504" s="522"/>
      <c r="I504" s="68" t="s">
        <v>14094</v>
      </c>
      <c r="J504" s="58"/>
    </row>
    <row r="505" spans="1:10" ht="38.25" x14ac:dyDescent="0.2">
      <c r="A505" s="58"/>
      <c r="B505" s="565">
        <v>498</v>
      </c>
      <c r="C505" s="500" t="s">
        <v>11705</v>
      </c>
      <c r="D505" s="426" t="s">
        <v>11708</v>
      </c>
      <c r="E505" s="70" t="s">
        <v>11709</v>
      </c>
      <c r="F505" s="67"/>
      <c r="G505" s="542"/>
      <c r="H505" s="522"/>
      <c r="I505" s="68" t="s">
        <v>14094</v>
      </c>
      <c r="J505" s="58"/>
    </row>
    <row r="506" spans="1:10" ht="38.25" x14ac:dyDescent="0.2">
      <c r="A506" s="58"/>
      <c r="B506" s="572">
        <v>499</v>
      </c>
      <c r="C506" s="500" t="s">
        <v>11706</v>
      </c>
      <c r="D506" s="426" t="s">
        <v>11707</v>
      </c>
      <c r="E506" s="70" t="s">
        <v>11710</v>
      </c>
      <c r="F506" s="67"/>
      <c r="G506" s="542"/>
      <c r="H506" s="522"/>
      <c r="I506" s="68" t="s">
        <v>14094</v>
      </c>
      <c r="J506" s="58"/>
    </row>
    <row r="507" spans="1:10" ht="76.5" x14ac:dyDescent="0.2">
      <c r="A507" s="58"/>
      <c r="B507" s="565">
        <v>500</v>
      </c>
      <c r="C507" s="500" t="s">
        <v>7509</v>
      </c>
      <c r="D507" s="426" t="s">
        <v>1131</v>
      </c>
      <c r="E507" s="91" t="s">
        <v>4445</v>
      </c>
      <c r="F507" s="92" t="s">
        <v>7833</v>
      </c>
      <c r="G507" s="542" t="s">
        <v>3486</v>
      </c>
      <c r="H507" s="522" t="s">
        <v>3486</v>
      </c>
      <c r="I507" s="68" t="s">
        <v>14094</v>
      </c>
      <c r="J507" s="58"/>
    </row>
    <row r="508" spans="1:10" ht="25.5" x14ac:dyDescent="0.2">
      <c r="A508" s="58"/>
      <c r="B508" s="572">
        <v>501</v>
      </c>
      <c r="C508" s="500" t="s">
        <v>4603</v>
      </c>
      <c r="D508" s="426" t="s">
        <v>175</v>
      </c>
      <c r="E508" s="91" t="s">
        <v>3997</v>
      </c>
      <c r="F508" s="67"/>
      <c r="G508" s="542" t="s">
        <v>3486</v>
      </c>
      <c r="H508" s="522" t="s">
        <v>3486</v>
      </c>
      <c r="I508" s="68" t="s">
        <v>14094</v>
      </c>
      <c r="J508" s="58"/>
    </row>
    <row r="509" spans="1:10" ht="25.5" x14ac:dyDescent="0.2">
      <c r="A509" s="58"/>
      <c r="B509" s="565">
        <v>502</v>
      </c>
      <c r="C509" s="500" t="s">
        <v>4604</v>
      </c>
      <c r="D509" s="426" t="s">
        <v>7785</v>
      </c>
      <c r="E509" s="91" t="s">
        <v>8121</v>
      </c>
      <c r="F509" s="67"/>
      <c r="G509" s="542" t="s">
        <v>3486</v>
      </c>
      <c r="H509" s="522" t="s">
        <v>3486</v>
      </c>
      <c r="I509" s="68" t="s">
        <v>14094</v>
      </c>
      <c r="J509" s="58"/>
    </row>
    <row r="510" spans="1:10" x14ac:dyDescent="0.2">
      <c r="A510" s="58"/>
      <c r="B510" s="572">
        <v>503</v>
      </c>
      <c r="C510" s="500" t="s">
        <v>4605</v>
      </c>
      <c r="D510" s="426" t="s">
        <v>6216</v>
      </c>
      <c r="E510" s="91" t="s">
        <v>8122</v>
      </c>
      <c r="F510" s="67"/>
      <c r="G510" s="542" t="s">
        <v>3486</v>
      </c>
      <c r="H510" s="522" t="s">
        <v>3486</v>
      </c>
      <c r="I510" s="68" t="s">
        <v>14094</v>
      </c>
      <c r="J510" s="58"/>
    </row>
    <row r="511" spans="1:10" ht="25.5" x14ac:dyDescent="0.2">
      <c r="A511" s="58"/>
      <c r="B511" s="565">
        <v>504</v>
      </c>
      <c r="C511" s="500" t="s">
        <v>3998</v>
      </c>
      <c r="D511" s="426" t="s">
        <v>3999</v>
      </c>
      <c r="E511" s="91" t="s">
        <v>4000</v>
      </c>
      <c r="F511" s="67"/>
      <c r="G511" s="542" t="s">
        <v>3486</v>
      </c>
      <c r="H511" s="522" t="s">
        <v>3486</v>
      </c>
      <c r="I511" s="68" t="s">
        <v>14094</v>
      </c>
      <c r="J511" s="58"/>
    </row>
    <row r="512" spans="1:10" x14ac:dyDescent="0.2">
      <c r="A512" s="58"/>
      <c r="B512" s="572">
        <v>505</v>
      </c>
      <c r="C512" s="500" t="s">
        <v>6515</v>
      </c>
      <c r="D512" s="426" t="s">
        <v>6516</v>
      </c>
      <c r="E512" s="91" t="s">
        <v>6517</v>
      </c>
      <c r="F512" s="67"/>
      <c r="G512" s="542" t="s">
        <v>3486</v>
      </c>
      <c r="H512" s="522" t="s">
        <v>3486</v>
      </c>
      <c r="I512" s="68" t="s">
        <v>14094</v>
      </c>
      <c r="J512" s="58"/>
    </row>
    <row r="513" spans="1:10" ht="25.5" x14ac:dyDescent="0.2">
      <c r="A513" s="58"/>
      <c r="B513" s="565">
        <v>506</v>
      </c>
      <c r="C513" s="500" t="s">
        <v>1703</v>
      </c>
      <c r="D513" s="426" t="s">
        <v>1704</v>
      </c>
      <c r="E513" s="91" t="s">
        <v>1705</v>
      </c>
      <c r="F513" s="67"/>
      <c r="G513" s="542" t="s">
        <v>3486</v>
      </c>
      <c r="H513" s="522" t="s">
        <v>3486</v>
      </c>
      <c r="I513" s="68" t="s">
        <v>14094</v>
      </c>
      <c r="J513" s="58"/>
    </row>
    <row r="514" spans="1:10" x14ac:dyDescent="0.2">
      <c r="A514" s="58"/>
      <c r="B514" s="572">
        <v>507</v>
      </c>
      <c r="C514" s="500" t="s">
        <v>4183</v>
      </c>
      <c r="D514" s="426" t="s">
        <v>4184</v>
      </c>
      <c r="E514" s="91" t="s">
        <v>4185</v>
      </c>
      <c r="F514" s="67"/>
      <c r="G514" s="542"/>
      <c r="H514" s="522"/>
      <c r="I514" s="68" t="s">
        <v>14094</v>
      </c>
      <c r="J514" s="58"/>
    </row>
    <row r="515" spans="1:10" x14ac:dyDescent="0.2">
      <c r="A515" s="58"/>
      <c r="B515" s="565">
        <v>508</v>
      </c>
      <c r="C515" s="500" t="s">
        <v>9720</v>
      </c>
      <c r="D515" s="426" t="s">
        <v>9717</v>
      </c>
      <c r="E515" s="91" t="s">
        <v>9721</v>
      </c>
      <c r="F515" s="67"/>
      <c r="G515" s="542" t="s">
        <v>3486</v>
      </c>
      <c r="H515" s="522" t="s">
        <v>3486</v>
      </c>
      <c r="I515" s="68" t="s">
        <v>14094</v>
      </c>
      <c r="J515" s="58"/>
    </row>
    <row r="516" spans="1:10" ht="25.5" x14ac:dyDescent="0.2">
      <c r="A516" s="58"/>
      <c r="B516" s="572">
        <v>509</v>
      </c>
      <c r="C516" s="500" t="s">
        <v>134</v>
      </c>
      <c r="D516" s="426" t="s">
        <v>135</v>
      </c>
      <c r="E516" s="91" t="s">
        <v>136</v>
      </c>
      <c r="F516" s="67"/>
      <c r="G516" s="542" t="s">
        <v>3486</v>
      </c>
      <c r="H516" s="522" t="s">
        <v>3486</v>
      </c>
      <c r="I516" s="68" t="s">
        <v>14094</v>
      </c>
      <c r="J516" s="58"/>
    </row>
    <row r="517" spans="1:10" ht="38.25" x14ac:dyDescent="0.2">
      <c r="A517" s="58"/>
      <c r="B517" s="565">
        <v>510</v>
      </c>
      <c r="C517" s="500" t="s">
        <v>11085</v>
      </c>
      <c r="D517" s="426" t="s">
        <v>11081</v>
      </c>
      <c r="E517" s="91" t="s">
        <v>11086</v>
      </c>
      <c r="F517" s="67"/>
      <c r="G517" s="542"/>
      <c r="H517" s="522"/>
      <c r="I517" s="68" t="s">
        <v>14094</v>
      </c>
      <c r="J517" s="58"/>
    </row>
    <row r="518" spans="1:10" ht="51" x14ac:dyDescent="0.2">
      <c r="A518" s="58"/>
      <c r="B518" s="572">
        <v>511</v>
      </c>
      <c r="C518" s="500" t="s">
        <v>6449</v>
      </c>
      <c r="D518" s="426" t="s">
        <v>9469</v>
      </c>
      <c r="E518" s="91" t="s">
        <v>12143</v>
      </c>
      <c r="F518" s="92" t="s">
        <v>6450</v>
      </c>
      <c r="G518" s="542"/>
      <c r="H518" s="522"/>
      <c r="I518" s="68" t="s">
        <v>14094</v>
      </c>
      <c r="J518" s="58"/>
    </row>
    <row r="519" spans="1:10" ht="51" x14ac:dyDescent="0.2">
      <c r="A519" s="58"/>
      <c r="B519" s="565">
        <v>512</v>
      </c>
      <c r="C519" s="500" t="s">
        <v>12142</v>
      </c>
      <c r="D519" s="426" t="s">
        <v>12080</v>
      </c>
      <c r="E519" s="91" t="s">
        <v>12144</v>
      </c>
      <c r="F519" s="92" t="s">
        <v>7558</v>
      </c>
      <c r="G519" s="542"/>
      <c r="H519" s="522"/>
      <c r="I519" s="68" t="s">
        <v>14094</v>
      </c>
      <c r="J519" s="58"/>
    </row>
    <row r="520" spans="1:10" ht="38.25" x14ac:dyDescent="0.2">
      <c r="A520" s="58"/>
      <c r="B520" s="572">
        <v>513</v>
      </c>
      <c r="C520" s="500" t="s">
        <v>5730</v>
      </c>
      <c r="D520" s="426" t="s">
        <v>893</v>
      </c>
      <c r="E520" s="91" t="s">
        <v>15896</v>
      </c>
      <c r="F520" s="67"/>
      <c r="G520" s="542" t="s">
        <v>6032</v>
      </c>
      <c r="H520" s="522" t="s">
        <v>5731</v>
      </c>
      <c r="I520" s="540" t="s">
        <v>7210</v>
      </c>
      <c r="J520" s="58"/>
    </row>
    <row r="521" spans="1:10" ht="25.5" x14ac:dyDescent="0.2">
      <c r="A521" s="58"/>
      <c r="B521" s="565">
        <v>514</v>
      </c>
      <c r="C521" s="500" t="s">
        <v>5732</v>
      </c>
      <c r="D521" s="426" t="s">
        <v>8757</v>
      </c>
      <c r="E521" s="91" t="s">
        <v>8035</v>
      </c>
      <c r="F521" s="67"/>
      <c r="G521" s="542" t="s">
        <v>3486</v>
      </c>
      <c r="H521" s="522" t="s">
        <v>3486</v>
      </c>
      <c r="I521" s="93" t="s">
        <v>1250</v>
      </c>
      <c r="J521" s="58"/>
    </row>
    <row r="522" spans="1:10" ht="25.5" x14ac:dyDescent="0.2">
      <c r="A522" s="58"/>
      <c r="B522" s="572">
        <v>515</v>
      </c>
      <c r="C522" s="500" t="s">
        <v>14072</v>
      </c>
      <c r="D522" s="426" t="s">
        <v>8028</v>
      </c>
      <c r="E522" s="91" t="s">
        <v>8030</v>
      </c>
      <c r="F522" s="67"/>
      <c r="G522" s="542" t="s">
        <v>3486</v>
      </c>
      <c r="H522" s="522" t="s">
        <v>3486</v>
      </c>
      <c r="I522" s="68" t="s">
        <v>5776</v>
      </c>
      <c r="J522" s="58"/>
    </row>
    <row r="523" spans="1:10" ht="51" x14ac:dyDescent="0.2">
      <c r="A523" s="58"/>
      <c r="B523" s="565">
        <v>516</v>
      </c>
      <c r="C523" s="500" t="s">
        <v>11749</v>
      </c>
      <c r="D523" s="426" t="s">
        <v>807</v>
      </c>
      <c r="E523" s="91" t="s">
        <v>812</v>
      </c>
      <c r="F523" s="67"/>
      <c r="G523" s="542" t="s">
        <v>2709</v>
      </c>
      <c r="H523" s="577" t="s">
        <v>4857</v>
      </c>
      <c r="I523" s="68" t="s">
        <v>2709</v>
      </c>
      <c r="J523" s="58"/>
    </row>
    <row r="524" spans="1:10" ht="25.5" x14ac:dyDescent="0.2">
      <c r="A524" s="58"/>
      <c r="B524" s="572">
        <v>517</v>
      </c>
      <c r="C524" s="500" t="s">
        <v>11750</v>
      </c>
      <c r="D524" s="426" t="s">
        <v>11740</v>
      </c>
      <c r="E524" s="91" t="s">
        <v>11751</v>
      </c>
      <c r="F524" s="67"/>
      <c r="G524" s="542" t="s">
        <v>2709</v>
      </c>
      <c r="H524" s="577" t="s">
        <v>1719</v>
      </c>
      <c r="I524" s="68" t="s">
        <v>2709</v>
      </c>
      <c r="J524" s="58"/>
    </row>
    <row r="525" spans="1:10" ht="25.5" x14ac:dyDescent="0.2">
      <c r="A525" s="58"/>
      <c r="B525" s="565">
        <v>518</v>
      </c>
      <c r="C525" s="500" t="s">
        <v>10653</v>
      </c>
      <c r="D525" s="426" t="s">
        <v>1855</v>
      </c>
      <c r="E525" s="91" t="s">
        <v>3119</v>
      </c>
      <c r="F525" s="67"/>
      <c r="G525" s="542"/>
      <c r="H525" s="522"/>
      <c r="I525" s="93"/>
      <c r="J525" s="58"/>
    </row>
    <row r="526" spans="1:10" ht="38.25" x14ac:dyDescent="0.2">
      <c r="A526" s="58"/>
      <c r="B526" s="572">
        <v>519</v>
      </c>
      <c r="C526" s="500" t="s">
        <v>10655</v>
      </c>
      <c r="D526" s="426" t="s">
        <v>10656</v>
      </c>
      <c r="E526" s="91" t="s">
        <v>10657</v>
      </c>
      <c r="F526" s="67"/>
      <c r="G526" s="542"/>
      <c r="H526" s="522"/>
      <c r="I526" s="93"/>
      <c r="J526" s="58"/>
    </row>
    <row r="527" spans="1:10" ht="25.5" x14ac:dyDescent="0.2">
      <c r="A527" s="58"/>
      <c r="B527" s="565">
        <v>520</v>
      </c>
      <c r="C527" s="500" t="s">
        <v>8307</v>
      </c>
      <c r="D527" s="426" t="s">
        <v>1073</v>
      </c>
      <c r="E527" s="70" t="s">
        <v>6985</v>
      </c>
      <c r="F527" s="67"/>
      <c r="G527" s="68" t="s">
        <v>1740</v>
      </c>
      <c r="H527" s="522" t="s">
        <v>3486</v>
      </c>
      <c r="I527" s="68" t="s">
        <v>1740</v>
      </c>
      <c r="J527" s="58"/>
    </row>
    <row r="528" spans="1:10" x14ac:dyDescent="0.2">
      <c r="A528" s="58"/>
      <c r="B528" s="572">
        <v>521</v>
      </c>
      <c r="C528" s="500" t="s">
        <v>9715</v>
      </c>
      <c r="D528" s="69" t="s">
        <v>7476</v>
      </c>
      <c r="E528" s="70" t="s">
        <v>6366</v>
      </c>
      <c r="F528" s="67"/>
      <c r="G528" s="68" t="s">
        <v>1740</v>
      </c>
      <c r="H528" s="522" t="s">
        <v>3486</v>
      </c>
      <c r="I528" s="68" t="s">
        <v>1740</v>
      </c>
      <c r="J528" s="58"/>
    </row>
    <row r="529" spans="1:10" ht="25.5" x14ac:dyDescent="0.2">
      <c r="A529" s="58"/>
      <c r="B529" s="565">
        <v>522</v>
      </c>
      <c r="C529" s="500" t="s">
        <v>9716</v>
      </c>
      <c r="D529" s="426" t="s">
        <v>11704</v>
      </c>
      <c r="E529" s="91" t="s">
        <v>9718</v>
      </c>
      <c r="F529" s="67"/>
      <c r="G529" s="68" t="s">
        <v>1740</v>
      </c>
      <c r="H529" s="522" t="s">
        <v>3486</v>
      </c>
      <c r="I529" s="68" t="s">
        <v>1740</v>
      </c>
      <c r="J529" s="58"/>
    </row>
    <row r="530" spans="1:10" x14ac:dyDescent="0.2">
      <c r="A530" s="58"/>
      <c r="B530" s="572">
        <v>523</v>
      </c>
      <c r="C530" s="500" t="s">
        <v>1808</v>
      </c>
      <c r="D530" s="69" t="s">
        <v>5062</v>
      </c>
      <c r="E530" s="91" t="s">
        <v>1809</v>
      </c>
      <c r="F530" s="67"/>
      <c r="G530" s="542" t="s">
        <v>1740</v>
      </c>
      <c r="H530" s="522" t="s">
        <v>1719</v>
      </c>
      <c r="I530" s="540" t="s">
        <v>1740</v>
      </c>
      <c r="J530" s="58"/>
    </row>
    <row r="531" spans="1:10" ht="38.25" x14ac:dyDescent="0.2">
      <c r="A531" s="58"/>
      <c r="B531" s="565">
        <v>524</v>
      </c>
      <c r="C531" s="500" t="s">
        <v>7253</v>
      </c>
      <c r="D531" s="426" t="s">
        <v>7241</v>
      </c>
      <c r="E531" s="70" t="s">
        <v>7252</v>
      </c>
      <c r="F531" s="67"/>
      <c r="G531" s="542"/>
      <c r="H531" s="522"/>
      <c r="I531" s="68"/>
      <c r="J531" s="58"/>
    </row>
    <row r="532" spans="1:10" ht="25.5" x14ac:dyDescent="0.2">
      <c r="A532" s="58"/>
      <c r="B532" s="572">
        <v>525</v>
      </c>
      <c r="C532" s="500" t="s">
        <v>579</v>
      </c>
      <c r="D532" s="426" t="s">
        <v>580</v>
      </c>
      <c r="E532" s="91" t="s">
        <v>581</v>
      </c>
      <c r="F532" s="67"/>
      <c r="G532" s="542"/>
      <c r="H532" s="522"/>
      <c r="I532" s="68"/>
      <c r="J532" s="58"/>
    </row>
    <row r="533" spans="1:10" ht="38.25" x14ac:dyDescent="0.2">
      <c r="A533" s="58"/>
      <c r="B533" s="565">
        <v>526</v>
      </c>
      <c r="C533" s="500" t="s">
        <v>3671</v>
      </c>
      <c r="D533" s="426" t="s">
        <v>3670</v>
      </c>
      <c r="E533" s="91" t="s">
        <v>3155</v>
      </c>
      <c r="F533" s="92"/>
      <c r="G533" s="542"/>
      <c r="H533" s="522"/>
      <c r="I533" s="540"/>
      <c r="J533" s="58"/>
    </row>
    <row r="534" spans="1:10" ht="25.5" x14ac:dyDescent="0.2">
      <c r="A534" s="58"/>
      <c r="B534" s="572">
        <v>527</v>
      </c>
      <c r="C534" s="500" t="s">
        <v>3156</v>
      </c>
      <c r="D534" s="426" t="s">
        <v>3157</v>
      </c>
      <c r="E534" s="91" t="s">
        <v>3158</v>
      </c>
      <c r="F534" s="92"/>
      <c r="G534" s="542"/>
      <c r="H534" s="522"/>
      <c r="I534" s="540"/>
      <c r="J534" s="58"/>
    </row>
    <row r="535" spans="1:10" ht="25.5" x14ac:dyDescent="0.2">
      <c r="A535" s="58"/>
      <c r="B535" s="565">
        <v>528</v>
      </c>
      <c r="C535" s="500" t="s">
        <v>6888</v>
      </c>
      <c r="D535" s="426" t="s">
        <v>6566</v>
      </c>
      <c r="E535" s="91" t="s">
        <v>6889</v>
      </c>
      <c r="F535" s="92"/>
      <c r="G535" s="542"/>
      <c r="H535" s="522"/>
      <c r="I535" s="540"/>
      <c r="J535" s="58"/>
    </row>
    <row r="536" spans="1:10" x14ac:dyDescent="0.2">
      <c r="A536" s="58"/>
      <c r="B536" s="572">
        <v>529</v>
      </c>
      <c r="C536" s="500" t="s">
        <v>2303</v>
      </c>
      <c r="D536" s="426" t="s">
        <v>8868</v>
      </c>
      <c r="E536" s="91" t="s">
        <v>6328</v>
      </c>
      <c r="F536" s="67"/>
      <c r="G536" s="542" t="s">
        <v>3486</v>
      </c>
      <c r="H536" s="522" t="s">
        <v>3486</v>
      </c>
      <c r="I536" s="68" t="s">
        <v>14094</v>
      </c>
      <c r="J536" s="58"/>
    </row>
    <row r="537" spans="1:10" ht="63.75" x14ac:dyDescent="0.2">
      <c r="A537" s="58"/>
      <c r="B537" s="565">
        <v>530</v>
      </c>
      <c r="C537" s="500" t="s">
        <v>3684</v>
      </c>
      <c r="D537" s="426" t="s">
        <v>14660</v>
      </c>
      <c r="E537" s="91" t="s">
        <v>6723</v>
      </c>
      <c r="F537" s="67"/>
      <c r="G537" s="542" t="s">
        <v>3486</v>
      </c>
      <c r="H537" s="522" t="s">
        <v>3486</v>
      </c>
      <c r="I537" s="68" t="s">
        <v>14094</v>
      </c>
      <c r="J537" s="58"/>
    </row>
    <row r="538" spans="1:10" ht="25.5" x14ac:dyDescent="0.2">
      <c r="A538" s="58"/>
      <c r="B538" s="572">
        <v>531</v>
      </c>
      <c r="C538" s="500" t="s">
        <v>9099</v>
      </c>
      <c r="D538" s="426" t="s">
        <v>9100</v>
      </c>
      <c r="E538" s="91" t="s">
        <v>9101</v>
      </c>
      <c r="F538" s="67"/>
      <c r="G538" s="542" t="s">
        <v>6032</v>
      </c>
      <c r="H538" s="522" t="s">
        <v>1742</v>
      </c>
      <c r="I538" s="68" t="s">
        <v>14094</v>
      </c>
      <c r="J538" s="58"/>
    </row>
    <row r="539" spans="1:10" x14ac:dyDescent="0.2">
      <c r="A539" s="58"/>
      <c r="B539" s="565">
        <v>532</v>
      </c>
      <c r="C539" s="500" t="s">
        <v>2792</v>
      </c>
      <c r="D539" s="426" t="s">
        <v>2793</v>
      </c>
      <c r="E539" s="91" t="s">
        <v>2794</v>
      </c>
      <c r="F539" s="67"/>
      <c r="G539" s="542" t="s">
        <v>3486</v>
      </c>
      <c r="H539" s="522" t="s">
        <v>3486</v>
      </c>
      <c r="I539" s="68" t="s">
        <v>14094</v>
      </c>
      <c r="J539" s="58"/>
    </row>
    <row r="540" spans="1:10" x14ac:dyDescent="0.2">
      <c r="A540" s="58"/>
      <c r="B540" s="572">
        <v>533</v>
      </c>
      <c r="C540" s="500" t="s">
        <v>5216</v>
      </c>
      <c r="D540" s="426" t="s">
        <v>12060</v>
      </c>
      <c r="E540" s="91" t="s">
        <v>5215</v>
      </c>
      <c r="F540" s="67"/>
      <c r="G540" s="542" t="s">
        <v>3486</v>
      </c>
      <c r="H540" s="522" t="s">
        <v>3486</v>
      </c>
      <c r="I540" s="68" t="s">
        <v>14094</v>
      </c>
      <c r="J540" s="58"/>
    </row>
    <row r="541" spans="1:10" x14ac:dyDescent="0.2">
      <c r="A541" s="58"/>
      <c r="B541" s="565">
        <v>534</v>
      </c>
      <c r="C541" s="500" t="s">
        <v>5218</v>
      </c>
      <c r="D541" s="426" t="s">
        <v>5299</v>
      </c>
      <c r="E541" s="91" t="s">
        <v>5220</v>
      </c>
      <c r="F541" s="67"/>
      <c r="G541" s="542" t="s">
        <v>3486</v>
      </c>
      <c r="H541" s="522" t="s">
        <v>3486</v>
      </c>
      <c r="I541" s="68" t="s">
        <v>14094</v>
      </c>
      <c r="J541" s="58"/>
    </row>
    <row r="542" spans="1:10" ht="25.5" x14ac:dyDescent="0.2">
      <c r="A542" s="58"/>
      <c r="B542" s="572">
        <v>535</v>
      </c>
      <c r="C542" s="500" t="s">
        <v>3843</v>
      </c>
      <c r="D542" s="426" t="s">
        <v>3844</v>
      </c>
      <c r="E542" s="91" t="s">
        <v>8123</v>
      </c>
      <c r="F542" s="67"/>
      <c r="G542" s="542" t="s">
        <v>3486</v>
      </c>
      <c r="H542" s="522" t="s">
        <v>3486</v>
      </c>
      <c r="I542" s="68" t="s">
        <v>14094</v>
      </c>
      <c r="J542" s="58"/>
    </row>
    <row r="543" spans="1:10" ht="38.25" x14ac:dyDescent="0.2">
      <c r="A543" s="58"/>
      <c r="B543" s="565">
        <v>536</v>
      </c>
      <c r="C543" s="500" t="s">
        <v>4076</v>
      </c>
      <c r="D543" s="426" t="s">
        <v>4077</v>
      </c>
      <c r="E543" s="91" t="s">
        <v>8914</v>
      </c>
      <c r="F543" s="67"/>
      <c r="G543" s="542"/>
      <c r="H543" s="522"/>
      <c r="I543" s="68" t="s">
        <v>14094</v>
      </c>
      <c r="J543" s="58"/>
    </row>
    <row r="544" spans="1:10" ht="76.5" x14ac:dyDescent="0.2">
      <c r="A544" s="58"/>
      <c r="B544" s="572">
        <v>537</v>
      </c>
      <c r="C544" s="500" t="s">
        <v>7689</v>
      </c>
      <c r="D544" s="426" t="s">
        <v>7684</v>
      </c>
      <c r="E544" s="91" t="s">
        <v>12056</v>
      </c>
      <c r="F544" s="67"/>
      <c r="G544" s="542"/>
      <c r="H544" s="522"/>
      <c r="I544" s="68" t="s">
        <v>14094</v>
      </c>
      <c r="J544" s="58"/>
    </row>
    <row r="545" spans="1:10" ht="25.5" x14ac:dyDescent="0.2">
      <c r="A545" s="58"/>
      <c r="B545" s="565">
        <v>538</v>
      </c>
      <c r="C545" s="500" t="s">
        <v>8919</v>
      </c>
      <c r="D545" s="426" t="s">
        <v>8922</v>
      </c>
      <c r="E545" s="91" t="s">
        <v>8227</v>
      </c>
      <c r="F545" s="67"/>
      <c r="G545" s="542" t="s">
        <v>3486</v>
      </c>
      <c r="H545" s="522" t="s">
        <v>3486</v>
      </c>
      <c r="I545" s="68" t="s">
        <v>14094</v>
      </c>
      <c r="J545" s="58"/>
    </row>
    <row r="546" spans="1:10" ht="25.5" x14ac:dyDescent="0.2">
      <c r="A546" s="58"/>
      <c r="B546" s="572">
        <v>539</v>
      </c>
      <c r="C546" s="500" t="s">
        <v>8230</v>
      </c>
      <c r="D546" s="426" t="s">
        <v>8920</v>
      </c>
      <c r="E546" s="91" t="s">
        <v>8228</v>
      </c>
      <c r="F546" s="67"/>
      <c r="G546" s="542" t="s">
        <v>3486</v>
      </c>
      <c r="H546" s="522" t="s">
        <v>3486</v>
      </c>
      <c r="I546" s="68" t="s">
        <v>14094</v>
      </c>
      <c r="J546" s="58"/>
    </row>
    <row r="547" spans="1:10" ht="25.5" x14ac:dyDescent="0.2">
      <c r="A547" s="58"/>
      <c r="B547" s="565">
        <v>540</v>
      </c>
      <c r="C547" s="500" t="s">
        <v>8231</v>
      </c>
      <c r="D547" s="426" t="s">
        <v>8921</v>
      </c>
      <c r="E547" s="91" t="s">
        <v>8229</v>
      </c>
      <c r="F547" s="67"/>
      <c r="G547" s="542" t="s">
        <v>3486</v>
      </c>
      <c r="H547" s="522" t="s">
        <v>3486</v>
      </c>
      <c r="I547" s="68" t="s">
        <v>14094</v>
      </c>
      <c r="J547" s="58"/>
    </row>
    <row r="548" spans="1:10" x14ac:dyDescent="0.2">
      <c r="A548" s="58"/>
      <c r="B548" s="572">
        <v>541</v>
      </c>
      <c r="C548" s="500" t="s">
        <v>1021</v>
      </c>
      <c r="D548" s="426" t="s">
        <v>1019</v>
      </c>
      <c r="E548" s="91" t="s">
        <v>1022</v>
      </c>
      <c r="F548" s="67"/>
      <c r="G548" s="542" t="s">
        <v>3486</v>
      </c>
      <c r="H548" s="522" t="s">
        <v>3486</v>
      </c>
      <c r="I548" s="68" t="s">
        <v>14094</v>
      </c>
      <c r="J548" s="58"/>
    </row>
    <row r="549" spans="1:10" x14ac:dyDescent="0.2">
      <c r="A549" s="58"/>
      <c r="B549" s="565">
        <v>542</v>
      </c>
      <c r="C549" s="500" t="s">
        <v>1026</v>
      </c>
      <c r="D549" s="426" t="s">
        <v>1025</v>
      </c>
      <c r="E549" s="91" t="s">
        <v>235</v>
      </c>
      <c r="F549" s="67"/>
      <c r="G549" s="542" t="s">
        <v>3486</v>
      </c>
      <c r="H549" s="522" t="s">
        <v>3486</v>
      </c>
      <c r="I549" s="68" t="s">
        <v>14094</v>
      </c>
      <c r="J549" s="58"/>
    </row>
    <row r="550" spans="1:10" ht="25.5" x14ac:dyDescent="0.2">
      <c r="A550" s="58"/>
      <c r="B550" s="572">
        <v>543</v>
      </c>
      <c r="C550" s="500" t="s">
        <v>232</v>
      </c>
      <c r="D550" s="426" t="s">
        <v>234</v>
      </c>
      <c r="E550" s="91" t="s">
        <v>236</v>
      </c>
      <c r="F550" s="67"/>
      <c r="G550" s="542"/>
      <c r="H550" s="522" t="s">
        <v>239</v>
      </c>
      <c r="I550" s="68" t="s">
        <v>14094</v>
      </c>
      <c r="J550" s="58"/>
    </row>
    <row r="551" spans="1:10" ht="25.5" x14ac:dyDescent="0.2">
      <c r="A551" s="58"/>
      <c r="B551" s="565">
        <v>544</v>
      </c>
      <c r="C551" s="500" t="s">
        <v>233</v>
      </c>
      <c r="D551" s="426" t="s">
        <v>237</v>
      </c>
      <c r="E551" s="91" t="s">
        <v>238</v>
      </c>
      <c r="F551" s="67"/>
      <c r="G551" s="542"/>
      <c r="H551" s="522" t="s">
        <v>1739</v>
      </c>
      <c r="I551" s="68" t="s">
        <v>14094</v>
      </c>
      <c r="J551" s="58"/>
    </row>
    <row r="552" spans="1:10" ht="25.5" x14ac:dyDescent="0.2">
      <c r="A552" s="58"/>
      <c r="B552" s="572">
        <v>545</v>
      </c>
      <c r="C552" s="500" t="s">
        <v>12057</v>
      </c>
      <c r="D552" s="426" t="s">
        <v>12058</v>
      </c>
      <c r="E552" s="91" t="s">
        <v>12059</v>
      </c>
      <c r="F552" s="67"/>
      <c r="G552" s="542" t="s">
        <v>3486</v>
      </c>
      <c r="H552" s="522" t="s">
        <v>3486</v>
      </c>
      <c r="I552" s="68" t="s">
        <v>14094</v>
      </c>
      <c r="J552" s="58"/>
    </row>
    <row r="553" spans="1:10" x14ac:dyDescent="0.2">
      <c r="A553" s="58"/>
      <c r="B553" s="565">
        <v>546</v>
      </c>
      <c r="C553" s="500" t="s">
        <v>12061</v>
      </c>
      <c r="D553" s="426" t="s">
        <v>12062</v>
      </c>
      <c r="E553" s="91" t="s">
        <v>12063</v>
      </c>
      <c r="F553" s="67"/>
      <c r="G553" s="542"/>
      <c r="H553" s="522"/>
      <c r="I553" s="68" t="s">
        <v>14094</v>
      </c>
      <c r="J553" s="58"/>
    </row>
    <row r="554" spans="1:10" x14ac:dyDescent="0.2">
      <c r="A554" s="58"/>
      <c r="B554" s="572">
        <v>547</v>
      </c>
      <c r="C554" s="500" t="s">
        <v>12064</v>
      </c>
      <c r="D554" s="426" t="s">
        <v>12065</v>
      </c>
      <c r="E554" s="91" t="s">
        <v>12066</v>
      </c>
      <c r="F554" s="67"/>
      <c r="G554" s="542"/>
      <c r="H554" s="522"/>
      <c r="I554" s="68" t="s">
        <v>14094</v>
      </c>
      <c r="J554" s="58"/>
    </row>
    <row r="555" spans="1:10" ht="25.5" x14ac:dyDescent="0.2">
      <c r="A555" s="58"/>
      <c r="B555" s="565">
        <v>548</v>
      </c>
      <c r="C555" s="500" t="s">
        <v>12069</v>
      </c>
      <c r="D555" s="426" t="s">
        <v>12067</v>
      </c>
      <c r="E555" s="91" t="s">
        <v>12071</v>
      </c>
      <c r="F555" s="67"/>
      <c r="G555" s="542" t="s">
        <v>3486</v>
      </c>
      <c r="H555" s="522" t="s">
        <v>3486</v>
      </c>
      <c r="I555" s="68" t="s">
        <v>14094</v>
      </c>
      <c r="J555" s="58"/>
    </row>
    <row r="556" spans="1:10" ht="25.5" x14ac:dyDescent="0.2">
      <c r="A556" s="58"/>
      <c r="B556" s="572">
        <v>549</v>
      </c>
      <c r="C556" s="500" t="s">
        <v>12070</v>
      </c>
      <c r="D556" s="426" t="s">
        <v>12068</v>
      </c>
      <c r="E556" s="91" t="s">
        <v>12072</v>
      </c>
      <c r="F556" s="67"/>
      <c r="G556" s="542" t="s">
        <v>3486</v>
      </c>
      <c r="H556" s="522" t="s">
        <v>3486</v>
      </c>
      <c r="I556" s="68" t="s">
        <v>14094</v>
      </c>
      <c r="J556" s="58"/>
    </row>
    <row r="557" spans="1:10" x14ac:dyDescent="0.2">
      <c r="A557" s="58"/>
      <c r="B557" s="565">
        <v>550</v>
      </c>
      <c r="C557" s="500" t="s">
        <v>12073</v>
      </c>
      <c r="D557" s="426" t="s">
        <v>12074</v>
      </c>
      <c r="E557" s="91" t="s">
        <v>12075</v>
      </c>
      <c r="F557" s="67"/>
      <c r="G557" s="542" t="s">
        <v>3486</v>
      </c>
      <c r="H557" s="522" t="s">
        <v>3486</v>
      </c>
      <c r="I557" s="68" t="s">
        <v>14094</v>
      </c>
      <c r="J557" s="58"/>
    </row>
    <row r="558" spans="1:10" ht="25.5" x14ac:dyDescent="0.2">
      <c r="A558" s="58"/>
      <c r="B558" s="572">
        <v>551</v>
      </c>
      <c r="C558" s="500" t="s">
        <v>12496</v>
      </c>
      <c r="D558" s="426" t="s">
        <v>12494</v>
      </c>
      <c r="E558" s="91" t="s">
        <v>12497</v>
      </c>
      <c r="F558" s="67"/>
      <c r="G558" s="542"/>
      <c r="H558" s="522"/>
      <c r="I558" s="68" t="s">
        <v>14094</v>
      </c>
      <c r="J558" s="58"/>
    </row>
    <row r="559" spans="1:10" ht="25.5" x14ac:dyDescent="0.2">
      <c r="A559" s="58"/>
      <c r="B559" s="565">
        <v>552</v>
      </c>
      <c r="C559" s="500" t="s">
        <v>12519</v>
      </c>
      <c r="D559" s="426" t="s">
        <v>12512</v>
      </c>
      <c r="E559" s="91" t="s">
        <v>12520</v>
      </c>
      <c r="F559" s="67"/>
      <c r="G559" s="542"/>
      <c r="H559" s="522"/>
      <c r="I559" s="68" t="s">
        <v>14094</v>
      </c>
      <c r="J559" s="58"/>
    </row>
    <row r="560" spans="1:10" ht="25.5" x14ac:dyDescent="0.2">
      <c r="A560" s="58"/>
      <c r="B560" s="572">
        <v>553</v>
      </c>
      <c r="C560" s="500" t="s">
        <v>12812</v>
      </c>
      <c r="D560" s="426" t="s">
        <v>12813</v>
      </c>
      <c r="E560" s="91" t="s">
        <v>12814</v>
      </c>
      <c r="F560" s="67"/>
      <c r="G560" s="542"/>
      <c r="H560" s="522"/>
      <c r="I560" s="68" t="s">
        <v>14094</v>
      </c>
      <c r="J560" s="58"/>
    </row>
    <row r="561" spans="1:10" ht="25.5" x14ac:dyDescent="0.2">
      <c r="A561" s="58"/>
      <c r="B561" s="565">
        <v>554</v>
      </c>
      <c r="C561" s="500" t="s">
        <v>13006</v>
      </c>
      <c r="D561" s="426" t="s">
        <v>13002</v>
      </c>
      <c r="E561" s="91" t="s">
        <v>13007</v>
      </c>
      <c r="F561" s="67"/>
      <c r="G561" s="542"/>
      <c r="H561" s="522"/>
      <c r="I561" s="68" t="s">
        <v>14094</v>
      </c>
      <c r="J561" s="58"/>
    </row>
    <row r="562" spans="1:10" ht="76.5" x14ac:dyDescent="0.2">
      <c r="A562" s="58"/>
      <c r="B562" s="572">
        <v>555</v>
      </c>
      <c r="C562" s="500" t="s">
        <v>13412</v>
      </c>
      <c r="D562" s="426" t="s">
        <v>13413</v>
      </c>
      <c r="E562" s="91" t="s">
        <v>13414</v>
      </c>
      <c r="F562" s="67"/>
      <c r="G562" s="542"/>
      <c r="H562" s="522"/>
      <c r="I562" s="68" t="s">
        <v>14094</v>
      </c>
      <c r="J562" s="58"/>
    </row>
    <row r="563" spans="1:10" ht="153" x14ac:dyDescent="0.2">
      <c r="A563" s="58"/>
      <c r="B563" s="565">
        <v>556</v>
      </c>
      <c r="C563" s="500" t="s">
        <v>8842</v>
      </c>
      <c r="D563" s="426" t="s">
        <v>8839</v>
      </c>
      <c r="E563" s="91" t="s">
        <v>14095</v>
      </c>
      <c r="F563" s="67"/>
      <c r="G563" s="542"/>
      <c r="H563" s="522"/>
      <c r="I563" s="68" t="s">
        <v>14094</v>
      </c>
      <c r="J563" s="58"/>
    </row>
    <row r="564" spans="1:10" ht="127.5" x14ac:dyDescent="0.2">
      <c r="A564" s="58"/>
      <c r="B564" s="572">
        <v>557</v>
      </c>
      <c r="C564" s="500" t="s">
        <v>8843</v>
      </c>
      <c r="D564" s="426" t="s">
        <v>8841</v>
      </c>
      <c r="E564" s="91" t="s">
        <v>14096</v>
      </c>
      <c r="F564" s="67"/>
      <c r="G564" s="542"/>
      <c r="H564" s="522"/>
      <c r="I564" s="68" t="s">
        <v>14094</v>
      </c>
      <c r="J564" s="58"/>
    </row>
    <row r="565" spans="1:10" ht="38.25" x14ac:dyDescent="0.2">
      <c r="A565" s="58"/>
      <c r="B565" s="565">
        <v>558</v>
      </c>
      <c r="C565" s="500" t="s">
        <v>4270</v>
      </c>
      <c r="D565" s="426" t="s">
        <v>3682</v>
      </c>
      <c r="E565" s="91" t="s">
        <v>1102</v>
      </c>
      <c r="F565" s="67"/>
      <c r="G565" s="542" t="s">
        <v>3486</v>
      </c>
      <c r="H565" s="522" t="s">
        <v>3486</v>
      </c>
      <c r="I565" s="68" t="s">
        <v>14094</v>
      </c>
      <c r="J565" s="58"/>
    </row>
    <row r="566" spans="1:10" x14ac:dyDescent="0.2">
      <c r="A566" s="58"/>
      <c r="B566" s="572">
        <v>559</v>
      </c>
      <c r="C566" s="500" t="s">
        <v>9658</v>
      </c>
      <c r="D566" s="426" t="s">
        <v>9649</v>
      </c>
      <c r="E566" s="91" t="s">
        <v>9659</v>
      </c>
      <c r="F566" s="67"/>
      <c r="G566" s="542"/>
      <c r="H566" s="522"/>
      <c r="I566" s="68" t="s">
        <v>14094</v>
      </c>
      <c r="J566" s="58"/>
    </row>
    <row r="567" spans="1:10" x14ac:dyDescent="0.2">
      <c r="A567" s="58"/>
      <c r="B567" s="565">
        <v>560</v>
      </c>
      <c r="C567" s="500" t="s">
        <v>879</v>
      </c>
      <c r="D567" s="426" t="s">
        <v>884</v>
      </c>
      <c r="E567" s="91" t="s">
        <v>8126</v>
      </c>
      <c r="F567" s="67"/>
      <c r="G567" s="542" t="s">
        <v>3486</v>
      </c>
      <c r="H567" s="522" t="s">
        <v>3486</v>
      </c>
      <c r="I567" s="68" t="s">
        <v>14094</v>
      </c>
      <c r="J567" s="58"/>
    </row>
    <row r="568" spans="1:10" ht="25.5" x14ac:dyDescent="0.2">
      <c r="A568" s="58"/>
      <c r="B568" s="572">
        <v>561</v>
      </c>
      <c r="C568" s="500" t="s">
        <v>11236</v>
      </c>
      <c r="D568" s="426" t="s">
        <v>11224</v>
      </c>
      <c r="E568" s="91" t="s">
        <v>11237</v>
      </c>
      <c r="F568" s="67"/>
      <c r="G568" s="542"/>
      <c r="H568" s="522"/>
      <c r="I568" s="68" t="s">
        <v>14094</v>
      </c>
      <c r="J568" s="58"/>
    </row>
    <row r="569" spans="1:10" ht="25.5" x14ac:dyDescent="0.2">
      <c r="A569" s="58"/>
      <c r="B569" s="565">
        <v>562</v>
      </c>
      <c r="C569" s="500" t="s">
        <v>5743</v>
      </c>
      <c r="D569" s="426" t="s">
        <v>168</v>
      </c>
      <c r="E569" s="91" t="s">
        <v>8124</v>
      </c>
      <c r="F569" s="67"/>
      <c r="G569" s="542" t="s">
        <v>3486</v>
      </c>
      <c r="H569" s="522" t="s">
        <v>3486</v>
      </c>
      <c r="I569" s="68" t="s">
        <v>14094</v>
      </c>
      <c r="J569" s="58"/>
    </row>
    <row r="570" spans="1:10" x14ac:dyDescent="0.2">
      <c r="A570" s="58"/>
      <c r="B570" s="572">
        <v>563</v>
      </c>
      <c r="C570" s="500" t="s">
        <v>1549</v>
      </c>
      <c r="D570" s="426" t="s">
        <v>3881</v>
      </c>
      <c r="E570" s="91" t="s">
        <v>8125</v>
      </c>
      <c r="F570" s="67"/>
      <c r="G570" s="542" t="s">
        <v>3486</v>
      </c>
      <c r="H570" s="522" t="s">
        <v>3486</v>
      </c>
      <c r="I570" s="68" t="s">
        <v>14094</v>
      </c>
      <c r="J570" s="58"/>
    </row>
    <row r="571" spans="1:10" x14ac:dyDescent="0.2">
      <c r="A571" s="58"/>
      <c r="B571" s="565">
        <v>564</v>
      </c>
      <c r="C571" s="500" t="s">
        <v>7869</v>
      </c>
      <c r="D571" s="426" t="s">
        <v>7865</v>
      </c>
      <c r="E571" s="91" t="s">
        <v>7870</v>
      </c>
      <c r="F571" s="67"/>
      <c r="G571" s="542"/>
      <c r="H571" s="522"/>
      <c r="I571" s="68" t="s">
        <v>14094</v>
      </c>
      <c r="J571" s="58"/>
    </row>
    <row r="572" spans="1:10" x14ac:dyDescent="0.2">
      <c r="A572" s="58"/>
      <c r="B572" s="572">
        <v>565</v>
      </c>
      <c r="C572" s="500" t="s">
        <v>9893</v>
      </c>
      <c r="D572" s="426" t="s">
        <v>9892</v>
      </c>
      <c r="E572" s="91" t="s">
        <v>9894</v>
      </c>
      <c r="F572" s="67"/>
      <c r="G572" s="542"/>
      <c r="H572" s="522"/>
      <c r="I572" s="68" t="s">
        <v>14094</v>
      </c>
      <c r="J572" s="58"/>
    </row>
    <row r="573" spans="1:10" ht="25.5" x14ac:dyDescent="0.2">
      <c r="A573" s="58"/>
      <c r="B573" s="565">
        <v>566</v>
      </c>
      <c r="C573" s="500" t="s">
        <v>751</v>
      </c>
      <c r="D573" s="426" t="s">
        <v>1231</v>
      </c>
      <c r="E573" s="91" t="s">
        <v>752</v>
      </c>
      <c r="F573" s="67" t="s">
        <v>9068</v>
      </c>
      <c r="G573" s="542"/>
      <c r="H573" s="522"/>
      <c r="I573" s="93"/>
      <c r="J573" s="58"/>
    </row>
    <row r="574" spans="1:10" x14ac:dyDescent="0.2">
      <c r="A574" s="58"/>
      <c r="B574" s="572">
        <v>567</v>
      </c>
      <c r="C574" s="500" t="s">
        <v>746</v>
      </c>
      <c r="D574" s="426" t="s">
        <v>12215</v>
      </c>
      <c r="E574" s="91" t="s">
        <v>747</v>
      </c>
      <c r="F574" s="67"/>
      <c r="G574" s="542"/>
      <c r="H574" s="522"/>
      <c r="I574" s="93"/>
      <c r="J574" s="58"/>
    </row>
    <row r="575" spans="1:10" ht="63.75" x14ac:dyDescent="0.2">
      <c r="A575" s="58"/>
      <c r="B575" s="565">
        <v>568</v>
      </c>
      <c r="C575" s="500" t="s">
        <v>8450</v>
      </c>
      <c r="D575" s="426" t="s">
        <v>8448</v>
      </c>
      <c r="E575" s="91" t="s">
        <v>8451</v>
      </c>
      <c r="F575" s="67"/>
      <c r="G575" s="542"/>
      <c r="H575" s="522"/>
      <c r="I575" s="93"/>
      <c r="J575" s="58"/>
    </row>
    <row r="576" spans="1:10" ht="38.25" x14ac:dyDescent="0.2">
      <c r="A576" s="58"/>
      <c r="B576" s="572">
        <v>569</v>
      </c>
      <c r="C576" s="500" t="s">
        <v>1111</v>
      </c>
      <c r="D576" s="426" t="s">
        <v>2474</v>
      </c>
      <c r="E576" s="91" t="s">
        <v>1674</v>
      </c>
      <c r="F576" s="67"/>
      <c r="G576" s="542" t="s">
        <v>3486</v>
      </c>
      <c r="H576" s="522" t="s">
        <v>3486</v>
      </c>
      <c r="I576" s="68" t="s">
        <v>14094</v>
      </c>
      <c r="J576" s="58"/>
    </row>
    <row r="577" spans="1:10" ht="25.5" x14ac:dyDescent="0.2">
      <c r="A577" s="58"/>
      <c r="B577" s="565">
        <v>570</v>
      </c>
      <c r="C577" s="500" t="s">
        <v>4688</v>
      </c>
      <c r="D577" s="426" t="s">
        <v>5617</v>
      </c>
      <c r="E577" s="91" t="s">
        <v>6933</v>
      </c>
      <c r="F577" s="67"/>
      <c r="G577" s="542" t="s">
        <v>3486</v>
      </c>
      <c r="H577" s="522" t="s">
        <v>3486</v>
      </c>
      <c r="I577" s="68" t="s">
        <v>14094</v>
      </c>
      <c r="J577" s="58"/>
    </row>
    <row r="578" spans="1:10" ht="38.25" x14ac:dyDescent="0.2">
      <c r="A578" s="58"/>
      <c r="B578" s="572">
        <v>571</v>
      </c>
      <c r="C578" s="500" t="s">
        <v>8752</v>
      </c>
      <c r="D578" s="426" t="s">
        <v>8753</v>
      </c>
      <c r="E578" s="91" t="s">
        <v>8754</v>
      </c>
      <c r="F578" s="67"/>
      <c r="G578" s="542" t="s">
        <v>1728</v>
      </c>
      <c r="H578" s="522" t="s">
        <v>2714</v>
      </c>
      <c r="I578" s="68" t="s">
        <v>14094</v>
      </c>
      <c r="J578" s="58"/>
    </row>
    <row r="579" spans="1:10" ht="38.25" x14ac:dyDescent="0.2">
      <c r="A579" s="58"/>
      <c r="B579" s="565">
        <v>572</v>
      </c>
      <c r="C579" s="500" t="s">
        <v>1708</v>
      </c>
      <c r="D579" s="426" t="s">
        <v>1704</v>
      </c>
      <c r="E579" s="91" t="s">
        <v>1709</v>
      </c>
      <c r="F579" s="67"/>
      <c r="G579" s="542" t="s">
        <v>1728</v>
      </c>
      <c r="H579" s="522" t="s">
        <v>1747</v>
      </c>
      <c r="I579" s="543" t="s">
        <v>2349</v>
      </c>
      <c r="J579" s="58"/>
    </row>
    <row r="580" spans="1:10" ht="38.25" x14ac:dyDescent="0.2">
      <c r="A580" s="58"/>
      <c r="B580" s="572">
        <v>573</v>
      </c>
      <c r="C580" s="500" t="s">
        <v>7250</v>
      </c>
      <c r="D580" s="426" t="s">
        <v>7241</v>
      </c>
      <c r="E580" s="91" t="s">
        <v>7251</v>
      </c>
      <c r="F580" s="67"/>
      <c r="G580" s="542" t="s">
        <v>1728</v>
      </c>
      <c r="H580" s="522" t="s">
        <v>1742</v>
      </c>
      <c r="I580" s="68" t="s">
        <v>14094</v>
      </c>
      <c r="J580" s="58"/>
    </row>
    <row r="581" spans="1:10" ht="25.5" x14ac:dyDescent="0.2">
      <c r="A581" s="58"/>
      <c r="B581" s="565">
        <v>574</v>
      </c>
      <c r="C581" s="500" t="s">
        <v>7904</v>
      </c>
      <c r="D581" s="69" t="s">
        <v>9662</v>
      </c>
      <c r="E581" s="70" t="s">
        <v>9663</v>
      </c>
      <c r="F581" s="67"/>
      <c r="G581" s="542"/>
      <c r="H581" s="522"/>
      <c r="I581" s="543"/>
      <c r="J581" s="58"/>
    </row>
    <row r="582" spans="1:10" ht="38.25" x14ac:dyDescent="0.2">
      <c r="A582" s="58"/>
      <c r="B582" s="572">
        <v>575</v>
      </c>
      <c r="C582" s="500" t="s">
        <v>8375</v>
      </c>
      <c r="D582" s="69" t="s">
        <v>8376</v>
      </c>
      <c r="E582" s="70" t="s">
        <v>8377</v>
      </c>
      <c r="F582" s="67"/>
      <c r="G582" s="542"/>
      <c r="H582" s="522"/>
      <c r="I582" s="543"/>
      <c r="J582" s="58"/>
    </row>
    <row r="583" spans="1:10" ht="51" x14ac:dyDescent="0.2">
      <c r="A583" s="58"/>
      <c r="B583" s="565">
        <v>576</v>
      </c>
      <c r="C583" s="500" t="s">
        <v>7013</v>
      </c>
      <c r="D583" s="69" t="s">
        <v>9905</v>
      </c>
      <c r="E583" s="70" t="s">
        <v>7014</v>
      </c>
      <c r="F583" s="67"/>
      <c r="G583" s="542"/>
      <c r="H583" s="522"/>
      <c r="I583" s="543"/>
      <c r="J583" s="58"/>
    </row>
    <row r="584" spans="1:10" ht="51" x14ac:dyDescent="0.2">
      <c r="A584" s="58"/>
      <c r="B584" s="572">
        <v>577</v>
      </c>
      <c r="C584" s="500" t="s">
        <v>10670</v>
      </c>
      <c r="D584" s="426" t="s">
        <v>10671</v>
      </c>
      <c r="E584" s="91" t="s">
        <v>10672</v>
      </c>
      <c r="F584" s="67"/>
      <c r="G584" s="542"/>
      <c r="H584" s="522"/>
      <c r="I584" s="543"/>
      <c r="J584" s="58"/>
    </row>
    <row r="585" spans="1:10" ht="38.25" x14ac:dyDescent="0.2">
      <c r="A585" s="58"/>
      <c r="B585" s="565">
        <v>578</v>
      </c>
      <c r="C585" s="500" t="s">
        <v>11409</v>
      </c>
      <c r="D585" s="426" t="s">
        <v>11408</v>
      </c>
      <c r="E585" s="91" t="s">
        <v>11412</v>
      </c>
      <c r="F585" s="67"/>
      <c r="G585" s="542"/>
      <c r="H585" s="522"/>
      <c r="I585" s="543"/>
      <c r="J585" s="58"/>
    </row>
    <row r="586" spans="1:10" ht="63.75" x14ac:dyDescent="0.2">
      <c r="A586" s="58"/>
      <c r="B586" s="572">
        <v>579</v>
      </c>
      <c r="C586" s="500" t="s">
        <v>11410</v>
      </c>
      <c r="D586" s="426" t="s">
        <v>11411</v>
      </c>
      <c r="E586" s="91" t="s">
        <v>11413</v>
      </c>
      <c r="F586" s="67"/>
      <c r="G586" s="542"/>
      <c r="H586" s="522"/>
      <c r="I586" s="543"/>
      <c r="J586" s="58"/>
    </row>
    <row r="587" spans="1:10" ht="63.75" x14ac:dyDescent="0.2">
      <c r="A587" s="58"/>
      <c r="B587" s="565">
        <v>580</v>
      </c>
      <c r="C587" s="500" t="s">
        <v>11799</v>
      </c>
      <c r="D587" s="426" t="s">
        <v>11796</v>
      </c>
      <c r="E587" s="91" t="s">
        <v>11800</v>
      </c>
      <c r="F587" s="67"/>
      <c r="G587" s="542"/>
      <c r="H587" s="522"/>
      <c r="I587" s="543"/>
      <c r="J587" s="58"/>
    </row>
    <row r="588" spans="1:10" ht="51" x14ac:dyDescent="0.2">
      <c r="A588" s="58"/>
      <c r="B588" s="572">
        <v>581</v>
      </c>
      <c r="C588" s="500" t="s">
        <v>12234</v>
      </c>
      <c r="D588" s="426" t="s">
        <v>12235</v>
      </c>
      <c r="E588" s="91" t="s">
        <v>12236</v>
      </c>
      <c r="F588" s="67"/>
      <c r="G588" s="542"/>
      <c r="H588" s="522"/>
      <c r="I588" s="543"/>
      <c r="J588" s="58"/>
    </row>
    <row r="589" spans="1:10" ht="51" x14ac:dyDescent="0.2">
      <c r="A589" s="58"/>
      <c r="B589" s="565">
        <v>582</v>
      </c>
      <c r="C589" s="500" t="s">
        <v>12237</v>
      </c>
      <c r="D589" s="426" t="s">
        <v>12238</v>
      </c>
      <c r="E589" s="91" t="s">
        <v>12240</v>
      </c>
      <c r="F589" s="67"/>
      <c r="G589" s="542"/>
      <c r="H589" s="522"/>
      <c r="I589" s="543"/>
      <c r="J589" s="58"/>
    </row>
    <row r="590" spans="1:10" ht="51" x14ac:dyDescent="0.2">
      <c r="A590" s="58"/>
      <c r="B590" s="572">
        <v>583</v>
      </c>
      <c r="C590" s="500" t="s">
        <v>12242</v>
      </c>
      <c r="D590" s="426" t="s">
        <v>12239</v>
      </c>
      <c r="E590" s="91" t="s">
        <v>12241</v>
      </c>
      <c r="F590" s="67"/>
      <c r="G590" s="542"/>
      <c r="H590" s="522"/>
      <c r="I590" s="543"/>
      <c r="J590" s="58"/>
    </row>
    <row r="591" spans="1:10" ht="63.75" x14ac:dyDescent="0.2">
      <c r="A591" s="58"/>
      <c r="B591" s="565">
        <v>584</v>
      </c>
      <c r="C591" s="500" t="s">
        <v>14484</v>
      </c>
      <c r="D591" s="426" t="s">
        <v>14485</v>
      </c>
      <c r="E591" s="91" t="s">
        <v>14486</v>
      </c>
      <c r="F591" s="67"/>
      <c r="G591" s="542"/>
      <c r="H591" s="522"/>
      <c r="I591" s="543"/>
      <c r="J591" s="58"/>
    </row>
    <row r="592" spans="1:10" ht="89.25" x14ac:dyDescent="0.2">
      <c r="A592" s="58"/>
      <c r="B592" s="572">
        <v>585</v>
      </c>
      <c r="C592" s="500" t="s">
        <v>12826</v>
      </c>
      <c r="D592" s="426" t="s">
        <v>12824</v>
      </c>
      <c r="E592" s="91" t="s">
        <v>12825</v>
      </c>
      <c r="F592" s="67"/>
      <c r="G592" s="542"/>
      <c r="H592" s="522"/>
      <c r="I592" s="543"/>
      <c r="J592" s="58"/>
    </row>
    <row r="593" spans="1:10" ht="51" x14ac:dyDescent="0.2">
      <c r="A593" s="58"/>
      <c r="B593" s="565">
        <v>586</v>
      </c>
      <c r="C593" s="500" t="s">
        <v>13311</v>
      </c>
      <c r="D593" s="426" t="s">
        <v>13305</v>
      </c>
      <c r="E593" s="91" t="s">
        <v>13312</v>
      </c>
      <c r="F593" s="67"/>
      <c r="G593" s="542"/>
      <c r="H593" s="522"/>
      <c r="I593" s="543"/>
      <c r="J593" s="58"/>
    </row>
    <row r="594" spans="1:10" ht="38.25" x14ac:dyDescent="0.2">
      <c r="A594" s="58"/>
      <c r="B594" s="572">
        <v>587</v>
      </c>
      <c r="C594" s="500" t="s">
        <v>5878</v>
      </c>
      <c r="D594" s="426" t="s">
        <v>3869</v>
      </c>
      <c r="E594" s="91" t="s">
        <v>5879</v>
      </c>
      <c r="F594" s="67"/>
      <c r="G594" s="542" t="s">
        <v>1728</v>
      </c>
      <c r="H594" s="522" t="s">
        <v>5880</v>
      </c>
      <c r="I594" s="543" t="s">
        <v>2349</v>
      </c>
      <c r="J594" s="58"/>
    </row>
    <row r="595" spans="1:10" ht="25.5" x14ac:dyDescent="0.2">
      <c r="A595" s="58"/>
      <c r="B595" s="565">
        <v>588</v>
      </c>
      <c r="C595" s="500" t="s">
        <v>6412</v>
      </c>
      <c r="D595" s="69" t="s">
        <v>6413</v>
      </c>
      <c r="E595" s="70" t="s">
        <v>4461</v>
      </c>
      <c r="F595" s="67"/>
      <c r="G595" s="542" t="s">
        <v>3486</v>
      </c>
      <c r="H595" s="522" t="s">
        <v>3486</v>
      </c>
      <c r="I595" s="543" t="s">
        <v>2349</v>
      </c>
      <c r="J595" s="58"/>
    </row>
    <row r="596" spans="1:10" ht="63.75" x14ac:dyDescent="0.2">
      <c r="A596" s="58"/>
      <c r="B596" s="572">
        <v>589</v>
      </c>
      <c r="C596" s="500" t="s">
        <v>5913</v>
      </c>
      <c r="D596" s="69" t="s">
        <v>7363</v>
      </c>
      <c r="E596" s="91" t="s">
        <v>13310</v>
      </c>
      <c r="F596" s="67"/>
      <c r="G596" s="542" t="s">
        <v>3486</v>
      </c>
      <c r="H596" s="522" t="s">
        <v>3486</v>
      </c>
      <c r="I596" s="543" t="s">
        <v>5914</v>
      </c>
      <c r="J596" s="58"/>
    </row>
    <row r="597" spans="1:10" ht="76.5" x14ac:dyDescent="0.2">
      <c r="A597" s="58"/>
      <c r="B597" s="565">
        <v>590</v>
      </c>
      <c r="C597" s="500" t="s">
        <v>13435</v>
      </c>
      <c r="D597" s="426" t="s">
        <v>13433</v>
      </c>
      <c r="E597" s="91" t="s">
        <v>13436</v>
      </c>
      <c r="F597" s="67"/>
      <c r="G597" s="542"/>
      <c r="H597" s="522"/>
      <c r="I597" s="543"/>
      <c r="J597" s="58"/>
    </row>
    <row r="598" spans="1:10" ht="51" x14ac:dyDescent="0.2">
      <c r="A598" s="58"/>
      <c r="B598" s="572">
        <v>591</v>
      </c>
      <c r="C598" s="500" t="s">
        <v>9017</v>
      </c>
      <c r="D598" s="69" t="s">
        <v>9018</v>
      </c>
      <c r="E598" s="70" t="s">
        <v>9019</v>
      </c>
      <c r="F598" s="67"/>
      <c r="G598" s="542"/>
      <c r="H598" s="522"/>
      <c r="I598" s="543"/>
      <c r="J598" s="58"/>
    </row>
    <row r="599" spans="1:10" ht="63.75" x14ac:dyDescent="0.2">
      <c r="A599" s="58"/>
      <c r="B599" s="565">
        <v>592</v>
      </c>
      <c r="C599" s="500" t="s">
        <v>1039</v>
      </c>
      <c r="D599" s="69" t="s">
        <v>5971</v>
      </c>
      <c r="E599" s="70" t="s">
        <v>7512</v>
      </c>
      <c r="F599" s="67"/>
      <c r="G599" s="542" t="s">
        <v>3486</v>
      </c>
      <c r="H599" s="522" t="s">
        <v>3486</v>
      </c>
      <c r="I599" s="540" t="s">
        <v>1728</v>
      </c>
      <c r="J599" s="58"/>
    </row>
    <row r="600" spans="1:10" ht="63.75" x14ac:dyDescent="0.2">
      <c r="A600" s="58"/>
      <c r="B600" s="572">
        <v>593</v>
      </c>
      <c r="C600" s="500" t="s">
        <v>1040</v>
      </c>
      <c r="D600" s="69" t="s">
        <v>1041</v>
      </c>
      <c r="E600" s="70" t="s">
        <v>141</v>
      </c>
      <c r="F600" s="67"/>
      <c r="G600" s="542" t="s">
        <v>3486</v>
      </c>
      <c r="H600" s="522" t="s">
        <v>3486</v>
      </c>
      <c r="I600" s="540" t="s">
        <v>1728</v>
      </c>
      <c r="J600" s="58"/>
    </row>
    <row r="601" spans="1:10" ht="51" x14ac:dyDescent="0.2">
      <c r="A601" s="58"/>
      <c r="B601" s="565">
        <v>594</v>
      </c>
      <c r="C601" s="500" t="s">
        <v>223</v>
      </c>
      <c r="D601" s="426" t="s">
        <v>219</v>
      </c>
      <c r="E601" s="91" t="s">
        <v>224</v>
      </c>
      <c r="F601" s="67"/>
      <c r="G601" s="542" t="s">
        <v>3486</v>
      </c>
      <c r="H601" s="522" t="s">
        <v>3486</v>
      </c>
      <c r="I601" s="540" t="s">
        <v>1728</v>
      </c>
      <c r="J601" s="58"/>
    </row>
    <row r="602" spans="1:10" ht="51" x14ac:dyDescent="0.2">
      <c r="A602" s="58"/>
      <c r="B602" s="572">
        <v>595</v>
      </c>
      <c r="C602" s="500" t="s">
        <v>10509</v>
      </c>
      <c r="D602" s="426" t="s">
        <v>10510</v>
      </c>
      <c r="E602" s="91" t="s">
        <v>10511</v>
      </c>
      <c r="F602" s="67"/>
      <c r="G602" s="542" t="s">
        <v>3486</v>
      </c>
      <c r="H602" s="522" t="s">
        <v>3486</v>
      </c>
      <c r="I602" s="540" t="s">
        <v>1728</v>
      </c>
      <c r="J602" s="58"/>
    </row>
    <row r="603" spans="1:10" ht="25.5" x14ac:dyDescent="0.2">
      <c r="A603" s="58"/>
      <c r="B603" s="565">
        <v>596</v>
      </c>
      <c r="C603" s="500" t="s">
        <v>10521</v>
      </c>
      <c r="D603" s="426" t="s">
        <v>10522</v>
      </c>
      <c r="E603" s="91" t="s">
        <v>10523</v>
      </c>
      <c r="F603" s="67"/>
      <c r="G603" s="542" t="s">
        <v>3486</v>
      </c>
      <c r="H603" s="522" t="s">
        <v>3486</v>
      </c>
      <c r="I603" s="540" t="s">
        <v>1728</v>
      </c>
      <c r="J603" s="58"/>
    </row>
    <row r="604" spans="1:10" ht="38.25" x14ac:dyDescent="0.2">
      <c r="A604" s="58"/>
      <c r="B604" s="572">
        <v>597</v>
      </c>
      <c r="C604" s="500" t="s">
        <v>10668</v>
      </c>
      <c r="D604" s="426" t="s">
        <v>10658</v>
      </c>
      <c r="E604" s="91" t="s">
        <v>10659</v>
      </c>
      <c r="F604" s="67"/>
      <c r="G604" s="542"/>
      <c r="H604" s="522"/>
      <c r="I604" s="540"/>
      <c r="J604" s="58"/>
    </row>
    <row r="605" spans="1:10" ht="89.25" x14ac:dyDescent="0.2">
      <c r="A605" s="58"/>
      <c r="B605" s="565">
        <v>598</v>
      </c>
      <c r="C605" s="500" t="s">
        <v>12795</v>
      </c>
      <c r="D605" s="426" t="s">
        <v>12792</v>
      </c>
      <c r="E605" s="91" t="s">
        <v>12796</v>
      </c>
      <c r="F605" s="67"/>
      <c r="G605" s="542"/>
      <c r="H605" s="522"/>
      <c r="I605" s="543"/>
      <c r="J605" s="58"/>
    </row>
    <row r="606" spans="1:10" ht="102" x14ac:dyDescent="0.2">
      <c r="A606" s="58"/>
      <c r="B606" s="572">
        <v>599</v>
      </c>
      <c r="C606" s="500" t="s">
        <v>8844</v>
      </c>
      <c r="D606" s="426" t="s">
        <v>8840</v>
      </c>
      <c r="E606" s="91" t="s">
        <v>8854</v>
      </c>
      <c r="F606" s="67"/>
      <c r="G606" s="542"/>
      <c r="H606" s="522"/>
      <c r="I606" s="540"/>
      <c r="J606" s="58"/>
    </row>
    <row r="607" spans="1:10" ht="25.5" x14ac:dyDescent="0.2">
      <c r="A607" s="58"/>
      <c r="B607" s="565">
        <v>600</v>
      </c>
      <c r="C607" s="500" t="s">
        <v>3481</v>
      </c>
      <c r="D607" s="69" t="s">
        <v>2344</v>
      </c>
      <c r="E607" s="70" t="s">
        <v>4394</v>
      </c>
      <c r="F607" s="67"/>
      <c r="G607" s="542" t="s">
        <v>1728</v>
      </c>
      <c r="H607" s="522" t="s">
        <v>1747</v>
      </c>
      <c r="I607" s="543" t="s">
        <v>2349</v>
      </c>
      <c r="J607" s="58"/>
    </row>
    <row r="608" spans="1:10" ht="25.5" x14ac:dyDescent="0.2">
      <c r="A608" s="58"/>
      <c r="B608" s="572">
        <v>601</v>
      </c>
      <c r="C608" s="500" t="s">
        <v>3482</v>
      </c>
      <c r="D608" s="69" t="s">
        <v>14499</v>
      </c>
      <c r="E608" s="70" t="s">
        <v>4393</v>
      </c>
      <c r="F608" s="67"/>
      <c r="G608" s="542" t="s">
        <v>1728</v>
      </c>
      <c r="H608" s="522" t="s">
        <v>1746</v>
      </c>
      <c r="I608" s="543" t="s">
        <v>2349</v>
      </c>
      <c r="J608" s="58"/>
    </row>
    <row r="609" spans="1:10" ht="51" x14ac:dyDescent="0.2">
      <c r="A609" s="58"/>
      <c r="B609" s="565">
        <v>602</v>
      </c>
      <c r="C609" s="500" t="s">
        <v>10430</v>
      </c>
      <c r="D609" s="426" t="s">
        <v>10438</v>
      </c>
      <c r="E609" s="91" t="s">
        <v>10431</v>
      </c>
      <c r="F609" s="67"/>
      <c r="G609" s="542"/>
      <c r="H609" s="522"/>
      <c r="I609" s="543"/>
      <c r="J609" s="58"/>
    </row>
    <row r="610" spans="1:10" ht="25.5" x14ac:dyDescent="0.2">
      <c r="A610" s="58"/>
      <c r="B610" s="572">
        <v>603</v>
      </c>
      <c r="C610" s="500" t="s">
        <v>38</v>
      </c>
      <c r="D610" s="426" t="s">
        <v>39</v>
      </c>
      <c r="E610" s="91" t="s">
        <v>40</v>
      </c>
      <c r="F610" s="67"/>
      <c r="G610" s="542"/>
      <c r="H610" s="522"/>
      <c r="I610" s="543"/>
      <c r="J610" s="58"/>
    </row>
    <row r="611" spans="1:10" ht="25.5" x14ac:dyDescent="0.2">
      <c r="A611" s="58"/>
      <c r="B611" s="565">
        <v>604</v>
      </c>
      <c r="C611" s="500" t="s">
        <v>10833</v>
      </c>
      <c r="D611" s="426" t="s">
        <v>10832</v>
      </c>
      <c r="E611" s="91" t="s">
        <v>10834</v>
      </c>
      <c r="F611" s="67"/>
      <c r="G611" s="542" t="s">
        <v>1728</v>
      </c>
      <c r="H611" s="522" t="s">
        <v>1746</v>
      </c>
      <c r="I611" s="543" t="s">
        <v>2349</v>
      </c>
      <c r="J611" s="58"/>
    </row>
    <row r="612" spans="1:10" ht="25.5" x14ac:dyDescent="0.2">
      <c r="A612" s="58"/>
      <c r="B612" s="572">
        <v>605</v>
      </c>
      <c r="C612" s="500" t="s">
        <v>41</v>
      </c>
      <c r="D612" s="426" t="s">
        <v>9960</v>
      </c>
      <c r="E612" s="91" t="s">
        <v>10355</v>
      </c>
      <c r="F612" s="67"/>
      <c r="G612" s="542" t="s">
        <v>1728</v>
      </c>
      <c r="H612" s="522" t="s">
        <v>1746</v>
      </c>
      <c r="I612" s="543" t="s">
        <v>5683</v>
      </c>
      <c r="J612" s="58"/>
    </row>
    <row r="613" spans="1:10" ht="38.25" x14ac:dyDescent="0.2">
      <c r="A613" s="58"/>
      <c r="B613" s="565">
        <v>606</v>
      </c>
      <c r="C613" s="500" t="s">
        <v>42</v>
      </c>
      <c r="D613" s="426" t="s">
        <v>39</v>
      </c>
      <c r="E613" s="91" t="s">
        <v>43</v>
      </c>
      <c r="F613" s="67"/>
      <c r="G613" s="542" t="s">
        <v>1728</v>
      </c>
      <c r="H613" s="522" t="s">
        <v>1746</v>
      </c>
      <c r="I613" s="543" t="s">
        <v>5683</v>
      </c>
      <c r="J613" s="58"/>
    </row>
    <row r="614" spans="1:10" ht="25.5" x14ac:dyDescent="0.2">
      <c r="A614" s="58"/>
      <c r="B614" s="572">
        <v>607</v>
      </c>
      <c r="C614" s="500" t="s">
        <v>12689</v>
      </c>
      <c r="D614" s="426" t="s">
        <v>12690</v>
      </c>
      <c r="E614" s="91" t="s">
        <v>12691</v>
      </c>
      <c r="F614" s="67"/>
      <c r="G614" s="542"/>
      <c r="H614" s="522"/>
      <c r="I614" s="543"/>
      <c r="J614" s="58"/>
    </row>
    <row r="615" spans="1:10" ht="25.5" x14ac:dyDescent="0.2">
      <c r="A615" s="58"/>
      <c r="B615" s="565">
        <v>608</v>
      </c>
      <c r="C615" s="500" t="s">
        <v>4532</v>
      </c>
      <c r="D615" s="69" t="s">
        <v>4535</v>
      </c>
      <c r="E615" s="70" t="s">
        <v>4395</v>
      </c>
      <c r="F615" s="67"/>
      <c r="G615" s="542" t="s">
        <v>3487</v>
      </c>
      <c r="H615" s="522" t="s">
        <v>1739</v>
      </c>
      <c r="I615" s="543" t="s">
        <v>2349</v>
      </c>
      <c r="J615" s="58"/>
    </row>
    <row r="616" spans="1:10" ht="25.5" x14ac:dyDescent="0.2">
      <c r="A616" s="58"/>
      <c r="B616" s="572">
        <v>609</v>
      </c>
      <c r="C616" s="500" t="s">
        <v>4533</v>
      </c>
      <c r="D616" s="69" t="s">
        <v>1183</v>
      </c>
      <c r="E616" s="70" t="s">
        <v>4396</v>
      </c>
      <c r="F616" s="67"/>
      <c r="G616" s="542" t="s">
        <v>3487</v>
      </c>
      <c r="H616" s="522" t="s">
        <v>1741</v>
      </c>
      <c r="I616" s="543" t="s">
        <v>2349</v>
      </c>
      <c r="J616" s="58"/>
    </row>
    <row r="617" spans="1:10" ht="25.5" x14ac:dyDescent="0.2">
      <c r="A617" s="58"/>
      <c r="B617" s="565">
        <v>610</v>
      </c>
      <c r="C617" s="500" t="s">
        <v>4534</v>
      </c>
      <c r="D617" s="426" t="s">
        <v>8905</v>
      </c>
      <c r="E617" s="70" t="s">
        <v>2716</v>
      </c>
      <c r="F617" s="67"/>
      <c r="G617" s="542" t="s">
        <v>3487</v>
      </c>
      <c r="H617" s="522" t="s">
        <v>1723</v>
      </c>
      <c r="I617" s="543" t="s">
        <v>2349</v>
      </c>
      <c r="J617" s="58"/>
    </row>
    <row r="618" spans="1:10" ht="25.5" x14ac:dyDescent="0.2">
      <c r="A618" s="58"/>
      <c r="B618" s="572">
        <v>611</v>
      </c>
      <c r="C618" s="500" t="s">
        <v>3749</v>
      </c>
      <c r="D618" s="426" t="s">
        <v>3750</v>
      </c>
      <c r="E618" s="70" t="s">
        <v>2717</v>
      </c>
      <c r="F618" s="67"/>
      <c r="G618" s="542" t="s">
        <v>1745</v>
      </c>
      <c r="H618" s="522" t="s">
        <v>1723</v>
      </c>
      <c r="I618" s="543" t="s">
        <v>2349</v>
      </c>
      <c r="J618" s="58"/>
    </row>
    <row r="619" spans="1:10" ht="25.5" x14ac:dyDescent="0.2">
      <c r="A619" s="58"/>
      <c r="B619" s="565">
        <v>612</v>
      </c>
      <c r="C619" s="500" t="s">
        <v>7809</v>
      </c>
      <c r="D619" s="426" t="s">
        <v>7806</v>
      </c>
      <c r="E619" s="70" t="s">
        <v>7810</v>
      </c>
      <c r="F619" s="67"/>
      <c r="G619" s="542"/>
      <c r="H619" s="522"/>
      <c r="I619" s="543"/>
      <c r="J619" s="58"/>
    </row>
    <row r="620" spans="1:10" ht="25.5" x14ac:dyDescent="0.2">
      <c r="A620" s="58"/>
      <c r="B620" s="572">
        <v>613</v>
      </c>
      <c r="C620" s="500" t="s">
        <v>8907</v>
      </c>
      <c r="D620" s="426" t="s">
        <v>14446</v>
      </c>
      <c r="E620" s="70" t="s">
        <v>8908</v>
      </c>
      <c r="F620" s="67"/>
      <c r="G620" s="542" t="s">
        <v>3487</v>
      </c>
      <c r="H620" s="522" t="s">
        <v>1723</v>
      </c>
      <c r="I620" s="543" t="s">
        <v>2349</v>
      </c>
      <c r="J620" s="58"/>
    </row>
    <row r="621" spans="1:10" ht="38.25" x14ac:dyDescent="0.2">
      <c r="A621" s="58"/>
      <c r="B621" s="565">
        <v>614</v>
      </c>
      <c r="C621" s="500" t="s">
        <v>1617</v>
      </c>
      <c r="D621" s="426" t="s">
        <v>1598</v>
      </c>
      <c r="E621" s="70" t="s">
        <v>1618</v>
      </c>
      <c r="F621" s="67"/>
      <c r="G621" s="542" t="s">
        <v>1619</v>
      </c>
      <c r="H621" s="542" t="s">
        <v>1620</v>
      </c>
      <c r="I621" s="543" t="s">
        <v>2349</v>
      </c>
      <c r="J621" s="58"/>
    </row>
    <row r="622" spans="1:10" ht="25.5" x14ac:dyDescent="0.2">
      <c r="A622" s="58"/>
      <c r="B622" s="572">
        <v>615</v>
      </c>
      <c r="C622" s="500" t="s">
        <v>10835</v>
      </c>
      <c r="D622" s="426" t="s">
        <v>10836</v>
      </c>
      <c r="E622" s="91" t="s">
        <v>10837</v>
      </c>
      <c r="F622" s="67"/>
      <c r="G622" s="542" t="s">
        <v>3487</v>
      </c>
      <c r="H622" s="522" t="s">
        <v>1741</v>
      </c>
      <c r="I622" s="543" t="s">
        <v>2349</v>
      </c>
      <c r="J622" s="58"/>
    </row>
    <row r="623" spans="1:10" ht="25.5" x14ac:dyDescent="0.2">
      <c r="A623" s="58"/>
      <c r="B623" s="565">
        <v>616</v>
      </c>
      <c r="C623" s="500" t="s">
        <v>10838</v>
      </c>
      <c r="D623" s="426" t="s">
        <v>10839</v>
      </c>
      <c r="E623" s="91" t="s">
        <v>10840</v>
      </c>
      <c r="F623" s="67"/>
      <c r="G623" s="542" t="s">
        <v>3487</v>
      </c>
      <c r="H623" s="522" t="s">
        <v>1741</v>
      </c>
      <c r="I623" s="543" t="s">
        <v>2349</v>
      </c>
      <c r="J623" s="58"/>
    </row>
    <row r="624" spans="1:10" ht="51" x14ac:dyDescent="0.2">
      <c r="A624" s="58"/>
      <c r="B624" s="572">
        <v>617</v>
      </c>
      <c r="C624" s="500" t="s">
        <v>12299</v>
      </c>
      <c r="D624" s="426" t="s">
        <v>12300</v>
      </c>
      <c r="E624" s="91" t="s">
        <v>12301</v>
      </c>
      <c r="F624" s="67"/>
      <c r="G624" s="542"/>
      <c r="H624" s="522"/>
      <c r="I624" s="543"/>
      <c r="J624" s="58"/>
    </row>
    <row r="625" spans="1:10" ht="38.25" x14ac:dyDescent="0.2">
      <c r="A625" s="58"/>
      <c r="B625" s="565">
        <v>618</v>
      </c>
      <c r="C625" s="500" t="s">
        <v>3685</v>
      </c>
      <c r="D625" s="426" t="s">
        <v>9098</v>
      </c>
      <c r="E625" s="91" t="s">
        <v>7387</v>
      </c>
      <c r="F625" s="67"/>
      <c r="G625" s="542" t="s">
        <v>3487</v>
      </c>
      <c r="H625" s="522" t="s">
        <v>1739</v>
      </c>
      <c r="I625" s="543" t="s">
        <v>2349</v>
      </c>
      <c r="J625" s="58"/>
    </row>
    <row r="626" spans="1:10" ht="38.25" x14ac:dyDescent="0.2">
      <c r="A626" s="58"/>
      <c r="B626" s="572">
        <v>619</v>
      </c>
      <c r="C626" s="500" t="s">
        <v>5382</v>
      </c>
      <c r="D626" s="426" t="s">
        <v>6000</v>
      </c>
      <c r="E626" s="91" t="s">
        <v>6040</v>
      </c>
      <c r="F626" s="67"/>
      <c r="G626" s="542" t="s">
        <v>1744</v>
      </c>
      <c r="H626" s="542" t="s">
        <v>1743</v>
      </c>
      <c r="I626" s="543" t="s">
        <v>2349</v>
      </c>
      <c r="J626" s="58"/>
    </row>
    <row r="627" spans="1:10" ht="25.5" x14ac:dyDescent="0.2">
      <c r="A627" s="58"/>
      <c r="B627" s="565">
        <v>620</v>
      </c>
      <c r="C627" s="500" t="s">
        <v>9102</v>
      </c>
      <c r="D627" s="426" t="s">
        <v>9103</v>
      </c>
      <c r="E627" s="91" t="s">
        <v>6039</v>
      </c>
      <c r="F627" s="67"/>
      <c r="G627" s="542" t="s">
        <v>3487</v>
      </c>
      <c r="H627" s="522" t="s">
        <v>1742</v>
      </c>
      <c r="I627" s="543" t="s">
        <v>2349</v>
      </c>
      <c r="J627" s="58"/>
    </row>
    <row r="628" spans="1:10" ht="25.5" x14ac:dyDescent="0.2">
      <c r="A628" s="58"/>
      <c r="B628" s="572">
        <v>621</v>
      </c>
      <c r="C628" s="500" t="s">
        <v>5279</v>
      </c>
      <c r="D628" s="426" t="s">
        <v>5280</v>
      </c>
      <c r="E628" s="91" t="s">
        <v>10557</v>
      </c>
      <c r="F628" s="67"/>
      <c r="G628" s="542" t="s">
        <v>3487</v>
      </c>
      <c r="H628" s="522" t="s">
        <v>1741</v>
      </c>
      <c r="I628" s="543" t="s">
        <v>2349</v>
      </c>
      <c r="J628" s="58"/>
    </row>
    <row r="629" spans="1:10" ht="25.5" x14ac:dyDescent="0.2">
      <c r="A629" s="58"/>
      <c r="B629" s="565">
        <v>622</v>
      </c>
      <c r="C629" s="500" t="s">
        <v>8081</v>
      </c>
      <c r="D629" s="426" t="s">
        <v>8076</v>
      </c>
      <c r="E629" s="91" t="s">
        <v>8082</v>
      </c>
      <c r="F629" s="67"/>
      <c r="G629" s="542" t="s">
        <v>3487</v>
      </c>
      <c r="H629" s="522" t="s">
        <v>1747</v>
      </c>
      <c r="I629" s="543" t="s">
        <v>2349</v>
      </c>
      <c r="J629" s="58"/>
    </row>
    <row r="630" spans="1:10" ht="51" x14ac:dyDescent="0.2">
      <c r="A630" s="58"/>
      <c r="B630" s="572">
        <v>623</v>
      </c>
      <c r="C630" s="500" t="s">
        <v>1194</v>
      </c>
      <c r="D630" s="426" t="s">
        <v>1195</v>
      </c>
      <c r="E630" s="91" t="s">
        <v>2464</v>
      </c>
      <c r="F630" s="67"/>
      <c r="G630" s="542" t="s">
        <v>3487</v>
      </c>
      <c r="H630" s="522" t="s">
        <v>1196</v>
      </c>
      <c r="I630" s="543" t="s">
        <v>2350</v>
      </c>
      <c r="J630" s="58"/>
    </row>
    <row r="631" spans="1:10" ht="25.5" x14ac:dyDescent="0.2">
      <c r="A631" s="58"/>
      <c r="B631" s="565">
        <v>624</v>
      </c>
      <c r="C631" s="500" t="s">
        <v>6726</v>
      </c>
      <c r="D631" s="426" t="s">
        <v>6727</v>
      </c>
      <c r="E631" s="91" t="s">
        <v>6728</v>
      </c>
      <c r="F631" s="67"/>
      <c r="G631" s="542" t="s">
        <v>3487</v>
      </c>
      <c r="H631" s="522" t="s">
        <v>1747</v>
      </c>
      <c r="I631" s="543" t="s">
        <v>2349</v>
      </c>
      <c r="J631" s="58"/>
    </row>
    <row r="632" spans="1:10" ht="25.5" x14ac:dyDescent="0.2">
      <c r="A632" s="58"/>
      <c r="B632" s="572">
        <v>625</v>
      </c>
      <c r="C632" s="500" t="s">
        <v>2593</v>
      </c>
      <c r="D632" s="426" t="s">
        <v>2587</v>
      </c>
      <c r="E632" s="91" t="s">
        <v>2594</v>
      </c>
      <c r="F632" s="67"/>
      <c r="G632" s="542" t="s">
        <v>8086</v>
      </c>
      <c r="H632" s="522" t="s">
        <v>1723</v>
      </c>
      <c r="I632" s="543" t="s">
        <v>2349</v>
      </c>
      <c r="J632" s="58"/>
    </row>
    <row r="633" spans="1:10" ht="25.5" x14ac:dyDescent="0.2">
      <c r="A633" s="58"/>
      <c r="B633" s="565">
        <v>626</v>
      </c>
      <c r="C633" s="500" t="s">
        <v>9539</v>
      </c>
      <c r="D633" s="426" t="s">
        <v>9536</v>
      </c>
      <c r="E633" s="91" t="s">
        <v>9540</v>
      </c>
      <c r="F633" s="67"/>
      <c r="G633" s="542" t="s">
        <v>3487</v>
      </c>
      <c r="H633" s="522" t="s">
        <v>1747</v>
      </c>
      <c r="I633" s="543" t="s">
        <v>2349</v>
      </c>
      <c r="J633" s="58"/>
    </row>
    <row r="634" spans="1:10" ht="25.5" x14ac:dyDescent="0.2">
      <c r="A634" s="58"/>
      <c r="B634" s="572">
        <v>627</v>
      </c>
      <c r="C634" s="500" t="s">
        <v>6175</v>
      </c>
      <c r="D634" s="426" t="s">
        <v>6176</v>
      </c>
      <c r="E634" s="91" t="s">
        <v>6177</v>
      </c>
      <c r="F634" s="67"/>
      <c r="G634" s="542" t="s">
        <v>8086</v>
      </c>
      <c r="H634" s="522" t="s">
        <v>1719</v>
      </c>
      <c r="I634" s="543" t="s">
        <v>2349</v>
      </c>
      <c r="J634" s="58"/>
    </row>
    <row r="635" spans="1:10" ht="25.5" x14ac:dyDescent="0.2">
      <c r="A635" s="58"/>
      <c r="B635" s="565">
        <v>628</v>
      </c>
      <c r="C635" s="500" t="s">
        <v>7370</v>
      </c>
      <c r="D635" s="426" t="s">
        <v>7371</v>
      </c>
      <c r="E635" s="91" t="s">
        <v>7372</v>
      </c>
      <c r="F635" s="67"/>
      <c r="G635" s="542" t="s">
        <v>3487</v>
      </c>
      <c r="H635" s="522" t="s">
        <v>4158</v>
      </c>
      <c r="I635" s="543" t="s">
        <v>2349</v>
      </c>
      <c r="J635" s="58"/>
    </row>
    <row r="636" spans="1:10" ht="38.25" x14ac:dyDescent="0.2">
      <c r="A636" s="58"/>
      <c r="B636" s="572">
        <v>629</v>
      </c>
      <c r="C636" s="500" t="s">
        <v>7384</v>
      </c>
      <c r="D636" s="426" t="s">
        <v>7385</v>
      </c>
      <c r="E636" s="91" t="s">
        <v>7386</v>
      </c>
      <c r="F636" s="67"/>
      <c r="G636" s="542" t="s">
        <v>3487</v>
      </c>
      <c r="H636" s="522" t="s">
        <v>5880</v>
      </c>
      <c r="I636" s="543" t="s">
        <v>2349</v>
      </c>
      <c r="J636" s="58"/>
    </row>
    <row r="637" spans="1:10" ht="51" x14ac:dyDescent="0.2">
      <c r="A637" s="58"/>
      <c r="B637" s="565">
        <v>630</v>
      </c>
      <c r="C637" s="500" t="s">
        <v>9843</v>
      </c>
      <c r="D637" s="426" t="s">
        <v>9841</v>
      </c>
      <c r="E637" s="91" t="s">
        <v>9844</v>
      </c>
      <c r="F637" s="67"/>
      <c r="G637" s="542" t="s">
        <v>3487</v>
      </c>
      <c r="H637" s="522" t="s">
        <v>5880</v>
      </c>
      <c r="I637" s="543" t="s">
        <v>2349</v>
      </c>
      <c r="J637" s="58"/>
    </row>
    <row r="638" spans="1:10" ht="89.25" x14ac:dyDescent="0.2">
      <c r="A638" s="58"/>
      <c r="B638" s="572">
        <v>631</v>
      </c>
      <c r="C638" s="500" t="s">
        <v>10337</v>
      </c>
      <c r="D638" s="426" t="s">
        <v>10338</v>
      </c>
      <c r="E638" s="91" t="s">
        <v>10339</v>
      </c>
      <c r="F638" s="67"/>
      <c r="G638" s="542" t="s">
        <v>3487</v>
      </c>
      <c r="H638" s="522" t="s">
        <v>5880</v>
      </c>
      <c r="I638" s="543" t="s">
        <v>2349</v>
      </c>
      <c r="J638" s="58"/>
    </row>
    <row r="639" spans="1:10" ht="76.5" x14ac:dyDescent="0.2">
      <c r="A639" s="58"/>
      <c r="B639" s="565">
        <v>632</v>
      </c>
      <c r="C639" s="500" t="s">
        <v>10555</v>
      </c>
      <c r="D639" s="426" t="s">
        <v>10554</v>
      </c>
      <c r="E639" s="91" t="s">
        <v>10567</v>
      </c>
      <c r="F639" s="67"/>
      <c r="G639" s="542" t="s">
        <v>3487</v>
      </c>
      <c r="H639" s="522" t="s">
        <v>1732</v>
      </c>
      <c r="I639" s="543" t="s">
        <v>2349</v>
      </c>
      <c r="J639" s="58"/>
    </row>
    <row r="640" spans="1:10" ht="76.5" x14ac:dyDescent="0.2">
      <c r="A640" s="58"/>
      <c r="B640" s="572">
        <v>633</v>
      </c>
      <c r="C640" s="500" t="s">
        <v>11371</v>
      </c>
      <c r="D640" s="426" t="s">
        <v>11372</v>
      </c>
      <c r="E640" s="91" t="s">
        <v>11373</v>
      </c>
      <c r="F640" s="67"/>
      <c r="G640" s="542" t="s">
        <v>1744</v>
      </c>
      <c r="H640" s="542" t="s">
        <v>1743</v>
      </c>
      <c r="I640" s="543" t="s">
        <v>2349</v>
      </c>
      <c r="J640" s="58"/>
    </row>
    <row r="641" spans="1:10" ht="25.5" x14ac:dyDescent="0.2">
      <c r="A641" s="58"/>
      <c r="B641" s="565">
        <v>630</v>
      </c>
      <c r="C641" s="500" t="s">
        <v>14648</v>
      </c>
      <c r="D641" s="426" t="s">
        <v>14649</v>
      </c>
      <c r="E641" s="91" t="s">
        <v>14650</v>
      </c>
      <c r="F641" s="67"/>
      <c r="G641" s="542" t="s">
        <v>3487</v>
      </c>
      <c r="H641" s="522" t="s">
        <v>5880</v>
      </c>
      <c r="I641" s="543" t="s">
        <v>2349</v>
      </c>
      <c r="J641" s="58"/>
    </row>
    <row r="642" spans="1:10" ht="63.75" x14ac:dyDescent="0.2">
      <c r="A642" s="58"/>
      <c r="B642" s="565">
        <v>634</v>
      </c>
      <c r="C642" s="500" t="s">
        <v>3759</v>
      </c>
      <c r="D642" s="426" t="s">
        <v>10556</v>
      </c>
      <c r="E642" s="91" t="s">
        <v>16013</v>
      </c>
      <c r="F642" s="67"/>
      <c r="G642" s="542" t="s">
        <v>3486</v>
      </c>
      <c r="H642" s="522" t="s">
        <v>3486</v>
      </c>
      <c r="I642" s="543" t="s">
        <v>2349</v>
      </c>
      <c r="J642" s="58"/>
    </row>
    <row r="643" spans="1:10" ht="38.25" x14ac:dyDescent="0.2">
      <c r="A643" s="58"/>
      <c r="B643" s="572">
        <v>635</v>
      </c>
      <c r="C643" s="500" t="s">
        <v>4032</v>
      </c>
      <c r="D643" s="69" t="s">
        <v>3379</v>
      </c>
      <c r="E643" s="70" t="s">
        <v>4036</v>
      </c>
      <c r="F643" s="67"/>
      <c r="G643" s="542" t="s">
        <v>3486</v>
      </c>
      <c r="H643" s="522" t="s">
        <v>3486</v>
      </c>
      <c r="I643" s="543" t="s">
        <v>2349</v>
      </c>
      <c r="J643" s="58"/>
    </row>
    <row r="644" spans="1:10" ht="38.25" x14ac:dyDescent="0.2">
      <c r="A644" s="58"/>
      <c r="B644" s="565">
        <v>636</v>
      </c>
      <c r="C644" s="500" t="s">
        <v>4034</v>
      </c>
      <c r="D644" s="69" t="s">
        <v>4035</v>
      </c>
      <c r="E644" s="70" t="s">
        <v>9678</v>
      </c>
      <c r="F644" s="67"/>
      <c r="G644" s="542" t="s">
        <v>3486</v>
      </c>
      <c r="H644" s="522" t="s">
        <v>3486</v>
      </c>
      <c r="I644" s="543" t="s">
        <v>2349</v>
      </c>
      <c r="J644" s="58"/>
    </row>
    <row r="645" spans="1:10" ht="25.5" x14ac:dyDescent="0.2">
      <c r="A645" s="58"/>
      <c r="B645" s="572">
        <v>637</v>
      </c>
      <c r="C645" s="500" t="s">
        <v>9676</v>
      </c>
      <c r="D645" s="69" t="s">
        <v>9677</v>
      </c>
      <c r="E645" s="70" t="s">
        <v>9679</v>
      </c>
      <c r="F645" s="67"/>
      <c r="G645" s="542"/>
      <c r="H645" s="522"/>
      <c r="I645" s="543"/>
      <c r="J645" s="58"/>
    </row>
    <row r="646" spans="1:10" ht="51" x14ac:dyDescent="0.2">
      <c r="A646" s="58"/>
      <c r="B646" s="565">
        <v>638</v>
      </c>
      <c r="C646" s="500" t="s">
        <v>8113</v>
      </c>
      <c r="D646" s="426" t="s">
        <v>8111</v>
      </c>
      <c r="E646" s="91" t="s">
        <v>8114</v>
      </c>
      <c r="F646" s="67"/>
      <c r="G646" s="542"/>
      <c r="H646" s="522"/>
      <c r="I646" s="543"/>
      <c r="J646" s="58"/>
    </row>
    <row r="647" spans="1:10" ht="38.25" x14ac:dyDescent="0.2">
      <c r="A647" s="58"/>
      <c r="B647" s="572">
        <v>639</v>
      </c>
      <c r="C647" s="500" t="s">
        <v>48</v>
      </c>
      <c r="D647" s="426" t="s">
        <v>50</v>
      </c>
      <c r="E647" s="91" t="s">
        <v>51</v>
      </c>
      <c r="F647" s="67"/>
      <c r="G647" s="542"/>
      <c r="H647" s="522"/>
      <c r="I647" s="543"/>
      <c r="J647" s="58"/>
    </row>
    <row r="648" spans="1:10" ht="38.25" x14ac:dyDescent="0.2">
      <c r="A648" s="58"/>
      <c r="B648" s="565">
        <v>640</v>
      </c>
      <c r="C648" s="500" t="s">
        <v>49</v>
      </c>
      <c r="D648" s="426" t="s">
        <v>50</v>
      </c>
      <c r="E648" s="91" t="s">
        <v>52</v>
      </c>
      <c r="F648" s="67"/>
      <c r="G648" s="542"/>
      <c r="H648" s="522"/>
      <c r="I648" s="543"/>
      <c r="J648" s="58"/>
    </row>
    <row r="649" spans="1:10" ht="25.5" x14ac:dyDescent="0.2">
      <c r="A649" s="58"/>
      <c r="B649" s="572">
        <v>641</v>
      </c>
      <c r="C649" s="500" t="s">
        <v>2287</v>
      </c>
      <c r="D649" s="69" t="s">
        <v>7801</v>
      </c>
      <c r="E649" s="70" t="s">
        <v>5578</v>
      </c>
      <c r="F649" s="67"/>
      <c r="G649" s="542" t="s">
        <v>1740</v>
      </c>
      <c r="H649" s="522" t="s">
        <v>1739</v>
      </c>
      <c r="I649" s="543" t="s">
        <v>2349</v>
      </c>
      <c r="J649" s="58"/>
    </row>
    <row r="650" spans="1:10" ht="51" x14ac:dyDescent="0.2">
      <c r="A650" s="58"/>
      <c r="B650" s="565">
        <v>642</v>
      </c>
      <c r="C650" s="500" t="s">
        <v>2286</v>
      </c>
      <c r="D650" s="69" t="s">
        <v>4344</v>
      </c>
      <c r="E650" s="70" t="s">
        <v>2783</v>
      </c>
      <c r="F650" s="67"/>
      <c r="G650" s="542" t="s">
        <v>3487</v>
      </c>
      <c r="H650" s="522" t="s">
        <v>1747</v>
      </c>
      <c r="I650" s="543" t="s">
        <v>2349</v>
      </c>
      <c r="J650" s="58"/>
    </row>
    <row r="651" spans="1:10" ht="51" x14ac:dyDescent="0.2">
      <c r="A651" s="58"/>
      <c r="B651" s="572">
        <v>643</v>
      </c>
      <c r="C651" s="500" t="s">
        <v>2288</v>
      </c>
      <c r="D651" s="426" t="s">
        <v>10785</v>
      </c>
      <c r="E651" s="70" t="s">
        <v>2784</v>
      </c>
      <c r="F651" s="67"/>
      <c r="G651" s="542" t="s">
        <v>3487</v>
      </c>
      <c r="H651" s="522" t="s">
        <v>1738</v>
      </c>
      <c r="I651" s="543" t="s">
        <v>2349</v>
      </c>
      <c r="J651" s="58"/>
    </row>
    <row r="652" spans="1:10" ht="25.5" x14ac:dyDescent="0.2">
      <c r="A652" s="58"/>
      <c r="B652" s="565">
        <v>644</v>
      </c>
      <c r="C652" s="500" t="s">
        <v>3972</v>
      </c>
      <c r="D652" s="426" t="s">
        <v>2088</v>
      </c>
      <c r="E652" s="91" t="s">
        <v>2718</v>
      </c>
      <c r="F652" s="67"/>
      <c r="G652" s="542" t="s">
        <v>3486</v>
      </c>
      <c r="H652" s="522" t="s">
        <v>3486</v>
      </c>
      <c r="I652" s="543" t="s">
        <v>2349</v>
      </c>
      <c r="J652" s="58"/>
    </row>
    <row r="653" spans="1:10" ht="25.5" x14ac:dyDescent="0.2">
      <c r="A653" s="58"/>
      <c r="B653" s="572">
        <v>645</v>
      </c>
      <c r="C653" s="500" t="s">
        <v>3942</v>
      </c>
      <c r="D653" s="426" t="s">
        <v>3943</v>
      </c>
      <c r="E653" s="91" t="s">
        <v>2461</v>
      </c>
      <c r="F653" s="67"/>
      <c r="G653" s="542" t="s">
        <v>3486</v>
      </c>
      <c r="H653" s="522" t="s">
        <v>3486</v>
      </c>
      <c r="I653" s="543" t="s">
        <v>2349</v>
      </c>
      <c r="J653" s="58"/>
    </row>
    <row r="654" spans="1:10" ht="63.75" x14ac:dyDescent="0.2">
      <c r="A654" s="58"/>
      <c r="B654" s="565">
        <v>646</v>
      </c>
      <c r="C654" s="500" t="s">
        <v>858</v>
      </c>
      <c r="D654" s="426" t="s">
        <v>859</v>
      </c>
      <c r="E654" s="91" t="s">
        <v>2141</v>
      </c>
      <c r="F654" s="67"/>
      <c r="G654" s="542" t="s">
        <v>3486</v>
      </c>
      <c r="H654" s="522" t="s">
        <v>1719</v>
      </c>
      <c r="I654" s="543" t="s">
        <v>2349</v>
      </c>
      <c r="J654" s="58"/>
    </row>
    <row r="655" spans="1:10" ht="76.5" x14ac:dyDescent="0.2">
      <c r="A655" s="58"/>
      <c r="B655" s="572">
        <v>647</v>
      </c>
      <c r="C655" s="500" t="s">
        <v>155</v>
      </c>
      <c r="D655" s="426" t="s">
        <v>156</v>
      </c>
      <c r="E655" s="91" t="s">
        <v>8678</v>
      </c>
      <c r="F655" s="67"/>
      <c r="G655" s="542" t="s">
        <v>3486</v>
      </c>
      <c r="H655" s="522" t="s">
        <v>157</v>
      </c>
      <c r="I655" s="543" t="s">
        <v>2349</v>
      </c>
      <c r="J655" s="58"/>
    </row>
    <row r="656" spans="1:10" ht="51" x14ac:dyDescent="0.2">
      <c r="A656" s="58"/>
      <c r="B656" s="565">
        <v>648</v>
      </c>
      <c r="C656" s="500" t="s">
        <v>10160</v>
      </c>
      <c r="D656" s="426" t="s">
        <v>10164</v>
      </c>
      <c r="E656" s="91" t="s">
        <v>10162</v>
      </c>
      <c r="F656" s="67"/>
      <c r="G656" s="542" t="s">
        <v>3486</v>
      </c>
      <c r="H656" s="522" t="s">
        <v>1719</v>
      </c>
      <c r="I656" s="543" t="s">
        <v>2349</v>
      </c>
      <c r="J656" s="58"/>
    </row>
    <row r="657" spans="1:10" ht="51" x14ac:dyDescent="0.2">
      <c r="A657" s="58"/>
      <c r="B657" s="572">
        <v>649</v>
      </c>
      <c r="C657" s="500" t="s">
        <v>10161</v>
      </c>
      <c r="D657" s="426" t="s">
        <v>10165</v>
      </c>
      <c r="E657" s="91" t="s">
        <v>10163</v>
      </c>
      <c r="F657" s="67"/>
      <c r="G657" s="542"/>
      <c r="H657" s="522"/>
      <c r="I657" s="543"/>
      <c r="J657" s="58"/>
    </row>
    <row r="658" spans="1:10" ht="51" x14ac:dyDescent="0.2">
      <c r="A658" s="58"/>
      <c r="B658" s="565">
        <v>650</v>
      </c>
      <c r="C658" s="500" t="s">
        <v>10746</v>
      </c>
      <c r="D658" s="426" t="s">
        <v>10747</v>
      </c>
      <c r="E658" s="91" t="s">
        <v>10748</v>
      </c>
      <c r="F658" s="67"/>
      <c r="G658" s="542"/>
      <c r="H658" s="522"/>
      <c r="I658" s="543"/>
      <c r="J658" s="58"/>
    </row>
    <row r="659" spans="1:10" ht="102" x14ac:dyDescent="0.2">
      <c r="A659" s="58"/>
      <c r="B659" s="572">
        <v>651</v>
      </c>
      <c r="C659" s="500" t="s">
        <v>10685</v>
      </c>
      <c r="D659" s="426" t="s">
        <v>10684</v>
      </c>
      <c r="E659" s="91" t="s">
        <v>10686</v>
      </c>
      <c r="F659" s="67"/>
      <c r="G659" s="542"/>
      <c r="H659" s="522"/>
      <c r="I659" s="543"/>
      <c r="J659" s="58"/>
    </row>
    <row r="660" spans="1:10" ht="51" x14ac:dyDescent="0.2">
      <c r="A660" s="58"/>
      <c r="B660" s="565">
        <v>652</v>
      </c>
      <c r="C660" s="500" t="s">
        <v>7906</v>
      </c>
      <c r="D660" s="426" t="s">
        <v>8949</v>
      </c>
      <c r="E660" s="91" t="s">
        <v>7907</v>
      </c>
      <c r="F660" s="92" t="s">
        <v>3711</v>
      </c>
      <c r="G660" s="542"/>
      <c r="H660" s="522"/>
      <c r="I660" s="543"/>
      <c r="J660" s="58"/>
    </row>
    <row r="661" spans="1:10" ht="38.25" x14ac:dyDescent="0.2">
      <c r="A661" s="58"/>
      <c r="B661" s="572">
        <v>653</v>
      </c>
      <c r="C661" s="500" t="s">
        <v>8950</v>
      </c>
      <c r="D661" s="426" t="s">
        <v>9523</v>
      </c>
      <c r="E661" s="91" t="s">
        <v>8951</v>
      </c>
      <c r="F661" s="92" t="s">
        <v>3711</v>
      </c>
      <c r="G661" s="542"/>
      <c r="H661" s="522"/>
      <c r="I661" s="543"/>
      <c r="J661" s="58"/>
    </row>
    <row r="662" spans="1:10" ht="38.25" x14ac:dyDescent="0.2">
      <c r="A662" s="58"/>
      <c r="B662" s="565">
        <v>654</v>
      </c>
      <c r="C662" s="500" t="s">
        <v>13085</v>
      </c>
      <c r="D662" s="426" t="s">
        <v>13877</v>
      </c>
      <c r="E662" s="91" t="s">
        <v>13086</v>
      </c>
      <c r="F662" s="92"/>
      <c r="G662" s="542"/>
      <c r="H662" s="522"/>
      <c r="I662" s="543"/>
      <c r="J662" s="58"/>
    </row>
    <row r="663" spans="1:10" ht="63.75" x14ac:dyDescent="0.2">
      <c r="A663" s="58"/>
      <c r="B663" s="572">
        <v>655</v>
      </c>
      <c r="C663" s="500" t="s">
        <v>61</v>
      </c>
      <c r="D663" s="426" t="s">
        <v>10153</v>
      </c>
      <c r="E663" s="91" t="s">
        <v>7909</v>
      </c>
      <c r="F663" s="92" t="s">
        <v>7908</v>
      </c>
      <c r="G663" s="542"/>
      <c r="H663" s="522"/>
      <c r="I663" s="543"/>
      <c r="J663" s="58"/>
    </row>
    <row r="664" spans="1:10" ht="38.25" x14ac:dyDescent="0.2">
      <c r="A664" s="58"/>
      <c r="B664" s="565">
        <v>656</v>
      </c>
      <c r="C664" s="500" t="s">
        <v>62</v>
      </c>
      <c r="D664" s="426" t="s">
        <v>56</v>
      </c>
      <c r="E664" s="91" t="s">
        <v>65</v>
      </c>
      <c r="F664" s="92"/>
      <c r="G664" s="542"/>
      <c r="H664" s="522"/>
      <c r="I664" s="543"/>
      <c r="J664" s="58"/>
    </row>
    <row r="665" spans="1:10" ht="89.25" x14ac:dyDescent="0.2">
      <c r="A665" s="58"/>
      <c r="B665" s="572">
        <v>657</v>
      </c>
      <c r="C665" s="500" t="s">
        <v>9170</v>
      </c>
      <c r="D665" s="426" t="s">
        <v>6719</v>
      </c>
      <c r="E665" s="91" t="s">
        <v>6721</v>
      </c>
      <c r="F665" s="67"/>
      <c r="G665" s="542" t="s">
        <v>3486</v>
      </c>
      <c r="H665" s="522" t="s">
        <v>3486</v>
      </c>
      <c r="I665" s="543" t="s">
        <v>2349</v>
      </c>
      <c r="J665" s="58"/>
    </row>
    <row r="666" spans="1:10" ht="63.75" x14ac:dyDescent="0.2">
      <c r="A666" s="58"/>
      <c r="B666" s="565">
        <v>658</v>
      </c>
      <c r="C666" s="500" t="s">
        <v>9171</v>
      </c>
      <c r="D666" s="426" t="s">
        <v>9172</v>
      </c>
      <c r="E666" s="91" t="s">
        <v>9173</v>
      </c>
      <c r="F666" s="67"/>
      <c r="G666" s="542" t="s">
        <v>3486</v>
      </c>
      <c r="H666" s="522" t="s">
        <v>3486</v>
      </c>
      <c r="I666" s="543" t="s">
        <v>2349</v>
      </c>
      <c r="J666" s="58"/>
    </row>
    <row r="667" spans="1:10" ht="63.75" x14ac:dyDescent="0.2">
      <c r="A667" s="58"/>
      <c r="B667" s="572">
        <v>659</v>
      </c>
      <c r="C667" s="500" t="s">
        <v>1230</v>
      </c>
      <c r="D667" s="426" t="s">
        <v>1231</v>
      </c>
      <c r="E667" s="91" t="s">
        <v>1233</v>
      </c>
      <c r="F667" s="67"/>
      <c r="G667" s="542"/>
      <c r="H667" s="522"/>
      <c r="I667" s="543"/>
      <c r="J667" s="58"/>
    </row>
    <row r="668" spans="1:10" ht="38.25" x14ac:dyDescent="0.2">
      <c r="A668" s="58"/>
      <c r="B668" s="565">
        <v>660</v>
      </c>
      <c r="C668" s="500" t="s">
        <v>12870</v>
      </c>
      <c r="D668" s="426" t="s">
        <v>12871</v>
      </c>
      <c r="E668" s="91" t="s">
        <v>12872</v>
      </c>
      <c r="F668" s="67"/>
      <c r="G668" s="542"/>
      <c r="H668" s="522"/>
      <c r="I668" s="543"/>
      <c r="J668" s="58"/>
    </row>
    <row r="669" spans="1:10" ht="76.5" x14ac:dyDescent="0.2">
      <c r="A669" s="58"/>
      <c r="B669" s="572">
        <v>661</v>
      </c>
      <c r="C669" s="500" t="s">
        <v>5011</v>
      </c>
      <c r="D669" s="426" t="s">
        <v>2796</v>
      </c>
      <c r="E669" s="91" t="s">
        <v>3991</v>
      </c>
      <c r="F669" s="67"/>
      <c r="G669" s="542" t="s">
        <v>3486</v>
      </c>
      <c r="H669" s="522" t="s">
        <v>3486</v>
      </c>
      <c r="I669" s="543" t="s">
        <v>3992</v>
      </c>
      <c r="J669" s="58"/>
    </row>
    <row r="670" spans="1:10" ht="127.5" x14ac:dyDescent="0.2">
      <c r="A670" s="58"/>
      <c r="B670" s="565">
        <v>662</v>
      </c>
      <c r="C670" s="500" t="s">
        <v>10075</v>
      </c>
      <c r="D670" s="426" t="s">
        <v>832</v>
      </c>
      <c r="E670" s="91" t="s">
        <v>93</v>
      </c>
      <c r="F670" s="67"/>
      <c r="G670" s="542"/>
      <c r="H670" s="522"/>
      <c r="I670" s="543"/>
      <c r="J670" s="58"/>
    </row>
    <row r="671" spans="1:10" ht="38.25" x14ac:dyDescent="0.2">
      <c r="A671" s="58"/>
      <c r="B671" s="572">
        <v>663</v>
      </c>
      <c r="C671" s="500" t="s">
        <v>10076</v>
      </c>
      <c r="D671" s="426" t="s">
        <v>10071</v>
      </c>
      <c r="E671" s="91" t="s">
        <v>10310</v>
      </c>
      <c r="F671" s="67"/>
      <c r="G671" s="542"/>
      <c r="H671" s="522"/>
      <c r="I671" s="543"/>
      <c r="J671" s="58"/>
    </row>
    <row r="672" spans="1:10" ht="51" x14ac:dyDescent="0.2">
      <c r="A672" s="58"/>
      <c r="B672" s="565">
        <v>664</v>
      </c>
      <c r="C672" s="500" t="s">
        <v>10078</v>
      </c>
      <c r="D672" s="426" t="s">
        <v>10079</v>
      </c>
      <c r="E672" s="91" t="s">
        <v>10309</v>
      </c>
      <c r="F672" s="67"/>
      <c r="G672" s="542"/>
      <c r="H672" s="522"/>
      <c r="I672" s="543"/>
      <c r="J672" s="58"/>
    </row>
    <row r="673" spans="1:10" ht="25.5" x14ac:dyDescent="0.2">
      <c r="A673" s="58"/>
      <c r="B673" s="572">
        <v>665</v>
      </c>
      <c r="C673" s="500" t="s">
        <v>4831</v>
      </c>
      <c r="D673" s="426" t="s">
        <v>10407</v>
      </c>
      <c r="E673" s="91" t="s">
        <v>2723</v>
      </c>
      <c r="F673" s="67"/>
      <c r="G673" s="542" t="s">
        <v>1728</v>
      </c>
      <c r="H673" s="522" t="s">
        <v>1737</v>
      </c>
      <c r="I673" s="543" t="s">
        <v>2349</v>
      </c>
      <c r="J673" s="58"/>
    </row>
    <row r="674" spans="1:10" ht="25.5" x14ac:dyDescent="0.2">
      <c r="A674" s="58"/>
      <c r="B674" s="565">
        <v>666</v>
      </c>
      <c r="C674" s="500" t="s">
        <v>915</v>
      </c>
      <c r="D674" s="426" t="s">
        <v>2124</v>
      </c>
      <c r="E674" s="91" t="s">
        <v>2720</v>
      </c>
      <c r="F674" s="67"/>
      <c r="G674" s="542" t="s">
        <v>1728</v>
      </c>
      <c r="H674" s="522" t="s">
        <v>1736</v>
      </c>
      <c r="I674" s="543" t="s">
        <v>2349</v>
      </c>
      <c r="J674" s="58"/>
    </row>
    <row r="675" spans="1:10" ht="25.5" x14ac:dyDescent="0.2">
      <c r="A675" s="58"/>
      <c r="B675" s="572">
        <v>667</v>
      </c>
      <c r="C675" s="500" t="s">
        <v>1885</v>
      </c>
      <c r="D675" s="69" t="s">
        <v>2122</v>
      </c>
      <c r="E675" s="70" t="s">
        <v>2719</v>
      </c>
      <c r="F675" s="67"/>
      <c r="G675" s="542" t="s">
        <v>1728</v>
      </c>
      <c r="H675" s="522" t="s">
        <v>1735</v>
      </c>
      <c r="I675" s="543" t="s">
        <v>2349</v>
      </c>
      <c r="J675" s="58"/>
    </row>
    <row r="676" spans="1:10" ht="25.5" x14ac:dyDescent="0.2">
      <c r="A676" s="58"/>
      <c r="B676" s="565">
        <v>668</v>
      </c>
      <c r="C676" s="500" t="s">
        <v>1886</v>
      </c>
      <c r="D676" s="69" t="s">
        <v>1881</v>
      </c>
      <c r="E676" s="70" t="s">
        <v>2721</v>
      </c>
      <c r="F676" s="67"/>
      <c r="G676" s="542" t="s">
        <v>1728</v>
      </c>
      <c r="H676" s="522" t="s">
        <v>1734</v>
      </c>
      <c r="I676" s="543" t="s">
        <v>2349</v>
      </c>
      <c r="J676" s="58"/>
    </row>
    <row r="677" spans="1:10" ht="25.5" x14ac:dyDescent="0.2">
      <c r="A677" s="58"/>
      <c r="B677" s="572">
        <v>669</v>
      </c>
      <c r="C677" s="500" t="s">
        <v>6638</v>
      </c>
      <c r="D677" s="426" t="s">
        <v>13810</v>
      </c>
      <c r="E677" s="91" t="s">
        <v>2722</v>
      </c>
      <c r="F677" s="67"/>
      <c r="G677" s="542" t="s">
        <v>1728</v>
      </c>
      <c r="H677" s="522" t="s">
        <v>1733</v>
      </c>
      <c r="I677" s="543" t="s">
        <v>2349</v>
      </c>
      <c r="J677" s="58"/>
    </row>
    <row r="678" spans="1:10" ht="25.5" x14ac:dyDescent="0.2">
      <c r="A678" s="58"/>
      <c r="B678" s="565">
        <v>670</v>
      </c>
      <c r="C678" s="500" t="s">
        <v>1516</v>
      </c>
      <c r="D678" s="426" t="s">
        <v>1517</v>
      </c>
      <c r="E678" s="91" t="s">
        <v>1518</v>
      </c>
      <c r="F678" s="67"/>
      <c r="G678" s="542" t="s">
        <v>1728</v>
      </c>
      <c r="H678" s="522" t="s">
        <v>1733</v>
      </c>
      <c r="I678" s="543" t="s">
        <v>2349</v>
      </c>
      <c r="J678" s="58"/>
    </row>
    <row r="679" spans="1:10" ht="25.5" x14ac:dyDescent="0.2">
      <c r="A679" s="58"/>
      <c r="B679" s="572">
        <v>671</v>
      </c>
      <c r="C679" s="500" t="s">
        <v>1520</v>
      </c>
      <c r="D679" s="426" t="s">
        <v>10867</v>
      </c>
      <c r="E679" s="91" t="s">
        <v>1519</v>
      </c>
      <c r="F679" s="67"/>
      <c r="G679" s="542" t="s">
        <v>1728</v>
      </c>
      <c r="H679" s="522" t="s">
        <v>1733</v>
      </c>
      <c r="I679" s="543" t="s">
        <v>2349</v>
      </c>
      <c r="J679" s="58"/>
    </row>
    <row r="680" spans="1:10" ht="25.5" x14ac:dyDescent="0.2">
      <c r="A680" s="58"/>
      <c r="B680" s="565">
        <v>672</v>
      </c>
      <c r="C680" s="500" t="s">
        <v>10864</v>
      </c>
      <c r="D680" s="426" t="s">
        <v>10866</v>
      </c>
      <c r="E680" s="91" t="s">
        <v>10865</v>
      </c>
      <c r="F680" s="67"/>
      <c r="G680" s="542" t="s">
        <v>1728</v>
      </c>
      <c r="H680" s="522" t="s">
        <v>1733</v>
      </c>
      <c r="I680" s="543" t="s">
        <v>2349</v>
      </c>
      <c r="J680" s="58"/>
    </row>
    <row r="681" spans="1:10" ht="25.5" x14ac:dyDescent="0.2">
      <c r="A681" s="58"/>
      <c r="B681" s="572">
        <v>673</v>
      </c>
      <c r="C681" s="500" t="s">
        <v>6454</v>
      </c>
      <c r="D681" s="426" t="s">
        <v>4966</v>
      </c>
      <c r="E681" s="91" t="s">
        <v>7319</v>
      </c>
      <c r="F681" s="67"/>
      <c r="G681" s="542" t="s">
        <v>1728</v>
      </c>
      <c r="H681" s="522"/>
      <c r="I681" s="540" t="s">
        <v>1728</v>
      </c>
      <c r="J681" s="58"/>
    </row>
    <row r="682" spans="1:10" ht="51" x14ac:dyDescent="0.2">
      <c r="A682" s="58"/>
      <c r="B682" s="565">
        <v>674</v>
      </c>
      <c r="C682" s="500" t="s">
        <v>6455</v>
      </c>
      <c r="D682" s="426" t="s">
        <v>7271</v>
      </c>
      <c r="E682" s="91" t="s">
        <v>3666</v>
      </c>
      <c r="F682" s="67"/>
      <c r="G682" s="542" t="s">
        <v>1728</v>
      </c>
      <c r="H682" s="522"/>
      <c r="I682" s="540" t="s">
        <v>1728</v>
      </c>
      <c r="J682" s="58"/>
    </row>
    <row r="683" spans="1:10" ht="38.25" x14ac:dyDescent="0.2">
      <c r="A683" s="58"/>
      <c r="B683" s="572">
        <v>675</v>
      </c>
      <c r="C683" s="500" t="s">
        <v>7211</v>
      </c>
      <c r="D683" s="426" t="s">
        <v>6456</v>
      </c>
      <c r="E683" s="91" t="s">
        <v>7212</v>
      </c>
      <c r="F683" s="67"/>
      <c r="G683" s="542" t="s">
        <v>1728</v>
      </c>
      <c r="H683" s="522" t="s">
        <v>3486</v>
      </c>
      <c r="I683" s="540" t="s">
        <v>1728</v>
      </c>
      <c r="J683" s="58"/>
    </row>
    <row r="684" spans="1:10" ht="38.25" x14ac:dyDescent="0.2">
      <c r="A684" s="58"/>
      <c r="B684" s="565">
        <v>676</v>
      </c>
      <c r="C684" s="500" t="s">
        <v>9685</v>
      </c>
      <c r="D684" s="426" t="s">
        <v>7461</v>
      </c>
      <c r="E684" s="91" t="s">
        <v>7462</v>
      </c>
      <c r="F684" s="67"/>
      <c r="G684" s="542"/>
      <c r="H684" s="522"/>
      <c r="I684" s="540"/>
      <c r="J684" s="58"/>
    </row>
    <row r="685" spans="1:10" ht="25.5" x14ac:dyDescent="0.2">
      <c r="A685" s="58"/>
      <c r="B685" s="572">
        <v>677</v>
      </c>
      <c r="C685" s="500" t="s">
        <v>3565</v>
      </c>
      <c r="D685" s="531" t="s">
        <v>10842</v>
      </c>
      <c r="E685" s="70" t="s">
        <v>4383</v>
      </c>
      <c r="F685" s="67"/>
      <c r="G685" s="542" t="s">
        <v>3486</v>
      </c>
      <c r="H685" s="522" t="s">
        <v>3486</v>
      </c>
      <c r="I685" s="68" t="s">
        <v>5776</v>
      </c>
      <c r="J685" s="58"/>
    </row>
    <row r="686" spans="1:10" ht="25.5" x14ac:dyDescent="0.2">
      <c r="A686" s="58"/>
      <c r="B686" s="565">
        <v>678</v>
      </c>
      <c r="C686" s="500" t="s">
        <v>3562</v>
      </c>
      <c r="D686" s="531" t="s">
        <v>10841</v>
      </c>
      <c r="E686" s="70" t="s">
        <v>2092</v>
      </c>
      <c r="F686" s="67"/>
      <c r="G686" s="542" t="s">
        <v>3486</v>
      </c>
      <c r="H686" s="522" t="s">
        <v>3486</v>
      </c>
      <c r="I686" s="68" t="s">
        <v>5776</v>
      </c>
      <c r="J686" s="58"/>
    </row>
    <row r="687" spans="1:10" ht="25.5" x14ac:dyDescent="0.2">
      <c r="A687" s="58"/>
      <c r="B687" s="572">
        <v>679</v>
      </c>
      <c r="C687" s="500" t="s">
        <v>3563</v>
      </c>
      <c r="D687" s="426" t="s">
        <v>12997</v>
      </c>
      <c r="E687" s="70" t="s">
        <v>2093</v>
      </c>
      <c r="F687" s="67"/>
      <c r="G687" s="542" t="s">
        <v>3486</v>
      </c>
      <c r="H687" s="522" t="s">
        <v>3486</v>
      </c>
      <c r="I687" s="68" t="s">
        <v>5776</v>
      </c>
      <c r="J687" s="58"/>
    </row>
    <row r="688" spans="1:10" ht="25.5" x14ac:dyDescent="0.2">
      <c r="A688" s="58"/>
      <c r="B688" s="565">
        <v>680</v>
      </c>
      <c r="C688" s="500" t="s">
        <v>3564</v>
      </c>
      <c r="D688" s="531" t="s">
        <v>6881</v>
      </c>
      <c r="E688" s="70" t="s">
        <v>2249</v>
      </c>
      <c r="F688" s="67"/>
      <c r="G688" s="542" t="s">
        <v>3486</v>
      </c>
      <c r="H688" s="522" t="s">
        <v>3486</v>
      </c>
      <c r="I688" s="68" t="s">
        <v>5776</v>
      </c>
      <c r="J688" s="58"/>
    </row>
    <row r="689" spans="1:10" ht="38.25" x14ac:dyDescent="0.2">
      <c r="A689" s="58"/>
      <c r="B689" s="572">
        <v>681</v>
      </c>
      <c r="C689" s="500" t="s">
        <v>2251</v>
      </c>
      <c r="D689" s="69" t="s">
        <v>6421</v>
      </c>
      <c r="E689" s="70" t="s">
        <v>4382</v>
      </c>
      <c r="F689" s="67"/>
      <c r="G689" s="542" t="s">
        <v>3486</v>
      </c>
      <c r="H689" s="522" t="s">
        <v>3486</v>
      </c>
      <c r="I689" s="68" t="s">
        <v>5776</v>
      </c>
      <c r="J689" s="58"/>
    </row>
    <row r="690" spans="1:10" ht="51" x14ac:dyDescent="0.2">
      <c r="A690" s="58"/>
      <c r="B690" s="565">
        <v>682</v>
      </c>
      <c r="C690" s="500" t="s">
        <v>7702</v>
      </c>
      <c r="D690" s="426" t="s">
        <v>7699</v>
      </c>
      <c r="E690" s="91" t="s">
        <v>7888</v>
      </c>
      <c r="F690" s="67"/>
      <c r="G690" s="542" t="s">
        <v>3486</v>
      </c>
      <c r="H690" s="522" t="s">
        <v>3486</v>
      </c>
      <c r="I690" s="68" t="s">
        <v>5776</v>
      </c>
      <c r="J690" s="58"/>
    </row>
    <row r="691" spans="1:10" ht="25.5" x14ac:dyDescent="0.2">
      <c r="A691" s="58"/>
      <c r="B691" s="572">
        <v>683</v>
      </c>
      <c r="C691" s="500" t="s">
        <v>2252</v>
      </c>
      <c r="D691" s="426" t="s">
        <v>3943</v>
      </c>
      <c r="E691" s="91" t="s">
        <v>4381</v>
      </c>
      <c r="F691" s="67"/>
      <c r="G691" s="542" t="s">
        <v>3486</v>
      </c>
      <c r="H691" s="522" t="s">
        <v>3486</v>
      </c>
      <c r="I691" s="68" t="s">
        <v>5776</v>
      </c>
      <c r="J691" s="58"/>
    </row>
    <row r="692" spans="1:10" ht="25.5" x14ac:dyDescent="0.2">
      <c r="A692" s="58"/>
      <c r="B692" s="565">
        <v>684</v>
      </c>
      <c r="C692" s="606" t="s">
        <v>2253</v>
      </c>
      <c r="D692" s="426" t="s">
        <v>1550</v>
      </c>
      <c r="E692" s="91" t="s">
        <v>10271</v>
      </c>
      <c r="F692" s="67"/>
      <c r="G692" s="542" t="s">
        <v>3486</v>
      </c>
      <c r="H692" s="522" t="s">
        <v>3486</v>
      </c>
      <c r="I692" s="68" t="s">
        <v>5776</v>
      </c>
      <c r="J692" s="58"/>
    </row>
    <row r="693" spans="1:10" ht="25.5" x14ac:dyDescent="0.2">
      <c r="A693" s="58"/>
      <c r="B693" s="572">
        <v>685</v>
      </c>
      <c r="C693" s="500" t="s">
        <v>2255</v>
      </c>
      <c r="D693" s="69" t="s">
        <v>4931</v>
      </c>
      <c r="E693" s="91" t="s">
        <v>12336</v>
      </c>
      <c r="F693" s="67"/>
      <c r="G693" s="542" t="s">
        <v>3486</v>
      </c>
      <c r="H693" s="522" t="s">
        <v>3486</v>
      </c>
      <c r="I693" s="68" t="s">
        <v>5776</v>
      </c>
      <c r="J693" s="58"/>
    </row>
    <row r="694" spans="1:10" ht="51" x14ac:dyDescent="0.2">
      <c r="A694" s="58"/>
      <c r="B694" s="565">
        <v>686</v>
      </c>
      <c r="C694" s="500" t="s">
        <v>8066</v>
      </c>
      <c r="D694" s="69" t="s">
        <v>8067</v>
      </c>
      <c r="E694" s="70" t="s">
        <v>8069</v>
      </c>
      <c r="F694" s="67"/>
      <c r="G694" s="542" t="s">
        <v>3486</v>
      </c>
      <c r="H694" s="522" t="s">
        <v>3486</v>
      </c>
      <c r="I694" s="68" t="s">
        <v>5776</v>
      </c>
      <c r="J694" s="58"/>
    </row>
    <row r="695" spans="1:10" ht="63.75" x14ac:dyDescent="0.2">
      <c r="A695" s="58"/>
      <c r="B695" s="572">
        <v>687</v>
      </c>
      <c r="C695" s="500" t="s">
        <v>6114</v>
      </c>
      <c r="D695" s="69" t="s">
        <v>6115</v>
      </c>
      <c r="E695" s="70" t="s">
        <v>6116</v>
      </c>
      <c r="F695" s="67"/>
      <c r="G695" s="542" t="s">
        <v>3486</v>
      </c>
      <c r="H695" s="522" t="s">
        <v>3486</v>
      </c>
      <c r="I695" s="68" t="s">
        <v>5776</v>
      </c>
      <c r="J695" s="58"/>
    </row>
    <row r="696" spans="1:10" ht="25.5" x14ac:dyDescent="0.2">
      <c r="A696" s="58"/>
      <c r="B696" s="565">
        <v>688</v>
      </c>
      <c r="C696" s="500" t="s">
        <v>1578</v>
      </c>
      <c r="D696" s="69" t="s">
        <v>1579</v>
      </c>
      <c r="E696" s="70" t="s">
        <v>2799</v>
      </c>
      <c r="F696" s="67"/>
      <c r="G696" s="542" t="s">
        <v>3486</v>
      </c>
      <c r="H696" s="522" t="s">
        <v>3486</v>
      </c>
      <c r="I696" s="68" t="s">
        <v>5776</v>
      </c>
      <c r="J696" s="58"/>
    </row>
    <row r="697" spans="1:10" ht="38.25" x14ac:dyDescent="0.2">
      <c r="A697" s="58"/>
      <c r="B697" s="572">
        <v>689</v>
      </c>
      <c r="C697" s="500" t="s">
        <v>2586</v>
      </c>
      <c r="D697" s="69" t="s">
        <v>2587</v>
      </c>
      <c r="E697" s="70" t="s">
        <v>2588</v>
      </c>
      <c r="F697" s="67"/>
      <c r="G697" s="542"/>
      <c r="H697" s="522"/>
      <c r="I697" s="68"/>
      <c r="J697" s="58"/>
    </row>
    <row r="698" spans="1:10" ht="38.25" x14ac:dyDescent="0.2">
      <c r="A698" s="58"/>
      <c r="B698" s="565">
        <v>690</v>
      </c>
      <c r="C698" s="500" t="s">
        <v>3287</v>
      </c>
      <c r="D698" s="69" t="s">
        <v>4301</v>
      </c>
      <c r="E698" s="70" t="s">
        <v>3288</v>
      </c>
      <c r="F698" s="67"/>
      <c r="G698" s="542"/>
      <c r="H698" s="522"/>
      <c r="I698" s="68"/>
      <c r="J698" s="58"/>
    </row>
    <row r="699" spans="1:10" ht="38.25" x14ac:dyDescent="0.2">
      <c r="A699" s="58"/>
      <c r="B699" s="572">
        <v>691</v>
      </c>
      <c r="C699" s="500" t="s">
        <v>4653</v>
      </c>
      <c r="D699" s="426" t="s">
        <v>8100</v>
      </c>
      <c r="E699" s="91" t="s">
        <v>4654</v>
      </c>
      <c r="F699" s="67"/>
      <c r="G699" s="542"/>
      <c r="H699" s="522"/>
      <c r="I699" s="68"/>
      <c r="J699" s="58"/>
    </row>
    <row r="700" spans="1:10" ht="38.25" x14ac:dyDescent="0.2">
      <c r="A700" s="58"/>
      <c r="B700" s="565">
        <v>692</v>
      </c>
      <c r="C700" s="500" t="s">
        <v>8909</v>
      </c>
      <c r="D700" s="531" t="s">
        <v>8906</v>
      </c>
      <c r="E700" s="70" t="s">
        <v>1584</v>
      </c>
      <c r="F700" s="67"/>
      <c r="G700" s="542" t="s">
        <v>3486</v>
      </c>
      <c r="H700" s="522" t="s">
        <v>3486</v>
      </c>
      <c r="I700" s="68" t="s">
        <v>5776</v>
      </c>
      <c r="J700" s="58"/>
    </row>
    <row r="701" spans="1:10" ht="25.5" x14ac:dyDescent="0.2">
      <c r="A701" s="58"/>
      <c r="B701" s="572">
        <v>693</v>
      </c>
      <c r="C701" s="500" t="s">
        <v>1583</v>
      </c>
      <c r="D701" s="531" t="s">
        <v>164</v>
      </c>
      <c r="E701" s="91" t="s">
        <v>8910</v>
      </c>
      <c r="F701" s="67"/>
      <c r="G701" s="542" t="s">
        <v>3486</v>
      </c>
      <c r="H701" s="522" t="s">
        <v>3486</v>
      </c>
      <c r="I701" s="68" t="s">
        <v>5776</v>
      </c>
      <c r="J701" s="58"/>
    </row>
    <row r="702" spans="1:10" ht="25.5" x14ac:dyDescent="0.2">
      <c r="A702" s="58"/>
      <c r="B702" s="565">
        <v>694</v>
      </c>
      <c r="C702" s="500" t="s">
        <v>4886</v>
      </c>
      <c r="D702" s="69" t="s">
        <v>6115</v>
      </c>
      <c r="E702" s="70" t="s">
        <v>4887</v>
      </c>
      <c r="F702" s="67"/>
      <c r="G702" s="542"/>
      <c r="H702" s="522"/>
      <c r="I702" s="68"/>
      <c r="J702" s="58"/>
    </row>
    <row r="703" spans="1:10" ht="51" x14ac:dyDescent="0.2">
      <c r="A703" s="58"/>
      <c r="B703" s="572">
        <v>695</v>
      </c>
      <c r="C703" s="500" t="s">
        <v>8077</v>
      </c>
      <c r="D703" s="69" t="s">
        <v>8067</v>
      </c>
      <c r="E703" s="70" t="s">
        <v>8068</v>
      </c>
      <c r="F703" s="67"/>
      <c r="G703" s="542" t="s">
        <v>3486</v>
      </c>
      <c r="H703" s="522" t="s">
        <v>3486</v>
      </c>
      <c r="I703" s="68" t="s">
        <v>5776</v>
      </c>
      <c r="J703" s="58"/>
    </row>
    <row r="704" spans="1:10" ht="63.75" x14ac:dyDescent="0.2">
      <c r="A704" s="58"/>
      <c r="B704" s="565">
        <v>696</v>
      </c>
      <c r="C704" s="500" t="s">
        <v>8078</v>
      </c>
      <c r="D704" s="69" t="s">
        <v>8076</v>
      </c>
      <c r="E704" s="70" t="s">
        <v>8080</v>
      </c>
      <c r="F704" s="67"/>
      <c r="G704" s="542"/>
      <c r="H704" s="522"/>
      <c r="I704" s="68" t="s">
        <v>8127</v>
      </c>
      <c r="J704" s="58"/>
    </row>
    <row r="705" spans="1:10" x14ac:dyDescent="0.2">
      <c r="A705" s="58"/>
      <c r="B705" s="572">
        <v>697</v>
      </c>
      <c r="C705" s="500" t="s">
        <v>3018</v>
      </c>
      <c r="D705" s="69" t="s">
        <v>4077</v>
      </c>
      <c r="E705" s="72" t="s">
        <v>3019</v>
      </c>
      <c r="F705" s="67"/>
      <c r="G705" s="542"/>
      <c r="H705" s="522"/>
      <c r="I705" s="68"/>
      <c r="J705" s="58"/>
    </row>
    <row r="706" spans="1:10" x14ac:dyDescent="0.2">
      <c r="A706" s="58"/>
      <c r="B706" s="565">
        <v>698</v>
      </c>
      <c r="C706" s="500" t="s">
        <v>8881</v>
      </c>
      <c r="D706" s="426" t="s">
        <v>8885</v>
      </c>
      <c r="E706" s="523" t="s">
        <v>8886</v>
      </c>
      <c r="F706" s="67"/>
      <c r="G706" s="542"/>
      <c r="H706" s="522"/>
      <c r="I706" s="68"/>
      <c r="J706" s="58"/>
    </row>
    <row r="707" spans="1:10" x14ac:dyDescent="0.2">
      <c r="A707" s="58"/>
      <c r="B707" s="572">
        <v>699</v>
      </c>
      <c r="C707" s="500" t="s">
        <v>8884</v>
      </c>
      <c r="D707" s="426" t="s">
        <v>8879</v>
      </c>
      <c r="E707" s="523" t="s">
        <v>8882</v>
      </c>
      <c r="F707" s="67"/>
      <c r="G707" s="542"/>
      <c r="H707" s="522"/>
      <c r="I707" s="68"/>
      <c r="J707" s="58"/>
    </row>
    <row r="708" spans="1:10" x14ac:dyDescent="0.2">
      <c r="A708" s="58"/>
      <c r="B708" s="565">
        <v>700</v>
      </c>
      <c r="C708" s="500" t="s">
        <v>6061</v>
      </c>
      <c r="D708" s="69" t="s">
        <v>4462</v>
      </c>
      <c r="E708" s="72" t="s">
        <v>3463</v>
      </c>
      <c r="F708" s="67"/>
      <c r="G708" s="542" t="s">
        <v>3486</v>
      </c>
      <c r="H708" s="522" t="s">
        <v>3486</v>
      </c>
      <c r="I708" s="68" t="s">
        <v>5776</v>
      </c>
      <c r="J708" s="58"/>
    </row>
    <row r="709" spans="1:10" x14ac:dyDescent="0.2">
      <c r="A709" s="58"/>
      <c r="B709" s="572">
        <v>701</v>
      </c>
      <c r="C709" s="500" t="s">
        <v>6062</v>
      </c>
      <c r="D709" s="69" t="s">
        <v>3625</v>
      </c>
      <c r="E709" s="72" t="s">
        <v>6063</v>
      </c>
      <c r="F709" s="67"/>
      <c r="G709" s="542" t="s">
        <v>3486</v>
      </c>
      <c r="H709" s="522" t="s">
        <v>3486</v>
      </c>
      <c r="I709" s="68" t="s">
        <v>5776</v>
      </c>
      <c r="J709" s="58"/>
    </row>
    <row r="710" spans="1:10" x14ac:dyDescent="0.2">
      <c r="A710" s="58"/>
      <c r="B710" s="565">
        <v>702</v>
      </c>
      <c r="C710" s="500" t="s">
        <v>6695</v>
      </c>
      <c r="D710" s="426" t="s">
        <v>8835</v>
      </c>
      <c r="E710" s="523" t="s">
        <v>6696</v>
      </c>
      <c r="F710" s="67"/>
      <c r="G710" s="542"/>
      <c r="H710" s="522"/>
      <c r="I710" s="68"/>
      <c r="J710" s="58"/>
    </row>
    <row r="711" spans="1:10" x14ac:dyDescent="0.2">
      <c r="A711" s="58"/>
      <c r="B711" s="572">
        <v>703</v>
      </c>
      <c r="C711" s="500" t="s">
        <v>9845</v>
      </c>
      <c r="D711" s="426" t="s">
        <v>9841</v>
      </c>
      <c r="E711" s="523" t="s">
        <v>9846</v>
      </c>
      <c r="F711" s="67"/>
      <c r="G711" s="542"/>
      <c r="H711" s="522"/>
      <c r="I711" s="68"/>
      <c r="J711" s="58"/>
    </row>
    <row r="712" spans="1:10" x14ac:dyDescent="0.2">
      <c r="A712" s="58"/>
      <c r="B712" s="565">
        <v>704</v>
      </c>
      <c r="C712" s="500" t="s">
        <v>6015</v>
      </c>
      <c r="D712" s="426" t="s">
        <v>5482</v>
      </c>
      <c r="E712" s="523" t="s">
        <v>6014</v>
      </c>
      <c r="F712" s="67"/>
      <c r="G712" s="542" t="s">
        <v>3486</v>
      </c>
      <c r="H712" s="522" t="s">
        <v>3486</v>
      </c>
      <c r="I712" s="68" t="s">
        <v>5776</v>
      </c>
      <c r="J712" s="58"/>
    </row>
    <row r="713" spans="1:10" x14ac:dyDescent="0.2">
      <c r="A713" s="58"/>
      <c r="B713" s="572">
        <v>705</v>
      </c>
      <c r="C713" s="500" t="s">
        <v>6016</v>
      </c>
      <c r="D713" s="426" t="s">
        <v>5482</v>
      </c>
      <c r="E713" s="523" t="s">
        <v>5483</v>
      </c>
      <c r="F713" s="67"/>
      <c r="G713" s="542" t="s">
        <v>3486</v>
      </c>
      <c r="H713" s="522" t="s">
        <v>3486</v>
      </c>
      <c r="I713" s="68" t="s">
        <v>5776</v>
      </c>
      <c r="J713" s="58"/>
    </row>
    <row r="714" spans="1:10" x14ac:dyDescent="0.2">
      <c r="A714" s="58"/>
      <c r="B714" s="565">
        <v>706</v>
      </c>
      <c r="C714" s="500" t="s">
        <v>3528</v>
      </c>
      <c r="D714" s="426" t="s">
        <v>12695</v>
      </c>
      <c r="E714" s="523" t="s">
        <v>7198</v>
      </c>
      <c r="F714" s="67"/>
      <c r="G714" s="542" t="s">
        <v>3486</v>
      </c>
      <c r="H714" s="522" t="s">
        <v>3486</v>
      </c>
      <c r="I714" s="68" t="s">
        <v>5776</v>
      </c>
      <c r="J714" s="58"/>
    </row>
    <row r="715" spans="1:10" ht="25.5" x14ac:dyDescent="0.2">
      <c r="A715" s="58"/>
      <c r="B715" s="572">
        <v>707</v>
      </c>
      <c r="C715" s="500" t="s">
        <v>3529</v>
      </c>
      <c r="D715" s="426" t="s">
        <v>10843</v>
      </c>
      <c r="E715" s="523" t="s">
        <v>7195</v>
      </c>
      <c r="F715" s="67"/>
      <c r="G715" s="542" t="s">
        <v>3486</v>
      </c>
      <c r="H715" s="522" t="s">
        <v>3486</v>
      </c>
      <c r="I715" s="68" t="s">
        <v>5776</v>
      </c>
      <c r="J715" s="58"/>
    </row>
    <row r="716" spans="1:10" x14ac:dyDescent="0.2">
      <c r="A716" s="58"/>
      <c r="B716" s="565">
        <v>708</v>
      </c>
      <c r="C716" s="500" t="s">
        <v>7197</v>
      </c>
      <c r="D716" s="426" t="s">
        <v>3530</v>
      </c>
      <c r="E716" s="523" t="s">
        <v>7196</v>
      </c>
      <c r="F716" s="67"/>
      <c r="G716" s="542" t="s">
        <v>3486</v>
      </c>
      <c r="H716" s="522" t="s">
        <v>3486</v>
      </c>
      <c r="I716" s="68" t="s">
        <v>5776</v>
      </c>
      <c r="J716" s="58"/>
    </row>
    <row r="717" spans="1:10" x14ac:dyDescent="0.2">
      <c r="A717" s="58"/>
      <c r="B717" s="572">
        <v>709</v>
      </c>
      <c r="C717" s="500" t="s">
        <v>1889</v>
      </c>
      <c r="D717" s="426" t="s">
        <v>1888</v>
      </c>
      <c r="E717" s="523" t="s">
        <v>1887</v>
      </c>
      <c r="F717" s="67"/>
      <c r="G717" s="542" t="s">
        <v>3486</v>
      </c>
      <c r="H717" s="522" t="s">
        <v>3486</v>
      </c>
      <c r="I717" s="68" t="s">
        <v>5776</v>
      </c>
      <c r="J717" s="58"/>
    </row>
    <row r="718" spans="1:10" x14ac:dyDescent="0.2">
      <c r="A718" s="58"/>
      <c r="B718" s="565">
        <v>710</v>
      </c>
      <c r="C718" s="500" t="s">
        <v>6059</v>
      </c>
      <c r="D718" s="73" t="s">
        <v>2311</v>
      </c>
      <c r="E718" s="72" t="s">
        <v>6060</v>
      </c>
      <c r="F718" s="67"/>
      <c r="G718" s="542" t="s">
        <v>3486</v>
      </c>
      <c r="H718" s="522" t="s">
        <v>3486</v>
      </c>
      <c r="I718" s="68" t="s">
        <v>5776</v>
      </c>
      <c r="J718" s="58"/>
    </row>
    <row r="719" spans="1:10" x14ac:dyDescent="0.2">
      <c r="A719" s="58"/>
      <c r="B719" s="572">
        <v>711</v>
      </c>
      <c r="C719" s="500" t="s">
        <v>12474</v>
      </c>
      <c r="D719" s="426" t="s">
        <v>12476</v>
      </c>
      <c r="E719" s="523" t="s">
        <v>12477</v>
      </c>
      <c r="F719" s="67"/>
      <c r="G719" s="542" t="s">
        <v>3486</v>
      </c>
      <c r="H719" s="522" t="s">
        <v>3486</v>
      </c>
      <c r="I719" s="68" t="s">
        <v>5776</v>
      </c>
      <c r="J719" s="58"/>
    </row>
    <row r="720" spans="1:10" x14ac:dyDescent="0.2">
      <c r="A720" s="58"/>
      <c r="B720" s="565">
        <v>712</v>
      </c>
      <c r="C720" s="500" t="s">
        <v>12475</v>
      </c>
      <c r="D720" s="426" t="s">
        <v>12469</v>
      </c>
      <c r="E720" s="523" t="s">
        <v>12478</v>
      </c>
      <c r="F720" s="67"/>
      <c r="G720" s="542" t="s">
        <v>3486</v>
      </c>
      <c r="H720" s="522" t="s">
        <v>3486</v>
      </c>
      <c r="I720" s="68" t="s">
        <v>5776</v>
      </c>
      <c r="J720" s="58"/>
    </row>
    <row r="721" spans="1:10" x14ac:dyDescent="0.2">
      <c r="A721" s="58"/>
      <c r="B721" s="572">
        <v>713</v>
      </c>
      <c r="C721" s="500" t="s">
        <v>6424</v>
      </c>
      <c r="D721" s="426" t="s">
        <v>7493</v>
      </c>
      <c r="E721" s="523" t="s">
        <v>7492</v>
      </c>
      <c r="F721" s="67"/>
      <c r="G721" s="542" t="s">
        <v>3486</v>
      </c>
      <c r="H721" s="522" t="s">
        <v>3486</v>
      </c>
      <c r="I721" s="68" t="s">
        <v>5776</v>
      </c>
      <c r="J721" s="58"/>
    </row>
    <row r="722" spans="1:10" x14ac:dyDescent="0.2">
      <c r="A722" s="58"/>
      <c r="B722" s="565">
        <v>714</v>
      </c>
      <c r="C722" s="500" t="s">
        <v>6426</v>
      </c>
      <c r="D722" s="426" t="s">
        <v>6427</v>
      </c>
      <c r="E722" s="523" t="s">
        <v>6428</v>
      </c>
      <c r="F722" s="67"/>
      <c r="G722" s="542" t="s">
        <v>3486</v>
      </c>
      <c r="H722" s="522" t="s">
        <v>3486</v>
      </c>
      <c r="I722" s="68" t="s">
        <v>5776</v>
      </c>
      <c r="J722" s="58"/>
    </row>
    <row r="723" spans="1:10" x14ac:dyDescent="0.2">
      <c r="A723" s="58"/>
      <c r="B723" s="572">
        <v>715</v>
      </c>
      <c r="C723" s="500" t="s">
        <v>6425</v>
      </c>
      <c r="D723" s="426" t="s">
        <v>5280</v>
      </c>
      <c r="E723" s="523" t="s">
        <v>5282</v>
      </c>
      <c r="F723" s="67"/>
      <c r="G723" s="542" t="s">
        <v>3486</v>
      </c>
      <c r="H723" s="522" t="s">
        <v>3486</v>
      </c>
      <c r="I723" s="68" t="s">
        <v>5776</v>
      </c>
      <c r="J723" s="58"/>
    </row>
    <row r="724" spans="1:10" x14ac:dyDescent="0.2">
      <c r="A724" s="58"/>
      <c r="B724" s="565">
        <v>716</v>
      </c>
      <c r="C724" s="500" t="s">
        <v>6138</v>
      </c>
      <c r="D724" s="426" t="s">
        <v>6429</v>
      </c>
      <c r="E724" s="523" t="s">
        <v>6430</v>
      </c>
      <c r="F724" s="67"/>
      <c r="G724" s="542" t="s">
        <v>3486</v>
      </c>
      <c r="H724" s="522" t="s">
        <v>3486</v>
      </c>
      <c r="I724" s="68" t="s">
        <v>5776</v>
      </c>
      <c r="J724" s="58"/>
    </row>
    <row r="725" spans="1:10" x14ac:dyDescent="0.2">
      <c r="A725" s="58"/>
      <c r="B725" s="572">
        <v>717</v>
      </c>
      <c r="C725" s="500" t="s">
        <v>9535</v>
      </c>
      <c r="D725" s="426" t="s">
        <v>9536</v>
      </c>
      <c r="E725" s="523" t="s">
        <v>9537</v>
      </c>
      <c r="F725" s="67"/>
      <c r="G725" s="542"/>
      <c r="H725" s="522"/>
      <c r="I725" s="68"/>
      <c r="J725" s="58"/>
    </row>
    <row r="726" spans="1:10" ht="25.5" x14ac:dyDescent="0.2">
      <c r="A726" s="58"/>
      <c r="B726" s="565">
        <v>718</v>
      </c>
      <c r="C726" s="500" t="s">
        <v>1011</v>
      </c>
      <c r="D726" s="426" t="s">
        <v>1012</v>
      </c>
      <c r="E726" s="523" t="s">
        <v>1013</v>
      </c>
      <c r="F726" s="67"/>
      <c r="G726" s="542"/>
      <c r="H726" s="522"/>
      <c r="I726" s="68"/>
      <c r="J726" s="58"/>
    </row>
    <row r="727" spans="1:10" ht="25.5" x14ac:dyDescent="0.2">
      <c r="A727" s="58"/>
      <c r="B727" s="572">
        <v>719</v>
      </c>
      <c r="C727" s="500" t="s">
        <v>9803</v>
      </c>
      <c r="D727" s="426" t="s">
        <v>9798</v>
      </c>
      <c r="E727" s="523" t="s">
        <v>9804</v>
      </c>
      <c r="F727" s="67"/>
      <c r="G727" s="542"/>
      <c r="H727" s="522"/>
      <c r="I727" s="68"/>
      <c r="J727" s="58"/>
    </row>
    <row r="728" spans="1:10" x14ac:dyDescent="0.2">
      <c r="A728" s="58"/>
      <c r="B728" s="565">
        <v>720</v>
      </c>
      <c r="C728" s="500" t="s">
        <v>10560</v>
      </c>
      <c r="D728" s="426" t="s">
        <v>10554</v>
      </c>
      <c r="E728" s="523" t="s">
        <v>10561</v>
      </c>
      <c r="F728" s="67"/>
      <c r="G728" s="542" t="s">
        <v>3486</v>
      </c>
      <c r="H728" s="522" t="s">
        <v>3486</v>
      </c>
      <c r="I728" s="68" t="s">
        <v>5776</v>
      </c>
      <c r="J728" s="58"/>
    </row>
    <row r="729" spans="1:10" x14ac:dyDescent="0.2">
      <c r="A729" s="58"/>
      <c r="B729" s="572">
        <v>721</v>
      </c>
      <c r="C729" s="500" t="s">
        <v>12316</v>
      </c>
      <c r="D729" s="426" t="s">
        <v>12317</v>
      </c>
      <c r="E729" s="523" t="s">
        <v>12318</v>
      </c>
      <c r="F729" s="67"/>
      <c r="G729" s="542" t="s">
        <v>3486</v>
      </c>
      <c r="H729" s="522" t="s">
        <v>3486</v>
      </c>
      <c r="I729" s="68" t="s">
        <v>5776</v>
      </c>
      <c r="J729" s="58"/>
    </row>
    <row r="730" spans="1:10" x14ac:dyDescent="0.2">
      <c r="A730" s="58"/>
      <c r="B730" s="565">
        <v>722</v>
      </c>
      <c r="C730" s="500" t="s">
        <v>13424</v>
      </c>
      <c r="D730" s="426" t="s">
        <v>13425</v>
      </c>
      <c r="E730" s="523" t="s">
        <v>13426</v>
      </c>
      <c r="F730" s="67"/>
      <c r="G730" s="542" t="s">
        <v>3486</v>
      </c>
      <c r="H730" s="522" t="s">
        <v>3486</v>
      </c>
      <c r="I730" s="68" t="s">
        <v>5776</v>
      </c>
      <c r="J730" s="58"/>
    </row>
    <row r="731" spans="1:10" x14ac:dyDescent="0.2">
      <c r="A731" s="58"/>
      <c r="B731" s="572">
        <v>723</v>
      </c>
      <c r="C731" s="500" t="s">
        <v>13428</v>
      </c>
      <c r="D731" s="426" t="s">
        <v>13427</v>
      </c>
      <c r="E731" s="523" t="s">
        <v>13429</v>
      </c>
      <c r="F731" s="67"/>
      <c r="G731" s="542" t="s">
        <v>3486</v>
      </c>
      <c r="H731" s="522" t="s">
        <v>3486</v>
      </c>
      <c r="I731" s="68" t="s">
        <v>5776</v>
      </c>
      <c r="J731" s="58"/>
    </row>
    <row r="732" spans="1:10" ht="25.5" x14ac:dyDescent="0.2">
      <c r="A732" s="58"/>
      <c r="B732" s="565">
        <v>724</v>
      </c>
      <c r="C732" s="500" t="s">
        <v>9673</v>
      </c>
      <c r="D732" s="426" t="s">
        <v>9662</v>
      </c>
      <c r="E732" s="523" t="s">
        <v>9674</v>
      </c>
      <c r="F732" s="67"/>
      <c r="G732" s="542"/>
      <c r="H732" s="522"/>
      <c r="I732" s="68"/>
      <c r="J732" s="58"/>
    </row>
    <row r="733" spans="1:10" x14ac:dyDescent="0.2">
      <c r="A733" s="58"/>
      <c r="B733" s="572">
        <v>725</v>
      </c>
      <c r="C733" s="500" t="s">
        <v>8301</v>
      </c>
      <c r="D733" s="426" t="s">
        <v>7468</v>
      </c>
      <c r="E733" s="523" t="s">
        <v>8302</v>
      </c>
      <c r="F733" s="67"/>
      <c r="G733" s="542"/>
      <c r="H733" s="522"/>
      <c r="I733" s="68"/>
      <c r="J733" s="58"/>
    </row>
    <row r="734" spans="1:10" x14ac:dyDescent="0.2">
      <c r="A734" s="58"/>
      <c r="B734" s="565">
        <v>726</v>
      </c>
      <c r="C734" s="500" t="s">
        <v>7206</v>
      </c>
      <c r="D734" s="426" t="s">
        <v>4373</v>
      </c>
      <c r="E734" s="523" t="s">
        <v>7207</v>
      </c>
      <c r="F734" s="67"/>
      <c r="G734" s="542" t="s">
        <v>3486</v>
      </c>
      <c r="H734" s="522" t="s">
        <v>3486</v>
      </c>
      <c r="I734" s="68" t="s">
        <v>5776</v>
      </c>
      <c r="J734" s="58"/>
    </row>
    <row r="735" spans="1:10" x14ac:dyDescent="0.2">
      <c r="A735" s="58"/>
      <c r="B735" s="565">
        <v>728</v>
      </c>
      <c r="C735" s="500" t="s">
        <v>7046</v>
      </c>
      <c r="D735" s="426" t="s">
        <v>7047</v>
      </c>
      <c r="E735" s="91" t="s">
        <v>7048</v>
      </c>
      <c r="F735" s="67"/>
      <c r="G735" s="542" t="s">
        <v>3486</v>
      </c>
      <c r="H735" s="522" t="s">
        <v>3486</v>
      </c>
      <c r="I735" s="68" t="s">
        <v>5776</v>
      </c>
      <c r="J735" s="58"/>
    </row>
    <row r="736" spans="1:10" x14ac:dyDescent="0.2">
      <c r="A736" s="58"/>
      <c r="B736" s="572">
        <v>729</v>
      </c>
      <c r="C736" s="500" t="s">
        <v>11601</v>
      </c>
      <c r="D736" s="426" t="s">
        <v>11599</v>
      </c>
      <c r="E736" s="523" t="s">
        <v>11602</v>
      </c>
      <c r="F736" s="67"/>
      <c r="G736" s="542"/>
      <c r="H736" s="522"/>
      <c r="I736" s="68"/>
      <c r="J736" s="58"/>
    </row>
    <row r="737" spans="1:10" x14ac:dyDescent="0.2">
      <c r="A737" s="58"/>
      <c r="B737" s="565">
        <v>730</v>
      </c>
      <c r="C737" s="500" t="s">
        <v>14619</v>
      </c>
      <c r="D737" s="426" t="s">
        <v>14621</v>
      </c>
      <c r="E737" s="523" t="s">
        <v>14620</v>
      </c>
      <c r="F737" s="67"/>
      <c r="G737" s="542"/>
      <c r="H737" s="522"/>
      <c r="I737" s="68"/>
      <c r="J737" s="58"/>
    </row>
    <row r="738" spans="1:10" x14ac:dyDescent="0.2">
      <c r="A738" s="58"/>
      <c r="B738" s="572">
        <v>731</v>
      </c>
      <c r="C738" s="500" t="s">
        <v>12279</v>
      </c>
      <c r="D738" s="426" t="s">
        <v>14676</v>
      </c>
      <c r="E738" s="523" t="s">
        <v>12280</v>
      </c>
      <c r="F738" s="67"/>
      <c r="G738" s="542"/>
      <c r="H738" s="522"/>
      <c r="I738" s="68"/>
      <c r="J738" s="58"/>
    </row>
    <row r="739" spans="1:10" x14ac:dyDescent="0.2">
      <c r="A739" s="58"/>
      <c r="B739" s="565">
        <v>732</v>
      </c>
      <c r="C739" s="500" t="s">
        <v>14456</v>
      </c>
      <c r="D739" s="426" t="s">
        <v>14452</v>
      </c>
      <c r="E739" s="523" t="s">
        <v>14457</v>
      </c>
      <c r="F739" s="67"/>
      <c r="G739" s="542"/>
      <c r="H739" s="522"/>
      <c r="I739" s="68"/>
      <c r="J739" s="58"/>
    </row>
    <row r="740" spans="1:10" ht="38.25" x14ac:dyDescent="0.2">
      <c r="A740" s="58"/>
      <c r="B740" s="572">
        <v>733</v>
      </c>
      <c r="C740" s="500" t="s">
        <v>10296</v>
      </c>
      <c r="D740" s="426" t="s">
        <v>10297</v>
      </c>
      <c r="E740" s="91" t="s">
        <v>10298</v>
      </c>
      <c r="F740" s="67"/>
      <c r="G740" s="542"/>
      <c r="H740" s="522"/>
      <c r="I740" s="68"/>
      <c r="J740" s="58"/>
    </row>
    <row r="741" spans="1:10" x14ac:dyDescent="0.2">
      <c r="A741" s="58"/>
      <c r="B741" s="565">
        <v>734</v>
      </c>
      <c r="C741" s="500" t="s">
        <v>10476</v>
      </c>
      <c r="D741" s="426" t="s">
        <v>10457</v>
      </c>
      <c r="E741" s="91" t="s">
        <v>10456</v>
      </c>
      <c r="F741" s="67"/>
      <c r="G741" s="542"/>
      <c r="H741" s="522"/>
      <c r="I741" s="68"/>
      <c r="J741" s="58"/>
    </row>
    <row r="742" spans="1:10" x14ac:dyDescent="0.2">
      <c r="A742" s="58"/>
      <c r="B742" s="572">
        <v>735</v>
      </c>
      <c r="C742" s="500" t="s">
        <v>10477</v>
      </c>
      <c r="D742" s="426" t="s">
        <v>10478</v>
      </c>
      <c r="E742" s="91" t="s">
        <v>10479</v>
      </c>
      <c r="F742" s="67"/>
      <c r="G742" s="542"/>
      <c r="H742" s="522"/>
      <c r="I742" s="68"/>
      <c r="J742" s="58"/>
    </row>
    <row r="743" spans="1:10" ht="25.5" x14ac:dyDescent="0.2">
      <c r="A743" s="58"/>
      <c r="B743" s="565">
        <v>736</v>
      </c>
      <c r="C743" s="500" t="s">
        <v>1161</v>
      </c>
      <c r="D743" s="426" t="s">
        <v>1153</v>
      </c>
      <c r="E743" s="91" t="s">
        <v>3581</v>
      </c>
      <c r="F743" s="67"/>
      <c r="G743" s="542"/>
      <c r="H743" s="522"/>
      <c r="I743" s="68"/>
      <c r="J743" s="58"/>
    </row>
    <row r="744" spans="1:10" ht="25.5" x14ac:dyDescent="0.2">
      <c r="A744" s="58"/>
      <c r="B744" s="572">
        <v>737</v>
      </c>
      <c r="C744" s="500" t="s">
        <v>1162</v>
      </c>
      <c r="D744" s="426" t="s">
        <v>1153</v>
      </c>
      <c r="E744" s="91" t="s">
        <v>3582</v>
      </c>
      <c r="F744" s="67"/>
      <c r="G744" s="542"/>
      <c r="H744" s="522"/>
      <c r="I744" s="68"/>
      <c r="J744" s="58"/>
    </row>
    <row r="745" spans="1:10" ht="38.25" x14ac:dyDescent="0.2">
      <c r="A745" s="58"/>
      <c r="B745" s="565">
        <v>738</v>
      </c>
      <c r="C745" s="500" t="s">
        <v>9492</v>
      </c>
      <c r="D745" s="426" t="s">
        <v>9493</v>
      </c>
      <c r="E745" s="91" t="s">
        <v>9494</v>
      </c>
      <c r="F745" s="67"/>
      <c r="G745" s="542"/>
      <c r="H745" s="522"/>
      <c r="I745" s="68"/>
      <c r="J745" s="58"/>
    </row>
    <row r="746" spans="1:10" ht="38.25" x14ac:dyDescent="0.2">
      <c r="A746" s="58"/>
      <c r="B746" s="572">
        <v>739</v>
      </c>
      <c r="C746" s="500" t="s">
        <v>8990</v>
      </c>
      <c r="D746" s="426" t="s">
        <v>8994</v>
      </c>
      <c r="E746" s="91" t="s">
        <v>8992</v>
      </c>
      <c r="F746" s="67"/>
      <c r="G746" s="542"/>
      <c r="H746" s="522"/>
      <c r="I746" s="68"/>
      <c r="J746" s="58"/>
    </row>
    <row r="747" spans="1:10" ht="38.25" x14ac:dyDescent="0.2">
      <c r="A747" s="58"/>
      <c r="B747" s="565">
        <v>740</v>
      </c>
      <c r="C747" s="500" t="s">
        <v>8991</v>
      </c>
      <c r="D747" s="426" t="s">
        <v>8995</v>
      </c>
      <c r="E747" s="91" t="s">
        <v>8993</v>
      </c>
      <c r="F747" s="67"/>
      <c r="G747" s="542"/>
      <c r="H747" s="522"/>
      <c r="I747" s="68"/>
      <c r="J747" s="58"/>
    </row>
    <row r="748" spans="1:10" ht="63.75" x14ac:dyDescent="0.2">
      <c r="A748" s="58"/>
      <c r="B748" s="572">
        <v>741</v>
      </c>
      <c r="C748" s="500" t="s">
        <v>11927</v>
      </c>
      <c r="D748" s="426" t="s">
        <v>11915</v>
      </c>
      <c r="E748" s="91" t="s">
        <v>11928</v>
      </c>
      <c r="F748" s="67"/>
      <c r="G748" s="542"/>
      <c r="H748" s="522"/>
      <c r="I748" s="68"/>
      <c r="J748" s="58"/>
    </row>
    <row r="749" spans="1:10" x14ac:dyDescent="0.2">
      <c r="A749" s="58"/>
      <c r="B749" s="565">
        <v>742</v>
      </c>
      <c r="C749" s="500" t="s">
        <v>30</v>
      </c>
      <c r="D749" s="426" t="s">
        <v>28</v>
      </c>
      <c r="E749" s="91" t="s">
        <v>31</v>
      </c>
      <c r="F749" s="67"/>
      <c r="G749" s="542"/>
      <c r="H749" s="522"/>
      <c r="I749" s="68"/>
      <c r="J749" s="58"/>
    </row>
    <row r="750" spans="1:10" ht="25.5" x14ac:dyDescent="0.2">
      <c r="A750" s="58"/>
      <c r="B750" s="572">
        <v>743</v>
      </c>
      <c r="C750" s="500" t="s">
        <v>32</v>
      </c>
      <c r="D750" s="426" t="s">
        <v>28</v>
      </c>
      <c r="E750" s="91" t="s">
        <v>80</v>
      </c>
      <c r="F750" s="67"/>
      <c r="G750" s="542"/>
      <c r="H750" s="522"/>
      <c r="I750" s="68"/>
      <c r="J750" s="58"/>
    </row>
    <row r="751" spans="1:10" ht="153" x14ac:dyDescent="0.2">
      <c r="A751" s="58"/>
      <c r="B751" s="565">
        <v>744</v>
      </c>
      <c r="C751" s="500" t="s">
        <v>33</v>
      </c>
      <c r="D751" s="426" t="s">
        <v>28</v>
      </c>
      <c r="E751" s="91" t="s">
        <v>44</v>
      </c>
      <c r="F751" s="67"/>
      <c r="G751" s="542"/>
      <c r="H751" s="522"/>
      <c r="I751" s="68"/>
      <c r="J751" s="58"/>
    </row>
    <row r="752" spans="1:10" ht="38.25" x14ac:dyDescent="0.2">
      <c r="A752" s="58"/>
      <c r="B752" s="572">
        <v>745</v>
      </c>
      <c r="C752" s="500" t="s">
        <v>35</v>
      </c>
      <c r="D752" s="426" t="s">
        <v>28</v>
      </c>
      <c r="E752" s="91" t="s">
        <v>36</v>
      </c>
      <c r="F752" s="67"/>
      <c r="G752" s="542"/>
      <c r="H752" s="522"/>
      <c r="I752" s="68"/>
      <c r="J752" s="58"/>
    </row>
    <row r="753" spans="1:10" ht="89.25" x14ac:dyDescent="0.2">
      <c r="A753" s="58"/>
      <c r="B753" s="565">
        <v>746</v>
      </c>
      <c r="C753" s="500" t="s">
        <v>37</v>
      </c>
      <c r="D753" s="426" t="s">
        <v>28</v>
      </c>
      <c r="E753" s="91" t="s">
        <v>79</v>
      </c>
      <c r="F753" s="67"/>
      <c r="G753" s="542"/>
      <c r="H753" s="522"/>
      <c r="I753" s="68"/>
      <c r="J753" s="58"/>
    </row>
    <row r="754" spans="1:10" ht="51" x14ac:dyDescent="0.2">
      <c r="A754" s="58"/>
      <c r="B754" s="572">
        <v>747</v>
      </c>
      <c r="C754" s="500" t="s">
        <v>46</v>
      </c>
      <c r="D754" s="426" t="s">
        <v>28</v>
      </c>
      <c r="E754" s="91" t="s">
        <v>53</v>
      </c>
      <c r="F754" s="67"/>
      <c r="G754" s="542"/>
      <c r="H754" s="522"/>
      <c r="I754" s="68"/>
      <c r="J754" s="58"/>
    </row>
    <row r="755" spans="1:10" ht="51" x14ac:dyDescent="0.2">
      <c r="A755" s="58"/>
      <c r="B755" s="565">
        <v>748</v>
      </c>
      <c r="C755" s="500" t="s">
        <v>45</v>
      </c>
      <c r="D755" s="426" t="s">
        <v>28</v>
      </c>
      <c r="E755" s="91" t="s">
        <v>47</v>
      </c>
      <c r="F755" s="67"/>
      <c r="G755" s="542"/>
      <c r="H755" s="522"/>
      <c r="I755" s="68"/>
      <c r="J755" s="58"/>
    </row>
    <row r="756" spans="1:10" ht="76.5" x14ac:dyDescent="0.2">
      <c r="A756" s="58"/>
      <c r="B756" s="572">
        <v>749</v>
      </c>
      <c r="C756" s="500" t="s">
        <v>54</v>
      </c>
      <c r="D756" s="426" t="s">
        <v>28</v>
      </c>
      <c r="E756" s="91" t="s">
        <v>77</v>
      </c>
      <c r="F756" s="67"/>
      <c r="G756" s="542"/>
      <c r="H756" s="522"/>
      <c r="I756" s="68"/>
      <c r="J756" s="58"/>
    </row>
    <row r="757" spans="1:10" ht="63.75" x14ac:dyDescent="0.2">
      <c r="A757" s="58"/>
      <c r="B757" s="565">
        <v>750</v>
      </c>
      <c r="C757" s="500" t="s">
        <v>72</v>
      </c>
      <c r="D757" s="426" t="s">
        <v>28</v>
      </c>
      <c r="E757" s="91" t="s">
        <v>10775</v>
      </c>
      <c r="F757" s="67"/>
      <c r="G757" s="542"/>
      <c r="H757" s="522"/>
      <c r="I757" s="68"/>
      <c r="J757" s="58"/>
    </row>
    <row r="758" spans="1:10" ht="25.5" x14ac:dyDescent="0.2">
      <c r="A758" s="58"/>
      <c r="B758" s="572">
        <v>751</v>
      </c>
      <c r="C758" s="500" t="s">
        <v>115</v>
      </c>
      <c r="D758" s="531" t="s">
        <v>113</v>
      </c>
      <c r="E758" s="523" t="s">
        <v>116</v>
      </c>
      <c r="F758" s="67"/>
      <c r="G758" s="542" t="s">
        <v>3486</v>
      </c>
      <c r="H758" s="522" t="s">
        <v>3486</v>
      </c>
      <c r="I758" s="68" t="s">
        <v>5776</v>
      </c>
      <c r="J758" s="58"/>
    </row>
    <row r="759" spans="1:10" ht="51" x14ac:dyDescent="0.2">
      <c r="A759" s="58"/>
      <c r="B759" s="565">
        <v>752</v>
      </c>
      <c r="C759" s="500" t="s">
        <v>13508</v>
      </c>
      <c r="D759" s="531" t="s">
        <v>13490</v>
      </c>
      <c r="E759" s="523" t="s">
        <v>13511</v>
      </c>
      <c r="F759" s="92" t="s">
        <v>13512</v>
      </c>
      <c r="G759" s="542"/>
      <c r="H759" s="522"/>
      <c r="I759" s="68"/>
      <c r="J759" s="58"/>
    </row>
    <row r="760" spans="1:10" ht="51" x14ac:dyDescent="0.2">
      <c r="A760" s="58"/>
      <c r="B760" s="572">
        <v>753</v>
      </c>
      <c r="C760" s="500" t="s">
        <v>13509</v>
      </c>
      <c r="D760" s="531" t="s">
        <v>13491</v>
      </c>
      <c r="E760" s="523" t="s">
        <v>13514</v>
      </c>
      <c r="F760" s="92" t="s">
        <v>12282</v>
      </c>
      <c r="G760" s="542"/>
      <c r="H760" s="522"/>
      <c r="I760" s="68"/>
      <c r="J760" s="58"/>
    </row>
    <row r="761" spans="1:10" ht="51" x14ac:dyDescent="0.2">
      <c r="A761" s="58"/>
      <c r="B761" s="565">
        <v>754</v>
      </c>
      <c r="C761" s="500" t="s">
        <v>13510</v>
      </c>
      <c r="D761" s="531" t="s">
        <v>13492</v>
      </c>
      <c r="E761" s="523" t="s">
        <v>13515</v>
      </c>
      <c r="F761" s="92" t="s">
        <v>13513</v>
      </c>
      <c r="G761" s="542"/>
      <c r="H761" s="522"/>
      <c r="I761" s="68"/>
      <c r="J761" s="58"/>
    </row>
    <row r="762" spans="1:10" ht="25.5" x14ac:dyDescent="0.2">
      <c r="A762" s="58"/>
      <c r="B762" s="572">
        <v>755</v>
      </c>
      <c r="C762" s="500" t="s">
        <v>3362</v>
      </c>
      <c r="D762" s="73" t="s">
        <v>6019</v>
      </c>
      <c r="E762" s="72" t="s">
        <v>3363</v>
      </c>
      <c r="F762" s="67"/>
      <c r="G762" s="542" t="s">
        <v>3486</v>
      </c>
      <c r="H762" s="522" t="s">
        <v>3486</v>
      </c>
      <c r="I762" s="68" t="s">
        <v>5776</v>
      </c>
      <c r="J762" s="58"/>
    </row>
    <row r="763" spans="1:10" x14ac:dyDescent="0.2">
      <c r="A763" s="58"/>
      <c r="B763" s="565">
        <v>756</v>
      </c>
      <c r="C763" s="500" t="s">
        <v>7451</v>
      </c>
      <c r="D763" s="531" t="s">
        <v>156</v>
      </c>
      <c r="E763" s="523" t="s">
        <v>7452</v>
      </c>
      <c r="F763" s="67"/>
      <c r="G763" s="542"/>
      <c r="H763" s="522"/>
      <c r="I763" s="68"/>
      <c r="J763" s="58"/>
    </row>
    <row r="764" spans="1:10" ht="38.25" x14ac:dyDescent="0.2">
      <c r="A764" s="58"/>
      <c r="B764" s="572">
        <v>757</v>
      </c>
      <c r="C764" s="500" t="s">
        <v>1236</v>
      </c>
      <c r="D764" s="426" t="s">
        <v>1231</v>
      </c>
      <c r="E764" s="91" t="s">
        <v>1237</v>
      </c>
      <c r="F764" s="92"/>
      <c r="G764" s="542"/>
      <c r="H764" s="522"/>
      <c r="I764" s="68"/>
      <c r="J764" s="58"/>
    </row>
    <row r="765" spans="1:10" ht="76.5" x14ac:dyDescent="0.2">
      <c r="A765" s="58"/>
      <c r="B765" s="565">
        <v>758</v>
      </c>
      <c r="C765" s="500" t="s">
        <v>7629</v>
      </c>
      <c r="D765" s="426" t="s">
        <v>8809</v>
      </c>
      <c r="E765" s="91" t="s">
        <v>7630</v>
      </c>
      <c r="F765" s="92" t="s">
        <v>7631</v>
      </c>
      <c r="G765" s="542"/>
      <c r="H765" s="522"/>
      <c r="I765" s="68"/>
      <c r="J765" s="58"/>
    </row>
    <row r="766" spans="1:10" ht="25.5" x14ac:dyDescent="0.2">
      <c r="A766" s="58"/>
      <c r="B766" s="572">
        <v>759</v>
      </c>
      <c r="C766" s="500" t="s">
        <v>11919</v>
      </c>
      <c r="D766" s="426" t="s">
        <v>156</v>
      </c>
      <c r="E766" s="91" t="s">
        <v>11921</v>
      </c>
      <c r="F766" s="92"/>
      <c r="G766" s="542" t="s">
        <v>3486</v>
      </c>
      <c r="H766" s="522" t="s">
        <v>3486</v>
      </c>
      <c r="I766" s="68" t="s">
        <v>5776</v>
      </c>
      <c r="J766" s="58"/>
    </row>
    <row r="767" spans="1:10" ht="51" x14ac:dyDescent="0.2">
      <c r="A767" s="58"/>
      <c r="B767" s="565">
        <v>760</v>
      </c>
      <c r="C767" s="500" t="s">
        <v>11920</v>
      </c>
      <c r="D767" s="426" t="s">
        <v>11915</v>
      </c>
      <c r="E767" s="91" t="s">
        <v>11922</v>
      </c>
      <c r="F767" s="92"/>
      <c r="G767" s="542" t="s">
        <v>3486</v>
      </c>
      <c r="H767" s="522" t="s">
        <v>3486</v>
      </c>
      <c r="I767" s="68" t="s">
        <v>5776</v>
      </c>
      <c r="J767" s="58"/>
    </row>
    <row r="768" spans="1:10" ht="38.25" x14ac:dyDescent="0.2">
      <c r="A768" s="58"/>
      <c r="B768" s="572">
        <v>761</v>
      </c>
      <c r="C768" s="500" t="s">
        <v>3212</v>
      </c>
      <c r="D768" s="426" t="s">
        <v>2448</v>
      </c>
      <c r="E768" s="91" t="s">
        <v>3606</v>
      </c>
      <c r="F768" s="92" t="s">
        <v>3607</v>
      </c>
      <c r="G768" s="542" t="s">
        <v>3486</v>
      </c>
      <c r="H768" s="522" t="s">
        <v>3486</v>
      </c>
      <c r="I768" s="68" t="s">
        <v>5776</v>
      </c>
      <c r="J768" s="58"/>
    </row>
    <row r="769" spans="1:10" ht="38.25" x14ac:dyDescent="0.2">
      <c r="A769" s="58"/>
      <c r="B769" s="565">
        <v>762</v>
      </c>
      <c r="C769" s="500" t="s">
        <v>3213</v>
      </c>
      <c r="D769" s="426" t="s">
        <v>327</v>
      </c>
      <c r="E769" s="91" t="s">
        <v>3214</v>
      </c>
      <c r="F769" s="92" t="s">
        <v>5782</v>
      </c>
      <c r="G769" s="542" t="s">
        <v>3486</v>
      </c>
      <c r="H769" s="522" t="s">
        <v>3486</v>
      </c>
      <c r="I769" s="68" t="s">
        <v>5776</v>
      </c>
      <c r="J769" s="58"/>
    </row>
    <row r="770" spans="1:10" ht="38.25" x14ac:dyDescent="0.2">
      <c r="A770" s="58"/>
      <c r="B770" s="572">
        <v>763</v>
      </c>
      <c r="C770" s="500" t="s">
        <v>11019</v>
      </c>
      <c r="D770" s="426" t="s">
        <v>11139</v>
      </c>
      <c r="E770" s="91" t="s">
        <v>11018</v>
      </c>
      <c r="F770" s="92" t="s">
        <v>7623</v>
      </c>
      <c r="G770" s="542" t="s">
        <v>3486</v>
      </c>
      <c r="H770" s="522" t="s">
        <v>3486</v>
      </c>
      <c r="I770" s="68" t="s">
        <v>5776</v>
      </c>
      <c r="J770" s="58"/>
    </row>
    <row r="771" spans="1:10" ht="51" x14ac:dyDescent="0.2">
      <c r="A771" s="58"/>
      <c r="B771" s="565">
        <v>764</v>
      </c>
      <c r="C771" s="500" t="s">
        <v>9868</v>
      </c>
      <c r="D771" s="426" t="s">
        <v>7816</v>
      </c>
      <c r="E771" s="91" t="s">
        <v>6801</v>
      </c>
      <c r="F771" s="92" t="s">
        <v>6804</v>
      </c>
      <c r="G771" s="542"/>
      <c r="H771" s="522"/>
      <c r="I771" s="68"/>
      <c r="J771" s="58"/>
    </row>
    <row r="772" spans="1:10" ht="51" x14ac:dyDescent="0.2">
      <c r="A772" s="58"/>
      <c r="B772" s="572">
        <v>765</v>
      </c>
      <c r="C772" s="500" t="s">
        <v>9219</v>
      </c>
      <c r="D772" s="426" t="s">
        <v>9859</v>
      </c>
      <c r="E772" s="91" t="s">
        <v>9221</v>
      </c>
      <c r="F772" s="92" t="s">
        <v>9220</v>
      </c>
      <c r="G772" s="542"/>
      <c r="H772" s="522"/>
      <c r="I772" s="68"/>
      <c r="J772" s="58"/>
    </row>
    <row r="773" spans="1:10" ht="51" x14ac:dyDescent="0.2">
      <c r="A773" s="58"/>
      <c r="B773" s="565">
        <v>766</v>
      </c>
      <c r="C773" s="500" t="s">
        <v>11456</v>
      </c>
      <c r="D773" s="426" t="s">
        <v>11436</v>
      </c>
      <c r="E773" s="91" t="s">
        <v>11457</v>
      </c>
      <c r="F773" s="92" t="s">
        <v>11451</v>
      </c>
      <c r="G773" s="542"/>
      <c r="H773" s="522"/>
      <c r="I773" s="68"/>
      <c r="J773" s="58"/>
    </row>
    <row r="774" spans="1:10" ht="25.5" x14ac:dyDescent="0.2">
      <c r="A774" s="58"/>
      <c r="B774" s="572">
        <v>767</v>
      </c>
      <c r="C774" s="500" t="s">
        <v>1876</v>
      </c>
      <c r="D774" s="426" t="s">
        <v>4023</v>
      </c>
      <c r="E774" s="523" t="s">
        <v>4024</v>
      </c>
      <c r="F774" s="67"/>
      <c r="G774" s="542"/>
      <c r="H774" s="522"/>
      <c r="I774" s="68"/>
      <c r="J774" s="58"/>
    </row>
    <row r="775" spans="1:10" ht="38.25" x14ac:dyDescent="0.2">
      <c r="A775" s="58"/>
      <c r="B775" s="565">
        <v>768</v>
      </c>
      <c r="C775" s="500" t="s">
        <v>1877</v>
      </c>
      <c r="D775" s="426" t="s">
        <v>2604</v>
      </c>
      <c r="E775" s="523" t="s">
        <v>764</v>
      </c>
      <c r="F775" s="67"/>
      <c r="G775" s="542"/>
      <c r="H775" s="522"/>
      <c r="I775" s="68"/>
      <c r="J775" s="58"/>
    </row>
    <row r="776" spans="1:10" ht="38.25" x14ac:dyDescent="0.2">
      <c r="A776" s="58"/>
      <c r="B776" s="572">
        <v>769</v>
      </c>
      <c r="C776" s="500" t="s">
        <v>308</v>
      </c>
      <c r="D776" s="426" t="s">
        <v>309</v>
      </c>
      <c r="E776" s="91" t="s">
        <v>12518</v>
      </c>
      <c r="F776" s="67"/>
      <c r="G776" s="542"/>
      <c r="H776" s="522"/>
      <c r="I776" s="68"/>
      <c r="J776" s="58"/>
    </row>
    <row r="777" spans="1:10" ht="38.25" x14ac:dyDescent="0.2">
      <c r="A777" s="58"/>
      <c r="B777" s="565">
        <v>770</v>
      </c>
      <c r="C777" s="500" t="s">
        <v>12516</v>
      </c>
      <c r="D777" s="426" t="s">
        <v>12512</v>
      </c>
      <c r="E777" s="91" t="s">
        <v>12517</v>
      </c>
      <c r="F777" s="67"/>
      <c r="G777" s="542"/>
      <c r="H777" s="522"/>
      <c r="I777" s="68"/>
      <c r="J777" s="58"/>
    </row>
    <row r="778" spans="1:10" ht="51" x14ac:dyDescent="0.2">
      <c r="A778" s="58"/>
      <c r="B778" s="572">
        <v>771</v>
      </c>
      <c r="C778" s="500" t="s">
        <v>6944</v>
      </c>
      <c r="D778" s="69" t="s">
        <v>6948</v>
      </c>
      <c r="E778" s="91" t="s">
        <v>4795</v>
      </c>
      <c r="F778" s="67"/>
      <c r="G778" s="542" t="s">
        <v>3486</v>
      </c>
      <c r="H778" s="522" t="s">
        <v>3486</v>
      </c>
      <c r="I778" s="68" t="s">
        <v>14041</v>
      </c>
      <c r="J778" s="58"/>
    </row>
    <row r="779" spans="1:10" ht="76.5" x14ac:dyDescent="0.2">
      <c r="A779" s="58"/>
      <c r="B779" s="565">
        <v>772</v>
      </c>
      <c r="C779" s="500" t="s">
        <v>12256</v>
      </c>
      <c r="D779" s="69" t="s">
        <v>12254</v>
      </c>
      <c r="E779" s="91" t="s">
        <v>12257</v>
      </c>
      <c r="F779" s="67"/>
      <c r="G779" s="542"/>
      <c r="H779" s="522"/>
      <c r="I779" s="68" t="s">
        <v>14041</v>
      </c>
      <c r="J779" s="58"/>
    </row>
    <row r="780" spans="1:10" ht="63.75" x14ac:dyDescent="0.2">
      <c r="A780" s="58"/>
      <c r="B780" s="572">
        <v>773</v>
      </c>
      <c r="C780" s="500" t="s">
        <v>4796</v>
      </c>
      <c r="D780" s="426" t="s">
        <v>4800</v>
      </c>
      <c r="E780" s="91" t="s">
        <v>3433</v>
      </c>
      <c r="F780" s="67"/>
      <c r="G780" s="542" t="s">
        <v>3486</v>
      </c>
      <c r="H780" s="522" t="s">
        <v>3486</v>
      </c>
      <c r="I780" s="68" t="s">
        <v>14041</v>
      </c>
      <c r="J780" s="58"/>
    </row>
    <row r="781" spans="1:10" ht="63.75" x14ac:dyDescent="0.2">
      <c r="A781" s="58"/>
      <c r="B781" s="565">
        <v>774</v>
      </c>
      <c r="C781" s="500" t="s">
        <v>6763</v>
      </c>
      <c r="D781" s="426" t="s">
        <v>6764</v>
      </c>
      <c r="E781" s="91" t="s">
        <v>6767</v>
      </c>
      <c r="F781" s="67"/>
      <c r="G781" s="542" t="s">
        <v>3486</v>
      </c>
      <c r="H781" s="522" t="s">
        <v>3486</v>
      </c>
      <c r="I781" s="68" t="s">
        <v>14041</v>
      </c>
      <c r="J781" s="58"/>
    </row>
    <row r="782" spans="1:10" ht="25.5" x14ac:dyDescent="0.2">
      <c r="A782" s="58"/>
      <c r="B782" s="572">
        <v>775</v>
      </c>
      <c r="C782" s="500" t="s">
        <v>3761</v>
      </c>
      <c r="D782" s="426" t="s">
        <v>3756</v>
      </c>
      <c r="E782" s="91" t="s">
        <v>14581</v>
      </c>
      <c r="F782" s="67"/>
      <c r="G782" s="542" t="s">
        <v>3486</v>
      </c>
      <c r="H782" s="522" t="s">
        <v>3486</v>
      </c>
      <c r="I782" s="68" t="s">
        <v>14041</v>
      </c>
      <c r="J782" s="58"/>
    </row>
    <row r="783" spans="1:10" ht="38.25" x14ac:dyDescent="0.2">
      <c r="A783" s="58"/>
      <c r="B783" s="565">
        <v>776</v>
      </c>
      <c r="C783" s="500" t="s">
        <v>5283</v>
      </c>
      <c r="D783" s="426" t="s">
        <v>5280</v>
      </c>
      <c r="E783" s="91" t="s">
        <v>6623</v>
      </c>
      <c r="F783" s="67"/>
      <c r="G783" s="542" t="s">
        <v>3486</v>
      </c>
      <c r="H783" s="522" t="s">
        <v>3486</v>
      </c>
      <c r="I783" s="68" t="s">
        <v>14041</v>
      </c>
      <c r="J783" s="58"/>
    </row>
    <row r="784" spans="1:10" ht="102" x14ac:dyDescent="0.2">
      <c r="A784" s="58"/>
      <c r="B784" s="572">
        <v>777</v>
      </c>
      <c r="C784" s="500" t="s">
        <v>10553</v>
      </c>
      <c r="D784" s="426" t="s">
        <v>10554</v>
      </c>
      <c r="E784" s="91" t="s">
        <v>14582</v>
      </c>
      <c r="F784" s="67"/>
      <c r="G784" s="542" t="s">
        <v>3486</v>
      </c>
      <c r="H784" s="522" t="s">
        <v>3486</v>
      </c>
      <c r="I784" s="68" t="s">
        <v>14041</v>
      </c>
      <c r="J784" s="58"/>
    </row>
    <row r="785" spans="1:10" ht="38.25" x14ac:dyDescent="0.2">
      <c r="A785" s="58"/>
      <c r="B785" s="565">
        <v>778</v>
      </c>
      <c r="C785" s="500" t="s">
        <v>608</v>
      </c>
      <c r="D785" s="426" t="s">
        <v>1704</v>
      </c>
      <c r="E785" s="91" t="s">
        <v>14583</v>
      </c>
      <c r="F785" s="67"/>
      <c r="G785" s="542" t="s">
        <v>3486</v>
      </c>
      <c r="H785" s="522" t="s">
        <v>3486</v>
      </c>
      <c r="I785" s="68" t="s">
        <v>14041</v>
      </c>
      <c r="J785" s="58"/>
    </row>
    <row r="786" spans="1:10" ht="76.5" x14ac:dyDescent="0.2">
      <c r="A786" s="58"/>
      <c r="B786" s="572">
        <v>779</v>
      </c>
      <c r="C786" s="500" t="s">
        <v>6003</v>
      </c>
      <c r="D786" s="69" t="s">
        <v>5971</v>
      </c>
      <c r="E786" s="70" t="s">
        <v>15976</v>
      </c>
      <c r="F786" s="67"/>
      <c r="G786" s="542" t="s">
        <v>3486</v>
      </c>
      <c r="H786" s="522" t="s">
        <v>3486</v>
      </c>
      <c r="I786" s="68" t="s">
        <v>14041</v>
      </c>
      <c r="J786" s="58"/>
    </row>
    <row r="787" spans="1:10" ht="76.5" x14ac:dyDescent="0.2">
      <c r="A787" s="58"/>
      <c r="B787" s="565">
        <v>780</v>
      </c>
      <c r="C787" s="500" t="s">
        <v>5886</v>
      </c>
      <c r="D787" s="426" t="s">
        <v>5887</v>
      </c>
      <c r="E787" s="91" t="s">
        <v>14584</v>
      </c>
      <c r="F787" s="67"/>
      <c r="G787" s="542" t="s">
        <v>3486</v>
      </c>
      <c r="H787" s="522" t="s">
        <v>3486</v>
      </c>
      <c r="I787" s="68" t="s">
        <v>14041</v>
      </c>
      <c r="J787" s="58"/>
    </row>
    <row r="788" spans="1:10" ht="38.25" x14ac:dyDescent="0.2">
      <c r="A788" s="58"/>
      <c r="B788" s="572">
        <v>781</v>
      </c>
      <c r="C788" s="500" t="s">
        <v>5061</v>
      </c>
      <c r="D788" s="426" t="s">
        <v>5062</v>
      </c>
      <c r="E788" s="91" t="s">
        <v>3013</v>
      </c>
      <c r="F788" s="67"/>
      <c r="G788" s="542" t="s">
        <v>3486</v>
      </c>
      <c r="H788" s="522" t="s">
        <v>3486</v>
      </c>
      <c r="I788" s="68" t="s">
        <v>14041</v>
      </c>
      <c r="J788" s="58"/>
    </row>
    <row r="789" spans="1:10" ht="51" x14ac:dyDescent="0.2">
      <c r="A789" s="58"/>
      <c r="B789" s="565">
        <v>782</v>
      </c>
      <c r="C789" s="500" t="s">
        <v>9538</v>
      </c>
      <c r="D789" s="426" t="s">
        <v>9536</v>
      </c>
      <c r="E789" s="91" t="s">
        <v>14585</v>
      </c>
      <c r="F789" s="67"/>
      <c r="G789" s="542" t="s">
        <v>3486</v>
      </c>
      <c r="H789" s="522" t="s">
        <v>3486</v>
      </c>
      <c r="I789" s="68" t="s">
        <v>14041</v>
      </c>
      <c r="J789" s="58"/>
    </row>
    <row r="790" spans="1:10" ht="38.25" x14ac:dyDescent="0.2">
      <c r="A790" s="58"/>
      <c r="B790" s="572">
        <v>783</v>
      </c>
      <c r="C790" s="500" t="s">
        <v>8099</v>
      </c>
      <c r="D790" s="426" t="s">
        <v>8100</v>
      </c>
      <c r="E790" s="91" t="s">
        <v>14586</v>
      </c>
      <c r="F790" s="67"/>
      <c r="G790" s="542" t="s">
        <v>3486</v>
      </c>
      <c r="H790" s="522" t="s">
        <v>3486</v>
      </c>
      <c r="I790" s="68" t="s">
        <v>14041</v>
      </c>
      <c r="J790" s="58"/>
    </row>
    <row r="791" spans="1:10" ht="38.25" x14ac:dyDescent="0.2">
      <c r="A791" s="58"/>
      <c r="B791" s="565">
        <v>784</v>
      </c>
      <c r="C791" s="500" t="s">
        <v>7190</v>
      </c>
      <c r="D791" s="426" t="s">
        <v>5848</v>
      </c>
      <c r="E791" s="91" t="s">
        <v>8427</v>
      </c>
      <c r="F791" s="67"/>
      <c r="G791" s="542" t="s">
        <v>3486</v>
      </c>
      <c r="H791" s="522" t="s">
        <v>3486</v>
      </c>
      <c r="I791" s="68" t="s">
        <v>14041</v>
      </c>
      <c r="J791" s="58"/>
    </row>
    <row r="792" spans="1:10" ht="38.25" x14ac:dyDescent="0.2">
      <c r="A792" s="58"/>
      <c r="B792" s="572">
        <v>785</v>
      </c>
      <c r="C792" s="500" t="s">
        <v>8421</v>
      </c>
      <c r="D792" s="426" t="s">
        <v>8424</v>
      </c>
      <c r="E792" s="91" t="s">
        <v>8428</v>
      </c>
      <c r="F792" s="67"/>
      <c r="G792" s="542" t="s">
        <v>3486</v>
      </c>
      <c r="H792" s="522" t="s">
        <v>3486</v>
      </c>
      <c r="I792" s="68" t="s">
        <v>14041</v>
      </c>
      <c r="J792" s="58"/>
    </row>
    <row r="793" spans="1:10" ht="38.25" x14ac:dyDescent="0.2">
      <c r="A793" s="58"/>
      <c r="B793" s="565">
        <v>786</v>
      </c>
      <c r="C793" s="500" t="s">
        <v>8422</v>
      </c>
      <c r="D793" s="426" t="s">
        <v>8425</v>
      </c>
      <c r="E793" s="91" t="s">
        <v>8429</v>
      </c>
      <c r="F793" s="67"/>
      <c r="G793" s="542" t="s">
        <v>3486</v>
      </c>
      <c r="H793" s="522" t="s">
        <v>3486</v>
      </c>
      <c r="I793" s="68" t="s">
        <v>14041</v>
      </c>
      <c r="J793" s="58"/>
    </row>
    <row r="794" spans="1:10" ht="38.25" x14ac:dyDescent="0.2">
      <c r="A794" s="58"/>
      <c r="B794" s="572">
        <v>787</v>
      </c>
      <c r="C794" s="500" t="s">
        <v>8423</v>
      </c>
      <c r="D794" s="426" t="s">
        <v>8426</v>
      </c>
      <c r="E794" s="91" t="s">
        <v>7364</v>
      </c>
      <c r="F794" s="67"/>
      <c r="G794" s="542" t="s">
        <v>3486</v>
      </c>
      <c r="H794" s="522" t="s">
        <v>3486</v>
      </c>
      <c r="I794" s="68" t="s">
        <v>14041</v>
      </c>
      <c r="J794" s="58"/>
    </row>
    <row r="795" spans="1:10" ht="63.75" x14ac:dyDescent="0.2">
      <c r="A795" s="58"/>
      <c r="B795" s="565">
        <v>788</v>
      </c>
      <c r="C795" s="500" t="s">
        <v>142</v>
      </c>
      <c r="D795" s="69" t="s">
        <v>1041</v>
      </c>
      <c r="E795" s="70" t="s">
        <v>144</v>
      </c>
      <c r="F795" s="67"/>
      <c r="G795" s="542" t="s">
        <v>3486</v>
      </c>
      <c r="H795" s="522" t="s">
        <v>3486</v>
      </c>
      <c r="I795" s="68" t="s">
        <v>14041</v>
      </c>
      <c r="J795" s="58"/>
    </row>
    <row r="796" spans="1:10" ht="38.25" x14ac:dyDescent="0.2">
      <c r="A796" s="58"/>
      <c r="B796" s="572">
        <v>789</v>
      </c>
      <c r="C796" s="500" t="s">
        <v>2142</v>
      </c>
      <c r="D796" s="69" t="s">
        <v>156</v>
      </c>
      <c r="E796" s="91" t="s">
        <v>8675</v>
      </c>
      <c r="F796" s="67"/>
      <c r="G796" s="542"/>
      <c r="H796" s="522"/>
      <c r="I796" s="68" t="s">
        <v>14041</v>
      </c>
      <c r="J796" s="58"/>
    </row>
    <row r="797" spans="1:10" ht="63.75" x14ac:dyDescent="0.2">
      <c r="A797" s="58"/>
      <c r="B797" s="565">
        <v>790</v>
      </c>
      <c r="C797" s="500" t="s">
        <v>165</v>
      </c>
      <c r="D797" s="69" t="s">
        <v>164</v>
      </c>
      <c r="E797" s="91" t="s">
        <v>167</v>
      </c>
      <c r="F797" s="67"/>
      <c r="G797" s="542"/>
      <c r="H797" s="522"/>
      <c r="I797" s="68" t="s">
        <v>14041</v>
      </c>
      <c r="J797" s="58"/>
    </row>
    <row r="798" spans="1:10" ht="51" x14ac:dyDescent="0.2">
      <c r="A798" s="58"/>
      <c r="B798" s="572">
        <v>791</v>
      </c>
      <c r="C798" s="500" t="s">
        <v>218</v>
      </c>
      <c r="D798" s="426" t="s">
        <v>219</v>
      </c>
      <c r="E798" s="91" t="s">
        <v>220</v>
      </c>
      <c r="F798" s="67"/>
      <c r="G798" s="542" t="s">
        <v>3486</v>
      </c>
      <c r="H798" s="522" t="s">
        <v>3486</v>
      </c>
      <c r="I798" s="68" t="s">
        <v>14041</v>
      </c>
      <c r="J798" s="58"/>
    </row>
    <row r="799" spans="1:10" ht="63.75" x14ac:dyDescent="0.2">
      <c r="A799" s="58"/>
      <c r="B799" s="565">
        <v>792</v>
      </c>
      <c r="C799" s="500" t="s">
        <v>245</v>
      </c>
      <c r="D799" s="426" t="s">
        <v>246</v>
      </c>
      <c r="E799" s="91" t="s">
        <v>10335</v>
      </c>
      <c r="F799" s="67"/>
      <c r="G799" s="542" t="s">
        <v>3486</v>
      </c>
      <c r="H799" s="522" t="s">
        <v>3486</v>
      </c>
      <c r="I799" s="68" t="s">
        <v>14041</v>
      </c>
      <c r="J799" s="58"/>
    </row>
    <row r="800" spans="1:10" ht="38.25" x14ac:dyDescent="0.2">
      <c r="A800" s="58"/>
      <c r="B800" s="572">
        <v>793</v>
      </c>
      <c r="C800" s="500" t="s">
        <v>10333</v>
      </c>
      <c r="D800" s="426" t="s">
        <v>10334</v>
      </c>
      <c r="E800" s="91" t="s">
        <v>10336</v>
      </c>
      <c r="F800" s="67"/>
      <c r="G800" s="542" t="s">
        <v>3486</v>
      </c>
      <c r="H800" s="522" t="s">
        <v>3486</v>
      </c>
      <c r="I800" s="68" t="s">
        <v>14041</v>
      </c>
      <c r="J800" s="58"/>
    </row>
    <row r="801" spans="1:10" ht="89.25" x14ac:dyDescent="0.2">
      <c r="A801" s="58"/>
      <c r="B801" s="565">
        <v>794</v>
      </c>
      <c r="C801" s="500" t="s">
        <v>11796</v>
      </c>
      <c r="D801" s="426" t="s">
        <v>11797</v>
      </c>
      <c r="E801" s="91" t="s">
        <v>11801</v>
      </c>
      <c r="F801" s="67"/>
      <c r="G801" s="542" t="s">
        <v>3486</v>
      </c>
      <c r="H801" s="522" t="s">
        <v>3486</v>
      </c>
      <c r="I801" s="68" t="s">
        <v>14041</v>
      </c>
      <c r="J801" s="58"/>
    </row>
    <row r="802" spans="1:10" ht="25.5" x14ac:dyDescent="0.2">
      <c r="A802" s="58"/>
      <c r="B802" s="572">
        <v>795</v>
      </c>
      <c r="C802" s="500" t="s">
        <v>12493</v>
      </c>
      <c r="D802" s="426" t="s">
        <v>12494</v>
      </c>
      <c r="E802" s="91" t="s">
        <v>12495</v>
      </c>
      <c r="F802" s="67"/>
      <c r="G802" s="542"/>
      <c r="H802" s="522"/>
      <c r="I802" s="68" t="s">
        <v>14041</v>
      </c>
      <c r="J802" s="58"/>
    </row>
    <row r="803" spans="1:10" ht="51" x14ac:dyDescent="0.2">
      <c r="A803" s="58"/>
      <c r="B803" s="565">
        <v>796</v>
      </c>
      <c r="C803" s="500" t="s">
        <v>12791</v>
      </c>
      <c r="D803" s="426" t="s">
        <v>12792</v>
      </c>
      <c r="E803" s="91" t="s">
        <v>12799</v>
      </c>
      <c r="F803" s="67"/>
      <c r="G803" s="542"/>
      <c r="H803" s="522"/>
      <c r="I803" s="68" t="s">
        <v>14041</v>
      </c>
      <c r="J803" s="58"/>
    </row>
    <row r="804" spans="1:10" ht="114.75" x14ac:dyDescent="0.2">
      <c r="A804" s="58"/>
      <c r="B804" s="572">
        <v>797</v>
      </c>
      <c r="C804" s="500" t="s">
        <v>12921</v>
      </c>
      <c r="D804" s="426" t="s">
        <v>12922</v>
      </c>
      <c r="E804" s="91" t="s">
        <v>16395</v>
      </c>
      <c r="F804" s="67"/>
      <c r="G804" s="542"/>
      <c r="H804" s="522"/>
      <c r="I804" s="68" t="s">
        <v>14041</v>
      </c>
      <c r="J804" s="58"/>
    </row>
    <row r="805" spans="1:10" ht="63.75" x14ac:dyDescent="0.2">
      <c r="A805" s="58"/>
      <c r="B805" s="565">
        <v>798</v>
      </c>
      <c r="C805" s="500" t="s">
        <v>12923</v>
      </c>
      <c r="D805" s="426" t="s">
        <v>12924</v>
      </c>
      <c r="E805" s="91" t="s">
        <v>16396</v>
      </c>
      <c r="F805" s="67"/>
      <c r="G805" s="542"/>
      <c r="H805" s="522"/>
      <c r="I805" s="68" t="s">
        <v>14041</v>
      </c>
      <c r="J805" s="58"/>
    </row>
    <row r="806" spans="1:10" ht="89.25" x14ac:dyDescent="0.2">
      <c r="A806" s="58"/>
      <c r="B806" s="572">
        <v>799</v>
      </c>
      <c r="C806" s="500" t="s">
        <v>14580</v>
      </c>
      <c r="D806" s="426" t="s">
        <v>14587</v>
      </c>
      <c r="E806" s="91" t="s">
        <v>14595</v>
      </c>
      <c r="F806" s="67"/>
      <c r="G806" s="542"/>
      <c r="H806" s="522"/>
      <c r="I806" s="68" t="s">
        <v>14041</v>
      </c>
      <c r="J806" s="58"/>
    </row>
    <row r="807" spans="1:10" x14ac:dyDescent="0.2">
      <c r="A807" s="58"/>
      <c r="B807" s="565">
        <v>800</v>
      </c>
      <c r="C807" s="500" t="s">
        <v>861</v>
      </c>
      <c r="D807" s="69" t="s">
        <v>164</v>
      </c>
      <c r="E807" s="91" t="s">
        <v>862</v>
      </c>
      <c r="F807" s="67"/>
      <c r="G807" s="542"/>
      <c r="H807" s="522"/>
      <c r="I807" s="68"/>
      <c r="J807" s="58"/>
    </row>
    <row r="808" spans="1:10" x14ac:dyDescent="0.2">
      <c r="A808" s="58"/>
      <c r="B808" s="572">
        <v>801</v>
      </c>
      <c r="C808" s="500" t="s">
        <v>7208</v>
      </c>
      <c r="D808" s="426" t="s">
        <v>7204</v>
      </c>
      <c r="E808" s="91" t="s">
        <v>14042</v>
      </c>
      <c r="F808" s="67"/>
      <c r="G808" s="542" t="s">
        <v>1728</v>
      </c>
      <c r="H808" s="522" t="s">
        <v>1732</v>
      </c>
      <c r="I808" s="68"/>
      <c r="J808" s="58"/>
    </row>
    <row r="809" spans="1:10" ht="25.5" x14ac:dyDescent="0.2">
      <c r="A809" s="58"/>
      <c r="B809" s="565">
        <v>802</v>
      </c>
      <c r="C809" s="500" t="s">
        <v>7118</v>
      </c>
      <c r="D809" s="426" t="s">
        <v>7199</v>
      </c>
      <c r="E809" s="91" t="s">
        <v>14043</v>
      </c>
      <c r="F809" s="67"/>
      <c r="G809" s="542" t="s">
        <v>1728</v>
      </c>
      <c r="H809" s="522" t="s">
        <v>1731</v>
      </c>
      <c r="I809" s="68"/>
      <c r="J809" s="58"/>
    </row>
    <row r="810" spans="1:10" ht="38.25" x14ac:dyDescent="0.2">
      <c r="A810" s="58"/>
      <c r="B810" s="572">
        <v>803</v>
      </c>
      <c r="C810" s="500" t="s">
        <v>9022</v>
      </c>
      <c r="D810" s="426" t="s">
        <v>9018</v>
      </c>
      <c r="E810" s="91" t="s">
        <v>9023</v>
      </c>
      <c r="F810" s="67"/>
      <c r="G810" s="542"/>
      <c r="H810" s="522"/>
      <c r="I810" s="68"/>
      <c r="J810" s="58"/>
    </row>
    <row r="811" spans="1:10" ht="38.25" x14ac:dyDescent="0.2">
      <c r="A811" s="58"/>
      <c r="B811" s="565">
        <v>804</v>
      </c>
      <c r="C811" s="500" t="s">
        <v>13888</v>
      </c>
      <c r="D811" s="426" t="s">
        <v>13431</v>
      </c>
      <c r="E811" s="91" t="s">
        <v>13432</v>
      </c>
      <c r="F811" s="67"/>
      <c r="G811" s="542"/>
      <c r="H811" s="522"/>
      <c r="I811" s="68"/>
      <c r="J811" s="58"/>
    </row>
    <row r="812" spans="1:10" ht="38.25" x14ac:dyDescent="0.2">
      <c r="A812" s="58"/>
      <c r="B812" s="572">
        <v>805</v>
      </c>
      <c r="C812" s="500" t="s">
        <v>13889</v>
      </c>
      <c r="D812" s="426" t="s">
        <v>13875</v>
      </c>
      <c r="E812" s="91" t="s">
        <v>13879</v>
      </c>
      <c r="F812" s="67"/>
      <c r="G812" s="542"/>
      <c r="H812" s="522"/>
      <c r="I812" s="68"/>
      <c r="J812" s="58"/>
    </row>
    <row r="813" spans="1:10" ht="165.75" x14ac:dyDescent="0.2">
      <c r="A813" s="58"/>
      <c r="B813" s="565">
        <v>806</v>
      </c>
      <c r="C813" s="500" t="s">
        <v>5478</v>
      </c>
      <c r="D813" s="426" t="s">
        <v>15882</v>
      </c>
      <c r="E813" s="91" t="s">
        <v>4228</v>
      </c>
      <c r="F813" s="67"/>
      <c r="G813" s="542" t="s">
        <v>5579</v>
      </c>
      <c r="H813" s="522" t="s">
        <v>5579</v>
      </c>
      <c r="I813" s="68" t="s">
        <v>14044</v>
      </c>
      <c r="J813" s="58"/>
    </row>
    <row r="814" spans="1:10" ht="25.5" x14ac:dyDescent="0.2">
      <c r="A814" s="58"/>
      <c r="B814" s="572">
        <v>807</v>
      </c>
      <c r="C814" s="500" t="s">
        <v>5479</v>
      </c>
      <c r="D814" s="426" t="s">
        <v>9939</v>
      </c>
      <c r="E814" s="91" t="s">
        <v>651</v>
      </c>
      <c r="F814" s="67"/>
      <c r="G814" s="542" t="s">
        <v>5579</v>
      </c>
      <c r="H814" s="522" t="s">
        <v>5579</v>
      </c>
      <c r="I814" s="68" t="s">
        <v>14044</v>
      </c>
      <c r="J814" s="58"/>
    </row>
    <row r="815" spans="1:10" ht="38.25" x14ac:dyDescent="0.2">
      <c r="A815" s="58"/>
      <c r="B815" s="565">
        <v>808</v>
      </c>
      <c r="C815" s="500" t="s">
        <v>5480</v>
      </c>
      <c r="D815" s="426" t="s">
        <v>14403</v>
      </c>
      <c r="E815" s="91" t="s">
        <v>8740</v>
      </c>
      <c r="F815" s="67"/>
      <c r="G815" s="542" t="s">
        <v>5579</v>
      </c>
      <c r="H815" s="522" t="s">
        <v>5579</v>
      </c>
      <c r="I815" s="68" t="s">
        <v>14044</v>
      </c>
      <c r="J815" s="58"/>
    </row>
    <row r="816" spans="1:10" ht="25.5" x14ac:dyDescent="0.2">
      <c r="A816" s="58"/>
      <c r="B816" s="572">
        <v>809</v>
      </c>
      <c r="C816" s="500" t="s">
        <v>5414</v>
      </c>
      <c r="D816" s="426" t="s">
        <v>9954</v>
      </c>
      <c r="E816" s="91" t="s">
        <v>1093</v>
      </c>
      <c r="F816" s="67"/>
      <c r="G816" s="542" t="s">
        <v>5579</v>
      </c>
      <c r="H816" s="522" t="s">
        <v>5579</v>
      </c>
      <c r="I816" s="68" t="s">
        <v>14044</v>
      </c>
      <c r="J816" s="58"/>
    </row>
    <row r="817" spans="1:10" ht="25.5" x14ac:dyDescent="0.2">
      <c r="A817" s="58"/>
      <c r="B817" s="565">
        <v>810</v>
      </c>
      <c r="C817" s="500" t="s">
        <v>4711</v>
      </c>
      <c r="D817" s="426" t="s">
        <v>9955</v>
      </c>
      <c r="E817" s="91" t="s">
        <v>9907</v>
      </c>
      <c r="F817" s="67"/>
      <c r="G817" s="542" t="s">
        <v>5579</v>
      </c>
      <c r="H817" s="522" t="s">
        <v>5579</v>
      </c>
      <c r="I817" s="68" t="s">
        <v>14044</v>
      </c>
      <c r="J817" s="58"/>
    </row>
    <row r="818" spans="1:10" ht="25.5" x14ac:dyDescent="0.2">
      <c r="A818" s="58"/>
      <c r="B818" s="572">
        <v>811</v>
      </c>
      <c r="C818" s="500" t="s">
        <v>4611</v>
      </c>
      <c r="D818" s="426" t="s">
        <v>2330</v>
      </c>
      <c r="E818" s="91" t="s">
        <v>8741</v>
      </c>
      <c r="F818" s="67"/>
      <c r="G818" s="542" t="s">
        <v>5579</v>
      </c>
      <c r="H818" s="522" t="s">
        <v>5579</v>
      </c>
      <c r="I818" s="68" t="s">
        <v>14044</v>
      </c>
      <c r="J818" s="58"/>
    </row>
    <row r="819" spans="1:10" ht="25.5" x14ac:dyDescent="0.2">
      <c r="A819" s="58"/>
      <c r="B819" s="565">
        <v>812</v>
      </c>
      <c r="C819" s="500" t="s">
        <v>6587</v>
      </c>
      <c r="D819" s="426" t="s">
        <v>13752</v>
      </c>
      <c r="E819" s="91" t="s">
        <v>8742</v>
      </c>
      <c r="F819" s="67"/>
      <c r="G819" s="542" t="s">
        <v>5579</v>
      </c>
      <c r="H819" s="522" t="s">
        <v>5579</v>
      </c>
      <c r="I819" s="68" t="s">
        <v>14044</v>
      </c>
      <c r="J819" s="58"/>
    </row>
    <row r="820" spans="1:10" ht="51" x14ac:dyDescent="0.2">
      <c r="A820" s="58"/>
      <c r="B820" s="572">
        <v>813</v>
      </c>
      <c r="C820" s="500" t="s">
        <v>1094</v>
      </c>
      <c r="D820" s="426" t="s">
        <v>14472</v>
      </c>
      <c r="E820" s="91" t="s">
        <v>6588</v>
      </c>
      <c r="F820" s="67"/>
      <c r="G820" s="542" t="s">
        <v>5579</v>
      </c>
      <c r="H820" s="522" t="s">
        <v>5579</v>
      </c>
      <c r="I820" s="68" t="s">
        <v>14044</v>
      </c>
      <c r="J820" s="58"/>
    </row>
    <row r="821" spans="1:10" ht="38.25" x14ac:dyDescent="0.2">
      <c r="A821" s="58"/>
      <c r="B821" s="565">
        <v>814</v>
      </c>
      <c r="C821" s="500" t="s">
        <v>5041</v>
      </c>
      <c r="D821" s="426" t="s">
        <v>9047</v>
      </c>
      <c r="E821" s="91" t="s">
        <v>5042</v>
      </c>
      <c r="F821" s="67"/>
      <c r="G821" s="542" t="s">
        <v>5579</v>
      </c>
      <c r="H821" s="522" t="s">
        <v>5579</v>
      </c>
      <c r="I821" s="68" t="s">
        <v>14044</v>
      </c>
      <c r="J821" s="58"/>
    </row>
    <row r="822" spans="1:10" ht="25.5" x14ac:dyDescent="0.2">
      <c r="A822" s="58"/>
      <c r="B822" s="572">
        <v>815</v>
      </c>
      <c r="C822" s="607" t="s">
        <v>8132</v>
      </c>
      <c r="D822" s="288" t="s">
        <v>8139</v>
      </c>
      <c r="E822" s="289" t="s">
        <v>8134</v>
      </c>
      <c r="F822" s="290"/>
      <c r="G822" s="545" t="s">
        <v>5579</v>
      </c>
      <c r="H822" s="291" t="s">
        <v>5579</v>
      </c>
      <c r="I822" s="68" t="s">
        <v>14044</v>
      </c>
      <c r="J822" s="58"/>
    </row>
    <row r="823" spans="1:10" ht="25.5" x14ac:dyDescent="0.2">
      <c r="A823" s="58"/>
      <c r="B823" s="565">
        <v>816</v>
      </c>
      <c r="C823" s="607" t="s">
        <v>8133</v>
      </c>
      <c r="D823" s="288" t="s">
        <v>8131</v>
      </c>
      <c r="E823" s="289" t="s">
        <v>8135</v>
      </c>
      <c r="F823" s="290"/>
      <c r="G823" s="545" t="s">
        <v>5579</v>
      </c>
      <c r="H823" s="291" t="s">
        <v>5579</v>
      </c>
      <c r="I823" s="68" t="s">
        <v>14044</v>
      </c>
      <c r="J823" s="58"/>
    </row>
    <row r="824" spans="1:10" ht="38.25" x14ac:dyDescent="0.2">
      <c r="A824" s="58"/>
      <c r="B824" s="572">
        <v>817</v>
      </c>
      <c r="C824" s="500" t="s">
        <v>5614</v>
      </c>
      <c r="D824" s="426" t="s">
        <v>5610</v>
      </c>
      <c r="E824" s="91" t="s">
        <v>1219</v>
      </c>
      <c r="F824" s="67"/>
      <c r="G824" s="542" t="s">
        <v>5579</v>
      </c>
      <c r="H824" s="522" t="s">
        <v>5579</v>
      </c>
      <c r="I824" s="68" t="s">
        <v>14044</v>
      </c>
      <c r="J824" s="58"/>
    </row>
    <row r="825" spans="1:10" ht="25.5" x14ac:dyDescent="0.2">
      <c r="A825" s="58"/>
      <c r="B825" s="565">
        <v>818</v>
      </c>
      <c r="C825" s="500" t="s">
        <v>1130</v>
      </c>
      <c r="D825" s="426" t="s">
        <v>13869</v>
      </c>
      <c r="E825" s="91" t="s">
        <v>2691</v>
      </c>
      <c r="F825" s="67"/>
      <c r="G825" s="542" t="s">
        <v>5579</v>
      </c>
      <c r="H825" s="522" t="s">
        <v>5579</v>
      </c>
      <c r="I825" s="68" t="s">
        <v>14044</v>
      </c>
      <c r="J825" s="58"/>
    </row>
    <row r="826" spans="1:10" ht="25.5" x14ac:dyDescent="0.2">
      <c r="A826" s="58"/>
      <c r="B826" s="572">
        <v>819</v>
      </c>
      <c r="C826" s="500" t="s">
        <v>7219</v>
      </c>
      <c r="D826" s="426" t="s">
        <v>7217</v>
      </c>
      <c r="E826" s="91" t="s">
        <v>7220</v>
      </c>
      <c r="F826" s="67"/>
      <c r="G826" s="542" t="s">
        <v>5579</v>
      </c>
      <c r="H826" s="522" t="s">
        <v>5579</v>
      </c>
      <c r="I826" s="68" t="s">
        <v>14044</v>
      </c>
      <c r="J826" s="58"/>
    </row>
    <row r="827" spans="1:10" ht="25.5" x14ac:dyDescent="0.2">
      <c r="A827" s="58"/>
      <c r="B827" s="565">
        <v>820</v>
      </c>
      <c r="C827" s="500" t="s">
        <v>5589</v>
      </c>
      <c r="D827" s="426" t="s">
        <v>4198</v>
      </c>
      <c r="E827" s="91" t="s">
        <v>5590</v>
      </c>
      <c r="F827" s="67"/>
      <c r="G827" s="542"/>
      <c r="H827" s="522"/>
      <c r="I827" s="68" t="s">
        <v>14044</v>
      </c>
      <c r="J827" s="58"/>
    </row>
    <row r="828" spans="1:10" ht="25.5" x14ac:dyDescent="0.2">
      <c r="A828" s="58"/>
      <c r="B828" s="572">
        <v>821</v>
      </c>
      <c r="C828" s="500" t="s">
        <v>5592</v>
      </c>
      <c r="D828" s="426" t="s">
        <v>13472</v>
      </c>
      <c r="E828" s="91" t="s">
        <v>5591</v>
      </c>
      <c r="F828" s="67"/>
      <c r="G828" s="542"/>
      <c r="H828" s="522"/>
      <c r="I828" s="68" t="s">
        <v>14044</v>
      </c>
      <c r="J828" s="58"/>
    </row>
    <row r="829" spans="1:10" ht="25.5" x14ac:dyDescent="0.2">
      <c r="A829" s="58"/>
      <c r="B829" s="565">
        <v>822</v>
      </c>
      <c r="C829" s="500" t="s">
        <v>7817</v>
      </c>
      <c r="D829" s="426" t="s">
        <v>814</v>
      </c>
      <c r="E829" s="91" t="s">
        <v>7818</v>
      </c>
      <c r="F829" s="67"/>
      <c r="G829" s="542"/>
      <c r="H829" s="522"/>
      <c r="I829" s="68" t="s">
        <v>14044</v>
      </c>
      <c r="J829" s="58"/>
    </row>
    <row r="830" spans="1:10" ht="25.5" x14ac:dyDescent="0.2">
      <c r="A830" s="58"/>
      <c r="B830" s="572">
        <v>823</v>
      </c>
      <c r="C830" s="500" t="s">
        <v>7362</v>
      </c>
      <c r="D830" s="426" t="s">
        <v>7363</v>
      </c>
      <c r="E830" s="91" t="s">
        <v>8162</v>
      </c>
      <c r="F830" s="67"/>
      <c r="G830" s="542"/>
      <c r="H830" s="522"/>
      <c r="I830" s="68" t="s">
        <v>14044</v>
      </c>
      <c r="J830" s="58"/>
    </row>
    <row r="831" spans="1:10" ht="25.5" x14ac:dyDescent="0.2">
      <c r="A831" s="58"/>
      <c r="B831" s="565">
        <v>824</v>
      </c>
      <c r="C831" s="500" t="s">
        <v>9711</v>
      </c>
      <c r="D831" s="426" t="s">
        <v>9712</v>
      </c>
      <c r="E831" s="91" t="s">
        <v>9713</v>
      </c>
      <c r="F831" s="67"/>
      <c r="G831" s="542"/>
      <c r="H831" s="522"/>
      <c r="I831" s="68" t="s">
        <v>14044</v>
      </c>
      <c r="J831" s="58"/>
    </row>
    <row r="832" spans="1:10" ht="25.5" x14ac:dyDescent="0.2">
      <c r="A832" s="58"/>
      <c r="B832" s="572">
        <v>825</v>
      </c>
      <c r="C832" s="500" t="s">
        <v>9137</v>
      </c>
      <c r="D832" s="426" t="s">
        <v>9048</v>
      </c>
      <c r="E832" s="91" t="s">
        <v>9140</v>
      </c>
      <c r="F832" s="67"/>
      <c r="G832" s="542"/>
      <c r="H832" s="522"/>
      <c r="I832" s="68" t="s">
        <v>14044</v>
      </c>
      <c r="J832" s="58"/>
    </row>
    <row r="833" spans="1:10" ht="25.5" x14ac:dyDescent="0.2">
      <c r="A833" s="58"/>
      <c r="B833" s="565">
        <v>826</v>
      </c>
      <c r="C833" s="500" t="s">
        <v>9138</v>
      </c>
      <c r="D833" s="426" t="s">
        <v>9049</v>
      </c>
      <c r="E833" s="91" t="s">
        <v>9141</v>
      </c>
      <c r="F833" s="67"/>
      <c r="G833" s="542"/>
      <c r="H833" s="522"/>
      <c r="I833" s="68" t="s">
        <v>14044</v>
      </c>
      <c r="J833" s="58"/>
    </row>
    <row r="834" spans="1:10" ht="25.5" x14ac:dyDescent="0.2">
      <c r="A834" s="58"/>
      <c r="B834" s="572">
        <v>827</v>
      </c>
      <c r="C834" s="500" t="s">
        <v>9139</v>
      </c>
      <c r="D834" s="426" t="s">
        <v>9050</v>
      </c>
      <c r="E834" s="91" t="s">
        <v>9142</v>
      </c>
      <c r="F834" s="67"/>
      <c r="G834" s="542"/>
      <c r="H834" s="522"/>
      <c r="I834" s="68" t="s">
        <v>14044</v>
      </c>
      <c r="J834" s="58"/>
    </row>
    <row r="835" spans="1:10" ht="38.25" x14ac:dyDescent="0.2">
      <c r="A835" s="58"/>
      <c r="B835" s="565">
        <v>828</v>
      </c>
      <c r="C835" s="500" t="s">
        <v>9728</v>
      </c>
      <c r="D835" s="426" t="s">
        <v>9729</v>
      </c>
      <c r="E835" s="91" t="s">
        <v>9730</v>
      </c>
      <c r="F835" s="67"/>
      <c r="G835" s="542"/>
      <c r="H835" s="522"/>
      <c r="I835" s="68" t="s">
        <v>14044</v>
      </c>
      <c r="J835" s="58"/>
    </row>
    <row r="836" spans="1:10" ht="25.5" x14ac:dyDescent="0.2">
      <c r="A836" s="58"/>
      <c r="B836" s="572">
        <v>829</v>
      </c>
      <c r="C836" s="500" t="s">
        <v>9020</v>
      </c>
      <c r="D836" s="426" t="s">
        <v>9018</v>
      </c>
      <c r="E836" s="91" t="s">
        <v>9021</v>
      </c>
      <c r="F836" s="67"/>
      <c r="G836" s="542"/>
      <c r="H836" s="522"/>
      <c r="I836" s="68" t="s">
        <v>14044</v>
      </c>
      <c r="J836" s="58"/>
    </row>
    <row r="837" spans="1:10" ht="25.5" x14ac:dyDescent="0.2">
      <c r="A837" s="58"/>
      <c r="B837" s="565">
        <v>830</v>
      </c>
      <c r="C837" s="500" t="s">
        <v>9471</v>
      </c>
      <c r="D837" s="426" t="s">
        <v>1597</v>
      </c>
      <c r="E837" s="91" t="s">
        <v>9470</v>
      </c>
      <c r="F837" s="67"/>
      <c r="G837" s="542"/>
      <c r="H837" s="522"/>
      <c r="I837" s="68" t="s">
        <v>14044</v>
      </c>
      <c r="J837" s="58"/>
    </row>
    <row r="838" spans="1:10" ht="25.5" x14ac:dyDescent="0.2">
      <c r="A838" s="58"/>
      <c r="B838" s="572">
        <v>831</v>
      </c>
      <c r="C838" s="500" t="s">
        <v>9505</v>
      </c>
      <c r="D838" s="426" t="s">
        <v>14677</v>
      </c>
      <c r="E838" s="91" t="s">
        <v>9507</v>
      </c>
      <c r="F838" s="67"/>
      <c r="G838" s="542"/>
      <c r="H838" s="522"/>
      <c r="I838" s="68" t="s">
        <v>14044</v>
      </c>
      <c r="J838" s="58"/>
    </row>
    <row r="839" spans="1:10" x14ac:dyDescent="0.2">
      <c r="A839" s="58"/>
      <c r="B839" s="565">
        <v>832</v>
      </c>
      <c r="C839" s="500" t="s">
        <v>10959</v>
      </c>
      <c r="D839" s="426" t="s">
        <v>10960</v>
      </c>
      <c r="E839" s="91" t="s">
        <v>10961</v>
      </c>
      <c r="F839" s="67"/>
      <c r="G839" s="542"/>
      <c r="H839" s="522"/>
      <c r="I839" s="68" t="s">
        <v>14044</v>
      </c>
      <c r="J839" s="58"/>
    </row>
    <row r="840" spans="1:10" x14ac:dyDescent="0.2">
      <c r="A840" s="58"/>
      <c r="B840" s="572">
        <v>833</v>
      </c>
      <c r="C840" s="500" t="s">
        <v>11144</v>
      </c>
      <c r="D840" s="426" t="s">
        <v>11123</v>
      </c>
      <c r="E840" s="91" t="s">
        <v>11145</v>
      </c>
      <c r="F840" s="67"/>
      <c r="G840" s="542"/>
      <c r="H840" s="522"/>
      <c r="I840" s="68" t="s">
        <v>14044</v>
      </c>
      <c r="J840" s="58"/>
    </row>
    <row r="841" spans="1:10" ht="25.5" x14ac:dyDescent="0.2">
      <c r="A841" s="58"/>
      <c r="B841" s="565">
        <v>834</v>
      </c>
      <c r="C841" s="500" t="s">
        <v>11269</v>
      </c>
      <c r="D841" s="426" t="s">
        <v>11271</v>
      </c>
      <c r="E841" s="91" t="s">
        <v>11273</v>
      </c>
      <c r="F841" s="67"/>
      <c r="G841" s="542"/>
      <c r="H841" s="522"/>
      <c r="I841" s="68" t="s">
        <v>14044</v>
      </c>
      <c r="J841" s="58"/>
    </row>
    <row r="842" spans="1:10" ht="25.5" x14ac:dyDescent="0.2">
      <c r="A842" s="58"/>
      <c r="B842" s="572">
        <v>835</v>
      </c>
      <c r="C842" s="500" t="s">
        <v>11270</v>
      </c>
      <c r="D842" s="426" t="s">
        <v>11272</v>
      </c>
      <c r="E842" s="91" t="s">
        <v>11274</v>
      </c>
      <c r="F842" s="67"/>
      <c r="G842" s="542"/>
      <c r="H842" s="522"/>
      <c r="I842" s="68" t="s">
        <v>14044</v>
      </c>
      <c r="J842" s="58"/>
    </row>
    <row r="843" spans="1:10" x14ac:dyDescent="0.2">
      <c r="A843" s="58"/>
      <c r="B843" s="565">
        <v>836</v>
      </c>
      <c r="C843" s="500" t="s">
        <v>11389</v>
      </c>
      <c r="D843" s="426" t="s">
        <v>11390</v>
      </c>
      <c r="E843" s="91" t="s">
        <v>11391</v>
      </c>
      <c r="F843" s="67"/>
      <c r="G843" s="542"/>
      <c r="H843" s="522"/>
      <c r="I843" s="68" t="s">
        <v>14044</v>
      </c>
      <c r="J843" s="58"/>
    </row>
    <row r="844" spans="1:10" ht="25.5" x14ac:dyDescent="0.2">
      <c r="A844" s="58"/>
      <c r="B844" s="572">
        <v>837</v>
      </c>
      <c r="C844" s="500" t="s">
        <v>12431</v>
      </c>
      <c r="D844" s="426" t="s">
        <v>12417</v>
      </c>
      <c r="E844" s="91" t="s">
        <v>12432</v>
      </c>
      <c r="F844" s="67"/>
      <c r="G844" s="542"/>
      <c r="H844" s="522"/>
      <c r="I844" s="68" t="s">
        <v>14044</v>
      </c>
      <c r="J844" s="58"/>
    </row>
    <row r="845" spans="1:10" ht="25.5" x14ac:dyDescent="0.2">
      <c r="A845" s="58"/>
      <c r="B845" s="565">
        <v>838</v>
      </c>
      <c r="C845" s="500" t="s">
        <v>13129</v>
      </c>
      <c r="D845" s="426" t="s">
        <v>13130</v>
      </c>
      <c r="E845" s="91" t="s">
        <v>13131</v>
      </c>
      <c r="F845" s="67"/>
      <c r="G845" s="542"/>
      <c r="H845" s="522"/>
      <c r="I845" s="68" t="s">
        <v>14044</v>
      </c>
      <c r="J845" s="58"/>
    </row>
    <row r="846" spans="1:10" ht="25.5" x14ac:dyDescent="0.2">
      <c r="A846" s="58"/>
      <c r="B846" s="572">
        <v>839</v>
      </c>
      <c r="C846" s="500" t="s">
        <v>13410</v>
      </c>
      <c r="D846" s="426" t="s">
        <v>13403</v>
      </c>
      <c r="E846" s="91" t="s">
        <v>13411</v>
      </c>
      <c r="F846" s="67"/>
      <c r="G846" s="542"/>
      <c r="H846" s="522"/>
      <c r="I846" s="68" t="s">
        <v>14044</v>
      </c>
      <c r="J846" s="58"/>
    </row>
    <row r="847" spans="1:10" ht="25.5" x14ac:dyDescent="0.2">
      <c r="A847" s="58"/>
      <c r="B847" s="565">
        <v>840</v>
      </c>
      <c r="C847" s="500" t="s">
        <v>13008</v>
      </c>
      <c r="D847" s="426" t="s">
        <v>10357</v>
      </c>
      <c r="E847" s="91" t="s">
        <v>10361</v>
      </c>
      <c r="F847" s="67"/>
      <c r="G847" s="542"/>
      <c r="H847" s="522"/>
      <c r="I847" s="540"/>
      <c r="J847" s="58"/>
    </row>
    <row r="848" spans="1:10" ht="25.5" x14ac:dyDescent="0.2">
      <c r="A848" s="58"/>
      <c r="B848" s="572">
        <v>841</v>
      </c>
      <c r="C848" s="500" t="s">
        <v>13010</v>
      </c>
      <c r="D848" s="426" t="s">
        <v>13624</v>
      </c>
      <c r="E848" s="91" t="s">
        <v>13623</v>
      </c>
      <c r="F848" s="67"/>
      <c r="G848" s="542"/>
      <c r="H848" s="522"/>
      <c r="I848" s="540"/>
      <c r="J848" s="58"/>
    </row>
    <row r="849" spans="1:10" ht="63.75" x14ac:dyDescent="0.2">
      <c r="A849" s="58"/>
      <c r="B849" s="565">
        <v>842</v>
      </c>
      <c r="C849" s="500" t="s">
        <v>13118</v>
      </c>
      <c r="D849" s="426" t="s">
        <v>13119</v>
      </c>
      <c r="E849" s="91" t="s">
        <v>13124</v>
      </c>
      <c r="F849" s="67"/>
      <c r="G849" s="542"/>
      <c r="H849" s="522"/>
      <c r="I849" s="540"/>
      <c r="J849" s="58"/>
    </row>
    <row r="850" spans="1:10" ht="25.5" x14ac:dyDescent="0.2">
      <c r="A850" s="58"/>
      <c r="B850" s="572">
        <v>843</v>
      </c>
      <c r="C850" s="500" t="s">
        <v>14590</v>
      </c>
      <c r="D850" s="426" t="s">
        <v>14587</v>
      </c>
      <c r="E850" s="91" t="s">
        <v>14591</v>
      </c>
      <c r="F850" s="67"/>
      <c r="G850" s="542"/>
      <c r="H850" s="522"/>
      <c r="I850" s="540"/>
      <c r="J850" s="58"/>
    </row>
    <row r="851" spans="1:10" ht="25.5" x14ac:dyDescent="0.2">
      <c r="A851" s="58"/>
      <c r="B851" s="565">
        <v>844</v>
      </c>
      <c r="C851" s="500" t="s">
        <v>14671</v>
      </c>
      <c r="D851" s="426" t="s">
        <v>14664</v>
      </c>
      <c r="E851" s="91" t="s">
        <v>14672</v>
      </c>
      <c r="F851" s="67"/>
      <c r="G851" s="542"/>
      <c r="H851" s="522"/>
      <c r="I851" s="540"/>
      <c r="J851" s="58"/>
    </row>
    <row r="852" spans="1:10" ht="25.5" x14ac:dyDescent="0.2">
      <c r="A852" s="58"/>
      <c r="B852" s="572">
        <v>845</v>
      </c>
      <c r="C852" s="500" t="s">
        <v>16310</v>
      </c>
      <c r="D852" s="426" t="s">
        <v>10656</v>
      </c>
      <c r="E852" s="91" t="s">
        <v>16311</v>
      </c>
      <c r="F852" s="67"/>
      <c r="G852" s="542"/>
      <c r="H852" s="522"/>
      <c r="I852" s="540"/>
      <c r="J852" s="58"/>
    </row>
    <row r="853" spans="1:10" ht="38.25" x14ac:dyDescent="0.2">
      <c r="A853" s="58"/>
      <c r="B853" s="565">
        <v>846</v>
      </c>
      <c r="C853" s="500" t="s">
        <v>4150</v>
      </c>
      <c r="D853" s="426" t="s">
        <v>11314</v>
      </c>
      <c r="E853" s="91" t="s">
        <v>4152</v>
      </c>
      <c r="F853" s="92" t="s">
        <v>3608</v>
      </c>
      <c r="G853" s="542" t="s">
        <v>3486</v>
      </c>
      <c r="H853" s="522" t="s">
        <v>3486</v>
      </c>
      <c r="I853" s="68" t="s">
        <v>14039</v>
      </c>
      <c r="J853" s="58"/>
    </row>
    <row r="854" spans="1:10" ht="38.25" x14ac:dyDescent="0.2">
      <c r="A854" s="58"/>
      <c r="B854" s="572">
        <v>847</v>
      </c>
      <c r="C854" s="500" t="s">
        <v>4151</v>
      </c>
      <c r="D854" s="426" t="s">
        <v>10938</v>
      </c>
      <c r="E854" s="91" t="s">
        <v>3193</v>
      </c>
      <c r="F854" s="92" t="s">
        <v>6144</v>
      </c>
      <c r="G854" s="542" t="s">
        <v>3486</v>
      </c>
      <c r="H854" s="522" t="s">
        <v>3486</v>
      </c>
      <c r="I854" s="68" t="s">
        <v>14039</v>
      </c>
      <c r="J854" s="58"/>
    </row>
    <row r="855" spans="1:10" ht="38.25" x14ac:dyDescent="0.2">
      <c r="A855" s="58"/>
      <c r="B855" s="565">
        <v>848</v>
      </c>
      <c r="C855" s="500" t="s">
        <v>7162</v>
      </c>
      <c r="D855" s="69" t="s">
        <v>6143</v>
      </c>
      <c r="E855" s="91" t="s">
        <v>2704</v>
      </c>
      <c r="F855" s="92" t="s">
        <v>6144</v>
      </c>
      <c r="G855" s="542" t="s">
        <v>3486</v>
      </c>
      <c r="H855" s="522" t="s">
        <v>3486</v>
      </c>
      <c r="I855" s="68" t="s">
        <v>14039</v>
      </c>
      <c r="J855" s="58"/>
    </row>
    <row r="856" spans="1:10" ht="38.25" x14ac:dyDescent="0.2">
      <c r="A856" s="58"/>
      <c r="B856" s="572">
        <v>849</v>
      </c>
      <c r="C856" s="500" t="s">
        <v>10538</v>
      </c>
      <c r="D856" s="426" t="s">
        <v>10526</v>
      </c>
      <c r="E856" s="91" t="s">
        <v>10539</v>
      </c>
      <c r="F856" s="92" t="s">
        <v>6144</v>
      </c>
      <c r="G856" s="542" t="s">
        <v>3486</v>
      </c>
      <c r="H856" s="522" t="s">
        <v>3486</v>
      </c>
      <c r="I856" s="68" t="s">
        <v>14039</v>
      </c>
      <c r="J856" s="58"/>
    </row>
    <row r="857" spans="1:10" ht="51" x14ac:dyDescent="0.2">
      <c r="A857" s="58"/>
      <c r="B857" s="565">
        <v>850</v>
      </c>
      <c r="C857" s="500" t="s">
        <v>11739</v>
      </c>
      <c r="D857" s="426" t="s">
        <v>11740</v>
      </c>
      <c r="E857" s="91" t="s">
        <v>11741</v>
      </c>
      <c r="F857" s="92"/>
      <c r="G857" s="542"/>
      <c r="H857" s="522"/>
      <c r="I857" s="68" t="s">
        <v>14039</v>
      </c>
      <c r="J857" s="58"/>
    </row>
    <row r="858" spans="1:10" ht="51" x14ac:dyDescent="0.2">
      <c r="A858" s="58"/>
      <c r="B858" s="572">
        <v>851</v>
      </c>
      <c r="C858" s="500" t="s">
        <v>8103</v>
      </c>
      <c r="D858" s="426" t="s">
        <v>5665</v>
      </c>
      <c r="E858" s="91" t="s">
        <v>8102</v>
      </c>
      <c r="F858" s="92" t="s">
        <v>7887</v>
      </c>
      <c r="G858" s="542" t="s">
        <v>3486</v>
      </c>
      <c r="H858" s="522" t="s">
        <v>3486</v>
      </c>
      <c r="I858" s="68" t="s">
        <v>14039</v>
      </c>
      <c r="J858" s="58"/>
    </row>
    <row r="859" spans="1:10" ht="76.5" x14ac:dyDescent="0.2">
      <c r="A859" s="58"/>
      <c r="B859" s="565">
        <v>852</v>
      </c>
      <c r="C859" s="500" t="s">
        <v>3740</v>
      </c>
      <c r="D859" s="426" t="s">
        <v>14388</v>
      </c>
      <c r="E859" s="91" t="s">
        <v>4608</v>
      </c>
      <c r="F859" s="524" t="s">
        <v>4416</v>
      </c>
      <c r="G859" s="542" t="s">
        <v>3486</v>
      </c>
      <c r="H859" s="522" t="s">
        <v>3486</v>
      </c>
      <c r="I859" s="68" t="s">
        <v>14039</v>
      </c>
      <c r="J859" s="58"/>
    </row>
    <row r="860" spans="1:10" ht="76.5" x14ac:dyDescent="0.2">
      <c r="A860" s="58"/>
      <c r="B860" s="572">
        <v>853</v>
      </c>
      <c r="C860" s="500" t="s">
        <v>11944</v>
      </c>
      <c r="D860" s="426" t="s">
        <v>11940</v>
      </c>
      <c r="E860" s="91" t="s">
        <v>11945</v>
      </c>
      <c r="F860" s="524"/>
      <c r="G860" s="542"/>
      <c r="H860" s="522"/>
      <c r="I860" s="68" t="s">
        <v>14039</v>
      </c>
      <c r="J860" s="58"/>
    </row>
    <row r="861" spans="1:10" ht="38.25" x14ac:dyDescent="0.2">
      <c r="A861" s="58"/>
      <c r="B861" s="565">
        <v>854</v>
      </c>
      <c r="C861" s="500" t="s">
        <v>7076</v>
      </c>
      <c r="D861" s="426" t="s">
        <v>7856</v>
      </c>
      <c r="E861" s="91" t="s">
        <v>1955</v>
      </c>
      <c r="F861" s="92" t="s">
        <v>8750</v>
      </c>
      <c r="G861" s="542" t="s">
        <v>3486</v>
      </c>
      <c r="H861" s="522" t="s">
        <v>3486</v>
      </c>
      <c r="I861" s="68" t="s">
        <v>4497</v>
      </c>
      <c r="J861" s="58"/>
    </row>
    <row r="862" spans="1:10" ht="38.25" x14ac:dyDescent="0.2">
      <c r="A862" s="58"/>
      <c r="B862" s="572">
        <v>855</v>
      </c>
      <c r="C862" s="500" t="s">
        <v>7078</v>
      </c>
      <c r="D862" s="426" t="s">
        <v>281</v>
      </c>
      <c r="E862" s="91" t="s">
        <v>8283</v>
      </c>
      <c r="F862" s="92" t="s">
        <v>7079</v>
      </c>
      <c r="G862" s="542" t="s">
        <v>3486</v>
      </c>
      <c r="H862" s="522" t="s">
        <v>3486</v>
      </c>
      <c r="I862" s="68" t="s">
        <v>4497</v>
      </c>
      <c r="J862" s="58"/>
    </row>
    <row r="863" spans="1:10" ht="38.25" x14ac:dyDescent="0.2">
      <c r="A863" s="58"/>
      <c r="B863" s="565">
        <v>856</v>
      </c>
      <c r="C863" s="500" t="s">
        <v>13221</v>
      </c>
      <c r="D863" s="426" t="s">
        <v>13522</v>
      </c>
      <c r="E863" s="91" t="s">
        <v>13222</v>
      </c>
      <c r="F863" s="92" t="s">
        <v>13223</v>
      </c>
      <c r="G863" s="542" t="s">
        <v>3486</v>
      </c>
      <c r="H863" s="522" t="s">
        <v>3486</v>
      </c>
      <c r="I863" s="68" t="s">
        <v>4497</v>
      </c>
      <c r="J863" s="58"/>
    </row>
    <row r="864" spans="1:10" ht="76.5" x14ac:dyDescent="0.2">
      <c r="A864" s="58"/>
      <c r="B864" s="572">
        <v>857</v>
      </c>
      <c r="C864" s="500" t="s">
        <v>8289</v>
      </c>
      <c r="D864" s="426" t="s">
        <v>11780</v>
      </c>
      <c r="E864" s="91" t="s">
        <v>11781</v>
      </c>
      <c r="F864" s="92" t="s">
        <v>8290</v>
      </c>
      <c r="G864" s="542"/>
      <c r="H864" s="522"/>
      <c r="I864" s="68"/>
      <c r="J864" s="58"/>
    </row>
    <row r="865" spans="1:10" ht="76.5" x14ac:dyDescent="0.2">
      <c r="A865" s="58"/>
      <c r="B865" s="565">
        <v>858</v>
      </c>
      <c r="C865" s="500" t="s">
        <v>276</v>
      </c>
      <c r="D865" s="426" t="s">
        <v>277</v>
      </c>
      <c r="E865" s="91" t="s">
        <v>278</v>
      </c>
      <c r="F865" s="92" t="s">
        <v>279</v>
      </c>
      <c r="G865" s="542"/>
      <c r="H865" s="522"/>
      <c r="I865" s="68"/>
      <c r="J865" s="58"/>
    </row>
    <row r="866" spans="1:10" ht="25.5" x14ac:dyDescent="0.2">
      <c r="A866" s="58"/>
      <c r="B866" s="572">
        <v>859</v>
      </c>
      <c r="C866" s="500" t="s">
        <v>10540</v>
      </c>
      <c r="D866" s="426" t="s">
        <v>12290</v>
      </c>
      <c r="E866" s="91" t="s">
        <v>10541</v>
      </c>
      <c r="F866" s="92" t="s">
        <v>4607</v>
      </c>
      <c r="G866" s="542"/>
      <c r="H866" s="522"/>
      <c r="I866" s="68"/>
      <c r="J866" s="58"/>
    </row>
    <row r="867" spans="1:10" ht="51" x14ac:dyDescent="0.2">
      <c r="A867" s="58"/>
      <c r="B867" s="565">
        <v>860</v>
      </c>
      <c r="C867" s="500" t="s">
        <v>13080</v>
      </c>
      <c r="D867" s="426" t="s">
        <v>13063</v>
      </c>
      <c r="E867" s="91" t="s">
        <v>13081</v>
      </c>
      <c r="F867" s="92" t="s">
        <v>9408</v>
      </c>
      <c r="G867" s="542"/>
      <c r="H867" s="522"/>
      <c r="I867" s="68"/>
      <c r="J867" s="58"/>
    </row>
    <row r="868" spans="1:10" ht="51" x14ac:dyDescent="0.2">
      <c r="A868" s="58"/>
      <c r="B868" s="572">
        <v>861</v>
      </c>
      <c r="C868" s="500" t="s">
        <v>280</v>
      </c>
      <c r="D868" s="426" t="s">
        <v>11392</v>
      </c>
      <c r="E868" s="91" t="s">
        <v>13082</v>
      </c>
      <c r="F868" s="92" t="s">
        <v>7079</v>
      </c>
      <c r="G868" s="542"/>
      <c r="H868" s="522"/>
      <c r="I868" s="68"/>
      <c r="J868" s="58"/>
    </row>
    <row r="869" spans="1:10" ht="38.25" x14ac:dyDescent="0.2">
      <c r="A869" s="58"/>
      <c r="B869" s="565">
        <v>862</v>
      </c>
      <c r="C869" s="500" t="s">
        <v>9761</v>
      </c>
      <c r="D869" s="426" t="s">
        <v>281</v>
      </c>
      <c r="E869" s="91" t="s">
        <v>8288</v>
      </c>
      <c r="F869" s="92" t="s">
        <v>7079</v>
      </c>
      <c r="G869" s="542"/>
      <c r="H869" s="522"/>
      <c r="I869" s="68"/>
      <c r="J869" s="58"/>
    </row>
    <row r="870" spans="1:10" ht="63.75" x14ac:dyDescent="0.2">
      <c r="A870" s="58"/>
      <c r="B870" s="572">
        <v>863</v>
      </c>
      <c r="C870" s="500" t="s">
        <v>9762</v>
      </c>
      <c r="D870" s="426" t="s">
        <v>9763</v>
      </c>
      <c r="E870" s="91" t="s">
        <v>9767</v>
      </c>
      <c r="F870" s="92"/>
      <c r="G870" s="542"/>
      <c r="H870" s="522"/>
      <c r="I870" s="68"/>
      <c r="J870" s="58"/>
    </row>
    <row r="871" spans="1:10" ht="38.25" x14ac:dyDescent="0.2">
      <c r="A871" s="58"/>
      <c r="B871" s="565">
        <v>864</v>
      </c>
      <c r="C871" s="500" t="s">
        <v>10542</v>
      </c>
      <c r="D871" s="426" t="s">
        <v>10526</v>
      </c>
      <c r="E871" s="91" t="s">
        <v>10543</v>
      </c>
      <c r="F871" s="92" t="s">
        <v>8750</v>
      </c>
      <c r="G871" s="542"/>
      <c r="H871" s="522"/>
      <c r="I871" s="68"/>
      <c r="J871" s="58"/>
    </row>
    <row r="872" spans="1:10" ht="63.75" x14ac:dyDescent="0.2">
      <c r="A872" s="58"/>
      <c r="B872" s="572">
        <v>865</v>
      </c>
      <c r="C872" s="500" t="s">
        <v>13087</v>
      </c>
      <c r="D872" s="426" t="s">
        <v>13063</v>
      </c>
      <c r="E872" s="91" t="s">
        <v>13088</v>
      </c>
      <c r="F872" s="92"/>
      <c r="G872" s="542"/>
      <c r="H872" s="522"/>
      <c r="I872" s="68"/>
      <c r="J872" s="58"/>
    </row>
    <row r="873" spans="1:10" ht="38.25" x14ac:dyDescent="0.2">
      <c r="A873" s="58"/>
      <c r="B873" s="565">
        <v>866</v>
      </c>
      <c r="C873" s="500" t="s">
        <v>11658</v>
      </c>
      <c r="D873" s="426" t="s">
        <v>11599</v>
      </c>
      <c r="E873" s="91" t="s">
        <v>12188</v>
      </c>
      <c r="F873" s="92" t="s">
        <v>11622</v>
      </c>
      <c r="G873" s="542"/>
      <c r="H873" s="522"/>
      <c r="I873" s="68"/>
      <c r="J873" s="58"/>
    </row>
    <row r="874" spans="1:10" ht="38.25" x14ac:dyDescent="0.2">
      <c r="A874" s="58"/>
      <c r="B874" s="572">
        <v>867</v>
      </c>
      <c r="C874" s="500" t="s">
        <v>5458</v>
      </c>
      <c r="D874" s="426" t="s">
        <v>7744</v>
      </c>
      <c r="E874" s="91" t="s">
        <v>3974</v>
      </c>
      <c r="F874" s="67" t="s">
        <v>5459</v>
      </c>
      <c r="G874" s="542" t="s">
        <v>3486</v>
      </c>
      <c r="H874" s="522" t="s">
        <v>3486</v>
      </c>
      <c r="I874" s="68" t="s">
        <v>14039</v>
      </c>
      <c r="J874" s="58"/>
    </row>
    <row r="875" spans="1:10" ht="38.25" x14ac:dyDescent="0.2">
      <c r="A875" s="58"/>
      <c r="B875" s="565">
        <v>868</v>
      </c>
      <c r="C875" s="500" t="s">
        <v>12187</v>
      </c>
      <c r="D875" s="426" t="s">
        <v>12080</v>
      </c>
      <c r="E875" s="91" t="s">
        <v>12189</v>
      </c>
      <c r="F875" s="92" t="s">
        <v>12130</v>
      </c>
      <c r="G875" s="542"/>
      <c r="H875" s="522"/>
      <c r="I875" s="68"/>
      <c r="J875" s="58"/>
    </row>
    <row r="876" spans="1:10" ht="25.5" x14ac:dyDescent="0.2">
      <c r="A876" s="58"/>
      <c r="B876" s="572">
        <v>869</v>
      </c>
      <c r="C876" s="500" t="s">
        <v>3715</v>
      </c>
      <c r="D876" s="426" t="s">
        <v>13835</v>
      </c>
      <c r="E876" s="91" t="s">
        <v>3716</v>
      </c>
      <c r="F876" s="92" t="s">
        <v>3711</v>
      </c>
      <c r="G876" s="542"/>
      <c r="H876" s="522"/>
      <c r="I876" s="540" t="s">
        <v>14039</v>
      </c>
      <c r="J876" s="58"/>
    </row>
    <row r="877" spans="1:10" ht="51" x14ac:dyDescent="0.2">
      <c r="A877" s="58"/>
      <c r="B877" s="565">
        <v>870</v>
      </c>
      <c r="C877" s="500" t="s">
        <v>12184</v>
      </c>
      <c r="D877" s="426" t="s">
        <v>12080</v>
      </c>
      <c r="E877" s="91" t="s">
        <v>12185</v>
      </c>
      <c r="F877" s="92" t="s">
        <v>6603</v>
      </c>
      <c r="G877" s="542"/>
      <c r="H877" s="522"/>
      <c r="I877" s="540"/>
      <c r="J877" s="58"/>
    </row>
    <row r="878" spans="1:10" ht="89.25" x14ac:dyDescent="0.2">
      <c r="A878" s="58"/>
      <c r="B878" s="572">
        <v>871</v>
      </c>
      <c r="C878" s="500" t="s">
        <v>12127</v>
      </c>
      <c r="D878" s="426" t="s">
        <v>12080</v>
      </c>
      <c r="E878" s="91" t="s">
        <v>12128</v>
      </c>
      <c r="F878" s="92" t="s">
        <v>6603</v>
      </c>
      <c r="G878" s="542"/>
      <c r="H878" s="522"/>
      <c r="I878" s="540"/>
      <c r="J878" s="58"/>
    </row>
    <row r="879" spans="1:10" ht="76.5" x14ac:dyDescent="0.2">
      <c r="A879" s="58"/>
      <c r="B879" s="565">
        <v>872</v>
      </c>
      <c r="C879" s="500" t="s">
        <v>8088</v>
      </c>
      <c r="D879" s="426" t="s">
        <v>8089</v>
      </c>
      <c r="E879" s="91" t="s">
        <v>9222</v>
      </c>
      <c r="F879" s="67"/>
      <c r="G879" s="542" t="s">
        <v>3486</v>
      </c>
      <c r="H879" s="522" t="s">
        <v>3486</v>
      </c>
      <c r="I879" s="68" t="s">
        <v>14039</v>
      </c>
      <c r="J879" s="58"/>
    </row>
    <row r="880" spans="1:10" ht="38.25" x14ac:dyDescent="0.2">
      <c r="A880" s="58"/>
      <c r="B880" s="572">
        <v>873</v>
      </c>
      <c r="C880" s="500" t="s">
        <v>1958</v>
      </c>
      <c r="D880" s="426" t="s">
        <v>7067</v>
      </c>
      <c r="E880" s="91" t="s">
        <v>1959</v>
      </c>
      <c r="F880" s="67"/>
      <c r="G880" s="542" t="s">
        <v>3486</v>
      </c>
      <c r="H880" s="522" t="s">
        <v>3486</v>
      </c>
      <c r="I880" s="68" t="s">
        <v>14039</v>
      </c>
      <c r="J880" s="58"/>
    </row>
    <row r="881" spans="1:10" ht="38.25" x14ac:dyDescent="0.2">
      <c r="A881" s="58"/>
      <c r="B881" s="565">
        <v>874</v>
      </c>
      <c r="C881" s="500" t="s">
        <v>3108</v>
      </c>
      <c r="D881" s="426" t="s">
        <v>3679</v>
      </c>
      <c r="E881" s="91" t="s">
        <v>8813</v>
      </c>
      <c r="F881" s="67"/>
      <c r="G881" s="542" t="s">
        <v>3486</v>
      </c>
      <c r="H881" s="522" t="s">
        <v>3486</v>
      </c>
      <c r="I881" s="68" t="s">
        <v>14039</v>
      </c>
      <c r="J881" s="58"/>
    </row>
    <row r="882" spans="1:10" ht="38.25" x14ac:dyDescent="0.2">
      <c r="A882" s="58"/>
      <c r="B882" s="572">
        <v>875</v>
      </c>
      <c r="C882" s="500" t="s">
        <v>3109</v>
      </c>
      <c r="D882" s="426" t="s">
        <v>2993</v>
      </c>
      <c r="E882" s="91" t="s">
        <v>3106</v>
      </c>
      <c r="F882" s="67"/>
      <c r="G882" s="542" t="s">
        <v>3486</v>
      </c>
      <c r="H882" s="522" t="s">
        <v>3486</v>
      </c>
      <c r="I882" s="68" t="s">
        <v>14039</v>
      </c>
      <c r="J882" s="58"/>
    </row>
    <row r="883" spans="1:10" ht="25.5" x14ac:dyDescent="0.2">
      <c r="A883" s="58"/>
      <c r="B883" s="565">
        <v>876</v>
      </c>
      <c r="C883" s="500" t="s">
        <v>6876</v>
      </c>
      <c r="D883" s="426" t="s">
        <v>5665</v>
      </c>
      <c r="E883" s="91" t="s">
        <v>6877</v>
      </c>
      <c r="F883" s="67"/>
      <c r="G883" s="542" t="s">
        <v>3486</v>
      </c>
      <c r="H883" s="522" t="s">
        <v>3486</v>
      </c>
      <c r="I883" s="68" t="s">
        <v>14039</v>
      </c>
      <c r="J883" s="58"/>
    </row>
    <row r="884" spans="1:10" ht="102" x14ac:dyDescent="0.2">
      <c r="A884" s="58"/>
      <c r="B884" s="572">
        <v>877</v>
      </c>
      <c r="C884" s="500" t="s">
        <v>8812</v>
      </c>
      <c r="D884" s="426" t="s">
        <v>10447</v>
      </c>
      <c r="E884" s="91" t="s">
        <v>7607</v>
      </c>
      <c r="F884" s="67" t="s">
        <v>8749</v>
      </c>
      <c r="G884" s="542"/>
      <c r="H884" s="522"/>
      <c r="I884" s="68"/>
      <c r="J884" s="58"/>
    </row>
    <row r="885" spans="1:10" ht="102" x14ac:dyDescent="0.2">
      <c r="A885" s="58"/>
      <c r="B885" s="565">
        <v>878</v>
      </c>
      <c r="C885" s="500" t="s">
        <v>11453</v>
      </c>
      <c r="D885" s="426" t="s">
        <v>11436</v>
      </c>
      <c r="E885" s="91" t="s">
        <v>11454</v>
      </c>
      <c r="F885" s="92" t="s">
        <v>7224</v>
      </c>
      <c r="G885" s="542"/>
      <c r="H885" s="522"/>
      <c r="I885" s="68"/>
      <c r="J885" s="58"/>
    </row>
    <row r="886" spans="1:10" x14ac:dyDescent="0.2">
      <c r="A886" s="58"/>
      <c r="B886" s="572">
        <v>879</v>
      </c>
      <c r="C886" s="500" t="s">
        <v>3678</v>
      </c>
      <c r="D886" s="426" t="s">
        <v>3679</v>
      </c>
      <c r="E886" s="70" t="s">
        <v>3680</v>
      </c>
      <c r="F886" s="67"/>
      <c r="G886" s="542" t="s">
        <v>3486</v>
      </c>
      <c r="H886" s="522" t="s">
        <v>3486</v>
      </c>
      <c r="I886" s="68" t="s">
        <v>14039</v>
      </c>
      <c r="J886" s="58"/>
    </row>
    <row r="887" spans="1:10" ht="25.5" x14ac:dyDescent="0.2">
      <c r="A887" s="58"/>
      <c r="B887" s="565">
        <v>880</v>
      </c>
      <c r="C887" s="500" t="s">
        <v>12558</v>
      </c>
      <c r="D887" s="426" t="s">
        <v>12559</v>
      </c>
      <c r="E887" s="91" t="s">
        <v>12560</v>
      </c>
      <c r="F887" s="67"/>
      <c r="G887" s="542" t="s">
        <v>3486</v>
      </c>
      <c r="H887" s="522" t="s">
        <v>3486</v>
      </c>
      <c r="I887" s="68" t="s">
        <v>14039</v>
      </c>
      <c r="J887" s="58"/>
    </row>
    <row r="888" spans="1:10" ht="25.5" x14ac:dyDescent="0.2">
      <c r="A888" s="58"/>
      <c r="B888" s="572">
        <v>881</v>
      </c>
      <c r="C888" s="500" t="s">
        <v>3745</v>
      </c>
      <c r="D888" s="426" t="s">
        <v>12878</v>
      </c>
      <c r="E888" s="70" t="s">
        <v>3747</v>
      </c>
      <c r="F888" s="67" t="s">
        <v>3746</v>
      </c>
      <c r="G888" s="542" t="s">
        <v>3486</v>
      </c>
      <c r="H888" s="522" t="s">
        <v>3486</v>
      </c>
      <c r="I888" s="68" t="s">
        <v>14039</v>
      </c>
      <c r="J888" s="58"/>
    </row>
    <row r="889" spans="1:10" ht="25.5" x14ac:dyDescent="0.2">
      <c r="A889" s="58"/>
      <c r="B889" s="565">
        <v>882</v>
      </c>
      <c r="C889" s="500" t="s">
        <v>9898</v>
      </c>
      <c r="D889" s="426" t="s">
        <v>11041</v>
      </c>
      <c r="E889" s="91" t="s">
        <v>10728</v>
      </c>
      <c r="F889" s="67"/>
      <c r="G889" s="542"/>
      <c r="H889" s="522"/>
      <c r="I889" s="68" t="s">
        <v>14039</v>
      </c>
      <c r="J889" s="58"/>
    </row>
    <row r="890" spans="1:10" ht="25.5" x14ac:dyDescent="0.2">
      <c r="A890" s="58"/>
      <c r="B890" s="572">
        <v>883</v>
      </c>
      <c r="C890" s="500" t="s">
        <v>13046</v>
      </c>
      <c r="D890" s="426" t="s">
        <v>13773</v>
      </c>
      <c r="E890" s="91" t="s">
        <v>12994</v>
      </c>
      <c r="F890" s="67" t="s">
        <v>7556</v>
      </c>
      <c r="G890" s="542" t="s">
        <v>3486</v>
      </c>
      <c r="H890" s="522" t="s">
        <v>3486</v>
      </c>
      <c r="I890" s="68" t="s">
        <v>14039</v>
      </c>
      <c r="J890" s="58"/>
    </row>
    <row r="891" spans="1:10" ht="25.5" x14ac:dyDescent="0.2">
      <c r="A891" s="58"/>
      <c r="B891" s="565">
        <v>884</v>
      </c>
      <c r="C891" s="500" t="s">
        <v>13047</v>
      </c>
      <c r="D891" s="426" t="s">
        <v>13745</v>
      </c>
      <c r="E891" s="91" t="s">
        <v>13048</v>
      </c>
      <c r="F891" s="92" t="s">
        <v>5766</v>
      </c>
      <c r="G891" s="542" t="s">
        <v>3486</v>
      </c>
      <c r="H891" s="522" t="s">
        <v>3486</v>
      </c>
      <c r="I891" s="68" t="s">
        <v>14039</v>
      </c>
      <c r="J891" s="58"/>
    </row>
    <row r="892" spans="1:10" ht="38.25" x14ac:dyDescent="0.2">
      <c r="A892" s="58"/>
      <c r="B892" s="572">
        <v>885</v>
      </c>
      <c r="C892" s="500" t="s">
        <v>13054</v>
      </c>
      <c r="D892" s="426" t="s">
        <v>13745</v>
      </c>
      <c r="E892" s="91" t="s">
        <v>13052</v>
      </c>
      <c r="F892" s="92" t="s">
        <v>13053</v>
      </c>
      <c r="G892" s="542"/>
      <c r="H892" s="522"/>
      <c r="I892" s="68" t="s">
        <v>14039</v>
      </c>
      <c r="J892" s="58"/>
    </row>
    <row r="893" spans="1:10" ht="38.25" x14ac:dyDescent="0.2">
      <c r="A893" s="58"/>
      <c r="B893" s="565">
        <v>886</v>
      </c>
      <c r="C893" s="500" t="s">
        <v>13763</v>
      </c>
      <c r="D893" s="426" t="s">
        <v>13758</v>
      </c>
      <c r="E893" s="91" t="s">
        <v>13765</v>
      </c>
      <c r="F893" s="92" t="s">
        <v>13764</v>
      </c>
      <c r="G893" s="542"/>
      <c r="H893" s="522"/>
      <c r="I893" s="68" t="s">
        <v>14039</v>
      </c>
      <c r="J893" s="58"/>
    </row>
    <row r="894" spans="1:10" ht="38.25" x14ac:dyDescent="0.2">
      <c r="A894" s="58"/>
      <c r="B894" s="572">
        <v>887</v>
      </c>
      <c r="C894" s="500" t="s">
        <v>13776</v>
      </c>
      <c r="D894" s="426" t="s">
        <v>13837</v>
      </c>
      <c r="E894" s="91" t="s">
        <v>13777</v>
      </c>
      <c r="F894" s="92" t="s">
        <v>13778</v>
      </c>
      <c r="G894" s="542"/>
      <c r="H894" s="522"/>
      <c r="I894" s="68" t="s">
        <v>14039</v>
      </c>
      <c r="J894" s="58"/>
    </row>
    <row r="895" spans="1:10" ht="25.5" x14ac:dyDescent="0.2">
      <c r="A895" s="58"/>
      <c r="B895" s="565">
        <v>888</v>
      </c>
      <c r="C895" s="500" t="s">
        <v>5493</v>
      </c>
      <c r="D895" s="426" t="s">
        <v>11897</v>
      </c>
      <c r="E895" s="91" t="s">
        <v>5494</v>
      </c>
      <c r="F895" s="67"/>
      <c r="G895" s="542" t="s">
        <v>3486</v>
      </c>
      <c r="H895" s="522" t="s">
        <v>3486</v>
      </c>
      <c r="I895" s="68" t="s">
        <v>14039</v>
      </c>
      <c r="J895" s="58"/>
    </row>
    <row r="896" spans="1:10" x14ac:dyDescent="0.2">
      <c r="A896" s="58"/>
      <c r="B896" s="572">
        <v>889</v>
      </c>
      <c r="C896" s="500" t="s">
        <v>6972</v>
      </c>
      <c r="D896" s="426" t="s">
        <v>6969</v>
      </c>
      <c r="E896" s="91" t="s">
        <v>6973</v>
      </c>
      <c r="F896" s="67"/>
      <c r="G896" s="542"/>
      <c r="H896" s="522"/>
      <c r="I896" s="68" t="s">
        <v>14039</v>
      </c>
      <c r="J896" s="58"/>
    </row>
    <row r="897" spans="1:10" x14ac:dyDescent="0.2">
      <c r="A897" s="58"/>
      <c r="B897" s="565">
        <v>890</v>
      </c>
      <c r="C897" s="500" t="s">
        <v>12941</v>
      </c>
      <c r="D897" s="426" t="s">
        <v>12942</v>
      </c>
      <c r="E897" s="91" t="s">
        <v>12943</v>
      </c>
      <c r="F897" s="67"/>
      <c r="G897" s="542"/>
      <c r="H897" s="522"/>
      <c r="I897" s="68" t="s">
        <v>14039</v>
      </c>
      <c r="J897" s="58"/>
    </row>
    <row r="898" spans="1:10" x14ac:dyDescent="0.2">
      <c r="A898" s="58"/>
      <c r="B898" s="572">
        <v>891</v>
      </c>
      <c r="C898" s="500" t="s">
        <v>691</v>
      </c>
      <c r="D898" s="426" t="s">
        <v>689</v>
      </c>
      <c r="E898" s="91" t="s">
        <v>692</v>
      </c>
      <c r="F898" s="67"/>
      <c r="G898" s="542"/>
      <c r="H898" s="522"/>
      <c r="I898" s="68" t="s">
        <v>14039</v>
      </c>
      <c r="J898" s="58"/>
    </row>
    <row r="899" spans="1:10" ht="25.5" x14ac:dyDescent="0.2">
      <c r="A899" s="58"/>
      <c r="B899" s="565">
        <v>892</v>
      </c>
      <c r="C899" s="500" t="s">
        <v>7632</v>
      </c>
      <c r="D899" s="426" t="s">
        <v>8809</v>
      </c>
      <c r="E899" s="91" t="s">
        <v>7633</v>
      </c>
      <c r="F899" s="67" t="s">
        <v>4717</v>
      </c>
      <c r="G899" s="542"/>
      <c r="H899" s="522"/>
      <c r="I899" s="68" t="s">
        <v>14039</v>
      </c>
      <c r="J899" s="58"/>
    </row>
    <row r="900" spans="1:10" x14ac:dyDescent="0.2">
      <c r="A900" s="58"/>
      <c r="B900" s="572">
        <v>893</v>
      </c>
      <c r="C900" s="500" t="s">
        <v>9521</v>
      </c>
      <c r="D900" s="426" t="s">
        <v>9151</v>
      </c>
      <c r="E900" s="91" t="s">
        <v>9152</v>
      </c>
      <c r="F900" s="67"/>
      <c r="G900" s="542"/>
      <c r="H900" s="522"/>
      <c r="I900" s="68" t="s">
        <v>14039</v>
      </c>
      <c r="J900" s="58"/>
    </row>
    <row r="901" spans="1:10" x14ac:dyDescent="0.2">
      <c r="A901" s="58"/>
      <c r="B901" s="565">
        <v>894</v>
      </c>
      <c r="C901" s="500" t="s">
        <v>9522</v>
      </c>
      <c r="D901" s="426" t="s">
        <v>12436</v>
      </c>
      <c r="E901" s="91" t="s">
        <v>9524</v>
      </c>
      <c r="F901" s="67"/>
      <c r="G901" s="542"/>
      <c r="H901" s="522"/>
      <c r="I901" s="68" t="s">
        <v>14039</v>
      </c>
      <c r="J901" s="58"/>
    </row>
    <row r="902" spans="1:10" x14ac:dyDescent="0.2">
      <c r="A902" s="58"/>
      <c r="B902" s="572">
        <v>895</v>
      </c>
      <c r="C902" s="500" t="s">
        <v>10020</v>
      </c>
      <c r="D902" s="426" t="s">
        <v>10516</v>
      </c>
      <c r="E902" s="91" t="s">
        <v>10517</v>
      </c>
      <c r="F902" s="67"/>
      <c r="G902" s="542"/>
      <c r="H902" s="522"/>
      <c r="I902" s="68" t="s">
        <v>14039</v>
      </c>
      <c r="J902" s="58"/>
    </row>
    <row r="903" spans="1:10" x14ac:dyDescent="0.2">
      <c r="A903" s="58"/>
      <c r="B903" s="565">
        <v>896</v>
      </c>
      <c r="C903" s="500" t="s">
        <v>12304</v>
      </c>
      <c r="D903" s="426" t="s">
        <v>12300</v>
      </c>
      <c r="E903" s="91" t="s">
        <v>12305</v>
      </c>
      <c r="F903" s="67"/>
      <c r="G903" s="542"/>
      <c r="H903" s="522"/>
      <c r="I903" s="68" t="s">
        <v>14039</v>
      </c>
      <c r="J903" s="58"/>
    </row>
    <row r="904" spans="1:10" ht="25.5" x14ac:dyDescent="0.2">
      <c r="A904" s="58"/>
      <c r="B904" s="572">
        <v>897</v>
      </c>
      <c r="C904" s="500" t="s">
        <v>9764</v>
      </c>
      <c r="D904" s="426" t="s">
        <v>9766</v>
      </c>
      <c r="E904" s="91" t="s">
        <v>9765</v>
      </c>
      <c r="F904" s="67"/>
      <c r="G904" s="542"/>
      <c r="H904" s="522"/>
      <c r="I904" s="68" t="s">
        <v>14039</v>
      </c>
      <c r="J904" s="58"/>
    </row>
    <row r="905" spans="1:10" x14ac:dyDescent="0.2">
      <c r="A905" s="58"/>
      <c r="B905" s="565">
        <v>898</v>
      </c>
      <c r="C905" s="500" t="s">
        <v>4014</v>
      </c>
      <c r="D905" s="426" t="s">
        <v>4015</v>
      </c>
      <c r="E905" s="91" t="s">
        <v>4016</v>
      </c>
      <c r="F905" s="67"/>
      <c r="G905" s="542" t="s">
        <v>3486</v>
      </c>
      <c r="H905" s="522" t="s">
        <v>3486</v>
      </c>
      <c r="I905" s="68" t="s">
        <v>14039</v>
      </c>
      <c r="J905" s="58"/>
    </row>
    <row r="906" spans="1:10" x14ac:dyDescent="0.2">
      <c r="A906" s="58"/>
      <c r="B906" s="572">
        <v>899</v>
      </c>
      <c r="C906" s="500" t="s">
        <v>845</v>
      </c>
      <c r="D906" s="426" t="s">
        <v>8073</v>
      </c>
      <c r="E906" s="91" t="s">
        <v>8072</v>
      </c>
      <c r="F906" s="67"/>
      <c r="G906" s="542" t="s">
        <v>3486</v>
      </c>
      <c r="H906" s="522" t="s">
        <v>3486</v>
      </c>
      <c r="I906" s="68" t="s">
        <v>14039</v>
      </c>
      <c r="J906" s="58"/>
    </row>
    <row r="907" spans="1:10" x14ac:dyDescent="0.2">
      <c r="A907" s="58"/>
      <c r="B907" s="565">
        <v>900</v>
      </c>
      <c r="C907" s="500" t="s">
        <v>846</v>
      </c>
      <c r="D907" s="426" t="s">
        <v>12532</v>
      </c>
      <c r="E907" s="91" t="s">
        <v>847</v>
      </c>
      <c r="F907" s="67"/>
      <c r="G907" s="542" t="s">
        <v>3486</v>
      </c>
      <c r="H907" s="522" t="s">
        <v>3486</v>
      </c>
      <c r="I907" s="68" t="s">
        <v>14039</v>
      </c>
      <c r="J907" s="58"/>
    </row>
    <row r="908" spans="1:10" x14ac:dyDescent="0.2">
      <c r="A908" s="58"/>
      <c r="B908" s="572">
        <v>901</v>
      </c>
      <c r="C908" s="500" t="s">
        <v>1004</v>
      </c>
      <c r="D908" s="426" t="s">
        <v>998</v>
      </c>
      <c r="E908" s="91" t="s">
        <v>1005</v>
      </c>
      <c r="F908" s="67"/>
      <c r="G908" s="542" t="s">
        <v>3486</v>
      </c>
      <c r="H908" s="522" t="s">
        <v>3486</v>
      </c>
      <c r="I908" s="68" t="s">
        <v>14039</v>
      </c>
      <c r="J908" s="58"/>
    </row>
    <row r="909" spans="1:10" x14ac:dyDescent="0.2">
      <c r="A909" s="58"/>
      <c r="B909" s="565">
        <v>902</v>
      </c>
      <c r="C909" s="500" t="s">
        <v>1029</v>
      </c>
      <c r="D909" s="426" t="s">
        <v>1030</v>
      </c>
      <c r="E909" s="91" t="s">
        <v>1031</v>
      </c>
      <c r="F909" s="67"/>
      <c r="G909" s="542" t="s">
        <v>3486</v>
      </c>
      <c r="H909" s="522" t="s">
        <v>3486</v>
      </c>
      <c r="I909" s="68" t="s">
        <v>14039</v>
      </c>
      <c r="J909" s="58"/>
    </row>
    <row r="910" spans="1:10" x14ac:dyDescent="0.2">
      <c r="A910" s="58"/>
      <c r="B910" s="572">
        <v>903</v>
      </c>
      <c r="C910" s="500" t="s">
        <v>7455</v>
      </c>
      <c r="D910" s="426" t="s">
        <v>7456</v>
      </c>
      <c r="E910" s="91" t="s">
        <v>7457</v>
      </c>
      <c r="F910" s="67"/>
      <c r="G910" s="542" t="s">
        <v>3486</v>
      </c>
      <c r="H910" s="522" t="s">
        <v>3486</v>
      </c>
      <c r="I910" s="68" t="s">
        <v>14039</v>
      </c>
      <c r="J910" s="58"/>
    </row>
    <row r="911" spans="1:10" x14ac:dyDescent="0.2">
      <c r="A911" s="58"/>
      <c r="B911" s="565">
        <v>904</v>
      </c>
      <c r="C911" s="500" t="s">
        <v>11880</v>
      </c>
      <c r="D911" s="426" t="s">
        <v>11881</v>
      </c>
      <c r="E911" s="91" t="s">
        <v>11882</v>
      </c>
      <c r="F911" s="67"/>
      <c r="G911" s="542" t="s">
        <v>3486</v>
      </c>
      <c r="H911" s="522" t="s">
        <v>3486</v>
      </c>
      <c r="I911" s="68" t="s">
        <v>14039</v>
      </c>
      <c r="J911" s="58"/>
    </row>
    <row r="912" spans="1:10" ht="25.5" x14ac:dyDescent="0.2">
      <c r="A912" s="58"/>
      <c r="B912" s="572">
        <v>905</v>
      </c>
      <c r="C912" s="500" t="s">
        <v>591</v>
      </c>
      <c r="D912" s="426" t="s">
        <v>9683</v>
      </c>
      <c r="E912" s="91" t="s">
        <v>9684</v>
      </c>
      <c r="F912" s="67"/>
      <c r="G912" s="542"/>
      <c r="H912" s="522"/>
      <c r="I912" s="68" t="s">
        <v>14039</v>
      </c>
      <c r="J912" s="58"/>
    </row>
    <row r="913" spans="1:10" ht="38.25" x14ac:dyDescent="0.2">
      <c r="A913" s="58"/>
      <c r="B913" s="565">
        <v>906</v>
      </c>
      <c r="C913" s="500" t="s">
        <v>592</v>
      </c>
      <c r="D913" s="426" t="s">
        <v>593</v>
      </c>
      <c r="E913" s="91" t="s">
        <v>594</v>
      </c>
      <c r="F913" s="67"/>
      <c r="G913" s="542"/>
      <c r="H913" s="522"/>
      <c r="I913" s="68" t="s">
        <v>14039</v>
      </c>
      <c r="J913" s="58"/>
    </row>
    <row r="914" spans="1:10" ht="25.5" x14ac:dyDescent="0.2">
      <c r="A914" s="58"/>
      <c r="B914" s="572">
        <v>907</v>
      </c>
      <c r="C914" s="500" t="s">
        <v>4410</v>
      </c>
      <c r="D914" s="426" t="s">
        <v>4407</v>
      </c>
      <c r="E914" s="91" t="s">
        <v>4411</v>
      </c>
      <c r="F914" s="524" t="s">
        <v>4409</v>
      </c>
      <c r="G914" s="542" t="s">
        <v>3486</v>
      </c>
      <c r="H914" s="522" t="s">
        <v>3486</v>
      </c>
      <c r="I914" s="68" t="s">
        <v>14039</v>
      </c>
      <c r="J914" s="58"/>
    </row>
    <row r="915" spans="1:10" ht="25.5" x14ac:dyDescent="0.2">
      <c r="A915" s="58"/>
      <c r="B915" s="565">
        <v>908</v>
      </c>
      <c r="C915" s="500" t="s">
        <v>2258</v>
      </c>
      <c r="D915" s="426" t="s">
        <v>2260</v>
      </c>
      <c r="E915" s="91" t="s">
        <v>2262</v>
      </c>
      <c r="F915" s="524" t="s">
        <v>2261</v>
      </c>
      <c r="G915" s="542" t="s">
        <v>3486</v>
      </c>
      <c r="H915" s="522" t="s">
        <v>3486</v>
      </c>
      <c r="I915" s="68" t="s">
        <v>14039</v>
      </c>
      <c r="J915" s="58"/>
    </row>
    <row r="916" spans="1:10" ht="25.5" x14ac:dyDescent="0.2">
      <c r="A916" s="58"/>
      <c r="B916" s="572">
        <v>909</v>
      </c>
      <c r="C916" s="500" t="s">
        <v>3907</v>
      </c>
      <c r="D916" s="426" t="s">
        <v>3909</v>
      </c>
      <c r="E916" s="91" t="s">
        <v>404</v>
      </c>
      <c r="F916" s="524" t="s">
        <v>403</v>
      </c>
      <c r="G916" s="542" t="s">
        <v>3486</v>
      </c>
      <c r="H916" s="522" t="s">
        <v>3486</v>
      </c>
      <c r="I916" s="68" t="s">
        <v>14039</v>
      </c>
      <c r="J916" s="58"/>
    </row>
    <row r="917" spans="1:10" ht="25.5" x14ac:dyDescent="0.2">
      <c r="A917" s="58"/>
      <c r="B917" s="565">
        <v>910</v>
      </c>
      <c r="C917" s="500" t="s">
        <v>2326</v>
      </c>
      <c r="D917" s="426" t="s">
        <v>2330</v>
      </c>
      <c r="E917" s="91" t="s">
        <v>4936</v>
      </c>
      <c r="F917" s="524" t="s">
        <v>4937</v>
      </c>
      <c r="G917" s="542" t="s">
        <v>3486</v>
      </c>
      <c r="H917" s="522" t="s">
        <v>3486</v>
      </c>
      <c r="I917" s="68" t="s">
        <v>14039</v>
      </c>
      <c r="J917" s="58"/>
    </row>
    <row r="918" spans="1:10" ht="25.5" x14ac:dyDescent="0.2">
      <c r="A918" s="58"/>
      <c r="B918" s="572">
        <v>911</v>
      </c>
      <c r="C918" s="500" t="s">
        <v>8169</v>
      </c>
      <c r="D918" s="426" t="s">
        <v>8435</v>
      </c>
      <c r="E918" s="91" t="s">
        <v>4713</v>
      </c>
      <c r="F918" s="524" t="s">
        <v>4629</v>
      </c>
      <c r="G918" s="542" t="s">
        <v>3486</v>
      </c>
      <c r="H918" s="522" t="s">
        <v>3486</v>
      </c>
      <c r="I918" s="68" t="s">
        <v>14039</v>
      </c>
      <c r="J918" s="58"/>
    </row>
    <row r="919" spans="1:10" ht="25.5" x14ac:dyDescent="0.2">
      <c r="A919" s="58"/>
      <c r="B919" s="565">
        <v>912</v>
      </c>
      <c r="C919" s="500" t="s">
        <v>7855</v>
      </c>
      <c r="D919" s="426" t="s">
        <v>7039</v>
      </c>
      <c r="E919" s="91" t="s">
        <v>6591</v>
      </c>
      <c r="F919" s="524" t="s">
        <v>6593</v>
      </c>
      <c r="G919" s="542" t="s">
        <v>3486</v>
      </c>
      <c r="H919" s="522" t="s">
        <v>3486</v>
      </c>
      <c r="I919" s="68" t="s">
        <v>14039</v>
      </c>
      <c r="J919" s="58"/>
    </row>
    <row r="920" spans="1:10" ht="25.5" x14ac:dyDescent="0.2">
      <c r="A920" s="58"/>
      <c r="B920" s="572">
        <v>913</v>
      </c>
      <c r="C920" s="500" t="s">
        <v>4425</v>
      </c>
      <c r="D920" s="426" t="s">
        <v>4423</v>
      </c>
      <c r="E920" s="91" t="s">
        <v>6592</v>
      </c>
      <c r="F920" s="524" t="s">
        <v>6594</v>
      </c>
      <c r="G920" s="542" t="s">
        <v>3486</v>
      </c>
      <c r="H920" s="522" t="s">
        <v>3486</v>
      </c>
      <c r="I920" s="68" t="s">
        <v>14039</v>
      </c>
      <c r="J920" s="58"/>
    </row>
    <row r="921" spans="1:10" ht="25.5" x14ac:dyDescent="0.2">
      <c r="A921" s="58"/>
      <c r="B921" s="565">
        <v>914</v>
      </c>
      <c r="C921" s="500" t="s">
        <v>9738</v>
      </c>
      <c r="D921" s="426" t="s">
        <v>9736</v>
      </c>
      <c r="E921" s="91" t="s">
        <v>9739</v>
      </c>
      <c r="F921" s="524" t="s">
        <v>9740</v>
      </c>
      <c r="G921" s="542" t="s">
        <v>3486</v>
      </c>
      <c r="H921" s="522" t="s">
        <v>3486</v>
      </c>
      <c r="I921" s="68" t="s">
        <v>14039</v>
      </c>
      <c r="J921" s="58"/>
    </row>
    <row r="922" spans="1:10" ht="25.5" x14ac:dyDescent="0.2">
      <c r="A922" s="58"/>
      <c r="B922" s="572">
        <v>915</v>
      </c>
      <c r="C922" s="500" t="s">
        <v>8952</v>
      </c>
      <c r="D922" s="426" t="s">
        <v>9523</v>
      </c>
      <c r="E922" s="91" t="s">
        <v>9460</v>
      </c>
      <c r="F922" s="524" t="s">
        <v>4409</v>
      </c>
      <c r="G922" s="542" t="s">
        <v>3486</v>
      </c>
      <c r="H922" s="522" t="s">
        <v>3486</v>
      </c>
      <c r="I922" s="68" t="s">
        <v>14039</v>
      </c>
      <c r="J922" s="58"/>
    </row>
    <row r="923" spans="1:10" ht="25.5" x14ac:dyDescent="0.2">
      <c r="A923" s="58"/>
      <c r="B923" s="565">
        <v>916</v>
      </c>
      <c r="C923" s="500" t="s">
        <v>7727</v>
      </c>
      <c r="D923" s="426" t="s">
        <v>7728</v>
      </c>
      <c r="E923" s="91" t="s">
        <v>7730</v>
      </c>
      <c r="F923" s="524" t="s">
        <v>7729</v>
      </c>
      <c r="G923" s="542" t="s">
        <v>3486</v>
      </c>
      <c r="H923" s="522" t="s">
        <v>3486</v>
      </c>
      <c r="I923" s="68" t="s">
        <v>14039</v>
      </c>
      <c r="J923" s="58"/>
    </row>
    <row r="924" spans="1:10" ht="25.5" x14ac:dyDescent="0.2">
      <c r="A924" s="58"/>
      <c r="B924" s="572">
        <v>917</v>
      </c>
      <c r="C924" s="500" t="s">
        <v>8932</v>
      </c>
      <c r="D924" s="426" t="s">
        <v>8927</v>
      </c>
      <c r="E924" s="91" t="s">
        <v>8934</v>
      </c>
      <c r="F924" s="524" t="s">
        <v>8933</v>
      </c>
      <c r="G924" s="542" t="s">
        <v>3486</v>
      </c>
      <c r="H924" s="522" t="s">
        <v>3486</v>
      </c>
      <c r="I924" s="68" t="s">
        <v>14039</v>
      </c>
      <c r="J924" s="58"/>
    </row>
    <row r="925" spans="1:10" ht="25.5" x14ac:dyDescent="0.2">
      <c r="A925" s="58"/>
      <c r="B925" s="565">
        <v>918</v>
      </c>
      <c r="C925" s="500" t="s">
        <v>11045</v>
      </c>
      <c r="D925" s="426" t="s">
        <v>11038</v>
      </c>
      <c r="E925" s="91" t="s">
        <v>11047</v>
      </c>
      <c r="F925" s="524" t="s">
        <v>11046</v>
      </c>
      <c r="G925" s="542" t="s">
        <v>3486</v>
      </c>
      <c r="H925" s="522" t="s">
        <v>3486</v>
      </c>
      <c r="I925" s="68" t="s">
        <v>14039</v>
      </c>
      <c r="J925" s="58"/>
    </row>
    <row r="926" spans="1:10" ht="38.25" x14ac:dyDescent="0.2">
      <c r="A926" s="58"/>
      <c r="B926" s="572">
        <v>919</v>
      </c>
      <c r="C926" s="500" t="s">
        <v>5786</v>
      </c>
      <c r="D926" s="426" t="s">
        <v>13504</v>
      </c>
      <c r="E926" s="91" t="s">
        <v>10978</v>
      </c>
      <c r="F926" s="524" t="s">
        <v>5787</v>
      </c>
      <c r="G926" s="542" t="s">
        <v>3486</v>
      </c>
      <c r="H926" s="522" t="s">
        <v>3486</v>
      </c>
      <c r="I926" s="68" t="s">
        <v>14039</v>
      </c>
      <c r="J926" s="58"/>
    </row>
    <row r="927" spans="1:10" ht="38.25" x14ac:dyDescent="0.2">
      <c r="A927" s="58"/>
      <c r="B927" s="565">
        <v>920</v>
      </c>
      <c r="C927" s="500" t="s">
        <v>3905</v>
      </c>
      <c r="D927" s="426" t="s">
        <v>13505</v>
      </c>
      <c r="E927" s="91" t="s">
        <v>10977</v>
      </c>
      <c r="F927" s="524" t="s">
        <v>401</v>
      </c>
      <c r="G927" s="542" t="s">
        <v>3486</v>
      </c>
      <c r="H927" s="522" t="s">
        <v>3486</v>
      </c>
      <c r="I927" s="68" t="s">
        <v>14039</v>
      </c>
      <c r="J927" s="58"/>
    </row>
    <row r="928" spans="1:10" ht="38.25" x14ac:dyDescent="0.2">
      <c r="A928" s="58"/>
      <c r="B928" s="572">
        <v>921</v>
      </c>
      <c r="C928" s="500" t="s">
        <v>3906</v>
      </c>
      <c r="D928" s="426" t="s">
        <v>9512</v>
      </c>
      <c r="E928" s="91" t="s">
        <v>10979</v>
      </c>
      <c r="F928" s="92" t="s">
        <v>402</v>
      </c>
      <c r="G928" s="542" t="s">
        <v>3486</v>
      </c>
      <c r="H928" s="522" t="s">
        <v>3486</v>
      </c>
      <c r="I928" s="68" t="s">
        <v>14039</v>
      </c>
      <c r="J928" s="58"/>
    </row>
    <row r="929" spans="1:10" ht="38.25" x14ac:dyDescent="0.2">
      <c r="A929" s="58"/>
      <c r="B929" s="565">
        <v>922</v>
      </c>
      <c r="C929" s="500" t="s">
        <v>2325</v>
      </c>
      <c r="D929" s="426" t="s">
        <v>648</v>
      </c>
      <c r="E929" s="91" t="s">
        <v>5047</v>
      </c>
      <c r="F929" s="92" t="s">
        <v>4837</v>
      </c>
      <c r="G929" s="542" t="s">
        <v>3486</v>
      </c>
      <c r="H929" s="522" t="s">
        <v>3486</v>
      </c>
      <c r="I929" s="68" t="s">
        <v>14039</v>
      </c>
      <c r="J929" s="58"/>
    </row>
    <row r="930" spans="1:10" ht="38.25" x14ac:dyDescent="0.2">
      <c r="A930" s="58"/>
      <c r="B930" s="572">
        <v>923</v>
      </c>
      <c r="C930" s="500" t="s">
        <v>4945</v>
      </c>
      <c r="D930" s="426" t="s">
        <v>7626</v>
      </c>
      <c r="E930" s="91" t="s">
        <v>10980</v>
      </c>
      <c r="F930" s="92" t="s">
        <v>4938</v>
      </c>
      <c r="G930" s="542" t="s">
        <v>3486</v>
      </c>
      <c r="H930" s="522" t="s">
        <v>3486</v>
      </c>
      <c r="I930" s="68" t="s">
        <v>14039</v>
      </c>
      <c r="J930" s="58"/>
    </row>
    <row r="931" spans="1:10" ht="51" x14ac:dyDescent="0.2">
      <c r="A931" s="58"/>
      <c r="B931" s="565">
        <v>924</v>
      </c>
      <c r="C931" s="500" t="s">
        <v>5248</v>
      </c>
      <c r="D931" s="426" t="s">
        <v>5246</v>
      </c>
      <c r="E931" s="91" t="s">
        <v>10981</v>
      </c>
      <c r="F931" s="92" t="s">
        <v>3056</v>
      </c>
      <c r="G931" s="542" t="s">
        <v>3486</v>
      </c>
      <c r="H931" s="522" t="s">
        <v>3486</v>
      </c>
      <c r="I931" s="68" t="s">
        <v>14039</v>
      </c>
      <c r="J931" s="58"/>
    </row>
    <row r="932" spans="1:10" ht="51" x14ac:dyDescent="0.2">
      <c r="A932" s="58"/>
      <c r="B932" s="572">
        <v>925</v>
      </c>
      <c r="C932" s="500" t="s">
        <v>4714</v>
      </c>
      <c r="D932" s="426" t="s">
        <v>4668</v>
      </c>
      <c r="E932" s="91" t="s">
        <v>10982</v>
      </c>
      <c r="F932" s="92" t="s">
        <v>4715</v>
      </c>
      <c r="G932" s="542" t="s">
        <v>3486</v>
      </c>
      <c r="H932" s="522" t="s">
        <v>3486</v>
      </c>
      <c r="I932" s="68" t="s">
        <v>14039</v>
      </c>
      <c r="J932" s="58"/>
    </row>
    <row r="933" spans="1:10" ht="25.5" x14ac:dyDescent="0.2">
      <c r="A933" s="58"/>
      <c r="B933" s="565">
        <v>926</v>
      </c>
      <c r="C933" s="500" t="s">
        <v>7537</v>
      </c>
      <c r="D933" s="69" t="s">
        <v>7530</v>
      </c>
      <c r="E933" s="70" t="s">
        <v>7536</v>
      </c>
      <c r="F933" s="67"/>
      <c r="G933" s="542" t="s">
        <v>3486</v>
      </c>
      <c r="H933" s="522" t="s">
        <v>3486</v>
      </c>
      <c r="I933" s="68" t="s">
        <v>14039</v>
      </c>
      <c r="J933" s="58"/>
    </row>
    <row r="934" spans="1:10" ht="25.5" x14ac:dyDescent="0.2">
      <c r="A934" s="58"/>
      <c r="B934" s="572">
        <v>927</v>
      </c>
      <c r="C934" s="500" t="s">
        <v>872</v>
      </c>
      <c r="D934" s="69" t="s">
        <v>873</v>
      </c>
      <c r="E934" s="91" t="s">
        <v>10987</v>
      </c>
      <c r="F934" s="67" t="s">
        <v>4109</v>
      </c>
      <c r="G934" s="542" t="s">
        <v>3486</v>
      </c>
      <c r="H934" s="522" t="s">
        <v>3486</v>
      </c>
      <c r="I934" s="68" t="s">
        <v>14039</v>
      </c>
      <c r="J934" s="58"/>
    </row>
    <row r="935" spans="1:10" ht="25.5" x14ac:dyDescent="0.2">
      <c r="A935" s="58"/>
      <c r="B935" s="565">
        <v>928</v>
      </c>
      <c r="C935" s="500" t="s">
        <v>10986</v>
      </c>
      <c r="D935" s="426" t="s">
        <v>10990</v>
      </c>
      <c r="E935" s="91" t="s">
        <v>10988</v>
      </c>
      <c r="F935" s="67"/>
      <c r="G935" s="542" t="s">
        <v>3486</v>
      </c>
      <c r="H935" s="522" t="s">
        <v>3486</v>
      </c>
      <c r="I935" s="68" t="s">
        <v>14039</v>
      </c>
      <c r="J935" s="58"/>
    </row>
    <row r="936" spans="1:10" x14ac:dyDescent="0.2">
      <c r="A936" s="58"/>
      <c r="B936" s="572">
        <v>929</v>
      </c>
      <c r="C936" s="500" t="s">
        <v>5466</v>
      </c>
      <c r="D936" s="426" t="s">
        <v>5487</v>
      </c>
      <c r="E936" s="91" t="s">
        <v>5488</v>
      </c>
      <c r="F936" s="67"/>
      <c r="G936" s="542" t="s">
        <v>1728</v>
      </c>
      <c r="H936" s="579" t="s">
        <v>1730</v>
      </c>
      <c r="I936" s="68" t="s">
        <v>1728</v>
      </c>
      <c r="J936" s="58"/>
    </row>
    <row r="937" spans="1:10" x14ac:dyDescent="0.2">
      <c r="A937" s="58"/>
      <c r="B937" s="565">
        <v>930</v>
      </c>
      <c r="C937" s="500" t="s">
        <v>5486</v>
      </c>
      <c r="D937" s="426" t="s">
        <v>5465</v>
      </c>
      <c r="E937" s="91" t="s">
        <v>5467</v>
      </c>
      <c r="F937" s="67"/>
      <c r="G937" s="542" t="s">
        <v>1728</v>
      </c>
      <c r="H937" s="522" t="s">
        <v>1729</v>
      </c>
      <c r="I937" s="68" t="s">
        <v>1728</v>
      </c>
      <c r="J937" s="58"/>
    </row>
    <row r="938" spans="1:10" ht="25.5" x14ac:dyDescent="0.2">
      <c r="A938" s="58"/>
      <c r="B938" s="572">
        <v>931</v>
      </c>
      <c r="C938" s="500" t="s">
        <v>4305</v>
      </c>
      <c r="D938" s="426" t="s">
        <v>4306</v>
      </c>
      <c r="E938" s="91" t="s">
        <v>4307</v>
      </c>
      <c r="F938" s="67"/>
      <c r="G938" s="542" t="s">
        <v>1728</v>
      </c>
      <c r="H938" s="522" t="s">
        <v>1719</v>
      </c>
      <c r="I938" s="68" t="s">
        <v>1728</v>
      </c>
      <c r="J938" s="58"/>
    </row>
    <row r="939" spans="1:10" x14ac:dyDescent="0.2">
      <c r="A939" s="58"/>
      <c r="B939" s="565">
        <v>932</v>
      </c>
      <c r="C939" s="500" t="s">
        <v>5367</v>
      </c>
      <c r="D939" s="426" t="s">
        <v>3467</v>
      </c>
      <c r="E939" s="91" t="s">
        <v>3475</v>
      </c>
      <c r="F939" s="67"/>
      <c r="G939" s="542" t="s">
        <v>1728</v>
      </c>
      <c r="H939" s="522" t="s">
        <v>1720</v>
      </c>
      <c r="I939" s="68" t="s">
        <v>1728</v>
      </c>
      <c r="J939" s="58"/>
    </row>
    <row r="940" spans="1:10" x14ac:dyDescent="0.2">
      <c r="A940" s="58"/>
      <c r="B940" s="572">
        <v>933</v>
      </c>
      <c r="C940" s="500" t="s">
        <v>5368</v>
      </c>
      <c r="D940" s="426" t="s">
        <v>3468</v>
      </c>
      <c r="E940" s="70" t="s">
        <v>3476</v>
      </c>
      <c r="F940" s="67"/>
      <c r="G940" s="542" t="s">
        <v>1728</v>
      </c>
      <c r="H940" s="522" t="s">
        <v>1721</v>
      </c>
      <c r="I940" s="68" t="s">
        <v>1728</v>
      </c>
      <c r="J940" s="58"/>
    </row>
    <row r="941" spans="1:10" x14ac:dyDescent="0.2">
      <c r="A941" s="58"/>
      <c r="B941" s="565">
        <v>934</v>
      </c>
      <c r="C941" s="500" t="s">
        <v>5370</v>
      </c>
      <c r="D941" s="426" t="s">
        <v>3469</v>
      </c>
      <c r="E941" s="91" t="s">
        <v>1255</v>
      </c>
      <c r="F941" s="67"/>
      <c r="G941" s="542" t="s">
        <v>1728</v>
      </c>
      <c r="H941" s="522" t="s">
        <v>1722</v>
      </c>
      <c r="I941" s="68" t="s">
        <v>1728</v>
      </c>
      <c r="J941" s="58"/>
    </row>
    <row r="942" spans="1:10" x14ac:dyDescent="0.2">
      <c r="A942" s="58"/>
      <c r="B942" s="572">
        <v>935</v>
      </c>
      <c r="C942" s="500" t="s">
        <v>3470</v>
      </c>
      <c r="D942" s="426" t="s">
        <v>1258</v>
      </c>
      <c r="E942" s="91" t="s">
        <v>1256</v>
      </c>
      <c r="F942" s="67"/>
      <c r="G942" s="542" t="s">
        <v>1728</v>
      </c>
      <c r="H942" s="522" t="s">
        <v>1723</v>
      </c>
      <c r="I942" s="68" t="s">
        <v>1728</v>
      </c>
      <c r="J942" s="58"/>
    </row>
    <row r="943" spans="1:10" x14ac:dyDescent="0.2">
      <c r="A943" s="58"/>
      <c r="B943" s="565">
        <v>936</v>
      </c>
      <c r="C943" s="500" t="s">
        <v>3471</v>
      </c>
      <c r="D943" s="426" t="s">
        <v>3473</v>
      </c>
      <c r="E943" s="91" t="s">
        <v>1257</v>
      </c>
      <c r="F943" s="67"/>
      <c r="G943" s="542" t="s">
        <v>1728</v>
      </c>
      <c r="H943" s="522" t="s">
        <v>1724</v>
      </c>
      <c r="I943" s="68" t="s">
        <v>1728</v>
      </c>
      <c r="J943" s="58"/>
    </row>
    <row r="944" spans="1:10" x14ac:dyDescent="0.2">
      <c r="A944" s="58"/>
      <c r="B944" s="572">
        <v>937</v>
      </c>
      <c r="C944" s="500" t="s">
        <v>3472</v>
      </c>
      <c r="D944" s="426" t="s">
        <v>3474</v>
      </c>
      <c r="E944" s="91" t="s">
        <v>1260</v>
      </c>
      <c r="F944" s="67"/>
      <c r="G944" s="542" t="s">
        <v>1728</v>
      </c>
      <c r="H944" s="522" t="s">
        <v>1725</v>
      </c>
      <c r="I944" s="68" t="s">
        <v>1728</v>
      </c>
      <c r="J944" s="58"/>
    </row>
    <row r="945" spans="1:10" ht="25.5" x14ac:dyDescent="0.2">
      <c r="A945" s="58"/>
      <c r="B945" s="565">
        <v>938</v>
      </c>
      <c r="C945" s="500" t="s">
        <v>6163</v>
      </c>
      <c r="D945" s="69" t="s">
        <v>6162</v>
      </c>
      <c r="E945" s="91" t="s">
        <v>5874</v>
      </c>
      <c r="F945" s="67"/>
      <c r="G945" s="542" t="s">
        <v>1728</v>
      </c>
      <c r="H945" s="522" t="s">
        <v>1726</v>
      </c>
      <c r="I945" s="68" t="s">
        <v>1728</v>
      </c>
      <c r="J945" s="58"/>
    </row>
    <row r="946" spans="1:10" x14ac:dyDescent="0.2">
      <c r="A946" s="58"/>
      <c r="B946" s="572">
        <v>939</v>
      </c>
      <c r="C946" s="500" t="s">
        <v>3185</v>
      </c>
      <c r="D946" s="426" t="s">
        <v>3186</v>
      </c>
      <c r="E946" s="91" t="s">
        <v>3187</v>
      </c>
      <c r="F946" s="67"/>
      <c r="G946" s="542" t="s">
        <v>1728</v>
      </c>
      <c r="H946" s="577" t="s">
        <v>1727</v>
      </c>
      <c r="I946" s="68" t="s">
        <v>1728</v>
      </c>
      <c r="J946" s="58"/>
    </row>
    <row r="947" spans="1:10" ht="25.5" x14ac:dyDescent="0.2">
      <c r="A947" s="58"/>
      <c r="B947" s="565">
        <v>940</v>
      </c>
      <c r="C947" s="500" t="s">
        <v>3567</v>
      </c>
      <c r="D947" s="426" t="s">
        <v>3501</v>
      </c>
      <c r="E947" s="91" t="s">
        <v>3568</v>
      </c>
      <c r="F947" s="74"/>
      <c r="G947" s="542" t="s">
        <v>1728</v>
      </c>
      <c r="H947" s="522" t="s">
        <v>1719</v>
      </c>
      <c r="I947" s="68" t="s">
        <v>1728</v>
      </c>
      <c r="J947" s="58"/>
    </row>
    <row r="948" spans="1:10" x14ac:dyDescent="0.2">
      <c r="A948" s="58"/>
      <c r="B948" s="572">
        <v>941</v>
      </c>
      <c r="C948" s="500" t="s">
        <v>4084</v>
      </c>
      <c r="D948" s="426" t="s">
        <v>4085</v>
      </c>
      <c r="E948" s="91" t="s">
        <v>7827</v>
      </c>
      <c r="F948" s="74"/>
      <c r="G948" s="542" t="s">
        <v>1728</v>
      </c>
      <c r="H948" s="522" t="s">
        <v>1725</v>
      </c>
      <c r="I948" s="68" t="s">
        <v>1728</v>
      </c>
      <c r="J948" s="58"/>
    </row>
    <row r="949" spans="1:10" ht="25.5" x14ac:dyDescent="0.2">
      <c r="A949" s="58"/>
      <c r="B949" s="565">
        <v>942</v>
      </c>
      <c r="C949" s="500" t="s">
        <v>2317</v>
      </c>
      <c r="D949" s="426" t="s">
        <v>2318</v>
      </c>
      <c r="E949" s="91" t="s">
        <v>7187</v>
      </c>
      <c r="F949" s="74"/>
      <c r="G949" s="542" t="s">
        <v>1728</v>
      </c>
      <c r="H949" s="522" t="s">
        <v>1750</v>
      </c>
      <c r="I949" s="68" t="s">
        <v>1728</v>
      </c>
      <c r="J949" s="58"/>
    </row>
    <row r="950" spans="1:10" ht="25.5" x14ac:dyDescent="0.2">
      <c r="A950" s="58"/>
      <c r="B950" s="572">
        <v>943</v>
      </c>
      <c r="C950" s="500" t="s">
        <v>2319</v>
      </c>
      <c r="D950" s="426" t="s">
        <v>2320</v>
      </c>
      <c r="E950" s="91" t="s">
        <v>2321</v>
      </c>
      <c r="F950" s="74"/>
      <c r="G950" s="542" t="s">
        <v>1728</v>
      </c>
      <c r="H950" s="522" t="s">
        <v>1752</v>
      </c>
      <c r="I950" s="68" t="s">
        <v>1728</v>
      </c>
      <c r="J950" s="58"/>
    </row>
    <row r="951" spans="1:10" ht="25.5" x14ac:dyDescent="0.2">
      <c r="A951" s="58"/>
      <c r="B951" s="565">
        <v>944</v>
      </c>
      <c r="C951" s="500" t="s">
        <v>2269</v>
      </c>
      <c r="D951" s="426" t="s">
        <v>2270</v>
      </c>
      <c r="E951" s="91" t="s">
        <v>2271</v>
      </c>
      <c r="F951" s="74"/>
      <c r="G951" s="542" t="s">
        <v>1728</v>
      </c>
      <c r="H951" s="522" t="s">
        <v>1753</v>
      </c>
      <c r="I951" s="68" t="s">
        <v>1728</v>
      </c>
      <c r="J951" s="58"/>
    </row>
    <row r="952" spans="1:10" ht="25.5" x14ac:dyDescent="0.2">
      <c r="A952" s="58"/>
      <c r="B952" s="572">
        <v>945</v>
      </c>
      <c r="C952" s="500" t="s">
        <v>4144</v>
      </c>
      <c r="D952" s="426" t="s">
        <v>4145</v>
      </c>
      <c r="E952" s="91" t="s">
        <v>4146</v>
      </c>
      <c r="F952" s="74"/>
      <c r="G952" s="542" t="s">
        <v>1751</v>
      </c>
      <c r="H952" s="579" t="s">
        <v>1725</v>
      </c>
      <c r="I952" s="68" t="s">
        <v>1728</v>
      </c>
      <c r="J952" s="58"/>
    </row>
    <row r="953" spans="1:10" ht="25.5" x14ac:dyDescent="0.2">
      <c r="A953" s="58"/>
      <c r="B953" s="565">
        <v>946</v>
      </c>
      <c r="C953" s="500" t="s">
        <v>3868</v>
      </c>
      <c r="D953" s="426" t="s">
        <v>3869</v>
      </c>
      <c r="E953" s="91" t="s">
        <v>5873</v>
      </c>
      <c r="F953" s="74"/>
      <c r="G953" s="542"/>
      <c r="H953" s="579"/>
      <c r="I953" s="68"/>
      <c r="J953" s="58"/>
    </row>
    <row r="954" spans="1:10" ht="38.25" x14ac:dyDescent="0.2">
      <c r="A954" s="58"/>
      <c r="B954" s="572">
        <v>947</v>
      </c>
      <c r="C954" s="500" t="s">
        <v>8923</v>
      </c>
      <c r="D954" s="426" t="s">
        <v>9892</v>
      </c>
      <c r="E954" s="91" t="s">
        <v>9891</v>
      </c>
      <c r="F954" s="74"/>
      <c r="G954" s="542"/>
      <c r="H954" s="579"/>
      <c r="I954" s="68"/>
      <c r="J954" s="58"/>
    </row>
    <row r="955" spans="1:10" ht="25.5" x14ac:dyDescent="0.2">
      <c r="A955" s="58"/>
      <c r="B955" s="565">
        <v>948</v>
      </c>
      <c r="C955" s="500" t="s">
        <v>10047</v>
      </c>
      <c r="D955" s="426" t="s">
        <v>10173</v>
      </c>
      <c r="E955" s="91" t="s">
        <v>10172</v>
      </c>
      <c r="F955" s="67"/>
      <c r="G955" s="542" t="s">
        <v>1728</v>
      </c>
      <c r="H955" s="522"/>
      <c r="I955" s="68" t="s">
        <v>1728</v>
      </c>
      <c r="J955" s="58"/>
    </row>
    <row r="956" spans="1:10" x14ac:dyDescent="0.2">
      <c r="A956" s="58"/>
      <c r="B956" s="572">
        <v>949</v>
      </c>
      <c r="C956" s="500" t="s">
        <v>9788</v>
      </c>
      <c r="D956" s="426" t="s">
        <v>9789</v>
      </c>
      <c r="E956" s="91" t="s">
        <v>9790</v>
      </c>
      <c r="F956" s="67"/>
      <c r="G956" s="542" t="s">
        <v>1728</v>
      </c>
      <c r="H956" s="522"/>
      <c r="I956" s="68" t="s">
        <v>1728</v>
      </c>
      <c r="J956" s="58"/>
    </row>
    <row r="957" spans="1:10" x14ac:dyDescent="0.2">
      <c r="A957" s="58"/>
      <c r="B957" s="565">
        <v>950</v>
      </c>
      <c r="C957" s="500" t="s">
        <v>10844</v>
      </c>
      <c r="D957" s="426" t="s">
        <v>10845</v>
      </c>
      <c r="E957" s="91" t="s">
        <v>10848</v>
      </c>
      <c r="F957" s="67"/>
      <c r="G957" s="542" t="s">
        <v>1728</v>
      </c>
      <c r="H957" s="522" t="s">
        <v>1729</v>
      </c>
      <c r="I957" s="68" t="s">
        <v>1728</v>
      </c>
      <c r="J957" s="58"/>
    </row>
    <row r="958" spans="1:10" x14ac:dyDescent="0.2">
      <c r="A958" s="58"/>
      <c r="B958" s="572">
        <v>951</v>
      </c>
      <c r="C958" s="500" t="s">
        <v>10846</v>
      </c>
      <c r="D958" s="426" t="s">
        <v>10847</v>
      </c>
      <c r="E958" s="91" t="s">
        <v>10849</v>
      </c>
      <c r="F958" s="67"/>
      <c r="G958" s="542" t="s">
        <v>1728</v>
      </c>
      <c r="H958" s="579" t="s">
        <v>1730</v>
      </c>
      <c r="I958" s="68" t="s">
        <v>1728</v>
      </c>
      <c r="J958" s="58"/>
    </row>
    <row r="959" spans="1:10" x14ac:dyDescent="0.2">
      <c r="A959" s="58"/>
      <c r="B959" s="565">
        <v>952</v>
      </c>
      <c r="C959" s="500" t="s">
        <v>10858</v>
      </c>
      <c r="D959" s="426" t="s">
        <v>10859</v>
      </c>
      <c r="E959" s="91" t="s">
        <v>10861</v>
      </c>
      <c r="F959" s="74"/>
      <c r="G959" s="542" t="s">
        <v>1728</v>
      </c>
      <c r="H959" s="522" t="s">
        <v>1750</v>
      </c>
      <c r="I959" s="68" t="s">
        <v>1728</v>
      </c>
      <c r="J959" s="58"/>
    </row>
    <row r="960" spans="1:10" x14ac:dyDescent="0.2">
      <c r="A960" s="58"/>
      <c r="B960" s="572">
        <v>953</v>
      </c>
      <c r="C960" s="500" t="s">
        <v>10863</v>
      </c>
      <c r="D960" s="426" t="s">
        <v>10860</v>
      </c>
      <c r="E960" s="91" t="s">
        <v>10862</v>
      </c>
      <c r="F960" s="74"/>
      <c r="G960" s="542" t="s">
        <v>1728</v>
      </c>
      <c r="H960" s="522" t="s">
        <v>1750</v>
      </c>
      <c r="I960" s="68" t="s">
        <v>1728</v>
      </c>
      <c r="J960" s="58"/>
    </row>
    <row r="961" spans="1:10" ht="25.5" x14ac:dyDescent="0.2">
      <c r="A961" s="58"/>
      <c r="B961" s="565">
        <v>954</v>
      </c>
      <c r="C961" s="500" t="s">
        <v>11325</v>
      </c>
      <c r="D961" s="426" t="s">
        <v>11326</v>
      </c>
      <c r="E961" s="91" t="s">
        <v>11327</v>
      </c>
      <c r="F961" s="67"/>
      <c r="G961" s="542" t="s">
        <v>1728</v>
      </c>
      <c r="H961" s="522" t="s">
        <v>1726</v>
      </c>
      <c r="I961" s="68" t="s">
        <v>1728</v>
      </c>
      <c r="J961" s="58"/>
    </row>
    <row r="962" spans="1:10" ht="25.5" x14ac:dyDescent="0.2">
      <c r="A962" s="58"/>
      <c r="B962" s="572">
        <v>955</v>
      </c>
      <c r="C962" s="500" t="s">
        <v>11824</v>
      </c>
      <c r="D962" s="426" t="s">
        <v>11825</v>
      </c>
      <c r="E962" s="91" t="s">
        <v>11826</v>
      </c>
      <c r="F962" s="67"/>
      <c r="G962" s="542" t="s">
        <v>1728</v>
      </c>
      <c r="H962" s="522" t="s">
        <v>11827</v>
      </c>
      <c r="I962" s="68" t="s">
        <v>1728</v>
      </c>
      <c r="J962" s="58"/>
    </row>
    <row r="963" spans="1:10" ht="25.5" x14ac:dyDescent="0.2">
      <c r="A963" s="58"/>
      <c r="B963" s="565">
        <v>956</v>
      </c>
      <c r="C963" s="500" t="s">
        <v>12326</v>
      </c>
      <c r="D963" s="426" t="s">
        <v>12327</v>
      </c>
      <c r="E963" s="91" t="s">
        <v>12328</v>
      </c>
      <c r="F963" s="67"/>
      <c r="G963" s="542" t="s">
        <v>1728</v>
      </c>
      <c r="H963" s="522" t="s">
        <v>1729</v>
      </c>
      <c r="I963" s="68" t="s">
        <v>1728</v>
      </c>
      <c r="J963" s="58"/>
    </row>
    <row r="964" spans="1:10" ht="25.5" x14ac:dyDescent="0.2">
      <c r="A964" s="58"/>
      <c r="B964" s="572">
        <v>957</v>
      </c>
      <c r="C964" s="500" t="s">
        <v>12529</v>
      </c>
      <c r="D964" s="426" t="s">
        <v>12530</v>
      </c>
      <c r="E964" s="91" t="s">
        <v>12531</v>
      </c>
      <c r="F964" s="67"/>
      <c r="G964" s="542" t="s">
        <v>1728</v>
      </c>
      <c r="H964" s="522" t="s">
        <v>1729</v>
      </c>
      <c r="I964" s="68" t="s">
        <v>1728</v>
      </c>
      <c r="J964" s="58"/>
    </row>
    <row r="965" spans="1:10" x14ac:dyDescent="0.2">
      <c r="A965" s="58"/>
      <c r="B965" s="565">
        <v>958</v>
      </c>
      <c r="C965" s="500" t="s">
        <v>13253</v>
      </c>
      <c r="D965" s="426" t="s">
        <v>13265</v>
      </c>
      <c r="E965" s="91" t="s">
        <v>13254</v>
      </c>
      <c r="F965" s="67"/>
      <c r="G965" s="542" t="s">
        <v>1728</v>
      </c>
      <c r="H965" s="522" t="s">
        <v>1722</v>
      </c>
      <c r="I965" s="68" t="s">
        <v>1728</v>
      </c>
      <c r="J965" s="58"/>
    </row>
    <row r="966" spans="1:10" ht="51" x14ac:dyDescent="0.2">
      <c r="A966" s="58"/>
      <c r="B966" s="572">
        <v>959</v>
      </c>
      <c r="C966" s="500" t="s">
        <v>4312</v>
      </c>
      <c r="D966" s="426" t="s">
        <v>4313</v>
      </c>
      <c r="E966" s="91" t="s">
        <v>7163</v>
      </c>
      <c r="F966" s="67"/>
      <c r="G966" s="542" t="s">
        <v>1751</v>
      </c>
      <c r="H966" s="522" t="s">
        <v>1725</v>
      </c>
      <c r="I966" s="68" t="s">
        <v>1728</v>
      </c>
      <c r="J966" s="58"/>
    </row>
    <row r="967" spans="1:10" x14ac:dyDescent="0.2">
      <c r="A967" s="58"/>
      <c r="B967" s="565">
        <v>960</v>
      </c>
      <c r="C967" s="500" t="s">
        <v>4765</v>
      </c>
      <c r="D967" s="426" t="s">
        <v>4766</v>
      </c>
      <c r="E967" s="91" t="s">
        <v>4767</v>
      </c>
      <c r="F967" s="67"/>
      <c r="G967" s="542" t="s">
        <v>6369</v>
      </c>
      <c r="H967" s="522" t="s">
        <v>1719</v>
      </c>
      <c r="I967" s="68" t="s">
        <v>1728</v>
      </c>
      <c r="J967" s="58"/>
    </row>
    <row r="968" spans="1:10" x14ac:dyDescent="0.2">
      <c r="A968" s="58"/>
      <c r="B968" s="572">
        <v>961</v>
      </c>
      <c r="C968" s="500" t="s">
        <v>577</v>
      </c>
      <c r="D968" s="426" t="s">
        <v>574</v>
      </c>
      <c r="E968" s="91" t="s">
        <v>578</v>
      </c>
      <c r="F968" s="67"/>
      <c r="G968" s="542"/>
      <c r="H968" s="522"/>
      <c r="I968" s="68"/>
      <c r="J968" s="58"/>
    </row>
    <row r="969" spans="1:10" ht="25.5" x14ac:dyDescent="0.2">
      <c r="A969" s="58"/>
      <c r="B969" s="565">
        <v>962</v>
      </c>
      <c r="C969" s="500" t="s">
        <v>1001</v>
      </c>
      <c r="D969" s="426" t="s">
        <v>6652</v>
      </c>
      <c r="E969" s="91" t="s">
        <v>4929</v>
      </c>
      <c r="F969" s="67"/>
      <c r="G969" s="542" t="s">
        <v>1728</v>
      </c>
      <c r="H969" s="522" t="s">
        <v>4855</v>
      </c>
      <c r="I969" s="593" t="s">
        <v>1728</v>
      </c>
      <c r="J969" s="58"/>
    </row>
    <row r="970" spans="1:10" ht="51" x14ac:dyDescent="0.2">
      <c r="A970" s="58"/>
      <c r="B970" s="572">
        <v>963</v>
      </c>
      <c r="C970" s="500" t="s">
        <v>1002</v>
      </c>
      <c r="D970" s="426" t="s">
        <v>998</v>
      </c>
      <c r="E970" s="91" t="s">
        <v>1003</v>
      </c>
      <c r="F970" s="67"/>
      <c r="G970" s="542" t="s">
        <v>1728</v>
      </c>
      <c r="H970" s="522" t="s">
        <v>4855</v>
      </c>
      <c r="I970" s="593" t="s">
        <v>1728</v>
      </c>
      <c r="J970" s="58"/>
    </row>
    <row r="971" spans="1:10" ht="25.5" x14ac:dyDescent="0.2">
      <c r="A971" s="58"/>
      <c r="B971" s="565">
        <v>964</v>
      </c>
      <c r="C971" s="500" t="s">
        <v>9996</v>
      </c>
      <c r="D971" s="426" t="s">
        <v>10000</v>
      </c>
      <c r="E971" s="91" t="s">
        <v>9999</v>
      </c>
      <c r="F971" s="92" t="s">
        <v>9998</v>
      </c>
      <c r="G971" s="542"/>
      <c r="H971" s="522"/>
      <c r="I971" s="68"/>
      <c r="J971" s="58"/>
    </row>
    <row r="972" spans="1:10" ht="38.25" x14ac:dyDescent="0.2">
      <c r="A972" s="58"/>
      <c r="B972" s="572">
        <v>965</v>
      </c>
      <c r="C972" s="500" t="s">
        <v>11379</v>
      </c>
      <c r="D972" s="426" t="s">
        <v>11377</v>
      </c>
      <c r="E972" s="91" t="s">
        <v>11380</v>
      </c>
      <c r="F972" s="92"/>
      <c r="G972" s="542"/>
      <c r="H972" s="522"/>
      <c r="I972" s="68"/>
      <c r="J972" s="58"/>
    </row>
    <row r="973" spans="1:10" x14ac:dyDescent="0.2">
      <c r="A973" s="58"/>
      <c r="B973" s="565">
        <v>966</v>
      </c>
      <c r="C973" s="500" t="s">
        <v>15795</v>
      </c>
      <c r="D973" s="426" t="s">
        <v>6130</v>
      </c>
      <c r="E973" s="91" t="s">
        <v>15796</v>
      </c>
      <c r="F973" s="92"/>
      <c r="G973" s="542"/>
      <c r="H973" s="522"/>
      <c r="I973" s="68"/>
      <c r="J973" s="58"/>
    </row>
    <row r="974" spans="1:10" x14ac:dyDescent="0.2">
      <c r="A974" s="58"/>
      <c r="B974" s="572">
        <v>967</v>
      </c>
      <c r="C974" s="500" t="s">
        <v>6125</v>
      </c>
      <c r="D974" s="426" t="s">
        <v>5482</v>
      </c>
      <c r="E974" s="91" t="s">
        <v>5484</v>
      </c>
      <c r="F974" s="67"/>
      <c r="G974" s="542" t="s">
        <v>3486</v>
      </c>
      <c r="H974" s="522" t="s">
        <v>3486</v>
      </c>
      <c r="I974" s="68" t="s">
        <v>14039</v>
      </c>
      <c r="J974" s="58"/>
    </row>
    <row r="975" spans="1:10" ht="25.5" x14ac:dyDescent="0.2">
      <c r="A975" s="58"/>
      <c r="B975" s="565">
        <v>968</v>
      </c>
      <c r="C975" s="500" t="s">
        <v>6126</v>
      </c>
      <c r="D975" s="426" t="s">
        <v>15798</v>
      </c>
      <c r="E975" s="91" t="s">
        <v>1890</v>
      </c>
      <c r="F975" s="67"/>
      <c r="G975" s="542" t="s">
        <v>3486</v>
      </c>
      <c r="H975" s="522" t="s">
        <v>3486</v>
      </c>
      <c r="I975" s="68" t="s">
        <v>14039</v>
      </c>
      <c r="J975" s="58"/>
    </row>
    <row r="976" spans="1:10" x14ac:dyDescent="0.2">
      <c r="A976" s="58"/>
      <c r="B976" s="572"/>
      <c r="C976" s="500" t="s">
        <v>15799</v>
      </c>
      <c r="D976" s="426" t="s">
        <v>6124</v>
      </c>
      <c r="E976" s="91" t="s">
        <v>1033</v>
      </c>
      <c r="F976" s="67"/>
      <c r="G976" s="542"/>
      <c r="H976" s="522"/>
      <c r="I976" s="68"/>
      <c r="J976" s="58"/>
    </row>
    <row r="977" spans="1:10" x14ac:dyDescent="0.2">
      <c r="A977" s="58"/>
      <c r="B977" s="572">
        <v>967</v>
      </c>
      <c r="C977" s="500" t="s">
        <v>6127</v>
      </c>
      <c r="D977" s="426" t="s">
        <v>914</v>
      </c>
      <c r="E977" s="91" t="s">
        <v>917</v>
      </c>
      <c r="F977" s="67"/>
      <c r="G977" s="542" t="s">
        <v>3486</v>
      </c>
      <c r="H977" s="522" t="s">
        <v>3486</v>
      </c>
      <c r="I977" s="68" t="s">
        <v>14039</v>
      </c>
      <c r="J977" s="58"/>
    </row>
    <row r="978" spans="1:10" x14ac:dyDescent="0.2">
      <c r="A978" s="58"/>
      <c r="B978" s="565">
        <v>968</v>
      </c>
      <c r="C978" s="500" t="s">
        <v>4829</v>
      </c>
      <c r="D978" s="69" t="s">
        <v>2791</v>
      </c>
      <c r="E978" s="70" t="s">
        <v>4830</v>
      </c>
      <c r="F978" s="67"/>
      <c r="G978" s="542" t="s">
        <v>3486</v>
      </c>
      <c r="H978" s="522" t="s">
        <v>3486</v>
      </c>
      <c r="I978" s="68" t="s">
        <v>14039</v>
      </c>
      <c r="J978" s="58"/>
    </row>
    <row r="979" spans="1:10" x14ac:dyDescent="0.2">
      <c r="A979" s="58"/>
      <c r="B979" s="572">
        <v>969</v>
      </c>
      <c r="C979" s="500" t="s">
        <v>916</v>
      </c>
      <c r="D979" s="426" t="s">
        <v>12771</v>
      </c>
      <c r="E979" s="91" t="s">
        <v>869</v>
      </c>
      <c r="F979" s="67"/>
      <c r="G979" s="542" t="s">
        <v>3486</v>
      </c>
      <c r="H979" s="522" t="s">
        <v>3486</v>
      </c>
      <c r="I979" s="68" t="s">
        <v>14039</v>
      </c>
      <c r="J979" s="58"/>
    </row>
    <row r="980" spans="1:10" x14ac:dyDescent="0.2">
      <c r="A980" s="58"/>
      <c r="B980" s="572">
        <v>970</v>
      </c>
      <c r="C980" s="500" t="s">
        <v>918</v>
      </c>
      <c r="D980" s="426" t="s">
        <v>2277</v>
      </c>
      <c r="E980" s="91" t="s">
        <v>2278</v>
      </c>
      <c r="F980" s="67"/>
      <c r="G980" s="542" t="s">
        <v>3486</v>
      </c>
      <c r="H980" s="522" t="s">
        <v>3486</v>
      </c>
      <c r="I980" s="68" t="s">
        <v>14039</v>
      </c>
      <c r="J980" s="58"/>
    </row>
    <row r="981" spans="1:10" x14ac:dyDescent="0.2">
      <c r="A981" s="58"/>
      <c r="B981" s="572">
        <v>973</v>
      </c>
      <c r="C981" s="500" t="s">
        <v>2276</v>
      </c>
      <c r="D981" s="69" t="s">
        <v>15800</v>
      </c>
      <c r="E981" s="70" t="s">
        <v>6128</v>
      </c>
      <c r="F981" s="67"/>
      <c r="G981" s="542" t="s">
        <v>3486</v>
      </c>
      <c r="H981" s="522" t="s">
        <v>3486</v>
      </c>
      <c r="I981" s="68" t="s">
        <v>14039</v>
      </c>
      <c r="J981" s="58"/>
    </row>
    <row r="982" spans="1:10" ht="25.5" x14ac:dyDescent="0.2">
      <c r="A982" s="58"/>
      <c r="B982" s="565">
        <v>974</v>
      </c>
      <c r="C982" s="500" t="s">
        <v>5265</v>
      </c>
      <c r="D982" s="426" t="s">
        <v>5264</v>
      </c>
      <c r="E982" s="91" t="s">
        <v>5266</v>
      </c>
      <c r="F982" s="74"/>
      <c r="G982" s="542" t="s">
        <v>3486</v>
      </c>
      <c r="H982" s="522" t="s">
        <v>3486</v>
      </c>
      <c r="I982" s="68" t="s">
        <v>14039</v>
      </c>
      <c r="J982" s="58"/>
    </row>
    <row r="983" spans="1:10" x14ac:dyDescent="0.2">
      <c r="A983" s="58"/>
      <c r="B983" s="572">
        <v>975</v>
      </c>
      <c r="C983" s="500" t="s">
        <v>6680</v>
      </c>
      <c r="D983" s="426" t="s">
        <v>6681</v>
      </c>
      <c r="E983" s="91" t="s">
        <v>6682</v>
      </c>
      <c r="F983" s="74"/>
      <c r="G983" s="542" t="s">
        <v>3486</v>
      </c>
      <c r="H983" s="522" t="s">
        <v>3486</v>
      </c>
      <c r="I983" s="68" t="s">
        <v>14039</v>
      </c>
      <c r="J983" s="58"/>
    </row>
    <row r="984" spans="1:10" ht="25.5" x14ac:dyDescent="0.2">
      <c r="A984" s="58"/>
      <c r="B984" s="572">
        <v>976</v>
      </c>
      <c r="C984" s="500" t="s">
        <v>5307</v>
      </c>
      <c r="D984" s="426" t="s">
        <v>5308</v>
      </c>
      <c r="E984" s="91" t="s">
        <v>7248</v>
      </c>
      <c r="F984" s="74"/>
      <c r="G984" s="542" t="s">
        <v>1751</v>
      </c>
      <c r="H984" s="522" t="s">
        <v>1747</v>
      </c>
      <c r="I984" s="86" t="s">
        <v>14040</v>
      </c>
      <c r="J984" s="58"/>
    </row>
    <row r="985" spans="1:10" ht="25.5" x14ac:dyDescent="0.2">
      <c r="A985" s="58"/>
      <c r="B985" s="565">
        <v>977</v>
      </c>
      <c r="C985" s="500" t="s">
        <v>7249</v>
      </c>
      <c r="D985" s="426" t="s">
        <v>7241</v>
      </c>
      <c r="E985" s="91" t="s">
        <v>7247</v>
      </c>
      <c r="F985" s="74"/>
      <c r="G985" s="542" t="s">
        <v>1728</v>
      </c>
      <c r="H985" s="522" t="s">
        <v>1742</v>
      </c>
      <c r="I985" s="86" t="s">
        <v>14039</v>
      </c>
      <c r="J985" s="58"/>
    </row>
    <row r="986" spans="1:10" ht="25.5" x14ac:dyDescent="0.2">
      <c r="A986" s="58"/>
      <c r="B986" s="572">
        <v>978</v>
      </c>
      <c r="C986" s="500" t="s">
        <v>842</v>
      </c>
      <c r="D986" s="426" t="s">
        <v>2156</v>
      </c>
      <c r="E986" s="91" t="s">
        <v>843</v>
      </c>
      <c r="F986" s="74"/>
      <c r="G986" s="542" t="s">
        <v>1728</v>
      </c>
      <c r="H986" s="522" t="s">
        <v>2714</v>
      </c>
      <c r="I986" s="86" t="s">
        <v>14039</v>
      </c>
      <c r="J986" s="58"/>
    </row>
    <row r="987" spans="1:10" ht="38.25" x14ac:dyDescent="0.2">
      <c r="A987" s="58"/>
      <c r="B987" s="572">
        <v>979</v>
      </c>
      <c r="C987" s="500" t="s">
        <v>6901</v>
      </c>
      <c r="D987" s="426" t="s">
        <v>6898</v>
      </c>
      <c r="E987" s="91" t="s">
        <v>6902</v>
      </c>
      <c r="F987" s="74"/>
      <c r="G987" s="542" t="s">
        <v>2559</v>
      </c>
      <c r="H987" s="522" t="s">
        <v>4982</v>
      </c>
      <c r="I987" s="543" t="s">
        <v>2559</v>
      </c>
      <c r="J987" s="58"/>
    </row>
    <row r="988" spans="1:10" x14ac:dyDescent="0.2">
      <c r="A988" s="58"/>
      <c r="B988" s="565">
        <v>980</v>
      </c>
      <c r="C988" s="500" t="s">
        <v>7708</v>
      </c>
      <c r="D988" s="426" t="s">
        <v>7709</v>
      </c>
      <c r="E988" s="91" t="s">
        <v>7710</v>
      </c>
      <c r="F988" s="74"/>
      <c r="G988" s="542"/>
      <c r="H988" s="522"/>
      <c r="I988" s="543"/>
      <c r="J988" s="58"/>
    </row>
    <row r="989" spans="1:10" ht="25.5" x14ac:dyDescent="0.2">
      <c r="A989" s="58"/>
      <c r="B989" s="572">
        <v>981</v>
      </c>
      <c r="C989" s="500" t="s">
        <v>1032</v>
      </c>
      <c r="D989" s="426" t="s">
        <v>10852</v>
      </c>
      <c r="E989" s="70" t="s">
        <v>1033</v>
      </c>
      <c r="F989" s="67"/>
      <c r="G989" s="542" t="s">
        <v>3486</v>
      </c>
      <c r="H989" s="522" t="s">
        <v>3486</v>
      </c>
      <c r="I989" s="68" t="s">
        <v>14039</v>
      </c>
      <c r="J989" s="58"/>
    </row>
    <row r="990" spans="1:10" x14ac:dyDescent="0.2">
      <c r="A990" s="58"/>
      <c r="B990" s="572">
        <v>982</v>
      </c>
      <c r="C990" s="500" t="s">
        <v>9526</v>
      </c>
      <c r="D990" s="426" t="s">
        <v>9523</v>
      </c>
      <c r="E990" s="91" t="s">
        <v>9527</v>
      </c>
      <c r="F990" s="67"/>
      <c r="G990" s="542" t="s">
        <v>3486</v>
      </c>
      <c r="H990" s="522" t="s">
        <v>3486</v>
      </c>
      <c r="I990" s="68" t="s">
        <v>14039</v>
      </c>
      <c r="J990" s="58"/>
    </row>
    <row r="991" spans="1:10" ht="25.5" x14ac:dyDescent="0.2">
      <c r="A991" s="58"/>
      <c r="B991" s="565">
        <v>983</v>
      </c>
      <c r="C991" s="500" t="s">
        <v>10030</v>
      </c>
      <c r="D991" s="426" t="s">
        <v>10853</v>
      </c>
      <c r="E991" s="91" t="s">
        <v>34</v>
      </c>
      <c r="F991" s="67"/>
      <c r="G991" s="542" t="s">
        <v>3486</v>
      </c>
      <c r="H991" s="522" t="s">
        <v>3486</v>
      </c>
      <c r="I991" s="68" t="s">
        <v>14039</v>
      </c>
      <c r="J991" s="58"/>
    </row>
    <row r="992" spans="1:10" x14ac:dyDescent="0.2">
      <c r="A992" s="58"/>
      <c r="B992" s="572">
        <v>984</v>
      </c>
      <c r="C992" s="500" t="s">
        <v>9185</v>
      </c>
      <c r="D992" s="426" t="s">
        <v>10854</v>
      </c>
      <c r="E992" s="91" t="s">
        <v>10855</v>
      </c>
      <c r="F992" s="67"/>
      <c r="G992" s="542" t="s">
        <v>3486</v>
      </c>
      <c r="H992" s="522" t="s">
        <v>3486</v>
      </c>
      <c r="I992" s="68" t="s">
        <v>14039</v>
      </c>
      <c r="J992" s="58"/>
    </row>
    <row r="993" spans="1:10" x14ac:dyDescent="0.2">
      <c r="A993" s="58"/>
      <c r="B993" s="572">
        <v>985</v>
      </c>
      <c r="C993" s="500" t="s">
        <v>12776</v>
      </c>
      <c r="D993" s="426" t="s">
        <v>12774</v>
      </c>
      <c r="E993" s="91" t="s">
        <v>12775</v>
      </c>
      <c r="F993" s="67"/>
      <c r="G993" s="542"/>
      <c r="H993" s="522"/>
      <c r="I993" s="68"/>
      <c r="J993" s="58"/>
    </row>
    <row r="994" spans="1:10" ht="25.5" x14ac:dyDescent="0.2">
      <c r="A994" s="58"/>
      <c r="B994" s="565">
        <v>986</v>
      </c>
      <c r="C994" s="500" t="s">
        <v>6942</v>
      </c>
      <c r="D994" s="69" t="s">
        <v>6948</v>
      </c>
      <c r="E994" s="70" t="s">
        <v>6961</v>
      </c>
      <c r="F994" s="74" t="s">
        <v>6955</v>
      </c>
      <c r="G994" s="542" t="s">
        <v>3486</v>
      </c>
      <c r="H994" s="522" t="s">
        <v>3486</v>
      </c>
      <c r="I994" s="68" t="s">
        <v>3880</v>
      </c>
      <c r="J994" s="58"/>
    </row>
    <row r="995" spans="1:10" ht="25.5" x14ac:dyDescent="0.2">
      <c r="A995" s="58"/>
      <c r="B995" s="572">
        <v>987</v>
      </c>
      <c r="C995" s="500" t="s">
        <v>6957</v>
      </c>
      <c r="D995" s="69" t="s">
        <v>6948</v>
      </c>
      <c r="E995" s="70" t="s">
        <v>7478</v>
      </c>
      <c r="F995" s="67" t="s">
        <v>4756</v>
      </c>
      <c r="G995" s="542" t="s">
        <v>3486</v>
      </c>
      <c r="H995" s="522" t="s">
        <v>3486</v>
      </c>
      <c r="I995" s="68" t="s">
        <v>3880</v>
      </c>
      <c r="J995" s="58"/>
    </row>
    <row r="996" spans="1:10" ht="38.25" x14ac:dyDescent="0.2">
      <c r="A996" s="58"/>
      <c r="B996" s="572">
        <v>988</v>
      </c>
      <c r="C996" s="500" t="s">
        <v>6958</v>
      </c>
      <c r="D996" s="69" t="s">
        <v>6948</v>
      </c>
      <c r="E996" s="91" t="s">
        <v>5416</v>
      </c>
      <c r="F996" s="75" t="s">
        <v>6954</v>
      </c>
      <c r="G996" s="542" t="s">
        <v>3486</v>
      </c>
      <c r="H996" s="522" t="s">
        <v>3486</v>
      </c>
      <c r="I996" s="68" t="s">
        <v>8127</v>
      </c>
      <c r="J996" s="58"/>
    </row>
    <row r="997" spans="1:10" ht="25.5" x14ac:dyDescent="0.2">
      <c r="A997" s="58"/>
      <c r="B997" s="565">
        <v>989</v>
      </c>
      <c r="C997" s="500" t="s">
        <v>6959</v>
      </c>
      <c r="D997" s="69" t="s">
        <v>6948</v>
      </c>
      <c r="E997" s="91" t="s">
        <v>4048</v>
      </c>
      <c r="F997" s="67" t="s">
        <v>4757</v>
      </c>
      <c r="G997" s="542" t="s">
        <v>3486</v>
      </c>
      <c r="H997" s="522" t="s">
        <v>3486</v>
      </c>
      <c r="I997" s="93" t="s">
        <v>1250</v>
      </c>
      <c r="J997" s="58"/>
    </row>
    <row r="998" spans="1:10" x14ac:dyDescent="0.2">
      <c r="A998" s="58"/>
      <c r="B998" s="572">
        <v>990</v>
      </c>
      <c r="C998" s="500" t="s">
        <v>12252</v>
      </c>
      <c r="D998" s="69" t="s">
        <v>6948</v>
      </c>
      <c r="E998" s="70" t="s">
        <v>9461</v>
      </c>
      <c r="F998" s="71" t="s">
        <v>6950</v>
      </c>
      <c r="G998" s="542" t="s">
        <v>4981</v>
      </c>
      <c r="H998" s="522" t="s">
        <v>1249</v>
      </c>
      <c r="I998" s="93" t="s">
        <v>1250</v>
      </c>
      <c r="J998" s="58"/>
    </row>
    <row r="999" spans="1:10" x14ac:dyDescent="0.2">
      <c r="A999" s="58"/>
      <c r="B999" s="572">
        <v>991</v>
      </c>
      <c r="C999" s="500" t="s">
        <v>12253</v>
      </c>
      <c r="D999" s="69" t="s">
        <v>12254</v>
      </c>
      <c r="E999" s="70" t="s">
        <v>12255</v>
      </c>
      <c r="F999" s="71" t="s">
        <v>6950</v>
      </c>
      <c r="G999" s="542"/>
      <c r="H999" s="522"/>
      <c r="I999" s="93"/>
      <c r="J999" s="58"/>
    </row>
    <row r="1000" spans="1:10" ht="25.5" x14ac:dyDescent="0.2">
      <c r="A1000" s="58"/>
      <c r="B1000" s="565">
        <v>992</v>
      </c>
      <c r="C1000" s="500" t="s">
        <v>6943</v>
      </c>
      <c r="D1000" s="69" t="s">
        <v>6948</v>
      </c>
      <c r="E1000" s="70" t="s">
        <v>9462</v>
      </c>
      <c r="F1000" s="74" t="s">
        <v>6956</v>
      </c>
      <c r="G1000" s="542" t="s">
        <v>3486</v>
      </c>
      <c r="H1000" s="522" t="s">
        <v>3486</v>
      </c>
      <c r="I1000" s="68" t="s">
        <v>3880</v>
      </c>
      <c r="J1000" s="58"/>
    </row>
    <row r="1001" spans="1:10" ht="38.25" x14ac:dyDescent="0.2">
      <c r="A1001" s="58"/>
      <c r="B1001" s="572">
        <v>993</v>
      </c>
      <c r="C1001" s="500" t="s">
        <v>12262</v>
      </c>
      <c r="D1001" s="426" t="s">
        <v>12254</v>
      </c>
      <c r="E1001" s="91" t="s">
        <v>12263</v>
      </c>
      <c r="F1001" s="74"/>
      <c r="G1001" s="542"/>
      <c r="H1001" s="522"/>
      <c r="I1001" s="68"/>
      <c r="J1001" s="58"/>
    </row>
    <row r="1002" spans="1:10" ht="25.5" x14ac:dyDescent="0.2">
      <c r="A1002" s="58"/>
      <c r="B1002" s="572">
        <v>994</v>
      </c>
      <c r="C1002" s="500" t="s">
        <v>6960</v>
      </c>
      <c r="D1002" s="69" t="s">
        <v>6948</v>
      </c>
      <c r="E1002" s="70" t="s">
        <v>9460</v>
      </c>
      <c r="F1002" s="75" t="s">
        <v>6951</v>
      </c>
      <c r="G1002" s="542" t="s">
        <v>3486</v>
      </c>
      <c r="H1002" s="522" t="s">
        <v>3486</v>
      </c>
      <c r="I1002" s="93" t="s">
        <v>1250</v>
      </c>
      <c r="J1002" s="58"/>
    </row>
    <row r="1003" spans="1:10" ht="25.5" x14ac:dyDescent="0.2">
      <c r="A1003" s="58"/>
      <c r="B1003" s="565">
        <v>995</v>
      </c>
      <c r="C1003" s="500" t="s">
        <v>6947</v>
      </c>
      <c r="D1003" s="69" t="s">
        <v>6948</v>
      </c>
      <c r="E1003" s="70" t="s">
        <v>7479</v>
      </c>
      <c r="F1003" s="75" t="s">
        <v>6953</v>
      </c>
      <c r="G1003" s="542" t="s">
        <v>3486</v>
      </c>
      <c r="H1003" s="522" t="s">
        <v>3486</v>
      </c>
      <c r="I1003" s="68" t="s">
        <v>1248</v>
      </c>
      <c r="J1003" s="58"/>
    </row>
    <row r="1004" spans="1:10" x14ac:dyDescent="0.2">
      <c r="A1004" s="58"/>
      <c r="B1004" s="572">
        <v>996</v>
      </c>
      <c r="C1004" s="500" t="s">
        <v>6946</v>
      </c>
      <c r="D1004" s="69" t="s">
        <v>6948</v>
      </c>
      <c r="E1004" s="70" t="s">
        <v>9463</v>
      </c>
      <c r="F1004" s="75" t="s">
        <v>6953</v>
      </c>
      <c r="G1004" s="542" t="s">
        <v>3486</v>
      </c>
      <c r="H1004" s="522" t="s">
        <v>3486</v>
      </c>
      <c r="I1004" s="93" t="s">
        <v>1250</v>
      </c>
      <c r="J1004" s="58"/>
    </row>
    <row r="1005" spans="1:10" ht="25.5" x14ac:dyDescent="0.2">
      <c r="A1005" s="58"/>
      <c r="B1005" s="572">
        <v>997</v>
      </c>
      <c r="C1005" s="500" t="s">
        <v>6945</v>
      </c>
      <c r="D1005" s="69" t="s">
        <v>6948</v>
      </c>
      <c r="E1005" s="70" t="s">
        <v>9464</v>
      </c>
      <c r="F1005" s="75" t="s">
        <v>6952</v>
      </c>
      <c r="G1005" s="542" t="s">
        <v>3486</v>
      </c>
      <c r="H1005" s="522" t="s">
        <v>3486</v>
      </c>
      <c r="I1005" s="540" t="s">
        <v>5574</v>
      </c>
      <c r="J1005" s="58"/>
    </row>
    <row r="1006" spans="1:10" ht="25.5" x14ac:dyDescent="0.2">
      <c r="A1006" s="58"/>
      <c r="B1006" s="565">
        <v>998</v>
      </c>
      <c r="C1006" s="500" t="s">
        <v>6949</v>
      </c>
      <c r="D1006" s="69" t="s">
        <v>6948</v>
      </c>
      <c r="E1006" s="70" t="s">
        <v>4754</v>
      </c>
      <c r="F1006" s="71" t="s">
        <v>4755</v>
      </c>
      <c r="G1006" s="542" t="s">
        <v>3486</v>
      </c>
      <c r="H1006" s="522" t="s">
        <v>3486</v>
      </c>
      <c r="I1006" s="93" t="s">
        <v>1250</v>
      </c>
      <c r="J1006" s="58"/>
    </row>
    <row r="1007" spans="1:10" x14ac:dyDescent="0.2">
      <c r="A1007" s="58"/>
      <c r="B1007" s="572">
        <v>999</v>
      </c>
      <c r="C1007" s="500" t="s">
        <v>12260</v>
      </c>
      <c r="D1007" s="426" t="s">
        <v>12254</v>
      </c>
      <c r="E1007" s="91" t="s">
        <v>12261</v>
      </c>
      <c r="F1007" s="71"/>
      <c r="G1007" s="542"/>
      <c r="H1007" s="522"/>
      <c r="I1007" s="93"/>
      <c r="J1007" s="58"/>
    </row>
    <row r="1008" spans="1:10" ht="38.25" x14ac:dyDescent="0.2">
      <c r="A1008" s="58"/>
      <c r="B1008" s="572">
        <v>1000</v>
      </c>
      <c r="C1008" s="500" t="s">
        <v>178</v>
      </c>
      <c r="D1008" s="69" t="s">
        <v>7292</v>
      </c>
      <c r="E1008" s="70" t="s">
        <v>7297</v>
      </c>
      <c r="F1008" s="71"/>
      <c r="G1008" s="542"/>
      <c r="H1008" s="522"/>
      <c r="I1008" s="540" t="s">
        <v>2710</v>
      </c>
      <c r="J1008" s="58"/>
    </row>
    <row r="1009" spans="1:10" ht="25.5" x14ac:dyDescent="0.2">
      <c r="A1009" s="58"/>
      <c r="B1009" s="565">
        <v>1001</v>
      </c>
      <c r="C1009" s="500" t="s">
        <v>179</v>
      </c>
      <c r="D1009" s="426" t="s">
        <v>180</v>
      </c>
      <c r="E1009" s="91" t="s">
        <v>181</v>
      </c>
      <c r="F1009" s="71"/>
      <c r="G1009" s="542"/>
      <c r="H1009" s="522"/>
      <c r="I1009" s="540" t="s">
        <v>2710</v>
      </c>
      <c r="J1009" s="58"/>
    </row>
    <row r="1010" spans="1:10" ht="25.5" x14ac:dyDescent="0.2">
      <c r="A1010" s="58"/>
      <c r="B1010" s="572">
        <v>1002</v>
      </c>
      <c r="C1010" s="500" t="s">
        <v>14395</v>
      </c>
      <c r="D1010" s="426" t="s">
        <v>14392</v>
      </c>
      <c r="E1010" s="91" t="s">
        <v>14396</v>
      </c>
      <c r="F1010" s="71"/>
      <c r="G1010" s="542"/>
      <c r="H1010" s="522"/>
      <c r="I1010" s="540" t="s">
        <v>2710</v>
      </c>
      <c r="J1010" s="58"/>
    </row>
    <row r="1011" spans="1:10" x14ac:dyDescent="0.2">
      <c r="A1011" s="58"/>
      <c r="B1011" s="572">
        <v>1003</v>
      </c>
      <c r="C1011" s="500" t="s">
        <v>381</v>
      </c>
      <c r="D1011" s="426" t="s">
        <v>4542</v>
      </c>
      <c r="E1011" s="91" t="s">
        <v>6364</v>
      </c>
      <c r="F1011" s="67"/>
      <c r="G1011" s="542" t="s">
        <v>1745</v>
      </c>
      <c r="H1011" s="522" t="s">
        <v>4979</v>
      </c>
      <c r="I1011" s="68" t="s">
        <v>1745</v>
      </c>
      <c r="J1011" s="58"/>
    </row>
    <row r="1012" spans="1:10" ht="38.25" x14ac:dyDescent="0.2">
      <c r="A1012" s="58"/>
      <c r="B1012" s="565">
        <v>1004</v>
      </c>
      <c r="C1012" s="500" t="s">
        <v>383</v>
      </c>
      <c r="D1012" s="69" t="s">
        <v>7292</v>
      </c>
      <c r="E1012" s="70" t="s">
        <v>7296</v>
      </c>
      <c r="F1012" s="71"/>
      <c r="G1012" s="542"/>
      <c r="H1012" s="522"/>
      <c r="I1012" s="540" t="s">
        <v>1745</v>
      </c>
      <c r="J1012" s="58"/>
    </row>
    <row r="1013" spans="1:10" ht="51" x14ac:dyDescent="0.2">
      <c r="A1013" s="58"/>
      <c r="B1013" s="572">
        <v>1005</v>
      </c>
      <c r="C1013" s="500" t="s">
        <v>7293</v>
      </c>
      <c r="D1013" s="69" t="s">
        <v>7292</v>
      </c>
      <c r="E1013" s="70" t="s">
        <v>7295</v>
      </c>
      <c r="F1013" s="71"/>
      <c r="G1013" s="542"/>
      <c r="H1013" s="522"/>
      <c r="I1013" s="540" t="s">
        <v>2347</v>
      </c>
      <c r="J1013" s="58"/>
    </row>
    <row r="1014" spans="1:10" ht="63.75" x14ac:dyDescent="0.2">
      <c r="A1014" s="58"/>
      <c r="B1014" s="572">
        <v>1006</v>
      </c>
      <c r="C1014" s="500" t="s">
        <v>10080</v>
      </c>
      <c r="D1014" s="426" t="s">
        <v>10071</v>
      </c>
      <c r="E1014" s="91" t="s">
        <v>10074</v>
      </c>
      <c r="F1014" s="71"/>
      <c r="G1014" s="542"/>
      <c r="H1014" s="522"/>
      <c r="I1014" s="540"/>
      <c r="J1014" s="58"/>
    </row>
    <row r="1015" spans="1:10" ht="63.75" x14ac:dyDescent="0.2">
      <c r="A1015" s="58"/>
      <c r="B1015" s="565">
        <v>1007</v>
      </c>
      <c r="C1015" s="500" t="s">
        <v>10081</v>
      </c>
      <c r="D1015" s="426" t="s">
        <v>10079</v>
      </c>
      <c r="E1015" s="91" t="s">
        <v>10308</v>
      </c>
      <c r="F1015" s="71"/>
      <c r="G1015" s="542"/>
      <c r="H1015" s="522"/>
      <c r="I1015" s="540"/>
      <c r="J1015" s="58"/>
    </row>
    <row r="1016" spans="1:10" ht="25.5" x14ac:dyDescent="0.2">
      <c r="A1016" s="58"/>
      <c r="B1016" s="572">
        <v>1008</v>
      </c>
      <c r="C1016" s="500" t="s">
        <v>10726</v>
      </c>
      <c r="D1016" s="426" t="s">
        <v>10703</v>
      </c>
      <c r="E1016" s="91" t="s">
        <v>10727</v>
      </c>
      <c r="F1016" s="71"/>
      <c r="G1016" s="542"/>
      <c r="H1016" s="522"/>
      <c r="I1016" s="540"/>
      <c r="J1016" s="58"/>
    </row>
    <row r="1017" spans="1:10" ht="25.5" x14ac:dyDescent="0.2">
      <c r="A1017" s="58"/>
      <c r="B1017" s="572">
        <v>1009</v>
      </c>
      <c r="C1017" s="500" t="s">
        <v>11166</v>
      </c>
      <c r="D1017" s="426" t="s">
        <v>11167</v>
      </c>
      <c r="E1017" s="91" t="s">
        <v>11168</v>
      </c>
      <c r="F1017" s="71"/>
      <c r="G1017" s="542"/>
      <c r="H1017" s="522"/>
      <c r="I1017" s="540"/>
      <c r="J1017" s="58"/>
    </row>
    <row r="1018" spans="1:10" ht="89.25" x14ac:dyDescent="0.2">
      <c r="A1018" s="58"/>
      <c r="B1018" s="565">
        <v>1010</v>
      </c>
      <c r="C1018" s="500" t="s">
        <v>7294</v>
      </c>
      <c r="D1018" s="69" t="s">
        <v>7292</v>
      </c>
      <c r="E1018" s="70" t="s">
        <v>6168</v>
      </c>
      <c r="F1018" s="71"/>
      <c r="G1018" s="542"/>
      <c r="H1018" s="522"/>
      <c r="I1018" s="543" t="s">
        <v>6169</v>
      </c>
      <c r="J1018" s="58"/>
    </row>
    <row r="1019" spans="1:10" ht="51" x14ac:dyDescent="0.2">
      <c r="A1019" s="58"/>
      <c r="B1019" s="572">
        <v>1011</v>
      </c>
      <c r="C1019" s="500" t="s">
        <v>1238</v>
      </c>
      <c r="D1019" s="69" t="s">
        <v>1231</v>
      </c>
      <c r="E1019" s="70" t="s">
        <v>1240</v>
      </c>
      <c r="F1019" s="71"/>
      <c r="G1019" s="542"/>
      <c r="H1019" s="522"/>
      <c r="I1019" s="543"/>
      <c r="J1019" s="58"/>
    </row>
    <row r="1020" spans="1:10" ht="51" x14ac:dyDescent="0.2">
      <c r="A1020" s="58"/>
      <c r="B1020" s="572">
        <v>1012</v>
      </c>
      <c r="C1020" s="500" t="s">
        <v>1239</v>
      </c>
      <c r="D1020" s="69" t="s">
        <v>1231</v>
      </c>
      <c r="E1020" s="70" t="s">
        <v>1241</v>
      </c>
      <c r="F1020" s="71"/>
      <c r="G1020" s="542"/>
      <c r="H1020" s="522"/>
      <c r="I1020" s="543"/>
      <c r="J1020" s="58"/>
    </row>
    <row r="1021" spans="1:10" ht="76.5" x14ac:dyDescent="0.2">
      <c r="A1021" s="58"/>
      <c r="B1021" s="565">
        <v>1013</v>
      </c>
      <c r="C1021" s="500" t="s">
        <v>761</v>
      </c>
      <c r="D1021" s="69" t="s">
        <v>1231</v>
      </c>
      <c r="E1021" s="70" t="s">
        <v>762</v>
      </c>
      <c r="F1021" s="71"/>
      <c r="G1021" s="542"/>
      <c r="H1021" s="522"/>
      <c r="I1021" s="543"/>
      <c r="J1021" s="58"/>
    </row>
    <row r="1022" spans="1:10" ht="63.75" x14ac:dyDescent="0.2">
      <c r="A1022" s="58"/>
      <c r="B1022" s="572">
        <v>1014</v>
      </c>
      <c r="C1022" s="500" t="s">
        <v>10490</v>
      </c>
      <c r="D1022" s="426" t="s">
        <v>816</v>
      </c>
      <c r="E1022" s="91" t="s">
        <v>818</v>
      </c>
      <c r="F1022" s="67"/>
      <c r="G1022" s="542"/>
      <c r="H1022" s="522"/>
      <c r="I1022" s="68"/>
      <c r="J1022" s="58"/>
    </row>
    <row r="1023" spans="1:10" ht="25.5" x14ac:dyDescent="0.2">
      <c r="A1023" s="58"/>
      <c r="B1023" s="572">
        <v>1015</v>
      </c>
      <c r="C1023" s="500" t="s">
        <v>10498</v>
      </c>
      <c r="D1023" s="426" t="s">
        <v>10494</v>
      </c>
      <c r="E1023" s="91" t="s">
        <v>10497</v>
      </c>
      <c r="F1023" s="67"/>
      <c r="G1023" s="542"/>
      <c r="H1023" s="522"/>
      <c r="I1023" s="68"/>
      <c r="J1023" s="58"/>
    </row>
    <row r="1024" spans="1:10" ht="63.75" x14ac:dyDescent="0.2">
      <c r="A1024" s="58"/>
      <c r="B1024" s="565">
        <v>1016</v>
      </c>
      <c r="C1024" s="500" t="s">
        <v>10492</v>
      </c>
      <c r="D1024" s="426" t="s">
        <v>817</v>
      </c>
      <c r="E1024" s="91" t="s">
        <v>10493</v>
      </c>
      <c r="F1024" s="67"/>
      <c r="G1024" s="542"/>
      <c r="H1024" s="522"/>
      <c r="I1024" s="68"/>
      <c r="J1024" s="58"/>
    </row>
    <row r="1025" spans="1:10" ht="38.25" x14ac:dyDescent="0.2">
      <c r="A1025" s="58"/>
      <c r="B1025" s="572">
        <v>1017</v>
      </c>
      <c r="C1025" s="500" t="s">
        <v>10499</v>
      </c>
      <c r="D1025" s="426" t="s">
        <v>10495</v>
      </c>
      <c r="E1025" s="91" t="s">
        <v>10496</v>
      </c>
      <c r="F1025" s="67"/>
      <c r="G1025" s="542"/>
      <c r="H1025" s="522"/>
      <c r="I1025" s="68"/>
      <c r="J1025" s="58"/>
    </row>
    <row r="1026" spans="1:10" ht="76.5" x14ac:dyDescent="0.2">
      <c r="A1026" s="58"/>
      <c r="B1026" s="572">
        <v>1018</v>
      </c>
      <c r="C1026" s="500" t="s">
        <v>12556</v>
      </c>
      <c r="D1026" s="426" t="s">
        <v>12555</v>
      </c>
      <c r="E1026" s="91" t="s">
        <v>12557</v>
      </c>
      <c r="F1026" s="67"/>
      <c r="G1026" s="542"/>
      <c r="H1026" s="522"/>
      <c r="I1026" s="68"/>
      <c r="J1026" s="58"/>
    </row>
    <row r="1027" spans="1:10" ht="38.25" x14ac:dyDescent="0.2">
      <c r="A1027" s="58"/>
      <c r="B1027" s="565">
        <v>1019</v>
      </c>
      <c r="C1027" s="500" t="s">
        <v>8655</v>
      </c>
      <c r="D1027" s="69" t="s">
        <v>11711</v>
      </c>
      <c r="E1027" s="70" t="s">
        <v>3676</v>
      </c>
      <c r="F1027" s="67"/>
      <c r="G1027" s="542" t="s">
        <v>3486</v>
      </c>
      <c r="H1027" s="522" t="s">
        <v>3486</v>
      </c>
      <c r="I1027" s="68"/>
      <c r="J1027" s="58"/>
    </row>
    <row r="1028" spans="1:10" ht="25.5" x14ac:dyDescent="0.2">
      <c r="A1028" s="58"/>
      <c r="B1028" s="572">
        <v>1020</v>
      </c>
      <c r="C1028" s="500" t="s">
        <v>6238</v>
      </c>
      <c r="D1028" s="426" t="s">
        <v>6239</v>
      </c>
      <c r="E1028" s="91" t="s">
        <v>11712</v>
      </c>
      <c r="F1028" s="67"/>
      <c r="G1028" s="542" t="s">
        <v>3486</v>
      </c>
      <c r="H1028" s="522" t="s">
        <v>3486</v>
      </c>
      <c r="I1028" s="68"/>
      <c r="J1028" s="58"/>
    </row>
    <row r="1029" spans="1:10" ht="51" x14ac:dyDescent="0.2">
      <c r="A1029" s="58"/>
      <c r="B1029" s="572">
        <v>1021</v>
      </c>
      <c r="C1029" s="500" t="s">
        <v>7608</v>
      </c>
      <c r="D1029" s="426" t="s">
        <v>3703</v>
      </c>
      <c r="E1029" s="91" t="s">
        <v>3717</v>
      </c>
      <c r="F1029" s="92" t="s">
        <v>3711</v>
      </c>
      <c r="G1029" s="542"/>
      <c r="H1029" s="522"/>
      <c r="I1029" s="68"/>
      <c r="J1029" s="58"/>
    </row>
    <row r="1030" spans="1:10" ht="51" x14ac:dyDescent="0.2">
      <c r="A1030" s="58"/>
      <c r="B1030" s="565">
        <v>1022</v>
      </c>
      <c r="C1030" s="500" t="s">
        <v>9454</v>
      </c>
      <c r="D1030" s="426" t="s">
        <v>11138</v>
      </c>
      <c r="E1030" s="91" t="s">
        <v>9455</v>
      </c>
      <c r="F1030" s="92" t="s">
        <v>4717</v>
      </c>
      <c r="G1030" s="542"/>
      <c r="H1030" s="522"/>
      <c r="I1030" s="68"/>
      <c r="J1030" s="58"/>
    </row>
    <row r="1031" spans="1:10" x14ac:dyDescent="0.2">
      <c r="A1031" s="58"/>
      <c r="B1031" s="572">
        <v>1023</v>
      </c>
      <c r="C1031" s="500" t="s">
        <v>735</v>
      </c>
      <c r="D1031" s="426" t="s">
        <v>718</v>
      </c>
      <c r="E1031" s="91" t="s">
        <v>736</v>
      </c>
      <c r="F1031" s="92"/>
      <c r="G1031" s="542"/>
      <c r="H1031" s="522"/>
      <c r="I1031" s="68"/>
      <c r="J1031" s="58"/>
    </row>
    <row r="1032" spans="1:10" x14ac:dyDescent="0.2">
      <c r="A1032" s="58"/>
      <c r="B1032" s="572">
        <v>1024</v>
      </c>
      <c r="C1032" s="500" t="s">
        <v>9911</v>
      </c>
      <c r="D1032" s="426" t="s">
        <v>723</v>
      </c>
      <c r="E1032" s="91" t="s">
        <v>9912</v>
      </c>
      <c r="F1032" s="92"/>
      <c r="G1032" s="542"/>
      <c r="H1032" s="522"/>
      <c r="I1032" s="68"/>
      <c r="J1032" s="58"/>
    </row>
    <row r="1033" spans="1:10" x14ac:dyDescent="0.2">
      <c r="A1033" s="58"/>
      <c r="B1033" s="565">
        <v>1025</v>
      </c>
      <c r="C1033" s="500" t="s">
        <v>9923</v>
      </c>
      <c r="D1033" s="426" t="s">
        <v>722</v>
      </c>
      <c r="E1033" s="91" t="s">
        <v>9924</v>
      </c>
      <c r="F1033" s="92"/>
      <c r="G1033" s="542"/>
      <c r="H1033" s="522"/>
      <c r="I1033" s="68"/>
      <c r="J1033" s="58"/>
    </row>
    <row r="1034" spans="1:10" ht="51" x14ac:dyDescent="0.2">
      <c r="A1034" s="58"/>
      <c r="B1034" s="572">
        <v>1026</v>
      </c>
      <c r="C1034" s="500" t="s">
        <v>6</v>
      </c>
      <c r="D1034" s="426" t="s">
        <v>523</v>
      </c>
      <c r="E1034" s="91" t="s">
        <v>8</v>
      </c>
      <c r="F1034" s="92" t="s">
        <v>7</v>
      </c>
      <c r="G1034" s="542"/>
      <c r="H1034" s="522"/>
      <c r="I1034" s="68"/>
      <c r="J1034" s="58"/>
    </row>
    <row r="1035" spans="1:10" ht="51" x14ac:dyDescent="0.2">
      <c r="A1035" s="58"/>
      <c r="B1035" s="572">
        <v>1027</v>
      </c>
      <c r="C1035" s="500" t="s">
        <v>11609</v>
      </c>
      <c r="D1035" s="426" t="s">
        <v>11463</v>
      </c>
      <c r="E1035" s="91" t="s">
        <v>3727</v>
      </c>
      <c r="F1035" s="524" t="s">
        <v>3604</v>
      </c>
      <c r="G1035" s="542" t="s">
        <v>3486</v>
      </c>
      <c r="H1035" s="522" t="s">
        <v>3486</v>
      </c>
      <c r="I1035" s="68"/>
      <c r="J1035" s="58"/>
    </row>
    <row r="1036" spans="1:10" ht="51" x14ac:dyDescent="0.2">
      <c r="A1036" s="58"/>
      <c r="B1036" s="565">
        <v>1028</v>
      </c>
      <c r="C1036" s="500" t="s">
        <v>11613</v>
      </c>
      <c r="D1036" s="426" t="s">
        <v>11599</v>
      </c>
      <c r="E1036" s="91" t="s">
        <v>11614</v>
      </c>
      <c r="F1036" s="524" t="s">
        <v>3604</v>
      </c>
      <c r="G1036" s="542" t="s">
        <v>3486</v>
      </c>
      <c r="H1036" s="522" t="s">
        <v>3486</v>
      </c>
      <c r="I1036" s="68"/>
      <c r="J1036" s="58"/>
    </row>
    <row r="1037" spans="1:10" ht="89.25" x14ac:dyDescent="0.2">
      <c r="A1037" s="58"/>
      <c r="B1037" s="572">
        <v>1029</v>
      </c>
      <c r="C1037" s="500" t="s">
        <v>12121</v>
      </c>
      <c r="D1037" s="426" t="s">
        <v>7762</v>
      </c>
      <c r="E1037" s="91" t="s">
        <v>4141</v>
      </c>
      <c r="F1037" s="92" t="s">
        <v>3608</v>
      </c>
      <c r="G1037" s="542" t="s">
        <v>3486</v>
      </c>
      <c r="H1037" s="522" t="s">
        <v>3486</v>
      </c>
      <c r="I1037" s="68" t="s">
        <v>3880</v>
      </c>
      <c r="J1037" s="58"/>
    </row>
    <row r="1038" spans="1:10" ht="102" x14ac:dyDescent="0.2">
      <c r="A1038" s="58"/>
      <c r="B1038" s="572">
        <v>1030</v>
      </c>
      <c r="C1038" s="500" t="s">
        <v>12122</v>
      </c>
      <c r="D1038" s="426" t="s">
        <v>12080</v>
      </c>
      <c r="E1038" s="91" t="s">
        <v>12124</v>
      </c>
      <c r="F1038" s="92" t="s">
        <v>8811</v>
      </c>
      <c r="G1038" s="542" t="s">
        <v>3486</v>
      </c>
      <c r="H1038" s="522" t="s">
        <v>3486</v>
      </c>
      <c r="I1038" s="68" t="s">
        <v>3880</v>
      </c>
      <c r="J1038" s="58"/>
    </row>
    <row r="1039" spans="1:10" ht="63.75" x14ac:dyDescent="0.2">
      <c r="A1039" s="58"/>
      <c r="B1039" s="565">
        <v>1031</v>
      </c>
      <c r="C1039" s="500" t="s">
        <v>9778</v>
      </c>
      <c r="D1039" s="426" t="s">
        <v>9776</v>
      </c>
      <c r="E1039" s="91" t="s">
        <v>9777</v>
      </c>
      <c r="F1039" s="92"/>
      <c r="G1039" s="542"/>
      <c r="H1039" s="522"/>
      <c r="I1039" s="68"/>
      <c r="J1039" s="58"/>
    </row>
    <row r="1040" spans="1:10" ht="63.75" x14ac:dyDescent="0.2">
      <c r="A1040" s="58"/>
      <c r="B1040" s="572">
        <v>1032</v>
      </c>
      <c r="C1040" s="500" t="s">
        <v>2308</v>
      </c>
      <c r="D1040" s="426" t="s">
        <v>2309</v>
      </c>
      <c r="E1040" s="91" t="s">
        <v>11534</v>
      </c>
      <c r="F1040" s="67"/>
      <c r="G1040" s="542" t="s">
        <v>3486</v>
      </c>
      <c r="H1040" s="522" t="s">
        <v>3486</v>
      </c>
      <c r="I1040" s="68" t="s">
        <v>5105</v>
      </c>
      <c r="J1040" s="58"/>
    </row>
    <row r="1041" spans="1:10" ht="89.25" x14ac:dyDescent="0.2">
      <c r="A1041" s="58"/>
      <c r="B1041" s="572">
        <v>1033</v>
      </c>
      <c r="C1041" s="500" t="s">
        <v>3648</v>
      </c>
      <c r="D1041" s="426" t="s">
        <v>3645</v>
      </c>
      <c r="E1041" s="91" t="s">
        <v>94</v>
      </c>
      <c r="F1041" s="67"/>
      <c r="G1041" s="542" t="s">
        <v>3486</v>
      </c>
      <c r="H1041" s="522" t="s">
        <v>3486</v>
      </c>
      <c r="I1041" s="68" t="s">
        <v>5105</v>
      </c>
      <c r="J1041" s="58"/>
    </row>
    <row r="1042" spans="1:10" ht="89.25" x14ac:dyDescent="0.2">
      <c r="A1042" s="58"/>
      <c r="B1042" s="565">
        <v>1034</v>
      </c>
      <c r="C1042" s="500" t="s">
        <v>12967</v>
      </c>
      <c r="D1042" s="426" t="s">
        <v>12968</v>
      </c>
      <c r="E1042" s="91" t="s">
        <v>12969</v>
      </c>
      <c r="F1042" s="67"/>
      <c r="G1042" s="542" t="s">
        <v>3486</v>
      </c>
      <c r="H1042" s="522" t="s">
        <v>3486</v>
      </c>
      <c r="I1042" s="68" t="s">
        <v>5105</v>
      </c>
      <c r="J1042" s="58"/>
    </row>
    <row r="1043" spans="1:10" ht="102" x14ac:dyDescent="0.2">
      <c r="A1043" s="58"/>
      <c r="B1043" s="572">
        <v>1035</v>
      </c>
      <c r="C1043" s="500" t="s">
        <v>3629</v>
      </c>
      <c r="D1043" s="69" t="s">
        <v>3630</v>
      </c>
      <c r="E1043" s="91" t="s">
        <v>6739</v>
      </c>
      <c r="F1043" s="67"/>
      <c r="G1043" s="542" t="s">
        <v>3486</v>
      </c>
      <c r="H1043" s="522" t="s">
        <v>3486</v>
      </c>
      <c r="I1043" s="86" t="s">
        <v>5105</v>
      </c>
      <c r="J1043" s="58"/>
    </row>
    <row r="1044" spans="1:10" ht="63.75" x14ac:dyDescent="0.2">
      <c r="A1044" s="58"/>
      <c r="B1044" s="572">
        <v>1036</v>
      </c>
      <c r="C1044" s="500" t="s">
        <v>6712</v>
      </c>
      <c r="D1044" s="426" t="s">
        <v>6708</v>
      </c>
      <c r="E1044" s="91" t="s">
        <v>6713</v>
      </c>
      <c r="F1044" s="67"/>
      <c r="G1044" s="542"/>
      <c r="H1044" s="522"/>
      <c r="I1044" s="86"/>
      <c r="J1044" s="58"/>
    </row>
    <row r="1045" spans="1:10" ht="114.75" x14ac:dyDescent="0.2">
      <c r="A1045" s="58"/>
      <c r="B1045" s="565">
        <v>1037</v>
      </c>
      <c r="C1045" s="500" t="s">
        <v>12935</v>
      </c>
      <c r="D1045" s="426" t="s">
        <v>12919</v>
      </c>
      <c r="E1045" s="91" t="s">
        <v>12936</v>
      </c>
      <c r="F1045" s="92" t="s">
        <v>12931</v>
      </c>
      <c r="G1045" s="542"/>
      <c r="H1045" s="522"/>
      <c r="I1045" s="86"/>
      <c r="J1045" s="58"/>
    </row>
    <row r="1046" spans="1:10" ht="63.75" x14ac:dyDescent="0.2">
      <c r="A1046" s="58"/>
      <c r="B1046" s="572">
        <v>1038</v>
      </c>
      <c r="C1046" s="500" t="s">
        <v>3028</v>
      </c>
      <c r="D1046" s="426" t="s">
        <v>13861</v>
      </c>
      <c r="E1046" s="91" t="s">
        <v>13860</v>
      </c>
      <c r="F1046" s="524" t="s">
        <v>6950</v>
      </c>
      <c r="G1046" s="542" t="s">
        <v>2203</v>
      </c>
      <c r="H1046" s="522" t="s">
        <v>4133</v>
      </c>
      <c r="I1046" s="86" t="s">
        <v>5290</v>
      </c>
      <c r="J1046" s="58"/>
    </row>
    <row r="1047" spans="1:10" ht="51" x14ac:dyDescent="0.2">
      <c r="A1047" s="58"/>
      <c r="B1047" s="572">
        <v>1039</v>
      </c>
      <c r="C1047" s="500" t="s">
        <v>4131</v>
      </c>
      <c r="D1047" s="426" t="s">
        <v>6601</v>
      </c>
      <c r="E1047" s="91" t="s">
        <v>3027</v>
      </c>
      <c r="F1047" s="524" t="s">
        <v>6950</v>
      </c>
      <c r="G1047" s="542" t="s">
        <v>2203</v>
      </c>
      <c r="H1047" s="522" t="s">
        <v>4133</v>
      </c>
      <c r="I1047" s="86" t="s">
        <v>5290</v>
      </c>
      <c r="J1047" s="58"/>
    </row>
    <row r="1048" spans="1:10" ht="51" x14ac:dyDescent="0.2">
      <c r="A1048" s="58"/>
      <c r="B1048" s="565">
        <v>1040</v>
      </c>
      <c r="C1048" s="500" t="s">
        <v>5616</v>
      </c>
      <c r="D1048" s="426" t="s">
        <v>5617</v>
      </c>
      <c r="E1048" s="91" t="s">
        <v>4687</v>
      </c>
      <c r="F1048" s="524" t="s">
        <v>6950</v>
      </c>
      <c r="G1048" s="542" t="s">
        <v>2203</v>
      </c>
      <c r="H1048" s="522" t="s">
        <v>4133</v>
      </c>
      <c r="I1048" s="86" t="s">
        <v>5290</v>
      </c>
      <c r="J1048" s="58"/>
    </row>
    <row r="1049" spans="1:10" ht="38.25" x14ac:dyDescent="0.2">
      <c r="A1049" s="58"/>
      <c r="B1049" s="572">
        <v>1041</v>
      </c>
      <c r="C1049" s="500" t="s">
        <v>6827</v>
      </c>
      <c r="D1049" s="426" t="s">
        <v>1151</v>
      </c>
      <c r="E1049" s="91" t="s">
        <v>6828</v>
      </c>
      <c r="F1049" s="524"/>
      <c r="G1049" s="542" t="s">
        <v>2203</v>
      </c>
      <c r="H1049" s="522" t="s">
        <v>4133</v>
      </c>
      <c r="I1049" s="86" t="s">
        <v>5290</v>
      </c>
      <c r="J1049" s="58"/>
    </row>
    <row r="1050" spans="1:10" ht="76.5" x14ac:dyDescent="0.2">
      <c r="A1050" s="58"/>
      <c r="B1050" s="572">
        <v>1042</v>
      </c>
      <c r="C1050" s="500" t="s">
        <v>4201</v>
      </c>
      <c r="D1050" s="426" t="s">
        <v>4202</v>
      </c>
      <c r="E1050" s="91" t="s">
        <v>4206</v>
      </c>
      <c r="F1050" s="524"/>
      <c r="G1050" s="542" t="s">
        <v>2203</v>
      </c>
      <c r="H1050" s="522" t="s">
        <v>4133</v>
      </c>
      <c r="I1050" s="86" t="s">
        <v>5290</v>
      </c>
      <c r="J1050" s="58"/>
    </row>
    <row r="1051" spans="1:10" ht="89.25" x14ac:dyDescent="0.2">
      <c r="A1051" s="58"/>
      <c r="B1051" s="565">
        <v>1043</v>
      </c>
      <c r="C1051" s="500" t="s">
        <v>11963</v>
      </c>
      <c r="D1051" s="426" t="s">
        <v>4210</v>
      </c>
      <c r="E1051" s="91" t="s">
        <v>4211</v>
      </c>
      <c r="F1051" s="524"/>
      <c r="G1051" s="542"/>
      <c r="H1051" s="522"/>
      <c r="I1051" s="68" t="s">
        <v>4497</v>
      </c>
      <c r="J1051" s="58"/>
    </row>
    <row r="1052" spans="1:10" ht="38.25" x14ac:dyDescent="0.2">
      <c r="A1052" s="58"/>
      <c r="B1052" s="572">
        <v>1044</v>
      </c>
      <c r="C1052" s="500" t="s">
        <v>11965</v>
      </c>
      <c r="D1052" s="426" t="s">
        <v>1573</v>
      </c>
      <c r="E1052" s="91" t="s">
        <v>1574</v>
      </c>
      <c r="F1052" s="524"/>
      <c r="G1052" s="542"/>
      <c r="H1052" s="522"/>
      <c r="I1052" s="68" t="s">
        <v>4497</v>
      </c>
      <c r="J1052" s="58"/>
    </row>
    <row r="1053" spans="1:10" ht="51" x14ac:dyDescent="0.2">
      <c r="A1053" s="58"/>
      <c r="B1053" s="572">
        <v>1045</v>
      </c>
      <c r="C1053" s="500" t="s">
        <v>11966</v>
      </c>
      <c r="D1053" s="426" t="s">
        <v>11961</v>
      </c>
      <c r="E1053" s="91" t="s">
        <v>11976</v>
      </c>
      <c r="F1053" s="524" t="s">
        <v>11975</v>
      </c>
      <c r="G1053" s="542"/>
      <c r="H1053" s="522"/>
      <c r="I1053" s="68"/>
      <c r="J1053" s="58"/>
    </row>
    <row r="1054" spans="1:10" ht="51" x14ac:dyDescent="0.2">
      <c r="A1054" s="58"/>
      <c r="B1054" s="565">
        <v>1046</v>
      </c>
      <c r="C1054" s="500" t="s">
        <v>12169</v>
      </c>
      <c r="D1054" s="426" t="s">
        <v>12080</v>
      </c>
      <c r="E1054" s="91" t="s">
        <v>12170</v>
      </c>
      <c r="F1054" s="524" t="s">
        <v>6144</v>
      </c>
      <c r="G1054" s="542"/>
      <c r="H1054" s="522"/>
      <c r="I1054" s="68"/>
      <c r="J1054" s="58"/>
    </row>
    <row r="1055" spans="1:10" ht="114.75" x14ac:dyDescent="0.2">
      <c r="A1055" s="58"/>
      <c r="B1055" s="572">
        <v>1047</v>
      </c>
      <c r="C1055" s="500" t="s">
        <v>14443</v>
      </c>
      <c r="D1055" s="426" t="s">
        <v>14444</v>
      </c>
      <c r="E1055" s="91" t="s">
        <v>14445</v>
      </c>
      <c r="F1055" s="524"/>
      <c r="G1055" s="542" t="s">
        <v>2203</v>
      </c>
      <c r="H1055" s="522" t="s">
        <v>4133</v>
      </c>
      <c r="I1055" s="86" t="s">
        <v>5290</v>
      </c>
      <c r="J1055" s="58"/>
    </row>
    <row r="1056" spans="1:10" ht="25.5" x14ac:dyDescent="0.2">
      <c r="A1056" s="58"/>
      <c r="B1056" s="572">
        <v>1048</v>
      </c>
      <c r="C1056" s="500" t="s">
        <v>3504</v>
      </c>
      <c r="D1056" s="426" t="s">
        <v>13635</v>
      </c>
      <c r="E1056" s="91" t="s">
        <v>6033</v>
      </c>
      <c r="F1056" s="524" t="s">
        <v>7558</v>
      </c>
      <c r="G1056" s="542" t="s">
        <v>3486</v>
      </c>
      <c r="H1056" s="522" t="s">
        <v>3486</v>
      </c>
      <c r="I1056" s="68" t="s">
        <v>4497</v>
      </c>
      <c r="J1056" s="556"/>
    </row>
    <row r="1057" spans="1:10" ht="25.5" x14ac:dyDescent="0.2">
      <c r="A1057" s="58"/>
      <c r="B1057" s="565">
        <v>1049</v>
      </c>
      <c r="C1057" s="500" t="s">
        <v>3505</v>
      </c>
      <c r="D1057" s="426" t="s">
        <v>4542</v>
      </c>
      <c r="E1057" s="91" t="s">
        <v>3503</v>
      </c>
      <c r="F1057" s="524" t="s">
        <v>7558</v>
      </c>
      <c r="G1057" s="542" t="s">
        <v>3486</v>
      </c>
      <c r="H1057" s="522" t="s">
        <v>3486</v>
      </c>
      <c r="I1057" s="68" t="s">
        <v>4497</v>
      </c>
      <c r="J1057" s="556"/>
    </row>
    <row r="1058" spans="1:10" ht="25.5" x14ac:dyDescent="0.2">
      <c r="A1058" s="58"/>
      <c r="B1058" s="572">
        <v>1050</v>
      </c>
      <c r="C1058" s="500" t="s">
        <v>7878</v>
      </c>
      <c r="D1058" s="426" t="s">
        <v>7740</v>
      </c>
      <c r="E1058" s="91" t="s">
        <v>6614</v>
      </c>
      <c r="F1058" s="524" t="s">
        <v>7558</v>
      </c>
      <c r="G1058" s="542" t="s">
        <v>3486</v>
      </c>
      <c r="H1058" s="522" t="s">
        <v>3486</v>
      </c>
      <c r="I1058" s="68" t="s">
        <v>4497</v>
      </c>
      <c r="J1058" s="556"/>
    </row>
    <row r="1059" spans="1:10" x14ac:dyDescent="0.2">
      <c r="A1059" s="58"/>
      <c r="B1059" s="572">
        <v>1051</v>
      </c>
      <c r="C1059" s="500" t="s">
        <v>3439</v>
      </c>
      <c r="D1059" s="426" t="s">
        <v>1279</v>
      </c>
      <c r="E1059" s="91" t="s">
        <v>3440</v>
      </c>
      <c r="F1059" s="524"/>
      <c r="G1059" s="542" t="s">
        <v>3486</v>
      </c>
      <c r="H1059" s="522" t="s">
        <v>3486</v>
      </c>
      <c r="I1059" s="68" t="s">
        <v>4497</v>
      </c>
      <c r="J1059" s="556"/>
    </row>
    <row r="1060" spans="1:10" ht="25.5" x14ac:dyDescent="0.2">
      <c r="A1060" s="58"/>
      <c r="B1060" s="565">
        <v>1052</v>
      </c>
      <c r="C1060" s="500" t="s">
        <v>13001</v>
      </c>
      <c r="D1060" s="426" t="s">
        <v>13002</v>
      </c>
      <c r="E1060" s="91" t="s">
        <v>13003</v>
      </c>
      <c r="F1060" s="524" t="s">
        <v>7558</v>
      </c>
      <c r="G1060" s="542" t="s">
        <v>3486</v>
      </c>
      <c r="H1060" s="522" t="s">
        <v>3486</v>
      </c>
      <c r="I1060" s="68" t="s">
        <v>4497</v>
      </c>
      <c r="J1060" s="556"/>
    </row>
    <row r="1061" spans="1:10" ht="25.5" x14ac:dyDescent="0.2">
      <c r="A1061" s="58"/>
      <c r="B1061" s="572">
        <v>1053</v>
      </c>
      <c r="C1061" s="500" t="s">
        <v>13065</v>
      </c>
      <c r="D1061" s="426" t="s">
        <v>13220</v>
      </c>
      <c r="E1061" s="91" t="s">
        <v>13064</v>
      </c>
      <c r="F1061" s="524" t="s">
        <v>7558</v>
      </c>
      <c r="G1061" s="542" t="s">
        <v>3486</v>
      </c>
      <c r="H1061" s="522" t="s">
        <v>3486</v>
      </c>
      <c r="I1061" s="68" t="s">
        <v>4497</v>
      </c>
      <c r="J1061" s="556"/>
    </row>
    <row r="1062" spans="1:10" ht="38.25" x14ac:dyDescent="0.2">
      <c r="A1062" s="58"/>
      <c r="B1062" s="572">
        <v>1054</v>
      </c>
      <c r="C1062" s="500" t="s">
        <v>7717</v>
      </c>
      <c r="D1062" s="426" t="s">
        <v>9989</v>
      </c>
      <c r="E1062" s="91" t="s">
        <v>6802</v>
      </c>
      <c r="F1062" s="524" t="s">
        <v>6803</v>
      </c>
      <c r="G1062" s="542" t="s">
        <v>3486</v>
      </c>
      <c r="H1062" s="522" t="s">
        <v>3486</v>
      </c>
      <c r="I1062" s="68" t="s">
        <v>4497</v>
      </c>
      <c r="J1062" s="556"/>
    </row>
    <row r="1063" spans="1:10" ht="38.25" x14ac:dyDescent="0.2">
      <c r="A1063" s="58"/>
      <c r="B1063" s="565">
        <v>1055</v>
      </c>
      <c r="C1063" s="500" t="s">
        <v>7716</v>
      </c>
      <c r="D1063" s="426" t="s">
        <v>8949</v>
      </c>
      <c r="E1063" s="91" t="s">
        <v>7715</v>
      </c>
      <c r="F1063" s="524" t="s">
        <v>3711</v>
      </c>
      <c r="G1063" s="542" t="s">
        <v>3486</v>
      </c>
      <c r="H1063" s="522" t="s">
        <v>3486</v>
      </c>
      <c r="I1063" s="68" t="s">
        <v>4497</v>
      </c>
      <c r="J1063" s="556"/>
    </row>
    <row r="1064" spans="1:10" ht="38.25" x14ac:dyDescent="0.2">
      <c r="A1064" s="58"/>
      <c r="B1064" s="572">
        <v>1056</v>
      </c>
      <c r="C1064" s="500" t="s">
        <v>7069</v>
      </c>
      <c r="D1064" s="426" t="s">
        <v>7070</v>
      </c>
      <c r="E1064" s="91" t="s">
        <v>7072</v>
      </c>
      <c r="F1064" s="524" t="s">
        <v>7071</v>
      </c>
      <c r="G1064" s="542" t="s">
        <v>3486</v>
      </c>
      <c r="H1064" s="522" t="s">
        <v>3486</v>
      </c>
      <c r="I1064" s="68" t="s">
        <v>4497</v>
      </c>
      <c r="J1064" s="556"/>
    </row>
    <row r="1065" spans="1:10" ht="38.25" x14ac:dyDescent="0.2">
      <c r="A1065" s="58"/>
      <c r="B1065" s="572">
        <v>1057</v>
      </c>
      <c r="C1065" s="500" t="s">
        <v>9861</v>
      </c>
      <c r="D1065" s="426" t="s">
        <v>9859</v>
      </c>
      <c r="E1065" s="91" t="s">
        <v>9863</v>
      </c>
      <c r="F1065" s="524" t="s">
        <v>9862</v>
      </c>
      <c r="G1065" s="542" t="s">
        <v>3486</v>
      </c>
      <c r="H1065" s="522" t="s">
        <v>3486</v>
      </c>
      <c r="I1065" s="68" t="s">
        <v>4497</v>
      </c>
      <c r="J1065" s="556"/>
    </row>
    <row r="1066" spans="1:10" ht="38.25" x14ac:dyDescent="0.2">
      <c r="A1066" s="58"/>
      <c r="B1066" s="565">
        <v>1058</v>
      </c>
      <c r="C1066" s="500" t="s">
        <v>10372</v>
      </c>
      <c r="D1066" s="426" t="s">
        <v>10373</v>
      </c>
      <c r="E1066" s="91" t="s">
        <v>10374</v>
      </c>
      <c r="F1066" s="524" t="s">
        <v>3605</v>
      </c>
      <c r="G1066" s="542" t="s">
        <v>3486</v>
      </c>
      <c r="H1066" s="522" t="s">
        <v>3486</v>
      </c>
      <c r="I1066" s="68" t="s">
        <v>4497</v>
      </c>
      <c r="J1066" s="556"/>
    </row>
    <row r="1067" spans="1:10" ht="38.25" x14ac:dyDescent="0.2">
      <c r="A1067" s="58"/>
      <c r="B1067" s="572">
        <v>1059</v>
      </c>
      <c r="C1067" s="500" t="s">
        <v>11129</v>
      </c>
      <c r="D1067" s="426" t="s">
        <v>11123</v>
      </c>
      <c r="E1067" s="91" t="s">
        <v>11130</v>
      </c>
      <c r="F1067" s="524" t="s">
        <v>4717</v>
      </c>
      <c r="G1067" s="542" t="s">
        <v>3486</v>
      </c>
      <c r="H1067" s="522" t="s">
        <v>3486</v>
      </c>
      <c r="I1067" s="68" t="s">
        <v>4497</v>
      </c>
      <c r="J1067" s="556"/>
    </row>
    <row r="1068" spans="1:10" ht="51" x14ac:dyDescent="0.2">
      <c r="A1068" s="58"/>
      <c r="B1068" s="572">
        <v>1060</v>
      </c>
      <c r="C1068" s="500" t="s">
        <v>12594</v>
      </c>
      <c r="D1068" s="426" t="s">
        <v>12591</v>
      </c>
      <c r="E1068" s="91" t="s">
        <v>12593</v>
      </c>
      <c r="F1068" s="524"/>
      <c r="G1068" s="542" t="s">
        <v>3486</v>
      </c>
      <c r="H1068" s="522" t="s">
        <v>3486</v>
      </c>
      <c r="I1068" s="68" t="s">
        <v>4497</v>
      </c>
      <c r="J1068" s="556"/>
    </row>
    <row r="1069" spans="1:10" ht="51" x14ac:dyDescent="0.2">
      <c r="A1069" s="58"/>
      <c r="B1069" s="565">
        <v>1061</v>
      </c>
      <c r="C1069" s="500" t="s">
        <v>4965</v>
      </c>
      <c r="D1069" s="426" t="s">
        <v>4966</v>
      </c>
      <c r="E1069" s="91" t="s">
        <v>10194</v>
      </c>
      <c r="F1069" s="524"/>
      <c r="G1069" s="542"/>
      <c r="H1069" s="522"/>
      <c r="I1069" s="540" t="s">
        <v>4497</v>
      </c>
      <c r="J1069" s="556"/>
    </row>
    <row r="1070" spans="1:10" ht="51" x14ac:dyDescent="0.2">
      <c r="A1070" s="58"/>
      <c r="B1070" s="572">
        <v>1062</v>
      </c>
      <c r="C1070" s="500" t="s">
        <v>14572</v>
      </c>
      <c r="D1070" s="426" t="s">
        <v>14573</v>
      </c>
      <c r="E1070" s="91" t="s">
        <v>14574</v>
      </c>
      <c r="F1070" s="524"/>
      <c r="G1070" s="542"/>
      <c r="H1070" s="522"/>
      <c r="I1070" s="540"/>
      <c r="J1070" s="556"/>
    </row>
    <row r="1071" spans="1:10" ht="38.25" x14ac:dyDescent="0.2">
      <c r="A1071" s="58"/>
      <c r="B1071" s="572">
        <v>1063</v>
      </c>
      <c r="C1071" s="500" t="s">
        <v>12652</v>
      </c>
      <c r="D1071" s="426" t="s">
        <v>12653</v>
      </c>
      <c r="E1071" s="91" t="s">
        <v>12654</v>
      </c>
      <c r="F1071" s="524"/>
      <c r="G1071" s="542"/>
      <c r="H1071" s="522"/>
      <c r="I1071" s="540"/>
      <c r="J1071" s="556"/>
    </row>
    <row r="1072" spans="1:10" x14ac:dyDescent="0.2">
      <c r="A1072" s="58"/>
      <c r="B1072" s="565">
        <v>1064</v>
      </c>
      <c r="C1072" s="500" t="s">
        <v>13349</v>
      </c>
      <c r="D1072" s="426" t="s">
        <v>4744</v>
      </c>
      <c r="E1072" s="91" t="s">
        <v>4721</v>
      </c>
      <c r="F1072" s="524"/>
      <c r="G1072" s="542"/>
      <c r="H1072" s="522"/>
      <c r="I1072" s="93" t="s">
        <v>1250</v>
      </c>
      <c r="J1072" s="556"/>
    </row>
    <row r="1073" spans="1:10" ht="51" x14ac:dyDescent="0.2">
      <c r="A1073" s="58"/>
      <c r="B1073" s="572">
        <v>1065</v>
      </c>
      <c r="C1073" s="500" t="s">
        <v>13350</v>
      </c>
      <c r="D1073" s="426" t="s">
        <v>13345</v>
      </c>
      <c r="E1073" s="91" t="s">
        <v>13355</v>
      </c>
      <c r="F1073" s="524"/>
      <c r="G1073" s="542"/>
      <c r="H1073" s="522"/>
      <c r="I1073" s="93"/>
      <c r="J1073" s="556"/>
    </row>
    <row r="1074" spans="1:10" ht="63.75" x14ac:dyDescent="0.2">
      <c r="A1074" s="58"/>
      <c r="B1074" s="572">
        <v>1066</v>
      </c>
      <c r="C1074" s="500" t="s">
        <v>317</v>
      </c>
      <c r="D1074" s="426" t="s">
        <v>309</v>
      </c>
      <c r="E1074" s="91" t="s">
        <v>10721</v>
      </c>
      <c r="F1074" s="92" t="s">
        <v>316</v>
      </c>
      <c r="G1074" s="542"/>
      <c r="H1074" s="522"/>
      <c r="I1074" s="93"/>
      <c r="J1074" s="556"/>
    </row>
    <row r="1075" spans="1:10" ht="25.5" x14ac:dyDescent="0.2">
      <c r="A1075" s="58"/>
      <c r="B1075" s="565">
        <v>1067</v>
      </c>
      <c r="C1075" s="500" t="s">
        <v>4825</v>
      </c>
      <c r="D1075" s="426" t="s">
        <v>4907</v>
      </c>
      <c r="E1075" s="91" t="s">
        <v>10645</v>
      </c>
      <c r="F1075" s="524"/>
      <c r="G1075" s="542" t="s">
        <v>3486</v>
      </c>
      <c r="H1075" s="522" t="s">
        <v>3486</v>
      </c>
      <c r="I1075" s="68" t="s">
        <v>4497</v>
      </c>
      <c r="J1075" s="556"/>
    </row>
    <row r="1076" spans="1:10" ht="25.5" x14ac:dyDescent="0.2">
      <c r="A1076" s="58"/>
      <c r="B1076" s="572">
        <v>1068</v>
      </c>
      <c r="C1076" s="500" t="s">
        <v>4900</v>
      </c>
      <c r="D1076" s="426" t="s">
        <v>4904</v>
      </c>
      <c r="E1076" s="91" t="s">
        <v>10644</v>
      </c>
      <c r="F1076" s="524"/>
      <c r="G1076" s="542" t="s">
        <v>3486</v>
      </c>
      <c r="H1076" s="522" t="s">
        <v>3486</v>
      </c>
      <c r="I1076" s="68" t="s">
        <v>4497</v>
      </c>
      <c r="J1076" s="556"/>
    </row>
    <row r="1077" spans="1:10" ht="25.5" x14ac:dyDescent="0.2">
      <c r="A1077" s="58"/>
      <c r="B1077" s="572">
        <v>1069</v>
      </c>
      <c r="C1077" s="500" t="s">
        <v>4901</v>
      </c>
      <c r="D1077" s="426" t="s">
        <v>4824</v>
      </c>
      <c r="E1077" s="91" t="s">
        <v>10640</v>
      </c>
      <c r="F1077" s="524"/>
      <c r="G1077" s="542" t="s">
        <v>3486</v>
      </c>
      <c r="H1077" s="522" t="s">
        <v>3486</v>
      </c>
      <c r="I1077" s="68" t="s">
        <v>4497</v>
      </c>
      <c r="J1077" s="556"/>
    </row>
    <row r="1078" spans="1:10" x14ac:dyDescent="0.2">
      <c r="A1078" s="58"/>
      <c r="B1078" s="565">
        <v>1070</v>
      </c>
      <c r="C1078" s="500" t="s">
        <v>4903</v>
      </c>
      <c r="D1078" s="426" t="s">
        <v>3681</v>
      </c>
      <c r="E1078" s="91" t="s">
        <v>6034</v>
      </c>
      <c r="F1078" s="524"/>
      <c r="G1078" s="542" t="s">
        <v>3486</v>
      </c>
      <c r="H1078" s="522" t="s">
        <v>3486</v>
      </c>
      <c r="I1078" s="68" t="s">
        <v>4497</v>
      </c>
      <c r="J1078" s="556"/>
    </row>
    <row r="1079" spans="1:10" x14ac:dyDescent="0.2">
      <c r="A1079" s="58"/>
      <c r="B1079" s="572">
        <v>1071</v>
      </c>
      <c r="C1079" s="500" t="s">
        <v>4906</v>
      </c>
      <c r="D1079" s="426" t="s">
        <v>8737</v>
      </c>
      <c r="E1079" s="91" t="s">
        <v>10641</v>
      </c>
      <c r="F1079" s="524"/>
      <c r="G1079" s="542" t="s">
        <v>3486</v>
      </c>
      <c r="H1079" s="522" t="s">
        <v>3486</v>
      </c>
      <c r="I1079" s="68" t="s">
        <v>4497</v>
      </c>
      <c r="J1079" s="556"/>
    </row>
    <row r="1080" spans="1:10" x14ac:dyDescent="0.2">
      <c r="A1080" s="58"/>
      <c r="B1080" s="572">
        <v>1072</v>
      </c>
      <c r="C1080" s="500" t="s">
        <v>4908</v>
      </c>
      <c r="D1080" s="426" t="s">
        <v>4902</v>
      </c>
      <c r="E1080" s="91" t="s">
        <v>10642</v>
      </c>
      <c r="F1080" s="524"/>
      <c r="G1080" s="542" t="s">
        <v>3486</v>
      </c>
      <c r="H1080" s="522" t="s">
        <v>3486</v>
      </c>
      <c r="I1080" s="68" t="s">
        <v>4497</v>
      </c>
      <c r="J1080" s="556"/>
    </row>
    <row r="1081" spans="1:10" x14ac:dyDescent="0.2">
      <c r="A1081" s="58"/>
      <c r="B1081" s="565">
        <v>1073</v>
      </c>
      <c r="C1081" s="500" t="s">
        <v>4214</v>
      </c>
      <c r="D1081" s="426" t="s">
        <v>4905</v>
      </c>
      <c r="E1081" s="91" t="s">
        <v>10643</v>
      </c>
      <c r="F1081" s="524"/>
      <c r="G1081" s="542" t="s">
        <v>3486</v>
      </c>
      <c r="H1081" s="522" t="s">
        <v>3486</v>
      </c>
      <c r="I1081" s="68" t="s">
        <v>4497</v>
      </c>
      <c r="J1081" s="556"/>
    </row>
    <row r="1082" spans="1:10" x14ac:dyDescent="0.2">
      <c r="A1082" s="58"/>
      <c r="B1082" s="572">
        <v>1074</v>
      </c>
      <c r="C1082" s="500" t="s">
        <v>4734</v>
      </c>
      <c r="D1082" s="426" t="s">
        <v>4732</v>
      </c>
      <c r="E1082" s="91" t="s">
        <v>4735</v>
      </c>
      <c r="F1082" s="524"/>
      <c r="G1082" s="542" t="s">
        <v>3486</v>
      </c>
      <c r="H1082" s="522" t="s">
        <v>3486</v>
      </c>
      <c r="I1082" s="68" t="s">
        <v>4497</v>
      </c>
      <c r="J1082" s="556"/>
    </row>
    <row r="1083" spans="1:10" ht="38.25" x14ac:dyDescent="0.2">
      <c r="A1083" s="58"/>
      <c r="B1083" s="572">
        <v>1075</v>
      </c>
      <c r="C1083" s="500" t="s">
        <v>2449</v>
      </c>
      <c r="D1083" s="426" t="s">
        <v>2450</v>
      </c>
      <c r="E1083" s="91" t="s">
        <v>2473</v>
      </c>
      <c r="F1083" s="524"/>
      <c r="G1083" s="542"/>
      <c r="H1083" s="522"/>
      <c r="I1083" s="68" t="s">
        <v>4497</v>
      </c>
      <c r="J1083" s="556"/>
    </row>
    <row r="1084" spans="1:10" s="5" customFormat="1" ht="25.5" x14ac:dyDescent="0.2">
      <c r="A1084" s="58"/>
      <c r="B1084" s="565">
        <v>1076</v>
      </c>
      <c r="C1084" s="500" t="s">
        <v>3120</v>
      </c>
      <c r="D1084" s="426" t="s">
        <v>1855</v>
      </c>
      <c r="E1084" s="91" t="s">
        <v>9647</v>
      </c>
      <c r="F1084" s="524"/>
      <c r="G1084" s="542"/>
      <c r="H1084" s="522"/>
      <c r="I1084" s="68" t="s">
        <v>4497</v>
      </c>
      <c r="J1084" s="60"/>
    </row>
    <row r="1085" spans="1:10" s="5" customFormat="1" ht="102" x14ac:dyDescent="0.2">
      <c r="A1085" s="58"/>
      <c r="B1085" s="572">
        <v>1077</v>
      </c>
      <c r="C1085" s="500" t="s">
        <v>2995</v>
      </c>
      <c r="D1085" s="426" t="s">
        <v>5062</v>
      </c>
      <c r="E1085" s="91" t="s">
        <v>2996</v>
      </c>
      <c r="F1085" s="77"/>
      <c r="G1085" s="542"/>
      <c r="H1085" s="522"/>
      <c r="I1085" s="543" t="s">
        <v>2997</v>
      </c>
      <c r="J1085" s="60"/>
    </row>
    <row r="1086" spans="1:10" s="5" customFormat="1" ht="76.5" x14ac:dyDescent="0.2">
      <c r="A1086" s="58"/>
      <c r="B1086" s="572">
        <v>1078</v>
      </c>
      <c r="C1086" s="500" t="s">
        <v>9648</v>
      </c>
      <c r="D1086" s="426" t="s">
        <v>9649</v>
      </c>
      <c r="E1086" s="91" t="s">
        <v>10418</v>
      </c>
      <c r="F1086" s="77"/>
      <c r="G1086" s="542"/>
      <c r="H1086" s="522"/>
      <c r="I1086" s="543"/>
      <c r="J1086" s="60"/>
    </row>
    <row r="1087" spans="1:10" s="5" customFormat="1" x14ac:dyDescent="0.2">
      <c r="A1087" s="58"/>
      <c r="B1087" s="565">
        <v>1079</v>
      </c>
      <c r="C1087" s="500" t="s">
        <v>9667</v>
      </c>
      <c r="D1087" s="426" t="s">
        <v>9662</v>
      </c>
      <c r="E1087" s="91" t="s">
        <v>9668</v>
      </c>
      <c r="F1087" s="77"/>
      <c r="G1087" s="542"/>
      <c r="H1087" s="522"/>
      <c r="I1087" s="543"/>
      <c r="J1087" s="60"/>
    </row>
    <row r="1088" spans="1:10" s="5" customFormat="1" ht="25.5" x14ac:dyDescent="0.2">
      <c r="A1088" s="58"/>
      <c r="B1088" s="572">
        <v>1080</v>
      </c>
      <c r="C1088" s="500" t="s">
        <v>10150</v>
      </c>
      <c r="D1088" s="426" t="s">
        <v>10151</v>
      </c>
      <c r="E1088" s="91" t="s">
        <v>10152</v>
      </c>
      <c r="F1088" s="77"/>
      <c r="G1088" s="542"/>
      <c r="H1088" s="522"/>
      <c r="I1088" s="543"/>
      <c r="J1088" s="60"/>
    </row>
    <row r="1089" spans="1:10" s="5" customFormat="1" ht="38.25" x14ac:dyDescent="0.2">
      <c r="A1089" s="58"/>
      <c r="B1089" s="572">
        <v>1081</v>
      </c>
      <c r="C1089" s="500" t="s">
        <v>10409</v>
      </c>
      <c r="D1089" s="426" t="s">
        <v>10410</v>
      </c>
      <c r="E1089" s="91" t="s">
        <v>10411</v>
      </c>
      <c r="F1089" s="77"/>
      <c r="G1089" s="542"/>
      <c r="H1089" s="522"/>
      <c r="I1089" s="543"/>
      <c r="J1089" s="60"/>
    </row>
    <row r="1090" spans="1:10" s="5" customFormat="1" ht="63.75" x14ac:dyDescent="0.2">
      <c r="A1090" s="58"/>
      <c r="B1090" s="565">
        <v>1082</v>
      </c>
      <c r="C1090" s="500" t="s">
        <v>10434</v>
      </c>
      <c r="D1090" s="426" t="s">
        <v>10438</v>
      </c>
      <c r="E1090" s="91" t="s">
        <v>10435</v>
      </c>
      <c r="F1090" s="77"/>
      <c r="G1090" s="542"/>
      <c r="H1090" s="522"/>
      <c r="I1090" s="543"/>
      <c r="J1090" s="60"/>
    </row>
    <row r="1091" spans="1:10" s="5" customFormat="1" ht="38.25" x14ac:dyDescent="0.2">
      <c r="A1091" s="58"/>
      <c r="B1091" s="572">
        <v>1083</v>
      </c>
      <c r="C1091" s="500" t="s">
        <v>10059</v>
      </c>
      <c r="D1091" s="426" t="s">
        <v>10445</v>
      </c>
      <c r="E1091" s="91" t="s">
        <v>10060</v>
      </c>
      <c r="F1091" s="77"/>
      <c r="G1091" s="542"/>
      <c r="H1091" s="522"/>
      <c r="I1091" s="543"/>
      <c r="J1091" s="60"/>
    </row>
    <row r="1092" spans="1:10" s="5" customFormat="1" ht="38.25" x14ac:dyDescent="0.2">
      <c r="A1092" s="58"/>
      <c r="B1092" s="572">
        <v>1084</v>
      </c>
      <c r="C1092" s="500" t="s">
        <v>10062</v>
      </c>
      <c r="D1092" s="426" t="s">
        <v>10063</v>
      </c>
      <c r="E1092" s="91" t="s">
        <v>10064</v>
      </c>
      <c r="F1092" s="77"/>
      <c r="G1092" s="542"/>
      <c r="H1092" s="522"/>
      <c r="I1092" s="543"/>
      <c r="J1092" s="60"/>
    </row>
    <row r="1093" spans="1:10" s="5" customFormat="1" ht="25.5" x14ac:dyDescent="0.2">
      <c r="A1093" s="58"/>
      <c r="B1093" s="565">
        <v>1085</v>
      </c>
      <c r="C1093" s="500" t="s">
        <v>10072</v>
      </c>
      <c r="D1093" s="426" t="s">
        <v>10071</v>
      </c>
      <c r="E1093" s="91" t="s">
        <v>10073</v>
      </c>
      <c r="F1093" s="77"/>
      <c r="G1093" s="542"/>
      <c r="H1093" s="522"/>
      <c r="I1093" s="543"/>
      <c r="J1093" s="60"/>
    </row>
    <row r="1094" spans="1:10" s="5" customFormat="1" ht="25.5" x14ac:dyDescent="0.2">
      <c r="A1094" s="58"/>
      <c r="B1094" s="572">
        <v>1086</v>
      </c>
      <c r="C1094" s="500" t="s">
        <v>10366</v>
      </c>
      <c r="D1094" s="426" t="s">
        <v>10357</v>
      </c>
      <c r="E1094" s="91" t="s">
        <v>10367</v>
      </c>
      <c r="F1094" s="77"/>
      <c r="G1094" s="542"/>
      <c r="H1094" s="522"/>
      <c r="I1094" s="543"/>
      <c r="J1094" s="60"/>
    </row>
    <row r="1095" spans="1:10" s="5" customFormat="1" ht="76.5" x14ac:dyDescent="0.2">
      <c r="A1095" s="58"/>
      <c r="B1095" s="572">
        <v>1087</v>
      </c>
      <c r="C1095" s="500" t="s">
        <v>10612</v>
      </c>
      <c r="D1095" s="426" t="s">
        <v>10613</v>
      </c>
      <c r="E1095" s="91" t="s">
        <v>10615</v>
      </c>
      <c r="F1095" s="77"/>
      <c r="G1095" s="542"/>
      <c r="H1095" s="522"/>
      <c r="I1095" s="543"/>
      <c r="J1095" s="60"/>
    </row>
    <row r="1096" spans="1:10" x14ac:dyDescent="0.2">
      <c r="A1096" s="58"/>
      <c r="B1096" s="565">
        <v>1088</v>
      </c>
      <c r="C1096" s="500" t="s">
        <v>10626</v>
      </c>
      <c r="D1096" s="426" t="s">
        <v>10625</v>
      </c>
      <c r="E1096" s="91" t="s">
        <v>10627</v>
      </c>
      <c r="F1096" s="524"/>
      <c r="G1096" s="542" t="s">
        <v>3486</v>
      </c>
      <c r="H1096" s="522" t="s">
        <v>3486</v>
      </c>
      <c r="I1096" s="68" t="s">
        <v>4497</v>
      </c>
      <c r="J1096" s="556"/>
    </row>
    <row r="1097" spans="1:10" ht="25.5" x14ac:dyDescent="0.2">
      <c r="A1097" s="58"/>
      <c r="B1097" s="572">
        <v>1089</v>
      </c>
      <c r="C1097" s="500" t="s">
        <v>10632</v>
      </c>
      <c r="D1097" s="426" t="s">
        <v>10631</v>
      </c>
      <c r="E1097" s="91" t="s">
        <v>10633</v>
      </c>
      <c r="F1097" s="524"/>
      <c r="G1097" s="542"/>
      <c r="H1097" s="522"/>
      <c r="I1097" s="68"/>
      <c r="J1097" s="556"/>
    </row>
    <row r="1098" spans="1:10" ht="38.25" x14ac:dyDescent="0.2">
      <c r="A1098" s="58"/>
      <c r="B1098" s="572">
        <v>1090</v>
      </c>
      <c r="C1098" s="500" t="s">
        <v>10638</v>
      </c>
      <c r="D1098" s="426" t="s">
        <v>10639</v>
      </c>
      <c r="E1098" s="91" t="s">
        <v>10649</v>
      </c>
      <c r="F1098" s="524"/>
      <c r="G1098" s="542"/>
      <c r="H1098" s="522"/>
      <c r="I1098" s="68"/>
      <c r="J1098" s="556"/>
    </row>
    <row r="1099" spans="1:10" ht="102" x14ac:dyDescent="0.2">
      <c r="A1099" s="58"/>
      <c r="B1099" s="565">
        <v>1091</v>
      </c>
      <c r="C1099" s="500" t="s">
        <v>11171</v>
      </c>
      <c r="D1099" s="426" t="s">
        <v>11170</v>
      </c>
      <c r="E1099" s="91" t="s">
        <v>11225</v>
      </c>
      <c r="F1099" s="67"/>
      <c r="G1099" s="542"/>
      <c r="H1099" s="522"/>
      <c r="I1099" s="68"/>
      <c r="J1099" s="58"/>
    </row>
    <row r="1100" spans="1:10" ht="63.75" x14ac:dyDescent="0.2">
      <c r="A1100" s="58"/>
      <c r="B1100" s="572">
        <v>1092</v>
      </c>
      <c r="C1100" s="500" t="s">
        <v>11223</v>
      </c>
      <c r="D1100" s="426" t="s">
        <v>11224</v>
      </c>
      <c r="E1100" s="91" t="s">
        <v>11238</v>
      </c>
      <c r="F1100" s="67"/>
      <c r="G1100" s="542"/>
      <c r="H1100" s="522"/>
      <c r="I1100" s="68"/>
      <c r="J1100" s="58"/>
    </row>
    <row r="1101" spans="1:10" ht="38.25" x14ac:dyDescent="0.2">
      <c r="A1101" s="58"/>
      <c r="B1101" s="572">
        <v>1093</v>
      </c>
      <c r="C1101" s="500" t="s">
        <v>11376</v>
      </c>
      <c r="D1101" s="426" t="s">
        <v>11377</v>
      </c>
      <c r="E1101" s="91" t="s">
        <v>11378</v>
      </c>
      <c r="F1101" s="67"/>
      <c r="G1101" s="542"/>
      <c r="H1101" s="522"/>
      <c r="I1101" s="68"/>
      <c r="J1101" s="58"/>
    </row>
    <row r="1102" spans="1:10" ht="38.25" x14ac:dyDescent="0.2">
      <c r="A1102" s="58"/>
      <c r="B1102" s="565">
        <v>1094</v>
      </c>
      <c r="C1102" s="500" t="s">
        <v>11905</v>
      </c>
      <c r="D1102" s="426" t="s">
        <v>11906</v>
      </c>
      <c r="E1102" s="91" t="s">
        <v>11907</v>
      </c>
      <c r="F1102" s="524"/>
      <c r="G1102" s="542" t="s">
        <v>3486</v>
      </c>
      <c r="H1102" s="522" t="s">
        <v>3486</v>
      </c>
      <c r="I1102" s="68" t="s">
        <v>4497</v>
      </c>
      <c r="J1102" s="556"/>
    </row>
    <row r="1103" spans="1:10" ht="63.75" x14ac:dyDescent="0.2">
      <c r="A1103" s="58"/>
      <c r="B1103" s="572">
        <v>1095</v>
      </c>
      <c r="C1103" s="500" t="s">
        <v>11967</v>
      </c>
      <c r="D1103" s="426" t="s">
        <v>9172</v>
      </c>
      <c r="E1103" s="91" t="s">
        <v>7648</v>
      </c>
      <c r="F1103" s="524"/>
      <c r="G1103" s="542"/>
      <c r="H1103" s="522"/>
      <c r="I1103" s="68"/>
      <c r="J1103" s="556"/>
    </row>
    <row r="1104" spans="1:10" s="5" customFormat="1" ht="51" x14ac:dyDescent="0.2">
      <c r="A1104" s="58"/>
      <c r="B1104" s="572">
        <v>1096</v>
      </c>
      <c r="C1104" s="500" t="s">
        <v>12276</v>
      </c>
      <c r="D1104" s="426" t="s">
        <v>12277</v>
      </c>
      <c r="E1104" s="91" t="s">
        <v>12278</v>
      </c>
      <c r="F1104" s="77"/>
      <c r="G1104" s="542"/>
      <c r="H1104" s="522"/>
      <c r="I1104" s="543"/>
      <c r="J1104" s="60"/>
    </row>
    <row r="1105" spans="1:10" ht="38.25" x14ac:dyDescent="0.2">
      <c r="A1105" s="58"/>
      <c r="B1105" s="565">
        <v>1097</v>
      </c>
      <c r="C1105" s="500" t="s">
        <v>12397</v>
      </c>
      <c r="D1105" s="426" t="s">
        <v>12398</v>
      </c>
      <c r="E1105" s="91" t="s">
        <v>12399</v>
      </c>
      <c r="F1105" s="524"/>
      <c r="G1105" s="542" t="s">
        <v>3486</v>
      </c>
      <c r="H1105" s="522" t="s">
        <v>3486</v>
      </c>
      <c r="I1105" s="68" t="s">
        <v>4497</v>
      </c>
      <c r="J1105" s="556"/>
    </row>
    <row r="1106" spans="1:10" ht="38.25" x14ac:dyDescent="0.2">
      <c r="A1106" s="58"/>
      <c r="B1106" s="572">
        <v>1098</v>
      </c>
      <c r="C1106" s="500" t="s">
        <v>12805</v>
      </c>
      <c r="D1106" s="426" t="s">
        <v>12806</v>
      </c>
      <c r="E1106" s="91" t="s">
        <v>12807</v>
      </c>
      <c r="F1106" s="524"/>
      <c r="G1106" s="542" t="s">
        <v>3486</v>
      </c>
      <c r="H1106" s="522" t="s">
        <v>3486</v>
      </c>
      <c r="I1106" s="68" t="s">
        <v>4497</v>
      </c>
      <c r="J1106" s="556"/>
    </row>
    <row r="1107" spans="1:10" s="5" customFormat="1" ht="127.5" x14ac:dyDescent="0.2">
      <c r="A1107" s="58"/>
      <c r="B1107" s="572">
        <v>1099</v>
      </c>
      <c r="C1107" s="500" t="s">
        <v>12899</v>
      </c>
      <c r="D1107" s="426" t="s">
        <v>12900</v>
      </c>
      <c r="E1107" s="91" t="s">
        <v>16394</v>
      </c>
      <c r="F1107" s="77"/>
      <c r="G1107" s="542"/>
      <c r="H1107" s="522"/>
      <c r="I1107" s="543"/>
      <c r="J1107" s="60"/>
    </row>
    <row r="1108" spans="1:10" ht="38.25" x14ac:dyDescent="0.2">
      <c r="A1108" s="58"/>
      <c r="B1108" s="565">
        <v>1100</v>
      </c>
      <c r="C1108" s="500" t="s">
        <v>13293</v>
      </c>
      <c r="D1108" s="426" t="s">
        <v>13288</v>
      </c>
      <c r="E1108" s="91" t="s">
        <v>13294</v>
      </c>
      <c r="F1108" s="524"/>
      <c r="G1108" s="542" t="s">
        <v>3486</v>
      </c>
      <c r="H1108" s="522" t="s">
        <v>3486</v>
      </c>
      <c r="I1108" s="68" t="s">
        <v>4497</v>
      </c>
      <c r="J1108" s="556"/>
    </row>
    <row r="1109" spans="1:10" ht="38.25" x14ac:dyDescent="0.2">
      <c r="A1109" s="58"/>
      <c r="B1109" s="572">
        <v>1101</v>
      </c>
      <c r="C1109" s="500" t="s">
        <v>13348</v>
      </c>
      <c r="D1109" s="426" t="s">
        <v>13345</v>
      </c>
      <c r="E1109" s="91" t="s">
        <v>16420</v>
      </c>
      <c r="F1109" s="524"/>
      <c r="G1109" s="542"/>
      <c r="H1109" s="522"/>
      <c r="I1109" s="68"/>
      <c r="J1109" s="556"/>
    </row>
    <row r="1110" spans="1:10" ht="25.5" x14ac:dyDescent="0.2">
      <c r="A1110" s="58"/>
      <c r="B1110" s="572">
        <v>1102</v>
      </c>
      <c r="C1110" s="500" t="s">
        <v>13800</v>
      </c>
      <c r="D1110" s="426" t="s">
        <v>13795</v>
      </c>
      <c r="E1110" s="91" t="s">
        <v>13801</v>
      </c>
      <c r="F1110" s="524"/>
      <c r="G1110" s="542"/>
      <c r="H1110" s="522"/>
      <c r="I1110" s="68"/>
      <c r="J1110" s="556"/>
    </row>
    <row r="1111" spans="1:10" ht="76.5" x14ac:dyDescent="0.2">
      <c r="A1111" s="58"/>
      <c r="B1111" s="565">
        <v>1103</v>
      </c>
      <c r="C1111" s="500" t="s">
        <v>1567</v>
      </c>
      <c r="D1111" s="426" t="s">
        <v>2788</v>
      </c>
      <c r="E1111" s="91" t="s">
        <v>684</v>
      </c>
      <c r="F1111" s="77"/>
      <c r="G1111" s="542"/>
      <c r="H1111" s="522"/>
      <c r="I1111" s="543"/>
      <c r="J1111" s="58"/>
    </row>
    <row r="1112" spans="1:10" ht="89.25" x14ac:dyDescent="0.2">
      <c r="A1112" s="58"/>
      <c r="B1112" s="572">
        <v>1104</v>
      </c>
      <c r="C1112" s="500" t="s">
        <v>11468</v>
      </c>
      <c r="D1112" s="426" t="s">
        <v>11469</v>
      </c>
      <c r="E1112" s="91" t="s">
        <v>11470</v>
      </c>
      <c r="F1112" s="77"/>
      <c r="G1112" s="542"/>
      <c r="H1112" s="522"/>
      <c r="I1112" s="543"/>
      <c r="J1112" s="58"/>
    </row>
    <row r="1113" spans="1:10" ht="127.5" x14ac:dyDescent="0.2">
      <c r="A1113" s="58"/>
      <c r="B1113" s="572">
        <v>1105</v>
      </c>
      <c r="C1113" s="500" t="s">
        <v>13664</v>
      </c>
      <c r="D1113" s="426" t="s">
        <v>13811</v>
      </c>
      <c r="E1113" s="91" t="s">
        <v>13851</v>
      </c>
      <c r="F1113" s="77"/>
      <c r="G1113" s="542"/>
      <c r="H1113" s="522"/>
      <c r="I1113" s="543"/>
      <c r="J1113" s="58"/>
    </row>
    <row r="1114" spans="1:10" ht="51" x14ac:dyDescent="0.2">
      <c r="A1114" s="58"/>
      <c r="B1114" s="565">
        <v>1106</v>
      </c>
      <c r="C1114" s="500" t="s">
        <v>9366</v>
      </c>
      <c r="D1114" s="426" t="s">
        <v>11834</v>
      </c>
      <c r="E1114" s="70" t="s">
        <v>5090</v>
      </c>
      <c r="F1114" s="67"/>
      <c r="G1114" s="542" t="s">
        <v>3486</v>
      </c>
      <c r="H1114" s="522" t="s">
        <v>3486</v>
      </c>
      <c r="I1114" s="68" t="s">
        <v>4497</v>
      </c>
      <c r="J1114" s="58"/>
    </row>
    <row r="1115" spans="1:10" ht="38.25" x14ac:dyDescent="0.2">
      <c r="A1115" s="58"/>
      <c r="B1115" s="572">
        <v>1107</v>
      </c>
      <c r="C1115" s="500" t="s">
        <v>8238</v>
      </c>
      <c r="D1115" s="426" t="s">
        <v>8239</v>
      </c>
      <c r="E1115" s="91" t="s">
        <v>10273</v>
      </c>
      <c r="F1115" s="67"/>
      <c r="G1115" s="542" t="s">
        <v>3486</v>
      </c>
      <c r="H1115" s="522" t="s">
        <v>3486</v>
      </c>
      <c r="I1115" s="68" t="s">
        <v>4497</v>
      </c>
      <c r="J1115" s="58"/>
    </row>
    <row r="1116" spans="1:10" ht="38.25" x14ac:dyDescent="0.2">
      <c r="A1116" s="58"/>
      <c r="B1116" s="572">
        <v>1108</v>
      </c>
      <c r="C1116" s="500" t="s">
        <v>10266</v>
      </c>
      <c r="D1116" s="426" t="s">
        <v>10267</v>
      </c>
      <c r="E1116" s="91" t="s">
        <v>10272</v>
      </c>
      <c r="F1116" s="67"/>
      <c r="G1116" s="542" t="s">
        <v>3486</v>
      </c>
      <c r="H1116" s="522" t="s">
        <v>3486</v>
      </c>
      <c r="I1116" s="68" t="s">
        <v>4497</v>
      </c>
      <c r="J1116" s="58"/>
    </row>
    <row r="1117" spans="1:10" ht="38.25" x14ac:dyDescent="0.2">
      <c r="A1117" s="58"/>
      <c r="B1117" s="565">
        <v>1109</v>
      </c>
      <c r="C1117" s="500" t="s">
        <v>10705</v>
      </c>
      <c r="D1117" s="426" t="s">
        <v>10703</v>
      </c>
      <c r="E1117" s="91" t="s">
        <v>10706</v>
      </c>
      <c r="F1117" s="67"/>
      <c r="G1117" s="542"/>
      <c r="H1117" s="522"/>
      <c r="I1117" s="68"/>
      <c r="J1117" s="58"/>
    </row>
    <row r="1118" spans="1:10" ht="51" x14ac:dyDescent="0.2">
      <c r="A1118" s="58"/>
      <c r="B1118" s="572">
        <v>1110</v>
      </c>
      <c r="C1118" s="500" t="s">
        <v>10778</v>
      </c>
      <c r="D1118" s="426" t="s">
        <v>11374</v>
      </c>
      <c r="E1118" s="91" t="s">
        <v>10779</v>
      </c>
      <c r="F1118" s="67"/>
      <c r="G1118" s="542"/>
      <c r="H1118" s="522"/>
      <c r="I1118" s="68"/>
      <c r="J1118" s="58"/>
    </row>
    <row r="1119" spans="1:10" ht="102" x14ac:dyDescent="0.2">
      <c r="A1119" s="58"/>
      <c r="B1119" s="572">
        <v>1111</v>
      </c>
      <c r="C1119" s="500" t="s">
        <v>2084</v>
      </c>
      <c r="D1119" s="426" t="s">
        <v>170</v>
      </c>
      <c r="E1119" s="91" t="s">
        <v>5010</v>
      </c>
      <c r="F1119" s="67"/>
      <c r="G1119" s="542" t="s">
        <v>3486</v>
      </c>
      <c r="H1119" s="522" t="s">
        <v>3486</v>
      </c>
      <c r="I1119" s="68" t="s">
        <v>7169</v>
      </c>
      <c r="J1119" s="58"/>
    </row>
    <row r="1120" spans="1:10" ht="76.5" x14ac:dyDescent="0.2">
      <c r="A1120" s="58"/>
      <c r="B1120" s="565">
        <v>1112</v>
      </c>
      <c r="C1120" s="500" t="s">
        <v>2798</v>
      </c>
      <c r="D1120" s="426" t="s">
        <v>2796</v>
      </c>
      <c r="E1120" s="91" t="s">
        <v>4955</v>
      </c>
      <c r="F1120" s="67"/>
      <c r="G1120" s="542" t="s">
        <v>3486</v>
      </c>
      <c r="H1120" s="522" t="s">
        <v>3486</v>
      </c>
      <c r="I1120" s="68" t="s">
        <v>7169</v>
      </c>
      <c r="J1120" s="58"/>
    </row>
    <row r="1121" spans="1:10" ht="102" x14ac:dyDescent="0.2">
      <c r="A1121" s="58"/>
      <c r="B1121" s="572">
        <v>1113</v>
      </c>
      <c r="C1121" s="500" t="s">
        <v>6565</v>
      </c>
      <c r="D1121" s="426" t="s">
        <v>6566</v>
      </c>
      <c r="E1121" s="91" t="s">
        <v>10192</v>
      </c>
      <c r="F1121" s="67"/>
      <c r="G1121" s="542"/>
      <c r="H1121" s="522"/>
      <c r="I1121" s="68"/>
      <c r="J1121" s="58"/>
    </row>
    <row r="1122" spans="1:10" ht="38.25" x14ac:dyDescent="0.2">
      <c r="A1122" s="58"/>
      <c r="B1122" s="572">
        <v>1114</v>
      </c>
      <c r="C1122" s="500" t="s">
        <v>5688</v>
      </c>
      <c r="D1122" s="426" t="s">
        <v>5531</v>
      </c>
      <c r="E1122" s="91" t="s">
        <v>4630</v>
      </c>
      <c r="F1122" s="67"/>
      <c r="G1122" s="542"/>
      <c r="H1122" s="522"/>
      <c r="I1122" s="68"/>
      <c r="J1122" s="58"/>
    </row>
    <row r="1123" spans="1:10" ht="25.5" x14ac:dyDescent="0.2">
      <c r="A1123" s="58"/>
      <c r="B1123" s="565">
        <v>1115</v>
      </c>
      <c r="C1123" s="500" t="s">
        <v>13449</v>
      </c>
      <c r="D1123" s="426" t="s">
        <v>13450</v>
      </c>
      <c r="E1123" s="91" t="s">
        <v>13451</v>
      </c>
      <c r="F1123" s="67"/>
      <c r="G1123" s="542"/>
      <c r="H1123" s="522"/>
      <c r="I1123" s="68"/>
      <c r="J1123" s="58"/>
    </row>
    <row r="1124" spans="1:10" ht="25.5" x14ac:dyDescent="0.2">
      <c r="A1124" s="58"/>
      <c r="B1124" s="572">
        <v>1116</v>
      </c>
      <c r="C1124" s="500" t="s">
        <v>3646</v>
      </c>
      <c r="D1124" s="69" t="s">
        <v>1277</v>
      </c>
      <c r="E1124" s="91" t="s">
        <v>3647</v>
      </c>
      <c r="F1124" s="67"/>
      <c r="G1124" s="542" t="s">
        <v>3486</v>
      </c>
      <c r="H1124" s="522" t="s">
        <v>3486</v>
      </c>
      <c r="I1124" s="68" t="s">
        <v>7169</v>
      </c>
      <c r="J1124" s="58"/>
    </row>
    <row r="1125" spans="1:10" ht="63.75" x14ac:dyDescent="0.2">
      <c r="A1125" s="58"/>
      <c r="B1125" s="572">
        <v>1117</v>
      </c>
      <c r="C1125" s="500" t="s">
        <v>7551</v>
      </c>
      <c r="D1125" s="426" t="s">
        <v>14685</v>
      </c>
      <c r="E1125" s="91" t="s">
        <v>3686</v>
      </c>
      <c r="F1125" s="67"/>
      <c r="G1125" s="542" t="s">
        <v>3486</v>
      </c>
      <c r="H1125" s="522" t="s">
        <v>3486</v>
      </c>
      <c r="I1125" s="68" t="s">
        <v>7169</v>
      </c>
      <c r="J1125" s="58"/>
    </row>
    <row r="1126" spans="1:10" x14ac:dyDescent="0.2">
      <c r="A1126" s="58"/>
      <c r="B1126" s="565">
        <v>1118</v>
      </c>
      <c r="C1126" s="500" t="s">
        <v>7552</v>
      </c>
      <c r="D1126" s="426" t="s">
        <v>884</v>
      </c>
      <c r="E1126" s="91" t="s">
        <v>7553</v>
      </c>
      <c r="F1126" s="67"/>
      <c r="G1126" s="542" t="s">
        <v>3486</v>
      </c>
      <c r="H1126" s="522" t="s">
        <v>3486</v>
      </c>
      <c r="I1126" s="68" t="s">
        <v>7169</v>
      </c>
      <c r="J1126" s="58"/>
    </row>
    <row r="1127" spans="1:10" ht="25.5" x14ac:dyDescent="0.2">
      <c r="A1127" s="58"/>
      <c r="B1127" s="572">
        <v>1119</v>
      </c>
      <c r="C1127" s="500" t="s">
        <v>6736</v>
      </c>
      <c r="D1127" s="426" t="s">
        <v>8163</v>
      </c>
      <c r="E1127" s="91" t="s">
        <v>6737</v>
      </c>
      <c r="F1127" s="67"/>
      <c r="G1127" s="542"/>
      <c r="H1127" s="522"/>
      <c r="I1127" s="68"/>
      <c r="J1127" s="58"/>
    </row>
    <row r="1128" spans="1:10" ht="38.25" x14ac:dyDescent="0.2">
      <c r="A1128" s="58"/>
      <c r="B1128" s="572">
        <v>1120</v>
      </c>
      <c r="C1128" s="500" t="s">
        <v>6890</v>
      </c>
      <c r="D1128" s="426" t="s">
        <v>6566</v>
      </c>
      <c r="E1128" s="91" t="s">
        <v>6891</v>
      </c>
      <c r="F1128" s="67"/>
      <c r="G1128" s="542"/>
      <c r="H1128" s="522"/>
      <c r="I1128" s="68"/>
      <c r="J1128" s="58"/>
    </row>
    <row r="1129" spans="1:10" ht="25.5" x14ac:dyDescent="0.2">
      <c r="A1129" s="58"/>
      <c r="B1129" s="565">
        <v>1121</v>
      </c>
      <c r="C1129" s="500" t="s">
        <v>755</v>
      </c>
      <c r="D1129" s="426" t="s">
        <v>1231</v>
      </c>
      <c r="E1129" s="91" t="s">
        <v>756</v>
      </c>
      <c r="F1129" s="67"/>
      <c r="G1129" s="542"/>
      <c r="H1129" s="522"/>
      <c r="I1129" s="68"/>
      <c r="J1129" s="58"/>
    </row>
    <row r="1130" spans="1:10" x14ac:dyDescent="0.2">
      <c r="A1130" s="58"/>
      <c r="B1130" s="572">
        <v>1122</v>
      </c>
      <c r="C1130" s="500" t="s">
        <v>10464</v>
      </c>
      <c r="D1130" s="426" t="s">
        <v>10457</v>
      </c>
      <c r="E1130" s="91" t="s">
        <v>10465</v>
      </c>
      <c r="F1130" s="67"/>
      <c r="G1130" s="542"/>
      <c r="H1130" s="522"/>
      <c r="I1130" s="68"/>
      <c r="J1130" s="58"/>
    </row>
    <row r="1131" spans="1:10" ht="25.5" x14ac:dyDescent="0.2">
      <c r="A1131" s="58"/>
      <c r="B1131" s="572">
        <v>1123</v>
      </c>
      <c r="C1131" s="500" t="s">
        <v>11624</v>
      </c>
      <c r="D1131" s="426" t="s">
        <v>11599</v>
      </c>
      <c r="E1131" s="91" t="s">
        <v>11625</v>
      </c>
      <c r="F1131" s="67"/>
      <c r="G1131" s="542"/>
      <c r="H1131" s="522"/>
      <c r="I1131" s="68"/>
      <c r="J1131" s="58"/>
    </row>
    <row r="1132" spans="1:10" ht="38.25" x14ac:dyDescent="0.2">
      <c r="A1132" s="58"/>
      <c r="B1132" s="565">
        <v>1124</v>
      </c>
      <c r="C1132" s="500" t="s">
        <v>14559</v>
      </c>
      <c r="D1132" s="69" t="s">
        <v>5219</v>
      </c>
      <c r="E1132" s="70" t="s">
        <v>5278</v>
      </c>
      <c r="F1132" s="67"/>
      <c r="G1132" s="542" t="s">
        <v>3486</v>
      </c>
      <c r="H1132" s="522" t="s">
        <v>3486</v>
      </c>
      <c r="I1132" s="68" t="s">
        <v>7169</v>
      </c>
      <c r="J1132" s="58"/>
    </row>
    <row r="1133" spans="1:10" ht="38.25" x14ac:dyDescent="0.2">
      <c r="A1133" s="58"/>
      <c r="B1133" s="572">
        <v>1125</v>
      </c>
      <c r="C1133" s="500" t="s">
        <v>14560</v>
      </c>
      <c r="D1133" s="426" t="s">
        <v>14561</v>
      </c>
      <c r="E1133" s="91" t="s">
        <v>14562</v>
      </c>
      <c r="F1133" s="67"/>
      <c r="G1133" s="542"/>
      <c r="H1133" s="522"/>
      <c r="I1133" s="68"/>
      <c r="J1133" s="58"/>
    </row>
    <row r="1134" spans="1:10" ht="25.5" x14ac:dyDescent="0.2">
      <c r="A1134" s="58"/>
      <c r="B1134" s="572">
        <v>1126</v>
      </c>
      <c r="C1134" s="500" t="s">
        <v>14610</v>
      </c>
      <c r="D1134" s="426" t="s">
        <v>14607</v>
      </c>
      <c r="E1134" s="91" t="s">
        <v>14611</v>
      </c>
      <c r="F1134" s="67"/>
      <c r="G1134" s="542" t="s">
        <v>3486</v>
      </c>
      <c r="H1134" s="522" t="s">
        <v>3486</v>
      </c>
      <c r="I1134" s="68" t="s">
        <v>7169</v>
      </c>
      <c r="J1134" s="58"/>
    </row>
    <row r="1135" spans="1:10" ht="51" x14ac:dyDescent="0.2">
      <c r="A1135" s="58"/>
      <c r="B1135" s="565">
        <v>1127</v>
      </c>
      <c r="C1135" s="500" t="s">
        <v>1107</v>
      </c>
      <c r="D1135" s="426" t="s">
        <v>13825</v>
      </c>
      <c r="E1135" s="91" t="s">
        <v>792</v>
      </c>
      <c r="F1135" s="67"/>
      <c r="G1135" s="542" t="s">
        <v>3486</v>
      </c>
      <c r="H1135" s="522" t="s">
        <v>3486</v>
      </c>
      <c r="I1135" s="68" t="s">
        <v>7169</v>
      </c>
      <c r="J1135" s="58"/>
    </row>
    <row r="1136" spans="1:10" ht="51" x14ac:dyDescent="0.2">
      <c r="A1136" s="58"/>
      <c r="B1136" s="572">
        <v>1128</v>
      </c>
      <c r="C1136" s="500" t="s">
        <v>12116</v>
      </c>
      <c r="D1136" s="426" t="s">
        <v>7871</v>
      </c>
      <c r="E1136" s="91" t="s">
        <v>12119</v>
      </c>
      <c r="F1136" s="67"/>
      <c r="G1136" s="542" t="s">
        <v>3486</v>
      </c>
      <c r="H1136" s="522" t="s">
        <v>3486</v>
      </c>
      <c r="I1136" s="68" t="s">
        <v>7169</v>
      </c>
      <c r="J1136" s="58"/>
    </row>
    <row r="1137" spans="1:10" ht="76.5" x14ac:dyDescent="0.2">
      <c r="A1137" s="58"/>
      <c r="B1137" s="572">
        <v>1129</v>
      </c>
      <c r="C1137" s="500" t="s">
        <v>12118</v>
      </c>
      <c r="D1137" s="426" t="s">
        <v>12080</v>
      </c>
      <c r="E1137" s="91" t="s">
        <v>12120</v>
      </c>
      <c r="F1137" s="67"/>
      <c r="G1137" s="542" t="s">
        <v>3486</v>
      </c>
      <c r="H1137" s="522" t="s">
        <v>3486</v>
      </c>
      <c r="I1137" s="68" t="s">
        <v>7169</v>
      </c>
      <c r="J1137" s="58"/>
    </row>
    <row r="1138" spans="1:10" ht="38.25" x14ac:dyDescent="0.2">
      <c r="A1138" s="58"/>
      <c r="B1138" s="565">
        <v>1130</v>
      </c>
      <c r="C1138" s="500" t="s">
        <v>2051</v>
      </c>
      <c r="D1138" s="426" t="s">
        <v>2048</v>
      </c>
      <c r="E1138" s="91" t="s">
        <v>2052</v>
      </c>
      <c r="F1138" s="67"/>
      <c r="G1138" s="542" t="s">
        <v>3486</v>
      </c>
      <c r="H1138" s="522" t="s">
        <v>3486</v>
      </c>
      <c r="I1138" s="68" t="s">
        <v>7169</v>
      </c>
      <c r="J1138" s="58"/>
    </row>
    <row r="1139" spans="1:10" ht="63.75" x14ac:dyDescent="0.2">
      <c r="A1139" s="58"/>
      <c r="B1139" s="572">
        <v>1131</v>
      </c>
      <c r="C1139" s="500" t="s">
        <v>4031</v>
      </c>
      <c r="D1139" s="426" t="s">
        <v>4030</v>
      </c>
      <c r="E1139" s="91" t="s">
        <v>4162</v>
      </c>
      <c r="F1139" s="67"/>
      <c r="G1139" s="542"/>
      <c r="H1139" s="522"/>
      <c r="I1139" s="68"/>
      <c r="J1139" s="58"/>
    </row>
    <row r="1140" spans="1:10" ht="25.5" x14ac:dyDescent="0.2">
      <c r="A1140" s="58"/>
      <c r="B1140" s="572">
        <v>1132</v>
      </c>
      <c r="C1140" s="500" t="s">
        <v>3455</v>
      </c>
      <c r="D1140" s="426" t="s">
        <v>12905</v>
      </c>
      <c r="E1140" s="91" t="s">
        <v>324</v>
      </c>
      <c r="F1140" s="67"/>
      <c r="G1140" s="542" t="s">
        <v>3486</v>
      </c>
      <c r="H1140" s="522" t="s">
        <v>3486</v>
      </c>
      <c r="I1140" s="68" t="s">
        <v>7169</v>
      </c>
      <c r="J1140" s="58"/>
    </row>
    <row r="1141" spans="1:10" ht="25.5" x14ac:dyDescent="0.2">
      <c r="A1141" s="58"/>
      <c r="B1141" s="565">
        <v>1133</v>
      </c>
      <c r="C1141" s="500" t="s">
        <v>3456</v>
      </c>
      <c r="D1141" s="426" t="s">
        <v>9992</v>
      </c>
      <c r="E1141" s="91" t="s">
        <v>1058</v>
      </c>
      <c r="F1141" s="67"/>
      <c r="G1141" s="542" t="s">
        <v>3486</v>
      </c>
      <c r="H1141" s="522" t="s">
        <v>3486</v>
      </c>
      <c r="I1141" s="68" t="s">
        <v>7169</v>
      </c>
      <c r="J1141" s="58"/>
    </row>
    <row r="1142" spans="1:10" ht="25.5" x14ac:dyDescent="0.2">
      <c r="A1142" s="58"/>
      <c r="B1142" s="572">
        <v>1134</v>
      </c>
      <c r="C1142" s="500" t="s">
        <v>1268</v>
      </c>
      <c r="D1142" s="426" t="s">
        <v>3615</v>
      </c>
      <c r="E1142" s="91" t="s">
        <v>5460</v>
      </c>
      <c r="F1142" s="67"/>
      <c r="G1142" s="542" t="s">
        <v>3486</v>
      </c>
      <c r="H1142" s="522" t="s">
        <v>3486</v>
      </c>
      <c r="I1142" s="68" t="s">
        <v>7169</v>
      </c>
      <c r="J1142" s="58"/>
    </row>
    <row r="1143" spans="1:10" ht="38.25" x14ac:dyDescent="0.2">
      <c r="A1143" s="58"/>
      <c r="B1143" s="572">
        <v>1135</v>
      </c>
      <c r="C1143" s="500" t="s">
        <v>1912</v>
      </c>
      <c r="D1143" s="426" t="s">
        <v>7067</v>
      </c>
      <c r="E1143" s="91" t="s">
        <v>325</v>
      </c>
      <c r="F1143" s="67"/>
      <c r="G1143" s="542"/>
      <c r="H1143" s="522"/>
      <c r="I1143" s="68"/>
      <c r="J1143" s="58"/>
    </row>
    <row r="1144" spans="1:10" x14ac:dyDescent="0.2">
      <c r="A1144" s="58"/>
      <c r="B1144" s="565">
        <v>1136</v>
      </c>
      <c r="C1144" s="500" t="s">
        <v>7872</v>
      </c>
      <c r="D1144" s="426" t="s">
        <v>11626</v>
      </c>
      <c r="E1144" s="91" t="s">
        <v>7873</v>
      </c>
      <c r="F1144" s="67"/>
      <c r="G1144" s="542"/>
      <c r="H1144" s="522"/>
      <c r="I1144" s="68"/>
      <c r="J1144" s="58"/>
    </row>
    <row r="1145" spans="1:10" ht="38.25" x14ac:dyDescent="0.2">
      <c r="A1145" s="58"/>
      <c r="B1145" s="572">
        <v>1137</v>
      </c>
      <c r="C1145" s="500" t="s">
        <v>710</v>
      </c>
      <c r="D1145" s="426" t="s">
        <v>711</v>
      </c>
      <c r="E1145" s="91" t="s">
        <v>712</v>
      </c>
      <c r="F1145" s="67"/>
      <c r="G1145" s="542"/>
      <c r="H1145" s="522"/>
      <c r="I1145" s="68"/>
      <c r="J1145" s="58"/>
    </row>
    <row r="1146" spans="1:10" ht="25.5" x14ac:dyDescent="0.2">
      <c r="A1146" s="58"/>
      <c r="B1146" s="572">
        <v>1138</v>
      </c>
      <c r="C1146" s="500" t="s">
        <v>106</v>
      </c>
      <c r="D1146" s="426" t="s">
        <v>492</v>
      </c>
      <c r="E1146" s="91" t="s">
        <v>107</v>
      </c>
      <c r="F1146" s="67"/>
      <c r="G1146" s="542" t="s">
        <v>3486</v>
      </c>
      <c r="H1146" s="522" t="s">
        <v>3486</v>
      </c>
      <c r="I1146" s="68" t="s">
        <v>7169</v>
      </c>
      <c r="J1146" s="58"/>
    </row>
    <row r="1147" spans="1:10" ht="51" x14ac:dyDescent="0.2">
      <c r="A1147" s="58"/>
      <c r="B1147" s="565">
        <v>1139</v>
      </c>
      <c r="C1147" s="500" t="s">
        <v>10470</v>
      </c>
      <c r="D1147" s="426" t="s">
        <v>10457</v>
      </c>
      <c r="E1147" s="91" t="s">
        <v>10471</v>
      </c>
      <c r="F1147" s="67"/>
      <c r="G1147" s="542" t="s">
        <v>3486</v>
      </c>
      <c r="H1147" s="522" t="s">
        <v>3486</v>
      </c>
      <c r="I1147" s="68" t="s">
        <v>7169</v>
      </c>
      <c r="J1147" s="58"/>
    </row>
    <row r="1148" spans="1:10" ht="38.25" x14ac:dyDescent="0.2">
      <c r="A1148" s="58"/>
      <c r="B1148" s="572">
        <v>1140</v>
      </c>
      <c r="C1148" s="500" t="s">
        <v>10702</v>
      </c>
      <c r="D1148" s="426" t="s">
        <v>10703</v>
      </c>
      <c r="E1148" s="91" t="s">
        <v>10704</v>
      </c>
      <c r="F1148" s="67"/>
      <c r="G1148" s="542" t="s">
        <v>3486</v>
      </c>
      <c r="H1148" s="522" t="s">
        <v>3486</v>
      </c>
      <c r="I1148" s="68" t="s">
        <v>7169</v>
      </c>
      <c r="J1148" s="58"/>
    </row>
    <row r="1149" spans="1:10" x14ac:dyDescent="0.2">
      <c r="A1149" s="58"/>
      <c r="B1149" s="572">
        <v>1141</v>
      </c>
      <c r="C1149" s="500" t="s">
        <v>10926</v>
      </c>
      <c r="D1149" s="426" t="s">
        <v>10936</v>
      </c>
      <c r="E1149" s="91" t="s">
        <v>10928</v>
      </c>
      <c r="F1149" s="67"/>
      <c r="G1149" s="542" t="s">
        <v>3486</v>
      </c>
      <c r="H1149" s="522" t="s">
        <v>3486</v>
      </c>
      <c r="I1149" s="68" t="s">
        <v>7169</v>
      </c>
      <c r="J1149" s="58"/>
    </row>
    <row r="1150" spans="1:10" ht="38.25" x14ac:dyDescent="0.2">
      <c r="A1150" s="58"/>
      <c r="B1150" s="565">
        <v>1142</v>
      </c>
      <c r="C1150" s="500" t="s">
        <v>11923</v>
      </c>
      <c r="D1150" s="426" t="s">
        <v>11915</v>
      </c>
      <c r="E1150" s="91" t="s">
        <v>11924</v>
      </c>
      <c r="F1150" s="67"/>
      <c r="G1150" s="542" t="s">
        <v>3486</v>
      </c>
      <c r="H1150" s="522" t="s">
        <v>3486</v>
      </c>
      <c r="I1150" s="68" t="s">
        <v>7169</v>
      </c>
      <c r="J1150" s="58"/>
    </row>
    <row r="1151" spans="1:10" ht="25.5" x14ac:dyDescent="0.2">
      <c r="A1151" s="58"/>
      <c r="B1151" s="572">
        <v>1143</v>
      </c>
      <c r="C1151" s="500" t="s">
        <v>13774</v>
      </c>
      <c r="D1151" s="426" t="s">
        <v>13771</v>
      </c>
      <c r="E1151" s="91" t="s">
        <v>13775</v>
      </c>
      <c r="F1151" s="67"/>
      <c r="G1151" s="542" t="s">
        <v>3486</v>
      </c>
      <c r="H1151" s="522" t="s">
        <v>3486</v>
      </c>
      <c r="I1151" s="68" t="s">
        <v>7169</v>
      </c>
      <c r="J1151" s="58"/>
    </row>
    <row r="1152" spans="1:10" ht="38.25" x14ac:dyDescent="0.2">
      <c r="A1152" s="58"/>
      <c r="B1152" s="572">
        <v>1144</v>
      </c>
      <c r="C1152" s="500" t="s">
        <v>1232</v>
      </c>
      <c r="D1152" s="69" t="s">
        <v>3598</v>
      </c>
      <c r="E1152" s="70" t="s">
        <v>1867</v>
      </c>
      <c r="F1152" s="67"/>
      <c r="G1152" s="542" t="s">
        <v>3486</v>
      </c>
      <c r="H1152" s="522" t="s">
        <v>3486</v>
      </c>
      <c r="I1152" s="68" t="s">
        <v>7169</v>
      </c>
      <c r="J1152" s="58"/>
    </row>
    <row r="1153" spans="1:10" ht="38.25" x14ac:dyDescent="0.2">
      <c r="A1153" s="58"/>
      <c r="B1153" s="565">
        <v>1145</v>
      </c>
      <c r="C1153" s="500" t="s">
        <v>1234</v>
      </c>
      <c r="D1153" s="69" t="s">
        <v>1231</v>
      </c>
      <c r="E1153" s="70" t="s">
        <v>1235</v>
      </c>
      <c r="F1153" s="67"/>
      <c r="G1153" s="542" t="s">
        <v>3486</v>
      </c>
      <c r="H1153" s="522" t="s">
        <v>3486</v>
      </c>
      <c r="I1153" s="68" t="s">
        <v>7169</v>
      </c>
      <c r="J1153" s="58"/>
    </row>
    <row r="1154" spans="1:10" ht="38.25" x14ac:dyDescent="0.2">
      <c r="A1154" s="58"/>
      <c r="B1154" s="572">
        <v>1146</v>
      </c>
      <c r="C1154" s="500" t="s">
        <v>11583</v>
      </c>
      <c r="D1154" s="426" t="s">
        <v>11946</v>
      </c>
      <c r="E1154" s="91" t="s">
        <v>11584</v>
      </c>
      <c r="F1154" s="67"/>
      <c r="G1154" s="542" t="s">
        <v>3486</v>
      </c>
      <c r="H1154" s="522" t="s">
        <v>3486</v>
      </c>
      <c r="I1154" s="68" t="s">
        <v>7169</v>
      </c>
      <c r="J1154" s="58"/>
    </row>
    <row r="1155" spans="1:10" ht="51" x14ac:dyDescent="0.2">
      <c r="A1155" s="58"/>
      <c r="B1155" s="572">
        <v>1147</v>
      </c>
      <c r="C1155" s="500" t="s">
        <v>12569</v>
      </c>
      <c r="D1155" s="426" t="s">
        <v>12552</v>
      </c>
      <c r="E1155" s="91" t="s">
        <v>12570</v>
      </c>
      <c r="F1155" s="67"/>
      <c r="G1155" s="542"/>
      <c r="H1155" s="522"/>
      <c r="I1155" s="68"/>
      <c r="J1155" s="58"/>
    </row>
    <row r="1156" spans="1:10" ht="25.5" x14ac:dyDescent="0.2">
      <c r="A1156" s="58"/>
      <c r="B1156" s="565">
        <v>1148</v>
      </c>
      <c r="C1156" s="500" t="s">
        <v>4266</v>
      </c>
      <c r="D1156" s="426" t="s">
        <v>4264</v>
      </c>
      <c r="E1156" s="91" t="s">
        <v>876</v>
      </c>
      <c r="F1156" s="67"/>
      <c r="G1156" s="542" t="s">
        <v>3486</v>
      </c>
      <c r="H1156" s="522" t="s">
        <v>3486</v>
      </c>
      <c r="I1156" s="68" t="s">
        <v>7169</v>
      </c>
      <c r="J1156" s="58"/>
    </row>
    <row r="1157" spans="1:10" ht="25.5" x14ac:dyDescent="0.2">
      <c r="A1157" s="58"/>
      <c r="B1157" s="572">
        <v>1149</v>
      </c>
      <c r="C1157" s="500" t="s">
        <v>4267</v>
      </c>
      <c r="D1157" s="69" t="s">
        <v>4265</v>
      </c>
      <c r="E1157" s="70" t="s">
        <v>1684</v>
      </c>
      <c r="F1157" s="67"/>
      <c r="G1157" s="542" t="s">
        <v>3486</v>
      </c>
      <c r="H1157" s="522" t="s">
        <v>3486</v>
      </c>
      <c r="I1157" s="68" t="s">
        <v>7169</v>
      </c>
      <c r="J1157" s="58"/>
    </row>
    <row r="1158" spans="1:10" ht="38.25" x14ac:dyDescent="0.2">
      <c r="A1158" s="58"/>
      <c r="B1158" s="572">
        <v>1150</v>
      </c>
      <c r="C1158" s="500" t="s">
        <v>6606</v>
      </c>
      <c r="D1158" s="426" t="s">
        <v>4423</v>
      </c>
      <c r="E1158" s="91" t="s">
        <v>7737</v>
      </c>
      <c r="F1158" s="67"/>
      <c r="G1158" s="542"/>
      <c r="H1158" s="522"/>
      <c r="I1158" s="68"/>
      <c r="J1158" s="58"/>
    </row>
    <row r="1159" spans="1:10" ht="38.25" x14ac:dyDescent="0.2">
      <c r="A1159" s="58"/>
      <c r="B1159" s="565">
        <v>1151</v>
      </c>
      <c r="C1159" s="500" t="s">
        <v>519</v>
      </c>
      <c r="D1159" s="426" t="s">
        <v>10357</v>
      </c>
      <c r="E1159" s="91" t="s">
        <v>520</v>
      </c>
      <c r="F1159" s="67"/>
      <c r="G1159" s="542"/>
      <c r="H1159" s="522"/>
      <c r="I1159" s="68"/>
      <c r="J1159" s="58"/>
    </row>
    <row r="1160" spans="1:10" x14ac:dyDescent="0.2">
      <c r="A1160" s="58"/>
      <c r="B1160" s="572">
        <v>1152</v>
      </c>
      <c r="C1160" s="500" t="s">
        <v>10927</v>
      </c>
      <c r="D1160" s="426" t="s">
        <v>10934</v>
      </c>
      <c r="E1160" s="91" t="s">
        <v>10966</v>
      </c>
      <c r="F1160" s="67"/>
      <c r="G1160" s="542" t="s">
        <v>3486</v>
      </c>
      <c r="H1160" s="522" t="s">
        <v>3486</v>
      </c>
      <c r="I1160" s="68" t="s">
        <v>7169</v>
      </c>
      <c r="J1160" s="58"/>
    </row>
    <row r="1161" spans="1:10" ht="25.5" x14ac:dyDescent="0.2">
      <c r="A1161" s="58"/>
      <c r="B1161" s="572">
        <v>1153</v>
      </c>
      <c r="C1161" s="500" t="s">
        <v>11677</v>
      </c>
      <c r="D1161" s="426" t="s">
        <v>11599</v>
      </c>
      <c r="E1161" s="91" t="s">
        <v>11678</v>
      </c>
      <c r="F1161" s="67"/>
      <c r="G1161" s="542"/>
      <c r="H1161" s="522"/>
      <c r="I1161" s="68"/>
      <c r="J1161" s="58"/>
    </row>
    <row r="1162" spans="1:10" ht="25.5" x14ac:dyDescent="0.2">
      <c r="A1162" s="58"/>
      <c r="B1162" s="565">
        <v>1154</v>
      </c>
      <c r="C1162" s="500" t="s">
        <v>12223</v>
      </c>
      <c r="D1162" s="426" t="s">
        <v>12080</v>
      </c>
      <c r="E1162" s="91" t="s">
        <v>12224</v>
      </c>
      <c r="F1162" s="67"/>
      <c r="G1162" s="542"/>
      <c r="H1162" s="522"/>
      <c r="I1162" s="68"/>
      <c r="J1162" s="58"/>
    </row>
    <row r="1163" spans="1:10" ht="51" x14ac:dyDescent="0.2">
      <c r="A1163" s="58"/>
      <c r="B1163" s="572">
        <v>1155</v>
      </c>
      <c r="C1163" s="500" t="s">
        <v>7327</v>
      </c>
      <c r="D1163" s="426" t="s">
        <v>4966</v>
      </c>
      <c r="E1163" s="91" t="s">
        <v>7328</v>
      </c>
      <c r="F1163" s="67"/>
      <c r="G1163" s="542"/>
      <c r="H1163" s="522"/>
      <c r="I1163" s="68"/>
      <c r="J1163" s="58"/>
    </row>
    <row r="1164" spans="1:10" ht="25.5" x14ac:dyDescent="0.2">
      <c r="A1164" s="58"/>
      <c r="B1164" s="572">
        <v>1156</v>
      </c>
      <c r="C1164" s="500" t="s">
        <v>11037</v>
      </c>
      <c r="D1164" s="426" t="s">
        <v>13452</v>
      </c>
      <c r="E1164" s="91" t="s">
        <v>11039</v>
      </c>
      <c r="F1164" s="67"/>
      <c r="G1164" s="542"/>
      <c r="H1164" s="522"/>
      <c r="I1164" s="68"/>
      <c r="J1164" s="58"/>
    </row>
    <row r="1165" spans="1:10" x14ac:dyDescent="0.2">
      <c r="A1165" s="58"/>
      <c r="B1165" s="565">
        <v>1157</v>
      </c>
      <c r="C1165" s="500" t="s">
        <v>12647</v>
      </c>
      <c r="D1165" s="426" t="s">
        <v>12642</v>
      </c>
      <c r="E1165" s="91" t="s">
        <v>12648</v>
      </c>
      <c r="F1165" s="67"/>
      <c r="G1165" s="542"/>
      <c r="H1165" s="522"/>
      <c r="I1165" s="68"/>
      <c r="J1165" s="58"/>
    </row>
    <row r="1166" spans="1:10" ht="25.5" x14ac:dyDescent="0.2">
      <c r="A1166" s="58"/>
      <c r="B1166" s="572">
        <v>1158</v>
      </c>
      <c r="C1166" s="500" t="s">
        <v>117</v>
      </c>
      <c r="D1166" s="426" t="s">
        <v>113</v>
      </c>
      <c r="E1166" s="91" t="s">
        <v>118</v>
      </c>
      <c r="F1166" s="67"/>
      <c r="G1166" s="542"/>
      <c r="H1166" s="522"/>
      <c r="I1166" s="68"/>
      <c r="J1166" s="58"/>
    </row>
    <row r="1167" spans="1:10" x14ac:dyDescent="0.2">
      <c r="A1167" s="58"/>
      <c r="B1167" s="572">
        <v>1159</v>
      </c>
      <c r="C1167" s="500" t="s">
        <v>3364</v>
      </c>
      <c r="D1167" s="426" t="s">
        <v>4507</v>
      </c>
      <c r="E1167" s="91" t="s">
        <v>6205</v>
      </c>
      <c r="F1167" s="67"/>
      <c r="G1167" s="542" t="s">
        <v>3486</v>
      </c>
      <c r="H1167" s="522" t="s">
        <v>3486</v>
      </c>
      <c r="I1167" s="68" t="s">
        <v>5105</v>
      </c>
      <c r="J1167" s="556"/>
    </row>
    <row r="1168" spans="1:10" x14ac:dyDescent="0.2">
      <c r="A1168" s="58"/>
      <c r="B1168" s="565">
        <v>1160</v>
      </c>
      <c r="C1168" s="500" t="s">
        <v>3365</v>
      </c>
      <c r="D1168" s="426" t="s">
        <v>3909</v>
      </c>
      <c r="E1168" s="91" t="s">
        <v>1244</v>
      </c>
      <c r="F1168" s="67"/>
      <c r="G1168" s="542" t="s">
        <v>3486</v>
      </c>
      <c r="H1168" s="522" t="s">
        <v>3486</v>
      </c>
      <c r="I1168" s="68" t="s">
        <v>5105</v>
      </c>
      <c r="J1168" s="58"/>
    </row>
    <row r="1169" spans="1:10" ht="25.5" x14ac:dyDescent="0.2">
      <c r="A1169" s="58"/>
      <c r="B1169" s="572">
        <v>1161</v>
      </c>
      <c r="C1169" s="500" t="s">
        <v>3366</v>
      </c>
      <c r="D1169" s="69" t="s">
        <v>4139</v>
      </c>
      <c r="E1169" s="70" t="s">
        <v>7545</v>
      </c>
      <c r="F1169" s="67"/>
      <c r="G1169" s="542" t="s">
        <v>3486</v>
      </c>
      <c r="H1169" s="522" t="s">
        <v>3486</v>
      </c>
      <c r="I1169" s="68" t="s">
        <v>5105</v>
      </c>
      <c r="J1169" s="58"/>
    </row>
    <row r="1170" spans="1:10" ht="25.5" x14ac:dyDescent="0.2">
      <c r="A1170" s="58"/>
      <c r="B1170" s="572">
        <v>1162</v>
      </c>
      <c r="C1170" s="500" t="s">
        <v>1678</v>
      </c>
      <c r="D1170" s="426" t="s">
        <v>2330</v>
      </c>
      <c r="E1170" s="91" t="s">
        <v>7544</v>
      </c>
      <c r="F1170" s="67"/>
      <c r="G1170" s="542" t="s">
        <v>3486</v>
      </c>
      <c r="H1170" s="522" t="s">
        <v>3486</v>
      </c>
      <c r="I1170" s="68" t="s">
        <v>5105</v>
      </c>
      <c r="J1170" s="58"/>
    </row>
    <row r="1171" spans="1:10" ht="25.5" x14ac:dyDescent="0.2">
      <c r="A1171" s="58"/>
      <c r="B1171" s="565">
        <v>1163</v>
      </c>
      <c r="C1171" s="500" t="s">
        <v>1679</v>
      </c>
      <c r="D1171" s="426" t="s">
        <v>648</v>
      </c>
      <c r="E1171" s="91" t="s">
        <v>7543</v>
      </c>
      <c r="F1171" s="67"/>
      <c r="G1171" s="542" t="s">
        <v>3486</v>
      </c>
      <c r="H1171" s="522" t="s">
        <v>3486</v>
      </c>
      <c r="I1171" s="68" t="s">
        <v>5105</v>
      </c>
      <c r="J1171" s="58"/>
    </row>
    <row r="1172" spans="1:10" ht="25.5" x14ac:dyDescent="0.2">
      <c r="A1172" s="58"/>
      <c r="B1172" s="572">
        <v>1164</v>
      </c>
      <c r="C1172" s="500" t="s">
        <v>1680</v>
      </c>
      <c r="D1172" s="69" t="s">
        <v>4616</v>
      </c>
      <c r="E1172" s="70" t="s">
        <v>7542</v>
      </c>
      <c r="F1172" s="67"/>
      <c r="G1172" s="542" t="s">
        <v>3486</v>
      </c>
      <c r="H1172" s="522" t="s">
        <v>3486</v>
      </c>
      <c r="I1172" s="68" t="s">
        <v>5105</v>
      </c>
      <c r="J1172" s="58"/>
    </row>
    <row r="1173" spans="1:10" ht="38.25" x14ac:dyDescent="0.2">
      <c r="A1173" s="58"/>
      <c r="B1173" s="572">
        <v>1165</v>
      </c>
      <c r="C1173" s="500" t="s">
        <v>1681</v>
      </c>
      <c r="D1173" s="426" t="s">
        <v>4712</v>
      </c>
      <c r="E1173" s="91" t="s">
        <v>4991</v>
      </c>
      <c r="F1173" s="67"/>
      <c r="G1173" s="542" t="s">
        <v>3486</v>
      </c>
      <c r="H1173" s="522" t="s">
        <v>3486</v>
      </c>
      <c r="I1173" s="68" t="s">
        <v>5105</v>
      </c>
      <c r="J1173" s="556"/>
    </row>
    <row r="1174" spans="1:10" ht="25.5" x14ac:dyDescent="0.2">
      <c r="A1174" s="58"/>
      <c r="B1174" s="565">
        <v>1166</v>
      </c>
      <c r="C1174" s="500" t="s">
        <v>1682</v>
      </c>
      <c r="D1174" s="426" t="s">
        <v>884</v>
      </c>
      <c r="E1174" s="91" t="s">
        <v>4400</v>
      </c>
      <c r="F1174" s="67"/>
      <c r="G1174" s="542" t="s">
        <v>3486</v>
      </c>
      <c r="H1174" s="522" t="s">
        <v>3486</v>
      </c>
      <c r="I1174" s="68" t="s">
        <v>5105</v>
      </c>
      <c r="J1174" s="58"/>
    </row>
    <row r="1175" spans="1:10" ht="25.5" x14ac:dyDescent="0.2">
      <c r="A1175" s="58"/>
      <c r="B1175" s="572">
        <v>1167</v>
      </c>
      <c r="C1175" s="500" t="s">
        <v>1683</v>
      </c>
      <c r="D1175" s="69" t="s">
        <v>2235</v>
      </c>
      <c r="E1175" s="70" t="s">
        <v>4990</v>
      </c>
      <c r="F1175" s="67"/>
      <c r="G1175" s="542" t="s">
        <v>3486</v>
      </c>
      <c r="H1175" s="522" t="s">
        <v>3486</v>
      </c>
      <c r="I1175" s="68" t="s">
        <v>5105</v>
      </c>
      <c r="J1175" s="58"/>
    </row>
    <row r="1176" spans="1:10" x14ac:dyDescent="0.2">
      <c r="A1176" s="58"/>
      <c r="B1176" s="572">
        <v>1168</v>
      </c>
      <c r="C1176" s="500" t="s">
        <v>1072</v>
      </c>
      <c r="D1176" s="426" t="s">
        <v>1073</v>
      </c>
      <c r="E1176" s="91" t="s">
        <v>1074</v>
      </c>
      <c r="F1176" s="67"/>
      <c r="G1176" s="542" t="s">
        <v>3486</v>
      </c>
      <c r="H1176" s="522" t="s">
        <v>3486</v>
      </c>
      <c r="I1176" s="68" t="s">
        <v>5105</v>
      </c>
      <c r="J1176" s="58"/>
    </row>
    <row r="1177" spans="1:10" ht="25.5" x14ac:dyDescent="0.2">
      <c r="A1177" s="58"/>
      <c r="B1177" s="565">
        <v>1169</v>
      </c>
      <c r="C1177" s="500" t="s">
        <v>7773</v>
      </c>
      <c r="D1177" s="426" t="s">
        <v>7774</v>
      </c>
      <c r="E1177" s="91" t="s">
        <v>2956</v>
      </c>
      <c r="F1177" s="67"/>
      <c r="G1177" s="542" t="s">
        <v>3486</v>
      </c>
      <c r="H1177" s="522" t="s">
        <v>3486</v>
      </c>
      <c r="I1177" s="68" t="s">
        <v>5105</v>
      </c>
      <c r="J1177" s="58"/>
    </row>
    <row r="1178" spans="1:10" ht="51" x14ac:dyDescent="0.2">
      <c r="A1178" s="58"/>
      <c r="B1178" s="572">
        <v>1170</v>
      </c>
      <c r="C1178" s="500" t="s">
        <v>4836</v>
      </c>
      <c r="D1178" s="426" t="s">
        <v>4833</v>
      </c>
      <c r="E1178" s="91" t="s">
        <v>1106</v>
      </c>
      <c r="F1178" s="67"/>
      <c r="G1178" s="542" t="s">
        <v>3486</v>
      </c>
      <c r="H1178" s="522" t="s">
        <v>3486</v>
      </c>
      <c r="I1178" s="68" t="s">
        <v>5105</v>
      </c>
      <c r="J1178" s="58"/>
    </row>
    <row r="1179" spans="1:10" ht="25.5" x14ac:dyDescent="0.2">
      <c r="A1179" s="58"/>
      <c r="B1179" s="572">
        <v>1171</v>
      </c>
      <c r="C1179" s="500" t="s">
        <v>7529</v>
      </c>
      <c r="D1179" s="426" t="s">
        <v>7530</v>
      </c>
      <c r="E1179" s="91" t="s">
        <v>2955</v>
      </c>
      <c r="F1179" s="67"/>
      <c r="G1179" s="542" t="s">
        <v>3486</v>
      </c>
      <c r="H1179" s="522" t="s">
        <v>3486</v>
      </c>
      <c r="I1179" s="68" t="s">
        <v>5105</v>
      </c>
      <c r="J1179" s="58"/>
    </row>
    <row r="1180" spans="1:10" ht="51" x14ac:dyDescent="0.2">
      <c r="A1180" s="58"/>
      <c r="B1180" s="565">
        <v>1172</v>
      </c>
      <c r="C1180" s="500" t="s">
        <v>2035</v>
      </c>
      <c r="D1180" s="426" t="s">
        <v>9074</v>
      </c>
      <c r="E1180" s="91" t="s">
        <v>11097</v>
      </c>
      <c r="F1180" s="67"/>
      <c r="G1180" s="542" t="s">
        <v>3486</v>
      </c>
      <c r="H1180" s="522" t="s">
        <v>3486</v>
      </c>
      <c r="I1180" s="68" t="s">
        <v>5105</v>
      </c>
      <c r="J1180" s="58"/>
    </row>
    <row r="1181" spans="1:10" ht="51" x14ac:dyDescent="0.2">
      <c r="A1181" s="58"/>
      <c r="B1181" s="572">
        <v>1173</v>
      </c>
      <c r="C1181" s="500" t="s">
        <v>1103</v>
      </c>
      <c r="D1181" s="426" t="s">
        <v>1104</v>
      </c>
      <c r="E1181" s="91" t="s">
        <v>1105</v>
      </c>
      <c r="F1181" s="67"/>
      <c r="G1181" s="542" t="s">
        <v>3486</v>
      </c>
      <c r="H1181" s="522" t="s">
        <v>3486</v>
      </c>
      <c r="I1181" s="68" t="s">
        <v>5105</v>
      </c>
      <c r="J1181" s="58"/>
    </row>
    <row r="1182" spans="1:10" ht="25.5" x14ac:dyDescent="0.2">
      <c r="A1182" s="58"/>
      <c r="B1182" s="572">
        <v>1174</v>
      </c>
      <c r="C1182" s="500" t="s">
        <v>3634</v>
      </c>
      <c r="D1182" s="426" t="s">
        <v>3632</v>
      </c>
      <c r="E1182" s="91" t="s">
        <v>3635</v>
      </c>
      <c r="F1182" s="67"/>
      <c r="G1182" s="542" t="s">
        <v>3486</v>
      </c>
      <c r="H1182" s="522" t="s">
        <v>3486</v>
      </c>
      <c r="I1182" s="68" t="s">
        <v>5105</v>
      </c>
      <c r="J1182" s="58"/>
    </row>
    <row r="1183" spans="1:10" ht="25.5" x14ac:dyDescent="0.2">
      <c r="A1183" s="58"/>
      <c r="B1183" s="565">
        <v>1175</v>
      </c>
      <c r="C1183" s="500" t="s">
        <v>2698</v>
      </c>
      <c r="D1183" s="426" t="s">
        <v>873</v>
      </c>
      <c r="E1183" s="91" t="s">
        <v>2699</v>
      </c>
      <c r="F1183" s="67"/>
      <c r="G1183" s="542" t="s">
        <v>3486</v>
      </c>
      <c r="H1183" s="522" t="s">
        <v>3486</v>
      </c>
      <c r="I1183" s="68" t="s">
        <v>5105</v>
      </c>
      <c r="J1183" s="58"/>
    </row>
    <row r="1184" spans="1:10" x14ac:dyDescent="0.2">
      <c r="A1184" s="58"/>
      <c r="B1184" s="572">
        <v>1176</v>
      </c>
      <c r="C1184" s="500" t="s">
        <v>5044</v>
      </c>
      <c r="D1184" s="426" t="s">
        <v>3180</v>
      </c>
      <c r="E1184" s="91" t="s">
        <v>5045</v>
      </c>
      <c r="F1184" s="67"/>
      <c r="G1184" s="542" t="s">
        <v>3486</v>
      </c>
      <c r="H1184" s="522" t="s">
        <v>3486</v>
      </c>
      <c r="I1184" s="68" t="s">
        <v>5105</v>
      </c>
      <c r="J1184" s="58"/>
    </row>
    <row r="1185" spans="1:10" x14ac:dyDescent="0.2">
      <c r="A1185" s="58"/>
      <c r="B1185" s="572">
        <v>1177</v>
      </c>
      <c r="C1185" s="500" t="s">
        <v>6254</v>
      </c>
      <c r="D1185" s="426" t="s">
        <v>7332</v>
      </c>
      <c r="E1185" s="91" t="s">
        <v>6255</v>
      </c>
      <c r="F1185" s="67"/>
      <c r="G1185" s="542" t="s">
        <v>3486</v>
      </c>
      <c r="H1185" s="522" t="s">
        <v>3486</v>
      </c>
      <c r="I1185" s="68" t="s">
        <v>5105</v>
      </c>
      <c r="J1185" s="58"/>
    </row>
    <row r="1186" spans="1:10" ht="25.5" x14ac:dyDescent="0.2">
      <c r="A1186" s="58"/>
      <c r="B1186" s="565">
        <v>1178</v>
      </c>
      <c r="C1186" s="500" t="s">
        <v>9468</v>
      </c>
      <c r="D1186" s="426" t="s">
        <v>9469</v>
      </c>
      <c r="E1186" s="91" t="s">
        <v>6448</v>
      </c>
      <c r="F1186" s="67"/>
      <c r="G1186" s="542" t="s">
        <v>3486</v>
      </c>
      <c r="H1186" s="522" t="s">
        <v>3486</v>
      </c>
      <c r="I1186" s="68" t="s">
        <v>5105</v>
      </c>
      <c r="J1186" s="58"/>
    </row>
    <row r="1187" spans="1:10" ht="38.25" x14ac:dyDescent="0.2">
      <c r="A1187" s="58"/>
      <c r="B1187" s="572">
        <v>1179</v>
      </c>
      <c r="C1187" s="500" t="s">
        <v>2049</v>
      </c>
      <c r="D1187" s="426" t="s">
        <v>2048</v>
      </c>
      <c r="E1187" s="91" t="s">
        <v>2050</v>
      </c>
      <c r="F1187" s="67"/>
      <c r="G1187" s="542" t="s">
        <v>3486</v>
      </c>
      <c r="H1187" s="522" t="s">
        <v>3486</v>
      </c>
      <c r="I1187" s="68" t="s">
        <v>5105</v>
      </c>
      <c r="J1187" s="58"/>
    </row>
    <row r="1188" spans="1:10" ht="38.25" x14ac:dyDescent="0.2">
      <c r="A1188" s="58"/>
      <c r="B1188" s="572">
        <v>1180</v>
      </c>
      <c r="C1188" s="500" t="s">
        <v>1185</v>
      </c>
      <c r="D1188" s="426" t="s">
        <v>3599</v>
      </c>
      <c r="E1188" s="91" t="s">
        <v>1184</v>
      </c>
      <c r="F1188" s="67"/>
      <c r="G1188" s="542" t="s">
        <v>3486</v>
      </c>
      <c r="H1188" s="522" t="s">
        <v>3486</v>
      </c>
      <c r="I1188" s="68" t="s">
        <v>5105</v>
      </c>
      <c r="J1188" s="58"/>
    </row>
    <row r="1189" spans="1:10" ht="25.5" x14ac:dyDescent="0.2">
      <c r="A1189" s="58"/>
      <c r="B1189" s="565">
        <v>1181</v>
      </c>
      <c r="C1189" s="500" t="s">
        <v>7852</v>
      </c>
      <c r="D1189" s="426" t="s">
        <v>7853</v>
      </c>
      <c r="E1189" s="91" t="s">
        <v>7854</v>
      </c>
      <c r="F1189" s="67"/>
      <c r="G1189" s="542"/>
      <c r="H1189" s="522"/>
      <c r="I1189" s="68"/>
      <c r="J1189" s="58"/>
    </row>
    <row r="1190" spans="1:10" ht="38.25" x14ac:dyDescent="0.2">
      <c r="A1190" s="58"/>
      <c r="B1190" s="572">
        <v>1182</v>
      </c>
      <c r="C1190" s="500" t="s">
        <v>7866</v>
      </c>
      <c r="D1190" s="426" t="s">
        <v>7865</v>
      </c>
      <c r="E1190" s="91" t="s">
        <v>7867</v>
      </c>
      <c r="F1190" s="67"/>
      <c r="G1190" s="542" t="s">
        <v>3486</v>
      </c>
      <c r="H1190" s="522" t="s">
        <v>3486</v>
      </c>
      <c r="I1190" s="68" t="s">
        <v>5105</v>
      </c>
      <c r="J1190" s="58"/>
    </row>
    <row r="1191" spans="1:10" ht="25.5" x14ac:dyDescent="0.2">
      <c r="A1191" s="58"/>
      <c r="B1191" s="572">
        <v>1183</v>
      </c>
      <c r="C1191" s="500" t="s">
        <v>4422</v>
      </c>
      <c r="D1191" s="426" t="s">
        <v>4423</v>
      </c>
      <c r="E1191" s="91" t="s">
        <v>4424</v>
      </c>
      <c r="F1191" s="67"/>
      <c r="G1191" s="542" t="s">
        <v>3486</v>
      </c>
      <c r="H1191" s="522" t="s">
        <v>3486</v>
      </c>
      <c r="I1191" s="68" t="s">
        <v>5105</v>
      </c>
      <c r="J1191" s="58"/>
    </row>
    <row r="1192" spans="1:10" ht="25.5" x14ac:dyDescent="0.2">
      <c r="A1192" s="58"/>
      <c r="B1192" s="565">
        <v>1184</v>
      </c>
      <c r="C1192" s="500" t="s">
        <v>9625</v>
      </c>
      <c r="D1192" s="426" t="s">
        <v>9627</v>
      </c>
      <c r="E1192" s="91" t="s">
        <v>9628</v>
      </c>
      <c r="F1192" s="67"/>
      <c r="G1192" s="542" t="s">
        <v>3486</v>
      </c>
      <c r="H1192" s="522" t="s">
        <v>3486</v>
      </c>
      <c r="I1192" s="68" t="s">
        <v>5105</v>
      </c>
      <c r="J1192" s="58"/>
    </row>
    <row r="1193" spans="1:10" ht="51" x14ac:dyDescent="0.2">
      <c r="A1193" s="58"/>
      <c r="B1193" s="572">
        <v>1185</v>
      </c>
      <c r="C1193" s="500" t="s">
        <v>9656</v>
      </c>
      <c r="D1193" s="426" t="s">
        <v>9649</v>
      </c>
      <c r="E1193" s="91" t="s">
        <v>9657</v>
      </c>
      <c r="F1193" s="67"/>
      <c r="G1193" s="542"/>
      <c r="H1193" s="522"/>
      <c r="I1193" s="68"/>
      <c r="J1193" s="58"/>
    </row>
    <row r="1194" spans="1:10" ht="51" x14ac:dyDescent="0.2">
      <c r="A1194" s="58"/>
      <c r="B1194" s="572">
        <v>1186</v>
      </c>
      <c r="C1194" s="500" t="s">
        <v>9147</v>
      </c>
      <c r="D1194" s="426" t="s">
        <v>9146</v>
      </c>
      <c r="E1194" s="91" t="s">
        <v>8304</v>
      </c>
      <c r="F1194" s="67"/>
      <c r="G1194" s="542"/>
      <c r="H1194" s="522"/>
      <c r="I1194" s="68"/>
      <c r="J1194" s="58"/>
    </row>
    <row r="1195" spans="1:10" x14ac:dyDescent="0.2">
      <c r="A1195" s="58"/>
      <c r="B1195" s="565">
        <v>1187</v>
      </c>
      <c r="C1195" s="500" t="s">
        <v>8303</v>
      </c>
      <c r="D1195" s="426" t="s">
        <v>7468</v>
      </c>
      <c r="E1195" s="91" t="s">
        <v>8305</v>
      </c>
      <c r="F1195" s="67"/>
      <c r="G1195" s="542"/>
      <c r="H1195" s="522"/>
      <c r="I1195" s="68"/>
      <c r="J1195" s="58"/>
    </row>
    <row r="1196" spans="1:10" ht="51" x14ac:dyDescent="0.2">
      <c r="A1196" s="58"/>
      <c r="B1196" s="572">
        <v>1188</v>
      </c>
      <c r="C1196" s="500" t="s">
        <v>9744</v>
      </c>
      <c r="D1196" s="426" t="s">
        <v>9736</v>
      </c>
      <c r="E1196" s="91" t="s">
        <v>9745</v>
      </c>
      <c r="F1196" s="67"/>
      <c r="G1196" s="542"/>
      <c r="H1196" s="522"/>
      <c r="I1196" s="68"/>
      <c r="J1196" s="58"/>
    </row>
    <row r="1197" spans="1:10" ht="25.5" x14ac:dyDescent="0.2">
      <c r="A1197" s="58"/>
      <c r="B1197" s="572">
        <v>1189</v>
      </c>
      <c r="C1197" s="500" t="s">
        <v>9517</v>
      </c>
      <c r="D1197" s="426" t="s">
        <v>9506</v>
      </c>
      <c r="E1197" s="91" t="s">
        <v>9518</v>
      </c>
      <c r="F1197" s="67"/>
      <c r="G1197" s="542" t="s">
        <v>3486</v>
      </c>
      <c r="H1197" s="522" t="s">
        <v>3486</v>
      </c>
      <c r="I1197" s="68" t="s">
        <v>5105</v>
      </c>
      <c r="J1197" s="58"/>
    </row>
    <row r="1198" spans="1:10" ht="38.25" x14ac:dyDescent="0.2">
      <c r="A1198" s="58"/>
      <c r="B1198" s="565">
        <v>1190</v>
      </c>
      <c r="C1198" s="500" t="s">
        <v>706</v>
      </c>
      <c r="D1198" s="426" t="s">
        <v>718</v>
      </c>
      <c r="E1198" s="91" t="s">
        <v>707</v>
      </c>
      <c r="F1198" s="67"/>
      <c r="G1198" s="542" t="s">
        <v>3486</v>
      </c>
      <c r="H1198" s="522" t="s">
        <v>3486</v>
      </c>
      <c r="I1198" s="68" t="s">
        <v>5105</v>
      </c>
      <c r="J1198" s="58"/>
    </row>
    <row r="1199" spans="1:10" ht="38.25" x14ac:dyDescent="0.2">
      <c r="A1199" s="58"/>
      <c r="B1199" s="572">
        <v>1191</v>
      </c>
      <c r="C1199" s="500" t="s">
        <v>9819</v>
      </c>
      <c r="D1199" s="426" t="s">
        <v>9820</v>
      </c>
      <c r="E1199" s="91" t="s">
        <v>9821</v>
      </c>
      <c r="F1199" s="67"/>
      <c r="G1199" s="542" t="s">
        <v>3486</v>
      </c>
      <c r="H1199" s="522" t="s">
        <v>3486</v>
      </c>
      <c r="I1199" s="68" t="s">
        <v>5105</v>
      </c>
      <c r="J1199" s="58"/>
    </row>
    <row r="1200" spans="1:10" ht="25.5" x14ac:dyDescent="0.2">
      <c r="A1200" s="58"/>
      <c r="B1200" s="572">
        <v>1192</v>
      </c>
      <c r="C1200" s="500" t="s">
        <v>10393</v>
      </c>
      <c r="D1200" s="426" t="s">
        <v>10394</v>
      </c>
      <c r="E1200" s="91" t="s">
        <v>21</v>
      </c>
      <c r="F1200" s="67"/>
      <c r="G1200" s="542" t="s">
        <v>3486</v>
      </c>
      <c r="H1200" s="522" t="s">
        <v>3486</v>
      </c>
      <c r="I1200" s="68" t="s">
        <v>5105</v>
      </c>
      <c r="J1200" s="58"/>
    </row>
    <row r="1201" spans="1:10" ht="51" x14ac:dyDescent="0.2">
      <c r="A1201" s="58"/>
      <c r="B1201" s="565">
        <v>1193</v>
      </c>
      <c r="C1201" s="500" t="s">
        <v>20</v>
      </c>
      <c r="D1201" s="426" t="s">
        <v>523</v>
      </c>
      <c r="E1201" s="91" t="s">
        <v>11035</v>
      </c>
      <c r="F1201" s="67"/>
      <c r="G1201" s="542" t="s">
        <v>3486</v>
      </c>
      <c r="H1201" s="522" t="s">
        <v>3486</v>
      </c>
      <c r="I1201" s="68" t="s">
        <v>5105</v>
      </c>
      <c r="J1201" s="58"/>
    </row>
    <row r="1202" spans="1:10" ht="38.25" x14ac:dyDescent="0.2">
      <c r="A1202" s="58"/>
      <c r="B1202" s="572">
        <v>1194</v>
      </c>
      <c r="C1202" s="500" t="s">
        <v>11034</v>
      </c>
      <c r="D1202" s="426" t="s">
        <v>11017</v>
      </c>
      <c r="E1202" s="91" t="s">
        <v>11036</v>
      </c>
      <c r="F1202" s="67"/>
      <c r="G1202" s="542" t="s">
        <v>3486</v>
      </c>
      <c r="H1202" s="522" t="s">
        <v>3486</v>
      </c>
      <c r="I1202" s="68" t="s">
        <v>5105</v>
      </c>
      <c r="J1202" s="58"/>
    </row>
    <row r="1203" spans="1:10" ht="51" x14ac:dyDescent="0.2">
      <c r="A1203" s="58"/>
      <c r="B1203" s="572">
        <v>1195</v>
      </c>
      <c r="C1203" s="500" t="s">
        <v>11083</v>
      </c>
      <c r="D1203" s="426" t="s">
        <v>11081</v>
      </c>
      <c r="E1203" s="91" t="s">
        <v>11082</v>
      </c>
      <c r="F1203" s="67"/>
      <c r="G1203" s="542" t="s">
        <v>3486</v>
      </c>
      <c r="H1203" s="522" t="s">
        <v>3486</v>
      </c>
      <c r="I1203" s="68" t="s">
        <v>5105</v>
      </c>
      <c r="J1203" s="58"/>
    </row>
    <row r="1204" spans="1:10" ht="51" x14ac:dyDescent="0.2">
      <c r="A1204" s="58"/>
      <c r="B1204" s="565">
        <v>1196</v>
      </c>
      <c r="C1204" s="500" t="s">
        <v>11318</v>
      </c>
      <c r="D1204" s="426" t="s">
        <v>11316</v>
      </c>
      <c r="E1204" s="91" t="s">
        <v>11319</v>
      </c>
      <c r="F1204" s="67"/>
      <c r="G1204" s="542"/>
      <c r="H1204" s="522"/>
      <c r="I1204" s="68"/>
      <c r="J1204" s="58"/>
    </row>
    <row r="1205" spans="1:10" ht="102" x14ac:dyDescent="0.2">
      <c r="A1205" s="58"/>
      <c r="B1205" s="572">
        <v>1197</v>
      </c>
      <c r="C1205" s="500" t="s">
        <v>11679</v>
      </c>
      <c r="D1205" s="426" t="s">
        <v>11599</v>
      </c>
      <c r="E1205" s="91" t="s">
        <v>11680</v>
      </c>
      <c r="F1205" s="67"/>
      <c r="G1205" s="542" t="s">
        <v>3486</v>
      </c>
      <c r="H1205" s="522" t="s">
        <v>3486</v>
      </c>
      <c r="I1205" s="68" t="s">
        <v>5105</v>
      </c>
      <c r="J1205" s="58"/>
    </row>
    <row r="1206" spans="1:10" ht="89.25" x14ac:dyDescent="0.2">
      <c r="A1206" s="58"/>
      <c r="B1206" s="572">
        <v>1198</v>
      </c>
      <c r="C1206" s="500" t="s">
        <v>11931</v>
      </c>
      <c r="D1206" s="426" t="s">
        <v>11915</v>
      </c>
      <c r="E1206" s="91" t="s">
        <v>11932</v>
      </c>
      <c r="F1206" s="67"/>
      <c r="G1206" s="542" t="s">
        <v>3486</v>
      </c>
      <c r="H1206" s="522" t="s">
        <v>3486</v>
      </c>
      <c r="I1206" s="68" t="s">
        <v>5105</v>
      </c>
      <c r="J1206" s="58"/>
    </row>
    <row r="1207" spans="1:10" ht="127.5" x14ac:dyDescent="0.2">
      <c r="A1207" s="58"/>
      <c r="B1207" s="565">
        <v>1199</v>
      </c>
      <c r="C1207" s="500" t="s">
        <v>11939</v>
      </c>
      <c r="D1207" s="426" t="s">
        <v>11940</v>
      </c>
      <c r="E1207" s="91" t="s">
        <v>11941</v>
      </c>
      <c r="F1207" s="67"/>
      <c r="G1207" s="542" t="s">
        <v>3486</v>
      </c>
      <c r="H1207" s="522" t="s">
        <v>3486</v>
      </c>
      <c r="I1207" s="68" t="s">
        <v>5105</v>
      </c>
      <c r="J1207" s="58"/>
    </row>
    <row r="1208" spans="1:10" ht="114.75" x14ac:dyDescent="0.2">
      <c r="A1208" s="58"/>
      <c r="B1208" s="572">
        <v>1200</v>
      </c>
      <c r="C1208" s="500" t="s">
        <v>12226</v>
      </c>
      <c r="D1208" s="426" t="s">
        <v>12080</v>
      </c>
      <c r="E1208" s="91" t="s">
        <v>12645</v>
      </c>
      <c r="F1208" s="67"/>
      <c r="G1208" s="542" t="s">
        <v>3486</v>
      </c>
      <c r="H1208" s="522" t="s">
        <v>3486</v>
      </c>
      <c r="I1208" s="68" t="s">
        <v>5105</v>
      </c>
      <c r="J1208" s="58"/>
    </row>
    <row r="1209" spans="1:10" ht="63.75" x14ac:dyDescent="0.2">
      <c r="A1209" s="58"/>
      <c r="B1209" s="572">
        <v>1201</v>
      </c>
      <c r="C1209" s="500" t="s">
        <v>12644</v>
      </c>
      <c r="D1209" s="426" t="s">
        <v>12642</v>
      </c>
      <c r="E1209" s="91" t="s">
        <v>12649</v>
      </c>
      <c r="F1209" s="67"/>
      <c r="G1209" s="542"/>
      <c r="H1209" s="522"/>
      <c r="I1209" s="68"/>
      <c r="J1209" s="58"/>
    </row>
    <row r="1210" spans="1:10" ht="51" x14ac:dyDescent="0.2">
      <c r="A1210" s="58"/>
      <c r="B1210" s="565">
        <v>1202</v>
      </c>
      <c r="C1210" s="500" t="s">
        <v>12655</v>
      </c>
      <c r="D1210" s="426" t="s">
        <v>12653</v>
      </c>
      <c r="E1210" s="91" t="s">
        <v>12656</v>
      </c>
      <c r="F1210" s="67"/>
      <c r="G1210" s="542"/>
      <c r="H1210" s="522"/>
      <c r="I1210" s="68"/>
      <c r="J1210" s="58"/>
    </row>
    <row r="1211" spans="1:10" ht="51" x14ac:dyDescent="0.2">
      <c r="A1211" s="58"/>
      <c r="B1211" s="572">
        <v>1203</v>
      </c>
      <c r="C1211" s="500" t="s">
        <v>12862</v>
      </c>
      <c r="D1211" s="426" t="s">
        <v>12846</v>
      </c>
      <c r="E1211" s="91" t="s">
        <v>12863</v>
      </c>
      <c r="F1211" s="67"/>
      <c r="G1211" s="542" t="s">
        <v>3486</v>
      </c>
      <c r="H1211" s="522" t="s">
        <v>3486</v>
      </c>
      <c r="I1211" s="68" t="s">
        <v>5105</v>
      </c>
      <c r="J1211" s="58"/>
    </row>
    <row r="1212" spans="1:10" ht="63.75" x14ac:dyDescent="0.2">
      <c r="A1212" s="58"/>
      <c r="B1212" s="572">
        <v>1204</v>
      </c>
      <c r="C1212" s="500" t="s">
        <v>12909</v>
      </c>
      <c r="D1212" s="426" t="s">
        <v>12900</v>
      </c>
      <c r="E1212" s="91" t="s">
        <v>12910</v>
      </c>
      <c r="F1212" s="67"/>
      <c r="G1212" s="542" t="s">
        <v>3486</v>
      </c>
      <c r="H1212" s="522" t="s">
        <v>3486</v>
      </c>
      <c r="I1212" s="68" t="s">
        <v>5105</v>
      </c>
      <c r="J1212" s="58"/>
    </row>
    <row r="1213" spans="1:10" ht="25.5" x14ac:dyDescent="0.2">
      <c r="A1213" s="58"/>
      <c r="B1213" s="565">
        <v>1205</v>
      </c>
      <c r="C1213" s="500" t="s">
        <v>12918</v>
      </c>
      <c r="D1213" s="426" t="s">
        <v>12919</v>
      </c>
      <c r="E1213" s="91" t="s">
        <v>12920</v>
      </c>
      <c r="F1213" s="67"/>
      <c r="G1213" s="542" t="s">
        <v>3486</v>
      </c>
      <c r="H1213" s="522" t="s">
        <v>3486</v>
      </c>
      <c r="I1213" s="68" t="s">
        <v>5105</v>
      </c>
      <c r="J1213" s="58"/>
    </row>
    <row r="1214" spans="1:10" ht="38.25" x14ac:dyDescent="0.2">
      <c r="A1214" s="58"/>
      <c r="B1214" s="572">
        <v>1206</v>
      </c>
      <c r="C1214" s="500" t="s">
        <v>14408</v>
      </c>
      <c r="D1214" s="426" t="s">
        <v>13386</v>
      </c>
      <c r="E1214" s="91" t="s">
        <v>13387</v>
      </c>
      <c r="F1214" s="67"/>
      <c r="G1214" s="542"/>
      <c r="H1214" s="522"/>
      <c r="I1214" s="68"/>
      <c r="J1214" s="58"/>
    </row>
    <row r="1215" spans="1:10" ht="38.25" x14ac:dyDescent="0.2">
      <c r="A1215" s="58"/>
      <c r="B1215" s="572">
        <v>1207</v>
      </c>
      <c r="C1215" s="500" t="s">
        <v>14406</v>
      </c>
      <c r="D1215" s="426" t="s">
        <v>14407</v>
      </c>
      <c r="E1215" s="91" t="s">
        <v>14409</v>
      </c>
      <c r="F1215" s="67"/>
      <c r="G1215" s="542"/>
      <c r="H1215" s="522"/>
      <c r="I1215" s="68"/>
      <c r="J1215" s="58"/>
    </row>
    <row r="1216" spans="1:10" ht="25.5" x14ac:dyDescent="0.2">
      <c r="A1216" s="58"/>
      <c r="B1216" s="565">
        <v>1208</v>
      </c>
      <c r="C1216" s="500" t="s">
        <v>14413</v>
      </c>
      <c r="D1216" s="426" t="s">
        <v>14414</v>
      </c>
      <c r="E1216" s="91" t="s">
        <v>14415</v>
      </c>
      <c r="F1216" s="67"/>
      <c r="G1216" s="542"/>
      <c r="H1216" s="522"/>
      <c r="I1216" s="68"/>
      <c r="J1216" s="58"/>
    </row>
    <row r="1217" spans="1:10" ht="38.25" x14ac:dyDescent="0.2">
      <c r="A1217" s="58"/>
      <c r="B1217" s="572">
        <v>1209</v>
      </c>
      <c r="C1217" s="500" t="s">
        <v>14420</v>
      </c>
      <c r="D1217" s="426" t="s">
        <v>14421</v>
      </c>
      <c r="E1217" s="91" t="s">
        <v>14422</v>
      </c>
      <c r="F1217" s="67"/>
      <c r="G1217" s="542"/>
      <c r="H1217" s="522"/>
      <c r="I1217" s="68"/>
      <c r="J1217" s="58"/>
    </row>
    <row r="1218" spans="1:10" x14ac:dyDescent="0.2">
      <c r="A1218" s="58"/>
      <c r="B1218" s="572">
        <v>1210</v>
      </c>
      <c r="C1218" s="500" t="s">
        <v>8676</v>
      </c>
      <c r="D1218" s="426" t="s">
        <v>156</v>
      </c>
      <c r="E1218" s="91" t="s">
        <v>8677</v>
      </c>
      <c r="F1218" s="67"/>
      <c r="G1218" s="542"/>
      <c r="H1218" s="522"/>
      <c r="I1218" s="68"/>
      <c r="J1218" s="58"/>
    </row>
    <row r="1219" spans="1:10" ht="51" x14ac:dyDescent="0.2">
      <c r="A1219" s="58"/>
      <c r="B1219" s="565">
        <v>1211</v>
      </c>
      <c r="C1219" s="89" t="s">
        <v>5474</v>
      </c>
      <c r="D1219" s="80" t="s">
        <v>12743</v>
      </c>
      <c r="E1219" s="81" t="s">
        <v>5475</v>
      </c>
      <c r="F1219" s="84"/>
      <c r="G1219" s="542" t="s">
        <v>3486</v>
      </c>
      <c r="H1219" s="522" t="s">
        <v>3486</v>
      </c>
      <c r="I1219" s="83" t="s">
        <v>1675</v>
      </c>
      <c r="J1219" s="58"/>
    </row>
    <row r="1220" spans="1:10" ht="63.75" x14ac:dyDescent="0.2">
      <c r="A1220" s="58"/>
      <c r="B1220" s="572">
        <v>1212</v>
      </c>
      <c r="C1220" s="89" t="s">
        <v>5125</v>
      </c>
      <c r="D1220" s="80" t="s">
        <v>14598</v>
      </c>
      <c r="E1220" s="81" t="s">
        <v>7510</v>
      </c>
      <c r="F1220" s="84"/>
      <c r="G1220" s="542" t="s">
        <v>3486</v>
      </c>
      <c r="H1220" s="522" t="s">
        <v>3486</v>
      </c>
      <c r="I1220" s="83" t="s">
        <v>1675</v>
      </c>
      <c r="J1220" s="58"/>
    </row>
    <row r="1221" spans="1:10" x14ac:dyDescent="0.2">
      <c r="A1221" s="58"/>
      <c r="B1221" s="572">
        <v>1213</v>
      </c>
      <c r="C1221" s="89" t="s">
        <v>1155</v>
      </c>
      <c r="D1221" s="80" t="s">
        <v>1153</v>
      </c>
      <c r="E1221" s="81" t="s">
        <v>1156</v>
      </c>
      <c r="F1221" s="84"/>
      <c r="G1221" s="542" t="s">
        <v>3486</v>
      </c>
      <c r="H1221" s="522" t="s">
        <v>3486</v>
      </c>
      <c r="I1221" s="83" t="s">
        <v>1675</v>
      </c>
      <c r="J1221" s="58"/>
    </row>
    <row r="1222" spans="1:10" ht="25.5" x14ac:dyDescent="0.2">
      <c r="A1222" s="58"/>
      <c r="B1222" s="565">
        <v>1214</v>
      </c>
      <c r="C1222" s="89" t="s">
        <v>4787</v>
      </c>
      <c r="D1222" s="80" t="s">
        <v>12381</v>
      </c>
      <c r="E1222" s="81" t="s">
        <v>6971</v>
      </c>
      <c r="F1222" s="84"/>
      <c r="G1222" s="542" t="s">
        <v>3486</v>
      </c>
      <c r="H1222" s="522" t="s">
        <v>3486</v>
      </c>
      <c r="I1222" s="83" t="s">
        <v>1675</v>
      </c>
      <c r="J1222" s="58"/>
    </row>
    <row r="1223" spans="1:10" x14ac:dyDescent="0.2">
      <c r="A1223" s="58"/>
      <c r="B1223" s="572">
        <v>1215</v>
      </c>
      <c r="C1223" s="89" t="s">
        <v>2548</v>
      </c>
      <c r="D1223" s="80" t="s">
        <v>2549</v>
      </c>
      <c r="E1223" s="81" t="s">
        <v>2550</v>
      </c>
      <c r="F1223" s="84"/>
      <c r="G1223" s="542" t="s">
        <v>3486</v>
      </c>
      <c r="H1223" s="522" t="s">
        <v>3486</v>
      </c>
      <c r="I1223" s="83" t="s">
        <v>1675</v>
      </c>
      <c r="J1223" s="58"/>
    </row>
    <row r="1224" spans="1:10" x14ac:dyDescent="0.2">
      <c r="A1224" s="58"/>
      <c r="B1224" s="572">
        <v>1216</v>
      </c>
      <c r="C1224" s="89" t="s">
        <v>7805</v>
      </c>
      <c r="D1224" s="80" t="s">
        <v>10381</v>
      </c>
      <c r="E1224" s="81" t="s">
        <v>7807</v>
      </c>
      <c r="F1224" s="84"/>
      <c r="G1224" s="542"/>
      <c r="H1224" s="522"/>
      <c r="I1224" s="83"/>
      <c r="J1224" s="58"/>
    </row>
    <row r="1225" spans="1:10" ht="25.5" x14ac:dyDescent="0.2">
      <c r="A1225" s="58"/>
      <c r="B1225" s="565">
        <v>1217</v>
      </c>
      <c r="C1225" s="89" t="s">
        <v>6825</v>
      </c>
      <c r="D1225" s="80" t="s">
        <v>12271</v>
      </c>
      <c r="E1225" s="81" t="s">
        <v>6826</v>
      </c>
      <c r="F1225" s="84"/>
      <c r="G1225" s="542"/>
      <c r="H1225" s="522"/>
      <c r="I1225" s="83"/>
      <c r="J1225" s="58"/>
    </row>
    <row r="1226" spans="1:10" x14ac:dyDescent="0.2">
      <c r="A1226" s="58"/>
      <c r="B1226" s="572">
        <v>1218</v>
      </c>
      <c r="C1226" s="89" t="s">
        <v>10424</v>
      </c>
      <c r="D1226" s="80" t="s">
        <v>10410</v>
      </c>
      <c r="E1226" s="81" t="s">
        <v>10425</v>
      </c>
      <c r="F1226" s="84"/>
      <c r="G1226" s="542"/>
      <c r="H1226" s="522"/>
      <c r="I1226" s="83"/>
      <c r="J1226" s="58"/>
    </row>
    <row r="1227" spans="1:10" x14ac:dyDescent="0.2">
      <c r="A1227" s="58"/>
      <c r="B1227" s="572">
        <v>1219</v>
      </c>
      <c r="C1227" s="89" t="s">
        <v>11844</v>
      </c>
      <c r="D1227" s="80" t="s">
        <v>11850</v>
      </c>
      <c r="E1227" s="81" t="s">
        <v>11845</v>
      </c>
      <c r="F1227" s="84"/>
      <c r="G1227" s="542"/>
      <c r="H1227" s="522"/>
      <c r="I1227" s="83"/>
      <c r="J1227" s="58"/>
    </row>
    <row r="1228" spans="1:10" ht="140.25" x14ac:dyDescent="0.2">
      <c r="A1228" s="58"/>
      <c r="B1228" s="565">
        <v>1220</v>
      </c>
      <c r="C1228" s="89" t="s">
        <v>883</v>
      </c>
      <c r="D1228" s="80" t="s">
        <v>16441</v>
      </c>
      <c r="E1228" s="81" t="s">
        <v>2711</v>
      </c>
      <c r="F1228" s="84"/>
      <c r="G1228" s="542" t="s">
        <v>3486</v>
      </c>
      <c r="H1228" s="522" t="s">
        <v>3486</v>
      </c>
      <c r="I1228" s="83" t="s">
        <v>1675</v>
      </c>
      <c r="J1228" s="58"/>
    </row>
    <row r="1229" spans="1:10" x14ac:dyDescent="0.2">
      <c r="A1229" s="58"/>
      <c r="B1229" s="572">
        <v>1221</v>
      </c>
      <c r="C1229" s="89" t="s">
        <v>1088</v>
      </c>
      <c r="D1229" s="80" t="s">
        <v>10948</v>
      </c>
      <c r="E1229" s="81" t="s">
        <v>2713</v>
      </c>
      <c r="F1229" s="84"/>
      <c r="G1229" s="542" t="s">
        <v>3486</v>
      </c>
      <c r="H1229" s="522" t="s">
        <v>3486</v>
      </c>
      <c r="I1229" s="83" t="s">
        <v>1675</v>
      </c>
      <c r="J1229" s="58"/>
    </row>
    <row r="1230" spans="1:10" ht="25.5" x14ac:dyDescent="0.2">
      <c r="A1230" s="58"/>
      <c r="B1230" s="572">
        <v>1222</v>
      </c>
      <c r="C1230" s="89" t="s">
        <v>4029</v>
      </c>
      <c r="D1230" s="80" t="s">
        <v>11806</v>
      </c>
      <c r="E1230" s="81" t="s">
        <v>1777</v>
      </c>
      <c r="F1230" s="84"/>
      <c r="G1230" s="542" t="s">
        <v>3486</v>
      </c>
      <c r="H1230" s="522" t="s">
        <v>3486</v>
      </c>
      <c r="I1230" s="83" t="s">
        <v>1675</v>
      </c>
      <c r="J1230" s="58"/>
    </row>
    <row r="1231" spans="1:10" x14ac:dyDescent="0.2">
      <c r="A1231" s="58"/>
      <c r="B1231" s="565">
        <v>1223</v>
      </c>
      <c r="C1231" s="89" t="s">
        <v>3161</v>
      </c>
      <c r="D1231" s="80" t="s">
        <v>10896</v>
      </c>
      <c r="E1231" s="81" t="s">
        <v>3162</v>
      </c>
      <c r="F1231" s="84"/>
      <c r="G1231" s="542" t="s">
        <v>3486</v>
      </c>
      <c r="H1231" s="522" t="s">
        <v>3486</v>
      </c>
      <c r="I1231" s="83" t="s">
        <v>1675</v>
      </c>
      <c r="J1231" s="58"/>
    </row>
    <row r="1232" spans="1:10" x14ac:dyDescent="0.2">
      <c r="A1232" s="58"/>
      <c r="B1232" s="572">
        <v>1224</v>
      </c>
      <c r="C1232" s="89" t="s">
        <v>5663</v>
      </c>
      <c r="D1232" s="80" t="s">
        <v>10999</v>
      </c>
      <c r="E1232" s="81" t="s">
        <v>5664</v>
      </c>
      <c r="F1232" s="84"/>
      <c r="G1232" s="542" t="s">
        <v>3486</v>
      </c>
      <c r="H1232" s="522" t="s">
        <v>3486</v>
      </c>
      <c r="I1232" s="83" t="s">
        <v>1675</v>
      </c>
      <c r="J1232" s="58"/>
    </row>
    <row r="1233" spans="1:10" x14ac:dyDescent="0.2">
      <c r="A1233" s="58"/>
      <c r="B1233" s="572">
        <v>1225</v>
      </c>
      <c r="C1233" s="89" t="s">
        <v>9495</v>
      </c>
      <c r="D1233" s="80" t="s">
        <v>12208</v>
      </c>
      <c r="E1233" s="81" t="s">
        <v>9496</v>
      </c>
      <c r="F1233" s="84"/>
      <c r="G1233" s="542" t="s">
        <v>3486</v>
      </c>
      <c r="H1233" s="522" t="s">
        <v>3486</v>
      </c>
      <c r="I1233" s="83" t="s">
        <v>1675</v>
      </c>
      <c r="J1233" s="58"/>
    </row>
    <row r="1234" spans="1:10" ht="38.25" x14ac:dyDescent="0.2">
      <c r="A1234" s="58"/>
      <c r="B1234" s="565">
        <v>1226</v>
      </c>
      <c r="C1234" s="89" t="s">
        <v>565</v>
      </c>
      <c r="D1234" s="80" t="s">
        <v>12669</v>
      </c>
      <c r="E1234" s="81" t="s">
        <v>2712</v>
      </c>
      <c r="F1234" s="84"/>
      <c r="G1234" s="542" t="s">
        <v>3486</v>
      </c>
      <c r="H1234" s="522" t="s">
        <v>3486</v>
      </c>
      <c r="I1234" s="83" t="s">
        <v>1675</v>
      </c>
      <c r="J1234" s="58"/>
    </row>
    <row r="1235" spans="1:10" x14ac:dyDescent="0.2">
      <c r="A1235" s="58"/>
      <c r="B1235" s="572">
        <v>1227</v>
      </c>
      <c r="C1235" s="89" t="s">
        <v>104</v>
      </c>
      <c r="D1235" s="80" t="s">
        <v>12209</v>
      </c>
      <c r="E1235" s="81" t="s">
        <v>105</v>
      </c>
      <c r="F1235" s="84"/>
      <c r="G1235" s="542"/>
      <c r="H1235" s="522"/>
      <c r="I1235" s="83"/>
      <c r="J1235" s="58"/>
    </row>
    <row r="1236" spans="1:10" x14ac:dyDescent="0.2">
      <c r="A1236" s="58"/>
      <c r="B1236" s="572">
        <v>1228</v>
      </c>
      <c r="C1236" s="89" t="s">
        <v>103</v>
      </c>
      <c r="D1236" s="80" t="s">
        <v>7816</v>
      </c>
      <c r="E1236" s="81" t="s">
        <v>5841</v>
      </c>
      <c r="F1236" s="84"/>
      <c r="G1236" s="542"/>
      <c r="H1236" s="522"/>
      <c r="I1236" s="83"/>
      <c r="J1236" s="58"/>
    </row>
    <row r="1237" spans="1:10" x14ac:dyDescent="0.2">
      <c r="A1237" s="58"/>
      <c r="B1237" s="565">
        <v>1229</v>
      </c>
      <c r="C1237" s="89" t="s">
        <v>102</v>
      </c>
      <c r="D1237" s="80" t="s">
        <v>8704</v>
      </c>
      <c r="E1237" s="81" t="s">
        <v>8802</v>
      </c>
      <c r="F1237" s="84"/>
      <c r="G1237" s="542"/>
      <c r="H1237" s="522"/>
      <c r="I1237" s="83"/>
      <c r="J1237" s="58"/>
    </row>
    <row r="1238" spans="1:10" x14ac:dyDescent="0.2">
      <c r="A1238" s="58"/>
      <c r="B1238" s="572">
        <v>1230</v>
      </c>
      <c r="C1238" s="89" t="s">
        <v>10949</v>
      </c>
      <c r="D1238" s="80" t="s">
        <v>10950</v>
      </c>
      <c r="E1238" s="81" t="s">
        <v>10951</v>
      </c>
      <c r="F1238" s="84"/>
      <c r="G1238" s="542"/>
      <c r="H1238" s="522"/>
      <c r="I1238" s="83"/>
      <c r="J1238" s="58"/>
    </row>
    <row r="1239" spans="1:10" x14ac:dyDescent="0.2">
      <c r="A1239" s="58"/>
      <c r="B1239" s="572">
        <v>1231</v>
      </c>
      <c r="C1239" s="89" t="s">
        <v>10970</v>
      </c>
      <c r="D1239" s="80" t="s">
        <v>10998</v>
      </c>
      <c r="E1239" s="81" t="s">
        <v>10971</v>
      </c>
      <c r="F1239" s="84"/>
      <c r="G1239" s="542"/>
      <c r="H1239" s="522"/>
      <c r="I1239" s="83"/>
      <c r="J1239" s="58"/>
    </row>
    <row r="1240" spans="1:10" x14ac:dyDescent="0.2">
      <c r="A1240" s="58"/>
      <c r="B1240" s="565">
        <v>1232</v>
      </c>
      <c r="C1240" s="89" t="s">
        <v>11328</v>
      </c>
      <c r="D1240" s="80" t="s">
        <v>11668</v>
      </c>
      <c r="E1240" s="81" t="s">
        <v>11329</v>
      </c>
      <c r="F1240" s="84"/>
      <c r="G1240" s="542" t="s">
        <v>3486</v>
      </c>
      <c r="H1240" s="522" t="s">
        <v>3486</v>
      </c>
      <c r="I1240" s="83" t="s">
        <v>1675</v>
      </c>
      <c r="J1240" s="58"/>
    </row>
    <row r="1241" spans="1:10" ht="25.5" x14ac:dyDescent="0.2">
      <c r="A1241" s="58"/>
      <c r="B1241" s="572">
        <v>1233</v>
      </c>
      <c r="C1241" s="89" t="s">
        <v>2125</v>
      </c>
      <c r="D1241" s="80" t="s">
        <v>2126</v>
      </c>
      <c r="E1241" s="81" t="s">
        <v>4921</v>
      </c>
      <c r="F1241" s="84"/>
      <c r="G1241" s="542" t="s">
        <v>3486</v>
      </c>
      <c r="H1241" s="522" t="s">
        <v>3486</v>
      </c>
      <c r="I1241" s="83" t="s">
        <v>1675</v>
      </c>
      <c r="J1241" s="58"/>
    </row>
    <row r="1242" spans="1:10" ht="38.25" x14ac:dyDescent="0.2">
      <c r="A1242" s="58"/>
      <c r="B1242" s="572">
        <v>1234</v>
      </c>
      <c r="C1242" s="89" t="s">
        <v>1066</v>
      </c>
      <c r="D1242" s="80" t="s">
        <v>9800</v>
      </c>
      <c r="E1242" s="81" t="s">
        <v>1067</v>
      </c>
      <c r="F1242" s="84"/>
      <c r="G1242" s="542" t="s">
        <v>3486</v>
      </c>
      <c r="H1242" s="522" t="s">
        <v>3486</v>
      </c>
      <c r="I1242" s="83" t="s">
        <v>1675</v>
      </c>
      <c r="J1242" s="58"/>
    </row>
    <row r="1243" spans="1:10" x14ac:dyDescent="0.2">
      <c r="A1243" s="58"/>
      <c r="B1243" s="565">
        <v>1235</v>
      </c>
      <c r="C1243" s="89" t="s">
        <v>7173</v>
      </c>
      <c r="D1243" s="90" t="s">
        <v>4775</v>
      </c>
      <c r="E1243" s="81" t="s">
        <v>7175</v>
      </c>
      <c r="F1243" s="84"/>
      <c r="G1243" s="542" t="s">
        <v>3486</v>
      </c>
      <c r="H1243" s="522" t="s">
        <v>3486</v>
      </c>
      <c r="I1243" s="83" t="s">
        <v>1675</v>
      </c>
      <c r="J1243" s="58"/>
    </row>
    <row r="1244" spans="1:10" x14ac:dyDescent="0.2">
      <c r="A1244" s="58"/>
      <c r="B1244" s="572">
        <v>1236</v>
      </c>
      <c r="C1244" s="89" t="s">
        <v>2958</v>
      </c>
      <c r="D1244" s="90" t="s">
        <v>2959</v>
      </c>
      <c r="E1244" s="81" t="s">
        <v>2960</v>
      </c>
      <c r="F1244" s="84"/>
      <c r="G1244" s="542" t="s">
        <v>3486</v>
      </c>
      <c r="H1244" s="522" t="s">
        <v>3486</v>
      </c>
      <c r="I1244" s="83" t="s">
        <v>1675</v>
      </c>
      <c r="J1244" s="58"/>
    </row>
    <row r="1245" spans="1:10" x14ac:dyDescent="0.2">
      <c r="A1245" s="58"/>
      <c r="B1245" s="572">
        <v>1237</v>
      </c>
      <c r="C1245" s="89" t="s">
        <v>5302</v>
      </c>
      <c r="D1245" s="90" t="s">
        <v>5294</v>
      </c>
      <c r="E1245" s="81" t="s">
        <v>5303</v>
      </c>
      <c r="F1245" s="84"/>
      <c r="G1245" s="542"/>
      <c r="H1245" s="522"/>
      <c r="I1245" s="83"/>
      <c r="J1245" s="58"/>
    </row>
    <row r="1246" spans="1:10" ht="25.5" x14ac:dyDescent="0.2">
      <c r="A1246" s="58"/>
      <c r="B1246" s="565">
        <v>1238</v>
      </c>
      <c r="C1246" s="89" t="s">
        <v>2596</v>
      </c>
      <c r="D1246" s="90" t="s">
        <v>2587</v>
      </c>
      <c r="E1246" s="81" t="s">
        <v>2597</v>
      </c>
      <c r="F1246" s="84"/>
      <c r="G1246" s="542"/>
      <c r="H1246" s="522"/>
      <c r="I1246" s="83"/>
      <c r="J1246" s="58"/>
    </row>
    <row r="1247" spans="1:10" x14ac:dyDescent="0.2">
      <c r="A1247" s="58"/>
      <c r="B1247" s="572">
        <v>1239</v>
      </c>
      <c r="C1247" s="89" t="s">
        <v>12744</v>
      </c>
      <c r="D1247" s="90" t="s">
        <v>12745</v>
      </c>
      <c r="E1247" s="81" t="s">
        <v>12746</v>
      </c>
      <c r="F1247" s="84"/>
      <c r="G1247" s="542" t="s">
        <v>3486</v>
      </c>
      <c r="H1247" s="522" t="s">
        <v>3486</v>
      </c>
      <c r="I1247" s="83" t="s">
        <v>1675</v>
      </c>
      <c r="J1247" s="58"/>
    </row>
    <row r="1248" spans="1:10" x14ac:dyDescent="0.2">
      <c r="A1248" s="58"/>
      <c r="B1248" s="572">
        <v>1240</v>
      </c>
      <c r="C1248" s="89" t="s">
        <v>13402</v>
      </c>
      <c r="D1248" s="90" t="s">
        <v>13403</v>
      </c>
      <c r="E1248" s="81" t="s">
        <v>13404</v>
      </c>
      <c r="F1248" s="84"/>
      <c r="G1248" s="542" t="s">
        <v>3486</v>
      </c>
      <c r="H1248" s="522" t="s">
        <v>3486</v>
      </c>
      <c r="I1248" s="83" t="s">
        <v>1675</v>
      </c>
      <c r="J1248" s="58"/>
    </row>
    <row r="1249" spans="1:10" x14ac:dyDescent="0.2">
      <c r="A1249" s="58"/>
      <c r="B1249" s="565">
        <v>1241</v>
      </c>
      <c r="C1249" s="89" t="s">
        <v>14503</v>
      </c>
      <c r="D1249" s="90" t="s">
        <v>14504</v>
      </c>
      <c r="E1249" s="81" t="s">
        <v>14505</v>
      </c>
      <c r="F1249" s="84"/>
      <c r="G1249" s="542" t="s">
        <v>3486</v>
      </c>
      <c r="H1249" s="522" t="s">
        <v>3486</v>
      </c>
      <c r="I1249" s="83" t="s">
        <v>1675</v>
      </c>
      <c r="J1249" s="58"/>
    </row>
    <row r="1250" spans="1:10" ht="25.5" x14ac:dyDescent="0.2">
      <c r="A1250" s="58"/>
      <c r="B1250" s="572">
        <v>1242</v>
      </c>
      <c r="C1250" s="89" t="s">
        <v>6771</v>
      </c>
      <c r="D1250" s="90" t="s">
        <v>6772</v>
      </c>
      <c r="E1250" s="81" t="s">
        <v>6773</v>
      </c>
      <c r="F1250" s="84"/>
      <c r="G1250" s="542"/>
      <c r="H1250" s="522"/>
      <c r="I1250" s="83"/>
      <c r="J1250" s="58"/>
    </row>
    <row r="1251" spans="1:10" ht="25.5" x14ac:dyDescent="0.2">
      <c r="A1251" s="58"/>
      <c r="B1251" s="572">
        <v>1243</v>
      </c>
      <c r="C1251" s="89" t="s">
        <v>1829</v>
      </c>
      <c r="D1251" s="90" t="s">
        <v>1825</v>
      </c>
      <c r="E1251" s="81" t="s">
        <v>1830</v>
      </c>
      <c r="F1251" s="84"/>
      <c r="G1251" s="542"/>
      <c r="H1251" s="522"/>
      <c r="I1251" s="83"/>
      <c r="J1251" s="58"/>
    </row>
    <row r="1252" spans="1:10" ht="25.5" x14ac:dyDescent="0.2">
      <c r="A1252" s="58"/>
      <c r="B1252" s="565">
        <v>1244</v>
      </c>
      <c r="C1252" s="89" t="s">
        <v>9971</v>
      </c>
      <c r="D1252" s="90" t="s">
        <v>7804</v>
      </c>
      <c r="E1252" s="81" t="s">
        <v>1163</v>
      </c>
      <c r="F1252" s="84"/>
      <c r="G1252" s="542" t="s">
        <v>3486</v>
      </c>
      <c r="H1252" s="522" t="s">
        <v>3486</v>
      </c>
      <c r="I1252" s="83" t="s">
        <v>1675</v>
      </c>
      <c r="J1252" s="58"/>
    </row>
    <row r="1253" spans="1:10" x14ac:dyDescent="0.2">
      <c r="A1253" s="58"/>
      <c r="B1253" s="572">
        <v>1245</v>
      </c>
      <c r="C1253" s="89" t="s">
        <v>9972</v>
      </c>
      <c r="D1253" s="90" t="s">
        <v>9973</v>
      </c>
      <c r="E1253" s="81" t="s">
        <v>9974</v>
      </c>
      <c r="F1253" s="84"/>
      <c r="G1253" s="542" t="s">
        <v>3486</v>
      </c>
      <c r="H1253" s="522" t="s">
        <v>3486</v>
      </c>
      <c r="I1253" s="83" t="s">
        <v>1675</v>
      </c>
      <c r="J1253" s="58"/>
    </row>
    <row r="1254" spans="1:10" ht="38.25" x14ac:dyDescent="0.2">
      <c r="A1254" s="58"/>
      <c r="B1254" s="572">
        <v>1246</v>
      </c>
      <c r="C1254" s="89" t="s">
        <v>11177</v>
      </c>
      <c r="D1254" s="90" t="s">
        <v>11170</v>
      </c>
      <c r="E1254" s="81" t="s">
        <v>11178</v>
      </c>
      <c r="F1254" s="84"/>
      <c r="G1254" s="542" t="s">
        <v>3486</v>
      </c>
      <c r="H1254" s="522" t="s">
        <v>3486</v>
      </c>
      <c r="I1254" s="83" t="s">
        <v>1675</v>
      </c>
      <c r="J1254" s="58"/>
    </row>
    <row r="1255" spans="1:10" ht="51" x14ac:dyDescent="0.2">
      <c r="A1255" s="58"/>
      <c r="B1255" s="565">
        <v>1247</v>
      </c>
      <c r="C1255" s="89" t="s">
        <v>2436</v>
      </c>
      <c r="D1255" s="80" t="s">
        <v>10176</v>
      </c>
      <c r="E1255" s="81" t="s">
        <v>4506</v>
      </c>
      <c r="F1255" s="84"/>
      <c r="G1255" s="542" t="s">
        <v>3486</v>
      </c>
      <c r="H1255" s="522" t="s">
        <v>3486</v>
      </c>
      <c r="I1255" s="83" t="s">
        <v>1675</v>
      </c>
      <c r="J1255" s="58"/>
    </row>
    <row r="1256" spans="1:10" x14ac:dyDescent="0.2">
      <c r="A1256" s="58"/>
      <c r="B1256" s="572">
        <v>1248</v>
      </c>
      <c r="C1256" s="89" t="s">
        <v>2437</v>
      </c>
      <c r="D1256" s="80" t="s">
        <v>3164</v>
      </c>
      <c r="E1256" s="81" t="s">
        <v>3163</v>
      </c>
      <c r="F1256" s="84"/>
      <c r="G1256" s="542" t="s">
        <v>3486</v>
      </c>
      <c r="H1256" s="522" t="s">
        <v>3486</v>
      </c>
      <c r="I1256" s="83" t="s">
        <v>1675</v>
      </c>
      <c r="J1256" s="58"/>
    </row>
    <row r="1257" spans="1:10" ht="25.5" x14ac:dyDescent="0.2">
      <c r="A1257" s="58"/>
      <c r="B1257" s="572">
        <v>1249</v>
      </c>
      <c r="C1257" s="89" t="s">
        <v>2677</v>
      </c>
      <c r="D1257" s="80" t="s">
        <v>1508</v>
      </c>
      <c r="E1257" s="81" t="s">
        <v>2678</v>
      </c>
      <c r="F1257" s="84"/>
      <c r="G1257" s="542" t="s">
        <v>3486</v>
      </c>
      <c r="H1257" s="522" t="s">
        <v>3486</v>
      </c>
      <c r="I1257" s="83" t="s">
        <v>1675</v>
      </c>
      <c r="J1257" s="58"/>
    </row>
    <row r="1258" spans="1:10" ht="25.5" x14ac:dyDescent="0.2">
      <c r="A1258" s="58"/>
      <c r="B1258" s="565">
        <v>1250</v>
      </c>
      <c r="C1258" s="89" t="s">
        <v>10665</v>
      </c>
      <c r="D1258" s="80" t="s">
        <v>10658</v>
      </c>
      <c r="E1258" s="81" t="s">
        <v>10666</v>
      </c>
      <c r="F1258" s="84"/>
      <c r="G1258" s="542"/>
      <c r="H1258" s="522"/>
      <c r="I1258" s="83"/>
      <c r="J1258" s="58"/>
    </row>
    <row r="1259" spans="1:10" ht="25.5" x14ac:dyDescent="0.2">
      <c r="A1259" s="58"/>
      <c r="B1259" s="572">
        <v>1251</v>
      </c>
      <c r="C1259" s="89" t="s">
        <v>10967</v>
      </c>
      <c r="D1259" s="80" t="s">
        <v>10968</v>
      </c>
      <c r="E1259" s="81" t="s">
        <v>10969</v>
      </c>
      <c r="F1259" s="84"/>
      <c r="G1259" s="542"/>
      <c r="H1259" s="522"/>
      <c r="I1259" s="83"/>
      <c r="J1259" s="58"/>
    </row>
    <row r="1260" spans="1:10" ht="51" x14ac:dyDescent="0.2">
      <c r="A1260" s="58"/>
      <c r="B1260" s="572">
        <v>1252</v>
      </c>
      <c r="C1260" s="89" t="s">
        <v>11146</v>
      </c>
      <c r="D1260" s="80" t="s">
        <v>11123</v>
      </c>
      <c r="E1260" s="81" t="s">
        <v>11147</v>
      </c>
      <c r="F1260" s="84"/>
      <c r="G1260" s="542"/>
      <c r="H1260" s="522"/>
      <c r="I1260" s="83"/>
      <c r="J1260" s="58"/>
    </row>
    <row r="1261" spans="1:10" ht="89.25" x14ac:dyDescent="0.2">
      <c r="A1261" s="58"/>
      <c r="B1261" s="565">
        <v>1253</v>
      </c>
      <c r="C1261" s="89" t="s">
        <v>11667</v>
      </c>
      <c r="D1261" s="80" t="s">
        <v>12200</v>
      </c>
      <c r="E1261" s="81" t="s">
        <v>12210</v>
      </c>
      <c r="F1261" s="82"/>
      <c r="G1261" s="542"/>
      <c r="H1261" s="522"/>
      <c r="I1261" s="83"/>
      <c r="J1261" s="58"/>
    </row>
    <row r="1262" spans="1:10" ht="25.5" x14ac:dyDescent="0.2">
      <c r="A1262" s="58"/>
      <c r="B1262" s="572">
        <v>1254</v>
      </c>
      <c r="C1262" s="89" t="s">
        <v>11804</v>
      </c>
      <c r="D1262" s="80" t="s">
        <v>11797</v>
      </c>
      <c r="E1262" s="81" t="s">
        <v>11805</v>
      </c>
      <c r="F1262" s="84"/>
      <c r="G1262" s="542"/>
      <c r="H1262" s="522"/>
      <c r="I1262" s="83"/>
      <c r="J1262" s="58"/>
    </row>
    <row r="1263" spans="1:10" ht="38.25" x14ac:dyDescent="0.2">
      <c r="A1263" s="58"/>
      <c r="B1263" s="572">
        <v>1255</v>
      </c>
      <c r="C1263" s="89" t="s">
        <v>2950</v>
      </c>
      <c r="D1263" s="80" t="s">
        <v>12205</v>
      </c>
      <c r="E1263" s="81" t="s">
        <v>4401</v>
      </c>
      <c r="F1263" s="82" t="s">
        <v>4415</v>
      </c>
      <c r="G1263" s="542" t="s">
        <v>3486</v>
      </c>
      <c r="H1263" s="522" t="s">
        <v>3486</v>
      </c>
      <c r="I1263" s="83" t="s">
        <v>1675</v>
      </c>
      <c r="J1263" s="58"/>
    </row>
    <row r="1264" spans="1:10" ht="38.25" x14ac:dyDescent="0.2">
      <c r="A1264" s="58"/>
      <c r="B1264" s="565">
        <v>1256</v>
      </c>
      <c r="C1264" s="89" t="s">
        <v>2949</v>
      </c>
      <c r="D1264" s="80" t="s">
        <v>7530</v>
      </c>
      <c r="E1264" s="81" t="s">
        <v>2948</v>
      </c>
      <c r="F1264" s="84"/>
      <c r="G1264" s="542" t="s">
        <v>3486</v>
      </c>
      <c r="H1264" s="522" t="s">
        <v>3486</v>
      </c>
      <c r="I1264" s="83" t="s">
        <v>1675</v>
      </c>
      <c r="J1264" s="58"/>
    </row>
    <row r="1265" spans="1:10" ht="25.5" x14ac:dyDescent="0.2">
      <c r="A1265" s="58"/>
      <c r="B1265" s="572">
        <v>1257</v>
      </c>
      <c r="C1265" s="89" t="s">
        <v>2928</v>
      </c>
      <c r="D1265" s="80" t="s">
        <v>11666</v>
      </c>
      <c r="E1265" s="81" t="s">
        <v>11052</v>
      </c>
      <c r="F1265" s="82"/>
      <c r="G1265" s="542" t="s">
        <v>3486</v>
      </c>
      <c r="H1265" s="522" t="s">
        <v>3486</v>
      </c>
      <c r="I1265" s="83" t="s">
        <v>1675</v>
      </c>
      <c r="J1265" s="58"/>
    </row>
    <row r="1266" spans="1:10" ht="38.25" x14ac:dyDescent="0.2">
      <c r="A1266" s="58"/>
      <c r="B1266" s="572">
        <v>1258</v>
      </c>
      <c r="C1266" s="89" t="s">
        <v>4954</v>
      </c>
      <c r="D1266" s="80" t="s">
        <v>2796</v>
      </c>
      <c r="E1266" s="81" t="s">
        <v>2795</v>
      </c>
      <c r="F1266" s="82"/>
      <c r="G1266" s="542" t="s">
        <v>3486</v>
      </c>
      <c r="H1266" s="522" t="s">
        <v>3486</v>
      </c>
      <c r="I1266" s="83" t="s">
        <v>1675</v>
      </c>
      <c r="J1266" s="58"/>
    </row>
    <row r="1267" spans="1:10" ht="38.25" x14ac:dyDescent="0.2">
      <c r="A1267" s="58"/>
      <c r="B1267" s="565">
        <v>1259</v>
      </c>
      <c r="C1267" s="89" t="s">
        <v>3426</v>
      </c>
      <c r="D1267" s="80" t="s">
        <v>13154</v>
      </c>
      <c r="E1267" s="81" t="s">
        <v>3427</v>
      </c>
      <c r="F1267" s="82"/>
      <c r="G1267" s="542" t="s">
        <v>3486</v>
      </c>
      <c r="H1267" s="522" t="s">
        <v>3486</v>
      </c>
      <c r="I1267" s="83" t="s">
        <v>1675</v>
      </c>
      <c r="J1267" s="58"/>
    </row>
    <row r="1268" spans="1:10" ht="38.25" x14ac:dyDescent="0.2">
      <c r="A1268" s="58"/>
      <c r="B1268" s="572">
        <v>1260</v>
      </c>
      <c r="C1268" s="89" t="s">
        <v>7621</v>
      </c>
      <c r="D1268" s="80" t="s">
        <v>8809</v>
      </c>
      <c r="E1268" s="81" t="s">
        <v>7622</v>
      </c>
      <c r="F1268" s="84" t="s">
        <v>7623</v>
      </c>
      <c r="G1268" s="542" t="s">
        <v>3486</v>
      </c>
      <c r="H1268" s="522" t="s">
        <v>3486</v>
      </c>
      <c r="I1268" s="83" t="s">
        <v>1675</v>
      </c>
      <c r="J1268" s="58"/>
    </row>
    <row r="1269" spans="1:10" ht="25.5" x14ac:dyDescent="0.2">
      <c r="A1269" s="58"/>
      <c r="B1269" s="572">
        <v>1261</v>
      </c>
      <c r="C1269" s="89" t="s">
        <v>10154</v>
      </c>
      <c r="D1269" s="80" t="s">
        <v>10151</v>
      </c>
      <c r="E1269" s="81" t="s">
        <v>10155</v>
      </c>
      <c r="F1269" s="84" t="s">
        <v>7623</v>
      </c>
      <c r="G1269" s="542" t="s">
        <v>3486</v>
      </c>
      <c r="H1269" s="522" t="s">
        <v>3486</v>
      </c>
      <c r="I1269" s="83" t="s">
        <v>1675</v>
      </c>
      <c r="J1269" s="58"/>
    </row>
    <row r="1270" spans="1:10" ht="25.5" x14ac:dyDescent="0.2">
      <c r="A1270" s="58"/>
      <c r="B1270" s="565">
        <v>1262</v>
      </c>
      <c r="C1270" s="89" t="s">
        <v>13370</v>
      </c>
      <c r="D1270" s="80" t="s">
        <v>13506</v>
      </c>
      <c r="E1270" s="81" t="s">
        <v>13822</v>
      </c>
      <c r="F1270" s="84" t="s">
        <v>3729</v>
      </c>
      <c r="G1270" s="542"/>
      <c r="H1270" s="522"/>
      <c r="I1270" s="83"/>
      <c r="J1270" s="58"/>
    </row>
    <row r="1271" spans="1:10" ht="25.5" x14ac:dyDescent="0.2">
      <c r="A1271" s="58"/>
      <c r="B1271" s="572">
        <v>1263</v>
      </c>
      <c r="C1271" s="89" t="s">
        <v>13824</v>
      </c>
      <c r="D1271" s="80" t="s">
        <v>13811</v>
      </c>
      <c r="E1271" s="81" t="s">
        <v>13823</v>
      </c>
      <c r="F1271" s="84" t="s">
        <v>7623</v>
      </c>
      <c r="G1271" s="542"/>
      <c r="H1271" s="522"/>
      <c r="I1271" s="83"/>
      <c r="J1271" s="58"/>
    </row>
    <row r="1272" spans="1:10" ht="38.25" x14ac:dyDescent="0.2">
      <c r="A1272" s="58"/>
      <c r="B1272" s="572">
        <v>1264</v>
      </c>
      <c r="C1272" s="500" t="s">
        <v>10544</v>
      </c>
      <c r="D1272" s="426" t="s">
        <v>11393</v>
      </c>
      <c r="E1272" s="91" t="s">
        <v>10545</v>
      </c>
      <c r="F1272" s="524" t="s">
        <v>2225</v>
      </c>
      <c r="G1272" s="542"/>
      <c r="H1272" s="522"/>
      <c r="I1272" s="540"/>
      <c r="J1272" s="58"/>
    </row>
    <row r="1273" spans="1:10" x14ac:dyDescent="0.2">
      <c r="A1273" s="58"/>
      <c r="B1273" s="565">
        <v>1265</v>
      </c>
      <c r="C1273" s="500" t="s">
        <v>6147</v>
      </c>
      <c r="D1273" s="426" t="s">
        <v>11943</v>
      </c>
      <c r="E1273" s="70" t="s">
        <v>6148</v>
      </c>
      <c r="F1273" s="67"/>
      <c r="G1273" s="542" t="s">
        <v>3486</v>
      </c>
      <c r="H1273" s="522" t="s">
        <v>3486</v>
      </c>
      <c r="I1273" s="68" t="s">
        <v>4498</v>
      </c>
      <c r="J1273" s="58"/>
    </row>
    <row r="1274" spans="1:10" ht="25.5" x14ac:dyDescent="0.2">
      <c r="A1274" s="58"/>
      <c r="B1274" s="572">
        <v>1266</v>
      </c>
      <c r="C1274" s="500" t="s">
        <v>8104</v>
      </c>
      <c r="D1274" s="426" t="s">
        <v>13852</v>
      </c>
      <c r="E1274" s="91" t="s">
        <v>10376</v>
      </c>
      <c r="F1274" s="67"/>
      <c r="G1274" s="542"/>
      <c r="H1274" s="522"/>
      <c r="I1274" s="68"/>
      <c r="J1274" s="58"/>
    </row>
    <row r="1275" spans="1:10" ht="51" x14ac:dyDescent="0.2">
      <c r="A1275" s="58"/>
      <c r="B1275" s="572">
        <v>1267</v>
      </c>
      <c r="C1275" s="500" t="s">
        <v>10375</v>
      </c>
      <c r="D1275" s="426" t="s">
        <v>10373</v>
      </c>
      <c r="E1275" s="91" t="s">
        <v>10377</v>
      </c>
      <c r="F1275" s="92" t="s">
        <v>10378</v>
      </c>
      <c r="G1275" s="542"/>
      <c r="H1275" s="522"/>
      <c r="I1275" s="68"/>
      <c r="J1275" s="58"/>
    </row>
    <row r="1276" spans="1:10" ht="38.25" x14ac:dyDescent="0.2">
      <c r="A1276" s="58"/>
      <c r="B1276" s="565">
        <v>1268</v>
      </c>
      <c r="C1276" s="500" t="s">
        <v>11655</v>
      </c>
      <c r="D1276" s="426" t="s">
        <v>11599</v>
      </c>
      <c r="E1276" s="91" t="s">
        <v>11656</v>
      </c>
      <c r="F1276" s="92" t="s">
        <v>6807</v>
      </c>
      <c r="G1276" s="542"/>
      <c r="H1276" s="522"/>
      <c r="I1276" s="68"/>
      <c r="J1276" s="58"/>
    </row>
    <row r="1277" spans="1:10" ht="25.5" x14ac:dyDescent="0.2">
      <c r="A1277" s="58"/>
      <c r="B1277" s="572">
        <v>1269</v>
      </c>
      <c r="C1277" s="500" t="s">
        <v>1611</v>
      </c>
      <c r="D1277" s="426" t="s">
        <v>12206</v>
      </c>
      <c r="E1277" s="91" t="s">
        <v>1613</v>
      </c>
      <c r="F1277" s="92" t="s">
        <v>1612</v>
      </c>
      <c r="G1277" s="542" t="s">
        <v>3486</v>
      </c>
      <c r="H1277" s="522" t="s">
        <v>3486</v>
      </c>
      <c r="I1277" s="83" t="s">
        <v>1675</v>
      </c>
      <c r="J1277" s="58"/>
    </row>
    <row r="1278" spans="1:10" ht="25.5" x14ac:dyDescent="0.2">
      <c r="A1278" s="58"/>
      <c r="B1278" s="572">
        <v>1270</v>
      </c>
      <c r="C1278" s="500" t="s">
        <v>13366</v>
      </c>
      <c r="D1278" s="426" t="s">
        <v>13781</v>
      </c>
      <c r="E1278" s="91" t="s">
        <v>13367</v>
      </c>
      <c r="F1278" s="92" t="s">
        <v>3711</v>
      </c>
      <c r="G1278" s="542"/>
      <c r="H1278" s="522"/>
      <c r="I1278" s="83"/>
      <c r="J1278" s="58"/>
    </row>
    <row r="1279" spans="1:10" x14ac:dyDescent="0.2">
      <c r="A1279" s="58"/>
      <c r="B1279" s="565">
        <v>1271</v>
      </c>
      <c r="C1279" s="500" t="s">
        <v>13767</v>
      </c>
      <c r="D1279" s="426" t="s">
        <v>13758</v>
      </c>
      <c r="E1279" s="91" t="s">
        <v>13768</v>
      </c>
      <c r="F1279" s="92"/>
      <c r="G1279" s="542"/>
      <c r="H1279" s="522"/>
      <c r="I1279" s="83"/>
      <c r="J1279" s="58"/>
    </row>
    <row r="1280" spans="1:10" ht="102" x14ac:dyDescent="0.2">
      <c r="A1280" s="58"/>
      <c r="B1280" s="572">
        <v>1272</v>
      </c>
      <c r="C1280" s="500" t="s">
        <v>7238</v>
      </c>
      <c r="D1280" s="426" t="s">
        <v>14458</v>
      </c>
      <c r="E1280" s="91" t="s">
        <v>5079</v>
      </c>
      <c r="F1280" s="92"/>
      <c r="G1280" s="542" t="s">
        <v>3486</v>
      </c>
      <c r="H1280" s="522" t="s">
        <v>3486</v>
      </c>
      <c r="I1280" s="68" t="s">
        <v>4498</v>
      </c>
      <c r="J1280" s="58"/>
    </row>
    <row r="1281" spans="1:10" x14ac:dyDescent="0.2">
      <c r="A1281" s="58"/>
      <c r="B1281" s="572">
        <v>1273</v>
      </c>
      <c r="C1281" s="500" t="s">
        <v>4722</v>
      </c>
      <c r="D1281" s="426" t="s">
        <v>9425</v>
      </c>
      <c r="E1281" s="91" t="s">
        <v>7240</v>
      </c>
      <c r="F1281" s="92"/>
      <c r="G1281" s="542" t="s">
        <v>3486</v>
      </c>
      <c r="H1281" s="522" t="s">
        <v>3486</v>
      </c>
      <c r="I1281" s="68" t="s">
        <v>4498</v>
      </c>
      <c r="J1281" s="58"/>
    </row>
    <row r="1282" spans="1:10" ht="25.5" x14ac:dyDescent="0.2">
      <c r="A1282" s="58"/>
      <c r="B1282" s="565">
        <v>1274</v>
      </c>
      <c r="C1282" s="500" t="s">
        <v>7234</v>
      </c>
      <c r="D1282" s="426" t="s">
        <v>7232</v>
      </c>
      <c r="E1282" s="91" t="s">
        <v>7235</v>
      </c>
      <c r="F1282" s="92"/>
      <c r="G1282" s="542"/>
      <c r="H1282" s="522"/>
      <c r="I1282" s="68"/>
      <c r="J1282" s="58"/>
    </row>
    <row r="1283" spans="1:10" x14ac:dyDescent="0.2">
      <c r="A1283" s="58"/>
      <c r="B1283" s="572">
        <v>1275</v>
      </c>
      <c r="C1283" s="500" t="s">
        <v>3445</v>
      </c>
      <c r="D1283" s="426" t="s">
        <v>1279</v>
      </c>
      <c r="E1283" s="91" t="s">
        <v>3446</v>
      </c>
      <c r="F1283" s="92"/>
      <c r="G1283" s="542"/>
      <c r="H1283" s="522"/>
      <c r="I1283" s="68"/>
      <c r="J1283" s="58"/>
    </row>
    <row r="1284" spans="1:10" ht="25.5" x14ac:dyDescent="0.2">
      <c r="A1284" s="58"/>
      <c r="B1284" s="572">
        <v>1276</v>
      </c>
      <c r="C1284" s="500" t="s">
        <v>10922</v>
      </c>
      <c r="D1284" s="426" t="s">
        <v>10936</v>
      </c>
      <c r="E1284" s="91" t="s">
        <v>10923</v>
      </c>
      <c r="F1284" s="92"/>
      <c r="G1284" s="542"/>
      <c r="H1284" s="522"/>
      <c r="I1284" s="68"/>
      <c r="J1284" s="58"/>
    </row>
    <row r="1285" spans="1:10" ht="25.5" x14ac:dyDescent="0.2">
      <c r="A1285" s="58"/>
      <c r="B1285" s="565">
        <v>1277</v>
      </c>
      <c r="C1285" s="500" t="s">
        <v>11161</v>
      </c>
      <c r="D1285" s="426" t="s">
        <v>11123</v>
      </c>
      <c r="E1285" s="91" t="s">
        <v>11162</v>
      </c>
      <c r="F1285" s="92"/>
      <c r="G1285" s="542"/>
      <c r="H1285" s="522"/>
      <c r="I1285" s="68"/>
      <c r="J1285" s="58"/>
    </row>
    <row r="1286" spans="1:10" x14ac:dyDescent="0.2">
      <c r="A1286" s="58"/>
      <c r="B1286" s="572">
        <v>1278</v>
      </c>
      <c r="C1286" s="500" t="s">
        <v>12046</v>
      </c>
      <c r="D1286" s="426" t="s">
        <v>12028</v>
      </c>
      <c r="E1286" s="91" t="s">
        <v>12045</v>
      </c>
      <c r="F1286" s="92"/>
      <c r="G1286" s="542" t="s">
        <v>3486</v>
      </c>
      <c r="H1286" s="522" t="s">
        <v>3486</v>
      </c>
      <c r="I1286" s="68" t="s">
        <v>4498</v>
      </c>
      <c r="J1286" s="58"/>
    </row>
    <row r="1287" spans="1:10" ht="25.5" x14ac:dyDescent="0.2">
      <c r="A1287" s="58"/>
      <c r="B1287" s="572">
        <v>1279</v>
      </c>
      <c r="C1287" s="500" t="s">
        <v>12482</v>
      </c>
      <c r="D1287" s="426" t="s">
        <v>12483</v>
      </c>
      <c r="E1287" s="91" t="s">
        <v>12484</v>
      </c>
      <c r="F1287" s="92"/>
      <c r="G1287" s="542" t="s">
        <v>3486</v>
      </c>
      <c r="H1287" s="522" t="s">
        <v>3486</v>
      </c>
      <c r="I1287" s="68" t="s">
        <v>4498</v>
      </c>
      <c r="J1287" s="58"/>
    </row>
    <row r="1288" spans="1:10" ht="38.25" x14ac:dyDescent="0.2">
      <c r="A1288" s="58"/>
      <c r="B1288" s="565">
        <v>1280</v>
      </c>
      <c r="C1288" s="500" t="s">
        <v>11201</v>
      </c>
      <c r="D1288" s="426" t="s">
        <v>11202</v>
      </c>
      <c r="E1288" s="91" t="s">
        <v>11203</v>
      </c>
      <c r="F1288" s="92"/>
      <c r="G1288" s="542"/>
      <c r="H1288" s="522"/>
      <c r="I1288" s="68"/>
      <c r="J1288" s="58"/>
    </row>
    <row r="1289" spans="1:10" ht="38.25" x14ac:dyDescent="0.2">
      <c r="A1289" s="58"/>
      <c r="B1289" s="572">
        <v>1281</v>
      </c>
      <c r="C1289" s="500" t="s">
        <v>10082</v>
      </c>
      <c r="D1289" s="426" t="s">
        <v>9859</v>
      </c>
      <c r="E1289" s="91" t="s">
        <v>10083</v>
      </c>
      <c r="F1289" s="92" t="s">
        <v>9220</v>
      </c>
      <c r="G1289" s="542"/>
      <c r="H1289" s="522"/>
      <c r="I1289" s="68"/>
      <c r="J1289" s="58"/>
    </row>
    <row r="1290" spans="1:10" ht="63.75" x14ac:dyDescent="0.2">
      <c r="A1290" s="58"/>
      <c r="B1290" s="572">
        <v>1282</v>
      </c>
      <c r="C1290" s="500" t="s">
        <v>13516</v>
      </c>
      <c r="D1290" s="426" t="s">
        <v>13826</v>
      </c>
      <c r="E1290" s="91" t="s">
        <v>13517</v>
      </c>
      <c r="F1290" s="92" t="s">
        <v>7556</v>
      </c>
      <c r="G1290" s="542"/>
      <c r="H1290" s="522"/>
      <c r="I1290" s="540" t="s">
        <v>4498</v>
      </c>
      <c r="J1290" s="58"/>
    </row>
    <row r="1291" spans="1:10" ht="25.5" x14ac:dyDescent="0.2">
      <c r="A1291" s="58"/>
      <c r="B1291" s="565">
        <v>1283</v>
      </c>
      <c r="C1291" s="500" t="s">
        <v>4543</v>
      </c>
      <c r="D1291" s="426" t="s">
        <v>11574</v>
      </c>
      <c r="E1291" s="91" t="s">
        <v>5274</v>
      </c>
      <c r="F1291" s="92"/>
      <c r="G1291" s="542" t="s">
        <v>3486</v>
      </c>
      <c r="H1291" s="522" t="s">
        <v>3486</v>
      </c>
      <c r="I1291" s="68" t="s">
        <v>4498</v>
      </c>
      <c r="J1291" s="58"/>
    </row>
    <row r="1292" spans="1:10" ht="25.5" x14ac:dyDescent="0.2">
      <c r="A1292" s="58"/>
      <c r="B1292" s="572">
        <v>1284</v>
      </c>
      <c r="C1292" s="500" t="s">
        <v>2329</v>
      </c>
      <c r="D1292" s="426" t="s">
        <v>12207</v>
      </c>
      <c r="E1292" s="91" t="s">
        <v>9070</v>
      </c>
      <c r="F1292" s="524" t="s">
        <v>9069</v>
      </c>
      <c r="G1292" s="542" t="s">
        <v>3486</v>
      </c>
      <c r="H1292" s="522" t="s">
        <v>3486</v>
      </c>
      <c r="I1292" s="68" t="s">
        <v>4498</v>
      </c>
      <c r="J1292" s="58"/>
    </row>
    <row r="1293" spans="1:10" ht="25.5" x14ac:dyDescent="0.2">
      <c r="A1293" s="58"/>
      <c r="B1293" s="572">
        <v>1285</v>
      </c>
      <c r="C1293" s="500" t="s">
        <v>8173</v>
      </c>
      <c r="D1293" s="426" t="s">
        <v>13365</v>
      </c>
      <c r="E1293" s="91" t="s">
        <v>2660</v>
      </c>
      <c r="F1293" s="524" t="s">
        <v>9069</v>
      </c>
      <c r="G1293" s="542" t="s">
        <v>3486</v>
      </c>
      <c r="H1293" s="522" t="s">
        <v>3486</v>
      </c>
      <c r="I1293" s="68" t="s">
        <v>4498</v>
      </c>
      <c r="J1293" s="58"/>
    </row>
    <row r="1294" spans="1:10" ht="76.5" x14ac:dyDescent="0.2">
      <c r="A1294" s="58"/>
      <c r="B1294" s="565">
        <v>1286</v>
      </c>
      <c r="C1294" s="500" t="s">
        <v>13827</v>
      </c>
      <c r="D1294" s="426" t="s">
        <v>13811</v>
      </c>
      <c r="E1294" s="91" t="s">
        <v>13828</v>
      </c>
      <c r="F1294" s="524" t="s">
        <v>13829</v>
      </c>
      <c r="G1294" s="542"/>
      <c r="H1294" s="522"/>
      <c r="I1294" s="68"/>
      <c r="J1294" s="58"/>
    </row>
    <row r="1295" spans="1:10" ht="25.5" x14ac:dyDescent="0.2">
      <c r="A1295" s="58"/>
      <c r="B1295" s="572">
        <v>1287</v>
      </c>
      <c r="C1295" s="89" t="s">
        <v>880</v>
      </c>
      <c r="D1295" s="80" t="s">
        <v>10939</v>
      </c>
      <c r="E1295" s="81" t="s">
        <v>7555</v>
      </c>
      <c r="F1295" s="84" t="s">
        <v>7556</v>
      </c>
      <c r="G1295" s="542" t="s">
        <v>3486</v>
      </c>
      <c r="H1295" s="522" t="s">
        <v>3486</v>
      </c>
      <c r="I1295" s="83" t="s">
        <v>1675</v>
      </c>
      <c r="J1295" s="58"/>
    </row>
    <row r="1296" spans="1:10" ht="25.5" x14ac:dyDescent="0.2">
      <c r="A1296" s="58"/>
      <c r="B1296" s="572">
        <v>1288</v>
      </c>
      <c r="C1296" s="89" t="s">
        <v>3170</v>
      </c>
      <c r="D1296" s="80" t="s">
        <v>10940</v>
      </c>
      <c r="E1296" s="81" t="s">
        <v>3171</v>
      </c>
      <c r="F1296" s="84" t="s">
        <v>7556</v>
      </c>
      <c r="G1296" s="542" t="s">
        <v>3486</v>
      </c>
      <c r="H1296" s="522" t="s">
        <v>3486</v>
      </c>
      <c r="I1296" s="83" t="s">
        <v>1675</v>
      </c>
      <c r="J1296" s="58"/>
    </row>
    <row r="1297" spans="1:10" ht="51" x14ac:dyDescent="0.2">
      <c r="A1297" s="58"/>
      <c r="B1297" s="565">
        <v>1289</v>
      </c>
      <c r="C1297" s="89" t="s">
        <v>13358</v>
      </c>
      <c r="D1297" s="80" t="s">
        <v>13636</v>
      </c>
      <c r="E1297" s="81" t="s">
        <v>13359</v>
      </c>
      <c r="F1297" s="84" t="s">
        <v>7557</v>
      </c>
      <c r="G1297" s="542"/>
      <c r="H1297" s="522"/>
      <c r="I1297" s="83"/>
      <c r="J1297" s="58"/>
    </row>
    <row r="1298" spans="1:10" ht="38.25" x14ac:dyDescent="0.2">
      <c r="A1298" s="58"/>
      <c r="B1298" s="572">
        <v>1290</v>
      </c>
      <c r="C1298" s="89" t="s">
        <v>3525</v>
      </c>
      <c r="D1298" s="80" t="s">
        <v>457</v>
      </c>
      <c r="E1298" s="81" t="s">
        <v>4606</v>
      </c>
      <c r="F1298" s="84" t="s">
        <v>4607</v>
      </c>
      <c r="G1298" s="542" t="s">
        <v>3486</v>
      </c>
      <c r="H1298" s="522" t="s">
        <v>3486</v>
      </c>
      <c r="I1298" s="83" t="s">
        <v>1675</v>
      </c>
      <c r="J1298" s="58"/>
    </row>
    <row r="1299" spans="1:10" ht="25.5" x14ac:dyDescent="0.2">
      <c r="A1299" s="58"/>
      <c r="B1299" s="572">
        <v>1291</v>
      </c>
      <c r="C1299" s="89" t="s">
        <v>5063</v>
      </c>
      <c r="D1299" s="80" t="s">
        <v>5062</v>
      </c>
      <c r="E1299" s="81" t="s">
        <v>2994</v>
      </c>
      <c r="F1299" s="84"/>
      <c r="G1299" s="542"/>
      <c r="H1299" s="522"/>
      <c r="I1299" s="83"/>
      <c r="J1299" s="58"/>
    </row>
    <row r="1300" spans="1:10" ht="25.5" x14ac:dyDescent="0.2">
      <c r="A1300" s="58"/>
      <c r="B1300" s="565">
        <v>1292</v>
      </c>
      <c r="C1300" s="89" t="s">
        <v>6805</v>
      </c>
      <c r="D1300" s="80" t="s">
        <v>7816</v>
      </c>
      <c r="E1300" s="81" t="s">
        <v>6806</v>
      </c>
      <c r="F1300" s="84" t="s">
        <v>6807</v>
      </c>
      <c r="G1300" s="542"/>
      <c r="H1300" s="522"/>
      <c r="I1300" s="83"/>
      <c r="J1300" s="58"/>
    </row>
    <row r="1301" spans="1:10" ht="25.5" x14ac:dyDescent="0.2">
      <c r="A1301" s="58"/>
      <c r="B1301" s="572">
        <v>1293</v>
      </c>
      <c r="C1301" s="89" t="s">
        <v>11140</v>
      </c>
      <c r="D1301" s="80" t="s">
        <v>11123</v>
      </c>
      <c r="E1301" s="81" t="s">
        <v>11141</v>
      </c>
      <c r="F1301" s="84" t="s">
        <v>8749</v>
      </c>
      <c r="G1301" s="542"/>
      <c r="H1301" s="522"/>
      <c r="I1301" s="83"/>
      <c r="J1301" s="58"/>
    </row>
    <row r="1302" spans="1:10" ht="63.75" x14ac:dyDescent="0.2">
      <c r="A1302" s="58"/>
      <c r="B1302" s="572">
        <v>1294</v>
      </c>
      <c r="C1302" s="89" t="s">
        <v>13389</v>
      </c>
      <c r="D1302" s="80" t="s">
        <v>13386</v>
      </c>
      <c r="E1302" s="81" t="s">
        <v>13390</v>
      </c>
      <c r="F1302" s="84"/>
      <c r="G1302" s="542"/>
      <c r="H1302" s="522"/>
      <c r="I1302" s="83"/>
      <c r="J1302" s="58"/>
    </row>
    <row r="1303" spans="1:10" ht="63.75" x14ac:dyDescent="0.2">
      <c r="A1303" s="58"/>
      <c r="B1303" s="565">
        <v>1295</v>
      </c>
      <c r="C1303" s="89" t="s">
        <v>9174</v>
      </c>
      <c r="D1303" s="80" t="s">
        <v>13872</v>
      </c>
      <c r="E1303" s="81" t="s">
        <v>11494</v>
      </c>
      <c r="F1303" s="84" t="s">
        <v>7075</v>
      </c>
      <c r="G1303" s="542"/>
      <c r="H1303" s="522"/>
      <c r="I1303" s="83"/>
      <c r="J1303" s="58"/>
    </row>
    <row r="1304" spans="1:10" ht="25.5" x14ac:dyDescent="0.2">
      <c r="A1304" s="58"/>
      <c r="B1304" s="572">
        <v>1296</v>
      </c>
      <c r="C1304" s="89" t="s">
        <v>5788</v>
      </c>
      <c r="D1304" s="80" t="s">
        <v>11028</v>
      </c>
      <c r="E1304" s="81" t="s">
        <v>5790</v>
      </c>
      <c r="F1304" s="84" t="s">
        <v>5789</v>
      </c>
      <c r="G1304" s="542" t="s">
        <v>3486</v>
      </c>
      <c r="H1304" s="522" t="s">
        <v>3486</v>
      </c>
      <c r="I1304" s="83" t="s">
        <v>1675</v>
      </c>
      <c r="J1304" s="58"/>
    </row>
    <row r="1305" spans="1:10" ht="25.5" x14ac:dyDescent="0.2">
      <c r="A1305" s="58"/>
      <c r="B1305" s="572">
        <v>1297</v>
      </c>
      <c r="C1305" s="89" t="s">
        <v>13135</v>
      </c>
      <c r="D1305" s="80" t="s">
        <v>13766</v>
      </c>
      <c r="E1305" s="81" t="s">
        <v>13136</v>
      </c>
      <c r="F1305" s="84"/>
      <c r="G1305" s="542"/>
      <c r="H1305" s="522"/>
      <c r="I1305" s="83"/>
      <c r="J1305" s="58"/>
    </row>
    <row r="1306" spans="1:10" ht="51" x14ac:dyDescent="0.2">
      <c r="A1306" s="58"/>
      <c r="B1306" s="565">
        <v>1298</v>
      </c>
      <c r="C1306" s="89" t="s">
        <v>4412</v>
      </c>
      <c r="D1306" s="80" t="s">
        <v>12343</v>
      </c>
      <c r="E1306" s="81" t="s">
        <v>2256</v>
      </c>
      <c r="F1306" s="82" t="s">
        <v>4413</v>
      </c>
      <c r="G1306" s="542" t="s">
        <v>3486</v>
      </c>
      <c r="H1306" s="522" t="s">
        <v>3486</v>
      </c>
      <c r="I1306" s="83" t="s">
        <v>1675</v>
      </c>
      <c r="J1306" s="58"/>
    </row>
    <row r="1307" spans="1:10" ht="51" x14ac:dyDescent="0.2">
      <c r="A1307" s="58"/>
      <c r="B1307" s="572">
        <v>1299</v>
      </c>
      <c r="C1307" s="89" t="s">
        <v>3541</v>
      </c>
      <c r="D1307" s="80" t="s">
        <v>13779</v>
      </c>
      <c r="E1307" s="81" t="s">
        <v>11657</v>
      </c>
      <c r="F1307" s="82" t="s">
        <v>11643</v>
      </c>
      <c r="G1307" s="542"/>
      <c r="H1307" s="522"/>
      <c r="I1307" s="83"/>
      <c r="J1307" s="58"/>
    </row>
    <row r="1308" spans="1:10" ht="25.5" x14ac:dyDescent="0.2">
      <c r="A1308" s="58"/>
      <c r="B1308" s="572">
        <v>1300</v>
      </c>
      <c r="C1308" s="89" t="s">
        <v>13816</v>
      </c>
      <c r="D1308" s="80" t="s">
        <v>13507</v>
      </c>
      <c r="E1308" s="81" t="s">
        <v>13520</v>
      </c>
      <c r="F1308" s="82" t="s">
        <v>13521</v>
      </c>
      <c r="G1308" s="542"/>
      <c r="H1308" s="522"/>
      <c r="I1308" s="83"/>
      <c r="J1308" s="58"/>
    </row>
    <row r="1309" spans="1:10" ht="25.5" x14ac:dyDescent="0.2">
      <c r="A1309" s="58"/>
      <c r="B1309" s="565">
        <v>1301</v>
      </c>
      <c r="C1309" s="89" t="s">
        <v>13815</v>
      </c>
      <c r="D1309" s="80" t="s">
        <v>13811</v>
      </c>
      <c r="E1309" s="81" t="s">
        <v>13814</v>
      </c>
      <c r="F1309" s="82"/>
      <c r="G1309" s="542"/>
      <c r="H1309" s="522"/>
      <c r="I1309" s="83"/>
      <c r="J1309" s="58"/>
    </row>
    <row r="1310" spans="1:10" ht="63.75" x14ac:dyDescent="0.2">
      <c r="A1310" s="58"/>
      <c r="B1310" s="572">
        <v>1302</v>
      </c>
      <c r="C1310" s="89" t="s">
        <v>2731</v>
      </c>
      <c r="D1310" s="80" t="s">
        <v>13629</v>
      </c>
      <c r="E1310" s="81" t="s">
        <v>2466</v>
      </c>
      <c r="F1310" s="82" t="s">
        <v>9069</v>
      </c>
      <c r="G1310" s="542" t="s">
        <v>3486</v>
      </c>
      <c r="H1310" s="522" t="s">
        <v>3486</v>
      </c>
      <c r="I1310" s="83" t="s">
        <v>1675</v>
      </c>
      <c r="J1310" s="58"/>
    </row>
    <row r="1311" spans="1:10" ht="25.5" x14ac:dyDescent="0.2">
      <c r="A1311" s="58"/>
      <c r="B1311" s="572">
        <v>1303</v>
      </c>
      <c r="C1311" s="89" t="s">
        <v>2732</v>
      </c>
      <c r="D1311" s="80" t="s">
        <v>5629</v>
      </c>
      <c r="E1311" s="81" t="s">
        <v>2735</v>
      </c>
      <c r="F1311" s="82" t="s">
        <v>9069</v>
      </c>
      <c r="G1311" s="542" t="s">
        <v>3486</v>
      </c>
      <c r="H1311" s="522" t="s">
        <v>3486</v>
      </c>
      <c r="I1311" s="83" t="s">
        <v>1675</v>
      </c>
      <c r="J1311" s="58"/>
    </row>
    <row r="1312" spans="1:10" ht="25.5" x14ac:dyDescent="0.2">
      <c r="A1312" s="58"/>
      <c r="B1312" s="565">
        <v>1304</v>
      </c>
      <c r="C1312" s="89" t="s">
        <v>5784</v>
      </c>
      <c r="D1312" s="80" t="s">
        <v>456</v>
      </c>
      <c r="E1312" s="81" t="s">
        <v>5785</v>
      </c>
      <c r="F1312" s="82" t="s">
        <v>9069</v>
      </c>
      <c r="G1312" s="542" t="s">
        <v>3486</v>
      </c>
      <c r="H1312" s="522" t="s">
        <v>3486</v>
      </c>
      <c r="I1312" s="83" t="s">
        <v>1675</v>
      </c>
      <c r="J1312" s="58"/>
    </row>
    <row r="1313" spans="1:10" ht="25.5" x14ac:dyDescent="0.2">
      <c r="A1313" s="58"/>
      <c r="B1313" s="572">
        <v>1305</v>
      </c>
      <c r="C1313" s="89" t="s">
        <v>6892</v>
      </c>
      <c r="D1313" s="80" t="s">
        <v>11053</v>
      </c>
      <c r="E1313" s="81" t="s">
        <v>6893</v>
      </c>
      <c r="F1313" s="82"/>
      <c r="G1313" s="542" t="s">
        <v>3486</v>
      </c>
      <c r="H1313" s="522" t="s">
        <v>3486</v>
      </c>
      <c r="I1313" s="83" t="s">
        <v>1675</v>
      </c>
      <c r="J1313" s="58"/>
    </row>
    <row r="1314" spans="1:10" x14ac:dyDescent="0.2">
      <c r="A1314" s="58"/>
      <c r="B1314" s="572">
        <v>1306</v>
      </c>
      <c r="C1314" s="89" t="s">
        <v>11528</v>
      </c>
      <c r="D1314" s="80" t="s">
        <v>11436</v>
      </c>
      <c r="E1314" s="81" t="s">
        <v>11529</v>
      </c>
      <c r="F1314" s="82" t="s">
        <v>9069</v>
      </c>
      <c r="G1314" s="542" t="s">
        <v>3486</v>
      </c>
      <c r="H1314" s="522" t="s">
        <v>3486</v>
      </c>
      <c r="I1314" s="83" t="s">
        <v>1675</v>
      </c>
      <c r="J1314" s="58"/>
    </row>
    <row r="1315" spans="1:10" ht="25.5" x14ac:dyDescent="0.2">
      <c r="A1315" s="58"/>
      <c r="B1315" s="565">
        <v>1307</v>
      </c>
      <c r="C1315" s="89" t="s">
        <v>8946</v>
      </c>
      <c r="D1315" s="80" t="s">
        <v>717</v>
      </c>
      <c r="E1315" s="81" t="s">
        <v>8947</v>
      </c>
      <c r="F1315" s="82"/>
      <c r="G1315" s="542"/>
      <c r="H1315" s="522"/>
      <c r="I1315" s="83"/>
      <c r="J1315" s="58"/>
    </row>
    <row r="1316" spans="1:10" x14ac:dyDescent="0.2">
      <c r="A1316" s="58"/>
      <c r="B1316" s="572">
        <v>1308</v>
      </c>
      <c r="C1316" s="89" t="s">
        <v>5676</v>
      </c>
      <c r="D1316" s="80" t="s">
        <v>10407</v>
      </c>
      <c r="E1316" s="81" t="s">
        <v>5677</v>
      </c>
      <c r="F1316" s="84"/>
      <c r="G1316" s="542" t="s">
        <v>3486</v>
      </c>
      <c r="H1316" s="522" t="s">
        <v>3486</v>
      </c>
      <c r="I1316" s="83" t="s">
        <v>1675</v>
      </c>
      <c r="J1316" s="58"/>
    </row>
    <row r="1317" spans="1:10" ht="25.5" x14ac:dyDescent="0.2">
      <c r="A1317" s="58"/>
      <c r="B1317" s="572">
        <v>1309</v>
      </c>
      <c r="C1317" s="89" t="s">
        <v>9528</v>
      </c>
      <c r="D1317" s="80" t="s">
        <v>11473</v>
      </c>
      <c r="E1317" s="81" t="s">
        <v>4791</v>
      </c>
      <c r="F1317" s="82" t="s">
        <v>4792</v>
      </c>
      <c r="G1317" s="542" t="s">
        <v>3486</v>
      </c>
      <c r="H1317" s="522" t="s">
        <v>3486</v>
      </c>
      <c r="I1317" s="83" t="s">
        <v>1675</v>
      </c>
      <c r="J1317" s="58"/>
    </row>
    <row r="1318" spans="1:10" x14ac:dyDescent="0.2">
      <c r="A1318" s="58"/>
      <c r="B1318" s="565">
        <v>1310</v>
      </c>
      <c r="C1318" s="89" t="s">
        <v>9529</v>
      </c>
      <c r="D1318" s="80" t="s">
        <v>6496</v>
      </c>
      <c r="E1318" s="81" t="s">
        <v>9530</v>
      </c>
      <c r="F1318" s="82"/>
      <c r="G1318" s="542" t="s">
        <v>3486</v>
      </c>
      <c r="H1318" s="522" t="s">
        <v>3486</v>
      </c>
      <c r="I1318" s="83" t="s">
        <v>1675</v>
      </c>
      <c r="J1318" s="58"/>
    </row>
    <row r="1319" spans="1:10" ht="25.5" x14ac:dyDescent="0.2">
      <c r="A1319" s="58"/>
      <c r="B1319" s="572">
        <v>1311</v>
      </c>
      <c r="C1319" s="89" t="s">
        <v>4065</v>
      </c>
      <c r="D1319" s="80" t="s">
        <v>6692</v>
      </c>
      <c r="E1319" s="81" t="s">
        <v>5768</v>
      </c>
      <c r="F1319" s="82" t="s">
        <v>5767</v>
      </c>
      <c r="G1319" s="542" t="s">
        <v>3486</v>
      </c>
      <c r="H1319" s="522" t="s">
        <v>3486</v>
      </c>
      <c r="I1319" s="83" t="s">
        <v>1675</v>
      </c>
      <c r="J1319" s="58"/>
    </row>
    <row r="1320" spans="1:10" ht="25.5" x14ac:dyDescent="0.2">
      <c r="A1320" s="58"/>
      <c r="B1320" s="572">
        <v>1312</v>
      </c>
      <c r="C1320" s="89" t="s">
        <v>3032</v>
      </c>
      <c r="D1320" s="80" t="s">
        <v>7645</v>
      </c>
      <c r="E1320" s="81" t="s">
        <v>3033</v>
      </c>
      <c r="F1320" s="82" t="s">
        <v>3034</v>
      </c>
      <c r="G1320" s="542" t="s">
        <v>3486</v>
      </c>
      <c r="H1320" s="522" t="s">
        <v>3486</v>
      </c>
      <c r="I1320" s="83" t="s">
        <v>1675</v>
      </c>
      <c r="J1320" s="58"/>
    </row>
    <row r="1321" spans="1:10" ht="25.5" x14ac:dyDescent="0.2">
      <c r="A1321" s="58"/>
      <c r="B1321" s="565">
        <v>1313</v>
      </c>
      <c r="C1321" s="89" t="s">
        <v>2693</v>
      </c>
      <c r="D1321" s="80" t="s">
        <v>13628</v>
      </c>
      <c r="E1321" s="81" t="s">
        <v>4621</v>
      </c>
      <c r="F1321" s="82" t="s">
        <v>3034</v>
      </c>
      <c r="G1321" s="542" t="s">
        <v>3486</v>
      </c>
      <c r="H1321" s="522" t="s">
        <v>3486</v>
      </c>
      <c r="I1321" s="83" t="s">
        <v>1675</v>
      </c>
      <c r="J1321" s="58"/>
    </row>
    <row r="1322" spans="1:10" ht="25.5" x14ac:dyDescent="0.2">
      <c r="A1322" s="58"/>
      <c r="B1322" s="572">
        <v>1314</v>
      </c>
      <c r="C1322" s="89" t="s">
        <v>13630</v>
      </c>
      <c r="D1322" s="80" t="s">
        <v>13821</v>
      </c>
      <c r="E1322" s="81" t="s">
        <v>13631</v>
      </c>
      <c r="F1322" s="82"/>
      <c r="G1322" s="542"/>
      <c r="H1322" s="522"/>
      <c r="I1322" s="83"/>
      <c r="J1322" s="58"/>
    </row>
    <row r="1323" spans="1:10" ht="63.75" x14ac:dyDescent="0.2">
      <c r="A1323" s="58"/>
      <c r="B1323" s="572">
        <v>1315</v>
      </c>
      <c r="C1323" s="89" t="s">
        <v>13637</v>
      </c>
      <c r="D1323" s="80" t="s">
        <v>13638</v>
      </c>
      <c r="E1323" s="81" t="s">
        <v>13639</v>
      </c>
      <c r="F1323" s="82" t="s">
        <v>13640</v>
      </c>
      <c r="G1323" s="542"/>
      <c r="H1323" s="522"/>
      <c r="I1323" s="83"/>
      <c r="J1323" s="58"/>
    </row>
    <row r="1324" spans="1:10" ht="25.5" x14ac:dyDescent="0.2">
      <c r="A1324" s="58"/>
      <c r="B1324" s="565">
        <v>1316</v>
      </c>
      <c r="C1324" s="89" t="s">
        <v>10419</v>
      </c>
      <c r="D1324" s="80" t="s">
        <v>716</v>
      </c>
      <c r="E1324" s="81" t="s">
        <v>4621</v>
      </c>
      <c r="F1324" s="82" t="s">
        <v>3034</v>
      </c>
      <c r="G1324" s="542"/>
      <c r="H1324" s="522"/>
      <c r="I1324" s="83"/>
      <c r="J1324" s="58"/>
    </row>
    <row r="1325" spans="1:10" ht="25.5" x14ac:dyDescent="0.2">
      <c r="A1325" s="58"/>
      <c r="B1325" s="572">
        <v>1317</v>
      </c>
      <c r="C1325" s="89" t="s">
        <v>10423</v>
      </c>
      <c r="D1325" s="80" t="s">
        <v>10410</v>
      </c>
      <c r="E1325" s="81" t="s">
        <v>10422</v>
      </c>
      <c r="F1325" s="82" t="s">
        <v>3034</v>
      </c>
      <c r="G1325" s="542"/>
      <c r="H1325" s="522"/>
      <c r="I1325" s="83"/>
      <c r="J1325" s="58"/>
    </row>
    <row r="1326" spans="1:10" x14ac:dyDescent="0.2">
      <c r="A1326" s="58"/>
      <c r="B1326" s="572">
        <v>1318</v>
      </c>
      <c r="C1326" s="89" t="s">
        <v>16</v>
      </c>
      <c r="D1326" s="80" t="s">
        <v>11527</v>
      </c>
      <c r="E1326" s="81" t="s">
        <v>17</v>
      </c>
      <c r="F1326" s="82" t="s">
        <v>3034</v>
      </c>
      <c r="G1326" s="542"/>
      <c r="H1326" s="522"/>
      <c r="I1326" s="83"/>
      <c r="J1326" s="58"/>
    </row>
    <row r="1327" spans="1:10" x14ac:dyDescent="0.2">
      <c r="A1327" s="58"/>
      <c r="B1327" s="565">
        <v>1319</v>
      </c>
      <c r="C1327" s="89" t="s">
        <v>13813</v>
      </c>
      <c r="D1327" s="80" t="s">
        <v>13811</v>
      </c>
      <c r="E1327" s="81" t="s">
        <v>13812</v>
      </c>
      <c r="F1327" s="82" t="s">
        <v>4460</v>
      </c>
      <c r="G1327" s="542"/>
      <c r="H1327" s="522"/>
      <c r="I1327" s="83"/>
      <c r="J1327" s="58"/>
    </row>
    <row r="1328" spans="1:10" ht="51" x14ac:dyDescent="0.2">
      <c r="A1328" s="58"/>
      <c r="B1328" s="572">
        <v>1320</v>
      </c>
      <c r="C1328" s="89" t="s">
        <v>13537</v>
      </c>
      <c r="D1328" s="80" t="s">
        <v>13538</v>
      </c>
      <c r="E1328" s="81" t="s">
        <v>13539</v>
      </c>
      <c r="F1328" s="82" t="s">
        <v>6657</v>
      </c>
      <c r="G1328" s="542"/>
      <c r="H1328" s="522"/>
      <c r="I1328" s="83"/>
      <c r="J1328" s="58"/>
    </row>
    <row r="1329" spans="1:10" ht="25.5" x14ac:dyDescent="0.2">
      <c r="A1329" s="58"/>
      <c r="B1329" s="572">
        <v>1321</v>
      </c>
      <c r="C1329" s="89" t="s">
        <v>11523</v>
      </c>
      <c r="D1329" s="80" t="s">
        <v>11017</v>
      </c>
      <c r="E1329" s="81" t="s">
        <v>11029</v>
      </c>
      <c r="F1329" s="82" t="s">
        <v>4607</v>
      </c>
      <c r="G1329" s="542"/>
      <c r="H1329" s="522"/>
      <c r="I1329" s="83"/>
      <c r="J1329" s="58"/>
    </row>
    <row r="1330" spans="1:10" ht="25.5" x14ac:dyDescent="0.2">
      <c r="A1330" s="58"/>
      <c r="B1330" s="565">
        <v>1322</v>
      </c>
      <c r="C1330" s="89" t="s">
        <v>11525</v>
      </c>
      <c r="D1330" s="80" t="s">
        <v>13820</v>
      </c>
      <c r="E1330" s="81" t="s">
        <v>11526</v>
      </c>
      <c r="F1330" s="82" t="s">
        <v>4607</v>
      </c>
      <c r="G1330" s="542"/>
      <c r="H1330" s="522"/>
      <c r="I1330" s="83"/>
      <c r="J1330" s="58"/>
    </row>
    <row r="1331" spans="1:10" ht="38.25" x14ac:dyDescent="0.2">
      <c r="A1331" s="58"/>
      <c r="B1331" s="572">
        <v>1323</v>
      </c>
      <c r="C1331" s="89" t="s">
        <v>8838</v>
      </c>
      <c r="D1331" s="80" t="s">
        <v>8840</v>
      </c>
      <c r="E1331" s="81" t="s">
        <v>10420</v>
      </c>
      <c r="F1331" s="82"/>
      <c r="G1331" s="542"/>
      <c r="H1331" s="522"/>
      <c r="I1331" s="83"/>
      <c r="J1331" s="58"/>
    </row>
    <row r="1332" spans="1:10" x14ac:dyDescent="0.2">
      <c r="A1332" s="58"/>
      <c r="B1332" s="572">
        <v>1324</v>
      </c>
      <c r="C1332" s="89" t="s">
        <v>4761</v>
      </c>
      <c r="D1332" s="80" t="s">
        <v>4762</v>
      </c>
      <c r="E1332" s="81" t="s">
        <v>7477</v>
      </c>
      <c r="F1332" s="84"/>
      <c r="G1332" s="542" t="s">
        <v>3486</v>
      </c>
      <c r="H1332" s="522" t="s">
        <v>3486</v>
      </c>
      <c r="I1332" s="83" t="s">
        <v>1675</v>
      </c>
      <c r="J1332" s="58"/>
    </row>
    <row r="1333" spans="1:10" x14ac:dyDescent="0.2">
      <c r="A1333" s="58"/>
      <c r="B1333" s="565">
        <v>1325</v>
      </c>
      <c r="C1333" s="89" t="s">
        <v>4149</v>
      </c>
      <c r="D1333" s="80" t="s">
        <v>4145</v>
      </c>
      <c r="E1333" s="81" t="s">
        <v>1551</v>
      </c>
      <c r="F1333" s="84"/>
      <c r="G1333" s="542" t="s">
        <v>3486</v>
      </c>
      <c r="H1333" s="522" t="s">
        <v>3486</v>
      </c>
      <c r="I1333" s="83" t="s">
        <v>1675</v>
      </c>
      <c r="J1333" s="58"/>
    </row>
    <row r="1334" spans="1:10" x14ac:dyDescent="0.2">
      <c r="A1334" s="58"/>
      <c r="B1334" s="572">
        <v>1326</v>
      </c>
      <c r="C1334" s="89" t="s">
        <v>1813</v>
      </c>
      <c r="D1334" s="80" t="s">
        <v>1814</v>
      </c>
      <c r="E1334" s="81" t="s">
        <v>1815</v>
      </c>
      <c r="F1334" s="84"/>
      <c r="G1334" s="542" t="s">
        <v>3486</v>
      </c>
      <c r="H1334" s="522" t="s">
        <v>3486</v>
      </c>
      <c r="I1334" s="83" t="s">
        <v>1675</v>
      </c>
      <c r="J1334" s="58"/>
    </row>
    <row r="1335" spans="1:10" ht="25.5" x14ac:dyDescent="0.2">
      <c r="A1335" s="58"/>
      <c r="B1335" s="572">
        <v>1327</v>
      </c>
      <c r="C1335" s="89" t="s">
        <v>12874</v>
      </c>
      <c r="D1335" s="80" t="s">
        <v>8757</v>
      </c>
      <c r="E1335" s="81" t="s">
        <v>8758</v>
      </c>
      <c r="F1335" s="84"/>
      <c r="G1335" s="542" t="s">
        <v>3486</v>
      </c>
      <c r="H1335" s="522" t="s">
        <v>3486</v>
      </c>
      <c r="I1335" s="83" t="s">
        <v>1675</v>
      </c>
      <c r="J1335" s="58"/>
    </row>
    <row r="1336" spans="1:10" x14ac:dyDescent="0.2">
      <c r="A1336" s="58"/>
      <c r="B1336" s="565">
        <v>1328</v>
      </c>
      <c r="C1336" s="89" t="s">
        <v>12875</v>
      </c>
      <c r="D1336" s="80" t="s">
        <v>12876</v>
      </c>
      <c r="E1336" s="81" t="s">
        <v>12877</v>
      </c>
      <c r="F1336" s="84"/>
      <c r="G1336" s="542" t="s">
        <v>3486</v>
      </c>
      <c r="H1336" s="522" t="s">
        <v>3486</v>
      </c>
      <c r="I1336" s="83" t="s">
        <v>1675</v>
      </c>
      <c r="J1336" s="58"/>
    </row>
    <row r="1337" spans="1:10" x14ac:dyDescent="0.2">
      <c r="A1337" s="58"/>
      <c r="B1337" s="572">
        <v>1329</v>
      </c>
      <c r="C1337" s="89" t="s">
        <v>3441</v>
      </c>
      <c r="D1337" s="80" t="s">
        <v>3442</v>
      </c>
      <c r="E1337" s="81" t="s">
        <v>3444</v>
      </c>
      <c r="F1337" s="84"/>
      <c r="G1337" s="542" t="s">
        <v>3486</v>
      </c>
      <c r="H1337" s="522" t="s">
        <v>3486</v>
      </c>
      <c r="I1337" s="83" t="s">
        <v>1675</v>
      </c>
      <c r="J1337" s="58"/>
    </row>
    <row r="1338" spans="1:10" x14ac:dyDescent="0.2">
      <c r="A1338" s="58"/>
      <c r="B1338" s="572">
        <v>1330</v>
      </c>
      <c r="C1338" s="89" t="s">
        <v>573</v>
      </c>
      <c r="D1338" s="80" t="s">
        <v>574</v>
      </c>
      <c r="E1338" s="81" t="s">
        <v>575</v>
      </c>
      <c r="F1338" s="84"/>
      <c r="G1338" s="542"/>
      <c r="H1338" s="522"/>
      <c r="I1338" s="83"/>
      <c r="J1338" s="58"/>
    </row>
    <row r="1339" spans="1:10" ht="25.5" x14ac:dyDescent="0.2">
      <c r="A1339" s="58"/>
      <c r="B1339" s="565">
        <v>1331</v>
      </c>
      <c r="C1339" s="89" t="s">
        <v>6157</v>
      </c>
      <c r="D1339" s="80" t="s">
        <v>5842</v>
      </c>
      <c r="E1339" s="81" t="s">
        <v>6158</v>
      </c>
      <c r="F1339" s="84"/>
      <c r="G1339" s="542" t="s">
        <v>3486</v>
      </c>
      <c r="H1339" s="522" t="s">
        <v>3486</v>
      </c>
      <c r="I1339" s="83" t="s">
        <v>1675</v>
      </c>
      <c r="J1339" s="58"/>
    </row>
    <row r="1340" spans="1:10" ht="38.25" x14ac:dyDescent="0.2">
      <c r="A1340" s="58"/>
      <c r="B1340" s="572">
        <v>1332</v>
      </c>
      <c r="C1340" s="89" t="s">
        <v>7770</v>
      </c>
      <c r="D1340" s="80" t="s">
        <v>6934</v>
      </c>
      <c r="E1340" s="81" t="s">
        <v>886</v>
      </c>
      <c r="F1340" s="85" t="s">
        <v>7165</v>
      </c>
      <c r="G1340" s="542" t="s">
        <v>3486</v>
      </c>
      <c r="H1340" s="522" t="s">
        <v>3486</v>
      </c>
      <c r="I1340" s="83" t="s">
        <v>1675</v>
      </c>
      <c r="J1340" s="58"/>
    </row>
    <row r="1341" spans="1:10" ht="25.5" x14ac:dyDescent="0.2">
      <c r="A1341" s="58"/>
      <c r="B1341" s="572">
        <v>1333</v>
      </c>
      <c r="C1341" s="89" t="s">
        <v>11661</v>
      </c>
      <c r="D1341" s="80" t="s">
        <v>11599</v>
      </c>
      <c r="E1341" s="81" t="s">
        <v>12194</v>
      </c>
      <c r="F1341" s="85" t="s">
        <v>11662</v>
      </c>
      <c r="G1341" s="542" t="s">
        <v>3486</v>
      </c>
      <c r="H1341" s="522" t="s">
        <v>3486</v>
      </c>
      <c r="I1341" s="83" t="s">
        <v>1675</v>
      </c>
      <c r="J1341" s="58"/>
    </row>
    <row r="1342" spans="1:10" ht="25.5" x14ac:dyDescent="0.2">
      <c r="A1342" s="58"/>
      <c r="B1342" s="565">
        <v>1334</v>
      </c>
      <c r="C1342" s="89" t="s">
        <v>12195</v>
      </c>
      <c r="D1342" s="80" t="s">
        <v>12080</v>
      </c>
      <c r="E1342" s="81" t="s">
        <v>12196</v>
      </c>
      <c r="F1342" s="603" t="s">
        <v>12197</v>
      </c>
      <c r="G1342" s="542" t="s">
        <v>3486</v>
      </c>
      <c r="H1342" s="522" t="s">
        <v>3486</v>
      </c>
      <c r="I1342" s="83" t="s">
        <v>1675</v>
      </c>
      <c r="J1342" s="58"/>
    </row>
    <row r="1343" spans="1:10" ht="63.75" x14ac:dyDescent="0.2">
      <c r="A1343" s="58"/>
      <c r="B1343" s="572">
        <v>1335</v>
      </c>
      <c r="C1343" s="89" t="s">
        <v>5531</v>
      </c>
      <c r="D1343" s="80" t="s">
        <v>12080</v>
      </c>
      <c r="E1343" s="81" t="s">
        <v>12186</v>
      </c>
      <c r="F1343" s="84" t="s">
        <v>9068</v>
      </c>
      <c r="G1343" s="542"/>
      <c r="H1343" s="522"/>
      <c r="I1343" s="83"/>
      <c r="J1343" s="58"/>
    </row>
    <row r="1344" spans="1:10" ht="38.25" x14ac:dyDescent="0.2">
      <c r="A1344" s="58"/>
      <c r="B1344" s="572">
        <v>1336</v>
      </c>
      <c r="C1344" s="89" t="s">
        <v>10480</v>
      </c>
      <c r="D1344" s="80" t="s">
        <v>11910</v>
      </c>
      <c r="E1344" s="81" t="s">
        <v>10482</v>
      </c>
      <c r="F1344" s="85" t="s">
        <v>7623</v>
      </c>
      <c r="G1344" s="542"/>
      <c r="H1344" s="522"/>
      <c r="I1344" s="83"/>
      <c r="J1344" s="58"/>
    </row>
    <row r="1345" spans="1:10" ht="51" x14ac:dyDescent="0.2">
      <c r="A1345" s="58"/>
      <c r="B1345" s="565">
        <v>1337</v>
      </c>
      <c r="C1345" s="89" t="s">
        <v>13016</v>
      </c>
      <c r="D1345" s="80" t="s">
        <v>10481</v>
      </c>
      <c r="E1345" s="81" t="s">
        <v>10483</v>
      </c>
      <c r="F1345" s="85" t="s">
        <v>6144</v>
      </c>
      <c r="G1345" s="542"/>
      <c r="H1345" s="522"/>
      <c r="I1345" s="83"/>
      <c r="J1345" s="58"/>
    </row>
    <row r="1346" spans="1:10" ht="51" x14ac:dyDescent="0.2">
      <c r="A1346" s="58"/>
      <c r="B1346" s="572">
        <v>1338</v>
      </c>
      <c r="C1346" s="89" t="s">
        <v>13017</v>
      </c>
      <c r="D1346" s="80" t="s">
        <v>13002</v>
      </c>
      <c r="E1346" s="81" t="s">
        <v>13018</v>
      </c>
      <c r="F1346" s="85" t="s">
        <v>3863</v>
      </c>
      <c r="G1346" s="542"/>
      <c r="H1346" s="522"/>
      <c r="I1346" s="83"/>
      <c r="J1346" s="58"/>
    </row>
    <row r="1347" spans="1:10" ht="127.5" x14ac:dyDescent="0.2">
      <c r="A1347" s="58"/>
      <c r="B1347" s="572">
        <v>1339</v>
      </c>
      <c r="C1347" s="89" t="s">
        <v>13014</v>
      </c>
      <c r="D1347" s="80" t="s">
        <v>13541</v>
      </c>
      <c r="E1347" s="81" t="s">
        <v>13015</v>
      </c>
      <c r="F1347" s="85" t="s">
        <v>7557</v>
      </c>
      <c r="G1347" s="542"/>
      <c r="H1347" s="522"/>
      <c r="I1347" s="83"/>
      <c r="J1347" s="58"/>
    </row>
    <row r="1348" spans="1:10" ht="178.5" x14ac:dyDescent="0.2">
      <c r="A1348" s="58"/>
      <c r="B1348" s="565">
        <v>1340</v>
      </c>
      <c r="C1348" s="89" t="s">
        <v>13019</v>
      </c>
      <c r="D1348" s="80" t="s">
        <v>13165</v>
      </c>
      <c r="E1348" s="81" t="s">
        <v>13021</v>
      </c>
      <c r="F1348" s="85" t="s">
        <v>13020</v>
      </c>
      <c r="G1348" s="542"/>
      <c r="H1348" s="522"/>
      <c r="I1348" s="83"/>
      <c r="J1348" s="58"/>
    </row>
    <row r="1349" spans="1:10" ht="63.75" x14ac:dyDescent="0.2">
      <c r="A1349" s="58"/>
      <c r="B1349" s="572">
        <v>1341</v>
      </c>
      <c r="C1349" s="89" t="s">
        <v>11065</v>
      </c>
      <c r="D1349" s="80" t="s">
        <v>11062</v>
      </c>
      <c r="E1349" s="81" t="s">
        <v>11064</v>
      </c>
      <c r="F1349" s="85" t="s">
        <v>11063</v>
      </c>
      <c r="G1349" s="542"/>
      <c r="H1349" s="522"/>
      <c r="I1349" s="83"/>
      <c r="J1349" s="58"/>
    </row>
    <row r="1350" spans="1:10" ht="25.5" x14ac:dyDescent="0.2">
      <c r="A1350" s="58"/>
      <c r="B1350" s="572">
        <v>1342</v>
      </c>
      <c r="C1350" s="89" t="s">
        <v>11471</v>
      </c>
      <c r="D1350" s="80" t="s">
        <v>11436</v>
      </c>
      <c r="E1350" s="81" t="s">
        <v>11472</v>
      </c>
      <c r="F1350" s="85" t="s">
        <v>11063</v>
      </c>
      <c r="G1350" s="542"/>
      <c r="H1350" s="522"/>
      <c r="I1350" s="83"/>
      <c r="J1350" s="58"/>
    </row>
    <row r="1351" spans="1:10" x14ac:dyDescent="0.2">
      <c r="A1351" s="58"/>
      <c r="B1351" s="565">
        <v>1343</v>
      </c>
      <c r="C1351" s="89" t="s">
        <v>7775</v>
      </c>
      <c r="D1351" s="80" t="s">
        <v>3630</v>
      </c>
      <c r="E1351" s="81" t="s">
        <v>7778</v>
      </c>
      <c r="F1351" s="85"/>
      <c r="G1351" s="542" t="s">
        <v>3486</v>
      </c>
      <c r="H1351" s="522" t="s">
        <v>3486</v>
      </c>
      <c r="I1351" s="83" t="s">
        <v>1675</v>
      </c>
      <c r="J1351" s="58"/>
    </row>
    <row r="1352" spans="1:10" x14ac:dyDescent="0.2">
      <c r="A1352" s="58"/>
      <c r="B1352" s="572">
        <v>1344</v>
      </c>
      <c r="C1352" s="89" t="s">
        <v>7777</v>
      </c>
      <c r="D1352" s="80" t="s">
        <v>7779</v>
      </c>
      <c r="E1352" s="81" t="s">
        <v>7776</v>
      </c>
      <c r="F1352" s="84"/>
      <c r="G1352" s="542" t="s">
        <v>3486</v>
      </c>
      <c r="H1352" s="522" t="s">
        <v>3486</v>
      </c>
      <c r="I1352" s="83" t="s">
        <v>1675</v>
      </c>
      <c r="J1352" s="58"/>
    </row>
    <row r="1353" spans="1:10" x14ac:dyDescent="0.2">
      <c r="A1353" s="58"/>
      <c r="B1353" s="572">
        <v>1345</v>
      </c>
      <c r="C1353" s="89" t="s">
        <v>3637</v>
      </c>
      <c r="D1353" s="80" t="s">
        <v>3632</v>
      </c>
      <c r="E1353" s="81" t="s">
        <v>3636</v>
      </c>
      <c r="F1353" s="84"/>
      <c r="G1353" s="542" t="s">
        <v>3486</v>
      </c>
      <c r="H1353" s="522" t="s">
        <v>3486</v>
      </c>
      <c r="I1353" s="83" t="s">
        <v>1675</v>
      </c>
      <c r="J1353" s="58"/>
    </row>
    <row r="1354" spans="1:10" x14ac:dyDescent="0.2">
      <c r="A1354" s="58"/>
      <c r="B1354" s="565">
        <v>1346</v>
      </c>
      <c r="C1354" s="89" t="s">
        <v>12269</v>
      </c>
      <c r="D1354" s="80" t="s">
        <v>12254</v>
      </c>
      <c r="E1354" s="81" t="s">
        <v>12270</v>
      </c>
      <c r="F1354" s="84"/>
      <c r="G1354" s="542" t="s">
        <v>3486</v>
      </c>
      <c r="H1354" s="522" t="s">
        <v>3486</v>
      </c>
      <c r="I1354" s="83" t="s">
        <v>1675</v>
      </c>
      <c r="J1354" s="58"/>
    </row>
    <row r="1355" spans="1:10" x14ac:dyDescent="0.2">
      <c r="A1355" s="58"/>
      <c r="B1355" s="572">
        <v>1347</v>
      </c>
      <c r="C1355" s="89" t="s">
        <v>5754</v>
      </c>
      <c r="D1355" s="80" t="s">
        <v>1157</v>
      </c>
      <c r="E1355" s="81" t="s">
        <v>5755</v>
      </c>
      <c r="F1355" s="84"/>
      <c r="G1355" s="542" t="s">
        <v>3486</v>
      </c>
      <c r="H1355" s="522" t="s">
        <v>3486</v>
      </c>
      <c r="I1355" s="83" t="s">
        <v>1675</v>
      </c>
      <c r="J1355" s="58"/>
    </row>
    <row r="1356" spans="1:10" x14ac:dyDescent="0.2">
      <c r="A1356" s="58"/>
      <c r="B1356" s="572">
        <v>1348</v>
      </c>
      <c r="C1356" s="89" t="s">
        <v>12360</v>
      </c>
      <c r="D1356" s="80" t="s">
        <v>2682</v>
      </c>
      <c r="E1356" s="81" t="s">
        <v>2683</v>
      </c>
      <c r="F1356" s="84"/>
      <c r="G1356" s="542" t="s">
        <v>3486</v>
      </c>
      <c r="H1356" s="522" t="s">
        <v>3486</v>
      </c>
      <c r="I1356" s="83" t="s">
        <v>1675</v>
      </c>
      <c r="J1356" s="58"/>
    </row>
    <row r="1357" spans="1:10" x14ac:dyDescent="0.2">
      <c r="A1357" s="58"/>
      <c r="B1357" s="565">
        <v>1349</v>
      </c>
      <c r="C1357" s="89" t="s">
        <v>12361</v>
      </c>
      <c r="D1357" s="80" t="s">
        <v>12355</v>
      </c>
      <c r="E1357" s="81" t="s">
        <v>12362</v>
      </c>
      <c r="F1357" s="84"/>
      <c r="G1357" s="542" t="s">
        <v>3486</v>
      </c>
      <c r="H1357" s="522" t="s">
        <v>3486</v>
      </c>
      <c r="I1357" s="83" t="s">
        <v>1675</v>
      </c>
      <c r="J1357" s="58"/>
    </row>
    <row r="1358" spans="1:10" x14ac:dyDescent="0.2">
      <c r="A1358" s="58"/>
      <c r="B1358" s="572">
        <v>1350</v>
      </c>
      <c r="C1358" s="89" t="s">
        <v>12633</v>
      </c>
      <c r="D1358" s="80" t="s">
        <v>12631</v>
      </c>
      <c r="E1358" s="81" t="s">
        <v>12634</v>
      </c>
      <c r="F1358" s="84"/>
      <c r="G1358" s="542" t="s">
        <v>3486</v>
      </c>
      <c r="H1358" s="522" t="s">
        <v>3486</v>
      </c>
      <c r="I1358" s="83" t="s">
        <v>1675</v>
      </c>
      <c r="J1358" s="58"/>
    </row>
    <row r="1359" spans="1:10" ht="38.25" x14ac:dyDescent="0.2">
      <c r="A1359" s="58"/>
      <c r="B1359" s="572">
        <v>1351</v>
      </c>
      <c r="C1359" s="500" t="s">
        <v>7554</v>
      </c>
      <c r="D1359" s="426" t="s">
        <v>7616</v>
      </c>
      <c r="E1359" s="91" t="s">
        <v>6961</v>
      </c>
      <c r="F1359" s="92" t="s">
        <v>7557</v>
      </c>
      <c r="G1359" s="542" t="s">
        <v>3486</v>
      </c>
      <c r="H1359" s="522" t="s">
        <v>3486</v>
      </c>
      <c r="I1359" s="68" t="s">
        <v>3880</v>
      </c>
      <c r="J1359" s="58"/>
    </row>
    <row r="1360" spans="1:10" ht="38.25" x14ac:dyDescent="0.2">
      <c r="A1360" s="58"/>
      <c r="B1360" s="565">
        <v>1352</v>
      </c>
      <c r="C1360" s="500" t="s">
        <v>12146</v>
      </c>
      <c r="D1360" s="426" t="s">
        <v>12080</v>
      </c>
      <c r="E1360" s="91" t="s">
        <v>12147</v>
      </c>
      <c r="F1360" s="92"/>
      <c r="G1360" s="542"/>
      <c r="H1360" s="522"/>
      <c r="I1360" s="68"/>
      <c r="J1360" s="58"/>
    </row>
    <row r="1361" spans="1:10" ht="63.75" x14ac:dyDescent="0.2">
      <c r="A1361" s="58"/>
      <c r="B1361" s="572">
        <v>1353</v>
      </c>
      <c r="C1361" s="500" t="s">
        <v>7230</v>
      </c>
      <c r="D1361" s="426" t="s">
        <v>8433</v>
      </c>
      <c r="E1361" s="91" t="s">
        <v>6259</v>
      </c>
      <c r="F1361" s="92" t="s">
        <v>3495</v>
      </c>
      <c r="G1361" s="542" t="s">
        <v>3486</v>
      </c>
      <c r="H1361" s="522" t="s">
        <v>3486</v>
      </c>
      <c r="I1361" s="68" t="s">
        <v>3880</v>
      </c>
      <c r="J1361" s="58"/>
    </row>
    <row r="1362" spans="1:10" ht="38.25" x14ac:dyDescent="0.2">
      <c r="A1362" s="58"/>
      <c r="B1362" s="572">
        <v>1354</v>
      </c>
      <c r="C1362" s="500" t="s">
        <v>7231</v>
      </c>
      <c r="D1362" s="426" t="s">
        <v>7232</v>
      </c>
      <c r="E1362" s="91" t="s">
        <v>7233</v>
      </c>
      <c r="F1362" s="92"/>
      <c r="G1362" s="542"/>
      <c r="H1362" s="522"/>
      <c r="I1362" s="68"/>
      <c r="J1362" s="58"/>
    </row>
    <row r="1363" spans="1:10" ht="76.5" x14ac:dyDescent="0.2">
      <c r="A1363" s="58"/>
      <c r="B1363" s="565">
        <v>1355</v>
      </c>
      <c r="C1363" s="500" t="s">
        <v>13580</v>
      </c>
      <c r="D1363" s="426" t="s">
        <v>13548</v>
      </c>
      <c r="E1363" s="91" t="s">
        <v>13581</v>
      </c>
      <c r="F1363" s="524" t="s">
        <v>13572</v>
      </c>
      <c r="G1363" s="542"/>
      <c r="H1363" s="522"/>
      <c r="I1363" s="540"/>
      <c r="J1363" s="58"/>
    </row>
    <row r="1364" spans="1:10" ht="76.5" x14ac:dyDescent="0.2">
      <c r="A1364" s="58"/>
      <c r="B1364" s="572">
        <v>1356</v>
      </c>
      <c r="C1364" s="500" t="s">
        <v>13842</v>
      </c>
      <c r="D1364" s="426" t="s">
        <v>13811</v>
      </c>
      <c r="E1364" s="91" t="s">
        <v>13844</v>
      </c>
      <c r="F1364" s="524" t="s">
        <v>13843</v>
      </c>
      <c r="G1364" s="542"/>
      <c r="H1364" s="522"/>
      <c r="I1364" s="540"/>
      <c r="J1364" s="58"/>
    </row>
    <row r="1365" spans="1:10" ht="63.75" x14ac:dyDescent="0.2">
      <c r="A1365" s="58"/>
      <c r="B1365" s="572">
        <v>1357</v>
      </c>
      <c r="C1365" s="500" t="s">
        <v>11476</v>
      </c>
      <c r="D1365" s="426" t="s">
        <v>11784</v>
      </c>
      <c r="E1365" s="91" t="s">
        <v>11477</v>
      </c>
      <c r="F1365" s="92"/>
      <c r="G1365" s="542"/>
      <c r="H1365" s="522"/>
      <c r="I1365" s="68"/>
      <c r="J1365" s="58"/>
    </row>
    <row r="1366" spans="1:10" ht="25.5" x14ac:dyDescent="0.2">
      <c r="A1366" s="58"/>
      <c r="B1366" s="565">
        <v>1358</v>
      </c>
      <c r="C1366" s="500" t="s">
        <v>9473</v>
      </c>
      <c r="D1366" s="426" t="s">
        <v>1597</v>
      </c>
      <c r="E1366" s="91" t="s">
        <v>9474</v>
      </c>
      <c r="F1366" s="92"/>
      <c r="G1366" s="542"/>
      <c r="H1366" s="522"/>
      <c r="I1366" s="68"/>
      <c r="J1366" s="58"/>
    </row>
    <row r="1367" spans="1:10" ht="25.5" x14ac:dyDescent="0.2">
      <c r="A1367" s="58"/>
      <c r="B1367" s="572">
        <v>1359</v>
      </c>
      <c r="C1367" s="500" t="s">
        <v>13533</v>
      </c>
      <c r="D1367" s="426" t="s">
        <v>13534</v>
      </c>
      <c r="E1367" s="91" t="s">
        <v>13535</v>
      </c>
      <c r="F1367" s="92" t="s">
        <v>13512</v>
      </c>
      <c r="G1367" s="542"/>
      <c r="H1367" s="522"/>
      <c r="I1367" s="68"/>
      <c r="J1367" s="58"/>
    </row>
    <row r="1368" spans="1:10" ht="140.25" x14ac:dyDescent="0.2">
      <c r="A1368" s="58"/>
      <c r="B1368" s="572">
        <v>1360</v>
      </c>
      <c r="C1368" s="500" t="s">
        <v>13140</v>
      </c>
      <c r="D1368" s="426" t="s">
        <v>13567</v>
      </c>
      <c r="E1368" s="91" t="s">
        <v>13141</v>
      </c>
      <c r="F1368" s="92"/>
      <c r="G1368" s="542"/>
      <c r="H1368" s="522"/>
      <c r="I1368" s="68"/>
      <c r="J1368" s="58"/>
    </row>
    <row r="1369" spans="1:10" ht="38.25" x14ac:dyDescent="0.2">
      <c r="A1369" s="58"/>
      <c r="B1369" s="565">
        <v>1361</v>
      </c>
      <c r="C1369" s="500" t="s">
        <v>525</v>
      </c>
      <c r="D1369" s="426" t="s">
        <v>523</v>
      </c>
      <c r="E1369" s="91" t="s">
        <v>524</v>
      </c>
      <c r="F1369" s="92"/>
      <c r="G1369" s="542"/>
      <c r="H1369" s="522"/>
      <c r="I1369" s="68"/>
      <c r="J1369" s="58"/>
    </row>
    <row r="1370" spans="1:10" ht="38.25" x14ac:dyDescent="0.2">
      <c r="A1370" s="58"/>
      <c r="B1370" s="572">
        <v>1362</v>
      </c>
      <c r="C1370" s="500" t="s">
        <v>881</v>
      </c>
      <c r="D1370" s="426" t="s">
        <v>12934</v>
      </c>
      <c r="E1370" s="91" t="s">
        <v>4402</v>
      </c>
      <c r="F1370" s="524" t="s">
        <v>4414</v>
      </c>
      <c r="G1370" s="542" t="s">
        <v>3486</v>
      </c>
      <c r="H1370" s="522" t="s">
        <v>3486</v>
      </c>
      <c r="I1370" s="68" t="s">
        <v>3880</v>
      </c>
      <c r="J1370" s="58"/>
    </row>
    <row r="1371" spans="1:10" ht="38.25" x14ac:dyDescent="0.2">
      <c r="A1371" s="58"/>
      <c r="B1371" s="572">
        <v>1363</v>
      </c>
      <c r="C1371" s="500" t="s">
        <v>13360</v>
      </c>
      <c r="D1371" s="426" t="s">
        <v>13361</v>
      </c>
      <c r="E1371" s="91" t="s">
        <v>9864</v>
      </c>
      <c r="F1371" s="524" t="s">
        <v>9862</v>
      </c>
      <c r="G1371" s="542"/>
      <c r="H1371" s="522"/>
      <c r="I1371" s="68"/>
      <c r="J1371" s="58"/>
    </row>
    <row r="1372" spans="1:10" ht="38.25" x14ac:dyDescent="0.2">
      <c r="A1372" s="58"/>
      <c r="B1372" s="565">
        <v>1364</v>
      </c>
      <c r="C1372" s="500" t="s">
        <v>13363</v>
      </c>
      <c r="D1372" s="426" t="s">
        <v>13345</v>
      </c>
      <c r="E1372" s="91" t="s">
        <v>13364</v>
      </c>
      <c r="F1372" s="524" t="s">
        <v>9862</v>
      </c>
      <c r="G1372" s="542"/>
      <c r="H1372" s="522"/>
      <c r="I1372" s="68"/>
      <c r="J1372" s="58"/>
    </row>
    <row r="1373" spans="1:10" ht="51" x14ac:dyDescent="0.2">
      <c r="A1373" s="58"/>
      <c r="B1373" s="572">
        <v>1365</v>
      </c>
      <c r="C1373" s="500" t="s">
        <v>5847</v>
      </c>
      <c r="D1373" s="426" t="s">
        <v>5848</v>
      </c>
      <c r="E1373" s="91" t="s">
        <v>5849</v>
      </c>
      <c r="F1373" s="524"/>
      <c r="G1373" s="542"/>
      <c r="H1373" s="522"/>
      <c r="I1373" s="68"/>
      <c r="J1373" s="58"/>
    </row>
    <row r="1374" spans="1:10" ht="89.25" x14ac:dyDescent="0.2">
      <c r="A1374" s="58"/>
      <c r="B1374" s="572">
        <v>1366</v>
      </c>
      <c r="C1374" s="500" t="s">
        <v>11464</v>
      </c>
      <c r="D1374" s="426" t="s">
        <v>11436</v>
      </c>
      <c r="E1374" s="91" t="s">
        <v>11465</v>
      </c>
      <c r="F1374" s="524" t="s">
        <v>11441</v>
      </c>
      <c r="G1374" s="542"/>
      <c r="H1374" s="522"/>
      <c r="I1374" s="68"/>
      <c r="J1374" s="58"/>
    </row>
    <row r="1375" spans="1:10" ht="63.75" x14ac:dyDescent="0.2">
      <c r="A1375" s="58"/>
      <c r="B1375" s="565">
        <v>1367</v>
      </c>
      <c r="C1375" s="500" t="s">
        <v>7624</v>
      </c>
      <c r="D1375" s="426" t="s">
        <v>13372</v>
      </c>
      <c r="E1375" s="91" t="s">
        <v>13371</v>
      </c>
      <c r="F1375" s="92" t="s">
        <v>4607</v>
      </c>
      <c r="G1375" s="542"/>
      <c r="H1375" s="522"/>
      <c r="I1375" s="68"/>
      <c r="J1375" s="58"/>
    </row>
    <row r="1376" spans="1:10" ht="89.25" x14ac:dyDescent="0.2">
      <c r="A1376" s="58"/>
      <c r="B1376" s="572">
        <v>1368</v>
      </c>
      <c r="C1376" s="500" t="s">
        <v>11148</v>
      </c>
      <c r="D1376" s="426" t="s">
        <v>11123</v>
      </c>
      <c r="E1376" s="91" t="s">
        <v>11499</v>
      </c>
      <c r="F1376" s="92" t="s">
        <v>4607</v>
      </c>
      <c r="G1376" s="542"/>
      <c r="H1376" s="522"/>
      <c r="I1376" s="68"/>
      <c r="J1376" s="58"/>
    </row>
    <row r="1377" spans="1:10" ht="63.75" x14ac:dyDescent="0.2">
      <c r="A1377" s="58"/>
      <c r="B1377" s="572">
        <v>1369</v>
      </c>
      <c r="C1377" s="500" t="s">
        <v>314</v>
      </c>
      <c r="D1377" s="426" t="s">
        <v>11778</v>
      </c>
      <c r="E1377" s="91" t="s">
        <v>315</v>
      </c>
      <c r="F1377" s="92" t="s">
        <v>316</v>
      </c>
      <c r="G1377" s="542"/>
      <c r="H1377" s="522"/>
      <c r="I1377" s="68"/>
      <c r="J1377" s="58"/>
    </row>
    <row r="1378" spans="1:10" ht="51" x14ac:dyDescent="0.2">
      <c r="A1378" s="58"/>
      <c r="B1378" s="565">
        <v>1370</v>
      </c>
      <c r="C1378" s="500" t="s">
        <v>13554</v>
      </c>
      <c r="D1378" s="426" t="s">
        <v>12929</v>
      </c>
      <c r="E1378" s="91" t="s">
        <v>11503</v>
      </c>
      <c r="F1378" s="524"/>
      <c r="G1378" s="542"/>
      <c r="H1378" s="522"/>
      <c r="I1378" s="68"/>
      <c r="J1378" s="58"/>
    </row>
    <row r="1379" spans="1:10" ht="76.5" x14ac:dyDescent="0.2">
      <c r="A1379" s="58"/>
      <c r="B1379" s="572">
        <v>1371</v>
      </c>
      <c r="C1379" s="500" t="s">
        <v>13555</v>
      </c>
      <c r="D1379" s="426" t="s">
        <v>13548</v>
      </c>
      <c r="E1379" s="91" t="s">
        <v>13559</v>
      </c>
      <c r="F1379" s="524" t="s">
        <v>13551</v>
      </c>
      <c r="G1379" s="542"/>
      <c r="H1379" s="522"/>
      <c r="I1379" s="68"/>
      <c r="J1379" s="58"/>
    </row>
    <row r="1380" spans="1:10" ht="51" x14ac:dyDescent="0.2">
      <c r="A1380" s="58"/>
      <c r="B1380" s="572">
        <v>1372</v>
      </c>
      <c r="C1380" s="500" t="s">
        <v>12930</v>
      </c>
      <c r="D1380" s="426" t="s">
        <v>12919</v>
      </c>
      <c r="E1380" s="91" t="s">
        <v>12932</v>
      </c>
      <c r="F1380" s="524" t="s">
        <v>12931</v>
      </c>
      <c r="G1380" s="542"/>
      <c r="H1380" s="522"/>
      <c r="I1380" s="68"/>
      <c r="J1380" s="58"/>
    </row>
    <row r="1381" spans="1:10" ht="38.25" x14ac:dyDescent="0.2">
      <c r="A1381" s="58"/>
      <c r="B1381" s="565">
        <v>1373</v>
      </c>
      <c r="C1381" s="500" t="s">
        <v>7735</v>
      </c>
      <c r="D1381" s="426" t="s">
        <v>7755</v>
      </c>
      <c r="E1381" s="91" t="s">
        <v>7736</v>
      </c>
      <c r="F1381" s="524" t="s">
        <v>5004</v>
      </c>
      <c r="G1381" s="542"/>
      <c r="H1381" s="522"/>
      <c r="I1381" s="68"/>
      <c r="J1381" s="58"/>
    </row>
    <row r="1382" spans="1:10" ht="25.5" x14ac:dyDescent="0.2">
      <c r="A1382" s="58"/>
      <c r="B1382" s="572">
        <v>1374</v>
      </c>
      <c r="C1382" s="500" t="s">
        <v>10102</v>
      </c>
      <c r="D1382" s="426" t="s">
        <v>722</v>
      </c>
      <c r="E1382" s="91" t="s">
        <v>9933</v>
      </c>
      <c r="F1382" s="524"/>
      <c r="G1382" s="542"/>
      <c r="H1382" s="522"/>
      <c r="I1382" s="68"/>
      <c r="J1382" s="58"/>
    </row>
    <row r="1383" spans="1:10" x14ac:dyDescent="0.2">
      <c r="A1383" s="58"/>
      <c r="B1383" s="572">
        <v>1375</v>
      </c>
      <c r="C1383" s="500" t="s">
        <v>10103</v>
      </c>
      <c r="D1383" s="426" t="s">
        <v>10104</v>
      </c>
      <c r="E1383" s="91" t="s">
        <v>10105</v>
      </c>
      <c r="F1383" s="524"/>
      <c r="G1383" s="542"/>
      <c r="H1383" s="522"/>
      <c r="I1383" s="68"/>
      <c r="J1383" s="58"/>
    </row>
    <row r="1384" spans="1:10" ht="63.75" x14ac:dyDescent="0.2">
      <c r="A1384" s="58"/>
      <c r="B1384" s="565">
        <v>1376</v>
      </c>
      <c r="C1384" s="500" t="s">
        <v>2047</v>
      </c>
      <c r="D1384" s="426" t="s">
        <v>2042</v>
      </c>
      <c r="E1384" s="91" t="s">
        <v>9930</v>
      </c>
      <c r="F1384" s="524"/>
      <c r="G1384" s="542"/>
      <c r="H1384" s="522"/>
      <c r="I1384" s="68"/>
      <c r="J1384" s="58"/>
    </row>
    <row r="1385" spans="1:10" ht="63.75" x14ac:dyDescent="0.2">
      <c r="A1385" s="58"/>
      <c r="B1385" s="572">
        <v>1377</v>
      </c>
      <c r="C1385" s="500" t="s">
        <v>1197</v>
      </c>
      <c r="D1385" s="426" t="s">
        <v>1195</v>
      </c>
      <c r="E1385" s="91" t="s">
        <v>9931</v>
      </c>
      <c r="F1385" s="524"/>
      <c r="G1385" s="542"/>
      <c r="H1385" s="522"/>
      <c r="I1385" s="68"/>
      <c r="J1385" s="58"/>
    </row>
    <row r="1386" spans="1:10" ht="63.75" x14ac:dyDescent="0.2">
      <c r="A1386" s="58"/>
      <c r="B1386" s="572">
        <v>1378</v>
      </c>
      <c r="C1386" s="500" t="s">
        <v>5005</v>
      </c>
      <c r="D1386" s="426" t="s">
        <v>6261</v>
      </c>
      <c r="E1386" s="91" t="s">
        <v>9932</v>
      </c>
      <c r="F1386" s="524"/>
      <c r="G1386" s="542"/>
      <c r="H1386" s="522"/>
      <c r="I1386" s="68"/>
      <c r="J1386" s="556"/>
    </row>
    <row r="1387" spans="1:10" ht="38.25" x14ac:dyDescent="0.2">
      <c r="A1387" s="58"/>
      <c r="B1387" s="565">
        <v>1379</v>
      </c>
      <c r="C1387" s="500" t="s">
        <v>882</v>
      </c>
      <c r="D1387" s="426" t="s">
        <v>4407</v>
      </c>
      <c r="E1387" s="91" t="s">
        <v>4408</v>
      </c>
      <c r="F1387" s="92" t="s">
        <v>7558</v>
      </c>
      <c r="G1387" s="542" t="s">
        <v>3486</v>
      </c>
      <c r="H1387" s="522" t="s">
        <v>3486</v>
      </c>
      <c r="I1387" s="68" t="s">
        <v>6368</v>
      </c>
      <c r="J1387" s="556"/>
    </row>
    <row r="1388" spans="1:10" ht="38.25" x14ac:dyDescent="0.2">
      <c r="A1388" s="58"/>
      <c r="B1388" s="572">
        <v>1380</v>
      </c>
      <c r="C1388" s="500" t="s">
        <v>4406</v>
      </c>
      <c r="D1388" s="426" t="s">
        <v>2260</v>
      </c>
      <c r="E1388" s="91" t="s">
        <v>6011</v>
      </c>
      <c r="F1388" s="92" t="s">
        <v>7558</v>
      </c>
      <c r="G1388" s="542" t="s">
        <v>3486</v>
      </c>
      <c r="H1388" s="522" t="s">
        <v>3486</v>
      </c>
      <c r="I1388" s="68" t="s">
        <v>6368</v>
      </c>
      <c r="J1388" s="58"/>
    </row>
    <row r="1389" spans="1:10" ht="38.25" x14ac:dyDescent="0.2">
      <c r="A1389" s="58"/>
      <c r="B1389" s="572">
        <v>1381</v>
      </c>
      <c r="C1389" s="500" t="s">
        <v>2259</v>
      </c>
      <c r="D1389" s="426" t="s">
        <v>3909</v>
      </c>
      <c r="E1389" s="91" t="s">
        <v>1242</v>
      </c>
      <c r="F1389" s="92" t="s">
        <v>7558</v>
      </c>
      <c r="G1389" s="542" t="s">
        <v>3486</v>
      </c>
      <c r="H1389" s="522" t="s">
        <v>3486</v>
      </c>
      <c r="I1389" s="68" t="s">
        <v>6368</v>
      </c>
      <c r="J1389" s="58"/>
    </row>
    <row r="1390" spans="1:10" ht="63.75" x14ac:dyDescent="0.2">
      <c r="A1390" s="58"/>
      <c r="B1390" s="565">
        <v>1382</v>
      </c>
      <c r="C1390" s="500" t="s">
        <v>3908</v>
      </c>
      <c r="D1390" s="426" t="s">
        <v>2330</v>
      </c>
      <c r="E1390" s="91" t="s">
        <v>8165</v>
      </c>
      <c r="F1390" s="92" t="s">
        <v>7558</v>
      </c>
      <c r="G1390" s="542" t="s">
        <v>3486</v>
      </c>
      <c r="H1390" s="522" t="s">
        <v>3486</v>
      </c>
      <c r="I1390" s="68" t="s">
        <v>6368</v>
      </c>
      <c r="J1390" s="58"/>
    </row>
    <row r="1391" spans="1:10" ht="51" x14ac:dyDescent="0.2">
      <c r="A1391" s="58"/>
      <c r="B1391" s="572">
        <v>1383</v>
      </c>
      <c r="C1391" s="500" t="s">
        <v>647</v>
      </c>
      <c r="D1391" s="426" t="s">
        <v>648</v>
      </c>
      <c r="E1391" s="91" t="s">
        <v>8164</v>
      </c>
      <c r="F1391" s="92" t="s">
        <v>7558</v>
      </c>
      <c r="G1391" s="542" t="s">
        <v>3486</v>
      </c>
      <c r="H1391" s="522" t="s">
        <v>3486</v>
      </c>
      <c r="I1391" s="68" t="s">
        <v>6368</v>
      </c>
      <c r="J1391" s="58"/>
    </row>
    <row r="1392" spans="1:10" ht="38.25" x14ac:dyDescent="0.2">
      <c r="A1392" s="58"/>
      <c r="B1392" s="572">
        <v>1384</v>
      </c>
      <c r="C1392" s="500" t="s">
        <v>8172</v>
      </c>
      <c r="D1392" s="426" t="s">
        <v>4712</v>
      </c>
      <c r="E1392" s="91" t="s">
        <v>2659</v>
      </c>
      <c r="F1392" s="92" t="s">
        <v>7558</v>
      </c>
      <c r="G1392" s="542" t="s">
        <v>3486</v>
      </c>
      <c r="H1392" s="522" t="s">
        <v>3486</v>
      </c>
      <c r="I1392" s="68" t="s">
        <v>6368</v>
      </c>
      <c r="J1392" s="58"/>
    </row>
    <row r="1393" spans="1:10" ht="51" x14ac:dyDescent="0.2">
      <c r="A1393" s="58"/>
      <c r="B1393" s="565">
        <v>1385</v>
      </c>
      <c r="C1393" s="500" t="s">
        <v>1243</v>
      </c>
      <c r="D1393" s="426" t="s">
        <v>884</v>
      </c>
      <c r="E1393" s="91" t="s">
        <v>4399</v>
      </c>
      <c r="F1393" s="92" t="s">
        <v>7558</v>
      </c>
      <c r="G1393" s="542" t="s">
        <v>3486</v>
      </c>
      <c r="H1393" s="522" t="s">
        <v>3486</v>
      </c>
      <c r="I1393" s="68" t="s">
        <v>6368</v>
      </c>
      <c r="J1393" s="58"/>
    </row>
    <row r="1394" spans="1:10" ht="38.25" x14ac:dyDescent="0.2">
      <c r="A1394" s="58"/>
      <c r="B1394" s="572">
        <v>1386</v>
      </c>
      <c r="C1394" s="500" t="s">
        <v>4614</v>
      </c>
      <c r="D1394" s="426" t="s">
        <v>4616</v>
      </c>
      <c r="E1394" s="91" t="s">
        <v>5249</v>
      </c>
      <c r="F1394" s="92" t="s">
        <v>7558</v>
      </c>
      <c r="G1394" s="542" t="s">
        <v>3486</v>
      </c>
      <c r="H1394" s="522" t="s">
        <v>3486</v>
      </c>
      <c r="I1394" s="68" t="s">
        <v>6368</v>
      </c>
      <c r="J1394" s="58"/>
    </row>
    <row r="1395" spans="1:10" ht="38.25" x14ac:dyDescent="0.2">
      <c r="A1395" s="58"/>
      <c r="B1395" s="572">
        <v>1387</v>
      </c>
      <c r="C1395" s="500" t="s">
        <v>2233</v>
      </c>
      <c r="D1395" s="69" t="s">
        <v>2235</v>
      </c>
      <c r="E1395" s="91" t="s">
        <v>5250</v>
      </c>
      <c r="F1395" s="92" t="s">
        <v>7558</v>
      </c>
      <c r="G1395" s="542" t="s">
        <v>3486</v>
      </c>
      <c r="H1395" s="522" t="s">
        <v>3486</v>
      </c>
      <c r="I1395" s="68" t="s">
        <v>6368</v>
      </c>
      <c r="J1395" s="58"/>
    </row>
    <row r="1396" spans="1:10" ht="38.25" x14ac:dyDescent="0.2">
      <c r="A1396" s="58"/>
      <c r="B1396" s="565">
        <v>1388</v>
      </c>
      <c r="C1396" s="500" t="s">
        <v>6078</v>
      </c>
      <c r="D1396" s="69" t="s">
        <v>6072</v>
      </c>
      <c r="E1396" s="91" t="s">
        <v>5566</v>
      </c>
      <c r="F1396" s="92" t="s">
        <v>7558</v>
      </c>
      <c r="G1396" s="542" t="s">
        <v>3486</v>
      </c>
      <c r="H1396" s="522" t="s">
        <v>3486</v>
      </c>
      <c r="I1396" s="68" t="s">
        <v>6368</v>
      </c>
      <c r="J1396" s="58"/>
    </row>
    <row r="1397" spans="1:10" ht="51" x14ac:dyDescent="0.2">
      <c r="A1397" s="58"/>
      <c r="B1397" s="572">
        <v>1389</v>
      </c>
      <c r="C1397" s="500" t="s">
        <v>9177</v>
      </c>
      <c r="D1397" s="426" t="s">
        <v>7217</v>
      </c>
      <c r="E1397" s="91" t="s">
        <v>9178</v>
      </c>
      <c r="F1397" s="92" t="s">
        <v>7558</v>
      </c>
      <c r="G1397" s="542" t="s">
        <v>3486</v>
      </c>
      <c r="H1397" s="522" t="s">
        <v>3486</v>
      </c>
      <c r="I1397" s="68" t="s">
        <v>6368</v>
      </c>
      <c r="J1397" s="58"/>
    </row>
    <row r="1398" spans="1:10" ht="51" x14ac:dyDescent="0.2">
      <c r="A1398" s="58"/>
      <c r="B1398" s="572">
        <v>1390</v>
      </c>
      <c r="C1398" s="500" t="s">
        <v>1849</v>
      </c>
      <c r="D1398" s="426" t="s">
        <v>1841</v>
      </c>
      <c r="E1398" s="91" t="s">
        <v>1850</v>
      </c>
      <c r="F1398" s="92" t="s">
        <v>7558</v>
      </c>
      <c r="G1398" s="542" t="s">
        <v>3486</v>
      </c>
      <c r="H1398" s="522" t="s">
        <v>3486</v>
      </c>
      <c r="I1398" s="68" t="s">
        <v>6368</v>
      </c>
      <c r="J1398" s="58"/>
    </row>
    <row r="1399" spans="1:10" ht="51" x14ac:dyDescent="0.2">
      <c r="A1399" s="58"/>
      <c r="B1399" s="565">
        <v>1391</v>
      </c>
      <c r="C1399" s="500" t="s">
        <v>3121</v>
      </c>
      <c r="D1399" s="426" t="s">
        <v>1855</v>
      </c>
      <c r="E1399" s="91" t="s">
        <v>3122</v>
      </c>
      <c r="F1399" s="92" t="s">
        <v>7558</v>
      </c>
      <c r="G1399" s="542" t="s">
        <v>3486</v>
      </c>
      <c r="H1399" s="522" t="s">
        <v>3486</v>
      </c>
      <c r="I1399" s="68" t="s">
        <v>6368</v>
      </c>
      <c r="J1399" s="58"/>
    </row>
    <row r="1400" spans="1:10" ht="51" x14ac:dyDescent="0.2">
      <c r="A1400" s="58"/>
      <c r="B1400" s="572">
        <v>1392</v>
      </c>
      <c r="C1400" s="500" t="s">
        <v>4868</v>
      </c>
      <c r="D1400" s="426" t="s">
        <v>3125</v>
      </c>
      <c r="E1400" s="91" t="s">
        <v>4867</v>
      </c>
      <c r="F1400" s="92" t="s">
        <v>7558</v>
      </c>
      <c r="G1400" s="542" t="s">
        <v>3486</v>
      </c>
      <c r="H1400" s="522" t="s">
        <v>3486</v>
      </c>
      <c r="I1400" s="68" t="s">
        <v>6368</v>
      </c>
      <c r="J1400" s="58"/>
    </row>
    <row r="1401" spans="1:10" ht="51" x14ac:dyDescent="0.2">
      <c r="A1401" s="58"/>
      <c r="B1401" s="572">
        <v>1393</v>
      </c>
      <c r="C1401" s="500" t="s">
        <v>4882</v>
      </c>
      <c r="D1401" s="426" t="s">
        <v>4873</v>
      </c>
      <c r="E1401" s="91" t="s">
        <v>4883</v>
      </c>
      <c r="F1401" s="92" t="s">
        <v>7558</v>
      </c>
      <c r="G1401" s="542" t="s">
        <v>3486</v>
      </c>
      <c r="H1401" s="522" t="s">
        <v>3486</v>
      </c>
      <c r="I1401" s="68" t="s">
        <v>6368</v>
      </c>
      <c r="J1401" s="58"/>
    </row>
    <row r="1402" spans="1:10" ht="38.25" x14ac:dyDescent="0.2">
      <c r="A1402" s="58"/>
      <c r="B1402" s="565">
        <v>1394</v>
      </c>
      <c r="C1402" s="500" t="s">
        <v>7860</v>
      </c>
      <c r="D1402" s="426" t="s">
        <v>7853</v>
      </c>
      <c r="E1402" s="91" t="s">
        <v>7861</v>
      </c>
      <c r="F1402" s="92" t="s">
        <v>7558</v>
      </c>
      <c r="G1402" s="542" t="s">
        <v>3486</v>
      </c>
      <c r="H1402" s="522" t="s">
        <v>3486</v>
      </c>
      <c r="I1402" s="68" t="s">
        <v>6368</v>
      </c>
      <c r="J1402" s="58"/>
    </row>
    <row r="1403" spans="1:10" ht="51" x14ac:dyDescent="0.2">
      <c r="A1403" s="58"/>
      <c r="B1403" s="572">
        <v>1395</v>
      </c>
      <c r="C1403" s="500" t="s">
        <v>7883</v>
      </c>
      <c r="D1403" s="426" t="s">
        <v>7865</v>
      </c>
      <c r="E1403" s="91" t="s">
        <v>7884</v>
      </c>
      <c r="F1403" s="92" t="s">
        <v>7558</v>
      </c>
      <c r="G1403" s="542" t="s">
        <v>3486</v>
      </c>
      <c r="H1403" s="522" t="s">
        <v>3486</v>
      </c>
      <c r="I1403" s="68" t="s">
        <v>6368</v>
      </c>
      <c r="J1403" s="58"/>
    </row>
    <row r="1404" spans="1:10" ht="38.25" x14ac:dyDescent="0.2">
      <c r="A1404" s="58"/>
      <c r="B1404" s="572">
        <v>1396</v>
      </c>
      <c r="C1404" s="500" t="s">
        <v>6604</v>
      </c>
      <c r="D1404" s="426" t="s">
        <v>4423</v>
      </c>
      <c r="E1404" s="91" t="s">
        <v>6605</v>
      </c>
      <c r="F1404" s="92" t="s">
        <v>7558</v>
      </c>
      <c r="G1404" s="542" t="s">
        <v>3486</v>
      </c>
      <c r="H1404" s="522" t="s">
        <v>3486</v>
      </c>
      <c r="I1404" s="68" t="s">
        <v>6368</v>
      </c>
      <c r="J1404" s="58"/>
    </row>
    <row r="1405" spans="1:10" ht="38.25" x14ac:dyDescent="0.2">
      <c r="A1405" s="58"/>
      <c r="B1405" s="565">
        <v>1397</v>
      </c>
      <c r="C1405" s="500" t="s">
        <v>6619</v>
      </c>
      <c r="D1405" s="426" t="s">
        <v>7742</v>
      </c>
      <c r="E1405" s="91" t="s">
        <v>6620</v>
      </c>
      <c r="F1405" s="92" t="s">
        <v>7558</v>
      </c>
      <c r="G1405" s="542" t="s">
        <v>3486</v>
      </c>
      <c r="H1405" s="522" t="s">
        <v>3486</v>
      </c>
      <c r="I1405" s="68" t="s">
        <v>6368</v>
      </c>
      <c r="J1405" s="58"/>
    </row>
    <row r="1406" spans="1:10" ht="25.5" x14ac:dyDescent="0.2">
      <c r="A1406" s="58"/>
      <c r="B1406" s="572">
        <v>1398</v>
      </c>
      <c r="C1406" s="500" t="s">
        <v>7685</v>
      </c>
      <c r="D1406" s="426" t="s">
        <v>7684</v>
      </c>
      <c r="E1406" s="91" t="s">
        <v>7686</v>
      </c>
      <c r="F1406" s="92" t="s">
        <v>7558</v>
      </c>
      <c r="G1406" s="542" t="s">
        <v>3486</v>
      </c>
      <c r="H1406" s="522" t="s">
        <v>3486</v>
      </c>
      <c r="I1406" s="68" t="s">
        <v>6368</v>
      </c>
      <c r="J1406" s="58"/>
    </row>
    <row r="1407" spans="1:10" ht="38.25" x14ac:dyDescent="0.2">
      <c r="A1407" s="58"/>
      <c r="B1407" s="572">
        <v>1399</v>
      </c>
      <c r="C1407" s="500" t="s">
        <v>9899</v>
      </c>
      <c r="D1407" s="426" t="s">
        <v>9892</v>
      </c>
      <c r="E1407" s="91" t="s">
        <v>9900</v>
      </c>
      <c r="F1407" s="92" t="s">
        <v>7558</v>
      </c>
      <c r="G1407" s="542" t="s">
        <v>3486</v>
      </c>
      <c r="H1407" s="522" t="s">
        <v>3486</v>
      </c>
      <c r="I1407" s="68" t="s">
        <v>6368</v>
      </c>
      <c r="J1407" s="58"/>
    </row>
    <row r="1408" spans="1:10" ht="25.5" x14ac:dyDescent="0.2">
      <c r="A1408" s="58"/>
      <c r="B1408" s="565">
        <v>1400</v>
      </c>
      <c r="C1408" s="500" t="s">
        <v>9514</v>
      </c>
      <c r="D1408" s="426" t="s">
        <v>9506</v>
      </c>
      <c r="E1408" s="91" t="s">
        <v>9515</v>
      </c>
      <c r="F1408" s="92" t="s">
        <v>7558</v>
      </c>
      <c r="G1408" s="542" t="s">
        <v>3486</v>
      </c>
      <c r="H1408" s="522" t="s">
        <v>3486</v>
      </c>
      <c r="I1408" s="68" t="s">
        <v>6368</v>
      </c>
      <c r="J1408" s="58"/>
    </row>
    <row r="1409" spans="1:10" ht="25.5" x14ac:dyDescent="0.2">
      <c r="A1409" s="58"/>
      <c r="B1409" s="572">
        <v>1401</v>
      </c>
      <c r="C1409" s="500" t="s">
        <v>8953</v>
      </c>
      <c r="D1409" s="426" t="s">
        <v>9523</v>
      </c>
      <c r="E1409" s="91" t="s">
        <v>7043</v>
      </c>
      <c r="F1409" s="92" t="s">
        <v>7558</v>
      </c>
      <c r="G1409" s="542" t="s">
        <v>3486</v>
      </c>
      <c r="H1409" s="522" t="s">
        <v>3486</v>
      </c>
      <c r="I1409" s="68" t="s">
        <v>6368</v>
      </c>
      <c r="J1409" s="58"/>
    </row>
    <row r="1410" spans="1:10" ht="25.5" x14ac:dyDescent="0.2">
      <c r="A1410" s="58"/>
      <c r="B1410" s="572">
        <v>1402</v>
      </c>
      <c r="C1410" s="500" t="s">
        <v>7733</v>
      </c>
      <c r="D1410" s="426" t="s">
        <v>7044</v>
      </c>
      <c r="E1410" s="91" t="s">
        <v>7040</v>
      </c>
      <c r="F1410" s="92" t="s">
        <v>7558</v>
      </c>
      <c r="G1410" s="542" t="s">
        <v>3486</v>
      </c>
      <c r="H1410" s="522" t="s">
        <v>3486</v>
      </c>
      <c r="I1410" s="68" t="s">
        <v>6368</v>
      </c>
      <c r="J1410" s="58"/>
    </row>
    <row r="1411" spans="1:10" ht="25.5" x14ac:dyDescent="0.2">
      <c r="A1411" s="58"/>
      <c r="B1411" s="565">
        <v>1403</v>
      </c>
      <c r="C1411" s="500" t="s">
        <v>8926</v>
      </c>
      <c r="D1411" s="426" t="s">
        <v>8927</v>
      </c>
      <c r="E1411" s="91" t="s">
        <v>7042</v>
      </c>
      <c r="F1411" s="92" t="s">
        <v>7558</v>
      </c>
      <c r="G1411" s="542" t="s">
        <v>3486</v>
      </c>
      <c r="H1411" s="522" t="s">
        <v>3486</v>
      </c>
      <c r="I1411" s="68" t="s">
        <v>6368</v>
      </c>
      <c r="J1411" s="58"/>
    </row>
    <row r="1412" spans="1:10" ht="89.25" x14ac:dyDescent="0.2">
      <c r="A1412" s="58"/>
      <c r="B1412" s="572">
        <v>1404</v>
      </c>
      <c r="C1412" s="500" t="s">
        <v>18</v>
      </c>
      <c r="D1412" s="426" t="s">
        <v>523</v>
      </c>
      <c r="E1412" s="91" t="s">
        <v>19</v>
      </c>
      <c r="F1412" s="92" t="s">
        <v>7558</v>
      </c>
      <c r="G1412" s="542" t="s">
        <v>3486</v>
      </c>
      <c r="H1412" s="522" t="s">
        <v>3486</v>
      </c>
      <c r="I1412" s="68" t="s">
        <v>6368</v>
      </c>
      <c r="J1412" s="58"/>
    </row>
    <row r="1413" spans="1:10" ht="51" x14ac:dyDescent="0.2">
      <c r="A1413" s="58"/>
      <c r="B1413" s="572">
        <v>1405</v>
      </c>
      <c r="C1413" s="500" t="s">
        <v>11669</v>
      </c>
      <c r="D1413" s="426" t="s">
        <v>11599</v>
      </c>
      <c r="E1413" s="91" t="s">
        <v>11670</v>
      </c>
      <c r="F1413" s="92" t="s">
        <v>7558</v>
      </c>
      <c r="G1413" s="542" t="s">
        <v>3486</v>
      </c>
      <c r="H1413" s="522" t="s">
        <v>3486</v>
      </c>
      <c r="I1413" s="68" t="s">
        <v>6368</v>
      </c>
      <c r="J1413" s="58"/>
    </row>
    <row r="1414" spans="1:10" ht="51" x14ac:dyDescent="0.2">
      <c r="A1414" s="58"/>
      <c r="B1414" s="565">
        <v>1406</v>
      </c>
      <c r="C1414" s="500" t="s">
        <v>12214</v>
      </c>
      <c r="D1414" s="426" t="s">
        <v>12080</v>
      </c>
      <c r="E1414" s="91" t="s">
        <v>12213</v>
      </c>
      <c r="F1414" s="92" t="s">
        <v>7558</v>
      </c>
      <c r="G1414" s="542" t="s">
        <v>3486</v>
      </c>
      <c r="H1414" s="522" t="s">
        <v>3486</v>
      </c>
      <c r="I1414" s="68" t="s">
        <v>6368</v>
      </c>
      <c r="J1414" s="58"/>
    </row>
    <row r="1415" spans="1:10" ht="25.5" x14ac:dyDescent="0.2">
      <c r="A1415" s="58"/>
      <c r="B1415" s="572">
        <v>1407</v>
      </c>
      <c r="C1415" s="500" t="s">
        <v>7481</v>
      </c>
      <c r="D1415" s="426" t="s">
        <v>3769</v>
      </c>
      <c r="E1415" s="91" t="s">
        <v>7041</v>
      </c>
      <c r="F1415" s="524" t="s">
        <v>7482</v>
      </c>
      <c r="G1415" s="542" t="s">
        <v>3486</v>
      </c>
      <c r="H1415" s="522" t="s">
        <v>3486</v>
      </c>
      <c r="I1415" s="68" t="s">
        <v>6368</v>
      </c>
      <c r="J1415" s="58"/>
    </row>
    <row r="1416" spans="1:10" ht="25.5" x14ac:dyDescent="0.2">
      <c r="A1416" s="58"/>
      <c r="B1416" s="572">
        <v>1408</v>
      </c>
      <c r="C1416" s="500" t="s">
        <v>4070</v>
      </c>
      <c r="D1416" s="426" t="s">
        <v>5223</v>
      </c>
      <c r="E1416" s="91" t="s">
        <v>9966</v>
      </c>
      <c r="F1416" s="524" t="s">
        <v>7482</v>
      </c>
      <c r="G1416" s="542" t="s">
        <v>3486</v>
      </c>
      <c r="H1416" s="522" t="s">
        <v>3486</v>
      </c>
      <c r="I1416" s="68" t="s">
        <v>6368</v>
      </c>
      <c r="J1416" s="58"/>
    </row>
    <row r="1417" spans="1:10" ht="25.5" x14ac:dyDescent="0.2">
      <c r="A1417" s="58"/>
      <c r="B1417" s="565">
        <v>1409</v>
      </c>
      <c r="C1417" s="500" t="s">
        <v>4067</v>
      </c>
      <c r="D1417" s="426" t="s">
        <v>4068</v>
      </c>
      <c r="E1417" s="91" t="s">
        <v>9360</v>
      </c>
      <c r="F1417" s="524" t="s">
        <v>7482</v>
      </c>
      <c r="G1417" s="542" t="s">
        <v>3486</v>
      </c>
      <c r="H1417" s="522" t="s">
        <v>3486</v>
      </c>
      <c r="I1417" s="68" t="s">
        <v>6368</v>
      </c>
      <c r="J1417" s="58"/>
    </row>
    <row r="1418" spans="1:10" ht="25.5" x14ac:dyDescent="0.2">
      <c r="A1418" s="58"/>
      <c r="B1418" s="572">
        <v>1410</v>
      </c>
      <c r="C1418" s="500" t="s">
        <v>4137</v>
      </c>
      <c r="D1418" s="69" t="s">
        <v>4139</v>
      </c>
      <c r="E1418" s="91" t="s">
        <v>9361</v>
      </c>
      <c r="F1418" s="524" t="s">
        <v>7482</v>
      </c>
      <c r="G1418" s="542" t="s">
        <v>3486</v>
      </c>
      <c r="H1418" s="522" t="s">
        <v>3486</v>
      </c>
      <c r="I1418" s="68" t="s">
        <v>6368</v>
      </c>
      <c r="J1418" s="58"/>
    </row>
    <row r="1419" spans="1:10" ht="25.5" x14ac:dyDescent="0.2">
      <c r="A1419" s="58"/>
      <c r="B1419" s="572">
        <v>1411</v>
      </c>
      <c r="C1419" s="500" t="s">
        <v>2094</v>
      </c>
      <c r="D1419" s="69" t="s">
        <v>4902</v>
      </c>
      <c r="E1419" s="91" t="s">
        <v>2096</v>
      </c>
      <c r="F1419" s="524"/>
      <c r="G1419" s="542" t="s">
        <v>3486</v>
      </c>
      <c r="H1419" s="522" t="s">
        <v>3486</v>
      </c>
      <c r="I1419" s="68" t="s">
        <v>6368</v>
      </c>
      <c r="J1419" s="58"/>
    </row>
    <row r="1420" spans="1:10" ht="25.5" x14ac:dyDescent="0.2">
      <c r="A1420" s="58"/>
      <c r="B1420" s="565">
        <v>1412</v>
      </c>
      <c r="C1420" s="500" t="s">
        <v>2095</v>
      </c>
      <c r="D1420" s="69" t="s">
        <v>4904</v>
      </c>
      <c r="E1420" s="70" t="s">
        <v>2120</v>
      </c>
      <c r="F1420" s="67"/>
      <c r="G1420" s="542" t="s">
        <v>3486</v>
      </c>
      <c r="H1420" s="522" t="s">
        <v>3486</v>
      </c>
      <c r="I1420" s="68" t="s">
        <v>6368</v>
      </c>
      <c r="J1420" s="58"/>
    </row>
    <row r="1421" spans="1:10" ht="38.25" x14ac:dyDescent="0.2">
      <c r="A1421" s="58"/>
      <c r="B1421" s="572">
        <v>1413</v>
      </c>
      <c r="C1421" s="500" t="s">
        <v>4997</v>
      </c>
      <c r="D1421" s="69" t="s">
        <v>4998</v>
      </c>
      <c r="E1421" s="91" t="s">
        <v>6600</v>
      </c>
      <c r="F1421" s="67"/>
      <c r="G1421" s="542" t="s">
        <v>3486</v>
      </c>
      <c r="H1421" s="522" t="s">
        <v>3486</v>
      </c>
      <c r="I1421" s="68" t="s">
        <v>6368</v>
      </c>
      <c r="J1421" s="58"/>
    </row>
    <row r="1422" spans="1:10" ht="38.25" x14ac:dyDescent="0.2">
      <c r="A1422" s="58"/>
      <c r="B1422" s="572">
        <v>1414</v>
      </c>
      <c r="C1422" s="500" t="s">
        <v>6599</v>
      </c>
      <c r="D1422" s="426" t="s">
        <v>3681</v>
      </c>
      <c r="E1422" s="91" t="s">
        <v>9362</v>
      </c>
      <c r="F1422" s="67"/>
      <c r="G1422" s="542" t="s">
        <v>3486</v>
      </c>
      <c r="H1422" s="522" t="s">
        <v>3486</v>
      </c>
      <c r="I1422" s="68" t="s">
        <v>6368</v>
      </c>
      <c r="J1422" s="58"/>
    </row>
    <row r="1423" spans="1:10" ht="25.5" x14ac:dyDescent="0.2">
      <c r="A1423" s="58"/>
      <c r="B1423" s="565">
        <v>1415</v>
      </c>
      <c r="C1423" s="500" t="s">
        <v>4636</v>
      </c>
      <c r="D1423" s="426" t="s">
        <v>4637</v>
      </c>
      <c r="E1423" s="91" t="s">
        <v>4638</v>
      </c>
      <c r="F1423" s="524" t="s">
        <v>7482</v>
      </c>
      <c r="G1423" s="542" t="s">
        <v>3486</v>
      </c>
      <c r="H1423" s="522" t="s">
        <v>3486</v>
      </c>
      <c r="I1423" s="68" t="s">
        <v>6368</v>
      </c>
      <c r="J1423" s="58"/>
    </row>
    <row r="1424" spans="1:10" ht="38.25" x14ac:dyDescent="0.2">
      <c r="A1424" s="58"/>
      <c r="B1424" s="572">
        <v>1416</v>
      </c>
      <c r="C1424" s="500" t="s">
        <v>2149</v>
      </c>
      <c r="D1424" s="426" t="s">
        <v>4330</v>
      </c>
      <c r="E1424" s="91" t="s">
        <v>2150</v>
      </c>
      <c r="F1424" s="524" t="s">
        <v>7482</v>
      </c>
      <c r="G1424" s="542" t="s">
        <v>3486</v>
      </c>
      <c r="H1424" s="522" t="s">
        <v>3486</v>
      </c>
      <c r="I1424" s="68" t="s">
        <v>6368</v>
      </c>
      <c r="J1424" s="58"/>
    </row>
    <row r="1425" spans="1:10" ht="25.5" x14ac:dyDescent="0.2">
      <c r="A1425" s="58"/>
      <c r="B1425" s="572">
        <v>1417</v>
      </c>
      <c r="C1425" s="500" t="s">
        <v>9008</v>
      </c>
      <c r="D1425" s="426" t="s">
        <v>9005</v>
      </c>
      <c r="E1425" s="91" t="s">
        <v>9007</v>
      </c>
      <c r="F1425" s="524" t="s">
        <v>7482</v>
      </c>
      <c r="G1425" s="542" t="s">
        <v>3486</v>
      </c>
      <c r="H1425" s="522" t="s">
        <v>3486</v>
      </c>
      <c r="I1425" s="68" t="s">
        <v>6368</v>
      </c>
      <c r="J1425" s="58"/>
    </row>
    <row r="1426" spans="1:10" ht="25.5" x14ac:dyDescent="0.2">
      <c r="A1426" s="58"/>
      <c r="B1426" s="565">
        <v>1418</v>
      </c>
      <c r="C1426" s="500" t="s">
        <v>1607</v>
      </c>
      <c r="D1426" s="426" t="s">
        <v>1603</v>
      </c>
      <c r="E1426" s="91" t="s">
        <v>1608</v>
      </c>
      <c r="F1426" s="524" t="s">
        <v>7482</v>
      </c>
      <c r="G1426" s="542" t="s">
        <v>3486</v>
      </c>
      <c r="H1426" s="522" t="s">
        <v>3486</v>
      </c>
      <c r="I1426" s="68" t="s">
        <v>6368</v>
      </c>
      <c r="J1426" s="58"/>
    </row>
    <row r="1427" spans="1:10" ht="25.5" x14ac:dyDescent="0.2">
      <c r="A1427" s="58"/>
      <c r="B1427" s="572">
        <v>1419</v>
      </c>
      <c r="C1427" s="500" t="s">
        <v>678</v>
      </c>
      <c r="D1427" s="426" t="s">
        <v>1598</v>
      </c>
      <c r="E1427" s="91" t="s">
        <v>679</v>
      </c>
      <c r="F1427" s="524" t="s">
        <v>7482</v>
      </c>
      <c r="G1427" s="542"/>
      <c r="H1427" s="522"/>
      <c r="I1427" s="68"/>
      <c r="J1427" s="58"/>
    </row>
    <row r="1428" spans="1:10" ht="25.5" x14ac:dyDescent="0.2">
      <c r="A1428" s="58"/>
      <c r="B1428" s="572">
        <v>1420</v>
      </c>
      <c r="C1428" s="500" t="s">
        <v>9485</v>
      </c>
      <c r="D1428" s="426" t="s">
        <v>1597</v>
      </c>
      <c r="E1428" s="91" t="s">
        <v>9484</v>
      </c>
      <c r="F1428" s="524" t="s">
        <v>7482</v>
      </c>
      <c r="G1428" s="542"/>
      <c r="H1428" s="522"/>
      <c r="I1428" s="68"/>
      <c r="J1428" s="58"/>
    </row>
    <row r="1429" spans="1:10" ht="25.5" x14ac:dyDescent="0.2">
      <c r="A1429" s="58"/>
      <c r="B1429" s="565">
        <v>1421</v>
      </c>
      <c r="C1429" s="500" t="s">
        <v>748</v>
      </c>
      <c r="D1429" s="426" t="s">
        <v>749</v>
      </c>
      <c r="E1429" s="91" t="s">
        <v>750</v>
      </c>
      <c r="F1429" s="524" t="s">
        <v>7482</v>
      </c>
      <c r="G1429" s="542"/>
      <c r="H1429" s="522"/>
      <c r="I1429" s="68"/>
      <c r="J1429" s="58"/>
    </row>
    <row r="1430" spans="1:10" ht="51" x14ac:dyDescent="0.2">
      <c r="A1430" s="58"/>
      <c r="B1430" s="572">
        <v>1422</v>
      </c>
      <c r="C1430" s="500" t="s">
        <v>9956</v>
      </c>
      <c r="D1430" s="426" t="s">
        <v>9952</v>
      </c>
      <c r="E1430" s="91" t="s">
        <v>9957</v>
      </c>
      <c r="F1430" s="524" t="s">
        <v>7482</v>
      </c>
      <c r="G1430" s="542" t="s">
        <v>3486</v>
      </c>
      <c r="H1430" s="522" t="s">
        <v>3486</v>
      </c>
      <c r="I1430" s="68" t="s">
        <v>6368</v>
      </c>
      <c r="J1430" s="58"/>
    </row>
    <row r="1431" spans="1:10" ht="25.5" x14ac:dyDescent="0.2">
      <c r="A1431" s="58"/>
      <c r="B1431" s="572">
        <v>1423</v>
      </c>
      <c r="C1431" s="500" t="s">
        <v>9967</v>
      </c>
      <c r="D1431" s="426" t="s">
        <v>9960</v>
      </c>
      <c r="E1431" s="91" t="s">
        <v>9363</v>
      </c>
      <c r="F1431" s="524" t="s">
        <v>7482</v>
      </c>
      <c r="G1431" s="542" t="s">
        <v>3486</v>
      </c>
      <c r="H1431" s="522" t="s">
        <v>3486</v>
      </c>
      <c r="I1431" s="68" t="s">
        <v>6368</v>
      </c>
      <c r="J1431" s="58"/>
    </row>
    <row r="1432" spans="1:10" ht="25.5" x14ac:dyDescent="0.2">
      <c r="A1432" s="58"/>
      <c r="B1432" s="565">
        <v>1424</v>
      </c>
      <c r="C1432" s="500" t="s">
        <v>9985</v>
      </c>
      <c r="D1432" s="426" t="s">
        <v>9981</v>
      </c>
      <c r="E1432" s="91" t="s">
        <v>9986</v>
      </c>
      <c r="F1432" s="524" t="s">
        <v>7482</v>
      </c>
      <c r="G1432" s="542" t="s">
        <v>3486</v>
      </c>
      <c r="H1432" s="522" t="s">
        <v>3486</v>
      </c>
      <c r="I1432" s="68" t="s">
        <v>6368</v>
      </c>
      <c r="J1432" s="58"/>
    </row>
    <row r="1433" spans="1:10" ht="51" x14ac:dyDescent="0.2">
      <c r="A1433" s="58"/>
      <c r="B1433" s="572">
        <v>1425</v>
      </c>
      <c r="C1433" s="500" t="s">
        <v>11671</v>
      </c>
      <c r="D1433" s="426" t="s">
        <v>11599</v>
      </c>
      <c r="E1433" s="91" t="s">
        <v>11672</v>
      </c>
      <c r="F1433" s="524" t="s">
        <v>7482</v>
      </c>
      <c r="G1433" s="542" t="s">
        <v>3486</v>
      </c>
      <c r="H1433" s="522" t="s">
        <v>3486</v>
      </c>
      <c r="I1433" s="68" t="s">
        <v>6368</v>
      </c>
      <c r="J1433" s="58"/>
    </row>
    <row r="1434" spans="1:10" ht="51" x14ac:dyDescent="0.2">
      <c r="A1434" s="58"/>
      <c r="B1434" s="572">
        <v>1426</v>
      </c>
      <c r="C1434" s="500" t="s">
        <v>12211</v>
      </c>
      <c r="D1434" s="426" t="s">
        <v>12080</v>
      </c>
      <c r="E1434" s="91" t="s">
        <v>12212</v>
      </c>
      <c r="F1434" s="524" t="s">
        <v>7482</v>
      </c>
      <c r="G1434" s="542" t="s">
        <v>3486</v>
      </c>
      <c r="H1434" s="522" t="s">
        <v>3486</v>
      </c>
      <c r="I1434" s="68" t="s">
        <v>6368</v>
      </c>
      <c r="J1434" s="58"/>
    </row>
    <row r="1435" spans="1:10" ht="38.25" x14ac:dyDescent="0.2">
      <c r="A1435" s="58"/>
      <c r="B1435" s="565">
        <v>1427</v>
      </c>
      <c r="C1435" s="500" t="s">
        <v>12578</v>
      </c>
      <c r="D1435" s="426" t="s">
        <v>12579</v>
      </c>
      <c r="E1435" s="91" t="s">
        <v>12580</v>
      </c>
      <c r="F1435" s="524" t="s">
        <v>7482</v>
      </c>
      <c r="G1435" s="542" t="s">
        <v>3486</v>
      </c>
      <c r="H1435" s="522" t="s">
        <v>3486</v>
      </c>
      <c r="I1435" s="68" t="s">
        <v>6368</v>
      </c>
      <c r="J1435" s="58"/>
    </row>
    <row r="1436" spans="1:10" ht="102" x14ac:dyDescent="0.2">
      <c r="A1436" s="58"/>
      <c r="B1436" s="572">
        <v>1428</v>
      </c>
      <c r="C1436" s="500" t="s">
        <v>11142</v>
      </c>
      <c r="D1436" s="426" t="s">
        <v>11123</v>
      </c>
      <c r="E1436" s="91" t="s">
        <v>11143</v>
      </c>
      <c r="F1436" s="524" t="s">
        <v>8749</v>
      </c>
      <c r="G1436" s="542"/>
      <c r="H1436" s="522"/>
      <c r="I1436" s="68"/>
      <c r="J1436" s="58"/>
    </row>
    <row r="1437" spans="1:10" ht="38.25" x14ac:dyDescent="0.2">
      <c r="A1437" s="58"/>
      <c r="B1437" s="572">
        <v>1429</v>
      </c>
      <c r="C1437" s="500" t="s">
        <v>208</v>
      </c>
      <c r="D1437" s="426" t="s">
        <v>209</v>
      </c>
      <c r="E1437" s="91" t="s">
        <v>212</v>
      </c>
      <c r="F1437" s="524"/>
      <c r="G1437" s="542"/>
      <c r="H1437" s="522"/>
      <c r="I1437" s="68"/>
      <c r="J1437" s="58"/>
    </row>
    <row r="1438" spans="1:10" ht="102" x14ac:dyDescent="0.2">
      <c r="A1438" s="58"/>
      <c r="B1438" s="565">
        <v>1430</v>
      </c>
      <c r="C1438" s="500" t="s">
        <v>12125</v>
      </c>
      <c r="D1438" s="426" t="s">
        <v>12080</v>
      </c>
      <c r="E1438" s="91" t="s">
        <v>12126</v>
      </c>
      <c r="F1438" s="524" t="s">
        <v>8811</v>
      </c>
      <c r="G1438" s="542"/>
      <c r="H1438" s="522"/>
      <c r="I1438" s="68"/>
      <c r="J1438" s="58"/>
    </row>
    <row r="1439" spans="1:10" ht="89.25" x14ac:dyDescent="0.2">
      <c r="A1439" s="58"/>
      <c r="B1439" s="572">
        <v>1431</v>
      </c>
      <c r="C1439" s="500" t="s">
        <v>11641</v>
      </c>
      <c r="D1439" s="426" t="s">
        <v>11599</v>
      </c>
      <c r="E1439" s="91" t="s">
        <v>11642</v>
      </c>
      <c r="F1439" s="524" t="s">
        <v>11643</v>
      </c>
      <c r="G1439" s="542"/>
      <c r="H1439" s="522"/>
      <c r="I1439" s="68"/>
      <c r="J1439" s="58"/>
    </row>
    <row r="1440" spans="1:10" ht="89.25" x14ac:dyDescent="0.2">
      <c r="A1440" s="58"/>
      <c r="B1440" s="572">
        <v>1432</v>
      </c>
      <c r="C1440" s="500" t="s">
        <v>604</v>
      </c>
      <c r="D1440" s="426" t="s">
        <v>5665</v>
      </c>
      <c r="E1440" s="91" t="s">
        <v>8105</v>
      </c>
      <c r="F1440" s="524" t="s">
        <v>6804</v>
      </c>
      <c r="G1440" s="542"/>
      <c r="H1440" s="522"/>
      <c r="I1440" s="68"/>
      <c r="J1440" s="58"/>
    </row>
    <row r="1441" spans="1:10" ht="89.25" x14ac:dyDescent="0.2">
      <c r="A1441" s="58"/>
      <c r="B1441" s="565">
        <v>1433</v>
      </c>
      <c r="C1441" s="500" t="s">
        <v>605</v>
      </c>
      <c r="D1441" s="426" t="s">
        <v>599</v>
      </c>
      <c r="E1441" s="91" t="s">
        <v>606</v>
      </c>
      <c r="F1441" s="524" t="s">
        <v>3729</v>
      </c>
      <c r="G1441" s="542"/>
      <c r="H1441" s="522"/>
      <c r="I1441" s="68"/>
      <c r="J1441" s="58"/>
    </row>
    <row r="1442" spans="1:10" ht="38.25" x14ac:dyDescent="0.2">
      <c r="A1442" s="58"/>
      <c r="B1442" s="572">
        <v>1434</v>
      </c>
      <c r="C1442" s="500" t="s">
        <v>10576</v>
      </c>
      <c r="D1442" s="426" t="s">
        <v>10554</v>
      </c>
      <c r="E1442" s="91" t="s">
        <v>10577</v>
      </c>
      <c r="F1442" s="524"/>
      <c r="G1442" s="542"/>
      <c r="H1442" s="522"/>
      <c r="I1442" s="68"/>
      <c r="J1442" s="58"/>
    </row>
    <row r="1443" spans="1:10" ht="102" x14ac:dyDescent="0.2">
      <c r="A1443" s="58"/>
      <c r="B1443" s="572">
        <v>1435</v>
      </c>
      <c r="C1443" s="500" t="s">
        <v>11458</v>
      </c>
      <c r="D1443" s="426" t="s">
        <v>11436</v>
      </c>
      <c r="E1443" s="91" t="s">
        <v>11460</v>
      </c>
      <c r="F1443" s="524" t="s">
        <v>11459</v>
      </c>
      <c r="G1443" s="542"/>
      <c r="H1443" s="522"/>
      <c r="I1443" s="68"/>
      <c r="J1443" s="58"/>
    </row>
    <row r="1444" spans="1:10" ht="25.5" x14ac:dyDescent="0.2">
      <c r="A1444" s="58"/>
      <c r="B1444" s="565">
        <v>1436</v>
      </c>
      <c r="C1444" s="500" t="s">
        <v>13806</v>
      </c>
      <c r="D1444" s="426" t="s">
        <v>13795</v>
      </c>
      <c r="E1444" s="91" t="s">
        <v>13807</v>
      </c>
      <c r="F1444" s="524"/>
      <c r="G1444" s="542"/>
      <c r="H1444" s="522"/>
      <c r="I1444" s="68"/>
      <c r="J1444" s="58"/>
    </row>
    <row r="1445" spans="1:10" ht="25.5" x14ac:dyDescent="0.2">
      <c r="A1445" s="58"/>
      <c r="B1445" s="572">
        <v>1437</v>
      </c>
      <c r="C1445" s="500" t="s">
        <v>4419</v>
      </c>
      <c r="D1445" s="426" t="s">
        <v>7865</v>
      </c>
      <c r="E1445" s="91" t="s">
        <v>4420</v>
      </c>
      <c r="F1445" s="67"/>
      <c r="G1445" s="542" t="s">
        <v>3486</v>
      </c>
      <c r="H1445" s="522" t="s">
        <v>3486</v>
      </c>
      <c r="I1445" s="68" t="s">
        <v>6368</v>
      </c>
      <c r="J1445" s="58"/>
    </row>
    <row r="1446" spans="1:10" ht="51" x14ac:dyDescent="0.2">
      <c r="A1446" s="58"/>
      <c r="B1446" s="572">
        <v>1438</v>
      </c>
      <c r="C1446" s="500" t="s">
        <v>5876</v>
      </c>
      <c r="D1446" s="426" t="s">
        <v>2797</v>
      </c>
      <c r="E1446" s="91" t="s">
        <v>5877</v>
      </c>
      <c r="F1446" s="67" t="s">
        <v>3642</v>
      </c>
      <c r="G1446" s="542" t="s">
        <v>3486</v>
      </c>
      <c r="H1446" s="522" t="s">
        <v>3486</v>
      </c>
      <c r="I1446" s="68" t="s">
        <v>6368</v>
      </c>
      <c r="J1446" s="58"/>
    </row>
    <row r="1447" spans="1:10" ht="38.25" x14ac:dyDescent="0.2">
      <c r="A1447" s="58"/>
      <c r="B1447" s="565">
        <v>1439</v>
      </c>
      <c r="C1447" s="500" t="s">
        <v>3640</v>
      </c>
      <c r="D1447" s="69" t="s">
        <v>3641</v>
      </c>
      <c r="E1447" s="70" t="s">
        <v>3643</v>
      </c>
      <c r="F1447" s="67" t="s">
        <v>3642</v>
      </c>
      <c r="G1447" s="542" t="s">
        <v>3486</v>
      </c>
      <c r="H1447" s="522" t="s">
        <v>3486</v>
      </c>
      <c r="I1447" s="68" t="s">
        <v>6368</v>
      </c>
      <c r="J1447" s="58"/>
    </row>
    <row r="1448" spans="1:10" ht="76.5" x14ac:dyDescent="0.2">
      <c r="A1448" s="58"/>
      <c r="B1448" s="572">
        <v>1440</v>
      </c>
      <c r="C1448" s="500" t="s">
        <v>5843</v>
      </c>
      <c r="D1448" s="426" t="s">
        <v>5844</v>
      </c>
      <c r="E1448" s="91" t="s">
        <v>7226</v>
      </c>
      <c r="F1448" s="67" t="s">
        <v>8811</v>
      </c>
      <c r="G1448" s="542"/>
      <c r="H1448" s="522"/>
      <c r="I1448" s="68"/>
      <c r="J1448" s="58"/>
    </row>
    <row r="1449" spans="1:10" ht="38.25" x14ac:dyDescent="0.2">
      <c r="A1449" s="58"/>
      <c r="B1449" s="572">
        <v>1441</v>
      </c>
      <c r="C1449" s="500" t="s">
        <v>9901</v>
      </c>
      <c r="D1449" s="426" t="s">
        <v>9892</v>
      </c>
      <c r="E1449" s="70" t="s">
        <v>9902</v>
      </c>
      <c r="F1449" s="67" t="s">
        <v>7877</v>
      </c>
      <c r="G1449" s="542"/>
      <c r="H1449" s="522"/>
      <c r="I1449" s="68"/>
      <c r="J1449" s="58"/>
    </row>
    <row r="1450" spans="1:10" ht="63.75" x14ac:dyDescent="0.2">
      <c r="A1450" s="58"/>
      <c r="B1450" s="565">
        <v>1442</v>
      </c>
      <c r="C1450" s="500" t="s">
        <v>13374</v>
      </c>
      <c r="D1450" s="426" t="s">
        <v>13345</v>
      </c>
      <c r="E1450" s="91" t="s">
        <v>13375</v>
      </c>
      <c r="F1450" s="92" t="s">
        <v>7887</v>
      </c>
      <c r="G1450" s="542"/>
      <c r="H1450" s="522"/>
      <c r="I1450" s="68"/>
      <c r="J1450" s="58"/>
    </row>
    <row r="1451" spans="1:10" ht="38.25" x14ac:dyDescent="0.2">
      <c r="A1451" s="58"/>
      <c r="B1451" s="572">
        <v>1443</v>
      </c>
      <c r="C1451" s="500" t="s">
        <v>10535</v>
      </c>
      <c r="D1451" s="426" t="s">
        <v>277</v>
      </c>
      <c r="E1451" s="91" t="s">
        <v>284</v>
      </c>
      <c r="F1451" s="67"/>
      <c r="G1451" s="542"/>
      <c r="H1451" s="522"/>
      <c r="I1451" s="68"/>
      <c r="J1451" s="58"/>
    </row>
    <row r="1452" spans="1:10" ht="38.25" x14ac:dyDescent="0.2">
      <c r="A1452" s="58"/>
      <c r="B1452" s="572">
        <v>1444</v>
      </c>
      <c r="C1452" s="500" t="s">
        <v>10536</v>
      </c>
      <c r="D1452" s="426" t="s">
        <v>10526</v>
      </c>
      <c r="E1452" s="91" t="s">
        <v>10537</v>
      </c>
      <c r="F1452" s="92" t="s">
        <v>8811</v>
      </c>
      <c r="G1452" s="542"/>
      <c r="H1452" s="522"/>
      <c r="I1452" s="68"/>
      <c r="J1452" s="58"/>
    </row>
    <row r="1453" spans="1:10" ht="25.5" x14ac:dyDescent="0.2">
      <c r="A1453" s="58"/>
      <c r="B1453" s="565">
        <v>1445</v>
      </c>
      <c r="C1453" s="500" t="s">
        <v>4969</v>
      </c>
      <c r="D1453" s="69" t="s">
        <v>2294</v>
      </c>
      <c r="E1453" s="70" t="s">
        <v>2295</v>
      </c>
      <c r="F1453" s="67"/>
      <c r="G1453" s="542" t="s">
        <v>3486</v>
      </c>
      <c r="H1453" s="522" t="s">
        <v>3486</v>
      </c>
      <c r="I1453" s="68" t="s">
        <v>6368</v>
      </c>
      <c r="J1453" s="58"/>
    </row>
    <row r="1454" spans="1:10" ht="25.5" x14ac:dyDescent="0.2">
      <c r="A1454" s="58"/>
      <c r="B1454" s="572">
        <v>1446</v>
      </c>
      <c r="C1454" s="500" t="s">
        <v>4970</v>
      </c>
      <c r="D1454" s="426" t="s">
        <v>7332</v>
      </c>
      <c r="E1454" s="91" t="s">
        <v>4971</v>
      </c>
      <c r="F1454" s="67"/>
      <c r="G1454" s="542"/>
      <c r="H1454" s="522"/>
      <c r="I1454" s="68"/>
      <c r="J1454" s="58"/>
    </row>
    <row r="1455" spans="1:10" ht="63.75" x14ac:dyDescent="0.2">
      <c r="A1455" s="58"/>
      <c r="B1455" s="572">
        <v>1447</v>
      </c>
      <c r="C1455" s="500" t="s">
        <v>13078</v>
      </c>
      <c r="D1455" s="426" t="s">
        <v>13577</v>
      </c>
      <c r="E1455" s="91" t="s">
        <v>13079</v>
      </c>
      <c r="F1455" s="92" t="s">
        <v>3618</v>
      </c>
      <c r="G1455" s="542"/>
      <c r="H1455" s="522"/>
      <c r="I1455" s="68"/>
      <c r="J1455" s="58"/>
    </row>
    <row r="1456" spans="1:10" ht="25.5" x14ac:dyDescent="0.2">
      <c r="A1456" s="58"/>
      <c r="B1456" s="565">
        <v>1448</v>
      </c>
      <c r="C1456" s="500" t="s">
        <v>3526</v>
      </c>
      <c r="D1456" s="426" t="s">
        <v>5900</v>
      </c>
      <c r="E1456" s="91" t="s">
        <v>4397</v>
      </c>
      <c r="F1456" s="92" t="s">
        <v>5082</v>
      </c>
      <c r="G1456" s="542" t="s">
        <v>3486</v>
      </c>
      <c r="H1456" s="522" t="s">
        <v>3486</v>
      </c>
      <c r="I1456" s="68" t="s">
        <v>6368</v>
      </c>
      <c r="J1456" s="58"/>
    </row>
    <row r="1457" spans="1:10" ht="102" x14ac:dyDescent="0.2">
      <c r="A1457" s="58"/>
      <c r="B1457" s="572">
        <v>1449</v>
      </c>
      <c r="C1457" s="500" t="s">
        <v>12093</v>
      </c>
      <c r="D1457" s="426" t="s">
        <v>11599</v>
      </c>
      <c r="E1457" s="91" t="s">
        <v>13077</v>
      </c>
      <c r="F1457" s="92" t="s">
        <v>11603</v>
      </c>
      <c r="G1457" s="542"/>
      <c r="H1457" s="522"/>
      <c r="I1457" s="68"/>
      <c r="J1457" s="58"/>
    </row>
    <row r="1458" spans="1:10" ht="102" x14ac:dyDescent="0.2">
      <c r="A1458" s="58"/>
      <c r="B1458" s="572">
        <v>1450</v>
      </c>
      <c r="C1458" s="500" t="s">
        <v>12094</v>
      </c>
      <c r="D1458" s="426" t="s">
        <v>12080</v>
      </c>
      <c r="E1458" s="91" t="s">
        <v>13076</v>
      </c>
      <c r="F1458" s="92" t="s">
        <v>11603</v>
      </c>
      <c r="G1458" s="542"/>
      <c r="H1458" s="522"/>
      <c r="I1458" s="68"/>
      <c r="J1458" s="58"/>
    </row>
    <row r="1459" spans="1:10" ht="51" x14ac:dyDescent="0.2">
      <c r="A1459" s="58"/>
      <c r="B1459" s="565">
        <v>1451</v>
      </c>
      <c r="C1459" s="500" t="s">
        <v>12148</v>
      </c>
      <c r="D1459" s="426" t="s">
        <v>12080</v>
      </c>
      <c r="E1459" s="91" t="s">
        <v>12149</v>
      </c>
      <c r="F1459" s="92" t="s">
        <v>12130</v>
      </c>
      <c r="G1459" s="542"/>
      <c r="H1459" s="522"/>
      <c r="I1459" s="68"/>
      <c r="J1459" s="58"/>
    </row>
    <row r="1460" spans="1:10" ht="25.5" x14ac:dyDescent="0.2">
      <c r="A1460" s="58"/>
      <c r="B1460" s="572">
        <v>1452</v>
      </c>
      <c r="C1460" s="500" t="s">
        <v>7148</v>
      </c>
      <c r="D1460" s="426" t="s">
        <v>7037</v>
      </c>
      <c r="E1460" s="91" t="s">
        <v>4980</v>
      </c>
      <c r="F1460" s="92" t="s">
        <v>5782</v>
      </c>
      <c r="G1460" s="542" t="s">
        <v>3486</v>
      </c>
      <c r="H1460" s="522" t="s">
        <v>3486</v>
      </c>
      <c r="I1460" s="68" t="s">
        <v>6367</v>
      </c>
      <c r="J1460" s="58"/>
    </row>
    <row r="1461" spans="1:10" ht="25.5" x14ac:dyDescent="0.2">
      <c r="A1461" s="58"/>
      <c r="B1461" s="572">
        <v>1453</v>
      </c>
      <c r="C1461" s="500" t="s">
        <v>7547</v>
      </c>
      <c r="D1461" s="426" t="s">
        <v>8945</v>
      </c>
      <c r="E1461" s="91" t="s">
        <v>9034</v>
      </c>
      <c r="F1461" s="92" t="s">
        <v>5782</v>
      </c>
      <c r="G1461" s="542" t="s">
        <v>3486</v>
      </c>
      <c r="H1461" s="522" t="s">
        <v>3486</v>
      </c>
      <c r="I1461" s="68" t="s">
        <v>6367</v>
      </c>
      <c r="J1461" s="58"/>
    </row>
    <row r="1462" spans="1:10" ht="25.5" x14ac:dyDescent="0.2">
      <c r="A1462" s="58"/>
      <c r="B1462" s="565">
        <v>1454</v>
      </c>
      <c r="C1462" s="500" t="s">
        <v>7548</v>
      </c>
      <c r="D1462" s="426" t="s">
        <v>2260</v>
      </c>
      <c r="E1462" s="91" t="s">
        <v>9035</v>
      </c>
      <c r="F1462" s="92" t="s">
        <v>5782</v>
      </c>
      <c r="G1462" s="542" t="s">
        <v>3486</v>
      </c>
      <c r="H1462" s="522" t="s">
        <v>3486</v>
      </c>
      <c r="I1462" s="68" t="s">
        <v>6367</v>
      </c>
      <c r="J1462" s="58"/>
    </row>
    <row r="1463" spans="1:10" ht="51" x14ac:dyDescent="0.2">
      <c r="A1463" s="58"/>
      <c r="B1463" s="572">
        <v>1455</v>
      </c>
      <c r="C1463" s="500" t="s">
        <v>2736</v>
      </c>
      <c r="D1463" s="426" t="s">
        <v>5629</v>
      </c>
      <c r="E1463" s="91" t="s">
        <v>3814</v>
      </c>
      <c r="F1463" s="92" t="s">
        <v>5782</v>
      </c>
      <c r="G1463" s="542" t="s">
        <v>3486</v>
      </c>
      <c r="H1463" s="522" t="s">
        <v>3486</v>
      </c>
      <c r="I1463" s="68" t="s">
        <v>6367</v>
      </c>
      <c r="J1463" s="58"/>
    </row>
    <row r="1464" spans="1:10" ht="25.5" x14ac:dyDescent="0.2">
      <c r="A1464" s="58"/>
      <c r="B1464" s="572">
        <v>1456</v>
      </c>
      <c r="C1464" s="500" t="s">
        <v>5783</v>
      </c>
      <c r="D1464" s="426" t="s">
        <v>455</v>
      </c>
      <c r="E1464" s="91" t="s">
        <v>5780</v>
      </c>
      <c r="F1464" s="92" t="s">
        <v>5781</v>
      </c>
      <c r="G1464" s="542" t="s">
        <v>3486</v>
      </c>
      <c r="H1464" s="522" t="s">
        <v>3486</v>
      </c>
      <c r="I1464" s="68" t="s">
        <v>6367</v>
      </c>
      <c r="J1464" s="58"/>
    </row>
    <row r="1465" spans="1:10" ht="25.5" x14ac:dyDescent="0.2">
      <c r="A1465" s="58"/>
      <c r="B1465" s="565">
        <v>1457</v>
      </c>
      <c r="C1465" s="500" t="s">
        <v>7874</v>
      </c>
      <c r="D1465" s="426" t="s">
        <v>7740</v>
      </c>
      <c r="E1465" s="91" t="s">
        <v>7875</v>
      </c>
      <c r="F1465" s="92" t="s">
        <v>7876</v>
      </c>
      <c r="G1465" s="542" t="s">
        <v>3486</v>
      </c>
      <c r="H1465" s="522" t="s">
        <v>3486</v>
      </c>
      <c r="I1465" s="68" t="s">
        <v>6367</v>
      </c>
      <c r="J1465" s="58"/>
    </row>
    <row r="1466" spans="1:10" ht="25.5" x14ac:dyDescent="0.2">
      <c r="A1466" s="58"/>
      <c r="B1466" s="572">
        <v>1458</v>
      </c>
      <c r="C1466" s="500" t="s">
        <v>6595</v>
      </c>
      <c r="D1466" s="426" t="s">
        <v>4423</v>
      </c>
      <c r="E1466" s="91" t="s">
        <v>6596</v>
      </c>
      <c r="F1466" s="92" t="s">
        <v>7556</v>
      </c>
      <c r="G1466" s="542" t="s">
        <v>3486</v>
      </c>
      <c r="H1466" s="522" t="s">
        <v>3486</v>
      </c>
      <c r="I1466" s="68" t="s">
        <v>6367</v>
      </c>
      <c r="J1466" s="58"/>
    </row>
    <row r="1467" spans="1:10" ht="25.5" x14ac:dyDescent="0.2">
      <c r="A1467" s="58"/>
      <c r="B1467" s="572">
        <v>1459</v>
      </c>
      <c r="C1467" s="500" t="s">
        <v>9741</v>
      </c>
      <c r="D1467" s="426" t="s">
        <v>9736</v>
      </c>
      <c r="E1467" s="91" t="s">
        <v>9742</v>
      </c>
      <c r="F1467" s="92" t="s">
        <v>5782</v>
      </c>
      <c r="G1467" s="542" t="s">
        <v>3486</v>
      </c>
      <c r="H1467" s="522" t="s">
        <v>3486</v>
      </c>
      <c r="I1467" s="68" t="s">
        <v>6367</v>
      </c>
      <c r="J1467" s="58"/>
    </row>
    <row r="1468" spans="1:10" ht="25.5" x14ac:dyDescent="0.2">
      <c r="A1468" s="58"/>
      <c r="B1468" s="565">
        <v>1460</v>
      </c>
      <c r="C1468" s="500" t="s">
        <v>11134</v>
      </c>
      <c r="D1468" s="426" t="s">
        <v>11123</v>
      </c>
      <c r="E1468" s="91" t="s">
        <v>11135</v>
      </c>
      <c r="F1468" s="92" t="s">
        <v>7623</v>
      </c>
      <c r="G1468" s="542" t="s">
        <v>3486</v>
      </c>
      <c r="H1468" s="522" t="s">
        <v>3486</v>
      </c>
      <c r="I1468" s="68" t="s">
        <v>6367</v>
      </c>
      <c r="J1468" s="58"/>
    </row>
    <row r="1469" spans="1:10" ht="25.5" x14ac:dyDescent="0.2">
      <c r="A1469" s="58"/>
      <c r="B1469" s="572">
        <v>1461</v>
      </c>
      <c r="C1469" s="500" t="s">
        <v>12927</v>
      </c>
      <c r="D1469" s="426" t="s">
        <v>12919</v>
      </c>
      <c r="E1469" s="91" t="s">
        <v>12928</v>
      </c>
      <c r="F1469" s="92" t="s">
        <v>3729</v>
      </c>
      <c r="G1469" s="542"/>
      <c r="H1469" s="522"/>
      <c r="I1469" s="68"/>
      <c r="J1469" s="58"/>
    </row>
    <row r="1470" spans="1:10" ht="25.5" x14ac:dyDescent="0.2">
      <c r="A1470" s="58"/>
      <c r="B1470" s="572">
        <v>1462</v>
      </c>
      <c r="C1470" s="500" t="s">
        <v>6624</v>
      </c>
      <c r="D1470" s="426" t="s">
        <v>3756</v>
      </c>
      <c r="E1470" s="91" t="s">
        <v>3762</v>
      </c>
      <c r="F1470" s="67"/>
      <c r="G1470" s="542" t="s">
        <v>3486</v>
      </c>
      <c r="H1470" s="522" t="s">
        <v>3486</v>
      </c>
      <c r="I1470" s="68" t="s">
        <v>6367</v>
      </c>
      <c r="J1470" s="58"/>
    </row>
    <row r="1471" spans="1:10" ht="25.5" x14ac:dyDescent="0.2">
      <c r="A1471" s="58"/>
      <c r="B1471" s="565">
        <v>1463</v>
      </c>
      <c r="C1471" s="500" t="s">
        <v>6625</v>
      </c>
      <c r="D1471" s="426" t="s">
        <v>5280</v>
      </c>
      <c r="E1471" s="91" t="s">
        <v>5206</v>
      </c>
      <c r="F1471" s="67"/>
      <c r="G1471" s="542" t="s">
        <v>3486</v>
      </c>
      <c r="H1471" s="522" t="s">
        <v>3486</v>
      </c>
      <c r="I1471" s="68" t="s">
        <v>6367</v>
      </c>
      <c r="J1471" s="58"/>
    </row>
    <row r="1472" spans="1:10" ht="38.25" x14ac:dyDescent="0.2">
      <c r="A1472" s="58"/>
      <c r="B1472" s="572">
        <v>1464</v>
      </c>
      <c r="C1472" s="500" t="s">
        <v>10562</v>
      </c>
      <c r="D1472" s="426" t="s">
        <v>10554</v>
      </c>
      <c r="E1472" s="91" t="s">
        <v>10563</v>
      </c>
      <c r="F1472" s="67"/>
      <c r="G1472" s="542"/>
      <c r="H1472" s="522"/>
      <c r="I1472" s="68"/>
      <c r="J1472" s="58"/>
    </row>
    <row r="1473" spans="1:10" ht="25.5" x14ac:dyDescent="0.2">
      <c r="A1473" s="58"/>
      <c r="B1473" s="572">
        <v>1465</v>
      </c>
      <c r="C1473" s="500" t="s">
        <v>12636</v>
      </c>
      <c r="D1473" s="426" t="s">
        <v>12631</v>
      </c>
      <c r="E1473" s="91" t="s">
        <v>12635</v>
      </c>
      <c r="F1473" s="67"/>
      <c r="G1473" s="542"/>
      <c r="H1473" s="522"/>
      <c r="I1473" s="68"/>
      <c r="J1473" s="58"/>
    </row>
    <row r="1474" spans="1:10" ht="38.25" x14ac:dyDescent="0.2">
      <c r="A1474" s="58"/>
      <c r="B1474" s="565">
        <v>1466</v>
      </c>
      <c r="C1474" s="500" t="s">
        <v>7636</v>
      </c>
      <c r="D1474" s="426" t="s">
        <v>11138</v>
      </c>
      <c r="E1474" s="91" t="s">
        <v>7637</v>
      </c>
      <c r="F1474" s="67" t="s">
        <v>4717</v>
      </c>
      <c r="G1474" s="542"/>
      <c r="H1474" s="522"/>
      <c r="I1474" s="68"/>
      <c r="J1474" s="58"/>
    </row>
    <row r="1475" spans="1:10" ht="38.25" x14ac:dyDescent="0.2">
      <c r="A1475" s="58"/>
      <c r="B1475" s="572">
        <v>1467</v>
      </c>
      <c r="C1475" s="500" t="s">
        <v>7635</v>
      </c>
      <c r="D1475" s="426" t="s">
        <v>9867</v>
      </c>
      <c r="E1475" s="91" t="s">
        <v>10715</v>
      </c>
      <c r="F1475" s="67" t="s">
        <v>396</v>
      </c>
      <c r="G1475" s="542" t="s">
        <v>3486</v>
      </c>
      <c r="H1475" s="522" t="s">
        <v>3486</v>
      </c>
      <c r="I1475" s="68" t="s">
        <v>6367</v>
      </c>
      <c r="J1475" s="58"/>
    </row>
    <row r="1476" spans="1:10" ht="38.25" x14ac:dyDescent="0.2">
      <c r="A1476" s="58"/>
      <c r="B1476" s="572">
        <v>1468</v>
      </c>
      <c r="C1476" s="500" t="s">
        <v>10714</v>
      </c>
      <c r="D1476" s="426" t="s">
        <v>10703</v>
      </c>
      <c r="E1476" s="91" t="s">
        <v>10716</v>
      </c>
      <c r="F1476" s="92" t="s">
        <v>10709</v>
      </c>
      <c r="G1476" s="542" t="s">
        <v>3486</v>
      </c>
      <c r="H1476" s="522" t="s">
        <v>3486</v>
      </c>
      <c r="I1476" s="68" t="s">
        <v>6367</v>
      </c>
      <c r="J1476" s="58"/>
    </row>
    <row r="1477" spans="1:10" ht="25.5" x14ac:dyDescent="0.2">
      <c r="A1477" s="58"/>
      <c r="B1477" s="565">
        <v>1469</v>
      </c>
      <c r="C1477" s="500" t="s">
        <v>9664</v>
      </c>
      <c r="D1477" s="426" t="s">
        <v>11977</v>
      </c>
      <c r="E1477" s="91" t="s">
        <v>9666</v>
      </c>
      <c r="F1477" s="67" t="s">
        <v>9665</v>
      </c>
      <c r="G1477" s="542"/>
      <c r="H1477" s="522" t="s">
        <v>1741</v>
      </c>
      <c r="I1477" s="540" t="s">
        <v>1740</v>
      </c>
      <c r="J1477" s="58"/>
    </row>
    <row r="1478" spans="1:10" ht="38.25" x14ac:dyDescent="0.2">
      <c r="A1478" s="58"/>
      <c r="B1478" s="572">
        <v>1470</v>
      </c>
      <c r="C1478" s="500" t="s">
        <v>8244</v>
      </c>
      <c r="D1478" s="426" t="s">
        <v>9402</v>
      </c>
      <c r="E1478" s="91" t="s">
        <v>8245</v>
      </c>
      <c r="F1478" s="67"/>
      <c r="G1478" s="542"/>
      <c r="H1478" s="522"/>
      <c r="I1478" s="540"/>
      <c r="J1478" s="58"/>
    </row>
    <row r="1479" spans="1:10" ht="63.75" x14ac:dyDescent="0.2">
      <c r="A1479" s="58"/>
      <c r="B1479" s="572">
        <v>1471</v>
      </c>
      <c r="C1479" s="500" t="s">
        <v>8247</v>
      </c>
      <c r="D1479" s="426" t="s">
        <v>9402</v>
      </c>
      <c r="E1479" s="91" t="s">
        <v>8248</v>
      </c>
      <c r="F1479" s="67"/>
      <c r="G1479" s="542"/>
      <c r="H1479" s="522"/>
      <c r="I1479" s="540"/>
      <c r="J1479" s="58"/>
    </row>
    <row r="1480" spans="1:10" ht="38.25" x14ac:dyDescent="0.2">
      <c r="A1480" s="58"/>
      <c r="B1480" s="565">
        <v>1472</v>
      </c>
      <c r="C1480" s="500" t="s">
        <v>6223</v>
      </c>
      <c r="D1480" s="426" t="s">
        <v>5887</v>
      </c>
      <c r="E1480" s="91" t="s">
        <v>6224</v>
      </c>
      <c r="F1480" s="67"/>
      <c r="G1480" s="542"/>
      <c r="H1480" s="522" t="s">
        <v>1741</v>
      </c>
      <c r="I1480" s="540" t="s">
        <v>1740</v>
      </c>
      <c r="J1480" s="58"/>
    </row>
    <row r="1481" spans="1:10" ht="51" x14ac:dyDescent="0.2">
      <c r="A1481" s="58"/>
      <c r="B1481" s="572">
        <v>1473</v>
      </c>
      <c r="C1481" s="500" t="s">
        <v>7358</v>
      </c>
      <c r="D1481" s="426" t="s">
        <v>4665</v>
      </c>
      <c r="E1481" s="91" t="s">
        <v>7359</v>
      </c>
      <c r="F1481" s="67"/>
      <c r="G1481" s="542"/>
      <c r="H1481" s="522"/>
      <c r="I1481" s="540" t="s">
        <v>6032</v>
      </c>
      <c r="J1481" s="58"/>
    </row>
    <row r="1482" spans="1:10" ht="51" x14ac:dyDescent="0.2">
      <c r="A1482" s="58"/>
      <c r="B1482" s="572">
        <v>1474</v>
      </c>
      <c r="C1482" s="500" t="s">
        <v>8803</v>
      </c>
      <c r="D1482" s="426" t="s">
        <v>9987</v>
      </c>
      <c r="E1482" s="91" t="s">
        <v>3710</v>
      </c>
      <c r="F1482" s="92" t="s">
        <v>3711</v>
      </c>
      <c r="G1482" s="542"/>
      <c r="H1482" s="522"/>
      <c r="I1482" s="540" t="s">
        <v>2710</v>
      </c>
      <c r="J1482" s="58"/>
    </row>
    <row r="1483" spans="1:10" ht="51" x14ac:dyDescent="0.2">
      <c r="A1483" s="58"/>
      <c r="B1483" s="565">
        <v>1475</v>
      </c>
      <c r="C1483" s="500" t="s">
        <v>8805</v>
      </c>
      <c r="D1483" s="426" t="s">
        <v>8806</v>
      </c>
      <c r="E1483" s="91" t="s">
        <v>8807</v>
      </c>
      <c r="F1483" s="92" t="s">
        <v>4717</v>
      </c>
      <c r="G1483" s="542"/>
      <c r="H1483" s="522"/>
      <c r="I1483" s="540" t="s">
        <v>2710</v>
      </c>
      <c r="J1483" s="58"/>
    </row>
    <row r="1484" spans="1:10" ht="51" x14ac:dyDescent="0.2">
      <c r="A1484" s="58"/>
      <c r="B1484" s="572">
        <v>1476</v>
      </c>
      <c r="C1484" s="500" t="s">
        <v>11440</v>
      </c>
      <c r="D1484" s="426" t="s">
        <v>11436</v>
      </c>
      <c r="E1484" s="91" t="s">
        <v>11442</v>
      </c>
      <c r="F1484" s="92" t="s">
        <v>11441</v>
      </c>
      <c r="G1484" s="542"/>
      <c r="H1484" s="522"/>
      <c r="I1484" s="540" t="s">
        <v>2710</v>
      </c>
      <c r="J1484" s="58"/>
    </row>
    <row r="1485" spans="1:10" ht="51" x14ac:dyDescent="0.2">
      <c r="A1485" s="58"/>
      <c r="B1485" s="572">
        <v>1477</v>
      </c>
      <c r="C1485" s="500" t="s">
        <v>12281</v>
      </c>
      <c r="D1485" s="426" t="s">
        <v>12277</v>
      </c>
      <c r="E1485" s="91" t="s">
        <v>12283</v>
      </c>
      <c r="F1485" s="92" t="s">
        <v>12282</v>
      </c>
      <c r="G1485" s="542"/>
      <c r="H1485" s="522"/>
      <c r="I1485" s="540" t="s">
        <v>2710</v>
      </c>
      <c r="J1485" s="58"/>
    </row>
    <row r="1486" spans="1:10" ht="89.25" x14ac:dyDescent="0.2">
      <c r="A1486" s="58"/>
      <c r="B1486" s="565">
        <v>1478</v>
      </c>
      <c r="C1486" s="500" t="s">
        <v>13578</v>
      </c>
      <c r="D1486" s="426" t="s">
        <v>13548</v>
      </c>
      <c r="E1486" s="91" t="s">
        <v>13579</v>
      </c>
      <c r="F1486" s="92" t="s">
        <v>13573</v>
      </c>
      <c r="G1486" s="542"/>
      <c r="H1486" s="522"/>
      <c r="I1486" s="540"/>
      <c r="J1486" s="58"/>
    </row>
    <row r="1487" spans="1:10" ht="38.25" x14ac:dyDescent="0.2">
      <c r="A1487" s="58"/>
      <c r="B1487" s="572">
        <v>1479</v>
      </c>
      <c r="C1487" s="500" t="s">
        <v>6500</v>
      </c>
      <c r="D1487" s="426" t="s">
        <v>11498</v>
      </c>
      <c r="E1487" s="91" t="s">
        <v>11719</v>
      </c>
      <c r="F1487" s="524" t="s">
        <v>2322</v>
      </c>
      <c r="G1487" s="542"/>
      <c r="H1487" s="522"/>
      <c r="I1487" s="543" t="s">
        <v>3712</v>
      </c>
      <c r="J1487" s="58"/>
    </row>
    <row r="1488" spans="1:10" ht="38.25" x14ac:dyDescent="0.2">
      <c r="A1488" s="58"/>
      <c r="B1488" s="572">
        <v>1480</v>
      </c>
      <c r="C1488" s="500" t="s">
        <v>11718</v>
      </c>
      <c r="D1488" s="426" t="s">
        <v>6500</v>
      </c>
      <c r="E1488" s="91" t="s">
        <v>6502</v>
      </c>
      <c r="F1488" s="524" t="s">
        <v>2322</v>
      </c>
      <c r="G1488" s="542" t="s">
        <v>3486</v>
      </c>
      <c r="H1488" s="522" t="s">
        <v>3486</v>
      </c>
      <c r="I1488" s="543" t="s">
        <v>3712</v>
      </c>
      <c r="J1488" s="58"/>
    </row>
    <row r="1489" spans="1:10" ht="38.25" x14ac:dyDescent="0.2">
      <c r="A1489" s="58"/>
      <c r="B1489" s="565">
        <v>1481</v>
      </c>
      <c r="C1489" s="500" t="s">
        <v>11720</v>
      </c>
      <c r="D1489" s="426" t="s">
        <v>11715</v>
      </c>
      <c r="E1489" s="91" t="s">
        <v>11721</v>
      </c>
      <c r="F1489" s="524" t="s">
        <v>4607</v>
      </c>
      <c r="G1489" s="542" t="s">
        <v>3486</v>
      </c>
      <c r="H1489" s="522" t="s">
        <v>3486</v>
      </c>
      <c r="I1489" s="543" t="s">
        <v>3712</v>
      </c>
      <c r="J1489" s="58"/>
    </row>
    <row r="1490" spans="1:10" ht="51" x14ac:dyDescent="0.2">
      <c r="A1490" s="58"/>
      <c r="B1490" s="572">
        <v>1482</v>
      </c>
      <c r="C1490" s="500" t="s">
        <v>6503</v>
      </c>
      <c r="D1490" s="426" t="s">
        <v>6500</v>
      </c>
      <c r="E1490" s="91" t="s">
        <v>6501</v>
      </c>
      <c r="F1490" s="524" t="s">
        <v>2322</v>
      </c>
      <c r="G1490" s="542" t="s">
        <v>3486</v>
      </c>
      <c r="H1490" s="522" t="s">
        <v>3486</v>
      </c>
      <c r="I1490" s="543" t="s">
        <v>3712</v>
      </c>
      <c r="J1490" s="58"/>
    </row>
    <row r="1491" spans="1:10" ht="25.5" x14ac:dyDescent="0.2">
      <c r="A1491" s="58"/>
      <c r="B1491" s="572">
        <v>1483</v>
      </c>
      <c r="C1491" s="500" t="s">
        <v>3583</v>
      </c>
      <c r="D1491" s="426" t="s">
        <v>10370</v>
      </c>
      <c r="E1491" s="91" t="s">
        <v>5822</v>
      </c>
      <c r="F1491" s="524" t="s">
        <v>3605</v>
      </c>
      <c r="G1491" s="578" t="s">
        <v>3486</v>
      </c>
      <c r="H1491" s="577" t="s">
        <v>3486</v>
      </c>
      <c r="I1491" s="540" t="s">
        <v>2710</v>
      </c>
      <c r="J1491" s="58"/>
    </row>
    <row r="1492" spans="1:10" ht="25.5" x14ac:dyDescent="0.2">
      <c r="A1492" s="58"/>
      <c r="B1492" s="565">
        <v>1484</v>
      </c>
      <c r="C1492" s="500" t="s">
        <v>3584</v>
      </c>
      <c r="D1492" s="426" t="s">
        <v>458</v>
      </c>
      <c r="E1492" s="91" t="s">
        <v>5773</v>
      </c>
      <c r="F1492" s="524" t="s">
        <v>5774</v>
      </c>
      <c r="G1492" s="578" t="s">
        <v>3486</v>
      </c>
      <c r="H1492" s="577" t="s">
        <v>3486</v>
      </c>
      <c r="I1492" s="540" t="s">
        <v>2710</v>
      </c>
      <c r="J1492" s="58"/>
    </row>
    <row r="1493" spans="1:10" ht="25.5" x14ac:dyDescent="0.2">
      <c r="A1493" s="58"/>
      <c r="B1493" s="572">
        <v>1485</v>
      </c>
      <c r="C1493" s="500" t="s">
        <v>603</v>
      </c>
      <c r="D1493" s="426" t="s">
        <v>599</v>
      </c>
      <c r="E1493" s="91" t="s">
        <v>11131</v>
      </c>
      <c r="F1493" s="524" t="s">
        <v>3711</v>
      </c>
      <c r="G1493" s="578" t="s">
        <v>3486</v>
      </c>
      <c r="H1493" s="577" t="s">
        <v>3486</v>
      </c>
      <c r="I1493" s="540" t="s">
        <v>2710</v>
      </c>
      <c r="J1493" s="58"/>
    </row>
    <row r="1494" spans="1:10" ht="25.5" x14ac:dyDescent="0.2">
      <c r="A1494" s="58"/>
      <c r="B1494" s="572">
        <v>1486</v>
      </c>
      <c r="C1494" s="500" t="s">
        <v>11132</v>
      </c>
      <c r="D1494" s="426" t="s">
        <v>11123</v>
      </c>
      <c r="E1494" s="91" t="s">
        <v>11133</v>
      </c>
      <c r="F1494" s="524" t="s">
        <v>4717</v>
      </c>
      <c r="G1494" s="578" t="s">
        <v>3486</v>
      </c>
      <c r="H1494" s="577" t="s">
        <v>3486</v>
      </c>
      <c r="I1494" s="540" t="s">
        <v>2710</v>
      </c>
      <c r="J1494" s="58"/>
    </row>
    <row r="1495" spans="1:10" ht="25.5" x14ac:dyDescent="0.2">
      <c r="A1495" s="58"/>
      <c r="B1495" s="565">
        <v>1487</v>
      </c>
      <c r="C1495" s="500" t="s">
        <v>11466</v>
      </c>
      <c r="D1495" s="426" t="s">
        <v>11436</v>
      </c>
      <c r="E1495" s="91" t="s">
        <v>11467</v>
      </c>
      <c r="F1495" s="524" t="s">
        <v>11441</v>
      </c>
      <c r="G1495" s="578" t="s">
        <v>3486</v>
      </c>
      <c r="H1495" s="577" t="s">
        <v>3486</v>
      </c>
      <c r="I1495" s="540" t="s">
        <v>2710</v>
      </c>
      <c r="J1495" s="58"/>
    </row>
    <row r="1496" spans="1:10" ht="38.25" x14ac:dyDescent="0.2">
      <c r="A1496" s="58"/>
      <c r="B1496" s="572">
        <v>1488</v>
      </c>
      <c r="C1496" s="500" t="s">
        <v>5775</v>
      </c>
      <c r="D1496" s="426" t="s">
        <v>459</v>
      </c>
      <c r="E1496" s="91" t="s">
        <v>4523</v>
      </c>
      <c r="F1496" s="524" t="s">
        <v>5774</v>
      </c>
      <c r="G1496" s="578"/>
      <c r="H1496" s="577"/>
      <c r="I1496" s="540" t="s">
        <v>2710</v>
      </c>
      <c r="J1496" s="58"/>
    </row>
    <row r="1497" spans="1:10" ht="38.25" x14ac:dyDescent="0.2">
      <c r="A1497" s="58"/>
      <c r="B1497" s="572">
        <v>1489</v>
      </c>
      <c r="C1497" s="500" t="s">
        <v>10571</v>
      </c>
      <c r="D1497" s="426" t="s">
        <v>10554</v>
      </c>
      <c r="E1497" s="91" t="s">
        <v>10572</v>
      </c>
      <c r="F1497" s="524"/>
      <c r="G1497" s="578"/>
      <c r="H1497" s="577"/>
      <c r="I1497" s="540" t="s">
        <v>2710</v>
      </c>
      <c r="J1497" s="58"/>
    </row>
    <row r="1498" spans="1:10" ht="76.5" x14ac:dyDescent="0.2">
      <c r="A1498" s="58"/>
      <c r="B1498" s="565">
        <v>1490</v>
      </c>
      <c r="C1498" s="500" t="s">
        <v>13023</v>
      </c>
      <c r="D1498" s="426" t="s">
        <v>13873</v>
      </c>
      <c r="E1498" s="91" t="s">
        <v>13024</v>
      </c>
      <c r="F1498" s="524" t="s">
        <v>7557</v>
      </c>
      <c r="G1498" s="578"/>
      <c r="H1498" s="577"/>
      <c r="I1498" s="540"/>
      <c r="J1498" s="58"/>
    </row>
    <row r="1499" spans="1:10" ht="25.5" x14ac:dyDescent="0.2">
      <c r="A1499" s="58"/>
      <c r="B1499" s="572">
        <v>1491</v>
      </c>
      <c r="C1499" s="500" t="s">
        <v>3527</v>
      </c>
      <c r="D1499" s="426" t="s">
        <v>9988</v>
      </c>
      <c r="E1499" s="91" t="s">
        <v>5080</v>
      </c>
      <c r="F1499" s="92" t="s">
        <v>5081</v>
      </c>
      <c r="G1499" s="542" t="s">
        <v>3486</v>
      </c>
      <c r="H1499" s="522" t="s">
        <v>3486</v>
      </c>
      <c r="I1499" s="540" t="s">
        <v>2710</v>
      </c>
      <c r="J1499" s="58"/>
    </row>
    <row r="1500" spans="1:10" ht="38.25" x14ac:dyDescent="0.2">
      <c r="A1500" s="58"/>
      <c r="B1500" s="572">
        <v>1492</v>
      </c>
      <c r="C1500" s="500" t="s">
        <v>11443</v>
      </c>
      <c r="D1500" s="426" t="s">
        <v>10369</v>
      </c>
      <c r="E1500" s="91" t="s">
        <v>602</v>
      </c>
      <c r="F1500" s="92" t="s">
        <v>3729</v>
      </c>
      <c r="G1500" s="542"/>
      <c r="H1500" s="522"/>
      <c r="I1500" s="540"/>
      <c r="J1500" s="58"/>
    </row>
    <row r="1501" spans="1:10" ht="38.25" x14ac:dyDescent="0.2">
      <c r="A1501" s="58"/>
      <c r="B1501" s="565">
        <v>1493</v>
      </c>
      <c r="C1501" s="500" t="s">
        <v>11450</v>
      </c>
      <c r="D1501" s="426" t="s">
        <v>11436</v>
      </c>
      <c r="E1501" s="91" t="s">
        <v>11452</v>
      </c>
      <c r="F1501" s="92" t="s">
        <v>11451</v>
      </c>
      <c r="G1501" s="542"/>
      <c r="H1501" s="522"/>
      <c r="I1501" s="540"/>
      <c r="J1501" s="58"/>
    </row>
    <row r="1502" spans="1:10" ht="51" x14ac:dyDescent="0.2">
      <c r="A1502" s="58"/>
      <c r="B1502" s="572">
        <v>1494</v>
      </c>
      <c r="C1502" s="500" t="s">
        <v>8284</v>
      </c>
      <c r="D1502" s="426" t="s">
        <v>8954</v>
      </c>
      <c r="E1502" s="91" t="s">
        <v>11449</v>
      </c>
      <c r="F1502" s="580" t="s">
        <v>8285</v>
      </c>
      <c r="G1502" s="542"/>
      <c r="H1502" s="522"/>
      <c r="I1502" s="68"/>
      <c r="J1502" s="58"/>
    </row>
    <row r="1503" spans="1:10" ht="63.75" x14ac:dyDescent="0.2">
      <c r="A1503" s="58"/>
      <c r="B1503" s="572">
        <v>1495</v>
      </c>
      <c r="C1503" s="500" t="s">
        <v>13866</v>
      </c>
      <c r="D1503" s="426" t="s">
        <v>13867</v>
      </c>
      <c r="E1503" s="91" t="s">
        <v>13868</v>
      </c>
      <c r="F1503" s="580" t="s">
        <v>5782</v>
      </c>
      <c r="G1503" s="542"/>
      <c r="H1503" s="522"/>
      <c r="I1503" s="68"/>
      <c r="J1503" s="58"/>
    </row>
    <row r="1504" spans="1:10" ht="63.75" x14ac:dyDescent="0.2">
      <c r="A1504" s="58"/>
      <c r="B1504" s="565">
        <v>1496</v>
      </c>
      <c r="C1504" s="500" t="s">
        <v>3453</v>
      </c>
      <c r="D1504" s="426" t="s">
        <v>8434</v>
      </c>
      <c r="E1504" s="91" t="s">
        <v>11444</v>
      </c>
      <c r="F1504" s="580" t="s">
        <v>5415</v>
      </c>
      <c r="G1504" s="542" t="s">
        <v>3486</v>
      </c>
      <c r="H1504" s="522" t="s">
        <v>3486</v>
      </c>
      <c r="I1504" s="68" t="s">
        <v>7164</v>
      </c>
      <c r="J1504" s="58"/>
    </row>
    <row r="1505" spans="1:10" ht="51" x14ac:dyDescent="0.2">
      <c r="A1505" s="58"/>
      <c r="B1505" s="572">
        <v>1497</v>
      </c>
      <c r="C1505" s="500" t="s">
        <v>3461</v>
      </c>
      <c r="D1505" s="426" t="s">
        <v>3615</v>
      </c>
      <c r="E1505" s="91" t="s">
        <v>11445</v>
      </c>
      <c r="F1505" s="580" t="s">
        <v>3462</v>
      </c>
      <c r="G1505" s="542" t="s">
        <v>3486</v>
      </c>
      <c r="H1505" s="522" t="s">
        <v>3486</v>
      </c>
      <c r="I1505" s="68" t="s">
        <v>7164</v>
      </c>
      <c r="J1505" s="58"/>
    </row>
    <row r="1506" spans="1:10" ht="63.75" x14ac:dyDescent="0.2">
      <c r="A1506" s="58"/>
      <c r="B1506" s="572">
        <v>1498</v>
      </c>
      <c r="C1506" s="500" t="s">
        <v>3621</v>
      </c>
      <c r="D1506" s="426" t="s">
        <v>4833</v>
      </c>
      <c r="E1506" s="91" t="s">
        <v>11446</v>
      </c>
      <c r="F1506" s="580" t="s">
        <v>3622</v>
      </c>
      <c r="G1506" s="542" t="s">
        <v>3486</v>
      </c>
      <c r="H1506" s="522" t="s">
        <v>3486</v>
      </c>
      <c r="I1506" s="68" t="s">
        <v>7164</v>
      </c>
      <c r="J1506" s="58"/>
    </row>
    <row r="1507" spans="1:10" ht="51" x14ac:dyDescent="0.2">
      <c r="A1507" s="58"/>
      <c r="B1507" s="565">
        <v>1499</v>
      </c>
      <c r="C1507" s="500" t="s">
        <v>5133</v>
      </c>
      <c r="D1507" s="426" t="s">
        <v>889</v>
      </c>
      <c r="E1507" s="91" t="s">
        <v>11447</v>
      </c>
      <c r="F1507" s="580" t="s">
        <v>4081</v>
      </c>
      <c r="G1507" s="542" t="s">
        <v>3486</v>
      </c>
      <c r="H1507" s="522" t="s">
        <v>3486</v>
      </c>
      <c r="I1507" s="68" t="s">
        <v>7164</v>
      </c>
      <c r="J1507" s="58"/>
    </row>
    <row r="1508" spans="1:10" ht="38.25" x14ac:dyDescent="0.2">
      <c r="A1508" s="58"/>
      <c r="B1508" s="572">
        <v>1500</v>
      </c>
      <c r="C1508" s="500" t="s">
        <v>7236</v>
      </c>
      <c r="D1508" s="426" t="s">
        <v>7232</v>
      </c>
      <c r="E1508" s="91" t="s">
        <v>6494</v>
      </c>
      <c r="F1508" s="580"/>
      <c r="G1508" s="542" t="s">
        <v>3486</v>
      </c>
      <c r="H1508" s="522" t="s">
        <v>3486</v>
      </c>
      <c r="I1508" s="68" t="s">
        <v>7164</v>
      </c>
      <c r="J1508" s="58"/>
    </row>
    <row r="1509" spans="1:10" x14ac:dyDescent="0.2">
      <c r="A1509" s="58"/>
      <c r="B1509" s="572">
        <v>1501</v>
      </c>
      <c r="C1509" s="500" t="s">
        <v>9847</v>
      </c>
      <c r="D1509" s="426" t="s">
        <v>9841</v>
      </c>
      <c r="E1509" s="91" t="s">
        <v>9848</v>
      </c>
      <c r="F1509" s="580"/>
      <c r="G1509" s="542" t="s">
        <v>3486</v>
      </c>
      <c r="H1509" s="522" t="s">
        <v>3486</v>
      </c>
      <c r="I1509" s="68" t="s">
        <v>7164</v>
      </c>
      <c r="J1509" s="58"/>
    </row>
    <row r="1510" spans="1:10" ht="51" x14ac:dyDescent="0.2">
      <c r="A1510" s="58"/>
      <c r="B1510" s="565">
        <v>1502</v>
      </c>
      <c r="C1510" s="500" t="s">
        <v>11504</v>
      </c>
      <c r="D1510" s="426" t="s">
        <v>11436</v>
      </c>
      <c r="E1510" s="91" t="s">
        <v>11505</v>
      </c>
      <c r="F1510" s="580" t="s">
        <v>11506</v>
      </c>
      <c r="G1510" s="542"/>
      <c r="H1510" s="522"/>
      <c r="I1510" s="68"/>
      <c r="J1510" s="58"/>
    </row>
    <row r="1511" spans="1:10" ht="38.25" x14ac:dyDescent="0.2">
      <c r="A1511" s="58"/>
      <c r="B1511" s="572">
        <v>1503</v>
      </c>
      <c r="C1511" s="500" t="s">
        <v>7308</v>
      </c>
      <c r="D1511" s="426" t="s">
        <v>9917</v>
      </c>
      <c r="E1511" s="91" t="s">
        <v>4940</v>
      </c>
      <c r="F1511" s="524" t="s">
        <v>4939</v>
      </c>
      <c r="G1511" s="542" t="s">
        <v>3486</v>
      </c>
      <c r="H1511" s="522" t="s">
        <v>3486</v>
      </c>
      <c r="I1511" s="68" t="s">
        <v>7164</v>
      </c>
      <c r="J1511" s="58"/>
    </row>
    <row r="1512" spans="1:10" s="541" customFormat="1" ht="102" x14ac:dyDescent="0.2">
      <c r="A1512" s="58"/>
      <c r="B1512" s="572">
        <v>1504</v>
      </c>
      <c r="C1512" s="500" t="s">
        <v>7309</v>
      </c>
      <c r="D1512" s="426" t="s">
        <v>6176</v>
      </c>
      <c r="E1512" s="581" t="s">
        <v>9916</v>
      </c>
      <c r="F1512" s="524"/>
      <c r="G1512" s="542" t="s">
        <v>3486</v>
      </c>
      <c r="H1512" s="522" t="s">
        <v>3486</v>
      </c>
      <c r="I1512" s="68" t="s">
        <v>7164</v>
      </c>
      <c r="J1512" s="539"/>
    </row>
    <row r="1513" spans="1:10" s="541" customFormat="1" ht="25.5" x14ac:dyDescent="0.2">
      <c r="A1513" s="58"/>
      <c r="B1513" s="565">
        <v>1505</v>
      </c>
      <c r="C1513" s="500" t="s">
        <v>738</v>
      </c>
      <c r="D1513" s="426" t="s">
        <v>718</v>
      </c>
      <c r="E1513" s="581" t="s">
        <v>741</v>
      </c>
      <c r="F1513" s="524"/>
      <c r="G1513" s="542"/>
      <c r="H1513" s="522"/>
      <c r="I1513" s="540"/>
      <c r="J1513" s="539"/>
    </row>
    <row r="1514" spans="1:10" ht="25.5" x14ac:dyDescent="0.2">
      <c r="A1514" s="58"/>
      <c r="B1514" s="572">
        <v>1506</v>
      </c>
      <c r="C1514" s="500" t="s">
        <v>739</v>
      </c>
      <c r="D1514" s="426" t="s">
        <v>11616</v>
      </c>
      <c r="E1514" s="91" t="s">
        <v>740</v>
      </c>
      <c r="F1514" s="524"/>
      <c r="G1514" s="542"/>
      <c r="H1514" s="522"/>
      <c r="I1514" s="540"/>
      <c r="J1514" s="58"/>
    </row>
    <row r="1515" spans="1:10" ht="38.25" x14ac:dyDescent="0.2">
      <c r="A1515" s="58"/>
      <c r="B1515" s="572">
        <v>1507</v>
      </c>
      <c r="C1515" s="500" t="s">
        <v>4446</v>
      </c>
      <c r="D1515" s="426" t="s">
        <v>3169</v>
      </c>
      <c r="E1515" s="91" t="s">
        <v>7225</v>
      </c>
      <c r="F1515" s="524" t="s">
        <v>5766</v>
      </c>
      <c r="G1515" s="542" t="s">
        <v>3486</v>
      </c>
      <c r="H1515" s="522" t="s">
        <v>3486</v>
      </c>
      <c r="I1515" s="93" t="s">
        <v>1250</v>
      </c>
      <c r="J1515" s="58"/>
    </row>
    <row r="1516" spans="1:10" ht="51" x14ac:dyDescent="0.2">
      <c r="A1516" s="58"/>
      <c r="B1516" s="565">
        <v>1508</v>
      </c>
      <c r="C1516" s="500" t="s">
        <v>4447</v>
      </c>
      <c r="D1516" s="426" t="s">
        <v>1605</v>
      </c>
      <c r="E1516" s="91" t="s">
        <v>11511</v>
      </c>
      <c r="F1516" s="524" t="s">
        <v>4941</v>
      </c>
      <c r="G1516" s="542" t="s">
        <v>3486</v>
      </c>
      <c r="H1516" s="522" t="s">
        <v>3486</v>
      </c>
      <c r="I1516" s="93" t="s">
        <v>1250</v>
      </c>
      <c r="J1516" s="58"/>
    </row>
    <row r="1517" spans="1:10" ht="51" x14ac:dyDescent="0.2">
      <c r="A1517" s="58"/>
      <c r="B1517" s="572">
        <v>1509</v>
      </c>
      <c r="C1517" s="500" t="s">
        <v>7223</v>
      </c>
      <c r="D1517" s="426" t="s">
        <v>3210</v>
      </c>
      <c r="E1517" s="91" t="s">
        <v>11512</v>
      </c>
      <c r="F1517" s="524" t="s">
        <v>7224</v>
      </c>
      <c r="G1517" s="542"/>
      <c r="H1517" s="522"/>
      <c r="I1517" s="93"/>
      <c r="J1517" s="58"/>
    </row>
    <row r="1518" spans="1:10" ht="38.25" x14ac:dyDescent="0.2">
      <c r="A1518" s="58"/>
      <c r="B1518" s="572">
        <v>1510</v>
      </c>
      <c r="C1518" s="500" t="s">
        <v>6655</v>
      </c>
      <c r="D1518" s="426" t="s">
        <v>455</v>
      </c>
      <c r="E1518" s="91" t="s">
        <v>6656</v>
      </c>
      <c r="F1518" s="524" t="s">
        <v>6657</v>
      </c>
      <c r="G1518" s="542"/>
      <c r="H1518" s="522"/>
      <c r="I1518" s="93"/>
      <c r="J1518" s="58"/>
    </row>
    <row r="1519" spans="1:10" ht="38.25" x14ac:dyDescent="0.2">
      <c r="A1519" s="58"/>
      <c r="B1519" s="565">
        <v>1511</v>
      </c>
      <c r="C1519" s="500" t="s">
        <v>2605</v>
      </c>
      <c r="D1519" s="426" t="s">
        <v>8948</v>
      </c>
      <c r="E1519" s="91" t="s">
        <v>2606</v>
      </c>
      <c r="F1519" s="524" t="s">
        <v>3730</v>
      </c>
      <c r="G1519" s="542"/>
      <c r="H1519" s="522"/>
      <c r="I1519" s="93"/>
      <c r="J1519" s="58"/>
    </row>
    <row r="1520" spans="1:10" ht="51" x14ac:dyDescent="0.2">
      <c r="A1520" s="58"/>
      <c r="B1520" s="572">
        <v>1512</v>
      </c>
      <c r="C1520" s="500" t="s">
        <v>1621</v>
      </c>
      <c r="D1520" s="426" t="s">
        <v>1598</v>
      </c>
      <c r="E1520" s="91" t="s">
        <v>11513</v>
      </c>
      <c r="F1520" s="524" t="s">
        <v>9479</v>
      </c>
      <c r="G1520" s="542" t="s">
        <v>3486</v>
      </c>
      <c r="H1520" s="522" t="s">
        <v>3486</v>
      </c>
      <c r="I1520" s="93" t="s">
        <v>1250</v>
      </c>
      <c r="J1520" s="58"/>
    </row>
    <row r="1521" spans="1:10" ht="51" x14ac:dyDescent="0.2">
      <c r="A1521" s="58"/>
      <c r="B1521" s="572">
        <v>1513</v>
      </c>
      <c r="C1521" s="500" t="s">
        <v>9480</v>
      </c>
      <c r="D1521" s="426" t="s">
        <v>1597</v>
      </c>
      <c r="E1521" s="91" t="s">
        <v>11514</v>
      </c>
      <c r="F1521" s="524" t="s">
        <v>9478</v>
      </c>
      <c r="G1521" s="542" t="s">
        <v>3486</v>
      </c>
      <c r="H1521" s="522" t="s">
        <v>3486</v>
      </c>
      <c r="I1521" s="93" t="s">
        <v>1250</v>
      </c>
      <c r="J1521" s="58"/>
    </row>
    <row r="1522" spans="1:10" ht="51" x14ac:dyDescent="0.2">
      <c r="A1522" s="58"/>
      <c r="B1522" s="565">
        <v>1514</v>
      </c>
      <c r="C1522" s="500" t="s">
        <v>9513</v>
      </c>
      <c r="D1522" s="426" t="s">
        <v>9506</v>
      </c>
      <c r="E1522" s="91" t="s">
        <v>11515</v>
      </c>
      <c r="F1522" s="524" t="s">
        <v>8749</v>
      </c>
      <c r="G1522" s="542" t="s">
        <v>3486</v>
      </c>
      <c r="H1522" s="522" t="s">
        <v>3486</v>
      </c>
      <c r="I1522" s="93" t="s">
        <v>1250</v>
      </c>
      <c r="J1522" s="58"/>
    </row>
    <row r="1523" spans="1:10" ht="51" x14ac:dyDescent="0.2">
      <c r="A1523" s="58"/>
      <c r="B1523" s="572">
        <v>1515</v>
      </c>
      <c r="C1523" s="500" t="s">
        <v>719</v>
      </c>
      <c r="D1523" s="426" t="s">
        <v>718</v>
      </c>
      <c r="E1523" s="91" t="s">
        <v>11516</v>
      </c>
      <c r="F1523" s="524" t="s">
        <v>724</v>
      </c>
      <c r="G1523" s="542" t="s">
        <v>3486</v>
      </c>
      <c r="H1523" s="522" t="s">
        <v>3486</v>
      </c>
      <c r="I1523" s="93" t="s">
        <v>1250</v>
      </c>
      <c r="J1523" s="58"/>
    </row>
    <row r="1524" spans="1:10" ht="51" x14ac:dyDescent="0.2">
      <c r="A1524" s="58"/>
      <c r="B1524" s="572">
        <v>1516</v>
      </c>
      <c r="C1524" s="500" t="s">
        <v>720</v>
      </c>
      <c r="D1524" s="426" t="s">
        <v>723</v>
      </c>
      <c r="E1524" s="91" t="s">
        <v>11517</v>
      </c>
      <c r="F1524" s="524" t="s">
        <v>5766</v>
      </c>
      <c r="G1524" s="542" t="s">
        <v>3486</v>
      </c>
      <c r="H1524" s="522" t="s">
        <v>3486</v>
      </c>
      <c r="I1524" s="93" t="s">
        <v>1250</v>
      </c>
      <c r="J1524" s="58"/>
    </row>
    <row r="1525" spans="1:10" ht="51" x14ac:dyDescent="0.2">
      <c r="A1525" s="58"/>
      <c r="B1525" s="565">
        <v>1517</v>
      </c>
      <c r="C1525" s="500" t="s">
        <v>721</v>
      </c>
      <c r="D1525" s="426" t="s">
        <v>11617</v>
      </c>
      <c r="E1525" s="91" t="s">
        <v>11518</v>
      </c>
      <c r="F1525" s="524" t="s">
        <v>709</v>
      </c>
      <c r="G1525" s="542" t="s">
        <v>3486</v>
      </c>
      <c r="H1525" s="522" t="s">
        <v>3486</v>
      </c>
      <c r="I1525" s="93" t="s">
        <v>1250</v>
      </c>
      <c r="J1525" s="58"/>
    </row>
    <row r="1526" spans="1:10" ht="63.75" x14ac:dyDescent="0.2">
      <c r="A1526" s="58"/>
      <c r="B1526" s="572">
        <v>1518</v>
      </c>
      <c r="C1526" s="500" t="s">
        <v>11160</v>
      </c>
      <c r="D1526" s="426" t="s">
        <v>11123</v>
      </c>
      <c r="E1526" s="91" t="s">
        <v>11519</v>
      </c>
      <c r="F1526" s="524" t="s">
        <v>724</v>
      </c>
      <c r="G1526" s="542" t="s">
        <v>3486</v>
      </c>
      <c r="H1526" s="522" t="s">
        <v>3486</v>
      </c>
      <c r="I1526" s="93" t="s">
        <v>1250</v>
      </c>
      <c r="J1526" s="58"/>
    </row>
    <row r="1527" spans="1:10" ht="51" x14ac:dyDescent="0.2">
      <c r="A1527" s="58"/>
      <c r="B1527" s="572">
        <v>1519</v>
      </c>
      <c r="C1527" s="500" t="s">
        <v>13560</v>
      </c>
      <c r="D1527" s="426" t="s">
        <v>13548</v>
      </c>
      <c r="E1527" s="91" t="s">
        <v>13562</v>
      </c>
      <c r="F1527" s="524" t="s">
        <v>13561</v>
      </c>
      <c r="G1527" s="542" t="s">
        <v>3486</v>
      </c>
      <c r="H1527" s="522" t="s">
        <v>3486</v>
      </c>
      <c r="I1527" s="93" t="s">
        <v>1250</v>
      </c>
      <c r="J1527" s="58"/>
    </row>
    <row r="1528" spans="1:10" ht="51" x14ac:dyDescent="0.2">
      <c r="A1528" s="58"/>
      <c r="B1528" s="565">
        <v>1520</v>
      </c>
      <c r="C1528" s="500" t="s">
        <v>11509</v>
      </c>
      <c r="D1528" s="426" t="s">
        <v>11436</v>
      </c>
      <c r="E1528" s="91" t="s">
        <v>11520</v>
      </c>
      <c r="F1528" s="524" t="s">
        <v>11510</v>
      </c>
      <c r="G1528" s="542" t="s">
        <v>3486</v>
      </c>
      <c r="H1528" s="522" t="s">
        <v>3486</v>
      </c>
      <c r="I1528" s="93" t="s">
        <v>1250</v>
      </c>
      <c r="J1528" s="58"/>
    </row>
    <row r="1529" spans="1:10" ht="25.5" x14ac:dyDescent="0.2">
      <c r="A1529" s="58"/>
      <c r="B1529" s="572">
        <v>1521</v>
      </c>
      <c r="C1529" s="500" t="s">
        <v>11158</v>
      </c>
      <c r="D1529" s="426" t="s">
        <v>11123</v>
      </c>
      <c r="E1529" s="91" t="s">
        <v>11159</v>
      </c>
      <c r="F1529" s="524" t="s">
        <v>724</v>
      </c>
      <c r="G1529" s="542" t="s">
        <v>3486</v>
      </c>
      <c r="H1529" s="522" t="s">
        <v>3486</v>
      </c>
      <c r="I1529" s="93" t="s">
        <v>1250</v>
      </c>
      <c r="J1529" s="58"/>
    </row>
    <row r="1530" spans="1:10" ht="127.5" x14ac:dyDescent="0.2">
      <c r="A1530" s="58"/>
      <c r="B1530" s="572">
        <v>1522</v>
      </c>
      <c r="C1530" s="500" t="s">
        <v>12201</v>
      </c>
      <c r="D1530" s="426" t="s">
        <v>12080</v>
      </c>
      <c r="E1530" s="91" t="s">
        <v>12202</v>
      </c>
      <c r="F1530" s="524"/>
      <c r="G1530" s="542"/>
      <c r="H1530" s="522"/>
      <c r="I1530" s="93"/>
      <c r="J1530" s="58"/>
    </row>
    <row r="1531" spans="1:10" ht="102" x14ac:dyDescent="0.2">
      <c r="A1531" s="58"/>
      <c r="B1531" s="565">
        <v>1523</v>
      </c>
      <c r="C1531" s="500" t="s">
        <v>7646</v>
      </c>
      <c r="D1531" s="426" t="s">
        <v>9172</v>
      </c>
      <c r="E1531" s="91" t="s">
        <v>7647</v>
      </c>
      <c r="F1531" s="524" t="s">
        <v>5002</v>
      </c>
      <c r="G1531" s="542"/>
      <c r="H1531" s="522"/>
      <c r="I1531" s="93"/>
      <c r="J1531" s="58"/>
    </row>
    <row r="1532" spans="1:10" ht="51" x14ac:dyDescent="0.2">
      <c r="A1532" s="58"/>
      <c r="B1532" s="572">
        <v>1524</v>
      </c>
      <c r="C1532" s="500" t="s">
        <v>2327</v>
      </c>
      <c r="D1532" s="426" t="s">
        <v>12178</v>
      </c>
      <c r="E1532" s="91" t="s">
        <v>9066</v>
      </c>
      <c r="F1532" s="524" t="s">
        <v>9067</v>
      </c>
      <c r="G1532" s="542" t="s">
        <v>3486</v>
      </c>
      <c r="H1532" s="522" t="s">
        <v>3486</v>
      </c>
      <c r="I1532" s="68" t="s">
        <v>8127</v>
      </c>
      <c r="J1532" s="58"/>
    </row>
    <row r="1533" spans="1:10" ht="51" x14ac:dyDescent="0.2">
      <c r="A1533" s="58"/>
      <c r="B1533" s="572">
        <v>1525</v>
      </c>
      <c r="C1533" s="500" t="s">
        <v>2328</v>
      </c>
      <c r="D1533" s="426" t="s">
        <v>12179</v>
      </c>
      <c r="E1533" s="91" t="s">
        <v>2672</v>
      </c>
      <c r="F1533" s="524" t="s">
        <v>9068</v>
      </c>
      <c r="G1533" s="542" t="s">
        <v>3486</v>
      </c>
      <c r="H1533" s="522" t="s">
        <v>3486</v>
      </c>
      <c r="I1533" s="68" t="s">
        <v>3880</v>
      </c>
      <c r="J1533" s="58"/>
    </row>
    <row r="1534" spans="1:10" ht="38.25" x14ac:dyDescent="0.2">
      <c r="A1534" s="58"/>
      <c r="B1534" s="565">
        <v>1526</v>
      </c>
      <c r="C1534" s="500" t="s">
        <v>8170</v>
      </c>
      <c r="D1534" s="426" t="s">
        <v>12180</v>
      </c>
      <c r="E1534" s="91" t="s">
        <v>7146</v>
      </c>
      <c r="F1534" s="524" t="s">
        <v>9068</v>
      </c>
      <c r="G1534" s="542" t="s">
        <v>3486</v>
      </c>
      <c r="H1534" s="522" t="s">
        <v>3486</v>
      </c>
      <c r="I1534" s="68" t="s">
        <v>3880</v>
      </c>
      <c r="J1534" s="58"/>
    </row>
    <row r="1535" spans="1:10" ht="38.25" x14ac:dyDescent="0.2">
      <c r="A1535" s="58"/>
      <c r="B1535" s="572">
        <v>1527</v>
      </c>
      <c r="C1535" s="500" t="s">
        <v>8171</v>
      </c>
      <c r="D1535" s="426" t="s">
        <v>12180</v>
      </c>
      <c r="E1535" s="91" t="s">
        <v>5831</v>
      </c>
      <c r="F1535" s="524" t="s">
        <v>9068</v>
      </c>
      <c r="G1535" s="542" t="s">
        <v>3486</v>
      </c>
      <c r="H1535" s="522" t="s">
        <v>3486</v>
      </c>
      <c r="I1535" s="68" t="s">
        <v>3880</v>
      </c>
      <c r="J1535" s="58"/>
    </row>
    <row r="1536" spans="1:10" ht="25.5" x14ac:dyDescent="0.2">
      <c r="A1536" s="58"/>
      <c r="B1536" s="572">
        <v>1528</v>
      </c>
      <c r="C1536" s="500" t="s">
        <v>1046</v>
      </c>
      <c r="D1536" s="426" t="s">
        <v>12181</v>
      </c>
      <c r="E1536" s="91" t="s">
        <v>2686</v>
      </c>
      <c r="F1536" s="524" t="s">
        <v>9068</v>
      </c>
      <c r="G1536" s="542" t="s">
        <v>3486</v>
      </c>
      <c r="H1536" s="522" t="s">
        <v>3486</v>
      </c>
      <c r="I1536" s="68" t="s">
        <v>3880</v>
      </c>
      <c r="J1536" s="58"/>
    </row>
    <row r="1537" spans="1:10" ht="25.5" x14ac:dyDescent="0.2">
      <c r="A1537" s="58"/>
      <c r="B1537" s="565">
        <v>1529</v>
      </c>
      <c r="C1537" s="500" t="s">
        <v>1045</v>
      </c>
      <c r="D1537" s="69" t="s">
        <v>2235</v>
      </c>
      <c r="E1537" s="91" t="s">
        <v>2687</v>
      </c>
      <c r="F1537" s="524" t="s">
        <v>9068</v>
      </c>
      <c r="G1537" s="542" t="s">
        <v>3486</v>
      </c>
      <c r="H1537" s="522" t="s">
        <v>3486</v>
      </c>
      <c r="I1537" s="68" t="s">
        <v>3880</v>
      </c>
      <c r="J1537" s="58"/>
    </row>
    <row r="1538" spans="1:10" ht="25.5" x14ac:dyDescent="0.2">
      <c r="A1538" s="58"/>
      <c r="B1538" s="572">
        <v>1530</v>
      </c>
      <c r="C1538" s="500" t="s">
        <v>3174</v>
      </c>
      <c r="D1538" s="426" t="s">
        <v>12182</v>
      </c>
      <c r="E1538" s="91" t="s">
        <v>5325</v>
      </c>
      <c r="F1538" s="524" t="s">
        <v>9068</v>
      </c>
      <c r="G1538" s="542" t="s">
        <v>3486</v>
      </c>
      <c r="H1538" s="522" t="s">
        <v>3486</v>
      </c>
      <c r="I1538" s="68" t="s">
        <v>1248</v>
      </c>
      <c r="J1538" s="58"/>
    </row>
    <row r="1539" spans="1:10" ht="38.25" x14ac:dyDescent="0.2">
      <c r="A1539" s="58"/>
      <c r="B1539" s="572">
        <v>1531</v>
      </c>
      <c r="C1539" s="500" t="s">
        <v>3177</v>
      </c>
      <c r="D1539" s="426" t="s">
        <v>12183</v>
      </c>
      <c r="E1539" s="91" t="s">
        <v>5326</v>
      </c>
      <c r="F1539" s="524" t="s">
        <v>9068</v>
      </c>
      <c r="G1539" s="542" t="s">
        <v>3486</v>
      </c>
      <c r="H1539" s="522" t="s">
        <v>3486</v>
      </c>
      <c r="I1539" s="68" t="s">
        <v>3880</v>
      </c>
      <c r="J1539" s="58"/>
    </row>
    <row r="1540" spans="1:10" ht="51" x14ac:dyDescent="0.2">
      <c r="A1540" s="58"/>
      <c r="B1540" s="565">
        <v>1532</v>
      </c>
      <c r="C1540" s="500" t="s">
        <v>3175</v>
      </c>
      <c r="D1540" s="426" t="s">
        <v>12183</v>
      </c>
      <c r="E1540" s="91" t="s">
        <v>2688</v>
      </c>
      <c r="F1540" s="524" t="s">
        <v>9068</v>
      </c>
      <c r="G1540" s="542" t="s">
        <v>3486</v>
      </c>
      <c r="H1540" s="522" t="s">
        <v>3486</v>
      </c>
      <c r="I1540" s="68" t="s">
        <v>3880</v>
      </c>
      <c r="J1540" s="58"/>
    </row>
    <row r="1541" spans="1:10" ht="38.25" x14ac:dyDescent="0.2">
      <c r="A1541" s="58"/>
      <c r="B1541" s="572">
        <v>1533</v>
      </c>
      <c r="C1541" s="500" t="s">
        <v>3176</v>
      </c>
      <c r="D1541" s="426" t="s">
        <v>12183</v>
      </c>
      <c r="E1541" s="91" t="s">
        <v>2689</v>
      </c>
      <c r="F1541" s="524" t="s">
        <v>9068</v>
      </c>
      <c r="G1541" s="542" t="s">
        <v>3486</v>
      </c>
      <c r="H1541" s="522" t="s">
        <v>3486</v>
      </c>
      <c r="I1541" s="68" t="s">
        <v>3880</v>
      </c>
      <c r="J1541" s="58"/>
    </row>
    <row r="1542" spans="1:10" ht="76.5" x14ac:dyDescent="0.2">
      <c r="A1542" s="58"/>
      <c r="B1542" s="572">
        <v>1534</v>
      </c>
      <c r="C1542" s="500" t="s">
        <v>13563</v>
      </c>
      <c r="D1542" s="426" t="s">
        <v>13063</v>
      </c>
      <c r="E1542" s="91" t="s">
        <v>13070</v>
      </c>
      <c r="F1542" s="524" t="s">
        <v>9408</v>
      </c>
      <c r="G1542" s="542" t="s">
        <v>13069</v>
      </c>
      <c r="H1542" s="522"/>
      <c r="I1542" s="540" t="s">
        <v>5833</v>
      </c>
      <c r="J1542" s="58"/>
    </row>
    <row r="1543" spans="1:10" ht="76.5" x14ac:dyDescent="0.2">
      <c r="A1543" s="58"/>
      <c r="B1543" s="565">
        <v>1535</v>
      </c>
      <c r="C1543" s="500" t="s">
        <v>13564</v>
      </c>
      <c r="D1543" s="426" t="s">
        <v>13548</v>
      </c>
      <c r="E1543" s="91" t="s">
        <v>13565</v>
      </c>
      <c r="F1543" s="524" t="s">
        <v>13561</v>
      </c>
      <c r="G1543" s="542" t="s">
        <v>13069</v>
      </c>
      <c r="H1543" s="522"/>
      <c r="I1543" s="540" t="s">
        <v>5833</v>
      </c>
      <c r="J1543" s="58"/>
    </row>
    <row r="1544" spans="1:10" ht="51" x14ac:dyDescent="0.2">
      <c r="A1544" s="58"/>
      <c r="B1544" s="572">
        <v>1536</v>
      </c>
      <c r="C1544" s="500" t="s">
        <v>7687</v>
      </c>
      <c r="D1544" s="426" t="s">
        <v>7885</v>
      </c>
      <c r="E1544" s="91" t="s">
        <v>12167</v>
      </c>
      <c r="F1544" s="524" t="s">
        <v>5893</v>
      </c>
      <c r="G1544" s="542" t="s">
        <v>3486</v>
      </c>
      <c r="H1544" s="522" t="s">
        <v>3486</v>
      </c>
      <c r="I1544" s="540" t="s">
        <v>5833</v>
      </c>
      <c r="J1544" s="58"/>
    </row>
    <row r="1545" spans="1:10" ht="25.5" x14ac:dyDescent="0.2">
      <c r="A1545" s="58"/>
      <c r="B1545" s="572">
        <v>1537</v>
      </c>
      <c r="C1545" s="500" t="s">
        <v>7688</v>
      </c>
      <c r="D1545" s="426" t="s">
        <v>7684</v>
      </c>
      <c r="E1545" s="91" t="s">
        <v>12168</v>
      </c>
      <c r="F1545" s="524" t="s">
        <v>5893</v>
      </c>
      <c r="G1545" s="542" t="s">
        <v>3486</v>
      </c>
      <c r="H1545" s="522" t="s">
        <v>3486</v>
      </c>
      <c r="I1545" s="540" t="s">
        <v>5833</v>
      </c>
      <c r="J1545" s="58"/>
    </row>
    <row r="1546" spans="1:10" ht="51" x14ac:dyDescent="0.2">
      <c r="A1546" s="58"/>
      <c r="B1546" s="565">
        <v>1538</v>
      </c>
      <c r="C1546" s="500" t="s">
        <v>11030</v>
      </c>
      <c r="D1546" s="426" t="s">
        <v>12152</v>
      </c>
      <c r="E1546" s="91" t="s">
        <v>12153</v>
      </c>
      <c r="F1546" s="524" t="s">
        <v>12151</v>
      </c>
      <c r="G1546" s="542" t="s">
        <v>3486</v>
      </c>
      <c r="H1546" s="522" t="s">
        <v>3486</v>
      </c>
      <c r="I1546" s="540" t="s">
        <v>5833</v>
      </c>
      <c r="J1546" s="58"/>
    </row>
    <row r="1547" spans="1:10" ht="38.25" x14ac:dyDescent="0.2">
      <c r="A1547" s="58"/>
      <c r="B1547" s="572">
        <v>1539</v>
      </c>
      <c r="C1547" s="500" t="s">
        <v>12161</v>
      </c>
      <c r="D1547" s="426" t="s">
        <v>7217</v>
      </c>
      <c r="E1547" s="91" t="s">
        <v>12166</v>
      </c>
      <c r="F1547" s="524" t="s">
        <v>5895</v>
      </c>
      <c r="G1547" s="542" t="s">
        <v>3486</v>
      </c>
      <c r="H1547" s="522" t="s">
        <v>3486</v>
      </c>
      <c r="I1547" s="540" t="s">
        <v>1248</v>
      </c>
      <c r="J1547" s="58"/>
    </row>
    <row r="1548" spans="1:10" ht="38.25" x14ac:dyDescent="0.2">
      <c r="A1548" s="58"/>
      <c r="B1548" s="572">
        <v>1540</v>
      </c>
      <c r="C1548" s="500" t="s">
        <v>12163</v>
      </c>
      <c r="D1548" s="426" t="s">
        <v>12080</v>
      </c>
      <c r="E1548" s="91" t="s">
        <v>12165</v>
      </c>
      <c r="F1548" s="524" t="s">
        <v>12164</v>
      </c>
      <c r="G1548" s="542" t="s">
        <v>3486</v>
      </c>
      <c r="H1548" s="522" t="s">
        <v>3486</v>
      </c>
      <c r="I1548" s="540" t="s">
        <v>1248</v>
      </c>
      <c r="J1548" s="58"/>
    </row>
    <row r="1549" spans="1:10" ht="25.5" x14ac:dyDescent="0.2">
      <c r="A1549" s="58"/>
      <c r="B1549" s="565">
        <v>1541</v>
      </c>
      <c r="C1549" s="500" t="s">
        <v>12132</v>
      </c>
      <c r="D1549" s="426" t="s">
        <v>12080</v>
      </c>
      <c r="E1549" s="91" t="s">
        <v>12133</v>
      </c>
      <c r="F1549" s="524" t="s">
        <v>8811</v>
      </c>
      <c r="G1549" s="542"/>
      <c r="H1549" s="522"/>
      <c r="I1549" s="540"/>
      <c r="J1549" s="58"/>
    </row>
    <row r="1550" spans="1:10" ht="63.75" x14ac:dyDescent="0.2">
      <c r="A1550" s="58"/>
      <c r="B1550" s="572">
        <v>1542</v>
      </c>
      <c r="C1550" s="500" t="s">
        <v>11248</v>
      </c>
      <c r="D1550" s="426" t="s">
        <v>11249</v>
      </c>
      <c r="E1550" s="91" t="s">
        <v>11250</v>
      </c>
      <c r="F1550" s="92"/>
      <c r="G1550" s="542"/>
      <c r="H1550" s="522"/>
      <c r="I1550" s="83"/>
      <c r="J1550" s="58"/>
    </row>
    <row r="1551" spans="1:10" ht="102" x14ac:dyDescent="0.2">
      <c r="A1551" s="58"/>
      <c r="B1551" s="572">
        <v>1543</v>
      </c>
      <c r="C1551" s="500" t="s">
        <v>11251</v>
      </c>
      <c r="D1551" s="426" t="s">
        <v>11252</v>
      </c>
      <c r="E1551" s="91" t="s">
        <v>11253</v>
      </c>
      <c r="F1551" s="92"/>
      <c r="G1551" s="542"/>
      <c r="H1551" s="522"/>
      <c r="I1551" s="83"/>
      <c r="J1551" s="58"/>
    </row>
    <row r="1552" spans="1:10" x14ac:dyDescent="0.2">
      <c r="A1552" s="58"/>
      <c r="B1552" s="565">
        <v>1544</v>
      </c>
      <c r="C1552" s="500" t="s">
        <v>11771</v>
      </c>
      <c r="D1552" s="426" t="s">
        <v>5669</v>
      </c>
      <c r="E1552" s="91" t="s">
        <v>5319</v>
      </c>
      <c r="F1552" s="524"/>
      <c r="G1552" s="542" t="s">
        <v>1751</v>
      </c>
      <c r="H1552" s="522" t="s">
        <v>5880</v>
      </c>
      <c r="I1552" s="68" t="s">
        <v>1728</v>
      </c>
      <c r="J1552" s="58"/>
    </row>
    <row r="1553" spans="1:10" x14ac:dyDescent="0.2">
      <c r="A1553" s="58"/>
      <c r="B1553" s="572">
        <v>1545</v>
      </c>
      <c r="C1553" s="500" t="s">
        <v>11773</v>
      </c>
      <c r="D1553" s="426" t="s">
        <v>11785</v>
      </c>
      <c r="E1553" s="91" t="s">
        <v>3139</v>
      </c>
      <c r="F1553" s="524"/>
      <c r="G1553" s="542"/>
      <c r="H1553" s="522"/>
      <c r="I1553" s="68"/>
      <c r="J1553" s="58"/>
    </row>
    <row r="1554" spans="1:10" ht="25.5" x14ac:dyDescent="0.2">
      <c r="A1554" s="58"/>
      <c r="B1554" s="572">
        <v>1546</v>
      </c>
      <c r="C1554" s="500" t="s">
        <v>11788</v>
      </c>
      <c r="D1554" s="426" t="s">
        <v>11786</v>
      </c>
      <c r="E1554" s="91" t="s">
        <v>11787</v>
      </c>
      <c r="F1554" s="524"/>
      <c r="G1554" s="542"/>
      <c r="H1554" s="522"/>
      <c r="I1554" s="68"/>
      <c r="J1554" s="58"/>
    </row>
    <row r="1555" spans="1:10" x14ac:dyDescent="0.2">
      <c r="A1555" s="58"/>
      <c r="B1555" s="565">
        <v>1547</v>
      </c>
      <c r="C1555" s="500" t="s">
        <v>13797</v>
      </c>
      <c r="D1555" s="426" t="s">
        <v>13795</v>
      </c>
      <c r="E1555" s="91" t="s">
        <v>13798</v>
      </c>
      <c r="F1555" s="524"/>
      <c r="G1555" s="542"/>
      <c r="H1555" s="522"/>
      <c r="I1555" s="68"/>
      <c r="J1555" s="58"/>
    </row>
    <row r="1556" spans="1:10" ht="25.5" x14ac:dyDescent="0.2">
      <c r="A1556" s="58"/>
      <c r="B1556" s="572">
        <v>1548</v>
      </c>
      <c r="C1556" s="500" t="s">
        <v>7712</v>
      </c>
      <c r="D1556" s="426" t="s">
        <v>7709</v>
      </c>
      <c r="E1556" s="91" t="s">
        <v>6873</v>
      </c>
      <c r="F1556" s="524"/>
      <c r="G1556" s="542"/>
      <c r="H1556" s="522"/>
      <c r="I1556" s="68"/>
      <c r="J1556" s="58"/>
    </row>
    <row r="1557" spans="1:10" x14ac:dyDescent="0.2">
      <c r="A1557" s="58"/>
      <c r="B1557" s="572">
        <v>1549</v>
      </c>
      <c r="C1557" s="500" t="s">
        <v>7303</v>
      </c>
      <c r="D1557" s="426" t="s">
        <v>7304</v>
      </c>
      <c r="E1557" s="91" t="s">
        <v>7305</v>
      </c>
      <c r="F1557" s="524"/>
      <c r="G1557" s="542" t="s">
        <v>1751</v>
      </c>
      <c r="H1557" s="522" t="s">
        <v>6373</v>
      </c>
      <c r="I1557" s="68" t="s">
        <v>1728</v>
      </c>
      <c r="J1557" s="58"/>
    </row>
    <row r="1558" spans="1:10" x14ac:dyDescent="0.2">
      <c r="A1558" s="58"/>
      <c r="B1558" s="565">
        <v>1550</v>
      </c>
      <c r="C1558" s="500" t="s">
        <v>7983</v>
      </c>
      <c r="D1558" s="426" t="s">
        <v>5313</v>
      </c>
      <c r="E1558" s="91" t="s">
        <v>3139</v>
      </c>
      <c r="F1558" s="524"/>
      <c r="G1558" s="542" t="s">
        <v>1751</v>
      </c>
      <c r="H1558" s="522" t="s">
        <v>1719</v>
      </c>
      <c r="I1558" s="68" t="s">
        <v>1728</v>
      </c>
      <c r="J1558" s="58"/>
    </row>
    <row r="1559" spans="1:10" ht="25.5" x14ac:dyDescent="0.2">
      <c r="A1559" s="58"/>
      <c r="B1559" s="572">
        <v>1551</v>
      </c>
      <c r="C1559" s="500" t="s">
        <v>6874</v>
      </c>
      <c r="D1559" s="426" t="s">
        <v>5665</v>
      </c>
      <c r="E1559" s="91" t="s">
        <v>6875</v>
      </c>
      <c r="F1559" s="524"/>
      <c r="G1559" s="542"/>
      <c r="H1559" s="522"/>
      <c r="I1559" s="68"/>
      <c r="J1559" s="58"/>
    </row>
    <row r="1560" spans="1:10" ht="25.5" x14ac:dyDescent="0.2">
      <c r="A1560" s="58"/>
      <c r="B1560" s="572">
        <v>1552</v>
      </c>
      <c r="C1560" s="500" t="s">
        <v>13786</v>
      </c>
      <c r="D1560" s="426" t="s">
        <v>13787</v>
      </c>
      <c r="E1560" s="91" t="s">
        <v>14016</v>
      </c>
      <c r="F1560" s="524"/>
      <c r="G1560" s="542" t="s">
        <v>3487</v>
      </c>
      <c r="H1560" s="522" t="s">
        <v>1747</v>
      </c>
      <c r="I1560" s="68"/>
      <c r="J1560" s="58"/>
    </row>
    <row r="1561" spans="1:10" ht="25.5" x14ac:dyDescent="0.2">
      <c r="A1561" s="58"/>
      <c r="B1561" s="565">
        <v>1553</v>
      </c>
      <c r="C1561" s="500" t="s">
        <v>13857</v>
      </c>
      <c r="D1561" s="426" t="s">
        <v>13795</v>
      </c>
      <c r="E1561" s="91" t="s">
        <v>13796</v>
      </c>
      <c r="F1561" s="524"/>
      <c r="G1561" s="542"/>
      <c r="H1561" s="522"/>
      <c r="I1561" s="68"/>
      <c r="J1561" s="58"/>
    </row>
    <row r="1562" spans="1:10" x14ac:dyDescent="0.2">
      <c r="A1562" s="58"/>
      <c r="B1562" s="572">
        <v>1554</v>
      </c>
      <c r="C1562" s="500" t="s">
        <v>13854</v>
      </c>
      <c r="D1562" s="426" t="s">
        <v>13855</v>
      </c>
      <c r="E1562" s="91" t="s">
        <v>13856</v>
      </c>
      <c r="F1562" s="524"/>
      <c r="G1562" s="542" t="s">
        <v>6369</v>
      </c>
      <c r="H1562" s="522" t="s">
        <v>1746</v>
      </c>
      <c r="I1562" s="68"/>
      <c r="J1562" s="58"/>
    </row>
    <row r="1563" spans="1:10" x14ac:dyDescent="0.2">
      <c r="A1563" s="58"/>
      <c r="B1563" s="572">
        <v>1555</v>
      </c>
      <c r="C1563" s="500" t="s">
        <v>12448</v>
      </c>
      <c r="D1563" s="426" t="s">
        <v>12450</v>
      </c>
      <c r="E1563" s="91" t="s">
        <v>9016</v>
      </c>
      <c r="F1563" s="524"/>
      <c r="G1563" s="542" t="s">
        <v>3486</v>
      </c>
      <c r="H1563" s="522" t="s">
        <v>3486</v>
      </c>
      <c r="I1563" s="68" t="s">
        <v>1728</v>
      </c>
      <c r="J1563" s="58"/>
    </row>
    <row r="1564" spans="1:10" ht="76.5" x14ac:dyDescent="0.2">
      <c r="A1564" s="58"/>
      <c r="B1564" s="565">
        <v>1556</v>
      </c>
      <c r="C1564" s="500" t="s">
        <v>12452</v>
      </c>
      <c r="D1564" s="426" t="s">
        <v>12453</v>
      </c>
      <c r="E1564" s="91" t="s">
        <v>12454</v>
      </c>
      <c r="F1564" s="524"/>
      <c r="G1564" s="542"/>
      <c r="H1564" s="522"/>
      <c r="I1564" s="68"/>
      <c r="J1564" s="58"/>
    </row>
    <row r="1565" spans="1:10" ht="51" x14ac:dyDescent="0.2">
      <c r="A1565" s="58"/>
      <c r="B1565" s="572">
        <v>1557</v>
      </c>
      <c r="C1565" s="500" t="s">
        <v>14519</v>
      </c>
      <c r="D1565" s="426" t="s">
        <v>14516</v>
      </c>
      <c r="E1565" s="91" t="s">
        <v>14520</v>
      </c>
      <c r="F1565" s="524"/>
      <c r="G1565" s="542" t="s">
        <v>3487</v>
      </c>
      <c r="H1565" s="522" t="s">
        <v>1742</v>
      </c>
      <c r="I1565" s="540" t="s">
        <v>3487</v>
      </c>
      <c r="J1565" s="58"/>
    </row>
    <row r="1566" spans="1:10" ht="38.25" x14ac:dyDescent="0.2">
      <c r="A1566" s="58"/>
      <c r="B1566" s="572">
        <v>1558</v>
      </c>
      <c r="C1566" s="500" t="s">
        <v>7984</v>
      </c>
      <c r="D1566" s="426" t="s">
        <v>1699</v>
      </c>
      <c r="E1566" s="91" t="s">
        <v>3140</v>
      </c>
      <c r="F1566" s="524"/>
      <c r="G1566" s="542" t="s">
        <v>3486</v>
      </c>
      <c r="H1566" s="522" t="s">
        <v>3486</v>
      </c>
      <c r="I1566" s="68" t="s">
        <v>1728</v>
      </c>
      <c r="J1566" s="58"/>
    </row>
    <row r="1567" spans="1:10" ht="25.5" x14ac:dyDescent="0.2">
      <c r="A1567" s="58"/>
      <c r="B1567" s="565">
        <v>1559</v>
      </c>
      <c r="C1567" s="500" t="s">
        <v>5318</v>
      </c>
      <c r="D1567" s="69" t="s">
        <v>5313</v>
      </c>
      <c r="E1567" s="91" t="s">
        <v>5321</v>
      </c>
      <c r="F1567" s="67"/>
      <c r="G1567" s="542" t="s">
        <v>1751</v>
      </c>
      <c r="H1567" s="522" t="s">
        <v>2562</v>
      </c>
      <c r="I1567" s="68" t="s">
        <v>1728</v>
      </c>
      <c r="J1567" s="58"/>
    </row>
    <row r="1568" spans="1:10" ht="25.5" x14ac:dyDescent="0.2">
      <c r="A1568" s="58"/>
      <c r="B1568" s="572">
        <v>1560</v>
      </c>
      <c r="C1568" s="500" t="s">
        <v>7711</v>
      </c>
      <c r="D1568" s="426" t="s">
        <v>7709</v>
      </c>
      <c r="E1568" s="91" t="s">
        <v>7713</v>
      </c>
      <c r="F1568" s="67"/>
      <c r="G1568" s="542"/>
      <c r="H1568" s="522"/>
      <c r="I1568" s="68"/>
      <c r="J1568" s="58"/>
    </row>
    <row r="1569" spans="1:10" ht="25.5" x14ac:dyDescent="0.2">
      <c r="A1569" s="58"/>
      <c r="B1569" s="572">
        <v>1561</v>
      </c>
      <c r="C1569" s="500" t="s">
        <v>7131</v>
      </c>
      <c r="D1569" s="69" t="s">
        <v>4998</v>
      </c>
      <c r="E1569" s="91" t="s">
        <v>5320</v>
      </c>
      <c r="F1569" s="67"/>
      <c r="G1569" s="542" t="s">
        <v>1751</v>
      </c>
      <c r="H1569" s="522" t="s">
        <v>1747</v>
      </c>
      <c r="I1569" s="68" t="s">
        <v>1728</v>
      </c>
      <c r="J1569" s="58"/>
    </row>
    <row r="1570" spans="1:10" ht="25.5" x14ac:dyDescent="0.2">
      <c r="A1570" s="58"/>
      <c r="B1570" s="565">
        <v>1562</v>
      </c>
      <c r="C1570" s="500" t="s">
        <v>600</v>
      </c>
      <c r="D1570" s="426" t="s">
        <v>599</v>
      </c>
      <c r="E1570" s="91" t="s">
        <v>601</v>
      </c>
      <c r="F1570" s="67"/>
      <c r="G1570" s="542"/>
      <c r="H1570" s="522"/>
      <c r="I1570" s="68"/>
      <c r="J1570" s="58"/>
    </row>
    <row r="1571" spans="1:10" ht="25.5" x14ac:dyDescent="0.2">
      <c r="A1571" s="58"/>
      <c r="B1571" s="572">
        <v>1563</v>
      </c>
      <c r="C1571" s="500" t="s">
        <v>5667</v>
      </c>
      <c r="D1571" s="426" t="s">
        <v>5665</v>
      </c>
      <c r="E1571" s="91" t="s">
        <v>5668</v>
      </c>
      <c r="F1571" s="67"/>
      <c r="G1571" s="542"/>
      <c r="H1571" s="522"/>
      <c r="I1571" s="68"/>
      <c r="J1571" s="58"/>
    </row>
    <row r="1572" spans="1:10" ht="25.5" x14ac:dyDescent="0.2">
      <c r="A1572" s="58"/>
      <c r="B1572" s="572">
        <v>1564</v>
      </c>
      <c r="C1572" s="500" t="s">
        <v>1132</v>
      </c>
      <c r="D1572" s="426" t="s">
        <v>82</v>
      </c>
      <c r="E1572" s="91" t="s">
        <v>5322</v>
      </c>
      <c r="F1572" s="67"/>
      <c r="G1572" s="542" t="s">
        <v>3486</v>
      </c>
      <c r="H1572" s="522" t="s">
        <v>3486</v>
      </c>
      <c r="I1572" s="68" t="s">
        <v>1728</v>
      </c>
      <c r="J1572" s="58"/>
    </row>
    <row r="1573" spans="1:10" x14ac:dyDescent="0.2">
      <c r="A1573" s="58"/>
      <c r="B1573" s="565">
        <v>1565</v>
      </c>
      <c r="C1573" s="500" t="s">
        <v>1133</v>
      </c>
      <c r="D1573" s="426" t="s">
        <v>1131</v>
      </c>
      <c r="E1573" s="91" t="s">
        <v>5323</v>
      </c>
      <c r="F1573" s="67"/>
      <c r="G1573" s="542" t="s">
        <v>1751</v>
      </c>
      <c r="H1573" s="522" t="s">
        <v>6373</v>
      </c>
      <c r="I1573" s="68" t="s">
        <v>1728</v>
      </c>
      <c r="J1573" s="58"/>
    </row>
    <row r="1574" spans="1:10" ht="38.25" x14ac:dyDescent="0.2">
      <c r="A1574" s="58"/>
      <c r="B1574" s="572">
        <v>1566</v>
      </c>
      <c r="C1574" s="500" t="s">
        <v>1135</v>
      </c>
      <c r="D1574" s="426" t="s">
        <v>1131</v>
      </c>
      <c r="E1574" s="91" t="s">
        <v>5324</v>
      </c>
      <c r="F1574" s="67"/>
      <c r="G1574" s="542" t="s">
        <v>3486</v>
      </c>
      <c r="H1574" s="577" t="s">
        <v>4780</v>
      </c>
      <c r="I1574" s="68" t="s">
        <v>3880</v>
      </c>
      <c r="J1574" s="58"/>
    </row>
    <row r="1575" spans="1:10" ht="25.5" x14ac:dyDescent="0.2">
      <c r="A1575" s="58"/>
      <c r="B1575" s="572">
        <v>1567</v>
      </c>
      <c r="C1575" s="500" t="s">
        <v>1134</v>
      </c>
      <c r="D1575" s="426" t="s">
        <v>1131</v>
      </c>
      <c r="E1575" s="91" t="s">
        <v>3137</v>
      </c>
      <c r="F1575" s="67"/>
      <c r="G1575" s="542" t="s">
        <v>3486</v>
      </c>
      <c r="H1575" s="577" t="s">
        <v>4780</v>
      </c>
      <c r="I1575" s="68" t="s">
        <v>3880</v>
      </c>
      <c r="J1575" s="58"/>
    </row>
    <row r="1576" spans="1:10" ht="25.5" x14ac:dyDescent="0.2">
      <c r="A1576" s="58"/>
      <c r="B1576" s="565">
        <v>1568</v>
      </c>
      <c r="C1576" s="500" t="s">
        <v>83</v>
      </c>
      <c r="D1576" s="426" t="s">
        <v>84</v>
      </c>
      <c r="E1576" s="91" t="s">
        <v>85</v>
      </c>
      <c r="F1576" s="67"/>
      <c r="G1576" s="542"/>
      <c r="H1576" s="577"/>
      <c r="I1576" s="68"/>
      <c r="J1576" s="58"/>
    </row>
    <row r="1577" spans="1:10" x14ac:dyDescent="0.2">
      <c r="A1577" s="58"/>
      <c r="B1577" s="572">
        <v>1569</v>
      </c>
      <c r="C1577" s="500" t="s">
        <v>9980</v>
      </c>
      <c r="D1577" s="426" t="s">
        <v>9981</v>
      </c>
      <c r="E1577" s="91" t="s">
        <v>9982</v>
      </c>
      <c r="F1577" s="67"/>
      <c r="G1577" s="542" t="s">
        <v>1751</v>
      </c>
      <c r="H1577" s="522" t="s">
        <v>1746</v>
      </c>
      <c r="I1577" s="68" t="s">
        <v>1728</v>
      </c>
      <c r="J1577" s="58"/>
    </row>
    <row r="1578" spans="1:10" x14ac:dyDescent="0.2">
      <c r="A1578" s="58"/>
      <c r="B1578" s="572">
        <v>1570</v>
      </c>
      <c r="C1578" s="500" t="s">
        <v>2458</v>
      </c>
      <c r="D1578" s="426" t="s">
        <v>4712</v>
      </c>
      <c r="E1578" s="91" t="s">
        <v>4260</v>
      </c>
      <c r="F1578" s="67"/>
      <c r="G1578" s="542" t="s">
        <v>6369</v>
      </c>
      <c r="H1578" s="522" t="s">
        <v>6370</v>
      </c>
      <c r="I1578" s="68" t="s">
        <v>1728</v>
      </c>
      <c r="J1578" s="58"/>
    </row>
    <row r="1579" spans="1:10" ht="102" x14ac:dyDescent="0.2">
      <c r="A1579" s="58"/>
      <c r="B1579" s="565">
        <v>1571</v>
      </c>
      <c r="C1579" s="500" t="s">
        <v>2459</v>
      </c>
      <c r="D1579" s="426" t="s">
        <v>4712</v>
      </c>
      <c r="E1579" s="91" t="s">
        <v>1891</v>
      </c>
      <c r="F1579" s="67"/>
      <c r="G1579" s="542" t="s">
        <v>6369</v>
      </c>
      <c r="H1579" s="522" t="s">
        <v>2562</v>
      </c>
      <c r="I1579" s="68" t="s">
        <v>1728</v>
      </c>
      <c r="J1579" s="58"/>
    </row>
    <row r="1580" spans="1:10" ht="63.75" x14ac:dyDescent="0.2">
      <c r="A1580" s="58"/>
      <c r="B1580" s="572">
        <v>1572</v>
      </c>
      <c r="C1580" s="500" t="s">
        <v>7019</v>
      </c>
      <c r="D1580" s="426" t="s">
        <v>7024</v>
      </c>
      <c r="E1580" s="91" t="s">
        <v>7025</v>
      </c>
      <c r="F1580" s="67"/>
      <c r="G1580" s="542"/>
      <c r="H1580" s="522"/>
      <c r="I1580" s="68"/>
      <c r="J1580" s="58"/>
    </row>
    <row r="1581" spans="1:10" ht="25.5" x14ac:dyDescent="0.2">
      <c r="A1581" s="58"/>
      <c r="B1581" s="572">
        <v>1573</v>
      </c>
      <c r="C1581" s="500" t="s">
        <v>7020</v>
      </c>
      <c r="D1581" s="426" t="s">
        <v>7024</v>
      </c>
      <c r="E1581" s="91" t="s">
        <v>7026</v>
      </c>
      <c r="F1581" s="67"/>
      <c r="G1581" s="542"/>
      <c r="H1581" s="522"/>
      <c r="I1581" s="68"/>
      <c r="J1581" s="58"/>
    </row>
    <row r="1582" spans="1:10" ht="25.5" x14ac:dyDescent="0.2">
      <c r="A1582" s="58"/>
      <c r="B1582" s="565">
        <v>1574</v>
      </c>
      <c r="C1582" s="500" t="s">
        <v>7021</v>
      </c>
      <c r="D1582" s="426" t="s">
        <v>7024</v>
      </c>
      <c r="E1582" s="91" t="s">
        <v>7027</v>
      </c>
      <c r="F1582" s="67"/>
      <c r="G1582" s="542"/>
      <c r="H1582" s="522"/>
      <c r="I1582" s="68"/>
      <c r="J1582" s="58"/>
    </row>
    <row r="1583" spans="1:10" x14ac:dyDescent="0.2">
      <c r="A1583" s="58"/>
      <c r="B1583" s="572">
        <v>1575</v>
      </c>
      <c r="C1583" s="500" t="s">
        <v>7022</v>
      </c>
      <c r="D1583" s="426" t="s">
        <v>7024</v>
      </c>
      <c r="E1583" s="91" t="s">
        <v>7029</v>
      </c>
      <c r="F1583" s="67"/>
      <c r="G1583" s="542"/>
      <c r="H1583" s="522"/>
      <c r="I1583" s="68"/>
      <c r="J1583" s="58"/>
    </row>
    <row r="1584" spans="1:10" ht="25.5" x14ac:dyDescent="0.2">
      <c r="A1584" s="58"/>
      <c r="B1584" s="572">
        <v>1576</v>
      </c>
      <c r="C1584" s="500" t="s">
        <v>7023</v>
      </c>
      <c r="D1584" s="426" t="s">
        <v>7024</v>
      </c>
      <c r="E1584" s="91" t="s">
        <v>7028</v>
      </c>
      <c r="F1584" s="67"/>
      <c r="G1584" s="542"/>
      <c r="H1584" s="522"/>
      <c r="I1584" s="68"/>
      <c r="J1584" s="58"/>
    </row>
    <row r="1585" spans="1:10" ht="38.25" x14ac:dyDescent="0.2">
      <c r="A1585" s="58"/>
      <c r="B1585" s="565">
        <v>1577</v>
      </c>
      <c r="C1585" s="500" t="s">
        <v>2457</v>
      </c>
      <c r="D1585" s="426" t="s">
        <v>5223</v>
      </c>
      <c r="E1585" s="91" t="s">
        <v>1048</v>
      </c>
      <c r="F1585" s="67"/>
      <c r="G1585" s="542" t="s">
        <v>1751</v>
      </c>
      <c r="H1585" s="522" t="s">
        <v>1732</v>
      </c>
      <c r="I1585" s="68" t="s">
        <v>1728</v>
      </c>
      <c r="J1585" s="58"/>
    </row>
    <row r="1586" spans="1:10" ht="25.5" x14ac:dyDescent="0.2">
      <c r="A1586" s="58"/>
      <c r="B1586" s="572">
        <v>1578</v>
      </c>
      <c r="C1586" s="500" t="s">
        <v>2455</v>
      </c>
      <c r="D1586" s="426" t="s">
        <v>4068</v>
      </c>
      <c r="E1586" s="91" t="s">
        <v>2456</v>
      </c>
      <c r="F1586" s="67"/>
      <c r="G1586" s="542" t="s">
        <v>1751</v>
      </c>
      <c r="H1586" s="522" t="s">
        <v>1739</v>
      </c>
      <c r="I1586" s="68" t="s">
        <v>3880</v>
      </c>
      <c r="J1586" s="58"/>
    </row>
    <row r="1587" spans="1:10" ht="63.75" x14ac:dyDescent="0.2">
      <c r="A1587" s="58"/>
      <c r="B1587" s="572">
        <v>1579</v>
      </c>
      <c r="C1587" s="500" t="s">
        <v>4064</v>
      </c>
      <c r="D1587" s="426" t="s">
        <v>4068</v>
      </c>
      <c r="E1587" s="70" t="s">
        <v>6117</v>
      </c>
      <c r="F1587" s="67"/>
      <c r="G1587" s="542" t="s">
        <v>3486</v>
      </c>
      <c r="H1587" s="522" t="s">
        <v>3486</v>
      </c>
      <c r="I1587" s="68" t="s">
        <v>1728</v>
      </c>
      <c r="J1587" s="58"/>
    </row>
    <row r="1588" spans="1:10" x14ac:dyDescent="0.2">
      <c r="A1588" s="58"/>
      <c r="B1588" s="565">
        <v>1580</v>
      </c>
      <c r="C1588" s="500" t="s">
        <v>9979</v>
      </c>
      <c r="D1588" s="69" t="s">
        <v>4139</v>
      </c>
      <c r="E1588" s="70" t="s">
        <v>4609</v>
      </c>
      <c r="F1588" s="67"/>
      <c r="G1588" s="542" t="s">
        <v>1751</v>
      </c>
      <c r="H1588" s="522" t="s">
        <v>1741</v>
      </c>
      <c r="I1588" s="68" t="s">
        <v>1728</v>
      </c>
      <c r="J1588" s="58"/>
    </row>
    <row r="1589" spans="1:10" ht="25.5" x14ac:dyDescent="0.2">
      <c r="A1589" s="58"/>
      <c r="B1589" s="572">
        <v>1581</v>
      </c>
      <c r="C1589" s="500" t="s">
        <v>2454</v>
      </c>
      <c r="D1589" s="69" t="s">
        <v>4139</v>
      </c>
      <c r="E1589" s="70" t="s">
        <v>5832</v>
      </c>
      <c r="F1589" s="67"/>
      <c r="G1589" s="542" t="s">
        <v>6369</v>
      </c>
      <c r="H1589" s="522" t="s">
        <v>1719</v>
      </c>
      <c r="I1589" s="86" t="s">
        <v>6376</v>
      </c>
      <c r="J1589" s="58"/>
    </row>
    <row r="1590" spans="1:10" ht="25.5" x14ac:dyDescent="0.2">
      <c r="A1590" s="58"/>
      <c r="B1590" s="572">
        <v>1582</v>
      </c>
      <c r="C1590" s="500" t="s">
        <v>2453</v>
      </c>
      <c r="D1590" s="426" t="s">
        <v>4616</v>
      </c>
      <c r="E1590" s="70" t="s">
        <v>2452</v>
      </c>
      <c r="F1590" s="67"/>
      <c r="G1590" s="542" t="s">
        <v>1751</v>
      </c>
      <c r="H1590" s="522" t="s">
        <v>1741</v>
      </c>
      <c r="I1590" s="86" t="s">
        <v>2556</v>
      </c>
      <c r="J1590" s="58"/>
    </row>
    <row r="1591" spans="1:10" ht="38.25" x14ac:dyDescent="0.2">
      <c r="A1591" s="58"/>
      <c r="B1591" s="565">
        <v>1583</v>
      </c>
      <c r="C1591" s="500" t="s">
        <v>2231</v>
      </c>
      <c r="D1591" s="69" t="s">
        <v>2235</v>
      </c>
      <c r="E1591" s="91" t="s">
        <v>4243</v>
      </c>
      <c r="F1591" s="67"/>
      <c r="G1591" s="542" t="s">
        <v>6369</v>
      </c>
      <c r="H1591" s="522" t="s">
        <v>6375</v>
      </c>
      <c r="I1591" s="86" t="s">
        <v>2557</v>
      </c>
      <c r="J1591" s="58"/>
    </row>
    <row r="1592" spans="1:10" x14ac:dyDescent="0.2">
      <c r="A1592" s="58"/>
      <c r="B1592" s="572">
        <v>1584</v>
      </c>
      <c r="C1592" s="500" t="s">
        <v>2232</v>
      </c>
      <c r="D1592" s="69" t="s">
        <v>2235</v>
      </c>
      <c r="E1592" s="91" t="s">
        <v>7149</v>
      </c>
      <c r="F1592" s="67"/>
      <c r="G1592" s="542" t="s">
        <v>3487</v>
      </c>
      <c r="H1592" s="522" t="s">
        <v>6374</v>
      </c>
      <c r="I1592" s="68" t="s">
        <v>1728</v>
      </c>
      <c r="J1592" s="58"/>
    </row>
    <row r="1593" spans="1:10" ht="51" x14ac:dyDescent="0.2">
      <c r="A1593" s="58"/>
      <c r="B1593" s="572">
        <v>1585</v>
      </c>
      <c r="C1593" s="500" t="s">
        <v>9961</v>
      </c>
      <c r="D1593" s="426" t="s">
        <v>9960</v>
      </c>
      <c r="E1593" s="91" t="s">
        <v>9962</v>
      </c>
      <c r="F1593" s="67"/>
      <c r="G1593" s="542"/>
      <c r="H1593" s="522"/>
      <c r="I1593" s="68"/>
      <c r="J1593" s="58"/>
    </row>
    <row r="1594" spans="1:10" ht="102" x14ac:dyDescent="0.2">
      <c r="A1594" s="58"/>
      <c r="B1594" s="565">
        <v>1586</v>
      </c>
      <c r="C1594" s="500" t="s">
        <v>8447</v>
      </c>
      <c r="D1594" s="69" t="s">
        <v>8448</v>
      </c>
      <c r="E1594" s="91" t="s">
        <v>8452</v>
      </c>
      <c r="F1594" s="67"/>
      <c r="G1594" s="542" t="s">
        <v>8449</v>
      </c>
      <c r="H1594" s="522" t="s">
        <v>9646</v>
      </c>
      <c r="I1594" s="68" t="s">
        <v>1728</v>
      </c>
      <c r="J1594" s="58"/>
    </row>
    <row r="1595" spans="1:10" ht="63.75" x14ac:dyDescent="0.2">
      <c r="A1595" s="58"/>
      <c r="B1595" s="572">
        <v>1587</v>
      </c>
      <c r="C1595" s="500" t="s">
        <v>9908</v>
      </c>
      <c r="D1595" s="69" t="s">
        <v>718</v>
      </c>
      <c r="E1595" s="91" t="s">
        <v>734</v>
      </c>
      <c r="F1595" s="67"/>
      <c r="G1595" s="542"/>
      <c r="H1595" s="522"/>
      <c r="I1595" s="68"/>
      <c r="J1595" s="58"/>
    </row>
    <row r="1596" spans="1:10" ht="51" x14ac:dyDescent="0.2">
      <c r="A1596" s="58"/>
      <c r="B1596" s="572">
        <v>1588</v>
      </c>
      <c r="C1596" s="500" t="s">
        <v>9909</v>
      </c>
      <c r="D1596" s="69" t="s">
        <v>723</v>
      </c>
      <c r="E1596" s="91" t="s">
        <v>9910</v>
      </c>
      <c r="F1596" s="67"/>
      <c r="G1596" s="542"/>
      <c r="H1596" s="522"/>
      <c r="I1596" s="68"/>
      <c r="J1596" s="58"/>
    </row>
    <row r="1597" spans="1:10" ht="76.5" x14ac:dyDescent="0.2">
      <c r="A1597" s="58"/>
      <c r="B1597" s="565">
        <v>1589</v>
      </c>
      <c r="C1597" s="500" t="s">
        <v>11713</v>
      </c>
      <c r="D1597" s="426" t="s">
        <v>11599</v>
      </c>
      <c r="E1597" s="91" t="s">
        <v>11600</v>
      </c>
      <c r="F1597" s="67"/>
      <c r="G1597" s="542"/>
      <c r="H1597" s="522"/>
      <c r="I1597" s="68"/>
      <c r="J1597" s="58"/>
    </row>
    <row r="1598" spans="1:10" ht="140.25" x14ac:dyDescent="0.2">
      <c r="A1598" s="58"/>
      <c r="B1598" s="572">
        <v>1590</v>
      </c>
      <c r="C1598" s="500" t="s">
        <v>11598</v>
      </c>
      <c r="D1598" s="426" t="s">
        <v>12080</v>
      </c>
      <c r="E1598" s="91" t="s">
        <v>12084</v>
      </c>
      <c r="F1598" s="67"/>
      <c r="G1598" s="542"/>
      <c r="H1598" s="522"/>
      <c r="I1598" s="68"/>
      <c r="J1598" s="58"/>
    </row>
    <row r="1599" spans="1:10" ht="25.5" x14ac:dyDescent="0.2">
      <c r="A1599" s="58"/>
      <c r="B1599" s="572">
        <v>1591</v>
      </c>
      <c r="C1599" s="500" t="s">
        <v>12081</v>
      </c>
      <c r="D1599" s="426" t="s">
        <v>12080</v>
      </c>
      <c r="E1599" s="91" t="s">
        <v>12086</v>
      </c>
      <c r="F1599" s="67"/>
      <c r="G1599" s="542"/>
      <c r="H1599" s="522"/>
      <c r="I1599" s="68"/>
      <c r="J1599" s="58"/>
    </row>
    <row r="1600" spans="1:10" ht="89.25" x14ac:dyDescent="0.2">
      <c r="A1600" s="58"/>
      <c r="B1600" s="565">
        <v>1592</v>
      </c>
      <c r="C1600" s="500" t="s">
        <v>12085</v>
      </c>
      <c r="D1600" s="426" t="s">
        <v>12080</v>
      </c>
      <c r="E1600" s="91" t="s">
        <v>12087</v>
      </c>
      <c r="F1600" s="67"/>
      <c r="G1600" s="542"/>
      <c r="H1600" s="522"/>
      <c r="I1600" s="68"/>
      <c r="J1600" s="58"/>
    </row>
    <row r="1601" spans="1:10" ht="38.25" x14ac:dyDescent="0.2">
      <c r="A1601" s="58"/>
      <c r="B1601" s="572">
        <v>1593</v>
      </c>
      <c r="C1601" s="500" t="s">
        <v>9058</v>
      </c>
      <c r="D1601" s="426" t="s">
        <v>9059</v>
      </c>
      <c r="E1601" s="91" t="s">
        <v>12083</v>
      </c>
      <c r="F1601" s="67"/>
      <c r="G1601" s="542"/>
      <c r="H1601" s="522"/>
      <c r="I1601" s="68"/>
      <c r="J1601" s="58"/>
    </row>
    <row r="1602" spans="1:10" ht="38.25" x14ac:dyDescent="0.2">
      <c r="A1602" s="58"/>
      <c r="B1602" s="572">
        <v>1594</v>
      </c>
      <c r="C1602" s="500" t="s">
        <v>7868</v>
      </c>
      <c r="D1602" s="426" t="s">
        <v>7740</v>
      </c>
      <c r="E1602" s="91" t="s">
        <v>12082</v>
      </c>
      <c r="F1602" s="67"/>
      <c r="G1602" s="542"/>
      <c r="H1602" s="522"/>
      <c r="I1602" s="68"/>
      <c r="J1602" s="58"/>
    </row>
    <row r="1603" spans="1:10" ht="51" x14ac:dyDescent="0.2">
      <c r="A1603" s="58"/>
      <c r="B1603" s="565">
        <v>1595</v>
      </c>
      <c r="C1603" s="500" t="s">
        <v>13874</v>
      </c>
      <c r="D1603" s="426" t="s">
        <v>13875</v>
      </c>
      <c r="E1603" s="91" t="s">
        <v>13878</v>
      </c>
      <c r="F1603" s="524"/>
      <c r="G1603" s="542"/>
      <c r="H1603" s="522"/>
      <c r="I1603" s="68"/>
      <c r="J1603" s="58"/>
    </row>
    <row r="1604" spans="1:10" x14ac:dyDescent="0.2">
      <c r="A1604" s="58"/>
      <c r="B1604" s="572">
        <v>1596</v>
      </c>
      <c r="C1604" s="500" t="s">
        <v>7741</v>
      </c>
      <c r="D1604" s="426" t="s">
        <v>7742</v>
      </c>
      <c r="E1604" s="91" t="s">
        <v>7743</v>
      </c>
      <c r="F1604" s="67"/>
      <c r="G1604" s="542"/>
      <c r="H1604" s="522"/>
      <c r="I1604" s="68"/>
      <c r="J1604" s="58"/>
    </row>
    <row r="1605" spans="1:10" ht="51" x14ac:dyDescent="0.2">
      <c r="A1605" s="58"/>
      <c r="B1605" s="572">
        <v>1597</v>
      </c>
      <c r="C1605" s="500" t="s">
        <v>13185</v>
      </c>
      <c r="D1605" s="426" t="s">
        <v>13158</v>
      </c>
      <c r="E1605" s="91" t="s">
        <v>13186</v>
      </c>
      <c r="F1605" s="67"/>
      <c r="G1605" s="542"/>
      <c r="H1605" s="522"/>
      <c r="I1605" s="68"/>
      <c r="J1605" s="58"/>
    </row>
    <row r="1606" spans="1:10" x14ac:dyDescent="0.2">
      <c r="A1606" s="58"/>
      <c r="B1606" s="565">
        <v>1598</v>
      </c>
      <c r="C1606" s="500" t="s">
        <v>14537</v>
      </c>
      <c r="D1606" s="426" t="s">
        <v>14535</v>
      </c>
      <c r="E1606" s="91" t="s">
        <v>14538</v>
      </c>
      <c r="F1606" s="67"/>
      <c r="G1606" s="542" t="s">
        <v>6369</v>
      </c>
      <c r="H1606" s="522" t="s">
        <v>1739</v>
      </c>
      <c r="I1606" s="68" t="s">
        <v>1728</v>
      </c>
      <c r="J1606" s="58"/>
    </row>
    <row r="1607" spans="1:10" x14ac:dyDescent="0.2">
      <c r="A1607" s="58"/>
      <c r="B1607" s="572">
        <v>1599</v>
      </c>
      <c r="C1607" s="500" t="s">
        <v>7128</v>
      </c>
      <c r="D1607" s="69" t="s">
        <v>2959</v>
      </c>
      <c r="E1607" s="91" t="s">
        <v>7130</v>
      </c>
      <c r="F1607" s="67"/>
      <c r="G1607" s="542" t="s">
        <v>3487</v>
      </c>
      <c r="H1607" s="522" t="s">
        <v>4779</v>
      </c>
      <c r="I1607" s="68" t="s">
        <v>1728</v>
      </c>
      <c r="J1607" s="58"/>
    </row>
    <row r="1608" spans="1:10" ht="25.5" x14ac:dyDescent="0.2">
      <c r="A1608" s="58"/>
      <c r="B1608" s="572">
        <v>1600</v>
      </c>
      <c r="C1608" s="500" t="s">
        <v>7127</v>
      </c>
      <c r="D1608" s="69" t="s">
        <v>2959</v>
      </c>
      <c r="E1608" s="91" t="s">
        <v>7129</v>
      </c>
      <c r="F1608" s="67"/>
      <c r="G1608" s="542" t="s">
        <v>6369</v>
      </c>
      <c r="H1608" s="522" t="s">
        <v>5731</v>
      </c>
      <c r="I1608" s="68" t="s">
        <v>1728</v>
      </c>
      <c r="J1608" s="58"/>
    </row>
    <row r="1609" spans="1:10" ht="25.5" x14ac:dyDescent="0.2">
      <c r="A1609" s="58"/>
      <c r="B1609" s="565">
        <v>1601</v>
      </c>
      <c r="C1609" s="500" t="s">
        <v>13408</v>
      </c>
      <c r="D1609" s="426" t="s">
        <v>13403</v>
      </c>
      <c r="E1609" s="91" t="s">
        <v>13409</v>
      </c>
      <c r="F1609" s="67"/>
      <c r="G1609" s="542"/>
      <c r="H1609" s="522"/>
      <c r="I1609" s="68"/>
      <c r="J1609" s="58"/>
    </row>
    <row r="1610" spans="1:10" x14ac:dyDescent="0.2">
      <c r="A1610" s="58"/>
      <c r="B1610" s="572">
        <v>1602</v>
      </c>
      <c r="C1610" s="500" t="s">
        <v>4298</v>
      </c>
      <c r="D1610" s="69" t="s">
        <v>4301</v>
      </c>
      <c r="E1610" s="91" t="s">
        <v>3290</v>
      </c>
      <c r="F1610" s="67"/>
      <c r="G1610" s="542" t="s">
        <v>3487</v>
      </c>
      <c r="H1610" s="522" t="s">
        <v>1723</v>
      </c>
      <c r="I1610" s="68" t="s">
        <v>1728</v>
      </c>
      <c r="J1610" s="58"/>
    </row>
    <row r="1611" spans="1:10" ht="38.25" x14ac:dyDescent="0.2">
      <c r="A1611" s="58"/>
      <c r="B1611" s="572">
        <v>1603</v>
      </c>
      <c r="C1611" s="500" t="s">
        <v>5569</v>
      </c>
      <c r="D1611" s="69" t="s">
        <v>6072</v>
      </c>
      <c r="E1611" s="523" t="s">
        <v>12117</v>
      </c>
      <c r="F1611" s="67"/>
      <c r="G1611" s="542" t="s">
        <v>3486</v>
      </c>
      <c r="H1611" s="522" t="s">
        <v>3486</v>
      </c>
      <c r="I1611" s="68" t="s">
        <v>1728</v>
      </c>
      <c r="J1611" s="58"/>
    </row>
    <row r="1612" spans="1:10" ht="25.5" x14ac:dyDescent="0.2">
      <c r="A1612" s="58"/>
      <c r="B1612" s="565">
        <v>1604</v>
      </c>
      <c r="C1612" s="500" t="s">
        <v>14448</v>
      </c>
      <c r="D1612" s="426" t="s">
        <v>14444</v>
      </c>
      <c r="E1612" s="523" t="s">
        <v>14449</v>
      </c>
      <c r="F1612" s="67"/>
      <c r="G1612" s="542"/>
      <c r="H1612" s="522"/>
      <c r="I1612" s="68"/>
      <c r="J1612" s="58"/>
    </row>
    <row r="1613" spans="1:10" ht="25.5" x14ac:dyDescent="0.2">
      <c r="A1613" s="58"/>
      <c r="B1613" s="572">
        <v>1605</v>
      </c>
      <c r="C1613" s="500" t="s">
        <v>14468</v>
      </c>
      <c r="D1613" s="426" t="s">
        <v>14469</v>
      </c>
      <c r="E1613" s="523" t="s">
        <v>14470</v>
      </c>
      <c r="F1613" s="67"/>
      <c r="G1613" s="542"/>
      <c r="H1613" s="522"/>
      <c r="I1613" s="68"/>
      <c r="J1613" s="58"/>
    </row>
    <row r="1614" spans="1:10" ht="25.5" x14ac:dyDescent="0.2">
      <c r="A1614" s="58"/>
      <c r="B1614" s="572">
        <v>1606</v>
      </c>
      <c r="C1614" s="500" t="s">
        <v>14534</v>
      </c>
      <c r="D1614" s="426" t="s">
        <v>14535</v>
      </c>
      <c r="E1614" s="523" t="s">
        <v>14536</v>
      </c>
      <c r="F1614" s="67"/>
      <c r="G1614" s="542"/>
      <c r="H1614" s="522"/>
      <c r="I1614" s="68"/>
      <c r="J1614" s="58"/>
    </row>
    <row r="1615" spans="1:10" ht="38.25" x14ac:dyDescent="0.2">
      <c r="A1615" s="58"/>
      <c r="B1615" s="565">
        <v>1607</v>
      </c>
      <c r="C1615" s="500" t="s">
        <v>11239</v>
      </c>
      <c r="D1615" s="426" t="s">
        <v>11224</v>
      </c>
      <c r="E1615" s="523" t="s">
        <v>11240</v>
      </c>
      <c r="F1615" s="67"/>
      <c r="G1615" s="542"/>
      <c r="H1615" s="522"/>
      <c r="I1615" s="68"/>
      <c r="J1615" s="58"/>
    </row>
    <row r="1616" spans="1:10" ht="76.5" x14ac:dyDescent="0.2">
      <c r="A1616" s="58"/>
      <c r="B1616" s="572">
        <v>1608</v>
      </c>
      <c r="C1616" s="500" t="s">
        <v>549</v>
      </c>
      <c r="D1616" s="69" t="s">
        <v>164</v>
      </c>
      <c r="E1616" s="91" t="s">
        <v>550</v>
      </c>
      <c r="F1616" s="67"/>
      <c r="G1616" s="542"/>
      <c r="H1616" s="522"/>
      <c r="I1616" s="68"/>
      <c r="J1616" s="58"/>
    </row>
    <row r="1617" spans="1:10" ht="63.75" x14ac:dyDescent="0.2">
      <c r="A1617" s="58"/>
      <c r="B1617" s="572">
        <v>1609</v>
      </c>
      <c r="C1617" s="500" t="s">
        <v>7846</v>
      </c>
      <c r="D1617" s="69" t="s">
        <v>7847</v>
      </c>
      <c r="E1617" s="523" t="s">
        <v>7851</v>
      </c>
      <c r="F1617" s="67"/>
      <c r="G1617" s="542"/>
      <c r="H1617" s="522"/>
      <c r="I1617" s="68"/>
      <c r="J1617" s="58"/>
    </row>
    <row r="1618" spans="1:10" ht="114.75" x14ac:dyDescent="0.2">
      <c r="A1618" s="58"/>
      <c r="B1618" s="565">
        <v>1610</v>
      </c>
      <c r="C1618" s="500" t="s">
        <v>813</v>
      </c>
      <c r="D1618" s="426" t="s">
        <v>814</v>
      </c>
      <c r="E1618" s="91" t="s">
        <v>12341</v>
      </c>
      <c r="F1618" s="67"/>
      <c r="G1618" s="542" t="s">
        <v>3486</v>
      </c>
      <c r="H1618" s="522" t="s">
        <v>3486</v>
      </c>
      <c r="I1618" s="68" t="s">
        <v>1728</v>
      </c>
      <c r="J1618" s="58"/>
    </row>
    <row r="1619" spans="1:10" ht="51" x14ac:dyDescent="0.2">
      <c r="A1619" s="58"/>
      <c r="B1619" s="572">
        <v>1611</v>
      </c>
      <c r="C1619" s="500" t="s">
        <v>12337</v>
      </c>
      <c r="D1619" s="426" t="s">
        <v>4931</v>
      </c>
      <c r="E1619" s="523" t="s">
        <v>12338</v>
      </c>
      <c r="F1619" s="67"/>
      <c r="G1619" s="542"/>
      <c r="H1619" s="522"/>
      <c r="I1619" s="68"/>
      <c r="J1619" s="58"/>
    </row>
    <row r="1620" spans="1:10" ht="51" x14ac:dyDescent="0.2">
      <c r="A1620" s="58"/>
      <c r="B1620" s="572">
        <v>1612</v>
      </c>
      <c r="C1620" s="500" t="s">
        <v>12400</v>
      </c>
      <c r="D1620" s="426" t="s">
        <v>12340</v>
      </c>
      <c r="E1620" s="523" t="s">
        <v>12342</v>
      </c>
      <c r="F1620" s="67"/>
      <c r="G1620" s="542"/>
      <c r="H1620" s="522"/>
      <c r="I1620" s="68"/>
      <c r="J1620" s="58"/>
    </row>
    <row r="1621" spans="1:10" ht="25.5" x14ac:dyDescent="0.2">
      <c r="A1621" s="58"/>
      <c r="B1621" s="565">
        <v>1613</v>
      </c>
      <c r="C1621" s="500" t="s">
        <v>12401</v>
      </c>
      <c r="D1621" s="426" t="s">
        <v>12398</v>
      </c>
      <c r="E1621" s="523" t="s">
        <v>12402</v>
      </c>
      <c r="F1621" s="67"/>
      <c r="G1621" s="542"/>
      <c r="H1621" s="522"/>
      <c r="I1621" s="68"/>
      <c r="J1621" s="58"/>
    </row>
    <row r="1622" spans="1:10" ht="25.5" x14ac:dyDescent="0.2">
      <c r="A1622" s="58"/>
      <c r="B1622" s="572">
        <v>1614</v>
      </c>
      <c r="C1622" s="500" t="s">
        <v>3790</v>
      </c>
      <c r="D1622" s="426" t="s">
        <v>2126</v>
      </c>
      <c r="E1622" s="91" t="s">
        <v>3787</v>
      </c>
      <c r="F1622" s="67"/>
      <c r="G1622" s="542" t="s">
        <v>3486</v>
      </c>
      <c r="H1622" s="522" t="s">
        <v>3486</v>
      </c>
      <c r="I1622" s="68" t="s">
        <v>1728</v>
      </c>
      <c r="J1622" s="58"/>
    </row>
    <row r="1623" spans="1:10" ht="63.75" x14ac:dyDescent="0.2">
      <c r="A1623" s="58"/>
      <c r="B1623" s="572">
        <v>1615</v>
      </c>
      <c r="C1623" s="500" t="s">
        <v>3788</v>
      </c>
      <c r="D1623" s="426" t="s">
        <v>2126</v>
      </c>
      <c r="E1623" s="91" t="s">
        <v>3789</v>
      </c>
      <c r="F1623" s="67"/>
      <c r="G1623" s="542" t="s">
        <v>3486</v>
      </c>
      <c r="H1623" s="522">
        <v>0</v>
      </c>
      <c r="I1623" s="68" t="s">
        <v>1728</v>
      </c>
      <c r="J1623" s="58"/>
    </row>
    <row r="1624" spans="1:10" x14ac:dyDescent="0.2">
      <c r="A1624" s="58"/>
      <c r="B1624" s="565">
        <v>1616</v>
      </c>
      <c r="C1624" s="500" t="s">
        <v>923</v>
      </c>
      <c r="D1624" s="426" t="s">
        <v>432</v>
      </c>
      <c r="E1624" s="91" t="s">
        <v>924</v>
      </c>
      <c r="F1624" s="67"/>
      <c r="G1624" s="542"/>
      <c r="H1624" s="522"/>
      <c r="I1624" s="68"/>
      <c r="J1624" s="58"/>
    </row>
    <row r="1625" spans="1:10" ht="63.75" x14ac:dyDescent="0.2">
      <c r="A1625" s="58"/>
      <c r="B1625" s="572">
        <v>1617</v>
      </c>
      <c r="C1625" s="500" t="s">
        <v>371</v>
      </c>
      <c r="D1625" s="426" t="s">
        <v>3442</v>
      </c>
      <c r="E1625" s="91" t="s">
        <v>372</v>
      </c>
      <c r="F1625" s="67"/>
      <c r="G1625" s="542" t="s">
        <v>3486</v>
      </c>
      <c r="H1625" s="522">
        <v>1</v>
      </c>
      <c r="I1625" s="68" t="s">
        <v>1728</v>
      </c>
      <c r="J1625" s="58"/>
    </row>
    <row r="1626" spans="1:10" ht="76.5" x14ac:dyDescent="0.2">
      <c r="A1626" s="58"/>
      <c r="B1626" s="572">
        <v>1618</v>
      </c>
      <c r="C1626" s="500" t="s">
        <v>412</v>
      </c>
      <c r="D1626" s="426" t="s">
        <v>432</v>
      </c>
      <c r="E1626" s="91" t="s">
        <v>2357</v>
      </c>
      <c r="F1626" s="67"/>
      <c r="G1626" s="542" t="s">
        <v>3486</v>
      </c>
      <c r="H1626" s="522">
        <v>0</v>
      </c>
      <c r="I1626" s="540" t="s">
        <v>1728</v>
      </c>
      <c r="J1626" s="58"/>
    </row>
    <row r="1627" spans="1:10" ht="63.75" x14ac:dyDescent="0.2">
      <c r="A1627" s="58"/>
      <c r="B1627" s="565">
        <v>1619</v>
      </c>
      <c r="C1627" s="500" t="s">
        <v>413</v>
      </c>
      <c r="D1627" s="426" t="s">
        <v>432</v>
      </c>
      <c r="E1627" s="91" t="s">
        <v>2358</v>
      </c>
      <c r="F1627" s="67"/>
      <c r="G1627" s="542" t="s">
        <v>1751</v>
      </c>
      <c r="H1627" s="579" t="s">
        <v>1741</v>
      </c>
      <c r="I1627" s="540" t="s">
        <v>1728</v>
      </c>
      <c r="J1627" s="58"/>
    </row>
    <row r="1628" spans="1:10" ht="63.75" x14ac:dyDescent="0.2">
      <c r="A1628" s="58"/>
      <c r="B1628" s="572">
        <v>1620</v>
      </c>
      <c r="C1628" s="500" t="s">
        <v>414</v>
      </c>
      <c r="D1628" s="426" t="s">
        <v>432</v>
      </c>
      <c r="E1628" s="91" t="s">
        <v>1116</v>
      </c>
      <c r="F1628" s="67"/>
      <c r="G1628" s="542" t="s">
        <v>3486</v>
      </c>
      <c r="H1628" s="522" t="s">
        <v>3486</v>
      </c>
      <c r="I1628" s="543" t="s">
        <v>415</v>
      </c>
      <c r="J1628" s="58"/>
    </row>
    <row r="1629" spans="1:10" ht="25.5" x14ac:dyDescent="0.2">
      <c r="A1629" s="58"/>
      <c r="B1629" s="572">
        <v>1621</v>
      </c>
      <c r="C1629" s="500" t="s">
        <v>2131</v>
      </c>
      <c r="D1629" s="426" t="s">
        <v>6000</v>
      </c>
      <c r="E1629" s="523" t="s">
        <v>7837</v>
      </c>
      <c r="F1629" s="67"/>
      <c r="G1629" s="542" t="s">
        <v>6371</v>
      </c>
      <c r="H1629" s="542" t="s">
        <v>6372</v>
      </c>
      <c r="I1629" s="543" t="s">
        <v>2559</v>
      </c>
      <c r="J1629" s="58"/>
    </row>
    <row r="1630" spans="1:10" ht="51" x14ac:dyDescent="0.2">
      <c r="A1630" s="58"/>
      <c r="B1630" s="565">
        <v>1622</v>
      </c>
      <c r="C1630" s="500" t="s">
        <v>2608</v>
      </c>
      <c r="D1630" s="426" t="s">
        <v>2609</v>
      </c>
      <c r="E1630" s="523" t="s">
        <v>2610</v>
      </c>
      <c r="F1630" s="67"/>
      <c r="G1630" s="542"/>
      <c r="H1630" s="542"/>
      <c r="I1630" s="543"/>
      <c r="J1630" s="58"/>
    </row>
    <row r="1631" spans="1:10" ht="25.5" x14ac:dyDescent="0.2">
      <c r="A1631" s="58"/>
      <c r="B1631" s="572">
        <v>1623</v>
      </c>
      <c r="C1631" s="500" t="s">
        <v>10524</v>
      </c>
      <c r="D1631" s="426" t="s">
        <v>10526</v>
      </c>
      <c r="E1631" s="523" t="s">
        <v>10527</v>
      </c>
      <c r="F1631" s="67"/>
      <c r="G1631" s="542"/>
      <c r="H1631" s="542"/>
      <c r="I1631" s="543"/>
      <c r="J1631" s="58"/>
    </row>
    <row r="1632" spans="1:10" ht="38.25" x14ac:dyDescent="0.2">
      <c r="A1632" s="58"/>
      <c r="B1632" s="572">
        <v>1624</v>
      </c>
      <c r="C1632" s="500" t="s">
        <v>10525</v>
      </c>
      <c r="D1632" s="426" t="s">
        <v>10526</v>
      </c>
      <c r="E1632" s="523" t="s">
        <v>10528</v>
      </c>
      <c r="F1632" s="67"/>
      <c r="G1632" s="542"/>
      <c r="H1632" s="542"/>
      <c r="I1632" s="543"/>
      <c r="J1632" s="58"/>
    </row>
    <row r="1633" spans="1:10" ht="114.75" x14ac:dyDescent="0.2">
      <c r="A1633" s="58"/>
      <c r="B1633" s="565">
        <v>1625</v>
      </c>
      <c r="C1633" s="500" t="s">
        <v>5385</v>
      </c>
      <c r="D1633" s="426" t="s">
        <v>5386</v>
      </c>
      <c r="E1633" s="523" t="s">
        <v>416</v>
      </c>
      <c r="F1633" s="67"/>
      <c r="G1633" s="542" t="s">
        <v>3486</v>
      </c>
      <c r="H1633" s="522" t="s">
        <v>3486</v>
      </c>
      <c r="I1633" s="86" t="s">
        <v>2560</v>
      </c>
      <c r="J1633" s="58"/>
    </row>
    <row r="1634" spans="1:10" ht="51" x14ac:dyDescent="0.2">
      <c r="A1634" s="58"/>
      <c r="B1634" s="572">
        <v>1626</v>
      </c>
      <c r="C1634" s="500" t="s">
        <v>5661</v>
      </c>
      <c r="D1634" s="426" t="s">
        <v>7709</v>
      </c>
      <c r="E1634" s="523" t="s">
        <v>5662</v>
      </c>
      <c r="F1634" s="67"/>
      <c r="G1634" s="542"/>
      <c r="H1634" s="522"/>
      <c r="I1634" s="86"/>
      <c r="J1634" s="58"/>
    </row>
    <row r="1635" spans="1:10" ht="76.5" x14ac:dyDescent="0.2">
      <c r="A1635" s="58"/>
      <c r="B1635" s="572">
        <v>1627</v>
      </c>
      <c r="C1635" s="500" t="s">
        <v>2301</v>
      </c>
      <c r="D1635" s="426" t="s">
        <v>3180</v>
      </c>
      <c r="E1635" s="91" t="s">
        <v>3135</v>
      </c>
      <c r="F1635" s="67"/>
      <c r="G1635" s="542" t="s">
        <v>3486</v>
      </c>
      <c r="H1635" s="522" t="s">
        <v>3486</v>
      </c>
      <c r="I1635" s="86" t="s">
        <v>2561</v>
      </c>
      <c r="J1635" s="58"/>
    </row>
    <row r="1636" spans="1:10" ht="25.5" x14ac:dyDescent="0.2">
      <c r="A1636" s="58"/>
      <c r="B1636" s="565">
        <v>1628</v>
      </c>
      <c r="C1636" s="500" t="s">
        <v>13323</v>
      </c>
      <c r="D1636" s="426" t="s">
        <v>13324</v>
      </c>
      <c r="E1636" s="91" t="s">
        <v>13325</v>
      </c>
      <c r="F1636" s="67"/>
      <c r="G1636" s="542"/>
      <c r="H1636" s="522"/>
      <c r="I1636" s="86"/>
      <c r="J1636" s="58"/>
    </row>
    <row r="1637" spans="1:10" ht="25.5" x14ac:dyDescent="0.2">
      <c r="A1637" s="58"/>
      <c r="B1637" s="572">
        <v>1629</v>
      </c>
      <c r="C1637" s="500" t="s">
        <v>4524</v>
      </c>
      <c r="D1637" s="426" t="s">
        <v>3138</v>
      </c>
      <c r="E1637" s="91" t="s">
        <v>1245</v>
      </c>
      <c r="F1637" s="67"/>
      <c r="G1637" s="542" t="s">
        <v>1751</v>
      </c>
      <c r="H1637" s="522" t="s">
        <v>1739</v>
      </c>
      <c r="I1637" s="68" t="s">
        <v>1728</v>
      </c>
      <c r="J1637" s="58"/>
    </row>
    <row r="1638" spans="1:10" ht="51" x14ac:dyDescent="0.2">
      <c r="A1638" s="58"/>
      <c r="B1638" s="572">
        <v>1630</v>
      </c>
      <c r="C1638" s="500" t="s">
        <v>5012</v>
      </c>
      <c r="D1638" s="426" t="s">
        <v>1153</v>
      </c>
      <c r="E1638" s="91" t="s">
        <v>5021</v>
      </c>
      <c r="F1638" s="67"/>
      <c r="G1638" s="542" t="s">
        <v>3486</v>
      </c>
      <c r="H1638" s="522" t="s">
        <v>3486</v>
      </c>
      <c r="I1638" s="68" t="s">
        <v>1728</v>
      </c>
      <c r="J1638" s="58"/>
    </row>
    <row r="1639" spans="1:10" ht="38.25" x14ac:dyDescent="0.2">
      <c r="A1639" s="58"/>
      <c r="B1639" s="565">
        <v>1631</v>
      </c>
      <c r="C1639" s="500" t="s">
        <v>5013</v>
      </c>
      <c r="D1639" s="426" t="s">
        <v>1153</v>
      </c>
      <c r="E1639" s="91" t="s">
        <v>5022</v>
      </c>
      <c r="F1639" s="67"/>
      <c r="G1639" s="542" t="s">
        <v>3486</v>
      </c>
      <c r="H1639" s="522" t="s">
        <v>3486</v>
      </c>
      <c r="I1639" s="68" t="s">
        <v>1728</v>
      </c>
      <c r="J1639" s="58"/>
    </row>
    <row r="1640" spans="1:10" ht="38.25" x14ac:dyDescent="0.2">
      <c r="A1640" s="58"/>
      <c r="B1640" s="572">
        <v>1632</v>
      </c>
      <c r="C1640" s="500" t="s">
        <v>5014</v>
      </c>
      <c r="D1640" s="426" t="s">
        <v>1153</v>
      </c>
      <c r="E1640" s="91" t="s">
        <v>5023</v>
      </c>
      <c r="F1640" s="67"/>
      <c r="G1640" s="542" t="s">
        <v>1751</v>
      </c>
      <c r="H1640" s="579" t="s">
        <v>6373</v>
      </c>
      <c r="I1640" s="68" t="s">
        <v>1728</v>
      </c>
      <c r="J1640" s="58"/>
    </row>
    <row r="1641" spans="1:10" ht="38.25" x14ac:dyDescent="0.2">
      <c r="A1641" s="58"/>
      <c r="B1641" s="572">
        <v>1633</v>
      </c>
      <c r="C1641" s="500" t="s">
        <v>5015</v>
      </c>
      <c r="D1641" s="426" t="s">
        <v>1153</v>
      </c>
      <c r="E1641" s="91" t="s">
        <v>5023</v>
      </c>
      <c r="F1641" s="67"/>
      <c r="G1641" s="542" t="s">
        <v>1751</v>
      </c>
      <c r="H1641" s="522" t="s">
        <v>4158</v>
      </c>
      <c r="I1641" s="68" t="s">
        <v>1728</v>
      </c>
      <c r="J1641" s="58"/>
    </row>
    <row r="1642" spans="1:10" ht="38.25" x14ac:dyDescent="0.2">
      <c r="A1642" s="58"/>
      <c r="B1642" s="565">
        <v>1634</v>
      </c>
      <c r="C1642" s="500" t="s">
        <v>5016</v>
      </c>
      <c r="D1642" s="426" t="s">
        <v>1153</v>
      </c>
      <c r="E1642" s="91" t="s">
        <v>4153</v>
      </c>
      <c r="F1642" s="67"/>
      <c r="G1642" s="542" t="s">
        <v>3487</v>
      </c>
      <c r="H1642" s="522" t="s">
        <v>4159</v>
      </c>
      <c r="I1642" s="68" t="s">
        <v>1728</v>
      </c>
      <c r="J1642" s="58"/>
    </row>
    <row r="1643" spans="1:10" ht="25.5" x14ac:dyDescent="0.2">
      <c r="A1643" s="58"/>
      <c r="B1643" s="572">
        <v>1635</v>
      </c>
      <c r="C1643" s="500" t="s">
        <v>5017</v>
      </c>
      <c r="D1643" s="426" t="s">
        <v>1153</v>
      </c>
      <c r="E1643" s="91" t="s">
        <v>4154</v>
      </c>
      <c r="F1643" s="67"/>
      <c r="G1643" s="542" t="s">
        <v>3486</v>
      </c>
      <c r="H1643" s="522" t="s">
        <v>3486</v>
      </c>
      <c r="I1643" s="68" t="s">
        <v>1728</v>
      </c>
      <c r="J1643" s="58"/>
    </row>
    <row r="1644" spans="1:10" ht="51" x14ac:dyDescent="0.2">
      <c r="A1644" s="58"/>
      <c r="B1644" s="572">
        <v>1636</v>
      </c>
      <c r="C1644" s="500" t="s">
        <v>5018</v>
      </c>
      <c r="D1644" s="426" t="s">
        <v>1153</v>
      </c>
      <c r="E1644" s="91" t="s">
        <v>4155</v>
      </c>
      <c r="F1644" s="67"/>
      <c r="G1644" s="542" t="s">
        <v>3486</v>
      </c>
      <c r="H1644" s="522" t="s">
        <v>3486</v>
      </c>
      <c r="I1644" s="68" t="s">
        <v>1728</v>
      </c>
      <c r="J1644" s="58"/>
    </row>
    <row r="1645" spans="1:10" ht="38.25" x14ac:dyDescent="0.2">
      <c r="A1645" s="58"/>
      <c r="B1645" s="565">
        <v>1637</v>
      </c>
      <c r="C1645" s="500" t="s">
        <v>1480</v>
      </c>
      <c r="D1645" s="426" t="s">
        <v>1153</v>
      </c>
      <c r="E1645" s="91" t="s">
        <v>1481</v>
      </c>
      <c r="F1645" s="67"/>
      <c r="G1645" s="542"/>
      <c r="H1645" s="522"/>
      <c r="I1645" s="68"/>
      <c r="J1645" s="58"/>
    </row>
    <row r="1646" spans="1:10" ht="38.25" x14ac:dyDescent="0.2">
      <c r="A1646" s="58"/>
      <c r="B1646" s="572">
        <v>1638</v>
      </c>
      <c r="C1646" s="500" t="s">
        <v>5019</v>
      </c>
      <c r="D1646" s="426" t="s">
        <v>1153</v>
      </c>
      <c r="E1646" s="91" t="s">
        <v>4156</v>
      </c>
      <c r="F1646" s="67"/>
      <c r="G1646" s="542" t="s">
        <v>1751</v>
      </c>
      <c r="H1646" s="522" t="s">
        <v>5880</v>
      </c>
      <c r="I1646" s="68" t="s">
        <v>1728</v>
      </c>
      <c r="J1646" s="58"/>
    </row>
    <row r="1647" spans="1:10" ht="38.25" x14ac:dyDescent="0.2">
      <c r="A1647" s="58"/>
      <c r="B1647" s="572">
        <v>1639</v>
      </c>
      <c r="C1647" s="500" t="s">
        <v>5020</v>
      </c>
      <c r="D1647" s="426" t="s">
        <v>1153</v>
      </c>
      <c r="E1647" s="91" t="s">
        <v>4157</v>
      </c>
      <c r="F1647" s="67"/>
      <c r="G1647" s="542" t="s">
        <v>1751</v>
      </c>
      <c r="H1647" s="522" t="s">
        <v>1747</v>
      </c>
      <c r="I1647" s="68" t="s">
        <v>1728</v>
      </c>
      <c r="J1647" s="58"/>
    </row>
    <row r="1648" spans="1:10" ht="76.5" x14ac:dyDescent="0.2">
      <c r="A1648" s="58"/>
      <c r="B1648" s="565">
        <v>1640</v>
      </c>
      <c r="C1648" s="500" t="s">
        <v>1482</v>
      </c>
      <c r="D1648" s="426" t="s">
        <v>1153</v>
      </c>
      <c r="E1648" s="91" t="s">
        <v>1483</v>
      </c>
      <c r="F1648" s="67"/>
      <c r="G1648" s="542"/>
      <c r="H1648" s="522"/>
      <c r="I1648" s="68"/>
      <c r="J1648" s="58"/>
    </row>
    <row r="1649" spans="1:10" ht="25.5" x14ac:dyDescent="0.2">
      <c r="A1649" s="58"/>
      <c r="B1649" s="572">
        <v>1641</v>
      </c>
      <c r="C1649" s="500" t="s">
        <v>6808</v>
      </c>
      <c r="D1649" s="426" t="s">
        <v>7816</v>
      </c>
      <c r="E1649" s="91" t="s">
        <v>6813</v>
      </c>
      <c r="F1649" s="67"/>
      <c r="G1649" s="542"/>
      <c r="H1649" s="522"/>
      <c r="I1649" s="68"/>
      <c r="J1649" s="58"/>
    </row>
    <row r="1650" spans="1:10" x14ac:dyDescent="0.2">
      <c r="A1650" s="58"/>
      <c r="B1650" s="572">
        <v>1642</v>
      </c>
      <c r="C1650" s="500" t="s">
        <v>6809</v>
      </c>
      <c r="D1650" s="426" t="s">
        <v>7816</v>
      </c>
      <c r="E1650" s="91" t="s">
        <v>6814</v>
      </c>
      <c r="F1650" s="67"/>
      <c r="G1650" s="542"/>
      <c r="H1650" s="522"/>
      <c r="I1650" s="68"/>
      <c r="J1650" s="58"/>
    </row>
    <row r="1651" spans="1:10" ht="38.25" x14ac:dyDescent="0.2">
      <c r="A1651" s="58"/>
      <c r="B1651" s="565">
        <v>1643</v>
      </c>
      <c r="C1651" s="500" t="s">
        <v>6810</v>
      </c>
      <c r="D1651" s="426" t="s">
        <v>7816</v>
      </c>
      <c r="E1651" s="91" t="s">
        <v>6816</v>
      </c>
      <c r="F1651" s="67"/>
      <c r="G1651" s="542"/>
      <c r="H1651" s="522"/>
      <c r="I1651" s="68"/>
      <c r="J1651" s="58"/>
    </row>
    <row r="1652" spans="1:10" ht="38.25" x14ac:dyDescent="0.2">
      <c r="A1652" s="58"/>
      <c r="B1652" s="572">
        <v>1644</v>
      </c>
      <c r="C1652" s="500" t="s">
        <v>6811</v>
      </c>
      <c r="D1652" s="426" t="s">
        <v>7816</v>
      </c>
      <c r="E1652" s="91" t="s">
        <v>6815</v>
      </c>
      <c r="F1652" s="67"/>
      <c r="G1652" s="542"/>
      <c r="H1652" s="522"/>
      <c r="I1652" s="68"/>
      <c r="J1652" s="58"/>
    </row>
    <row r="1653" spans="1:10" ht="25.5" x14ac:dyDescent="0.2">
      <c r="A1653" s="58"/>
      <c r="B1653" s="572">
        <v>1645</v>
      </c>
      <c r="C1653" s="500" t="s">
        <v>13338</v>
      </c>
      <c r="D1653" s="426" t="s">
        <v>13335</v>
      </c>
      <c r="E1653" s="91" t="s">
        <v>13336</v>
      </c>
      <c r="F1653" s="67"/>
      <c r="G1653" s="542"/>
      <c r="H1653" s="522"/>
      <c r="I1653" s="68"/>
      <c r="J1653" s="58"/>
    </row>
    <row r="1654" spans="1:10" ht="38.25" x14ac:dyDescent="0.2">
      <c r="A1654" s="58"/>
      <c r="B1654" s="565">
        <v>1646</v>
      </c>
      <c r="C1654" s="500" t="s">
        <v>13339</v>
      </c>
      <c r="D1654" s="426" t="s">
        <v>13335</v>
      </c>
      <c r="E1654" s="91" t="s">
        <v>13337</v>
      </c>
      <c r="F1654" s="67"/>
      <c r="G1654" s="542"/>
      <c r="H1654" s="522"/>
      <c r="I1654" s="68"/>
      <c r="J1654" s="58"/>
    </row>
    <row r="1655" spans="1:10" ht="51" x14ac:dyDescent="0.2">
      <c r="A1655" s="58"/>
      <c r="B1655" s="572">
        <v>1647</v>
      </c>
      <c r="C1655" s="500" t="s">
        <v>6812</v>
      </c>
      <c r="D1655" s="426" t="s">
        <v>6817</v>
      </c>
      <c r="E1655" s="91" t="s">
        <v>6818</v>
      </c>
      <c r="F1655" s="67"/>
      <c r="G1655" s="542"/>
      <c r="H1655" s="522"/>
      <c r="I1655" s="68"/>
      <c r="J1655" s="58"/>
    </row>
    <row r="1656" spans="1:10" ht="25.5" x14ac:dyDescent="0.2">
      <c r="A1656" s="58"/>
      <c r="B1656" s="572">
        <v>1648</v>
      </c>
      <c r="C1656" s="500" t="s">
        <v>8700</v>
      </c>
      <c r="D1656" s="426" t="s">
        <v>8704</v>
      </c>
      <c r="E1656" s="91" t="s">
        <v>8705</v>
      </c>
      <c r="F1656" s="67"/>
      <c r="G1656" s="542"/>
      <c r="H1656" s="522"/>
      <c r="I1656" s="68"/>
      <c r="J1656" s="58"/>
    </row>
    <row r="1657" spans="1:10" ht="25.5" x14ac:dyDescent="0.2">
      <c r="A1657" s="58"/>
      <c r="B1657" s="565">
        <v>1649</v>
      </c>
      <c r="C1657" s="500" t="s">
        <v>8701</v>
      </c>
      <c r="D1657" s="426" t="s">
        <v>8704</v>
      </c>
      <c r="E1657" s="91" t="s">
        <v>8706</v>
      </c>
      <c r="F1657" s="67"/>
      <c r="G1657" s="542"/>
      <c r="H1657" s="522"/>
      <c r="I1657" s="68"/>
      <c r="J1657" s="58"/>
    </row>
    <row r="1658" spans="1:10" ht="51" x14ac:dyDescent="0.2">
      <c r="A1658" s="58"/>
      <c r="B1658" s="572">
        <v>1650</v>
      </c>
      <c r="C1658" s="500" t="s">
        <v>8702</v>
      </c>
      <c r="D1658" s="426" t="s">
        <v>8704</v>
      </c>
      <c r="E1658" s="91" t="s">
        <v>8707</v>
      </c>
      <c r="F1658" s="67"/>
      <c r="G1658" s="542"/>
      <c r="H1658" s="522"/>
      <c r="I1658" s="68"/>
      <c r="J1658" s="58"/>
    </row>
    <row r="1659" spans="1:10" ht="89.25" x14ac:dyDescent="0.2">
      <c r="A1659" s="58"/>
      <c r="B1659" s="572">
        <v>1651</v>
      </c>
      <c r="C1659" s="500" t="s">
        <v>8703</v>
      </c>
      <c r="D1659" s="426" t="s">
        <v>8704</v>
      </c>
      <c r="E1659" s="91" t="s">
        <v>8708</v>
      </c>
      <c r="F1659" s="67"/>
      <c r="G1659" s="542"/>
      <c r="H1659" s="522"/>
      <c r="I1659" s="68"/>
      <c r="J1659" s="58"/>
    </row>
    <row r="1660" spans="1:10" ht="38.25" x14ac:dyDescent="0.2">
      <c r="A1660" s="58"/>
      <c r="B1660" s="565">
        <v>1652</v>
      </c>
      <c r="C1660" s="500" t="s">
        <v>5588</v>
      </c>
      <c r="D1660" s="426" t="s">
        <v>5593</v>
      </c>
      <c r="E1660" s="91" t="s">
        <v>5594</v>
      </c>
      <c r="F1660" s="67"/>
      <c r="G1660" s="542" t="s">
        <v>3486</v>
      </c>
      <c r="H1660" s="522" t="s">
        <v>3486</v>
      </c>
      <c r="I1660" s="68" t="s">
        <v>1728</v>
      </c>
      <c r="J1660" s="58"/>
    </row>
    <row r="1661" spans="1:10" ht="25.5" x14ac:dyDescent="0.2">
      <c r="A1661" s="58"/>
      <c r="B1661" s="572">
        <v>1653</v>
      </c>
      <c r="C1661" s="500" t="s">
        <v>12616</v>
      </c>
      <c r="D1661" s="426" t="s">
        <v>12619</v>
      </c>
      <c r="E1661" s="91" t="s">
        <v>12620</v>
      </c>
      <c r="F1661" s="67"/>
      <c r="G1661" s="542"/>
      <c r="H1661" s="522"/>
      <c r="I1661" s="68"/>
      <c r="J1661" s="58"/>
    </row>
    <row r="1662" spans="1:10" ht="38.25" x14ac:dyDescent="0.2">
      <c r="A1662" s="58"/>
      <c r="B1662" s="572">
        <v>1654</v>
      </c>
      <c r="C1662" s="500" t="s">
        <v>2055</v>
      </c>
      <c r="D1662" s="426" t="s">
        <v>2048</v>
      </c>
      <c r="E1662" s="91" t="s">
        <v>1187</v>
      </c>
      <c r="F1662" s="67"/>
      <c r="G1662" s="542" t="s">
        <v>3486</v>
      </c>
      <c r="H1662" s="522" t="s">
        <v>3486</v>
      </c>
      <c r="I1662" s="68" t="s">
        <v>1728</v>
      </c>
      <c r="J1662" s="58"/>
    </row>
    <row r="1663" spans="1:10" ht="51" x14ac:dyDescent="0.2">
      <c r="A1663" s="58"/>
      <c r="B1663" s="565">
        <v>1655</v>
      </c>
      <c r="C1663" s="500" t="s">
        <v>3594</v>
      </c>
      <c r="D1663" s="426" t="s">
        <v>2048</v>
      </c>
      <c r="E1663" s="91" t="s">
        <v>1188</v>
      </c>
      <c r="F1663" s="67"/>
      <c r="G1663" s="542" t="s">
        <v>3486</v>
      </c>
      <c r="H1663" s="522" t="s">
        <v>3486</v>
      </c>
      <c r="I1663" s="68" t="s">
        <v>1728</v>
      </c>
      <c r="J1663" s="58"/>
    </row>
    <row r="1664" spans="1:10" ht="76.5" x14ac:dyDescent="0.2">
      <c r="A1664" s="58"/>
      <c r="B1664" s="572">
        <v>1656</v>
      </c>
      <c r="C1664" s="500" t="s">
        <v>3595</v>
      </c>
      <c r="D1664" s="426" t="s">
        <v>1186</v>
      </c>
      <c r="E1664" s="523" t="s">
        <v>1189</v>
      </c>
      <c r="F1664" s="67"/>
      <c r="G1664" s="542" t="s">
        <v>3486</v>
      </c>
      <c r="H1664" s="522" t="s">
        <v>3486</v>
      </c>
      <c r="I1664" s="68" t="s">
        <v>1728</v>
      </c>
      <c r="J1664" s="58"/>
    </row>
    <row r="1665" spans="1:10" ht="89.25" x14ac:dyDescent="0.2">
      <c r="A1665" s="58"/>
      <c r="B1665" s="572">
        <v>1657</v>
      </c>
      <c r="C1665" s="500" t="s">
        <v>3596</v>
      </c>
      <c r="D1665" s="426" t="s">
        <v>2048</v>
      </c>
      <c r="E1665" s="523" t="s">
        <v>3597</v>
      </c>
      <c r="F1665" s="67"/>
      <c r="G1665" s="542" t="s">
        <v>3486</v>
      </c>
      <c r="H1665" s="522" t="s">
        <v>3486</v>
      </c>
      <c r="I1665" s="68" t="s">
        <v>1728</v>
      </c>
      <c r="J1665" s="58"/>
    </row>
    <row r="1666" spans="1:10" ht="51" x14ac:dyDescent="0.2">
      <c r="A1666" s="58"/>
      <c r="B1666" s="565">
        <v>1658</v>
      </c>
      <c r="C1666" s="500" t="s">
        <v>5903</v>
      </c>
      <c r="D1666" s="426" t="s">
        <v>5904</v>
      </c>
      <c r="E1666" s="91" t="s">
        <v>5905</v>
      </c>
      <c r="F1666" s="67"/>
      <c r="G1666" s="542" t="s">
        <v>3486</v>
      </c>
      <c r="H1666" s="522" t="s">
        <v>3486</v>
      </c>
      <c r="I1666" s="68" t="s">
        <v>1728</v>
      </c>
      <c r="J1666" s="58"/>
    </row>
    <row r="1667" spans="1:10" ht="63.75" x14ac:dyDescent="0.2">
      <c r="A1667" s="58"/>
      <c r="B1667" s="572">
        <v>1659</v>
      </c>
      <c r="C1667" s="500" t="s">
        <v>11172</v>
      </c>
      <c r="D1667" s="426" t="s">
        <v>11855</v>
      </c>
      <c r="E1667" s="91" t="s">
        <v>11856</v>
      </c>
      <c r="F1667" s="67"/>
      <c r="G1667" s="542"/>
      <c r="H1667" s="522"/>
      <c r="I1667" s="68"/>
      <c r="J1667" s="58"/>
    </row>
    <row r="1668" spans="1:10" x14ac:dyDescent="0.2">
      <c r="A1668" s="58"/>
      <c r="B1668" s="572">
        <v>1660</v>
      </c>
      <c r="C1668" s="500" t="s">
        <v>9154</v>
      </c>
      <c r="D1668" s="426" t="s">
        <v>9151</v>
      </c>
      <c r="E1668" s="91" t="s">
        <v>9155</v>
      </c>
      <c r="F1668" s="67"/>
      <c r="G1668" s="542"/>
      <c r="H1668" s="522"/>
      <c r="I1668" s="68"/>
      <c r="J1668" s="58"/>
    </row>
    <row r="1669" spans="1:10" ht="63.75" x14ac:dyDescent="0.2">
      <c r="A1669" s="58"/>
      <c r="B1669" s="565">
        <v>1661</v>
      </c>
      <c r="C1669" s="500" t="s">
        <v>9004</v>
      </c>
      <c r="D1669" s="426" t="s">
        <v>9005</v>
      </c>
      <c r="E1669" s="91" t="s">
        <v>9006</v>
      </c>
      <c r="F1669" s="67"/>
      <c r="G1669" s="542"/>
      <c r="H1669" s="522"/>
      <c r="I1669" s="68"/>
      <c r="J1669" s="58"/>
    </row>
    <row r="1670" spans="1:10" ht="51" x14ac:dyDescent="0.2">
      <c r="A1670" s="58"/>
      <c r="B1670" s="572">
        <v>1662</v>
      </c>
      <c r="C1670" s="500" t="s">
        <v>10300</v>
      </c>
      <c r="D1670" s="426" t="s">
        <v>10297</v>
      </c>
      <c r="E1670" s="91" t="s">
        <v>10301</v>
      </c>
      <c r="F1670" s="67"/>
      <c r="G1670" s="542"/>
      <c r="H1670" s="522"/>
      <c r="I1670" s="68"/>
      <c r="J1670" s="58"/>
    </row>
    <row r="1671" spans="1:10" ht="38.25" x14ac:dyDescent="0.2">
      <c r="A1671" s="58"/>
      <c r="B1671" s="572">
        <v>1663</v>
      </c>
      <c r="C1671" s="500" t="s">
        <v>11257</v>
      </c>
      <c r="D1671" s="426" t="s">
        <v>11258</v>
      </c>
      <c r="E1671" s="91" t="s">
        <v>11259</v>
      </c>
      <c r="F1671" s="67"/>
      <c r="G1671" s="542"/>
      <c r="H1671" s="522"/>
      <c r="I1671" s="68"/>
      <c r="J1671" s="58"/>
    </row>
    <row r="1672" spans="1:10" ht="38.25" x14ac:dyDescent="0.2">
      <c r="A1672" s="58"/>
      <c r="B1672" s="565">
        <v>1664</v>
      </c>
      <c r="C1672" s="500" t="s">
        <v>12511</v>
      </c>
      <c r="D1672" s="426" t="s">
        <v>12512</v>
      </c>
      <c r="E1672" s="91" t="s">
        <v>12514</v>
      </c>
      <c r="F1672" s="67"/>
      <c r="G1672" s="542"/>
      <c r="H1672" s="522"/>
      <c r="I1672" s="68"/>
      <c r="J1672" s="58"/>
    </row>
    <row r="1673" spans="1:10" ht="38.25" x14ac:dyDescent="0.2">
      <c r="A1673" s="58"/>
      <c r="B1673" s="572">
        <v>1665</v>
      </c>
      <c r="C1673" s="500" t="s">
        <v>12513</v>
      </c>
      <c r="D1673" s="426" t="s">
        <v>12512</v>
      </c>
      <c r="E1673" s="91" t="s">
        <v>12515</v>
      </c>
      <c r="F1673" s="67"/>
      <c r="G1673" s="542"/>
      <c r="H1673" s="522"/>
      <c r="I1673" s="68"/>
      <c r="J1673" s="58"/>
    </row>
    <row r="1674" spans="1:10" ht="63.75" x14ac:dyDescent="0.2">
      <c r="A1674" s="58"/>
      <c r="B1674" s="572">
        <v>1666</v>
      </c>
      <c r="C1674" s="500" t="s">
        <v>4544</v>
      </c>
      <c r="D1674" s="426" t="s">
        <v>11599</v>
      </c>
      <c r="E1674" s="91" t="s">
        <v>11627</v>
      </c>
      <c r="F1674" s="92" t="s">
        <v>2225</v>
      </c>
      <c r="G1674" s="542"/>
      <c r="H1674" s="522"/>
      <c r="I1674" s="68"/>
      <c r="J1674" s="58"/>
    </row>
    <row r="1675" spans="1:10" ht="38.25" x14ac:dyDescent="0.2">
      <c r="A1675" s="58"/>
      <c r="B1675" s="565">
        <v>1667</v>
      </c>
      <c r="C1675" s="500" t="s">
        <v>13121</v>
      </c>
      <c r="D1675" s="426" t="s">
        <v>13119</v>
      </c>
      <c r="E1675" s="91" t="s">
        <v>13122</v>
      </c>
      <c r="F1675" s="92"/>
      <c r="G1675" s="542"/>
      <c r="H1675" s="522"/>
      <c r="I1675" s="68"/>
      <c r="J1675" s="58"/>
    </row>
    <row r="1676" spans="1:10" ht="63.75" x14ac:dyDescent="0.2">
      <c r="A1676" s="58"/>
      <c r="B1676" s="572">
        <v>1668</v>
      </c>
      <c r="C1676" s="500" t="s">
        <v>13073</v>
      </c>
      <c r="D1676" s="426" t="s">
        <v>13838</v>
      </c>
      <c r="E1676" s="91" t="s">
        <v>13074</v>
      </c>
      <c r="F1676" s="92" t="s">
        <v>13075</v>
      </c>
      <c r="G1676" s="542"/>
      <c r="H1676" s="522"/>
      <c r="I1676" s="68"/>
      <c r="J1676" s="58"/>
    </row>
    <row r="1677" spans="1:10" ht="51" x14ac:dyDescent="0.2">
      <c r="A1677" s="58"/>
      <c r="B1677" s="572">
        <v>1669</v>
      </c>
      <c r="C1677" s="500" t="s">
        <v>7857</v>
      </c>
      <c r="D1677" s="426" t="s">
        <v>4379</v>
      </c>
      <c r="E1677" s="91" t="s">
        <v>632</v>
      </c>
      <c r="F1677" s="524" t="s">
        <v>633</v>
      </c>
      <c r="G1677" s="542" t="s">
        <v>3486</v>
      </c>
      <c r="H1677" s="522" t="s">
        <v>3486</v>
      </c>
      <c r="I1677" s="540" t="s">
        <v>3880</v>
      </c>
      <c r="J1677" s="58"/>
    </row>
    <row r="1678" spans="1:10" ht="25.5" x14ac:dyDescent="0.2">
      <c r="A1678" s="58"/>
      <c r="B1678" s="565">
        <v>1670</v>
      </c>
      <c r="C1678" s="500" t="s">
        <v>7858</v>
      </c>
      <c r="D1678" s="426" t="s">
        <v>7853</v>
      </c>
      <c r="E1678" s="91" t="s">
        <v>7859</v>
      </c>
      <c r="F1678" s="524"/>
      <c r="G1678" s="542" t="s">
        <v>3486</v>
      </c>
      <c r="H1678" s="522" t="s">
        <v>3486</v>
      </c>
      <c r="I1678" s="540" t="s">
        <v>3880</v>
      </c>
      <c r="J1678" s="58"/>
    </row>
    <row r="1679" spans="1:10" ht="38.25" x14ac:dyDescent="0.2">
      <c r="A1679" s="58"/>
      <c r="B1679" s="572">
        <v>1671</v>
      </c>
      <c r="C1679" s="500" t="s">
        <v>753</v>
      </c>
      <c r="D1679" s="426" t="s">
        <v>7627</v>
      </c>
      <c r="E1679" s="91" t="s">
        <v>754</v>
      </c>
      <c r="F1679" s="92" t="s">
        <v>7556</v>
      </c>
      <c r="G1679" s="542"/>
      <c r="H1679" s="522"/>
      <c r="I1679" s="540"/>
      <c r="J1679" s="58"/>
    </row>
    <row r="1680" spans="1:10" ht="89.25" x14ac:dyDescent="0.2">
      <c r="A1680" s="58"/>
      <c r="B1680" s="572">
        <v>1672</v>
      </c>
      <c r="C1680" s="500" t="s">
        <v>13029</v>
      </c>
      <c r="D1680" s="426" t="s">
        <v>13586</v>
      </c>
      <c r="E1680" s="91" t="s">
        <v>13030</v>
      </c>
      <c r="F1680" s="92" t="s">
        <v>6884</v>
      </c>
      <c r="G1680" s="542"/>
      <c r="H1680" s="522"/>
      <c r="I1680" s="540"/>
      <c r="J1680" s="58"/>
    </row>
    <row r="1681" spans="1:10" ht="25.5" x14ac:dyDescent="0.2">
      <c r="A1681" s="58"/>
      <c r="B1681" s="565">
        <v>1673</v>
      </c>
      <c r="C1681" s="500" t="s">
        <v>13071</v>
      </c>
      <c r="D1681" s="426" t="s">
        <v>13063</v>
      </c>
      <c r="E1681" s="91" t="s">
        <v>13072</v>
      </c>
      <c r="F1681" s="92" t="s">
        <v>9408</v>
      </c>
      <c r="G1681" s="542"/>
      <c r="H1681" s="522"/>
      <c r="I1681" s="540"/>
      <c r="J1681" s="58"/>
    </row>
    <row r="1682" spans="1:10" ht="25.5" x14ac:dyDescent="0.2">
      <c r="A1682" s="58"/>
      <c r="B1682" s="572">
        <v>1674</v>
      </c>
      <c r="C1682" s="500" t="s">
        <v>9914</v>
      </c>
      <c r="D1682" s="426" t="s">
        <v>723</v>
      </c>
      <c r="E1682" s="91" t="s">
        <v>9915</v>
      </c>
      <c r="F1682" s="92"/>
      <c r="G1682" s="542"/>
      <c r="H1682" s="522"/>
      <c r="I1682" s="540"/>
      <c r="J1682" s="58"/>
    </row>
    <row r="1683" spans="1:10" ht="38.25" x14ac:dyDescent="0.2">
      <c r="A1683" s="58"/>
      <c r="B1683" s="572">
        <v>1675</v>
      </c>
      <c r="C1683" s="500" t="s">
        <v>5221</v>
      </c>
      <c r="D1683" s="426" t="s">
        <v>5223</v>
      </c>
      <c r="E1683" s="70" t="s">
        <v>1047</v>
      </c>
      <c r="F1683" s="67"/>
      <c r="G1683" s="542" t="s">
        <v>1751</v>
      </c>
      <c r="H1683" s="579" t="s">
        <v>1739</v>
      </c>
      <c r="I1683" s="68" t="s">
        <v>6032</v>
      </c>
      <c r="J1683" s="58"/>
    </row>
    <row r="1684" spans="1:10" ht="51" x14ac:dyDescent="0.2">
      <c r="A1684" s="58"/>
      <c r="B1684" s="565">
        <v>1676</v>
      </c>
      <c r="C1684" s="500" t="s">
        <v>3136</v>
      </c>
      <c r="D1684" s="426" t="s">
        <v>12926</v>
      </c>
      <c r="E1684" s="91" t="s">
        <v>9065</v>
      </c>
      <c r="F1684" s="524" t="s">
        <v>3863</v>
      </c>
      <c r="G1684" s="542" t="s">
        <v>3486</v>
      </c>
      <c r="H1684" s="522" t="s">
        <v>3486</v>
      </c>
      <c r="I1684" s="68" t="s">
        <v>8127</v>
      </c>
      <c r="J1684" s="58"/>
    </row>
    <row r="1685" spans="1:10" ht="63.75" x14ac:dyDescent="0.2">
      <c r="A1685" s="58"/>
      <c r="B1685" s="572">
        <v>1677</v>
      </c>
      <c r="C1685" s="500" t="s">
        <v>3016</v>
      </c>
      <c r="D1685" s="426" t="s">
        <v>3014</v>
      </c>
      <c r="E1685" s="91" t="s">
        <v>1569</v>
      </c>
      <c r="F1685" s="524"/>
      <c r="G1685" s="542" t="s">
        <v>3486</v>
      </c>
      <c r="H1685" s="522" t="s">
        <v>3486</v>
      </c>
      <c r="I1685" s="68" t="s">
        <v>8127</v>
      </c>
      <c r="J1685" s="58"/>
    </row>
    <row r="1686" spans="1:10" ht="38.25" x14ac:dyDescent="0.2">
      <c r="A1686" s="58"/>
      <c r="B1686" s="572">
        <v>1678</v>
      </c>
      <c r="C1686" s="500" t="s">
        <v>9037</v>
      </c>
      <c r="D1686" s="426" t="s">
        <v>9018</v>
      </c>
      <c r="E1686" s="91" t="s">
        <v>9036</v>
      </c>
      <c r="F1686" s="524"/>
      <c r="G1686" s="542" t="s">
        <v>3486</v>
      </c>
      <c r="H1686" s="522" t="s">
        <v>3486</v>
      </c>
      <c r="I1686" s="68" t="s">
        <v>8127</v>
      </c>
      <c r="J1686" s="58"/>
    </row>
    <row r="1687" spans="1:10" ht="51" x14ac:dyDescent="0.2">
      <c r="A1687" s="58"/>
      <c r="B1687" s="565">
        <v>1679</v>
      </c>
      <c r="C1687" s="500" t="s">
        <v>13055</v>
      </c>
      <c r="D1687" s="426" t="s">
        <v>13745</v>
      </c>
      <c r="E1687" s="91" t="s">
        <v>13056</v>
      </c>
      <c r="F1687" s="524" t="s">
        <v>13057</v>
      </c>
      <c r="G1687" s="542" t="s">
        <v>3486</v>
      </c>
      <c r="H1687" s="522" t="s">
        <v>3486</v>
      </c>
      <c r="I1687" s="68" t="s">
        <v>8127</v>
      </c>
      <c r="J1687" s="58"/>
    </row>
    <row r="1688" spans="1:10" ht="51" x14ac:dyDescent="0.2">
      <c r="A1688" s="58"/>
      <c r="B1688" s="572">
        <v>1680</v>
      </c>
      <c r="C1688" s="500" t="s">
        <v>13755</v>
      </c>
      <c r="D1688" s="426" t="s">
        <v>13758</v>
      </c>
      <c r="E1688" s="91" t="s">
        <v>13757</v>
      </c>
      <c r="F1688" s="524" t="s">
        <v>13756</v>
      </c>
      <c r="G1688" s="542" t="s">
        <v>3486</v>
      </c>
      <c r="H1688" s="522" t="s">
        <v>3486</v>
      </c>
      <c r="I1688" s="68" t="s">
        <v>8127</v>
      </c>
      <c r="J1688" s="58"/>
    </row>
    <row r="1689" spans="1:10" ht="51" x14ac:dyDescent="0.2">
      <c r="A1689" s="58"/>
      <c r="B1689" s="572">
        <v>1681</v>
      </c>
      <c r="C1689" s="500" t="s">
        <v>13770</v>
      </c>
      <c r="D1689" s="426" t="s">
        <v>13771</v>
      </c>
      <c r="E1689" s="91" t="s">
        <v>13772</v>
      </c>
      <c r="F1689" s="524" t="s">
        <v>11975</v>
      </c>
      <c r="G1689" s="542" t="s">
        <v>3486</v>
      </c>
      <c r="H1689" s="522" t="s">
        <v>3486</v>
      </c>
      <c r="I1689" s="68" t="s">
        <v>8127</v>
      </c>
      <c r="J1689" s="58"/>
    </row>
    <row r="1690" spans="1:10" ht="51" x14ac:dyDescent="0.2">
      <c r="A1690" s="58"/>
      <c r="B1690" s="565">
        <v>1682</v>
      </c>
      <c r="C1690" s="500" t="s">
        <v>9865</v>
      </c>
      <c r="D1690" s="426" t="s">
        <v>9859</v>
      </c>
      <c r="E1690" s="91" t="s">
        <v>9866</v>
      </c>
      <c r="F1690" s="524"/>
      <c r="G1690" s="542"/>
      <c r="H1690" s="522"/>
      <c r="I1690" s="68"/>
      <c r="J1690" s="58"/>
    </row>
    <row r="1691" spans="1:10" ht="63.75" x14ac:dyDescent="0.2">
      <c r="A1691" s="58"/>
      <c r="B1691" s="572">
        <v>1683</v>
      </c>
      <c r="C1691" s="500" t="s">
        <v>2796</v>
      </c>
      <c r="D1691" s="426" t="s">
        <v>13585</v>
      </c>
      <c r="E1691" s="91" t="s">
        <v>13369</v>
      </c>
      <c r="F1691" s="524" t="s">
        <v>3729</v>
      </c>
      <c r="G1691" s="542"/>
      <c r="H1691" s="522"/>
      <c r="I1691" s="68"/>
      <c r="J1691" s="58"/>
    </row>
    <row r="1692" spans="1:10" ht="63.75" x14ac:dyDescent="0.2">
      <c r="A1692" s="58"/>
      <c r="B1692" s="572">
        <v>1684</v>
      </c>
      <c r="C1692" s="500" t="s">
        <v>12284</v>
      </c>
      <c r="D1692" s="426" t="s">
        <v>9990</v>
      </c>
      <c r="E1692" s="91" t="s">
        <v>8928</v>
      </c>
      <c r="F1692" s="92" t="s">
        <v>4607</v>
      </c>
      <c r="G1692" s="542"/>
      <c r="H1692" s="522"/>
      <c r="I1692" s="68"/>
      <c r="J1692" s="58"/>
    </row>
    <row r="1693" spans="1:10" ht="63.75" x14ac:dyDescent="0.2">
      <c r="A1693" s="58"/>
      <c r="B1693" s="565">
        <v>1685</v>
      </c>
      <c r="C1693" s="500" t="s">
        <v>12288</v>
      </c>
      <c r="D1693" s="426" t="s">
        <v>12277</v>
      </c>
      <c r="E1693" s="91" t="s">
        <v>12289</v>
      </c>
      <c r="F1693" s="92" t="s">
        <v>4607</v>
      </c>
      <c r="G1693" s="542"/>
      <c r="H1693" s="522"/>
      <c r="I1693" s="68"/>
      <c r="J1693" s="58"/>
    </row>
    <row r="1694" spans="1:10" ht="38.25" x14ac:dyDescent="0.2">
      <c r="A1694" s="58"/>
      <c r="B1694" s="572">
        <v>1686</v>
      </c>
      <c r="C1694" s="500" t="s">
        <v>636</v>
      </c>
      <c r="D1694" s="426" t="s">
        <v>5223</v>
      </c>
      <c r="E1694" s="91" t="s">
        <v>6333</v>
      </c>
      <c r="F1694" s="71" t="s">
        <v>5387</v>
      </c>
      <c r="G1694" s="542" t="s">
        <v>3486</v>
      </c>
      <c r="H1694" s="522" t="s">
        <v>3486</v>
      </c>
      <c r="I1694" s="68" t="s">
        <v>8127</v>
      </c>
      <c r="J1694" s="58"/>
    </row>
    <row r="1695" spans="1:10" ht="38.25" x14ac:dyDescent="0.2">
      <c r="A1695" s="58"/>
      <c r="B1695" s="572">
        <v>1687</v>
      </c>
      <c r="C1695" s="500" t="s">
        <v>4138</v>
      </c>
      <c r="D1695" s="426" t="s">
        <v>7222</v>
      </c>
      <c r="E1695" s="70" t="s">
        <v>5117</v>
      </c>
      <c r="F1695" s="71" t="s">
        <v>5387</v>
      </c>
      <c r="G1695" s="542" t="s">
        <v>3486</v>
      </c>
      <c r="H1695" s="522" t="s">
        <v>3486</v>
      </c>
      <c r="I1695" s="68" t="s">
        <v>8127</v>
      </c>
      <c r="J1695" s="58"/>
    </row>
    <row r="1696" spans="1:10" ht="38.25" x14ac:dyDescent="0.2">
      <c r="A1696" s="58"/>
      <c r="B1696" s="565">
        <v>1688</v>
      </c>
      <c r="C1696" s="500" t="s">
        <v>4618</v>
      </c>
      <c r="D1696" s="426" t="s">
        <v>4616</v>
      </c>
      <c r="E1696" s="91" t="s">
        <v>4619</v>
      </c>
      <c r="F1696" s="71" t="s">
        <v>5387</v>
      </c>
      <c r="G1696" s="542" t="s">
        <v>3486</v>
      </c>
      <c r="H1696" s="522" t="s">
        <v>3486</v>
      </c>
      <c r="I1696" s="68" t="s">
        <v>8127</v>
      </c>
      <c r="J1696" s="58"/>
    </row>
    <row r="1697" spans="1:10" ht="38.25" x14ac:dyDescent="0.2">
      <c r="A1697" s="58"/>
      <c r="B1697" s="572">
        <v>1689</v>
      </c>
      <c r="C1697" s="500" t="s">
        <v>7701</v>
      </c>
      <c r="D1697" s="426" t="s">
        <v>7699</v>
      </c>
      <c r="E1697" s="91" t="s">
        <v>7700</v>
      </c>
      <c r="F1697" s="71" t="s">
        <v>5387</v>
      </c>
      <c r="G1697" s="542" t="s">
        <v>3486</v>
      </c>
      <c r="H1697" s="522" t="s">
        <v>3486</v>
      </c>
      <c r="I1697" s="68" t="s">
        <v>8127</v>
      </c>
      <c r="J1697" s="58"/>
    </row>
    <row r="1698" spans="1:10" ht="38.25" x14ac:dyDescent="0.2">
      <c r="A1698" s="58"/>
      <c r="B1698" s="572">
        <v>1690</v>
      </c>
      <c r="C1698" s="500" t="s">
        <v>4066</v>
      </c>
      <c r="D1698" s="69" t="s">
        <v>2235</v>
      </c>
      <c r="E1698" s="91" t="s">
        <v>5078</v>
      </c>
      <c r="F1698" s="71" t="s">
        <v>5387</v>
      </c>
      <c r="G1698" s="542" t="s">
        <v>3486</v>
      </c>
      <c r="H1698" s="522" t="s">
        <v>3486</v>
      </c>
      <c r="I1698" s="68" t="s">
        <v>8127</v>
      </c>
      <c r="J1698" s="58"/>
    </row>
    <row r="1699" spans="1:10" ht="38.25" x14ac:dyDescent="0.2">
      <c r="A1699" s="58"/>
      <c r="B1699" s="565">
        <v>1691</v>
      </c>
      <c r="C1699" s="500" t="s">
        <v>2236</v>
      </c>
      <c r="D1699" s="426" t="s">
        <v>1805</v>
      </c>
      <c r="E1699" s="70" t="s">
        <v>11419</v>
      </c>
      <c r="F1699" s="71"/>
      <c r="G1699" s="542" t="s">
        <v>3486</v>
      </c>
      <c r="H1699" s="522" t="s">
        <v>3486</v>
      </c>
      <c r="I1699" s="68" t="s">
        <v>8127</v>
      </c>
      <c r="J1699" s="58"/>
    </row>
    <row r="1700" spans="1:10" ht="102" x14ac:dyDescent="0.2">
      <c r="A1700" s="58"/>
      <c r="B1700" s="572">
        <v>1692</v>
      </c>
      <c r="C1700" s="500" t="s">
        <v>7172</v>
      </c>
      <c r="D1700" s="426" t="s">
        <v>13153</v>
      </c>
      <c r="E1700" s="70" t="s">
        <v>3687</v>
      </c>
      <c r="F1700" s="71"/>
      <c r="G1700" s="542" t="s">
        <v>3486</v>
      </c>
      <c r="H1700" s="522" t="s">
        <v>3486</v>
      </c>
      <c r="I1700" s="68" t="s">
        <v>8127</v>
      </c>
      <c r="J1700" s="58"/>
    </row>
    <row r="1701" spans="1:10" ht="63.75" x14ac:dyDescent="0.2">
      <c r="A1701" s="58"/>
      <c r="B1701" s="572">
        <v>1693</v>
      </c>
      <c r="C1701" s="500" t="s">
        <v>4450</v>
      </c>
      <c r="D1701" s="69" t="s">
        <v>170</v>
      </c>
      <c r="E1701" s="91" t="s">
        <v>11420</v>
      </c>
      <c r="F1701" s="71"/>
      <c r="G1701" s="542" t="s">
        <v>3486</v>
      </c>
      <c r="H1701" s="522" t="s">
        <v>3486</v>
      </c>
      <c r="I1701" s="68" t="s">
        <v>8127</v>
      </c>
      <c r="J1701" s="58"/>
    </row>
    <row r="1702" spans="1:10" ht="38.25" x14ac:dyDescent="0.2">
      <c r="A1702" s="58"/>
      <c r="B1702" s="565">
        <v>1694</v>
      </c>
      <c r="C1702" s="500" t="s">
        <v>4932</v>
      </c>
      <c r="D1702" s="426" t="s">
        <v>4931</v>
      </c>
      <c r="E1702" s="70" t="s">
        <v>11421</v>
      </c>
      <c r="F1702" s="71"/>
      <c r="G1702" s="542" t="s">
        <v>3486</v>
      </c>
      <c r="H1702" s="522" t="s">
        <v>3486</v>
      </c>
      <c r="I1702" s="68" t="s">
        <v>8127</v>
      </c>
      <c r="J1702" s="58"/>
    </row>
    <row r="1703" spans="1:10" ht="51" x14ac:dyDescent="0.2">
      <c r="A1703" s="58"/>
      <c r="B1703" s="572">
        <v>1695</v>
      </c>
      <c r="C1703" s="500" t="s">
        <v>2744</v>
      </c>
      <c r="D1703" s="426" t="s">
        <v>6654</v>
      </c>
      <c r="E1703" s="70" t="s">
        <v>11422</v>
      </c>
      <c r="F1703" s="71"/>
      <c r="G1703" s="542" t="s">
        <v>3486</v>
      </c>
      <c r="H1703" s="522" t="s">
        <v>3486</v>
      </c>
      <c r="I1703" s="68" t="s">
        <v>8127</v>
      </c>
      <c r="J1703" s="58"/>
    </row>
    <row r="1704" spans="1:10" s="5" customFormat="1" ht="38.25" x14ac:dyDescent="0.2">
      <c r="A1704" s="58"/>
      <c r="B1704" s="572">
        <v>1696</v>
      </c>
      <c r="C1704" s="500" t="s">
        <v>5836</v>
      </c>
      <c r="D1704" s="426" t="s">
        <v>5617</v>
      </c>
      <c r="E1704" s="91" t="s">
        <v>5837</v>
      </c>
      <c r="F1704" s="71"/>
      <c r="G1704" s="542" t="s">
        <v>3486</v>
      </c>
      <c r="H1704" s="522" t="s">
        <v>3486</v>
      </c>
      <c r="I1704" s="68" t="s">
        <v>8127</v>
      </c>
      <c r="J1704" s="60"/>
    </row>
    <row r="1705" spans="1:10" s="5" customFormat="1" ht="25.5" x14ac:dyDescent="0.2">
      <c r="A1705" s="58"/>
      <c r="B1705" s="565">
        <v>1697</v>
      </c>
      <c r="C1705" s="500" t="s">
        <v>5330</v>
      </c>
      <c r="D1705" s="426" t="s">
        <v>5331</v>
      </c>
      <c r="E1705" s="91" t="s">
        <v>11423</v>
      </c>
      <c r="F1705" s="77"/>
      <c r="G1705" s="542" t="s">
        <v>3486</v>
      </c>
      <c r="H1705" s="522" t="s">
        <v>3486</v>
      </c>
      <c r="I1705" s="68" t="s">
        <v>8127</v>
      </c>
      <c r="J1705" s="60"/>
    </row>
    <row r="1706" spans="1:10" s="5" customFormat="1" ht="38.25" x14ac:dyDescent="0.2">
      <c r="A1706" s="58"/>
      <c r="B1706" s="572">
        <v>1698</v>
      </c>
      <c r="C1706" s="500" t="s">
        <v>2992</v>
      </c>
      <c r="D1706" s="426" t="s">
        <v>2993</v>
      </c>
      <c r="E1706" s="91" t="s">
        <v>11424</v>
      </c>
      <c r="F1706" s="77"/>
      <c r="G1706" s="542" t="s">
        <v>3486</v>
      </c>
      <c r="H1706" s="522" t="s">
        <v>3486</v>
      </c>
      <c r="I1706" s="68" t="s">
        <v>8127</v>
      </c>
      <c r="J1706" s="60"/>
    </row>
    <row r="1707" spans="1:10" s="5" customFormat="1" ht="38.25" x14ac:dyDescent="0.2">
      <c r="A1707" s="58"/>
      <c r="B1707" s="572">
        <v>1699</v>
      </c>
      <c r="C1707" s="500" t="s">
        <v>6171</v>
      </c>
      <c r="D1707" s="426" t="s">
        <v>7292</v>
      </c>
      <c r="E1707" s="91" t="s">
        <v>11425</v>
      </c>
      <c r="F1707" s="77"/>
      <c r="G1707" s="542" t="s">
        <v>3486</v>
      </c>
      <c r="H1707" s="522" t="s">
        <v>3486</v>
      </c>
      <c r="I1707" s="68" t="s">
        <v>8127</v>
      </c>
      <c r="J1707" s="60"/>
    </row>
    <row r="1708" spans="1:10" s="5" customFormat="1" ht="38.25" x14ac:dyDescent="0.2">
      <c r="A1708" s="58"/>
      <c r="B1708" s="565">
        <v>1700</v>
      </c>
      <c r="C1708" s="500" t="s">
        <v>6769</v>
      </c>
      <c r="D1708" s="426" t="s">
        <v>814</v>
      </c>
      <c r="E1708" s="91" t="s">
        <v>11426</v>
      </c>
      <c r="F1708" s="77"/>
      <c r="G1708" s="542"/>
      <c r="H1708" s="522"/>
      <c r="I1708" s="68"/>
      <c r="J1708" s="60"/>
    </row>
    <row r="1709" spans="1:10" s="5" customFormat="1" ht="38.25" x14ac:dyDescent="0.2">
      <c r="A1709" s="58"/>
      <c r="B1709" s="572">
        <v>1701</v>
      </c>
      <c r="C1709" s="500" t="s">
        <v>11417</v>
      </c>
      <c r="D1709" s="426" t="s">
        <v>11418</v>
      </c>
      <c r="E1709" s="91" t="s">
        <v>11427</v>
      </c>
      <c r="F1709" s="77"/>
      <c r="G1709" s="542" t="s">
        <v>3486</v>
      </c>
      <c r="H1709" s="522" t="s">
        <v>3486</v>
      </c>
      <c r="I1709" s="68" t="s">
        <v>8127</v>
      </c>
      <c r="J1709" s="60"/>
    </row>
    <row r="1710" spans="1:10" s="5" customFormat="1" ht="38.25" x14ac:dyDescent="0.2">
      <c r="A1710" s="58"/>
      <c r="B1710" s="572">
        <v>1702</v>
      </c>
      <c r="C1710" s="500" t="s">
        <v>13091</v>
      </c>
      <c r="D1710" s="426" t="s">
        <v>13092</v>
      </c>
      <c r="E1710" s="91" t="s">
        <v>13093</v>
      </c>
      <c r="F1710" s="77"/>
      <c r="G1710" s="542"/>
      <c r="H1710" s="522"/>
      <c r="I1710" s="68"/>
      <c r="J1710" s="60"/>
    </row>
    <row r="1711" spans="1:10" ht="38.25" x14ac:dyDescent="0.2">
      <c r="A1711" s="58"/>
      <c r="B1711" s="565">
        <v>1703</v>
      </c>
      <c r="C1711" s="500" t="s">
        <v>13583</v>
      </c>
      <c r="D1711" s="426" t="s">
        <v>13548</v>
      </c>
      <c r="E1711" s="91" t="s">
        <v>13584</v>
      </c>
      <c r="F1711" s="71" t="s">
        <v>5387</v>
      </c>
      <c r="G1711" s="542" t="s">
        <v>3486</v>
      </c>
      <c r="H1711" s="522" t="s">
        <v>3486</v>
      </c>
      <c r="I1711" s="68" t="s">
        <v>8127</v>
      </c>
      <c r="J1711" s="58"/>
    </row>
    <row r="1712" spans="1:10" s="5" customFormat="1" ht="63.75" x14ac:dyDescent="0.2">
      <c r="A1712" s="58"/>
      <c r="B1712" s="572">
        <v>1704</v>
      </c>
      <c r="C1712" s="500" t="s">
        <v>13083</v>
      </c>
      <c r="D1712" s="426" t="s">
        <v>13063</v>
      </c>
      <c r="E1712" s="91" t="s">
        <v>13084</v>
      </c>
      <c r="F1712" s="77"/>
      <c r="G1712" s="542"/>
      <c r="H1712" s="522"/>
      <c r="I1712" s="68"/>
      <c r="J1712" s="60"/>
    </row>
    <row r="1713" spans="1:10" s="5" customFormat="1" ht="63.75" x14ac:dyDescent="0.2">
      <c r="A1713" s="58"/>
      <c r="B1713" s="572">
        <v>1705</v>
      </c>
      <c r="C1713" s="500" t="s">
        <v>5906</v>
      </c>
      <c r="D1713" s="426" t="s">
        <v>5904</v>
      </c>
      <c r="E1713" s="91" t="s">
        <v>5907</v>
      </c>
      <c r="F1713" s="77"/>
      <c r="G1713" s="542"/>
      <c r="H1713" s="522"/>
      <c r="I1713" s="68" t="s">
        <v>3880</v>
      </c>
      <c r="J1713" s="60"/>
    </row>
    <row r="1714" spans="1:10" s="5" customFormat="1" ht="38.25" x14ac:dyDescent="0.2">
      <c r="A1714" s="58"/>
      <c r="B1714" s="565">
        <v>1706</v>
      </c>
      <c r="C1714" s="500" t="s">
        <v>12778</v>
      </c>
      <c r="D1714" s="426" t="s">
        <v>2604</v>
      </c>
      <c r="E1714" s="91" t="s">
        <v>1875</v>
      </c>
      <c r="F1714" s="77"/>
      <c r="G1714" s="542"/>
      <c r="H1714" s="522"/>
      <c r="I1714" s="68"/>
      <c r="J1714" s="60"/>
    </row>
    <row r="1715" spans="1:10" s="5" customFormat="1" ht="51" x14ac:dyDescent="0.2">
      <c r="A1715" s="58"/>
      <c r="B1715" s="572">
        <v>1707</v>
      </c>
      <c r="C1715" s="500" t="s">
        <v>12779</v>
      </c>
      <c r="D1715" s="426" t="s">
        <v>12774</v>
      </c>
      <c r="E1715" s="91" t="s">
        <v>12781</v>
      </c>
      <c r="F1715" s="77"/>
      <c r="G1715" s="542"/>
      <c r="H1715" s="522"/>
      <c r="I1715" s="68"/>
      <c r="J1715" s="60"/>
    </row>
    <row r="1716" spans="1:10" s="5" customFormat="1" ht="63.75" x14ac:dyDescent="0.2">
      <c r="A1716" s="58"/>
      <c r="B1716" s="572">
        <v>1708</v>
      </c>
      <c r="C1716" s="500" t="s">
        <v>9632</v>
      </c>
      <c r="D1716" s="426" t="s">
        <v>9627</v>
      </c>
      <c r="E1716" s="91" t="s">
        <v>9633</v>
      </c>
      <c r="F1716" s="77"/>
      <c r="G1716" s="542"/>
      <c r="H1716" s="522"/>
      <c r="I1716" s="68"/>
      <c r="J1716" s="60"/>
    </row>
    <row r="1717" spans="1:10" s="5" customFormat="1" ht="38.25" x14ac:dyDescent="0.2">
      <c r="A1717" s="58"/>
      <c r="B1717" s="565">
        <v>1709</v>
      </c>
      <c r="C1717" s="500" t="s">
        <v>695</v>
      </c>
      <c r="D1717" s="426" t="s">
        <v>689</v>
      </c>
      <c r="E1717" s="91" t="s">
        <v>696</v>
      </c>
      <c r="F1717" s="77"/>
      <c r="G1717" s="542"/>
      <c r="H1717" s="522"/>
      <c r="I1717" s="68"/>
      <c r="J1717" s="60"/>
    </row>
    <row r="1718" spans="1:10" s="5" customFormat="1" ht="38.25" x14ac:dyDescent="0.2">
      <c r="A1718" s="58"/>
      <c r="B1718" s="572">
        <v>1710</v>
      </c>
      <c r="C1718" s="500" t="s">
        <v>9708</v>
      </c>
      <c r="D1718" s="426" t="s">
        <v>9709</v>
      </c>
      <c r="E1718" s="91" t="s">
        <v>9710</v>
      </c>
      <c r="F1718" s="77"/>
      <c r="G1718" s="542"/>
      <c r="H1718" s="522"/>
      <c r="I1718" s="68"/>
      <c r="J1718" s="60"/>
    </row>
    <row r="1719" spans="1:10" s="5" customFormat="1" ht="38.25" x14ac:dyDescent="0.2">
      <c r="A1719" s="58"/>
      <c r="B1719" s="572">
        <v>1711</v>
      </c>
      <c r="C1719" s="500" t="s">
        <v>742</v>
      </c>
      <c r="D1719" s="426" t="s">
        <v>7017</v>
      </c>
      <c r="E1719" s="91" t="s">
        <v>8440</v>
      </c>
      <c r="F1719" s="70" t="s">
        <v>8441</v>
      </c>
      <c r="G1719" s="542"/>
      <c r="H1719" s="522"/>
      <c r="I1719" s="68"/>
      <c r="J1719" s="60"/>
    </row>
    <row r="1720" spans="1:10" ht="38.25" x14ac:dyDescent="0.2">
      <c r="A1720" s="58"/>
      <c r="B1720" s="565">
        <v>1712</v>
      </c>
      <c r="C1720" s="500" t="s">
        <v>743</v>
      </c>
      <c r="D1720" s="426" t="s">
        <v>718</v>
      </c>
      <c r="E1720" s="91" t="s">
        <v>745</v>
      </c>
      <c r="F1720" s="70" t="s">
        <v>744</v>
      </c>
      <c r="G1720" s="542"/>
      <c r="H1720" s="522"/>
      <c r="I1720" s="68"/>
      <c r="J1720" s="58"/>
    </row>
    <row r="1721" spans="1:10" s="5" customFormat="1" ht="38.25" x14ac:dyDescent="0.2">
      <c r="A1721" s="58"/>
      <c r="B1721" s="572">
        <v>1713</v>
      </c>
      <c r="C1721" s="500" t="s">
        <v>11604</v>
      </c>
      <c r="D1721" s="426" t="s">
        <v>11599</v>
      </c>
      <c r="E1721" s="91" t="s">
        <v>11605</v>
      </c>
      <c r="F1721" s="91" t="s">
        <v>11603</v>
      </c>
      <c r="G1721" s="542"/>
      <c r="H1721" s="522"/>
      <c r="I1721" s="68"/>
      <c r="J1721" s="60"/>
    </row>
    <row r="1722" spans="1:10" s="5" customFormat="1" ht="76.5" x14ac:dyDescent="0.2">
      <c r="A1722" s="58"/>
      <c r="B1722" s="572">
        <v>1714</v>
      </c>
      <c r="C1722" s="500" t="s">
        <v>13523</v>
      </c>
      <c r="D1722" s="426" t="s">
        <v>13490</v>
      </c>
      <c r="E1722" s="91" t="s">
        <v>13526</v>
      </c>
      <c r="F1722" s="91" t="s">
        <v>13529</v>
      </c>
      <c r="G1722" s="542"/>
      <c r="H1722" s="522"/>
      <c r="I1722" s="68"/>
      <c r="J1722" s="60"/>
    </row>
    <row r="1723" spans="1:10" s="5" customFormat="1" ht="76.5" x14ac:dyDescent="0.2">
      <c r="A1723" s="58"/>
      <c r="B1723" s="565">
        <v>1715</v>
      </c>
      <c r="C1723" s="500" t="s">
        <v>13524</v>
      </c>
      <c r="D1723" s="426" t="s">
        <v>13491</v>
      </c>
      <c r="E1723" s="91" t="s">
        <v>13527</v>
      </c>
      <c r="F1723" s="91" t="s">
        <v>13530</v>
      </c>
      <c r="G1723" s="542"/>
      <c r="H1723" s="522"/>
      <c r="I1723" s="68"/>
      <c r="J1723" s="60"/>
    </row>
    <row r="1724" spans="1:10" s="5" customFormat="1" ht="76.5" x14ac:dyDescent="0.2">
      <c r="A1724" s="58"/>
      <c r="B1724" s="572">
        <v>1716</v>
      </c>
      <c r="C1724" s="500" t="s">
        <v>13525</v>
      </c>
      <c r="D1724" s="426" t="s">
        <v>13492</v>
      </c>
      <c r="E1724" s="91" t="s">
        <v>13528</v>
      </c>
      <c r="F1724" s="91" t="s">
        <v>13057</v>
      </c>
      <c r="G1724" s="542"/>
      <c r="H1724" s="522"/>
      <c r="I1724" s="68"/>
      <c r="J1724" s="60"/>
    </row>
    <row r="1725" spans="1:10" ht="89.25" x14ac:dyDescent="0.2">
      <c r="A1725" s="58"/>
      <c r="B1725" s="572">
        <v>1717</v>
      </c>
      <c r="C1725" s="500" t="s">
        <v>8436</v>
      </c>
      <c r="D1725" s="69" t="s">
        <v>3614</v>
      </c>
      <c r="E1725" s="91" t="s">
        <v>5352</v>
      </c>
      <c r="F1725" s="524" t="s">
        <v>7150</v>
      </c>
      <c r="G1725" s="542" t="s">
        <v>2710</v>
      </c>
      <c r="H1725" s="522" t="s">
        <v>2563</v>
      </c>
      <c r="I1725" s="68" t="s">
        <v>2710</v>
      </c>
      <c r="J1725" s="58"/>
    </row>
    <row r="1726" spans="1:10" ht="89.25" x14ac:dyDescent="0.2">
      <c r="A1726" s="58"/>
      <c r="B1726" s="565">
        <v>1718</v>
      </c>
      <c r="C1726" s="500" t="s">
        <v>8437</v>
      </c>
      <c r="D1726" s="69" t="s">
        <v>7017</v>
      </c>
      <c r="E1726" s="91" t="s">
        <v>8439</v>
      </c>
      <c r="F1726" s="524" t="s">
        <v>8438</v>
      </c>
      <c r="G1726" s="542" t="s">
        <v>2710</v>
      </c>
      <c r="H1726" s="522" t="s">
        <v>2563</v>
      </c>
      <c r="I1726" s="68" t="s">
        <v>2710</v>
      </c>
      <c r="J1726" s="58"/>
    </row>
    <row r="1727" spans="1:10" ht="89.25" x14ac:dyDescent="0.2">
      <c r="A1727" s="58"/>
      <c r="B1727" s="572">
        <v>1719</v>
      </c>
      <c r="C1727" s="500" t="s">
        <v>11507</v>
      </c>
      <c r="D1727" s="426" t="s">
        <v>11436</v>
      </c>
      <c r="E1727" s="91" t="s">
        <v>11508</v>
      </c>
      <c r="F1727" s="524" t="s">
        <v>7150</v>
      </c>
      <c r="G1727" s="542" t="s">
        <v>2710</v>
      </c>
      <c r="H1727" s="522" t="s">
        <v>2563</v>
      </c>
      <c r="I1727" s="68" t="s">
        <v>2710</v>
      </c>
      <c r="J1727" s="58"/>
    </row>
    <row r="1728" spans="1:10" ht="89.25" x14ac:dyDescent="0.2">
      <c r="A1728" s="58"/>
      <c r="B1728" s="572">
        <v>1720</v>
      </c>
      <c r="C1728" s="500" t="s">
        <v>4136</v>
      </c>
      <c r="D1728" s="69" t="s">
        <v>4139</v>
      </c>
      <c r="E1728" s="70" t="s">
        <v>4612</v>
      </c>
      <c r="F1728" s="524" t="s">
        <v>6335</v>
      </c>
      <c r="G1728" s="542" t="s">
        <v>2710</v>
      </c>
      <c r="H1728" s="522" t="s">
        <v>4086</v>
      </c>
      <c r="I1728" s="68" t="s">
        <v>2710</v>
      </c>
      <c r="J1728" s="58"/>
    </row>
    <row r="1729" spans="1:10" ht="76.5" x14ac:dyDescent="0.2">
      <c r="A1729" s="58"/>
      <c r="B1729" s="565">
        <v>1721</v>
      </c>
      <c r="C1729" s="500" t="s">
        <v>5863</v>
      </c>
      <c r="D1729" s="426" t="s">
        <v>4617</v>
      </c>
      <c r="E1729" s="91" t="s">
        <v>3986</v>
      </c>
      <c r="F1729" s="71" t="s">
        <v>6335</v>
      </c>
      <c r="G1729" s="542" t="s">
        <v>1745</v>
      </c>
      <c r="H1729" s="577" t="s">
        <v>4087</v>
      </c>
      <c r="I1729" s="68" t="s">
        <v>1745</v>
      </c>
      <c r="J1729" s="58"/>
    </row>
    <row r="1730" spans="1:10" ht="89.25" x14ac:dyDescent="0.2">
      <c r="A1730" s="58"/>
      <c r="B1730" s="572">
        <v>1722</v>
      </c>
      <c r="C1730" s="500" t="s">
        <v>5861</v>
      </c>
      <c r="D1730" s="426" t="s">
        <v>7217</v>
      </c>
      <c r="E1730" s="91" t="s">
        <v>9175</v>
      </c>
      <c r="F1730" s="524" t="s">
        <v>5862</v>
      </c>
      <c r="G1730" s="542"/>
      <c r="H1730" s="577"/>
      <c r="I1730" s="68"/>
      <c r="J1730" s="58"/>
    </row>
    <row r="1731" spans="1:10" ht="51" x14ac:dyDescent="0.2">
      <c r="A1731" s="58"/>
      <c r="B1731" s="572">
        <v>1723</v>
      </c>
      <c r="C1731" s="500" t="s">
        <v>11394</v>
      </c>
      <c r="D1731" s="426" t="s">
        <v>11390</v>
      </c>
      <c r="E1731" s="91" t="s">
        <v>11395</v>
      </c>
      <c r="F1731" s="524"/>
      <c r="G1731" s="542"/>
      <c r="H1731" s="577"/>
      <c r="I1731" s="68"/>
      <c r="J1731" s="58"/>
    </row>
    <row r="1732" spans="1:10" ht="51" x14ac:dyDescent="0.2">
      <c r="A1732" s="58"/>
      <c r="B1732" s="565">
        <v>1724</v>
      </c>
      <c r="C1732" s="500" t="s">
        <v>8286</v>
      </c>
      <c r="D1732" s="426" t="s">
        <v>281</v>
      </c>
      <c r="E1732" s="91" t="s">
        <v>8287</v>
      </c>
      <c r="F1732" s="92" t="s">
        <v>7079</v>
      </c>
      <c r="G1732" s="542"/>
      <c r="H1732" s="577"/>
      <c r="I1732" s="68"/>
      <c r="J1732" s="58"/>
    </row>
    <row r="1733" spans="1:10" ht="51" x14ac:dyDescent="0.2">
      <c r="A1733" s="58"/>
      <c r="B1733" s="572">
        <v>1725</v>
      </c>
      <c r="C1733" s="500" t="s">
        <v>7638</v>
      </c>
      <c r="D1733" s="426" t="s">
        <v>10935</v>
      </c>
      <c r="E1733" s="91" t="s">
        <v>7639</v>
      </c>
      <c r="F1733" s="92" t="s">
        <v>8750</v>
      </c>
      <c r="G1733" s="542"/>
      <c r="H1733" s="577"/>
      <c r="I1733" s="68"/>
      <c r="J1733" s="58"/>
    </row>
    <row r="1734" spans="1:10" ht="25.5" x14ac:dyDescent="0.2">
      <c r="A1734" s="58"/>
      <c r="B1734" s="572">
        <v>1726</v>
      </c>
      <c r="C1734" s="500" t="s">
        <v>4877</v>
      </c>
      <c r="D1734" s="426" t="s">
        <v>4873</v>
      </c>
      <c r="E1734" s="91" t="s">
        <v>4878</v>
      </c>
      <c r="F1734" s="524"/>
      <c r="G1734" s="542"/>
      <c r="H1734" s="577"/>
      <c r="I1734" s="68"/>
      <c r="J1734" s="58"/>
    </row>
    <row r="1735" spans="1:10" ht="51" x14ac:dyDescent="0.2">
      <c r="A1735" s="58"/>
      <c r="B1735" s="565">
        <v>1727</v>
      </c>
      <c r="C1735" s="500" t="s">
        <v>13568</v>
      </c>
      <c r="D1735" s="426" t="s">
        <v>13548</v>
      </c>
      <c r="E1735" s="91" t="s">
        <v>13569</v>
      </c>
      <c r="F1735" s="524" t="s">
        <v>12282</v>
      </c>
      <c r="G1735" s="542"/>
      <c r="H1735" s="577"/>
      <c r="I1735" s="68"/>
      <c r="J1735" s="58"/>
    </row>
    <row r="1736" spans="1:10" ht="38.25" x14ac:dyDescent="0.2">
      <c r="A1736" s="58"/>
      <c r="B1736" s="572">
        <v>1728</v>
      </c>
      <c r="C1736" s="500" t="s">
        <v>3984</v>
      </c>
      <c r="D1736" s="426" t="s">
        <v>7625</v>
      </c>
      <c r="E1736" s="91" t="s">
        <v>3990</v>
      </c>
      <c r="F1736" s="92" t="s">
        <v>5002</v>
      </c>
      <c r="G1736" s="542"/>
      <c r="H1736" s="577"/>
      <c r="I1736" s="68"/>
      <c r="J1736" s="58"/>
    </row>
    <row r="1737" spans="1:10" x14ac:dyDescent="0.2">
      <c r="A1737" s="58"/>
      <c r="B1737" s="572">
        <v>1729</v>
      </c>
      <c r="C1737" s="500" t="s">
        <v>3987</v>
      </c>
      <c r="D1737" s="426" t="s">
        <v>5001</v>
      </c>
      <c r="E1737" s="91" t="s">
        <v>3989</v>
      </c>
      <c r="F1737" s="71" t="s">
        <v>3985</v>
      </c>
      <c r="G1737" s="542" t="s">
        <v>1745</v>
      </c>
      <c r="H1737" s="522" t="s">
        <v>1720</v>
      </c>
      <c r="I1737" s="68" t="s">
        <v>1745</v>
      </c>
      <c r="J1737" s="58"/>
    </row>
    <row r="1738" spans="1:10" ht="25.5" x14ac:dyDescent="0.2">
      <c r="A1738" s="58"/>
      <c r="B1738" s="565">
        <v>1730</v>
      </c>
      <c r="C1738" s="500" t="s">
        <v>3988</v>
      </c>
      <c r="D1738" s="426" t="s">
        <v>3984</v>
      </c>
      <c r="E1738" s="91" t="s">
        <v>5000</v>
      </c>
      <c r="F1738" s="71" t="s">
        <v>3985</v>
      </c>
      <c r="G1738" s="542" t="s">
        <v>3486</v>
      </c>
      <c r="H1738" s="522" t="s">
        <v>3486</v>
      </c>
      <c r="I1738" s="68" t="s">
        <v>6630</v>
      </c>
      <c r="J1738" s="58"/>
    </row>
    <row r="1739" spans="1:10" ht="25.5" x14ac:dyDescent="0.2">
      <c r="A1739" s="58"/>
      <c r="B1739" s="572">
        <v>1731</v>
      </c>
      <c r="C1739" s="500" t="s">
        <v>6589</v>
      </c>
      <c r="D1739" s="426" t="s">
        <v>6590</v>
      </c>
      <c r="E1739" s="91" t="s">
        <v>5257</v>
      </c>
      <c r="F1739" s="71"/>
      <c r="G1739" s="542" t="s">
        <v>1745</v>
      </c>
      <c r="H1739" s="522" t="s">
        <v>1742</v>
      </c>
      <c r="I1739" s="540" t="s">
        <v>1745</v>
      </c>
      <c r="J1739" s="58"/>
    </row>
    <row r="1740" spans="1:10" ht="25.5" x14ac:dyDescent="0.2">
      <c r="A1740" s="58"/>
      <c r="B1740" s="572">
        <v>1732</v>
      </c>
      <c r="C1740" s="500" t="s">
        <v>499</v>
      </c>
      <c r="D1740" s="426" t="s">
        <v>497</v>
      </c>
      <c r="E1740" s="91" t="s">
        <v>500</v>
      </c>
      <c r="F1740" s="71"/>
      <c r="G1740" s="542" t="s">
        <v>1745</v>
      </c>
      <c r="H1740" s="522" t="s">
        <v>4982</v>
      </c>
      <c r="I1740" s="540" t="s">
        <v>1745</v>
      </c>
      <c r="J1740" s="58"/>
    </row>
    <row r="1741" spans="1:10" ht="25.5" x14ac:dyDescent="0.2">
      <c r="A1741" s="58"/>
      <c r="B1741" s="565">
        <v>1733</v>
      </c>
      <c r="C1741" s="500" t="s">
        <v>4615</v>
      </c>
      <c r="D1741" s="426" t="s">
        <v>13441</v>
      </c>
      <c r="E1741" s="70" t="s">
        <v>4620</v>
      </c>
      <c r="F1741" s="67"/>
      <c r="G1741" s="542" t="s">
        <v>3486</v>
      </c>
      <c r="H1741" s="522" t="s">
        <v>3486</v>
      </c>
      <c r="I1741" s="68" t="s">
        <v>2203</v>
      </c>
      <c r="J1741" s="58"/>
    </row>
    <row r="1742" spans="1:10" ht="25.5" x14ac:dyDescent="0.2">
      <c r="A1742" s="58"/>
      <c r="B1742" s="572">
        <v>1734</v>
      </c>
      <c r="C1742" s="500" t="s">
        <v>2234</v>
      </c>
      <c r="D1742" s="426" t="s">
        <v>13850</v>
      </c>
      <c r="E1742" s="70" t="s">
        <v>5251</v>
      </c>
      <c r="F1742" s="67"/>
      <c r="G1742" s="542" t="s">
        <v>3486</v>
      </c>
      <c r="H1742" s="522" t="s">
        <v>3486</v>
      </c>
      <c r="I1742" s="68" t="s">
        <v>2203</v>
      </c>
      <c r="J1742" s="58"/>
    </row>
    <row r="1743" spans="1:10" ht="25.5" x14ac:dyDescent="0.2">
      <c r="A1743" s="58"/>
      <c r="B1743" s="572">
        <v>1735</v>
      </c>
      <c r="C1743" s="500" t="s">
        <v>5741</v>
      </c>
      <c r="D1743" s="426" t="s">
        <v>13784</v>
      </c>
      <c r="E1743" s="70" t="s">
        <v>5742</v>
      </c>
      <c r="F1743" s="67"/>
      <c r="G1743" s="542" t="s">
        <v>3486</v>
      </c>
      <c r="H1743" s="522" t="s">
        <v>3486</v>
      </c>
      <c r="I1743" s="68" t="s">
        <v>2203</v>
      </c>
      <c r="J1743" s="58"/>
    </row>
    <row r="1744" spans="1:10" x14ac:dyDescent="0.2">
      <c r="A1744" s="58"/>
      <c r="B1744" s="565">
        <v>1736</v>
      </c>
      <c r="C1744" s="500" t="s">
        <v>3434</v>
      </c>
      <c r="D1744" s="426" t="s">
        <v>13249</v>
      </c>
      <c r="E1744" s="70" t="s">
        <v>11676</v>
      </c>
      <c r="F1744" s="67"/>
      <c r="G1744" s="542"/>
      <c r="H1744" s="522"/>
      <c r="I1744" s="68"/>
      <c r="J1744" s="58"/>
    </row>
    <row r="1745" spans="1:10" ht="38.25" x14ac:dyDescent="0.2">
      <c r="A1745" s="58"/>
      <c r="B1745" s="572">
        <v>1737</v>
      </c>
      <c r="C1745" s="500" t="s">
        <v>6420</v>
      </c>
      <c r="D1745" s="426" t="s">
        <v>971</v>
      </c>
      <c r="E1745" s="91" t="s">
        <v>9953</v>
      </c>
      <c r="F1745" s="67"/>
      <c r="G1745" s="542" t="s">
        <v>3486</v>
      </c>
      <c r="H1745" s="522" t="s">
        <v>3486</v>
      </c>
      <c r="I1745" s="68" t="s">
        <v>2203</v>
      </c>
      <c r="J1745" s="58"/>
    </row>
    <row r="1746" spans="1:10" ht="38.25" x14ac:dyDescent="0.2">
      <c r="A1746" s="58"/>
      <c r="B1746" s="572">
        <v>1738</v>
      </c>
      <c r="C1746" s="500" t="s">
        <v>7315</v>
      </c>
      <c r="D1746" s="426" t="s">
        <v>4966</v>
      </c>
      <c r="E1746" s="91" t="s">
        <v>7316</v>
      </c>
      <c r="F1746" s="67"/>
      <c r="G1746" s="542" t="s">
        <v>3486</v>
      </c>
      <c r="H1746" s="522" t="s">
        <v>3486</v>
      </c>
      <c r="I1746" s="68" t="s">
        <v>2203</v>
      </c>
      <c r="J1746" s="58"/>
    </row>
    <row r="1747" spans="1:10" ht="25.5" x14ac:dyDescent="0.2">
      <c r="A1747" s="58"/>
      <c r="B1747" s="565">
        <v>1739</v>
      </c>
      <c r="C1747" s="500" t="s">
        <v>3804</v>
      </c>
      <c r="D1747" s="426" t="s">
        <v>816</v>
      </c>
      <c r="E1747" s="91" t="s">
        <v>819</v>
      </c>
      <c r="F1747" s="67"/>
      <c r="G1747" s="542" t="s">
        <v>3486</v>
      </c>
      <c r="H1747" s="522" t="s">
        <v>3486</v>
      </c>
      <c r="I1747" s="68" t="s">
        <v>2203</v>
      </c>
      <c r="J1747" s="58"/>
    </row>
    <row r="1748" spans="1:10" x14ac:dyDescent="0.2">
      <c r="A1748" s="58"/>
      <c r="B1748" s="572">
        <v>1740</v>
      </c>
      <c r="C1748" s="500" t="s">
        <v>9951</v>
      </c>
      <c r="D1748" s="426" t="s">
        <v>13243</v>
      </c>
      <c r="E1748" s="91" t="s">
        <v>5052</v>
      </c>
      <c r="F1748" s="67"/>
      <c r="G1748" s="542" t="s">
        <v>3486</v>
      </c>
      <c r="H1748" s="522" t="s">
        <v>3486</v>
      </c>
      <c r="I1748" s="68" t="s">
        <v>2203</v>
      </c>
      <c r="J1748" s="58"/>
    </row>
    <row r="1749" spans="1:10" ht="25.5" x14ac:dyDescent="0.2">
      <c r="A1749" s="58"/>
      <c r="B1749" s="572">
        <v>1741</v>
      </c>
      <c r="C1749" s="500" t="s">
        <v>491</v>
      </c>
      <c r="D1749" s="426" t="s">
        <v>3805</v>
      </c>
      <c r="E1749" s="91" t="s">
        <v>3806</v>
      </c>
      <c r="F1749" s="67"/>
      <c r="G1749" s="542" t="s">
        <v>3486</v>
      </c>
      <c r="H1749" s="522" t="s">
        <v>3486</v>
      </c>
      <c r="I1749" s="68" t="s">
        <v>2203</v>
      </c>
      <c r="J1749" s="58"/>
    </row>
    <row r="1750" spans="1:10" ht="25.5" x14ac:dyDescent="0.2">
      <c r="A1750" s="58"/>
      <c r="B1750" s="565">
        <v>1742</v>
      </c>
      <c r="C1750" s="500" t="s">
        <v>384</v>
      </c>
      <c r="D1750" s="426" t="s">
        <v>9975</v>
      </c>
      <c r="E1750" s="91" t="s">
        <v>13376</v>
      </c>
      <c r="F1750" s="67"/>
      <c r="G1750" s="542" t="s">
        <v>3486</v>
      </c>
      <c r="H1750" s="522" t="s">
        <v>3486</v>
      </c>
      <c r="I1750" s="68" t="s">
        <v>2203</v>
      </c>
      <c r="J1750" s="58"/>
    </row>
    <row r="1751" spans="1:10" x14ac:dyDescent="0.2">
      <c r="A1751" s="58"/>
      <c r="B1751" s="572">
        <v>1743</v>
      </c>
      <c r="C1751" s="500" t="s">
        <v>74</v>
      </c>
      <c r="D1751" s="426" t="s">
        <v>75</v>
      </c>
      <c r="E1751" s="91" t="s">
        <v>76</v>
      </c>
      <c r="F1751" s="67"/>
      <c r="G1751" s="542" t="s">
        <v>3486</v>
      </c>
      <c r="H1751" s="522" t="s">
        <v>3486</v>
      </c>
      <c r="I1751" s="68" t="s">
        <v>2203</v>
      </c>
      <c r="J1751" s="58"/>
    </row>
    <row r="1752" spans="1:10" ht="38.25" x14ac:dyDescent="0.2">
      <c r="A1752" s="58"/>
      <c r="B1752" s="572">
        <v>1744</v>
      </c>
      <c r="C1752" s="500" t="s">
        <v>11675</v>
      </c>
      <c r="D1752" s="426" t="s">
        <v>3435</v>
      </c>
      <c r="E1752" s="91" t="s">
        <v>4441</v>
      </c>
      <c r="F1752" s="67"/>
      <c r="G1752" s="542" t="s">
        <v>3486</v>
      </c>
      <c r="H1752" s="522" t="s">
        <v>3486</v>
      </c>
      <c r="I1752" s="68" t="s">
        <v>2203</v>
      </c>
      <c r="J1752" s="58"/>
    </row>
    <row r="1753" spans="1:10" ht="25.5" x14ac:dyDescent="0.2">
      <c r="A1753" s="58"/>
      <c r="B1753" s="565">
        <v>1745</v>
      </c>
      <c r="C1753" s="500" t="s">
        <v>11925</v>
      </c>
      <c r="D1753" s="426" t="s">
        <v>12786</v>
      </c>
      <c r="E1753" s="91" t="s">
        <v>11926</v>
      </c>
      <c r="F1753" s="67"/>
      <c r="G1753" s="542" t="s">
        <v>3486</v>
      </c>
      <c r="H1753" s="522" t="s">
        <v>3486</v>
      </c>
      <c r="I1753" s="68" t="s">
        <v>2203</v>
      </c>
      <c r="J1753" s="58"/>
    </row>
    <row r="1754" spans="1:10" x14ac:dyDescent="0.2">
      <c r="A1754" s="58"/>
      <c r="B1754" s="572">
        <v>1746</v>
      </c>
      <c r="C1754" s="500" t="s">
        <v>12221</v>
      </c>
      <c r="D1754" s="426" t="s">
        <v>12080</v>
      </c>
      <c r="E1754" s="91" t="s">
        <v>12222</v>
      </c>
      <c r="F1754" s="67"/>
      <c r="G1754" s="542" t="s">
        <v>3486</v>
      </c>
      <c r="H1754" s="522" t="s">
        <v>3486</v>
      </c>
      <c r="I1754" s="68" t="s">
        <v>2203</v>
      </c>
      <c r="J1754" s="58"/>
    </row>
    <row r="1755" spans="1:10" ht="51" x14ac:dyDescent="0.2">
      <c r="A1755" s="58"/>
      <c r="B1755" s="572">
        <v>1747</v>
      </c>
      <c r="C1755" s="500" t="s">
        <v>12612</v>
      </c>
      <c r="D1755" s="426" t="s">
        <v>12613</v>
      </c>
      <c r="E1755" s="91" t="s">
        <v>12614</v>
      </c>
      <c r="F1755" s="67"/>
      <c r="G1755" s="542" t="s">
        <v>3486</v>
      </c>
      <c r="H1755" s="522" t="s">
        <v>3486</v>
      </c>
      <c r="I1755" s="68" t="s">
        <v>2203</v>
      </c>
      <c r="J1755" s="58"/>
    </row>
    <row r="1756" spans="1:10" ht="51" x14ac:dyDescent="0.2">
      <c r="A1756" s="58"/>
      <c r="B1756" s="565">
        <v>1748</v>
      </c>
      <c r="C1756" s="500" t="s">
        <v>12622</v>
      </c>
      <c r="D1756" s="426" t="s">
        <v>12619</v>
      </c>
      <c r="E1756" s="91" t="s">
        <v>12623</v>
      </c>
      <c r="F1756" s="67"/>
      <c r="G1756" s="542" t="s">
        <v>3486</v>
      </c>
      <c r="H1756" s="522" t="s">
        <v>3486</v>
      </c>
      <c r="I1756" s="68" t="s">
        <v>2203</v>
      </c>
      <c r="J1756" s="58"/>
    </row>
    <row r="1757" spans="1:10" x14ac:dyDescent="0.2">
      <c r="A1757" s="58"/>
      <c r="B1757" s="572">
        <v>1749</v>
      </c>
      <c r="C1757" s="500" t="s">
        <v>13231</v>
      </c>
      <c r="D1757" s="426" t="s">
        <v>13232</v>
      </c>
      <c r="E1757" s="91" t="s">
        <v>13233</v>
      </c>
      <c r="F1757" s="67"/>
      <c r="G1757" s="542"/>
      <c r="H1757" s="522"/>
      <c r="I1757" s="68"/>
      <c r="J1757" s="58"/>
    </row>
    <row r="1758" spans="1:10" x14ac:dyDescent="0.2">
      <c r="A1758" s="58"/>
      <c r="B1758" s="572">
        <v>1750</v>
      </c>
      <c r="C1758" s="500" t="s">
        <v>13234</v>
      </c>
      <c r="D1758" s="426" t="s">
        <v>13229</v>
      </c>
      <c r="E1758" s="91" t="s">
        <v>13235</v>
      </c>
      <c r="F1758" s="67"/>
      <c r="G1758" s="542"/>
      <c r="H1758" s="522"/>
      <c r="I1758" s="68"/>
      <c r="J1758" s="58"/>
    </row>
    <row r="1759" spans="1:10" x14ac:dyDescent="0.2">
      <c r="A1759" s="58"/>
      <c r="B1759" s="565">
        <v>1751</v>
      </c>
      <c r="C1759" s="500" t="s">
        <v>13377</v>
      </c>
      <c r="D1759" s="426" t="s">
        <v>13345</v>
      </c>
      <c r="E1759" s="91" t="s">
        <v>13378</v>
      </c>
      <c r="F1759" s="67"/>
      <c r="G1759" s="542"/>
      <c r="H1759" s="522"/>
      <c r="I1759" s="68"/>
      <c r="J1759" s="58"/>
    </row>
    <row r="1760" spans="1:10" x14ac:dyDescent="0.2">
      <c r="A1760" s="58"/>
      <c r="B1760" s="572">
        <v>1752</v>
      </c>
      <c r="C1760" s="500" t="s">
        <v>14663</v>
      </c>
      <c r="D1760" s="426" t="s">
        <v>14664</v>
      </c>
      <c r="E1760" s="91" t="s">
        <v>14665</v>
      </c>
      <c r="F1760" s="67"/>
      <c r="G1760" s="542" t="s">
        <v>3486</v>
      </c>
      <c r="H1760" s="522" t="s">
        <v>3486</v>
      </c>
      <c r="I1760" s="68" t="s">
        <v>2203</v>
      </c>
      <c r="J1760" s="58"/>
    </row>
    <row r="1761" spans="1:10" x14ac:dyDescent="0.2">
      <c r="A1761" s="58"/>
      <c r="B1761" s="572">
        <v>1753</v>
      </c>
      <c r="C1761" s="500" t="s">
        <v>609</v>
      </c>
      <c r="D1761" s="69" t="s">
        <v>8737</v>
      </c>
      <c r="E1761" s="70" t="s">
        <v>8739</v>
      </c>
      <c r="F1761" s="67"/>
      <c r="G1761" s="542" t="s">
        <v>3486</v>
      </c>
      <c r="H1761" s="522" t="s">
        <v>3486</v>
      </c>
      <c r="I1761" s="68" t="s">
        <v>2203</v>
      </c>
      <c r="J1761" s="58"/>
    </row>
    <row r="1762" spans="1:10" x14ac:dyDescent="0.2">
      <c r="A1762" s="58"/>
      <c r="B1762" s="565">
        <v>1754</v>
      </c>
      <c r="C1762" s="500" t="s">
        <v>610</v>
      </c>
      <c r="D1762" s="69" t="s">
        <v>1704</v>
      </c>
      <c r="E1762" s="70" t="s">
        <v>611</v>
      </c>
      <c r="F1762" s="67"/>
      <c r="G1762" s="542" t="s">
        <v>3486</v>
      </c>
      <c r="H1762" s="522" t="s">
        <v>3486</v>
      </c>
      <c r="I1762" s="68" t="s">
        <v>2203</v>
      </c>
      <c r="J1762" s="58"/>
    </row>
    <row r="1763" spans="1:10" x14ac:dyDescent="0.2">
      <c r="A1763" s="58"/>
      <c r="B1763" s="572">
        <v>1755</v>
      </c>
      <c r="C1763" s="500" t="s">
        <v>247</v>
      </c>
      <c r="D1763" s="69" t="s">
        <v>246</v>
      </c>
      <c r="E1763" s="70" t="s">
        <v>248</v>
      </c>
      <c r="F1763" s="67"/>
      <c r="G1763" s="542" t="s">
        <v>3486</v>
      </c>
      <c r="H1763" s="522" t="s">
        <v>3486</v>
      </c>
      <c r="I1763" s="68" t="s">
        <v>2203</v>
      </c>
      <c r="J1763" s="58"/>
    </row>
    <row r="1764" spans="1:10" x14ac:dyDescent="0.2">
      <c r="A1764" s="58"/>
      <c r="B1764" s="572">
        <v>1756</v>
      </c>
      <c r="C1764" s="500" t="s">
        <v>10412</v>
      </c>
      <c r="D1764" s="426" t="s">
        <v>10410</v>
      </c>
      <c r="E1764" s="91" t="s">
        <v>10413</v>
      </c>
      <c r="F1764" s="67"/>
      <c r="G1764" s="542" t="s">
        <v>3486</v>
      </c>
      <c r="H1764" s="522" t="s">
        <v>3486</v>
      </c>
      <c r="I1764" s="68" t="s">
        <v>2203</v>
      </c>
      <c r="J1764" s="58"/>
    </row>
    <row r="1765" spans="1:10" x14ac:dyDescent="0.2">
      <c r="A1765" s="58"/>
      <c r="B1765" s="565">
        <v>1757</v>
      </c>
      <c r="C1765" s="500" t="s">
        <v>12264</v>
      </c>
      <c r="D1765" s="426" t="s">
        <v>12254</v>
      </c>
      <c r="E1765" s="91" t="s">
        <v>12265</v>
      </c>
      <c r="F1765" s="67"/>
      <c r="G1765" s="542"/>
      <c r="H1765" s="522"/>
      <c r="I1765" s="68"/>
      <c r="J1765" s="58"/>
    </row>
    <row r="1766" spans="1:10" x14ac:dyDescent="0.2">
      <c r="A1766" s="58"/>
      <c r="B1766" s="572">
        <v>1758</v>
      </c>
      <c r="C1766" s="500" t="s">
        <v>12504</v>
      </c>
      <c r="D1766" s="426" t="s">
        <v>12494</v>
      </c>
      <c r="E1766" s="91" t="s">
        <v>12505</v>
      </c>
      <c r="F1766" s="67"/>
      <c r="G1766" s="542"/>
      <c r="H1766" s="522"/>
      <c r="I1766" s="68"/>
      <c r="J1766" s="58"/>
    </row>
    <row r="1767" spans="1:10" ht="38.25" x14ac:dyDescent="0.2">
      <c r="A1767" s="58"/>
      <c r="B1767" s="572">
        <v>1759</v>
      </c>
      <c r="C1767" s="500" t="s">
        <v>11396</v>
      </c>
      <c r="D1767" s="426" t="s">
        <v>11390</v>
      </c>
      <c r="E1767" s="91" t="s">
        <v>11397</v>
      </c>
      <c r="F1767" s="67"/>
      <c r="G1767" s="542"/>
      <c r="H1767" s="522"/>
      <c r="I1767" s="68"/>
      <c r="J1767" s="58"/>
    </row>
    <row r="1768" spans="1:10" ht="38.25" x14ac:dyDescent="0.2">
      <c r="A1768" s="58"/>
      <c r="B1768" s="565">
        <v>1760</v>
      </c>
      <c r="C1768" s="500" t="s">
        <v>3734</v>
      </c>
      <c r="D1768" s="426" t="s">
        <v>13536</v>
      </c>
      <c r="E1768" s="91" t="s">
        <v>3735</v>
      </c>
      <c r="F1768" s="92" t="s">
        <v>3729</v>
      </c>
      <c r="G1768" s="542"/>
      <c r="H1768" s="587"/>
      <c r="I1768" s="93" t="s">
        <v>1250</v>
      </c>
      <c r="J1768" s="58"/>
    </row>
    <row r="1769" spans="1:10" ht="51" x14ac:dyDescent="0.2">
      <c r="A1769" s="58"/>
      <c r="B1769" s="572">
        <v>1761</v>
      </c>
      <c r="C1769" s="500" t="s">
        <v>9928</v>
      </c>
      <c r="D1769" s="426" t="s">
        <v>12933</v>
      </c>
      <c r="E1769" s="70" t="s">
        <v>9929</v>
      </c>
      <c r="F1769" s="67" t="s">
        <v>7556</v>
      </c>
      <c r="G1769" s="542" t="s">
        <v>3486</v>
      </c>
      <c r="H1769" s="587" t="s">
        <v>3486</v>
      </c>
      <c r="I1769" s="93" t="s">
        <v>1250</v>
      </c>
      <c r="J1769" s="58"/>
    </row>
    <row r="1770" spans="1:10" ht="51" x14ac:dyDescent="0.2">
      <c r="A1770" s="58"/>
      <c r="B1770" s="572">
        <v>1762</v>
      </c>
      <c r="C1770" s="500" t="s">
        <v>13137</v>
      </c>
      <c r="D1770" s="426" t="s">
        <v>13130</v>
      </c>
      <c r="E1770" s="70" t="s">
        <v>13138</v>
      </c>
      <c r="F1770" s="67"/>
      <c r="G1770" s="542"/>
      <c r="H1770" s="587"/>
      <c r="I1770" s="93"/>
      <c r="J1770" s="58"/>
    </row>
    <row r="1771" spans="1:10" ht="38.25" x14ac:dyDescent="0.2">
      <c r="A1771" s="58"/>
      <c r="B1771" s="565">
        <v>1763</v>
      </c>
      <c r="C1771" s="500" t="s">
        <v>11549</v>
      </c>
      <c r="D1771" s="426" t="s">
        <v>13542</v>
      </c>
      <c r="E1771" s="91" t="s">
        <v>713</v>
      </c>
      <c r="F1771" s="67" t="s">
        <v>7556</v>
      </c>
      <c r="G1771" s="542" t="s">
        <v>3486</v>
      </c>
      <c r="H1771" s="587" t="s">
        <v>3486</v>
      </c>
      <c r="I1771" s="93" t="s">
        <v>1250</v>
      </c>
      <c r="J1771" s="58"/>
    </row>
    <row r="1772" spans="1:10" x14ac:dyDescent="0.2">
      <c r="A1772" s="58"/>
      <c r="B1772" s="572">
        <v>1764</v>
      </c>
      <c r="C1772" s="608" t="s">
        <v>11551</v>
      </c>
      <c r="D1772" s="525" t="s">
        <v>11663</v>
      </c>
      <c r="E1772" s="526" t="s">
        <v>11552</v>
      </c>
      <c r="F1772" s="87"/>
      <c r="G1772" s="542"/>
      <c r="H1772" s="587"/>
      <c r="I1772" s="93"/>
      <c r="J1772" s="58"/>
    </row>
    <row r="1773" spans="1:10" ht="25.5" x14ac:dyDescent="0.2">
      <c r="A1773" s="58"/>
      <c r="B1773" s="572">
        <v>1765</v>
      </c>
      <c r="C1773" s="608" t="s">
        <v>9926</v>
      </c>
      <c r="D1773" s="525" t="s">
        <v>13139</v>
      </c>
      <c r="E1773" s="88" t="s">
        <v>9927</v>
      </c>
      <c r="F1773" s="87" t="s">
        <v>7556</v>
      </c>
      <c r="G1773" s="542"/>
      <c r="H1773" s="587"/>
      <c r="I1773" s="93"/>
      <c r="J1773" s="58"/>
    </row>
    <row r="1774" spans="1:10" x14ac:dyDescent="0.2">
      <c r="A1774" s="58"/>
      <c r="B1774" s="565">
        <v>1766</v>
      </c>
      <c r="C1774" s="608" t="s">
        <v>11664</v>
      </c>
      <c r="D1774" s="525" t="s">
        <v>11599</v>
      </c>
      <c r="E1774" s="526" t="s">
        <v>11665</v>
      </c>
      <c r="F1774" s="87"/>
      <c r="G1774" s="542"/>
      <c r="H1774" s="587"/>
      <c r="I1774" s="93"/>
      <c r="J1774" s="58"/>
    </row>
    <row r="1775" spans="1:10" x14ac:dyDescent="0.2">
      <c r="A1775" s="58"/>
      <c r="B1775" s="572">
        <v>1767</v>
      </c>
      <c r="C1775" s="500" t="s">
        <v>4793</v>
      </c>
      <c r="D1775" s="426" t="s">
        <v>11911</v>
      </c>
      <c r="E1775" s="91" t="s">
        <v>4794</v>
      </c>
      <c r="F1775" s="92" t="s">
        <v>7557</v>
      </c>
      <c r="G1775" s="542" t="s">
        <v>2203</v>
      </c>
      <c r="H1775" s="522" t="s">
        <v>1746</v>
      </c>
      <c r="I1775" s="540" t="s">
        <v>2203</v>
      </c>
      <c r="J1775" s="58"/>
    </row>
    <row r="1776" spans="1:10" x14ac:dyDescent="0.2">
      <c r="A1776" s="58"/>
      <c r="B1776" s="572">
        <v>1768</v>
      </c>
      <c r="C1776" s="500" t="s">
        <v>714</v>
      </c>
      <c r="D1776" s="426" t="s">
        <v>5</v>
      </c>
      <c r="E1776" s="91" t="s">
        <v>715</v>
      </c>
      <c r="F1776" s="92" t="s">
        <v>6884</v>
      </c>
      <c r="G1776" s="542"/>
      <c r="H1776" s="579" t="s">
        <v>1249</v>
      </c>
      <c r="I1776" s="540" t="s">
        <v>2203</v>
      </c>
      <c r="J1776" s="58"/>
    </row>
    <row r="1777" spans="1:10" ht="51" x14ac:dyDescent="0.2">
      <c r="A1777" s="58"/>
      <c r="B1777" s="565">
        <v>1769</v>
      </c>
      <c r="C1777" s="500" t="s">
        <v>11156</v>
      </c>
      <c r="D1777" s="426" t="s">
        <v>11123</v>
      </c>
      <c r="E1777" s="91" t="s">
        <v>11157</v>
      </c>
      <c r="F1777" s="92"/>
      <c r="G1777" s="542"/>
      <c r="H1777" s="579"/>
      <c r="I1777" s="540"/>
      <c r="J1777" s="58"/>
    </row>
    <row r="1778" spans="1:10" ht="38.25" x14ac:dyDescent="0.2">
      <c r="A1778" s="58"/>
      <c r="B1778" s="572">
        <v>1770</v>
      </c>
      <c r="C1778" s="500" t="s">
        <v>12198</v>
      </c>
      <c r="D1778" s="426" t="s">
        <v>12080</v>
      </c>
      <c r="E1778" s="91" t="s">
        <v>12199</v>
      </c>
      <c r="F1778" s="92"/>
      <c r="G1778" s="542"/>
      <c r="H1778" s="579"/>
      <c r="I1778" s="540"/>
      <c r="J1778" s="58"/>
    </row>
    <row r="1779" spans="1:10" ht="38.25" x14ac:dyDescent="0.2">
      <c r="A1779" s="58"/>
      <c r="B1779" s="572">
        <v>1771</v>
      </c>
      <c r="C1779" s="500" t="s">
        <v>12173</v>
      </c>
      <c r="D1779" s="426" t="s">
        <v>11599</v>
      </c>
      <c r="E1779" s="91" t="s">
        <v>11654</v>
      </c>
      <c r="F1779" s="92" t="s">
        <v>11622</v>
      </c>
      <c r="G1779" s="542"/>
      <c r="H1779" s="579"/>
      <c r="I1779" s="540"/>
      <c r="J1779" s="58"/>
    </row>
    <row r="1780" spans="1:10" ht="38.25" x14ac:dyDescent="0.2">
      <c r="A1780" s="58"/>
      <c r="B1780" s="565">
        <v>1772</v>
      </c>
      <c r="C1780" s="500" t="s">
        <v>12174</v>
      </c>
      <c r="D1780" s="426" t="s">
        <v>12080</v>
      </c>
      <c r="E1780" s="91" t="s">
        <v>12175</v>
      </c>
      <c r="F1780" s="92" t="s">
        <v>12130</v>
      </c>
      <c r="G1780" s="542"/>
      <c r="H1780" s="579"/>
      <c r="I1780" s="540"/>
      <c r="J1780" s="58"/>
    </row>
    <row r="1781" spans="1:10" ht="25.5" x14ac:dyDescent="0.2">
      <c r="A1781" s="58"/>
      <c r="B1781" s="572">
        <v>1773</v>
      </c>
      <c r="C1781" s="500" t="s">
        <v>2203</v>
      </c>
      <c r="D1781" s="426" t="s">
        <v>13848</v>
      </c>
      <c r="E1781" s="91" t="s">
        <v>13847</v>
      </c>
      <c r="F1781" s="92" t="s">
        <v>2225</v>
      </c>
      <c r="G1781" s="542"/>
      <c r="H1781" s="579"/>
      <c r="I1781" s="540"/>
      <c r="J1781" s="58"/>
    </row>
    <row r="1782" spans="1:10" x14ac:dyDescent="0.2">
      <c r="A1782" s="58"/>
      <c r="B1782" s="572">
        <v>1774</v>
      </c>
      <c r="C1782" s="500" t="s">
        <v>11006</v>
      </c>
      <c r="D1782" s="426" t="s">
        <v>11003</v>
      </c>
      <c r="E1782" s="91" t="s">
        <v>11008</v>
      </c>
      <c r="F1782" s="92"/>
      <c r="G1782" s="542"/>
      <c r="H1782" s="579"/>
      <c r="I1782" s="540"/>
      <c r="J1782" s="58"/>
    </row>
    <row r="1783" spans="1:10" ht="38.25" x14ac:dyDescent="0.2">
      <c r="A1783" s="58"/>
      <c r="B1783" s="565">
        <v>1775</v>
      </c>
      <c r="C1783" s="500" t="s">
        <v>11004</v>
      </c>
      <c r="D1783" s="426" t="s">
        <v>11003</v>
      </c>
      <c r="E1783" s="91" t="s">
        <v>11007</v>
      </c>
      <c r="F1783" s="92"/>
      <c r="G1783" s="542"/>
      <c r="H1783" s="579"/>
      <c r="I1783" s="540"/>
      <c r="J1783" s="58"/>
    </row>
    <row r="1784" spans="1:10" ht="25.5" x14ac:dyDescent="0.2">
      <c r="A1784" s="58"/>
      <c r="B1784" s="572">
        <v>1776</v>
      </c>
      <c r="C1784" s="500" t="s">
        <v>11005</v>
      </c>
      <c r="D1784" s="426" t="s">
        <v>11003</v>
      </c>
      <c r="E1784" s="91" t="s">
        <v>11010</v>
      </c>
      <c r="F1784" s="92"/>
      <c r="G1784" s="542"/>
      <c r="H1784" s="579"/>
      <c r="I1784" s="540"/>
      <c r="J1784" s="58"/>
    </row>
    <row r="1785" spans="1:10" ht="25.5" x14ac:dyDescent="0.2">
      <c r="A1785" s="58"/>
      <c r="B1785" s="572">
        <v>1777</v>
      </c>
      <c r="C1785" s="500" t="s">
        <v>11011</v>
      </c>
      <c r="D1785" s="426" t="s">
        <v>11003</v>
      </c>
      <c r="E1785" s="91" t="s">
        <v>11009</v>
      </c>
      <c r="F1785" s="92"/>
      <c r="G1785" s="542"/>
      <c r="H1785" s="579"/>
      <c r="I1785" s="540"/>
      <c r="J1785" s="58"/>
    </row>
    <row r="1786" spans="1:10" x14ac:dyDescent="0.2">
      <c r="A1786" s="58"/>
      <c r="B1786" s="565">
        <v>1778</v>
      </c>
      <c r="C1786" s="500" t="s">
        <v>757</v>
      </c>
      <c r="D1786" s="426" t="s">
        <v>1231</v>
      </c>
      <c r="E1786" s="91" t="s">
        <v>758</v>
      </c>
      <c r="F1786" s="92"/>
      <c r="G1786" s="542"/>
      <c r="H1786" s="522"/>
      <c r="I1786" s="540"/>
      <c r="J1786" s="58"/>
    </row>
    <row r="1787" spans="1:10" ht="38.25" x14ac:dyDescent="0.2">
      <c r="A1787" s="58"/>
      <c r="B1787" s="572">
        <v>1779</v>
      </c>
      <c r="C1787" s="500" t="s">
        <v>11575</v>
      </c>
      <c r="D1787" s="426" t="s">
        <v>11436</v>
      </c>
      <c r="E1787" s="91" t="s">
        <v>11576</v>
      </c>
      <c r="F1787" s="92"/>
      <c r="G1787" s="542"/>
      <c r="H1787" s="522"/>
      <c r="I1787" s="540"/>
      <c r="J1787" s="58"/>
    </row>
    <row r="1788" spans="1:10" ht="25.5" x14ac:dyDescent="0.2">
      <c r="A1788" s="58"/>
      <c r="B1788" s="572">
        <v>1780</v>
      </c>
      <c r="C1788" s="500" t="s">
        <v>6882</v>
      </c>
      <c r="D1788" s="426" t="s">
        <v>6566</v>
      </c>
      <c r="E1788" s="91" t="s">
        <v>6883</v>
      </c>
      <c r="F1788" s="92" t="s">
        <v>6884</v>
      </c>
      <c r="G1788" s="542"/>
      <c r="H1788" s="579" t="s">
        <v>1249</v>
      </c>
      <c r="I1788" s="68" t="s">
        <v>2203</v>
      </c>
      <c r="J1788" s="58"/>
    </row>
    <row r="1789" spans="1:10" x14ac:dyDescent="0.2">
      <c r="A1789" s="58"/>
      <c r="B1789" s="565">
        <v>1781</v>
      </c>
      <c r="C1789" s="500" t="s">
        <v>10503</v>
      </c>
      <c r="D1789" s="426" t="s">
        <v>10501</v>
      </c>
      <c r="E1789" s="91" t="s">
        <v>10504</v>
      </c>
      <c r="F1789" s="92"/>
      <c r="G1789" s="542" t="s">
        <v>2203</v>
      </c>
      <c r="H1789" s="579"/>
      <c r="I1789" s="68" t="s">
        <v>2203</v>
      </c>
      <c r="J1789" s="58"/>
    </row>
    <row r="1790" spans="1:10" ht="25.5" x14ac:dyDescent="0.2">
      <c r="A1790" s="58"/>
      <c r="B1790" s="572">
        <v>1782</v>
      </c>
      <c r="C1790" s="500" t="s">
        <v>11354</v>
      </c>
      <c r="D1790" s="426" t="s">
        <v>11350</v>
      </c>
      <c r="E1790" s="91" t="s">
        <v>11355</v>
      </c>
      <c r="F1790" s="92"/>
      <c r="G1790" s="542"/>
      <c r="H1790" s="579"/>
      <c r="I1790" s="68"/>
      <c r="J1790" s="58"/>
    </row>
    <row r="1791" spans="1:10" ht="25.5" x14ac:dyDescent="0.2">
      <c r="A1791" s="58"/>
      <c r="B1791" s="572">
        <v>1783</v>
      </c>
      <c r="C1791" s="500" t="s">
        <v>1860</v>
      </c>
      <c r="D1791" s="426" t="s">
        <v>4337</v>
      </c>
      <c r="E1791" s="91" t="s">
        <v>1826</v>
      </c>
      <c r="F1791" s="67"/>
      <c r="G1791" s="542" t="s">
        <v>2203</v>
      </c>
      <c r="H1791" s="522" t="s">
        <v>1746</v>
      </c>
      <c r="I1791" s="68" t="s">
        <v>2203</v>
      </c>
      <c r="J1791" s="58"/>
    </row>
    <row r="1792" spans="1:10" ht="25.5" x14ac:dyDescent="0.2">
      <c r="A1792" s="58"/>
      <c r="B1792" s="565">
        <v>1784</v>
      </c>
      <c r="C1792" s="500" t="s">
        <v>1861</v>
      </c>
      <c r="D1792" s="426" t="s">
        <v>1855</v>
      </c>
      <c r="E1792" s="91" t="s">
        <v>1827</v>
      </c>
      <c r="F1792" s="67"/>
      <c r="G1792" s="542"/>
      <c r="H1792" s="522"/>
      <c r="I1792" s="68" t="s">
        <v>2203</v>
      </c>
      <c r="J1792" s="58"/>
    </row>
    <row r="1793" spans="1:10" ht="25.5" x14ac:dyDescent="0.2">
      <c r="A1793" s="58"/>
      <c r="B1793" s="572">
        <v>1785</v>
      </c>
      <c r="C1793" s="500" t="s">
        <v>1824</v>
      </c>
      <c r="D1793" s="426" t="s">
        <v>1825</v>
      </c>
      <c r="E1793" s="91" t="s">
        <v>1828</v>
      </c>
      <c r="F1793" s="67"/>
      <c r="G1793" s="542"/>
      <c r="H1793" s="522"/>
      <c r="I1793" s="68" t="s">
        <v>2203</v>
      </c>
      <c r="J1793" s="58"/>
    </row>
    <row r="1794" spans="1:10" ht="25.5" x14ac:dyDescent="0.2">
      <c r="A1794" s="58"/>
      <c r="B1794" s="572">
        <v>1786</v>
      </c>
      <c r="C1794" s="500" t="s">
        <v>6903</v>
      </c>
      <c r="D1794" s="426" t="s">
        <v>6898</v>
      </c>
      <c r="E1794" s="91" t="s">
        <v>6904</v>
      </c>
      <c r="F1794" s="67"/>
      <c r="G1794" s="542"/>
      <c r="H1794" s="522"/>
      <c r="I1794" s="68" t="s">
        <v>2203</v>
      </c>
      <c r="J1794" s="58"/>
    </row>
    <row r="1795" spans="1:10" ht="25.5" x14ac:dyDescent="0.2">
      <c r="A1795" s="58"/>
      <c r="B1795" s="565">
        <v>1787</v>
      </c>
      <c r="C1795" s="500" t="s">
        <v>6524</v>
      </c>
      <c r="D1795" s="426" t="s">
        <v>6843</v>
      </c>
      <c r="E1795" s="91" t="s">
        <v>6526</v>
      </c>
      <c r="F1795" s="67"/>
      <c r="G1795" s="542"/>
      <c r="H1795" s="522"/>
      <c r="I1795" s="68" t="s">
        <v>2203</v>
      </c>
      <c r="J1795" s="58"/>
    </row>
    <row r="1796" spans="1:10" x14ac:dyDescent="0.2">
      <c r="A1796" s="58"/>
      <c r="B1796" s="572">
        <v>1788</v>
      </c>
      <c r="C1796" s="500" t="s">
        <v>8366</v>
      </c>
      <c r="D1796" s="426" t="s">
        <v>5270</v>
      </c>
      <c r="E1796" s="91" t="s">
        <v>5272</v>
      </c>
      <c r="F1796" s="67"/>
      <c r="G1796" s="542"/>
      <c r="H1796" s="522"/>
      <c r="I1796" s="68"/>
      <c r="J1796" s="58"/>
    </row>
    <row r="1797" spans="1:10" x14ac:dyDescent="0.2">
      <c r="A1797" s="58"/>
      <c r="B1797" s="572">
        <v>1789</v>
      </c>
      <c r="C1797" s="500" t="s">
        <v>8367</v>
      </c>
      <c r="D1797" s="426" t="s">
        <v>8368</v>
      </c>
      <c r="E1797" s="91" t="s">
        <v>8369</v>
      </c>
      <c r="F1797" s="67"/>
      <c r="G1797" s="542"/>
      <c r="H1797" s="522"/>
      <c r="I1797" s="68"/>
      <c r="J1797" s="58"/>
    </row>
    <row r="1798" spans="1:10" ht="25.5" x14ac:dyDescent="0.2">
      <c r="A1798" s="58"/>
      <c r="B1798" s="565">
        <v>1790</v>
      </c>
      <c r="C1798" s="500" t="s">
        <v>2908</v>
      </c>
      <c r="D1798" s="426" t="s">
        <v>8378</v>
      </c>
      <c r="E1798" s="70" t="s">
        <v>3522</v>
      </c>
      <c r="F1798" s="67"/>
      <c r="G1798" s="542" t="s">
        <v>3486</v>
      </c>
      <c r="H1798" s="522" t="s">
        <v>3486</v>
      </c>
      <c r="I1798" s="68" t="s">
        <v>1728</v>
      </c>
      <c r="J1798" s="58"/>
    </row>
    <row r="1799" spans="1:10" x14ac:dyDescent="0.2">
      <c r="A1799" s="58"/>
      <c r="B1799" s="572">
        <v>1791</v>
      </c>
      <c r="C1799" s="500" t="s">
        <v>1252</v>
      </c>
      <c r="D1799" s="69" t="s">
        <v>1253</v>
      </c>
      <c r="E1799" s="70" t="s">
        <v>1254</v>
      </c>
      <c r="F1799" s="67"/>
      <c r="G1799" s="542" t="s">
        <v>3486</v>
      </c>
      <c r="H1799" s="522" t="s">
        <v>3486</v>
      </c>
      <c r="I1799" s="68" t="s">
        <v>1728</v>
      </c>
      <c r="J1799" s="58"/>
    </row>
    <row r="1800" spans="1:10" x14ac:dyDescent="0.2">
      <c r="A1800" s="58"/>
      <c r="B1800" s="572">
        <v>1792</v>
      </c>
      <c r="C1800" s="500" t="s">
        <v>2909</v>
      </c>
      <c r="D1800" s="69" t="s">
        <v>6124</v>
      </c>
      <c r="E1800" s="70" t="s">
        <v>6123</v>
      </c>
      <c r="F1800" s="67"/>
      <c r="G1800" s="542" t="s">
        <v>3486</v>
      </c>
      <c r="H1800" s="522" t="s">
        <v>3486</v>
      </c>
      <c r="I1800" s="68" t="s">
        <v>1728</v>
      </c>
      <c r="J1800" s="58"/>
    </row>
    <row r="1801" spans="1:10" ht="38.25" x14ac:dyDescent="0.2">
      <c r="A1801" s="58"/>
      <c r="B1801" s="565">
        <v>1793</v>
      </c>
      <c r="C1801" s="500" t="s">
        <v>2684</v>
      </c>
      <c r="D1801" s="426" t="s">
        <v>2682</v>
      </c>
      <c r="E1801" s="91" t="s">
        <v>406</v>
      </c>
      <c r="F1801" s="67"/>
      <c r="G1801" s="542" t="s">
        <v>3486</v>
      </c>
      <c r="H1801" s="522" t="s">
        <v>3486</v>
      </c>
      <c r="I1801" s="68" t="s">
        <v>1728</v>
      </c>
      <c r="J1801" s="58"/>
    </row>
    <row r="1802" spans="1:10" ht="25.5" x14ac:dyDescent="0.2">
      <c r="A1802" s="58"/>
      <c r="B1802" s="572">
        <v>1794</v>
      </c>
      <c r="C1802" s="500" t="s">
        <v>6196</v>
      </c>
      <c r="D1802" s="426" t="s">
        <v>6197</v>
      </c>
      <c r="E1802" s="91" t="s">
        <v>254</v>
      </c>
      <c r="F1802" s="67"/>
      <c r="G1802" s="542" t="s">
        <v>3486</v>
      </c>
      <c r="H1802" s="522" t="s">
        <v>3486</v>
      </c>
      <c r="I1802" s="68" t="s">
        <v>1728</v>
      </c>
      <c r="J1802" s="58"/>
    </row>
    <row r="1803" spans="1:10" ht="51" x14ac:dyDescent="0.2">
      <c r="A1803" s="58"/>
      <c r="B1803" s="572">
        <v>1795</v>
      </c>
      <c r="C1803" s="500" t="s">
        <v>779</v>
      </c>
      <c r="D1803" s="426" t="s">
        <v>3181</v>
      </c>
      <c r="E1803" s="91" t="s">
        <v>7275</v>
      </c>
      <c r="F1803" s="67"/>
      <c r="G1803" s="542" t="s">
        <v>3486</v>
      </c>
      <c r="H1803" s="522" t="s">
        <v>3486</v>
      </c>
      <c r="I1803" s="68" t="s">
        <v>1728</v>
      </c>
      <c r="J1803" s="58"/>
    </row>
    <row r="1804" spans="1:10" ht="76.5" x14ac:dyDescent="0.2">
      <c r="A1804" s="58"/>
      <c r="B1804" s="565">
        <v>1796</v>
      </c>
      <c r="C1804" s="500" t="s">
        <v>1528</v>
      </c>
      <c r="D1804" s="426" t="s">
        <v>1529</v>
      </c>
      <c r="E1804" s="91" t="s">
        <v>252</v>
      </c>
      <c r="F1804" s="67"/>
      <c r="G1804" s="542"/>
      <c r="H1804" s="522"/>
      <c r="I1804" s="68"/>
      <c r="J1804" s="58"/>
    </row>
    <row r="1805" spans="1:10" ht="89.25" x14ac:dyDescent="0.2">
      <c r="A1805" s="58"/>
      <c r="B1805" s="572">
        <v>1797</v>
      </c>
      <c r="C1805" s="500" t="s">
        <v>253</v>
      </c>
      <c r="D1805" s="426" t="s">
        <v>255</v>
      </c>
      <c r="E1805" s="91" t="s">
        <v>261</v>
      </c>
      <c r="F1805" s="67"/>
      <c r="G1805" s="542"/>
      <c r="H1805" s="522"/>
      <c r="I1805" s="68"/>
      <c r="J1805" s="58"/>
    </row>
    <row r="1806" spans="1:10" ht="51" x14ac:dyDescent="0.2">
      <c r="A1806" s="58"/>
      <c r="B1806" s="572">
        <v>1798</v>
      </c>
      <c r="C1806" s="500" t="s">
        <v>12696</v>
      </c>
      <c r="D1806" s="426" t="s">
        <v>12697</v>
      </c>
      <c r="E1806" s="91" t="s">
        <v>12698</v>
      </c>
      <c r="F1806" s="67"/>
      <c r="G1806" s="542"/>
      <c r="H1806" s="522"/>
      <c r="I1806" s="68"/>
      <c r="J1806" s="58"/>
    </row>
    <row r="1807" spans="1:10" ht="102" x14ac:dyDescent="0.2">
      <c r="A1807" s="58"/>
      <c r="B1807" s="565">
        <v>1799</v>
      </c>
      <c r="C1807" s="500" t="s">
        <v>12780</v>
      </c>
      <c r="D1807" s="426" t="s">
        <v>12774</v>
      </c>
      <c r="E1807" s="91" t="s">
        <v>12785</v>
      </c>
      <c r="F1807" s="67"/>
      <c r="G1807" s="542"/>
      <c r="H1807" s="522"/>
      <c r="I1807" s="68"/>
      <c r="J1807" s="58"/>
    </row>
    <row r="1808" spans="1:10" ht="76.5" x14ac:dyDescent="0.2">
      <c r="A1808" s="58"/>
      <c r="B1808" s="572">
        <v>1800</v>
      </c>
      <c r="C1808" s="500" t="s">
        <v>13102</v>
      </c>
      <c r="D1808" s="426" t="s">
        <v>13103</v>
      </c>
      <c r="E1808" s="91" t="s">
        <v>13108</v>
      </c>
      <c r="F1808" s="67"/>
      <c r="G1808" s="542"/>
      <c r="H1808" s="522"/>
      <c r="I1808" s="68"/>
      <c r="J1808" s="58"/>
    </row>
    <row r="1809" spans="1:10" ht="89.25" x14ac:dyDescent="0.2">
      <c r="A1809" s="58"/>
      <c r="B1809" s="572">
        <v>1801</v>
      </c>
      <c r="C1809" s="500" t="s">
        <v>13104</v>
      </c>
      <c r="D1809" s="426" t="s">
        <v>13106</v>
      </c>
      <c r="E1809" s="91" t="s">
        <v>13109</v>
      </c>
      <c r="F1809" s="67"/>
      <c r="G1809" s="542"/>
      <c r="H1809" s="522"/>
      <c r="I1809" s="68"/>
      <c r="J1809" s="58"/>
    </row>
    <row r="1810" spans="1:10" ht="89.25" x14ac:dyDescent="0.2">
      <c r="A1810" s="58"/>
      <c r="B1810" s="565">
        <v>1802</v>
      </c>
      <c r="C1810" s="500" t="s">
        <v>13105</v>
      </c>
      <c r="D1810" s="426" t="s">
        <v>13107</v>
      </c>
      <c r="E1810" s="91" t="s">
        <v>13110</v>
      </c>
      <c r="F1810" s="67"/>
      <c r="G1810" s="542"/>
      <c r="H1810" s="522"/>
      <c r="I1810" s="68"/>
      <c r="J1810" s="58"/>
    </row>
    <row r="1811" spans="1:10" ht="25.5" x14ac:dyDescent="0.2">
      <c r="A1811" s="58"/>
      <c r="B1811" s="572">
        <v>1803</v>
      </c>
      <c r="C1811" s="500" t="s">
        <v>1082</v>
      </c>
      <c r="D1811" s="69" t="s">
        <v>7205</v>
      </c>
      <c r="E1811" s="70" t="s">
        <v>398</v>
      </c>
      <c r="F1811" s="67"/>
      <c r="G1811" s="542" t="s">
        <v>3487</v>
      </c>
      <c r="H1811" s="522" t="s">
        <v>1726</v>
      </c>
      <c r="I1811" s="68" t="s">
        <v>1728</v>
      </c>
      <c r="J1811" s="58"/>
    </row>
    <row r="1812" spans="1:10" ht="25.5" x14ac:dyDescent="0.2">
      <c r="A1812" s="58"/>
      <c r="B1812" s="572">
        <v>1804</v>
      </c>
      <c r="C1812" s="500" t="s">
        <v>3182</v>
      </c>
      <c r="D1812" s="426" t="s">
        <v>3183</v>
      </c>
      <c r="E1812" s="91" t="s">
        <v>3870</v>
      </c>
      <c r="F1812" s="67"/>
      <c r="G1812" s="542" t="s">
        <v>3487</v>
      </c>
      <c r="H1812" s="542" t="s">
        <v>3871</v>
      </c>
      <c r="I1812" s="540" t="s">
        <v>1728</v>
      </c>
      <c r="J1812" s="58"/>
    </row>
    <row r="1813" spans="1:10" ht="63.75" x14ac:dyDescent="0.2">
      <c r="A1813" s="58"/>
      <c r="B1813" s="565">
        <v>1805</v>
      </c>
      <c r="C1813" s="500" t="s">
        <v>3457</v>
      </c>
      <c r="D1813" s="426" t="s">
        <v>4244</v>
      </c>
      <c r="E1813" s="70" t="s">
        <v>2953</v>
      </c>
      <c r="F1813" s="67"/>
      <c r="G1813" s="542" t="s">
        <v>4094</v>
      </c>
      <c r="H1813" s="522" t="s">
        <v>1741</v>
      </c>
      <c r="I1813" s="68" t="s">
        <v>4094</v>
      </c>
      <c r="J1813" s="58"/>
    </row>
    <row r="1814" spans="1:10" ht="63.75" x14ac:dyDescent="0.2">
      <c r="A1814" s="58"/>
      <c r="B1814" s="572">
        <v>1806</v>
      </c>
      <c r="C1814" s="500" t="s">
        <v>3458</v>
      </c>
      <c r="D1814" s="69" t="s">
        <v>3459</v>
      </c>
      <c r="E1814" s="70" t="s">
        <v>2952</v>
      </c>
      <c r="F1814" s="67"/>
      <c r="G1814" s="542" t="s">
        <v>4094</v>
      </c>
      <c r="H1814" s="522" t="s">
        <v>1742</v>
      </c>
      <c r="I1814" s="68" t="s">
        <v>4094</v>
      </c>
      <c r="J1814" s="58"/>
    </row>
    <row r="1815" spans="1:10" ht="76.5" x14ac:dyDescent="0.2">
      <c r="A1815" s="58"/>
      <c r="B1815" s="572">
        <v>1807</v>
      </c>
      <c r="C1815" s="500" t="s">
        <v>3612</v>
      </c>
      <c r="D1815" s="69" t="s">
        <v>3610</v>
      </c>
      <c r="E1815" s="70" t="s">
        <v>5087</v>
      </c>
      <c r="F1815" s="67"/>
      <c r="G1815" s="542" t="s">
        <v>4094</v>
      </c>
      <c r="H1815" s="522" t="s">
        <v>1723</v>
      </c>
      <c r="I1815" s="68" t="s">
        <v>4094</v>
      </c>
      <c r="J1815" s="58"/>
    </row>
    <row r="1816" spans="1:10" ht="63.75" x14ac:dyDescent="0.2">
      <c r="A1816" s="58"/>
      <c r="B1816" s="565">
        <v>1808</v>
      </c>
      <c r="C1816" s="500" t="s">
        <v>4650</v>
      </c>
      <c r="D1816" s="426" t="s">
        <v>4651</v>
      </c>
      <c r="E1816" s="91" t="s">
        <v>8090</v>
      </c>
      <c r="F1816" s="67"/>
      <c r="G1816" s="542" t="s">
        <v>4094</v>
      </c>
      <c r="H1816" s="522" t="s">
        <v>5880</v>
      </c>
      <c r="I1816" s="540" t="s">
        <v>4094</v>
      </c>
      <c r="J1816" s="58"/>
    </row>
    <row r="1817" spans="1:10" ht="89.25" x14ac:dyDescent="0.2">
      <c r="A1817" s="58"/>
      <c r="B1817" s="572">
        <v>1809</v>
      </c>
      <c r="C1817" s="500" t="s">
        <v>11618</v>
      </c>
      <c r="D1817" s="69" t="s">
        <v>2037</v>
      </c>
      <c r="E1817" s="91" t="s">
        <v>11621</v>
      </c>
      <c r="F1817" s="67" t="s">
        <v>2039</v>
      </c>
      <c r="G1817" s="542" t="s">
        <v>2038</v>
      </c>
      <c r="H1817" s="522"/>
      <c r="I1817" s="68" t="s">
        <v>2038</v>
      </c>
      <c r="J1817" s="58"/>
    </row>
    <row r="1818" spans="1:10" ht="76.5" x14ac:dyDescent="0.2">
      <c r="A1818" s="58"/>
      <c r="B1818" s="572">
        <v>1810</v>
      </c>
      <c r="C1818" s="500" t="s">
        <v>11620</v>
      </c>
      <c r="D1818" s="426" t="s">
        <v>11599</v>
      </c>
      <c r="E1818" s="91" t="s">
        <v>11623</v>
      </c>
      <c r="F1818" s="92" t="s">
        <v>11622</v>
      </c>
      <c r="G1818" s="542" t="s">
        <v>2038</v>
      </c>
      <c r="H1818" s="522"/>
      <c r="I1818" s="68" t="s">
        <v>2038</v>
      </c>
      <c r="J1818" s="58"/>
    </row>
    <row r="1819" spans="1:10" ht="76.5" x14ac:dyDescent="0.2">
      <c r="A1819" s="58"/>
      <c r="B1819" s="565">
        <v>1811</v>
      </c>
      <c r="C1819" s="500" t="s">
        <v>12129</v>
      </c>
      <c r="D1819" s="426" t="s">
        <v>12080</v>
      </c>
      <c r="E1819" s="91" t="s">
        <v>12131</v>
      </c>
      <c r="F1819" s="92" t="s">
        <v>12130</v>
      </c>
      <c r="G1819" s="542" t="s">
        <v>2038</v>
      </c>
      <c r="H1819" s="522"/>
      <c r="I1819" s="68" t="s">
        <v>2038</v>
      </c>
      <c r="J1819" s="58"/>
    </row>
    <row r="1820" spans="1:10" ht="114.75" x14ac:dyDescent="0.2">
      <c r="A1820" s="58"/>
      <c r="B1820" s="572">
        <v>1812</v>
      </c>
      <c r="C1820" s="500" t="s">
        <v>13395</v>
      </c>
      <c r="D1820" s="426" t="s">
        <v>13396</v>
      </c>
      <c r="E1820" s="91" t="s">
        <v>13397</v>
      </c>
      <c r="F1820" s="92"/>
      <c r="G1820" s="542"/>
      <c r="H1820" s="522"/>
      <c r="I1820" s="68"/>
      <c r="J1820" s="58"/>
    </row>
    <row r="1821" spans="1:10" ht="38.25" x14ac:dyDescent="0.2">
      <c r="A1821" s="58"/>
      <c r="B1821" s="572">
        <v>1813</v>
      </c>
      <c r="C1821" s="500" t="s">
        <v>12538</v>
      </c>
      <c r="D1821" s="426" t="s">
        <v>12539</v>
      </c>
      <c r="E1821" s="91" t="s">
        <v>12540</v>
      </c>
      <c r="F1821" s="92"/>
      <c r="G1821" s="542"/>
      <c r="H1821" s="522"/>
      <c r="I1821" s="68"/>
      <c r="J1821" s="58"/>
    </row>
    <row r="1822" spans="1:10" ht="89.25" x14ac:dyDescent="0.2">
      <c r="A1822" s="58"/>
      <c r="B1822" s="565">
        <v>1814</v>
      </c>
      <c r="C1822" s="500" t="s">
        <v>13182</v>
      </c>
      <c r="D1822" s="426" t="s">
        <v>13158</v>
      </c>
      <c r="E1822" s="91" t="s">
        <v>13184</v>
      </c>
      <c r="F1822" s="92" t="s">
        <v>13183</v>
      </c>
      <c r="G1822" s="542"/>
      <c r="H1822" s="522"/>
      <c r="I1822" s="68"/>
      <c r="J1822" s="58"/>
    </row>
    <row r="1823" spans="1:10" ht="51" x14ac:dyDescent="0.2">
      <c r="A1823" s="58"/>
      <c r="B1823" s="572">
        <v>1815</v>
      </c>
      <c r="C1823" s="500" t="s">
        <v>3215</v>
      </c>
      <c r="D1823" s="426" t="s">
        <v>327</v>
      </c>
      <c r="E1823" s="91" t="s">
        <v>3216</v>
      </c>
      <c r="F1823" s="92" t="s">
        <v>3217</v>
      </c>
      <c r="G1823" s="542"/>
      <c r="H1823" s="522"/>
      <c r="I1823" s="68"/>
      <c r="J1823" s="58"/>
    </row>
    <row r="1824" spans="1:10" ht="51" x14ac:dyDescent="0.2">
      <c r="A1824" s="58"/>
      <c r="B1824" s="572">
        <v>1816</v>
      </c>
      <c r="C1824" s="500" t="s">
        <v>12565</v>
      </c>
      <c r="D1824" s="426" t="s">
        <v>12566</v>
      </c>
      <c r="E1824" s="91" t="s">
        <v>12567</v>
      </c>
      <c r="F1824" s="92" t="s">
        <v>12568</v>
      </c>
      <c r="G1824" s="542"/>
      <c r="H1824" s="522"/>
      <c r="I1824" s="68"/>
      <c r="J1824" s="58"/>
    </row>
    <row r="1825" spans="1:10" x14ac:dyDescent="0.2">
      <c r="A1825" s="58"/>
      <c r="B1825" s="565">
        <v>1817</v>
      </c>
      <c r="C1825" s="500" t="s">
        <v>14564</v>
      </c>
      <c r="D1825" s="69" t="s">
        <v>14462</v>
      </c>
      <c r="E1825" s="70" t="s">
        <v>1264</v>
      </c>
      <c r="F1825" s="67"/>
      <c r="G1825" s="542" t="s">
        <v>3486</v>
      </c>
      <c r="H1825" s="522" t="s">
        <v>3486</v>
      </c>
      <c r="I1825" s="93" t="s">
        <v>1250</v>
      </c>
      <c r="J1825" s="58"/>
    </row>
    <row r="1826" spans="1:10" x14ac:dyDescent="0.2">
      <c r="A1826" s="58"/>
      <c r="B1826" s="572">
        <v>1818</v>
      </c>
      <c r="C1826" s="500" t="s">
        <v>14569</v>
      </c>
      <c r="D1826" s="69" t="s">
        <v>14561</v>
      </c>
      <c r="E1826" s="70" t="s">
        <v>14570</v>
      </c>
      <c r="F1826" s="67"/>
      <c r="G1826" s="542"/>
      <c r="H1826" s="522"/>
      <c r="I1826" s="93"/>
      <c r="J1826" s="58"/>
    </row>
    <row r="1827" spans="1:10" ht="63.75" x14ac:dyDescent="0.2">
      <c r="A1827" s="58"/>
      <c r="B1827" s="572">
        <v>1819</v>
      </c>
      <c r="C1827" s="500" t="s">
        <v>3688</v>
      </c>
      <c r="D1827" s="426" t="s">
        <v>8257</v>
      </c>
      <c r="E1827" s="91" t="s">
        <v>3601</v>
      </c>
      <c r="F1827" s="67"/>
      <c r="G1827" s="542" t="s">
        <v>3486</v>
      </c>
      <c r="H1827" s="522" t="s">
        <v>3486</v>
      </c>
      <c r="I1827" s="93" t="s">
        <v>1250</v>
      </c>
      <c r="J1827" s="58"/>
    </row>
    <row r="1828" spans="1:10" ht="63.75" x14ac:dyDescent="0.2">
      <c r="A1828" s="58"/>
      <c r="B1828" s="565">
        <v>1820</v>
      </c>
      <c r="C1828" s="500" t="s">
        <v>3602</v>
      </c>
      <c r="D1828" s="426" t="s">
        <v>409</v>
      </c>
      <c r="E1828" s="91" t="s">
        <v>2409</v>
      </c>
      <c r="F1828" s="67"/>
      <c r="G1828" s="542" t="s">
        <v>3486</v>
      </c>
      <c r="H1828" s="522" t="s">
        <v>3486</v>
      </c>
      <c r="I1828" s="93" t="s">
        <v>1250</v>
      </c>
      <c r="J1828" s="58"/>
    </row>
    <row r="1829" spans="1:10" ht="76.5" x14ac:dyDescent="0.2">
      <c r="A1829" s="58"/>
      <c r="B1829" s="572">
        <v>1821</v>
      </c>
      <c r="C1829" s="500" t="s">
        <v>5860</v>
      </c>
      <c r="D1829" s="426" t="s">
        <v>7363</v>
      </c>
      <c r="E1829" s="91" t="s">
        <v>7299</v>
      </c>
      <c r="F1829" s="67"/>
      <c r="G1829" s="542"/>
      <c r="H1829" s="522"/>
      <c r="I1829" s="93"/>
      <c r="J1829" s="58"/>
    </row>
    <row r="1830" spans="1:10" ht="38.25" x14ac:dyDescent="0.2">
      <c r="A1830" s="58"/>
      <c r="B1830" s="572">
        <v>1822</v>
      </c>
      <c r="C1830" s="500" t="s">
        <v>3143</v>
      </c>
      <c r="D1830" s="426" t="s">
        <v>6931</v>
      </c>
      <c r="E1830" s="91" t="s">
        <v>6926</v>
      </c>
      <c r="F1830" s="67"/>
      <c r="G1830" s="542" t="s">
        <v>2710</v>
      </c>
      <c r="H1830" s="522" t="s">
        <v>3335</v>
      </c>
      <c r="I1830" s="540" t="s">
        <v>2710</v>
      </c>
      <c r="J1830" s="58"/>
    </row>
    <row r="1831" spans="1:10" ht="38.25" x14ac:dyDescent="0.2">
      <c r="A1831" s="58"/>
      <c r="B1831" s="565">
        <v>1823</v>
      </c>
      <c r="C1831" s="500" t="s">
        <v>3144</v>
      </c>
      <c r="D1831" s="426" t="s">
        <v>3902</v>
      </c>
      <c r="E1831" s="91" t="s">
        <v>3903</v>
      </c>
      <c r="F1831" s="67"/>
      <c r="G1831" s="542" t="s">
        <v>2710</v>
      </c>
      <c r="H1831" s="522" t="s">
        <v>3904</v>
      </c>
      <c r="I1831" s="540" t="s">
        <v>2710</v>
      </c>
      <c r="J1831" s="58"/>
    </row>
    <row r="1832" spans="1:10" ht="38.25" x14ac:dyDescent="0.2">
      <c r="A1832" s="58"/>
      <c r="B1832" s="572">
        <v>1824</v>
      </c>
      <c r="C1832" s="500" t="s">
        <v>3145</v>
      </c>
      <c r="D1832" s="426" t="s">
        <v>2434</v>
      </c>
      <c r="E1832" s="91" t="s">
        <v>4091</v>
      </c>
      <c r="F1832" s="67"/>
      <c r="G1832" s="542" t="s">
        <v>2710</v>
      </c>
      <c r="H1832" s="522" t="s">
        <v>4089</v>
      </c>
      <c r="I1832" s="540" t="s">
        <v>2710</v>
      </c>
      <c r="J1832" s="58"/>
    </row>
    <row r="1833" spans="1:10" ht="25.5" x14ac:dyDescent="0.2">
      <c r="A1833" s="58"/>
      <c r="B1833" s="572">
        <v>1825</v>
      </c>
      <c r="C1833" s="500" t="s">
        <v>3146</v>
      </c>
      <c r="D1833" s="426" t="s">
        <v>4442</v>
      </c>
      <c r="E1833" s="91" t="s">
        <v>4092</v>
      </c>
      <c r="F1833" s="67"/>
      <c r="G1833" s="542" t="s">
        <v>2710</v>
      </c>
      <c r="H1833" s="542" t="s">
        <v>4961</v>
      </c>
      <c r="I1833" s="540" t="s">
        <v>2710</v>
      </c>
      <c r="J1833" s="58"/>
    </row>
    <row r="1834" spans="1:10" ht="25.5" x14ac:dyDescent="0.2">
      <c r="A1834" s="58"/>
      <c r="B1834" s="565">
        <v>1826</v>
      </c>
      <c r="C1834" s="500" t="s">
        <v>3147</v>
      </c>
      <c r="D1834" s="426" t="s">
        <v>4059</v>
      </c>
      <c r="E1834" s="91" t="s">
        <v>4060</v>
      </c>
      <c r="F1834" s="67"/>
      <c r="G1834" s="542" t="s">
        <v>2710</v>
      </c>
      <c r="H1834" s="522" t="s">
        <v>1741</v>
      </c>
      <c r="I1834" s="540" t="s">
        <v>2710</v>
      </c>
      <c r="J1834" s="58"/>
    </row>
    <row r="1835" spans="1:10" ht="25.5" x14ac:dyDescent="0.2">
      <c r="A1835" s="58"/>
      <c r="B1835" s="572">
        <v>1827</v>
      </c>
      <c r="C1835" s="500" t="s">
        <v>2111</v>
      </c>
      <c r="D1835" s="426" t="s">
        <v>2311</v>
      </c>
      <c r="E1835" s="91" t="s">
        <v>2435</v>
      </c>
      <c r="F1835" s="67"/>
      <c r="G1835" s="542" t="s">
        <v>2710</v>
      </c>
      <c r="H1835" s="522" t="s">
        <v>4088</v>
      </c>
      <c r="I1835" s="540" t="s">
        <v>2710</v>
      </c>
      <c r="J1835" s="58"/>
    </row>
    <row r="1836" spans="1:10" ht="25.5" x14ac:dyDescent="0.2">
      <c r="A1836" s="58"/>
      <c r="B1836" s="572">
        <v>1828</v>
      </c>
      <c r="C1836" s="500" t="s">
        <v>7747</v>
      </c>
      <c r="D1836" s="426" t="s">
        <v>7748</v>
      </c>
      <c r="E1836" s="91" t="s">
        <v>7749</v>
      </c>
      <c r="F1836" s="67"/>
      <c r="G1836" s="542"/>
      <c r="H1836" s="522"/>
      <c r="I1836" s="540"/>
      <c r="J1836" s="58"/>
    </row>
    <row r="1837" spans="1:10" ht="25.5" x14ac:dyDescent="0.2">
      <c r="A1837" s="58"/>
      <c r="B1837" s="565">
        <v>1829</v>
      </c>
      <c r="C1837" s="500" t="s">
        <v>7754</v>
      </c>
      <c r="D1837" s="426" t="s">
        <v>7755</v>
      </c>
      <c r="E1837" s="91" t="s">
        <v>7734</v>
      </c>
      <c r="F1837" s="67"/>
      <c r="G1837" s="542"/>
      <c r="H1837" s="522"/>
      <c r="I1837" s="540"/>
      <c r="J1837" s="58"/>
    </row>
    <row r="1838" spans="1:10" ht="38.25" x14ac:dyDescent="0.2">
      <c r="A1838" s="58"/>
      <c r="B1838" s="572">
        <v>1830</v>
      </c>
      <c r="C1838" s="500" t="s">
        <v>6521</v>
      </c>
      <c r="D1838" s="426" t="s">
        <v>6522</v>
      </c>
      <c r="E1838" s="91" t="s">
        <v>3128</v>
      </c>
      <c r="F1838" s="67"/>
      <c r="G1838" s="542"/>
      <c r="H1838" s="522"/>
      <c r="I1838" s="540"/>
      <c r="J1838" s="58"/>
    </row>
    <row r="1839" spans="1:10" ht="25.5" x14ac:dyDescent="0.2">
      <c r="A1839" s="58"/>
      <c r="B1839" s="572">
        <v>1831</v>
      </c>
      <c r="C1839" s="500" t="s">
        <v>4336</v>
      </c>
      <c r="D1839" s="426" t="s">
        <v>4337</v>
      </c>
      <c r="E1839" s="91" t="s">
        <v>4338</v>
      </c>
      <c r="F1839" s="67"/>
      <c r="G1839" s="542"/>
      <c r="H1839" s="522"/>
      <c r="I1839" s="540"/>
      <c r="J1839" s="58"/>
    </row>
    <row r="1840" spans="1:10" ht="25.5" x14ac:dyDescent="0.2">
      <c r="A1840" s="58"/>
      <c r="B1840" s="565">
        <v>1832</v>
      </c>
      <c r="C1840" s="500" t="s">
        <v>3588</v>
      </c>
      <c r="D1840" s="426" t="s">
        <v>3589</v>
      </c>
      <c r="E1840" s="91" t="s">
        <v>3590</v>
      </c>
      <c r="F1840" s="67"/>
      <c r="G1840" s="542"/>
      <c r="H1840" s="522"/>
      <c r="I1840" s="540"/>
      <c r="J1840" s="58"/>
    </row>
    <row r="1841" spans="1:10" ht="51" x14ac:dyDescent="0.2">
      <c r="A1841" s="58"/>
      <c r="B1841" s="572">
        <v>1833</v>
      </c>
      <c r="C1841" s="500" t="s">
        <v>1846</v>
      </c>
      <c r="D1841" s="426" t="s">
        <v>1841</v>
      </c>
      <c r="E1841" s="91" t="s">
        <v>1847</v>
      </c>
      <c r="F1841" s="67"/>
      <c r="G1841" s="542"/>
      <c r="H1841" s="522"/>
      <c r="I1841" s="540"/>
      <c r="J1841" s="58"/>
    </row>
    <row r="1842" spans="1:10" ht="38.25" x14ac:dyDescent="0.2">
      <c r="A1842" s="58"/>
      <c r="B1842" s="572">
        <v>1834</v>
      </c>
      <c r="C1842" s="500" t="s">
        <v>1859</v>
      </c>
      <c r="D1842" s="426" t="s">
        <v>1855</v>
      </c>
      <c r="E1842" s="91" t="s">
        <v>3127</v>
      </c>
      <c r="F1842" s="67"/>
      <c r="G1842" s="542"/>
      <c r="H1842" s="522"/>
      <c r="I1842" s="540"/>
      <c r="J1842" s="58"/>
    </row>
    <row r="1843" spans="1:10" ht="25.5" x14ac:dyDescent="0.2">
      <c r="A1843" s="58"/>
      <c r="B1843" s="565">
        <v>1835</v>
      </c>
      <c r="C1843" s="500" t="s">
        <v>9801</v>
      </c>
      <c r="D1843" s="426" t="s">
        <v>9798</v>
      </c>
      <c r="E1843" s="91" t="s">
        <v>9802</v>
      </c>
      <c r="F1843" s="67"/>
      <c r="G1843" s="542" t="s">
        <v>2710</v>
      </c>
      <c r="H1843" s="522" t="s">
        <v>3904</v>
      </c>
      <c r="I1843" s="540" t="s">
        <v>2710</v>
      </c>
      <c r="J1843" s="58"/>
    </row>
    <row r="1844" spans="1:10" ht="25.5" x14ac:dyDescent="0.2">
      <c r="A1844" s="58"/>
      <c r="B1844" s="572">
        <v>1836</v>
      </c>
      <c r="C1844" s="500" t="s">
        <v>14436</v>
      </c>
      <c r="D1844" s="426" t="s">
        <v>14437</v>
      </c>
      <c r="E1844" s="91" t="s">
        <v>14438</v>
      </c>
      <c r="F1844" s="67"/>
      <c r="G1844" s="542" t="s">
        <v>2710</v>
      </c>
      <c r="H1844" s="522" t="s">
        <v>4088</v>
      </c>
      <c r="I1844" s="540" t="s">
        <v>2710</v>
      </c>
      <c r="J1844" s="58"/>
    </row>
    <row r="1845" spans="1:10" ht="102" x14ac:dyDescent="0.2">
      <c r="A1845" s="58"/>
      <c r="B1845" s="572">
        <v>1837</v>
      </c>
      <c r="C1845" s="500" t="s">
        <v>8243</v>
      </c>
      <c r="D1845" s="426" t="s">
        <v>8239</v>
      </c>
      <c r="E1845" s="91" t="s">
        <v>8242</v>
      </c>
      <c r="F1845" s="67"/>
      <c r="G1845" s="542"/>
      <c r="H1845" s="522"/>
      <c r="I1845" s="540"/>
      <c r="J1845" s="58"/>
    </row>
    <row r="1846" spans="1:10" ht="76.5" x14ac:dyDescent="0.2">
      <c r="A1846" s="58"/>
      <c r="B1846" s="565">
        <v>1838</v>
      </c>
      <c r="C1846" s="500" t="s">
        <v>9400</v>
      </c>
      <c r="D1846" s="426" t="s">
        <v>10267</v>
      </c>
      <c r="E1846" s="91" t="s">
        <v>9401</v>
      </c>
      <c r="F1846" s="67"/>
      <c r="G1846" s="542"/>
      <c r="H1846" s="522"/>
      <c r="I1846" s="540"/>
      <c r="J1846" s="58"/>
    </row>
    <row r="1847" spans="1:10" ht="51" x14ac:dyDescent="0.2">
      <c r="A1847" s="58"/>
      <c r="B1847" s="572">
        <v>1839</v>
      </c>
      <c r="C1847" s="500" t="s">
        <v>9421</v>
      </c>
      <c r="D1847" s="426" t="s">
        <v>9418</v>
      </c>
      <c r="E1847" s="91" t="s">
        <v>9422</v>
      </c>
      <c r="F1847" s="67"/>
      <c r="G1847" s="542"/>
      <c r="H1847" s="522"/>
      <c r="I1847" s="540"/>
      <c r="J1847" s="58"/>
    </row>
    <row r="1848" spans="1:10" ht="25.5" x14ac:dyDescent="0.2">
      <c r="A1848" s="58"/>
      <c r="B1848" s="572">
        <v>1840</v>
      </c>
      <c r="C1848" s="500" t="s">
        <v>3124</v>
      </c>
      <c r="D1848" s="426" t="s">
        <v>3125</v>
      </c>
      <c r="E1848" s="91" t="s">
        <v>3126</v>
      </c>
      <c r="F1848" s="67"/>
      <c r="G1848" s="542"/>
      <c r="H1848" s="522"/>
      <c r="I1848" s="540"/>
      <c r="J1848" s="58"/>
    </row>
    <row r="1849" spans="1:10" ht="38.25" x14ac:dyDescent="0.2">
      <c r="A1849" s="58"/>
      <c r="B1849" s="565">
        <v>1841</v>
      </c>
      <c r="C1849" s="500" t="s">
        <v>3148</v>
      </c>
      <c r="D1849" s="426" t="s">
        <v>4494</v>
      </c>
      <c r="E1849" s="91" t="s">
        <v>4493</v>
      </c>
      <c r="F1849" s="67"/>
      <c r="G1849" s="542" t="s">
        <v>2709</v>
      </c>
      <c r="H1849" s="522" t="s">
        <v>3335</v>
      </c>
      <c r="I1849" s="540" t="s">
        <v>2709</v>
      </c>
      <c r="J1849" s="58"/>
    </row>
    <row r="1850" spans="1:10" ht="25.5" x14ac:dyDescent="0.2">
      <c r="A1850" s="58"/>
      <c r="B1850" s="572">
        <v>1842</v>
      </c>
      <c r="C1850" s="500" t="s">
        <v>3149</v>
      </c>
      <c r="D1850" s="426" t="s">
        <v>4495</v>
      </c>
      <c r="E1850" s="91" t="s">
        <v>2422</v>
      </c>
      <c r="F1850" s="67"/>
      <c r="G1850" s="542" t="s">
        <v>1740</v>
      </c>
      <c r="H1850" s="522" t="s">
        <v>3335</v>
      </c>
      <c r="I1850" s="540" t="s">
        <v>1740</v>
      </c>
      <c r="J1850" s="58"/>
    </row>
    <row r="1851" spans="1:10" ht="25.5" x14ac:dyDescent="0.2">
      <c r="A1851" s="58"/>
      <c r="B1851" s="572">
        <v>1843</v>
      </c>
      <c r="C1851" s="500" t="s">
        <v>3150</v>
      </c>
      <c r="D1851" s="69" t="s">
        <v>4462</v>
      </c>
      <c r="E1851" s="91" t="s">
        <v>4958</v>
      </c>
      <c r="F1851" s="67"/>
      <c r="G1851" s="542" t="s">
        <v>1740</v>
      </c>
      <c r="H1851" s="522" t="s">
        <v>4090</v>
      </c>
      <c r="I1851" s="540" t="s">
        <v>1740</v>
      </c>
      <c r="J1851" s="58"/>
    </row>
    <row r="1852" spans="1:10" ht="51" x14ac:dyDescent="0.2">
      <c r="A1852" s="58"/>
      <c r="B1852" s="565">
        <v>1844</v>
      </c>
      <c r="C1852" s="500" t="s">
        <v>7498</v>
      </c>
      <c r="D1852" s="426" t="s">
        <v>6218</v>
      </c>
      <c r="E1852" s="91" t="s">
        <v>4957</v>
      </c>
      <c r="F1852" s="67"/>
      <c r="G1852" s="542" t="s">
        <v>1740</v>
      </c>
      <c r="H1852" s="522" t="s">
        <v>4982</v>
      </c>
      <c r="I1852" s="540" t="s">
        <v>1740</v>
      </c>
      <c r="J1852" s="58"/>
    </row>
    <row r="1853" spans="1:10" ht="38.25" x14ac:dyDescent="0.2">
      <c r="A1853" s="58"/>
      <c r="B1853" s="572">
        <v>1845</v>
      </c>
      <c r="C1853" s="500" t="s">
        <v>852</v>
      </c>
      <c r="D1853" s="426" t="s">
        <v>853</v>
      </c>
      <c r="E1853" s="91" t="s">
        <v>854</v>
      </c>
      <c r="F1853" s="67"/>
      <c r="G1853" s="542"/>
      <c r="H1853" s="522"/>
      <c r="I1853" s="540"/>
      <c r="J1853" s="58"/>
    </row>
    <row r="1854" spans="1:10" ht="38.25" x14ac:dyDescent="0.2">
      <c r="A1854" s="58"/>
      <c r="B1854" s="572">
        <v>1846</v>
      </c>
      <c r="C1854" s="500" t="s">
        <v>70</v>
      </c>
      <c r="D1854" s="426" t="s">
        <v>56</v>
      </c>
      <c r="E1854" s="91" t="s">
        <v>71</v>
      </c>
      <c r="F1854" s="67"/>
      <c r="G1854" s="542"/>
      <c r="H1854" s="522"/>
      <c r="I1854" s="540"/>
      <c r="J1854" s="58"/>
    </row>
    <row r="1855" spans="1:10" ht="25.5" x14ac:dyDescent="0.2">
      <c r="A1855" s="58"/>
      <c r="B1855" s="565">
        <v>1847</v>
      </c>
      <c r="C1855" s="500" t="s">
        <v>12501</v>
      </c>
      <c r="D1855" s="426" t="s">
        <v>12494</v>
      </c>
      <c r="E1855" s="91" t="s">
        <v>12502</v>
      </c>
      <c r="F1855" s="67"/>
      <c r="G1855" s="542"/>
      <c r="H1855" s="522"/>
      <c r="I1855" s="540"/>
      <c r="J1855" s="58"/>
    </row>
    <row r="1856" spans="1:10" ht="38.25" x14ac:dyDescent="0.2">
      <c r="A1856" s="58"/>
      <c r="B1856" s="572">
        <v>1848</v>
      </c>
      <c r="C1856" s="500" t="s">
        <v>7499</v>
      </c>
      <c r="D1856" s="426" t="s">
        <v>2417</v>
      </c>
      <c r="E1856" s="91" t="s">
        <v>4112</v>
      </c>
      <c r="F1856" s="67"/>
      <c r="G1856" s="542" t="s">
        <v>1745</v>
      </c>
      <c r="H1856" s="522" t="s">
        <v>3335</v>
      </c>
      <c r="I1856" s="540" t="s">
        <v>1745</v>
      </c>
      <c r="J1856" s="58"/>
    </row>
    <row r="1857" spans="1:10" ht="38.25" x14ac:dyDescent="0.2">
      <c r="A1857" s="58"/>
      <c r="B1857" s="572">
        <v>1849</v>
      </c>
      <c r="C1857" s="500" t="s">
        <v>7500</v>
      </c>
      <c r="D1857" s="426" t="s">
        <v>2416</v>
      </c>
      <c r="E1857" s="91" t="s">
        <v>5109</v>
      </c>
      <c r="F1857" s="67"/>
      <c r="G1857" s="542" t="s">
        <v>1745</v>
      </c>
      <c r="H1857" s="522" t="s">
        <v>3335</v>
      </c>
      <c r="I1857" s="540" t="s">
        <v>1745</v>
      </c>
      <c r="J1857" s="58"/>
    </row>
    <row r="1858" spans="1:10" ht="25.5" x14ac:dyDescent="0.2">
      <c r="A1858" s="58"/>
      <c r="B1858" s="565">
        <v>1850</v>
      </c>
      <c r="C1858" s="500" t="s">
        <v>7501</v>
      </c>
      <c r="D1858" s="426" t="s">
        <v>4959</v>
      </c>
      <c r="E1858" s="91" t="s">
        <v>4975</v>
      </c>
      <c r="F1858" s="67"/>
      <c r="G1858" s="542" t="s">
        <v>1745</v>
      </c>
      <c r="H1858" s="522" t="s">
        <v>4093</v>
      </c>
      <c r="I1858" s="540" t="s">
        <v>1745</v>
      </c>
      <c r="J1858" s="58"/>
    </row>
    <row r="1859" spans="1:10" ht="38.25" x14ac:dyDescent="0.2">
      <c r="A1859" s="58"/>
      <c r="B1859" s="572">
        <v>1851</v>
      </c>
      <c r="C1859" s="500" t="s">
        <v>5869</v>
      </c>
      <c r="D1859" s="426" t="s">
        <v>5870</v>
      </c>
      <c r="E1859" s="91" t="s">
        <v>4203</v>
      </c>
      <c r="F1859" s="67"/>
      <c r="G1859" s="542" t="s">
        <v>1745</v>
      </c>
      <c r="H1859" s="522" t="s">
        <v>1741</v>
      </c>
      <c r="I1859" s="540" t="s">
        <v>1745</v>
      </c>
      <c r="J1859" s="58"/>
    </row>
    <row r="1860" spans="1:10" ht="25.5" x14ac:dyDescent="0.2">
      <c r="A1860" s="58"/>
      <c r="B1860" s="572">
        <v>1852</v>
      </c>
      <c r="C1860" s="500" t="s">
        <v>4205</v>
      </c>
      <c r="D1860" s="426" t="s">
        <v>2417</v>
      </c>
      <c r="E1860" s="91" t="s">
        <v>4204</v>
      </c>
      <c r="F1860" s="67"/>
      <c r="G1860" s="542" t="s">
        <v>1745</v>
      </c>
      <c r="H1860" s="522" t="s">
        <v>1723</v>
      </c>
      <c r="I1860" s="540" t="s">
        <v>1745</v>
      </c>
      <c r="J1860" s="58"/>
    </row>
    <row r="1861" spans="1:10" ht="25.5" x14ac:dyDescent="0.2">
      <c r="A1861" s="58"/>
      <c r="B1861" s="565">
        <v>1853</v>
      </c>
      <c r="C1861" s="500" t="s">
        <v>7502</v>
      </c>
      <c r="D1861" s="426" t="s">
        <v>6928</v>
      </c>
      <c r="E1861" s="91" t="s">
        <v>4110</v>
      </c>
      <c r="F1861" s="67"/>
      <c r="G1861" s="542" t="s">
        <v>6032</v>
      </c>
      <c r="H1861" s="522" t="s">
        <v>3335</v>
      </c>
      <c r="I1861" s="540" t="s">
        <v>6032</v>
      </c>
      <c r="J1861" s="58"/>
    </row>
    <row r="1862" spans="1:10" ht="38.25" x14ac:dyDescent="0.2">
      <c r="A1862" s="58"/>
      <c r="B1862" s="572">
        <v>1854</v>
      </c>
      <c r="C1862" s="500" t="s">
        <v>2062</v>
      </c>
      <c r="D1862" s="426" t="s">
        <v>4510</v>
      </c>
      <c r="E1862" s="91" t="s">
        <v>6927</v>
      </c>
      <c r="F1862" s="67"/>
      <c r="G1862" s="542" t="s">
        <v>3486</v>
      </c>
      <c r="H1862" s="522" t="s">
        <v>3486</v>
      </c>
      <c r="I1862" s="68" t="s">
        <v>3880</v>
      </c>
      <c r="J1862" s="58"/>
    </row>
    <row r="1863" spans="1:10" ht="38.25" x14ac:dyDescent="0.2">
      <c r="A1863" s="58"/>
      <c r="B1863" s="572">
        <v>1855</v>
      </c>
      <c r="C1863" s="500" t="s">
        <v>2063</v>
      </c>
      <c r="D1863" s="426" t="s">
        <v>2064</v>
      </c>
      <c r="E1863" s="91" t="s">
        <v>2065</v>
      </c>
      <c r="F1863" s="67"/>
      <c r="G1863" s="542" t="s">
        <v>3486</v>
      </c>
      <c r="H1863" s="522" t="s">
        <v>3486</v>
      </c>
      <c r="I1863" s="68" t="s">
        <v>3880</v>
      </c>
      <c r="J1863" s="58"/>
    </row>
    <row r="1864" spans="1:10" ht="76.5" x14ac:dyDescent="0.2">
      <c r="A1864" s="58"/>
      <c r="B1864" s="565">
        <v>1856</v>
      </c>
      <c r="C1864" s="500" t="s">
        <v>9424</v>
      </c>
      <c r="D1864" s="426" t="s">
        <v>8276</v>
      </c>
      <c r="E1864" s="91" t="s">
        <v>9423</v>
      </c>
      <c r="F1864" s="67"/>
      <c r="G1864" s="542"/>
      <c r="H1864" s="522"/>
      <c r="I1864" s="68"/>
      <c r="J1864" s="58"/>
    </row>
    <row r="1865" spans="1:10" ht="25.5" x14ac:dyDescent="0.2">
      <c r="A1865" s="58"/>
      <c r="B1865" s="572">
        <v>1857</v>
      </c>
      <c r="C1865" s="500" t="s">
        <v>497</v>
      </c>
      <c r="D1865" s="426" t="s">
        <v>492</v>
      </c>
      <c r="E1865" s="91" t="s">
        <v>501</v>
      </c>
      <c r="F1865" s="67"/>
      <c r="G1865" s="542"/>
      <c r="H1865" s="522"/>
      <c r="I1865" s="68"/>
      <c r="J1865" s="58"/>
    </row>
    <row r="1866" spans="1:10" ht="38.25" x14ac:dyDescent="0.2">
      <c r="A1866" s="58"/>
      <c r="B1866" s="572">
        <v>1858</v>
      </c>
      <c r="C1866" s="500" t="s">
        <v>1</v>
      </c>
      <c r="D1866" s="426" t="s">
        <v>523</v>
      </c>
      <c r="E1866" s="91" t="s">
        <v>2</v>
      </c>
      <c r="F1866" s="67"/>
      <c r="G1866" s="542"/>
      <c r="H1866" s="522"/>
      <c r="I1866" s="68"/>
      <c r="J1866" s="58"/>
    </row>
    <row r="1867" spans="1:10" ht="63.75" x14ac:dyDescent="0.2">
      <c r="A1867" s="58"/>
      <c r="B1867" s="565">
        <v>1859</v>
      </c>
      <c r="C1867" s="500" t="s">
        <v>7503</v>
      </c>
      <c r="D1867" s="426" t="s">
        <v>4510</v>
      </c>
      <c r="E1867" s="91" t="s">
        <v>4934</v>
      </c>
      <c r="F1867" s="67"/>
      <c r="G1867" s="542" t="s">
        <v>3486</v>
      </c>
      <c r="H1867" s="522" t="s">
        <v>3486</v>
      </c>
      <c r="I1867" s="68" t="s">
        <v>8127</v>
      </c>
      <c r="J1867" s="58"/>
    </row>
    <row r="1868" spans="1:10" ht="25.5" x14ac:dyDescent="0.2">
      <c r="A1868" s="58"/>
      <c r="B1868" s="572">
        <v>1860</v>
      </c>
      <c r="C1868" s="500" t="s">
        <v>7504</v>
      </c>
      <c r="D1868" s="426" t="s">
        <v>4511</v>
      </c>
      <c r="E1868" s="91" t="s">
        <v>631</v>
      </c>
      <c r="F1868" s="67"/>
      <c r="G1868" s="542" t="s">
        <v>3486</v>
      </c>
      <c r="H1868" s="522" t="s">
        <v>3486</v>
      </c>
      <c r="I1868" s="68" t="s">
        <v>3880</v>
      </c>
      <c r="J1868" s="58"/>
    </row>
    <row r="1869" spans="1:10" ht="25.5" x14ac:dyDescent="0.2">
      <c r="A1869" s="58"/>
      <c r="B1869" s="572">
        <v>1861</v>
      </c>
      <c r="C1869" s="500" t="s">
        <v>7505</v>
      </c>
      <c r="D1869" s="426" t="s">
        <v>2412</v>
      </c>
      <c r="E1869" s="91" t="s">
        <v>4496</v>
      </c>
      <c r="F1869" s="67"/>
      <c r="G1869" s="542" t="s">
        <v>3486</v>
      </c>
      <c r="H1869" s="522" t="s">
        <v>3486</v>
      </c>
      <c r="I1869" s="93" t="s">
        <v>1250</v>
      </c>
      <c r="J1869" s="58"/>
    </row>
    <row r="1870" spans="1:10" ht="25.5" x14ac:dyDescent="0.2">
      <c r="A1870" s="58"/>
      <c r="B1870" s="565">
        <v>1862</v>
      </c>
      <c r="C1870" s="500" t="s">
        <v>7506</v>
      </c>
      <c r="D1870" s="426" t="s">
        <v>2416</v>
      </c>
      <c r="E1870" s="91" t="s">
        <v>5108</v>
      </c>
      <c r="F1870" s="67"/>
      <c r="G1870" s="542" t="s">
        <v>3486</v>
      </c>
      <c r="H1870" s="522" t="s">
        <v>3486</v>
      </c>
      <c r="I1870" s="540" t="s">
        <v>7210</v>
      </c>
      <c r="J1870" s="58"/>
    </row>
    <row r="1871" spans="1:10" ht="38.25" x14ac:dyDescent="0.2">
      <c r="A1871" s="58"/>
      <c r="B1871" s="572">
        <v>1863</v>
      </c>
      <c r="C1871" s="500" t="s">
        <v>9795</v>
      </c>
      <c r="D1871" s="426" t="s">
        <v>6023</v>
      </c>
      <c r="E1871" s="91" t="s">
        <v>1065</v>
      </c>
      <c r="F1871" s="67"/>
      <c r="G1871" s="542" t="s">
        <v>3486</v>
      </c>
      <c r="H1871" s="522" t="s">
        <v>3486</v>
      </c>
      <c r="I1871" s="68" t="s">
        <v>5574</v>
      </c>
      <c r="J1871" s="58"/>
    </row>
    <row r="1872" spans="1:10" ht="38.25" x14ac:dyDescent="0.2">
      <c r="A1872" s="58"/>
      <c r="B1872" s="572">
        <v>1864</v>
      </c>
      <c r="C1872" s="500" t="s">
        <v>9797</v>
      </c>
      <c r="D1872" s="426" t="s">
        <v>9798</v>
      </c>
      <c r="E1872" s="91" t="s">
        <v>9799</v>
      </c>
      <c r="F1872" s="67"/>
      <c r="G1872" s="542" t="s">
        <v>3486</v>
      </c>
      <c r="H1872" s="522" t="s">
        <v>3486</v>
      </c>
      <c r="I1872" s="68" t="s">
        <v>5574</v>
      </c>
      <c r="J1872" s="58"/>
    </row>
    <row r="1873" spans="1:10" ht="25.5" x14ac:dyDescent="0.2">
      <c r="A1873" s="58"/>
      <c r="B1873" s="565">
        <v>1865</v>
      </c>
      <c r="C1873" s="500" t="s">
        <v>2044</v>
      </c>
      <c r="D1873" s="426" t="s">
        <v>3200</v>
      </c>
      <c r="E1873" s="91" t="s">
        <v>1916</v>
      </c>
      <c r="F1873" s="67"/>
      <c r="G1873" s="582" t="s">
        <v>3486</v>
      </c>
      <c r="H1873" s="522" t="s">
        <v>3335</v>
      </c>
      <c r="I1873" s="86" t="s">
        <v>1917</v>
      </c>
      <c r="J1873" s="58"/>
    </row>
    <row r="1874" spans="1:10" ht="38.25" x14ac:dyDescent="0.2">
      <c r="A1874" s="58"/>
      <c r="B1874" s="572">
        <v>1866</v>
      </c>
      <c r="C1874" s="500" t="s">
        <v>2046</v>
      </c>
      <c r="D1874" s="426" t="s">
        <v>2042</v>
      </c>
      <c r="E1874" s="91" t="s">
        <v>2045</v>
      </c>
      <c r="F1874" s="67"/>
      <c r="G1874" s="582" t="s">
        <v>3486</v>
      </c>
      <c r="H1874" s="522" t="s">
        <v>3904</v>
      </c>
      <c r="I1874" s="86" t="s">
        <v>1917</v>
      </c>
      <c r="J1874" s="58"/>
    </row>
    <row r="1875" spans="1:10" ht="25.5" x14ac:dyDescent="0.2">
      <c r="A1875" s="58"/>
      <c r="B1875" s="572">
        <v>1867</v>
      </c>
      <c r="C1875" s="500" t="s">
        <v>4875</v>
      </c>
      <c r="D1875" s="426" t="s">
        <v>4873</v>
      </c>
      <c r="E1875" s="91" t="s">
        <v>4876</v>
      </c>
      <c r="F1875" s="67"/>
      <c r="G1875" s="582"/>
      <c r="H1875" s="579" t="s">
        <v>5880</v>
      </c>
      <c r="I1875" s="86" t="s">
        <v>1917</v>
      </c>
      <c r="J1875" s="58"/>
    </row>
    <row r="1876" spans="1:10" ht="38.25" x14ac:dyDescent="0.2">
      <c r="A1876" s="58"/>
      <c r="B1876" s="565">
        <v>1868</v>
      </c>
      <c r="C1876" s="500" t="s">
        <v>6910</v>
      </c>
      <c r="D1876" s="426" t="s">
        <v>6909</v>
      </c>
      <c r="E1876" s="91" t="s">
        <v>6911</v>
      </c>
      <c r="F1876" s="67"/>
      <c r="G1876" s="582"/>
      <c r="H1876" s="583" t="s">
        <v>4982</v>
      </c>
      <c r="I1876" s="86" t="s">
        <v>1917</v>
      </c>
      <c r="J1876" s="58"/>
    </row>
    <row r="1877" spans="1:10" ht="63.75" x14ac:dyDescent="0.2">
      <c r="A1877" s="58"/>
      <c r="B1877" s="572">
        <v>1869</v>
      </c>
      <c r="C1877" s="500" t="s">
        <v>13027</v>
      </c>
      <c r="D1877" s="426" t="s">
        <v>13002</v>
      </c>
      <c r="E1877" s="91" t="s">
        <v>13028</v>
      </c>
      <c r="F1877" s="92" t="s">
        <v>3730</v>
      </c>
      <c r="G1877" s="582"/>
      <c r="H1877" s="583"/>
      <c r="I1877" s="86"/>
      <c r="J1877" s="58"/>
    </row>
    <row r="1878" spans="1:10" x14ac:dyDescent="0.2">
      <c r="A1878" s="58"/>
      <c r="B1878" s="572">
        <v>1870</v>
      </c>
      <c r="C1878" s="500" t="s">
        <v>5602</v>
      </c>
      <c r="D1878" s="426" t="s">
        <v>2417</v>
      </c>
      <c r="E1878" s="91" t="s">
        <v>4111</v>
      </c>
      <c r="F1878" s="67"/>
      <c r="G1878" s="542" t="s">
        <v>3486</v>
      </c>
      <c r="H1878" s="522" t="s">
        <v>3486</v>
      </c>
      <c r="I1878" s="93" t="s">
        <v>1250</v>
      </c>
      <c r="J1878" s="58"/>
    </row>
    <row r="1879" spans="1:10" x14ac:dyDescent="0.2">
      <c r="A1879" s="58"/>
      <c r="B1879" s="565">
        <v>1871</v>
      </c>
      <c r="C1879" s="500" t="s">
        <v>2263</v>
      </c>
      <c r="D1879" s="426" t="s">
        <v>4508</v>
      </c>
      <c r="E1879" s="91" t="s">
        <v>2419</v>
      </c>
      <c r="F1879" s="67"/>
      <c r="G1879" s="542" t="s">
        <v>3486</v>
      </c>
      <c r="H1879" s="522" t="s">
        <v>3486</v>
      </c>
      <c r="I1879" s="93" t="s">
        <v>1250</v>
      </c>
      <c r="J1879" s="58"/>
    </row>
    <row r="1880" spans="1:10" x14ac:dyDescent="0.2">
      <c r="A1880" s="58"/>
      <c r="B1880" s="572">
        <v>1872</v>
      </c>
      <c r="C1880" s="500" t="s">
        <v>2264</v>
      </c>
      <c r="D1880" s="426" t="s">
        <v>2414</v>
      </c>
      <c r="E1880" s="91" t="s">
        <v>6929</v>
      </c>
      <c r="F1880" s="67"/>
      <c r="G1880" s="542" t="s">
        <v>3486</v>
      </c>
      <c r="H1880" s="522" t="s">
        <v>3486</v>
      </c>
      <c r="I1880" s="93" t="s">
        <v>1250</v>
      </c>
      <c r="J1880" s="58"/>
    </row>
    <row r="1881" spans="1:10" x14ac:dyDescent="0.2">
      <c r="A1881" s="58"/>
      <c r="B1881" s="572">
        <v>1873</v>
      </c>
      <c r="C1881" s="500" t="s">
        <v>2265</v>
      </c>
      <c r="D1881" s="426" t="s">
        <v>4510</v>
      </c>
      <c r="E1881" s="91" t="s">
        <v>6937</v>
      </c>
      <c r="F1881" s="67"/>
      <c r="G1881" s="542" t="s">
        <v>3486</v>
      </c>
      <c r="H1881" s="522" t="s">
        <v>3486</v>
      </c>
      <c r="I1881" s="93" t="s">
        <v>1250</v>
      </c>
      <c r="J1881" s="58"/>
    </row>
    <row r="1882" spans="1:10" x14ac:dyDescent="0.2">
      <c r="A1882" s="58"/>
      <c r="B1882" s="565">
        <v>1874</v>
      </c>
      <c r="C1882" s="500" t="s">
        <v>2266</v>
      </c>
      <c r="D1882" s="426" t="s">
        <v>4509</v>
      </c>
      <c r="E1882" s="91" t="s">
        <v>6938</v>
      </c>
      <c r="F1882" s="67"/>
      <c r="G1882" s="542" t="s">
        <v>3486</v>
      </c>
      <c r="H1882" s="522" t="s">
        <v>3486</v>
      </c>
      <c r="I1882" s="93" t="s">
        <v>1250</v>
      </c>
      <c r="J1882" s="58"/>
    </row>
    <row r="1883" spans="1:10" ht="25.5" x14ac:dyDescent="0.2">
      <c r="A1883" s="58"/>
      <c r="B1883" s="572">
        <v>1875</v>
      </c>
      <c r="C1883" s="500" t="s">
        <v>2267</v>
      </c>
      <c r="D1883" s="426" t="s">
        <v>3978</v>
      </c>
      <c r="E1883" s="91" t="s">
        <v>4935</v>
      </c>
      <c r="F1883" s="67"/>
      <c r="G1883" s="542" t="s">
        <v>3486</v>
      </c>
      <c r="H1883" s="522" t="s">
        <v>3486</v>
      </c>
      <c r="I1883" s="93" t="s">
        <v>1250</v>
      </c>
      <c r="J1883" s="58"/>
    </row>
    <row r="1884" spans="1:10" ht="25.5" x14ac:dyDescent="0.2">
      <c r="A1884" s="58"/>
      <c r="B1884" s="572">
        <v>1876</v>
      </c>
      <c r="C1884" s="500" t="s">
        <v>4803</v>
      </c>
      <c r="D1884" s="426" t="s">
        <v>4511</v>
      </c>
      <c r="E1884" s="91" t="s">
        <v>6936</v>
      </c>
      <c r="F1884" s="67"/>
      <c r="G1884" s="542" t="s">
        <v>3486</v>
      </c>
      <c r="H1884" s="522" t="s">
        <v>3486</v>
      </c>
      <c r="I1884" s="93" t="s">
        <v>1250</v>
      </c>
      <c r="J1884" s="58"/>
    </row>
    <row r="1885" spans="1:10" ht="25.5" x14ac:dyDescent="0.2">
      <c r="A1885" s="58"/>
      <c r="B1885" s="565">
        <v>1877</v>
      </c>
      <c r="C1885" s="500" t="s">
        <v>4804</v>
      </c>
      <c r="D1885" s="426" t="s">
        <v>2416</v>
      </c>
      <c r="E1885" s="91" t="s">
        <v>3979</v>
      </c>
      <c r="F1885" s="67"/>
      <c r="G1885" s="542" t="s">
        <v>3486</v>
      </c>
      <c r="H1885" s="522" t="s">
        <v>3486</v>
      </c>
      <c r="I1885" s="93" t="s">
        <v>1250</v>
      </c>
      <c r="J1885" s="58"/>
    </row>
    <row r="1886" spans="1:10" ht="25.5" x14ac:dyDescent="0.2">
      <c r="A1886" s="58"/>
      <c r="B1886" s="572">
        <v>1878</v>
      </c>
      <c r="C1886" s="500" t="s">
        <v>4805</v>
      </c>
      <c r="D1886" s="426" t="s">
        <v>2413</v>
      </c>
      <c r="E1886" s="91" t="s">
        <v>6939</v>
      </c>
      <c r="F1886" s="67"/>
      <c r="G1886" s="542" t="s">
        <v>3486</v>
      </c>
      <c r="H1886" s="522" t="s">
        <v>3486</v>
      </c>
      <c r="I1886" s="93" t="s">
        <v>1250</v>
      </c>
      <c r="J1886" s="58"/>
    </row>
    <row r="1887" spans="1:10" ht="25.5" x14ac:dyDescent="0.2">
      <c r="A1887" s="58"/>
      <c r="B1887" s="572">
        <v>1879</v>
      </c>
      <c r="C1887" s="500" t="s">
        <v>8275</v>
      </c>
      <c r="D1887" s="426" t="s">
        <v>8279</v>
      </c>
      <c r="E1887" s="91" t="s">
        <v>8277</v>
      </c>
      <c r="F1887" s="67"/>
      <c r="G1887" s="542"/>
      <c r="H1887" s="522"/>
      <c r="I1887" s="93"/>
      <c r="J1887" s="58"/>
    </row>
    <row r="1888" spans="1:10" ht="25.5" x14ac:dyDescent="0.2">
      <c r="A1888" s="58"/>
      <c r="B1888" s="565">
        <v>1880</v>
      </c>
      <c r="C1888" s="500" t="s">
        <v>8278</v>
      </c>
      <c r="D1888" s="426" t="s">
        <v>8280</v>
      </c>
      <c r="E1888" s="91" t="s">
        <v>8281</v>
      </c>
      <c r="F1888" s="67"/>
      <c r="G1888" s="542"/>
      <c r="H1888" s="522"/>
      <c r="I1888" s="93"/>
      <c r="J1888" s="58"/>
    </row>
    <row r="1889" spans="1:10" ht="38.25" x14ac:dyDescent="0.2">
      <c r="A1889" s="58"/>
      <c r="B1889" s="572">
        <v>1881</v>
      </c>
      <c r="C1889" s="500" t="s">
        <v>9420</v>
      </c>
      <c r="D1889" s="426" t="s">
        <v>9418</v>
      </c>
      <c r="E1889" s="91" t="s">
        <v>10178</v>
      </c>
      <c r="F1889" s="67"/>
      <c r="G1889" s="542"/>
      <c r="H1889" s="522"/>
      <c r="I1889" s="93"/>
      <c r="J1889" s="58"/>
    </row>
    <row r="1890" spans="1:10" ht="38.25" x14ac:dyDescent="0.2">
      <c r="A1890" s="58"/>
      <c r="B1890" s="572">
        <v>1882</v>
      </c>
      <c r="C1890" s="500" t="s">
        <v>13641</v>
      </c>
      <c r="D1890" s="426" t="s">
        <v>13638</v>
      </c>
      <c r="E1890" s="91" t="s">
        <v>13715</v>
      </c>
      <c r="F1890" s="67"/>
      <c r="G1890" s="542"/>
      <c r="H1890" s="522"/>
      <c r="I1890" s="93"/>
      <c r="J1890" s="58"/>
    </row>
    <row r="1891" spans="1:10" ht="38.25" x14ac:dyDescent="0.2">
      <c r="A1891" s="58"/>
      <c r="B1891" s="565">
        <v>1883</v>
      </c>
      <c r="C1891" s="500" t="s">
        <v>2119</v>
      </c>
      <c r="D1891" s="426" t="s">
        <v>873</v>
      </c>
      <c r="E1891" s="91" t="s">
        <v>2143</v>
      </c>
      <c r="F1891" s="67"/>
      <c r="G1891" s="542" t="s">
        <v>3486</v>
      </c>
      <c r="H1891" s="522" t="s">
        <v>3486</v>
      </c>
      <c r="I1891" s="93" t="s">
        <v>1250</v>
      </c>
      <c r="J1891" s="58"/>
    </row>
    <row r="1892" spans="1:10" ht="25.5" x14ac:dyDescent="0.2">
      <c r="A1892" s="58"/>
      <c r="B1892" s="572">
        <v>1884</v>
      </c>
      <c r="C1892" s="500" t="s">
        <v>319</v>
      </c>
      <c r="D1892" s="426" t="s">
        <v>320</v>
      </c>
      <c r="E1892" s="91" t="s">
        <v>321</v>
      </c>
      <c r="F1892" s="67"/>
      <c r="G1892" s="542"/>
      <c r="H1892" s="522"/>
      <c r="I1892" s="93"/>
      <c r="J1892" s="58"/>
    </row>
    <row r="1893" spans="1:10" ht="25.5" x14ac:dyDescent="0.2">
      <c r="A1893" s="58"/>
      <c r="B1893" s="572">
        <v>1885</v>
      </c>
      <c r="C1893" s="500" t="s">
        <v>10589</v>
      </c>
      <c r="D1893" s="426" t="s">
        <v>10587</v>
      </c>
      <c r="E1893" s="91" t="s">
        <v>10590</v>
      </c>
      <c r="F1893" s="67"/>
      <c r="G1893" s="542" t="s">
        <v>3486</v>
      </c>
      <c r="H1893" s="522" t="s">
        <v>3486</v>
      </c>
      <c r="I1893" s="93" t="s">
        <v>1250</v>
      </c>
      <c r="J1893" s="58"/>
    </row>
    <row r="1894" spans="1:10" ht="63.75" x14ac:dyDescent="0.2">
      <c r="A1894" s="58"/>
      <c r="B1894" s="565">
        <v>1886</v>
      </c>
      <c r="C1894" s="500" t="s">
        <v>13596</v>
      </c>
      <c r="D1894" s="426" t="s">
        <v>13588</v>
      </c>
      <c r="E1894" s="91" t="s">
        <v>13598</v>
      </c>
      <c r="F1894" s="92" t="s">
        <v>13597</v>
      </c>
      <c r="G1894" s="542"/>
      <c r="H1894" s="522"/>
      <c r="I1894" s="93"/>
      <c r="J1894" s="58"/>
    </row>
    <row r="1895" spans="1:10" ht="25.5" x14ac:dyDescent="0.2">
      <c r="A1895" s="58"/>
      <c r="B1895" s="572">
        <v>1887</v>
      </c>
      <c r="C1895" s="500" t="s">
        <v>759</v>
      </c>
      <c r="D1895" s="426" t="s">
        <v>1231</v>
      </c>
      <c r="E1895" s="91" t="s">
        <v>760</v>
      </c>
      <c r="F1895" s="67" t="s">
        <v>4607</v>
      </c>
      <c r="G1895" s="542"/>
      <c r="H1895" s="522"/>
      <c r="I1895" s="93"/>
      <c r="J1895" s="58"/>
    </row>
    <row r="1896" spans="1:10" ht="51" x14ac:dyDescent="0.2">
      <c r="A1896" s="58"/>
      <c r="B1896" s="572">
        <v>1888</v>
      </c>
      <c r="C1896" s="500" t="s">
        <v>13862</v>
      </c>
      <c r="D1896" s="426" t="s">
        <v>13863</v>
      </c>
      <c r="E1896" s="91" t="s">
        <v>13864</v>
      </c>
      <c r="F1896" s="67" t="s">
        <v>6884</v>
      </c>
      <c r="G1896" s="542"/>
      <c r="H1896" s="522"/>
      <c r="I1896" s="93"/>
      <c r="J1896" s="58"/>
    </row>
    <row r="1897" spans="1:10" ht="38.25" x14ac:dyDescent="0.2">
      <c r="A1897" s="58"/>
      <c r="B1897" s="565">
        <v>1889</v>
      </c>
      <c r="C1897" s="500" t="s">
        <v>5425</v>
      </c>
      <c r="D1897" s="426" t="s">
        <v>3198</v>
      </c>
      <c r="E1897" s="91" t="s">
        <v>6834</v>
      </c>
      <c r="F1897" s="67"/>
      <c r="G1897" s="542" t="s">
        <v>3486</v>
      </c>
      <c r="H1897" s="522" t="s">
        <v>3486</v>
      </c>
      <c r="I1897" s="540" t="s">
        <v>6970</v>
      </c>
      <c r="J1897" s="58"/>
    </row>
    <row r="1898" spans="1:10" ht="114.75" x14ac:dyDescent="0.2">
      <c r="A1898" s="58"/>
      <c r="B1898" s="572">
        <v>1890</v>
      </c>
      <c r="C1898" s="500" t="s">
        <v>3167</v>
      </c>
      <c r="D1898" s="426" t="s">
        <v>3166</v>
      </c>
      <c r="E1898" s="91" t="s">
        <v>6968</v>
      </c>
      <c r="F1898" s="67"/>
      <c r="G1898" s="542" t="s">
        <v>4094</v>
      </c>
      <c r="H1898" s="522" t="s">
        <v>1723</v>
      </c>
      <c r="I1898" s="540" t="s">
        <v>6970</v>
      </c>
      <c r="J1898" s="58"/>
    </row>
    <row r="1899" spans="1:10" ht="38.25" x14ac:dyDescent="0.2">
      <c r="A1899" s="58"/>
      <c r="B1899" s="572">
        <v>1891</v>
      </c>
      <c r="C1899" s="500" t="s">
        <v>5269</v>
      </c>
      <c r="D1899" s="426" t="s">
        <v>5270</v>
      </c>
      <c r="E1899" s="91" t="s">
        <v>5271</v>
      </c>
      <c r="F1899" s="67"/>
      <c r="G1899" s="542" t="s">
        <v>4094</v>
      </c>
      <c r="H1899" s="522"/>
      <c r="I1899" s="540" t="s">
        <v>6970</v>
      </c>
      <c r="J1899" s="58"/>
    </row>
    <row r="1900" spans="1:10" ht="38.25" x14ac:dyDescent="0.2">
      <c r="A1900" s="58"/>
      <c r="B1900" s="565">
        <v>1892</v>
      </c>
      <c r="C1900" s="500" t="s">
        <v>9148</v>
      </c>
      <c r="D1900" s="426" t="s">
        <v>9146</v>
      </c>
      <c r="E1900" s="91" t="s">
        <v>9149</v>
      </c>
      <c r="F1900" s="67"/>
      <c r="G1900" s="542" t="s">
        <v>3486</v>
      </c>
      <c r="H1900" s="522" t="s">
        <v>3486</v>
      </c>
      <c r="I1900" s="540" t="s">
        <v>6970</v>
      </c>
      <c r="J1900" s="58"/>
    </row>
    <row r="1901" spans="1:10" ht="63.75" x14ac:dyDescent="0.2">
      <c r="A1901" s="58"/>
      <c r="B1901" s="572">
        <v>1893</v>
      </c>
      <c r="C1901" s="500" t="s">
        <v>4540</v>
      </c>
      <c r="D1901" s="69" t="s">
        <v>7002</v>
      </c>
      <c r="E1901" s="70" t="s">
        <v>3738</v>
      </c>
      <c r="F1901" s="67"/>
      <c r="G1901" s="542" t="s">
        <v>1740</v>
      </c>
      <c r="H1901" s="522" t="s">
        <v>1732</v>
      </c>
      <c r="I1901" s="540" t="s">
        <v>6970</v>
      </c>
      <c r="J1901" s="58"/>
    </row>
    <row r="1902" spans="1:10" ht="38.25" x14ac:dyDescent="0.2">
      <c r="A1902" s="58"/>
      <c r="B1902" s="572">
        <v>1894</v>
      </c>
      <c r="C1902" s="500" t="s">
        <v>4781</v>
      </c>
      <c r="D1902" s="69" t="s">
        <v>4777</v>
      </c>
      <c r="E1902" s="70" t="s">
        <v>4782</v>
      </c>
      <c r="F1902" s="67"/>
      <c r="G1902" s="542" t="s">
        <v>4783</v>
      </c>
      <c r="H1902" s="522" t="s">
        <v>1741</v>
      </c>
      <c r="I1902" s="540" t="s">
        <v>6970</v>
      </c>
      <c r="J1902" s="58"/>
    </row>
    <row r="1903" spans="1:10" ht="25.5" x14ac:dyDescent="0.2">
      <c r="A1903" s="58"/>
      <c r="B1903" s="565">
        <v>1895</v>
      </c>
      <c r="C1903" s="500" t="s">
        <v>11959</v>
      </c>
      <c r="D1903" s="426" t="s">
        <v>2430</v>
      </c>
      <c r="E1903" s="91" t="s">
        <v>2431</v>
      </c>
      <c r="F1903" s="67"/>
      <c r="G1903" s="542" t="s">
        <v>3486</v>
      </c>
      <c r="H1903" s="522" t="s">
        <v>3486</v>
      </c>
      <c r="I1903" s="540" t="s">
        <v>6970</v>
      </c>
      <c r="J1903" s="58"/>
    </row>
    <row r="1904" spans="1:10" ht="25.5" x14ac:dyDescent="0.2">
      <c r="A1904" s="58"/>
      <c r="B1904" s="572">
        <v>1896</v>
      </c>
      <c r="C1904" s="500" t="s">
        <v>11960</v>
      </c>
      <c r="D1904" s="426" t="s">
        <v>11961</v>
      </c>
      <c r="E1904" s="91" t="s">
        <v>11962</v>
      </c>
      <c r="F1904" s="67"/>
      <c r="G1904" s="542"/>
      <c r="H1904" s="522"/>
      <c r="I1904" s="540"/>
      <c r="J1904" s="58"/>
    </row>
    <row r="1905" spans="1:10" ht="51" x14ac:dyDescent="0.2">
      <c r="A1905" s="58"/>
      <c r="B1905" s="572">
        <v>1897</v>
      </c>
      <c r="C1905" s="500" t="s">
        <v>67</v>
      </c>
      <c r="D1905" s="426" t="s">
        <v>7806</v>
      </c>
      <c r="E1905" s="91" t="s">
        <v>7808</v>
      </c>
      <c r="F1905" s="67"/>
      <c r="G1905" s="542"/>
      <c r="H1905" s="522"/>
      <c r="I1905" s="540"/>
      <c r="J1905" s="58"/>
    </row>
    <row r="1906" spans="1:10" ht="89.25" x14ac:dyDescent="0.2">
      <c r="A1906" s="58"/>
      <c r="B1906" s="565">
        <v>1898</v>
      </c>
      <c r="C1906" s="500" t="s">
        <v>68</v>
      </c>
      <c r="D1906" s="426" t="s">
        <v>56</v>
      </c>
      <c r="E1906" s="91" t="s">
        <v>69</v>
      </c>
      <c r="F1906" s="67"/>
      <c r="G1906" s="542"/>
      <c r="H1906" s="522"/>
      <c r="I1906" s="540"/>
      <c r="J1906" s="58"/>
    </row>
    <row r="1907" spans="1:10" ht="51" x14ac:dyDescent="0.2">
      <c r="A1907" s="58"/>
      <c r="B1907" s="572">
        <v>1899</v>
      </c>
      <c r="C1907" s="500" t="s">
        <v>12808</v>
      </c>
      <c r="D1907" s="426" t="s">
        <v>12806</v>
      </c>
      <c r="E1907" s="91" t="s">
        <v>12809</v>
      </c>
      <c r="F1907" s="67"/>
      <c r="G1907" s="542"/>
      <c r="H1907" s="522"/>
      <c r="I1907" s="540"/>
      <c r="J1907" s="58"/>
    </row>
    <row r="1908" spans="1:10" ht="76.5" x14ac:dyDescent="0.2">
      <c r="A1908" s="58"/>
      <c r="B1908" s="572">
        <v>1900</v>
      </c>
      <c r="C1908" s="500" t="s">
        <v>9772</v>
      </c>
      <c r="D1908" s="426" t="s">
        <v>9763</v>
      </c>
      <c r="E1908" s="91" t="s">
        <v>9771</v>
      </c>
      <c r="F1908" s="67"/>
      <c r="G1908" s="542"/>
      <c r="H1908" s="522"/>
      <c r="I1908" s="540"/>
      <c r="J1908" s="58"/>
    </row>
    <row r="1909" spans="1:10" ht="51" x14ac:dyDescent="0.2">
      <c r="A1909" s="58"/>
      <c r="B1909" s="565">
        <v>1901</v>
      </c>
      <c r="C1909" s="500" t="s">
        <v>8679</v>
      </c>
      <c r="D1909" s="426" t="s">
        <v>156</v>
      </c>
      <c r="E1909" s="91" t="s">
        <v>7449</v>
      </c>
      <c r="F1909" s="67"/>
      <c r="G1909" s="542"/>
      <c r="H1909" s="522"/>
      <c r="I1909" s="540"/>
      <c r="J1909" s="58"/>
    </row>
    <row r="1910" spans="1:10" ht="51" x14ac:dyDescent="0.2">
      <c r="A1910" s="58"/>
      <c r="B1910" s="572">
        <v>1902</v>
      </c>
      <c r="C1910" s="500" t="s">
        <v>7430</v>
      </c>
      <c r="D1910" s="426" t="s">
        <v>156</v>
      </c>
      <c r="E1910" s="91" t="s">
        <v>7447</v>
      </c>
      <c r="F1910" s="67"/>
      <c r="G1910" s="542"/>
      <c r="H1910" s="522"/>
      <c r="I1910" s="540"/>
      <c r="J1910" s="58"/>
    </row>
    <row r="1911" spans="1:10" ht="38.25" x14ac:dyDescent="0.2">
      <c r="A1911" s="58"/>
      <c r="B1911" s="572">
        <v>1903</v>
      </c>
      <c r="C1911" s="500" t="s">
        <v>7431</v>
      </c>
      <c r="D1911" s="426" t="s">
        <v>156</v>
      </c>
      <c r="E1911" s="91" t="s">
        <v>7448</v>
      </c>
      <c r="F1911" s="67"/>
      <c r="G1911" s="542"/>
      <c r="H1911" s="522"/>
      <c r="I1911" s="540"/>
      <c r="J1911" s="58"/>
    </row>
    <row r="1912" spans="1:10" ht="25.5" x14ac:dyDescent="0.2">
      <c r="A1912" s="58"/>
      <c r="B1912" s="565">
        <v>1904</v>
      </c>
      <c r="C1912" s="500" t="s">
        <v>7432</v>
      </c>
      <c r="D1912" s="426" t="s">
        <v>156</v>
      </c>
      <c r="E1912" s="91" t="s">
        <v>7450</v>
      </c>
      <c r="F1912" s="67"/>
      <c r="G1912" s="542"/>
      <c r="H1912" s="522"/>
      <c r="I1912" s="540"/>
      <c r="J1912" s="58"/>
    </row>
    <row r="1913" spans="1:10" ht="25.5" x14ac:dyDescent="0.2">
      <c r="A1913" s="58"/>
      <c r="B1913" s="572">
        <v>1905</v>
      </c>
      <c r="C1913" s="500" t="s">
        <v>7008</v>
      </c>
      <c r="D1913" s="426" t="s">
        <v>7009</v>
      </c>
      <c r="E1913" s="91" t="s">
        <v>7010</v>
      </c>
      <c r="F1913" s="67"/>
      <c r="G1913" s="542"/>
      <c r="H1913" s="522"/>
      <c r="I1913" s="540"/>
      <c r="J1913" s="58"/>
    </row>
    <row r="1914" spans="1:10" ht="63.75" x14ac:dyDescent="0.2">
      <c r="A1914" s="58"/>
      <c r="B1914" s="572">
        <v>1906</v>
      </c>
      <c r="C1914" s="500" t="s">
        <v>1568</v>
      </c>
      <c r="D1914" s="426" t="s">
        <v>2788</v>
      </c>
      <c r="E1914" s="91" t="s">
        <v>680</v>
      </c>
      <c r="F1914" s="67"/>
      <c r="G1914" s="542"/>
      <c r="H1914" s="522"/>
      <c r="I1914" s="540"/>
      <c r="J1914" s="58"/>
    </row>
    <row r="1915" spans="1:10" x14ac:dyDescent="0.2">
      <c r="A1915" s="58"/>
      <c r="B1915" s="565">
        <v>1907</v>
      </c>
      <c r="C1915" s="500" t="s">
        <v>1904</v>
      </c>
      <c r="D1915" s="426" t="s">
        <v>1905</v>
      </c>
      <c r="E1915" s="91" t="s">
        <v>4956</v>
      </c>
      <c r="F1915" s="67"/>
      <c r="G1915" s="542" t="s">
        <v>3486</v>
      </c>
      <c r="H1915" s="522" t="s">
        <v>3486</v>
      </c>
      <c r="I1915" s="68" t="s">
        <v>8127</v>
      </c>
      <c r="J1915" s="58"/>
    </row>
    <row r="1916" spans="1:10" ht="63.75" x14ac:dyDescent="0.2">
      <c r="A1916" s="58"/>
      <c r="B1916" s="572">
        <v>1908</v>
      </c>
      <c r="C1916" s="500" t="s">
        <v>10741</v>
      </c>
      <c r="D1916" s="426" t="s">
        <v>10737</v>
      </c>
      <c r="E1916" s="91" t="s">
        <v>10742</v>
      </c>
      <c r="F1916" s="91"/>
      <c r="G1916" s="542"/>
      <c r="H1916" s="522"/>
      <c r="I1916" s="540" t="s">
        <v>8127</v>
      </c>
      <c r="J1916" s="58"/>
    </row>
    <row r="1917" spans="1:10" ht="25.5" x14ac:dyDescent="0.2">
      <c r="A1917" s="58"/>
      <c r="B1917" s="572">
        <v>1909</v>
      </c>
      <c r="C1917" s="500" t="s">
        <v>10532</v>
      </c>
      <c r="D1917" s="426" t="s">
        <v>10526</v>
      </c>
      <c r="E1917" s="91" t="s">
        <v>10533</v>
      </c>
      <c r="F1917" s="67"/>
      <c r="G1917" s="542"/>
      <c r="H1917" s="522"/>
      <c r="I1917" s="68"/>
      <c r="J1917" s="58"/>
    </row>
    <row r="1918" spans="1:10" ht="25.5" x14ac:dyDescent="0.2">
      <c r="A1918" s="58"/>
      <c r="B1918" s="565">
        <v>1910</v>
      </c>
      <c r="C1918" s="500" t="s">
        <v>11155</v>
      </c>
      <c r="D1918" s="426" t="s">
        <v>11123</v>
      </c>
      <c r="E1918" s="91" t="s">
        <v>740</v>
      </c>
      <c r="F1918" s="67"/>
      <c r="G1918" s="542"/>
      <c r="H1918" s="522"/>
      <c r="I1918" s="68"/>
      <c r="J1918" s="58"/>
    </row>
    <row r="1919" spans="1:10" ht="25.5" x14ac:dyDescent="0.2">
      <c r="A1919" s="58"/>
      <c r="B1919" s="572">
        <v>1911</v>
      </c>
      <c r="C1919" s="500" t="s">
        <v>4768</v>
      </c>
      <c r="D1919" s="426" t="s">
        <v>2110</v>
      </c>
      <c r="E1919" s="91" t="s">
        <v>2423</v>
      </c>
      <c r="F1919" s="67"/>
      <c r="G1919" s="542" t="s">
        <v>3486</v>
      </c>
      <c r="H1919" s="522" t="s">
        <v>3486</v>
      </c>
      <c r="I1919" s="540" t="s">
        <v>6970</v>
      </c>
      <c r="J1919" s="58"/>
    </row>
    <row r="1920" spans="1:10" ht="25.5" x14ac:dyDescent="0.2">
      <c r="A1920" s="58"/>
      <c r="B1920" s="572">
        <v>1912</v>
      </c>
      <c r="C1920" s="500" t="s">
        <v>5622</v>
      </c>
      <c r="D1920" s="426" t="s">
        <v>6207</v>
      </c>
      <c r="E1920" s="91" t="s">
        <v>5623</v>
      </c>
      <c r="F1920" s="67"/>
      <c r="G1920" s="542" t="s">
        <v>3486</v>
      </c>
      <c r="H1920" s="522" t="s">
        <v>3486</v>
      </c>
      <c r="I1920" s="540" t="s">
        <v>6970</v>
      </c>
      <c r="J1920" s="58"/>
    </row>
    <row r="1921" spans="1:10" ht="25.5" x14ac:dyDescent="0.2">
      <c r="A1921" s="58"/>
      <c r="B1921" s="565">
        <v>1913</v>
      </c>
      <c r="C1921" s="500" t="s">
        <v>5624</v>
      </c>
      <c r="D1921" s="69" t="s">
        <v>6969</v>
      </c>
      <c r="E1921" s="70" t="s">
        <v>6974</v>
      </c>
      <c r="F1921" s="67"/>
      <c r="G1921" s="542" t="s">
        <v>4094</v>
      </c>
      <c r="H1921" s="522" t="s">
        <v>3486</v>
      </c>
      <c r="I1921" s="540" t="s">
        <v>6970</v>
      </c>
      <c r="J1921" s="58"/>
    </row>
    <row r="1922" spans="1:10" ht="51" x14ac:dyDescent="0.2">
      <c r="A1922" s="58"/>
      <c r="B1922" s="572">
        <v>1914</v>
      </c>
      <c r="C1922" s="500" t="s">
        <v>5625</v>
      </c>
      <c r="D1922" s="426" t="s">
        <v>7271</v>
      </c>
      <c r="E1922" s="91" t="s">
        <v>5626</v>
      </c>
      <c r="F1922" s="67"/>
      <c r="G1922" s="542" t="s">
        <v>3486</v>
      </c>
      <c r="H1922" s="522" t="s">
        <v>3486</v>
      </c>
      <c r="I1922" s="540" t="s">
        <v>6970</v>
      </c>
      <c r="J1922" s="58"/>
    </row>
    <row r="1923" spans="1:10" ht="25.5" x14ac:dyDescent="0.2">
      <c r="A1923" s="58"/>
      <c r="B1923" s="572">
        <v>1915</v>
      </c>
      <c r="C1923" s="500" t="s">
        <v>3600</v>
      </c>
      <c r="D1923" s="426" t="s">
        <v>4766</v>
      </c>
      <c r="E1923" s="91" t="s">
        <v>5627</v>
      </c>
      <c r="F1923" s="67"/>
      <c r="G1923" s="542" t="s">
        <v>3486</v>
      </c>
      <c r="H1923" s="522" t="s">
        <v>3486</v>
      </c>
      <c r="I1923" s="540" t="s">
        <v>6970</v>
      </c>
      <c r="J1923" s="58"/>
    </row>
    <row r="1924" spans="1:10" ht="38.25" x14ac:dyDescent="0.2">
      <c r="A1924" s="58"/>
      <c r="B1924" s="565">
        <v>1916</v>
      </c>
      <c r="C1924" s="500" t="s">
        <v>1973</v>
      </c>
      <c r="D1924" s="426" t="s">
        <v>1974</v>
      </c>
      <c r="E1924" s="91" t="s">
        <v>2152</v>
      </c>
      <c r="F1924" s="67"/>
      <c r="G1924" s="542" t="s">
        <v>3486</v>
      </c>
      <c r="H1924" s="522" t="s">
        <v>3486</v>
      </c>
      <c r="I1924" s="540" t="s">
        <v>6970</v>
      </c>
      <c r="J1924" s="58"/>
    </row>
    <row r="1925" spans="1:10" ht="25.5" x14ac:dyDescent="0.2">
      <c r="A1925" s="58"/>
      <c r="B1925" s="572">
        <v>1917</v>
      </c>
      <c r="C1925" s="500" t="s">
        <v>8878</v>
      </c>
      <c r="D1925" s="426" t="s">
        <v>8879</v>
      </c>
      <c r="E1925" s="91" t="s">
        <v>8880</v>
      </c>
      <c r="F1925" s="67"/>
      <c r="G1925" s="542" t="s">
        <v>3486</v>
      </c>
      <c r="H1925" s="522" t="s">
        <v>3486</v>
      </c>
      <c r="I1925" s="540" t="s">
        <v>6970</v>
      </c>
      <c r="J1925" s="58"/>
    </row>
    <row r="1926" spans="1:10" ht="38.25" x14ac:dyDescent="0.2">
      <c r="A1926" s="58"/>
      <c r="B1926" s="572">
        <v>1918</v>
      </c>
      <c r="C1926" s="500" t="s">
        <v>997</v>
      </c>
      <c r="D1926" s="426" t="s">
        <v>998</v>
      </c>
      <c r="E1926" s="91" t="s">
        <v>999</v>
      </c>
      <c r="F1926" s="67"/>
      <c r="G1926" s="542" t="s">
        <v>3486</v>
      </c>
      <c r="H1926" s="522" t="s">
        <v>3486</v>
      </c>
      <c r="I1926" s="540" t="s">
        <v>6970</v>
      </c>
      <c r="J1926" s="58"/>
    </row>
    <row r="1927" spans="1:10" ht="25.5" x14ac:dyDescent="0.2">
      <c r="A1927" s="58"/>
      <c r="B1927" s="565">
        <v>1919</v>
      </c>
      <c r="C1927" s="500" t="s">
        <v>2193</v>
      </c>
      <c r="D1927" s="426" t="s">
        <v>2192</v>
      </c>
      <c r="E1927" s="91" t="s">
        <v>551</v>
      </c>
      <c r="F1927" s="67"/>
      <c r="G1927" s="542" t="s">
        <v>3486</v>
      </c>
      <c r="H1927" s="522" t="s">
        <v>3486</v>
      </c>
      <c r="I1927" s="540" t="s">
        <v>6970</v>
      </c>
      <c r="J1927" s="58"/>
    </row>
    <row r="1928" spans="1:10" ht="38.25" x14ac:dyDescent="0.2">
      <c r="A1928" s="58"/>
      <c r="B1928" s="572">
        <v>1920</v>
      </c>
      <c r="C1928" s="500" t="s">
        <v>7731</v>
      </c>
      <c r="D1928" s="426" t="s">
        <v>7728</v>
      </c>
      <c r="E1928" s="91" t="s">
        <v>7732</v>
      </c>
      <c r="F1928" s="67"/>
      <c r="G1928" s="542" t="s">
        <v>3486</v>
      </c>
      <c r="H1928" s="522" t="s">
        <v>3486</v>
      </c>
      <c r="I1928" s="540" t="s">
        <v>6970</v>
      </c>
      <c r="J1928" s="58"/>
    </row>
    <row r="1929" spans="1:10" ht="51" x14ac:dyDescent="0.2">
      <c r="A1929" s="58"/>
      <c r="B1929" s="572">
        <v>1921</v>
      </c>
      <c r="C1929" s="500" t="s">
        <v>526</v>
      </c>
      <c r="D1929" s="426" t="s">
        <v>523</v>
      </c>
      <c r="E1929" s="91" t="s">
        <v>0</v>
      </c>
      <c r="F1929" s="67"/>
      <c r="G1929" s="542" t="s">
        <v>3486</v>
      </c>
      <c r="H1929" s="522" t="s">
        <v>3486</v>
      </c>
      <c r="I1929" s="540" t="s">
        <v>6970</v>
      </c>
      <c r="J1929" s="58"/>
    </row>
    <row r="1930" spans="1:10" ht="51" x14ac:dyDescent="0.2">
      <c r="A1930" s="58"/>
      <c r="B1930" s="565">
        <v>1922</v>
      </c>
      <c r="C1930" s="500" t="s">
        <v>11125</v>
      </c>
      <c r="D1930" s="426" t="s">
        <v>11123</v>
      </c>
      <c r="E1930" s="91" t="s">
        <v>11127</v>
      </c>
      <c r="F1930" s="67"/>
      <c r="G1930" s="542" t="s">
        <v>3486</v>
      </c>
      <c r="H1930" s="522" t="s">
        <v>3486</v>
      </c>
      <c r="I1930" s="540" t="s">
        <v>6970</v>
      </c>
      <c r="J1930" s="58"/>
    </row>
    <row r="1931" spans="1:10" ht="76.5" x14ac:dyDescent="0.2">
      <c r="A1931" s="58"/>
      <c r="B1931" s="572">
        <v>1923</v>
      </c>
      <c r="C1931" s="500" t="s">
        <v>11126</v>
      </c>
      <c r="D1931" s="426" t="s">
        <v>11123</v>
      </c>
      <c r="E1931" s="91" t="s">
        <v>11128</v>
      </c>
      <c r="F1931" s="67"/>
      <c r="G1931" s="542" t="s">
        <v>3486</v>
      </c>
      <c r="H1931" s="522" t="s">
        <v>3486</v>
      </c>
      <c r="I1931" s="540" t="s">
        <v>6970</v>
      </c>
      <c r="J1931" s="58"/>
    </row>
    <row r="1932" spans="1:10" ht="38.25" x14ac:dyDescent="0.2">
      <c r="A1932" s="58"/>
      <c r="B1932" s="572">
        <v>1924</v>
      </c>
      <c r="C1932" s="500" t="s">
        <v>11435</v>
      </c>
      <c r="D1932" s="426" t="s">
        <v>11436</v>
      </c>
      <c r="E1932" s="91" t="s">
        <v>11437</v>
      </c>
      <c r="F1932" s="67"/>
      <c r="G1932" s="542" t="s">
        <v>3486</v>
      </c>
      <c r="H1932" s="522" t="s">
        <v>3486</v>
      </c>
      <c r="I1932" s="540" t="s">
        <v>6970</v>
      </c>
      <c r="J1932" s="58"/>
    </row>
    <row r="1933" spans="1:10" ht="38.25" x14ac:dyDescent="0.2">
      <c r="A1933" s="58"/>
      <c r="B1933" s="565">
        <v>1925</v>
      </c>
      <c r="C1933" s="500" t="s">
        <v>12891</v>
      </c>
      <c r="D1933" s="426" t="s">
        <v>12892</v>
      </c>
      <c r="E1933" s="91" t="s">
        <v>12893</v>
      </c>
      <c r="F1933" s="67"/>
      <c r="G1933" s="542"/>
      <c r="H1933" s="522"/>
      <c r="I1933" s="540"/>
      <c r="J1933" s="58"/>
    </row>
    <row r="1934" spans="1:10" ht="25.5" x14ac:dyDescent="0.2">
      <c r="A1934" s="58"/>
      <c r="B1934" s="572">
        <v>1926</v>
      </c>
      <c r="C1934" s="500" t="s">
        <v>638</v>
      </c>
      <c r="D1934" s="426" t="s">
        <v>7487</v>
      </c>
      <c r="E1934" s="91" t="s">
        <v>4239</v>
      </c>
      <c r="F1934" s="67"/>
      <c r="G1934" s="542" t="s">
        <v>3487</v>
      </c>
      <c r="H1934" s="522" t="s">
        <v>4095</v>
      </c>
      <c r="I1934" s="540" t="s">
        <v>1728</v>
      </c>
      <c r="J1934" s="58"/>
    </row>
    <row r="1935" spans="1:10" x14ac:dyDescent="0.2">
      <c r="A1935" s="58"/>
      <c r="B1935" s="572">
        <v>1927</v>
      </c>
      <c r="C1935" s="500" t="s">
        <v>639</v>
      </c>
      <c r="D1935" s="426" t="s">
        <v>1687</v>
      </c>
      <c r="E1935" s="91" t="s">
        <v>5539</v>
      </c>
      <c r="F1935" s="67"/>
      <c r="G1935" s="542" t="s">
        <v>3487</v>
      </c>
      <c r="H1935" s="522" t="s">
        <v>4096</v>
      </c>
      <c r="I1935" s="540" t="s">
        <v>1728</v>
      </c>
      <c r="J1935" s="58"/>
    </row>
    <row r="1936" spans="1:10" x14ac:dyDescent="0.2">
      <c r="A1936" s="58"/>
      <c r="B1936" s="565">
        <v>1928</v>
      </c>
      <c r="C1936" s="500" t="s">
        <v>4241</v>
      </c>
      <c r="D1936" s="426" t="s">
        <v>2297</v>
      </c>
      <c r="E1936" s="91" t="s">
        <v>4242</v>
      </c>
      <c r="F1936" s="67"/>
      <c r="G1936" s="542" t="s">
        <v>3487</v>
      </c>
      <c r="H1936" s="522" t="s">
        <v>4097</v>
      </c>
      <c r="I1936" s="540" t="s">
        <v>1728</v>
      </c>
      <c r="J1936" s="58"/>
    </row>
    <row r="1937" spans="1:10" x14ac:dyDescent="0.2">
      <c r="A1937" s="58"/>
      <c r="B1937" s="572">
        <v>1929</v>
      </c>
      <c r="C1937" s="500" t="s">
        <v>2296</v>
      </c>
      <c r="D1937" s="69" t="s">
        <v>5119</v>
      </c>
      <c r="E1937" s="91" t="s">
        <v>4240</v>
      </c>
      <c r="F1937" s="67"/>
      <c r="G1937" s="542" t="s">
        <v>3487</v>
      </c>
      <c r="H1937" s="522" t="s">
        <v>4098</v>
      </c>
      <c r="I1937" s="540" t="s">
        <v>1728</v>
      </c>
      <c r="J1937" s="58"/>
    </row>
    <row r="1938" spans="1:10" x14ac:dyDescent="0.2">
      <c r="A1938" s="58"/>
      <c r="B1938" s="572">
        <v>1930</v>
      </c>
      <c r="C1938" s="500" t="s">
        <v>2702</v>
      </c>
      <c r="D1938" s="69" t="s">
        <v>2700</v>
      </c>
      <c r="E1938" s="91" t="s">
        <v>2701</v>
      </c>
      <c r="F1938" s="67"/>
      <c r="G1938" s="542" t="s">
        <v>3486</v>
      </c>
      <c r="H1938" s="522" t="s">
        <v>3486</v>
      </c>
      <c r="I1938" s="540" t="s">
        <v>1728</v>
      </c>
      <c r="J1938" s="58"/>
    </row>
    <row r="1939" spans="1:10" ht="25.5" x14ac:dyDescent="0.2">
      <c r="A1939" s="58"/>
      <c r="B1939" s="565">
        <v>1931</v>
      </c>
      <c r="C1939" s="500" t="s">
        <v>2703</v>
      </c>
      <c r="D1939" s="426" t="s">
        <v>3200</v>
      </c>
      <c r="E1939" s="91" t="s">
        <v>6140</v>
      </c>
      <c r="F1939" s="67"/>
      <c r="G1939" s="542" t="s">
        <v>3486</v>
      </c>
      <c r="H1939" s="522" t="s">
        <v>3486</v>
      </c>
      <c r="I1939" s="540" t="s">
        <v>1728</v>
      </c>
      <c r="J1939" s="58"/>
    </row>
    <row r="1940" spans="1:10" x14ac:dyDescent="0.2">
      <c r="A1940" s="58"/>
      <c r="B1940" s="572">
        <v>1932</v>
      </c>
      <c r="C1940" s="500" t="s">
        <v>3575</v>
      </c>
      <c r="D1940" s="426" t="s">
        <v>8372</v>
      </c>
      <c r="E1940" s="91" t="s">
        <v>3576</v>
      </c>
      <c r="F1940" s="67"/>
      <c r="G1940" s="542" t="s">
        <v>3486</v>
      </c>
      <c r="H1940" s="522" t="s">
        <v>3486</v>
      </c>
      <c r="I1940" s="540" t="s">
        <v>1728</v>
      </c>
      <c r="J1940" s="58"/>
    </row>
    <row r="1941" spans="1:10" ht="38.25" x14ac:dyDescent="0.2">
      <c r="A1941" s="58"/>
      <c r="B1941" s="572">
        <v>1933</v>
      </c>
      <c r="C1941" s="500" t="s">
        <v>7522</v>
      </c>
      <c r="D1941" s="69" t="s">
        <v>7521</v>
      </c>
      <c r="E1941" s="91" t="s">
        <v>10565</v>
      </c>
      <c r="F1941" s="67"/>
      <c r="G1941" s="542" t="s">
        <v>3486</v>
      </c>
      <c r="H1941" s="522" t="s">
        <v>3486</v>
      </c>
      <c r="I1941" s="540" t="s">
        <v>1728</v>
      </c>
      <c r="J1941" s="58"/>
    </row>
    <row r="1942" spans="1:10" ht="38.25" x14ac:dyDescent="0.2">
      <c r="A1942" s="58"/>
      <c r="B1942" s="565">
        <v>1934</v>
      </c>
      <c r="C1942" s="500" t="s">
        <v>3757</v>
      </c>
      <c r="D1942" s="426" t="s">
        <v>3756</v>
      </c>
      <c r="E1942" s="91" t="s">
        <v>3755</v>
      </c>
      <c r="F1942" s="67"/>
      <c r="G1942" s="542" t="s">
        <v>3486</v>
      </c>
      <c r="H1942" s="522" t="s">
        <v>3486</v>
      </c>
      <c r="I1942" s="540" t="s">
        <v>1728</v>
      </c>
      <c r="J1942" s="58"/>
    </row>
    <row r="1943" spans="1:10" x14ac:dyDescent="0.2">
      <c r="A1943" s="58"/>
      <c r="B1943" s="572">
        <v>1935</v>
      </c>
      <c r="C1943" s="500" t="s">
        <v>9104</v>
      </c>
      <c r="D1943" s="426" t="s">
        <v>5207</v>
      </c>
      <c r="E1943" s="91" t="s">
        <v>9105</v>
      </c>
      <c r="F1943" s="67"/>
      <c r="G1943" s="542" t="s">
        <v>3486</v>
      </c>
      <c r="H1943" s="522" t="s">
        <v>3486</v>
      </c>
      <c r="I1943" s="540" t="s">
        <v>1728</v>
      </c>
      <c r="J1943" s="58"/>
    </row>
    <row r="1944" spans="1:10" ht="25.5" x14ac:dyDescent="0.2">
      <c r="A1944" s="58"/>
      <c r="B1944" s="572">
        <v>1936</v>
      </c>
      <c r="C1944" s="500" t="s">
        <v>6431</v>
      </c>
      <c r="D1944" s="426" t="s">
        <v>6427</v>
      </c>
      <c r="E1944" s="91" t="s">
        <v>6432</v>
      </c>
      <c r="F1944" s="67"/>
      <c r="G1944" s="542" t="s">
        <v>3486</v>
      </c>
      <c r="H1944" s="522" t="s">
        <v>3486</v>
      </c>
      <c r="I1944" s="540" t="s">
        <v>1728</v>
      </c>
      <c r="J1944" s="58"/>
    </row>
    <row r="1945" spans="1:10" x14ac:dyDescent="0.2">
      <c r="A1945" s="58"/>
      <c r="B1945" s="565">
        <v>1937</v>
      </c>
      <c r="C1945" s="500" t="s">
        <v>2041</v>
      </c>
      <c r="D1945" s="426" t="s">
        <v>2042</v>
      </c>
      <c r="E1945" s="91" t="s">
        <v>2043</v>
      </c>
      <c r="F1945" s="67"/>
      <c r="G1945" s="542"/>
      <c r="H1945" s="522"/>
      <c r="I1945" s="540"/>
      <c r="J1945" s="58"/>
    </row>
    <row r="1946" spans="1:10" ht="25.5" x14ac:dyDescent="0.2">
      <c r="A1946" s="58"/>
      <c r="B1946" s="572">
        <v>1938</v>
      </c>
      <c r="C1946" s="500" t="s">
        <v>9638</v>
      </c>
      <c r="D1946" s="426" t="s">
        <v>9639</v>
      </c>
      <c r="E1946" s="91" t="s">
        <v>9640</v>
      </c>
      <c r="F1946" s="67"/>
      <c r="G1946" s="542"/>
      <c r="H1946" s="522"/>
      <c r="I1946" s="540"/>
      <c r="J1946" s="58"/>
    </row>
    <row r="1947" spans="1:10" x14ac:dyDescent="0.2">
      <c r="A1947" s="58"/>
      <c r="B1947" s="572">
        <v>1939</v>
      </c>
      <c r="C1947" s="500" t="s">
        <v>9642</v>
      </c>
      <c r="D1947" s="426" t="s">
        <v>9639</v>
      </c>
      <c r="E1947" s="91" t="s">
        <v>9643</v>
      </c>
      <c r="F1947" s="67"/>
      <c r="G1947" s="542"/>
      <c r="H1947" s="522"/>
      <c r="I1947" s="540"/>
      <c r="J1947" s="58"/>
    </row>
    <row r="1948" spans="1:10" ht="89.25" x14ac:dyDescent="0.2">
      <c r="A1948" s="58"/>
      <c r="B1948" s="565">
        <v>1940</v>
      </c>
      <c r="C1948" s="500" t="s">
        <v>10564</v>
      </c>
      <c r="D1948" s="426" t="s">
        <v>10554</v>
      </c>
      <c r="E1948" s="91" t="s">
        <v>10566</v>
      </c>
      <c r="F1948" s="67"/>
      <c r="G1948" s="542" t="s">
        <v>3486</v>
      </c>
      <c r="H1948" s="522" t="s">
        <v>3486</v>
      </c>
      <c r="I1948" s="540" t="s">
        <v>1728</v>
      </c>
      <c r="J1948" s="58"/>
    </row>
    <row r="1949" spans="1:10" x14ac:dyDescent="0.2">
      <c r="A1949" s="58"/>
      <c r="B1949" s="572">
        <v>1941</v>
      </c>
      <c r="C1949" s="500" t="s">
        <v>12699</v>
      </c>
      <c r="D1949" s="426" t="s">
        <v>12697</v>
      </c>
      <c r="E1949" s="91" t="s">
        <v>12700</v>
      </c>
      <c r="F1949" s="67"/>
      <c r="G1949" s="542"/>
      <c r="H1949" s="522"/>
      <c r="I1949" s="540"/>
      <c r="J1949" s="58"/>
    </row>
    <row r="1950" spans="1:10" ht="51" x14ac:dyDescent="0.2">
      <c r="A1950" s="58"/>
      <c r="B1950" s="572">
        <v>1942</v>
      </c>
      <c r="C1950" s="500" t="s">
        <v>14637</v>
      </c>
      <c r="D1950" s="426" t="s">
        <v>14638</v>
      </c>
      <c r="E1950" s="91" t="s">
        <v>14639</v>
      </c>
      <c r="F1950" s="67"/>
      <c r="G1950" s="542" t="s">
        <v>3486</v>
      </c>
      <c r="H1950" s="522" t="s">
        <v>3486</v>
      </c>
      <c r="I1950" s="540" t="s">
        <v>1728</v>
      </c>
      <c r="J1950" s="58"/>
    </row>
    <row r="1951" spans="1:10" x14ac:dyDescent="0.2">
      <c r="A1951" s="58"/>
      <c r="B1951" s="565">
        <v>1943</v>
      </c>
      <c r="C1951" s="500" t="s">
        <v>11012</v>
      </c>
      <c r="D1951" s="426" t="s">
        <v>11067</v>
      </c>
      <c r="E1951" s="91" t="s">
        <v>11040</v>
      </c>
      <c r="F1951" s="67"/>
      <c r="G1951" s="542"/>
      <c r="H1951" s="522"/>
      <c r="I1951" s="540"/>
      <c r="J1951" s="58"/>
    </row>
    <row r="1952" spans="1:10" ht="25.5" x14ac:dyDescent="0.2">
      <c r="A1952" s="58"/>
      <c r="B1952" s="572">
        <v>1944</v>
      </c>
      <c r="C1952" s="500" t="s">
        <v>10414</v>
      </c>
      <c r="D1952" s="426" t="s">
        <v>10410</v>
      </c>
      <c r="E1952" s="91" t="s">
        <v>10415</v>
      </c>
      <c r="F1952" s="67"/>
      <c r="G1952" s="542"/>
      <c r="H1952" s="522"/>
      <c r="I1952" s="540"/>
      <c r="J1952" s="58"/>
    </row>
    <row r="1953" spans="1:10" ht="38.25" x14ac:dyDescent="0.2">
      <c r="A1953" s="58"/>
      <c r="B1953" s="572">
        <v>1945</v>
      </c>
      <c r="C1953" s="500" t="s">
        <v>12019</v>
      </c>
      <c r="D1953" s="426" t="s">
        <v>12020</v>
      </c>
      <c r="E1953" s="91" t="s">
        <v>12021</v>
      </c>
      <c r="F1953" s="67"/>
      <c r="G1953" s="542"/>
      <c r="H1953" s="522"/>
      <c r="I1953" s="540"/>
      <c r="J1953" s="58"/>
    </row>
    <row r="1954" spans="1:10" ht="51" x14ac:dyDescent="0.2">
      <c r="A1954" s="58"/>
      <c r="B1954" s="565">
        <v>1946</v>
      </c>
      <c r="C1954" s="500" t="s">
        <v>5896</v>
      </c>
      <c r="D1954" s="426" t="s">
        <v>7217</v>
      </c>
      <c r="E1954" s="91" t="s">
        <v>5897</v>
      </c>
      <c r="F1954" s="67"/>
      <c r="G1954" s="542"/>
      <c r="H1954" s="522"/>
      <c r="I1954" s="68" t="s">
        <v>3880</v>
      </c>
      <c r="J1954" s="58"/>
    </row>
    <row r="1955" spans="1:10" ht="25.5" x14ac:dyDescent="0.2">
      <c r="A1955" s="58"/>
      <c r="B1955" s="572">
        <v>1947</v>
      </c>
      <c r="C1955" s="500" t="s">
        <v>6145</v>
      </c>
      <c r="D1955" s="69" t="s">
        <v>6143</v>
      </c>
      <c r="E1955" s="91" t="s">
        <v>6146</v>
      </c>
      <c r="F1955" s="92" t="s">
        <v>7557</v>
      </c>
      <c r="G1955" s="542" t="s">
        <v>3486</v>
      </c>
      <c r="H1955" s="522" t="s">
        <v>3486</v>
      </c>
      <c r="I1955" s="68" t="s">
        <v>3880</v>
      </c>
      <c r="J1955" s="58"/>
    </row>
    <row r="1956" spans="1:10" ht="38.25" x14ac:dyDescent="0.2">
      <c r="A1956" s="58"/>
      <c r="B1956" s="572">
        <v>1948</v>
      </c>
      <c r="C1956" s="500" t="s">
        <v>10614</v>
      </c>
      <c r="D1956" s="426" t="s">
        <v>13632</v>
      </c>
      <c r="E1956" s="91" t="s">
        <v>13347</v>
      </c>
      <c r="F1956" s="92"/>
      <c r="G1956" s="542"/>
      <c r="H1956" s="522"/>
      <c r="I1956" s="68"/>
      <c r="J1956" s="58"/>
    </row>
    <row r="1957" spans="1:10" ht="38.25" x14ac:dyDescent="0.2">
      <c r="A1957" s="58"/>
      <c r="B1957" s="565">
        <v>1949</v>
      </c>
      <c r="C1957" s="500" t="s">
        <v>13344</v>
      </c>
      <c r="D1957" s="426" t="s">
        <v>13345</v>
      </c>
      <c r="E1957" s="91" t="s">
        <v>13346</v>
      </c>
      <c r="F1957" s="92"/>
      <c r="G1957" s="542"/>
      <c r="H1957" s="522"/>
      <c r="I1957" s="68"/>
      <c r="J1957" s="58"/>
    </row>
    <row r="1958" spans="1:10" ht="25.5" x14ac:dyDescent="0.2">
      <c r="A1958" s="58"/>
      <c r="B1958" s="572">
        <v>1950</v>
      </c>
      <c r="C1958" s="500" t="s">
        <v>11234</v>
      </c>
      <c r="D1958" s="426" t="s">
        <v>11224</v>
      </c>
      <c r="E1958" s="91" t="s">
        <v>11235</v>
      </c>
      <c r="F1958" s="92"/>
      <c r="G1958" s="542"/>
      <c r="H1958" s="522"/>
      <c r="I1958" s="68"/>
      <c r="J1958" s="58"/>
    </row>
    <row r="1959" spans="1:10" ht="38.25" x14ac:dyDescent="0.2">
      <c r="A1959" s="58"/>
      <c r="B1959" s="572">
        <v>1951</v>
      </c>
      <c r="C1959" s="500" t="s">
        <v>5342</v>
      </c>
      <c r="D1959" s="69" t="s">
        <v>5343</v>
      </c>
      <c r="E1959" s="91" t="s">
        <v>6650</v>
      </c>
      <c r="F1959" s="92" t="s">
        <v>7557</v>
      </c>
      <c r="G1959" s="542" t="s">
        <v>3486</v>
      </c>
      <c r="H1959" s="522" t="s">
        <v>3486</v>
      </c>
      <c r="I1959" s="68" t="s">
        <v>3880</v>
      </c>
      <c r="J1959" s="58"/>
    </row>
    <row r="1960" spans="1:10" ht="51" x14ac:dyDescent="0.2">
      <c r="A1960" s="58"/>
      <c r="B1960" s="565">
        <v>1952</v>
      </c>
      <c r="C1960" s="500" t="s">
        <v>4731</v>
      </c>
      <c r="D1960" s="69" t="s">
        <v>4732</v>
      </c>
      <c r="E1960" s="91" t="s">
        <v>4733</v>
      </c>
      <c r="F1960" s="92" t="s">
        <v>7557</v>
      </c>
      <c r="G1960" s="542" t="s">
        <v>3486</v>
      </c>
      <c r="H1960" s="522" t="s">
        <v>3486</v>
      </c>
      <c r="I1960" s="68" t="s">
        <v>3880</v>
      </c>
      <c r="J1960" s="58"/>
    </row>
    <row r="1961" spans="1:10" ht="25.5" x14ac:dyDescent="0.2">
      <c r="A1961" s="58"/>
      <c r="B1961" s="572">
        <v>1953</v>
      </c>
      <c r="C1961" s="500" t="s">
        <v>2405</v>
      </c>
      <c r="D1961" s="69" t="s">
        <v>2406</v>
      </c>
      <c r="E1961" s="91" t="s">
        <v>4165</v>
      </c>
      <c r="F1961" s="67"/>
      <c r="G1961" s="542" t="s">
        <v>3486</v>
      </c>
      <c r="H1961" s="522" t="s">
        <v>3486</v>
      </c>
      <c r="I1961" s="68" t="s">
        <v>3880</v>
      </c>
      <c r="J1961" s="58"/>
    </row>
    <row r="1962" spans="1:10" ht="25.5" x14ac:dyDescent="0.2">
      <c r="A1962" s="58"/>
      <c r="B1962" s="572">
        <v>1954</v>
      </c>
      <c r="C1962" s="500" t="s">
        <v>4215</v>
      </c>
      <c r="D1962" s="426" t="s">
        <v>1550</v>
      </c>
      <c r="E1962" s="91" t="s">
        <v>6598</v>
      </c>
      <c r="F1962" s="67"/>
      <c r="G1962" s="542" t="s">
        <v>3486</v>
      </c>
      <c r="H1962" s="522" t="s">
        <v>3486</v>
      </c>
      <c r="I1962" s="68" t="s">
        <v>3880</v>
      </c>
      <c r="J1962" s="58"/>
    </row>
    <row r="1963" spans="1:10" ht="63.75" x14ac:dyDescent="0.2">
      <c r="A1963" s="58"/>
      <c r="B1963" s="565">
        <v>1955</v>
      </c>
      <c r="C1963" s="500" t="s">
        <v>9630</v>
      </c>
      <c r="D1963" s="426" t="s">
        <v>9627</v>
      </c>
      <c r="E1963" s="91" t="s">
        <v>9631</v>
      </c>
      <c r="F1963" s="67"/>
      <c r="G1963" s="542"/>
      <c r="H1963" s="522"/>
      <c r="I1963" s="68"/>
      <c r="J1963" s="58"/>
    </row>
    <row r="1964" spans="1:10" ht="102" x14ac:dyDescent="0.2">
      <c r="A1964" s="58"/>
      <c r="B1964" s="572">
        <v>1956</v>
      </c>
      <c r="C1964" s="500" t="s">
        <v>10600</v>
      </c>
      <c r="D1964" s="426" t="s">
        <v>10601</v>
      </c>
      <c r="E1964" s="91" t="s">
        <v>10607</v>
      </c>
      <c r="F1964" s="67"/>
      <c r="G1964" s="542"/>
      <c r="H1964" s="522"/>
      <c r="I1964" s="68"/>
      <c r="J1964" s="58"/>
    </row>
    <row r="1965" spans="1:10" ht="63.75" x14ac:dyDescent="0.2">
      <c r="A1965" s="58"/>
      <c r="B1965" s="572">
        <v>1957</v>
      </c>
      <c r="C1965" s="500" t="s">
        <v>4304</v>
      </c>
      <c r="D1965" s="426" t="s">
        <v>4303</v>
      </c>
      <c r="E1965" s="91" t="s">
        <v>3038</v>
      </c>
      <c r="F1965" s="67"/>
      <c r="G1965" s="542" t="s">
        <v>3486</v>
      </c>
      <c r="H1965" s="522" t="s">
        <v>3486</v>
      </c>
      <c r="I1965" s="68" t="s">
        <v>1248</v>
      </c>
      <c r="J1965" s="58"/>
    </row>
    <row r="1966" spans="1:10" ht="76.5" x14ac:dyDescent="0.2">
      <c r="A1966" s="58"/>
      <c r="B1966" s="565">
        <v>1958</v>
      </c>
      <c r="C1966" s="500" t="s">
        <v>6434</v>
      </c>
      <c r="D1966" s="426" t="s">
        <v>6435</v>
      </c>
      <c r="E1966" s="91" t="s">
        <v>4500</v>
      </c>
      <c r="F1966" s="92"/>
      <c r="G1966" s="542" t="s">
        <v>3486</v>
      </c>
      <c r="H1966" s="522" t="s">
        <v>3486</v>
      </c>
      <c r="I1966" s="68" t="s">
        <v>3880</v>
      </c>
      <c r="J1966" s="58"/>
    </row>
    <row r="1967" spans="1:10" ht="25.5" x14ac:dyDescent="0.2">
      <c r="A1967" s="58"/>
      <c r="B1967" s="572">
        <v>1959</v>
      </c>
      <c r="C1967" s="500" t="s">
        <v>5114</v>
      </c>
      <c r="D1967" s="426" t="s">
        <v>8873</v>
      </c>
      <c r="E1967" s="91" t="s">
        <v>8872</v>
      </c>
      <c r="F1967" s="67"/>
      <c r="G1967" s="542" t="s">
        <v>3486</v>
      </c>
      <c r="H1967" s="522" t="s">
        <v>3486</v>
      </c>
      <c r="I1967" s="68" t="s">
        <v>5574</v>
      </c>
      <c r="J1967" s="58"/>
    </row>
    <row r="1968" spans="1:10" ht="25.5" x14ac:dyDescent="0.2">
      <c r="A1968" s="58"/>
      <c r="B1968" s="572">
        <v>1960</v>
      </c>
      <c r="C1968" s="500" t="s">
        <v>5115</v>
      </c>
      <c r="D1968" s="69" t="s">
        <v>5116</v>
      </c>
      <c r="E1968" s="91" t="s">
        <v>5031</v>
      </c>
      <c r="F1968" s="67"/>
      <c r="G1968" s="542" t="s">
        <v>3486</v>
      </c>
      <c r="H1968" s="522" t="s">
        <v>3486</v>
      </c>
      <c r="I1968" s="68" t="s">
        <v>5574</v>
      </c>
      <c r="J1968" s="58"/>
    </row>
    <row r="1969" spans="1:10" ht="38.25" x14ac:dyDescent="0.2">
      <c r="A1969" s="58"/>
      <c r="B1969" s="565">
        <v>1961</v>
      </c>
      <c r="C1969" s="500" t="s">
        <v>1969</v>
      </c>
      <c r="D1969" s="69" t="s">
        <v>2587</v>
      </c>
      <c r="E1969" s="91" t="s">
        <v>2595</v>
      </c>
      <c r="F1969" s="67"/>
      <c r="G1969" s="542"/>
      <c r="H1969" s="522"/>
      <c r="I1969" s="68"/>
      <c r="J1969" s="58"/>
    </row>
    <row r="1970" spans="1:10" ht="25.5" x14ac:dyDescent="0.2">
      <c r="A1970" s="58"/>
      <c r="B1970" s="572">
        <v>1962</v>
      </c>
      <c r="C1970" s="500" t="s">
        <v>1968</v>
      </c>
      <c r="D1970" s="69" t="s">
        <v>12285</v>
      </c>
      <c r="E1970" s="91" t="s">
        <v>12286</v>
      </c>
      <c r="F1970" s="67"/>
      <c r="G1970" s="542"/>
      <c r="H1970" s="522"/>
      <c r="I1970" s="68"/>
      <c r="J1970" s="58"/>
    </row>
    <row r="1971" spans="1:10" ht="25.5" x14ac:dyDescent="0.2">
      <c r="A1971" s="58"/>
      <c r="B1971" s="572">
        <v>1963</v>
      </c>
      <c r="C1971" s="500" t="s">
        <v>58</v>
      </c>
      <c r="D1971" s="426" t="s">
        <v>9506</v>
      </c>
      <c r="E1971" s="91" t="s">
        <v>9516</v>
      </c>
      <c r="F1971" s="67"/>
      <c r="G1971" s="542"/>
      <c r="H1971" s="522"/>
      <c r="I1971" s="68"/>
      <c r="J1971" s="58"/>
    </row>
    <row r="1972" spans="1:10" ht="25.5" x14ac:dyDescent="0.2">
      <c r="A1972" s="58"/>
      <c r="B1972" s="565">
        <v>1964</v>
      </c>
      <c r="C1972" s="500" t="s">
        <v>59</v>
      </c>
      <c r="D1972" s="426" t="s">
        <v>56</v>
      </c>
      <c r="E1972" s="91" t="s">
        <v>60</v>
      </c>
      <c r="F1972" s="67"/>
      <c r="G1972" s="542"/>
      <c r="H1972" s="522"/>
      <c r="I1972" s="68"/>
      <c r="J1972" s="58"/>
    </row>
    <row r="1973" spans="1:10" ht="25.5" x14ac:dyDescent="0.2">
      <c r="A1973" s="58"/>
      <c r="B1973" s="572">
        <v>1965</v>
      </c>
      <c r="C1973" s="500" t="s">
        <v>7016</v>
      </c>
      <c r="D1973" s="69" t="s">
        <v>7017</v>
      </c>
      <c r="E1973" s="91" t="s">
        <v>8430</v>
      </c>
      <c r="F1973" s="67"/>
      <c r="G1973" s="542"/>
      <c r="H1973" s="522"/>
      <c r="I1973" s="68"/>
      <c r="J1973" s="58"/>
    </row>
    <row r="1974" spans="1:10" ht="25.5" x14ac:dyDescent="0.2">
      <c r="A1974" s="58"/>
      <c r="B1974" s="572">
        <v>1966</v>
      </c>
      <c r="C1974" s="500" t="s">
        <v>7376</v>
      </c>
      <c r="D1974" s="426" t="s">
        <v>3750</v>
      </c>
      <c r="E1974" s="91" t="s">
        <v>3751</v>
      </c>
      <c r="F1974" s="67"/>
      <c r="G1974" s="542" t="s">
        <v>3486</v>
      </c>
      <c r="H1974" s="522" t="s">
        <v>3486</v>
      </c>
      <c r="I1974" s="68" t="s">
        <v>8127</v>
      </c>
      <c r="J1974" s="58"/>
    </row>
    <row r="1975" spans="1:10" ht="25.5" x14ac:dyDescent="0.2">
      <c r="A1975" s="58"/>
      <c r="B1975" s="565">
        <v>1967</v>
      </c>
      <c r="C1975" s="500" t="s">
        <v>7377</v>
      </c>
      <c r="D1975" s="426" t="s">
        <v>7371</v>
      </c>
      <c r="E1975" s="91" t="s">
        <v>7378</v>
      </c>
      <c r="F1975" s="67"/>
      <c r="G1975" s="542" t="s">
        <v>3486</v>
      </c>
      <c r="H1975" s="522" t="s">
        <v>3486</v>
      </c>
      <c r="I1975" s="68" t="s">
        <v>8127</v>
      </c>
      <c r="J1975" s="58"/>
    </row>
    <row r="1976" spans="1:10" x14ac:dyDescent="0.2">
      <c r="A1976" s="58"/>
      <c r="B1976" s="572">
        <v>1968</v>
      </c>
      <c r="C1976" s="500" t="s">
        <v>6729</v>
      </c>
      <c r="D1976" s="426" t="s">
        <v>5331</v>
      </c>
      <c r="E1976" s="91" t="s">
        <v>2081</v>
      </c>
      <c r="F1976" s="67"/>
      <c r="G1976" s="542" t="s">
        <v>3486</v>
      </c>
      <c r="H1976" s="522" t="s">
        <v>3486</v>
      </c>
      <c r="I1976" s="68" t="s">
        <v>1248</v>
      </c>
      <c r="J1976" s="58"/>
    </row>
    <row r="1977" spans="1:10" x14ac:dyDescent="0.2">
      <c r="A1977" s="58"/>
      <c r="B1977" s="572">
        <v>1969</v>
      </c>
      <c r="C1977" s="500" t="s">
        <v>6730</v>
      </c>
      <c r="D1977" s="426" t="s">
        <v>7392</v>
      </c>
      <c r="E1977" s="91" t="s">
        <v>7393</v>
      </c>
      <c r="F1977" s="67"/>
      <c r="G1977" s="542" t="s">
        <v>3486</v>
      </c>
      <c r="H1977" s="522" t="s">
        <v>3486</v>
      </c>
      <c r="I1977" s="68" t="s">
        <v>1248</v>
      </c>
      <c r="J1977" s="58"/>
    </row>
    <row r="1978" spans="1:10" ht="38.25" x14ac:dyDescent="0.2">
      <c r="A1978" s="58"/>
      <c r="B1978" s="565">
        <v>1970</v>
      </c>
      <c r="C1978" s="500" t="s">
        <v>7391</v>
      </c>
      <c r="D1978" s="426" t="s">
        <v>6727</v>
      </c>
      <c r="E1978" s="91" t="s">
        <v>6731</v>
      </c>
      <c r="F1978" s="67"/>
      <c r="G1978" s="542"/>
      <c r="H1978" s="522"/>
      <c r="I1978" s="68"/>
      <c r="J1978" s="58"/>
    </row>
    <row r="1979" spans="1:10" ht="25.5" x14ac:dyDescent="0.2">
      <c r="A1979" s="58"/>
      <c r="B1979" s="572">
        <v>1971</v>
      </c>
      <c r="C1979" s="500" t="s">
        <v>2998</v>
      </c>
      <c r="D1979" s="426" t="s">
        <v>5762</v>
      </c>
      <c r="E1979" s="91" t="s">
        <v>5763</v>
      </c>
      <c r="F1979" s="67"/>
      <c r="G1979" s="542" t="s">
        <v>3486</v>
      </c>
      <c r="H1979" s="522" t="s">
        <v>3486</v>
      </c>
      <c r="I1979" s="68" t="s">
        <v>3880</v>
      </c>
      <c r="J1979" s="58"/>
    </row>
    <row r="1980" spans="1:10" ht="102" x14ac:dyDescent="0.2">
      <c r="A1980" s="58"/>
      <c r="B1980" s="572">
        <v>1972</v>
      </c>
      <c r="C1980" s="500" t="s">
        <v>2999</v>
      </c>
      <c r="D1980" s="426" t="s">
        <v>5062</v>
      </c>
      <c r="E1980" s="91" t="s">
        <v>1802</v>
      </c>
      <c r="F1980" s="67"/>
      <c r="G1980" s="542"/>
      <c r="H1980" s="522"/>
      <c r="I1980" s="68"/>
      <c r="J1980" s="58"/>
    </row>
    <row r="1981" spans="1:10" ht="38.25" x14ac:dyDescent="0.2">
      <c r="A1981" s="58"/>
      <c r="B1981" s="565">
        <v>1973</v>
      </c>
      <c r="C1981" s="500" t="s">
        <v>4826</v>
      </c>
      <c r="D1981" s="426" t="s">
        <v>4824</v>
      </c>
      <c r="E1981" s="91" t="s">
        <v>4827</v>
      </c>
      <c r="F1981" s="67"/>
      <c r="G1981" s="542" t="s">
        <v>3486</v>
      </c>
      <c r="H1981" s="522" t="s">
        <v>3486</v>
      </c>
      <c r="I1981" s="68" t="s">
        <v>3880</v>
      </c>
      <c r="J1981" s="58"/>
    </row>
    <row r="1982" spans="1:10" ht="25.5" x14ac:dyDescent="0.2">
      <c r="A1982" s="58"/>
      <c r="B1982" s="572">
        <v>1974</v>
      </c>
      <c r="C1982" s="500" t="s">
        <v>7373</v>
      </c>
      <c r="D1982" s="426" t="s">
        <v>7371</v>
      </c>
      <c r="E1982" s="91" t="s">
        <v>7374</v>
      </c>
      <c r="F1982" s="67"/>
      <c r="G1982" s="542"/>
      <c r="H1982" s="522"/>
      <c r="I1982" s="68"/>
      <c r="J1982" s="58"/>
    </row>
    <row r="1983" spans="1:10" ht="38.25" x14ac:dyDescent="0.2">
      <c r="A1983" s="58"/>
      <c r="B1983" s="572">
        <v>1975</v>
      </c>
      <c r="C1983" s="500" t="s">
        <v>11315</v>
      </c>
      <c r="D1983" s="426" t="s">
        <v>11316</v>
      </c>
      <c r="E1983" s="91" t="s">
        <v>11317</v>
      </c>
      <c r="F1983" s="67"/>
      <c r="G1983" s="542"/>
      <c r="H1983" s="522"/>
      <c r="I1983" s="68"/>
      <c r="J1983" s="58"/>
    </row>
    <row r="1984" spans="1:10" ht="51" x14ac:dyDescent="0.2">
      <c r="A1984" s="58"/>
      <c r="B1984" s="565">
        <v>1976</v>
      </c>
      <c r="C1984" s="500" t="s">
        <v>11717</v>
      </c>
      <c r="D1984" s="426" t="s">
        <v>11715</v>
      </c>
      <c r="E1984" s="91" t="s">
        <v>11716</v>
      </c>
      <c r="F1984" s="67"/>
      <c r="G1984" s="542"/>
      <c r="H1984" s="522"/>
      <c r="I1984" s="68"/>
      <c r="J1984" s="58"/>
    </row>
    <row r="1985" spans="1:10" ht="38.25" x14ac:dyDescent="0.2">
      <c r="A1985" s="58"/>
      <c r="B1985" s="572">
        <v>1977</v>
      </c>
      <c r="C1985" s="500" t="s">
        <v>6800</v>
      </c>
      <c r="D1985" s="426" t="s">
        <v>11455</v>
      </c>
      <c r="E1985" s="91" t="s">
        <v>6799</v>
      </c>
      <c r="F1985" s="92" t="s">
        <v>4607</v>
      </c>
      <c r="G1985" s="542"/>
      <c r="H1985" s="522"/>
      <c r="I1985" s="68"/>
      <c r="J1985" s="58"/>
    </row>
    <row r="1986" spans="1:10" ht="25.5" x14ac:dyDescent="0.2">
      <c r="A1986" s="58"/>
      <c r="B1986" s="572">
        <v>1978</v>
      </c>
      <c r="C1986" s="500" t="s">
        <v>11841</v>
      </c>
      <c r="D1986" s="426" t="s">
        <v>10174</v>
      </c>
      <c r="E1986" s="91" t="s">
        <v>10175</v>
      </c>
      <c r="F1986" s="92"/>
      <c r="G1986" s="542"/>
      <c r="H1986" s="522"/>
      <c r="I1986" s="68"/>
      <c r="J1986" s="58"/>
    </row>
    <row r="1987" spans="1:10" ht="25.5" x14ac:dyDescent="0.2">
      <c r="A1987" s="58"/>
      <c r="B1987" s="565">
        <v>1979</v>
      </c>
      <c r="C1987" s="500" t="s">
        <v>11842</v>
      </c>
      <c r="D1987" s="426" t="s">
        <v>11850</v>
      </c>
      <c r="E1987" s="91" t="s">
        <v>11843</v>
      </c>
      <c r="F1987" s="92"/>
      <c r="G1987" s="542"/>
      <c r="H1987" s="522"/>
      <c r="I1987" s="68"/>
      <c r="J1987" s="58"/>
    </row>
    <row r="1988" spans="1:10" ht="25.5" x14ac:dyDescent="0.2">
      <c r="A1988" s="58"/>
      <c r="B1988" s="572">
        <v>1980</v>
      </c>
      <c r="C1988" s="500" t="s">
        <v>3039</v>
      </c>
      <c r="D1988" s="426" t="s">
        <v>3040</v>
      </c>
      <c r="E1988" s="91" t="s">
        <v>3041</v>
      </c>
      <c r="F1988" s="67"/>
      <c r="G1988" s="542" t="s">
        <v>3486</v>
      </c>
      <c r="H1988" s="522" t="s">
        <v>3486</v>
      </c>
      <c r="I1988" s="68" t="s">
        <v>6630</v>
      </c>
      <c r="J1988" s="58"/>
    </row>
    <row r="1989" spans="1:10" x14ac:dyDescent="0.2">
      <c r="A1989" s="58"/>
      <c r="B1989" s="572">
        <v>1981</v>
      </c>
      <c r="C1989" s="500" t="s">
        <v>6633</v>
      </c>
      <c r="D1989" s="426" t="s">
        <v>8652</v>
      </c>
      <c r="E1989" s="91" t="s">
        <v>5562</v>
      </c>
      <c r="F1989" s="67"/>
      <c r="G1989" s="542" t="s">
        <v>3486</v>
      </c>
      <c r="H1989" s="522" t="s">
        <v>3486</v>
      </c>
      <c r="I1989" s="68" t="s">
        <v>6630</v>
      </c>
      <c r="J1989" s="58"/>
    </row>
    <row r="1990" spans="1:10" ht="25.5" x14ac:dyDescent="0.2">
      <c r="A1990" s="58"/>
      <c r="B1990" s="565">
        <v>1982</v>
      </c>
      <c r="C1990" s="500" t="s">
        <v>6632</v>
      </c>
      <c r="D1990" s="426" t="s">
        <v>10850</v>
      </c>
      <c r="E1990" s="91" t="s">
        <v>3184</v>
      </c>
      <c r="F1990" s="67"/>
      <c r="G1990" s="542" t="s">
        <v>3486</v>
      </c>
      <c r="H1990" s="522" t="s">
        <v>3486</v>
      </c>
      <c r="I1990" s="68" t="s">
        <v>6630</v>
      </c>
      <c r="J1990" s="58"/>
    </row>
    <row r="1991" spans="1:10" ht="38.25" x14ac:dyDescent="0.2">
      <c r="A1991" s="58"/>
      <c r="B1991" s="572">
        <v>1983</v>
      </c>
      <c r="C1991" s="500" t="s">
        <v>12468</v>
      </c>
      <c r="D1991" s="426" t="s">
        <v>12469</v>
      </c>
      <c r="E1991" s="91" t="s">
        <v>12470</v>
      </c>
      <c r="F1991" s="67"/>
      <c r="G1991" s="542"/>
      <c r="H1991" s="522"/>
      <c r="I1991" s="68"/>
      <c r="J1991" s="58"/>
    </row>
    <row r="1992" spans="1:10" ht="38.25" x14ac:dyDescent="0.2">
      <c r="A1992" s="58"/>
      <c r="B1992" s="572">
        <v>1984</v>
      </c>
      <c r="C1992" s="500" t="s">
        <v>12467</v>
      </c>
      <c r="D1992" s="426" t="s">
        <v>9763</v>
      </c>
      <c r="E1992" s="91" t="s">
        <v>9775</v>
      </c>
      <c r="F1992" s="67"/>
      <c r="G1992" s="542"/>
      <c r="H1992" s="522"/>
      <c r="I1992" s="68"/>
      <c r="J1992" s="58"/>
    </row>
    <row r="1993" spans="1:10" ht="38.25" x14ac:dyDescent="0.2">
      <c r="A1993" s="58"/>
      <c r="B1993" s="565">
        <v>1985</v>
      </c>
      <c r="C1993" s="500" t="s">
        <v>12471</v>
      </c>
      <c r="D1993" s="426" t="s">
        <v>12472</v>
      </c>
      <c r="E1993" s="91" t="s">
        <v>12473</v>
      </c>
      <c r="F1993" s="67"/>
      <c r="G1993" s="542"/>
      <c r="H1993" s="522"/>
      <c r="I1993" s="68"/>
      <c r="J1993" s="58"/>
    </row>
    <row r="1994" spans="1:10" ht="38.25" x14ac:dyDescent="0.2">
      <c r="A1994" s="58"/>
      <c r="B1994" s="572">
        <v>1986</v>
      </c>
      <c r="C1994" s="500" t="s">
        <v>12155</v>
      </c>
      <c r="D1994" s="426" t="s">
        <v>6618</v>
      </c>
      <c r="E1994" s="91" t="s">
        <v>12157</v>
      </c>
      <c r="F1994" s="524" t="s">
        <v>5894</v>
      </c>
      <c r="G1994" s="542" t="s">
        <v>3486</v>
      </c>
      <c r="H1994" s="522" t="s">
        <v>3486</v>
      </c>
      <c r="I1994" s="540" t="s">
        <v>6630</v>
      </c>
      <c r="J1994" s="58"/>
    </row>
    <row r="1995" spans="1:10" ht="38.25" x14ac:dyDescent="0.2">
      <c r="A1995" s="58"/>
      <c r="B1995" s="572">
        <v>1987</v>
      </c>
      <c r="C1995" s="500" t="s">
        <v>12158</v>
      </c>
      <c r="D1995" s="426" t="s">
        <v>12080</v>
      </c>
      <c r="E1995" s="91" t="s">
        <v>12160</v>
      </c>
      <c r="F1995" s="524" t="s">
        <v>12159</v>
      </c>
      <c r="G1995" s="542" t="s">
        <v>3486</v>
      </c>
      <c r="H1995" s="522" t="s">
        <v>3486</v>
      </c>
      <c r="I1995" s="540" t="s">
        <v>6630</v>
      </c>
      <c r="J1995" s="58"/>
    </row>
    <row r="1996" spans="1:10" x14ac:dyDescent="0.2">
      <c r="A1996" s="58"/>
      <c r="B1996" s="565">
        <v>1988</v>
      </c>
      <c r="C1996" s="500" t="s">
        <v>833</v>
      </c>
      <c r="D1996" s="426" t="s">
        <v>3040</v>
      </c>
      <c r="E1996" s="91" t="s">
        <v>835</v>
      </c>
      <c r="F1996" s="67"/>
      <c r="G1996" s="542" t="s">
        <v>3486</v>
      </c>
      <c r="H1996" s="522" t="s">
        <v>3486</v>
      </c>
      <c r="I1996" s="540" t="s">
        <v>6630</v>
      </c>
      <c r="J1996" s="58"/>
    </row>
    <row r="1997" spans="1:10" ht="25.5" x14ac:dyDescent="0.2">
      <c r="A1997" s="58"/>
      <c r="B1997" s="572">
        <v>1989</v>
      </c>
      <c r="C1997" s="500" t="s">
        <v>831</v>
      </c>
      <c r="D1997" s="426" t="s">
        <v>832</v>
      </c>
      <c r="E1997" s="91" t="s">
        <v>836</v>
      </c>
      <c r="F1997" s="67"/>
      <c r="G1997" s="542" t="s">
        <v>3486</v>
      </c>
      <c r="H1997" s="522" t="s">
        <v>3486</v>
      </c>
      <c r="I1997" s="540" t="s">
        <v>6630</v>
      </c>
      <c r="J1997" s="58"/>
    </row>
    <row r="1998" spans="1:10" ht="38.25" x14ac:dyDescent="0.2">
      <c r="A1998" s="58"/>
      <c r="B1998" s="572">
        <v>1990</v>
      </c>
      <c r="C1998" s="500" t="s">
        <v>4186</v>
      </c>
      <c r="D1998" s="426" t="s">
        <v>4184</v>
      </c>
      <c r="E1998" s="91" t="s">
        <v>4187</v>
      </c>
      <c r="F1998" s="67"/>
      <c r="G1998" s="542"/>
      <c r="H1998" s="522"/>
      <c r="I1998" s="540"/>
      <c r="J1998" s="58"/>
    </row>
    <row r="1999" spans="1:10" ht="63.75" x14ac:dyDescent="0.2">
      <c r="A1999" s="58"/>
      <c r="B1999" s="565">
        <v>1991</v>
      </c>
      <c r="C1999" s="500" t="s">
        <v>1609</v>
      </c>
      <c r="D1999" s="426" t="s">
        <v>677</v>
      </c>
      <c r="E1999" s="91" t="s">
        <v>1610</v>
      </c>
      <c r="F1999" s="67" t="s">
        <v>4607</v>
      </c>
      <c r="G1999" s="542"/>
      <c r="H1999" s="522"/>
      <c r="I1999" s="540"/>
      <c r="J1999" s="58"/>
    </row>
    <row r="2000" spans="1:10" ht="38.25" x14ac:dyDescent="0.2">
      <c r="A2000" s="58"/>
      <c r="B2000" s="572">
        <v>1992</v>
      </c>
      <c r="C2000" s="500" t="s">
        <v>6149</v>
      </c>
      <c r="D2000" s="426" t="s">
        <v>3075</v>
      </c>
      <c r="E2000" s="70" t="s">
        <v>4835</v>
      </c>
      <c r="F2000" s="67"/>
      <c r="G2000" s="542" t="s">
        <v>3486</v>
      </c>
      <c r="H2000" s="522" t="s">
        <v>3486</v>
      </c>
      <c r="I2000" s="540" t="s">
        <v>4099</v>
      </c>
      <c r="J2000" s="58"/>
    </row>
    <row r="2001" spans="1:10" ht="25.5" x14ac:dyDescent="0.2">
      <c r="A2001" s="58"/>
      <c r="B2001" s="572">
        <v>1993</v>
      </c>
      <c r="C2001" s="500" t="s">
        <v>5750</v>
      </c>
      <c r="D2001" s="69" t="s">
        <v>6155</v>
      </c>
      <c r="E2001" s="72" t="s">
        <v>6153</v>
      </c>
      <c r="F2001" s="67"/>
      <c r="G2001" s="542" t="s">
        <v>3486</v>
      </c>
      <c r="H2001" s="522" t="s">
        <v>3486</v>
      </c>
      <c r="I2001" s="540" t="s">
        <v>1728</v>
      </c>
      <c r="J2001" s="58"/>
    </row>
    <row r="2002" spans="1:10" ht="25.5" x14ac:dyDescent="0.2">
      <c r="A2002" s="58"/>
      <c r="B2002" s="565">
        <v>1994</v>
      </c>
      <c r="C2002" s="500" t="s">
        <v>4353</v>
      </c>
      <c r="D2002" s="426" t="s">
        <v>3076</v>
      </c>
      <c r="E2002" s="523" t="s">
        <v>1217</v>
      </c>
      <c r="F2002" s="67"/>
      <c r="G2002" s="542" t="s">
        <v>3486</v>
      </c>
      <c r="H2002" s="522" t="s">
        <v>3486</v>
      </c>
      <c r="I2002" s="540" t="s">
        <v>1728</v>
      </c>
      <c r="J2002" s="58"/>
    </row>
    <row r="2003" spans="1:10" ht="25.5" x14ac:dyDescent="0.2">
      <c r="A2003" s="58"/>
      <c r="B2003" s="572">
        <v>1995</v>
      </c>
      <c r="C2003" s="500" t="s">
        <v>11398</v>
      </c>
      <c r="D2003" s="426" t="s">
        <v>11390</v>
      </c>
      <c r="E2003" s="523" t="s">
        <v>11399</v>
      </c>
      <c r="F2003" s="67"/>
      <c r="G2003" s="542"/>
      <c r="H2003" s="522"/>
      <c r="I2003" s="540"/>
      <c r="J2003" s="58"/>
    </row>
    <row r="2004" spans="1:10" ht="38.25" x14ac:dyDescent="0.2">
      <c r="A2004" s="58"/>
      <c r="B2004" s="572">
        <v>1996</v>
      </c>
      <c r="C2004" s="500" t="s">
        <v>6746</v>
      </c>
      <c r="D2004" s="69" t="s">
        <v>6748</v>
      </c>
      <c r="E2004" s="70" t="s">
        <v>6749</v>
      </c>
      <c r="F2004" s="67"/>
      <c r="G2004" s="542" t="s">
        <v>2709</v>
      </c>
      <c r="H2004" s="522" t="s">
        <v>2715</v>
      </c>
      <c r="I2004" s="540" t="s">
        <v>2709</v>
      </c>
      <c r="J2004" s="58"/>
    </row>
    <row r="2005" spans="1:10" ht="38.25" x14ac:dyDescent="0.2">
      <c r="A2005" s="58"/>
      <c r="B2005" s="565">
        <v>1997</v>
      </c>
      <c r="C2005" s="500" t="s">
        <v>6747</v>
      </c>
      <c r="D2005" s="69" t="s">
        <v>10090</v>
      </c>
      <c r="E2005" s="70" t="s">
        <v>3854</v>
      </c>
      <c r="F2005" s="67"/>
      <c r="G2005" s="542" t="s">
        <v>2709</v>
      </c>
      <c r="H2005" s="522" t="s">
        <v>3763</v>
      </c>
      <c r="I2005" s="540" t="s">
        <v>2709</v>
      </c>
      <c r="J2005" s="58"/>
    </row>
    <row r="2006" spans="1:10" ht="63.75" x14ac:dyDescent="0.2">
      <c r="A2006" s="58"/>
      <c r="B2006" s="572">
        <v>1998</v>
      </c>
      <c r="C2006" s="500" t="s">
        <v>10089</v>
      </c>
      <c r="D2006" s="426" t="s">
        <v>10090</v>
      </c>
      <c r="E2006" s="91" t="s">
        <v>10091</v>
      </c>
      <c r="F2006" s="67"/>
      <c r="G2006" s="542" t="s">
        <v>2709</v>
      </c>
      <c r="H2006" s="522" t="s">
        <v>3763</v>
      </c>
      <c r="I2006" s="540" t="s">
        <v>2709</v>
      </c>
      <c r="J2006" s="58"/>
    </row>
    <row r="2007" spans="1:10" x14ac:dyDescent="0.2">
      <c r="A2007" s="58"/>
      <c r="B2007" s="572">
        <v>1999</v>
      </c>
      <c r="C2007" s="500" t="s">
        <v>494</v>
      </c>
      <c r="D2007" s="69" t="s">
        <v>3610</v>
      </c>
      <c r="E2007" s="72" t="s">
        <v>3613</v>
      </c>
      <c r="F2007" s="67"/>
      <c r="G2007" s="542" t="s">
        <v>3486</v>
      </c>
      <c r="H2007" s="522" t="s">
        <v>3486</v>
      </c>
      <c r="I2007" s="540" t="s">
        <v>4100</v>
      </c>
      <c r="J2007" s="58"/>
    </row>
    <row r="2008" spans="1:10" x14ac:dyDescent="0.2">
      <c r="A2008" s="58"/>
      <c r="B2008" s="565">
        <v>2000</v>
      </c>
      <c r="C2008" s="500" t="s">
        <v>495</v>
      </c>
      <c r="D2008" s="69" t="s">
        <v>492</v>
      </c>
      <c r="E2008" s="72" t="s">
        <v>496</v>
      </c>
      <c r="F2008" s="67"/>
      <c r="G2008" s="542"/>
      <c r="H2008" s="522"/>
      <c r="I2008" s="540"/>
      <c r="J2008" s="58"/>
    </row>
    <row r="2009" spans="1:10" x14ac:dyDescent="0.2">
      <c r="A2009" s="58"/>
      <c r="B2009" s="572">
        <v>2001</v>
      </c>
      <c r="C2009" s="500" t="s">
        <v>5120</v>
      </c>
      <c r="D2009" s="69" t="s">
        <v>5119</v>
      </c>
      <c r="E2009" s="72" t="s">
        <v>5121</v>
      </c>
      <c r="F2009" s="67"/>
      <c r="G2009" s="542" t="s">
        <v>3486</v>
      </c>
      <c r="H2009" s="522" t="s">
        <v>3486</v>
      </c>
      <c r="I2009" s="540" t="s">
        <v>4100</v>
      </c>
      <c r="J2009" s="58"/>
    </row>
    <row r="2010" spans="1:10" x14ac:dyDescent="0.2">
      <c r="A2010" s="58"/>
      <c r="B2010" s="572">
        <v>2002</v>
      </c>
      <c r="C2010" s="500" t="s">
        <v>11360</v>
      </c>
      <c r="D2010" s="426" t="s">
        <v>11350</v>
      </c>
      <c r="E2010" s="523" t="s">
        <v>11361</v>
      </c>
      <c r="F2010" s="67"/>
      <c r="G2010" s="542"/>
      <c r="H2010" s="522"/>
      <c r="I2010" s="540"/>
      <c r="J2010" s="58"/>
    </row>
    <row r="2011" spans="1:10" x14ac:dyDescent="0.2">
      <c r="A2011" s="58"/>
      <c r="B2011" s="565">
        <v>2003</v>
      </c>
      <c r="C2011" s="500" t="s">
        <v>11368</v>
      </c>
      <c r="D2011" s="426" t="s">
        <v>5122</v>
      </c>
      <c r="E2011" s="523" t="s">
        <v>11369</v>
      </c>
      <c r="F2011" s="67"/>
      <c r="G2011" s="542"/>
      <c r="H2011" s="522"/>
      <c r="I2011" s="540"/>
      <c r="J2011" s="58"/>
    </row>
    <row r="2012" spans="1:10" x14ac:dyDescent="0.2">
      <c r="A2012" s="58"/>
      <c r="B2012" s="572">
        <v>2004</v>
      </c>
      <c r="C2012" s="500" t="s">
        <v>11363</v>
      </c>
      <c r="D2012" s="426" t="s">
        <v>12834</v>
      </c>
      <c r="E2012" s="91" t="s">
        <v>11365</v>
      </c>
      <c r="F2012" s="67"/>
      <c r="G2012" s="542" t="s">
        <v>3486</v>
      </c>
      <c r="H2012" s="522" t="s">
        <v>3486</v>
      </c>
      <c r="I2012" s="540" t="s">
        <v>4100</v>
      </c>
      <c r="J2012" s="58"/>
    </row>
    <row r="2013" spans="1:10" ht="25.5" x14ac:dyDescent="0.2">
      <c r="A2013" s="58"/>
      <c r="B2013" s="572">
        <v>2005</v>
      </c>
      <c r="C2013" s="500" t="s">
        <v>11364</v>
      </c>
      <c r="D2013" s="426" t="s">
        <v>11358</v>
      </c>
      <c r="E2013" s="91" t="s">
        <v>11366</v>
      </c>
      <c r="F2013" s="67"/>
      <c r="G2013" s="542"/>
      <c r="H2013" s="522"/>
      <c r="I2013" s="540"/>
      <c r="J2013" s="58"/>
    </row>
    <row r="2014" spans="1:10" x14ac:dyDescent="0.2">
      <c r="A2014" s="58"/>
      <c r="B2014" s="565">
        <v>2006</v>
      </c>
      <c r="C2014" s="500" t="s">
        <v>12839</v>
      </c>
      <c r="D2014" s="426" t="s">
        <v>12835</v>
      </c>
      <c r="E2014" s="91" t="s">
        <v>12836</v>
      </c>
      <c r="F2014" s="67"/>
      <c r="G2014" s="542"/>
      <c r="H2014" s="522"/>
      <c r="I2014" s="540"/>
      <c r="J2014" s="58"/>
    </row>
    <row r="2015" spans="1:10" ht="25.5" x14ac:dyDescent="0.2">
      <c r="A2015" s="58"/>
      <c r="B2015" s="572">
        <v>2007</v>
      </c>
      <c r="C2015" s="500" t="s">
        <v>204</v>
      </c>
      <c r="D2015" s="426" t="s">
        <v>207</v>
      </c>
      <c r="E2015" s="523" t="s">
        <v>210</v>
      </c>
      <c r="F2015" s="67"/>
      <c r="G2015" s="542"/>
      <c r="H2015" s="522"/>
      <c r="I2015" s="540"/>
      <c r="J2015" s="58"/>
    </row>
    <row r="2016" spans="1:10" ht="25.5" x14ac:dyDescent="0.2">
      <c r="A2016" s="58"/>
      <c r="B2016" s="572">
        <v>2008</v>
      </c>
      <c r="C2016" s="500" t="s">
        <v>205</v>
      </c>
      <c r="D2016" s="426" t="s">
        <v>206</v>
      </c>
      <c r="E2016" s="523" t="s">
        <v>211</v>
      </c>
      <c r="F2016" s="67"/>
      <c r="G2016" s="542"/>
      <c r="H2016" s="522"/>
      <c r="I2016" s="540"/>
      <c r="J2016" s="58"/>
    </row>
    <row r="2017" spans="1:10" x14ac:dyDescent="0.2">
      <c r="A2017" s="58"/>
      <c r="B2017" s="565">
        <v>2009</v>
      </c>
      <c r="C2017" s="500" t="s">
        <v>3971</v>
      </c>
      <c r="D2017" s="426" t="s">
        <v>13430</v>
      </c>
      <c r="E2017" s="523" t="s">
        <v>3813</v>
      </c>
      <c r="F2017" s="67"/>
      <c r="G2017" s="542" t="s">
        <v>3486</v>
      </c>
      <c r="H2017" s="522" t="s">
        <v>3486</v>
      </c>
      <c r="I2017" s="540" t="s">
        <v>4100</v>
      </c>
      <c r="J2017" s="58"/>
    </row>
    <row r="2018" spans="1:10" x14ac:dyDescent="0.2">
      <c r="A2018" s="58"/>
      <c r="B2018" s="572">
        <v>2010</v>
      </c>
      <c r="C2018" s="500" t="s">
        <v>3722</v>
      </c>
      <c r="D2018" s="426" t="s">
        <v>3721</v>
      </c>
      <c r="E2018" s="523" t="s">
        <v>3723</v>
      </c>
      <c r="F2018" s="67"/>
      <c r="G2018" s="542" t="s">
        <v>3486</v>
      </c>
      <c r="H2018" s="522" t="s">
        <v>3486</v>
      </c>
      <c r="I2018" s="540" t="s">
        <v>4100</v>
      </c>
      <c r="J2018" s="58"/>
    </row>
    <row r="2019" spans="1:10" x14ac:dyDescent="0.2">
      <c r="A2019" s="58"/>
      <c r="B2019" s="572">
        <v>2011</v>
      </c>
      <c r="C2019" s="500" t="s">
        <v>3948</v>
      </c>
      <c r="D2019" s="426" t="s">
        <v>4456</v>
      </c>
      <c r="E2019" s="72" t="s">
        <v>5751</v>
      </c>
      <c r="F2019" s="67"/>
      <c r="G2019" s="542" t="s">
        <v>3486</v>
      </c>
      <c r="H2019" s="522" t="s">
        <v>3486</v>
      </c>
      <c r="I2019" s="540" t="s">
        <v>4100</v>
      </c>
      <c r="J2019" s="58"/>
    </row>
    <row r="2020" spans="1:10" x14ac:dyDescent="0.2">
      <c r="A2020" s="58"/>
      <c r="B2020" s="565">
        <v>2012</v>
      </c>
      <c r="C2020" s="500" t="s">
        <v>3950</v>
      </c>
      <c r="D2020" s="426" t="s">
        <v>870</v>
      </c>
      <c r="E2020" s="523" t="s">
        <v>871</v>
      </c>
      <c r="F2020" s="67"/>
      <c r="G2020" s="542" t="s">
        <v>3486</v>
      </c>
      <c r="H2020" s="522" t="s">
        <v>3486</v>
      </c>
      <c r="I2020" s="540" t="s">
        <v>4100</v>
      </c>
      <c r="J2020" s="58"/>
    </row>
    <row r="2021" spans="1:10" x14ac:dyDescent="0.2">
      <c r="A2021" s="58"/>
      <c r="B2021" s="572">
        <v>2013</v>
      </c>
      <c r="C2021" s="500" t="s">
        <v>3952</v>
      </c>
      <c r="D2021" s="426" t="s">
        <v>4148</v>
      </c>
      <c r="E2021" s="523" t="s">
        <v>2205</v>
      </c>
      <c r="F2021" s="67"/>
      <c r="G2021" s="542" t="s">
        <v>3486</v>
      </c>
      <c r="H2021" s="522" t="s">
        <v>3486</v>
      </c>
      <c r="I2021" s="540" t="s">
        <v>4100</v>
      </c>
      <c r="J2021" s="58"/>
    </row>
    <row r="2022" spans="1:10" x14ac:dyDescent="0.2">
      <c r="A2022" s="58"/>
      <c r="B2022" s="572">
        <v>2014</v>
      </c>
      <c r="C2022" s="500" t="s">
        <v>3953</v>
      </c>
      <c r="D2022" s="69" t="s">
        <v>4833</v>
      </c>
      <c r="E2022" s="72" t="s">
        <v>2204</v>
      </c>
      <c r="F2022" s="67"/>
      <c r="G2022" s="542" t="s">
        <v>3486</v>
      </c>
      <c r="H2022" s="522" t="s">
        <v>3486</v>
      </c>
      <c r="I2022" s="540" t="s">
        <v>4100</v>
      </c>
      <c r="J2022" s="58"/>
    </row>
    <row r="2023" spans="1:10" x14ac:dyDescent="0.2">
      <c r="A2023" s="58"/>
      <c r="B2023" s="565">
        <v>2015</v>
      </c>
      <c r="C2023" s="500" t="s">
        <v>3954</v>
      </c>
      <c r="D2023" s="426" t="s">
        <v>2427</v>
      </c>
      <c r="E2023" s="523" t="s">
        <v>6821</v>
      </c>
      <c r="F2023" s="67"/>
      <c r="G2023" s="542" t="s">
        <v>3486</v>
      </c>
      <c r="H2023" s="522" t="s">
        <v>3486</v>
      </c>
      <c r="I2023" s="540" t="s">
        <v>4100</v>
      </c>
      <c r="J2023" s="58"/>
    </row>
    <row r="2024" spans="1:10" x14ac:dyDescent="0.2">
      <c r="A2024" s="58"/>
      <c r="B2024" s="572">
        <v>2016</v>
      </c>
      <c r="C2024" s="500" t="s">
        <v>3955</v>
      </c>
      <c r="D2024" s="426" t="s">
        <v>1131</v>
      </c>
      <c r="E2024" s="523" t="s">
        <v>6822</v>
      </c>
      <c r="F2024" s="67"/>
      <c r="G2024" s="542" t="s">
        <v>3486</v>
      </c>
      <c r="H2024" s="522" t="s">
        <v>3486</v>
      </c>
      <c r="I2024" s="540" t="s">
        <v>4100</v>
      </c>
      <c r="J2024" s="58"/>
    </row>
    <row r="2025" spans="1:10" x14ac:dyDescent="0.2">
      <c r="A2025" s="58"/>
      <c r="B2025" s="572">
        <v>2017</v>
      </c>
      <c r="C2025" s="500" t="s">
        <v>7254</v>
      </c>
      <c r="D2025" s="426" t="s">
        <v>7241</v>
      </c>
      <c r="E2025" s="523" t="s">
        <v>6823</v>
      </c>
      <c r="F2025" s="67"/>
      <c r="G2025" s="542" t="s">
        <v>3486</v>
      </c>
      <c r="H2025" s="522" t="s">
        <v>3486</v>
      </c>
      <c r="I2025" s="540" t="s">
        <v>4100</v>
      </c>
      <c r="J2025" s="58"/>
    </row>
    <row r="2026" spans="1:10" x14ac:dyDescent="0.2">
      <c r="A2026" s="58"/>
      <c r="B2026" s="565">
        <v>2018</v>
      </c>
      <c r="C2026" s="500" t="s">
        <v>3707</v>
      </c>
      <c r="D2026" s="426" t="s">
        <v>11120</v>
      </c>
      <c r="E2026" s="523" t="s">
        <v>3708</v>
      </c>
      <c r="F2026" s="67"/>
      <c r="G2026" s="542"/>
      <c r="H2026" s="522"/>
      <c r="I2026" s="540"/>
      <c r="J2026" s="58"/>
    </row>
    <row r="2027" spans="1:10" x14ac:dyDescent="0.2">
      <c r="A2027" s="58"/>
      <c r="B2027" s="572">
        <v>2019</v>
      </c>
      <c r="C2027" s="500" t="s">
        <v>2157</v>
      </c>
      <c r="D2027" s="426" t="s">
        <v>2727</v>
      </c>
      <c r="E2027" s="523" t="s">
        <v>2728</v>
      </c>
      <c r="F2027" s="67"/>
      <c r="G2027" s="542" t="s">
        <v>3486</v>
      </c>
      <c r="H2027" s="522" t="s">
        <v>3486</v>
      </c>
      <c r="I2027" s="540" t="s">
        <v>1728</v>
      </c>
      <c r="J2027" s="58"/>
    </row>
    <row r="2028" spans="1:10" x14ac:dyDescent="0.2">
      <c r="A2028" s="58"/>
      <c r="B2028" s="572">
        <v>2020</v>
      </c>
      <c r="C2028" s="500" t="s">
        <v>2158</v>
      </c>
      <c r="D2028" s="426" t="s">
        <v>2156</v>
      </c>
      <c r="E2028" s="523" t="s">
        <v>2159</v>
      </c>
      <c r="F2028" s="67"/>
      <c r="G2028" s="542"/>
      <c r="H2028" s="522"/>
      <c r="I2028" s="540"/>
      <c r="J2028" s="58"/>
    </row>
    <row r="2029" spans="1:10" x14ac:dyDescent="0.2">
      <c r="A2029" s="58"/>
      <c r="B2029" s="565">
        <v>2021</v>
      </c>
      <c r="C2029" s="500" t="s">
        <v>6819</v>
      </c>
      <c r="D2029" s="426" t="s">
        <v>7714</v>
      </c>
      <c r="E2029" s="523" t="s">
        <v>6820</v>
      </c>
      <c r="F2029" s="67"/>
      <c r="G2029" s="542"/>
      <c r="H2029" s="522"/>
      <c r="I2029" s="540"/>
      <c r="J2029" s="58"/>
    </row>
    <row r="2030" spans="1:10" x14ac:dyDescent="0.2">
      <c r="A2030" s="58"/>
      <c r="B2030" s="572">
        <v>2022</v>
      </c>
      <c r="C2030" s="500" t="s">
        <v>10106</v>
      </c>
      <c r="D2030" s="426" t="s">
        <v>10104</v>
      </c>
      <c r="E2030" s="72" t="s">
        <v>10107</v>
      </c>
      <c r="F2030" s="67"/>
      <c r="G2030" s="542" t="s">
        <v>3486</v>
      </c>
      <c r="H2030" s="522" t="s">
        <v>3486</v>
      </c>
      <c r="I2030" s="540" t="s">
        <v>4100</v>
      </c>
      <c r="J2030" s="58"/>
    </row>
    <row r="2031" spans="1:10" x14ac:dyDescent="0.2">
      <c r="A2031" s="58"/>
      <c r="B2031" s="572">
        <v>2023</v>
      </c>
      <c r="C2031" s="500" t="s">
        <v>14035</v>
      </c>
      <c r="D2031" s="426" t="s">
        <v>897</v>
      </c>
      <c r="E2031" s="523" t="s">
        <v>14034</v>
      </c>
      <c r="F2031" s="67"/>
      <c r="G2031" s="542"/>
      <c r="H2031" s="522"/>
      <c r="I2031" s="540"/>
      <c r="J2031" s="58"/>
    </row>
    <row r="2032" spans="1:10" x14ac:dyDescent="0.2">
      <c r="A2032" s="58"/>
      <c r="B2032" s="565">
        <v>2024</v>
      </c>
      <c r="C2032" s="500" t="s">
        <v>14667</v>
      </c>
      <c r="D2032" s="426" t="s">
        <v>14664</v>
      </c>
      <c r="E2032" s="523" t="s">
        <v>14668</v>
      </c>
      <c r="F2032" s="67"/>
      <c r="G2032" s="542"/>
      <c r="H2032" s="522"/>
      <c r="I2032" s="540"/>
      <c r="J2032" s="58"/>
    </row>
    <row r="2033" spans="1:10" ht="25.5" x14ac:dyDescent="0.2">
      <c r="A2033" s="58"/>
      <c r="B2033" s="572">
        <v>2025</v>
      </c>
      <c r="C2033" s="500" t="s">
        <v>8745</v>
      </c>
      <c r="D2033" s="426" t="s">
        <v>8748</v>
      </c>
      <c r="E2033" s="91" t="s">
        <v>6941</v>
      </c>
      <c r="F2033" s="67"/>
      <c r="G2033" s="542" t="s">
        <v>3486</v>
      </c>
      <c r="H2033" s="522" t="s">
        <v>3486</v>
      </c>
      <c r="I2033" s="86" t="s">
        <v>6202</v>
      </c>
      <c r="J2033" s="58"/>
    </row>
    <row r="2034" spans="1:10" ht="38.25" x14ac:dyDescent="0.2">
      <c r="A2034" s="58"/>
      <c r="B2034" s="572">
        <v>2026</v>
      </c>
      <c r="C2034" s="500" t="s">
        <v>8746</v>
      </c>
      <c r="D2034" s="426" t="s">
        <v>8748</v>
      </c>
      <c r="E2034" s="91" t="s">
        <v>2905</v>
      </c>
      <c r="F2034" s="92" t="s">
        <v>8749</v>
      </c>
      <c r="G2034" s="542" t="s">
        <v>3486</v>
      </c>
      <c r="H2034" s="522" t="s">
        <v>3486</v>
      </c>
      <c r="I2034" s="540" t="s">
        <v>3880</v>
      </c>
      <c r="J2034" s="58"/>
    </row>
    <row r="2035" spans="1:10" ht="25.5" x14ac:dyDescent="0.2">
      <c r="A2035" s="58"/>
      <c r="B2035" s="565">
        <v>2027</v>
      </c>
      <c r="C2035" s="500" t="s">
        <v>8747</v>
      </c>
      <c r="D2035" s="426" t="s">
        <v>8748</v>
      </c>
      <c r="E2035" s="91" t="s">
        <v>2904</v>
      </c>
      <c r="F2035" s="92" t="s">
        <v>8750</v>
      </c>
      <c r="G2035" s="542" t="s">
        <v>3486</v>
      </c>
      <c r="H2035" s="522" t="s">
        <v>3486</v>
      </c>
      <c r="I2035" s="540" t="s">
        <v>3880</v>
      </c>
      <c r="J2035" s="58"/>
    </row>
    <row r="2036" spans="1:10" x14ac:dyDescent="0.2">
      <c r="A2036" s="58"/>
      <c r="B2036" s="572">
        <v>2028</v>
      </c>
      <c r="C2036" s="500" t="s">
        <v>2906</v>
      </c>
      <c r="D2036" s="426" t="s">
        <v>6118</v>
      </c>
      <c r="E2036" s="91" t="s">
        <v>3178</v>
      </c>
      <c r="F2036" s="67"/>
      <c r="G2036" s="542" t="s">
        <v>3487</v>
      </c>
      <c r="H2036" s="522" t="s">
        <v>1739</v>
      </c>
      <c r="I2036" s="540" t="s">
        <v>1728</v>
      </c>
      <c r="J2036" s="58"/>
    </row>
    <row r="2037" spans="1:10" ht="51" x14ac:dyDescent="0.2">
      <c r="A2037" s="58"/>
      <c r="B2037" s="572">
        <v>2029</v>
      </c>
      <c r="C2037" s="500" t="s">
        <v>4925</v>
      </c>
      <c r="D2037" s="69" t="s">
        <v>6124</v>
      </c>
      <c r="E2037" s="70" t="s">
        <v>6132</v>
      </c>
      <c r="F2037" s="67"/>
      <c r="G2037" s="542" t="s">
        <v>3486</v>
      </c>
      <c r="H2037" s="522" t="s">
        <v>3486</v>
      </c>
      <c r="I2037" s="68" t="s">
        <v>7526</v>
      </c>
      <c r="J2037" s="58"/>
    </row>
    <row r="2038" spans="1:10" ht="51" x14ac:dyDescent="0.2">
      <c r="A2038" s="58"/>
      <c r="B2038" s="565">
        <v>2030</v>
      </c>
      <c r="C2038" s="500" t="s">
        <v>4926</v>
      </c>
      <c r="D2038" s="69" t="s">
        <v>6131</v>
      </c>
      <c r="E2038" s="70" t="s">
        <v>6133</v>
      </c>
      <c r="F2038" s="67"/>
      <c r="G2038" s="542" t="s">
        <v>3486</v>
      </c>
      <c r="H2038" s="522" t="s">
        <v>3486</v>
      </c>
      <c r="I2038" s="68" t="s">
        <v>7526</v>
      </c>
      <c r="J2038" s="58"/>
    </row>
    <row r="2039" spans="1:10" ht="51" x14ac:dyDescent="0.2">
      <c r="A2039" s="58"/>
      <c r="B2039" s="572">
        <v>2031</v>
      </c>
      <c r="C2039" s="500" t="s">
        <v>6129</v>
      </c>
      <c r="D2039" s="69" t="s">
        <v>6130</v>
      </c>
      <c r="E2039" s="70" t="s">
        <v>4927</v>
      </c>
      <c r="F2039" s="67"/>
      <c r="G2039" s="542" t="s">
        <v>3486</v>
      </c>
      <c r="H2039" s="522" t="s">
        <v>3486</v>
      </c>
      <c r="I2039" s="68" t="s">
        <v>7526</v>
      </c>
      <c r="J2039" s="58"/>
    </row>
    <row r="2040" spans="1:10" ht="89.25" x14ac:dyDescent="0.2">
      <c r="A2040" s="58"/>
      <c r="B2040" s="572">
        <v>2032</v>
      </c>
      <c r="C2040" s="500" t="s">
        <v>251</v>
      </c>
      <c r="D2040" s="69" t="s">
        <v>246</v>
      </c>
      <c r="E2040" s="91" t="s">
        <v>256</v>
      </c>
      <c r="F2040" s="67"/>
      <c r="G2040" s="542" t="s">
        <v>3486</v>
      </c>
      <c r="H2040" s="522" t="s">
        <v>3486</v>
      </c>
      <c r="I2040" s="68" t="s">
        <v>7526</v>
      </c>
      <c r="J2040" s="58"/>
    </row>
    <row r="2041" spans="1:10" ht="51" x14ac:dyDescent="0.2">
      <c r="A2041" s="58"/>
      <c r="B2041" s="565">
        <v>2033</v>
      </c>
      <c r="C2041" s="500" t="s">
        <v>6042</v>
      </c>
      <c r="D2041" s="426" t="s">
        <v>12357</v>
      </c>
      <c r="E2041" s="91" t="s">
        <v>12353</v>
      </c>
      <c r="F2041" s="67"/>
      <c r="G2041" s="542" t="s">
        <v>3486</v>
      </c>
      <c r="H2041" s="522" t="s">
        <v>3486</v>
      </c>
      <c r="I2041" s="68" t="s">
        <v>7526</v>
      </c>
      <c r="J2041" s="58"/>
    </row>
    <row r="2042" spans="1:10" ht="51" x14ac:dyDescent="0.2">
      <c r="A2042" s="58"/>
      <c r="B2042" s="572">
        <v>2034</v>
      </c>
      <c r="C2042" s="500" t="s">
        <v>12354</v>
      </c>
      <c r="D2042" s="426" t="s">
        <v>12355</v>
      </c>
      <c r="E2042" s="91" t="s">
        <v>12356</v>
      </c>
      <c r="F2042" s="67"/>
      <c r="G2042" s="542"/>
      <c r="H2042" s="522"/>
      <c r="I2042" s="68"/>
      <c r="J2042" s="58"/>
    </row>
    <row r="2043" spans="1:10" ht="114.75" x14ac:dyDescent="0.2">
      <c r="A2043" s="58"/>
      <c r="B2043" s="572">
        <v>2035</v>
      </c>
      <c r="C2043" s="500" t="s">
        <v>12370</v>
      </c>
      <c r="D2043" s="426" t="s">
        <v>12371</v>
      </c>
      <c r="E2043" s="91" t="s">
        <v>12375</v>
      </c>
      <c r="F2043" s="67"/>
      <c r="G2043" s="542"/>
      <c r="H2043" s="522"/>
      <c r="I2043" s="68"/>
      <c r="J2043" s="58"/>
    </row>
    <row r="2044" spans="1:10" ht="63.75" x14ac:dyDescent="0.2">
      <c r="A2044" s="58"/>
      <c r="B2044" s="565">
        <v>2036</v>
      </c>
      <c r="C2044" s="500" t="s">
        <v>13255</v>
      </c>
      <c r="D2044" s="426" t="s">
        <v>1008</v>
      </c>
      <c r="E2044" s="91" t="s">
        <v>1009</v>
      </c>
      <c r="F2044" s="67"/>
      <c r="G2044" s="542"/>
      <c r="H2044" s="522"/>
      <c r="I2044" s="68"/>
      <c r="J2044" s="58"/>
    </row>
    <row r="2045" spans="1:10" ht="51" x14ac:dyDescent="0.2">
      <c r="A2045" s="58"/>
      <c r="B2045" s="572">
        <v>2037</v>
      </c>
      <c r="C2045" s="500" t="s">
        <v>13256</v>
      </c>
      <c r="D2045" s="426" t="s">
        <v>13257</v>
      </c>
      <c r="E2045" s="91" t="s">
        <v>13258</v>
      </c>
      <c r="F2045" s="67"/>
      <c r="G2045" s="542"/>
      <c r="H2045" s="522"/>
      <c r="I2045" s="68"/>
      <c r="J2045" s="58"/>
    </row>
    <row r="2046" spans="1:10" x14ac:dyDescent="0.2">
      <c r="A2046" s="58"/>
      <c r="B2046" s="572">
        <v>2038</v>
      </c>
      <c r="C2046" s="500" t="s">
        <v>5301</v>
      </c>
      <c r="D2046" s="426" t="s">
        <v>5294</v>
      </c>
      <c r="E2046" s="91" t="s">
        <v>5298</v>
      </c>
      <c r="F2046" s="67"/>
      <c r="G2046" s="542" t="s">
        <v>3486</v>
      </c>
      <c r="H2046" s="522" t="s">
        <v>3486</v>
      </c>
      <c r="I2046" s="68" t="s">
        <v>7526</v>
      </c>
      <c r="J2046" s="58"/>
    </row>
    <row r="2047" spans="1:10" ht="63.75" x14ac:dyDescent="0.2">
      <c r="A2047" s="58"/>
      <c r="B2047" s="565">
        <v>2039</v>
      </c>
      <c r="C2047" s="500" t="s">
        <v>4865</v>
      </c>
      <c r="D2047" s="69" t="s">
        <v>5214</v>
      </c>
      <c r="E2047" s="70" t="s">
        <v>2790</v>
      </c>
      <c r="F2047" s="67"/>
      <c r="G2047" s="542" t="s">
        <v>3486</v>
      </c>
      <c r="H2047" s="522" t="s">
        <v>3486</v>
      </c>
      <c r="I2047" s="68" t="s">
        <v>7526</v>
      </c>
      <c r="J2047" s="58"/>
    </row>
    <row r="2048" spans="1:10" ht="102" x14ac:dyDescent="0.2">
      <c r="A2048" s="58"/>
      <c r="B2048" s="572">
        <v>2040</v>
      </c>
      <c r="C2048" s="500" t="s">
        <v>12729</v>
      </c>
      <c r="D2048" s="426" t="s">
        <v>12730</v>
      </c>
      <c r="E2048" s="91" t="s">
        <v>12732</v>
      </c>
      <c r="F2048" s="67"/>
      <c r="G2048" s="542"/>
      <c r="H2048" s="522"/>
      <c r="I2048" s="68"/>
      <c r="J2048" s="58"/>
    </row>
    <row r="2049" spans="1:10" ht="127.5" x14ac:dyDescent="0.2">
      <c r="A2049" s="58"/>
      <c r="B2049" s="572">
        <v>2041</v>
      </c>
      <c r="C2049" s="500" t="s">
        <v>11023</v>
      </c>
      <c r="D2049" s="69" t="s">
        <v>4744</v>
      </c>
      <c r="E2049" s="70" t="s">
        <v>5977</v>
      </c>
      <c r="F2049" s="67" t="s">
        <v>11025</v>
      </c>
      <c r="G2049" s="542" t="s">
        <v>3486</v>
      </c>
      <c r="H2049" s="522" t="s">
        <v>3486</v>
      </c>
      <c r="I2049" s="68" t="s">
        <v>7526</v>
      </c>
      <c r="J2049" s="58"/>
    </row>
    <row r="2050" spans="1:10" ht="114.75" x14ac:dyDescent="0.2">
      <c r="A2050" s="58"/>
      <c r="B2050" s="565">
        <v>2042</v>
      </c>
      <c r="C2050" s="500" t="s">
        <v>11024</v>
      </c>
      <c r="D2050" s="69" t="s">
        <v>11017</v>
      </c>
      <c r="E2050" s="70" t="s">
        <v>11027</v>
      </c>
      <c r="F2050" s="67" t="s">
        <v>11026</v>
      </c>
      <c r="G2050" s="542" t="s">
        <v>3486</v>
      </c>
      <c r="H2050" s="522" t="s">
        <v>3486</v>
      </c>
      <c r="I2050" s="68" t="s">
        <v>7526</v>
      </c>
      <c r="J2050" s="58"/>
    </row>
    <row r="2051" spans="1:10" x14ac:dyDescent="0.2">
      <c r="A2051" s="58"/>
      <c r="B2051" s="572">
        <v>2043</v>
      </c>
      <c r="C2051" s="500" t="s">
        <v>6231</v>
      </c>
      <c r="D2051" s="69" t="s">
        <v>7525</v>
      </c>
      <c r="E2051" s="70" t="s">
        <v>7527</v>
      </c>
      <c r="F2051" s="67"/>
      <c r="G2051" s="542" t="s">
        <v>3486</v>
      </c>
      <c r="H2051" s="522" t="s">
        <v>3486</v>
      </c>
      <c r="I2051" s="68" t="s">
        <v>7526</v>
      </c>
      <c r="J2051" s="58"/>
    </row>
    <row r="2052" spans="1:10" ht="38.25" x14ac:dyDescent="0.2">
      <c r="A2052" s="58"/>
      <c r="B2052" s="572">
        <v>2044</v>
      </c>
      <c r="C2052" s="500" t="s">
        <v>6232</v>
      </c>
      <c r="D2052" s="426" t="s">
        <v>6228</v>
      </c>
      <c r="E2052" s="91" t="s">
        <v>6233</v>
      </c>
      <c r="F2052" s="67"/>
      <c r="G2052" s="542"/>
      <c r="H2052" s="522"/>
      <c r="I2052" s="68"/>
      <c r="J2052" s="58"/>
    </row>
    <row r="2053" spans="1:10" ht="76.5" x14ac:dyDescent="0.2">
      <c r="A2053" s="58"/>
      <c r="B2053" s="565">
        <v>2045</v>
      </c>
      <c r="C2053" s="500" t="s">
        <v>1602</v>
      </c>
      <c r="D2053" s="426" t="s">
        <v>1603</v>
      </c>
      <c r="E2053" s="91" t="s">
        <v>1604</v>
      </c>
      <c r="F2053" s="67"/>
      <c r="G2053" s="542"/>
      <c r="H2053" s="522"/>
      <c r="I2053" s="68"/>
      <c r="J2053" s="58"/>
    </row>
    <row r="2054" spans="1:10" ht="25.5" x14ac:dyDescent="0.2">
      <c r="A2054" s="58"/>
      <c r="B2054" s="572">
        <v>2046</v>
      </c>
      <c r="C2054" s="500" t="s">
        <v>4261</v>
      </c>
      <c r="D2054" s="69" t="s">
        <v>4139</v>
      </c>
      <c r="E2054" s="70" t="s">
        <v>7546</v>
      </c>
      <c r="F2054" s="67"/>
      <c r="G2054" s="542" t="s">
        <v>2558</v>
      </c>
      <c r="H2054" s="577" t="s">
        <v>4858</v>
      </c>
      <c r="I2054" s="68" t="s">
        <v>2558</v>
      </c>
      <c r="J2054" s="58"/>
    </row>
    <row r="2055" spans="1:10" ht="25.5" x14ac:dyDescent="0.2">
      <c r="A2055" s="58"/>
      <c r="B2055" s="572">
        <v>2047</v>
      </c>
      <c r="C2055" s="500" t="s">
        <v>5126</v>
      </c>
      <c r="D2055" s="426" t="s">
        <v>9965</v>
      </c>
      <c r="E2055" s="91" t="s">
        <v>6135</v>
      </c>
      <c r="F2055" s="67"/>
      <c r="G2055" s="542" t="s">
        <v>3486</v>
      </c>
      <c r="H2055" s="522" t="s">
        <v>3486</v>
      </c>
      <c r="I2055" s="68" t="s">
        <v>8127</v>
      </c>
      <c r="J2055" s="58"/>
    </row>
    <row r="2056" spans="1:10" ht="38.25" x14ac:dyDescent="0.2">
      <c r="A2056" s="58"/>
      <c r="B2056" s="565">
        <v>2048</v>
      </c>
      <c r="C2056" s="500" t="s">
        <v>8431</v>
      </c>
      <c r="D2056" s="426" t="s">
        <v>7038</v>
      </c>
      <c r="E2056" s="91" t="s">
        <v>8432</v>
      </c>
      <c r="F2056" s="67"/>
      <c r="G2056" s="542" t="s">
        <v>3486</v>
      </c>
      <c r="H2056" s="522" t="s">
        <v>3486</v>
      </c>
      <c r="I2056" s="68" t="s">
        <v>8127</v>
      </c>
      <c r="J2056" s="58"/>
    </row>
    <row r="2057" spans="1:10" ht="25.5" x14ac:dyDescent="0.2">
      <c r="A2057" s="58"/>
      <c r="B2057" s="572">
        <v>2049</v>
      </c>
      <c r="C2057" s="500" t="s">
        <v>1967</v>
      </c>
      <c r="D2057" s="426" t="s">
        <v>12285</v>
      </c>
      <c r="E2057" s="70" t="s">
        <v>12287</v>
      </c>
      <c r="F2057" s="67"/>
      <c r="G2057" s="542"/>
      <c r="H2057" s="522"/>
      <c r="I2057" s="68"/>
      <c r="J2057" s="58"/>
    </row>
    <row r="2058" spans="1:10" ht="25.5" x14ac:dyDescent="0.2">
      <c r="A2058" s="58"/>
      <c r="B2058" s="572">
        <v>2050</v>
      </c>
      <c r="C2058" s="500" t="s">
        <v>4984</v>
      </c>
      <c r="D2058" s="69" t="s">
        <v>3532</v>
      </c>
      <c r="E2058" s="70" t="s">
        <v>3533</v>
      </c>
      <c r="F2058" s="67"/>
      <c r="G2058" s="542" t="s">
        <v>3486</v>
      </c>
      <c r="H2058" s="522" t="s">
        <v>3486</v>
      </c>
      <c r="I2058" s="68" t="s">
        <v>5575</v>
      </c>
      <c r="J2058" s="58"/>
    </row>
    <row r="2059" spans="1:10" ht="51" x14ac:dyDescent="0.2">
      <c r="A2059" s="58"/>
      <c r="B2059" s="565">
        <v>2051</v>
      </c>
      <c r="C2059" s="500" t="s">
        <v>7831</v>
      </c>
      <c r="D2059" s="69" t="s">
        <v>6654</v>
      </c>
      <c r="E2059" s="70" t="s">
        <v>11535</v>
      </c>
      <c r="F2059" s="67"/>
      <c r="G2059" s="542" t="s">
        <v>3486</v>
      </c>
      <c r="H2059" s="522" t="s">
        <v>3486</v>
      </c>
      <c r="I2059" s="68" t="s">
        <v>5575</v>
      </c>
      <c r="J2059" s="58"/>
    </row>
    <row r="2060" spans="1:10" ht="25.5" x14ac:dyDescent="0.2">
      <c r="A2060" s="58"/>
      <c r="B2060" s="572">
        <v>2052</v>
      </c>
      <c r="C2060" s="500" t="s">
        <v>7830</v>
      </c>
      <c r="D2060" s="426" t="s">
        <v>1221</v>
      </c>
      <c r="E2060" s="91" t="s">
        <v>6193</v>
      </c>
      <c r="F2060" s="67"/>
      <c r="G2060" s="542" t="s">
        <v>3486</v>
      </c>
      <c r="H2060" s="522" t="s">
        <v>3486</v>
      </c>
      <c r="I2060" s="68" t="s">
        <v>5575</v>
      </c>
      <c r="J2060" s="58"/>
    </row>
    <row r="2061" spans="1:10" ht="25.5" x14ac:dyDescent="0.2">
      <c r="A2061" s="58"/>
      <c r="B2061" s="572">
        <v>2053</v>
      </c>
      <c r="C2061" s="500" t="s">
        <v>6191</v>
      </c>
      <c r="D2061" s="426" t="s">
        <v>11828</v>
      </c>
      <c r="E2061" s="91" t="s">
        <v>6192</v>
      </c>
      <c r="F2061" s="67"/>
      <c r="G2061" s="542" t="s">
        <v>3486</v>
      </c>
      <c r="H2061" s="522" t="s">
        <v>3486</v>
      </c>
      <c r="I2061" s="68" t="s">
        <v>5575</v>
      </c>
      <c r="J2061" s="58"/>
    </row>
    <row r="2062" spans="1:10" ht="38.25" x14ac:dyDescent="0.2">
      <c r="A2062" s="58"/>
      <c r="B2062" s="565">
        <v>2054</v>
      </c>
      <c r="C2062" s="500" t="s">
        <v>866</v>
      </c>
      <c r="D2062" s="426" t="s">
        <v>97</v>
      </c>
      <c r="E2062" s="91" t="s">
        <v>11536</v>
      </c>
      <c r="F2062" s="67"/>
      <c r="G2062" s="542" t="s">
        <v>3486</v>
      </c>
      <c r="H2062" s="522" t="s">
        <v>3486</v>
      </c>
      <c r="I2062" s="68" t="s">
        <v>5575</v>
      </c>
      <c r="J2062" s="58"/>
    </row>
    <row r="2063" spans="1:10" ht="38.25" x14ac:dyDescent="0.2">
      <c r="A2063" s="58"/>
      <c r="B2063" s="572">
        <v>2055</v>
      </c>
      <c r="C2063" s="500" t="s">
        <v>7495</v>
      </c>
      <c r="D2063" s="426" t="s">
        <v>7496</v>
      </c>
      <c r="E2063" s="91" t="s">
        <v>11537</v>
      </c>
      <c r="F2063" s="67"/>
      <c r="G2063" s="542" t="s">
        <v>3486</v>
      </c>
      <c r="H2063" s="522" t="s">
        <v>3486</v>
      </c>
      <c r="I2063" s="68" t="s">
        <v>5575</v>
      </c>
      <c r="J2063" s="58"/>
    </row>
    <row r="2064" spans="1:10" ht="25.5" x14ac:dyDescent="0.2">
      <c r="A2064" s="58"/>
      <c r="B2064" s="572">
        <v>2056</v>
      </c>
      <c r="C2064" s="500" t="s">
        <v>4025</v>
      </c>
      <c r="D2064" s="426" t="s">
        <v>4023</v>
      </c>
      <c r="E2064" s="91" t="s">
        <v>4026</v>
      </c>
      <c r="F2064" s="67"/>
      <c r="G2064" s="542" t="s">
        <v>3486</v>
      </c>
      <c r="H2064" s="522" t="s">
        <v>3486</v>
      </c>
      <c r="I2064" s="68" t="s">
        <v>5575</v>
      </c>
      <c r="J2064" s="58"/>
    </row>
    <row r="2065" spans="1:10" ht="25.5" x14ac:dyDescent="0.2">
      <c r="A2065" s="58"/>
      <c r="B2065" s="565">
        <v>2057</v>
      </c>
      <c r="C2065" s="500" t="s">
        <v>7270</v>
      </c>
      <c r="D2065" s="426" t="s">
        <v>6456</v>
      </c>
      <c r="E2065" s="91" t="s">
        <v>7209</v>
      </c>
      <c r="F2065" s="67"/>
      <c r="G2065" s="542" t="s">
        <v>3486</v>
      </c>
      <c r="H2065" s="522" t="s">
        <v>3486</v>
      </c>
      <c r="I2065" s="68" t="s">
        <v>5575</v>
      </c>
      <c r="J2065" s="58"/>
    </row>
    <row r="2066" spans="1:10" ht="38.25" x14ac:dyDescent="0.2">
      <c r="A2066" s="58"/>
      <c r="B2066" s="572">
        <v>2058</v>
      </c>
      <c r="C2066" s="500" t="s">
        <v>3052</v>
      </c>
      <c r="D2066" s="426" t="s">
        <v>3133</v>
      </c>
      <c r="E2066" s="91" t="s">
        <v>3053</v>
      </c>
      <c r="F2066" s="67"/>
      <c r="G2066" s="542" t="s">
        <v>3486</v>
      </c>
      <c r="H2066" s="522" t="s">
        <v>3486</v>
      </c>
      <c r="I2066" s="68" t="s">
        <v>5575</v>
      </c>
      <c r="J2066" s="58"/>
    </row>
    <row r="2067" spans="1:10" ht="63.75" x14ac:dyDescent="0.2">
      <c r="A2067" s="58"/>
      <c r="B2067" s="572">
        <v>2059</v>
      </c>
      <c r="C2067" s="500" t="s">
        <v>7889</v>
      </c>
      <c r="D2067" s="426" t="s">
        <v>7699</v>
      </c>
      <c r="E2067" s="91" t="s">
        <v>11538</v>
      </c>
      <c r="F2067" s="67"/>
      <c r="G2067" s="542" t="s">
        <v>3486</v>
      </c>
      <c r="H2067" s="522" t="s">
        <v>3486</v>
      </c>
      <c r="I2067" s="68" t="s">
        <v>5575</v>
      </c>
      <c r="J2067" s="58"/>
    </row>
    <row r="2068" spans="1:10" ht="25.5" x14ac:dyDescent="0.2">
      <c r="A2068" s="58"/>
      <c r="B2068" s="565">
        <v>2060</v>
      </c>
      <c r="C2068" s="500" t="s">
        <v>190</v>
      </c>
      <c r="D2068" s="426" t="s">
        <v>192</v>
      </c>
      <c r="E2068" s="91" t="s">
        <v>191</v>
      </c>
      <c r="F2068" s="67"/>
      <c r="G2068" s="542" t="s">
        <v>3486</v>
      </c>
      <c r="H2068" s="522" t="s">
        <v>3486</v>
      </c>
      <c r="I2068" s="68" t="s">
        <v>5575</v>
      </c>
      <c r="J2068" s="58"/>
    </row>
    <row r="2069" spans="1:10" ht="63.75" x14ac:dyDescent="0.2">
      <c r="A2069" s="58"/>
      <c r="B2069" s="572">
        <v>2061</v>
      </c>
      <c r="C2069" s="500" t="s">
        <v>13228</v>
      </c>
      <c r="D2069" s="426" t="s">
        <v>13229</v>
      </c>
      <c r="E2069" s="91" t="s">
        <v>13230</v>
      </c>
      <c r="F2069" s="67"/>
      <c r="G2069" s="542"/>
      <c r="H2069" s="522"/>
      <c r="I2069" s="68"/>
      <c r="J2069" s="58"/>
    </row>
    <row r="2070" spans="1:10" ht="25.5" x14ac:dyDescent="0.2">
      <c r="A2070" s="58"/>
      <c r="B2070" s="572">
        <v>2062</v>
      </c>
      <c r="C2070" s="500" t="s">
        <v>13287</v>
      </c>
      <c r="D2070" s="426" t="s">
        <v>13288</v>
      </c>
      <c r="E2070" s="91" t="s">
        <v>13289</v>
      </c>
      <c r="F2070" s="67"/>
      <c r="G2070" s="542" t="s">
        <v>3486</v>
      </c>
      <c r="H2070" s="522" t="s">
        <v>3486</v>
      </c>
      <c r="I2070" s="68" t="s">
        <v>5575</v>
      </c>
      <c r="J2070" s="58"/>
    </row>
    <row r="2071" spans="1:10" ht="25.5" x14ac:dyDescent="0.2">
      <c r="A2071" s="58"/>
      <c r="B2071" s="565">
        <v>2063</v>
      </c>
      <c r="C2071" s="500" t="s">
        <v>13437</v>
      </c>
      <c r="D2071" s="426" t="s">
        <v>13438</v>
      </c>
      <c r="E2071" s="91" t="s">
        <v>13439</v>
      </c>
      <c r="F2071" s="67"/>
      <c r="G2071" s="542"/>
      <c r="H2071" s="522"/>
      <c r="I2071" s="68"/>
      <c r="J2071" s="58"/>
    </row>
    <row r="2072" spans="1:10" x14ac:dyDescent="0.2">
      <c r="A2072" s="58"/>
      <c r="B2072" s="572">
        <v>2064</v>
      </c>
      <c r="C2072" s="500" t="s">
        <v>11093</v>
      </c>
      <c r="D2072" s="69" t="s">
        <v>9074</v>
      </c>
      <c r="E2072" s="70" t="s">
        <v>9075</v>
      </c>
      <c r="F2072" s="67"/>
      <c r="G2072" s="542" t="s">
        <v>5575</v>
      </c>
      <c r="H2072" s="522" t="s">
        <v>1746</v>
      </c>
      <c r="I2072" s="68" t="s">
        <v>5575</v>
      </c>
      <c r="J2072" s="58"/>
    </row>
    <row r="2073" spans="1:10" ht="25.5" x14ac:dyDescent="0.2">
      <c r="A2073" s="58"/>
      <c r="B2073" s="572">
        <v>2065</v>
      </c>
      <c r="C2073" s="500" t="s">
        <v>11094</v>
      </c>
      <c r="D2073" s="426" t="s">
        <v>11092</v>
      </c>
      <c r="E2073" s="91" t="s">
        <v>11539</v>
      </c>
      <c r="F2073" s="67"/>
      <c r="G2073" s="542" t="s">
        <v>5575</v>
      </c>
      <c r="H2073" s="522" t="s">
        <v>1746</v>
      </c>
      <c r="I2073" s="68" t="s">
        <v>5575</v>
      </c>
      <c r="J2073" s="58"/>
    </row>
    <row r="2074" spans="1:10" ht="38.25" x14ac:dyDescent="0.2">
      <c r="A2074" s="58"/>
      <c r="B2074" s="565">
        <v>2066</v>
      </c>
      <c r="C2074" s="500" t="s">
        <v>1076</v>
      </c>
      <c r="D2074" s="69" t="s">
        <v>7336</v>
      </c>
      <c r="E2074" s="70" t="s">
        <v>4983</v>
      </c>
      <c r="F2074" s="67"/>
      <c r="G2074" s="542" t="s">
        <v>3486</v>
      </c>
      <c r="H2074" s="522" t="s">
        <v>3486</v>
      </c>
      <c r="I2074" s="68" t="s">
        <v>5575</v>
      </c>
      <c r="J2074" s="58"/>
    </row>
    <row r="2075" spans="1:10" ht="38.25" x14ac:dyDescent="0.2">
      <c r="A2075" s="58"/>
      <c r="B2075" s="572">
        <v>2067</v>
      </c>
      <c r="C2075" s="500" t="s">
        <v>2104</v>
      </c>
      <c r="D2075" s="426" t="s">
        <v>2105</v>
      </c>
      <c r="E2075" s="91" t="s">
        <v>2107</v>
      </c>
      <c r="F2075" s="67"/>
      <c r="G2075" s="542" t="s">
        <v>3486</v>
      </c>
      <c r="H2075" s="522" t="s">
        <v>3486</v>
      </c>
      <c r="I2075" s="68" t="s">
        <v>5575</v>
      </c>
      <c r="J2075" s="58"/>
    </row>
    <row r="2076" spans="1:10" ht="38.25" x14ac:dyDescent="0.2">
      <c r="A2076" s="58"/>
      <c r="B2076" s="572">
        <v>2068</v>
      </c>
      <c r="C2076" s="500" t="s">
        <v>5892</v>
      </c>
      <c r="D2076" s="426" t="s">
        <v>7288</v>
      </c>
      <c r="E2076" s="91" t="s">
        <v>11540</v>
      </c>
      <c r="F2076" s="67"/>
      <c r="G2076" s="542" t="s">
        <v>3486</v>
      </c>
      <c r="H2076" s="522" t="s">
        <v>3486</v>
      </c>
      <c r="I2076" s="68" t="s">
        <v>5575</v>
      </c>
      <c r="J2076" s="58"/>
    </row>
    <row r="2077" spans="1:10" ht="114.75" x14ac:dyDescent="0.2">
      <c r="A2077" s="58"/>
      <c r="B2077" s="565">
        <v>2069</v>
      </c>
      <c r="C2077" s="500" t="s">
        <v>4001</v>
      </c>
      <c r="D2077" s="426" t="s">
        <v>4002</v>
      </c>
      <c r="E2077" s="91" t="s">
        <v>4003</v>
      </c>
      <c r="F2077" s="67"/>
      <c r="G2077" s="542"/>
      <c r="H2077" s="522"/>
      <c r="I2077" s="68"/>
      <c r="J2077" s="58"/>
    </row>
    <row r="2078" spans="1:10" ht="102" x14ac:dyDescent="0.2">
      <c r="A2078" s="58"/>
      <c r="B2078" s="572">
        <v>2070</v>
      </c>
      <c r="C2078" s="500" t="s">
        <v>7892</v>
      </c>
      <c r="D2078" s="426" t="s">
        <v>7699</v>
      </c>
      <c r="E2078" s="91" t="s">
        <v>11541</v>
      </c>
      <c r="F2078" s="67"/>
      <c r="G2078" s="542" t="s">
        <v>3486</v>
      </c>
      <c r="H2078" s="522" t="s">
        <v>3486</v>
      </c>
      <c r="I2078" s="68" t="s">
        <v>5575</v>
      </c>
      <c r="J2078" s="58"/>
    </row>
    <row r="2079" spans="1:10" ht="76.5" x14ac:dyDescent="0.2">
      <c r="A2079" s="58"/>
      <c r="B2079" s="572">
        <v>2071</v>
      </c>
      <c r="C2079" s="500" t="s">
        <v>12027</v>
      </c>
      <c r="D2079" s="426" t="s">
        <v>12040</v>
      </c>
      <c r="E2079" s="91" t="s">
        <v>12035</v>
      </c>
      <c r="F2079" s="67"/>
      <c r="G2079" s="542" t="s">
        <v>3486</v>
      </c>
      <c r="H2079" s="522" t="s">
        <v>3486</v>
      </c>
      <c r="I2079" s="68" t="s">
        <v>5575</v>
      </c>
      <c r="J2079" s="58"/>
    </row>
    <row r="2080" spans="1:10" ht="25.5" x14ac:dyDescent="0.2">
      <c r="A2080" s="58"/>
      <c r="B2080" s="565">
        <v>2072</v>
      </c>
      <c r="C2080" s="500" t="s">
        <v>12038</v>
      </c>
      <c r="D2080" s="426" t="s">
        <v>12028</v>
      </c>
      <c r="E2080" s="91" t="s">
        <v>12039</v>
      </c>
      <c r="F2080" s="67"/>
      <c r="G2080" s="542" t="s">
        <v>3486</v>
      </c>
      <c r="H2080" s="522" t="s">
        <v>3486</v>
      </c>
      <c r="I2080" s="68" t="s">
        <v>5575</v>
      </c>
      <c r="J2080" s="58"/>
    </row>
    <row r="2081" spans="1:10" ht="89.25" x14ac:dyDescent="0.2">
      <c r="A2081" s="58"/>
      <c r="B2081" s="572">
        <v>2073</v>
      </c>
      <c r="C2081" s="500" t="s">
        <v>12731</v>
      </c>
      <c r="D2081" s="426" t="s">
        <v>12730</v>
      </c>
      <c r="E2081" s="91" t="s">
        <v>12733</v>
      </c>
      <c r="F2081" s="67"/>
      <c r="G2081" s="542"/>
      <c r="H2081" s="522"/>
      <c r="I2081" s="68"/>
      <c r="J2081" s="58"/>
    </row>
    <row r="2082" spans="1:10" ht="114.75" x14ac:dyDescent="0.2">
      <c r="A2082" s="58"/>
      <c r="B2082" s="572">
        <v>2074</v>
      </c>
      <c r="C2082" s="500" t="s">
        <v>12976</v>
      </c>
      <c r="D2082" s="426" t="s">
        <v>12974</v>
      </c>
      <c r="E2082" s="91" t="s">
        <v>12975</v>
      </c>
      <c r="F2082" s="67"/>
      <c r="G2082" s="542"/>
      <c r="H2082" s="522"/>
      <c r="I2082" s="68"/>
      <c r="J2082" s="58"/>
    </row>
    <row r="2083" spans="1:10" ht="25.5" x14ac:dyDescent="0.2">
      <c r="A2083" s="58"/>
      <c r="B2083" s="565">
        <v>2075</v>
      </c>
      <c r="C2083" s="500" t="s">
        <v>8852</v>
      </c>
      <c r="D2083" s="426" t="s">
        <v>8840</v>
      </c>
      <c r="E2083" s="91" t="s">
        <v>8853</v>
      </c>
      <c r="F2083" s="67"/>
      <c r="G2083" s="542"/>
      <c r="H2083" s="522"/>
      <c r="I2083" s="543"/>
      <c r="J2083" s="58"/>
    </row>
    <row r="2084" spans="1:10" ht="25.5" x14ac:dyDescent="0.2">
      <c r="A2084" s="58"/>
      <c r="B2084" s="572">
        <v>2076</v>
      </c>
      <c r="C2084" s="500" t="s">
        <v>5037</v>
      </c>
      <c r="D2084" s="69" t="s">
        <v>7785</v>
      </c>
      <c r="E2084" s="91" t="s">
        <v>12966</v>
      </c>
      <c r="F2084" s="67"/>
      <c r="G2084" s="542" t="s">
        <v>3486</v>
      </c>
      <c r="H2084" s="522" t="s">
        <v>3486</v>
      </c>
      <c r="I2084" s="93" t="s">
        <v>1250</v>
      </c>
      <c r="J2084" s="58"/>
    </row>
    <row r="2085" spans="1:10" ht="38.25" x14ac:dyDescent="0.2">
      <c r="A2085" s="58"/>
      <c r="B2085" s="572">
        <v>2077</v>
      </c>
      <c r="C2085" s="500" t="s">
        <v>5038</v>
      </c>
      <c r="D2085" s="426" t="s">
        <v>10634</v>
      </c>
      <c r="E2085" s="70" t="s">
        <v>2121</v>
      </c>
      <c r="F2085" s="67"/>
      <c r="G2085" s="542" t="s">
        <v>3486</v>
      </c>
      <c r="H2085" s="522" t="s">
        <v>3486</v>
      </c>
      <c r="I2085" s="93" t="s">
        <v>1250</v>
      </c>
      <c r="J2085" s="58"/>
    </row>
    <row r="2086" spans="1:10" ht="25.5" x14ac:dyDescent="0.2">
      <c r="A2086" s="58"/>
      <c r="B2086" s="565">
        <v>2078</v>
      </c>
      <c r="C2086" s="500" t="s">
        <v>2086</v>
      </c>
      <c r="D2086" s="426" t="s">
        <v>2085</v>
      </c>
      <c r="E2086" s="91" t="s">
        <v>2087</v>
      </c>
      <c r="F2086" s="67"/>
      <c r="G2086" s="542" t="s">
        <v>3486</v>
      </c>
      <c r="H2086" s="522" t="s">
        <v>3486</v>
      </c>
      <c r="I2086" s="93" t="s">
        <v>1250</v>
      </c>
      <c r="J2086" s="58"/>
    </row>
    <row r="2087" spans="1:10" ht="25.5" x14ac:dyDescent="0.2">
      <c r="A2087" s="58"/>
      <c r="B2087" s="572">
        <v>2079</v>
      </c>
      <c r="C2087" s="500" t="s">
        <v>5420</v>
      </c>
      <c r="D2087" s="426" t="s">
        <v>169</v>
      </c>
      <c r="E2087" s="91" t="s">
        <v>7280</v>
      </c>
      <c r="F2087" s="67"/>
      <c r="G2087" s="542" t="s">
        <v>3486</v>
      </c>
      <c r="H2087" s="522" t="s">
        <v>3486</v>
      </c>
      <c r="I2087" s="93" t="s">
        <v>1250</v>
      </c>
      <c r="J2087" s="58"/>
    </row>
    <row r="2088" spans="1:10" ht="25.5" x14ac:dyDescent="0.2">
      <c r="A2088" s="58"/>
      <c r="B2088" s="572">
        <v>2080</v>
      </c>
      <c r="C2088" s="500" t="s">
        <v>4232</v>
      </c>
      <c r="D2088" s="426" t="s">
        <v>3681</v>
      </c>
      <c r="E2088" s="91" t="s">
        <v>4233</v>
      </c>
      <c r="F2088" s="67"/>
      <c r="G2088" s="542" t="s">
        <v>3486</v>
      </c>
      <c r="H2088" s="522" t="s">
        <v>3486</v>
      </c>
      <c r="I2088" s="93" t="s">
        <v>1250</v>
      </c>
      <c r="J2088" s="58"/>
    </row>
    <row r="2089" spans="1:10" ht="25.5" x14ac:dyDescent="0.2">
      <c r="A2089" s="58"/>
      <c r="B2089" s="565">
        <v>2081</v>
      </c>
      <c r="C2089" s="500" t="s">
        <v>3113</v>
      </c>
      <c r="D2089" s="426" t="s">
        <v>2796</v>
      </c>
      <c r="E2089" s="91" t="s">
        <v>3993</v>
      </c>
      <c r="F2089" s="67"/>
      <c r="G2089" s="542"/>
      <c r="H2089" s="522"/>
      <c r="I2089" s="93"/>
      <c r="J2089" s="58"/>
    </row>
    <row r="2090" spans="1:10" ht="25.5" x14ac:dyDescent="0.2">
      <c r="A2090" s="58"/>
      <c r="B2090" s="572">
        <v>2082</v>
      </c>
      <c r="C2090" s="500" t="s">
        <v>3114</v>
      </c>
      <c r="D2090" s="426" t="s">
        <v>2993</v>
      </c>
      <c r="E2090" s="91" t="s">
        <v>1833</v>
      </c>
      <c r="F2090" s="67"/>
      <c r="G2090" s="542"/>
      <c r="H2090" s="522"/>
      <c r="I2090" s="93"/>
      <c r="J2090" s="58"/>
    </row>
    <row r="2091" spans="1:10" ht="38.25" x14ac:dyDescent="0.2">
      <c r="A2091" s="58"/>
      <c r="B2091" s="572">
        <v>2083</v>
      </c>
      <c r="C2091" s="500" t="s">
        <v>1800</v>
      </c>
      <c r="D2091" s="426" t="s">
        <v>5062</v>
      </c>
      <c r="E2091" s="91" t="s">
        <v>1801</v>
      </c>
      <c r="F2091" s="67"/>
      <c r="G2091" s="542"/>
      <c r="H2091" s="522"/>
      <c r="I2091" s="93"/>
      <c r="J2091" s="58"/>
    </row>
    <row r="2092" spans="1:10" ht="25.5" x14ac:dyDescent="0.2">
      <c r="A2092" s="58"/>
      <c r="B2092" s="565">
        <v>2084</v>
      </c>
      <c r="C2092" s="500" t="s">
        <v>860</v>
      </c>
      <c r="D2092" s="426" t="s">
        <v>859</v>
      </c>
      <c r="E2092" s="91" t="s">
        <v>804</v>
      </c>
      <c r="F2092" s="67"/>
      <c r="G2092" s="542"/>
      <c r="H2092" s="522"/>
      <c r="I2092" s="93"/>
      <c r="J2092" s="58"/>
    </row>
    <row r="2093" spans="1:10" ht="63.75" x14ac:dyDescent="0.2">
      <c r="A2093" s="58"/>
      <c r="B2093" s="572">
        <v>2085</v>
      </c>
      <c r="C2093" s="500" t="s">
        <v>7925</v>
      </c>
      <c r="D2093" s="426" t="s">
        <v>7920</v>
      </c>
      <c r="E2093" s="91" t="s">
        <v>7926</v>
      </c>
      <c r="F2093" s="67"/>
      <c r="G2093" s="542"/>
      <c r="H2093" s="522"/>
      <c r="I2093" s="93"/>
      <c r="J2093" s="58"/>
    </row>
    <row r="2094" spans="1:10" ht="51" x14ac:dyDescent="0.2">
      <c r="A2094" s="58"/>
      <c r="B2094" s="572">
        <v>2086</v>
      </c>
      <c r="C2094" s="500" t="s">
        <v>7300</v>
      </c>
      <c r="D2094" s="426" t="s">
        <v>7363</v>
      </c>
      <c r="E2094" s="91" t="s">
        <v>7301</v>
      </c>
      <c r="F2094" s="67"/>
      <c r="G2094" s="542"/>
      <c r="H2094" s="522"/>
      <c r="I2094" s="93"/>
      <c r="J2094" s="58"/>
    </row>
    <row r="2095" spans="1:10" ht="89.25" x14ac:dyDescent="0.2">
      <c r="A2095" s="58"/>
      <c r="B2095" s="565">
        <v>2087</v>
      </c>
      <c r="C2095" s="500" t="s">
        <v>5850</v>
      </c>
      <c r="D2095" s="426" t="s">
        <v>5848</v>
      </c>
      <c r="E2095" s="91" t="s">
        <v>5853</v>
      </c>
      <c r="F2095" s="67"/>
      <c r="G2095" s="542"/>
      <c r="H2095" s="522"/>
      <c r="I2095" s="543"/>
      <c r="J2095" s="58"/>
    </row>
    <row r="2096" spans="1:10" ht="25.5" x14ac:dyDescent="0.2">
      <c r="A2096" s="58"/>
      <c r="B2096" s="572">
        <v>2088</v>
      </c>
      <c r="C2096" s="500" t="s">
        <v>9782</v>
      </c>
      <c r="D2096" s="69" t="s">
        <v>6185</v>
      </c>
      <c r="E2096" s="70" t="s">
        <v>6186</v>
      </c>
      <c r="F2096" s="67"/>
      <c r="G2096" s="542" t="s">
        <v>3486</v>
      </c>
      <c r="H2096" s="522" t="s">
        <v>3486</v>
      </c>
      <c r="I2096" s="540" t="s">
        <v>5575</v>
      </c>
      <c r="J2096" s="58"/>
    </row>
    <row r="2097" spans="1:10" ht="63.75" x14ac:dyDescent="0.2">
      <c r="A2097" s="58"/>
      <c r="B2097" s="572">
        <v>2089</v>
      </c>
      <c r="C2097" s="500" t="s">
        <v>9783</v>
      </c>
      <c r="D2097" s="69" t="s">
        <v>1168</v>
      </c>
      <c r="E2097" s="70" t="s">
        <v>11542</v>
      </c>
      <c r="F2097" s="67"/>
      <c r="G2097" s="542" t="s">
        <v>3486</v>
      </c>
      <c r="H2097" s="522" t="s">
        <v>3486</v>
      </c>
      <c r="I2097" s="540" t="s">
        <v>5575</v>
      </c>
      <c r="J2097" s="58"/>
    </row>
    <row r="2098" spans="1:10" ht="63.75" x14ac:dyDescent="0.2">
      <c r="A2098" s="58"/>
      <c r="B2098" s="565">
        <v>2090</v>
      </c>
      <c r="C2098" s="500" t="s">
        <v>9784</v>
      </c>
      <c r="D2098" s="426" t="s">
        <v>9776</v>
      </c>
      <c r="E2098" s="91" t="s">
        <v>11543</v>
      </c>
      <c r="F2098" s="67"/>
      <c r="G2098" s="542" t="s">
        <v>3486</v>
      </c>
      <c r="H2098" s="522" t="s">
        <v>3486</v>
      </c>
      <c r="I2098" s="540" t="s">
        <v>5575</v>
      </c>
      <c r="J2098" s="58"/>
    </row>
    <row r="2099" spans="1:10" ht="51" x14ac:dyDescent="0.2">
      <c r="A2099" s="58"/>
      <c r="B2099" s="572">
        <v>2091</v>
      </c>
      <c r="C2099" s="500" t="s">
        <v>10616</v>
      </c>
      <c r="D2099" s="426" t="s">
        <v>10613</v>
      </c>
      <c r="E2099" s="91" t="s">
        <v>11544</v>
      </c>
      <c r="F2099" s="67"/>
      <c r="G2099" s="542" t="s">
        <v>3486</v>
      </c>
      <c r="H2099" s="522" t="s">
        <v>3486</v>
      </c>
      <c r="I2099" s="540" t="s">
        <v>5575</v>
      </c>
      <c r="J2099" s="58"/>
    </row>
    <row r="2100" spans="1:10" ht="38.25" x14ac:dyDescent="0.2">
      <c r="A2100" s="58"/>
      <c r="B2100" s="572">
        <v>2092</v>
      </c>
      <c r="C2100" s="500" t="s">
        <v>10624</v>
      </c>
      <c r="D2100" s="426" t="s">
        <v>10625</v>
      </c>
      <c r="E2100" s="91" t="s">
        <v>11545</v>
      </c>
      <c r="F2100" s="67"/>
      <c r="G2100" s="542" t="s">
        <v>3486</v>
      </c>
      <c r="H2100" s="522" t="s">
        <v>3486</v>
      </c>
      <c r="I2100" s="540" t="s">
        <v>5575</v>
      </c>
      <c r="J2100" s="58"/>
    </row>
    <row r="2101" spans="1:10" ht="63.75" x14ac:dyDescent="0.2">
      <c r="A2101" s="58"/>
      <c r="B2101" s="565">
        <v>2093</v>
      </c>
      <c r="C2101" s="500" t="s">
        <v>11100</v>
      </c>
      <c r="D2101" s="426" t="s">
        <v>11092</v>
      </c>
      <c r="E2101" s="91" t="s">
        <v>11102</v>
      </c>
      <c r="F2101" s="67"/>
      <c r="G2101" s="542" t="s">
        <v>3486</v>
      </c>
      <c r="H2101" s="522" t="s">
        <v>3486</v>
      </c>
      <c r="I2101" s="540" t="s">
        <v>5575</v>
      </c>
      <c r="J2101" s="58"/>
    </row>
    <row r="2102" spans="1:10" ht="25.5" x14ac:dyDescent="0.2">
      <c r="A2102" s="58"/>
      <c r="B2102" s="572">
        <v>2094</v>
      </c>
      <c r="C2102" s="500" t="s">
        <v>11197</v>
      </c>
      <c r="D2102" s="426" t="s">
        <v>11198</v>
      </c>
      <c r="E2102" s="91" t="s">
        <v>11199</v>
      </c>
      <c r="F2102" s="67"/>
      <c r="G2102" s="542" t="s">
        <v>3486</v>
      </c>
      <c r="H2102" s="522" t="s">
        <v>3486</v>
      </c>
      <c r="I2102" s="540" t="s">
        <v>5575</v>
      </c>
      <c r="J2102" s="58"/>
    </row>
    <row r="2103" spans="1:10" ht="38.25" x14ac:dyDescent="0.2">
      <c r="A2103" s="58"/>
      <c r="B2103" s="572">
        <v>2095</v>
      </c>
      <c r="C2103" s="500" t="s">
        <v>11215</v>
      </c>
      <c r="D2103" s="426" t="s">
        <v>11216</v>
      </c>
      <c r="E2103" s="91" t="s">
        <v>11218</v>
      </c>
      <c r="F2103" s="67"/>
      <c r="G2103" s="542"/>
      <c r="H2103" s="522"/>
      <c r="I2103" s="540"/>
      <c r="J2103" s="58"/>
    </row>
    <row r="2104" spans="1:10" ht="76.5" x14ac:dyDescent="0.2">
      <c r="A2104" s="58"/>
      <c r="B2104" s="565">
        <v>2096</v>
      </c>
      <c r="C2104" s="500" t="s">
        <v>11287</v>
      </c>
      <c r="D2104" s="426" t="s">
        <v>11288</v>
      </c>
      <c r="E2104" s="91" t="s">
        <v>11546</v>
      </c>
      <c r="F2104" s="67"/>
      <c r="G2104" s="542" t="s">
        <v>3486</v>
      </c>
      <c r="H2104" s="522" t="s">
        <v>3486</v>
      </c>
      <c r="I2104" s="93" t="s">
        <v>1250</v>
      </c>
      <c r="J2104" s="58"/>
    </row>
    <row r="2105" spans="1:10" ht="25.5" x14ac:dyDescent="0.2">
      <c r="A2105" s="58"/>
      <c r="B2105" s="572">
        <v>2097</v>
      </c>
      <c r="C2105" s="500" t="s">
        <v>11589</v>
      </c>
      <c r="D2105" s="426" t="s">
        <v>11590</v>
      </c>
      <c r="E2105" s="91" t="s">
        <v>11591</v>
      </c>
      <c r="F2105" s="67"/>
      <c r="G2105" s="542" t="s">
        <v>3486</v>
      </c>
      <c r="H2105" s="522" t="s">
        <v>3486</v>
      </c>
      <c r="I2105" s="93" t="s">
        <v>1250</v>
      </c>
      <c r="J2105" s="58"/>
    </row>
    <row r="2106" spans="1:10" ht="102" x14ac:dyDescent="0.2">
      <c r="A2106" s="58"/>
      <c r="B2106" s="572">
        <v>2098</v>
      </c>
      <c r="C2106" s="500" t="s">
        <v>13094</v>
      </c>
      <c r="D2106" s="426" t="s">
        <v>13092</v>
      </c>
      <c r="E2106" s="91" t="s">
        <v>13096</v>
      </c>
      <c r="F2106" s="67"/>
      <c r="G2106" s="542" t="s">
        <v>3486</v>
      </c>
      <c r="H2106" s="522" t="s">
        <v>3486</v>
      </c>
      <c r="I2106" s="540" t="s">
        <v>5575</v>
      </c>
      <c r="J2106" s="58"/>
    </row>
    <row r="2107" spans="1:10" ht="25.5" x14ac:dyDescent="0.2">
      <c r="A2107" s="58"/>
      <c r="B2107" s="565">
        <v>2099</v>
      </c>
      <c r="C2107" s="500" t="s">
        <v>7322</v>
      </c>
      <c r="D2107" s="426" t="s">
        <v>1119</v>
      </c>
      <c r="E2107" s="91" t="s">
        <v>7321</v>
      </c>
      <c r="F2107" s="67"/>
      <c r="G2107" s="542" t="s">
        <v>3486</v>
      </c>
      <c r="H2107" s="522" t="s">
        <v>3486</v>
      </c>
      <c r="I2107" s="540" t="s">
        <v>7320</v>
      </c>
      <c r="J2107" s="58"/>
    </row>
    <row r="2108" spans="1:10" ht="25.5" x14ac:dyDescent="0.2">
      <c r="A2108" s="58"/>
      <c r="B2108" s="572">
        <v>2100</v>
      </c>
      <c r="C2108" s="500" t="s">
        <v>7323</v>
      </c>
      <c r="D2108" s="426" t="s">
        <v>6654</v>
      </c>
      <c r="E2108" s="91" t="s">
        <v>4009</v>
      </c>
      <c r="F2108" s="67"/>
      <c r="G2108" s="542"/>
      <c r="H2108" s="522"/>
      <c r="I2108" s="540"/>
      <c r="J2108" s="58"/>
    </row>
    <row r="2109" spans="1:10" ht="38.25" x14ac:dyDescent="0.2">
      <c r="A2109" s="58"/>
      <c r="B2109" s="572">
        <v>2101</v>
      </c>
      <c r="C2109" s="500" t="s">
        <v>7326</v>
      </c>
      <c r="D2109" s="426" t="s">
        <v>4966</v>
      </c>
      <c r="E2109" s="91" t="s">
        <v>4010</v>
      </c>
      <c r="F2109" s="67"/>
      <c r="G2109" s="542"/>
      <c r="H2109" s="522"/>
      <c r="I2109" s="540"/>
      <c r="J2109" s="58"/>
    </row>
    <row r="2110" spans="1:10" ht="63.75" x14ac:dyDescent="0.2">
      <c r="A2110" s="58"/>
      <c r="B2110" s="565">
        <v>2102</v>
      </c>
      <c r="C2110" s="500" t="s">
        <v>4011</v>
      </c>
      <c r="D2110" s="426" t="s">
        <v>4006</v>
      </c>
      <c r="E2110" s="91" t="s">
        <v>4012</v>
      </c>
      <c r="F2110" s="67"/>
      <c r="G2110" s="542"/>
      <c r="H2110" s="522"/>
      <c r="I2110" s="540"/>
      <c r="J2110" s="58"/>
    </row>
    <row r="2111" spans="1:10" ht="25.5" x14ac:dyDescent="0.2">
      <c r="A2111" s="58"/>
      <c r="B2111" s="572">
        <v>2103</v>
      </c>
      <c r="C2111" s="500" t="s">
        <v>1940</v>
      </c>
      <c r="D2111" s="426" t="s">
        <v>172</v>
      </c>
      <c r="E2111" s="91" t="s">
        <v>6720</v>
      </c>
      <c r="F2111" s="67"/>
      <c r="G2111" s="542"/>
      <c r="H2111" s="522"/>
      <c r="I2111" s="540"/>
      <c r="J2111" s="58"/>
    </row>
    <row r="2112" spans="1:10" ht="25.5" x14ac:dyDescent="0.2">
      <c r="A2112" s="58"/>
      <c r="B2112" s="572">
        <v>2104</v>
      </c>
      <c r="C2112" s="500" t="s">
        <v>1803</v>
      </c>
      <c r="D2112" s="426" t="s">
        <v>5062</v>
      </c>
      <c r="E2112" s="91" t="s">
        <v>1804</v>
      </c>
      <c r="F2112" s="67"/>
      <c r="G2112" s="542"/>
      <c r="H2112" s="522"/>
      <c r="I2112" s="540"/>
      <c r="J2112" s="58"/>
    </row>
    <row r="2113" spans="1:10" ht="38.25" x14ac:dyDescent="0.2">
      <c r="A2113" s="58"/>
      <c r="B2113" s="565">
        <v>2105</v>
      </c>
      <c r="C2113" s="500" t="s">
        <v>1818</v>
      </c>
      <c r="D2113" s="426" t="s">
        <v>1814</v>
      </c>
      <c r="E2113" s="91" t="s">
        <v>1819</v>
      </c>
      <c r="F2113" s="67"/>
      <c r="G2113" s="542"/>
      <c r="H2113" s="522"/>
      <c r="I2113" s="540"/>
      <c r="J2113" s="58"/>
    </row>
    <row r="2114" spans="1:10" ht="38.25" x14ac:dyDescent="0.2">
      <c r="A2114" s="58"/>
      <c r="B2114" s="572">
        <v>2106</v>
      </c>
      <c r="C2114" s="500" t="s">
        <v>259</v>
      </c>
      <c r="D2114" s="426" t="s">
        <v>260</v>
      </c>
      <c r="E2114" s="91" t="s">
        <v>12782</v>
      </c>
      <c r="F2114" s="67"/>
      <c r="G2114" s="542"/>
      <c r="H2114" s="522"/>
      <c r="I2114" s="540"/>
      <c r="J2114" s="58"/>
    </row>
    <row r="2115" spans="1:10" ht="51" x14ac:dyDescent="0.2">
      <c r="A2115" s="58"/>
      <c r="B2115" s="572">
        <v>2107</v>
      </c>
      <c r="C2115" s="500" t="s">
        <v>12603</v>
      </c>
      <c r="D2115" s="426" t="s">
        <v>12601</v>
      </c>
      <c r="E2115" s="91" t="s">
        <v>12604</v>
      </c>
      <c r="F2115" s="67"/>
      <c r="G2115" s="542"/>
      <c r="H2115" s="522"/>
      <c r="I2115" s="540"/>
      <c r="J2115" s="58"/>
    </row>
    <row r="2116" spans="1:10" ht="38.25" x14ac:dyDescent="0.2">
      <c r="A2116" s="58"/>
      <c r="B2116" s="565">
        <v>2108</v>
      </c>
      <c r="C2116" s="500" t="s">
        <v>12783</v>
      </c>
      <c r="D2116" s="426" t="s">
        <v>12774</v>
      </c>
      <c r="E2116" s="91" t="s">
        <v>12784</v>
      </c>
      <c r="F2116" s="67"/>
      <c r="G2116" s="542"/>
      <c r="H2116" s="522"/>
      <c r="I2116" s="540"/>
      <c r="J2116" s="58"/>
    </row>
    <row r="2117" spans="1:10" ht="38.25" x14ac:dyDescent="0.2">
      <c r="A2117" s="58"/>
      <c r="B2117" s="572">
        <v>2109</v>
      </c>
      <c r="C2117" s="500" t="s">
        <v>6765</v>
      </c>
      <c r="D2117" s="426" t="s">
        <v>6764</v>
      </c>
      <c r="E2117" s="91" t="s">
        <v>6766</v>
      </c>
      <c r="F2117" s="67"/>
      <c r="G2117" s="542"/>
      <c r="H2117" s="522"/>
      <c r="I2117" s="68"/>
      <c r="J2117" s="58"/>
    </row>
    <row r="2118" spans="1:10" ht="38.25" x14ac:dyDescent="0.2">
      <c r="A2118" s="58"/>
      <c r="B2118" s="572">
        <v>2110</v>
      </c>
      <c r="C2118" s="500" t="s">
        <v>12736</v>
      </c>
      <c r="D2118" s="426" t="s">
        <v>12730</v>
      </c>
      <c r="E2118" s="91" t="s">
        <v>12737</v>
      </c>
      <c r="F2118" s="67"/>
      <c r="G2118" s="542"/>
      <c r="H2118" s="522"/>
      <c r="I2118" s="68"/>
      <c r="J2118" s="58"/>
    </row>
    <row r="2119" spans="1:10" ht="25.5" x14ac:dyDescent="0.2">
      <c r="A2119" s="58"/>
      <c r="B2119" s="565">
        <v>2111</v>
      </c>
      <c r="C2119" s="500" t="s">
        <v>1180</v>
      </c>
      <c r="D2119" s="69" t="s">
        <v>1175</v>
      </c>
      <c r="E2119" s="70" t="s">
        <v>1181</v>
      </c>
      <c r="F2119" s="67"/>
      <c r="G2119" s="542" t="s">
        <v>1728</v>
      </c>
      <c r="H2119" s="522" t="s">
        <v>1719</v>
      </c>
      <c r="I2119" s="540" t="s">
        <v>1728</v>
      </c>
      <c r="J2119" s="58"/>
    </row>
    <row r="2120" spans="1:10" ht="25.5" x14ac:dyDescent="0.2">
      <c r="A2120" s="58"/>
      <c r="B2120" s="572">
        <v>2112</v>
      </c>
      <c r="C2120" s="500" t="s">
        <v>1177</v>
      </c>
      <c r="D2120" s="69" t="s">
        <v>7336</v>
      </c>
      <c r="E2120" s="70" t="s">
        <v>7764</v>
      </c>
      <c r="F2120" s="67"/>
      <c r="G2120" s="542" t="s">
        <v>1728</v>
      </c>
      <c r="H2120" s="522" t="s">
        <v>6203</v>
      </c>
      <c r="I2120" s="540" t="s">
        <v>1728</v>
      </c>
      <c r="J2120" s="58"/>
    </row>
    <row r="2121" spans="1:10" x14ac:dyDescent="0.2">
      <c r="A2121" s="58"/>
      <c r="B2121" s="572">
        <v>2113</v>
      </c>
      <c r="C2121" s="500" t="s">
        <v>4869</v>
      </c>
      <c r="D2121" s="426" t="s">
        <v>3125</v>
      </c>
      <c r="E2121" s="91" t="s">
        <v>4870</v>
      </c>
      <c r="F2121" s="67"/>
      <c r="G2121" s="542" t="s">
        <v>2710</v>
      </c>
      <c r="H2121" s="577" t="s">
        <v>4858</v>
      </c>
      <c r="I2121" s="540" t="s">
        <v>2710</v>
      </c>
      <c r="J2121" s="58"/>
    </row>
    <row r="2122" spans="1:10" ht="38.25" x14ac:dyDescent="0.2">
      <c r="A2122" s="58"/>
      <c r="B2122" s="565">
        <v>2114</v>
      </c>
      <c r="C2122" s="500" t="s">
        <v>12841</v>
      </c>
      <c r="D2122" s="426" t="s">
        <v>12830</v>
      </c>
      <c r="E2122" s="91" t="s">
        <v>12843</v>
      </c>
      <c r="F2122" s="67"/>
      <c r="G2122" s="542"/>
      <c r="H2122" s="577"/>
      <c r="I2122" s="540"/>
      <c r="J2122" s="58"/>
    </row>
    <row r="2123" spans="1:10" ht="38.25" x14ac:dyDescent="0.2">
      <c r="A2123" s="58"/>
      <c r="B2123" s="572">
        <v>2115</v>
      </c>
      <c r="C2123" s="500" t="s">
        <v>12842</v>
      </c>
      <c r="D2123" s="426" t="s">
        <v>12835</v>
      </c>
      <c r="E2123" s="91" t="s">
        <v>12844</v>
      </c>
      <c r="F2123" s="67"/>
      <c r="G2123" s="542"/>
      <c r="H2123" s="577"/>
      <c r="I2123" s="540"/>
      <c r="J2123" s="58"/>
    </row>
    <row r="2124" spans="1:10" ht="25.5" x14ac:dyDescent="0.2">
      <c r="A2124" s="58"/>
      <c r="B2124" s="572">
        <v>2116</v>
      </c>
      <c r="C2124" s="500" t="s">
        <v>12845</v>
      </c>
      <c r="D2124" s="426" t="s">
        <v>12846</v>
      </c>
      <c r="E2124" s="91" t="s">
        <v>12847</v>
      </c>
      <c r="F2124" s="67"/>
      <c r="G2124" s="542"/>
      <c r="H2124" s="577"/>
      <c r="I2124" s="540"/>
      <c r="J2124" s="58"/>
    </row>
    <row r="2125" spans="1:10" ht="63.75" x14ac:dyDescent="0.2">
      <c r="A2125" s="58"/>
      <c r="B2125" s="565">
        <v>2117</v>
      </c>
      <c r="C2125" s="500" t="s">
        <v>393</v>
      </c>
      <c r="D2125" s="69" t="s">
        <v>2734</v>
      </c>
      <c r="E2125" s="70" t="s">
        <v>390</v>
      </c>
      <c r="F2125" s="67"/>
      <c r="G2125" s="542" t="s">
        <v>3486</v>
      </c>
      <c r="H2125" s="522" t="s">
        <v>3486</v>
      </c>
      <c r="I2125" s="540" t="s">
        <v>391</v>
      </c>
      <c r="J2125" s="58"/>
    </row>
    <row r="2126" spans="1:10" ht="51" x14ac:dyDescent="0.2">
      <c r="A2126" s="58"/>
      <c r="B2126" s="572">
        <v>2118</v>
      </c>
      <c r="C2126" s="500" t="s">
        <v>394</v>
      </c>
      <c r="D2126" s="69" t="s">
        <v>395</v>
      </c>
      <c r="E2126" s="91" t="s">
        <v>7298</v>
      </c>
      <c r="F2126" s="67"/>
      <c r="G2126" s="542" t="s">
        <v>2710</v>
      </c>
      <c r="H2126" s="522" t="s">
        <v>1742</v>
      </c>
      <c r="I2126" s="540" t="s">
        <v>2710</v>
      </c>
      <c r="J2126" s="58"/>
    </row>
    <row r="2127" spans="1:10" ht="153" x14ac:dyDescent="0.2">
      <c r="A2127" s="58"/>
      <c r="B2127" s="572">
        <v>2119</v>
      </c>
      <c r="C2127" s="500" t="s">
        <v>11572</v>
      </c>
      <c r="D2127" s="426" t="s">
        <v>11436</v>
      </c>
      <c r="E2127" s="91" t="s">
        <v>11573</v>
      </c>
      <c r="F2127" s="67"/>
      <c r="G2127" s="542" t="s">
        <v>2710</v>
      </c>
      <c r="H2127" s="579" t="s">
        <v>1741</v>
      </c>
      <c r="I2127" s="68" t="s">
        <v>2710</v>
      </c>
      <c r="J2127" s="58"/>
    </row>
    <row r="2128" spans="1:10" ht="25.5" x14ac:dyDescent="0.2">
      <c r="A2128" s="58"/>
      <c r="B2128" s="565">
        <v>2120</v>
      </c>
      <c r="C2128" s="500" t="s">
        <v>14459</v>
      </c>
      <c r="D2128" s="426" t="s">
        <v>14460</v>
      </c>
      <c r="E2128" s="91" t="s">
        <v>14461</v>
      </c>
      <c r="F2128" s="67"/>
      <c r="G2128" s="542"/>
      <c r="H2128" s="579"/>
      <c r="I2128" s="68"/>
      <c r="J2128" s="58"/>
    </row>
    <row r="2129" spans="1:10" ht="25.5" x14ac:dyDescent="0.2">
      <c r="A2129" s="58"/>
      <c r="B2129" s="572">
        <v>2121</v>
      </c>
      <c r="C2129" s="500" t="s">
        <v>7662</v>
      </c>
      <c r="D2129" s="69" t="s">
        <v>7663</v>
      </c>
      <c r="E2129" s="91" t="s">
        <v>7664</v>
      </c>
      <c r="F2129" s="67"/>
      <c r="G2129" s="542"/>
      <c r="H2129" s="522"/>
      <c r="I2129" s="540"/>
      <c r="J2129" s="58"/>
    </row>
    <row r="2130" spans="1:10" ht="25.5" x14ac:dyDescent="0.2">
      <c r="A2130" s="58"/>
      <c r="B2130" s="572">
        <v>2122</v>
      </c>
      <c r="C2130" s="500" t="s">
        <v>1831</v>
      </c>
      <c r="D2130" s="69" t="s">
        <v>1825</v>
      </c>
      <c r="E2130" s="91" t="s">
        <v>3009</v>
      </c>
      <c r="F2130" s="67"/>
      <c r="G2130" s="542" t="s">
        <v>1832</v>
      </c>
      <c r="H2130" s="522" t="s">
        <v>6203</v>
      </c>
      <c r="I2130" s="540" t="s">
        <v>2710</v>
      </c>
      <c r="J2130" s="58"/>
    </row>
    <row r="2131" spans="1:10" ht="102" x14ac:dyDescent="0.2">
      <c r="A2131" s="58"/>
      <c r="B2131" s="565">
        <v>2123</v>
      </c>
      <c r="C2131" s="500" t="s">
        <v>7780</v>
      </c>
      <c r="D2131" s="69" t="s">
        <v>171</v>
      </c>
      <c r="E2131" s="70" t="s">
        <v>7782</v>
      </c>
      <c r="F2131" s="67" t="s">
        <v>7887</v>
      </c>
      <c r="G2131" s="542" t="s">
        <v>3486</v>
      </c>
      <c r="H2131" s="522" t="s">
        <v>3486</v>
      </c>
      <c r="I2131" s="68" t="s">
        <v>6204</v>
      </c>
      <c r="J2131" s="58"/>
    </row>
    <row r="2132" spans="1:10" ht="25.5" x14ac:dyDescent="0.2">
      <c r="A2132" s="58"/>
      <c r="B2132" s="572">
        <v>2124</v>
      </c>
      <c r="C2132" s="500" t="s">
        <v>7781</v>
      </c>
      <c r="D2132" s="426" t="s">
        <v>4007</v>
      </c>
      <c r="E2132" s="70" t="s">
        <v>3432</v>
      </c>
      <c r="F2132" s="67"/>
      <c r="G2132" s="542" t="s">
        <v>3486</v>
      </c>
      <c r="H2132" s="522" t="s">
        <v>3486</v>
      </c>
      <c r="I2132" s="68" t="s">
        <v>6204</v>
      </c>
      <c r="J2132" s="58"/>
    </row>
    <row r="2133" spans="1:10" ht="102" x14ac:dyDescent="0.2">
      <c r="A2133" s="58"/>
      <c r="B2133" s="572">
        <v>2125</v>
      </c>
      <c r="C2133" s="500" t="s">
        <v>848</v>
      </c>
      <c r="D2133" s="426" t="s">
        <v>2156</v>
      </c>
      <c r="E2133" s="91" t="s">
        <v>849</v>
      </c>
      <c r="F2133" s="67" t="s">
        <v>7887</v>
      </c>
      <c r="G2133" s="542" t="s">
        <v>3486</v>
      </c>
      <c r="H2133" s="522" t="s">
        <v>3486</v>
      </c>
      <c r="I2133" s="68" t="s">
        <v>6204</v>
      </c>
      <c r="J2133" s="58"/>
    </row>
    <row r="2134" spans="1:10" ht="114.75" x14ac:dyDescent="0.2">
      <c r="A2134" s="58"/>
      <c r="B2134" s="565">
        <v>2126</v>
      </c>
      <c r="C2134" s="500" t="s">
        <v>10359</v>
      </c>
      <c r="D2134" s="426" t="s">
        <v>10357</v>
      </c>
      <c r="E2134" s="91" t="s">
        <v>10362</v>
      </c>
      <c r="F2134" s="67"/>
      <c r="G2134" s="542" t="s">
        <v>3486</v>
      </c>
      <c r="H2134" s="522" t="s">
        <v>3486</v>
      </c>
      <c r="I2134" s="68" t="s">
        <v>6204</v>
      </c>
      <c r="J2134" s="58"/>
    </row>
    <row r="2135" spans="1:10" ht="89.25" x14ac:dyDescent="0.2">
      <c r="A2135" s="58"/>
      <c r="B2135" s="572">
        <v>2127</v>
      </c>
      <c r="C2135" s="500" t="s">
        <v>13123</v>
      </c>
      <c r="D2135" s="426" t="s">
        <v>13544</v>
      </c>
      <c r="E2135" s="91" t="s">
        <v>13461</v>
      </c>
      <c r="F2135" s="92" t="s">
        <v>7887</v>
      </c>
      <c r="G2135" s="542"/>
      <c r="H2135" s="522"/>
      <c r="I2135" s="68"/>
      <c r="J2135" s="58"/>
    </row>
    <row r="2136" spans="1:10" ht="102" x14ac:dyDescent="0.2">
      <c r="A2136" s="58"/>
      <c r="B2136" s="572">
        <v>2128</v>
      </c>
      <c r="C2136" s="500" t="s">
        <v>13518</v>
      </c>
      <c r="D2136" s="426" t="s">
        <v>13507</v>
      </c>
      <c r="E2136" s="91" t="s">
        <v>13519</v>
      </c>
      <c r="F2136" s="92"/>
      <c r="G2136" s="542"/>
      <c r="H2136" s="522"/>
      <c r="I2136" s="68"/>
      <c r="J2136" s="58"/>
    </row>
    <row r="2137" spans="1:10" ht="25.5" x14ac:dyDescent="0.2">
      <c r="A2137" s="58"/>
      <c r="B2137" s="565">
        <v>2129</v>
      </c>
      <c r="C2137" s="500" t="s">
        <v>7789</v>
      </c>
      <c r="D2137" s="426" t="s">
        <v>4324</v>
      </c>
      <c r="E2137" s="91" t="s">
        <v>5943</v>
      </c>
      <c r="F2137" s="67"/>
      <c r="G2137" s="542" t="s">
        <v>3487</v>
      </c>
      <c r="H2137" s="522" t="s">
        <v>1723</v>
      </c>
      <c r="I2137" s="540" t="s">
        <v>1728</v>
      </c>
      <c r="J2137" s="58"/>
    </row>
    <row r="2138" spans="1:10" ht="25.5" x14ac:dyDescent="0.2">
      <c r="A2138" s="58"/>
      <c r="B2138" s="572">
        <v>2130</v>
      </c>
      <c r="C2138" s="500" t="s">
        <v>5243</v>
      </c>
      <c r="D2138" s="426" t="s">
        <v>6030</v>
      </c>
      <c r="E2138" s="91" t="s">
        <v>5940</v>
      </c>
      <c r="F2138" s="67"/>
      <c r="G2138" s="542" t="s">
        <v>3487</v>
      </c>
      <c r="H2138" s="522" t="s">
        <v>1724</v>
      </c>
      <c r="I2138" s="540" t="s">
        <v>1728</v>
      </c>
      <c r="J2138" s="58"/>
    </row>
    <row r="2139" spans="1:10" ht="25.5" x14ac:dyDescent="0.2">
      <c r="A2139" s="58"/>
      <c r="B2139" s="572">
        <v>2131</v>
      </c>
      <c r="C2139" s="500" t="s">
        <v>5244</v>
      </c>
      <c r="D2139" s="426" t="s">
        <v>6025</v>
      </c>
      <c r="E2139" s="91" t="s">
        <v>6026</v>
      </c>
      <c r="F2139" s="67"/>
      <c r="G2139" s="542" t="s">
        <v>3487</v>
      </c>
      <c r="H2139" s="522" t="s">
        <v>1724</v>
      </c>
      <c r="I2139" s="540" t="s">
        <v>1728</v>
      </c>
      <c r="J2139" s="58"/>
    </row>
    <row r="2140" spans="1:10" ht="25.5" x14ac:dyDescent="0.2">
      <c r="A2140" s="58"/>
      <c r="B2140" s="565">
        <v>2132</v>
      </c>
      <c r="C2140" s="500" t="s">
        <v>5245</v>
      </c>
      <c r="D2140" s="69" t="s">
        <v>5246</v>
      </c>
      <c r="E2140" s="70" t="s">
        <v>5247</v>
      </c>
      <c r="F2140" s="67"/>
      <c r="G2140" s="542" t="s">
        <v>3487</v>
      </c>
      <c r="H2140" s="522" t="s">
        <v>1725</v>
      </c>
      <c r="I2140" s="540" t="s">
        <v>1728</v>
      </c>
      <c r="J2140" s="58"/>
    </row>
    <row r="2141" spans="1:10" ht="25.5" x14ac:dyDescent="0.2">
      <c r="A2141" s="58"/>
      <c r="B2141" s="572">
        <v>2133</v>
      </c>
      <c r="C2141" s="500" t="s">
        <v>6027</v>
      </c>
      <c r="D2141" s="426" t="s">
        <v>4723</v>
      </c>
      <c r="E2141" s="91" t="s">
        <v>5939</v>
      </c>
      <c r="F2141" s="67"/>
      <c r="G2141" s="542" t="s">
        <v>3487</v>
      </c>
      <c r="H2141" s="522" t="s">
        <v>1720</v>
      </c>
      <c r="I2141" s="540" t="s">
        <v>1728</v>
      </c>
      <c r="J2141" s="58"/>
    </row>
    <row r="2142" spans="1:10" ht="25.5" x14ac:dyDescent="0.2">
      <c r="A2142" s="58"/>
      <c r="B2142" s="572">
        <v>2134</v>
      </c>
      <c r="C2142" s="500" t="s">
        <v>4317</v>
      </c>
      <c r="D2142" s="426" t="s">
        <v>4318</v>
      </c>
      <c r="E2142" s="91" t="s">
        <v>4319</v>
      </c>
      <c r="F2142" s="67"/>
      <c r="G2142" s="542" t="s">
        <v>3487</v>
      </c>
      <c r="H2142" s="522" t="s">
        <v>1724</v>
      </c>
      <c r="I2142" s="540" t="s">
        <v>1728</v>
      </c>
      <c r="J2142" s="58"/>
    </row>
    <row r="2143" spans="1:10" x14ac:dyDescent="0.2">
      <c r="A2143" s="58"/>
      <c r="B2143" s="565">
        <v>2135</v>
      </c>
      <c r="C2143" s="500" t="s">
        <v>10530</v>
      </c>
      <c r="D2143" s="426" t="s">
        <v>10526</v>
      </c>
      <c r="E2143" s="91" t="s">
        <v>10531</v>
      </c>
      <c r="F2143" s="67"/>
      <c r="G2143" s="542" t="s">
        <v>3487</v>
      </c>
      <c r="H2143" s="522" t="s">
        <v>1723</v>
      </c>
      <c r="I2143" s="540" t="s">
        <v>1728</v>
      </c>
      <c r="J2143" s="58"/>
    </row>
    <row r="2144" spans="1:10" x14ac:dyDescent="0.2">
      <c r="A2144" s="58"/>
      <c r="B2144" s="572">
        <v>2136</v>
      </c>
      <c r="C2144" s="500" t="s">
        <v>14475</v>
      </c>
      <c r="D2144" s="426" t="s">
        <v>14474</v>
      </c>
      <c r="E2144" s="91" t="s">
        <v>14490</v>
      </c>
      <c r="F2144" s="67"/>
      <c r="G2144" s="542" t="s">
        <v>3487</v>
      </c>
      <c r="H2144" s="522" t="s">
        <v>1721</v>
      </c>
      <c r="I2144" s="540" t="s">
        <v>1728</v>
      </c>
      <c r="J2144" s="58"/>
    </row>
    <row r="2145" spans="1:10" ht="127.5" x14ac:dyDescent="0.2">
      <c r="A2145" s="58"/>
      <c r="B2145" s="572">
        <v>2137</v>
      </c>
      <c r="C2145" s="500" t="s">
        <v>14487</v>
      </c>
      <c r="D2145" s="426" t="s">
        <v>14482</v>
      </c>
      <c r="E2145" s="91" t="s">
        <v>14489</v>
      </c>
      <c r="F2145" s="67"/>
      <c r="G2145" s="542" t="s">
        <v>3487</v>
      </c>
      <c r="H2145" s="522" t="s">
        <v>1721</v>
      </c>
      <c r="I2145" s="540" t="s">
        <v>1728</v>
      </c>
      <c r="J2145" s="58"/>
    </row>
    <row r="2146" spans="1:10" x14ac:dyDescent="0.2">
      <c r="A2146" s="58"/>
      <c r="B2146" s="565">
        <v>2138</v>
      </c>
      <c r="C2146" s="500" t="s">
        <v>4300</v>
      </c>
      <c r="D2146" s="426" t="s">
        <v>4301</v>
      </c>
      <c r="E2146" s="91" t="s">
        <v>3286</v>
      </c>
      <c r="F2146" s="67"/>
      <c r="G2146" s="542" t="s">
        <v>3486</v>
      </c>
      <c r="H2146" s="522" t="s">
        <v>3486</v>
      </c>
      <c r="I2146" s="540" t="s">
        <v>1728</v>
      </c>
      <c r="J2146" s="58"/>
    </row>
    <row r="2147" spans="1:10" ht="89.25" x14ac:dyDescent="0.2">
      <c r="A2147" s="58"/>
      <c r="B2147" s="572">
        <v>2139</v>
      </c>
      <c r="C2147" s="500" t="s">
        <v>13574</v>
      </c>
      <c r="D2147" s="426" t="s">
        <v>13548</v>
      </c>
      <c r="E2147" s="91" t="s">
        <v>13576</v>
      </c>
      <c r="F2147" s="67"/>
      <c r="G2147" s="542"/>
      <c r="H2147" s="522"/>
      <c r="I2147" s="543" t="s">
        <v>13575</v>
      </c>
      <c r="J2147" s="58"/>
    </row>
    <row r="2148" spans="1:10" ht="38.25" x14ac:dyDescent="0.2">
      <c r="A2148" s="58"/>
      <c r="B2148" s="572">
        <v>2140</v>
      </c>
      <c r="C2148" s="500" t="s">
        <v>10441</v>
      </c>
      <c r="D2148" s="426" t="s">
        <v>3709</v>
      </c>
      <c r="E2148" s="91" t="s">
        <v>3714</v>
      </c>
      <c r="F2148" s="92" t="s">
        <v>3711</v>
      </c>
      <c r="G2148" s="542" t="s">
        <v>2710</v>
      </c>
      <c r="H2148" s="577" t="s">
        <v>3713</v>
      </c>
      <c r="I2148" s="540" t="s">
        <v>2710</v>
      </c>
      <c r="J2148" s="58"/>
    </row>
    <row r="2149" spans="1:10" ht="51" x14ac:dyDescent="0.2">
      <c r="A2149" s="58"/>
      <c r="B2149" s="565">
        <v>2141</v>
      </c>
      <c r="C2149" s="500" t="s">
        <v>10443</v>
      </c>
      <c r="D2149" s="426" t="s">
        <v>9736</v>
      </c>
      <c r="E2149" s="91" t="s">
        <v>9737</v>
      </c>
      <c r="F2149" s="92"/>
      <c r="G2149" s="542"/>
      <c r="H2149" s="577"/>
      <c r="I2149" s="540"/>
      <c r="J2149" s="58"/>
    </row>
    <row r="2150" spans="1:10" ht="38.25" x14ac:dyDescent="0.2">
      <c r="A2150" s="58"/>
      <c r="B2150" s="572">
        <v>2142</v>
      </c>
      <c r="C2150" s="500" t="s">
        <v>10444</v>
      </c>
      <c r="D2150" s="426" t="s">
        <v>10445</v>
      </c>
      <c r="E2150" s="91" t="s">
        <v>10446</v>
      </c>
      <c r="F2150" s="92"/>
      <c r="G2150" s="542"/>
      <c r="H2150" s="577"/>
      <c r="I2150" s="540"/>
      <c r="J2150" s="58"/>
    </row>
    <row r="2151" spans="1:10" ht="63.75" x14ac:dyDescent="0.2">
      <c r="A2151" s="58"/>
      <c r="B2151" s="572">
        <v>2143</v>
      </c>
      <c r="C2151" s="500" t="s">
        <v>13759</v>
      </c>
      <c r="D2151" s="426" t="s">
        <v>13588</v>
      </c>
      <c r="E2151" s="91" t="s">
        <v>13591</v>
      </c>
      <c r="F2151" s="92" t="s">
        <v>9665</v>
      </c>
      <c r="G2151" s="542"/>
      <c r="H2151" s="577"/>
      <c r="I2151" s="543" t="s">
        <v>13592</v>
      </c>
      <c r="J2151" s="58"/>
    </row>
    <row r="2152" spans="1:10" ht="63.75" x14ac:dyDescent="0.2">
      <c r="A2152" s="58"/>
      <c r="B2152" s="565">
        <v>2144</v>
      </c>
      <c r="C2152" s="500" t="s">
        <v>13760</v>
      </c>
      <c r="D2152" s="426" t="s">
        <v>13758</v>
      </c>
      <c r="E2152" s="91" t="s">
        <v>13762</v>
      </c>
      <c r="F2152" s="92" t="s">
        <v>13761</v>
      </c>
      <c r="G2152" s="542"/>
      <c r="H2152" s="577"/>
      <c r="I2152" s="543" t="s">
        <v>13592</v>
      </c>
      <c r="J2152" s="58"/>
    </row>
    <row r="2153" spans="1:10" ht="51" x14ac:dyDescent="0.2">
      <c r="A2153" s="58"/>
      <c r="B2153" s="572">
        <v>2145</v>
      </c>
      <c r="C2153" s="500" t="s">
        <v>9179</v>
      </c>
      <c r="D2153" s="426" t="s">
        <v>7217</v>
      </c>
      <c r="E2153" s="91" t="s">
        <v>3732</v>
      </c>
      <c r="F2153" s="92" t="s">
        <v>9180</v>
      </c>
      <c r="G2153" s="542" t="s">
        <v>2710</v>
      </c>
      <c r="H2153" s="522" t="s">
        <v>9181</v>
      </c>
      <c r="I2153" s="540" t="s">
        <v>2710</v>
      </c>
      <c r="J2153" s="58"/>
    </row>
    <row r="2154" spans="1:10" ht="51" x14ac:dyDescent="0.2">
      <c r="A2154" s="58"/>
      <c r="B2154" s="572">
        <v>2146</v>
      </c>
      <c r="C2154" s="500" t="s">
        <v>6734</v>
      </c>
      <c r="D2154" s="426" t="s">
        <v>6733</v>
      </c>
      <c r="E2154" s="91" t="s">
        <v>3731</v>
      </c>
      <c r="F2154" s="92" t="s">
        <v>8749</v>
      </c>
      <c r="G2154" s="542" t="s">
        <v>2710</v>
      </c>
      <c r="H2154" s="522" t="s">
        <v>6735</v>
      </c>
      <c r="I2154" s="540" t="s">
        <v>2710</v>
      </c>
      <c r="J2154" s="58"/>
    </row>
    <row r="2155" spans="1:10" ht="51" x14ac:dyDescent="0.2">
      <c r="A2155" s="58"/>
      <c r="B2155" s="565">
        <v>2147</v>
      </c>
      <c r="C2155" s="500" t="s">
        <v>4789</v>
      </c>
      <c r="D2155" s="426" t="s">
        <v>3709</v>
      </c>
      <c r="E2155" s="91" t="s">
        <v>4788</v>
      </c>
      <c r="F2155" s="92" t="s">
        <v>3730</v>
      </c>
      <c r="G2155" s="542" t="s">
        <v>2710</v>
      </c>
      <c r="H2155" s="522" t="s">
        <v>6203</v>
      </c>
      <c r="I2155" s="540" t="s">
        <v>2710</v>
      </c>
      <c r="J2155" s="58"/>
    </row>
    <row r="2156" spans="1:10" ht="51" x14ac:dyDescent="0.2">
      <c r="A2156" s="58"/>
      <c r="B2156" s="572">
        <v>2148</v>
      </c>
      <c r="C2156" s="500" t="s">
        <v>5659</v>
      </c>
      <c r="D2156" s="426" t="s">
        <v>7865</v>
      </c>
      <c r="E2156" s="91" t="s">
        <v>4418</v>
      </c>
      <c r="F2156" s="92" t="s">
        <v>5766</v>
      </c>
      <c r="G2156" s="542" t="s">
        <v>2710</v>
      </c>
      <c r="H2156" s="522" t="s">
        <v>6203</v>
      </c>
      <c r="I2156" s="540" t="s">
        <v>2710</v>
      </c>
      <c r="J2156" s="58"/>
    </row>
    <row r="2157" spans="1:10" ht="63.75" x14ac:dyDescent="0.2">
      <c r="A2157" s="58"/>
      <c r="B2157" s="572">
        <v>2149</v>
      </c>
      <c r="C2157" s="500" t="s">
        <v>6693</v>
      </c>
      <c r="D2157" s="426" t="s">
        <v>4423</v>
      </c>
      <c r="E2157" s="91" t="s">
        <v>6602</v>
      </c>
      <c r="F2157" s="92" t="s">
        <v>6603</v>
      </c>
      <c r="G2157" s="542" t="s">
        <v>2710</v>
      </c>
      <c r="H2157" s="522" t="s">
        <v>6203</v>
      </c>
      <c r="I2157" s="540" t="s">
        <v>2710</v>
      </c>
      <c r="J2157" s="58"/>
    </row>
    <row r="2158" spans="1:10" ht="102" x14ac:dyDescent="0.2">
      <c r="A2158" s="58"/>
      <c r="B2158" s="565">
        <v>2150</v>
      </c>
      <c r="C2158" s="500" t="s">
        <v>11478</v>
      </c>
      <c r="D2158" s="426" t="s">
        <v>11436</v>
      </c>
      <c r="E2158" s="91" t="s">
        <v>11479</v>
      </c>
      <c r="F2158" s="92" t="s">
        <v>11063</v>
      </c>
      <c r="G2158" s="542"/>
      <c r="H2158" s="522"/>
      <c r="I2158" s="540"/>
      <c r="J2158" s="58"/>
    </row>
    <row r="2159" spans="1:10" ht="51" x14ac:dyDescent="0.2">
      <c r="A2159" s="58"/>
      <c r="B2159" s="572">
        <v>2151</v>
      </c>
      <c r="C2159" s="500" t="s">
        <v>7879</v>
      </c>
      <c r="D2159" s="426" t="s">
        <v>11633</v>
      </c>
      <c r="E2159" s="91" t="s">
        <v>7880</v>
      </c>
      <c r="F2159" s="92" t="s">
        <v>7881</v>
      </c>
      <c r="G2159" s="542" t="s">
        <v>2710</v>
      </c>
      <c r="H2159" s="522" t="s">
        <v>7882</v>
      </c>
      <c r="I2159" s="540" t="s">
        <v>2710</v>
      </c>
      <c r="J2159" s="58"/>
    </row>
    <row r="2160" spans="1:10" ht="38.25" x14ac:dyDescent="0.2">
      <c r="A2160" s="58"/>
      <c r="B2160" s="572">
        <v>2152</v>
      </c>
      <c r="C2160" s="500" t="s">
        <v>11495</v>
      </c>
      <c r="D2160" s="426" t="s">
        <v>11436</v>
      </c>
      <c r="E2160" s="91" t="s">
        <v>11496</v>
      </c>
      <c r="F2160" s="92" t="s">
        <v>11497</v>
      </c>
      <c r="G2160" s="542" t="s">
        <v>2710</v>
      </c>
      <c r="H2160" s="522" t="s">
        <v>1719</v>
      </c>
      <c r="I2160" s="540" t="s">
        <v>2710</v>
      </c>
      <c r="J2160" s="58"/>
    </row>
    <row r="2161" spans="1:10" ht="114.75" x14ac:dyDescent="0.2">
      <c r="A2161" s="58"/>
      <c r="B2161" s="565">
        <v>2153</v>
      </c>
      <c r="C2161" s="500" t="s">
        <v>11490</v>
      </c>
      <c r="D2161" s="426" t="s">
        <v>11436</v>
      </c>
      <c r="E2161" s="91" t="s">
        <v>11492</v>
      </c>
      <c r="F2161" s="92" t="s">
        <v>11493</v>
      </c>
      <c r="G2161" s="542"/>
      <c r="H2161" s="522"/>
      <c r="I2161" s="540"/>
      <c r="J2161" s="58"/>
    </row>
    <row r="2162" spans="1:10" ht="38.25" x14ac:dyDescent="0.2">
      <c r="A2162" s="58"/>
      <c r="B2162" s="572">
        <v>2154</v>
      </c>
      <c r="C2162" s="500" t="s">
        <v>11630</v>
      </c>
      <c r="D2162" s="426" t="s">
        <v>11436</v>
      </c>
      <c r="E2162" s="91" t="s">
        <v>12137</v>
      </c>
      <c r="F2162" s="92" t="s">
        <v>11506</v>
      </c>
      <c r="G2162" s="542" t="s">
        <v>2710</v>
      </c>
      <c r="H2162" s="522" t="s">
        <v>11474</v>
      </c>
      <c r="I2162" s="540" t="s">
        <v>2710</v>
      </c>
      <c r="J2162" s="58"/>
    </row>
    <row r="2163" spans="1:10" ht="38.25" x14ac:dyDescent="0.2">
      <c r="A2163" s="58"/>
      <c r="B2163" s="572">
        <v>2155</v>
      </c>
      <c r="C2163" s="500" t="s">
        <v>11631</v>
      </c>
      <c r="D2163" s="426" t="s">
        <v>11599</v>
      </c>
      <c r="E2163" s="91" t="s">
        <v>12140</v>
      </c>
      <c r="F2163" s="92" t="s">
        <v>12139</v>
      </c>
      <c r="G2163" s="542" t="s">
        <v>2710</v>
      </c>
      <c r="H2163" s="522" t="s">
        <v>11632</v>
      </c>
      <c r="I2163" s="540" t="s">
        <v>2710</v>
      </c>
      <c r="J2163" s="58"/>
    </row>
    <row r="2164" spans="1:10" ht="38.25" x14ac:dyDescent="0.2">
      <c r="A2164" s="58"/>
      <c r="B2164" s="565">
        <v>2156</v>
      </c>
      <c r="C2164" s="500" t="s">
        <v>12134</v>
      </c>
      <c r="D2164" s="426" t="s">
        <v>12080</v>
      </c>
      <c r="E2164" s="91" t="s">
        <v>12138</v>
      </c>
      <c r="F2164" s="92" t="s">
        <v>8811</v>
      </c>
      <c r="G2164" s="542" t="s">
        <v>2710</v>
      </c>
      <c r="H2164" s="522" t="s">
        <v>11474</v>
      </c>
      <c r="I2164" s="540" t="s">
        <v>2710</v>
      </c>
      <c r="J2164" s="58"/>
    </row>
    <row r="2165" spans="1:10" ht="63.75" x14ac:dyDescent="0.2">
      <c r="A2165" s="58"/>
      <c r="B2165" s="572">
        <v>2157</v>
      </c>
      <c r="C2165" s="500" t="s">
        <v>13570</v>
      </c>
      <c r="D2165" s="426" t="s">
        <v>13548</v>
      </c>
      <c r="E2165" s="91" t="s">
        <v>13571</v>
      </c>
      <c r="F2165" s="92" t="s">
        <v>13573</v>
      </c>
      <c r="G2165" s="542" t="s">
        <v>2710</v>
      </c>
      <c r="H2165" s="522"/>
      <c r="I2165" s="540" t="s">
        <v>2710</v>
      </c>
      <c r="J2165" s="58"/>
    </row>
    <row r="2166" spans="1:10" ht="25.5" x14ac:dyDescent="0.2">
      <c r="A2166" s="58"/>
      <c r="B2166" s="572">
        <v>2158</v>
      </c>
      <c r="C2166" s="500" t="s">
        <v>11475</v>
      </c>
      <c r="D2166" s="426" t="s">
        <v>11436</v>
      </c>
      <c r="E2166" s="91" t="s">
        <v>11491</v>
      </c>
      <c r="F2166" s="92" t="s">
        <v>11506</v>
      </c>
      <c r="G2166" s="542"/>
      <c r="H2166" s="522"/>
      <c r="I2166" s="540" t="s">
        <v>2710</v>
      </c>
      <c r="J2166" s="58"/>
    </row>
    <row r="2167" spans="1:10" ht="63.75" x14ac:dyDescent="0.2">
      <c r="A2167" s="58"/>
      <c r="B2167" s="565">
        <v>2159</v>
      </c>
      <c r="C2167" s="500" t="s">
        <v>11480</v>
      </c>
      <c r="D2167" s="426" t="s">
        <v>11436</v>
      </c>
      <c r="E2167" s="91" t="s">
        <v>11482</v>
      </c>
      <c r="F2167" s="92" t="s">
        <v>11481</v>
      </c>
      <c r="G2167" s="542" t="s">
        <v>2710</v>
      </c>
      <c r="H2167" s="522" t="s">
        <v>8988</v>
      </c>
      <c r="I2167" s="540" t="s">
        <v>2710</v>
      </c>
      <c r="J2167" s="58"/>
    </row>
    <row r="2168" spans="1:10" ht="51" x14ac:dyDescent="0.2">
      <c r="A2168" s="58"/>
      <c r="B2168" s="572">
        <v>2160</v>
      </c>
      <c r="C2168" s="500" t="s">
        <v>11553</v>
      </c>
      <c r="D2168" s="426" t="s">
        <v>11436</v>
      </c>
      <c r="E2168" s="91" t="s">
        <v>11554</v>
      </c>
      <c r="F2168" s="92"/>
      <c r="G2168" s="542"/>
      <c r="H2168" s="522"/>
      <c r="I2168" s="540"/>
      <c r="J2168" s="58"/>
    </row>
    <row r="2169" spans="1:10" ht="51" x14ac:dyDescent="0.2">
      <c r="A2169" s="58"/>
      <c r="B2169" s="572">
        <v>2161</v>
      </c>
      <c r="C2169" s="500" t="s">
        <v>9457</v>
      </c>
      <c r="D2169" s="426" t="s">
        <v>4668</v>
      </c>
      <c r="E2169" s="91" t="s">
        <v>4746</v>
      </c>
      <c r="F2169" s="92" t="s">
        <v>4747</v>
      </c>
      <c r="G2169" s="542" t="s">
        <v>2709</v>
      </c>
      <c r="H2169" s="522" t="s">
        <v>4499</v>
      </c>
      <c r="I2169" s="540" t="s">
        <v>2709</v>
      </c>
      <c r="J2169" s="58"/>
    </row>
    <row r="2170" spans="1:10" ht="51" x14ac:dyDescent="0.2">
      <c r="A2170" s="58"/>
      <c r="B2170" s="565">
        <v>2162</v>
      </c>
      <c r="C2170" s="500" t="s">
        <v>7611</v>
      </c>
      <c r="D2170" s="426" t="s">
        <v>8809</v>
      </c>
      <c r="E2170" s="91" t="s">
        <v>7613</v>
      </c>
      <c r="F2170" s="92" t="s">
        <v>7612</v>
      </c>
      <c r="G2170" s="542" t="s">
        <v>2709</v>
      </c>
      <c r="H2170" s="522" t="s">
        <v>6735</v>
      </c>
      <c r="I2170" s="540" t="s">
        <v>2709</v>
      </c>
      <c r="J2170" s="58"/>
    </row>
    <row r="2171" spans="1:10" ht="25.5" x14ac:dyDescent="0.2">
      <c r="A2171" s="58"/>
      <c r="B2171" s="572">
        <v>2163</v>
      </c>
      <c r="C2171" s="500" t="s">
        <v>2789</v>
      </c>
      <c r="D2171" s="426" t="s">
        <v>8376</v>
      </c>
      <c r="E2171" s="91" t="s">
        <v>1566</v>
      </c>
      <c r="F2171" s="92"/>
      <c r="G2171" s="542"/>
      <c r="H2171" s="522"/>
      <c r="I2171" s="540"/>
      <c r="J2171" s="58"/>
    </row>
    <row r="2172" spans="1:10" ht="25.5" x14ac:dyDescent="0.2">
      <c r="A2172" s="58"/>
      <c r="B2172" s="572">
        <v>2164</v>
      </c>
      <c r="C2172" s="500" t="s">
        <v>1565</v>
      </c>
      <c r="D2172" s="426" t="s">
        <v>2788</v>
      </c>
      <c r="E2172" s="91" t="s">
        <v>12728</v>
      </c>
      <c r="F2172" s="92"/>
      <c r="G2172" s="542"/>
      <c r="H2172" s="522"/>
      <c r="I2172" s="540"/>
      <c r="J2172" s="58"/>
    </row>
    <row r="2173" spans="1:10" ht="76.5" x14ac:dyDescent="0.2">
      <c r="A2173" s="58"/>
      <c r="B2173" s="565">
        <v>2165</v>
      </c>
      <c r="C2173" s="500" t="s">
        <v>12832</v>
      </c>
      <c r="D2173" s="426" t="s">
        <v>12830</v>
      </c>
      <c r="E2173" s="91" t="s">
        <v>12833</v>
      </c>
      <c r="F2173" s="92"/>
      <c r="G2173" s="542"/>
      <c r="H2173" s="522"/>
      <c r="I2173" s="540"/>
      <c r="J2173" s="58"/>
    </row>
    <row r="2174" spans="1:10" ht="38.25" x14ac:dyDescent="0.2">
      <c r="A2174" s="58"/>
      <c r="B2174" s="572">
        <v>2166</v>
      </c>
      <c r="C2174" s="500" t="s">
        <v>6615</v>
      </c>
      <c r="D2174" s="426" t="s">
        <v>7742</v>
      </c>
      <c r="E2174" s="91" t="s">
        <v>6616</v>
      </c>
      <c r="F2174" s="92"/>
      <c r="G2174" s="542" t="s">
        <v>2709</v>
      </c>
      <c r="H2174" s="522" t="s">
        <v>6617</v>
      </c>
      <c r="I2174" s="540" t="s">
        <v>2709</v>
      </c>
      <c r="J2174" s="58"/>
    </row>
    <row r="2175" spans="1:10" ht="63.75" x14ac:dyDescent="0.2">
      <c r="A2175" s="58"/>
      <c r="B2175" s="572">
        <v>2167</v>
      </c>
      <c r="C2175" s="500" t="s">
        <v>11742</v>
      </c>
      <c r="D2175" s="426" t="s">
        <v>11730</v>
      </c>
      <c r="E2175" s="91" t="s">
        <v>11745</v>
      </c>
      <c r="F2175" s="92"/>
      <c r="G2175" s="542" t="s">
        <v>2709</v>
      </c>
      <c r="H2175" s="522" t="s">
        <v>1719</v>
      </c>
      <c r="I2175" s="540" t="s">
        <v>2709</v>
      </c>
      <c r="J2175" s="58"/>
    </row>
    <row r="2176" spans="1:10" ht="63.75" x14ac:dyDescent="0.2">
      <c r="A2176" s="58"/>
      <c r="B2176" s="565">
        <v>2168</v>
      </c>
      <c r="C2176" s="500" t="s">
        <v>11743</v>
      </c>
      <c r="D2176" s="426" t="s">
        <v>11731</v>
      </c>
      <c r="E2176" s="91" t="s">
        <v>11746</v>
      </c>
      <c r="F2176" s="92"/>
      <c r="G2176" s="542" t="s">
        <v>2709</v>
      </c>
      <c r="H2176" s="522" t="s">
        <v>1747</v>
      </c>
      <c r="I2176" s="540" t="s">
        <v>2709</v>
      </c>
      <c r="J2176" s="58"/>
    </row>
    <row r="2177" spans="1:10" ht="63.75" x14ac:dyDescent="0.2">
      <c r="A2177" s="58"/>
      <c r="B2177" s="572">
        <v>2169</v>
      </c>
      <c r="C2177" s="500" t="s">
        <v>11744</v>
      </c>
      <c r="D2177" s="426" t="s">
        <v>11732</v>
      </c>
      <c r="E2177" s="91" t="s">
        <v>11747</v>
      </c>
      <c r="F2177" s="92"/>
      <c r="G2177" s="542" t="s">
        <v>2709</v>
      </c>
      <c r="H2177" s="522" t="s">
        <v>1746</v>
      </c>
      <c r="I2177" s="540" t="s">
        <v>2709</v>
      </c>
      <c r="J2177" s="58"/>
    </row>
    <row r="2178" spans="1:10" ht="76.5" x14ac:dyDescent="0.2">
      <c r="A2178" s="58"/>
      <c r="B2178" s="572">
        <v>2170</v>
      </c>
      <c r="C2178" s="500" t="s">
        <v>3975</v>
      </c>
      <c r="D2178" s="426" t="s">
        <v>4668</v>
      </c>
      <c r="E2178" s="91" t="s">
        <v>8251</v>
      </c>
      <c r="F2178" s="92" t="s">
        <v>2220</v>
      </c>
      <c r="G2178" s="542" t="s">
        <v>2709</v>
      </c>
      <c r="H2178" s="542" t="s">
        <v>4719</v>
      </c>
      <c r="I2178" s="540" t="s">
        <v>2709</v>
      </c>
      <c r="J2178" s="58"/>
    </row>
    <row r="2179" spans="1:10" ht="76.5" x14ac:dyDescent="0.2">
      <c r="A2179" s="58"/>
      <c r="B2179" s="565">
        <v>2171</v>
      </c>
      <c r="C2179" s="500" t="s">
        <v>3976</v>
      </c>
      <c r="D2179" s="426" t="s">
        <v>4833</v>
      </c>
      <c r="E2179" s="91" t="s">
        <v>8252</v>
      </c>
      <c r="F2179" s="92" t="s">
        <v>6418</v>
      </c>
      <c r="G2179" s="542" t="s">
        <v>2709</v>
      </c>
      <c r="H2179" s="542" t="s">
        <v>8255</v>
      </c>
      <c r="I2179" s="540" t="s">
        <v>2709</v>
      </c>
      <c r="J2179" s="58"/>
    </row>
    <row r="2180" spans="1:10" ht="76.5" x14ac:dyDescent="0.2">
      <c r="A2180" s="58"/>
      <c r="B2180" s="572">
        <v>2172</v>
      </c>
      <c r="C2180" s="500" t="s">
        <v>5978</v>
      </c>
      <c r="D2180" s="426" t="s">
        <v>4744</v>
      </c>
      <c r="E2180" s="91" t="s">
        <v>8253</v>
      </c>
      <c r="F2180" s="92" t="s">
        <v>4720</v>
      </c>
      <c r="G2180" s="542" t="s">
        <v>2709</v>
      </c>
      <c r="H2180" s="542" t="s">
        <v>4718</v>
      </c>
      <c r="I2180" s="540" t="s">
        <v>2709</v>
      </c>
      <c r="J2180" s="58"/>
    </row>
    <row r="2181" spans="1:10" ht="76.5" x14ac:dyDescent="0.2">
      <c r="A2181" s="58"/>
      <c r="B2181" s="572">
        <v>2173</v>
      </c>
      <c r="C2181" s="500" t="s">
        <v>8249</v>
      </c>
      <c r="D2181" s="426" t="s">
        <v>8239</v>
      </c>
      <c r="E2181" s="91" t="s">
        <v>8254</v>
      </c>
      <c r="F2181" s="92" t="s">
        <v>8250</v>
      </c>
      <c r="G2181" s="542" t="s">
        <v>2709</v>
      </c>
      <c r="H2181" s="542" t="s">
        <v>8256</v>
      </c>
      <c r="I2181" s="540" t="s">
        <v>2709</v>
      </c>
      <c r="J2181" s="58"/>
    </row>
    <row r="2182" spans="1:10" ht="63.75" x14ac:dyDescent="0.2">
      <c r="A2182" s="58"/>
      <c r="B2182" s="565">
        <v>2174</v>
      </c>
      <c r="C2182" s="500" t="s">
        <v>2346</v>
      </c>
      <c r="D2182" s="426" t="s">
        <v>2359</v>
      </c>
      <c r="E2182" s="91" t="s">
        <v>2360</v>
      </c>
      <c r="F2182" s="67"/>
      <c r="G2182" s="542"/>
      <c r="H2182" s="522"/>
      <c r="I2182" s="540" t="s">
        <v>2347</v>
      </c>
      <c r="J2182" s="58"/>
    </row>
    <row r="2183" spans="1:10" ht="38.25" x14ac:dyDescent="0.2">
      <c r="A2183" s="58"/>
      <c r="B2183" s="572">
        <v>2175</v>
      </c>
      <c r="C2183" s="500" t="s">
        <v>4716</v>
      </c>
      <c r="D2183" s="426" t="s">
        <v>9405</v>
      </c>
      <c r="E2183" s="91" t="s">
        <v>9064</v>
      </c>
      <c r="F2183" s="92" t="s">
        <v>4717</v>
      </c>
      <c r="G2183" s="542" t="s">
        <v>3486</v>
      </c>
      <c r="H2183" s="522" t="s">
        <v>3486</v>
      </c>
      <c r="I2183" s="540" t="s">
        <v>4094</v>
      </c>
      <c r="J2183" s="58"/>
    </row>
    <row r="2184" spans="1:10" ht="63.75" x14ac:dyDescent="0.2">
      <c r="A2184" s="58"/>
      <c r="B2184" s="572">
        <v>2176</v>
      </c>
      <c r="C2184" s="500" t="s">
        <v>13025</v>
      </c>
      <c r="D2184" s="426" t="s">
        <v>13876</v>
      </c>
      <c r="E2184" s="91" t="s">
        <v>13026</v>
      </c>
      <c r="F2184" s="92" t="s">
        <v>3729</v>
      </c>
      <c r="G2184" s="542" t="s">
        <v>4094</v>
      </c>
      <c r="H2184" s="522">
        <v>1</v>
      </c>
      <c r="I2184" s="540" t="s">
        <v>4094</v>
      </c>
      <c r="J2184" s="58"/>
    </row>
    <row r="2185" spans="1:10" ht="51" x14ac:dyDescent="0.2">
      <c r="A2185" s="58"/>
      <c r="B2185" s="565">
        <v>2177</v>
      </c>
      <c r="C2185" s="500" t="s">
        <v>9404</v>
      </c>
      <c r="D2185" s="426" t="s">
        <v>10267</v>
      </c>
      <c r="E2185" s="91" t="s">
        <v>9407</v>
      </c>
      <c r="F2185" s="92"/>
      <c r="G2185" s="542"/>
      <c r="H2185" s="522"/>
      <c r="I2185" s="540"/>
      <c r="J2185" s="58"/>
    </row>
    <row r="2186" spans="1:10" ht="63.75" x14ac:dyDescent="0.2">
      <c r="A2186" s="58"/>
      <c r="B2186" s="572">
        <v>2178</v>
      </c>
      <c r="C2186" s="500" t="s">
        <v>9406</v>
      </c>
      <c r="D2186" s="426" t="s">
        <v>498</v>
      </c>
      <c r="E2186" s="91" t="s">
        <v>9409</v>
      </c>
      <c r="F2186" s="92" t="s">
        <v>9408</v>
      </c>
      <c r="G2186" s="542"/>
      <c r="H2186" s="522"/>
      <c r="I2186" s="540"/>
      <c r="J2186" s="58"/>
    </row>
    <row r="2187" spans="1:10" ht="38.25" x14ac:dyDescent="0.2">
      <c r="A2187" s="58"/>
      <c r="B2187" s="572">
        <v>2179</v>
      </c>
      <c r="C2187" s="500" t="s">
        <v>2221</v>
      </c>
      <c r="D2187" s="426" t="s">
        <v>10575</v>
      </c>
      <c r="E2187" s="91" t="s">
        <v>2223</v>
      </c>
      <c r="F2187" s="92" t="s">
        <v>2222</v>
      </c>
      <c r="G2187" s="542" t="s">
        <v>3486</v>
      </c>
      <c r="H2187" s="522" t="s">
        <v>3486</v>
      </c>
      <c r="I2187" s="540" t="s">
        <v>4094</v>
      </c>
      <c r="J2187" s="58"/>
    </row>
    <row r="2188" spans="1:10" ht="38.25" x14ac:dyDescent="0.2">
      <c r="A2188" s="58"/>
      <c r="B2188" s="565">
        <v>2180</v>
      </c>
      <c r="C2188" s="500" t="s">
        <v>13259</v>
      </c>
      <c r="D2188" s="426" t="s">
        <v>13260</v>
      </c>
      <c r="E2188" s="91" t="s">
        <v>13261</v>
      </c>
      <c r="F2188" s="92"/>
      <c r="G2188" s="542"/>
      <c r="H2188" s="522"/>
      <c r="I2188" s="540"/>
      <c r="J2188" s="58"/>
    </row>
    <row r="2189" spans="1:10" ht="127.5" x14ac:dyDescent="0.2">
      <c r="A2189" s="58"/>
      <c r="B2189" s="572">
        <v>2181</v>
      </c>
      <c r="C2189" s="500" t="s">
        <v>13212</v>
      </c>
      <c r="D2189" s="426" t="s">
        <v>13206</v>
      </c>
      <c r="E2189" s="91" t="s">
        <v>13215</v>
      </c>
      <c r="F2189" s="92" t="s">
        <v>13213</v>
      </c>
      <c r="G2189" s="542"/>
      <c r="H2189" s="522"/>
      <c r="I2189" s="540"/>
      <c r="J2189" s="58"/>
    </row>
    <row r="2190" spans="1:10" ht="25.5" x14ac:dyDescent="0.2">
      <c r="A2190" s="58"/>
      <c r="B2190" s="572">
        <v>2182</v>
      </c>
      <c r="C2190" s="500" t="s">
        <v>13587</v>
      </c>
      <c r="D2190" s="426" t="s">
        <v>13588</v>
      </c>
      <c r="E2190" s="91" t="s">
        <v>13589</v>
      </c>
      <c r="F2190" s="92" t="s">
        <v>13513</v>
      </c>
      <c r="G2190" s="542"/>
      <c r="H2190" s="522"/>
      <c r="I2190" s="540"/>
      <c r="J2190" s="58"/>
    </row>
    <row r="2191" spans="1:10" ht="25.5" x14ac:dyDescent="0.2">
      <c r="A2191" s="58"/>
      <c r="B2191" s="565">
        <v>2183</v>
      </c>
      <c r="C2191" s="500" t="s">
        <v>10573</v>
      </c>
      <c r="D2191" s="426" t="s">
        <v>10554</v>
      </c>
      <c r="E2191" s="91" t="s">
        <v>10574</v>
      </c>
      <c r="F2191" s="92"/>
      <c r="G2191" s="542"/>
      <c r="H2191" s="522"/>
      <c r="I2191" s="540"/>
      <c r="J2191" s="58"/>
    </row>
    <row r="2192" spans="1:10" ht="38.25" x14ac:dyDescent="0.2">
      <c r="A2192" s="58"/>
      <c r="B2192" s="572">
        <v>2184</v>
      </c>
      <c r="C2192" s="500" t="s">
        <v>11462</v>
      </c>
      <c r="D2192" s="426" t="s">
        <v>11436</v>
      </c>
      <c r="E2192" s="91" t="s">
        <v>11461</v>
      </c>
      <c r="F2192" s="92" t="s">
        <v>11459</v>
      </c>
      <c r="G2192" s="542"/>
      <c r="H2192" s="522"/>
      <c r="I2192" s="540"/>
      <c r="J2192" s="58"/>
    </row>
    <row r="2193" spans="1:10" ht="63.75" x14ac:dyDescent="0.2">
      <c r="A2193" s="58"/>
      <c r="B2193" s="572">
        <v>2185</v>
      </c>
      <c r="C2193" s="500" t="s">
        <v>2224</v>
      </c>
      <c r="D2193" s="426" t="s">
        <v>14494</v>
      </c>
      <c r="E2193" s="91" t="s">
        <v>2226</v>
      </c>
      <c r="F2193" s="92" t="s">
        <v>2225</v>
      </c>
      <c r="G2193" s="542" t="s">
        <v>3486</v>
      </c>
      <c r="H2193" s="522" t="s">
        <v>3486</v>
      </c>
      <c r="I2193" s="540" t="s">
        <v>4094</v>
      </c>
      <c r="J2193" s="58"/>
    </row>
    <row r="2194" spans="1:10" ht="76.5" x14ac:dyDescent="0.2">
      <c r="A2194" s="58"/>
      <c r="B2194" s="565">
        <v>2186</v>
      </c>
      <c r="C2194" s="500" t="s">
        <v>6260</v>
      </c>
      <c r="D2194" s="426" t="s">
        <v>13174</v>
      </c>
      <c r="E2194" s="91" t="s">
        <v>3983</v>
      </c>
      <c r="F2194" s="92" t="s">
        <v>9068</v>
      </c>
      <c r="G2194" s="542" t="s">
        <v>3486</v>
      </c>
      <c r="H2194" s="522" t="s">
        <v>3486</v>
      </c>
      <c r="I2194" s="540" t="s">
        <v>4094</v>
      </c>
      <c r="J2194" s="58"/>
    </row>
    <row r="2195" spans="1:10" ht="25.5" x14ac:dyDescent="0.2">
      <c r="A2195" s="58"/>
      <c r="B2195" s="572">
        <v>2187</v>
      </c>
      <c r="C2195" s="500" t="s">
        <v>13157</v>
      </c>
      <c r="D2195" s="426" t="s">
        <v>13158</v>
      </c>
      <c r="E2195" s="91" t="s">
        <v>13159</v>
      </c>
      <c r="F2195" s="92"/>
      <c r="G2195" s="542"/>
      <c r="H2195" s="522"/>
      <c r="I2195" s="540"/>
      <c r="J2195" s="58"/>
    </row>
    <row r="2196" spans="1:10" ht="89.25" x14ac:dyDescent="0.2">
      <c r="A2196" s="58"/>
      <c r="B2196" s="572">
        <v>2188</v>
      </c>
      <c r="C2196" s="500" t="s">
        <v>11232</v>
      </c>
      <c r="D2196" s="426" t="s">
        <v>11224</v>
      </c>
      <c r="E2196" s="91" t="s">
        <v>11233</v>
      </c>
      <c r="F2196" s="92"/>
      <c r="G2196" s="542"/>
      <c r="H2196" s="522"/>
      <c r="I2196" s="540"/>
      <c r="J2196" s="58"/>
    </row>
    <row r="2197" spans="1:10" ht="25.5" x14ac:dyDescent="0.2">
      <c r="A2197" s="58"/>
      <c r="B2197" s="565">
        <v>2189</v>
      </c>
      <c r="C2197" s="500" t="s">
        <v>12665</v>
      </c>
      <c r="D2197" s="426" t="s">
        <v>2073</v>
      </c>
      <c r="E2197" s="91" t="s">
        <v>5595</v>
      </c>
      <c r="F2197" s="67"/>
      <c r="G2197" s="542" t="s">
        <v>3486</v>
      </c>
      <c r="H2197" s="522" t="s">
        <v>3486</v>
      </c>
      <c r="I2197" s="93" t="s">
        <v>1250</v>
      </c>
      <c r="J2197" s="58"/>
    </row>
    <row r="2198" spans="1:10" ht="25.5" x14ac:dyDescent="0.2">
      <c r="A2198" s="58"/>
      <c r="B2198" s="572">
        <v>2190</v>
      </c>
      <c r="C2198" s="500" t="s">
        <v>12666</v>
      </c>
      <c r="D2198" s="426" t="s">
        <v>12659</v>
      </c>
      <c r="E2198" s="91" t="s">
        <v>12667</v>
      </c>
      <c r="F2198" s="67"/>
      <c r="G2198" s="542"/>
      <c r="H2198" s="522"/>
      <c r="I2198" s="93"/>
      <c r="J2198" s="58"/>
    </row>
    <row r="2199" spans="1:10" ht="51" x14ac:dyDescent="0.2">
      <c r="A2199" s="58"/>
      <c r="B2199" s="572">
        <v>2191</v>
      </c>
      <c r="C2199" s="500" t="s">
        <v>4236</v>
      </c>
      <c r="D2199" s="426" t="s">
        <v>4237</v>
      </c>
      <c r="E2199" s="91" t="s">
        <v>4227</v>
      </c>
      <c r="F2199" s="92" t="s">
        <v>4238</v>
      </c>
      <c r="G2199" s="542" t="s">
        <v>3486</v>
      </c>
      <c r="H2199" s="522" t="s">
        <v>3486</v>
      </c>
      <c r="I2199" s="68" t="s">
        <v>6032</v>
      </c>
      <c r="J2199" s="58"/>
    </row>
    <row r="2200" spans="1:10" ht="51" x14ac:dyDescent="0.2">
      <c r="A2200" s="58"/>
      <c r="B2200" s="565">
        <v>2192</v>
      </c>
      <c r="C2200" s="500" t="s">
        <v>9475</v>
      </c>
      <c r="D2200" s="426" t="s">
        <v>7865</v>
      </c>
      <c r="E2200" s="91" t="s">
        <v>7618</v>
      </c>
      <c r="F2200" s="92" t="s">
        <v>7877</v>
      </c>
      <c r="G2200" s="542" t="s">
        <v>3486</v>
      </c>
      <c r="H2200" s="522" t="s">
        <v>3486</v>
      </c>
      <c r="I2200" s="68" t="s">
        <v>6032</v>
      </c>
      <c r="J2200" s="58"/>
    </row>
    <row r="2201" spans="1:10" ht="51" x14ac:dyDescent="0.2">
      <c r="A2201" s="58"/>
      <c r="B2201" s="572">
        <v>2193</v>
      </c>
      <c r="C2201" s="500" t="s">
        <v>9476</v>
      </c>
      <c r="D2201" s="426" t="s">
        <v>1597</v>
      </c>
      <c r="E2201" s="91" t="s">
        <v>7619</v>
      </c>
      <c r="F2201" s="92" t="s">
        <v>9477</v>
      </c>
      <c r="G2201" s="542" t="s">
        <v>3486</v>
      </c>
      <c r="H2201" s="522" t="s">
        <v>3486</v>
      </c>
      <c r="I2201" s="68" t="s">
        <v>6032</v>
      </c>
      <c r="J2201" s="58"/>
    </row>
    <row r="2202" spans="1:10" ht="51" x14ac:dyDescent="0.2">
      <c r="A2202" s="58"/>
      <c r="B2202" s="572">
        <v>2194</v>
      </c>
      <c r="C2202" s="500" t="s">
        <v>7617</v>
      </c>
      <c r="D2202" s="426" t="s">
        <v>8809</v>
      </c>
      <c r="E2202" s="91" t="s">
        <v>7620</v>
      </c>
      <c r="F2202" s="92" t="s">
        <v>8750</v>
      </c>
      <c r="G2202" s="542"/>
      <c r="H2202" s="522"/>
      <c r="I2202" s="68"/>
      <c r="J2202" s="58"/>
    </row>
    <row r="2203" spans="1:10" x14ac:dyDescent="0.2">
      <c r="A2203" s="58"/>
      <c r="B2203" s="565">
        <v>2195</v>
      </c>
      <c r="C2203" s="500" t="s">
        <v>11189</v>
      </c>
      <c r="D2203" s="69" t="s">
        <v>5771</v>
      </c>
      <c r="E2203" s="70" t="s">
        <v>5772</v>
      </c>
      <c r="F2203" s="67"/>
      <c r="G2203" s="542" t="s">
        <v>3486</v>
      </c>
      <c r="H2203" s="522" t="s">
        <v>3486</v>
      </c>
      <c r="I2203" s="68" t="s">
        <v>6032</v>
      </c>
      <c r="J2203" s="58"/>
    </row>
    <row r="2204" spans="1:10" x14ac:dyDescent="0.2">
      <c r="A2204" s="58"/>
      <c r="B2204" s="572">
        <v>2196</v>
      </c>
      <c r="C2204" s="500" t="s">
        <v>11191</v>
      </c>
      <c r="D2204" s="426" t="s">
        <v>11192</v>
      </c>
      <c r="E2204" s="91" t="s">
        <v>11193</v>
      </c>
      <c r="F2204" s="67"/>
      <c r="G2204" s="542" t="s">
        <v>3486</v>
      </c>
      <c r="H2204" s="522" t="s">
        <v>3486</v>
      </c>
      <c r="I2204" s="68" t="s">
        <v>6032</v>
      </c>
      <c r="J2204" s="58"/>
    </row>
    <row r="2205" spans="1:10" ht="25.5" x14ac:dyDescent="0.2">
      <c r="A2205" s="58"/>
      <c r="B2205" s="572">
        <v>2197</v>
      </c>
      <c r="C2205" s="500" t="s">
        <v>6781</v>
      </c>
      <c r="D2205" s="426" t="s">
        <v>2073</v>
      </c>
      <c r="E2205" s="91" t="s">
        <v>11043</v>
      </c>
      <c r="F2205" s="92" t="s">
        <v>7483</v>
      </c>
      <c r="G2205" s="542" t="s">
        <v>3486</v>
      </c>
      <c r="H2205" s="522" t="s">
        <v>3486</v>
      </c>
      <c r="I2205" s="93" t="s">
        <v>1250</v>
      </c>
      <c r="J2205" s="58"/>
    </row>
    <row r="2206" spans="1:10" ht="25.5" x14ac:dyDescent="0.2">
      <c r="A2206" s="58"/>
      <c r="B2206" s="565">
        <v>2198</v>
      </c>
      <c r="C2206" s="500" t="s">
        <v>11042</v>
      </c>
      <c r="D2206" s="426" t="s">
        <v>11038</v>
      </c>
      <c r="E2206" s="91" t="s">
        <v>11044</v>
      </c>
      <c r="F2206" s="92" t="s">
        <v>7483</v>
      </c>
      <c r="G2206" s="542" t="s">
        <v>3486</v>
      </c>
      <c r="H2206" s="522" t="s">
        <v>3486</v>
      </c>
      <c r="I2206" s="93" t="s">
        <v>1250</v>
      </c>
      <c r="J2206" s="58"/>
    </row>
    <row r="2207" spans="1:10" ht="25.5" x14ac:dyDescent="0.2">
      <c r="A2207" s="58"/>
      <c r="B2207" s="572">
        <v>2199</v>
      </c>
      <c r="C2207" s="500" t="s">
        <v>11020</v>
      </c>
      <c r="D2207" s="426" t="s">
        <v>3709</v>
      </c>
      <c r="E2207" s="91" t="s">
        <v>4790</v>
      </c>
      <c r="F2207" s="92" t="s">
        <v>3730</v>
      </c>
      <c r="G2207" s="542"/>
      <c r="H2207" s="522"/>
      <c r="I2207" s="93"/>
      <c r="J2207" s="58"/>
    </row>
    <row r="2208" spans="1:10" ht="25.5" x14ac:dyDescent="0.2">
      <c r="A2208" s="58"/>
      <c r="B2208" s="572">
        <v>2200</v>
      </c>
      <c r="C2208" s="500" t="s">
        <v>11021</v>
      </c>
      <c r="D2208" s="426" t="s">
        <v>11017</v>
      </c>
      <c r="E2208" s="91" t="s">
        <v>11022</v>
      </c>
      <c r="F2208" s="92" t="s">
        <v>8749</v>
      </c>
      <c r="G2208" s="542"/>
      <c r="H2208" s="522"/>
      <c r="I2208" s="93"/>
      <c r="J2208" s="58"/>
    </row>
    <row r="2209" spans="1:10" ht="38.25" x14ac:dyDescent="0.2">
      <c r="A2209" s="58"/>
      <c r="B2209" s="565">
        <v>2201</v>
      </c>
      <c r="C2209" s="500" t="s">
        <v>1686</v>
      </c>
      <c r="D2209" s="426" t="s">
        <v>1687</v>
      </c>
      <c r="E2209" s="91" t="s">
        <v>5538</v>
      </c>
      <c r="F2209" s="92" t="s">
        <v>1095</v>
      </c>
      <c r="G2209" s="542" t="s">
        <v>3486</v>
      </c>
      <c r="H2209" s="522" t="s">
        <v>3486</v>
      </c>
      <c r="I2209" s="540" t="s">
        <v>4102</v>
      </c>
      <c r="J2209" s="58"/>
    </row>
    <row r="2210" spans="1:10" ht="25.5" x14ac:dyDescent="0.2">
      <c r="A2210" s="58"/>
      <c r="B2210" s="572">
        <v>2202</v>
      </c>
      <c r="C2210" s="500" t="s">
        <v>10500</v>
      </c>
      <c r="D2210" s="426" t="s">
        <v>10501</v>
      </c>
      <c r="E2210" s="91" t="s">
        <v>10502</v>
      </c>
      <c r="F2210" s="67"/>
      <c r="G2210" s="542"/>
      <c r="H2210" s="522"/>
      <c r="I2210" s="540" t="s">
        <v>6032</v>
      </c>
      <c r="J2210" s="58"/>
    </row>
    <row r="2211" spans="1:10" ht="51" x14ac:dyDescent="0.2">
      <c r="A2211" s="58"/>
      <c r="B2211" s="572">
        <v>2203</v>
      </c>
      <c r="C2211" s="500" t="s">
        <v>3030</v>
      </c>
      <c r="D2211" s="426" t="s">
        <v>4457</v>
      </c>
      <c r="E2211" s="91" t="s">
        <v>5980</v>
      </c>
      <c r="F2211" s="67"/>
      <c r="G2211" s="542" t="s">
        <v>3486</v>
      </c>
      <c r="H2211" s="522" t="s">
        <v>3486</v>
      </c>
      <c r="I2211" s="540" t="s">
        <v>4101</v>
      </c>
      <c r="J2211" s="58"/>
    </row>
    <row r="2212" spans="1:10" ht="51" x14ac:dyDescent="0.2">
      <c r="A2212" s="58"/>
      <c r="B2212" s="565">
        <v>2204</v>
      </c>
      <c r="C2212" s="500" t="s">
        <v>3029</v>
      </c>
      <c r="D2212" s="69" t="s">
        <v>7762</v>
      </c>
      <c r="E2212" s="91" t="s">
        <v>6038</v>
      </c>
      <c r="F2212" s="67"/>
      <c r="G2212" s="542" t="s">
        <v>3486</v>
      </c>
      <c r="H2212" s="522" t="s">
        <v>3486</v>
      </c>
      <c r="I2212" s="540" t="s">
        <v>4101</v>
      </c>
      <c r="J2212" s="58"/>
    </row>
    <row r="2213" spans="1:10" ht="63.75" x14ac:dyDescent="0.2">
      <c r="A2213" s="58"/>
      <c r="B2213" s="572">
        <v>2205</v>
      </c>
      <c r="C2213" s="500" t="s">
        <v>3031</v>
      </c>
      <c r="D2213" s="69" t="s">
        <v>6601</v>
      </c>
      <c r="E2213" s="91" t="s">
        <v>9878</v>
      </c>
      <c r="F2213" s="67"/>
      <c r="G2213" s="542" t="s">
        <v>3486</v>
      </c>
      <c r="H2213" s="522" t="s">
        <v>3486</v>
      </c>
      <c r="I2213" s="540" t="s">
        <v>4101</v>
      </c>
      <c r="J2213" s="58"/>
    </row>
    <row r="2214" spans="1:10" ht="63.75" x14ac:dyDescent="0.2">
      <c r="A2214" s="58"/>
      <c r="B2214" s="572">
        <v>2206</v>
      </c>
      <c r="C2214" s="500" t="s">
        <v>898</v>
      </c>
      <c r="D2214" s="426" t="s">
        <v>897</v>
      </c>
      <c r="E2214" s="91" t="s">
        <v>9809</v>
      </c>
      <c r="F2214" s="67"/>
      <c r="G2214" s="542" t="s">
        <v>3486</v>
      </c>
      <c r="H2214" s="522" t="s">
        <v>3486</v>
      </c>
      <c r="I2214" s="540" t="s">
        <v>4101</v>
      </c>
      <c r="J2214" s="58"/>
    </row>
    <row r="2215" spans="1:10" ht="63.75" x14ac:dyDescent="0.2">
      <c r="A2215" s="58"/>
      <c r="B2215" s="565">
        <v>2207</v>
      </c>
      <c r="C2215" s="500" t="s">
        <v>5839</v>
      </c>
      <c r="D2215" s="426" t="s">
        <v>5617</v>
      </c>
      <c r="E2215" s="91" t="s">
        <v>9879</v>
      </c>
      <c r="F2215" s="67"/>
      <c r="G2215" s="542" t="s">
        <v>3486</v>
      </c>
      <c r="H2215" s="522" t="s">
        <v>3486</v>
      </c>
      <c r="I2215" s="540" t="s">
        <v>4101</v>
      </c>
      <c r="J2215" s="58"/>
    </row>
    <row r="2216" spans="1:10" ht="76.5" x14ac:dyDescent="0.2">
      <c r="A2216" s="58"/>
      <c r="B2216" s="572">
        <v>2208</v>
      </c>
      <c r="C2216" s="500" t="s">
        <v>5865</v>
      </c>
      <c r="D2216" s="426" t="s">
        <v>7274</v>
      </c>
      <c r="E2216" s="91" t="s">
        <v>5866</v>
      </c>
      <c r="F2216" s="67"/>
      <c r="G2216" s="542" t="s">
        <v>3486</v>
      </c>
      <c r="H2216" s="522" t="s">
        <v>3486</v>
      </c>
      <c r="I2216" s="540" t="s">
        <v>4101</v>
      </c>
      <c r="J2216" s="58"/>
    </row>
    <row r="2217" spans="1:10" ht="51" x14ac:dyDescent="0.2">
      <c r="A2217" s="58"/>
      <c r="B2217" s="572">
        <v>2209</v>
      </c>
      <c r="C2217" s="500" t="s">
        <v>2591</v>
      </c>
      <c r="D2217" s="426" t="s">
        <v>2587</v>
      </c>
      <c r="E2217" s="91" t="s">
        <v>2592</v>
      </c>
      <c r="F2217" s="67"/>
      <c r="G2217" s="542"/>
      <c r="H2217" s="522"/>
      <c r="I2217" s="540"/>
      <c r="J2217" s="58"/>
    </row>
    <row r="2218" spans="1:10" ht="38.25" x14ac:dyDescent="0.2">
      <c r="A2218" s="58"/>
      <c r="B2218" s="565">
        <v>2210</v>
      </c>
      <c r="C2218" s="500" t="s">
        <v>3283</v>
      </c>
      <c r="D2218" s="426" t="s">
        <v>3345</v>
      </c>
      <c r="E2218" s="91" t="s">
        <v>4292</v>
      </c>
      <c r="F2218" s="67"/>
      <c r="G2218" s="542"/>
      <c r="H2218" s="522"/>
      <c r="I2218" s="540"/>
      <c r="J2218" s="58"/>
    </row>
    <row r="2219" spans="1:10" ht="38.25" x14ac:dyDescent="0.2">
      <c r="A2219" s="58"/>
      <c r="B2219" s="572">
        <v>2211</v>
      </c>
      <c r="C2219" s="500" t="s">
        <v>1278</v>
      </c>
      <c r="D2219" s="426" t="s">
        <v>1279</v>
      </c>
      <c r="E2219" s="91" t="s">
        <v>1280</v>
      </c>
      <c r="F2219" s="67"/>
      <c r="G2219" s="542"/>
      <c r="H2219" s="522"/>
      <c r="I2219" s="540"/>
      <c r="J2219" s="58"/>
    </row>
    <row r="2220" spans="1:10" ht="25.5" x14ac:dyDescent="0.2">
      <c r="A2220" s="58"/>
      <c r="B2220" s="572">
        <v>2212</v>
      </c>
      <c r="C2220" s="500" t="s">
        <v>2188</v>
      </c>
      <c r="D2220" s="426" t="s">
        <v>2189</v>
      </c>
      <c r="E2220" s="91" t="s">
        <v>2190</v>
      </c>
      <c r="F2220" s="67"/>
      <c r="G2220" s="542"/>
      <c r="H2220" s="522"/>
      <c r="I2220" s="540"/>
      <c r="J2220" s="58"/>
    </row>
    <row r="2221" spans="1:10" ht="76.5" x14ac:dyDescent="0.2">
      <c r="A2221" s="58"/>
      <c r="B2221" s="565">
        <v>2213</v>
      </c>
      <c r="C2221" s="500" t="s">
        <v>12590</v>
      </c>
      <c r="D2221" s="426" t="s">
        <v>12591</v>
      </c>
      <c r="E2221" s="91" t="s">
        <v>12592</v>
      </c>
      <c r="F2221" s="67"/>
      <c r="G2221" s="542"/>
      <c r="H2221" s="522"/>
      <c r="I2221" s="540"/>
      <c r="J2221" s="58"/>
    </row>
    <row r="2222" spans="1:10" ht="38.25" x14ac:dyDescent="0.2">
      <c r="A2222" s="58"/>
      <c r="B2222" s="572">
        <v>2214</v>
      </c>
      <c r="C2222" s="500" t="s">
        <v>1906</v>
      </c>
      <c r="D2222" s="69" t="s">
        <v>4833</v>
      </c>
      <c r="E2222" s="70" t="s">
        <v>646</v>
      </c>
      <c r="F2222" s="67"/>
      <c r="G2222" s="542" t="s">
        <v>3486</v>
      </c>
      <c r="H2222" s="522" t="s">
        <v>3486</v>
      </c>
      <c r="I2222" s="540" t="s">
        <v>4100</v>
      </c>
      <c r="J2222" s="58"/>
    </row>
    <row r="2223" spans="1:10" ht="25.5" x14ac:dyDescent="0.2">
      <c r="A2223" s="58"/>
      <c r="B2223" s="572">
        <v>2215</v>
      </c>
      <c r="C2223" s="500" t="s">
        <v>1114</v>
      </c>
      <c r="D2223" s="69" t="s">
        <v>10592</v>
      </c>
      <c r="E2223" s="70" t="s">
        <v>10591</v>
      </c>
      <c r="F2223" s="67"/>
      <c r="G2223" s="542" t="s">
        <v>3486</v>
      </c>
      <c r="H2223" s="522" t="s">
        <v>3486</v>
      </c>
      <c r="I2223" s="68" t="s">
        <v>2203</v>
      </c>
      <c r="J2223" s="58"/>
    </row>
    <row r="2224" spans="1:10" ht="76.5" x14ac:dyDescent="0.2">
      <c r="A2224" s="58"/>
      <c r="B2224" s="565">
        <v>2216</v>
      </c>
      <c r="C2224" s="500" t="s">
        <v>3535</v>
      </c>
      <c r="D2224" s="426" t="s">
        <v>12141</v>
      </c>
      <c r="E2224" s="91" t="s">
        <v>3479</v>
      </c>
      <c r="F2224" s="67" t="s">
        <v>9068</v>
      </c>
      <c r="G2224" s="542" t="s">
        <v>3486</v>
      </c>
      <c r="H2224" s="522" t="s">
        <v>3486</v>
      </c>
      <c r="I2224" s="86" t="s">
        <v>2202</v>
      </c>
      <c r="J2224" s="58"/>
    </row>
    <row r="2225" spans="1:10" ht="76.5" x14ac:dyDescent="0.2">
      <c r="A2225" s="58"/>
      <c r="B2225" s="572">
        <v>2217</v>
      </c>
      <c r="C2225" s="500" t="s">
        <v>7886</v>
      </c>
      <c r="D2225" s="426" t="s">
        <v>7865</v>
      </c>
      <c r="E2225" s="91" t="s">
        <v>5658</v>
      </c>
      <c r="F2225" s="67" t="s">
        <v>9068</v>
      </c>
      <c r="G2225" s="542" t="s">
        <v>3486</v>
      </c>
      <c r="H2225" s="522" t="s">
        <v>3486</v>
      </c>
      <c r="I2225" s="86" t="s">
        <v>2202</v>
      </c>
      <c r="J2225" s="58"/>
    </row>
    <row r="2226" spans="1:10" ht="51" x14ac:dyDescent="0.2">
      <c r="A2226" s="58"/>
      <c r="B2226" s="572">
        <v>2218</v>
      </c>
      <c r="C2226" s="500" t="s">
        <v>3538</v>
      </c>
      <c r="D2226" s="426" t="s">
        <v>2248</v>
      </c>
      <c r="E2226" s="91" t="s">
        <v>1059</v>
      </c>
      <c r="F2226" s="67"/>
      <c r="G2226" s="542" t="s">
        <v>2558</v>
      </c>
      <c r="H2226" s="577" t="s">
        <v>4858</v>
      </c>
      <c r="I2226" s="68" t="s">
        <v>2558</v>
      </c>
      <c r="J2226" s="58"/>
    </row>
    <row r="2227" spans="1:10" ht="25.5" x14ac:dyDescent="0.2">
      <c r="A2227" s="58"/>
      <c r="B2227" s="565">
        <v>2219</v>
      </c>
      <c r="C2227" s="500" t="s">
        <v>3539</v>
      </c>
      <c r="D2227" s="426" t="s">
        <v>3540</v>
      </c>
      <c r="E2227" s="91" t="s">
        <v>1060</v>
      </c>
      <c r="F2227" s="67"/>
      <c r="G2227" s="542" t="s">
        <v>2558</v>
      </c>
      <c r="H2227" s="577" t="s">
        <v>4856</v>
      </c>
      <c r="I2227" s="68" t="s">
        <v>2558</v>
      </c>
      <c r="J2227" s="58"/>
    </row>
    <row r="2228" spans="1:10" ht="25.5" x14ac:dyDescent="0.2">
      <c r="A2228" s="58"/>
      <c r="B2228" s="572">
        <v>2220</v>
      </c>
      <c r="C2228" s="500" t="s">
        <v>3502</v>
      </c>
      <c r="D2228" s="426" t="s">
        <v>2089</v>
      </c>
      <c r="E2228" s="91" t="s">
        <v>6002</v>
      </c>
      <c r="F2228" s="67"/>
      <c r="G2228" s="542" t="s">
        <v>2558</v>
      </c>
      <c r="H2228" s="522" t="s">
        <v>1719</v>
      </c>
      <c r="I2228" s="68" t="s">
        <v>2558</v>
      </c>
      <c r="J2228" s="58"/>
    </row>
    <row r="2229" spans="1:10" ht="38.25" x14ac:dyDescent="0.2">
      <c r="A2229" s="58"/>
      <c r="B2229" s="572">
        <v>2221</v>
      </c>
      <c r="C2229" s="500" t="s">
        <v>2090</v>
      </c>
      <c r="D2229" s="426" t="s">
        <v>97</v>
      </c>
      <c r="E2229" s="91" t="s">
        <v>15993</v>
      </c>
      <c r="F2229" s="67"/>
      <c r="G2229" s="542" t="s">
        <v>2558</v>
      </c>
      <c r="H2229" s="522" t="s">
        <v>1747</v>
      </c>
      <c r="I2229" s="68" t="s">
        <v>2558</v>
      </c>
      <c r="J2229" s="58"/>
    </row>
    <row r="2230" spans="1:10" ht="25.5" x14ac:dyDescent="0.2">
      <c r="A2230" s="58"/>
      <c r="B2230" s="565">
        <v>2222</v>
      </c>
      <c r="C2230" s="500" t="s">
        <v>96</v>
      </c>
      <c r="D2230" s="426" t="s">
        <v>3048</v>
      </c>
      <c r="E2230" s="91" t="s">
        <v>4166</v>
      </c>
      <c r="F2230" s="67"/>
      <c r="G2230" s="542" t="s">
        <v>2558</v>
      </c>
      <c r="H2230" s="522" t="s">
        <v>1746</v>
      </c>
      <c r="I2230" s="68" t="s">
        <v>2558</v>
      </c>
      <c r="J2230" s="58"/>
    </row>
    <row r="2231" spans="1:10" ht="25.5" x14ac:dyDescent="0.2">
      <c r="A2231" s="58"/>
      <c r="B2231" s="572">
        <v>2223</v>
      </c>
      <c r="C2231" s="500" t="s">
        <v>776</v>
      </c>
      <c r="D2231" s="426" t="s">
        <v>777</v>
      </c>
      <c r="E2231" s="91" t="s">
        <v>778</v>
      </c>
      <c r="F2231" s="67"/>
      <c r="G2231" s="542" t="s">
        <v>2558</v>
      </c>
      <c r="H2231" s="522" t="s">
        <v>1741</v>
      </c>
      <c r="I2231" s="68" t="s">
        <v>2558</v>
      </c>
      <c r="J2231" s="58"/>
    </row>
    <row r="2232" spans="1:10" ht="25.5" x14ac:dyDescent="0.2">
      <c r="A2232" s="58"/>
      <c r="B2232" s="572">
        <v>2224</v>
      </c>
      <c r="C2232" s="500" t="s">
        <v>3046</v>
      </c>
      <c r="D2232" s="426" t="s">
        <v>4502</v>
      </c>
      <c r="E2232" s="91" t="s">
        <v>1061</v>
      </c>
      <c r="F2232" s="67"/>
      <c r="G2232" s="542" t="s">
        <v>2558</v>
      </c>
      <c r="H2232" s="577" t="s">
        <v>4857</v>
      </c>
      <c r="I2232" s="68" t="s">
        <v>2558</v>
      </c>
      <c r="J2232" s="58"/>
    </row>
    <row r="2233" spans="1:10" ht="51" x14ac:dyDescent="0.2">
      <c r="A2233" s="58"/>
      <c r="B2233" s="565">
        <v>2225</v>
      </c>
      <c r="C2233" s="500" t="s">
        <v>6677</v>
      </c>
      <c r="D2233" s="426" t="s">
        <v>6586</v>
      </c>
      <c r="E2233" s="91" t="s">
        <v>6678</v>
      </c>
      <c r="F2233" s="67"/>
      <c r="G2233" s="542" t="s">
        <v>2558</v>
      </c>
      <c r="H2233" s="577" t="s">
        <v>4858</v>
      </c>
      <c r="I2233" s="68" t="s">
        <v>2558</v>
      </c>
      <c r="J2233" s="58"/>
    </row>
    <row r="2234" spans="1:10" ht="25.5" x14ac:dyDescent="0.2">
      <c r="A2234" s="58"/>
      <c r="B2234" s="572">
        <v>2226</v>
      </c>
      <c r="C2234" s="500" t="s">
        <v>1174</v>
      </c>
      <c r="D2234" s="426" t="s">
        <v>1175</v>
      </c>
      <c r="E2234" s="91" t="s">
        <v>1176</v>
      </c>
      <c r="F2234" s="67"/>
      <c r="G2234" s="542" t="s">
        <v>2558</v>
      </c>
      <c r="H2234" s="522" t="s">
        <v>1747</v>
      </c>
      <c r="I2234" s="68" t="s">
        <v>2558</v>
      </c>
      <c r="J2234" s="58"/>
    </row>
    <row r="2235" spans="1:10" ht="38.25" x14ac:dyDescent="0.2">
      <c r="A2235" s="58"/>
      <c r="B2235" s="572">
        <v>2227</v>
      </c>
      <c r="C2235" s="500" t="s">
        <v>1816</v>
      </c>
      <c r="D2235" s="426" t="s">
        <v>1814</v>
      </c>
      <c r="E2235" s="91" t="s">
        <v>1817</v>
      </c>
      <c r="F2235" s="67"/>
      <c r="G2235" s="542" t="s">
        <v>2558</v>
      </c>
      <c r="H2235" s="522" t="s">
        <v>5880</v>
      </c>
      <c r="I2235" s="540" t="s">
        <v>2558</v>
      </c>
      <c r="J2235" s="58"/>
    </row>
    <row r="2236" spans="1:10" ht="102" x14ac:dyDescent="0.2">
      <c r="A2236" s="58"/>
      <c r="B2236" s="565">
        <v>2228</v>
      </c>
      <c r="C2236" s="500" t="s">
        <v>9541</v>
      </c>
      <c r="D2236" s="426" t="s">
        <v>9536</v>
      </c>
      <c r="E2236" s="91" t="s">
        <v>11547</v>
      </c>
      <c r="F2236" s="67"/>
      <c r="G2236" s="542" t="s">
        <v>3486</v>
      </c>
      <c r="H2236" s="522" t="s">
        <v>3486</v>
      </c>
      <c r="I2236" s="543" t="s">
        <v>9542</v>
      </c>
      <c r="J2236" s="58"/>
    </row>
    <row r="2237" spans="1:10" ht="102" x14ac:dyDescent="0.2">
      <c r="A2237" s="58"/>
      <c r="B2237" s="572">
        <v>2229</v>
      </c>
      <c r="C2237" s="500" t="s">
        <v>6917</v>
      </c>
      <c r="D2237" s="426" t="s">
        <v>6918</v>
      </c>
      <c r="E2237" s="91" t="s">
        <v>7910</v>
      </c>
      <c r="F2237" s="67"/>
      <c r="G2237" s="542" t="s">
        <v>2558</v>
      </c>
      <c r="H2237" s="542" t="s">
        <v>6919</v>
      </c>
      <c r="I2237" s="543" t="s">
        <v>6920</v>
      </c>
      <c r="J2237" s="58"/>
    </row>
    <row r="2238" spans="1:10" ht="25.5" x14ac:dyDescent="0.2">
      <c r="A2238" s="58"/>
      <c r="B2238" s="572">
        <v>2230</v>
      </c>
      <c r="C2238" s="500" t="s">
        <v>4641</v>
      </c>
      <c r="D2238" s="426" t="s">
        <v>4642</v>
      </c>
      <c r="E2238" s="91" t="s">
        <v>4643</v>
      </c>
      <c r="F2238" s="67"/>
      <c r="G2238" s="542" t="s">
        <v>4644</v>
      </c>
      <c r="H2238" s="542" t="s">
        <v>4645</v>
      </c>
      <c r="I2238" s="543" t="s">
        <v>4644</v>
      </c>
      <c r="J2238" s="58"/>
    </row>
    <row r="2239" spans="1:10" ht="38.25" x14ac:dyDescent="0.2">
      <c r="A2239" s="58"/>
      <c r="B2239" s="565">
        <v>2231</v>
      </c>
      <c r="C2239" s="500" t="s">
        <v>8897</v>
      </c>
      <c r="D2239" s="426" t="s">
        <v>8898</v>
      </c>
      <c r="E2239" s="91" t="s">
        <v>8901</v>
      </c>
      <c r="F2239" s="67"/>
      <c r="G2239" s="542" t="s">
        <v>8419</v>
      </c>
      <c r="H2239" s="542" t="s">
        <v>8420</v>
      </c>
      <c r="I2239" s="543" t="s">
        <v>8419</v>
      </c>
      <c r="J2239" s="58"/>
    </row>
    <row r="2240" spans="1:10" x14ac:dyDescent="0.2">
      <c r="A2240" s="58"/>
      <c r="B2240" s="572">
        <v>2232</v>
      </c>
      <c r="C2240" s="500" t="s">
        <v>8416</v>
      </c>
      <c r="D2240" s="426" t="s">
        <v>8417</v>
      </c>
      <c r="E2240" s="91" t="s">
        <v>8418</v>
      </c>
      <c r="F2240" s="67"/>
      <c r="G2240" s="542" t="s">
        <v>2558</v>
      </c>
      <c r="H2240" s="542" t="s">
        <v>4460</v>
      </c>
      <c r="I2240" s="543" t="s">
        <v>2558</v>
      </c>
      <c r="J2240" s="58"/>
    </row>
    <row r="2241" spans="1:10" ht="25.5" x14ac:dyDescent="0.2">
      <c r="A2241" s="58"/>
      <c r="B2241" s="572">
        <v>2233</v>
      </c>
      <c r="C2241" s="500" t="s">
        <v>194</v>
      </c>
      <c r="D2241" s="426" t="s">
        <v>195</v>
      </c>
      <c r="E2241" s="91" t="s">
        <v>196</v>
      </c>
      <c r="F2241" s="67"/>
      <c r="G2241" s="542" t="s">
        <v>2558</v>
      </c>
      <c r="H2241" s="522" t="s">
        <v>1723</v>
      </c>
      <c r="I2241" s="68" t="s">
        <v>2558</v>
      </c>
      <c r="J2241" s="58"/>
    </row>
    <row r="2242" spans="1:10" ht="76.5" x14ac:dyDescent="0.2">
      <c r="A2242" s="58"/>
      <c r="B2242" s="565">
        <v>2234</v>
      </c>
      <c r="C2242" s="500" t="s">
        <v>9769</v>
      </c>
      <c r="D2242" s="426" t="s">
        <v>9763</v>
      </c>
      <c r="E2242" s="91" t="s">
        <v>9770</v>
      </c>
      <c r="F2242" s="67"/>
      <c r="G2242" s="542" t="s">
        <v>2558</v>
      </c>
      <c r="H2242" s="522" t="s">
        <v>1723</v>
      </c>
      <c r="I2242" s="68" t="s">
        <v>2558</v>
      </c>
      <c r="J2242" s="58"/>
    </row>
    <row r="2243" spans="1:10" ht="38.25" x14ac:dyDescent="0.2">
      <c r="A2243" s="58"/>
      <c r="B2243" s="572">
        <v>2235</v>
      </c>
      <c r="C2243" s="500" t="s">
        <v>10596</v>
      </c>
      <c r="D2243" s="426" t="s">
        <v>10597</v>
      </c>
      <c r="E2243" s="91" t="s">
        <v>10598</v>
      </c>
      <c r="F2243" s="67"/>
      <c r="G2243" s="542" t="s">
        <v>2558</v>
      </c>
      <c r="H2243" s="522" t="s">
        <v>1723</v>
      </c>
      <c r="I2243" s="68" t="s">
        <v>2558</v>
      </c>
      <c r="J2243" s="58"/>
    </row>
    <row r="2244" spans="1:10" ht="51" x14ac:dyDescent="0.2">
      <c r="A2244" s="58"/>
      <c r="B2244" s="572">
        <v>2236</v>
      </c>
      <c r="C2244" s="500" t="s">
        <v>11894</v>
      </c>
      <c r="D2244" s="426" t="s">
        <v>11895</v>
      </c>
      <c r="E2244" s="91" t="s">
        <v>11896</v>
      </c>
      <c r="F2244" s="67"/>
      <c r="G2244" s="542"/>
      <c r="H2244" s="522"/>
      <c r="I2244" s="68"/>
      <c r="J2244" s="58"/>
    </row>
    <row r="2245" spans="1:10" ht="63.75" x14ac:dyDescent="0.2">
      <c r="A2245" s="58"/>
      <c r="B2245" s="565">
        <v>2237</v>
      </c>
      <c r="C2245" s="500" t="s">
        <v>12605</v>
      </c>
      <c r="D2245" s="426" t="s">
        <v>12601</v>
      </c>
      <c r="E2245" s="91" t="s">
        <v>12606</v>
      </c>
      <c r="F2245" s="67"/>
      <c r="G2245" s="542"/>
      <c r="H2245" s="522"/>
      <c r="I2245" s="68"/>
      <c r="J2245" s="58"/>
    </row>
    <row r="2246" spans="1:10" ht="25.5" x14ac:dyDescent="0.2">
      <c r="A2246" s="58"/>
      <c r="B2246" s="572">
        <v>2238</v>
      </c>
      <c r="C2246" s="500" t="s">
        <v>13224</v>
      </c>
      <c r="D2246" s="426" t="s">
        <v>13225</v>
      </c>
      <c r="E2246" s="91" t="s">
        <v>13226</v>
      </c>
      <c r="F2246" s="67"/>
      <c r="G2246" s="542"/>
      <c r="H2246" s="522"/>
      <c r="I2246" s="68"/>
      <c r="J2246" s="58"/>
    </row>
    <row r="2247" spans="1:10" ht="63.75" x14ac:dyDescent="0.2">
      <c r="A2247" s="58"/>
      <c r="B2247" s="572">
        <v>2239</v>
      </c>
      <c r="C2247" s="500" t="s">
        <v>13433</v>
      </c>
      <c r="D2247" s="426" t="s">
        <v>13434</v>
      </c>
      <c r="E2247" s="91" t="s">
        <v>13440</v>
      </c>
      <c r="F2247" s="67"/>
      <c r="G2247" s="542"/>
      <c r="H2247" s="522"/>
      <c r="I2247" s="68"/>
      <c r="J2247" s="58"/>
    </row>
    <row r="2248" spans="1:10" ht="25.5" x14ac:dyDescent="0.2">
      <c r="A2248" s="58"/>
      <c r="B2248" s="565">
        <v>2240</v>
      </c>
      <c r="C2248" s="500" t="s">
        <v>14588</v>
      </c>
      <c r="D2248" s="426" t="s">
        <v>14587</v>
      </c>
      <c r="E2248" s="91" t="s">
        <v>14589</v>
      </c>
      <c r="F2248" s="67"/>
      <c r="G2248" s="542" t="s">
        <v>2558</v>
      </c>
      <c r="H2248" s="522" t="s">
        <v>1739</v>
      </c>
      <c r="I2248" s="68" t="s">
        <v>2558</v>
      </c>
      <c r="J2248" s="58"/>
    </row>
    <row r="2249" spans="1:10" ht="51" x14ac:dyDescent="0.2">
      <c r="A2249" s="58"/>
      <c r="B2249" s="572">
        <v>2241</v>
      </c>
      <c r="C2249" s="500" t="s">
        <v>4600</v>
      </c>
      <c r="D2249" s="69" t="s">
        <v>4038</v>
      </c>
      <c r="E2249" s="70" t="s">
        <v>5110</v>
      </c>
      <c r="F2249" s="67"/>
      <c r="G2249" s="542" t="s">
        <v>3486</v>
      </c>
      <c r="H2249" s="522" t="s">
        <v>3486</v>
      </c>
      <c r="I2249" s="68" t="s">
        <v>6032</v>
      </c>
      <c r="J2249" s="58"/>
    </row>
    <row r="2250" spans="1:10" ht="38.25" x14ac:dyDescent="0.2">
      <c r="A2250" s="58"/>
      <c r="B2250" s="572">
        <v>2242</v>
      </c>
      <c r="C2250" s="500" t="s">
        <v>4601</v>
      </c>
      <c r="D2250" s="426" t="s">
        <v>4602</v>
      </c>
      <c r="E2250" s="91" t="s">
        <v>5107</v>
      </c>
      <c r="F2250" s="67"/>
      <c r="G2250" s="542" t="s">
        <v>1751</v>
      </c>
      <c r="H2250" s="522" t="s">
        <v>4849</v>
      </c>
      <c r="I2250" s="68" t="s">
        <v>1728</v>
      </c>
      <c r="J2250" s="58"/>
    </row>
    <row r="2251" spans="1:10" ht="38.25" x14ac:dyDescent="0.2">
      <c r="A2251" s="58"/>
      <c r="B2251" s="565">
        <v>2243</v>
      </c>
      <c r="C2251" s="500" t="s">
        <v>3624</v>
      </c>
      <c r="D2251" s="426" t="s">
        <v>3625</v>
      </c>
      <c r="E2251" s="91" t="s">
        <v>3626</v>
      </c>
      <c r="F2251" s="67"/>
      <c r="G2251" s="542" t="s">
        <v>2710</v>
      </c>
      <c r="H2251" s="522" t="s">
        <v>5106</v>
      </c>
      <c r="I2251" s="68" t="s">
        <v>2710</v>
      </c>
      <c r="J2251" s="58"/>
    </row>
    <row r="2252" spans="1:10" ht="38.25" x14ac:dyDescent="0.2">
      <c r="A2252" s="58"/>
      <c r="B2252" s="572">
        <v>2244</v>
      </c>
      <c r="C2252" s="500" t="s">
        <v>4770</v>
      </c>
      <c r="D2252" s="426" t="s">
        <v>4771</v>
      </c>
      <c r="E2252" s="91" t="s">
        <v>4772</v>
      </c>
      <c r="F2252" s="67"/>
      <c r="G2252" s="542"/>
      <c r="H2252" s="522"/>
      <c r="I2252" s="68"/>
      <c r="J2252" s="58"/>
    </row>
    <row r="2253" spans="1:10" ht="38.25" x14ac:dyDescent="0.2">
      <c r="A2253" s="58"/>
      <c r="B2253" s="572">
        <v>2245</v>
      </c>
      <c r="C2253" s="500" t="s">
        <v>10782</v>
      </c>
      <c r="D2253" s="426" t="s">
        <v>10783</v>
      </c>
      <c r="E2253" s="91" t="s">
        <v>10784</v>
      </c>
      <c r="F2253" s="67"/>
      <c r="G2253" s="542"/>
      <c r="H2253" s="522"/>
      <c r="I2253" s="68"/>
      <c r="J2253" s="58"/>
    </row>
    <row r="2254" spans="1:10" ht="51" x14ac:dyDescent="0.2">
      <c r="A2254" s="58"/>
      <c r="B2254" s="565">
        <v>2246</v>
      </c>
      <c r="C2254" s="500" t="s">
        <v>12319</v>
      </c>
      <c r="D2254" s="426" t="s">
        <v>12317</v>
      </c>
      <c r="E2254" s="91" t="s">
        <v>12321</v>
      </c>
      <c r="F2254" s="67"/>
      <c r="G2254" s="542" t="s">
        <v>3486</v>
      </c>
      <c r="H2254" s="522" t="s">
        <v>3486</v>
      </c>
      <c r="I2254" s="68" t="s">
        <v>6032</v>
      </c>
      <c r="J2254" s="58"/>
    </row>
    <row r="2255" spans="1:10" ht="102" x14ac:dyDescent="0.2">
      <c r="A2255" s="58"/>
      <c r="B2255" s="572">
        <v>2247</v>
      </c>
      <c r="C2255" s="500" t="s">
        <v>12815</v>
      </c>
      <c r="D2255" s="426" t="s">
        <v>12816</v>
      </c>
      <c r="E2255" s="91" t="s">
        <v>12817</v>
      </c>
      <c r="F2255" s="67"/>
      <c r="G2255" s="542" t="s">
        <v>3486</v>
      </c>
      <c r="H2255" s="522" t="s">
        <v>3486</v>
      </c>
      <c r="I2255" s="68" t="s">
        <v>6032</v>
      </c>
      <c r="J2255" s="58"/>
    </row>
    <row r="2256" spans="1:10" ht="51" x14ac:dyDescent="0.2">
      <c r="A2256" s="58"/>
      <c r="B2256" s="572">
        <v>2248</v>
      </c>
      <c r="C2256" s="500" t="s">
        <v>6885</v>
      </c>
      <c r="D2256" s="426" t="s">
        <v>6566</v>
      </c>
      <c r="E2256" s="91" t="s">
        <v>6886</v>
      </c>
      <c r="F2256" s="524"/>
      <c r="G2256" s="542"/>
      <c r="H2256" s="583" t="s">
        <v>6887</v>
      </c>
      <c r="I2256" s="68" t="s">
        <v>5833</v>
      </c>
      <c r="J2256" s="58"/>
    </row>
    <row r="2257" spans="1:10" ht="38.25" x14ac:dyDescent="0.2">
      <c r="A2257" s="58"/>
      <c r="B2257" s="565">
        <v>2249</v>
      </c>
      <c r="C2257" s="500" t="s">
        <v>12378</v>
      </c>
      <c r="D2257" s="426" t="s">
        <v>12379</v>
      </c>
      <c r="E2257" s="91" t="s">
        <v>12380</v>
      </c>
      <c r="F2257" s="524"/>
      <c r="G2257" s="542"/>
      <c r="H2257" s="583"/>
      <c r="I2257" s="68"/>
      <c r="J2257" s="58"/>
    </row>
    <row r="2258" spans="1:10" ht="51" x14ac:dyDescent="0.2">
      <c r="A2258" s="58"/>
      <c r="B2258" s="572">
        <v>2250</v>
      </c>
      <c r="C2258" s="500" t="s">
        <v>775</v>
      </c>
      <c r="D2258" s="426" t="s">
        <v>7335</v>
      </c>
      <c r="E2258" s="91" t="s">
        <v>7334</v>
      </c>
      <c r="F2258" s="67"/>
      <c r="G2258" s="542" t="s">
        <v>3486</v>
      </c>
      <c r="H2258" s="522" t="s">
        <v>3486</v>
      </c>
      <c r="I2258" s="86" t="s">
        <v>5104</v>
      </c>
      <c r="J2258" s="58"/>
    </row>
    <row r="2259" spans="1:10" ht="51" x14ac:dyDescent="0.2">
      <c r="A2259" s="58"/>
      <c r="B2259" s="572">
        <v>2251</v>
      </c>
      <c r="C2259" s="500" t="s">
        <v>7534</v>
      </c>
      <c r="D2259" s="69" t="s">
        <v>7530</v>
      </c>
      <c r="E2259" s="70" t="s">
        <v>5638</v>
      </c>
      <c r="F2259" s="67"/>
      <c r="G2259" s="542" t="s">
        <v>3486</v>
      </c>
      <c r="H2259" s="522" t="s">
        <v>3486</v>
      </c>
      <c r="I2259" s="86" t="s">
        <v>5104</v>
      </c>
      <c r="J2259" s="58"/>
    </row>
    <row r="2260" spans="1:10" ht="25.5" x14ac:dyDescent="0.2">
      <c r="A2260" s="58"/>
      <c r="B2260" s="565">
        <v>2252</v>
      </c>
      <c r="C2260" s="500" t="s">
        <v>326</v>
      </c>
      <c r="D2260" s="426" t="s">
        <v>10937</v>
      </c>
      <c r="E2260" s="91" t="s">
        <v>328</v>
      </c>
      <c r="F2260" s="67"/>
      <c r="G2260" s="542"/>
      <c r="H2260" s="522"/>
      <c r="I2260" s="86" t="s">
        <v>3880</v>
      </c>
      <c r="J2260" s="58"/>
    </row>
    <row r="2261" spans="1:10" ht="114.75" x14ac:dyDescent="0.2">
      <c r="A2261" s="58"/>
      <c r="B2261" s="572">
        <v>2253</v>
      </c>
      <c r="C2261" s="500" t="s">
        <v>12091</v>
      </c>
      <c r="D2261" s="426" t="s">
        <v>12080</v>
      </c>
      <c r="E2261" s="91" t="s">
        <v>12090</v>
      </c>
      <c r="F2261" s="67"/>
      <c r="G2261" s="542"/>
      <c r="H2261" s="522"/>
      <c r="I2261" s="86"/>
      <c r="J2261" s="58"/>
    </row>
    <row r="2262" spans="1:10" ht="51" x14ac:dyDescent="0.2">
      <c r="A2262" s="58"/>
      <c r="B2262" s="572">
        <v>2254</v>
      </c>
      <c r="C2262" s="500" t="s">
        <v>1956</v>
      </c>
      <c r="D2262" s="69" t="s">
        <v>7628</v>
      </c>
      <c r="E2262" s="70" t="s">
        <v>1957</v>
      </c>
      <c r="F2262" s="67"/>
      <c r="G2262" s="542" t="s">
        <v>3486</v>
      </c>
      <c r="H2262" s="522" t="s">
        <v>3486</v>
      </c>
      <c r="I2262" s="86" t="s">
        <v>3880</v>
      </c>
      <c r="J2262" s="58"/>
    </row>
    <row r="2263" spans="1:10" ht="51" x14ac:dyDescent="0.2">
      <c r="A2263" s="58"/>
      <c r="B2263" s="565">
        <v>2255</v>
      </c>
      <c r="C2263" s="500" t="s">
        <v>7535</v>
      </c>
      <c r="D2263" s="69" t="s">
        <v>7530</v>
      </c>
      <c r="E2263" s="70" t="s">
        <v>2951</v>
      </c>
      <c r="F2263" s="67"/>
      <c r="G2263" s="542" t="s">
        <v>3486</v>
      </c>
      <c r="H2263" s="522" t="s">
        <v>3486</v>
      </c>
      <c r="I2263" s="86" t="s">
        <v>5105</v>
      </c>
      <c r="J2263" s="58"/>
    </row>
    <row r="2264" spans="1:10" x14ac:dyDescent="0.2">
      <c r="A2264" s="58"/>
      <c r="B2264" s="572">
        <v>2256</v>
      </c>
      <c r="C2264" s="500" t="s">
        <v>2279</v>
      </c>
      <c r="D2264" s="69" t="s">
        <v>2281</v>
      </c>
      <c r="E2264" s="70" t="s">
        <v>2283</v>
      </c>
      <c r="F2264" s="67"/>
      <c r="G2264" s="542" t="s">
        <v>1745</v>
      </c>
      <c r="H2264" s="522" t="s">
        <v>1742</v>
      </c>
      <c r="I2264" s="68" t="s">
        <v>1745</v>
      </c>
      <c r="J2264" s="58"/>
    </row>
    <row r="2265" spans="1:10" ht="38.25" x14ac:dyDescent="0.2">
      <c r="A2265" s="58"/>
      <c r="B2265" s="572">
        <v>2257</v>
      </c>
      <c r="C2265" s="500" t="s">
        <v>2280</v>
      </c>
      <c r="D2265" s="69" t="s">
        <v>2965</v>
      </c>
      <c r="E2265" s="70" t="s">
        <v>9071</v>
      </c>
      <c r="F2265" s="67"/>
      <c r="G2265" s="542" t="s">
        <v>1745</v>
      </c>
      <c r="H2265" s="522" t="s">
        <v>4982</v>
      </c>
      <c r="I2265" s="68" t="s">
        <v>1745</v>
      </c>
      <c r="J2265" s="58"/>
    </row>
    <row r="2266" spans="1:10" x14ac:dyDescent="0.2">
      <c r="A2266" s="58"/>
      <c r="B2266" s="565">
        <v>2258</v>
      </c>
      <c r="C2266" s="500" t="s">
        <v>6580</v>
      </c>
      <c r="D2266" s="426" t="s">
        <v>6590</v>
      </c>
      <c r="E2266" s="91" t="s">
        <v>6581</v>
      </c>
      <c r="F2266" s="67"/>
      <c r="G2266" s="542"/>
      <c r="H2266" s="522"/>
      <c r="I2266" s="68"/>
      <c r="J2266" s="58"/>
    </row>
    <row r="2267" spans="1:10" ht="25.5" x14ac:dyDescent="0.2">
      <c r="A2267" s="58"/>
      <c r="B2267" s="572">
        <v>2259</v>
      </c>
      <c r="C2267" s="500" t="s">
        <v>11349</v>
      </c>
      <c r="D2267" s="426" t="s">
        <v>11350</v>
      </c>
      <c r="E2267" s="91" t="s">
        <v>11351</v>
      </c>
      <c r="F2267" s="67"/>
      <c r="G2267" s="542" t="s">
        <v>1745</v>
      </c>
      <c r="H2267" s="522" t="s">
        <v>1742</v>
      </c>
      <c r="I2267" s="68" t="s">
        <v>1745</v>
      </c>
      <c r="J2267" s="58"/>
    </row>
    <row r="2268" spans="1:10" ht="38.25" x14ac:dyDescent="0.2">
      <c r="A2268" s="58"/>
      <c r="B2268" s="572">
        <v>2260</v>
      </c>
      <c r="C2268" s="500" t="s">
        <v>11352</v>
      </c>
      <c r="D2268" s="426" t="s">
        <v>11350</v>
      </c>
      <c r="E2268" s="91" t="s">
        <v>11353</v>
      </c>
      <c r="F2268" s="67"/>
      <c r="G2268" s="542"/>
      <c r="H2268" s="522"/>
      <c r="I2268" s="68"/>
      <c r="J2268" s="58"/>
    </row>
    <row r="2269" spans="1:10" ht="25.5" x14ac:dyDescent="0.2">
      <c r="A2269" s="58"/>
      <c r="B2269" s="565">
        <v>2261</v>
      </c>
      <c r="C2269" s="500" t="s">
        <v>11096</v>
      </c>
      <c r="D2269" s="69" t="s">
        <v>9074</v>
      </c>
      <c r="E2269" s="70" t="s">
        <v>4751</v>
      </c>
      <c r="F2269" s="67"/>
      <c r="G2269" s="542" t="s">
        <v>3486</v>
      </c>
      <c r="H2269" s="522" t="s">
        <v>3486</v>
      </c>
      <c r="I2269" s="68" t="s">
        <v>5575</v>
      </c>
      <c r="J2269" s="58"/>
    </row>
    <row r="2270" spans="1:10" ht="25.5" x14ac:dyDescent="0.2">
      <c r="A2270" s="58"/>
      <c r="B2270" s="572">
        <v>2262</v>
      </c>
      <c r="C2270" s="500" t="s">
        <v>11098</v>
      </c>
      <c r="D2270" s="426" t="s">
        <v>11092</v>
      </c>
      <c r="E2270" s="91" t="s">
        <v>11099</v>
      </c>
      <c r="F2270" s="67"/>
      <c r="G2270" s="542" t="s">
        <v>3486</v>
      </c>
      <c r="H2270" s="522" t="s">
        <v>3486</v>
      </c>
      <c r="I2270" s="68" t="s">
        <v>5575</v>
      </c>
      <c r="J2270" s="58"/>
    </row>
    <row r="2271" spans="1:10" ht="38.25" x14ac:dyDescent="0.2">
      <c r="A2271" s="58"/>
      <c r="B2271" s="572">
        <v>2263</v>
      </c>
      <c r="C2271" s="500" t="s">
        <v>11194</v>
      </c>
      <c r="D2271" s="426" t="s">
        <v>11192</v>
      </c>
      <c r="E2271" s="91" t="s">
        <v>11195</v>
      </c>
      <c r="F2271" s="67"/>
      <c r="G2271" s="542"/>
      <c r="H2271" s="522"/>
      <c r="I2271" s="68"/>
      <c r="J2271" s="58"/>
    </row>
    <row r="2272" spans="1:10" ht="38.25" x14ac:dyDescent="0.2">
      <c r="A2272" s="58"/>
      <c r="B2272" s="565">
        <v>2264</v>
      </c>
      <c r="C2272" s="500" t="s">
        <v>11207</v>
      </c>
      <c r="D2272" s="426" t="s">
        <v>11206</v>
      </c>
      <c r="E2272" s="91" t="s">
        <v>11208</v>
      </c>
      <c r="F2272" s="67"/>
      <c r="G2272" s="542"/>
      <c r="H2272" s="522"/>
      <c r="I2272" s="68"/>
      <c r="J2272" s="58"/>
    </row>
    <row r="2273" spans="1:10" ht="63.75" x14ac:dyDescent="0.2">
      <c r="A2273" s="58"/>
      <c r="B2273" s="572">
        <v>2265</v>
      </c>
      <c r="C2273" s="500" t="s">
        <v>11209</v>
      </c>
      <c r="D2273" s="426" t="s">
        <v>11210</v>
      </c>
      <c r="E2273" s="91" t="s">
        <v>11212</v>
      </c>
      <c r="F2273" s="67"/>
      <c r="G2273" s="542"/>
      <c r="H2273" s="522"/>
      <c r="I2273" s="68"/>
      <c r="J2273" s="58"/>
    </row>
    <row r="2274" spans="1:10" ht="76.5" x14ac:dyDescent="0.2">
      <c r="A2274" s="58"/>
      <c r="B2274" s="572">
        <v>2266</v>
      </c>
      <c r="C2274" s="500" t="s">
        <v>8857</v>
      </c>
      <c r="D2274" s="69" t="s">
        <v>9683</v>
      </c>
      <c r="E2274" s="70" t="s">
        <v>9686</v>
      </c>
      <c r="F2274" s="67"/>
      <c r="G2274" s="542"/>
      <c r="H2274" s="522"/>
      <c r="I2274" s="68"/>
      <c r="J2274" s="58"/>
    </row>
    <row r="2275" spans="1:10" ht="89.25" x14ac:dyDescent="0.2">
      <c r="A2275" s="58"/>
      <c r="B2275" s="565">
        <v>2267</v>
      </c>
      <c r="C2275" s="500" t="s">
        <v>8858</v>
      </c>
      <c r="D2275" s="426" t="s">
        <v>8859</v>
      </c>
      <c r="E2275" s="91" t="s">
        <v>8861</v>
      </c>
      <c r="F2275" s="67"/>
      <c r="G2275" s="542"/>
      <c r="H2275" s="522"/>
      <c r="I2275" s="68"/>
      <c r="J2275" s="58"/>
    </row>
    <row r="2276" spans="1:10" ht="25.5" x14ac:dyDescent="0.2">
      <c r="A2276" s="58"/>
      <c r="B2276" s="572">
        <v>2268</v>
      </c>
      <c r="C2276" s="500" t="s">
        <v>8860</v>
      </c>
      <c r="D2276" s="426" t="s">
        <v>8859</v>
      </c>
      <c r="E2276" s="91" t="s">
        <v>11548</v>
      </c>
      <c r="F2276" s="67"/>
      <c r="G2276" s="542"/>
      <c r="H2276" s="522"/>
      <c r="I2276" s="68"/>
      <c r="J2276" s="58"/>
    </row>
    <row r="2277" spans="1:10" ht="25.5" x14ac:dyDescent="0.2">
      <c r="A2277" s="58"/>
      <c r="B2277" s="572">
        <v>2269</v>
      </c>
      <c r="C2277" s="500" t="s">
        <v>11229</v>
      </c>
      <c r="D2277" s="426" t="s">
        <v>9107</v>
      </c>
      <c r="E2277" s="70" t="s">
        <v>2404</v>
      </c>
      <c r="F2277" s="67"/>
      <c r="G2277" s="542" t="s">
        <v>3486</v>
      </c>
      <c r="H2277" s="522" t="s">
        <v>3486</v>
      </c>
      <c r="I2277" s="68" t="s">
        <v>6032</v>
      </c>
      <c r="J2277" s="58"/>
    </row>
    <row r="2278" spans="1:10" ht="38.25" x14ac:dyDescent="0.2">
      <c r="A2278" s="58"/>
      <c r="B2278" s="565">
        <v>2270</v>
      </c>
      <c r="C2278" s="500" t="s">
        <v>11230</v>
      </c>
      <c r="D2278" s="426" t="s">
        <v>11224</v>
      </c>
      <c r="E2278" s="91" t="s">
        <v>11231</v>
      </c>
      <c r="F2278" s="67"/>
      <c r="G2278" s="542" t="s">
        <v>3486</v>
      </c>
      <c r="H2278" s="522" t="s">
        <v>3486</v>
      </c>
      <c r="I2278" s="68" t="s">
        <v>6032</v>
      </c>
      <c r="J2278" s="58"/>
    </row>
    <row r="2279" spans="1:10" ht="51" x14ac:dyDescent="0.2">
      <c r="A2279" s="58"/>
      <c r="B2279" s="572">
        <v>2271</v>
      </c>
      <c r="C2279" s="500" t="s">
        <v>5072</v>
      </c>
      <c r="D2279" s="426" t="s">
        <v>9039</v>
      </c>
      <c r="E2279" s="91" t="s">
        <v>6363</v>
      </c>
      <c r="F2279" s="92" t="s">
        <v>5073</v>
      </c>
      <c r="G2279" s="542" t="s">
        <v>3486</v>
      </c>
      <c r="H2279" s="522" t="s">
        <v>3486</v>
      </c>
      <c r="I2279" s="68" t="s">
        <v>3880</v>
      </c>
      <c r="J2279" s="58"/>
    </row>
    <row r="2280" spans="1:10" ht="25.5" x14ac:dyDescent="0.2">
      <c r="A2280" s="58"/>
      <c r="B2280" s="572">
        <v>2272</v>
      </c>
      <c r="C2280" s="500" t="s">
        <v>6071</v>
      </c>
      <c r="D2280" s="69" t="s">
        <v>6072</v>
      </c>
      <c r="E2280" s="70" t="s">
        <v>6076</v>
      </c>
      <c r="F2280" s="67" t="s">
        <v>6073</v>
      </c>
      <c r="G2280" s="542" t="s">
        <v>3486</v>
      </c>
      <c r="H2280" s="522" t="s">
        <v>3486</v>
      </c>
      <c r="I2280" s="68" t="s">
        <v>3880</v>
      </c>
      <c r="J2280" s="58"/>
    </row>
    <row r="2281" spans="1:10" ht="25.5" x14ac:dyDescent="0.2">
      <c r="A2281" s="58"/>
      <c r="B2281" s="565">
        <v>2273</v>
      </c>
      <c r="C2281" s="500" t="s">
        <v>6075</v>
      </c>
      <c r="D2281" s="69" t="s">
        <v>6072</v>
      </c>
      <c r="E2281" s="91" t="s">
        <v>6041</v>
      </c>
      <c r="F2281" s="67" t="s">
        <v>6073</v>
      </c>
      <c r="G2281" s="542" t="s">
        <v>4981</v>
      </c>
      <c r="H2281" s="522" t="s">
        <v>1723</v>
      </c>
      <c r="I2281" s="540" t="s">
        <v>4102</v>
      </c>
      <c r="J2281" s="58"/>
    </row>
    <row r="2282" spans="1:10" ht="25.5" x14ac:dyDescent="0.2">
      <c r="A2282" s="58"/>
      <c r="B2282" s="572">
        <v>2274</v>
      </c>
      <c r="C2282" s="500" t="s">
        <v>4738</v>
      </c>
      <c r="D2282" s="426" t="s">
        <v>1848</v>
      </c>
      <c r="E2282" s="91" t="s">
        <v>4742</v>
      </c>
      <c r="F2282" s="67" t="s">
        <v>4739</v>
      </c>
      <c r="G2282" s="542" t="s">
        <v>4981</v>
      </c>
      <c r="H2282" s="522" t="s">
        <v>4740</v>
      </c>
      <c r="I2282" s="540" t="s">
        <v>4102</v>
      </c>
      <c r="J2282" s="58"/>
    </row>
    <row r="2283" spans="1:10" ht="38.25" x14ac:dyDescent="0.2">
      <c r="A2283" s="58"/>
      <c r="B2283" s="572">
        <v>2275</v>
      </c>
      <c r="C2283" s="500" t="s">
        <v>3692</v>
      </c>
      <c r="D2283" s="69" t="s">
        <v>4744</v>
      </c>
      <c r="E2283" s="91" t="s">
        <v>5972</v>
      </c>
      <c r="F2283" s="67" t="s">
        <v>5973</v>
      </c>
      <c r="G2283" s="542" t="s">
        <v>4981</v>
      </c>
      <c r="H2283" s="522" t="s">
        <v>5974</v>
      </c>
      <c r="I2283" s="540" t="s">
        <v>4102</v>
      </c>
      <c r="J2283" s="58"/>
    </row>
    <row r="2284" spans="1:10" ht="38.25" x14ac:dyDescent="0.2">
      <c r="A2284" s="58"/>
      <c r="B2284" s="565">
        <v>2276</v>
      </c>
      <c r="C2284" s="500" t="s">
        <v>4741</v>
      </c>
      <c r="D2284" s="69" t="s">
        <v>4744</v>
      </c>
      <c r="E2284" s="91" t="s">
        <v>3690</v>
      </c>
      <c r="F2284" s="67" t="s">
        <v>4743</v>
      </c>
      <c r="G2284" s="542" t="s">
        <v>2709</v>
      </c>
      <c r="H2284" s="522" t="s">
        <v>4745</v>
      </c>
      <c r="I2284" s="540" t="s">
        <v>2709</v>
      </c>
      <c r="J2284" s="58"/>
    </row>
    <row r="2285" spans="1:10" ht="38.25" x14ac:dyDescent="0.2">
      <c r="A2285" s="58"/>
      <c r="B2285" s="572">
        <v>2277</v>
      </c>
      <c r="C2285" s="500" t="s">
        <v>3691</v>
      </c>
      <c r="D2285" s="69" t="s">
        <v>4744</v>
      </c>
      <c r="E2285" s="91" t="s">
        <v>5975</v>
      </c>
      <c r="F2285" s="67" t="s">
        <v>5973</v>
      </c>
      <c r="G2285" s="542" t="s">
        <v>2709</v>
      </c>
      <c r="H2285" s="522" t="s">
        <v>5976</v>
      </c>
      <c r="I2285" s="540" t="s">
        <v>2709</v>
      </c>
      <c r="J2285" s="58"/>
    </row>
    <row r="2286" spans="1:10" ht="51" x14ac:dyDescent="0.2">
      <c r="A2286" s="58"/>
      <c r="B2286" s="572">
        <v>2278</v>
      </c>
      <c r="C2286" s="500" t="s">
        <v>369</v>
      </c>
      <c r="D2286" s="69" t="s">
        <v>3442</v>
      </c>
      <c r="E2286" s="91" t="s">
        <v>370</v>
      </c>
      <c r="F2286" s="67"/>
      <c r="G2286" s="542" t="s">
        <v>2709</v>
      </c>
      <c r="H2286" s="522" t="s">
        <v>8297</v>
      </c>
      <c r="I2286" s="540" t="s">
        <v>2709</v>
      </c>
      <c r="J2286" s="58"/>
    </row>
    <row r="2287" spans="1:10" ht="51" x14ac:dyDescent="0.2">
      <c r="A2287" s="58"/>
      <c r="B2287" s="565">
        <v>2279</v>
      </c>
      <c r="C2287" s="500" t="s">
        <v>8454</v>
      </c>
      <c r="D2287" s="426" t="s">
        <v>8448</v>
      </c>
      <c r="E2287" s="91" t="s">
        <v>8455</v>
      </c>
      <c r="F2287" s="92" t="s">
        <v>5973</v>
      </c>
      <c r="G2287" s="542" t="s">
        <v>2709</v>
      </c>
      <c r="H2287" s="522" t="s">
        <v>8297</v>
      </c>
      <c r="I2287" s="540" t="s">
        <v>2709</v>
      </c>
      <c r="J2287" s="58"/>
    </row>
    <row r="2288" spans="1:10" ht="25.5" x14ac:dyDescent="0.2">
      <c r="A2288" s="58"/>
      <c r="B2288" s="572">
        <v>2280</v>
      </c>
      <c r="C2288" s="500" t="s">
        <v>6077</v>
      </c>
      <c r="D2288" s="426" t="s">
        <v>9481</v>
      </c>
      <c r="E2288" s="70" t="s">
        <v>676</v>
      </c>
      <c r="F2288" s="67" t="s">
        <v>1622</v>
      </c>
      <c r="G2288" s="542" t="s">
        <v>3486</v>
      </c>
      <c r="H2288" s="522" t="s">
        <v>3486</v>
      </c>
      <c r="I2288" s="540" t="s">
        <v>4103</v>
      </c>
      <c r="J2288" s="58"/>
    </row>
    <row r="2289" spans="1:10" ht="89.25" x14ac:dyDescent="0.2">
      <c r="A2289" s="58"/>
      <c r="B2289" s="572">
        <v>2281</v>
      </c>
      <c r="C2289" s="500" t="s">
        <v>12171</v>
      </c>
      <c r="D2289" s="426" t="s">
        <v>12080</v>
      </c>
      <c r="E2289" s="91" t="s">
        <v>12172</v>
      </c>
      <c r="F2289" s="92" t="s">
        <v>3746</v>
      </c>
      <c r="G2289" s="542"/>
      <c r="H2289" s="522"/>
      <c r="I2289" s="540"/>
      <c r="J2289" s="58"/>
    </row>
    <row r="2290" spans="1:10" ht="63.75" x14ac:dyDescent="0.2">
      <c r="A2290" s="58"/>
      <c r="B2290" s="565">
        <v>2282</v>
      </c>
      <c r="C2290" s="500" t="s">
        <v>4999</v>
      </c>
      <c r="D2290" s="69" t="s">
        <v>4998</v>
      </c>
      <c r="E2290" s="91" t="s">
        <v>8648</v>
      </c>
      <c r="F2290" s="67"/>
      <c r="G2290" s="542" t="s">
        <v>3486</v>
      </c>
      <c r="H2290" s="522" t="s">
        <v>3486</v>
      </c>
      <c r="I2290" s="68" t="s">
        <v>3880</v>
      </c>
      <c r="J2290" s="58"/>
    </row>
    <row r="2291" spans="1:10" x14ac:dyDescent="0.2">
      <c r="A2291" s="58"/>
      <c r="B2291" s="572">
        <v>2283</v>
      </c>
      <c r="C2291" s="500" t="s">
        <v>8653</v>
      </c>
      <c r="D2291" s="426" t="s">
        <v>8652</v>
      </c>
      <c r="E2291" s="91" t="s">
        <v>5563</v>
      </c>
      <c r="F2291" s="67"/>
      <c r="G2291" s="542" t="s">
        <v>3486</v>
      </c>
      <c r="H2291" s="522" t="s">
        <v>3486</v>
      </c>
      <c r="I2291" s="68" t="s">
        <v>1248</v>
      </c>
      <c r="J2291" s="58"/>
    </row>
    <row r="2292" spans="1:10" ht="127.5" x14ac:dyDescent="0.2">
      <c r="A2292" s="58"/>
      <c r="B2292" s="572">
        <v>2284</v>
      </c>
      <c r="C2292" s="500" t="s">
        <v>552</v>
      </c>
      <c r="D2292" s="426" t="s">
        <v>2192</v>
      </c>
      <c r="E2292" s="91" t="s">
        <v>555</v>
      </c>
      <c r="F2292" s="67"/>
      <c r="G2292" s="542"/>
      <c r="H2292" s="522"/>
      <c r="I2292" s="68"/>
      <c r="J2292" s="58"/>
    </row>
    <row r="2293" spans="1:10" ht="25.5" x14ac:dyDescent="0.2">
      <c r="A2293" s="58"/>
      <c r="B2293" s="565">
        <v>2285</v>
      </c>
      <c r="C2293" s="500" t="s">
        <v>5608</v>
      </c>
      <c r="D2293" s="426" t="s">
        <v>5612</v>
      </c>
      <c r="E2293" s="91" t="s">
        <v>5613</v>
      </c>
      <c r="F2293" s="67"/>
      <c r="G2293" s="542" t="s">
        <v>3486</v>
      </c>
      <c r="H2293" s="522" t="s">
        <v>3486</v>
      </c>
      <c r="I2293" s="540" t="s">
        <v>4100</v>
      </c>
      <c r="J2293" s="58"/>
    </row>
    <row r="2294" spans="1:10" ht="25.5" x14ac:dyDescent="0.2">
      <c r="A2294" s="58"/>
      <c r="B2294" s="572">
        <v>2286</v>
      </c>
      <c r="C2294" s="500" t="s">
        <v>5609</v>
      </c>
      <c r="D2294" s="426" t="s">
        <v>5610</v>
      </c>
      <c r="E2294" s="91" t="s">
        <v>5611</v>
      </c>
      <c r="F2294" s="67"/>
      <c r="G2294" s="542" t="s">
        <v>3486</v>
      </c>
      <c r="H2294" s="522" t="s">
        <v>3486</v>
      </c>
      <c r="I2294" s="540" t="s">
        <v>4100</v>
      </c>
      <c r="J2294" s="58"/>
    </row>
    <row r="2295" spans="1:10" ht="25.5" x14ac:dyDescent="0.2">
      <c r="A2295" s="58"/>
      <c r="B2295" s="572">
        <v>2287</v>
      </c>
      <c r="C2295" s="500" t="s">
        <v>408</v>
      </c>
      <c r="D2295" s="426" t="s">
        <v>409</v>
      </c>
      <c r="E2295" s="91" t="s">
        <v>410</v>
      </c>
      <c r="F2295" s="67"/>
      <c r="G2295" s="542"/>
      <c r="H2295" s="522"/>
      <c r="I2295" s="540"/>
      <c r="J2295" s="58"/>
    </row>
    <row r="2296" spans="1:10" ht="102" x14ac:dyDescent="0.2">
      <c r="A2296" s="58"/>
      <c r="B2296" s="565">
        <v>2288</v>
      </c>
      <c r="C2296" s="500" t="s">
        <v>11173</v>
      </c>
      <c r="D2296" s="426" t="s">
        <v>11170</v>
      </c>
      <c r="E2296" s="91" t="s">
        <v>11175</v>
      </c>
      <c r="F2296" s="67"/>
      <c r="G2296" s="542"/>
      <c r="H2296" s="522"/>
      <c r="I2296" s="540"/>
      <c r="J2296" s="58"/>
    </row>
    <row r="2297" spans="1:10" ht="102" x14ac:dyDescent="0.2">
      <c r="A2297" s="58"/>
      <c r="B2297" s="572">
        <v>2289</v>
      </c>
      <c r="C2297" s="500" t="s">
        <v>11174</v>
      </c>
      <c r="D2297" s="426" t="s">
        <v>11170</v>
      </c>
      <c r="E2297" s="91" t="s">
        <v>11176</v>
      </c>
      <c r="F2297" s="67"/>
      <c r="G2297" s="542"/>
      <c r="H2297" s="522"/>
      <c r="I2297" s="540"/>
      <c r="J2297" s="58"/>
    </row>
    <row r="2298" spans="1:10" ht="76.5" x14ac:dyDescent="0.2">
      <c r="A2298" s="58"/>
      <c r="B2298" s="572">
        <v>2290</v>
      </c>
      <c r="C2298" s="500" t="s">
        <v>11587</v>
      </c>
      <c r="D2298" s="426" t="s">
        <v>11588</v>
      </c>
      <c r="E2298" s="91" t="s">
        <v>11592</v>
      </c>
      <c r="F2298" s="67"/>
      <c r="G2298" s="542"/>
      <c r="H2298" s="522"/>
      <c r="I2298" s="540"/>
      <c r="J2298" s="58"/>
    </row>
    <row r="2299" spans="1:10" ht="51" x14ac:dyDescent="0.2">
      <c r="A2299" s="58"/>
      <c r="B2299" s="565">
        <v>2291</v>
      </c>
      <c r="C2299" s="500" t="s">
        <v>5286</v>
      </c>
      <c r="D2299" s="69" t="s">
        <v>4050</v>
      </c>
      <c r="E2299" s="91" t="s">
        <v>4850</v>
      </c>
      <c r="F2299" s="67"/>
      <c r="G2299" s="542" t="s">
        <v>1751</v>
      </c>
      <c r="H2299" s="542" t="s">
        <v>4851</v>
      </c>
      <c r="I2299" s="540" t="s">
        <v>1728</v>
      </c>
      <c r="J2299" s="58"/>
    </row>
    <row r="2300" spans="1:10" ht="25.5" x14ac:dyDescent="0.2">
      <c r="A2300" s="58"/>
      <c r="B2300" s="572">
        <v>2292</v>
      </c>
      <c r="C2300" s="500" t="s">
        <v>5285</v>
      </c>
      <c r="D2300" s="426" t="s">
        <v>4602</v>
      </c>
      <c r="E2300" s="91" t="s">
        <v>5287</v>
      </c>
      <c r="F2300" s="67"/>
      <c r="G2300" s="542" t="s">
        <v>1751</v>
      </c>
      <c r="H2300" s="542" t="s">
        <v>4978</v>
      </c>
      <c r="I2300" s="540" t="s">
        <v>1728</v>
      </c>
      <c r="J2300" s="58"/>
    </row>
    <row r="2301" spans="1:10" ht="25.5" x14ac:dyDescent="0.2">
      <c r="A2301" s="58"/>
      <c r="B2301" s="572">
        <v>2293</v>
      </c>
      <c r="C2301" s="500" t="s">
        <v>5288</v>
      </c>
      <c r="D2301" s="426" t="s">
        <v>6837</v>
      </c>
      <c r="E2301" s="91" t="s">
        <v>5289</v>
      </c>
      <c r="F2301" s="67"/>
      <c r="G2301" s="542" t="s">
        <v>1751</v>
      </c>
      <c r="H2301" s="542" t="s">
        <v>6626</v>
      </c>
      <c r="I2301" s="540" t="s">
        <v>1728</v>
      </c>
      <c r="J2301" s="58"/>
    </row>
    <row r="2302" spans="1:10" ht="38.25" x14ac:dyDescent="0.2">
      <c r="A2302" s="58"/>
      <c r="B2302" s="565">
        <v>2294</v>
      </c>
      <c r="C2302" s="500" t="s">
        <v>4426</v>
      </c>
      <c r="D2302" s="426" t="s">
        <v>4427</v>
      </c>
      <c r="E2302" s="91" t="s">
        <v>4428</v>
      </c>
      <c r="F2302" s="67"/>
      <c r="G2302" s="542" t="s">
        <v>1751</v>
      </c>
      <c r="H2302" s="542" t="s">
        <v>1747</v>
      </c>
      <c r="I2302" s="540" t="s">
        <v>1728</v>
      </c>
      <c r="J2302" s="58"/>
    </row>
    <row r="2303" spans="1:10" ht="38.25" x14ac:dyDescent="0.2">
      <c r="A2303" s="58"/>
      <c r="B2303" s="572">
        <v>2295</v>
      </c>
      <c r="C2303" s="500" t="s">
        <v>4430</v>
      </c>
      <c r="D2303" s="426" t="s">
        <v>4436</v>
      </c>
      <c r="E2303" s="91" t="s">
        <v>4437</v>
      </c>
      <c r="F2303" s="67"/>
      <c r="G2303" s="542" t="s">
        <v>1751</v>
      </c>
      <c r="H2303" s="542" t="s">
        <v>5682</v>
      </c>
      <c r="I2303" s="540" t="s">
        <v>1728</v>
      </c>
      <c r="J2303" s="58"/>
    </row>
    <row r="2304" spans="1:10" ht="51" x14ac:dyDescent="0.2">
      <c r="A2304" s="58"/>
      <c r="B2304" s="572">
        <v>2296</v>
      </c>
      <c r="C2304" s="500" t="s">
        <v>4433</v>
      </c>
      <c r="D2304" s="426" t="s">
        <v>4438</v>
      </c>
      <c r="E2304" s="91" t="s">
        <v>4439</v>
      </c>
      <c r="F2304" s="67"/>
      <c r="G2304" s="542" t="s">
        <v>1751</v>
      </c>
      <c r="H2304" s="542" t="s">
        <v>5684</v>
      </c>
      <c r="I2304" s="543" t="s">
        <v>5683</v>
      </c>
      <c r="J2304" s="58"/>
    </row>
    <row r="2305" spans="1:10" ht="51" x14ac:dyDescent="0.2">
      <c r="A2305" s="58"/>
      <c r="B2305" s="565">
        <v>2297</v>
      </c>
      <c r="C2305" s="500" t="s">
        <v>4434</v>
      </c>
      <c r="D2305" s="426" t="s">
        <v>4427</v>
      </c>
      <c r="E2305" s="91" t="s">
        <v>4440</v>
      </c>
      <c r="F2305" s="67"/>
      <c r="G2305" s="542" t="s">
        <v>1751</v>
      </c>
      <c r="H2305" s="542" t="s">
        <v>5685</v>
      </c>
      <c r="I2305" s="543" t="s">
        <v>5683</v>
      </c>
      <c r="J2305" s="58"/>
    </row>
    <row r="2306" spans="1:10" ht="63.75" x14ac:dyDescent="0.2">
      <c r="A2306" s="58"/>
      <c r="B2306" s="572">
        <v>2298</v>
      </c>
      <c r="C2306" s="500" t="s">
        <v>4435</v>
      </c>
      <c r="D2306" s="426" t="s">
        <v>4427</v>
      </c>
      <c r="E2306" s="91" t="s">
        <v>5681</v>
      </c>
      <c r="F2306" s="67"/>
      <c r="G2306" s="542" t="s">
        <v>1751</v>
      </c>
      <c r="H2306" s="542" t="s">
        <v>5686</v>
      </c>
      <c r="I2306" s="543" t="s">
        <v>5683</v>
      </c>
      <c r="J2306" s="58"/>
    </row>
    <row r="2307" spans="1:10" ht="38.25" x14ac:dyDescent="0.2">
      <c r="A2307" s="58"/>
      <c r="B2307" s="572">
        <v>2299</v>
      </c>
      <c r="C2307" s="500" t="s">
        <v>7467</v>
      </c>
      <c r="D2307" s="426" t="s">
        <v>7468</v>
      </c>
      <c r="E2307" s="91" t="s">
        <v>8296</v>
      </c>
      <c r="F2307" s="67"/>
      <c r="G2307" s="542" t="s">
        <v>1751</v>
      </c>
      <c r="H2307" s="542" t="s">
        <v>8297</v>
      </c>
      <c r="I2307" s="543" t="s">
        <v>1728</v>
      </c>
      <c r="J2307" s="58"/>
    </row>
    <row r="2308" spans="1:10" ht="89.25" x14ac:dyDescent="0.2">
      <c r="A2308" s="58"/>
      <c r="B2308" s="565">
        <v>2300</v>
      </c>
      <c r="C2308" s="500" t="s">
        <v>9983</v>
      </c>
      <c r="D2308" s="426" t="s">
        <v>9981</v>
      </c>
      <c r="E2308" s="91" t="s">
        <v>9984</v>
      </c>
      <c r="F2308" s="67"/>
      <c r="G2308" s="542" t="s">
        <v>1751</v>
      </c>
      <c r="H2308" s="542" t="s">
        <v>8297</v>
      </c>
      <c r="I2308" s="543" t="s">
        <v>1728</v>
      </c>
      <c r="J2308" s="58"/>
    </row>
    <row r="2309" spans="1:10" ht="38.25" x14ac:dyDescent="0.2">
      <c r="A2309" s="58"/>
      <c r="B2309" s="572">
        <v>2301</v>
      </c>
      <c r="C2309" s="500" t="s">
        <v>12630</v>
      </c>
      <c r="D2309" s="426" t="s">
        <v>12631</v>
      </c>
      <c r="E2309" s="91" t="s">
        <v>12632</v>
      </c>
      <c r="F2309" s="67"/>
      <c r="G2309" s="542" t="s">
        <v>1751</v>
      </c>
      <c r="H2309" s="542" t="s">
        <v>5684</v>
      </c>
      <c r="I2309" s="543" t="s">
        <v>5683</v>
      </c>
      <c r="J2309" s="58"/>
    </row>
    <row r="2310" spans="1:10" ht="51" x14ac:dyDescent="0.2">
      <c r="A2310" s="58"/>
      <c r="B2310" s="572">
        <v>2302</v>
      </c>
      <c r="C2310" s="500" t="s">
        <v>1530</v>
      </c>
      <c r="D2310" s="426" t="s">
        <v>901</v>
      </c>
      <c r="E2310" s="91" t="s">
        <v>902</v>
      </c>
      <c r="F2310" s="67"/>
      <c r="G2310" s="542" t="s">
        <v>3486</v>
      </c>
      <c r="H2310" s="522" t="s">
        <v>3486</v>
      </c>
      <c r="I2310" s="68" t="s">
        <v>6032</v>
      </c>
      <c r="J2310" s="58"/>
    </row>
    <row r="2311" spans="1:10" ht="51" x14ac:dyDescent="0.2">
      <c r="A2311" s="58"/>
      <c r="B2311" s="565">
        <v>2303</v>
      </c>
      <c r="C2311" s="500" t="s">
        <v>993</v>
      </c>
      <c r="D2311" s="426" t="s">
        <v>1529</v>
      </c>
      <c r="E2311" s="91" t="s">
        <v>994</v>
      </c>
      <c r="F2311" s="67"/>
      <c r="G2311" s="542" t="s">
        <v>3486</v>
      </c>
      <c r="H2311" s="522" t="s">
        <v>3486</v>
      </c>
      <c r="I2311" s="68" t="s">
        <v>6032</v>
      </c>
      <c r="J2311" s="58"/>
    </row>
    <row r="2312" spans="1:10" ht="51" x14ac:dyDescent="0.2">
      <c r="A2312" s="58"/>
      <c r="B2312" s="572">
        <v>2304</v>
      </c>
      <c r="C2312" s="500" t="s">
        <v>903</v>
      </c>
      <c r="D2312" s="426" t="s">
        <v>904</v>
      </c>
      <c r="E2312" s="91" t="s">
        <v>3623</v>
      </c>
      <c r="F2312" s="67"/>
      <c r="G2312" s="542" t="s">
        <v>5834</v>
      </c>
      <c r="H2312" s="542" t="s">
        <v>5835</v>
      </c>
      <c r="I2312" s="86" t="s">
        <v>4104</v>
      </c>
      <c r="J2312" s="58"/>
    </row>
    <row r="2313" spans="1:10" x14ac:dyDescent="0.2">
      <c r="A2313" s="58"/>
      <c r="B2313" s="572">
        <v>2305</v>
      </c>
      <c r="C2313" s="500" t="s">
        <v>2127</v>
      </c>
      <c r="D2313" s="426" t="s">
        <v>2126</v>
      </c>
      <c r="E2313" s="91" t="s">
        <v>2128</v>
      </c>
      <c r="F2313" s="67"/>
      <c r="G2313" s="542" t="s">
        <v>1728</v>
      </c>
      <c r="H2313" s="522" t="s">
        <v>1737</v>
      </c>
      <c r="I2313" s="540" t="s">
        <v>1728</v>
      </c>
      <c r="J2313" s="58"/>
    </row>
    <row r="2314" spans="1:10" x14ac:dyDescent="0.2">
      <c r="A2314" s="58"/>
      <c r="B2314" s="565">
        <v>2306</v>
      </c>
      <c r="C2314" s="500" t="s">
        <v>1843</v>
      </c>
      <c r="D2314" s="426" t="s">
        <v>6000</v>
      </c>
      <c r="E2314" s="91" t="s">
        <v>5381</v>
      </c>
      <c r="F2314" s="67"/>
      <c r="G2314" s="542" t="s">
        <v>2710</v>
      </c>
      <c r="H2314" s="522" t="s">
        <v>1747</v>
      </c>
      <c r="I2314" s="68" t="s">
        <v>2710</v>
      </c>
      <c r="J2314" s="58"/>
    </row>
    <row r="2315" spans="1:10" x14ac:dyDescent="0.2">
      <c r="A2315" s="58"/>
      <c r="B2315" s="572">
        <v>2307</v>
      </c>
      <c r="C2315" s="500" t="s">
        <v>1844</v>
      </c>
      <c r="D2315" s="426" t="s">
        <v>9060</v>
      </c>
      <c r="E2315" s="91" t="s">
        <v>1845</v>
      </c>
      <c r="F2315" s="67"/>
      <c r="G2315" s="542" t="s">
        <v>2710</v>
      </c>
      <c r="H2315" s="577" t="s">
        <v>4858</v>
      </c>
      <c r="I2315" s="68" t="s">
        <v>2710</v>
      </c>
      <c r="J2315" s="58"/>
    </row>
    <row r="2316" spans="1:10" x14ac:dyDescent="0.2">
      <c r="A2316" s="58"/>
      <c r="B2316" s="572">
        <v>2308</v>
      </c>
      <c r="C2316" s="500" t="s">
        <v>1857</v>
      </c>
      <c r="D2316" s="426" t="s">
        <v>1855</v>
      </c>
      <c r="E2316" s="91" t="s">
        <v>1858</v>
      </c>
      <c r="F2316" s="67"/>
      <c r="G2316" s="542" t="s">
        <v>2710</v>
      </c>
      <c r="H2316" s="522" t="s">
        <v>1746</v>
      </c>
      <c r="I2316" s="68" t="s">
        <v>2710</v>
      </c>
      <c r="J2316" s="58"/>
    </row>
    <row r="2317" spans="1:10" ht="25.5" x14ac:dyDescent="0.2">
      <c r="A2317" s="58"/>
      <c r="B2317" s="565">
        <v>2309</v>
      </c>
      <c r="C2317" s="500" t="s">
        <v>4872</v>
      </c>
      <c r="D2317" s="426" t="s">
        <v>4873</v>
      </c>
      <c r="E2317" s="91" t="s">
        <v>4874</v>
      </c>
      <c r="F2317" s="67"/>
      <c r="G2317" s="542" t="s">
        <v>2710</v>
      </c>
      <c r="H2317" s="577" t="s">
        <v>4858</v>
      </c>
      <c r="I2317" s="68" t="s">
        <v>2710</v>
      </c>
      <c r="J2317" s="58"/>
    </row>
    <row r="2318" spans="1:10" ht="51" x14ac:dyDescent="0.2">
      <c r="A2318" s="58"/>
      <c r="B2318" s="572">
        <v>2310</v>
      </c>
      <c r="C2318" s="500" t="s">
        <v>6897</v>
      </c>
      <c r="D2318" s="426" t="s">
        <v>6898</v>
      </c>
      <c r="E2318" s="91" t="s">
        <v>6899</v>
      </c>
      <c r="F2318" s="67"/>
      <c r="G2318" s="542" t="s">
        <v>2710</v>
      </c>
      <c r="H2318" s="579" t="s">
        <v>1741</v>
      </c>
      <c r="I2318" s="68" t="s">
        <v>2710</v>
      </c>
      <c r="J2318" s="58"/>
    </row>
    <row r="2319" spans="1:10" ht="102" x14ac:dyDescent="0.2">
      <c r="A2319" s="58"/>
      <c r="B2319" s="572">
        <v>2311</v>
      </c>
      <c r="C2319" s="500" t="s">
        <v>11357</v>
      </c>
      <c r="D2319" s="426" t="s">
        <v>11358</v>
      </c>
      <c r="E2319" s="91" t="s">
        <v>11359</v>
      </c>
      <c r="F2319" s="67"/>
      <c r="G2319" s="542" t="s">
        <v>2710</v>
      </c>
      <c r="H2319" s="579" t="s">
        <v>1719</v>
      </c>
      <c r="I2319" s="68"/>
      <c r="J2319" s="58"/>
    </row>
    <row r="2320" spans="1:10" ht="25.5" x14ac:dyDescent="0.2">
      <c r="A2320" s="58"/>
      <c r="B2320" s="565">
        <v>2312</v>
      </c>
      <c r="C2320" s="500" t="s">
        <v>14391</v>
      </c>
      <c r="D2320" s="426" t="s">
        <v>14392</v>
      </c>
      <c r="E2320" s="91" t="s">
        <v>14393</v>
      </c>
      <c r="F2320" s="67"/>
      <c r="G2320" s="542" t="s">
        <v>2710</v>
      </c>
      <c r="H2320" s="654" t="s">
        <v>14394</v>
      </c>
      <c r="I2320" s="68"/>
      <c r="J2320" s="58"/>
    </row>
    <row r="2321" spans="1:10" ht="25.5" x14ac:dyDescent="0.2">
      <c r="A2321" s="58"/>
      <c r="B2321" s="572">
        <v>2313</v>
      </c>
      <c r="C2321" s="500" t="s">
        <v>8869</v>
      </c>
      <c r="D2321" s="426" t="s">
        <v>8870</v>
      </c>
      <c r="E2321" s="91" t="s">
        <v>8871</v>
      </c>
      <c r="F2321" s="67"/>
      <c r="G2321" s="542"/>
      <c r="H2321" s="579"/>
      <c r="I2321" s="68"/>
      <c r="J2321" s="58"/>
    </row>
    <row r="2322" spans="1:10" ht="63.75" x14ac:dyDescent="0.2">
      <c r="A2322" s="58"/>
      <c r="B2322" s="572">
        <v>2314</v>
      </c>
      <c r="C2322" s="500" t="s">
        <v>7791</v>
      </c>
      <c r="D2322" s="426" t="s">
        <v>6522</v>
      </c>
      <c r="E2322" s="91" t="s">
        <v>7792</v>
      </c>
      <c r="F2322" s="67"/>
      <c r="G2322" s="542"/>
      <c r="H2322" s="522"/>
      <c r="I2322" s="68"/>
      <c r="J2322" s="58"/>
    </row>
    <row r="2323" spans="1:10" x14ac:dyDescent="0.2">
      <c r="A2323" s="58"/>
      <c r="B2323" s="565">
        <v>2315</v>
      </c>
      <c r="C2323" s="500" t="s">
        <v>1198</v>
      </c>
      <c r="D2323" s="426" t="s">
        <v>4712</v>
      </c>
      <c r="E2323" s="91" t="s">
        <v>2661</v>
      </c>
      <c r="F2323" s="67"/>
      <c r="G2323" s="542" t="s">
        <v>2710</v>
      </c>
      <c r="H2323" s="579" t="s">
        <v>1742</v>
      </c>
      <c r="I2323" s="68" t="s">
        <v>2710</v>
      </c>
      <c r="J2323" s="58"/>
    </row>
    <row r="2324" spans="1:10" ht="38.25" x14ac:dyDescent="0.2">
      <c r="A2324" s="58"/>
      <c r="B2324" s="572">
        <v>2316</v>
      </c>
      <c r="C2324" s="500" t="s">
        <v>1199</v>
      </c>
      <c r="D2324" s="426" t="s">
        <v>1195</v>
      </c>
      <c r="E2324" s="91" t="s">
        <v>2465</v>
      </c>
      <c r="F2324" s="67"/>
      <c r="G2324" s="542" t="s">
        <v>2710</v>
      </c>
      <c r="H2324" s="579" t="s">
        <v>1747</v>
      </c>
      <c r="I2324" s="68" t="s">
        <v>2710</v>
      </c>
      <c r="J2324" s="58"/>
    </row>
    <row r="2325" spans="1:10" ht="38.25" x14ac:dyDescent="0.2">
      <c r="A2325" s="58"/>
      <c r="B2325" s="572">
        <v>2317</v>
      </c>
      <c r="C2325" s="500" t="s">
        <v>5006</v>
      </c>
      <c r="D2325" s="426" t="s">
        <v>6261</v>
      </c>
      <c r="E2325" s="91" t="s">
        <v>5007</v>
      </c>
      <c r="F2325" s="67"/>
      <c r="G2325" s="542" t="s">
        <v>2710</v>
      </c>
      <c r="H2325" s="579" t="s">
        <v>1741</v>
      </c>
      <c r="I2325" s="68" t="s">
        <v>2710</v>
      </c>
      <c r="J2325" s="58"/>
    </row>
    <row r="2326" spans="1:10" ht="38.25" x14ac:dyDescent="0.2">
      <c r="A2326" s="58"/>
      <c r="B2326" s="565">
        <v>2318</v>
      </c>
      <c r="C2326" s="500" t="s">
        <v>4993</v>
      </c>
      <c r="D2326" s="426" t="s">
        <v>11381</v>
      </c>
      <c r="E2326" s="70" t="s">
        <v>4994</v>
      </c>
      <c r="F2326" s="67"/>
      <c r="G2326" s="542" t="s">
        <v>3486</v>
      </c>
      <c r="H2326" s="522" t="s">
        <v>3486</v>
      </c>
      <c r="I2326" s="68" t="s">
        <v>5577</v>
      </c>
      <c r="J2326" s="58"/>
    </row>
    <row r="2327" spans="1:10" ht="25.5" x14ac:dyDescent="0.2">
      <c r="A2327" s="58"/>
      <c r="B2327" s="572">
        <v>2319</v>
      </c>
      <c r="C2327" s="500" t="s">
        <v>1896</v>
      </c>
      <c r="D2327" s="69" t="s">
        <v>11688</v>
      </c>
      <c r="E2327" s="70" t="s">
        <v>1898</v>
      </c>
      <c r="F2327" s="67"/>
      <c r="G2327" s="542" t="s">
        <v>3486</v>
      </c>
      <c r="H2327" s="522" t="s">
        <v>3486</v>
      </c>
      <c r="I2327" s="68" t="s">
        <v>5577</v>
      </c>
      <c r="J2327" s="58"/>
    </row>
    <row r="2328" spans="1:10" ht="38.25" x14ac:dyDescent="0.2">
      <c r="A2328" s="58"/>
      <c r="B2328" s="572">
        <v>2320</v>
      </c>
      <c r="C2328" s="500" t="s">
        <v>1246</v>
      </c>
      <c r="D2328" s="69" t="s">
        <v>1087</v>
      </c>
      <c r="E2328" s="70" t="s">
        <v>1247</v>
      </c>
      <c r="F2328" s="67"/>
      <c r="G2328" s="542" t="s">
        <v>3486</v>
      </c>
      <c r="H2328" s="522" t="s">
        <v>3486</v>
      </c>
      <c r="I2328" s="68" t="s">
        <v>5577</v>
      </c>
      <c r="J2328" s="58"/>
    </row>
    <row r="2329" spans="1:10" ht="38.25" x14ac:dyDescent="0.2">
      <c r="A2329" s="58"/>
      <c r="B2329" s="565">
        <v>2321</v>
      </c>
      <c r="C2329" s="500" t="s">
        <v>4655</v>
      </c>
      <c r="D2329" s="426" t="s">
        <v>4656</v>
      </c>
      <c r="E2329" s="91" t="s">
        <v>4657</v>
      </c>
      <c r="F2329" s="67"/>
      <c r="G2329" s="542"/>
      <c r="H2329" s="522"/>
      <c r="I2329" s="68"/>
      <c r="J2329" s="58"/>
    </row>
    <row r="2330" spans="1:10" ht="38.25" x14ac:dyDescent="0.2">
      <c r="A2330" s="58"/>
      <c r="B2330" s="572">
        <v>2322</v>
      </c>
      <c r="C2330" s="500" t="s">
        <v>11414</v>
      </c>
      <c r="D2330" s="426" t="s">
        <v>11411</v>
      </c>
      <c r="E2330" s="91" t="s">
        <v>11832</v>
      </c>
      <c r="F2330" s="67"/>
      <c r="G2330" s="542"/>
      <c r="H2330" s="522"/>
      <c r="I2330" s="68"/>
      <c r="J2330" s="58"/>
    </row>
    <row r="2331" spans="1:10" ht="63.75" x14ac:dyDescent="0.2">
      <c r="A2331" s="58"/>
      <c r="B2331" s="572">
        <v>2323</v>
      </c>
      <c r="C2331" s="500" t="s">
        <v>11830</v>
      </c>
      <c r="D2331" s="426" t="s">
        <v>11831</v>
      </c>
      <c r="E2331" s="91" t="s">
        <v>11833</v>
      </c>
      <c r="F2331" s="67"/>
      <c r="G2331" s="542"/>
      <c r="H2331" s="522"/>
      <c r="I2331" s="68"/>
      <c r="J2331" s="58"/>
    </row>
    <row r="2332" spans="1:10" ht="38.25" x14ac:dyDescent="0.2">
      <c r="A2332" s="58"/>
      <c r="B2332" s="565">
        <v>2324</v>
      </c>
      <c r="C2332" s="500" t="s">
        <v>12329</v>
      </c>
      <c r="D2332" s="426" t="s">
        <v>12327</v>
      </c>
      <c r="E2332" s="91" t="s">
        <v>12330</v>
      </c>
      <c r="F2332" s="67"/>
      <c r="G2332" s="542"/>
      <c r="H2332" s="522"/>
      <c r="I2332" s="68"/>
      <c r="J2332" s="58"/>
    </row>
    <row r="2333" spans="1:10" ht="38.25" x14ac:dyDescent="0.2">
      <c r="A2333" s="58"/>
      <c r="B2333" s="572">
        <v>2325</v>
      </c>
      <c r="C2333" s="500" t="s">
        <v>12416</v>
      </c>
      <c r="D2333" s="426" t="s">
        <v>12417</v>
      </c>
      <c r="E2333" s="91" t="s">
        <v>12418</v>
      </c>
      <c r="F2333" s="67"/>
      <c r="G2333" s="542"/>
      <c r="H2333" s="522"/>
      <c r="I2333" s="68"/>
      <c r="J2333" s="58"/>
    </row>
    <row r="2334" spans="1:10" ht="63.75" x14ac:dyDescent="0.2">
      <c r="A2334" s="58"/>
      <c r="B2334" s="572">
        <v>2326</v>
      </c>
      <c r="C2334" s="500" t="s">
        <v>12903</v>
      </c>
      <c r="D2334" s="426" t="s">
        <v>12900</v>
      </c>
      <c r="E2334" s="91" t="s">
        <v>12904</v>
      </c>
      <c r="F2334" s="67"/>
      <c r="G2334" s="542"/>
      <c r="H2334" s="522"/>
      <c r="I2334" s="68"/>
      <c r="J2334" s="58"/>
    </row>
    <row r="2335" spans="1:10" ht="51" x14ac:dyDescent="0.2">
      <c r="A2335" s="58"/>
      <c r="B2335" s="565">
        <v>2327</v>
      </c>
      <c r="C2335" s="500" t="s">
        <v>12534</v>
      </c>
      <c r="D2335" s="426" t="s">
        <v>12530</v>
      </c>
      <c r="E2335" s="91" t="s">
        <v>12533</v>
      </c>
      <c r="F2335" s="67"/>
      <c r="G2335" s="542"/>
      <c r="H2335" s="522"/>
      <c r="I2335" s="68"/>
      <c r="J2335" s="58"/>
    </row>
    <row r="2336" spans="1:10" ht="76.5" x14ac:dyDescent="0.2">
      <c r="A2336" s="58"/>
      <c r="B2336" s="572">
        <v>2328</v>
      </c>
      <c r="C2336" s="500" t="s">
        <v>9779</v>
      </c>
      <c r="D2336" s="426" t="s">
        <v>9776</v>
      </c>
      <c r="E2336" s="91" t="s">
        <v>9780</v>
      </c>
      <c r="F2336" s="67"/>
      <c r="G2336" s="542"/>
      <c r="H2336" s="522"/>
      <c r="I2336" s="68"/>
      <c r="J2336" s="58"/>
    </row>
    <row r="2337" spans="1:10" ht="25.5" x14ac:dyDescent="0.2">
      <c r="A2337" s="58"/>
      <c r="B2337" s="572">
        <v>2329</v>
      </c>
      <c r="C2337" s="500" t="s">
        <v>10984</v>
      </c>
      <c r="D2337" s="426" t="s">
        <v>10983</v>
      </c>
      <c r="E2337" s="91" t="s">
        <v>10989</v>
      </c>
      <c r="F2337" s="67"/>
      <c r="G2337" s="542"/>
      <c r="H2337" s="522"/>
      <c r="I2337" s="68"/>
      <c r="J2337" s="58"/>
    </row>
    <row r="2338" spans="1:10" ht="38.25" x14ac:dyDescent="0.2">
      <c r="A2338" s="58"/>
      <c r="B2338" s="565">
        <v>2330</v>
      </c>
      <c r="C2338" s="500" t="s">
        <v>10976</v>
      </c>
      <c r="D2338" s="426" t="s">
        <v>10991</v>
      </c>
      <c r="E2338" s="91" t="s">
        <v>10985</v>
      </c>
      <c r="F2338" s="67"/>
      <c r="G2338" s="542"/>
      <c r="H2338" s="522"/>
      <c r="I2338" s="68"/>
      <c r="J2338" s="58"/>
    </row>
    <row r="2339" spans="1:10" ht="51" x14ac:dyDescent="0.2">
      <c r="A2339" s="58"/>
      <c r="B2339" s="572">
        <v>2331</v>
      </c>
      <c r="C2339" s="500" t="s">
        <v>13416</v>
      </c>
      <c r="D2339" s="426" t="s">
        <v>13417</v>
      </c>
      <c r="E2339" s="91" t="s">
        <v>13604</v>
      </c>
      <c r="F2339" s="67"/>
      <c r="G2339" s="542"/>
      <c r="H2339" s="522"/>
      <c r="I2339" s="68"/>
      <c r="J2339" s="58"/>
    </row>
    <row r="2340" spans="1:10" ht="63.75" x14ac:dyDescent="0.2">
      <c r="A2340" s="58"/>
      <c r="B2340" s="572">
        <v>2332</v>
      </c>
      <c r="C2340" s="500" t="s">
        <v>13603</v>
      </c>
      <c r="D2340" s="426" t="s">
        <v>13588</v>
      </c>
      <c r="E2340" s="91" t="s">
        <v>13605</v>
      </c>
      <c r="F2340" s="67"/>
      <c r="G2340" s="542"/>
      <c r="H2340" s="522"/>
      <c r="I2340" s="68"/>
      <c r="J2340" s="58"/>
    </row>
    <row r="2341" spans="1:10" ht="63.75" x14ac:dyDescent="0.2">
      <c r="A2341" s="58"/>
      <c r="B2341" s="565">
        <v>2333</v>
      </c>
      <c r="C2341" s="500" t="s">
        <v>13802</v>
      </c>
      <c r="D2341" s="426" t="s">
        <v>13795</v>
      </c>
      <c r="E2341" s="91" t="s">
        <v>13804</v>
      </c>
      <c r="F2341" s="92" t="s">
        <v>13803</v>
      </c>
      <c r="G2341" s="542"/>
      <c r="H2341" s="522"/>
      <c r="I2341" s="68"/>
      <c r="J2341" s="58"/>
    </row>
    <row r="2342" spans="1:10" ht="63.75" x14ac:dyDescent="0.2">
      <c r="A2342" s="58"/>
      <c r="B2342" s="572">
        <v>2334</v>
      </c>
      <c r="C2342" s="500" t="s">
        <v>8929</v>
      </c>
      <c r="D2342" s="426" t="s">
        <v>8246</v>
      </c>
      <c r="E2342" s="91" t="s">
        <v>9482</v>
      </c>
      <c r="F2342" s="92" t="s">
        <v>9483</v>
      </c>
      <c r="G2342" s="542"/>
      <c r="H2342" s="522"/>
      <c r="I2342" s="68"/>
      <c r="J2342" s="58"/>
    </row>
    <row r="2343" spans="1:10" ht="63.75" x14ac:dyDescent="0.2">
      <c r="A2343" s="58"/>
      <c r="B2343" s="572">
        <v>2335</v>
      </c>
      <c r="C2343" s="500" t="s">
        <v>8930</v>
      </c>
      <c r="D2343" s="426" t="s">
        <v>8927</v>
      </c>
      <c r="E2343" s="91" t="s">
        <v>10399</v>
      </c>
      <c r="F2343" s="92" t="s">
        <v>8931</v>
      </c>
      <c r="G2343" s="542"/>
      <c r="H2343" s="522"/>
      <c r="I2343" s="68"/>
      <c r="J2343" s="58"/>
    </row>
    <row r="2344" spans="1:10" ht="51" x14ac:dyDescent="0.2">
      <c r="A2344" s="58"/>
      <c r="B2344" s="565">
        <v>2336</v>
      </c>
      <c r="C2344" s="500" t="s">
        <v>55</v>
      </c>
      <c r="D2344" s="426" t="s">
        <v>56</v>
      </c>
      <c r="E2344" s="91" t="s">
        <v>57</v>
      </c>
      <c r="F2344" s="92"/>
      <c r="G2344" s="542"/>
      <c r="H2344" s="522"/>
      <c r="I2344" s="68"/>
      <c r="J2344" s="58"/>
    </row>
    <row r="2345" spans="1:10" ht="63.75" x14ac:dyDescent="0.2">
      <c r="A2345" s="58"/>
      <c r="B2345" s="572">
        <v>2337</v>
      </c>
      <c r="C2345" s="500" t="s">
        <v>13593</v>
      </c>
      <c r="D2345" s="426" t="s">
        <v>13588</v>
      </c>
      <c r="E2345" s="91" t="s">
        <v>13594</v>
      </c>
      <c r="F2345" s="92" t="s">
        <v>9665</v>
      </c>
      <c r="G2345" s="542"/>
      <c r="H2345" s="522"/>
      <c r="I2345" s="68"/>
      <c r="J2345" s="58"/>
    </row>
    <row r="2346" spans="1:10" ht="51" x14ac:dyDescent="0.2">
      <c r="A2346" s="58"/>
      <c r="B2346" s="572">
        <v>2338</v>
      </c>
      <c r="C2346" s="500" t="s">
        <v>3720</v>
      </c>
      <c r="D2346" s="426" t="s">
        <v>12023</v>
      </c>
      <c r="E2346" s="91" t="s">
        <v>5534</v>
      </c>
      <c r="F2346" s="67"/>
      <c r="G2346" s="542" t="s">
        <v>3486</v>
      </c>
      <c r="H2346" s="522" t="s">
        <v>3486</v>
      </c>
      <c r="I2346" s="68" t="s">
        <v>5577</v>
      </c>
      <c r="J2346" s="58"/>
    </row>
    <row r="2347" spans="1:10" ht="63.75" x14ac:dyDescent="0.2">
      <c r="A2347" s="58"/>
      <c r="B2347" s="565">
        <v>2339</v>
      </c>
      <c r="C2347" s="500" t="s">
        <v>3718</v>
      </c>
      <c r="D2347" s="426" t="s">
        <v>6212</v>
      </c>
      <c r="E2347" s="91" t="s">
        <v>6627</v>
      </c>
      <c r="F2347" s="67"/>
      <c r="G2347" s="542" t="s">
        <v>3486</v>
      </c>
      <c r="H2347" s="522" t="s">
        <v>3486</v>
      </c>
      <c r="I2347" s="68" t="s">
        <v>5577</v>
      </c>
      <c r="J2347" s="58"/>
    </row>
    <row r="2348" spans="1:10" ht="38.25" x14ac:dyDescent="0.2">
      <c r="A2348" s="58"/>
      <c r="B2348" s="572">
        <v>2340</v>
      </c>
      <c r="C2348" s="500" t="s">
        <v>6700</v>
      </c>
      <c r="D2348" s="426" t="s">
        <v>7836</v>
      </c>
      <c r="E2348" s="91" t="s">
        <v>6701</v>
      </c>
      <c r="F2348" s="67"/>
      <c r="G2348" s="542"/>
      <c r="H2348" s="522"/>
      <c r="I2348" s="68"/>
      <c r="J2348" s="58"/>
    </row>
    <row r="2349" spans="1:10" ht="63.75" x14ac:dyDescent="0.2">
      <c r="A2349" s="58"/>
      <c r="B2349" s="572">
        <v>2341</v>
      </c>
      <c r="C2349" s="500" t="s">
        <v>10397</v>
      </c>
      <c r="D2349" s="426" t="s">
        <v>10398</v>
      </c>
      <c r="E2349" s="91" t="s">
        <v>10400</v>
      </c>
      <c r="F2349" s="67"/>
      <c r="G2349" s="542"/>
      <c r="H2349" s="522"/>
      <c r="I2349" s="68"/>
      <c r="J2349" s="58"/>
    </row>
    <row r="2350" spans="1:10" ht="51" x14ac:dyDescent="0.2">
      <c r="A2350" s="58"/>
      <c r="B2350" s="565">
        <v>2342</v>
      </c>
      <c r="C2350" s="500" t="s">
        <v>11857</v>
      </c>
      <c r="D2350" s="426" t="s">
        <v>11858</v>
      </c>
      <c r="E2350" s="91" t="s">
        <v>11859</v>
      </c>
      <c r="F2350" s="67"/>
      <c r="G2350" s="542"/>
      <c r="H2350" s="522"/>
      <c r="I2350" s="68"/>
      <c r="J2350" s="58"/>
    </row>
    <row r="2351" spans="1:10" ht="38.25" x14ac:dyDescent="0.2">
      <c r="A2351" s="58"/>
      <c r="B2351" s="572">
        <v>2343</v>
      </c>
      <c r="C2351" s="500" t="s">
        <v>12625</v>
      </c>
      <c r="D2351" s="426" t="s">
        <v>12626</v>
      </c>
      <c r="E2351" s="91" t="s">
        <v>12627</v>
      </c>
      <c r="F2351" s="67"/>
      <c r="G2351" s="542"/>
      <c r="H2351" s="522"/>
      <c r="I2351" s="68"/>
      <c r="J2351" s="58"/>
    </row>
    <row r="2352" spans="1:10" ht="38.25" x14ac:dyDescent="0.2">
      <c r="A2352" s="58"/>
      <c r="B2352" s="572">
        <v>2344</v>
      </c>
      <c r="C2352" s="500" t="s">
        <v>10682</v>
      </c>
      <c r="D2352" s="426" t="s">
        <v>10338</v>
      </c>
      <c r="E2352" s="91" t="s">
        <v>10332</v>
      </c>
      <c r="F2352" s="67"/>
      <c r="G2352" s="542"/>
      <c r="H2352" s="522"/>
      <c r="I2352" s="68"/>
      <c r="J2352" s="58"/>
    </row>
    <row r="2353" spans="1:10" ht="63.75" x14ac:dyDescent="0.2">
      <c r="A2353" s="58"/>
      <c r="B2353" s="565">
        <v>2345</v>
      </c>
      <c r="C2353" s="500" t="s">
        <v>10683</v>
      </c>
      <c r="D2353" s="426" t="s">
        <v>10684</v>
      </c>
      <c r="E2353" s="91" t="s">
        <v>10687</v>
      </c>
      <c r="F2353" s="67"/>
      <c r="G2353" s="542"/>
      <c r="H2353" s="522"/>
      <c r="I2353" s="68"/>
      <c r="J2353" s="58"/>
    </row>
    <row r="2354" spans="1:10" ht="25.5" x14ac:dyDescent="0.2">
      <c r="A2354" s="58"/>
      <c r="B2354" s="572">
        <v>2346</v>
      </c>
      <c r="C2354" s="500" t="s">
        <v>772</v>
      </c>
      <c r="D2354" s="426" t="s">
        <v>3943</v>
      </c>
      <c r="E2354" s="91" t="s">
        <v>773</v>
      </c>
      <c r="F2354" s="67"/>
      <c r="G2354" s="542" t="s">
        <v>3486</v>
      </c>
      <c r="H2354" s="522" t="s">
        <v>3486</v>
      </c>
      <c r="I2354" s="540" t="s">
        <v>6204</v>
      </c>
      <c r="J2354" s="58"/>
    </row>
    <row r="2355" spans="1:10" ht="51" x14ac:dyDescent="0.2">
      <c r="A2355" s="58"/>
      <c r="B2355" s="572">
        <v>2347</v>
      </c>
      <c r="C2355" s="500" t="s">
        <v>11807</v>
      </c>
      <c r="D2355" s="426" t="s">
        <v>11797</v>
      </c>
      <c r="E2355" s="91" t="s">
        <v>11808</v>
      </c>
      <c r="F2355" s="67"/>
      <c r="G2355" s="542"/>
      <c r="H2355" s="522"/>
      <c r="I2355" s="540"/>
      <c r="J2355" s="58"/>
    </row>
    <row r="2356" spans="1:10" x14ac:dyDescent="0.2">
      <c r="A2356" s="58"/>
      <c r="B2356" s="565">
        <v>2348</v>
      </c>
      <c r="C2356" s="606" t="s">
        <v>2930</v>
      </c>
      <c r="D2356" s="69" t="s">
        <v>2929</v>
      </c>
      <c r="E2356" s="70" t="s">
        <v>1899</v>
      </c>
      <c r="F2356" s="67"/>
      <c r="G2356" s="542" t="s">
        <v>4094</v>
      </c>
      <c r="H2356" s="522" t="s">
        <v>1742</v>
      </c>
      <c r="I2356" s="540" t="s">
        <v>4094</v>
      </c>
      <c r="J2356" s="58"/>
    </row>
    <row r="2357" spans="1:10" ht="51" x14ac:dyDescent="0.2">
      <c r="A2357" s="58"/>
      <c r="B2357" s="572">
        <v>2349</v>
      </c>
      <c r="C2357" s="500" t="s">
        <v>7760</v>
      </c>
      <c r="D2357" s="426" t="s">
        <v>13368</v>
      </c>
      <c r="E2357" s="91" t="s">
        <v>4597</v>
      </c>
      <c r="F2357" s="92" t="s">
        <v>3605</v>
      </c>
      <c r="G2357" s="542" t="s">
        <v>3486</v>
      </c>
      <c r="H2357" s="522" t="s">
        <v>3486</v>
      </c>
      <c r="I2357" s="93" t="s">
        <v>1250</v>
      </c>
      <c r="J2357" s="58"/>
    </row>
    <row r="2358" spans="1:10" ht="76.5" x14ac:dyDescent="0.2">
      <c r="A2358" s="58"/>
      <c r="B2358" s="572">
        <v>2350</v>
      </c>
      <c r="C2358" s="500" t="s">
        <v>6706</v>
      </c>
      <c r="D2358" s="426" t="s">
        <v>11486</v>
      </c>
      <c r="E2358" s="91" t="s">
        <v>6499</v>
      </c>
      <c r="F2358" s="92" t="s">
        <v>11485</v>
      </c>
      <c r="G2358" s="542"/>
      <c r="H2358" s="583" t="s">
        <v>4090</v>
      </c>
      <c r="I2358" s="540" t="s">
        <v>2710</v>
      </c>
      <c r="J2358" s="58"/>
    </row>
    <row r="2359" spans="1:10" ht="76.5" x14ac:dyDescent="0.2">
      <c r="A2359" s="58"/>
      <c r="B2359" s="565">
        <v>2351</v>
      </c>
      <c r="C2359" s="500" t="s">
        <v>6707</v>
      </c>
      <c r="D2359" s="426" t="s">
        <v>6708</v>
      </c>
      <c r="E2359" s="91" t="s">
        <v>6711</v>
      </c>
      <c r="F2359" s="92"/>
      <c r="G2359" s="542"/>
      <c r="H2359" s="522" t="s">
        <v>6710</v>
      </c>
      <c r="I2359" s="540" t="s">
        <v>2710</v>
      </c>
      <c r="J2359" s="58"/>
    </row>
    <row r="2360" spans="1:10" ht="127.5" x14ac:dyDescent="0.2">
      <c r="A2360" s="58"/>
      <c r="B2360" s="572">
        <v>2352</v>
      </c>
      <c r="C2360" s="500" t="s">
        <v>11581</v>
      </c>
      <c r="D2360" s="426" t="s">
        <v>11436</v>
      </c>
      <c r="E2360" s="91" t="s">
        <v>11582</v>
      </c>
      <c r="F2360" s="92"/>
      <c r="G2360" s="542"/>
      <c r="H2360" s="522"/>
      <c r="I2360" s="540"/>
      <c r="J2360" s="58"/>
    </row>
    <row r="2361" spans="1:10" ht="63.75" x14ac:dyDescent="0.2">
      <c r="A2361" s="58"/>
      <c r="B2361" s="572">
        <v>2353</v>
      </c>
      <c r="C2361" s="500" t="s">
        <v>920</v>
      </c>
      <c r="D2361" s="426" t="s">
        <v>12150</v>
      </c>
      <c r="E2361" s="91" t="s">
        <v>2967</v>
      </c>
      <c r="F2361" s="92" t="s">
        <v>9068</v>
      </c>
      <c r="G2361" s="542" t="s">
        <v>3486</v>
      </c>
      <c r="H2361" s="522" t="s">
        <v>3486</v>
      </c>
      <c r="I2361" s="93" t="s">
        <v>1250</v>
      </c>
      <c r="J2361" s="58"/>
    </row>
    <row r="2362" spans="1:10" x14ac:dyDescent="0.2">
      <c r="A2362" s="58"/>
      <c r="B2362" s="565">
        <v>2354</v>
      </c>
      <c r="C2362" s="500" t="s">
        <v>11116</v>
      </c>
      <c r="D2362" s="426" t="s">
        <v>921</v>
      </c>
      <c r="E2362" s="91" t="s">
        <v>2968</v>
      </c>
      <c r="F2362" s="67"/>
      <c r="G2362" s="542" t="s">
        <v>3486</v>
      </c>
      <c r="H2362" s="522" t="s">
        <v>3486</v>
      </c>
      <c r="I2362" s="93" t="s">
        <v>1250</v>
      </c>
      <c r="J2362" s="58"/>
    </row>
    <row r="2363" spans="1:10" x14ac:dyDescent="0.2">
      <c r="A2363" s="58"/>
      <c r="B2363" s="572">
        <v>2355</v>
      </c>
      <c r="C2363" s="500" t="s">
        <v>11118</v>
      </c>
      <c r="D2363" s="426" t="s">
        <v>11113</v>
      </c>
      <c r="E2363" s="91" t="s">
        <v>11119</v>
      </c>
      <c r="F2363" s="67"/>
      <c r="G2363" s="542"/>
      <c r="H2363" s="522"/>
      <c r="I2363" s="93"/>
      <c r="J2363" s="58"/>
    </row>
    <row r="2364" spans="1:10" ht="51" x14ac:dyDescent="0.2">
      <c r="A2364" s="58"/>
      <c r="B2364" s="572">
        <v>2356</v>
      </c>
      <c r="C2364" s="500" t="s">
        <v>693</v>
      </c>
      <c r="D2364" s="426" t="s">
        <v>689</v>
      </c>
      <c r="E2364" s="91" t="s">
        <v>694</v>
      </c>
      <c r="F2364" s="67"/>
      <c r="G2364" s="542"/>
      <c r="H2364" s="522"/>
      <c r="I2364" s="93"/>
      <c r="J2364" s="58"/>
    </row>
    <row r="2365" spans="1:10" x14ac:dyDescent="0.2">
      <c r="A2365" s="58"/>
      <c r="B2365" s="565">
        <v>2357</v>
      </c>
      <c r="C2365" s="500" t="s">
        <v>4219</v>
      </c>
      <c r="D2365" s="426" t="s">
        <v>13853</v>
      </c>
      <c r="E2365" s="91" t="s">
        <v>4801</v>
      </c>
      <c r="F2365" s="67"/>
      <c r="G2365" s="542" t="s">
        <v>3486</v>
      </c>
      <c r="H2365" s="522" t="s">
        <v>3486</v>
      </c>
      <c r="I2365" s="93" t="s">
        <v>1250</v>
      </c>
      <c r="J2365" s="58"/>
    </row>
    <row r="2366" spans="1:10" ht="25.5" x14ac:dyDescent="0.2">
      <c r="A2366" s="58"/>
      <c r="B2366" s="572">
        <v>2358</v>
      </c>
      <c r="C2366" s="500" t="s">
        <v>12296</v>
      </c>
      <c r="D2366" s="426" t="s">
        <v>12295</v>
      </c>
      <c r="E2366" s="91" t="s">
        <v>11115</v>
      </c>
      <c r="F2366" s="67"/>
      <c r="G2366" s="542"/>
      <c r="H2366" s="522"/>
      <c r="I2366" s="93"/>
      <c r="J2366" s="58"/>
    </row>
    <row r="2367" spans="1:10" x14ac:dyDescent="0.2">
      <c r="A2367" s="58"/>
      <c r="B2367" s="572">
        <v>2359</v>
      </c>
      <c r="C2367" s="500" t="s">
        <v>1123</v>
      </c>
      <c r="D2367" s="426" t="s">
        <v>8837</v>
      </c>
      <c r="E2367" s="91" t="s">
        <v>1124</v>
      </c>
      <c r="F2367" s="67"/>
      <c r="G2367" s="542" t="s">
        <v>3486</v>
      </c>
      <c r="H2367" s="522" t="s">
        <v>3486</v>
      </c>
      <c r="I2367" s="540" t="s">
        <v>1728</v>
      </c>
      <c r="J2367" s="58"/>
    </row>
    <row r="2368" spans="1:10" ht="25.5" x14ac:dyDescent="0.2">
      <c r="A2368" s="58"/>
      <c r="B2368" s="565">
        <v>2360</v>
      </c>
      <c r="C2368" s="500" t="s">
        <v>595</v>
      </c>
      <c r="D2368" s="426" t="s">
        <v>593</v>
      </c>
      <c r="E2368" s="91" t="s">
        <v>596</v>
      </c>
      <c r="F2368" s="67"/>
      <c r="G2368" s="542"/>
      <c r="H2368" s="522"/>
      <c r="I2368" s="540"/>
      <c r="J2368" s="58"/>
    </row>
    <row r="2369" spans="1:10" ht="25.5" x14ac:dyDescent="0.2">
      <c r="A2369" s="58"/>
      <c r="B2369" s="572">
        <v>2361</v>
      </c>
      <c r="C2369" s="500" t="s">
        <v>10546</v>
      </c>
      <c r="D2369" s="426" t="s">
        <v>1131</v>
      </c>
      <c r="E2369" s="91" t="s">
        <v>4598</v>
      </c>
      <c r="F2369" s="92" t="s">
        <v>7833</v>
      </c>
      <c r="G2369" s="542" t="s">
        <v>3486</v>
      </c>
      <c r="H2369" s="522" t="s">
        <v>3486</v>
      </c>
      <c r="I2369" s="540" t="s">
        <v>3880</v>
      </c>
      <c r="J2369" s="58"/>
    </row>
    <row r="2370" spans="1:10" ht="51" x14ac:dyDescent="0.2">
      <c r="A2370" s="58"/>
      <c r="B2370" s="572">
        <v>2362</v>
      </c>
      <c r="C2370" s="500" t="s">
        <v>10547</v>
      </c>
      <c r="D2370" s="426" t="s">
        <v>10526</v>
      </c>
      <c r="E2370" s="91" t="s">
        <v>10548</v>
      </c>
      <c r="F2370" s="92"/>
      <c r="G2370" s="542" t="s">
        <v>3486</v>
      </c>
      <c r="H2370" s="522" t="s">
        <v>3486</v>
      </c>
      <c r="I2370" s="540" t="s">
        <v>3880</v>
      </c>
      <c r="J2370" s="58"/>
    </row>
    <row r="2371" spans="1:10" ht="63.75" x14ac:dyDescent="0.2">
      <c r="A2371" s="58"/>
      <c r="B2371" s="565">
        <v>2363</v>
      </c>
      <c r="C2371" s="500" t="s">
        <v>14606</v>
      </c>
      <c r="D2371" s="426" t="s">
        <v>14607</v>
      </c>
      <c r="E2371" s="91" t="s">
        <v>14608</v>
      </c>
      <c r="F2371" s="67"/>
      <c r="G2371" s="542" t="s">
        <v>3486</v>
      </c>
      <c r="H2371" s="522" t="s">
        <v>3486</v>
      </c>
      <c r="I2371" s="68"/>
      <c r="J2371" s="58"/>
    </row>
    <row r="2372" spans="1:10" ht="38.25" x14ac:dyDescent="0.2">
      <c r="A2372" s="58"/>
      <c r="B2372" s="572">
        <v>2364</v>
      </c>
      <c r="C2372" s="500" t="s">
        <v>3110</v>
      </c>
      <c r="D2372" s="69" t="s">
        <v>6072</v>
      </c>
      <c r="E2372" s="70" t="s">
        <v>6074</v>
      </c>
      <c r="F2372" s="67"/>
      <c r="G2372" s="542" t="s">
        <v>3486</v>
      </c>
      <c r="H2372" s="522" t="s">
        <v>3486</v>
      </c>
      <c r="I2372" s="540" t="s">
        <v>4103</v>
      </c>
      <c r="J2372" s="58"/>
    </row>
    <row r="2373" spans="1:10" ht="63.75" x14ac:dyDescent="0.2">
      <c r="A2373" s="58"/>
      <c r="B2373" s="572">
        <v>2365</v>
      </c>
      <c r="C2373" s="500" t="s">
        <v>3111</v>
      </c>
      <c r="D2373" s="426" t="s">
        <v>2993</v>
      </c>
      <c r="E2373" s="91" t="s">
        <v>3112</v>
      </c>
      <c r="F2373" s="67"/>
      <c r="G2373" s="542"/>
      <c r="H2373" s="522"/>
      <c r="I2373" s="540"/>
      <c r="J2373" s="58"/>
    </row>
    <row r="2374" spans="1:10" ht="114.75" x14ac:dyDescent="0.2">
      <c r="A2374" s="58"/>
      <c r="B2374" s="565">
        <v>2366</v>
      </c>
      <c r="C2374" s="500" t="s">
        <v>3000</v>
      </c>
      <c r="D2374" s="426" t="s">
        <v>5062</v>
      </c>
      <c r="E2374" s="91" t="s">
        <v>1799</v>
      </c>
      <c r="F2374" s="67"/>
      <c r="G2374" s="542"/>
      <c r="H2374" s="522"/>
      <c r="I2374" s="540"/>
      <c r="J2374" s="58"/>
    </row>
    <row r="2375" spans="1:10" ht="51" x14ac:dyDescent="0.2">
      <c r="A2375" s="58"/>
      <c r="B2375" s="572">
        <v>2367</v>
      </c>
      <c r="C2375" s="500" t="s">
        <v>13381</v>
      </c>
      <c r="D2375" s="426" t="s">
        <v>13345</v>
      </c>
      <c r="E2375" s="91" t="s">
        <v>13382</v>
      </c>
      <c r="F2375" s="67"/>
      <c r="G2375" s="542"/>
      <c r="H2375" s="522"/>
      <c r="I2375" s="540"/>
      <c r="J2375" s="58"/>
    </row>
    <row r="2376" spans="1:10" ht="63.75" x14ac:dyDescent="0.2">
      <c r="A2376" s="58"/>
      <c r="B2376" s="572">
        <v>2368</v>
      </c>
      <c r="C2376" s="500" t="s">
        <v>13391</v>
      </c>
      <c r="D2376" s="426" t="s">
        <v>13386</v>
      </c>
      <c r="E2376" s="91" t="s">
        <v>13392</v>
      </c>
      <c r="F2376" s="67"/>
      <c r="G2376" s="542"/>
      <c r="H2376" s="522"/>
      <c r="I2376" s="540"/>
      <c r="J2376" s="58"/>
    </row>
    <row r="2377" spans="1:10" ht="25.5" x14ac:dyDescent="0.2">
      <c r="A2377" s="58"/>
      <c r="B2377" s="565">
        <v>2369</v>
      </c>
      <c r="C2377" s="500" t="s">
        <v>4909</v>
      </c>
      <c r="D2377" s="69" t="s">
        <v>5043</v>
      </c>
      <c r="E2377" s="70" t="s">
        <v>16017</v>
      </c>
      <c r="F2377" s="67"/>
      <c r="G2377" s="542" t="s">
        <v>3486</v>
      </c>
      <c r="H2377" s="522" t="s">
        <v>3486</v>
      </c>
      <c r="I2377" s="540" t="s">
        <v>4100</v>
      </c>
      <c r="J2377" s="58"/>
    </row>
    <row r="2378" spans="1:10" x14ac:dyDescent="0.2">
      <c r="A2378" s="58"/>
      <c r="B2378" s="565">
        <v>2370</v>
      </c>
      <c r="C2378" s="500" t="s">
        <v>16049</v>
      </c>
      <c r="D2378" s="69" t="s">
        <v>16050</v>
      </c>
      <c r="E2378" s="70" t="s">
        <v>16051</v>
      </c>
      <c r="F2378" s="67"/>
      <c r="G2378" s="542"/>
      <c r="H2378" s="522"/>
      <c r="I2378" s="540"/>
      <c r="J2378" s="58"/>
    </row>
    <row r="2379" spans="1:10" x14ac:dyDescent="0.2">
      <c r="A2379" s="58"/>
      <c r="B2379" s="565">
        <v>2370</v>
      </c>
      <c r="C2379" s="500" t="s">
        <v>16052</v>
      </c>
      <c r="D2379" s="69" t="s">
        <v>16063</v>
      </c>
      <c r="E2379" s="70" t="s">
        <v>16054</v>
      </c>
      <c r="F2379" s="67"/>
      <c r="G2379" s="542"/>
      <c r="H2379" s="522"/>
      <c r="I2379" s="540"/>
      <c r="J2379" s="58"/>
    </row>
    <row r="2380" spans="1:10" x14ac:dyDescent="0.2">
      <c r="A2380" s="58"/>
      <c r="B2380" s="565">
        <v>2370</v>
      </c>
      <c r="C2380" s="500" t="s">
        <v>16053</v>
      </c>
      <c r="D2380" s="69" t="s">
        <v>16064</v>
      </c>
      <c r="E2380" s="70" t="s">
        <v>16055</v>
      </c>
      <c r="F2380" s="67"/>
      <c r="G2380" s="542"/>
      <c r="H2380" s="522"/>
      <c r="I2380" s="540"/>
      <c r="J2380" s="58"/>
    </row>
    <row r="2381" spans="1:10" x14ac:dyDescent="0.2">
      <c r="A2381" s="58"/>
      <c r="B2381" s="565">
        <v>2371</v>
      </c>
      <c r="C2381" s="500" t="s">
        <v>5670</v>
      </c>
      <c r="D2381" s="426" t="s">
        <v>8996</v>
      </c>
      <c r="E2381" s="91" t="s">
        <v>5671</v>
      </c>
      <c r="F2381" s="67"/>
      <c r="G2381" s="542"/>
      <c r="H2381" s="522"/>
      <c r="I2381" s="540"/>
      <c r="J2381" s="58"/>
    </row>
    <row r="2382" spans="1:10" ht="25.5" x14ac:dyDescent="0.2">
      <c r="A2382" s="58"/>
      <c r="B2382" s="572">
        <v>2372</v>
      </c>
      <c r="C2382" s="500" t="s">
        <v>910</v>
      </c>
      <c r="D2382" s="69" t="s">
        <v>911</v>
      </c>
      <c r="E2382" s="70" t="s">
        <v>912</v>
      </c>
      <c r="F2382" s="67"/>
      <c r="G2382" s="542"/>
      <c r="H2382" s="522"/>
      <c r="I2382" s="540"/>
      <c r="J2382" s="58"/>
    </row>
    <row r="2383" spans="1:10" ht="38.25" x14ac:dyDescent="0.2">
      <c r="A2383" s="58"/>
      <c r="B2383" s="572">
        <v>2373</v>
      </c>
      <c r="C2383" s="500" t="s">
        <v>265</v>
      </c>
      <c r="D2383" s="426" t="s">
        <v>246</v>
      </c>
      <c r="E2383" s="91" t="s">
        <v>266</v>
      </c>
      <c r="F2383" s="67"/>
      <c r="G2383" s="542"/>
      <c r="H2383" s="522"/>
      <c r="I2383" s="540"/>
      <c r="J2383" s="58"/>
    </row>
    <row r="2384" spans="1:10" ht="63.75" x14ac:dyDescent="0.2">
      <c r="A2384" s="58"/>
      <c r="B2384" s="565">
        <v>2374</v>
      </c>
      <c r="C2384" s="500" t="s">
        <v>2123</v>
      </c>
      <c r="D2384" s="426" t="s">
        <v>13155</v>
      </c>
      <c r="E2384" s="91" t="s">
        <v>4503</v>
      </c>
      <c r="F2384" s="67"/>
      <c r="G2384" s="542" t="s">
        <v>3486</v>
      </c>
      <c r="H2384" s="522" t="s">
        <v>3486</v>
      </c>
      <c r="I2384" s="540" t="s">
        <v>4100</v>
      </c>
      <c r="J2384" s="58"/>
    </row>
    <row r="2385" spans="1:10" ht="76.5" x14ac:dyDescent="0.2">
      <c r="A2385" s="58"/>
      <c r="B2385" s="565">
        <v>2375</v>
      </c>
      <c r="C2385" s="500" t="s">
        <v>6636</v>
      </c>
      <c r="D2385" s="69" t="s">
        <v>4907</v>
      </c>
      <c r="E2385" s="91" t="s">
        <v>5256</v>
      </c>
      <c r="F2385" s="67"/>
      <c r="G2385" s="542" t="s">
        <v>3486</v>
      </c>
      <c r="H2385" s="522" t="s">
        <v>3486</v>
      </c>
      <c r="I2385" s="540" t="s">
        <v>4100</v>
      </c>
      <c r="J2385" s="58"/>
    </row>
    <row r="2386" spans="1:10" ht="63.75" x14ac:dyDescent="0.2">
      <c r="A2386" s="58"/>
      <c r="B2386" s="565">
        <v>2376</v>
      </c>
      <c r="C2386" s="500" t="s">
        <v>7515</v>
      </c>
      <c r="D2386" s="69" t="s">
        <v>3632</v>
      </c>
      <c r="E2386" s="91" t="s">
        <v>3633</v>
      </c>
      <c r="F2386" s="67"/>
      <c r="G2386" s="542" t="s">
        <v>3486</v>
      </c>
      <c r="H2386" s="522" t="s">
        <v>3486</v>
      </c>
      <c r="I2386" s="540" t="s">
        <v>4100</v>
      </c>
      <c r="J2386" s="58"/>
    </row>
    <row r="2387" spans="1:10" ht="25.5" x14ac:dyDescent="0.2">
      <c r="A2387" s="58"/>
      <c r="B2387" s="572">
        <v>2377</v>
      </c>
      <c r="C2387" s="500" t="s">
        <v>1034</v>
      </c>
      <c r="D2387" s="69" t="s">
        <v>1030</v>
      </c>
      <c r="E2387" s="91" t="s">
        <v>1035</v>
      </c>
      <c r="F2387" s="67"/>
      <c r="G2387" s="542" t="s">
        <v>3486</v>
      </c>
      <c r="H2387" s="522" t="s">
        <v>3486</v>
      </c>
      <c r="I2387" s="540" t="s">
        <v>4100</v>
      </c>
      <c r="J2387" s="58"/>
    </row>
    <row r="2388" spans="1:10" ht="25.5" x14ac:dyDescent="0.2">
      <c r="A2388" s="58"/>
      <c r="B2388" s="572">
        <v>2378</v>
      </c>
      <c r="C2388" s="500" t="s">
        <v>12486</v>
      </c>
      <c r="D2388" s="426" t="s">
        <v>12469</v>
      </c>
      <c r="E2388" s="91" t="s">
        <v>12487</v>
      </c>
      <c r="F2388" s="67"/>
      <c r="G2388" s="542" t="s">
        <v>3486</v>
      </c>
      <c r="H2388" s="522" t="s">
        <v>3486</v>
      </c>
      <c r="I2388" s="540" t="s">
        <v>4100</v>
      </c>
      <c r="J2388" s="58"/>
    </row>
    <row r="2389" spans="1:10" ht="25.5" x14ac:dyDescent="0.2">
      <c r="A2389" s="58"/>
      <c r="B2389" s="565">
        <v>2379</v>
      </c>
      <c r="C2389" s="500" t="s">
        <v>11649</v>
      </c>
      <c r="D2389" s="426" t="s">
        <v>11599</v>
      </c>
      <c r="E2389" s="91" t="s">
        <v>11650</v>
      </c>
      <c r="F2389" s="92" t="s">
        <v>5782</v>
      </c>
      <c r="G2389" s="542"/>
      <c r="H2389" s="522"/>
      <c r="I2389" s="540"/>
      <c r="J2389" s="58"/>
    </row>
    <row r="2390" spans="1:10" ht="25.5" x14ac:dyDescent="0.2">
      <c r="A2390" s="58"/>
      <c r="B2390" s="565">
        <v>2380</v>
      </c>
      <c r="C2390" s="500" t="s">
        <v>11651</v>
      </c>
      <c r="D2390" s="426" t="s">
        <v>11599</v>
      </c>
      <c r="E2390" s="91" t="s">
        <v>11653</v>
      </c>
      <c r="F2390" s="92" t="s">
        <v>11652</v>
      </c>
      <c r="G2390" s="542"/>
      <c r="H2390" s="522"/>
      <c r="I2390" s="540"/>
      <c r="J2390" s="58"/>
    </row>
    <row r="2391" spans="1:10" ht="25.5" x14ac:dyDescent="0.2">
      <c r="A2391" s="58"/>
      <c r="B2391" s="565">
        <v>2381</v>
      </c>
      <c r="C2391" s="500" t="s">
        <v>12203</v>
      </c>
      <c r="D2391" s="426" t="s">
        <v>12080</v>
      </c>
      <c r="E2391" s="91" t="s">
        <v>12204</v>
      </c>
      <c r="F2391" s="92"/>
      <c r="G2391" s="542"/>
      <c r="H2391" s="522"/>
      <c r="I2391" s="540"/>
      <c r="J2391" s="58"/>
    </row>
    <row r="2392" spans="1:10" ht="51" x14ac:dyDescent="0.2">
      <c r="A2392" s="58"/>
      <c r="B2392" s="572">
        <v>2382</v>
      </c>
      <c r="C2392" s="500" t="s">
        <v>11500</v>
      </c>
      <c r="D2392" s="426" t="s">
        <v>11648</v>
      </c>
      <c r="E2392" s="91" t="s">
        <v>3733</v>
      </c>
      <c r="F2392" s="92" t="s">
        <v>3711</v>
      </c>
      <c r="G2392" s="542" t="s">
        <v>3486</v>
      </c>
      <c r="H2392" s="522" t="s">
        <v>3486</v>
      </c>
      <c r="I2392" s="540" t="s">
        <v>4100</v>
      </c>
      <c r="J2392" s="58"/>
    </row>
    <row r="2393" spans="1:10" ht="51" x14ac:dyDescent="0.2">
      <c r="A2393" s="58"/>
      <c r="B2393" s="572">
        <v>2383</v>
      </c>
      <c r="C2393" s="500" t="s">
        <v>11501</v>
      </c>
      <c r="D2393" s="426" t="s">
        <v>11436</v>
      </c>
      <c r="E2393" s="91" t="s">
        <v>11502</v>
      </c>
      <c r="F2393" s="92" t="s">
        <v>3711</v>
      </c>
      <c r="G2393" s="542" t="s">
        <v>3486</v>
      </c>
      <c r="H2393" s="522" t="s">
        <v>3486</v>
      </c>
      <c r="I2393" s="540" t="s">
        <v>4100</v>
      </c>
      <c r="J2393" s="58"/>
    </row>
    <row r="2394" spans="1:10" ht="51" x14ac:dyDescent="0.2">
      <c r="A2394" s="58"/>
      <c r="B2394" s="565">
        <v>2384</v>
      </c>
      <c r="C2394" s="500" t="s">
        <v>3851</v>
      </c>
      <c r="D2394" s="426" t="s">
        <v>14603</v>
      </c>
      <c r="E2394" s="91" t="s">
        <v>2460</v>
      </c>
      <c r="F2394" s="67"/>
      <c r="G2394" s="542" t="s">
        <v>3486</v>
      </c>
      <c r="H2394" s="522" t="s">
        <v>3486</v>
      </c>
      <c r="I2394" s="540" t="s">
        <v>4100</v>
      </c>
      <c r="J2394" s="58"/>
    </row>
    <row r="2395" spans="1:10" x14ac:dyDescent="0.2">
      <c r="A2395" s="58"/>
      <c r="B2395" s="565">
        <v>2385</v>
      </c>
      <c r="C2395" s="500" t="s">
        <v>3852</v>
      </c>
      <c r="D2395" s="69" t="s">
        <v>3853</v>
      </c>
      <c r="E2395" s="72" t="s">
        <v>7516</v>
      </c>
      <c r="F2395" s="67"/>
      <c r="G2395" s="542" t="s">
        <v>3486</v>
      </c>
      <c r="H2395" s="522" t="s">
        <v>3486</v>
      </c>
      <c r="I2395" s="540" t="s">
        <v>4100</v>
      </c>
      <c r="J2395" s="58"/>
    </row>
    <row r="2396" spans="1:10" x14ac:dyDescent="0.2">
      <c r="A2396" s="58"/>
      <c r="B2396" s="565">
        <v>2386</v>
      </c>
      <c r="C2396" s="500" t="s">
        <v>7517</v>
      </c>
      <c r="D2396" s="69" t="s">
        <v>7518</v>
      </c>
      <c r="E2396" s="72" t="s">
        <v>7519</v>
      </c>
      <c r="F2396" s="67"/>
      <c r="G2396" s="542" t="s">
        <v>3486</v>
      </c>
      <c r="H2396" s="522" t="s">
        <v>3486</v>
      </c>
      <c r="I2396" s="540" t="s">
        <v>4100</v>
      </c>
      <c r="J2396" s="58"/>
    </row>
    <row r="2397" spans="1:10" x14ac:dyDescent="0.2">
      <c r="A2397" s="58"/>
      <c r="B2397" s="572">
        <v>2387</v>
      </c>
      <c r="C2397" s="500" t="s">
        <v>14642</v>
      </c>
      <c r="D2397" s="69" t="s">
        <v>14550</v>
      </c>
      <c r="E2397" s="523" t="s">
        <v>14640</v>
      </c>
      <c r="F2397" s="67"/>
      <c r="G2397" s="542"/>
      <c r="H2397" s="522"/>
      <c r="I2397" s="540"/>
      <c r="J2397" s="58"/>
    </row>
    <row r="2398" spans="1:10" x14ac:dyDescent="0.2">
      <c r="A2398" s="58"/>
      <c r="B2398" s="572">
        <v>2388</v>
      </c>
      <c r="C2398" s="500" t="s">
        <v>14643</v>
      </c>
      <c r="D2398" s="426" t="s">
        <v>14638</v>
      </c>
      <c r="E2398" s="523" t="s">
        <v>14644</v>
      </c>
      <c r="F2398" s="67"/>
      <c r="G2398" s="542"/>
      <c r="H2398" s="522"/>
      <c r="I2398" s="540"/>
      <c r="J2398" s="58"/>
    </row>
    <row r="2399" spans="1:10" ht="38.25" x14ac:dyDescent="0.2">
      <c r="A2399" s="58"/>
      <c r="B2399" s="565">
        <v>2389</v>
      </c>
      <c r="C2399" s="500" t="s">
        <v>1862</v>
      </c>
      <c r="D2399" s="426" t="s">
        <v>13595</v>
      </c>
      <c r="E2399" s="91" t="s">
        <v>13068</v>
      </c>
      <c r="F2399" s="92" t="s">
        <v>13012</v>
      </c>
      <c r="G2399" s="542"/>
      <c r="H2399" s="522"/>
      <c r="I2399" s="540" t="s">
        <v>4100</v>
      </c>
      <c r="J2399" s="58"/>
    </row>
    <row r="2400" spans="1:10" ht="63.75" x14ac:dyDescent="0.2">
      <c r="A2400" s="58"/>
      <c r="B2400" s="565">
        <v>2390</v>
      </c>
      <c r="C2400" s="500" t="s">
        <v>1863</v>
      </c>
      <c r="D2400" s="69" t="s">
        <v>3024</v>
      </c>
      <c r="E2400" s="91" t="s">
        <v>3051</v>
      </c>
      <c r="F2400" s="67"/>
      <c r="G2400" s="542"/>
      <c r="H2400" s="522"/>
      <c r="I2400" s="540"/>
      <c r="J2400" s="58"/>
    </row>
    <row r="2401" spans="1:10" ht="63.75" x14ac:dyDescent="0.2">
      <c r="A2401" s="58"/>
      <c r="B2401" s="565">
        <v>2391</v>
      </c>
      <c r="C2401" s="500" t="s">
        <v>13011</v>
      </c>
      <c r="D2401" s="426" t="s">
        <v>13002</v>
      </c>
      <c r="E2401" s="91" t="s">
        <v>13013</v>
      </c>
      <c r="F2401" s="92" t="s">
        <v>13012</v>
      </c>
      <c r="G2401" s="542"/>
      <c r="H2401" s="522"/>
      <c r="I2401" s="540"/>
      <c r="J2401" s="58"/>
    </row>
    <row r="2402" spans="1:10" ht="114.75" x14ac:dyDescent="0.2">
      <c r="A2402" s="58"/>
      <c r="B2402" s="572">
        <v>2392</v>
      </c>
      <c r="C2402" s="500" t="s">
        <v>13031</v>
      </c>
      <c r="D2402" s="426" t="s">
        <v>13871</v>
      </c>
      <c r="E2402" s="91" t="s">
        <v>13032</v>
      </c>
      <c r="F2402" s="92" t="s">
        <v>7558</v>
      </c>
      <c r="G2402" s="542"/>
      <c r="H2402" s="522"/>
      <c r="I2402" s="540"/>
      <c r="J2402" s="58"/>
    </row>
    <row r="2403" spans="1:10" ht="51" x14ac:dyDescent="0.2">
      <c r="A2403" s="58"/>
      <c r="B2403" s="572">
        <v>2393</v>
      </c>
      <c r="C2403" s="500" t="s">
        <v>3616</v>
      </c>
      <c r="D2403" s="426" t="s">
        <v>10460</v>
      </c>
      <c r="E2403" s="70" t="s">
        <v>3619</v>
      </c>
      <c r="F2403" s="92" t="s">
        <v>3618</v>
      </c>
      <c r="G2403" s="542" t="s">
        <v>3486</v>
      </c>
      <c r="H2403" s="522" t="s">
        <v>3486</v>
      </c>
      <c r="I2403" s="540" t="s">
        <v>4100</v>
      </c>
      <c r="J2403" s="58"/>
    </row>
    <row r="2404" spans="1:10" ht="51" x14ac:dyDescent="0.2">
      <c r="A2404" s="58"/>
      <c r="B2404" s="565">
        <v>2394</v>
      </c>
      <c r="C2404" s="500" t="s">
        <v>312</v>
      </c>
      <c r="D2404" s="426" t="s">
        <v>10461</v>
      </c>
      <c r="E2404" s="91" t="s">
        <v>3218</v>
      </c>
      <c r="F2404" s="67" t="s">
        <v>3618</v>
      </c>
      <c r="G2404" s="542" t="s">
        <v>3486</v>
      </c>
      <c r="H2404" s="522" t="s">
        <v>3486</v>
      </c>
      <c r="I2404" s="540" t="s">
        <v>4100</v>
      </c>
      <c r="J2404" s="58"/>
    </row>
    <row r="2405" spans="1:10" ht="25.5" x14ac:dyDescent="0.2">
      <c r="A2405" s="58"/>
      <c r="B2405" s="565">
        <v>2395</v>
      </c>
      <c r="C2405" s="500" t="s">
        <v>310</v>
      </c>
      <c r="D2405" s="426" t="s">
        <v>309</v>
      </c>
      <c r="E2405" s="91" t="s">
        <v>311</v>
      </c>
      <c r="F2405" s="67"/>
      <c r="G2405" s="542"/>
      <c r="H2405" s="522"/>
      <c r="I2405" s="540"/>
      <c r="J2405" s="58"/>
    </row>
    <row r="2406" spans="1:10" ht="25.5" x14ac:dyDescent="0.2">
      <c r="A2406" s="58"/>
      <c r="B2406" s="565">
        <v>2396</v>
      </c>
      <c r="C2406" s="500" t="s">
        <v>9397</v>
      </c>
      <c r="D2406" s="426" t="s">
        <v>8239</v>
      </c>
      <c r="E2406" s="91" t="s">
        <v>8241</v>
      </c>
      <c r="F2406" s="67"/>
      <c r="G2406" s="542"/>
      <c r="H2406" s="522"/>
      <c r="I2406" s="540"/>
      <c r="J2406" s="58"/>
    </row>
    <row r="2407" spans="1:10" ht="25.5" x14ac:dyDescent="0.2">
      <c r="A2407" s="58"/>
      <c r="B2407" s="572">
        <v>2397</v>
      </c>
      <c r="C2407" s="500" t="s">
        <v>9398</v>
      </c>
      <c r="D2407" s="426" t="s">
        <v>10267</v>
      </c>
      <c r="E2407" s="91" t="s">
        <v>9399</v>
      </c>
      <c r="F2407" s="67"/>
      <c r="G2407" s="542"/>
      <c r="H2407" s="522"/>
      <c r="I2407" s="540"/>
      <c r="J2407" s="58"/>
    </row>
    <row r="2408" spans="1:10" ht="38.25" x14ac:dyDescent="0.2">
      <c r="A2408" s="58"/>
      <c r="B2408" s="572">
        <v>2398</v>
      </c>
      <c r="C2408" s="500" t="s">
        <v>13269</v>
      </c>
      <c r="D2408" s="426" t="s">
        <v>13270</v>
      </c>
      <c r="E2408" s="91" t="s">
        <v>13271</v>
      </c>
      <c r="F2408" s="67"/>
      <c r="G2408" s="542"/>
      <c r="H2408" s="522"/>
      <c r="I2408" s="540"/>
      <c r="J2408" s="58"/>
    </row>
    <row r="2409" spans="1:10" ht="102" x14ac:dyDescent="0.2">
      <c r="A2409" s="58"/>
      <c r="B2409" s="565">
        <v>2399</v>
      </c>
      <c r="C2409" s="500" t="s">
        <v>9024</v>
      </c>
      <c r="D2409" s="426" t="s">
        <v>12611</v>
      </c>
      <c r="E2409" s="91" t="s">
        <v>4823</v>
      </c>
      <c r="F2409" s="67"/>
      <c r="G2409" s="542" t="s">
        <v>3486</v>
      </c>
      <c r="H2409" s="522" t="s">
        <v>3486</v>
      </c>
      <c r="I2409" s="540" t="s">
        <v>1728</v>
      </c>
      <c r="J2409" s="58"/>
    </row>
    <row r="2410" spans="1:10" ht="25.5" x14ac:dyDescent="0.2">
      <c r="A2410" s="58"/>
      <c r="B2410" s="565">
        <v>2400</v>
      </c>
      <c r="C2410" s="500" t="s">
        <v>9032</v>
      </c>
      <c r="D2410" s="426" t="s">
        <v>9018</v>
      </c>
      <c r="E2410" s="91" t="s">
        <v>9033</v>
      </c>
      <c r="F2410" s="67"/>
      <c r="G2410" s="542" t="s">
        <v>3486</v>
      </c>
      <c r="H2410" s="522" t="s">
        <v>3486</v>
      </c>
      <c r="I2410" s="540" t="s">
        <v>1728</v>
      </c>
      <c r="J2410" s="58"/>
    </row>
    <row r="2411" spans="1:10" ht="38.25" x14ac:dyDescent="0.2">
      <c r="A2411" s="58"/>
      <c r="B2411" s="565">
        <v>2401</v>
      </c>
      <c r="C2411" s="500" t="s">
        <v>151</v>
      </c>
      <c r="D2411" s="426" t="s">
        <v>1041</v>
      </c>
      <c r="E2411" s="91" t="s">
        <v>152</v>
      </c>
      <c r="F2411" s="67"/>
      <c r="G2411" s="542"/>
      <c r="H2411" s="522"/>
      <c r="I2411" s="540"/>
      <c r="J2411" s="58"/>
    </row>
    <row r="2412" spans="1:10" x14ac:dyDescent="0.2">
      <c r="A2412" s="58"/>
      <c r="B2412" s="572">
        <v>2402</v>
      </c>
      <c r="C2412" s="500" t="s">
        <v>3078</v>
      </c>
      <c r="D2412" s="69" t="s">
        <v>3076</v>
      </c>
      <c r="E2412" s="70" t="s">
        <v>3092</v>
      </c>
      <c r="F2412" s="67"/>
      <c r="G2412" s="542" t="s">
        <v>3486</v>
      </c>
      <c r="H2412" s="522" t="s">
        <v>3486</v>
      </c>
      <c r="I2412" s="540" t="s">
        <v>1926</v>
      </c>
      <c r="J2412" s="58"/>
    </row>
    <row r="2413" spans="1:10" ht="25.5" x14ac:dyDescent="0.2">
      <c r="A2413" s="58"/>
      <c r="B2413" s="572">
        <v>2403</v>
      </c>
      <c r="C2413" s="500" t="s">
        <v>1879</v>
      </c>
      <c r="D2413" s="69" t="s">
        <v>7521</v>
      </c>
      <c r="E2413" s="70" t="s">
        <v>5092</v>
      </c>
      <c r="F2413" s="67"/>
      <c r="G2413" s="542" t="s">
        <v>3486</v>
      </c>
      <c r="H2413" s="522" t="s">
        <v>3486</v>
      </c>
      <c r="I2413" s="540" t="s">
        <v>1926</v>
      </c>
      <c r="J2413" s="58"/>
    </row>
    <row r="2414" spans="1:10" ht="38.25" x14ac:dyDescent="0.2">
      <c r="A2414" s="58"/>
      <c r="B2414" s="565">
        <v>2404</v>
      </c>
      <c r="C2414" s="500" t="s">
        <v>1925</v>
      </c>
      <c r="D2414" s="69" t="s">
        <v>1051</v>
      </c>
      <c r="E2414" s="70" t="s">
        <v>1052</v>
      </c>
      <c r="F2414" s="67"/>
      <c r="G2414" s="542" t="s">
        <v>3486</v>
      </c>
      <c r="H2414" s="522" t="s">
        <v>3486</v>
      </c>
      <c r="I2414" s="540" t="s">
        <v>1926</v>
      </c>
      <c r="J2414" s="58"/>
    </row>
    <row r="2415" spans="1:10" x14ac:dyDescent="0.2">
      <c r="A2415" s="58"/>
      <c r="B2415" s="565">
        <v>2405</v>
      </c>
      <c r="C2415" s="500" t="s">
        <v>3081</v>
      </c>
      <c r="D2415" s="69" t="s">
        <v>3190</v>
      </c>
      <c r="E2415" s="70" t="s">
        <v>3082</v>
      </c>
      <c r="F2415" s="67"/>
      <c r="G2415" s="542" t="s">
        <v>3486</v>
      </c>
      <c r="H2415" s="522" t="s">
        <v>3486</v>
      </c>
      <c r="I2415" s="540" t="s">
        <v>1926</v>
      </c>
      <c r="J2415" s="58"/>
    </row>
    <row r="2416" spans="1:10" ht="25.5" x14ac:dyDescent="0.2">
      <c r="A2416" s="58"/>
      <c r="B2416" s="565">
        <v>2406</v>
      </c>
      <c r="C2416" s="500" t="s">
        <v>2016</v>
      </c>
      <c r="D2416" s="69" t="s">
        <v>2017</v>
      </c>
      <c r="E2416" s="70" t="s">
        <v>2018</v>
      </c>
      <c r="F2416" s="67"/>
      <c r="G2416" s="542" t="s">
        <v>3486</v>
      </c>
      <c r="H2416" s="522" t="s">
        <v>3486</v>
      </c>
      <c r="I2416" s="540" t="s">
        <v>1926</v>
      </c>
      <c r="J2416" s="58"/>
    </row>
    <row r="2417" spans="1:10" x14ac:dyDescent="0.2">
      <c r="A2417" s="58"/>
      <c r="B2417" s="572">
        <v>2407</v>
      </c>
      <c r="C2417" s="500" t="s">
        <v>1693</v>
      </c>
      <c r="D2417" s="69" t="s">
        <v>4723</v>
      </c>
      <c r="E2417" s="70" t="s">
        <v>3096</v>
      </c>
      <c r="F2417" s="67"/>
      <c r="G2417" s="542" t="s">
        <v>3486</v>
      </c>
      <c r="H2417" s="522" t="s">
        <v>3486</v>
      </c>
      <c r="I2417" s="540" t="s">
        <v>1926</v>
      </c>
      <c r="J2417" s="58"/>
    </row>
    <row r="2418" spans="1:10" ht="25.5" x14ac:dyDescent="0.2">
      <c r="A2418" s="58"/>
      <c r="B2418" s="572">
        <v>2408</v>
      </c>
      <c r="C2418" s="500" t="s">
        <v>5098</v>
      </c>
      <c r="D2418" s="69" t="s">
        <v>5386</v>
      </c>
      <c r="E2418" s="70" t="s">
        <v>5099</v>
      </c>
      <c r="F2418" s="67"/>
      <c r="G2418" s="542"/>
      <c r="H2418" s="522"/>
      <c r="I2418" s="540"/>
      <c r="J2418" s="58"/>
    </row>
    <row r="2419" spans="1:10" ht="25.5" x14ac:dyDescent="0.2">
      <c r="A2419" s="58"/>
      <c r="B2419" s="565">
        <v>2409</v>
      </c>
      <c r="C2419" s="500" t="s">
        <v>1922</v>
      </c>
      <c r="D2419" s="69" t="s">
        <v>395</v>
      </c>
      <c r="E2419" s="294" t="s">
        <v>1923</v>
      </c>
      <c r="F2419" s="67"/>
      <c r="G2419" s="542" t="s">
        <v>3486</v>
      </c>
      <c r="H2419" s="522" t="s">
        <v>3486</v>
      </c>
      <c r="I2419" s="540" t="s">
        <v>1926</v>
      </c>
      <c r="J2419" s="58"/>
    </row>
    <row r="2420" spans="1:10" x14ac:dyDescent="0.2">
      <c r="A2420" s="58"/>
      <c r="B2420" s="565">
        <v>2410</v>
      </c>
      <c r="C2420" s="500" t="s">
        <v>1690</v>
      </c>
      <c r="D2420" s="69" t="s">
        <v>5942</v>
      </c>
      <c r="E2420" s="70" t="s">
        <v>3098</v>
      </c>
      <c r="F2420" s="67"/>
      <c r="G2420" s="542" t="s">
        <v>3486</v>
      </c>
      <c r="H2420" s="522" t="s">
        <v>3486</v>
      </c>
      <c r="I2420" s="540" t="s">
        <v>1926</v>
      </c>
      <c r="J2420" s="58"/>
    </row>
    <row r="2421" spans="1:10" x14ac:dyDescent="0.2">
      <c r="A2421" s="58"/>
      <c r="B2421" s="565">
        <v>2411</v>
      </c>
      <c r="C2421" s="500" t="s">
        <v>1928</v>
      </c>
      <c r="D2421" s="69" t="s">
        <v>1929</v>
      </c>
      <c r="E2421" s="70" t="s">
        <v>3087</v>
      </c>
      <c r="F2421" s="67"/>
      <c r="G2421" s="542" t="s">
        <v>3486</v>
      </c>
      <c r="H2421" s="522" t="s">
        <v>3486</v>
      </c>
      <c r="I2421" s="540" t="s">
        <v>1926</v>
      </c>
      <c r="J2421" s="58"/>
    </row>
    <row r="2422" spans="1:10" x14ac:dyDescent="0.2">
      <c r="A2422" s="58"/>
      <c r="B2422" s="572">
        <v>2412</v>
      </c>
      <c r="C2422" s="500" t="s">
        <v>6509</v>
      </c>
      <c r="D2422" s="426" t="s">
        <v>7755</v>
      </c>
      <c r="E2422" s="91" t="s">
        <v>6510</v>
      </c>
      <c r="F2422" s="67"/>
      <c r="G2422" s="542" t="s">
        <v>3486</v>
      </c>
      <c r="H2422" s="522" t="s">
        <v>3486</v>
      </c>
      <c r="I2422" s="540" t="s">
        <v>1926</v>
      </c>
      <c r="J2422" s="58"/>
    </row>
    <row r="2423" spans="1:10" ht="25.5" x14ac:dyDescent="0.2">
      <c r="A2423" s="58"/>
      <c r="B2423" s="572">
        <v>2413</v>
      </c>
      <c r="C2423" s="500" t="s">
        <v>4315</v>
      </c>
      <c r="D2423" s="426" t="s">
        <v>5246</v>
      </c>
      <c r="E2423" s="91" t="s">
        <v>4316</v>
      </c>
      <c r="F2423" s="67"/>
      <c r="G2423" s="542" t="s">
        <v>3486</v>
      </c>
      <c r="H2423" s="522" t="s">
        <v>3486</v>
      </c>
      <c r="I2423" s="540" t="s">
        <v>1926</v>
      </c>
      <c r="J2423" s="58"/>
    </row>
    <row r="2424" spans="1:10" x14ac:dyDescent="0.2">
      <c r="A2424" s="58"/>
      <c r="B2424" s="565">
        <v>2414</v>
      </c>
      <c r="C2424" s="500" t="s">
        <v>1938</v>
      </c>
      <c r="D2424" s="69" t="s">
        <v>1897</v>
      </c>
      <c r="E2424" s="70" t="s">
        <v>1939</v>
      </c>
      <c r="F2424" s="67"/>
      <c r="G2424" s="542" t="s">
        <v>3486</v>
      </c>
      <c r="H2424" s="522" t="s">
        <v>3486</v>
      </c>
      <c r="I2424" s="540" t="s">
        <v>1926</v>
      </c>
      <c r="J2424" s="58"/>
    </row>
    <row r="2425" spans="1:10" ht="25.5" x14ac:dyDescent="0.2">
      <c r="A2425" s="58"/>
      <c r="B2425" s="565">
        <v>2415</v>
      </c>
      <c r="C2425" s="500" t="s">
        <v>3079</v>
      </c>
      <c r="D2425" s="69" t="s">
        <v>3076</v>
      </c>
      <c r="E2425" s="70" t="s">
        <v>3093</v>
      </c>
      <c r="F2425" s="67"/>
      <c r="G2425" s="542" t="s">
        <v>3486</v>
      </c>
      <c r="H2425" s="522" t="s">
        <v>3486</v>
      </c>
      <c r="I2425" s="540" t="s">
        <v>1926</v>
      </c>
      <c r="J2425" s="58"/>
    </row>
    <row r="2426" spans="1:10" x14ac:dyDescent="0.2">
      <c r="A2426" s="58"/>
      <c r="B2426" s="565">
        <v>2416</v>
      </c>
      <c r="C2426" s="500" t="s">
        <v>1927</v>
      </c>
      <c r="D2426" s="69" t="s">
        <v>5334</v>
      </c>
      <c r="E2426" s="70" t="s">
        <v>3086</v>
      </c>
      <c r="F2426" s="67"/>
      <c r="G2426" s="542" t="s">
        <v>3486</v>
      </c>
      <c r="H2426" s="522" t="s">
        <v>3486</v>
      </c>
      <c r="I2426" s="540" t="s">
        <v>1926</v>
      </c>
      <c r="J2426" s="58"/>
    </row>
    <row r="2427" spans="1:10" x14ac:dyDescent="0.2">
      <c r="A2427" s="58"/>
      <c r="B2427" s="572">
        <v>2417</v>
      </c>
      <c r="C2427" s="500" t="s">
        <v>2027</v>
      </c>
      <c r="D2427" s="69" t="s">
        <v>2028</v>
      </c>
      <c r="E2427" s="70" t="s">
        <v>2029</v>
      </c>
      <c r="F2427" s="67"/>
      <c r="G2427" s="542" t="s">
        <v>3486</v>
      </c>
      <c r="H2427" s="522" t="s">
        <v>3486</v>
      </c>
      <c r="I2427" s="540" t="s">
        <v>1926</v>
      </c>
      <c r="J2427" s="58"/>
    </row>
    <row r="2428" spans="1:10" x14ac:dyDescent="0.2">
      <c r="A2428" s="58"/>
      <c r="B2428" s="572">
        <v>2418</v>
      </c>
      <c r="C2428" s="500" t="s">
        <v>5093</v>
      </c>
      <c r="D2428" s="69" t="s">
        <v>4998</v>
      </c>
      <c r="E2428" s="70" t="s">
        <v>5095</v>
      </c>
      <c r="F2428" s="67"/>
      <c r="G2428" s="542" t="s">
        <v>3486</v>
      </c>
      <c r="H2428" s="522" t="s">
        <v>3486</v>
      </c>
      <c r="I2428" s="540" t="s">
        <v>1926</v>
      </c>
      <c r="J2428" s="58"/>
    </row>
    <row r="2429" spans="1:10" x14ac:dyDescent="0.2">
      <c r="A2429" s="58"/>
      <c r="B2429" s="565">
        <v>2419</v>
      </c>
      <c r="C2429" s="500" t="s">
        <v>1691</v>
      </c>
      <c r="D2429" s="69" t="s">
        <v>5942</v>
      </c>
      <c r="E2429" s="70" t="s">
        <v>3097</v>
      </c>
      <c r="F2429" s="67"/>
      <c r="G2429" s="542" t="s">
        <v>3486</v>
      </c>
      <c r="H2429" s="522" t="s">
        <v>3486</v>
      </c>
      <c r="I2429" s="540" t="s">
        <v>1926</v>
      </c>
      <c r="J2429" s="58"/>
    </row>
    <row r="2430" spans="1:10" ht="25.5" x14ac:dyDescent="0.2">
      <c r="A2430" s="58"/>
      <c r="B2430" s="565">
        <v>2420</v>
      </c>
      <c r="C2430" s="500" t="s">
        <v>1936</v>
      </c>
      <c r="D2430" s="69" t="s">
        <v>1937</v>
      </c>
      <c r="E2430" s="70" t="s">
        <v>3089</v>
      </c>
      <c r="F2430" s="67"/>
      <c r="G2430" s="542" t="s">
        <v>3486</v>
      </c>
      <c r="H2430" s="522" t="s">
        <v>3486</v>
      </c>
      <c r="I2430" s="540" t="s">
        <v>1926</v>
      </c>
      <c r="J2430" s="58"/>
    </row>
    <row r="2431" spans="1:10" x14ac:dyDescent="0.2">
      <c r="A2431" s="58"/>
      <c r="B2431" s="565">
        <v>2421</v>
      </c>
      <c r="C2431" s="500" t="s">
        <v>5055</v>
      </c>
      <c r="D2431" s="426" t="s">
        <v>5056</v>
      </c>
      <c r="E2431" s="91" t="s">
        <v>5057</v>
      </c>
      <c r="F2431" s="67"/>
      <c r="G2431" s="542" t="s">
        <v>3486</v>
      </c>
      <c r="H2431" s="522" t="s">
        <v>3486</v>
      </c>
      <c r="I2431" s="540" t="s">
        <v>1926</v>
      </c>
      <c r="J2431" s="58"/>
    </row>
    <row r="2432" spans="1:10" ht="25.5" x14ac:dyDescent="0.2">
      <c r="A2432" s="58"/>
      <c r="B2432" s="572">
        <v>2422</v>
      </c>
      <c r="C2432" s="500" t="s">
        <v>1935</v>
      </c>
      <c r="D2432" s="69" t="s">
        <v>1937</v>
      </c>
      <c r="E2432" s="70" t="s">
        <v>3088</v>
      </c>
      <c r="F2432" s="67"/>
      <c r="G2432" s="542" t="s">
        <v>3486</v>
      </c>
      <c r="H2432" s="522" t="s">
        <v>3486</v>
      </c>
      <c r="I2432" s="540" t="s">
        <v>1926</v>
      </c>
      <c r="J2432" s="58"/>
    </row>
    <row r="2433" spans="1:10" x14ac:dyDescent="0.2">
      <c r="A2433" s="58"/>
      <c r="B2433" s="572">
        <v>2423</v>
      </c>
      <c r="C2433" s="500" t="s">
        <v>5094</v>
      </c>
      <c r="D2433" s="69" t="s">
        <v>4998</v>
      </c>
      <c r="E2433" s="70" t="s">
        <v>5096</v>
      </c>
      <c r="F2433" s="67"/>
      <c r="G2433" s="542" t="s">
        <v>3486</v>
      </c>
      <c r="H2433" s="522" t="s">
        <v>3486</v>
      </c>
      <c r="I2433" s="540" t="s">
        <v>1926</v>
      </c>
      <c r="J2433" s="58"/>
    </row>
    <row r="2434" spans="1:10" ht="25.5" x14ac:dyDescent="0.2">
      <c r="A2434" s="58"/>
      <c r="B2434" s="565">
        <v>2424</v>
      </c>
      <c r="C2434" s="500" t="s">
        <v>2031</v>
      </c>
      <c r="D2434" s="69" t="s">
        <v>2028</v>
      </c>
      <c r="E2434" s="70" t="s">
        <v>2032</v>
      </c>
      <c r="F2434" s="67"/>
      <c r="G2434" s="542" t="s">
        <v>3486</v>
      </c>
      <c r="H2434" s="522" t="s">
        <v>3486</v>
      </c>
      <c r="I2434" s="540" t="s">
        <v>1926</v>
      </c>
      <c r="J2434" s="58"/>
    </row>
    <row r="2435" spans="1:10" ht="25.5" x14ac:dyDescent="0.2">
      <c r="A2435" s="58"/>
      <c r="B2435" s="565">
        <v>2425</v>
      </c>
      <c r="C2435" s="500" t="s">
        <v>5315</v>
      </c>
      <c r="D2435" s="69" t="s">
        <v>7306</v>
      </c>
      <c r="E2435" s="70" t="s">
        <v>5845</v>
      </c>
      <c r="F2435" s="67"/>
      <c r="G2435" s="542" t="s">
        <v>3486</v>
      </c>
      <c r="H2435" s="522" t="s">
        <v>3486</v>
      </c>
      <c r="I2435" s="540" t="s">
        <v>1926</v>
      </c>
      <c r="J2435" s="58"/>
    </row>
    <row r="2436" spans="1:10" ht="38.25" x14ac:dyDescent="0.2">
      <c r="A2436" s="58"/>
      <c r="B2436" s="565">
        <v>2426</v>
      </c>
      <c r="C2436" s="500" t="s">
        <v>5100</v>
      </c>
      <c r="D2436" s="69" t="s">
        <v>6004</v>
      </c>
      <c r="E2436" s="70" t="s">
        <v>6005</v>
      </c>
      <c r="F2436" s="67"/>
      <c r="G2436" s="542" t="s">
        <v>3486</v>
      </c>
      <c r="H2436" s="522" t="s">
        <v>3486</v>
      </c>
      <c r="I2436" s="540" t="s">
        <v>1926</v>
      </c>
      <c r="J2436" s="58"/>
    </row>
    <row r="2437" spans="1:10" ht="25.5" x14ac:dyDescent="0.2">
      <c r="A2437" s="58"/>
      <c r="B2437" s="572">
        <v>2427</v>
      </c>
      <c r="C2437" s="500" t="s">
        <v>6511</v>
      </c>
      <c r="D2437" s="426" t="s">
        <v>7755</v>
      </c>
      <c r="E2437" s="91" t="s">
        <v>6512</v>
      </c>
      <c r="F2437" s="67"/>
      <c r="G2437" s="542" t="s">
        <v>3486</v>
      </c>
      <c r="H2437" s="522" t="s">
        <v>3486</v>
      </c>
      <c r="I2437" s="540" t="s">
        <v>1926</v>
      </c>
      <c r="J2437" s="58"/>
    </row>
    <row r="2438" spans="1:10" x14ac:dyDescent="0.2">
      <c r="A2438" s="58"/>
      <c r="B2438" s="572">
        <v>2428</v>
      </c>
      <c r="C2438" s="500" t="s">
        <v>2022</v>
      </c>
      <c r="D2438" s="69" t="s">
        <v>2023</v>
      </c>
      <c r="E2438" s="70" t="s">
        <v>1054</v>
      </c>
      <c r="F2438" s="67"/>
      <c r="G2438" s="542" t="s">
        <v>3486</v>
      </c>
      <c r="H2438" s="522" t="s">
        <v>3486</v>
      </c>
      <c r="I2438" s="540" t="s">
        <v>1926</v>
      </c>
      <c r="J2438" s="58"/>
    </row>
    <row r="2439" spans="1:10" x14ac:dyDescent="0.2">
      <c r="A2439" s="58"/>
      <c r="B2439" s="565">
        <v>2429</v>
      </c>
      <c r="C2439" s="500" t="s">
        <v>3674</v>
      </c>
      <c r="D2439" s="426" t="s">
        <v>5593</v>
      </c>
      <c r="E2439" s="91" t="s">
        <v>7834</v>
      </c>
      <c r="F2439" s="67"/>
      <c r="G2439" s="542" t="s">
        <v>3486</v>
      </c>
      <c r="H2439" s="522" t="s">
        <v>3486</v>
      </c>
      <c r="I2439" s="540" t="s">
        <v>1926</v>
      </c>
      <c r="J2439" s="58"/>
    </row>
    <row r="2440" spans="1:10" ht="25.5" x14ac:dyDescent="0.2">
      <c r="A2440" s="58"/>
      <c r="B2440" s="565">
        <v>2430</v>
      </c>
      <c r="C2440" s="500" t="s">
        <v>1932</v>
      </c>
      <c r="D2440" s="69" t="s">
        <v>5511</v>
      </c>
      <c r="E2440" s="70" t="s">
        <v>3099</v>
      </c>
      <c r="F2440" s="67"/>
      <c r="G2440" s="542" t="s">
        <v>3486</v>
      </c>
      <c r="H2440" s="522" t="s">
        <v>3486</v>
      </c>
      <c r="I2440" s="540" t="s">
        <v>1926</v>
      </c>
      <c r="J2440" s="58"/>
    </row>
    <row r="2441" spans="1:10" x14ac:dyDescent="0.2">
      <c r="A2441" s="58"/>
      <c r="B2441" s="565">
        <v>2431</v>
      </c>
      <c r="C2441" s="500" t="s">
        <v>800</v>
      </c>
      <c r="D2441" s="69" t="s">
        <v>802</v>
      </c>
      <c r="E2441" s="70" t="s">
        <v>803</v>
      </c>
      <c r="F2441" s="67"/>
      <c r="G2441" s="542" t="s">
        <v>3486</v>
      </c>
      <c r="H2441" s="522" t="s">
        <v>3486</v>
      </c>
      <c r="I2441" s="540" t="s">
        <v>1926</v>
      </c>
      <c r="J2441" s="58"/>
    </row>
    <row r="2442" spans="1:10" ht="25.5" x14ac:dyDescent="0.2">
      <c r="A2442" s="58"/>
      <c r="B2442" s="572">
        <v>2432</v>
      </c>
      <c r="C2442" s="500" t="s">
        <v>1942</v>
      </c>
      <c r="D2442" s="69" t="s">
        <v>6025</v>
      </c>
      <c r="E2442" s="70" t="s">
        <v>1943</v>
      </c>
      <c r="F2442" s="67"/>
      <c r="G2442" s="542" t="s">
        <v>3486</v>
      </c>
      <c r="H2442" s="522" t="s">
        <v>3486</v>
      </c>
      <c r="I2442" s="540" t="s">
        <v>1926</v>
      </c>
      <c r="J2442" s="58"/>
    </row>
    <row r="2443" spans="1:10" ht="25.5" x14ac:dyDescent="0.2">
      <c r="A2443" s="58"/>
      <c r="B2443" s="572">
        <v>2433</v>
      </c>
      <c r="C2443" s="500" t="s">
        <v>4329</v>
      </c>
      <c r="D2443" s="426" t="s">
        <v>4330</v>
      </c>
      <c r="E2443" s="91" t="s">
        <v>4331</v>
      </c>
      <c r="F2443" s="67"/>
      <c r="G2443" s="542" t="s">
        <v>3486</v>
      </c>
      <c r="H2443" s="522" t="s">
        <v>3486</v>
      </c>
      <c r="I2443" s="540" t="s">
        <v>1926</v>
      </c>
      <c r="J2443" s="58"/>
    </row>
    <row r="2444" spans="1:10" x14ac:dyDescent="0.2">
      <c r="A2444" s="58"/>
      <c r="B2444" s="565">
        <v>2434</v>
      </c>
      <c r="C2444" s="500" t="s">
        <v>6006</v>
      </c>
      <c r="D2444" s="69" t="s">
        <v>3180</v>
      </c>
      <c r="E2444" s="70" t="s">
        <v>6007</v>
      </c>
      <c r="F2444" s="67"/>
      <c r="G2444" s="542" t="s">
        <v>3486</v>
      </c>
      <c r="H2444" s="522" t="s">
        <v>3486</v>
      </c>
      <c r="I2444" s="540" t="s">
        <v>1926</v>
      </c>
      <c r="J2444" s="58"/>
    </row>
    <row r="2445" spans="1:10" x14ac:dyDescent="0.2">
      <c r="A2445" s="58"/>
      <c r="B2445" s="565">
        <v>2435</v>
      </c>
      <c r="C2445" s="500" t="s">
        <v>1931</v>
      </c>
      <c r="D2445" s="69" t="s">
        <v>1933</v>
      </c>
      <c r="E2445" s="70" t="s">
        <v>1696</v>
      </c>
      <c r="F2445" s="67"/>
      <c r="G2445" s="542" t="s">
        <v>3486</v>
      </c>
      <c r="H2445" s="522" t="s">
        <v>3486</v>
      </c>
      <c r="I2445" s="540" t="s">
        <v>1926</v>
      </c>
      <c r="J2445" s="58"/>
    </row>
    <row r="2446" spans="1:10" x14ac:dyDescent="0.2">
      <c r="A2446" s="58"/>
      <c r="B2446" s="565">
        <v>2436</v>
      </c>
      <c r="C2446" s="500" t="s">
        <v>5515</v>
      </c>
      <c r="D2446" s="69" t="s">
        <v>5516</v>
      </c>
      <c r="E2446" s="70" t="s">
        <v>3091</v>
      </c>
      <c r="F2446" s="67"/>
      <c r="G2446" s="542" t="s">
        <v>3486</v>
      </c>
      <c r="H2446" s="522" t="s">
        <v>3486</v>
      </c>
      <c r="I2446" s="540" t="s">
        <v>1926</v>
      </c>
      <c r="J2446" s="58"/>
    </row>
    <row r="2447" spans="1:10" x14ac:dyDescent="0.2">
      <c r="A2447" s="58"/>
      <c r="B2447" s="572">
        <v>2437</v>
      </c>
      <c r="C2447" s="500" t="s">
        <v>5514</v>
      </c>
      <c r="D2447" s="69" t="s">
        <v>5516</v>
      </c>
      <c r="E2447" s="70" t="s">
        <v>3090</v>
      </c>
      <c r="F2447" s="67"/>
      <c r="G2447" s="542" t="s">
        <v>3486</v>
      </c>
      <c r="H2447" s="522" t="s">
        <v>3486</v>
      </c>
      <c r="I2447" s="540" t="s">
        <v>1926</v>
      </c>
      <c r="J2447" s="58"/>
    </row>
    <row r="2448" spans="1:10" x14ac:dyDescent="0.2">
      <c r="A2448" s="58"/>
      <c r="B2448" s="572">
        <v>2438</v>
      </c>
      <c r="C2448" s="500" t="s">
        <v>2019</v>
      </c>
      <c r="D2448" s="69" t="s">
        <v>4824</v>
      </c>
      <c r="E2448" s="70" t="s">
        <v>2020</v>
      </c>
      <c r="F2448" s="67"/>
      <c r="G2448" s="542" t="s">
        <v>3486</v>
      </c>
      <c r="H2448" s="522" t="s">
        <v>3486</v>
      </c>
      <c r="I2448" s="540" t="s">
        <v>1926</v>
      </c>
      <c r="J2448" s="58"/>
    </row>
    <row r="2449" spans="1:10" ht="25.5" x14ac:dyDescent="0.2">
      <c r="A2449" s="58"/>
      <c r="B2449" s="565">
        <v>2439</v>
      </c>
      <c r="C2449" s="500" t="s">
        <v>2024</v>
      </c>
      <c r="D2449" s="69" t="s">
        <v>2025</v>
      </c>
      <c r="E2449" s="70" t="s">
        <v>2026</v>
      </c>
      <c r="F2449" s="67"/>
      <c r="G2449" s="542" t="s">
        <v>3486</v>
      </c>
      <c r="H2449" s="522" t="s">
        <v>3486</v>
      </c>
      <c r="I2449" s="540" t="s">
        <v>1926</v>
      </c>
      <c r="J2449" s="58"/>
    </row>
    <row r="2450" spans="1:10" ht="89.25" x14ac:dyDescent="0.2">
      <c r="A2450" s="58"/>
      <c r="B2450" s="565">
        <v>2440</v>
      </c>
      <c r="C2450" s="500" t="s">
        <v>1057</v>
      </c>
      <c r="D2450" s="69" t="s">
        <v>1794</v>
      </c>
      <c r="E2450" s="70" t="s">
        <v>1795</v>
      </c>
      <c r="F2450" s="67"/>
      <c r="G2450" s="542" t="s">
        <v>3486</v>
      </c>
      <c r="H2450" s="522" t="s">
        <v>3486</v>
      </c>
      <c r="I2450" s="540" t="s">
        <v>1926</v>
      </c>
      <c r="J2450" s="58"/>
    </row>
    <row r="2451" spans="1:10" ht="38.25" x14ac:dyDescent="0.2">
      <c r="A2451" s="58"/>
      <c r="B2451" s="565">
        <v>2441</v>
      </c>
      <c r="C2451" s="500" t="s">
        <v>1921</v>
      </c>
      <c r="D2451" s="426" t="s">
        <v>828</v>
      </c>
      <c r="E2451" s="91" t="s">
        <v>829</v>
      </c>
      <c r="F2451" s="67"/>
      <c r="G2451" s="542" t="s">
        <v>3486</v>
      </c>
      <c r="H2451" s="522" t="s">
        <v>3486</v>
      </c>
      <c r="I2451" s="540" t="s">
        <v>1926</v>
      </c>
      <c r="J2451" s="58"/>
    </row>
    <row r="2452" spans="1:10" ht="38.25" x14ac:dyDescent="0.2">
      <c r="A2452" s="58"/>
      <c r="B2452" s="572">
        <v>2442</v>
      </c>
      <c r="C2452" s="500" t="s">
        <v>798</v>
      </c>
      <c r="D2452" s="69" t="s">
        <v>801</v>
      </c>
      <c r="E2452" s="70" t="s">
        <v>1793</v>
      </c>
      <c r="F2452" s="67"/>
      <c r="G2452" s="542" t="s">
        <v>3486</v>
      </c>
      <c r="H2452" s="522" t="s">
        <v>3486</v>
      </c>
      <c r="I2452" s="540" t="s">
        <v>1926</v>
      </c>
      <c r="J2452" s="58"/>
    </row>
    <row r="2453" spans="1:10" x14ac:dyDescent="0.2">
      <c r="A2453" s="58"/>
      <c r="B2453" s="572">
        <v>2443</v>
      </c>
      <c r="C2453" s="500" t="s">
        <v>1164</v>
      </c>
      <c r="D2453" s="69" t="s">
        <v>1873</v>
      </c>
      <c r="E2453" s="70" t="s">
        <v>1166</v>
      </c>
      <c r="F2453" s="67"/>
      <c r="G2453" s="542" t="s">
        <v>3486</v>
      </c>
      <c r="H2453" s="522" t="s">
        <v>3486</v>
      </c>
      <c r="I2453" s="540" t="s">
        <v>1926</v>
      </c>
      <c r="J2453" s="58"/>
    </row>
    <row r="2454" spans="1:10" x14ac:dyDescent="0.2">
      <c r="A2454" s="58"/>
      <c r="B2454" s="565">
        <v>2444</v>
      </c>
      <c r="C2454" s="500" t="s">
        <v>1165</v>
      </c>
      <c r="D2454" s="69" t="s">
        <v>1873</v>
      </c>
      <c r="E2454" s="70" t="s">
        <v>1167</v>
      </c>
      <c r="F2454" s="67"/>
      <c r="G2454" s="542" t="s">
        <v>3486</v>
      </c>
      <c r="H2454" s="522" t="s">
        <v>3486</v>
      </c>
      <c r="I2454" s="540" t="s">
        <v>1926</v>
      </c>
      <c r="J2454" s="58"/>
    </row>
    <row r="2455" spans="1:10" ht="25.5" x14ac:dyDescent="0.2">
      <c r="A2455" s="58"/>
      <c r="B2455" s="565">
        <v>2445</v>
      </c>
      <c r="C2455" s="500" t="s">
        <v>7696</v>
      </c>
      <c r="D2455" s="426" t="s">
        <v>7692</v>
      </c>
      <c r="E2455" s="91" t="s">
        <v>7697</v>
      </c>
      <c r="F2455" s="67"/>
      <c r="G2455" s="542"/>
      <c r="H2455" s="522"/>
      <c r="I2455" s="540"/>
      <c r="J2455" s="58"/>
    </row>
    <row r="2456" spans="1:10" x14ac:dyDescent="0.2">
      <c r="A2456" s="58"/>
      <c r="B2456" s="565">
        <v>2446</v>
      </c>
      <c r="C2456" s="500" t="s">
        <v>2030</v>
      </c>
      <c r="D2456" s="69" t="s">
        <v>2028</v>
      </c>
      <c r="E2456" s="70" t="s">
        <v>1880</v>
      </c>
      <c r="F2456" s="67"/>
      <c r="G2456" s="542" t="s">
        <v>3486</v>
      </c>
      <c r="H2456" s="522" t="s">
        <v>3486</v>
      </c>
      <c r="I2456" s="540" t="s">
        <v>1926</v>
      </c>
      <c r="J2456" s="58"/>
    </row>
    <row r="2457" spans="1:10" x14ac:dyDescent="0.2">
      <c r="A2457" s="58"/>
      <c r="B2457" s="572">
        <v>2447</v>
      </c>
      <c r="C2457" s="500" t="s">
        <v>1697</v>
      </c>
      <c r="D2457" s="426" t="s">
        <v>7217</v>
      </c>
      <c r="E2457" s="91" t="s">
        <v>9176</v>
      </c>
      <c r="F2457" s="67"/>
      <c r="G2457" s="542"/>
      <c r="H2457" s="522"/>
      <c r="I2457" s="540" t="s">
        <v>1926</v>
      </c>
      <c r="J2457" s="58"/>
    </row>
    <row r="2458" spans="1:10" ht="38.25" x14ac:dyDescent="0.2">
      <c r="A2458" s="58"/>
      <c r="B2458" s="572">
        <v>2448</v>
      </c>
      <c r="C2458" s="500" t="s">
        <v>1692</v>
      </c>
      <c r="D2458" s="426" t="s">
        <v>4325</v>
      </c>
      <c r="E2458" s="91" t="s">
        <v>4326</v>
      </c>
      <c r="F2458" s="67"/>
      <c r="G2458" s="542" t="s">
        <v>3486</v>
      </c>
      <c r="H2458" s="522" t="s">
        <v>3486</v>
      </c>
      <c r="I2458" s="540" t="s">
        <v>1926</v>
      </c>
      <c r="J2458" s="58"/>
    </row>
    <row r="2459" spans="1:10" x14ac:dyDescent="0.2">
      <c r="A2459" s="58"/>
      <c r="B2459" s="565">
        <v>2449</v>
      </c>
      <c r="C2459" s="500" t="s">
        <v>2013</v>
      </c>
      <c r="D2459" s="69" t="s">
        <v>2014</v>
      </c>
      <c r="E2459" s="70" t="s">
        <v>2015</v>
      </c>
      <c r="F2459" s="67"/>
      <c r="G2459" s="542" t="s">
        <v>3486</v>
      </c>
      <c r="H2459" s="522" t="s">
        <v>3486</v>
      </c>
      <c r="I2459" s="540" t="s">
        <v>1926</v>
      </c>
      <c r="J2459" s="58"/>
    </row>
    <row r="2460" spans="1:10" x14ac:dyDescent="0.2">
      <c r="A2460" s="58"/>
      <c r="B2460" s="565">
        <v>2450</v>
      </c>
      <c r="C2460" s="500" t="s">
        <v>905</v>
      </c>
      <c r="D2460" s="69" t="s">
        <v>906</v>
      </c>
      <c r="E2460" s="294" t="s">
        <v>907</v>
      </c>
      <c r="F2460" s="67"/>
      <c r="G2460" s="542" t="s">
        <v>3486</v>
      </c>
      <c r="H2460" s="522" t="s">
        <v>3486</v>
      </c>
      <c r="I2460" s="540" t="s">
        <v>1926</v>
      </c>
      <c r="J2460" s="58"/>
    </row>
    <row r="2461" spans="1:10" x14ac:dyDescent="0.2">
      <c r="A2461" s="58"/>
      <c r="B2461" s="565">
        <v>2451</v>
      </c>
      <c r="C2461" s="500" t="s">
        <v>5312</v>
      </c>
      <c r="D2461" s="69" t="s">
        <v>5314</v>
      </c>
      <c r="E2461" s="70" t="s">
        <v>5316</v>
      </c>
      <c r="F2461" s="67"/>
      <c r="G2461" s="542" t="s">
        <v>3486</v>
      </c>
      <c r="H2461" s="522" t="s">
        <v>3486</v>
      </c>
      <c r="I2461" s="540" t="s">
        <v>1926</v>
      </c>
      <c r="J2461" s="58"/>
    </row>
    <row r="2462" spans="1:10" x14ac:dyDescent="0.2">
      <c r="A2462" s="58"/>
      <c r="B2462" s="572">
        <v>2452</v>
      </c>
      <c r="C2462" s="500" t="s">
        <v>2053</v>
      </c>
      <c r="D2462" s="69" t="s">
        <v>2048</v>
      </c>
      <c r="E2462" s="70" t="s">
        <v>2054</v>
      </c>
      <c r="F2462" s="67"/>
      <c r="G2462" s="542"/>
      <c r="H2462" s="522" t="s">
        <v>3486</v>
      </c>
      <c r="I2462" s="540" t="s">
        <v>1926</v>
      </c>
      <c r="J2462" s="58"/>
    </row>
    <row r="2463" spans="1:10" x14ac:dyDescent="0.2">
      <c r="A2463" s="58"/>
      <c r="B2463" s="572">
        <v>2453</v>
      </c>
      <c r="C2463" s="500" t="s">
        <v>1695</v>
      </c>
      <c r="D2463" s="69" t="s">
        <v>4668</v>
      </c>
      <c r="E2463" s="70" t="s">
        <v>3095</v>
      </c>
      <c r="F2463" s="67"/>
      <c r="G2463" s="542" t="s">
        <v>3486</v>
      </c>
      <c r="H2463" s="522" t="s">
        <v>3486</v>
      </c>
      <c r="I2463" s="540" t="s">
        <v>1926</v>
      </c>
      <c r="J2463" s="58"/>
    </row>
    <row r="2464" spans="1:10" ht="25.5" x14ac:dyDescent="0.2">
      <c r="A2464" s="58"/>
      <c r="B2464" s="565">
        <v>2454</v>
      </c>
      <c r="C2464" s="500" t="s">
        <v>3100</v>
      </c>
      <c r="D2464" s="69" t="s">
        <v>6008</v>
      </c>
      <c r="E2464" s="70" t="s">
        <v>6009</v>
      </c>
      <c r="F2464" s="67"/>
      <c r="G2464" s="542" t="s">
        <v>3486</v>
      </c>
      <c r="H2464" s="522" t="s">
        <v>3486</v>
      </c>
      <c r="I2464" s="540" t="s">
        <v>1926</v>
      </c>
      <c r="J2464" s="58"/>
    </row>
    <row r="2465" spans="1:10" ht="38.25" x14ac:dyDescent="0.2">
      <c r="A2465" s="58"/>
      <c r="B2465" s="565">
        <v>2455</v>
      </c>
      <c r="C2465" s="500" t="s">
        <v>5097</v>
      </c>
      <c r="D2465" s="426" t="s">
        <v>13322</v>
      </c>
      <c r="E2465" s="91" t="s">
        <v>13326</v>
      </c>
      <c r="F2465" s="67"/>
      <c r="G2465" s="542"/>
      <c r="H2465" s="522"/>
      <c r="I2465" s="540"/>
      <c r="J2465" s="58"/>
    </row>
    <row r="2466" spans="1:10" x14ac:dyDescent="0.2">
      <c r="A2466" s="58"/>
      <c r="B2466" s="565">
        <v>2456</v>
      </c>
      <c r="C2466" s="500" t="s">
        <v>1941</v>
      </c>
      <c r="D2466" s="69" t="s">
        <v>5246</v>
      </c>
      <c r="E2466" s="70" t="s">
        <v>5512</v>
      </c>
      <c r="F2466" s="67"/>
      <c r="G2466" s="542" t="s">
        <v>3486</v>
      </c>
      <c r="H2466" s="522" t="s">
        <v>3486</v>
      </c>
      <c r="I2466" s="540" t="s">
        <v>1926</v>
      </c>
      <c r="J2466" s="58"/>
    </row>
    <row r="2467" spans="1:10" ht="38.25" x14ac:dyDescent="0.2">
      <c r="A2467" s="58"/>
      <c r="B2467" s="572">
        <v>2457</v>
      </c>
      <c r="C2467" s="500" t="s">
        <v>5517</v>
      </c>
      <c r="D2467" s="426" t="s">
        <v>4327</v>
      </c>
      <c r="E2467" s="91" t="s">
        <v>4328</v>
      </c>
      <c r="F2467" s="67"/>
      <c r="G2467" s="542" t="s">
        <v>3486</v>
      </c>
      <c r="H2467" s="522" t="s">
        <v>3486</v>
      </c>
      <c r="I2467" s="540" t="s">
        <v>1926</v>
      </c>
      <c r="J2467" s="58"/>
    </row>
    <row r="2468" spans="1:10" ht="25.5" x14ac:dyDescent="0.2">
      <c r="A2468" s="58"/>
      <c r="B2468" s="572">
        <v>2458</v>
      </c>
      <c r="C2468" s="500" t="s">
        <v>6609</v>
      </c>
      <c r="D2468" s="426" t="s">
        <v>4456</v>
      </c>
      <c r="E2468" s="91" t="s">
        <v>6610</v>
      </c>
      <c r="F2468" s="67"/>
      <c r="G2468" s="542"/>
      <c r="H2468" s="522"/>
      <c r="I2468" s="540"/>
      <c r="J2468" s="58"/>
    </row>
    <row r="2469" spans="1:10" x14ac:dyDescent="0.2">
      <c r="A2469" s="58"/>
      <c r="B2469" s="565">
        <v>2459</v>
      </c>
      <c r="C2469" s="500" t="s">
        <v>3084</v>
      </c>
      <c r="D2469" s="69" t="s">
        <v>3190</v>
      </c>
      <c r="E2469" s="91" t="s">
        <v>3083</v>
      </c>
      <c r="F2469" s="67"/>
      <c r="G2469" s="542" t="s">
        <v>3486</v>
      </c>
      <c r="H2469" s="522" t="s">
        <v>3486</v>
      </c>
      <c r="I2469" s="540" t="s">
        <v>1926</v>
      </c>
      <c r="J2469" s="58"/>
    </row>
    <row r="2470" spans="1:10" ht="25.5" x14ac:dyDescent="0.2">
      <c r="A2470" s="58"/>
      <c r="B2470" s="565">
        <v>2460</v>
      </c>
      <c r="C2470" s="500" t="s">
        <v>2021</v>
      </c>
      <c r="D2470" s="69" t="s">
        <v>1049</v>
      </c>
      <c r="E2470" s="70" t="s">
        <v>1053</v>
      </c>
      <c r="F2470" s="67"/>
      <c r="G2470" s="542" t="s">
        <v>3486</v>
      </c>
      <c r="H2470" s="522" t="s">
        <v>3486</v>
      </c>
      <c r="I2470" s="540" t="s">
        <v>1926</v>
      </c>
      <c r="J2470" s="58"/>
    </row>
    <row r="2471" spans="1:10" x14ac:dyDescent="0.2">
      <c r="A2471" s="58"/>
      <c r="B2471" s="565">
        <v>2461</v>
      </c>
      <c r="C2471" s="500" t="s">
        <v>3101</v>
      </c>
      <c r="D2471" s="69" t="s">
        <v>2427</v>
      </c>
      <c r="E2471" s="70" t="s">
        <v>3102</v>
      </c>
      <c r="F2471" s="67"/>
      <c r="G2471" s="542" t="s">
        <v>3486</v>
      </c>
      <c r="H2471" s="522" t="s">
        <v>3486</v>
      </c>
      <c r="I2471" s="540" t="s">
        <v>1926</v>
      </c>
      <c r="J2471" s="58"/>
    </row>
    <row r="2472" spans="1:10" ht="25.5" x14ac:dyDescent="0.2">
      <c r="A2472" s="58"/>
      <c r="B2472" s="572">
        <v>2462</v>
      </c>
      <c r="C2472" s="500" t="s">
        <v>1918</v>
      </c>
      <c r="D2472" s="69" t="s">
        <v>3902</v>
      </c>
      <c r="E2472" s="70" t="s">
        <v>1919</v>
      </c>
      <c r="F2472" s="67"/>
      <c r="G2472" s="542" t="s">
        <v>3486</v>
      </c>
      <c r="H2472" s="522" t="s">
        <v>3486</v>
      </c>
      <c r="I2472" s="540" t="s">
        <v>1926</v>
      </c>
      <c r="J2472" s="58"/>
    </row>
    <row r="2473" spans="1:10" x14ac:dyDescent="0.2">
      <c r="A2473" s="58"/>
      <c r="B2473" s="572">
        <v>2463</v>
      </c>
      <c r="C2473" s="500" t="s">
        <v>1689</v>
      </c>
      <c r="D2473" s="69" t="s">
        <v>6030</v>
      </c>
      <c r="E2473" s="70" t="s">
        <v>5513</v>
      </c>
      <c r="F2473" s="67"/>
      <c r="G2473" s="542" t="s">
        <v>3486</v>
      </c>
      <c r="H2473" s="522" t="s">
        <v>3486</v>
      </c>
      <c r="I2473" s="540" t="s">
        <v>1926</v>
      </c>
      <c r="J2473" s="58"/>
    </row>
    <row r="2474" spans="1:10" x14ac:dyDescent="0.2">
      <c r="A2474" s="58"/>
      <c r="B2474" s="565">
        <v>2464</v>
      </c>
      <c r="C2474" s="500" t="s">
        <v>1924</v>
      </c>
      <c r="D2474" s="69" t="s">
        <v>6155</v>
      </c>
      <c r="E2474" s="70" t="s">
        <v>3085</v>
      </c>
      <c r="F2474" s="67"/>
      <c r="G2474" s="542" t="s">
        <v>3486</v>
      </c>
      <c r="H2474" s="522" t="s">
        <v>3486</v>
      </c>
      <c r="I2474" s="540" t="s">
        <v>1926</v>
      </c>
      <c r="J2474" s="58"/>
    </row>
    <row r="2475" spans="1:10" x14ac:dyDescent="0.2">
      <c r="A2475" s="58"/>
      <c r="B2475" s="565">
        <v>2465</v>
      </c>
      <c r="C2475" s="500" t="s">
        <v>3080</v>
      </c>
      <c r="D2475" s="69" t="s">
        <v>3076</v>
      </c>
      <c r="E2475" s="70" t="s">
        <v>3094</v>
      </c>
      <c r="F2475" s="67"/>
      <c r="G2475" s="542" t="s">
        <v>3486</v>
      </c>
      <c r="H2475" s="522" t="s">
        <v>3486</v>
      </c>
      <c r="I2475" s="540" t="s">
        <v>1926</v>
      </c>
      <c r="J2475" s="58"/>
    </row>
    <row r="2476" spans="1:10" ht="25.5" x14ac:dyDescent="0.2">
      <c r="A2476" s="58"/>
      <c r="B2476" s="565">
        <v>2466</v>
      </c>
      <c r="C2476" s="500" t="s">
        <v>5851</v>
      </c>
      <c r="D2476" s="69" t="s">
        <v>5848</v>
      </c>
      <c r="E2476" s="70" t="s">
        <v>5852</v>
      </c>
      <c r="F2476" s="67"/>
      <c r="G2476" s="542"/>
      <c r="H2476" s="522"/>
      <c r="I2476" s="540"/>
      <c r="J2476" s="58"/>
    </row>
    <row r="2477" spans="1:10" x14ac:dyDescent="0.2">
      <c r="A2477" s="58"/>
      <c r="B2477" s="572">
        <v>2467</v>
      </c>
      <c r="C2477" s="500" t="s">
        <v>13303</v>
      </c>
      <c r="D2477" s="426" t="s">
        <v>12453</v>
      </c>
      <c r="E2477" s="91" t="s">
        <v>12456</v>
      </c>
      <c r="F2477" s="67"/>
      <c r="G2477" s="542"/>
      <c r="H2477" s="522"/>
      <c r="I2477" s="540"/>
      <c r="J2477" s="58"/>
    </row>
    <row r="2478" spans="1:10" ht="25.5" x14ac:dyDescent="0.2">
      <c r="A2478" s="58"/>
      <c r="B2478" s="572">
        <v>2468</v>
      </c>
      <c r="C2478" s="500" t="s">
        <v>13304</v>
      </c>
      <c r="D2478" s="426" t="s">
        <v>13305</v>
      </c>
      <c r="E2478" s="91" t="s">
        <v>13306</v>
      </c>
      <c r="F2478" s="67"/>
      <c r="G2478" s="542"/>
      <c r="H2478" s="522"/>
      <c r="I2478" s="540"/>
      <c r="J2478" s="58"/>
    </row>
    <row r="2479" spans="1:10" ht="25.5" x14ac:dyDescent="0.2">
      <c r="A2479" s="58"/>
      <c r="B2479" s="565">
        <v>2469</v>
      </c>
      <c r="C2479" s="500" t="s">
        <v>12455</v>
      </c>
      <c r="D2479" s="426" t="s">
        <v>12453</v>
      </c>
      <c r="E2479" s="91" t="s">
        <v>12457</v>
      </c>
      <c r="F2479" s="67"/>
      <c r="G2479" s="542"/>
      <c r="H2479" s="522"/>
      <c r="I2479" s="540"/>
      <c r="J2479" s="58"/>
    </row>
    <row r="2480" spans="1:10" ht="38.25" x14ac:dyDescent="0.2">
      <c r="A2480" s="58"/>
      <c r="B2480" s="565">
        <v>2470</v>
      </c>
      <c r="C2480" s="500" t="s">
        <v>13195</v>
      </c>
      <c r="D2480" s="426" t="s">
        <v>13158</v>
      </c>
      <c r="E2480" s="91" t="s">
        <v>13197</v>
      </c>
      <c r="F2480" s="67"/>
      <c r="G2480" s="542"/>
      <c r="H2480" s="522"/>
      <c r="I2480" s="540"/>
      <c r="J2480" s="58"/>
    </row>
    <row r="2481" spans="1:10" ht="38.25" x14ac:dyDescent="0.2">
      <c r="A2481" s="58"/>
      <c r="B2481" s="565">
        <v>2471</v>
      </c>
      <c r="C2481" s="500" t="s">
        <v>13196</v>
      </c>
      <c r="D2481" s="426" t="s">
        <v>13158</v>
      </c>
      <c r="E2481" s="91" t="s">
        <v>13198</v>
      </c>
      <c r="F2481" s="67"/>
      <c r="G2481" s="542"/>
      <c r="H2481" s="522"/>
      <c r="I2481" s="540"/>
      <c r="J2481" s="58"/>
    </row>
    <row r="2482" spans="1:10" ht="63.75" x14ac:dyDescent="0.2">
      <c r="A2482" s="58"/>
      <c r="B2482" s="572">
        <v>2472</v>
      </c>
      <c r="C2482" s="500" t="s">
        <v>13746</v>
      </c>
      <c r="D2482" s="426" t="s">
        <v>13745</v>
      </c>
      <c r="E2482" s="91" t="s">
        <v>13748</v>
      </c>
      <c r="F2482" s="67"/>
      <c r="G2482" s="542"/>
      <c r="H2482" s="522"/>
      <c r="I2482" s="540"/>
      <c r="J2482" s="58"/>
    </row>
    <row r="2483" spans="1:10" x14ac:dyDescent="0.2">
      <c r="A2483" s="58"/>
      <c r="B2483" s="572">
        <v>2473</v>
      </c>
      <c r="C2483" s="500" t="s">
        <v>14680</v>
      </c>
      <c r="D2483" s="426" t="s">
        <v>14681</v>
      </c>
      <c r="E2483" s="91" t="s">
        <v>14682</v>
      </c>
      <c r="F2483" s="67"/>
      <c r="G2483" s="542"/>
      <c r="H2483" s="522"/>
      <c r="I2483" s="540"/>
      <c r="J2483" s="58"/>
    </row>
    <row r="2484" spans="1:10" ht="38.25" x14ac:dyDescent="0.2">
      <c r="A2484" s="58"/>
      <c r="B2484" s="565">
        <v>2474</v>
      </c>
      <c r="C2484" s="500" t="s">
        <v>2071</v>
      </c>
      <c r="D2484" s="426" t="s">
        <v>11348</v>
      </c>
      <c r="E2484" s="91" t="s">
        <v>6437</v>
      </c>
      <c r="F2484" s="67"/>
      <c r="G2484" s="542" t="s">
        <v>3486</v>
      </c>
      <c r="H2484" s="522" t="s">
        <v>3486</v>
      </c>
      <c r="I2484" s="540" t="s">
        <v>1728</v>
      </c>
      <c r="J2484" s="58"/>
    </row>
    <row r="2485" spans="1:10" ht="38.25" x14ac:dyDescent="0.2">
      <c r="A2485" s="58"/>
      <c r="B2485" s="565">
        <v>2475</v>
      </c>
      <c r="C2485" s="500" t="s">
        <v>2072</v>
      </c>
      <c r="D2485" s="426" t="s">
        <v>2073</v>
      </c>
      <c r="E2485" s="91" t="s">
        <v>7488</v>
      </c>
      <c r="F2485" s="67"/>
      <c r="G2485" s="542" t="s">
        <v>3486</v>
      </c>
      <c r="H2485" s="522" t="s">
        <v>3486</v>
      </c>
      <c r="I2485" s="540" t="s">
        <v>1728</v>
      </c>
      <c r="J2485" s="58"/>
    </row>
    <row r="2486" spans="1:10" ht="38.25" x14ac:dyDescent="0.2">
      <c r="A2486" s="58"/>
      <c r="B2486" s="565">
        <v>2476</v>
      </c>
      <c r="C2486" s="500" t="s">
        <v>7486</v>
      </c>
      <c r="D2486" s="426" t="s">
        <v>7487</v>
      </c>
      <c r="E2486" s="91" t="s">
        <v>7489</v>
      </c>
      <c r="F2486" s="67"/>
      <c r="G2486" s="542" t="s">
        <v>3486</v>
      </c>
      <c r="H2486" s="522" t="s">
        <v>3486</v>
      </c>
      <c r="I2486" s="540" t="s">
        <v>1728</v>
      </c>
      <c r="J2486" s="58"/>
    </row>
    <row r="2487" spans="1:10" ht="25.5" x14ac:dyDescent="0.2">
      <c r="A2487" s="58"/>
      <c r="B2487" s="572">
        <v>2477</v>
      </c>
      <c r="C2487" s="500" t="s">
        <v>7176</v>
      </c>
      <c r="D2487" s="426" t="s">
        <v>7174</v>
      </c>
      <c r="E2487" s="91" t="s">
        <v>5735</v>
      </c>
      <c r="F2487" s="67"/>
      <c r="G2487" s="542" t="s">
        <v>3486</v>
      </c>
      <c r="H2487" s="522" t="s">
        <v>3486</v>
      </c>
      <c r="I2487" s="540" t="s">
        <v>1728</v>
      </c>
      <c r="J2487" s="58"/>
    </row>
    <row r="2488" spans="1:10" ht="25.5" x14ac:dyDescent="0.2">
      <c r="A2488" s="58"/>
      <c r="B2488" s="572">
        <v>2478</v>
      </c>
      <c r="C2488" s="500" t="s">
        <v>4798</v>
      </c>
      <c r="D2488" s="426" t="s">
        <v>11282</v>
      </c>
      <c r="E2488" s="91" t="s">
        <v>5405</v>
      </c>
      <c r="F2488" s="67"/>
      <c r="G2488" s="542" t="s">
        <v>3486</v>
      </c>
      <c r="H2488" s="522" t="s">
        <v>3486</v>
      </c>
      <c r="I2488" s="540" t="s">
        <v>1728</v>
      </c>
      <c r="J2488" s="58"/>
    </row>
    <row r="2489" spans="1:10" ht="25.5" x14ac:dyDescent="0.2">
      <c r="A2489" s="58"/>
      <c r="B2489" s="565">
        <v>2479</v>
      </c>
      <c r="C2489" s="500" t="s">
        <v>4799</v>
      </c>
      <c r="D2489" s="426" t="s">
        <v>4800</v>
      </c>
      <c r="E2489" s="91" t="s">
        <v>5406</v>
      </c>
      <c r="F2489" s="67"/>
      <c r="G2489" s="542" t="s">
        <v>3486</v>
      </c>
      <c r="H2489" s="522" t="s">
        <v>3486</v>
      </c>
      <c r="I2489" s="540" t="s">
        <v>1728</v>
      </c>
      <c r="J2489" s="58"/>
    </row>
    <row r="2490" spans="1:10" x14ac:dyDescent="0.2">
      <c r="A2490" s="58"/>
      <c r="B2490" s="565">
        <v>2480</v>
      </c>
      <c r="C2490" s="500" t="s">
        <v>2961</v>
      </c>
      <c r="D2490" s="426" t="s">
        <v>2959</v>
      </c>
      <c r="E2490" s="91" t="s">
        <v>2962</v>
      </c>
      <c r="F2490" s="67"/>
      <c r="G2490" s="542" t="s">
        <v>3486</v>
      </c>
      <c r="H2490" s="522" t="s">
        <v>3486</v>
      </c>
      <c r="I2490" s="540" t="s">
        <v>1728</v>
      </c>
      <c r="J2490" s="58"/>
    </row>
    <row r="2491" spans="1:10" ht="38.25" x14ac:dyDescent="0.2">
      <c r="A2491" s="58"/>
      <c r="B2491" s="565">
        <v>2481</v>
      </c>
      <c r="C2491" s="500" t="s">
        <v>3758</v>
      </c>
      <c r="D2491" s="426" t="s">
        <v>5281</v>
      </c>
      <c r="E2491" s="91" t="s">
        <v>16015</v>
      </c>
      <c r="F2491" s="67"/>
      <c r="G2491" s="542" t="s">
        <v>3486</v>
      </c>
      <c r="H2491" s="522" t="s">
        <v>3486</v>
      </c>
      <c r="I2491" s="540" t="s">
        <v>1728</v>
      </c>
      <c r="J2491" s="58"/>
    </row>
    <row r="2492" spans="1:10" ht="25.5" x14ac:dyDescent="0.2">
      <c r="A2492" s="58"/>
      <c r="B2492" s="572">
        <v>2482</v>
      </c>
      <c r="C2492" s="500" t="s">
        <v>2685</v>
      </c>
      <c r="D2492" s="426" t="s">
        <v>4339</v>
      </c>
      <c r="E2492" s="91" t="s">
        <v>2708</v>
      </c>
      <c r="F2492" s="67"/>
      <c r="G2492" s="542" t="s">
        <v>3486</v>
      </c>
      <c r="H2492" s="522" t="s">
        <v>3486</v>
      </c>
      <c r="I2492" s="540" t="s">
        <v>1728</v>
      </c>
      <c r="J2492" s="58"/>
    </row>
    <row r="2493" spans="1:10" ht="38.25" x14ac:dyDescent="0.2">
      <c r="A2493" s="58"/>
      <c r="B2493" s="572">
        <v>2483</v>
      </c>
      <c r="C2493" s="500" t="s">
        <v>5564</v>
      </c>
      <c r="D2493" s="69" t="s">
        <v>6948</v>
      </c>
      <c r="E2493" s="91" t="s">
        <v>1639</v>
      </c>
      <c r="F2493" s="67"/>
      <c r="G2493" s="542" t="s">
        <v>3486</v>
      </c>
      <c r="H2493" s="522" t="s">
        <v>3486</v>
      </c>
      <c r="I2493" s="540" t="s">
        <v>1728</v>
      </c>
      <c r="J2493" s="58"/>
    </row>
    <row r="2494" spans="1:10" ht="38.25" x14ac:dyDescent="0.2">
      <c r="A2494" s="58"/>
      <c r="B2494" s="565">
        <v>2484</v>
      </c>
      <c r="C2494" s="500" t="s">
        <v>6222</v>
      </c>
      <c r="D2494" s="426" t="s">
        <v>5887</v>
      </c>
      <c r="E2494" s="91" t="s">
        <v>1638</v>
      </c>
      <c r="F2494" s="67"/>
      <c r="G2494" s="542"/>
      <c r="H2494" s="522"/>
      <c r="I2494" s="540" t="s">
        <v>1728</v>
      </c>
      <c r="J2494" s="58"/>
    </row>
    <row r="2495" spans="1:10" ht="25.5" x14ac:dyDescent="0.2">
      <c r="A2495" s="58"/>
      <c r="B2495" s="565">
        <v>2485</v>
      </c>
      <c r="C2495" s="500" t="s">
        <v>6702</v>
      </c>
      <c r="D2495" s="426" t="s">
        <v>7836</v>
      </c>
      <c r="E2495" s="91" t="s">
        <v>6703</v>
      </c>
      <c r="F2495" s="67"/>
      <c r="G2495" s="542"/>
      <c r="H2495" s="522"/>
      <c r="I2495" s="540"/>
      <c r="J2495" s="58"/>
    </row>
    <row r="2496" spans="1:10" ht="25.5" x14ac:dyDescent="0.2">
      <c r="A2496" s="58"/>
      <c r="B2496" s="565">
        <v>2486</v>
      </c>
      <c r="C2496" s="500" t="s">
        <v>7291</v>
      </c>
      <c r="D2496" s="426" t="s">
        <v>7292</v>
      </c>
      <c r="E2496" s="91" t="s">
        <v>6170</v>
      </c>
      <c r="F2496" s="67"/>
      <c r="G2496" s="542"/>
      <c r="H2496" s="522"/>
      <c r="I2496" s="540"/>
      <c r="J2496" s="58"/>
    </row>
    <row r="2497" spans="1:10" ht="25.5" x14ac:dyDescent="0.2">
      <c r="A2497" s="58"/>
      <c r="B2497" s="572">
        <v>2487</v>
      </c>
      <c r="C2497" s="500" t="s">
        <v>3807</v>
      </c>
      <c r="D2497" s="426" t="s">
        <v>6176</v>
      </c>
      <c r="E2497" s="91" t="s">
        <v>3808</v>
      </c>
      <c r="F2497" s="67"/>
      <c r="G2497" s="542"/>
      <c r="H2497" s="522"/>
      <c r="I2497" s="540"/>
      <c r="J2497" s="58"/>
    </row>
    <row r="2498" spans="1:10" x14ac:dyDescent="0.2">
      <c r="A2498" s="58"/>
      <c r="B2498" s="572">
        <v>2488</v>
      </c>
      <c r="C2498" s="500" t="s">
        <v>8101</v>
      </c>
      <c r="D2498" s="426" t="s">
        <v>8100</v>
      </c>
      <c r="E2498" s="91" t="s">
        <v>4652</v>
      </c>
      <c r="F2498" s="67"/>
      <c r="G2498" s="542"/>
      <c r="H2498" s="522"/>
      <c r="I2498" s="540"/>
      <c r="J2498" s="58"/>
    </row>
    <row r="2499" spans="1:10" ht="38.25" x14ac:dyDescent="0.2">
      <c r="A2499" s="58"/>
      <c r="B2499" s="565">
        <v>2489</v>
      </c>
      <c r="C2499" s="500" t="s">
        <v>11483</v>
      </c>
      <c r="D2499" s="426" t="s">
        <v>11436</v>
      </c>
      <c r="E2499" s="91" t="s">
        <v>11484</v>
      </c>
      <c r="F2499" s="67"/>
      <c r="G2499" s="542"/>
      <c r="H2499" s="522"/>
      <c r="I2499" s="540"/>
      <c r="J2499" s="58"/>
    </row>
    <row r="2500" spans="1:10" ht="38.25" x14ac:dyDescent="0.2">
      <c r="A2500" s="58"/>
      <c r="B2500" s="565">
        <v>2490</v>
      </c>
      <c r="C2500" s="500" t="s">
        <v>14481</v>
      </c>
      <c r="D2500" s="426" t="s">
        <v>14482</v>
      </c>
      <c r="E2500" s="91" t="s">
        <v>14483</v>
      </c>
      <c r="F2500" s="67"/>
      <c r="G2500" s="542"/>
      <c r="H2500" s="522"/>
      <c r="I2500" s="540"/>
      <c r="J2500" s="58"/>
    </row>
    <row r="2501" spans="1:10" ht="76.5" x14ac:dyDescent="0.2">
      <c r="A2501" s="58"/>
      <c r="B2501" s="565">
        <v>2491</v>
      </c>
      <c r="C2501" s="500" t="s">
        <v>14575</v>
      </c>
      <c r="D2501" s="426" t="s">
        <v>14587</v>
      </c>
      <c r="E2501" s="91" t="s">
        <v>14592</v>
      </c>
      <c r="F2501" s="67"/>
      <c r="G2501" s="542" t="s">
        <v>3486</v>
      </c>
      <c r="H2501" s="522" t="s">
        <v>3486</v>
      </c>
      <c r="I2501" s="540" t="s">
        <v>1728</v>
      </c>
      <c r="J2501" s="58"/>
    </row>
    <row r="2502" spans="1:10" ht="25.5" x14ac:dyDescent="0.2">
      <c r="A2502" s="58"/>
      <c r="B2502" s="572">
        <v>2492</v>
      </c>
      <c r="C2502" s="500" t="s">
        <v>16018</v>
      </c>
      <c r="D2502" s="426" t="s">
        <v>5737</v>
      </c>
      <c r="E2502" s="91" t="s">
        <v>5738</v>
      </c>
      <c r="F2502" s="67"/>
      <c r="G2502" s="542" t="s">
        <v>3486</v>
      </c>
      <c r="H2502" s="522" t="s">
        <v>3486</v>
      </c>
      <c r="I2502" s="540" t="s">
        <v>1728</v>
      </c>
      <c r="J2502" s="58"/>
    </row>
    <row r="2503" spans="1:10" x14ac:dyDescent="0.2">
      <c r="A2503" s="58"/>
      <c r="B2503" s="572">
        <v>2493</v>
      </c>
      <c r="C2503" s="500" t="s">
        <v>14576</v>
      </c>
      <c r="D2503" s="426" t="s">
        <v>14573</v>
      </c>
      <c r="E2503" s="91" t="s">
        <v>14577</v>
      </c>
      <c r="F2503" s="67"/>
      <c r="G2503" s="542"/>
      <c r="H2503" s="522"/>
      <c r="I2503" s="540"/>
      <c r="J2503" s="58"/>
    </row>
    <row r="2504" spans="1:10" ht="25.5" x14ac:dyDescent="0.2">
      <c r="A2504" s="58"/>
      <c r="B2504" s="565">
        <v>2494</v>
      </c>
      <c r="C2504" s="500" t="s">
        <v>12738</v>
      </c>
      <c r="D2504" s="426" t="s">
        <v>12730</v>
      </c>
      <c r="E2504" s="91" t="s">
        <v>12739</v>
      </c>
      <c r="F2504" s="67"/>
      <c r="G2504" s="542"/>
      <c r="H2504" s="522"/>
      <c r="I2504" s="540"/>
      <c r="J2504" s="58"/>
    </row>
    <row r="2505" spans="1:10" ht="25.5" x14ac:dyDescent="0.2">
      <c r="A2505" s="58"/>
      <c r="B2505" s="565">
        <v>2495</v>
      </c>
      <c r="C2505" s="500" t="s">
        <v>5748</v>
      </c>
      <c r="D2505" s="69" t="s">
        <v>5112</v>
      </c>
      <c r="E2505" s="70" t="s">
        <v>5749</v>
      </c>
      <c r="F2505" s="67"/>
      <c r="G2505" s="542" t="s">
        <v>3486</v>
      </c>
      <c r="H2505" s="522" t="s">
        <v>3486</v>
      </c>
      <c r="I2505" s="540" t="s">
        <v>1728</v>
      </c>
      <c r="J2505" s="58"/>
    </row>
    <row r="2506" spans="1:10" x14ac:dyDescent="0.2">
      <c r="A2506" s="58"/>
      <c r="B2506" s="565">
        <v>2496</v>
      </c>
      <c r="C2506" s="500" t="s">
        <v>2705</v>
      </c>
      <c r="D2506" s="69" t="s">
        <v>5122</v>
      </c>
      <c r="E2506" s="70" t="s">
        <v>5123</v>
      </c>
      <c r="F2506" s="67"/>
      <c r="G2506" s="542" t="s">
        <v>3486</v>
      </c>
      <c r="H2506" s="522" t="s">
        <v>3486</v>
      </c>
      <c r="I2506" s="93" t="s">
        <v>1250</v>
      </c>
      <c r="J2506" s="58"/>
    </row>
    <row r="2507" spans="1:10" ht="25.5" x14ac:dyDescent="0.2">
      <c r="A2507" s="58"/>
      <c r="B2507" s="572">
        <v>2497</v>
      </c>
      <c r="C2507" s="500" t="s">
        <v>13327</v>
      </c>
      <c r="D2507" s="69" t="s">
        <v>2700</v>
      </c>
      <c r="E2507" s="70" t="s">
        <v>3764</v>
      </c>
      <c r="F2507" s="67"/>
      <c r="G2507" s="542" t="s">
        <v>3486</v>
      </c>
      <c r="H2507" s="522" t="s">
        <v>3486</v>
      </c>
      <c r="I2507" s="93" t="s">
        <v>1250</v>
      </c>
      <c r="J2507" s="58"/>
    </row>
    <row r="2508" spans="1:10" x14ac:dyDescent="0.2">
      <c r="A2508" s="58"/>
      <c r="B2508" s="572">
        <v>2498</v>
      </c>
      <c r="C2508" s="500" t="s">
        <v>13329</v>
      </c>
      <c r="D2508" s="426" t="s">
        <v>13721</v>
      </c>
      <c r="E2508" s="91" t="s">
        <v>13330</v>
      </c>
      <c r="F2508" s="67"/>
      <c r="G2508" s="542" t="s">
        <v>3486</v>
      </c>
      <c r="H2508" s="522" t="s">
        <v>3486</v>
      </c>
      <c r="I2508" s="93" t="s">
        <v>1250</v>
      </c>
      <c r="J2508" s="58"/>
    </row>
    <row r="2509" spans="1:10" ht="51" x14ac:dyDescent="0.2">
      <c r="A2509" s="58"/>
      <c r="B2509" s="565">
        <v>2499</v>
      </c>
      <c r="C2509" s="608" t="s">
        <v>160</v>
      </c>
      <c r="D2509" s="296" t="s">
        <v>158</v>
      </c>
      <c r="E2509" s="526" t="s">
        <v>161</v>
      </c>
      <c r="F2509" s="87"/>
      <c r="G2509" s="584"/>
      <c r="H2509" s="585"/>
      <c r="I2509" s="93"/>
      <c r="J2509" s="58"/>
    </row>
    <row r="2510" spans="1:10" x14ac:dyDescent="0.2">
      <c r="A2510" s="58"/>
      <c r="B2510" s="565">
        <v>2500</v>
      </c>
      <c r="C2510" s="608" t="s">
        <v>837</v>
      </c>
      <c r="D2510" s="525" t="s">
        <v>10069</v>
      </c>
      <c r="E2510" s="526" t="s">
        <v>838</v>
      </c>
      <c r="F2510" s="87"/>
      <c r="G2510" s="584"/>
      <c r="H2510" s="585"/>
      <c r="I2510" s="93"/>
      <c r="J2510" s="58"/>
    </row>
    <row r="2511" spans="1:10" x14ac:dyDescent="0.2">
      <c r="A2511" s="58"/>
      <c r="B2511" s="565">
        <v>2501</v>
      </c>
      <c r="C2511" s="608" t="s">
        <v>10181</v>
      </c>
      <c r="D2511" s="525" t="s">
        <v>10088</v>
      </c>
      <c r="E2511" s="526" t="s">
        <v>5666</v>
      </c>
      <c r="F2511" s="87"/>
      <c r="G2511" s="584"/>
      <c r="H2511" s="585"/>
      <c r="I2511" s="93"/>
      <c r="J2511" s="58"/>
    </row>
    <row r="2512" spans="1:10" x14ac:dyDescent="0.2">
      <c r="A2512" s="58"/>
      <c r="B2512" s="572">
        <v>2502</v>
      </c>
      <c r="C2512" s="608" t="s">
        <v>10182</v>
      </c>
      <c r="D2512" s="525" t="s">
        <v>10183</v>
      </c>
      <c r="E2512" s="526" t="s">
        <v>10184</v>
      </c>
      <c r="F2512" s="87"/>
      <c r="G2512" s="584"/>
      <c r="H2512" s="585"/>
      <c r="I2512" s="93"/>
      <c r="J2512" s="58"/>
    </row>
    <row r="2513" spans="1:10" ht="25.5" x14ac:dyDescent="0.2">
      <c r="A2513" s="58"/>
      <c r="B2513" s="572">
        <v>2503</v>
      </c>
      <c r="C2513" s="608" t="s">
        <v>12219</v>
      </c>
      <c r="D2513" s="525" t="s">
        <v>12080</v>
      </c>
      <c r="E2513" s="526" t="s">
        <v>12220</v>
      </c>
      <c r="F2513" s="87"/>
      <c r="G2513" s="584"/>
      <c r="H2513" s="585"/>
      <c r="I2513" s="93"/>
      <c r="J2513" s="58"/>
    </row>
    <row r="2514" spans="1:10" x14ac:dyDescent="0.2">
      <c r="A2514" s="58"/>
      <c r="B2514" s="565">
        <v>2504</v>
      </c>
      <c r="C2514" s="608" t="s">
        <v>12267</v>
      </c>
      <c r="D2514" s="525" t="s">
        <v>12254</v>
      </c>
      <c r="E2514" s="526" t="s">
        <v>12268</v>
      </c>
      <c r="F2514" s="87"/>
      <c r="G2514" s="584"/>
      <c r="H2514" s="585"/>
      <c r="I2514" s="93"/>
      <c r="J2514" s="58"/>
    </row>
    <row r="2515" spans="1:10" ht="25.5" x14ac:dyDescent="0.2">
      <c r="A2515" s="58"/>
      <c r="B2515" s="565">
        <v>2505</v>
      </c>
      <c r="C2515" s="608" t="s">
        <v>10924</v>
      </c>
      <c r="D2515" s="525" t="s">
        <v>10936</v>
      </c>
      <c r="E2515" s="526" t="s">
        <v>10925</v>
      </c>
      <c r="F2515" s="87"/>
      <c r="G2515" s="584"/>
      <c r="H2515" s="585"/>
      <c r="I2515" s="93"/>
      <c r="J2515" s="58"/>
    </row>
    <row r="2516" spans="1:10" ht="63.75" x14ac:dyDescent="0.2">
      <c r="A2516" s="58"/>
      <c r="B2516" s="565">
        <v>2506</v>
      </c>
      <c r="C2516" s="608" t="s">
        <v>186</v>
      </c>
      <c r="D2516" s="525" t="s">
        <v>10183</v>
      </c>
      <c r="E2516" s="526" t="s">
        <v>10185</v>
      </c>
      <c r="F2516" s="87"/>
      <c r="G2516" s="584"/>
      <c r="H2516" s="585"/>
      <c r="I2516" s="93"/>
      <c r="J2516" s="58"/>
    </row>
    <row r="2517" spans="1:10" ht="63.75" x14ac:dyDescent="0.2">
      <c r="A2517" s="58"/>
      <c r="B2517" s="572">
        <v>2507</v>
      </c>
      <c r="C2517" s="608" t="s">
        <v>187</v>
      </c>
      <c r="D2517" s="525" t="s">
        <v>188</v>
      </c>
      <c r="E2517" s="526" t="s">
        <v>189</v>
      </c>
      <c r="F2517" s="87"/>
      <c r="G2517" s="584"/>
      <c r="H2517" s="585"/>
      <c r="I2517" s="93"/>
      <c r="J2517" s="58"/>
    </row>
    <row r="2518" spans="1:10" x14ac:dyDescent="0.2">
      <c r="A2518" s="58"/>
      <c r="B2518" s="572">
        <v>2508</v>
      </c>
      <c r="C2518" s="608" t="s">
        <v>6330</v>
      </c>
      <c r="D2518" s="525" t="s">
        <v>12954</v>
      </c>
      <c r="E2518" s="88" t="s">
        <v>6331</v>
      </c>
      <c r="F2518" s="87"/>
      <c r="G2518" s="584" t="s">
        <v>3486</v>
      </c>
      <c r="H2518" s="585" t="s">
        <v>3486</v>
      </c>
      <c r="I2518" s="93" t="s">
        <v>1250</v>
      </c>
      <c r="J2518" s="58"/>
    </row>
    <row r="2519" spans="1:10" ht="25.5" x14ac:dyDescent="0.2">
      <c r="A2519" s="58"/>
      <c r="B2519" s="565">
        <v>2509</v>
      </c>
      <c r="C2519" s="608" t="s">
        <v>13193</v>
      </c>
      <c r="D2519" s="525" t="s">
        <v>313</v>
      </c>
      <c r="E2519" s="526" t="s">
        <v>3728</v>
      </c>
      <c r="F2519" s="586" t="s">
        <v>3729</v>
      </c>
      <c r="G2519" s="584"/>
      <c r="H2519" s="585"/>
      <c r="I2519" s="540" t="s">
        <v>4497</v>
      </c>
      <c r="J2519" s="58"/>
    </row>
    <row r="2520" spans="1:10" ht="25.5" x14ac:dyDescent="0.2">
      <c r="A2520" s="58"/>
      <c r="B2520" s="565">
        <v>2510</v>
      </c>
      <c r="C2520" s="608" t="s">
        <v>13187</v>
      </c>
      <c r="D2520" s="525" t="s">
        <v>13158</v>
      </c>
      <c r="E2520" s="526" t="s">
        <v>13194</v>
      </c>
      <c r="F2520" s="586"/>
      <c r="G2520" s="584"/>
      <c r="H2520" s="585"/>
      <c r="I2520" s="540"/>
      <c r="J2520" s="58"/>
    </row>
    <row r="2521" spans="1:10" ht="89.25" x14ac:dyDescent="0.2">
      <c r="A2521" s="58"/>
      <c r="B2521" s="565">
        <v>2511</v>
      </c>
      <c r="C2521" s="608" t="s">
        <v>13790</v>
      </c>
      <c r="D2521" s="525" t="s">
        <v>13787</v>
      </c>
      <c r="E2521" s="526" t="s">
        <v>13792</v>
      </c>
      <c r="F2521" s="586" t="s">
        <v>13791</v>
      </c>
      <c r="G2521" s="584"/>
      <c r="H2521" s="585"/>
      <c r="I2521" s="540"/>
      <c r="J2521" s="58"/>
    </row>
    <row r="2522" spans="1:10" ht="38.25" x14ac:dyDescent="0.2">
      <c r="A2522" s="58"/>
      <c r="B2522" s="572">
        <v>2512</v>
      </c>
      <c r="C2522" s="608" t="s">
        <v>13160</v>
      </c>
      <c r="D2522" s="525" t="s">
        <v>10703</v>
      </c>
      <c r="E2522" s="526" t="s">
        <v>10711</v>
      </c>
      <c r="F2522" s="586" t="s">
        <v>10712</v>
      </c>
      <c r="G2522" s="584"/>
      <c r="H2522" s="585"/>
      <c r="I2522" s="540"/>
      <c r="J2522" s="58"/>
    </row>
    <row r="2523" spans="1:10" ht="38.25" x14ac:dyDescent="0.2">
      <c r="A2523" s="58"/>
      <c r="B2523" s="572">
        <v>2513</v>
      </c>
      <c r="C2523" s="608" t="s">
        <v>13161</v>
      </c>
      <c r="D2523" s="525" t="s">
        <v>13158</v>
      </c>
      <c r="E2523" s="526" t="s">
        <v>13163</v>
      </c>
      <c r="F2523" s="586" t="s">
        <v>13162</v>
      </c>
      <c r="G2523" s="584"/>
      <c r="H2523" s="585"/>
      <c r="I2523" s="540"/>
      <c r="J2523" s="58"/>
    </row>
    <row r="2524" spans="1:10" ht="38.25" x14ac:dyDescent="0.2">
      <c r="A2524" s="58"/>
      <c r="B2524" s="565">
        <v>2514</v>
      </c>
      <c r="C2524" s="608" t="s">
        <v>10710</v>
      </c>
      <c r="D2524" s="525" t="s">
        <v>10703</v>
      </c>
      <c r="E2524" s="526" t="s">
        <v>10713</v>
      </c>
      <c r="F2524" s="586"/>
      <c r="G2524" s="584"/>
      <c r="H2524" s="585"/>
      <c r="I2524" s="540"/>
      <c r="J2524" s="58"/>
    </row>
    <row r="2525" spans="1:10" ht="25.5" x14ac:dyDescent="0.2">
      <c r="A2525" s="58"/>
      <c r="B2525" s="565">
        <v>2515</v>
      </c>
      <c r="C2525" s="608" t="s">
        <v>4879</v>
      </c>
      <c r="D2525" s="525" t="s">
        <v>4873</v>
      </c>
      <c r="E2525" s="526" t="s">
        <v>4880</v>
      </c>
      <c r="F2525" s="586" t="s">
        <v>4739</v>
      </c>
      <c r="G2525" s="584"/>
      <c r="H2525" s="585"/>
      <c r="I2525" s="93"/>
      <c r="J2525" s="58"/>
    </row>
    <row r="2526" spans="1:10" ht="51" x14ac:dyDescent="0.2">
      <c r="A2526" s="58"/>
      <c r="B2526" s="565">
        <v>2516</v>
      </c>
      <c r="C2526" s="608" t="s">
        <v>13599</v>
      </c>
      <c r="D2526" s="525" t="s">
        <v>13588</v>
      </c>
      <c r="E2526" s="526" t="s">
        <v>13600</v>
      </c>
      <c r="F2526" s="586"/>
      <c r="G2526" s="584"/>
      <c r="H2526" s="585"/>
      <c r="I2526" s="93"/>
      <c r="J2526" s="58"/>
    </row>
    <row r="2527" spans="1:10" ht="25.5" x14ac:dyDescent="0.2">
      <c r="A2527" s="58"/>
      <c r="B2527" s="572">
        <v>2517</v>
      </c>
      <c r="C2527" s="608" t="s">
        <v>10707</v>
      </c>
      <c r="D2527" s="525" t="s">
        <v>10703</v>
      </c>
      <c r="E2527" s="526" t="s">
        <v>10708</v>
      </c>
      <c r="F2527" s="586" t="s">
        <v>10709</v>
      </c>
      <c r="G2527" s="584"/>
      <c r="H2527" s="585"/>
      <c r="I2527" s="93"/>
      <c r="J2527" s="58"/>
    </row>
    <row r="2528" spans="1:10" ht="38.25" x14ac:dyDescent="0.2">
      <c r="A2528" s="58"/>
      <c r="B2528" s="572">
        <v>2518</v>
      </c>
      <c r="C2528" s="608" t="s">
        <v>13547</v>
      </c>
      <c r="D2528" s="525" t="s">
        <v>13548</v>
      </c>
      <c r="E2528" s="526" t="s">
        <v>13549</v>
      </c>
      <c r="F2528" s="586" t="s">
        <v>12282</v>
      </c>
      <c r="G2528" s="584"/>
      <c r="H2528" s="585"/>
      <c r="I2528" s="93"/>
      <c r="J2528" s="58"/>
    </row>
    <row r="2529" spans="1:10" x14ac:dyDescent="0.2">
      <c r="A2529" s="58"/>
      <c r="B2529" s="565">
        <v>2519</v>
      </c>
      <c r="C2529" s="500" t="s">
        <v>9897</v>
      </c>
      <c r="D2529" s="426" t="s">
        <v>9403</v>
      </c>
      <c r="E2529" s="91" t="s">
        <v>13552</v>
      </c>
      <c r="F2529" s="67" t="s">
        <v>3618</v>
      </c>
      <c r="G2529" s="542" t="s">
        <v>3486</v>
      </c>
      <c r="H2529" s="522" t="s">
        <v>3486</v>
      </c>
      <c r="I2529" s="540" t="s">
        <v>4497</v>
      </c>
      <c r="J2529" s="58"/>
    </row>
    <row r="2530" spans="1:10" ht="25.5" x14ac:dyDescent="0.2">
      <c r="A2530" s="58"/>
      <c r="B2530" s="565">
        <v>2520</v>
      </c>
      <c r="C2530" s="500" t="s">
        <v>13550</v>
      </c>
      <c r="D2530" s="426" t="s">
        <v>13548</v>
      </c>
      <c r="E2530" s="91" t="s">
        <v>13553</v>
      </c>
      <c r="F2530" s="92" t="s">
        <v>13551</v>
      </c>
      <c r="G2530" s="542"/>
      <c r="H2530" s="522"/>
      <c r="I2530" s="540"/>
      <c r="J2530" s="58"/>
    </row>
    <row r="2531" spans="1:10" ht="25.5" x14ac:dyDescent="0.2">
      <c r="A2531" s="58"/>
      <c r="B2531" s="565">
        <v>2521</v>
      </c>
      <c r="C2531" s="500" t="s">
        <v>5049</v>
      </c>
      <c r="D2531" s="69" t="s">
        <v>3460</v>
      </c>
      <c r="E2531" s="70" t="s">
        <v>9895</v>
      </c>
      <c r="F2531" s="67"/>
      <c r="G2531" s="542" t="s">
        <v>3486</v>
      </c>
      <c r="H2531" s="522" t="s">
        <v>3486</v>
      </c>
      <c r="I2531" s="540" t="s">
        <v>4497</v>
      </c>
      <c r="J2531" s="58"/>
    </row>
    <row r="2532" spans="1:10" ht="25.5" x14ac:dyDescent="0.2">
      <c r="A2532" s="58"/>
      <c r="B2532" s="572">
        <v>2522</v>
      </c>
      <c r="C2532" s="500" t="s">
        <v>5051</v>
      </c>
      <c r="D2532" s="69" t="s">
        <v>4833</v>
      </c>
      <c r="E2532" s="70" t="s">
        <v>9896</v>
      </c>
      <c r="F2532" s="67"/>
      <c r="G2532" s="542" t="s">
        <v>3486</v>
      </c>
      <c r="H2532" s="522" t="s">
        <v>3486</v>
      </c>
      <c r="I2532" s="540" t="s">
        <v>4497</v>
      </c>
      <c r="J2532" s="58"/>
    </row>
    <row r="2533" spans="1:10" ht="38.25" x14ac:dyDescent="0.2">
      <c r="A2533" s="58"/>
      <c r="B2533" s="572">
        <v>2523</v>
      </c>
      <c r="C2533" s="500" t="s">
        <v>10462</v>
      </c>
      <c r="D2533" s="426" t="s">
        <v>12259</v>
      </c>
      <c r="E2533" s="70" t="s">
        <v>10463</v>
      </c>
      <c r="F2533" s="67" t="s">
        <v>709</v>
      </c>
      <c r="G2533" s="542"/>
      <c r="H2533" s="522"/>
      <c r="I2533" s="540"/>
      <c r="J2533" s="58"/>
    </row>
    <row r="2534" spans="1:10" x14ac:dyDescent="0.2">
      <c r="A2534" s="58"/>
      <c r="B2534" s="565">
        <v>2524</v>
      </c>
      <c r="C2534" s="500" t="s">
        <v>5048</v>
      </c>
      <c r="D2534" s="69" t="s">
        <v>3460</v>
      </c>
      <c r="E2534" s="70" t="s">
        <v>2585</v>
      </c>
      <c r="F2534" s="67"/>
      <c r="G2534" s="542" t="s">
        <v>3486</v>
      </c>
      <c r="H2534" s="522" t="s">
        <v>3486</v>
      </c>
      <c r="I2534" s="540" t="s">
        <v>4497</v>
      </c>
      <c r="J2534" s="58"/>
    </row>
    <row r="2535" spans="1:10" x14ac:dyDescent="0.2">
      <c r="A2535" s="58"/>
      <c r="B2535" s="565">
        <v>2525</v>
      </c>
      <c r="C2535" s="500" t="s">
        <v>5050</v>
      </c>
      <c r="D2535" s="69" t="s">
        <v>4833</v>
      </c>
      <c r="E2535" s="70" t="s">
        <v>4039</v>
      </c>
      <c r="F2535" s="67"/>
      <c r="G2535" s="542" t="s">
        <v>3486</v>
      </c>
      <c r="H2535" s="522" t="s">
        <v>3486</v>
      </c>
      <c r="I2535" s="540" t="s">
        <v>4497</v>
      </c>
      <c r="J2535" s="58"/>
    </row>
    <row r="2536" spans="1:10" ht="25.5" x14ac:dyDescent="0.2">
      <c r="A2536" s="58"/>
      <c r="B2536" s="565">
        <v>2526</v>
      </c>
      <c r="C2536" s="500" t="s">
        <v>4040</v>
      </c>
      <c r="D2536" s="69" t="s">
        <v>3460</v>
      </c>
      <c r="E2536" s="70" t="s">
        <v>5088</v>
      </c>
      <c r="F2536" s="67"/>
      <c r="G2536" s="542" t="s">
        <v>3486</v>
      </c>
      <c r="H2536" s="522" t="s">
        <v>3486</v>
      </c>
      <c r="I2536" s="540" t="s">
        <v>4497</v>
      </c>
      <c r="J2536" s="58"/>
    </row>
    <row r="2537" spans="1:10" ht="25.5" x14ac:dyDescent="0.2">
      <c r="A2537" s="58"/>
      <c r="B2537" s="572">
        <v>2527</v>
      </c>
      <c r="C2537" s="500" t="s">
        <v>5024</v>
      </c>
      <c r="D2537" s="69" t="s">
        <v>4833</v>
      </c>
      <c r="E2537" s="70" t="s">
        <v>6332</v>
      </c>
      <c r="F2537" s="67"/>
      <c r="G2537" s="542" t="s">
        <v>3486</v>
      </c>
      <c r="H2537" s="522" t="s">
        <v>3486</v>
      </c>
      <c r="I2537" s="540" t="s">
        <v>4497</v>
      </c>
      <c r="J2537" s="58"/>
    </row>
    <row r="2538" spans="1:10" ht="25.5" x14ac:dyDescent="0.2">
      <c r="A2538" s="58"/>
      <c r="B2538" s="572">
        <v>2528</v>
      </c>
      <c r="C2538" s="500" t="s">
        <v>5026</v>
      </c>
      <c r="D2538" s="69" t="s">
        <v>3460</v>
      </c>
      <c r="E2538" s="70" t="s">
        <v>5089</v>
      </c>
      <c r="F2538" s="67"/>
      <c r="G2538" s="542" t="s">
        <v>3486</v>
      </c>
      <c r="H2538" s="522" t="s">
        <v>3486</v>
      </c>
      <c r="I2538" s="540" t="s">
        <v>4497</v>
      </c>
      <c r="J2538" s="58"/>
    </row>
    <row r="2539" spans="1:10" ht="25.5" x14ac:dyDescent="0.2">
      <c r="A2539" s="58"/>
      <c r="B2539" s="565">
        <v>2529</v>
      </c>
      <c r="C2539" s="500" t="s">
        <v>5025</v>
      </c>
      <c r="D2539" s="69" t="s">
        <v>4833</v>
      </c>
      <c r="E2539" s="70" t="s">
        <v>3620</v>
      </c>
      <c r="F2539" s="67"/>
      <c r="G2539" s="542" t="s">
        <v>3486</v>
      </c>
      <c r="H2539" s="522" t="s">
        <v>3486</v>
      </c>
      <c r="I2539" s="540" t="s">
        <v>4497</v>
      </c>
      <c r="J2539" s="58"/>
    </row>
    <row r="2540" spans="1:10" ht="51" x14ac:dyDescent="0.2">
      <c r="A2540" s="58"/>
      <c r="B2540" s="565">
        <v>2530</v>
      </c>
      <c r="C2540" s="500" t="s">
        <v>7614</v>
      </c>
      <c r="D2540" s="69" t="s">
        <v>8809</v>
      </c>
      <c r="E2540" s="91" t="s">
        <v>13177</v>
      </c>
      <c r="F2540" s="67" t="s">
        <v>7615</v>
      </c>
      <c r="G2540" s="542"/>
      <c r="H2540" s="522"/>
      <c r="I2540" s="540"/>
      <c r="J2540" s="58"/>
    </row>
    <row r="2541" spans="1:10" ht="38.25" x14ac:dyDescent="0.2">
      <c r="A2541" s="58"/>
      <c r="B2541" s="565">
        <v>2531</v>
      </c>
      <c r="C2541" s="500" t="s">
        <v>13175</v>
      </c>
      <c r="D2541" s="426" t="s">
        <v>13373</v>
      </c>
      <c r="E2541" s="91" t="s">
        <v>13176</v>
      </c>
      <c r="F2541" s="92" t="s">
        <v>7631</v>
      </c>
      <c r="G2541" s="542"/>
      <c r="H2541" s="522"/>
      <c r="I2541" s="540"/>
      <c r="J2541" s="58"/>
    </row>
    <row r="2542" spans="1:10" ht="102" x14ac:dyDescent="0.2">
      <c r="A2542" s="58"/>
      <c r="B2542" s="572">
        <v>2532</v>
      </c>
      <c r="C2542" s="500" t="s">
        <v>13178</v>
      </c>
      <c r="D2542" s="426" t="s">
        <v>13870</v>
      </c>
      <c r="E2542" s="91" t="s">
        <v>13179</v>
      </c>
      <c r="F2542" s="92" t="s">
        <v>13020</v>
      </c>
      <c r="G2542" s="542"/>
      <c r="H2542" s="522"/>
      <c r="I2542" s="540"/>
      <c r="J2542" s="58"/>
    </row>
    <row r="2543" spans="1:10" ht="76.5" x14ac:dyDescent="0.2">
      <c r="A2543" s="58"/>
      <c r="B2543" s="572">
        <v>2533</v>
      </c>
      <c r="C2543" s="500" t="s">
        <v>11628</v>
      </c>
      <c r="D2543" s="426" t="s">
        <v>11599</v>
      </c>
      <c r="E2543" s="91" t="s">
        <v>11629</v>
      </c>
      <c r="F2543" s="67"/>
      <c r="G2543" s="542"/>
      <c r="H2543" s="522"/>
      <c r="I2543" s="93"/>
      <c r="J2543" s="58"/>
    </row>
    <row r="2544" spans="1:10" ht="76.5" x14ac:dyDescent="0.2">
      <c r="A2544" s="58"/>
      <c r="B2544" s="565">
        <v>2534</v>
      </c>
      <c r="C2544" s="500" t="s">
        <v>7073</v>
      </c>
      <c r="D2544" s="426" t="s">
        <v>7070</v>
      </c>
      <c r="E2544" s="91" t="s">
        <v>7074</v>
      </c>
      <c r="F2544" s="67"/>
      <c r="G2544" s="542"/>
      <c r="H2544" s="522"/>
      <c r="I2544" s="93"/>
      <c r="J2544" s="58"/>
    </row>
    <row r="2545" spans="1:10" ht="38.25" x14ac:dyDescent="0.2">
      <c r="A2545" s="58"/>
      <c r="B2545" s="565">
        <v>2535</v>
      </c>
      <c r="C2545" s="500" t="s">
        <v>12190</v>
      </c>
      <c r="D2545" s="426" t="s">
        <v>12080</v>
      </c>
      <c r="E2545" s="91" t="s">
        <v>12191</v>
      </c>
      <c r="F2545" s="71" t="s">
        <v>7558</v>
      </c>
      <c r="G2545" s="542"/>
      <c r="H2545" s="522"/>
      <c r="I2545" s="93"/>
      <c r="J2545" s="58"/>
    </row>
    <row r="2546" spans="1:10" ht="51" x14ac:dyDescent="0.2">
      <c r="A2546" s="58"/>
      <c r="B2546" s="565">
        <v>2536</v>
      </c>
      <c r="C2546" s="500" t="s">
        <v>1269</v>
      </c>
      <c r="D2546" s="426" t="s">
        <v>10729</v>
      </c>
      <c r="E2546" s="70" t="s">
        <v>1270</v>
      </c>
      <c r="F2546" s="71" t="s">
        <v>7558</v>
      </c>
      <c r="G2546" s="542" t="s">
        <v>3486</v>
      </c>
      <c r="H2546" s="587" t="s">
        <v>3486</v>
      </c>
      <c r="I2546" s="93" t="s">
        <v>1250</v>
      </c>
      <c r="J2546" s="58"/>
    </row>
    <row r="2547" spans="1:10" ht="25.5" x14ac:dyDescent="0.2">
      <c r="A2547" s="58"/>
      <c r="B2547" s="572">
        <v>2537</v>
      </c>
      <c r="C2547" s="500" t="s">
        <v>10110</v>
      </c>
      <c r="D2547" s="426" t="s">
        <v>10515</v>
      </c>
      <c r="E2547" s="91" t="s">
        <v>5317</v>
      </c>
      <c r="F2547" s="67"/>
      <c r="G2547" s="542"/>
      <c r="H2547" s="522"/>
      <c r="I2547" s="93"/>
      <c r="J2547" s="58"/>
    </row>
    <row r="2548" spans="1:10" ht="63.75" x14ac:dyDescent="0.2">
      <c r="A2548" s="58"/>
      <c r="B2548" s="572">
        <v>2538</v>
      </c>
      <c r="C2548" s="500" t="s">
        <v>10113</v>
      </c>
      <c r="D2548" s="426" t="s">
        <v>10104</v>
      </c>
      <c r="E2548" s="91" t="s">
        <v>10114</v>
      </c>
      <c r="F2548" s="67"/>
      <c r="G2548" s="542"/>
      <c r="H2548" s="522"/>
      <c r="I2548" s="93"/>
      <c r="J2548" s="58"/>
    </row>
    <row r="2549" spans="1:10" ht="89.25" x14ac:dyDescent="0.2">
      <c r="A2549" s="58"/>
      <c r="B2549" s="565">
        <v>2539</v>
      </c>
      <c r="C2549" s="500" t="s">
        <v>6724</v>
      </c>
      <c r="D2549" s="426" t="s">
        <v>2988</v>
      </c>
      <c r="E2549" s="91" t="s">
        <v>2987</v>
      </c>
      <c r="F2549" s="67"/>
      <c r="G2549" s="542"/>
      <c r="H2549" s="522"/>
      <c r="I2549" s="93"/>
      <c r="J2549" s="58"/>
    </row>
    <row r="2550" spans="1:10" ht="25.5" x14ac:dyDescent="0.2">
      <c r="A2550" s="58"/>
      <c r="B2550" s="565">
        <v>2540</v>
      </c>
      <c r="C2550" s="500" t="s">
        <v>10568</v>
      </c>
      <c r="D2550" s="426" t="s">
        <v>10267</v>
      </c>
      <c r="E2550" s="91" t="s">
        <v>9410</v>
      </c>
      <c r="F2550" s="67" t="s">
        <v>9411</v>
      </c>
      <c r="G2550" s="542"/>
      <c r="H2550" s="522"/>
      <c r="I2550" s="93"/>
      <c r="J2550" s="58"/>
    </row>
    <row r="2551" spans="1:10" ht="25.5" x14ac:dyDescent="0.2">
      <c r="A2551" s="58"/>
      <c r="B2551" s="565">
        <v>2541</v>
      </c>
      <c r="C2551" s="500" t="s">
        <v>10569</v>
      </c>
      <c r="D2551" s="426" t="s">
        <v>10554</v>
      </c>
      <c r="E2551" s="91" t="s">
        <v>10570</v>
      </c>
      <c r="F2551" s="67"/>
      <c r="G2551" s="542"/>
      <c r="H2551" s="522"/>
      <c r="I2551" s="93"/>
      <c r="J2551" s="58"/>
    </row>
    <row r="2552" spans="1:10" ht="25.5" x14ac:dyDescent="0.2">
      <c r="A2552" s="58"/>
      <c r="B2552" s="572">
        <v>2542</v>
      </c>
      <c r="C2552" s="500" t="s">
        <v>10722</v>
      </c>
      <c r="D2552" s="426" t="s">
        <v>10379</v>
      </c>
      <c r="E2552" s="91" t="s">
        <v>8650</v>
      </c>
      <c r="F2552" s="92" t="s">
        <v>8649</v>
      </c>
      <c r="G2552" s="542" t="s">
        <v>3486</v>
      </c>
      <c r="H2552" s="587" t="s">
        <v>3486</v>
      </c>
      <c r="I2552" s="93" t="s">
        <v>1250</v>
      </c>
      <c r="J2552" s="58"/>
    </row>
    <row r="2553" spans="1:10" ht="25.5" x14ac:dyDescent="0.2">
      <c r="A2553" s="58"/>
      <c r="B2553" s="572">
        <v>2543</v>
      </c>
      <c r="C2553" s="500" t="s">
        <v>10723</v>
      </c>
      <c r="D2553" s="426" t="s">
        <v>10703</v>
      </c>
      <c r="E2553" s="91" t="s">
        <v>10724</v>
      </c>
      <c r="F2553" s="92" t="s">
        <v>10725</v>
      </c>
      <c r="G2553" s="542" t="s">
        <v>3486</v>
      </c>
      <c r="H2553" s="587" t="s">
        <v>3486</v>
      </c>
      <c r="I2553" s="93" t="s">
        <v>1250</v>
      </c>
      <c r="J2553" s="58"/>
    </row>
    <row r="2554" spans="1:10" ht="25.5" x14ac:dyDescent="0.2">
      <c r="A2554" s="58"/>
      <c r="B2554" s="565">
        <v>2544</v>
      </c>
      <c r="C2554" s="608" t="s">
        <v>13180</v>
      </c>
      <c r="D2554" s="525" t="s">
        <v>13158</v>
      </c>
      <c r="E2554" s="526" t="s">
        <v>13181</v>
      </c>
      <c r="F2554" s="586"/>
      <c r="G2554" s="542"/>
      <c r="H2554" s="587"/>
      <c r="I2554" s="93"/>
      <c r="J2554" s="58"/>
    </row>
    <row r="2555" spans="1:10" ht="38.25" x14ac:dyDescent="0.2">
      <c r="A2555" s="58"/>
      <c r="B2555" s="565">
        <v>2545</v>
      </c>
      <c r="C2555" s="608" t="s">
        <v>6842</v>
      </c>
      <c r="D2555" s="296" t="s">
        <v>6843</v>
      </c>
      <c r="E2555" s="88" t="s">
        <v>6523</v>
      </c>
      <c r="F2555" s="87"/>
      <c r="G2555" s="542" t="s">
        <v>3486</v>
      </c>
      <c r="H2555" s="587" t="s">
        <v>3486</v>
      </c>
      <c r="I2555" s="93" t="s">
        <v>1250</v>
      </c>
      <c r="J2555" s="58"/>
    </row>
    <row r="2556" spans="1:10" ht="25.5" x14ac:dyDescent="0.2">
      <c r="A2556" s="58"/>
      <c r="B2556" s="565">
        <v>2546</v>
      </c>
      <c r="C2556" s="608" t="s">
        <v>808</v>
      </c>
      <c r="D2556" s="525" t="s">
        <v>4006</v>
      </c>
      <c r="E2556" s="526" t="s">
        <v>4008</v>
      </c>
      <c r="F2556" s="87"/>
      <c r="G2556" s="542" t="s">
        <v>3486</v>
      </c>
      <c r="H2556" s="587" t="s">
        <v>3486</v>
      </c>
      <c r="I2556" s="93" t="s">
        <v>1250</v>
      </c>
      <c r="J2556" s="58"/>
    </row>
    <row r="2557" spans="1:10" ht="25.5" x14ac:dyDescent="0.2">
      <c r="A2557" s="58"/>
      <c r="B2557" s="572">
        <v>2547</v>
      </c>
      <c r="C2557" s="608" t="s">
        <v>809</v>
      </c>
      <c r="D2557" s="525" t="s">
        <v>807</v>
      </c>
      <c r="E2557" s="526" t="s">
        <v>810</v>
      </c>
      <c r="F2557" s="87"/>
      <c r="G2557" s="584"/>
      <c r="H2557" s="588"/>
      <c r="I2557" s="589"/>
      <c r="J2557" s="58"/>
    </row>
    <row r="2558" spans="1:10" ht="63.75" x14ac:dyDescent="0.2">
      <c r="A2558" s="58"/>
      <c r="B2558" s="572">
        <v>2548</v>
      </c>
      <c r="C2558" s="608" t="s">
        <v>863</v>
      </c>
      <c r="D2558" s="525" t="s">
        <v>10347</v>
      </c>
      <c r="E2558" s="526" t="s">
        <v>2184</v>
      </c>
      <c r="F2558" s="87"/>
      <c r="G2558" s="584"/>
      <c r="H2558" s="588"/>
      <c r="I2558" s="589"/>
      <c r="J2558" s="58"/>
    </row>
    <row r="2559" spans="1:10" ht="51" x14ac:dyDescent="0.2">
      <c r="A2559" s="58"/>
      <c r="B2559" s="565">
        <v>2549</v>
      </c>
      <c r="C2559" s="608" t="s">
        <v>864</v>
      </c>
      <c r="D2559" s="525" t="s">
        <v>10348</v>
      </c>
      <c r="E2559" s="526" t="s">
        <v>2185</v>
      </c>
      <c r="F2559" s="87"/>
      <c r="G2559" s="584"/>
      <c r="H2559" s="588"/>
      <c r="I2559" s="589"/>
      <c r="J2559" s="58"/>
    </row>
    <row r="2560" spans="1:10" ht="38.25" x14ac:dyDescent="0.2">
      <c r="A2560" s="58"/>
      <c r="B2560" s="565">
        <v>2550</v>
      </c>
      <c r="C2560" s="608" t="s">
        <v>2186</v>
      </c>
      <c r="D2560" s="525" t="s">
        <v>865</v>
      </c>
      <c r="E2560" s="526" t="s">
        <v>2187</v>
      </c>
      <c r="F2560" s="87"/>
      <c r="G2560" s="584"/>
      <c r="H2560" s="588"/>
      <c r="I2560" s="589"/>
      <c r="J2560" s="58"/>
    </row>
    <row r="2561" spans="1:10" ht="25.5" x14ac:dyDescent="0.2">
      <c r="A2561" s="58"/>
      <c r="B2561" s="565">
        <v>2551</v>
      </c>
      <c r="C2561" s="608" t="s">
        <v>7718</v>
      </c>
      <c r="D2561" s="525" t="s">
        <v>9736</v>
      </c>
      <c r="E2561" s="526" t="s">
        <v>10238</v>
      </c>
      <c r="F2561" s="87"/>
      <c r="G2561" s="584"/>
      <c r="H2561" s="588"/>
      <c r="I2561" s="589"/>
      <c r="J2561" s="58"/>
    </row>
    <row r="2562" spans="1:10" ht="25.5" x14ac:dyDescent="0.2">
      <c r="A2562" s="58"/>
      <c r="B2562" s="572">
        <v>2552</v>
      </c>
      <c r="C2562" s="608" t="s">
        <v>8887</v>
      </c>
      <c r="D2562" s="525" t="s">
        <v>8885</v>
      </c>
      <c r="E2562" s="526" t="s">
        <v>8888</v>
      </c>
      <c r="F2562" s="87"/>
      <c r="G2562" s="584"/>
      <c r="H2562" s="588"/>
      <c r="I2562" s="589"/>
      <c r="J2562" s="58"/>
    </row>
    <row r="2563" spans="1:10" ht="25.5" x14ac:dyDescent="0.2">
      <c r="A2563" s="58"/>
      <c r="B2563" s="572">
        <v>2553</v>
      </c>
      <c r="C2563" s="608" t="s">
        <v>13097</v>
      </c>
      <c r="D2563" s="525" t="s">
        <v>13099</v>
      </c>
      <c r="E2563" s="526" t="s">
        <v>13098</v>
      </c>
      <c r="F2563" s="87"/>
      <c r="G2563" s="584"/>
      <c r="H2563" s="588"/>
      <c r="I2563" s="589"/>
      <c r="J2563" s="58"/>
    </row>
    <row r="2564" spans="1:10" ht="76.5" x14ac:dyDescent="0.2">
      <c r="A2564" s="58"/>
      <c r="B2564" s="565">
        <v>2554</v>
      </c>
      <c r="C2564" s="608" t="s">
        <v>13601</v>
      </c>
      <c r="D2564" s="525" t="s">
        <v>13588</v>
      </c>
      <c r="E2564" s="526" t="s">
        <v>13602</v>
      </c>
      <c r="F2564" s="586" t="s">
        <v>7881</v>
      </c>
      <c r="G2564" s="584"/>
      <c r="H2564" s="588"/>
      <c r="I2564" s="589"/>
      <c r="J2564" s="58"/>
    </row>
    <row r="2565" spans="1:10" ht="51" x14ac:dyDescent="0.2">
      <c r="A2565" s="58"/>
      <c r="B2565" s="565">
        <v>2555</v>
      </c>
      <c r="C2565" s="608" t="s">
        <v>2192</v>
      </c>
      <c r="D2565" s="525" t="s">
        <v>164</v>
      </c>
      <c r="E2565" s="526" t="s">
        <v>1580</v>
      </c>
      <c r="F2565" s="87"/>
      <c r="G2565" s="584"/>
      <c r="H2565" s="588"/>
      <c r="I2565" s="589"/>
      <c r="J2565" s="58"/>
    </row>
    <row r="2566" spans="1:10" ht="25.5" x14ac:dyDescent="0.2">
      <c r="A2566" s="58"/>
      <c r="B2566" s="565">
        <v>2556</v>
      </c>
      <c r="C2566" s="608" t="s">
        <v>13625</v>
      </c>
      <c r="D2566" s="525" t="s">
        <v>13626</v>
      </c>
      <c r="E2566" s="526" t="s">
        <v>13627</v>
      </c>
      <c r="F2566" s="87"/>
      <c r="G2566" s="584"/>
      <c r="H2566" s="588"/>
      <c r="I2566" s="589"/>
      <c r="J2566" s="58"/>
    </row>
    <row r="2567" spans="1:10" x14ac:dyDescent="0.2">
      <c r="A2567" s="58"/>
      <c r="B2567" s="572">
        <v>2557</v>
      </c>
      <c r="C2567" s="608" t="s">
        <v>6997</v>
      </c>
      <c r="D2567" s="525" t="s">
        <v>6998</v>
      </c>
      <c r="E2567" s="526" t="s">
        <v>6999</v>
      </c>
      <c r="F2567" s="87"/>
      <c r="G2567" s="584"/>
      <c r="H2567" s="588"/>
      <c r="I2567" s="589"/>
      <c r="J2567" s="58"/>
    </row>
    <row r="2568" spans="1:10" ht="26.25" thickBot="1" x14ac:dyDescent="0.25">
      <c r="A2568" s="58"/>
      <c r="B2568" s="572">
        <v>2558</v>
      </c>
      <c r="C2568" s="609" t="s">
        <v>3172</v>
      </c>
      <c r="D2568" s="602" t="s">
        <v>13582</v>
      </c>
      <c r="E2568" s="78" t="s">
        <v>3173</v>
      </c>
      <c r="F2568" s="79" t="s">
        <v>7556</v>
      </c>
      <c r="G2568" s="590" t="s">
        <v>3486</v>
      </c>
      <c r="H2568" s="591" t="s">
        <v>3486</v>
      </c>
      <c r="I2568" s="592" t="s">
        <v>1250</v>
      </c>
      <c r="J2568" s="58"/>
    </row>
    <row r="2569" spans="1:10" x14ac:dyDescent="0.2">
      <c r="A2569" s="58"/>
      <c r="B2569" s="59"/>
      <c r="C2569" s="557"/>
      <c r="D2569" s="60"/>
      <c r="E2569" s="61"/>
      <c r="F2569" s="58"/>
      <c r="G2569" s="557"/>
      <c r="H2569" s="556"/>
      <c r="I2569" s="59"/>
      <c r="J2569" s="58"/>
    </row>
  </sheetData>
  <autoFilter ref="A2:I2568" xr:uid="{00000000-0009-0000-0000-000001000000}">
    <sortState xmlns:xlrd2="http://schemas.microsoft.com/office/spreadsheetml/2017/richdata2" ref="A3:I1845">
      <sortCondition ref="B2:B1845"/>
    </sortState>
  </autoFilter>
  <phoneticPr fontId="8" type="noConversion"/>
  <pageMargins left="0.75" right="0.75" top="1" bottom="1" header="0.5" footer="0.5"/>
  <pageSetup orientation="portrait" r:id="rId1"/>
  <headerFooter alignWithMargins="0"/>
  <ignoredErrors>
    <ignoredError sqref="H445 H45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2"/>
  <sheetViews>
    <sheetView workbookViewId="0">
      <selection activeCell="B3" sqref="B3"/>
    </sheetView>
  </sheetViews>
  <sheetFormatPr defaultColWidth="8.85546875" defaultRowHeight="12.75" x14ac:dyDescent="0.2"/>
  <cols>
    <col min="1" max="1" width="16.42578125" style="10" customWidth="1"/>
    <col min="2" max="2" width="54.140625" style="3" customWidth="1"/>
    <col min="3" max="16384" width="8.85546875" style="2"/>
  </cols>
  <sheetData>
    <row r="1" spans="1:5" ht="63.75" x14ac:dyDescent="0.2">
      <c r="A1" s="10" t="s">
        <v>9731</v>
      </c>
      <c r="B1" s="544" t="s">
        <v>10916</v>
      </c>
    </row>
    <row r="2" spans="1:5" ht="51" x14ac:dyDescent="0.2">
      <c r="A2" s="10" t="s">
        <v>7147</v>
      </c>
      <c r="B2" s="544" t="s">
        <v>12010</v>
      </c>
    </row>
    <row r="3" spans="1:5" ht="127.5" x14ac:dyDescent="0.2">
      <c r="A3" s="10" t="s">
        <v>1332</v>
      </c>
      <c r="B3" s="544" t="s">
        <v>11638</v>
      </c>
    </row>
    <row r="4" spans="1:5" ht="51" x14ac:dyDescent="0.2">
      <c r="A4" s="10" t="s">
        <v>7549</v>
      </c>
      <c r="B4" s="544" t="s">
        <v>12011</v>
      </c>
    </row>
    <row r="5" spans="1:5" ht="25.5" x14ac:dyDescent="0.2">
      <c r="A5" s="10" t="s">
        <v>7171</v>
      </c>
      <c r="B5" s="544" t="s">
        <v>9364</v>
      </c>
    </row>
    <row r="6" spans="1:5" ht="25.5" x14ac:dyDescent="0.2">
      <c r="A6" s="10" t="s">
        <v>10920</v>
      </c>
      <c r="B6" s="544" t="s">
        <v>10929</v>
      </c>
    </row>
    <row r="7" spans="1:5" ht="63.75" x14ac:dyDescent="0.2">
      <c r="A7" s="10" t="s">
        <v>10921</v>
      </c>
      <c r="B7" s="544" t="s">
        <v>10930</v>
      </c>
    </row>
    <row r="10" spans="1:5" x14ac:dyDescent="0.2">
      <c r="A10" s="10">
        <v>15</v>
      </c>
      <c r="B10" s="3" t="s">
        <v>11564</v>
      </c>
      <c r="E10" s="8"/>
    </row>
    <row r="11" spans="1:5" x14ac:dyDescent="0.2">
      <c r="A11" s="10">
        <v>5</v>
      </c>
      <c r="B11" s="3" t="s">
        <v>4535</v>
      </c>
    </row>
    <row r="12" spans="1:5" x14ac:dyDescent="0.2">
      <c r="A12" s="10">
        <v>5</v>
      </c>
      <c r="B12" s="3" t="s">
        <v>11560</v>
      </c>
    </row>
    <row r="13" spans="1:5" x14ac:dyDescent="0.2">
      <c r="A13" s="10">
        <v>5</v>
      </c>
      <c r="B13" s="3" t="s">
        <v>11567</v>
      </c>
    </row>
    <row r="14" spans="1:5" x14ac:dyDescent="0.2">
      <c r="A14" s="10">
        <v>5</v>
      </c>
      <c r="B14" s="3" t="s">
        <v>1905</v>
      </c>
    </row>
    <row r="15" spans="1:5" x14ac:dyDescent="0.2">
      <c r="A15" s="10">
        <v>5</v>
      </c>
      <c r="B15" s="3" t="s">
        <v>11568</v>
      </c>
    </row>
    <row r="16" spans="1:5" x14ac:dyDescent="0.2">
      <c r="A16" s="10">
        <v>4</v>
      </c>
      <c r="B16" s="3" t="s">
        <v>11557</v>
      </c>
    </row>
    <row r="17" spans="1:2" x14ac:dyDescent="0.2">
      <c r="A17" s="10">
        <v>4</v>
      </c>
      <c r="B17" s="3" t="s">
        <v>6143</v>
      </c>
    </row>
    <row r="18" spans="1:2" x14ac:dyDescent="0.2">
      <c r="A18" s="10">
        <v>4</v>
      </c>
      <c r="B18" s="3" t="s">
        <v>5334</v>
      </c>
    </row>
    <row r="19" spans="1:2" x14ac:dyDescent="0.2">
      <c r="A19" s="10">
        <v>4</v>
      </c>
      <c r="B19" s="3" t="s">
        <v>3076</v>
      </c>
    </row>
    <row r="20" spans="1:2" x14ac:dyDescent="0.2">
      <c r="A20" s="10">
        <v>4</v>
      </c>
      <c r="B20" s="3" t="s">
        <v>11563</v>
      </c>
    </row>
    <row r="21" spans="1:2" x14ac:dyDescent="0.2">
      <c r="A21" s="10">
        <v>4</v>
      </c>
      <c r="B21" s="3" t="s">
        <v>1131</v>
      </c>
    </row>
    <row r="22" spans="1:2" x14ac:dyDescent="0.2">
      <c r="A22" s="10">
        <v>4</v>
      </c>
      <c r="B22" s="3" t="s">
        <v>11558</v>
      </c>
    </row>
    <row r="23" spans="1:2" x14ac:dyDescent="0.2">
      <c r="A23" s="10">
        <v>3</v>
      </c>
      <c r="B23" s="3" t="s">
        <v>11556</v>
      </c>
    </row>
    <row r="24" spans="1:2" x14ac:dyDescent="0.2">
      <c r="A24" s="10">
        <v>3</v>
      </c>
      <c r="B24" s="3" t="s">
        <v>11559</v>
      </c>
    </row>
    <row r="25" spans="1:2" x14ac:dyDescent="0.2">
      <c r="A25" s="10">
        <v>3</v>
      </c>
      <c r="B25" s="3" t="s">
        <v>11561</v>
      </c>
    </row>
    <row r="26" spans="1:2" x14ac:dyDescent="0.2">
      <c r="A26" s="10">
        <v>3</v>
      </c>
      <c r="B26" s="3" t="s">
        <v>11565</v>
      </c>
    </row>
    <row r="27" spans="1:2" x14ac:dyDescent="0.2">
      <c r="A27" s="10">
        <v>3</v>
      </c>
      <c r="B27" s="3" t="s">
        <v>11326</v>
      </c>
    </row>
    <row r="28" spans="1:2" x14ac:dyDescent="0.2">
      <c r="A28" s="10">
        <v>2</v>
      </c>
      <c r="B28" s="3" t="s">
        <v>11562</v>
      </c>
    </row>
    <row r="29" spans="1:2" x14ac:dyDescent="0.2">
      <c r="A29" s="10">
        <v>2</v>
      </c>
      <c r="B29" s="3" t="s">
        <v>11566</v>
      </c>
    </row>
    <row r="30" spans="1:2" x14ac:dyDescent="0.2">
      <c r="A30" s="10">
        <v>1</v>
      </c>
      <c r="B30" s="3" t="s">
        <v>11569</v>
      </c>
    </row>
    <row r="31" spans="1:2" x14ac:dyDescent="0.2">
      <c r="A31" s="10">
        <v>1</v>
      </c>
      <c r="B31" s="3" t="s">
        <v>5333</v>
      </c>
    </row>
    <row r="32" spans="1:2" x14ac:dyDescent="0.2">
      <c r="A32" s="10">
        <v>1</v>
      </c>
      <c r="B32" s="3" t="s">
        <v>11570</v>
      </c>
    </row>
  </sheetData>
  <sortState xmlns:xlrd2="http://schemas.microsoft.com/office/spreadsheetml/2017/richdata2" ref="A10:B32">
    <sortCondition descending="1" ref="A10"/>
  </sortState>
  <phoneticPr fontId="8"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242"/>
  <sheetViews>
    <sheetView zoomScale="115" zoomScaleNormal="115" workbookViewId="0">
      <pane xSplit="2" ySplit="2" topLeftCell="C3" activePane="bottomRight" state="frozen"/>
      <selection pane="topRight" activeCell="C1" sqref="C1"/>
      <selection pane="bottomLeft" activeCell="A3" sqref="A3"/>
      <selection pane="bottomRight" activeCell="E3" sqref="E3"/>
    </sheetView>
  </sheetViews>
  <sheetFormatPr defaultColWidth="9.140625" defaultRowHeight="12.75" x14ac:dyDescent="0.2"/>
  <cols>
    <col min="1" max="1" width="2.85546875" style="2" customWidth="1"/>
    <col min="2" max="2" width="15.140625" style="225" customWidth="1"/>
    <col min="3" max="3" width="7.140625" style="252" customWidth="1"/>
    <col min="4" max="11" width="25.42578125" style="5" customWidth="1"/>
    <col min="12" max="16384" width="9.140625" style="2"/>
  </cols>
  <sheetData>
    <row r="1" spans="2:12" ht="13.5" thickBot="1" x14ac:dyDescent="0.25">
      <c r="D1" s="5" t="s">
        <v>6139</v>
      </c>
    </row>
    <row r="2" spans="2:12" s="10" customFormat="1" ht="13.5" thickBot="1" x14ac:dyDescent="0.25">
      <c r="B2" s="225"/>
      <c r="C2" s="252"/>
      <c r="D2" s="113" t="s">
        <v>7189</v>
      </c>
      <c r="E2" s="114" t="s">
        <v>7559</v>
      </c>
      <c r="F2" s="114" t="s">
        <v>7560</v>
      </c>
      <c r="G2" s="114" t="s">
        <v>7561</v>
      </c>
      <c r="H2" s="114" t="s">
        <v>7562</v>
      </c>
      <c r="I2" s="114" t="s">
        <v>7563</v>
      </c>
      <c r="J2" s="114" t="s">
        <v>7564</v>
      </c>
      <c r="K2" s="114" t="s">
        <v>7565</v>
      </c>
    </row>
    <row r="3" spans="2:12" ht="78.75" x14ac:dyDescent="0.2">
      <c r="B3" s="226" t="s">
        <v>5389</v>
      </c>
      <c r="C3" s="260">
        <v>29160</v>
      </c>
      <c r="D3" s="261" t="s">
        <v>571</v>
      </c>
      <c r="E3" s="634" t="s">
        <v>14321</v>
      </c>
      <c r="F3" s="115" t="s">
        <v>5103</v>
      </c>
      <c r="G3" s="116" t="s">
        <v>5828</v>
      </c>
      <c r="H3" s="116" t="s">
        <v>6321</v>
      </c>
      <c r="I3" s="116"/>
      <c r="J3" s="116"/>
      <c r="K3" s="115"/>
    </row>
    <row r="4" spans="2:12" ht="90" x14ac:dyDescent="0.2">
      <c r="B4" s="224" t="s">
        <v>5390</v>
      </c>
      <c r="C4" s="262">
        <v>29190</v>
      </c>
      <c r="D4" s="263" t="s">
        <v>658</v>
      </c>
      <c r="E4" s="117" t="s">
        <v>3912</v>
      </c>
      <c r="F4" s="117" t="s">
        <v>4389</v>
      </c>
      <c r="G4" s="223" t="s">
        <v>14322</v>
      </c>
      <c r="H4" s="117" t="s">
        <v>3910</v>
      </c>
      <c r="I4" s="117" t="s">
        <v>3911</v>
      </c>
      <c r="J4" s="223" t="s">
        <v>14323</v>
      </c>
      <c r="K4" s="117"/>
    </row>
    <row r="5" spans="2:12" ht="67.5" x14ac:dyDescent="0.2">
      <c r="B5" s="224" t="s">
        <v>5391</v>
      </c>
      <c r="C5" s="262">
        <v>29221</v>
      </c>
      <c r="D5" s="263" t="s">
        <v>14167</v>
      </c>
      <c r="E5" s="117" t="s">
        <v>2931</v>
      </c>
      <c r="F5" s="117" t="s">
        <v>1716</v>
      </c>
      <c r="G5" s="223" t="s">
        <v>14324</v>
      </c>
      <c r="H5" s="223" t="s">
        <v>14325</v>
      </c>
      <c r="I5" s="117" t="s">
        <v>1714</v>
      </c>
      <c r="J5" s="117" t="s">
        <v>1713</v>
      </c>
      <c r="K5" s="117" t="s">
        <v>1715</v>
      </c>
      <c r="L5" s="633" t="s">
        <v>12993</v>
      </c>
    </row>
    <row r="6" spans="2:12" ht="101.25" x14ac:dyDescent="0.2">
      <c r="B6" s="224" t="s">
        <v>2903</v>
      </c>
      <c r="C6" s="262">
        <v>29221</v>
      </c>
      <c r="D6" s="263" t="s">
        <v>14326</v>
      </c>
      <c r="E6" s="223" t="s">
        <v>14327</v>
      </c>
      <c r="F6" s="117" t="s">
        <v>2937</v>
      </c>
      <c r="G6" s="117"/>
      <c r="H6" s="117"/>
      <c r="I6" s="117"/>
      <c r="J6" s="117"/>
      <c r="K6" s="117"/>
    </row>
    <row r="7" spans="2:12" ht="45" x14ac:dyDescent="0.2">
      <c r="B7" s="224" t="s">
        <v>5392</v>
      </c>
      <c r="C7" s="262">
        <v>29252</v>
      </c>
      <c r="D7" s="264" t="s">
        <v>6978</v>
      </c>
      <c r="E7" s="223" t="s">
        <v>14328</v>
      </c>
      <c r="F7" s="117" t="s">
        <v>566</v>
      </c>
      <c r="G7" s="117" t="s">
        <v>567</v>
      </c>
      <c r="H7" s="117" t="s">
        <v>4750</v>
      </c>
      <c r="I7" s="117"/>
      <c r="J7" s="117"/>
      <c r="K7" s="117"/>
    </row>
    <row r="8" spans="2:12" ht="56.25" x14ac:dyDescent="0.2">
      <c r="B8" s="224" t="s">
        <v>6336</v>
      </c>
      <c r="C8" s="262">
        <v>29281</v>
      </c>
      <c r="D8" s="263" t="s">
        <v>4811</v>
      </c>
      <c r="E8" s="117" t="s">
        <v>569</v>
      </c>
      <c r="F8" s="117" t="s">
        <v>3509</v>
      </c>
      <c r="G8" s="117" t="s">
        <v>568</v>
      </c>
      <c r="H8" s="223" t="s">
        <v>14329</v>
      </c>
      <c r="I8" s="117" t="s">
        <v>2901</v>
      </c>
      <c r="J8" s="117" t="s">
        <v>2938</v>
      </c>
      <c r="K8" s="117" t="s">
        <v>570</v>
      </c>
    </row>
    <row r="9" spans="2:12" ht="56.25" x14ac:dyDescent="0.2">
      <c r="B9" s="224" t="s">
        <v>14368</v>
      </c>
      <c r="C9" s="262">
        <v>29281</v>
      </c>
      <c r="D9" s="263" t="s">
        <v>14375</v>
      </c>
      <c r="E9" s="223" t="s">
        <v>14369</v>
      </c>
      <c r="F9" s="223" t="s">
        <v>14370</v>
      </c>
      <c r="G9" s="223" t="s">
        <v>14371</v>
      </c>
      <c r="H9" s="223" t="s">
        <v>14372</v>
      </c>
      <c r="I9" s="223" t="s">
        <v>14373</v>
      </c>
      <c r="J9" s="223" t="s">
        <v>14374</v>
      </c>
      <c r="K9" s="117"/>
    </row>
    <row r="10" spans="2:12" ht="67.5" x14ac:dyDescent="0.2">
      <c r="B10" s="224" t="s">
        <v>6337</v>
      </c>
      <c r="C10" s="262">
        <v>29312</v>
      </c>
      <c r="D10" s="264" t="s">
        <v>7577</v>
      </c>
      <c r="E10" s="223" t="s">
        <v>14330</v>
      </c>
      <c r="F10" s="117" t="s">
        <v>6166</v>
      </c>
      <c r="G10" s="117" t="s">
        <v>6166</v>
      </c>
      <c r="H10" s="117" t="s">
        <v>6179</v>
      </c>
      <c r="I10" s="117" t="s">
        <v>6178</v>
      </c>
      <c r="J10" s="117" t="s">
        <v>6180</v>
      </c>
      <c r="K10" s="253" t="s">
        <v>4467</v>
      </c>
    </row>
    <row r="11" spans="2:12" ht="45" x14ac:dyDescent="0.2">
      <c r="B11" s="224" t="s">
        <v>6167</v>
      </c>
      <c r="C11" s="262">
        <v>29312</v>
      </c>
      <c r="D11" s="265" t="s">
        <v>7573</v>
      </c>
      <c r="E11" s="253" t="s">
        <v>4920</v>
      </c>
      <c r="F11" s="117"/>
      <c r="G11" s="117"/>
      <c r="H11" s="253"/>
      <c r="I11" s="253"/>
      <c r="J11" s="253"/>
      <c r="K11" s="117"/>
    </row>
    <row r="12" spans="2:12" ht="78.75" x14ac:dyDescent="0.2">
      <c r="B12" s="224" t="s">
        <v>6338</v>
      </c>
      <c r="C12" s="262">
        <v>29342</v>
      </c>
      <c r="D12" s="264" t="s">
        <v>3947</v>
      </c>
      <c r="E12" s="117" t="s">
        <v>4469</v>
      </c>
      <c r="F12" s="117" t="s">
        <v>3510</v>
      </c>
      <c r="G12" s="117" t="s">
        <v>3507</v>
      </c>
      <c r="H12" s="117" t="s">
        <v>4472</v>
      </c>
      <c r="I12" s="117" t="s">
        <v>4473</v>
      </c>
      <c r="J12" s="256" t="s">
        <v>4813</v>
      </c>
      <c r="K12" s="256" t="s">
        <v>4814</v>
      </c>
    </row>
    <row r="13" spans="2:12" x14ac:dyDescent="0.2">
      <c r="B13" s="224" t="s">
        <v>6339</v>
      </c>
      <c r="C13" s="262">
        <v>29373</v>
      </c>
      <c r="D13" s="266" t="s">
        <v>3036</v>
      </c>
      <c r="E13" s="117"/>
      <c r="F13" s="117"/>
      <c r="G13" s="117"/>
      <c r="H13" s="117"/>
      <c r="I13" s="117"/>
      <c r="J13" s="117"/>
      <c r="K13" s="117"/>
    </row>
    <row r="14" spans="2:12" ht="90" x14ac:dyDescent="0.2">
      <c r="B14" s="224" t="s">
        <v>6340</v>
      </c>
      <c r="C14" s="262">
        <v>29403</v>
      </c>
      <c r="D14" s="267" t="s">
        <v>7572</v>
      </c>
      <c r="E14" s="223" t="s">
        <v>4815</v>
      </c>
      <c r="F14" s="117" t="s">
        <v>6400</v>
      </c>
      <c r="G14" s="117" t="s">
        <v>4848</v>
      </c>
      <c r="H14" s="117" t="s">
        <v>4226</v>
      </c>
      <c r="I14" s="117" t="s">
        <v>8234</v>
      </c>
      <c r="J14" s="117" t="s">
        <v>4845</v>
      </c>
      <c r="K14" s="223" t="s">
        <v>4816</v>
      </c>
    </row>
    <row r="15" spans="2:12" ht="67.5" x14ac:dyDescent="0.2">
      <c r="B15" s="224" t="s">
        <v>3946</v>
      </c>
      <c r="C15" s="262">
        <v>29403</v>
      </c>
      <c r="D15" s="264" t="s">
        <v>7574</v>
      </c>
      <c r="E15" s="117" t="s">
        <v>4175</v>
      </c>
      <c r="F15" s="117" t="s">
        <v>4225</v>
      </c>
      <c r="G15" s="117" t="s">
        <v>4847</v>
      </c>
      <c r="H15" s="117" t="s">
        <v>4846</v>
      </c>
      <c r="I15" s="117" t="s">
        <v>3945</v>
      </c>
      <c r="J15" s="117"/>
      <c r="K15" s="117"/>
    </row>
    <row r="16" spans="2:12" x14ac:dyDescent="0.2">
      <c r="B16" s="224" t="s">
        <v>6341</v>
      </c>
      <c r="C16" s="262">
        <v>29434</v>
      </c>
      <c r="D16" s="266">
        <v>24</v>
      </c>
      <c r="E16" s="117"/>
      <c r="F16" s="117"/>
      <c r="G16" s="117"/>
      <c r="H16" s="117"/>
      <c r="I16" s="117"/>
      <c r="J16" s="117"/>
      <c r="K16" s="117"/>
    </row>
    <row r="17" spans="2:11" x14ac:dyDescent="0.2">
      <c r="B17" s="224" t="s">
        <v>6342</v>
      </c>
      <c r="C17" s="262">
        <v>29465</v>
      </c>
      <c r="D17" s="266" t="s">
        <v>3036</v>
      </c>
      <c r="E17" s="117"/>
      <c r="F17" s="117"/>
      <c r="G17" s="117"/>
      <c r="H17" s="117"/>
      <c r="I17" s="117"/>
      <c r="J17" s="117"/>
      <c r="K17" s="117"/>
    </row>
    <row r="18" spans="2:11" ht="101.25" x14ac:dyDescent="0.2">
      <c r="B18" s="224" t="s">
        <v>6343</v>
      </c>
      <c r="C18" s="262">
        <v>29495</v>
      </c>
      <c r="D18" s="263" t="s">
        <v>4817</v>
      </c>
      <c r="E18" s="117" t="s">
        <v>6403</v>
      </c>
      <c r="F18" s="117" t="s">
        <v>5508</v>
      </c>
      <c r="G18" s="117" t="s">
        <v>6401</v>
      </c>
      <c r="H18" s="223" t="s">
        <v>5213</v>
      </c>
      <c r="I18" s="254" t="s">
        <v>4176</v>
      </c>
      <c r="J18" s="117" t="s">
        <v>6402</v>
      </c>
      <c r="K18" s="223" t="s">
        <v>1868</v>
      </c>
    </row>
    <row r="19" spans="2:11" ht="45" x14ac:dyDescent="0.2">
      <c r="B19" s="224" t="s">
        <v>5212</v>
      </c>
      <c r="C19" s="262">
        <v>29495</v>
      </c>
      <c r="D19" s="263" t="s">
        <v>9552</v>
      </c>
      <c r="E19" s="223" t="s">
        <v>4890</v>
      </c>
      <c r="F19" s="117"/>
      <c r="G19" s="117"/>
      <c r="H19" s="254"/>
      <c r="I19" s="117"/>
      <c r="J19" s="117"/>
      <c r="K19" s="117"/>
    </row>
    <row r="20" spans="2:11" ht="56.25" x14ac:dyDescent="0.2">
      <c r="B20" s="224" t="s">
        <v>6344</v>
      </c>
      <c r="C20" s="262">
        <v>29526</v>
      </c>
      <c r="D20" s="263" t="s">
        <v>1191</v>
      </c>
      <c r="E20" s="223" t="s">
        <v>791</v>
      </c>
      <c r="F20" s="223" t="s">
        <v>1192</v>
      </c>
      <c r="G20" s="223" t="s">
        <v>4124</v>
      </c>
      <c r="H20" s="223" t="s">
        <v>790</v>
      </c>
      <c r="I20" s="223" t="s">
        <v>785</v>
      </c>
      <c r="J20" s="223" t="s">
        <v>784</v>
      </c>
      <c r="K20" s="223" t="s">
        <v>5619</v>
      </c>
    </row>
    <row r="21" spans="2:11" ht="90" x14ac:dyDescent="0.2">
      <c r="B21" s="224" t="s">
        <v>4812</v>
      </c>
      <c r="C21" s="262">
        <v>29526</v>
      </c>
      <c r="D21" s="263" t="s">
        <v>5083</v>
      </c>
      <c r="E21" s="223" t="s">
        <v>657</v>
      </c>
      <c r="F21" s="223" t="s">
        <v>2662</v>
      </c>
      <c r="G21" s="223" t="s">
        <v>1871</v>
      </c>
      <c r="H21" s="223" t="s">
        <v>7609</v>
      </c>
      <c r="I21" s="223" t="s">
        <v>2214</v>
      </c>
      <c r="J21" s="223" t="s">
        <v>1190</v>
      </c>
      <c r="K21" s="223" t="s">
        <v>786</v>
      </c>
    </row>
    <row r="22" spans="2:11" ht="56.25" x14ac:dyDescent="0.2">
      <c r="B22" s="224" t="s">
        <v>4812</v>
      </c>
      <c r="C22" s="262">
        <v>29526</v>
      </c>
      <c r="D22" s="263" t="s">
        <v>787</v>
      </c>
      <c r="E22" s="254" t="s">
        <v>5509</v>
      </c>
      <c r="F22" s="223" t="s">
        <v>6994</v>
      </c>
      <c r="G22" s="223" t="s">
        <v>1869</v>
      </c>
      <c r="H22" s="223" t="s">
        <v>789</v>
      </c>
      <c r="I22" s="223" t="s">
        <v>4892</v>
      </c>
      <c r="J22" s="223" t="s">
        <v>4893</v>
      </c>
      <c r="K22" s="223" t="s">
        <v>4894</v>
      </c>
    </row>
    <row r="23" spans="2:11" ht="33.75" x14ac:dyDescent="0.2">
      <c r="B23" s="224" t="s">
        <v>4812</v>
      </c>
      <c r="C23" s="262">
        <v>29526</v>
      </c>
      <c r="D23" s="268" t="s">
        <v>4122</v>
      </c>
      <c r="E23" s="117"/>
      <c r="F23" s="117"/>
      <c r="G23" s="117"/>
      <c r="H23" s="117"/>
      <c r="I23" s="117"/>
      <c r="J23" s="117"/>
      <c r="K23" s="117"/>
    </row>
    <row r="24" spans="2:11" ht="90" x14ac:dyDescent="0.2">
      <c r="B24" s="224" t="s">
        <v>6345</v>
      </c>
      <c r="C24" s="262">
        <v>29556</v>
      </c>
      <c r="D24" s="263" t="s">
        <v>4116</v>
      </c>
      <c r="E24" s="223" t="s">
        <v>4121</v>
      </c>
      <c r="F24" s="223" t="s">
        <v>4128</v>
      </c>
      <c r="G24" s="223" t="s">
        <v>4114</v>
      </c>
      <c r="H24" s="223" t="s">
        <v>5086</v>
      </c>
      <c r="I24" s="223" t="s">
        <v>5084</v>
      </c>
      <c r="J24" s="256" t="s">
        <v>3801</v>
      </c>
      <c r="K24" s="117"/>
    </row>
    <row r="25" spans="2:11" x14ac:dyDescent="0.2">
      <c r="B25" s="224" t="s">
        <v>6346</v>
      </c>
      <c r="C25" s="262">
        <v>29587</v>
      </c>
      <c r="D25" s="266" t="s">
        <v>3036</v>
      </c>
      <c r="E25" s="117"/>
      <c r="F25" s="117"/>
      <c r="G25" s="117"/>
      <c r="H25" s="117"/>
      <c r="I25" s="117"/>
      <c r="J25" s="117"/>
      <c r="K25" s="117"/>
    </row>
    <row r="26" spans="2:11" ht="56.25" x14ac:dyDescent="0.2">
      <c r="B26" s="224" t="s">
        <v>6347</v>
      </c>
      <c r="C26" s="262">
        <v>29618</v>
      </c>
      <c r="D26" s="264" t="s">
        <v>6104</v>
      </c>
      <c r="E26" s="117" t="s">
        <v>3802</v>
      </c>
      <c r="F26" s="117" t="s">
        <v>6102</v>
      </c>
      <c r="G26" s="117" t="s">
        <v>4911</v>
      </c>
      <c r="H26" s="117" t="s">
        <v>4276</v>
      </c>
      <c r="I26" s="223" t="s">
        <v>6103</v>
      </c>
      <c r="J26" s="223" t="s">
        <v>6105</v>
      </c>
      <c r="K26" s="223" t="s">
        <v>6107</v>
      </c>
    </row>
    <row r="27" spans="2:11" ht="33.75" x14ac:dyDescent="0.2">
      <c r="B27" s="224" t="s">
        <v>6106</v>
      </c>
      <c r="C27" s="262">
        <v>29618</v>
      </c>
      <c r="D27" s="265" t="s">
        <v>6101</v>
      </c>
      <c r="E27" s="253" t="s">
        <v>4277</v>
      </c>
      <c r="F27" s="223"/>
      <c r="G27" s="223"/>
      <c r="H27" s="117"/>
      <c r="I27" s="223"/>
      <c r="J27" s="223"/>
      <c r="K27" s="117"/>
    </row>
    <row r="28" spans="2:11" ht="90" x14ac:dyDescent="0.2">
      <c r="B28" s="224" t="s">
        <v>6348</v>
      </c>
      <c r="C28" s="262">
        <v>29646</v>
      </c>
      <c r="D28" s="267" t="s">
        <v>5351</v>
      </c>
      <c r="E28" s="117" t="s">
        <v>4125</v>
      </c>
      <c r="F28" s="117" t="s">
        <v>4123</v>
      </c>
      <c r="G28" s="117" t="s">
        <v>4129</v>
      </c>
      <c r="H28" s="117" t="s">
        <v>4126</v>
      </c>
      <c r="I28" s="254" t="s">
        <v>4547</v>
      </c>
      <c r="J28" s="117" t="s">
        <v>4127</v>
      </c>
      <c r="K28" s="117"/>
    </row>
    <row r="29" spans="2:11" ht="45" x14ac:dyDescent="0.2">
      <c r="B29" s="224" t="s">
        <v>6349</v>
      </c>
      <c r="C29" s="262">
        <v>29677</v>
      </c>
      <c r="D29" s="264" t="s">
        <v>6640</v>
      </c>
      <c r="E29" s="117" t="s">
        <v>6641</v>
      </c>
      <c r="F29" s="117" t="s">
        <v>12162</v>
      </c>
      <c r="G29" s="117" t="s">
        <v>6642</v>
      </c>
      <c r="H29" s="117" t="s">
        <v>3436</v>
      </c>
      <c r="I29" s="117" t="s">
        <v>6743</v>
      </c>
      <c r="J29" s="117"/>
      <c r="K29" s="117"/>
    </row>
    <row r="30" spans="2:11" x14ac:dyDescent="0.2">
      <c r="B30" s="224" t="s">
        <v>6350</v>
      </c>
      <c r="C30" s="262">
        <v>29707</v>
      </c>
      <c r="D30" s="266" t="s">
        <v>3036</v>
      </c>
      <c r="E30" s="117"/>
      <c r="F30" s="117"/>
      <c r="G30" s="117"/>
      <c r="H30" s="117"/>
      <c r="I30" s="117"/>
      <c r="J30" s="117"/>
      <c r="K30" s="117"/>
    </row>
    <row r="31" spans="2:11" x14ac:dyDescent="0.2">
      <c r="B31" s="224" t="s">
        <v>6351</v>
      </c>
      <c r="C31" s="262">
        <v>29738</v>
      </c>
      <c r="D31" s="266" t="s">
        <v>3036</v>
      </c>
      <c r="E31" s="117"/>
      <c r="F31" s="117"/>
      <c r="G31" s="117"/>
      <c r="H31" s="117"/>
      <c r="I31" s="117"/>
      <c r="J31" s="117"/>
      <c r="K31" s="117"/>
    </row>
    <row r="32" spans="2:11" ht="56.25" x14ac:dyDescent="0.2">
      <c r="B32" s="224" t="s">
        <v>5698</v>
      </c>
      <c r="C32" s="262">
        <v>29768</v>
      </c>
      <c r="D32" s="263" t="s">
        <v>4468</v>
      </c>
      <c r="E32" s="117" t="s">
        <v>4390</v>
      </c>
      <c r="F32" s="117" t="s">
        <v>7566</v>
      </c>
      <c r="G32" s="117" t="s">
        <v>6165</v>
      </c>
      <c r="H32" s="117"/>
      <c r="I32" s="117"/>
      <c r="J32" s="117"/>
      <c r="K32" s="117"/>
    </row>
    <row r="33" spans="2:11" x14ac:dyDescent="0.2">
      <c r="B33" s="224" t="s">
        <v>6352</v>
      </c>
      <c r="C33" s="262">
        <v>29768</v>
      </c>
      <c r="D33" s="266" t="s">
        <v>3036</v>
      </c>
      <c r="E33" s="117"/>
      <c r="F33" s="117"/>
      <c r="G33" s="117"/>
      <c r="H33" s="117"/>
      <c r="I33" s="117"/>
      <c r="J33" s="117"/>
      <c r="K33" s="117"/>
    </row>
    <row r="34" spans="2:11" ht="157.5" x14ac:dyDescent="0.2">
      <c r="B34" s="224" t="s">
        <v>6353</v>
      </c>
      <c r="C34" s="262">
        <v>29799</v>
      </c>
      <c r="D34" s="264" t="s">
        <v>5620</v>
      </c>
      <c r="E34" s="117" t="s">
        <v>3477</v>
      </c>
      <c r="F34" s="117" t="s">
        <v>5621</v>
      </c>
      <c r="G34" s="117" t="s">
        <v>6831</v>
      </c>
      <c r="H34" s="117" t="s">
        <v>11610</v>
      </c>
      <c r="I34" s="117" t="s">
        <v>6829</v>
      </c>
      <c r="J34" s="223" t="s">
        <v>1688</v>
      </c>
      <c r="K34" s="223" t="s">
        <v>11550</v>
      </c>
    </row>
    <row r="35" spans="2:11" ht="67.5" x14ac:dyDescent="0.2">
      <c r="B35" s="224" t="s">
        <v>6832</v>
      </c>
      <c r="C35" s="262">
        <v>29799</v>
      </c>
      <c r="D35" s="263" t="s">
        <v>780</v>
      </c>
      <c r="E35" s="223" t="s">
        <v>781</v>
      </c>
      <c r="F35" s="223"/>
      <c r="G35" s="223"/>
      <c r="H35" s="117"/>
      <c r="I35" s="117"/>
      <c r="J35" s="117"/>
      <c r="K35" s="117"/>
    </row>
    <row r="36" spans="2:11" ht="45" x14ac:dyDescent="0.2">
      <c r="B36" s="224" t="s">
        <v>4474</v>
      </c>
      <c r="C36" s="262">
        <v>29830</v>
      </c>
      <c r="D36" s="264" t="s">
        <v>3478</v>
      </c>
      <c r="E36" s="117" t="s">
        <v>7567</v>
      </c>
      <c r="F36" s="117" t="s">
        <v>4074</v>
      </c>
      <c r="G36" s="117" t="s">
        <v>7568</v>
      </c>
      <c r="H36" s="223" t="s">
        <v>5806</v>
      </c>
      <c r="I36" s="117" t="s">
        <v>7569</v>
      </c>
      <c r="J36" s="117" t="s">
        <v>7570</v>
      </c>
      <c r="K36" s="223" t="s">
        <v>5807</v>
      </c>
    </row>
    <row r="37" spans="2:11" ht="90" x14ac:dyDescent="0.2">
      <c r="B37" s="224" t="s">
        <v>6354</v>
      </c>
      <c r="C37" s="262">
        <v>29830</v>
      </c>
      <c r="D37" s="263" t="s">
        <v>1786</v>
      </c>
      <c r="E37" s="223" t="s">
        <v>572</v>
      </c>
      <c r="F37" s="223" t="s">
        <v>1787</v>
      </c>
      <c r="G37" s="223" t="s">
        <v>782</v>
      </c>
      <c r="H37" s="223" t="s">
        <v>783</v>
      </c>
      <c r="I37" s="223" t="s">
        <v>12995</v>
      </c>
      <c r="J37" s="223" t="s">
        <v>4062</v>
      </c>
      <c r="K37" s="223"/>
    </row>
    <row r="38" spans="2:11" ht="112.5" x14ac:dyDescent="0.2">
      <c r="B38" s="224" t="s">
        <v>6355</v>
      </c>
      <c r="C38" s="262">
        <v>29860</v>
      </c>
      <c r="D38" s="264" t="s">
        <v>10421</v>
      </c>
      <c r="E38" s="117" t="s">
        <v>4885</v>
      </c>
      <c r="F38" s="117" t="s">
        <v>3129</v>
      </c>
      <c r="G38" s="117" t="s">
        <v>3203</v>
      </c>
      <c r="H38" s="223" t="s">
        <v>4391</v>
      </c>
      <c r="I38" s="117" t="s">
        <v>2036</v>
      </c>
      <c r="J38" s="117" t="s">
        <v>4398</v>
      </c>
      <c r="K38" s="117" t="s">
        <v>11611</v>
      </c>
    </row>
    <row r="39" spans="2:11" ht="101.25" x14ac:dyDescent="0.2">
      <c r="B39" s="224" t="s">
        <v>4063</v>
      </c>
      <c r="C39" s="262">
        <v>29860</v>
      </c>
      <c r="D39" s="264" t="s">
        <v>8235</v>
      </c>
      <c r="E39" s="223" t="s">
        <v>4387</v>
      </c>
      <c r="F39" s="223" t="s">
        <v>4889</v>
      </c>
      <c r="G39" s="117" t="s">
        <v>3130</v>
      </c>
      <c r="H39" s="117" t="s">
        <v>4392</v>
      </c>
      <c r="I39" s="117"/>
      <c r="J39" s="117"/>
      <c r="K39" s="117"/>
    </row>
    <row r="40" spans="2:11" ht="90" x14ac:dyDescent="0.2">
      <c r="B40" s="224" t="s">
        <v>4475</v>
      </c>
      <c r="C40" s="262">
        <v>29891</v>
      </c>
      <c r="D40" s="264" t="s">
        <v>7571</v>
      </c>
      <c r="E40" s="117" t="s">
        <v>7538</v>
      </c>
      <c r="F40" s="117" t="s">
        <v>7539</v>
      </c>
      <c r="G40" s="117" t="s">
        <v>7540</v>
      </c>
      <c r="H40" s="117" t="s">
        <v>7541</v>
      </c>
      <c r="I40" s="117" t="s">
        <v>3494</v>
      </c>
      <c r="J40" s="117"/>
      <c r="K40" s="117"/>
    </row>
    <row r="41" spans="2:11" x14ac:dyDescent="0.2">
      <c r="B41" s="224" t="s">
        <v>6356</v>
      </c>
      <c r="C41" s="262">
        <v>29891</v>
      </c>
      <c r="D41" s="266" t="s">
        <v>3036</v>
      </c>
      <c r="E41" s="117"/>
      <c r="F41" s="117"/>
      <c r="G41" s="117"/>
      <c r="H41" s="117"/>
      <c r="I41" s="117"/>
      <c r="J41" s="117"/>
      <c r="K41" s="117"/>
    </row>
    <row r="42" spans="2:11" ht="146.25" x14ac:dyDescent="0.2">
      <c r="B42" s="224" t="s">
        <v>6357</v>
      </c>
      <c r="C42" s="262">
        <v>29921</v>
      </c>
      <c r="D42" s="264" t="s">
        <v>1118</v>
      </c>
      <c r="E42" s="117" t="s">
        <v>2033</v>
      </c>
      <c r="F42" s="117" t="s">
        <v>3131</v>
      </c>
      <c r="G42" s="223" t="s">
        <v>12996</v>
      </c>
      <c r="H42" s="117" t="s">
        <v>1117</v>
      </c>
      <c r="I42" s="227" t="s">
        <v>2946</v>
      </c>
      <c r="J42" s="253" t="s">
        <v>3579</v>
      </c>
      <c r="K42" s="117"/>
    </row>
    <row r="43" spans="2:11" ht="67.5" x14ac:dyDescent="0.2">
      <c r="B43" s="224" t="s">
        <v>4476</v>
      </c>
      <c r="C43" s="262">
        <v>29952</v>
      </c>
      <c r="D43" s="263" t="s">
        <v>4357</v>
      </c>
      <c r="E43" s="117" t="s">
        <v>4866</v>
      </c>
      <c r="F43" s="223" t="s">
        <v>4545</v>
      </c>
      <c r="G43" s="117" t="s">
        <v>3500</v>
      </c>
      <c r="H43" s="117"/>
      <c r="I43" s="227"/>
      <c r="J43" s="117"/>
      <c r="K43" s="117"/>
    </row>
    <row r="44" spans="2:11" x14ac:dyDescent="0.2">
      <c r="B44" s="224" t="s">
        <v>6358</v>
      </c>
      <c r="C44" s="262">
        <v>29952</v>
      </c>
      <c r="D44" s="266" t="s">
        <v>3036</v>
      </c>
      <c r="E44" s="117"/>
      <c r="F44" s="117"/>
      <c r="G44" s="117"/>
      <c r="H44" s="117"/>
      <c r="I44" s="117"/>
      <c r="J44" s="117"/>
      <c r="K44" s="117"/>
    </row>
    <row r="45" spans="2:11" ht="112.5" x14ac:dyDescent="0.2">
      <c r="B45" s="224" t="s">
        <v>6359</v>
      </c>
      <c r="C45" s="262">
        <v>29983</v>
      </c>
      <c r="D45" s="264" t="s">
        <v>3580</v>
      </c>
      <c r="E45" s="117" t="s">
        <v>4546</v>
      </c>
      <c r="F45" s="117" t="s">
        <v>2102</v>
      </c>
      <c r="G45" s="117" t="s">
        <v>4548</v>
      </c>
      <c r="H45" s="117" t="s">
        <v>4550</v>
      </c>
      <c r="I45" s="117" t="s">
        <v>4549</v>
      </c>
      <c r="J45" s="117" t="s">
        <v>4551</v>
      </c>
      <c r="K45" s="117" t="s">
        <v>2103</v>
      </c>
    </row>
    <row r="46" spans="2:11" ht="45" x14ac:dyDescent="0.2">
      <c r="B46" s="224" t="s">
        <v>4477</v>
      </c>
      <c r="C46" s="262">
        <v>30011</v>
      </c>
      <c r="D46" s="263" t="s">
        <v>5076</v>
      </c>
      <c r="E46" s="117" t="s">
        <v>5696</v>
      </c>
      <c r="F46" s="117" t="s">
        <v>5697</v>
      </c>
      <c r="G46" s="229" t="s">
        <v>5693</v>
      </c>
      <c r="H46" s="117"/>
      <c r="I46" s="117"/>
      <c r="J46" s="117"/>
      <c r="K46" s="117"/>
    </row>
    <row r="47" spans="2:11" x14ac:dyDescent="0.2">
      <c r="B47" s="224" t="s">
        <v>6360</v>
      </c>
      <c r="C47" s="262">
        <v>30011</v>
      </c>
      <c r="D47" s="266" t="s">
        <v>3036</v>
      </c>
      <c r="E47" s="117"/>
      <c r="F47" s="117"/>
      <c r="G47" s="117"/>
      <c r="H47" s="117"/>
      <c r="I47" s="227"/>
      <c r="J47" s="117"/>
      <c r="K47" s="117"/>
    </row>
    <row r="48" spans="2:11" ht="135" x14ac:dyDescent="0.2">
      <c r="B48" s="224" t="s">
        <v>6377</v>
      </c>
      <c r="C48" s="262">
        <v>30042</v>
      </c>
      <c r="D48" s="264" t="s">
        <v>4222</v>
      </c>
      <c r="E48" s="223" t="s">
        <v>2438</v>
      </c>
      <c r="F48" s="117" t="s">
        <v>4221</v>
      </c>
      <c r="G48" s="254" t="s">
        <v>4220</v>
      </c>
      <c r="H48" s="254"/>
      <c r="I48" s="117"/>
      <c r="J48" s="117"/>
      <c r="K48" s="117"/>
    </row>
    <row r="49" spans="2:11" ht="45" x14ac:dyDescent="0.2">
      <c r="B49" s="224" t="s">
        <v>4478</v>
      </c>
      <c r="C49" s="262">
        <v>30072</v>
      </c>
      <c r="D49" s="263" t="s">
        <v>6995</v>
      </c>
      <c r="E49" s="117" t="s">
        <v>6979</v>
      </c>
      <c r="F49" s="117" t="s">
        <v>5694</v>
      </c>
      <c r="G49" s="117" t="s">
        <v>6404</v>
      </c>
      <c r="H49" s="117" t="s">
        <v>6980</v>
      </c>
      <c r="I49" s="117"/>
      <c r="J49" s="117"/>
      <c r="K49" s="117"/>
    </row>
    <row r="50" spans="2:11" x14ac:dyDescent="0.2">
      <c r="B50" s="224" t="s">
        <v>6378</v>
      </c>
      <c r="C50" s="262">
        <v>30072</v>
      </c>
      <c r="D50" s="266" t="s">
        <v>3036</v>
      </c>
      <c r="E50" s="117"/>
      <c r="F50" s="117"/>
      <c r="G50" s="117"/>
      <c r="H50" s="117"/>
      <c r="I50" s="117"/>
      <c r="J50" s="117"/>
      <c r="K50" s="117"/>
    </row>
    <row r="51" spans="2:11" ht="225" x14ac:dyDescent="0.2">
      <c r="B51" s="224" t="s">
        <v>6379</v>
      </c>
      <c r="C51" s="262">
        <v>30103</v>
      </c>
      <c r="D51" s="264" t="s">
        <v>2663</v>
      </c>
      <c r="E51" s="117" t="s">
        <v>4120</v>
      </c>
      <c r="F51" s="117" t="s">
        <v>8804</v>
      </c>
      <c r="G51" s="117" t="s">
        <v>4388</v>
      </c>
      <c r="H51" s="117" t="s">
        <v>4119</v>
      </c>
      <c r="I51" s="117" t="s">
        <v>11612</v>
      </c>
      <c r="J51" s="117"/>
      <c r="K51" s="117"/>
    </row>
    <row r="52" spans="2:11" ht="123.75" x14ac:dyDescent="0.2">
      <c r="B52" s="224" t="s">
        <v>4479</v>
      </c>
      <c r="C52" s="262">
        <v>30133</v>
      </c>
      <c r="D52" s="263" t="s">
        <v>14360</v>
      </c>
      <c r="E52" s="117" t="s">
        <v>6405</v>
      </c>
      <c r="F52" s="223" t="s">
        <v>4224</v>
      </c>
      <c r="G52" s="117" t="s">
        <v>4223</v>
      </c>
      <c r="H52" s="229" t="s">
        <v>5348</v>
      </c>
      <c r="I52" s="117"/>
      <c r="J52" s="117"/>
      <c r="K52" s="117"/>
    </row>
    <row r="53" spans="2:11" x14ac:dyDescent="0.2">
      <c r="B53" s="224" t="s">
        <v>6380</v>
      </c>
      <c r="C53" s="262">
        <v>30133</v>
      </c>
      <c r="D53" s="266" t="s">
        <v>3036</v>
      </c>
      <c r="E53" s="117"/>
      <c r="F53" s="117"/>
      <c r="G53" s="117"/>
      <c r="H53" s="117"/>
      <c r="I53" s="117"/>
      <c r="J53" s="117"/>
      <c r="K53" s="117"/>
    </row>
    <row r="54" spans="2:11" ht="168.75" x14ac:dyDescent="0.2">
      <c r="B54" s="224" t="s">
        <v>6381</v>
      </c>
      <c r="C54" s="262">
        <v>30164</v>
      </c>
      <c r="D54" s="264" t="s">
        <v>3003</v>
      </c>
      <c r="E54" s="117" t="s">
        <v>4118</v>
      </c>
      <c r="F54" s="223" t="s">
        <v>3001</v>
      </c>
      <c r="G54" s="117" t="s">
        <v>5134</v>
      </c>
      <c r="H54" s="117" t="s">
        <v>3002</v>
      </c>
      <c r="I54" s="117" t="s">
        <v>5135</v>
      </c>
      <c r="J54" s="117" t="s">
        <v>4117</v>
      </c>
      <c r="K54" s="117" t="s">
        <v>4115</v>
      </c>
    </row>
    <row r="55" spans="2:11" ht="123.75" x14ac:dyDescent="0.2">
      <c r="B55" s="224" t="s">
        <v>4480</v>
      </c>
      <c r="C55" s="262">
        <v>30195</v>
      </c>
      <c r="D55" s="264" t="s">
        <v>3004</v>
      </c>
      <c r="E55" s="117" t="s">
        <v>3841</v>
      </c>
      <c r="F55" s="117" t="s">
        <v>4985</v>
      </c>
      <c r="G55" s="223" t="s">
        <v>1870</v>
      </c>
      <c r="H55" s="229" t="s">
        <v>2935</v>
      </c>
      <c r="I55" s="229" t="s">
        <v>2934</v>
      </c>
      <c r="J55" s="117"/>
      <c r="K55" s="117"/>
    </row>
    <row r="56" spans="2:11" x14ac:dyDescent="0.2">
      <c r="B56" s="224" t="s">
        <v>6382</v>
      </c>
      <c r="C56" s="262">
        <v>30195</v>
      </c>
      <c r="D56" s="266" t="s">
        <v>3036</v>
      </c>
      <c r="E56" s="117"/>
      <c r="F56" s="117"/>
      <c r="G56" s="117"/>
      <c r="H56" s="117"/>
      <c r="I56" s="117"/>
      <c r="J56" s="117"/>
      <c r="K56" s="117"/>
    </row>
    <row r="57" spans="2:11" ht="135" x14ac:dyDescent="0.2">
      <c r="B57" s="224" t="s">
        <v>6383</v>
      </c>
      <c r="C57" s="262">
        <v>30225</v>
      </c>
      <c r="D57" s="264" t="s">
        <v>4072</v>
      </c>
      <c r="E57" s="117" t="s">
        <v>4895</v>
      </c>
      <c r="F57" s="117" t="s">
        <v>4896</v>
      </c>
      <c r="G57" s="117"/>
      <c r="H57" s="117"/>
      <c r="I57" s="117"/>
      <c r="J57" s="117"/>
      <c r="K57" s="117"/>
    </row>
    <row r="58" spans="2:11" ht="56.25" x14ac:dyDescent="0.2">
      <c r="B58" s="224" t="s">
        <v>4481</v>
      </c>
      <c r="C58" s="262">
        <v>30256</v>
      </c>
      <c r="D58" s="263" t="s">
        <v>1712</v>
      </c>
      <c r="E58" s="223" t="s">
        <v>4358</v>
      </c>
      <c r="F58" s="223" t="s">
        <v>6406</v>
      </c>
      <c r="G58" s="223"/>
      <c r="H58" s="117"/>
      <c r="I58" s="117"/>
      <c r="J58" s="117"/>
      <c r="K58" s="117"/>
    </row>
    <row r="59" spans="2:11" ht="45" x14ac:dyDescent="0.2">
      <c r="B59" s="224" t="s">
        <v>6384</v>
      </c>
      <c r="C59" s="262">
        <v>30256</v>
      </c>
      <c r="D59" s="266" t="s">
        <v>6273</v>
      </c>
      <c r="E59" s="117"/>
      <c r="F59" s="117"/>
      <c r="G59" s="117"/>
      <c r="H59" s="117"/>
      <c r="I59" s="117"/>
      <c r="J59" s="117"/>
      <c r="K59" s="117"/>
    </row>
    <row r="60" spans="2:11" x14ac:dyDescent="0.2">
      <c r="B60" s="224" t="s">
        <v>6385</v>
      </c>
      <c r="C60" s="262">
        <v>30286</v>
      </c>
      <c r="D60" s="266" t="s">
        <v>3036</v>
      </c>
      <c r="E60" s="117"/>
      <c r="F60" s="117"/>
      <c r="G60" s="117"/>
      <c r="H60" s="117"/>
      <c r="I60" s="117"/>
      <c r="J60" s="117"/>
      <c r="K60" s="117"/>
    </row>
    <row r="61" spans="2:11" ht="67.5" x14ac:dyDescent="0.2">
      <c r="B61" s="224" t="s">
        <v>4482</v>
      </c>
      <c r="C61" s="262">
        <v>30317</v>
      </c>
      <c r="D61" s="263" t="s">
        <v>4354</v>
      </c>
      <c r="E61" s="223" t="s">
        <v>1785</v>
      </c>
      <c r="F61" s="117" t="s">
        <v>3368</v>
      </c>
      <c r="G61" s="223" t="s">
        <v>3367</v>
      </c>
      <c r="H61" s="117" t="s">
        <v>6407</v>
      </c>
      <c r="I61" s="229" t="s">
        <v>4355</v>
      </c>
      <c r="J61" s="117"/>
      <c r="K61" s="117"/>
    </row>
    <row r="62" spans="2:11" x14ac:dyDescent="0.2">
      <c r="B62" s="224" t="s">
        <v>6386</v>
      </c>
      <c r="C62" s="262">
        <v>30317</v>
      </c>
      <c r="D62" s="266" t="s">
        <v>3036</v>
      </c>
      <c r="E62" s="117"/>
      <c r="F62" s="117"/>
      <c r="G62" s="117"/>
      <c r="H62" s="117"/>
      <c r="I62" s="117"/>
      <c r="J62" s="117"/>
      <c r="K62" s="117"/>
    </row>
    <row r="63" spans="2:11" x14ac:dyDescent="0.2">
      <c r="B63" s="224" t="s">
        <v>6387</v>
      </c>
      <c r="C63" s="262">
        <v>30348</v>
      </c>
      <c r="D63" s="266" t="s">
        <v>3036</v>
      </c>
      <c r="E63" s="117"/>
      <c r="F63" s="117"/>
      <c r="G63" s="117"/>
      <c r="H63" s="117"/>
      <c r="I63" s="117"/>
      <c r="J63" s="117"/>
      <c r="K63" s="117"/>
    </row>
    <row r="64" spans="2:11" ht="33.75" x14ac:dyDescent="0.2">
      <c r="B64" s="224" t="s">
        <v>4483</v>
      </c>
      <c r="C64" s="262">
        <v>30376</v>
      </c>
      <c r="D64" s="263" t="s">
        <v>14314</v>
      </c>
      <c r="E64" s="223" t="s">
        <v>5580</v>
      </c>
      <c r="F64" s="229" t="s">
        <v>2933</v>
      </c>
      <c r="G64" s="229" t="s">
        <v>4356</v>
      </c>
      <c r="H64" s="223"/>
      <c r="I64" s="223"/>
      <c r="J64" s="223"/>
      <c r="K64" s="117"/>
    </row>
    <row r="65" spans="2:11" ht="168.75" x14ac:dyDescent="0.2">
      <c r="B65" s="224" t="s">
        <v>6388</v>
      </c>
      <c r="C65" s="262">
        <v>30376</v>
      </c>
      <c r="D65" s="269" t="s">
        <v>3496</v>
      </c>
      <c r="E65" s="117" t="s">
        <v>8743</v>
      </c>
      <c r="F65" s="117" t="s">
        <v>3006</v>
      </c>
      <c r="G65" s="117" t="s">
        <v>1783</v>
      </c>
      <c r="H65" s="117" t="s">
        <v>6361</v>
      </c>
      <c r="I65" s="117" t="s">
        <v>1778</v>
      </c>
      <c r="J65" s="117" t="s">
        <v>5993</v>
      </c>
      <c r="K65" s="117" t="s">
        <v>6362</v>
      </c>
    </row>
    <row r="66" spans="2:11" ht="146.25" x14ac:dyDescent="0.2">
      <c r="B66" s="224" t="s">
        <v>1776</v>
      </c>
      <c r="C66" s="262">
        <v>30376</v>
      </c>
      <c r="D66" s="264" t="s">
        <v>5695</v>
      </c>
      <c r="E66" s="117" t="s">
        <v>6847</v>
      </c>
      <c r="F66" s="117" t="s">
        <v>3007</v>
      </c>
      <c r="G66" s="117"/>
      <c r="H66" s="117"/>
      <c r="I66" s="117"/>
      <c r="J66" s="117"/>
      <c r="K66" s="117"/>
    </row>
    <row r="67" spans="2:11" x14ac:dyDescent="0.2">
      <c r="B67" s="224" t="s">
        <v>6389</v>
      </c>
      <c r="C67" s="262">
        <v>30407</v>
      </c>
      <c r="D67" s="266" t="s">
        <v>3036</v>
      </c>
      <c r="E67" s="117"/>
      <c r="F67" s="117"/>
      <c r="G67" s="117"/>
      <c r="H67" s="117"/>
      <c r="I67" s="117"/>
      <c r="J67" s="117"/>
      <c r="K67" s="117"/>
    </row>
    <row r="68" spans="2:11" ht="78.75" x14ac:dyDescent="0.2">
      <c r="B68" s="224" t="s">
        <v>4484</v>
      </c>
      <c r="C68" s="262">
        <v>30437</v>
      </c>
      <c r="D68" s="264" t="s">
        <v>6646</v>
      </c>
      <c r="E68" s="117" t="s">
        <v>5252</v>
      </c>
      <c r="F68" s="117" t="s">
        <v>6659</v>
      </c>
      <c r="G68" s="117" t="s">
        <v>6643</v>
      </c>
      <c r="H68" s="117" t="s">
        <v>6645</v>
      </c>
      <c r="I68" s="117" t="s">
        <v>6649</v>
      </c>
      <c r="J68" s="117" t="s">
        <v>3689</v>
      </c>
      <c r="K68" s="117" t="s">
        <v>6647</v>
      </c>
    </row>
    <row r="69" spans="2:11" ht="56.25" x14ac:dyDescent="0.2">
      <c r="B69" s="224" t="s">
        <v>4485</v>
      </c>
      <c r="C69" s="262">
        <v>30437</v>
      </c>
      <c r="D69" s="263" t="s">
        <v>5077</v>
      </c>
      <c r="E69" s="117" t="s">
        <v>6660</v>
      </c>
      <c r="F69" s="117" t="s">
        <v>6662</v>
      </c>
      <c r="G69" s="117" t="s">
        <v>6648</v>
      </c>
      <c r="H69" s="117" t="s">
        <v>6644</v>
      </c>
      <c r="I69" s="117" t="s">
        <v>6661</v>
      </c>
      <c r="J69" s="254" t="s">
        <v>10442</v>
      </c>
      <c r="K69" s="117"/>
    </row>
    <row r="70" spans="2:11" x14ac:dyDescent="0.2">
      <c r="B70" s="224" t="s">
        <v>6390</v>
      </c>
      <c r="C70" s="262">
        <v>30437</v>
      </c>
      <c r="D70" s="266" t="s">
        <v>3036</v>
      </c>
      <c r="E70" s="117"/>
      <c r="F70" s="117"/>
      <c r="G70" s="117"/>
      <c r="H70" s="117"/>
      <c r="I70" s="117"/>
      <c r="J70" s="117"/>
      <c r="K70" s="117"/>
    </row>
    <row r="71" spans="2:11" x14ac:dyDescent="0.2">
      <c r="B71" s="224" t="s">
        <v>6391</v>
      </c>
      <c r="C71" s="262">
        <v>30468</v>
      </c>
      <c r="D71" s="266" t="s">
        <v>3036</v>
      </c>
      <c r="E71" s="117"/>
      <c r="F71" s="117"/>
      <c r="G71" s="117"/>
      <c r="H71" s="117"/>
      <c r="I71" s="117"/>
      <c r="J71" s="117"/>
      <c r="K71" s="117"/>
    </row>
    <row r="72" spans="2:11" ht="67.5" x14ac:dyDescent="0.2">
      <c r="B72" s="224" t="s">
        <v>4486</v>
      </c>
      <c r="C72" s="262">
        <v>30498</v>
      </c>
      <c r="D72" s="264" t="s">
        <v>6666</v>
      </c>
      <c r="E72" s="117" t="s">
        <v>6665</v>
      </c>
      <c r="F72" s="117" t="s">
        <v>6664</v>
      </c>
      <c r="G72" s="117" t="s">
        <v>2939</v>
      </c>
      <c r="H72" s="117" t="s">
        <v>6663</v>
      </c>
      <c r="I72" s="117" t="s">
        <v>3981</v>
      </c>
      <c r="J72" s="117" t="s">
        <v>624</v>
      </c>
      <c r="K72" s="117"/>
    </row>
    <row r="73" spans="2:11" x14ac:dyDescent="0.2">
      <c r="B73" s="224" t="s">
        <v>6392</v>
      </c>
      <c r="C73" s="262">
        <v>30498</v>
      </c>
      <c r="D73" s="266" t="s">
        <v>3036</v>
      </c>
      <c r="E73" s="117"/>
      <c r="F73" s="117"/>
      <c r="G73" s="117"/>
      <c r="H73" s="117"/>
      <c r="I73" s="117"/>
      <c r="J73" s="117"/>
      <c r="K73" s="117"/>
    </row>
    <row r="74" spans="2:11" ht="112.5" x14ac:dyDescent="0.2">
      <c r="B74" s="224" t="s">
        <v>6393</v>
      </c>
      <c r="C74" s="262">
        <v>30529</v>
      </c>
      <c r="D74" s="264" t="s">
        <v>5350</v>
      </c>
      <c r="E74" s="223" t="s">
        <v>4947</v>
      </c>
      <c r="F74" s="223" t="s">
        <v>4951</v>
      </c>
      <c r="G74" s="223" t="s">
        <v>12986</v>
      </c>
      <c r="H74" s="223" t="s">
        <v>4949</v>
      </c>
      <c r="I74" s="117" t="s">
        <v>4862</v>
      </c>
      <c r="J74" s="117" t="s">
        <v>4950</v>
      </c>
      <c r="K74" s="117" t="s">
        <v>6031</v>
      </c>
    </row>
    <row r="75" spans="2:11" ht="123.75" x14ac:dyDescent="0.2">
      <c r="B75" s="224" t="s">
        <v>3008</v>
      </c>
      <c r="C75" s="262">
        <v>30529</v>
      </c>
      <c r="D75" s="264" t="s">
        <v>4213</v>
      </c>
      <c r="E75" s="117" t="s">
        <v>6530</v>
      </c>
      <c r="F75" s="254" t="s">
        <v>6529</v>
      </c>
      <c r="G75" s="117" t="s">
        <v>2213</v>
      </c>
      <c r="H75" s="254" t="s">
        <v>4212</v>
      </c>
      <c r="I75" s="117" t="s">
        <v>5346</v>
      </c>
      <c r="J75" s="117" t="s">
        <v>5344</v>
      </c>
      <c r="K75" s="228" t="s">
        <v>5345</v>
      </c>
    </row>
    <row r="76" spans="2:11" ht="90" x14ac:dyDescent="0.2">
      <c r="B76" s="224" t="s">
        <v>3008</v>
      </c>
      <c r="C76" s="262">
        <v>30529</v>
      </c>
      <c r="D76" s="266" t="s">
        <v>1788</v>
      </c>
      <c r="E76" s="228" t="s">
        <v>3204</v>
      </c>
      <c r="F76" s="229" t="s">
        <v>4948</v>
      </c>
      <c r="G76" s="229" t="s">
        <v>5349</v>
      </c>
      <c r="H76" s="117"/>
      <c r="I76" s="228"/>
      <c r="J76" s="117"/>
      <c r="K76" s="229"/>
    </row>
    <row r="77" spans="2:11" ht="56.25" x14ac:dyDescent="0.2">
      <c r="B77" s="224" t="s">
        <v>4487</v>
      </c>
      <c r="C77" s="262">
        <v>30560</v>
      </c>
      <c r="D77" s="264" t="s">
        <v>4113</v>
      </c>
      <c r="E77" s="117" t="s">
        <v>4910</v>
      </c>
      <c r="F77" s="117" t="s">
        <v>4046</v>
      </c>
      <c r="G77" s="117" t="s">
        <v>3982</v>
      </c>
      <c r="H77" s="223" t="s">
        <v>2445</v>
      </c>
      <c r="I77" s="117" t="s">
        <v>4960</v>
      </c>
      <c r="J77" s="117" t="s">
        <v>3516</v>
      </c>
      <c r="K77" s="117" t="s">
        <v>5347</v>
      </c>
    </row>
    <row r="78" spans="2:11" ht="56.25" x14ac:dyDescent="0.2">
      <c r="B78" s="224" t="s">
        <v>4488</v>
      </c>
      <c r="C78" s="262">
        <v>30560</v>
      </c>
      <c r="D78" s="264" t="s">
        <v>3201</v>
      </c>
      <c r="E78" s="117" t="s">
        <v>3202</v>
      </c>
      <c r="F78" s="117"/>
      <c r="G78" s="117"/>
      <c r="H78" s="117"/>
      <c r="I78" s="117"/>
      <c r="J78" s="117"/>
      <c r="K78" s="117"/>
    </row>
    <row r="79" spans="2:11" x14ac:dyDescent="0.2">
      <c r="B79" s="224" t="s">
        <v>6394</v>
      </c>
      <c r="C79" s="262">
        <v>30560</v>
      </c>
      <c r="D79" s="266" t="s">
        <v>3036</v>
      </c>
      <c r="E79" s="117"/>
      <c r="F79" s="117"/>
      <c r="G79" s="117"/>
      <c r="H79" s="117"/>
      <c r="I79" s="117"/>
      <c r="J79" s="117"/>
      <c r="K79" s="117"/>
    </row>
    <row r="80" spans="2:11" ht="112.5" x14ac:dyDescent="0.2">
      <c r="B80" s="224" t="s">
        <v>6395</v>
      </c>
      <c r="C80" s="262">
        <v>30590</v>
      </c>
      <c r="D80" s="263" t="s">
        <v>12987</v>
      </c>
      <c r="E80" s="223" t="s">
        <v>4840</v>
      </c>
      <c r="F80" s="223" t="s">
        <v>3765</v>
      </c>
      <c r="G80" s="223" t="s">
        <v>4839</v>
      </c>
      <c r="H80" s="223" t="s">
        <v>2439</v>
      </c>
      <c r="I80" s="117" t="s">
        <v>4045</v>
      </c>
      <c r="J80" s="223" t="s">
        <v>12988</v>
      </c>
      <c r="K80" s="117" t="s">
        <v>652</v>
      </c>
    </row>
    <row r="81" spans="2:11" ht="157.5" x14ac:dyDescent="0.2">
      <c r="B81" s="224" t="s">
        <v>4863</v>
      </c>
      <c r="C81" s="262">
        <v>30590</v>
      </c>
      <c r="D81" s="264" t="s">
        <v>2440</v>
      </c>
      <c r="E81" s="117" t="s">
        <v>4047</v>
      </c>
      <c r="F81" s="117" t="s">
        <v>874</v>
      </c>
      <c r="G81" s="117" t="s">
        <v>4278</v>
      </c>
      <c r="H81" s="117" t="s">
        <v>2080</v>
      </c>
      <c r="I81" s="223" t="s">
        <v>12989</v>
      </c>
      <c r="J81" s="117" t="s">
        <v>7239</v>
      </c>
      <c r="K81" s="117" t="s">
        <v>4841</v>
      </c>
    </row>
    <row r="82" spans="2:11" ht="135" x14ac:dyDescent="0.2">
      <c r="B82" s="224" t="s">
        <v>4863</v>
      </c>
      <c r="C82" s="262">
        <v>30590</v>
      </c>
      <c r="D82" s="264" t="s">
        <v>653</v>
      </c>
      <c r="E82" s="223" t="s">
        <v>12990</v>
      </c>
      <c r="F82" s="117" t="s">
        <v>4838</v>
      </c>
      <c r="G82" s="117"/>
      <c r="H82" s="117"/>
      <c r="I82" s="117"/>
      <c r="J82" s="117"/>
      <c r="K82" s="117"/>
    </row>
    <row r="83" spans="2:11" ht="45" x14ac:dyDescent="0.2">
      <c r="B83" s="224" t="s">
        <v>4489</v>
      </c>
      <c r="C83" s="262">
        <v>30621</v>
      </c>
      <c r="D83" s="264" t="s">
        <v>3518</v>
      </c>
      <c r="E83" s="117" t="s">
        <v>3517</v>
      </c>
      <c r="F83" s="117" t="s">
        <v>3519</v>
      </c>
      <c r="G83" s="117" t="s">
        <v>3520</v>
      </c>
      <c r="H83" s="117" t="s">
        <v>3521</v>
      </c>
      <c r="I83" s="117"/>
      <c r="J83" s="117"/>
      <c r="K83" s="117"/>
    </row>
    <row r="84" spans="2:11" ht="90" x14ac:dyDescent="0.2">
      <c r="B84" s="224" t="s">
        <v>6396</v>
      </c>
      <c r="C84" s="262">
        <v>30621</v>
      </c>
      <c r="D84" s="264" t="s">
        <v>2211</v>
      </c>
      <c r="E84" s="117" t="s">
        <v>6535</v>
      </c>
      <c r="F84" s="117" t="s">
        <v>6532</v>
      </c>
      <c r="G84" s="117" t="s">
        <v>3772</v>
      </c>
      <c r="H84" s="117" t="s">
        <v>5992</v>
      </c>
      <c r="I84" s="117" t="s">
        <v>4749</v>
      </c>
      <c r="J84" s="117" t="s">
        <v>3770</v>
      </c>
      <c r="K84" s="117" t="s">
        <v>4810</v>
      </c>
    </row>
    <row r="85" spans="2:11" ht="56.25" x14ac:dyDescent="0.2">
      <c r="B85" s="224" t="s">
        <v>5945</v>
      </c>
      <c r="C85" s="262">
        <v>30621</v>
      </c>
      <c r="D85" s="264" t="s">
        <v>6534</v>
      </c>
      <c r="E85" s="253" t="s">
        <v>3771</v>
      </c>
      <c r="F85" s="253" t="s">
        <v>3773</v>
      </c>
      <c r="G85" s="253" t="s">
        <v>3774</v>
      </c>
      <c r="H85" s="253" t="s">
        <v>6531</v>
      </c>
      <c r="I85" s="253" t="s">
        <v>6533</v>
      </c>
      <c r="J85" s="253" t="s">
        <v>6533</v>
      </c>
      <c r="K85" s="117"/>
    </row>
    <row r="86" spans="2:11" x14ac:dyDescent="0.2">
      <c r="B86" s="224" t="s">
        <v>6397</v>
      </c>
      <c r="C86" s="262">
        <v>30651</v>
      </c>
      <c r="D86" s="266" t="s">
        <v>3036</v>
      </c>
      <c r="E86" s="117"/>
      <c r="F86" s="117"/>
      <c r="G86" s="117"/>
      <c r="H86" s="117"/>
      <c r="I86" s="117"/>
      <c r="J86" s="117"/>
      <c r="K86" s="117"/>
    </row>
    <row r="87" spans="2:11" ht="90" x14ac:dyDescent="0.2">
      <c r="B87" s="224" t="s">
        <v>4490</v>
      </c>
      <c r="C87" s="262">
        <v>30682</v>
      </c>
      <c r="D87" s="263" t="s">
        <v>4946</v>
      </c>
      <c r="E87" s="117" t="s">
        <v>3508</v>
      </c>
      <c r="F87" s="255" t="s">
        <v>7575</v>
      </c>
      <c r="G87" s="117" t="s">
        <v>7266</v>
      </c>
      <c r="H87" s="117" t="s">
        <v>5409</v>
      </c>
      <c r="I87" s="117" t="s">
        <v>7268</v>
      </c>
      <c r="J87" s="117" t="s">
        <v>7267</v>
      </c>
      <c r="K87" s="117" t="s">
        <v>5410</v>
      </c>
    </row>
    <row r="88" spans="2:11" ht="56.25" x14ac:dyDescent="0.2">
      <c r="B88" s="224" t="s">
        <v>4491</v>
      </c>
      <c r="C88" s="262">
        <v>30682</v>
      </c>
      <c r="D88" s="264" t="s">
        <v>5765</v>
      </c>
      <c r="E88" s="117" t="s">
        <v>5764</v>
      </c>
      <c r="F88" s="117" t="s">
        <v>7265</v>
      </c>
      <c r="G88" s="117" t="s">
        <v>7263</v>
      </c>
      <c r="H88" s="117" t="s">
        <v>7264</v>
      </c>
      <c r="I88" s="117" t="s">
        <v>5408</v>
      </c>
      <c r="J88" s="117" t="s">
        <v>5411</v>
      </c>
      <c r="K88" s="117" t="s">
        <v>7262</v>
      </c>
    </row>
    <row r="89" spans="2:11" ht="33.75" x14ac:dyDescent="0.2">
      <c r="B89" s="224" t="s">
        <v>4491</v>
      </c>
      <c r="C89" s="262">
        <v>30682</v>
      </c>
      <c r="D89" s="264" t="s">
        <v>5407</v>
      </c>
      <c r="E89" s="117"/>
      <c r="F89" s="117"/>
      <c r="G89" s="117"/>
      <c r="H89" s="117"/>
      <c r="I89" s="117"/>
      <c r="J89" s="117"/>
      <c r="K89" s="117"/>
    </row>
    <row r="90" spans="2:11" x14ac:dyDescent="0.2">
      <c r="B90" s="224" t="s">
        <v>6398</v>
      </c>
      <c r="C90" s="262">
        <v>30682</v>
      </c>
      <c r="D90" s="266" t="s">
        <v>3036</v>
      </c>
      <c r="E90" s="117"/>
      <c r="F90" s="117"/>
      <c r="G90" s="117"/>
      <c r="H90" s="117"/>
      <c r="I90" s="117"/>
      <c r="J90" s="117"/>
      <c r="K90" s="117"/>
    </row>
    <row r="91" spans="2:11" x14ac:dyDescent="0.2">
      <c r="B91" s="224" t="s">
        <v>6399</v>
      </c>
      <c r="C91" s="262">
        <v>30713</v>
      </c>
      <c r="D91" s="266" t="s">
        <v>3036</v>
      </c>
      <c r="E91" s="117"/>
      <c r="F91" s="117"/>
      <c r="G91" s="117"/>
      <c r="H91" s="117"/>
      <c r="I91" s="117"/>
      <c r="J91" s="117"/>
      <c r="K91" s="117"/>
    </row>
    <row r="92" spans="2:11" ht="67.5" x14ac:dyDescent="0.2">
      <c r="B92" s="224" t="s">
        <v>4492</v>
      </c>
      <c r="C92" s="262">
        <v>30742</v>
      </c>
      <c r="D92" s="263" t="s">
        <v>5888</v>
      </c>
      <c r="E92" s="255" t="s">
        <v>6830</v>
      </c>
      <c r="F92" s="117" t="s">
        <v>4470</v>
      </c>
      <c r="G92" s="117" t="s">
        <v>3356</v>
      </c>
      <c r="H92" s="117" t="s">
        <v>8717</v>
      </c>
      <c r="I92" s="117" t="s">
        <v>4386</v>
      </c>
      <c r="J92" s="228" t="s">
        <v>5618</v>
      </c>
      <c r="K92" s="117"/>
    </row>
    <row r="93" spans="2:11" x14ac:dyDescent="0.2">
      <c r="B93" s="224" t="s">
        <v>6274</v>
      </c>
      <c r="C93" s="262">
        <v>30742</v>
      </c>
      <c r="D93" s="266" t="s">
        <v>3036</v>
      </c>
      <c r="E93" s="117"/>
      <c r="F93" s="117"/>
      <c r="G93" s="117"/>
      <c r="H93" s="117"/>
      <c r="I93" s="117"/>
      <c r="J93" s="117"/>
      <c r="K93" s="117"/>
    </row>
    <row r="94" spans="2:11" x14ac:dyDescent="0.2">
      <c r="B94" s="224" t="s">
        <v>6275</v>
      </c>
      <c r="C94" s="262">
        <v>30773</v>
      </c>
      <c r="D94" s="266" t="s">
        <v>3036</v>
      </c>
      <c r="E94" s="117"/>
      <c r="F94" s="117"/>
      <c r="G94" s="117"/>
      <c r="H94" s="117"/>
      <c r="I94" s="117"/>
      <c r="J94" s="117"/>
      <c r="K94" s="117"/>
    </row>
    <row r="95" spans="2:11" ht="90" x14ac:dyDescent="0.2">
      <c r="B95" s="224" t="s">
        <v>6848</v>
      </c>
      <c r="C95" s="262">
        <v>30803</v>
      </c>
      <c r="D95" s="264" t="s">
        <v>3358</v>
      </c>
      <c r="E95" s="117" t="s">
        <v>3944</v>
      </c>
      <c r="F95" s="117" t="s">
        <v>3357</v>
      </c>
      <c r="G95" s="117" t="s">
        <v>3359</v>
      </c>
      <c r="H95" s="117" t="s">
        <v>3355</v>
      </c>
      <c r="I95" s="117" t="s">
        <v>7077</v>
      </c>
      <c r="J95" s="223" t="s">
        <v>14261</v>
      </c>
      <c r="K95" s="255" t="s">
        <v>7576</v>
      </c>
    </row>
    <row r="96" spans="2:11" ht="25.5" x14ac:dyDescent="0.2">
      <c r="B96" s="224" t="s">
        <v>6849</v>
      </c>
      <c r="C96" s="262">
        <v>30803</v>
      </c>
      <c r="D96" s="266" t="s">
        <v>2902</v>
      </c>
      <c r="E96" s="117"/>
      <c r="F96" s="117"/>
      <c r="G96" s="117"/>
      <c r="H96" s="117"/>
      <c r="I96" s="117"/>
      <c r="J96" s="117"/>
      <c r="K96" s="117"/>
    </row>
    <row r="97" spans="2:11" x14ac:dyDescent="0.2">
      <c r="B97" s="224" t="s">
        <v>6276</v>
      </c>
      <c r="C97" s="262">
        <v>30803</v>
      </c>
      <c r="D97" s="266" t="s">
        <v>3036</v>
      </c>
      <c r="E97" s="117"/>
      <c r="F97" s="117"/>
      <c r="G97" s="117"/>
      <c r="H97" s="117"/>
      <c r="I97" s="117"/>
      <c r="J97" s="117"/>
      <c r="K97" s="117"/>
    </row>
    <row r="98" spans="2:11" x14ac:dyDescent="0.2">
      <c r="B98" s="224" t="s">
        <v>6277</v>
      </c>
      <c r="C98" s="262">
        <v>30834</v>
      </c>
      <c r="D98" s="266" t="s">
        <v>3036</v>
      </c>
      <c r="E98" s="117"/>
      <c r="F98" s="117"/>
      <c r="G98" s="117"/>
      <c r="H98" s="117"/>
      <c r="I98" s="117"/>
      <c r="J98" s="117"/>
      <c r="K98" s="117"/>
    </row>
    <row r="99" spans="2:11" ht="67.5" x14ac:dyDescent="0.2">
      <c r="B99" s="224" t="s">
        <v>6850</v>
      </c>
      <c r="C99" s="262">
        <v>30864</v>
      </c>
      <c r="D99" s="264" t="s">
        <v>4465</v>
      </c>
      <c r="E99" s="117" t="s">
        <v>3661</v>
      </c>
      <c r="F99" s="117" t="s">
        <v>5242</v>
      </c>
      <c r="G99" s="223" t="s">
        <v>2446</v>
      </c>
      <c r="H99" s="117" t="s">
        <v>5241</v>
      </c>
      <c r="I99" s="117" t="s">
        <v>4463</v>
      </c>
      <c r="J99" s="117" t="s">
        <v>5239</v>
      </c>
      <c r="K99" s="117" t="s">
        <v>5240</v>
      </c>
    </row>
    <row r="100" spans="2:11" ht="78.75" x14ac:dyDescent="0.2">
      <c r="B100" s="224" t="s">
        <v>6851</v>
      </c>
      <c r="C100" s="262">
        <v>30864</v>
      </c>
      <c r="D100" s="264" t="s">
        <v>4466</v>
      </c>
      <c r="E100" s="117" t="s">
        <v>8718</v>
      </c>
      <c r="F100" s="117" t="s">
        <v>8719</v>
      </c>
      <c r="G100" s="223" t="s">
        <v>12991</v>
      </c>
      <c r="H100" s="117" t="s">
        <v>4464</v>
      </c>
      <c r="I100" s="117" t="s">
        <v>3360</v>
      </c>
      <c r="J100" s="223" t="s">
        <v>2447</v>
      </c>
      <c r="K100" s="117"/>
    </row>
    <row r="101" spans="2:11" x14ac:dyDescent="0.2">
      <c r="B101" s="224" t="s">
        <v>6278</v>
      </c>
      <c r="C101" s="262">
        <v>30864</v>
      </c>
      <c r="D101" s="266" t="s">
        <v>3036</v>
      </c>
      <c r="E101" s="117"/>
      <c r="F101" s="117"/>
      <c r="G101" s="117"/>
      <c r="H101" s="117"/>
      <c r="I101" s="117"/>
      <c r="J101" s="117"/>
      <c r="K101" s="117"/>
    </row>
    <row r="102" spans="2:11" x14ac:dyDescent="0.2">
      <c r="B102" s="224" t="s">
        <v>6279</v>
      </c>
      <c r="C102" s="262">
        <v>30895</v>
      </c>
      <c r="D102" s="266" t="s">
        <v>3036</v>
      </c>
      <c r="E102" s="117"/>
      <c r="F102" s="117"/>
      <c r="G102" s="117"/>
      <c r="H102" s="117"/>
      <c r="I102" s="117"/>
      <c r="J102" s="117"/>
      <c r="K102" s="117"/>
    </row>
    <row r="103" spans="2:11" ht="56.25" x14ac:dyDescent="0.2">
      <c r="B103" s="224" t="s">
        <v>6852</v>
      </c>
      <c r="C103" s="262">
        <v>30926</v>
      </c>
      <c r="D103" s="264" t="s">
        <v>2451</v>
      </c>
      <c r="E103" s="228" t="s">
        <v>623</v>
      </c>
      <c r="F103" s="228" t="s">
        <v>3662</v>
      </c>
      <c r="G103" s="117"/>
      <c r="H103" s="117"/>
      <c r="I103" s="117"/>
      <c r="J103" s="117"/>
      <c r="K103" s="117"/>
    </row>
    <row r="104" spans="2:11" x14ac:dyDescent="0.2">
      <c r="B104" s="224" t="s">
        <v>6280</v>
      </c>
      <c r="C104" s="262">
        <v>30926</v>
      </c>
      <c r="D104" s="266" t="s">
        <v>3036</v>
      </c>
      <c r="E104" s="117"/>
      <c r="F104" s="117"/>
      <c r="G104" s="117"/>
      <c r="H104" s="117"/>
      <c r="I104" s="117"/>
      <c r="J104" s="117"/>
      <c r="K104" s="117"/>
    </row>
    <row r="105" spans="2:11" x14ac:dyDescent="0.2">
      <c r="B105" s="224" t="s">
        <v>6281</v>
      </c>
      <c r="C105" s="262">
        <v>30956</v>
      </c>
      <c r="D105" s="266" t="s">
        <v>3036</v>
      </c>
      <c r="E105" s="117"/>
      <c r="F105" s="117"/>
      <c r="G105" s="117"/>
      <c r="H105" s="117"/>
      <c r="I105" s="117"/>
      <c r="J105" s="117"/>
      <c r="K105" s="117"/>
    </row>
    <row r="106" spans="2:11" ht="90" x14ac:dyDescent="0.2">
      <c r="B106" s="224" t="s">
        <v>6853</v>
      </c>
      <c r="C106" s="262">
        <v>30987</v>
      </c>
      <c r="D106" s="264" t="s">
        <v>2936</v>
      </c>
      <c r="E106" s="117" t="s">
        <v>1798</v>
      </c>
      <c r="F106" s="117" t="s">
        <v>4471</v>
      </c>
      <c r="G106" s="117" t="s">
        <v>2034</v>
      </c>
      <c r="H106" s="223" t="s">
        <v>2472</v>
      </c>
      <c r="I106" s="117" t="s">
        <v>622</v>
      </c>
      <c r="J106" s="117" t="s">
        <v>3655</v>
      </c>
      <c r="K106" s="117" t="s">
        <v>6935</v>
      </c>
    </row>
    <row r="107" spans="2:11" ht="78.75" x14ac:dyDescent="0.2">
      <c r="B107" s="224" t="s">
        <v>6854</v>
      </c>
      <c r="C107" s="262">
        <v>30987</v>
      </c>
      <c r="D107" s="264" t="s">
        <v>1796</v>
      </c>
      <c r="E107" s="117" t="s">
        <v>4071</v>
      </c>
      <c r="F107" s="117" t="s">
        <v>1797</v>
      </c>
      <c r="G107" s="117" t="s">
        <v>2954</v>
      </c>
      <c r="H107" s="117"/>
      <c r="I107" s="117"/>
      <c r="J107" s="117"/>
      <c r="K107" s="117"/>
    </row>
    <row r="108" spans="2:11" x14ac:dyDescent="0.2">
      <c r="B108" s="224" t="s">
        <v>6282</v>
      </c>
      <c r="C108" s="262">
        <v>30987</v>
      </c>
      <c r="D108" s="266" t="s">
        <v>3036</v>
      </c>
      <c r="E108" s="117"/>
      <c r="F108" s="117"/>
      <c r="G108" s="117"/>
      <c r="H108" s="117"/>
      <c r="I108" s="117"/>
      <c r="J108" s="117"/>
      <c r="K108" s="117"/>
    </row>
    <row r="109" spans="2:11" x14ac:dyDescent="0.2">
      <c r="B109" s="224" t="s">
        <v>6283</v>
      </c>
      <c r="C109" s="262">
        <v>31017</v>
      </c>
      <c r="D109" s="266" t="s">
        <v>3036</v>
      </c>
      <c r="E109" s="117"/>
      <c r="F109" s="117"/>
      <c r="G109" s="117"/>
      <c r="H109" s="117"/>
      <c r="I109" s="117"/>
      <c r="J109" s="117"/>
      <c r="K109" s="117"/>
    </row>
    <row r="110" spans="2:11" ht="146.25" x14ac:dyDescent="0.2">
      <c r="B110" s="224" t="s">
        <v>6855</v>
      </c>
      <c r="C110" s="262">
        <v>31048</v>
      </c>
      <c r="D110" s="263" t="s">
        <v>5085</v>
      </c>
      <c r="E110" s="117" t="s">
        <v>4180</v>
      </c>
      <c r="F110" s="223" t="s">
        <v>2579</v>
      </c>
      <c r="G110" s="117" t="s">
        <v>4182</v>
      </c>
      <c r="H110" s="117" t="s">
        <v>4041</v>
      </c>
      <c r="I110" s="117" t="s">
        <v>4179</v>
      </c>
      <c r="J110" s="117" t="s">
        <v>4178</v>
      </c>
      <c r="K110" s="117" t="s">
        <v>4181</v>
      </c>
    </row>
    <row r="111" spans="2:11" ht="33.75" x14ac:dyDescent="0.2">
      <c r="B111" s="224" t="s">
        <v>6856</v>
      </c>
      <c r="C111" s="262">
        <v>31048</v>
      </c>
      <c r="D111" s="264" t="s">
        <v>1784</v>
      </c>
      <c r="E111" s="117" t="s">
        <v>6986</v>
      </c>
      <c r="F111" s="117" t="s">
        <v>4177</v>
      </c>
      <c r="G111" s="228" t="s">
        <v>3737</v>
      </c>
      <c r="H111" s="117"/>
      <c r="I111" s="117"/>
      <c r="J111" s="117"/>
      <c r="K111" s="117"/>
    </row>
    <row r="112" spans="2:11" x14ac:dyDescent="0.2">
      <c r="B112" s="224" t="s">
        <v>6284</v>
      </c>
      <c r="C112" s="262">
        <v>31048</v>
      </c>
      <c r="D112" s="266" t="s">
        <v>3036</v>
      </c>
      <c r="E112" s="117"/>
      <c r="F112" s="117"/>
      <c r="G112" s="117"/>
      <c r="H112" s="117"/>
      <c r="I112" s="117"/>
      <c r="J112" s="117"/>
      <c r="K112" s="117"/>
    </row>
    <row r="113" spans="2:11" x14ac:dyDescent="0.2">
      <c r="B113" s="224" t="s">
        <v>6285</v>
      </c>
      <c r="C113" s="262">
        <v>31079</v>
      </c>
      <c r="D113" s="266" t="s">
        <v>3036</v>
      </c>
      <c r="E113" s="117"/>
      <c r="F113" s="117"/>
      <c r="G113" s="117"/>
      <c r="H113" s="117"/>
      <c r="I113" s="117"/>
      <c r="J113" s="117"/>
      <c r="K113" s="117"/>
    </row>
    <row r="114" spans="2:11" x14ac:dyDescent="0.2">
      <c r="B114" s="224" t="s">
        <v>6857</v>
      </c>
      <c r="C114" s="262">
        <v>31107</v>
      </c>
      <c r="D114" s="266" t="s">
        <v>4042</v>
      </c>
      <c r="E114" s="228"/>
      <c r="F114" s="117"/>
      <c r="G114" s="117"/>
      <c r="H114" s="117"/>
      <c r="I114" s="117"/>
      <c r="J114" s="117"/>
      <c r="K114" s="117"/>
    </row>
    <row r="115" spans="2:11" x14ac:dyDescent="0.2">
      <c r="B115" s="224" t="s">
        <v>6286</v>
      </c>
      <c r="C115" s="262">
        <v>31107</v>
      </c>
      <c r="D115" s="266" t="s">
        <v>3036</v>
      </c>
      <c r="E115" s="117"/>
      <c r="F115" s="117"/>
      <c r="G115" s="117"/>
      <c r="H115" s="117"/>
      <c r="I115" s="117"/>
      <c r="J115" s="117"/>
      <c r="K115" s="117"/>
    </row>
    <row r="116" spans="2:11" ht="33.75" x14ac:dyDescent="0.2">
      <c r="B116" s="224" t="s">
        <v>9544</v>
      </c>
      <c r="C116" s="262">
        <v>31138</v>
      </c>
      <c r="D116" s="263" t="s">
        <v>9545</v>
      </c>
      <c r="E116" s="117"/>
      <c r="F116" s="117"/>
      <c r="G116" s="117"/>
      <c r="H116" s="117"/>
      <c r="I116" s="117"/>
      <c r="J116" s="117"/>
      <c r="K116" s="117"/>
    </row>
    <row r="117" spans="2:11" x14ac:dyDescent="0.2">
      <c r="B117" s="224" t="s">
        <v>6287</v>
      </c>
      <c r="C117" s="262">
        <v>31138</v>
      </c>
      <c r="D117" s="266" t="s">
        <v>3036</v>
      </c>
      <c r="E117" s="117"/>
      <c r="F117" s="117"/>
      <c r="G117" s="117"/>
      <c r="H117" s="117"/>
      <c r="I117" s="117"/>
      <c r="J117" s="117"/>
      <c r="K117" s="117"/>
    </row>
    <row r="118" spans="2:11" ht="101.25" x14ac:dyDescent="0.2">
      <c r="B118" s="224" t="s">
        <v>6858</v>
      </c>
      <c r="C118" s="262">
        <v>31168</v>
      </c>
      <c r="D118" s="267" t="s">
        <v>2580</v>
      </c>
      <c r="E118" s="117" t="s">
        <v>3141</v>
      </c>
      <c r="F118" s="117" t="s">
        <v>3005</v>
      </c>
      <c r="G118" s="117" t="s">
        <v>4044</v>
      </c>
      <c r="H118" s="117" t="s">
        <v>3205</v>
      </c>
      <c r="I118" s="117" t="s">
        <v>4043</v>
      </c>
      <c r="J118" s="117" t="s">
        <v>4140</v>
      </c>
      <c r="K118" s="117"/>
    </row>
    <row r="119" spans="2:11" x14ac:dyDescent="0.2">
      <c r="B119" s="224" t="s">
        <v>6288</v>
      </c>
      <c r="C119" s="262">
        <v>31168</v>
      </c>
      <c r="D119" s="266" t="s">
        <v>3036</v>
      </c>
      <c r="E119" s="117"/>
      <c r="F119" s="117"/>
      <c r="G119" s="117"/>
      <c r="H119" s="117"/>
      <c r="I119" s="117"/>
      <c r="J119" s="117"/>
      <c r="K119" s="117"/>
    </row>
    <row r="120" spans="2:11" x14ac:dyDescent="0.2">
      <c r="B120" s="224" t="s">
        <v>6289</v>
      </c>
      <c r="C120" s="262">
        <v>31199</v>
      </c>
      <c r="D120" s="266" t="s">
        <v>3036</v>
      </c>
      <c r="E120" s="117"/>
      <c r="F120" s="117"/>
      <c r="G120" s="117"/>
      <c r="H120" s="117"/>
      <c r="I120" s="117"/>
      <c r="J120" s="117"/>
      <c r="K120" s="117"/>
    </row>
    <row r="121" spans="2:11" ht="191.25" x14ac:dyDescent="0.2">
      <c r="B121" s="224" t="s">
        <v>6859</v>
      </c>
      <c r="C121" s="262">
        <v>31229</v>
      </c>
      <c r="D121" s="264" t="s">
        <v>6639</v>
      </c>
      <c r="E121" s="117" t="s">
        <v>3649</v>
      </c>
      <c r="F121" s="223" t="s">
        <v>4897</v>
      </c>
      <c r="G121" s="117" t="s">
        <v>3653</v>
      </c>
      <c r="H121" s="117" t="s">
        <v>3663</v>
      </c>
      <c r="I121" s="117" t="s">
        <v>3654</v>
      </c>
      <c r="J121" s="223" t="s">
        <v>2581</v>
      </c>
      <c r="K121" s="223" t="s">
        <v>6658</v>
      </c>
    </row>
    <row r="122" spans="2:11" ht="67.5" x14ac:dyDescent="0.2">
      <c r="B122" s="224" t="s">
        <v>6860</v>
      </c>
      <c r="C122" s="262">
        <v>31229</v>
      </c>
      <c r="D122" s="264" t="s">
        <v>3664</v>
      </c>
      <c r="E122" s="117" t="s">
        <v>3665</v>
      </c>
      <c r="F122" s="117" t="s">
        <v>3208</v>
      </c>
      <c r="G122" s="117" t="s">
        <v>3209</v>
      </c>
      <c r="H122" s="117" t="s">
        <v>3206</v>
      </c>
      <c r="I122" s="117" t="s">
        <v>3736</v>
      </c>
      <c r="J122" s="117" t="s">
        <v>3651</v>
      </c>
      <c r="K122" s="117" t="s">
        <v>3650</v>
      </c>
    </row>
    <row r="123" spans="2:11" ht="101.25" x14ac:dyDescent="0.2">
      <c r="B123" s="224" t="s">
        <v>6860</v>
      </c>
      <c r="C123" s="262">
        <v>31229</v>
      </c>
      <c r="D123" s="264" t="s">
        <v>3207</v>
      </c>
      <c r="E123" s="117" t="s">
        <v>3652</v>
      </c>
      <c r="F123" s="254" t="s">
        <v>12992</v>
      </c>
      <c r="G123" s="117"/>
      <c r="H123" s="117"/>
      <c r="I123" s="117"/>
      <c r="J123" s="117"/>
      <c r="K123" s="117"/>
    </row>
    <row r="124" spans="2:11" x14ac:dyDescent="0.2">
      <c r="B124" s="224" t="s">
        <v>6290</v>
      </c>
      <c r="C124" s="262">
        <v>31229</v>
      </c>
      <c r="D124" s="266" t="s">
        <v>3036</v>
      </c>
      <c r="E124" s="117"/>
      <c r="F124" s="117"/>
      <c r="G124" s="117"/>
      <c r="H124" s="117"/>
      <c r="I124" s="117"/>
      <c r="J124" s="117"/>
      <c r="K124" s="117"/>
    </row>
    <row r="125" spans="2:11" x14ac:dyDescent="0.2">
      <c r="B125" s="224" t="s">
        <v>6291</v>
      </c>
      <c r="C125" s="262">
        <v>31260</v>
      </c>
      <c r="D125" s="266" t="s">
        <v>3036</v>
      </c>
      <c r="E125" s="117"/>
      <c r="F125" s="117"/>
      <c r="G125" s="117"/>
      <c r="H125" s="117"/>
      <c r="I125" s="117"/>
      <c r="J125" s="117"/>
      <c r="K125" s="117"/>
    </row>
    <row r="126" spans="2:11" ht="78.75" x14ac:dyDescent="0.2">
      <c r="B126" s="224" t="s">
        <v>6861</v>
      </c>
      <c r="C126" s="262">
        <v>31291</v>
      </c>
      <c r="D126" s="264" t="s">
        <v>2217</v>
      </c>
      <c r="E126" s="117" t="s">
        <v>3154</v>
      </c>
      <c r="F126" s="117" t="s">
        <v>3153</v>
      </c>
      <c r="G126" s="223" t="s">
        <v>3152</v>
      </c>
      <c r="H126" s="254" t="s">
        <v>5510</v>
      </c>
      <c r="I126" s="223" t="s">
        <v>2555</v>
      </c>
      <c r="J126" s="117"/>
      <c r="K126" s="117"/>
    </row>
    <row r="127" spans="2:11" x14ac:dyDescent="0.2">
      <c r="B127" s="224" t="s">
        <v>6292</v>
      </c>
      <c r="C127" s="262">
        <v>31291</v>
      </c>
      <c r="D127" s="266" t="s">
        <v>3036</v>
      </c>
      <c r="E127" s="117"/>
      <c r="F127" s="117"/>
      <c r="G127" s="117"/>
      <c r="H127" s="117"/>
      <c r="I127" s="117"/>
      <c r="J127" s="117"/>
      <c r="K127" s="117"/>
    </row>
    <row r="128" spans="2:11" x14ac:dyDescent="0.2">
      <c r="B128" s="224" t="s">
        <v>6293</v>
      </c>
      <c r="C128" s="262">
        <v>31321</v>
      </c>
      <c r="D128" s="266" t="s">
        <v>3036</v>
      </c>
      <c r="E128" s="117"/>
      <c r="F128" s="117"/>
      <c r="G128" s="117"/>
      <c r="H128" s="117"/>
      <c r="I128" s="117"/>
      <c r="J128" s="117"/>
      <c r="K128" s="117"/>
    </row>
    <row r="129" spans="2:11" x14ac:dyDescent="0.2">
      <c r="B129" s="224" t="s">
        <v>6862</v>
      </c>
      <c r="C129" s="262">
        <v>31352</v>
      </c>
      <c r="D129" s="266" t="s">
        <v>3036</v>
      </c>
      <c r="E129" s="117"/>
      <c r="F129" s="117"/>
      <c r="G129" s="117"/>
      <c r="H129" s="117"/>
      <c r="I129" s="117"/>
      <c r="J129" s="117"/>
      <c r="K129" s="117"/>
    </row>
    <row r="130" spans="2:11" x14ac:dyDescent="0.2">
      <c r="B130" s="224" t="s">
        <v>6294</v>
      </c>
      <c r="C130" s="262">
        <v>31352</v>
      </c>
      <c r="D130" s="266" t="s">
        <v>3036</v>
      </c>
      <c r="E130" s="117"/>
      <c r="F130" s="117"/>
      <c r="G130" s="117"/>
      <c r="H130" s="117"/>
      <c r="I130" s="117"/>
      <c r="J130" s="117"/>
      <c r="K130" s="117"/>
    </row>
    <row r="131" spans="2:11" x14ac:dyDescent="0.2">
      <c r="B131" s="224" t="s">
        <v>6295</v>
      </c>
      <c r="C131" s="262">
        <v>31382</v>
      </c>
      <c r="D131" s="266" t="s">
        <v>3036</v>
      </c>
      <c r="E131" s="117"/>
      <c r="F131" s="117"/>
      <c r="G131" s="117"/>
      <c r="H131" s="117"/>
      <c r="I131" s="117"/>
      <c r="J131" s="117"/>
      <c r="K131" s="117"/>
    </row>
    <row r="132" spans="2:11" x14ac:dyDescent="0.2">
      <c r="B132" s="224" t="s">
        <v>6296</v>
      </c>
      <c r="C132" s="262">
        <v>31413</v>
      </c>
      <c r="D132" s="266" t="s">
        <v>3036</v>
      </c>
      <c r="E132" s="117"/>
      <c r="F132" s="117"/>
      <c r="G132" s="117"/>
      <c r="H132" s="117"/>
      <c r="I132" s="117"/>
      <c r="J132" s="117"/>
      <c r="K132" s="117"/>
    </row>
    <row r="133" spans="2:11" x14ac:dyDescent="0.2">
      <c r="B133" s="224" t="s">
        <v>6863</v>
      </c>
      <c r="C133" s="262">
        <v>31444</v>
      </c>
      <c r="D133" s="266" t="s">
        <v>3036</v>
      </c>
      <c r="E133" s="117"/>
      <c r="F133" s="117"/>
      <c r="G133" s="117"/>
      <c r="H133" s="117"/>
      <c r="I133" s="117"/>
      <c r="J133" s="117"/>
      <c r="K133" s="117"/>
    </row>
    <row r="134" spans="2:11" x14ac:dyDescent="0.2">
      <c r="B134" s="224" t="s">
        <v>6297</v>
      </c>
      <c r="C134" s="262">
        <v>31444</v>
      </c>
      <c r="D134" s="266" t="s">
        <v>3036</v>
      </c>
      <c r="E134" s="117"/>
      <c r="F134" s="117"/>
      <c r="G134" s="117"/>
      <c r="H134" s="117"/>
      <c r="I134" s="117"/>
      <c r="J134" s="117"/>
      <c r="K134" s="117"/>
    </row>
    <row r="135" spans="2:11" x14ac:dyDescent="0.2">
      <c r="B135" s="224" t="s">
        <v>6298</v>
      </c>
      <c r="C135" s="262">
        <v>31472</v>
      </c>
      <c r="D135" s="266" t="s">
        <v>3036</v>
      </c>
      <c r="E135" s="117"/>
      <c r="F135" s="117"/>
      <c r="G135" s="117"/>
      <c r="H135" s="117"/>
      <c r="I135" s="117"/>
      <c r="J135" s="117"/>
      <c r="K135" s="117"/>
    </row>
    <row r="136" spans="2:11" x14ac:dyDescent="0.2">
      <c r="B136" s="224" t="s">
        <v>6864</v>
      </c>
      <c r="C136" s="262">
        <v>31503</v>
      </c>
      <c r="D136" s="266" t="s">
        <v>3036</v>
      </c>
      <c r="E136" s="117"/>
      <c r="F136" s="117"/>
      <c r="G136" s="117"/>
      <c r="H136" s="117"/>
      <c r="I136" s="117"/>
      <c r="J136" s="117"/>
      <c r="K136" s="117"/>
    </row>
    <row r="137" spans="2:11" x14ac:dyDescent="0.2">
      <c r="B137" s="224" t="s">
        <v>6299</v>
      </c>
      <c r="C137" s="262">
        <v>31503</v>
      </c>
      <c r="D137" s="266" t="s">
        <v>3036</v>
      </c>
      <c r="E137" s="117"/>
      <c r="F137" s="117"/>
      <c r="G137" s="117"/>
      <c r="H137" s="117"/>
      <c r="I137" s="117"/>
      <c r="J137" s="117"/>
      <c r="K137" s="117"/>
    </row>
    <row r="138" spans="2:11" x14ac:dyDescent="0.2">
      <c r="B138" s="224" t="s">
        <v>6300</v>
      </c>
      <c r="C138" s="262">
        <v>31533</v>
      </c>
      <c r="D138" s="266" t="s">
        <v>3036</v>
      </c>
      <c r="E138" s="117"/>
      <c r="F138" s="117"/>
      <c r="G138" s="117"/>
      <c r="H138" s="117"/>
      <c r="I138" s="117"/>
      <c r="J138" s="117"/>
      <c r="K138" s="117"/>
    </row>
    <row r="139" spans="2:11" ht="56.25" x14ac:dyDescent="0.2">
      <c r="B139" s="224" t="s">
        <v>6865</v>
      </c>
      <c r="C139" s="262">
        <v>31564</v>
      </c>
      <c r="D139" s="264" t="s">
        <v>6252</v>
      </c>
      <c r="E139" s="117" t="s">
        <v>6253</v>
      </c>
      <c r="F139" s="117" t="s">
        <v>5030</v>
      </c>
      <c r="G139" s="117" t="s">
        <v>6272</v>
      </c>
      <c r="H139" s="117" t="s">
        <v>3037</v>
      </c>
      <c r="I139" s="117" t="s">
        <v>6251</v>
      </c>
      <c r="J139" s="117" t="s">
        <v>5028</v>
      </c>
      <c r="K139" s="223" t="s">
        <v>4891</v>
      </c>
    </row>
    <row r="140" spans="2:11" ht="33.75" x14ac:dyDescent="0.2">
      <c r="B140" s="224" t="s">
        <v>6866</v>
      </c>
      <c r="C140" s="262">
        <v>31564</v>
      </c>
      <c r="D140" s="264" t="s">
        <v>6250</v>
      </c>
      <c r="E140" s="117" t="s">
        <v>5027</v>
      </c>
      <c r="F140" s="117" t="s">
        <v>5029</v>
      </c>
      <c r="G140" s="229" t="s">
        <v>2932</v>
      </c>
      <c r="H140" s="117"/>
      <c r="I140" s="117"/>
      <c r="J140" s="117"/>
      <c r="K140" s="229"/>
    </row>
    <row r="141" spans="2:11" x14ac:dyDescent="0.2">
      <c r="B141" s="224" t="s">
        <v>6301</v>
      </c>
      <c r="C141" s="262">
        <v>31564</v>
      </c>
      <c r="D141" s="266" t="s">
        <v>3036</v>
      </c>
      <c r="E141" s="117"/>
      <c r="F141" s="117"/>
      <c r="G141" s="117"/>
      <c r="H141" s="117"/>
      <c r="I141" s="117"/>
      <c r="J141" s="117"/>
      <c r="K141" s="117"/>
    </row>
    <row r="142" spans="2:11" x14ac:dyDescent="0.2">
      <c r="B142" s="224" t="s">
        <v>6302</v>
      </c>
      <c r="C142" s="262">
        <v>31594</v>
      </c>
      <c r="D142" s="266" t="s">
        <v>3036</v>
      </c>
      <c r="E142" s="117"/>
      <c r="F142" s="117"/>
      <c r="G142" s="117"/>
      <c r="H142" s="117"/>
      <c r="I142" s="117"/>
      <c r="J142" s="117"/>
      <c r="K142" s="117"/>
    </row>
    <row r="143" spans="2:11" ht="112.5" x14ac:dyDescent="0.2">
      <c r="B143" s="224" t="s">
        <v>6867</v>
      </c>
      <c r="C143" s="262">
        <v>31625</v>
      </c>
      <c r="D143" s="264" t="s">
        <v>4919</v>
      </c>
      <c r="E143" s="117" t="s">
        <v>6240</v>
      </c>
      <c r="F143" s="117" t="s">
        <v>6241</v>
      </c>
      <c r="G143" s="117" t="s">
        <v>6242</v>
      </c>
      <c r="H143" s="117" t="s">
        <v>4912</v>
      </c>
      <c r="I143" s="117"/>
      <c r="J143" s="117"/>
      <c r="K143" s="117"/>
    </row>
    <row r="144" spans="2:11" x14ac:dyDescent="0.2">
      <c r="B144" s="224" t="s">
        <v>6303</v>
      </c>
      <c r="C144" s="262">
        <v>31625</v>
      </c>
      <c r="D144" s="266" t="s">
        <v>3036</v>
      </c>
      <c r="E144" s="117"/>
      <c r="F144" s="117"/>
      <c r="G144" s="117"/>
      <c r="H144" s="117"/>
      <c r="I144" s="117"/>
      <c r="J144" s="117"/>
      <c r="K144" s="117"/>
    </row>
    <row r="145" spans="2:11" x14ac:dyDescent="0.2">
      <c r="B145" s="224" t="s">
        <v>6304</v>
      </c>
      <c r="C145" s="262">
        <v>31656</v>
      </c>
      <c r="D145" s="266" t="s">
        <v>3036</v>
      </c>
      <c r="E145" s="117"/>
      <c r="F145" s="117"/>
      <c r="G145" s="117"/>
      <c r="H145" s="117"/>
      <c r="I145" s="117"/>
      <c r="J145" s="117"/>
      <c r="K145" s="117"/>
    </row>
    <row r="146" spans="2:11" ht="90" x14ac:dyDescent="0.2">
      <c r="B146" s="224" t="s">
        <v>6868</v>
      </c>
      <c r="C146" s="262">
        <v>31686</v>
      </c>
      <c r="D146" s="264" t="s">
        <v>6247</v>
      </c>
      <c r="E146" s="117" t="s">
        <v>6249</v>
      </c>
      <c r="F146" s="117" t="s">
        <v>6243</v>
      </c>
      <c r="G146" s="117" t="s">
        <v>6538</v>
      </c>
      <c r="H146" s="117" t="s">
        <v>6244</v>
      </c>
      <c r="I146" s="117" t="s">
        <v>6245</v>
      </c>
      <c r="J146" s="117" t="s">
        <v>6248</v>
      </c>
      <c r="K146" s="228" t="s">
        <v>6246</v>
      </c>
    </row>
    <row r="147" spans="2:11" x14ac:dyDescent="0.2">
      <c r="B147" s="224" t="s">
        <v>6305</v>
      </c>
      <c r="C147" s="262">
        <v>31686</v>
      </c>
      <c r="D147" s="266" t="s">
        <v>3036</v>
      </c>
      <c r="E147" s="117"/>
      <c r="F147" s="117"/>
      <c r="G147" s="117"/>
      <c r="H147" s="117"/>
      <c r="I147" s="117"/>
      <c r="J147" s="117"/>
      <c r="K147" s="117"/>
    </row>
    <row r="148" spans="2:11" x14ac:dyDescent="0.2">
      <c r="B148" s="224" t="s">
        <v>6306</v>
      </c>
      <c r="C148" s="262">
        <v>31717</v>
      </c>
      <c r="D148" s="266" t="s">
        <v>3036</v>
      </c>
      <c r="E148" s="117"/>
      <c r="F148" s="117"/>
      <c r="G148" s="117"/>
      <c r="H148" s="117"/>
      <c r="I148" s="117"/>
      <c r="J148" s="117"/>
      <c r="K148" s="117"/>
    </row>
    <row r="149" spans="2:11" x14ac:dyDescent="0.2">
      <c r="B149" s="224" t="s">
        <v>6307</v>
      </c>
      <c r="C149" s="262">
        <v>31747</v>
      </c>
      <c r="D149" s="266" t="s">
        <v>3036</v>
      </c>
      <c r="E149" s="117"/>
      <c r="F149" s="117"/>
      <c r="G149" s="117"/>
      <c r="H149" s="117"/>
      <c r="I149" s="117"/>
      <c r="J149" s="117"/>
      <c r="K149" s="117"/>
    </row>
    <row r="150" spans="2:11" x14ac:dyDescent="0.2">
      <c r="B150" s="224" t="s">
        <v>6869</v>
      </c>
      <c r="C150" s="262">
        <v>31778</v>
      </c>
      <c r="D150" s="266" t="s">
        <v>3036</v>
      </c>
      <c r="E150" s="117"/>
      <c r="F150" s="117"/>
      <c r="G150" s="117"/>
      <c r="H150" s="117"/>
      <c r="I150" s="117"/>
      <c r="J150" s="117"/>
      <c r="K150" s="117"/>
    </row>
    <row r="151" spans="2:11" ht="67.5" x14ac:dyDescent="0.2">
      <c r="B151" s="224" t="s">
        <v>6308</v>
      </c>
      <c r="C151" s="262">
        <v>31778</v>
      </c>
      <c r="D151" s="264" t="s">
        <v>4073</v>
      </c>
      <c r="E151" s="117" t="s">
        <v>3493</v>
      </c>
      <c r="F151" s="117" t="s">
        <v>2947</v>
      </c>
      <c r="G151" s="254" t="s">
        <v>655</v>
      </c>
      <c r="H151" s="117" t="s">
        <v>6537</v>
      </c>
      <c r="I151" s="117" t="s">
        <v>5824</v>
      </c>
      <c r="J151" s="117" t="s">
        <v>6981</v>
      </c>
      <c r="K151" s="117" t="s">
        <v>2945</v>
      </c>
    </row>
    <row r="152" spans="2:11" ht="123.75" x14ac:dyDescent="0.2">
      <c r="B152" s="224" t="s">
        <v>2620</v>
      </c>
      <c r="C152" s="262">
        <v>31778</v>
      </c>
      <c r="D152" s="264" t="s">
        <v>5824</v>
      </c>
      <c r="E152" s="117" t="s">
        <v>6981</v>
      </c>
      <c r="F152" s="117" t="s">
        <v>2945</v>
      </c>
      <c r="G152" s="117" t="s">
        <v>5823</v>
      </c>
      <c r="H152" s="254" t="s">
        <v>6977</v>
      </c>
      <c r="I152" s="117" t="s">
        <v>6982</v>
      </c>
      <c r="J152" s="117" t="s">
        <v>5823</v>
      </c>
      <c r="K152" s="254" t="s">
        <v>6977</v>
      </c>
    </row>
    <row r="153" spans="2:11" ht="123.75" x14ac:dyDescent="0.2">
      <c r="B153" s="224" t="s">
        <v>2620</v>
      </c>
      <c r="C153" s="262">
        <v>31778</v>
      </c>
      <c r="D153" s="264" t="s">
        <v>6982</v>
      </c>
      <c r="E153" s="117" t="s">
        <v>654</v>
      </c>
      <c r="F153" s="117" t="s">
        <v>2621</v>
      </c>
      <c r="G153" s="117" t="s">
        <v>656</v>
      </c>
      <c r="H153" s="117" t="s">
        <v>5825</v>
      </c>
      <c r="I153" s="117"/>
      <c r="J153" s="117"/>
      <c r="K153" s="117"/>
    </row>
    <row r="154" spans="2:11" ht="90" x14ac:dyDescent="0.2">
      <c r="B154" s="224" t="s">
        <v>6309</v>
      </c>
      <c r="C154" s="262">
        <v>31809</v>
      </c>
      <c r="D154" s="263" t="s">
        <v>5830</v>
      </c>
      <c r="E154" s="117" t="s">
        <v>6672</v>
      </c>
      <c r="F154" s="254" t="s">
        <v>5826</v>
      </c>
      <c r="G154" s="117" t="s">
        <v>5827</v>
      </c>
      <c r="H154" s="254" t="s">
        <v>6673</v>
      </c>
      <c r="I154" s="117" t="s">
        <v>6674</v>
      </c>
      <c r="J154" s="117" t="s">
        <v>5829</v>
      </c>
      <c r="K154" s="117" t="s">
        <v>6675</v>
      </c>
    </row>
    <row r="155" spans="2:11" ht="45" x14ac:dyDescent="0.2">
      <c r="B155" s="224" t="s">
        <v>6870</v>
      </c>
      <c r="C155" s="262">
        <v>31837</v>
      </c>
      <c r="D155" s="266" t="s">
        <v>6536</v>
      </c>
      <c r="E155" s="117"/>
      <c r="F155" s="117"/>
      <c r="G155" s="117"/>
      <c r="H155" s="117"/>
      <c r="I155" s="117"/>
      <c r="J155" s="117"/>
      <c r="K155" s="117"/>
    </row>
    <row r="156" spans="2:11" ht="67.5" x14ac:dyDescent="0.2">
      <c r="B156" s="224" t="s">
        <v>6310</v>
      </c>
      <c r="C156" s="262">
        <v>31837</v>
      </c>
      <c r="D156" s="264" t="s">
        <v>2208</v>
      </c>
      <c r="E156" s="117" t="s">
        <v>2209</v>
      </c>
      <c r="F156" s="253" t="s">
        <v>2443</v>
      </c>
      <c r="G156" s="117"/>
      <c r="H156" s="117"/>
      <c r="I156" s="117"/>
      <c r="J156" s="117"/>
      <c r="K156" s="117"/>
    </row>
    <row r="157" spans="2:11" x14ac:dyDescent="0.2">
      <c r="B157" s="224" t="s">
        <v>6311</v>
      </c>
      <c r="C157" s="262">
        <v>31868</v>
      </c>
      <c r="D157" s="266" t="s">
        <v>3036</v>
      </c>
      <c r="E157" s="117"/>
      <c r="F157" s="117"/>
      <c r="G157" s="117"/>
      <c r="H157" s="117"/>
      <c r="I157" s="117"/>
      <c r="J157" s="117"/>
      <c r="K157" s="117"/>
    </row>
    <row r="158" spans="2:11" x14ac:dyDescent="0.2">
      <c r="B158" s="224" t="s">
        <v>6871</v>
      </c>
      <c r="C158" s="262">
        <v>31898</v>
      </c>
      <c r="D158" s="266" t="s">
        <v>3036</v>
      </c>
      <c r="E158" s="117"/>
      <c r="F158" s="117"/>
      <c r="G158" s="117"/>
      <c r="H158" s="117"/>
      <c r="I158" s="117"/>
      <c r="J158" s="117"/>
      <c r="K158" s="117"/>
    </row>
    <row r="159" spans="2:11" ht="101.25" x14ac:dyDescent="0.2">
      <c r="B159" s="224" t="s">
        <v>6312</v>
      </c>
      <c r="C159" s="262">
        <v>31898</v>
      </c>
      <c r="D159" s="267" t="s">
        <v>2212</v>
      </c>
      <c r="E159" s="117" t="s">
        <v>3697</v>
      </c>
      <c r="F159" s="117" t="s">
        <v>2210</v>
      </c>
      <c r="G159" s="117" t="s">
        <v>3741</v>
      </c>
      <c r="H159" s="117" t="s">
        <v>4763</v>
      </c>
      <c r="I159" s="254" t="s">
        <v>3743</v>
      </c>
      <c r="J159" s="117" t="s">
        <v>5979</v>
      </c>
      <c r="K159" s="117" t="s">
        <v>3497</v>
      </c>
    </row>
    <row r="160" spans="2:11" ht="123.75" x14ac:dyDescent="0.2">
      <c r="B160" s="224" t="s">
        <v>3810</v>
      </c>
      <c r="C160" s="262">
        <v>31898</v>
      </c>
      <c r="D160" s="267" t="s">
        <v>3744</v>
      </c>
      <c r="E160" s="117" t="s">
        <v>3696</v>
      </c>
      <c r="F160" s="117" t="s">
        <v>9466</v>
      </c>
      <c r="G160" s="254" t="s">
        <v>3695</v>
      </c>
      <c r="H160" s="117" t="s">
        <v>9467</v>
      </c>
      <c r="I160" s="117" t="s">
        <v>3055</v>
      </c>
      <c r="J160" s="117" t="s">
        <v>5733</v>
      </c>
      <c r="K160" s="117" t="s">
        <v>7166</v>
      </c>
    </row>
    <row r="161" spans="2:11" ht="101.25" x14ac:dyDescent="0.2">
      <c r="B161" s="224" t="s">
        <v>3810</v>
      </c>
      <c r="C161" s="262">
        <v>31898</v>
      </c>
      <c r="D161" s="264" t="s">
        <v>3809</v>
      </c>
      <c r="E161" s="117" t="s">
        <v>5946</v>
      </c>
      <c r="F161" s="117" t="s">
        <v>3498</v>
      </c>
      <c r="G161" s="223" t="s">
        <v>3499</v>
      </c>
      <c r="H161" s="117" t="s">
        <v>3742</v>
      </c>
      <c r="I161" s="254" t="s">
        <v>5734</v>
      </c>
      <c r="J161" s="223" t="s">
        <v>822</v>
      </c>
      <c r="K161" s="117" t="s">
        <v>9465</v>
      </c>
    </row>
    <row r="162" spans="2:11" ht="191.25" x14ac:dyDescent="0.2">
      <c r="B162" s="224" t="s">
        <v>6313</v>
      </c>
      <c r="C162" s="262">
        <v>31929</v>
      </c>
      <c r="D162" s="264" t="s">
        <v>2441</v>
      </c>
      <c r="E162" s="117" t="s">
        <v>1193</v>
      </c>
      <c r="F162" s="117" t="s">
        <v>2442</v>
      </c>
      <c r="G162" s="117" t="s">
        <v>2666</v>
      </c>
      <c r="H162" s="117" t="s">
        <v>2665</v>
      </c>
      <c r="I162" s="253" t="s">
        <v>2667</v>
      </c>
      <c r="J162" s="253" t="s">
        <v>2444</v>
      </c>
      <c r="K162" s="117"/>
    </row>
    <row r="163" spans="2:11" x14ac:dyDescent="0.2">
      <c r="B163" s="224" t="s">
        <v>6872</v>
      </c>
      <c r="C163" s="262">
        <v>31959</v>
      </c>
      <c r="D163" s="266" t="s">
        <v>3036</v>
      </c>
      <c r="E163" s="117"/>
      <c r="F163" s="117"/>
      <c r="G163" s="117"/>
      <c r="H163" s="117"/>
      <c r="I163" s="117"/>
      <c r="J163" s="117"/>
      <c r="K163" s="117"/>
    </row>
    <row r="164" spans="2:11" ht="33.75" x14ac:dyDescent="0.2">
      <c r="B164" s="224" t="s">
        <v>6314</v>
      </c>
      <c r="C164" s="262">
        <v>31959</v>
      </c>
      <c r="D164" s="265" t="s">
        <v>2443</v>
      </c>
      <c r="E164" s="117"/>
      <c r="F164" s="117"/>
      <c r="G164" s="117"/>
      <c r="H164" s="117"/>
      <c r="I164" s="117"/>
      <c r="J164" s="117"/>
      <c r="K164" s="117"/>
    </row>
    <row r="165" spans="2:11" ht="33.75" x14ac:dyDescent="0.2">
      <c r="B165" s="224" t="s">
        <v>6315</v>
      </c>
      <c r="C165" s="262">
        <v>31990</v>
      </c>
      <c r="D165" s="265" t="s">
        <v>2443</v>
      </c>
      <c r="E165" s="117"/>
      <c r="F165" s="117"/>
      <c r="G165" s="117"/>
      <c r="H165" s="117"/>
      <c r="I165" s="117"/>
      <c r="J165" s="117"/>
      <c r="K165" s="117"/>
    </row>
    <row r="166" spans="2:11" ht="33.75" x14ac:dyDescent="0.2">
      <c r="B166" s="224" t="s">
        <v>4669</v>
      </c>
      <c r="C166" s="262">
        <v>32021</v>
      </c>
      <c r="D166" s="265" t="s">
        <v>3929</v>
      </c>
      <c r="E166" s="117"/>
      <c r="F166" s="117"/>
      <c r="G166" s="117"/>
      <c r="H166" s="117"/>
      <c r="I166" s="117"/>
      <c r="J166" s="117"/>
      <c r="K166" s="117"/>
    </row>
    <row r="167" spans="2:11" ht="33.75" x14ac:dyDescent="0.2">
      <c r="B167" s="224" t="s">
        <v>6316</v>
      </c>
      <c r="C167" s="262">
        <v>32021</v>
      </c>
      <c r="D167" s="265" t="s">
        <v>2443</v>
      </c>
      <c r="E167" s="117"/>
      <c r="F167" s="117"/>
      <c r="G167" s="117"/>
      <c r="H167" s="117"/>
      <c r="I167" s="117"/>
      <c r="J167" s="117"/>
      <c r="K167" s="117"/>
    </row>
    <row r="168" spans="2:11" ht="183" customHeight="1" x14ac:dyDescent="0.2">
      <c r="B168" s="224" t="s">
        <v>6317</v>
      </c>
      <c r="C168" s="262">
        <v>32051</v>
      </c>
      <c r="D168" s="264" t="s">
        <v>3938</v>
      </c>
      <c r="E168" s="117" t="s">
        <v>3932</v>
      </c>
      <c r="F168" s="117" t="s">
        <v>3933</v>
      </c>
      <c r="G168" s="117" t="s">
        <v>3934</v>
      </c>
      <c r="H168" s="117" t="s">
        <v>3936</v>
      </c>
      <c r="I168" s="117" t="s">
        <v>3940</v>
      </c>
      <c r="J168" s="253" t="s">
        <v>3935</v>
      </c>
      <c r="K168" s="253" t="s">
        <v>3928</v>
      </c>
    </row>
    <row r="169" spans="2:11" ht="33.75" x14ac:dyDescent="0.2">
      <c r="B169" s="224" t="s">
        <v>3937</v>
      </c>
      <c r="C169" s="262">
        <v>32051</v>
      </c>
      <c r="D169" s="265" t="s">
        <v>3939</v>
      </c>
      <c r="E169" s="253" t="s">
        <v>3930</v>
      </c>
      <c r="F169" s="253" t="s">
        <v>3931</v>
      </c>
      <c r="G169" s="253"/>
      <c r="H169" s="253"/>
      <c r="I169" s="253"/>
      <c r="J169" s="253"/>
      <c r="K169" s="253"/>
    </row>
    <row r="170" spans="2:11" x14ac:dyDescent="0.2">
      <c r="B170" s="224" t="s">
        <v>4670</v>
      </c>
      <c r="C170" s="262">
        <v>32082</v>
      </c>
      <c r="D170" s="266" t="s">
        <v>3036</v>
      </c>
      <c r="E170" s="117"/>
      <c r="F170" s="117"/>
      <c r="G170" s="117"/>
      <c r="H170" s="117"/>
      <c r="I170" s="117"/>
      <c r="J170" s="117"/>
      <c r="K170" s="117"/>
    </row>
    <row r="171" spans="2:11" ht="101.25" x14ac:dyDescent="0.2">
      <c r="B171" s="224" t="s">
        <v>6318</v>
      </c>
      <c r="C171" s="262">
        <v>32082</v>
      </c>
      <c r="D171" s="264" t="s">
        <v>98</v>
      </c>
      <c r="E171" s="253" t="s">
        <v>3941</v>
      </c>
      <c r="F171" s="117"/>
      <c r="G171" s="117"/>
      <c r="H171" s="117"/>
      <c r="I171" s="117"/>
      <c r="J171" s="117"/>
      <c r="K171" s="117"/>
    </row>
    <row r="172" spans="2:11" x14ac:dyDescent="0.2">
      <c r="B172" s="224" t="s">
        <v>6319</v>
      </c>
      <c r="C172" s="262">
        <v>32112</v>
      </c>
      <c r="D172" s="266" t="s">
        <v>3036</v>
      </c>
      <c r="E172" s="117"/>
      <c r="F172" s="117"/>
      <c r="G172" s="117"/>
      <c r="H172" s="117"/>
      <c r="I172" s="117"/>
      <c r="J172" s="117"/>
      <c r="K172" s="117"/>
    </row>
    <row r="173" spans="2:11" x14ac:dyDescent="0.2">
      <c r="B173" s="224" t="s">
        <v>4671</v>
      </c>
      <c r="C173" s="262">
        <v>32143</v>
      </c>
      <c r="D173" s="266" t="s">
        <v>3036</v>
      </c>
      <c r="E173" s="117"/>
      <c r="F173" s="117"/>
      <c r="G173" s="117"/>
      <c r="H173" s="117"/>
      <c r="I173" s="117"/>
      <c r="J173" s="117"/>
      <c r="K173" s="117"/>
    </row>
    <row r="174" spans="2:11" ht="33.75" x14ac:dyDescent="0.2">
      <c r="B174" s="224" t="s">
        <v>6320</v>
      </c>
      <c r="C174" s="262">
        <v>32143</v>
      </c>
      <c r="D174" s="265" t="s">
        <v>2443</v>
      </c>
      <c r="E174" s="117"/>
      <c r="F174" s="117"/>
      <c r="G174" s="117"/>
      <c r="H174" s="117"/>
      <c r="I174" s="117"/>
      <c r="J174" s="117"/>
      <c r="K174" s="117"/>
    </row>
    <row r="175" spans="2:11" x14ac:dyDescent="0.2">
      <c r="B175" s="224" t="s">
        <v>3846</v>
      </c>
      <c r="C175" s="262">
        <v>32174</v>
      </c>
      <c r="D175" s="266" t="s">
        <v>3036</v>
      </c>
      <c r="E175" s="117"/>
      <c r="F175" s="117"/>
      <c r="G175" s="117"/>
      <c r="H175" s="117"/>
      <c r="I175" s="117"/>
      <c r="J175" s="117"/>
      <c r="K175" s="117"/>
    </row>
    <row r="176" spans="2:11" ht="123.75" x14ac:dyDescent="0.2">
      <c r="B176" s="224" t="s">
        <v>3847</v>
      </c>
      <c r="C176" s="262">
        <v>32203</v>
      </c>
      <c r="D176" s="264" t="s">
        <v>5947</v>
      </c>
      <c r="E176" s="117" t="s">
        <v>5948</v>
      </c>
      <c r="F176" s="117" t="s">
        <v>820</v>
      </c>
      <c r="G176" s="117" t="s">
        <v>821</v>
      </c>
      <c r="H176" s="117" t="s">
        <v>827</v>
      </c>
      <c r="I176" s="117" t="s">
        <v>2724</v>
      </c>
      <c r="J176" s="117" t="s">
        <v>5336</v>
      </c>
      <c r="K176" s="117" t="s">
        <v>5337</v>
      </c>
    </row>
    <row r="177" spans="2:11" ht="56.25" x14ac:dyDescent="0.2">
      <c r="B177" s="224" t="s">
        <v>3848</v>
      </c>
      <c r="C177" s="262">
        <v>32203</v>
      </c>
      <c r="D177" s="263" t="s">
        <v>5338</v>
      </c>
      <c r="E177" s="254" t="s">
        <v>5339</v>
      </c>
      <c r="F177" s="117" t="s">
        <v>3849</v>
      </c>
      <c r="G177" s="117" t="s">
        <v>9110</v>
      </c>
      <c r="H177" s="223" t="s">
        <v>6996</v>
      </c>
      <c r="I177" s="117" t="s">
        <v>823</v>
      </c>
      <c r="J177" s="117" t="s">
        <v>824</v>
      </c>
      <c r="K177" s="117" t="s">
        <v>825</v>
      </c>
    </row>
    <row r="178" spans="2:11" ht="56.25" x14ac:dyDescent="0.2">
      <c r="B178" s="224" t="s">
        <v>3848</v>
      </c>
      <c r="C178" s="262">
        <v>32203</v>
      </c>
      <c r="D178" s="264" t="s">
        <v>826</v>
      </c>
      <c r="E178" s="117" t="s">
        <v>2725</v>
      </c>
      <c r="F178" s="117"/>
      <c r="G178" s="223"/>
      <c r="H178" s="117"/>
      <c r="I178" s="117"/>
      <c r="J178" s="117"/>
      <c r="K178" s="117"/>
    </row>
    <row r="179" spans="2:11" x14ac:dyDescent="0.2">
      <c r="B179" s="224" t="s">
        <v>4672</v>
      </c>
      <c r="C179" s="262">
        <v>32203</v>
      </c>
      <c r="D179" s="266" t="s">
        <v>3036</v>
      </c>
      <c r="E179" s="117"/>
      <c r="F179" s="117"/>
      <c r="G179" s="117"/>
      <c r="H179" s="117"/>
      <c r="I179" s="117"/>
      <c r="J179" s="117"/>
      <c r="K179" s="117"/>
    </row>
    <row r="180" spans="2:11" x14ac:dyDescent="0.2">
      <c r="B180" s="224" t="s">
        <v>5340</v>
      </c>
      <c r="C180" s="262">
        <v>32234</v>
      </c>
      <c r="D180" s="266" t="s">
        <v>3036</v>
      </c>
      <c r="E180" s="117"/>
      <c r="F180" s="117"/>
      <c r="G180" s="117"/>
      <c r="H180" s="117"/>
      <c r="I180" s="117"/>
      <c r="J180" s="117"/>
      <c r="K180" s="117"/>
    </row>
    <row r="181" spans="2:11" ht="326.25" x14ac:dyDescent="0.2">
      <c r="B181" s="224" t="s">
        <v>5341</v>
      </c>
      <c r="C181" s="262">
        <v>32264</v>
      </c>
      <c r="D181" s="264" t="s">
        <v>4216</v>
      </c>
      <c r="E181" s="223" t="s">
        <v>4218</v>
      </c>
      <c r="F181" s="223" t="s">
        <v>5639</v>
      </c>
      <c r="G181" s="223" t="s">
        <v>4217</v>
      </c>
      <c r="H181" s="117" t="s">
        <v>4359</v>
      </c>
      <c r="I181" s="254" t="s">
        <v>2553</v>
      </c>
      <c r="J181" s="117" t="s">
        <v>2554</v>
      </c>
      <c r="K181" s="117"/>
    </row>
    <row r="182" spans="2:11" ht="22.5" x14ac:dyDescent="0.2">
      <c r="B182" s="224" t="s">
        <v>4673</v>
      </c>
      <c r="C182" s="262">
        <v>32264</v>
      </c>
      <c r="D182" s="266" t="s">
        <v>5557</v>
      </c>
      <c r="E182" s="117"/>
      <c r="F182" s="117"/>
      <c r="G182" s="117"/>
      <c r="H182" s="117"/>
      <c r="I182" s="117"/>
      <c r="J182" s="117"/>
      <c r="K182" s="117"/>
    </row>
    <row r="183" spans="2:11" ht="33.75" x14ac:dyDescent="0.2">
      <c r="B183" s="224" t="s">
        <v>5640</v>
      </c>
      <c r="C183" s="262">
        <v>32295</v>
      </c>
      <c r="D183" s="270" t="s">
        <v>5637</v>
      </c>
      <c r="E183" s="117"/>
      <c r="F183" s="117"/>
      <c r="G183" s="117"/>
      <c r="H183" s="117"/>
      <c r="I183" s="117"/>
      <c r="J183" s="117"/>
      <c r="K183" s="117"/>
    </row>
    <row r="184" spans="2:11" ht="22.5" x14ac:dyDescent="0.2">
      <c r="B184" s="224" t="s">
        <v>14098</v>
      </c>
      <c r="C184" s="262">
        <v>32325</v>
      </c>
      <c r="D184" s="265" t="s">
        <v>14099</v>
      </c>
      <c r="E184" s="117"/>
      <c r="F184" s="117"/>
      <c r="G184" s="117"/>
      <c r="H184" s="117"/>
      <c r="I184" s="117"/>
      <c r="J184" s="117"/>
      <c r="K184" s="117"/>
    </row>
    <row r="185" spans="2:11" x14ac:dyDescent="0.2">
      <c r="B185" s="224" t="s">
        <v>4674</v>
      </c>
      <c r="C185" s="262">
        <v>32325</v>
      </c>
      <c r="D185" s="266" t="s">
        <v>3036</v>
      </c>
      <c r="E185" s="117"/>
      <c r="F185" s="117"/>
      <c r="G185" s="117"/>
      <c r="H185" s="117"/>
      <c r="I185" s="117"/>
      <c r="J185" s="117"/>
      <c r="K185" s="117"/>
    </row>
    <row r="186" spans="2:11" ht="258.75" x14ac:dyDescent="0.2">
      <c r="B186" s="224" t="s">
        <v>14100</v>
      </c>
      <c r="C186" s="262">
        <v>32356</v>
      </c>
      <c r="D186" s="263" t="s">
        <v>14113</v>
      </c>
      <c r="E186" s="223" t="s">
        <v>14114</v>
      </c>
      <c r="F186" s="223" t="s">
        <v>14111</v>
      </c>
      <c r="G186" s="223" t="s">
        <v>14362</v>
      </c>
      <c r="H186" s="223" t="s">
        <v>14112</v>
      </c>
      <c r="I186" s="223"/>
      <c r="J186" s="223"/>
      <c r="K186" s="117"/>
    </row>
    <row r="187" spans="2:11" ht="78.75" x14ac:dyDescent="0.2">
      <c r="B187" s="224" t="s">
        <v>14101</v>
      </c>
      <c r="C187" s="262">
        <v>32387</v>
      </c>
      <c r="D187" s="263" t="s">
        <v>14115</v>
      </c>
      <c r="E187" s="223" t="s">
        <v>14116</v>
      </c>
      <c r="F187" s="223" t="s">
        <v>14117</v>
      </c>
      <c r="G187" s="223" t="s">
        <v>14118</v>
      </c>
      <c r="H187" s="223" t="s">
        <v>14119</v>
      </c>
      <c r="I187" s="223" t="s">
        <v>14120</v>
      </c>
      <c r="J187" s="117"/>
      <c r="K187" s="117"/>
    </row>
    <row r="188" spans="2:11" x14ac:dyDescent="0.2">
      <c r="B188" s="224" t="s">
        <v>4675</v>
      </c>
      <c r="C188" s="262">
        <v>32387</v>
      </c>
      <c r="D188" s="266" t="s">
        <v>3036</v>
      </c>
      <c r="E188" s="117"/>
      <c r="F188" s="117"/>
      <c r="G188" s="117"/>
      <c r="H188" s="117"/>
      <c r="I188" s="117"/>
      <c r="J188" s="117"/>
      <c r="K188" s="117"/>
    </row>
    <row r="189" spans="2:11" ht="112.5" x14ac:dyDescent="0.2">
      <c r="B189" s="224" t="s">
        <v>14102</v>
      </c>
      <c r="C189" s="262">
        <v>32417</v>
      </c>
      <c r="D189" s="263" t="s">
        <v>14121</v>
      </c>
      <c r="E189" s="223" t="s">
        <v>14124</v>
      </c>
      <c r="F189" s="223" t="s">
        <v>14123</v>
      </c>
      <c r="G189" s="223" t="s">
        <v>14122</v>
      </c>
      <c r="H189" s="223" t="s">
        <v>14125</v>
      </c>
      <c r="I189" s="223" t="s">
        <v>14126</v>
      </c>
      <c r="J189" s="223" t="s">
        <v>14127</v>
      </c>
      <c r="K189" s="223" t="s">
        <v>14128</v>
      </c>
    </row>
    <row r="190" spans="2:11" ht="101.25" x14ac:dyDescent="0.2">
      <c r="B190" s="224" t="s">
        <v>14129</v>
      </c>
      <c r="C190" s="262">
        <v>32417</v>
      </c>
      <c r="D190" s="263" t="s">
        <v>14130</v>
      </c>
      <c r="E190" s="223" t="s">
        <v>14131</v>
      </c>
      <c r="F190" s="223" t="s">
        <v>14132</v>
      </c>
      <c r="G190" s="223" t="s">
        <v>14133</v>
      </c>
      <c r="H190" s="223"/>
      <c r="I190" s="223"/>
      <c r="J190" s="223"/>
      <c r="K190" s="223"/>
    </row>
    <row r="191" spans="2:11" ht="180" x14ac:dyDescent="0.2">
      <c r="B191" s="224" t="s">
        <v>14103</v>
      </c>
      <c r="C191" s="262">
        <v>32448</v>
      </c>
      <c r="D191" s="263" t="s">
        <v>14134</v>
      </c>
      <c r="E191" s="223" t="s">
        <v>14135</v>
      </c>
      <c r="F191" s="223" t="s">
        <v>14136</v>
      </c>
      <c r="G191" s="223" t="s">
        <v>14137</v>
      </c>
      <c r="H191" s="223" t="s">
        <v>14138</v>
      </c>
      <c r="I191" s="223" t="s">
        <v>14146</v>
      </c>
      <c r="J191" s="223" t="s">
        <v>14139</v>
      </c>
      <c r="K191" s="223" t="s">
        <v>14140</v>
      </c>
    </row>
    <row r="192" spans="2:11" ht="146.25" x14ac:dyDescent="0.2">
      <c r="B192" s="224" t="s">
        <v>14141</v>
      </c>
      <c r="C192" s="262">
        <v>32448</v>
      </c>
      <c r="D192" s="263" t="s">
        <v>14142</v>
      </c>
      <c r="E192" s="223" t="s">
        <v>14150</v>
      </c>
      <c r="F192" s="223" t="s">
        <v>14143</v>
      </c>
      <c r="G192" s="223" t="s">
        <v>14156</v>
      </c>
      <c r="H192" s="223" t="s">
        <v>14144</v>
      </c>
      <c r="I192" s="223" t="s">
        <v>14145</v>
      </c>
      <c r="J192" s="223" t="s">
        <v>14147</v>
      </c>
      <c r="K192" s="223" t="s">
        <v>14148</v>
      </c>
    </row>
    <row r="193" spans="2:11" ht="123.75" x14ac:dyDescent="0.2">
      <c r="B193" s="224" t="s">
        <v>14141</v>
      </c>
      <c r="C193" s="262">
        <v>32448</v>
      </c>
      <c r="D193" s="263" t="s">
        <v>14687</v>
      </c>
      <c r="E193" s="223" t="s">
        <v>14149</v>
      </c>
      <c r="F193" s="223" t="s">
        <v>14151</v>
      </c>
      <c r="G193" s="223"/>
      <c r="H193" s="223"/>
      <c r="I193" s="223"/>
      <c r="J193" s="223"/>
      <c r="K193" s="223"/>
    </row>
    <row r="194" spans="2:11" x14ac:dyDescent="0.2">
      <c r="B194" s="224" t="s">
        <v>4676</v>
      </c>
      <c r="C194" s="262">
        <v>32448</v>
      </c>
      <c r="D194" s="266" t="s">
        <v>3036</v>
      </c>
      <c r="E194" s="117"/>
      <c r="F194" s="117"/>
      <c r="G194" s="117"/>
      <c r="H194" s="117"/>
      <c r="I194" s="117"/>
      <c r="J194" s="117"/>
      <c r="K194" s="117"/>
    </row>
    <row r="195" spans="2:11" x14ac:dyDescent="0.2">
      <c r="B195" s="224" t="s">
        <v>14104</v>
      </c>
      <c r="C195" s="262">
        <v>32478</v>
      </c>
      <c r="D195" s="265" t="s">
        <v>14152</v>
      </c>
      <c r="E195" s="117"/>
      <c r="F195" s="117"/>
      <c r="G195" s="117"/>
      <c r="H195" s="117"/>
      <c r="I195" s="117"/>
      <c r="J195" s="117"/>
      <c r="K195" s="117"/>
    </row>
    <row r="196" spans="2:11" ht="33.75" x14ac:dyDescent="0.2">
      <c r="B196" s="224" t="s">
        <v>14105</v>
      </c>
      <c r="C196" s="262">
        <v>32509</v>
      </c>
      <c r="D196" s="263" t="s">
        <v>14153</v>
      </c>
      <c r="E196" s="223" t="s">
        <v>14154</v>
      </c>
      <c r="F196" s="117"/>
      <c r="G196" s="117"/>
      <c r="H196" s="117"/>
      <c r="I196" s="117"/>
      <c r="J196" s="117"/>
      <c r="K196" s="117"/>
    </row>
    <row r="197" spans="2:11" x14ac:dyDescent="0.2">
      <c r="B197" s="224" t="s">
        <v>4677</v>
      </c>
      <c r="C197" s="262">
        <v>32509</v>
      </c>
      <c r="D197" s="266" t="s">
        <v>3036</v>
      </c>
      <c r="E197" s="117"/>
      <c r="F197" s="117"/>
      <c r="G197" s="117"/>
      <c r="H197" s="117"/>
      <c r="I197" s="117"/>
      <c r="J197" s="117"/>
      <c r="K197" s="117"/>
    </row>
    <row r="198" spans="2:11" ht="123.75" x14ac:dyDescent="0.2">
      <c r="B198" s="224" t="s">
        <v>14106</v>
      </c>
      <c r="C198" s="262">
        <v>32540</v>
      </c>
      <c r="D198" s="263" t="s">
        <v>14157</v>
      </c>
      <c r="E198" s="223" t="s">
        <v>14158</v>
      </c>
      <c r="F198" s="223" t="s">
        <v>14159</v>
      </c>
      <c r="G198" s="223" t="s">
        <v>14160</v>
      </c>
      <c r="H198" s="223" t="s">
        <v>14161</v>
      </c>
      <c r="I198" s="223" t="s">
        <v>14162</v>
      </c>
      <c r="J198" s="223" t="s">
        <v>14163</v>
      </c>
      <c r="K198" s="223" t="s">
        <v>14164</v>
      </c>
    </row>
    <row r="199" spans="2:11" ht="67.5" x14ac:dyDescent="0.2">
      <c r="B199" s="224" t="s">
        <v>14155</v>
      </c>
      <c r="C199" s="262">
        <v>32540</v>
      </c>
      <c r="D199" s="263" t="s">
        <v>14165</v>
      </c>
      <c r="E199" s="223" t="s">
        <v>14166</v>
      </c>
      <c r="F199" s="223" t="s">
        <v>14168</v>
      </c>
      <c r="G199" s="117"/>
      <c r="H199" s="117"/>
      <c r="I199" s="117"/>
      <c r="J199" s="117"/>
      <c r="K199" s="117"/>
    </row>
    <row r="200" spans="2:11" ht="112.5" x14ac:dyDescent="0.2">
      <c r="B200" s="224" t="s">
        <v>14107</v>
      </c>
      <c r="C200" s="262">
        <v>32568</v>
      </c>
      <c r="D200" s="263" t="s">
        <v>14171</v>
      </c>
      <c r="E200" s="223" t="s">
        <v>14174</v>
      </c>
      <c r="F200" s="223" t="s">
        <v>14169</v>
      </c>
      <c r="G200" s="223" t="s">
        <v>14170</v>
      </c>
      <c r="H200" s="223" t="s">
        <v>14172</v>
      </c>
      <c r="I200" s="223" t="s">
        <v>14173</v>
      </c>
      <c r="J200" s="117"/>
      <c r="K200" s="117"/>
    </row>
    <row r="201" spans="2:11" ht="91.5" customHeight="1" x14ac:dyDescent="0.2">
      <c r="B201" s="224" t="s">
        <v>4678</v>
      </c>
      <c r="C201" s="262">
        <v>32568</v>
      </c>
      <c r="D201" s="266" t="s">
        <v>3036</v>
      </c>
      <c r="E201" s="117"/>
      <c r="F201" s="117"/>
      <c r="G201" s="117"/>
      <c r="H201" s="117"/>
      <c r="I201" s="117"/>
      <c r="J201" s="117"/>
      <c r="K201" s="117"/>
    </row>
    <row r="202" spans="2:11" ht="101.25" x14ac:dyDescent="0.2">
      <c r="B202" s="224" t="s">
        <v>14108</v>
      </c>
      <c r="C202" s="262">
        <v>32599</v>
      </c>
      <c r="D202" s="223" t="s">
        <v>14175</v>
      </c>
      <c r="E202" s="223" t="s">
        <v>14176</v>
      </c>
      <c r="F202" s="223" t="s">
        <v>14177</v>
      </c>
      <c r="G202" s="223" t="s">
        <v>14178</v>
      </c>
      <c r="H202" s="223" t="s">
        <v>14179</v>
      </c>
      <c r="I202" s="223" t="s">
        <v>14183</v>
      </c>
      <c r="J202" s="223" t="s">
        <v>14180</v>
      </c>
      <c r="K202" s="223" t="s">
        <v>14182</v>
      </c>
    </row>
    <row r="203" spans="2:11" ht="90" x14ac:dyDescent="0.2">
      <c r="B203" s="224" t="s">
        <v>14181</v>
      </c>
      <c r="C203" s="262">
        <v>32599</v>
      </c>
      <c r="D203" s="223" t="s">
        <v>14187</v>
      </c>
      <c r="E203" s="223" t="s">
        <v>14184</v>
      </c>
      <c r="F203" s="223" t="s">
        <v>14185</v>
      </c>
      <c r="G203" s="223" t="s">
        <v>14186</v>
      </c>
      <c r="H203" s="223" t="s">
        <v>14188</v>
      </c>
      <c r="I203" s="223"/>
      <c r="J203" s="223" t="s">
        <v>6139</v>
      </c>
      <c r="K203" s="117"/>
    </row>
    <row r="204" spans="2:11" ht="146.25" x14ac:dyDescent="0.2">
      <c r="B204" s="224" t="s">
        <v>14109</v>
      </c>
      <c r="C204" s="262">
        <v>32629</v>
      </c>
      <c r="D204" s="263" t="s">
        <v>14189</v>
      </c>
      <c r="E204" s="223" t="s">
        <v>14190</v>
      </c>
      <c r="F204" s="223" t="s">
        <v>14191</v>
      </c>
      <c r="G204" s="223" t="s">
        <v>14192</v>
      </c>
      <c r="H204" s="223" t="s">
        <v>14193</v>
      </c>
      <c r="I204" s="223" t="s">
        <v>14194</v>
      </c>
      <c r="J204" s="223" t="s">
        <v>14196</v>
      </c>
      <c r="K204" s="223" t="s">
        <v>14195</v>
      </c>
    </row>
    <row r="205" spans="2:11" ht="135" x14ac:dyDescent="0.2">
      <c r="B205" s="224" t="s">
        <v>14197</v>
      </c>
      <c r="C205" s="262">
        <v>32629</v>
      </c>
      <c r="D205" s="263" t="s">
        <v>14198</v>
      </c>
      <c r="E205" s="223" t="s">
        <v>14199</v>
      </c>
      <c r="F205" s="223" t="s">
        <v>14200</v>
      </c>
      <c r="G205" s="223" t="s">
        <v>14201</v>
      </c>
      <c r="H205" s="223" t="s">
        <v>14202</v>
      </c>
      <c r="I205" s="223" t="s">
        <v>14203</v>
      </c>
      <c r="J205" s="223"/>
      <c r="K205" s="223"/>
    </row>
    <row r="206" spans="2:11" x14ac:dyDescent="0.2">
      <c r="B206" s="224" t="s">
        <v>4679</v>
      </c>
      <c r="C206" s="262">
        <v>32629</v>
      </c>
      <c r="D206" s="266" t="s">
        <v>3036</v>
      </c>
      <c r="E206" s="117"/>
      <c r="F206" s="117"/>
      <c r="G206" s="117"/>
      <c r="H206" s="117"/>
      <c r="I206" s="117"/>
      <c r="J206" s="117"/>
      <c r="K206" s="117"/>
    </row>
    <row r="207" spans="2:11" ht="123.75" x14ac:dyDescent="0.2">
      <c r="B207" s="224" t="s">
        <v>14110</v>
      </c>
      <c r="C207" s="262">
        <v>32660</v>
      </c>
      <c r="D207" s="263" t="s">
        <v>14204</v>
      </c>
      <c r="E207" s="223" t="s">
        <v>14205</v>
      </c>
      <c r="F207" s="223" t="s">
        <v>14206</v>
      </c>
      <c r="G207" s="223" t="s">
        <v>14207</v>
      </c>
      <c r="H207" s="223" t="s">
        <v>14208</v>
      </c>
      <c r="I207" s="223" t="s">
        <v>14209</v>
      </c>
      <c r="J207" s="223" t="s">
        <v>14210</v>
      </c>
      <c r="K207" s="223" t="s">
        <v>14211</v>
      </c>
    </row>
    <row r="208" spans="2:11" ht="146.25" x14ac:dyDescent="0.2">
      <c r="B208" s="224" t="s">
        <v>14097</v>
      </c>
      <c r="C208" s="262">
        <v>32690</v>
      </c>
      <c r="D208" s="263" t="s">
        <v>14212</v>
      </c>
      <c r="E208" s="223" t="s">
        <v>14213</v>
      </c>
      <c r="F208" s="223" t="s">
        <v>14236</v>
      </c>
      <c r="G208" s="223" t="s">
        <v>14214</v>
      </c>
      <c r="H208" s="223" t="s">
        <v>14215</v>
      </c>
      <c r="I208" s="223" t="s">
        <v>14252</v>
      </c>
      <c r="J208" s="223" t="s">
        <v>14216</v>
      </c>
      <c r="K208" s="223" t="s">
        <v>14224</v>
      </c>
    </row>
    <row r="209" spans="2:11" ht="135" x14ac:dyDescent="0.2">
      <c r="B209" s="224" t="s">
        <v>14223</v>
      </c>
      <c r="C209" s="262">
        <v>32690</v>
      </c>
      <c r="D209" s="263" t="s">
        <v>14225</v>
      </c>
      <c r="E209" s="223" t="s">
        <v>14226</v>
      </c>
      <c r="F209" s="223" t="s">
        <v>14241</v>
      </c>
      <c r="G209" s="223" t="s">
        <v>14227</v>
      </c>
      <c r="H209" s="223" t="s">
        <v>14228</v>
      </c>
      <c r="I209" s="223" t="s">
        <v>14229</v>
      </c>
      <c r="J209" s="223" t="s">
        <v>14233</v>
      </c>
      <c r="K209" s="223" t="s">
        <v>14230</v>
      </c>
    </row>
    <row r="210" spans="2:11" ht="90" x14ac:dyDescent="0.2">
      <c r="B210" s="224" t="s">
        <v>14223</v>
      </c>
      <c r="C210" s="262">
        <v>32690</v>
      </c>
      <c r="D210" s="263" t="s">
        <v>14231</v>
      </c>
      <c r="E210" s="223" t="s">
        <v>14232</v>
      </c>
      <c r="F210" s="223" t="s">
        <v>14234</v>
      </c>
      <c r="G210" s="223" t="s">
        <v>14235</v>
      </c>
      <c r="H210" s="223" t="s">
        <v>14237</v>
      </c>
      <c r="I210" s="223" t="s">
        <v>14240</v>
      </c>
      <c r="J210" s="223" t="s">
        <v>14238</v>
      </c>
      <c r="K210" s="223" t="s">
        <v>14239</v>
      </c>
    </row>
    <row r="211" spans="2:11" x14ac:dyDescent="0.2">
      <c r="B211" s="224" t="s">
        <v>4680</v>
      </c>
      <c r="C211" s="262">
        <v>32690</v>
      </c>
      <c r="D211" s="266" t="s">
        <v>3036</v>
      </c>
      <c r="E211" s="117"/>
      <c r="F211" s="117"/>
      <c r="G211" s="117"/>
      <c r="H211" s="117"/>
      <c r="I211" s="117"/>
      <c r="J211" s="117"/>
      <c r="K211" s="117"/>
    </row>
    <row r="212" spans="2:11" x14ac:dyDescent="0.2">
      <c r="B212" s="224" t="s">
        <v>14217</v>
      </c>
      <c r="C212" s="262">
        <v>32721</v>
      </c>
      <c r="D212" s="266" t="s">
        <v>3036</v>
      </c>
      <c r="E212" s="223"/>
      <c r="F212" s="223"/>
      <c r="G212" s="223"/>
      <c r="H212" s="223"/>
      <c r="I212" s="223"/>
      <c r="J212" s="223"/>
      <c r="K212" s="223"/>
    </row>
    <row r="213" spans="2:11" x14ac:dyDescent="0.2">
      <c r="B213" s="224" t="s">
        <v>14218</v>
      </c>
      <c r="C213" s="262">
        <v>32752</v>
      </c>
      <c r="D213" s="266" t="s">
        <v>3036</v>
      </c>
      <c r="E213" s="223"/>
      <c r="F213" s="223"/>
      <c r="G213" s="223"/>
      <c r="H213" s="223"/>
      <c r="I213" s="223"/>
      <c r="J213" s="223"/>
      <c r="K213" s="223"/>
    </row>
    <row r="214" spans="2:11" x14ac:dyDescent="0.2">
      <c r="B214" s="224" t="s">
        <v>2582</v>
      </c>
      <c r="C214" s="262">
        <v>32752</v>
      </c>
      <c r="D214" s="266" t="s">
        <v>3036</v>
      </c>
      <c r="E214" s="117"/>
      <c r="F214" s="117"/>
      <c r="G214" s="117"/>
      <c r="H214" s="117"/>
      <c r="I214" s="117"/>
      <c r="J214" s="117"/>
      <c r="K214" s="117"/>
    </row>
    <row r="215" spans="2:11" ht="180" x14ac:dyDescent="0.2">
      <c r="B215" s="224" t="s">
        <v>14219</v>
      </c>
      <c r="C215" s="262">
        <v>32782</v>
      </c>
      <c r="D215" s="263" t="s">
        <v>14242</v>
      </c>
      <c r="E215" s="223" t="s">
        <v>14243</v>
      </c>
      <c r="F215" s="223" t="s">
        <v>14244</v>
      </c>
      <c r="G215" s="223" t="s">
        <v>14267</v>
      </c>
      <c r="H215" s="223" t="s">
        <v>14245</v>
      </c>
      <c r="I215" s="223" t="s">
        <v>14246</v>
      </c>
      <c r="J215" s="223" t="s">
        <v>14247</v>
      </c>
      <c r="K215" s="223" t="s">
        <v>14248</v>
      </c>
    </row>
    <row r="216" spans="2:11" ht="157.5" x14ac:dyDescent="0.2">
      <c r="B216" s="224" t="s">
        <v>14249</v>
      </c>
      <c r="C216" s="262">
        <v>32782</v>
      </c>
      <c r="D216" s="263" t="s">
        <v>14250</v>
      </c>
      <c r="E216" s="223" t="s">
        <v>14251</v>
      </c>
      <c r="F216" s="223" t="s">
        <v>14265</v>
      </c>
      <c r="G216" s="223" t="s">
        <v>14253</v>
      </c>
      <c r="H216" s="223" t="s">
        <v>14254</v>
      </c>
      <c r="I216" s="223" t="s">
        <v>14268</v>
      </c>
      <c r="J216" s="223" t="s">
        <v>14255</v>
      </c>
      <c r="K216" s="223" t="s">
        <v>14256</v>
      </c>
    </row>
    <row r="217" spans="2:11" ht="157.5" x14ac:dyDescent="0.2">
      <c r="B217" s="224" t="s">
        <v>14249</v>
      </c>
      <c r="C217" s="262">
        <v>32782</v>
      </c>
      <c r="D217" s="223" t="s">
        <v>14257</v>
      </c>
      <c r="E217" s="263" t="s">
        <v>14258</v>
      </c>
      <c r="F217" s="223" t="s">
        <v>14259</v>
      </c>
      <c r="G217" s="223" t="s">
        <v>14260</v>
      </c>
      <c r="H217" s="223" t="s">
        <v>14262</v>
      </c>
      <c r="I217" s="223" t="s">
        <v>14263</v>
      </c>
      <c r="J217" s="223" t="s">
        <v>14264</v>
      </c>
      <c r="K217" s="223" t="s">
        <v>14266</v>
      </c>
    </row>
    <row r="218" spans="2:11" ht="112.5" x14ac:dyDescent="0.2">
      <c r="B218" s="224" t="s">
        <v>14249</v>
      </c>
      <c r="C218" s="262">
        <v>32782</v>
      </c>
      <c r="D218" s="223" t="s">
        <v>14269</v>
      </c>
      <c r="E218" s="263" t="s">
        <v>14270</v>
      </c>
      <c r="F218" s="223" t="s">
        <v>14271</v>
      </c>
      <c r="G218" s="223"/>
      <c r="H218" s="223"/>
      <c r="I218" s="223"/>
      <c r="J218" s="223"/>
      <c r="K218" s="223"/>
    </row>
    <row r="219" spans="2:11" ht="157.5" x14ac:dyDescent="0.2">
      <c r="B219" s="224" t="s">
        <v>14220</v>
      </c>
      <c r="C219" s="262">
        <v>32813</v>
      </c>
      <c r="D219" s="263" t="s">
        <v>14283</v>
      </c>
      <c r="E219" s="223" t="s">
        <v>14284</v>
      </c>
      <c r="F219" s="223" t="s">
        <v>14291</v>
      </c>
      <c r="G219" s="223" t="s">
        <v>14295</v>
      </c>
      <c r="H219" s="223" t="s">
        <v>14285</v>
      </c>
      <c r="I219" s="223" t="s">
        <v>14292</v>
      </c>
      <c r="J219" s="223" t="s">
        <v>14286</v>
      </c>
      <c r="K219" s="223" t="s">
        <v>14287</v>
      </c>
    </row>
    <row r="220" spans="2:11" ht="123.75" x14ac:dyDescent="0.2">
      <c r="B220" s="224" t="s">
        <v>14298</v>
      </c>
      <c r="C220" s="262">
        <v>32813</v>
      </c>
      <c r="D220" s="263" t="s">
        <v>14288</v>
      </c>
      <c r="E220" s="223" t="s">
        <v>14289</v>
      </c>
      <c r="F220" s="223" t="s">
        <v>14290</v>
      </c>
      <c r="G220" s="223" t="s">
        <v>14320</v>
      </c>
      <c r="H220" s="223" t="s">
        <v>14294</v>
      </c>
      <c r="I220" s="223" t="s">
        <v>14293</v>
      </c>
      <c r="J220" s="223" t="s">
        <v>14296</v>
      </c>
      <c r="K220" s="223" t="s">
        <v>14297</v>
      </c>
    </row>
    <row r="221" spans="2:11" x14ac:dyDescent="0.2">
      <c r="B221" s="224" t="s">
        <v>2583</v>
      </c>
      <c r="C221" s="262">
        <v>32813</v>
      </c>
      <c r="D221" s="266" t="s">
        <v>3036</v>
      </c>
      <c r="E221" s="117"/>
      <c r="F221" s="117"/>
      <c r="G221" s="117"/>
      <c r="H221" s="117"/>
      <c r="I221" s="117"/>
      <c r="J221" s="117"/>
      <c r="K221" s="117"/>
    </row>
    <row r="222" spans="2:11" x14ac:dyDescent="0.2">
      <c r="B222" s="224" t="s">
        <v>14221</v>
      </c>
      <c r="C222" s="262">
        <v>32843</v>
      </c>
      <c r="D222" s="266" t="s">
        <v>3036</v>
      </c>
      <c r="E222" s="223"/>
      <c r="F222" s="223"/>
      <c r="G222" s="223"/>
      <c r="H222" s="223"/>
      <c r="I222" s="223"/>
      <c r="J222" s="223"/>
      <c r="K222" s="223"/>
    </row>
    <row r="223" spans="2:11" ht="191.25" x14ac:dyDescent="0.2">
      <c r="B223" s="224" t="s">
        <v>14222</v>
      </c>
      <c r="C223" s="262">
        <v>32874</v>
      </c>
      <c r="D223" s="263" t="s">
        <v>14299</v>
      </c>
      <c r="E223" s="223" t="s">
        <v>14300</v>
      </c>
      <c r="F223" s="223" t="s">
        <v>14301</v>
      </c>
      <c r="G223" s="223" t="s">
        <v>14302</v>
      </c>
      <c r="H223" s="223" t="s">
        <v>14309</v>
      </c>
      <c r="I223" s="223" t="s">
        <v>14305</v>
      </c>
      <c r="J223" s="223" t="s">
        <v>14303</v>
      </c>
      <c r="K223" s="223" t="s">
        <v>14304</v>
      </c>
    </row>
    <row r="224" spans="2:11" ht="67.5" x14ac:dyDescent="0.2">
      <c r="B224" s="224" t="s">
        <v>14307</v>
      </c>
      <c r="C224" s="262">
        <v>32874</v>
      </c>
      <c r="D224" s="263" t="s">
        <v>14306</v>
      </c>
      <c r="E224" s="223" t="s">
        <v>14308</v>
      </c>
      <c r="F224" s="223" t="s">
        <v>14310</v>
      </c>
      <c r="G224" s="223" t="s">
        <v>14311</v>
      </c>
      <c r="H224" s="223" t="s">
        <v>14312</v>
      </c>
      <c r="I224" s="223" t="s">
        <v>14313</v>
      </c>
      <c r="J224" s="223"/>
      <c r="K224" s="223"/>
    </row>
    <row r="225" spans="2:11" x14ac:dyDescent="0.2">
      <c r="B225" s="224" t="s">
        <v>2584</v>
      </c>
      <c r="C225" s="262">
        <v>32874</v>
      </c>
      <c r="D225" s="266" t="s">
        <v>3036</v>
      </c>
      <c r="E225" s="117"/>
      <c r="F225" s="117"/>
      <c r="G225" s="117"/>
      <c r="H225" s="117"/>
      <c r="I225" s="117"/>
      <c r="J225" s="117"/>
      <c r="K225" s="117"/>
    </row>
    <row r="226" spans="2:11" ht="168.75" x14ac:dyDescent="0.2">
      <c r="B226" s="224" t="s">
        <v>14272</v>
      </c>
      <c r="C226" s="262">
        <v>32905</v>
      </c>
      <c r="D226" s="263" t="s">
        <v>14315</v>
      </c>
      <c r="E226" s="223" t="s">
        <v>14317</v>
      </c>
      <c r="F226" s="223" t="s">
        <v>14316</v>
      </c>
      <c r="G226" s="223" t="s">
        <v>14318</v>
      </c>
      <c r="H226" s="223" t="s">
        <v>14319</v>
      </c>
      <c r="I226" s="223" t="s">
        <v>14336</v>
      </c>
      <c r="J226" s="223" t="s">
        <v>14338</v>
      </c>
      <c r="K226" s="223" t="s">
        <v>14331</v>
      </c>
    </row>
    <row r="227" spans="2:11" ht="135" x14ac:dyDescent="0.2">
      <c r="B227" s="224" t="s">
        <v>14333</v>
      </c>
      <c r="C227" s="262">
        <v>32905</v>
      </c>
      <c r="D227" s="263" t="s">
        <v>14332</v>
      </c>
      <c r="E227" s="223" t="s">
        <v>14335</v>
      </c>
      <c r="F227" s="223" t="s">
        <v>14334</v>
      </c>
      <c r="G227" s="223" t="s">
        <v>14337</v>
      </c>
      <c r="H227" s="223" t="s">
        <v>14339</v>
      </c>
      <c r="I227" s="223" t="s">
        <v>14340</v>
      </c>
      <c r="J227" s="653" t="s">
        <v>14341</v>
      </c>
      <c r="K227" s="223" t="s">
        <v>14342</v>
      </c>
    </row>
    <row r="228" spans="2:11" ht="191.25" x14ac:dyDescent="0.2">
      <c r="B228" s="224" t="s">
        <v>14333</v>
      </c>
      <c r="C228" s="262">
        <v>32905</v>
      </c>
      <c r="D228" s="263" t="s">
        <v>14349</v>
      </c>
      <c r="E228" s="223" t="s">
        <v>14343</v>
      </c>
      <c r="F228" s="223" t="s">
        <v>14344</v>
      </c>
      <c r="G228" s="223" t="s">
        <v>14345</v>
      </c>
      <c r="H228" s="223" t="s">
        <v>14346</v>
      </c>
      <c r="I228" s="223" t="s">
        <v>14347</v>
      </c>
      <c r="J228" s="653" t="s">
        <v>14348</v>
      </c>
      <c r="K228" s="223" t="s">
        <v>14350</v>
      </c>
    </row>
    <row r="229" spans="2:11" ht="123.75" x14ac:dyDescent="0.2">
      <c r="B229" s="224" t="s">
        <v>14273</v>
      </c>
      <c r="C229" s="262">
        <v>32933</v>
      </c>
      <c r="D229" s="263" t="s">
        <v>14351</v>
      </c>
      <c r="E229" s="223" t="s">
        <v>14352</v>
      </c>
      <c r="F229" s="223"/>
      <c r="G229" s="223"/>
      <c r="H229" s="223"/>
      <c r="I229" s="223"/>
      <c r="J229" s="223"/>
      <c r="K229" s="223"/>
    </row>
    <row r="230" spans="2:11" x14ac:dyDescent="0.2">
      <c r="B230" s="224" t="s">
        <v>5388</v>
      </c>
      <c r="C230" s="262">
        <v>32933</v>
      </c>
      <c r="D230" s="266" t="s">
        <v>3036</v>
      </c>
      <c r="E230" s="117"/>
      <c r="F230" s="117"/>
      <c r="G230" s="117"/>
      <c r="H230" s="117"/>
      <c r="I230" s="117"/>
      <c r="J230" s="117"/>
      <c r="K230" s="117"/>
    </row>
    <row r="231" spans="2:11" ht="112.5" x14ac:dyDescent="0.2">
      <c r="B231" s="224" t="s">
        <v>14274</v>
      </c>
      <c r="C231" s="262">
        <v>32964</v>
      </c>
      <c r="D231" s="263" t="s">
        <v>14353</v>
      </c>
      <c r="E231" s="223" t="s">
        <v>14354</v>
      </c>
      <c r="F231" s="223" t="s">
        <v>14355</v>
      </c>
      <c r="G231" s="223" t="s">
        <v>14356</v>
      </c>
      <c r="H231" s="223" t="s">
        <v>14357</v>
      </c>
      <c r="I231" s="223" t="s">
        <v>14358</v>
      </c>
      <c r="J231" s="223" t="s">
        <v>14359</v>
      </c>
      <c r="K231" s="223" t="s">
        <v>14361</v>
      </c>
    </row>
    <row r="232" spans="2:11" x14ac:dyDescent="0.2">
      <c r="B232" s="224" t="s">
        <v>14275</v>
      </c>
      <c r="C232" s="262">
        <v>32994</v>
      </c>
      <c r="D232" s="266" t="s">
        <v>3036</v>
      </c>
      <c r="E232" s="223"/>
      <c r="F232" s="223"/>
      <c r="G232" s="223"/>
      <c r="H232" s="223"/>
      <c r="I232" s="223"/>
      <c r="J232" s="223"/>
      <c r="K232" s="223"/>
    </row>
    <row r="233" spans="2:11" x14ac:dyDescent="0.2">
      <c r="B233" s="224" t="s">
        <v>14276</v>
      </c>
      <c r="C233" s="262">
        <v>33025</v>
      </c>
      <c r="D233" s="266" t="s">
        <v>3036</v>
      </c>
      <c r="E233" s="223"/>
      <c r="F233" s="223"/>
      <c r="G233" s="223"/>
      <c r="H233" s="223"/>
      <c r="I233" s="223"/>
      <c r="J233" s="223"/>
      <c r="K233" s="223"/>
    </row>
    <row r="234" spans="2:11" x14ac:dyDescent="0.2">
      <c r="B234" s="224" t="s">
        <v>14277</v>
      </c>
      <c r="C234" s="262">
        <v>33055</v>
      </c>
      <c r="D234" s="266" t="s">
        <v>3036</v>
      </c>
      <c r="E234" s="223"/>
      <c r="F234" s="223"/>
      <c r="G234" s="223"/>
      <c r="H234" s="223"/>
      <c r="I234" s="223"/>
      <c r="J234" s="223"/>
      <c r="K234" s="223"/>
    </row>
    <row r="235" spans="2:11" ht="45" x14ac:dyDescent="0.2">
      <c r="B235" s="224" t="s">
        <v>14278</v>
      </c>
      <c r="C235" s="262">
        <v>33086</v>
      </c>
      <c r="D235" s="263" t="s">
        <v>14363</v>
      </c>
      <c r="E235" s="223" t="s">
        <v>14364</v>
      </c>
      <c r="F235" s="223" t="s">
        <v>14365</v>
      </c>
      <c r="G235" s="223" t="s">
        <v>14366</v>
      </c>
      <c r="H235" s="223"/>
      <c r="I235" s="223"/>
      <c r="J235" s="223"/>
      <c r="K235" s="223"/>
    </row>
    <row r="236" spans="2:11" ht="22.5" x14ac:dyDescent="0.2">
      <c r="B236" s="224" t="s">
        <v>14279</v>
      </c>
      <c r="C236" s="262">
        <v>33117</v>
      </c>
      <c r="D236" s="266" t="s">
        <v>14367</v>
      </c>
      <c r="E236" s="223"/>
      <c r="F236" s="223"/>
      <c r="G236" s="223"/>
      <c r="H236" s="223"/>
      <c r="I236" s="223"/>
      <c r="J236" s="223"/>
      <c r="K236" s="223"/>
    </row>
    <row r="237" spans="2:11" x14ac:dyDescent="0.2">
      <c r="B237" s="224" t="s">
        <v>14280</v>
      </c>
      <c r="C237" s="262">
        <v>33147</v>
      </c>
      <c r="D237" s="266" t="s">
        <v>3036</v>
      </c>
      <c r="E237" s="223"/>
      <c r="F237" s="223"/>
      <c r="G237" s="223"/>
      <c r="H237" s="223"/>
      <c r="I237" s="223"/>
      <c r="J237" s="223"/>
      <c r="K237" s="223"/>
    </row>
    <row r="238" spans="2:11" x14ac:dyDescent="0.2">
      <c r="B238" s="224" t="s">
        <v>14281</v>
      </c>
      <c r="C238" s="262">
        <v>33178</v>
      </c>
      <c r="D238" s="266" t="s">
        <v>3036</v>
      </c>
      <c r="E238" s="223"/>
      <c r="F238" s="223"/>
      <c r="G238" s="223"/>
      <c r="H238" s="223"/>
      <c r="I238" s="223"/>
      <c r="J238" s="223"/>
      <c r="K238" s="223"/>
    </row>
    <row r="239" spans="2:11" x14ac:dyDescent="0.2">
      <c r="B239" s="224" t="s">
        <v>14282</v>
      </c>
      <c r="C239" s="262">
        <v>33208</v>
      </c>
      <c r="D239" s="266" t="s">
        <v>3036</v>
      </c>
      <c r="E239" s="223"/>
      <c r="F239" s="223"/>
      <c r="G239" s="223"/>
      <c r="H239" s="223"/>
      <c r="I239" s="223"/>
      <c r="J239" s="223"/>
      <c r="K239" s="223"/>
    </row>
    <row r="240" spans="2:11" ht="90" x14ac:dyDescent="0.2">
      <c r="B240" s="224" t="s">
        <v>7380</v>
      </c>
      <c r="C240" s="262"/>
      <c r="D240" s="263" t="s">
        <v>9357</v>
      </c>
      <c r="E240" s="117" t="s">
        <v>7381</v>
      </c>
      <c r="F240" s="117" t="s">
        <v>1527</v>
      </c>
      <c r="G240" s="223" t="s">
        <v>7458</v>
      </c>
      <c r="H240" s="223" t="s">
        <v>8987</v>
      </c>
      <c r="I240" s="223" t="s">
        <v>10149</v>
      </c>
      <c r="J240" s="117" t="s">
        <v>301</v>
      </c>
      <c r="K240" s="223" t="s">
        <v>11753</v>
      </c>
    </row>
    <row r="241" spans="2:11" ht="56.25" x14ac:dyDescent="0.2">
      <c r="B241" s="224" t="s">
        <v>7380</v>
      </c>
      <c r="C241" s="262"/>
      <c r="D241" s="263" t="s">
        <v>12887</v>
      </c>
      <c r="E241" s="223" t="s">
        <v>12985</v>
      </c>
      <c r="F241" s="117"/>
      <c r="G241" s="223"/>
      <c r="H241" s="223"/>
      <c r="I241" s="223"/>
      <c r="J241" s="117"/>
      <c r="K241" s="223"/>
    </row>
    <row r="242" spans="2:11" ht="45" x14ac:dyDescent="0.2">
      <c r="B242" s="224" t="s">
        <v>14688</v>
      </c>
      <c r="C242" s="262"/>
      <c r="D242" s="263" t="s">
        <v>14689</v>
      </c>
      <c r="E242" s="223"/>
      <c r="F242" s="117"/>
      <c r="G242" s="223"/>
      <c r="H242" s="223"/>
      <c r="I242" s="223"/>
      <c r="J242" s="117"/>
      <c r="K242" s="223"/>
    </row>
  </sheetData>
  <autoFilter ref="B2:K2" xr:uid="{00000000-0009-0000-0000-000003000000}"/>
  <sortState xmlns:xlrd2="http://schemas.microsoft.com/office/spreadsheetml/2017/richdata2" ref="B8:K239">
    <sortCondition ref="C8:C239"/>
  </sortState>
  <phoneticPr fontId="18"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CD0EE-2ADA-41CD-974B-E631CBD699BB}">
  <dimension ref="A1:U489"/>
  <sheetViews>
    <sheetView zoomScale="70" zoomScaleNormal="70" workbookViewId="0">
      <pane ySplit="2" topLeftCell="A13" activePane="bottomLeft" state="frozen"/>
      <selection activeCell="F1" sqref="F1"/>
      <selection pane="bottomLeft" activeCell="L17" sqref="L17"/>
    </sheetView>
  </sheetViews>
  <sheetFormatPr defaultRowHeight="15" x14ac:dyDescent="0.2"/>
  <cols>
    <col min="1" max="1" width="7.85546875" style="658" bestFit="1" customWidth="1"/>
    <col min="2" max="2" width="6.140625" style="660" customWidth="1"/>
    <col min="3" max="3" width="21.42578125" style="659" bestFit="1" customWidth="1"/>
    <col min="4" max="5" width="25.28515625" style="659" customWidth="1"/>
    <col min="6" max="7" width="6" style="668" customWidth="1"/>
    <col min="8" max="9" width="6" style="665" customWidth="1"/>
    <col min="10" max="10" width="33.28515625" style="659" customWidth="1"/>
    <col min="11" max="11" width="11.140625" style="658" bestFit="1" customWidth="1"/>
    <col min="12" max="12" width="11.140625" style="658" customWidth="1"/>
    <col min="13" max="13" width="7.140625" style="658" customWidth="1"/>
    <col min="14" max="14" width="10.42578125" style="658" customWidth="1"/>
    <col min="15" max="16" width="7.140625" style="658" customWidth="1"/>
    <col min="17" max="17" width="34.140625" style="659" customWidth="1"/>
    <col min="18" max="18" width="6.85546875" style="671" customWidth="1"/>
    <col min="19" max="19" width="6.85546875" style="680" customWidth="1"/>
    <col min="20" max="21" width="6" style="665" customWidth="1"/>
    <col min="22" max="16384" width="9.140625" style="658"/>
  </cols>
  <sheetData>
    <row r="1" spans="1:21" x14ac:dyDescent="0.2">
      <c r="F1" s="672">
        <f>AVERAGE(F3:F978)</f>
        <v>4.9358108108108105</v>
      </c>
      <c r="G1" s="672">
        <f>AVERAGE(G3:G978)</f>
        <v>7.4459459459459456</v>
      </c>
      <c r="H1" s="672">
        <f>AVERAGE(H3:H978)</f>
        <v>5.4425675675675675</v>
      </c>
      <c r="I1" s="672">
        <f>AVERAGE(I3:I978)</f>
        <v>8.3952702702702702</v>
      </c>
      <c r="P1" s="658">
        <f>COUNTIF(P3:P943,"yes")</f>
        <v>31</v>
      </c>
    </row>
    <row r="2" spans="1:21" x14ac:dyDescent="0.2">
      <c r="A2" s="656" t="s">
        <v>14690</v>
      </c>
      <c r="B2" s="657" t="s">
        <v>14691</v>
      </c>
      <c r="C2" s="655" t="s">
        <v>15121</v>
      </c>
      <c r="D2" s="655" t="s">
        <v>15042</v>
      </c>
      <c r="E2" s="655" t="s">
        <v>15070</v>
      </c>
      <c r="F2" s="664" t="s">
        <v>15190</v>
      </c>
      <c r="G2" s="664" t="s">
        <v>15191</v>
      </c>
      <c r="H2" s="669" t="s">
        <v>15192</v>
      </c>
      <c r="I2" s="669" t="s">
        <v>15193</v>
      </c>
      <c r="J2" s="655" t="s">
        <v>14692</v>
      </c>
      <c r="K2" s="656" t="s">
        <v>14693</v>
      </c>
      <c r="L2" s="656" t="s">
        <v>15194</v>
      </c>
      <c r="M2" s="656" t="s">
        <v>14694</v>
      </c>
      <c r="N2" s="656" t="s">
        <v>14695</v>
      </c>
      <c r="O2" s="656" t="s">
        <v>14696</v>
      </c>
      <c r="P2" s="656" t="s">
        <v>15122</v>
      </c>
      <c r="Q2" s="655" t="s">
        <v>14697</v>
      </c>
      <c r="R2" s="670" t="s">
        <v>15195</v>
      </c>
      <c r="S2" s="681" t="s">
        <v>15196</v>
      </c>
    </row>
    <row r="3" spans="1:21" ht="30" x14ac:dyDescent="0.2">
      <c r="A3" s="658" t="s">
        <v>14699</v>
      </c>
      <c r="B3" s="660">
        <v>9039</v>
      </c>
      <c r="C3" s="659" t="s">
        <v>14698</v>
      </c>
      <c r="D3" s="659" t="s">
        <v>14700</v>
      </c>
      <c r="E3" s="659" t="s">
        <v>14700</v>
      </c>
      <c r="F3" s="666">
        <v>6</v>
      </c>
      <c r="G3" s="666">
        <v>8</v>
      </c>
      <c r="H3" s="667">
        <v>1</v>
      </c>
      <c r="I3" s="667">
        <v>3</v>
      </c>
      <c r="J3" s="659" t="s">
        <v>14701</v>
      </c>
      <c r="K3" s="658">
        <v>2015</v>
      </c>
      <c r="L3" s="658">
        <v>1</v>
      </c>
      <c r="M3" s="658" t="s">
        <v>14702</v>
      </c>
      <c r="N3" s="658" t="s">
        <v>3486</v>
      </c>
      <c r="O3" s="658" t="s">
        <v>14703</v>
      </c>
      <c r="P3" s="658" t="s">
        <v>14703</v>
      </c>
      <c r="Q3" s="659" t="s">
        <v>15120</v>
      </c>
      <c r="R3" s="671">
        <f t="shared" ref="R3:R66" si="0">AVERAGE(F3:G3)*AVERAGE(H3:I3)</f>
        <v>14</v>
      </c>
      <c r="S3" s="680">
        <f t="shared" ref="S3:S66" si="1">R3/AVERAGE(F$1:G$1)</f>
        <v>2.2613915416098229</v>
      </c>
      <c r="T3" s="667"/>
      <c r="U3" s="667"/>
    </row>
    <row r="4" spans="1:21" ht="30" x14ac:dyDescent="0.2">
      <c r="A4" s="662" t="s">
        <v>14704</v>
      </c>
      <c r="B4" s="663">
        <v>9039</v>
      </c>
      <c r="C4" s="661" t="s">
        <v>14698</v>
      </c>
      <c r="D4" s="661" t="s">
        <v>14705</v>
      </c>
      <c r="E4" s="661" t="s">
        <v>14705</v>
      </c>
      <c r="F4" s="666">
        <v>6</v>
      </c>
      <c r="G4" s="666">
        <v>8</v>
      </c>
      <c r="H4" s="667">
        <v>4</v>
      </c>
      <c r="I4" s="667">
        <v>7</v>
      </c>
      <c r="J4" s="661" t="s">
        <v>14706</v>
      </c>
      <c r="K4" s="662">
        <v>1980</v>
      </c>
      <c r="L4" s="667">
        <v>2</v>
      </c>
      <c r="M4" s="658" t="s">
        <v>14702</v>
      </c>
      <c r="N4" s="658" t="s">
        <v>3486</v>
      </c>
      <c r="O4" s="658" t="s">
        <v>14703</v>
      </c>
      <c r="P4" s="658" t="s">
        <v>14702</v>
      </c>
      <c r="Q4" s="661" t="s">
        <v>14707</v>
      </c>
      <c r="R4" s="671">
        <f t="shared" si="0"/>
        <v>38.5</v>
      </c>
      <c r="S4" s="680">
        <f t="shared" si="1"/>
        <v>6.2188267394270129</v>
      </c>
      <c r="T4" s="667"/>
      <c r="U4" s="667"/>
    </row>
    <row r="5" spans="1:21" ht="30" x14ac:dyDescent="0.2">
      <c r="A5" s="662" t="s">
        <v>14708</v>
      </c>
      <c r="B5" s="663">
        <v>9040</v>
      </c>
      <c r="C5" s="661" t="s">
        <v>14698</v>
      </c>
      <c r="D5" s="661" t="s">
        <v>14709</v>
      </c>
      <c r="E5" s="661" t="s">
        <v>14709</v>
      </c>
      <c r="F5" s="666">
        <v>6</v>
      </c>
      <c r="G5" s="666">
        <v>8</v>
      </c>
      <c r="H5" s="667">
        <v>4</v>
      </c>
      <c r="I5" s="667">
        <v>7</v>
      </c>
      <c r="J5" s="661" t="s">
        <v>14710</v>
      </c>
      <c r="K5" s="662">
        <v>1981</v>
      </c>
      <c r="L5" s="658">
        <v>3</v>
      </c>
      <c r="M5" s="658" t="s">
        <v>14702</v>
      </c>
      <c r="N5" s="658" t="s">
        <v>3486</v>
      </c>
      <c r="O5" s="658" t="s">
        <v>14703</v>
      </c>
      <c r="P5" s="658" t="s">
        <v>14702</v>
      </c>
      <c r="Q5" s="661" t="s">
        <v>14707</v>
      </c>
      <c r="R5" s="671">
        <f t="shared" si="0"/>
        <v>38.5</v>
      </c>
      <c r="S5" s="680">
        <f t="shared" si="1"/>
        <v>6.2188267394270129</v>
      </c>
      <c r="T5" s="667"/>
      <c r="U5" s="667"/>
    </row>
    <row r="6" spans="1:21" ht="30" x14ac:dyDescent="0.2">
      <c r="A6" s="662" t="s">
        <v>14711</v>
      </c>
      <c r="B6" s="663">
        <v>9041</v>
      </c>
      <c r="C6" s="661" t="s">
        <v>14698</v>
      </c>
      <c r="D6" s="661" t="s">
        <v>14712</v>
      </c>
      <c r="E6" s="661" t="s">
        <v>14712</v>
      </c>
      <c r="F6" s="666">
        <v>6</v>
      </c>
      <c r="G6" s="666">
        <v>8</v>
      </c>
      <c r="H6" s="667">
        <v>4</v>
      </c>
      <c r="I6" s="667">
        <v>7</v>
      </c>
      <c r="J6" s="661" t="s">
        <v>14713</v>
      </c>
      <c r="K6" s="662">
        <v>1981</v>
      </c>
      <c r="L6" s="667">
        <v>4</v>
      </c>
      <c r="M6" s="658" t="s">
        <v>14702</v>
      </c>
      <c r="N6" s="658" t="s">
        <v>3486</v>
      </c>
      <c r="O6" s="658" t="s">
        <v>14703</v>
      </c>
      <c r="P6" s="658" t="s">
        <v>14702</v>
      </c>
      <c r="Q6" s="661" t="s">
        <v>14707</v>
      </c>
      <c r="R6" s="671">
        <f t="shared" si="0"/>
        <v>38.5</v>
      </c>
      <c r="S6" s="680">
        <f t="shared" si="1"/>
        <v>6.2188267394270129</v>
      </c>
      <c r="T6" s="667"/>
      <c r="U6" s="667"/>
    </row>
    <row r="7" spans="1:21" ht="30" x14ac:dyDescent="0.2">
      <c r="A7" s="662" t="s">
        <v>14714</v>
      </c>
      <c r="B7" s="663">
        <v>9042</v>
      </c>
      <c r="C7" s="661" t="s">
        <v>14698</v>
      </c>
      <c r="D7" s="661" t="s">
        <v>14715</v>
      </c>
      <c r="E7" s="661" t="s">
        <v>14715</v>
      </c>
      <c r="F7" s="666">
        <v>6</v>
      </c>
      <c r="G7" s="666">
        <v>8</v>
      </c>
      <c r="H7" s="667">
        <v>4</v>
      </c>
      <c r="I7" s="667">
        <v>7</v>
      </c>
      <c r="J7" s="661" t="s">
        <v>14716</v>
      </c>
      <c r="K7" s="662">
        <v>1981</v>
      </c>
      <c r="L7" s="658">
        <v>5</v>
      </c>
      <c r="M7" s="658" t="s">
        <v>14702</v>
      </c>
      <c r="N7" s="658" t="s">
        <v>3486</v>
      </c>
      <c r="O7" s="658" t="s">
        <v>14703</v>
      </c>
      <c r="P7" s="658" t="s">
        <v>14702</v>
      </c>
      <c r="Q7" s="661" t="s">
        <v>14707</v>
      </c>
      <c r="R7" s="671">
        <f t="shared" si="0"/>
        <v>38.5</v>
      </c>
      <c r="S7" s="680">
        <f t="shared" si="1"/>
        <v>6.2188267394270129</v>
      </c>
      <c r="T7" s="667"/>
      <c r="U7" s="667"/>
    </row>
    <row r="8" spans="1:21" ht="45" x14ac:dyDescent="0.2">
      <c r="A8" s="656" t="s">
        <v>14717</v>
      </c>
      <c r="B8" s="657">
        <v>9167</v>
      </c>
      <c r="C8" s="655" t="s">
        <v>14698</v>
      </c>
      <c r="D8" s="655" t="s">
        <v>14718</v>
      </c>
      <c r="E8" s="655" t="s">
        <v>14718</v>
      </c>
      <c r="F8" s="666">
        <v>6</v>
      </c>
      <c r="G8" s="666">
        <v>8</v>
      </c>
      <c r="H8" s="667">
        <v>5</v>
      </c>
      <c r="I8" s="667">
        <v>7</v>
      </c>
      <c r="J8" s="655" t="s">
        <v>14719</v>
      </c>
      <c r="K8" s="656">
        <v>1986</v>
      </c>
      <c r="L8" s="667">
        <v>6</v>
      </c>
      <c r="M8" s="658" t="s">
        <v>14702</v>
      </c>
      <c r="N8" s="658">
        <v>9</v>
      </c>
      <c r="O8" s="658" t="s">
        <v>14703</v>
      </c>
      <c r="P8" s="658" t="s">
        <v>14703</v>
      </c>
      <c r="Q8" s="655" t="s">
        <v>14720</v>
      </c>
      <c r="R8" s="671">
        <f t="shared" si="0"/>
        <v>42</v>
      </c>
      <c r="S8" s="680">
        <f t="shared" si="1"/>
        <v>6.7841746248294683</v>
      </c>
      <c r="T8" s="667"/>
      <c r="U8" s="667"/>
    </row>
    <row r="9" spans="1:21" ht="75" x14ac:dyDescent="0.2">
      <c r="A9" s="658" t="s">
        <v>14722</v>
      </c>
      <c r="B9" s="660">
        <v>9032</v>
      </c>
      <c r="C9" s="659" t="s">
        <v>14721</v>
      </c>
      <c r="D9" s="659" t="s">
        <v>14723</v>
      </c>
      <c r="E9" s="659" t="s">
        <v>14723</v>
      </c>
      <c r="F9" s="666">
        <v>5</v>
      </c>
      <c r="G9" s="666">
        <v>7</v>
      </c>
      <c r="H9" s="667">
        <v>3</v>
      </c>
      <c r="I9" s="667">
        <v>7</v>
      </c>
      <c r="J9" s="673" t="s">
        <v>15225</v>
      </c>
      <c r="K9" s="658">
        <v>1980</v>
      </c>
      <c r="L9" s="658">
        <v>7</v>
      </c>
      <c r="M9" s="658" t="s">
        <v>14702</v>
      </c>
      <c r="N9" s="658" t="s">
        <v>3486</v>
      </c>
      <c r="O9" s="658" t="s">
        <v>14703</v>
      </c>
      <c r="P9" s="658" t="s">
        <v>14703</v>
      </c>
      <c r="Q9" s="659" t="s">
        <v>14724</v>
      </c>
      <c r="R9" s="671">
        <f t="shared" si="0"/>
        <v>30</v>
      </c>
      <c r="S9" s="680">
        <f t="shared" si="1"/>
        <v>4.8458390177353348</v>
      </c>
      <c r="T9" s="667"/>
      <c r="U9" s="667"/>
    </row>
    <row r="10" spans="1:21" ht="60" x14ac:dyDescent="0.2">
      <c r="A10" s="658" t="s">
        <v>14725</v>
      </c>
      <c r="B10" s="660">
        <v>9038</v>
      </c>
      <c r="C10" s="659" t="s">
        <v>14721</v>
      </c>
      <c r="D10" s="659" t="s">
        <v>14726</v>
      </c>
      <c r="E10" s="659" t="s">
        <v>14726</v>
      </c>
      <c r="F10" s="666">
        <v>4</v>
      </c>
      <c r="G10" s="666">
        <v>6</v>
      </c>
      <c r="H10" s="667">
        <v>5</v>
      </c>
      <c r="I10" s="667">
        <v>7</v>
      </c>
      <c r="J10" s="659" t="s">
        <v>14713</v>
      </c>
      <c r="K10" s="658">
        <v>1980</v>
      </c>
      <c r="L10" s="667">
        <v>8</v>
      </c>
      <c r="M10" s="658" t="s">
        <v>14702</v>
      </c>
      <c r="N10" s="658">
        <v>5</v>
      </c>
      <c r="O10" s="658" t="s">
        <v>14703</v>
      </c>
      <c r="P10" s="658" t="s">
        <v>14703</v>
      </c>
      <c r="Q10" s="659" t="s">
        <v>14727</v>
      </c>
      <c r="R10" s="671">
        <f t="shared" si="0"/>
        <v>30</v>
      </c>
      <c r="S10" s="680">
        <f t="shared" si="1"/>
        <v>4.8458390177353348</v>
      </c>
      <c r="T10" s="667"/>
      <c r="U10" s="667"/>
    </row>
    <row r="11" spans="1:21" ht="30" x14ac:dyDescent="0.2">
      <c r="A11" s="658" t="s">
        <v>14728</v>
      </c>
      <c r="B11" s="660">
        <v>9110</v>
      </c>
      <c r="C11" s="659" t="s">
        <v>14721</v>
      </c>
      <c r="D11" s="659" t="s">
        <v>14729</v>
      </c>
      <c r="E11" s="659" t="s">
        <v>14729</v>
      </c>
      <c r="F11" s="666">
        <v>5</v>
      </c>
      <c r="G11" s="666">
        <v>8</v>
      </c>
      <c r="H11" s="667">
        <v>1</v>
      </c>
      <c r="I11" s="667">
        <v>4</v>
      </c>
      <c r="J11" s="659" t="s">
        <v>14730</v>
      </c>
      <c r="K11" s="658">
        <v>1984</v>
      </c>
      <c r="L11" s="658">
        <v>9</v>
      </c>
      <c r="M11" s="658" t="s">
        <v>14702</v>
      </c>
      <c r="N11" s="658">
        <v>8</v>
      </c>
      <c r="O11" s="658" t="s">
        <v>14703</v>
      </c>
      <c r="P11" s="658" t="s">
        <v>14703</v>
      </c>
      <c r="Q11" s="659" t="s">
        <v>14731</v>
      </c>
      <c r="R11" s="671">
        <f t="shared" si="0"/>
        <v>16.25</v>
      </c>
      <c r="S11" s="680">
        <f t="shared" si="1"/>
        <v>2.6248294679399726</v>
      </c>
      <c r="T11" s="667"/>
      <c r="U11" s="667"/>
    </row>
    <row r="12" spans="1:21" s="662" customFormat="1" ht="30" x14ac:dyDescent="0.2">
      <c r="A12" s="662" t="s">
        <v>15047</v>
      </c>
      <c r="B12" s="663" t="s">
        <v>3486</v>
      </c>
      <c r="C12" s="661" t="s">
        <v>14885</v>
      </c>
      <c r="D12" s="661" t="s">
        <v>15053</v>
      </c>
      <c r="E12" s="661" t="s">
        <v>15053</v>
      </c>
      <c r="F12" s="666">
        <v>6</v>
      </c>
      <c r="G12" s="666">
        <v>10</v>
      </c>
      <c r="H12" s="667">
        <v>4</v>
      </c>
      <c r="I12" s="667">
        <v>7</v>
      </c>
      <c r="J12" s="661" t="s">
        <v>14734</v>
      </c>
      <c r="K12" s="662">
        <v>1983</v>
      </c>
      <c r="L12" s="667">
        <v>10</v>
      </c>
      <c r="M12" s="662" t="s">
        <v>14702</v>
      </c>
      <c r="N12" s="662">
        <v>10</v>
      </c>
      <c r="O12" s="662" t="s">
        <v>14703</v>
      </c>
      <c r="P12" s="658" t="s">
        <v>14702</v>
      </c>
      <c r="Q12" s="661" t="s">
        <v>15067</v>
      </c>
      <c r="R12" s="671">
        <f t="shared" si="0"/>
        <v>44</v>
      </c>
      <c r="S12" s="680">
        <f t="shared" si="1"/>
        <v>7.1072305593451572</v>
      </c>
      <c r="T12" s="667"/>
      <c r="U12" s="667"/>
    </row>
    <row r="13" spans="1:21" s="662" customFormat="1" ht="30" x14ac:dyDescent="0.2">
      <c r="A13" s="662" t="s">
        <v>15048</v>
      </c>
      <c r="B13" s="663" t="s">
        <v>3486</v>
      </c>
      <c r="C13" s="661" t="s">
        <v>14885</v>
      </c>
      <c r="D13" s="661" t="s">
        <v>15054</v>
      </c>
      <c r="E13" s="661" t="s">
        <v>15054</v>
      </c>
      <c r="F13" s="666">
        <v>6</v>
      </c>
      <c r="G13" s="666">
        <v>10</v>
      </c>
      <c r="H13" s="667">
        <v>4</v>
      </c>
      <c r="I13" s="667">
        <v>7</v>
      </c>
      <c r="J13" s="661" t="s">
        <v>14734</v>
      </c>
      <c r="K13" s="662">
        <v>1983</v>
      </c>
      <c r="L13" s="658">
        <v>11</v>
      </c>
      <c r="M13" s="662" t="s">
        <v>14702</v>
      </c>
      <c r="N13" s="662">
        <v>10</v>
      </c>
      <c r="O13" s="662" t="s">
        <v>14703</v>
      </c>
      <c r="P13" s="658" t="s">
        <v>14702</v>
      </c>
      <c r="Q13" s="661" t="s">
        <v>15068</v>
      </c>
      <c r="R13" s="671">
        <f t="shared" si="0"/>
        <v>44</v>
      </c>
      <c r="S13" s="680">
        <f t="shared" si="1"/>
        <v>7.1072305593451572</v>
      </c>
      <c r="T13" s="667"/>
      <c r="U13" s="667"/>
    </row>
    <row r="14" spans="1:21" ht="45" x14ac:dyDescent="0.2">
      <c r="A14" s="658" t="s">
        <v>14732</v>
      </c>
      <c r="B14" s="660">
        <v>9107</v>
      </c>
      <c r="C14" s="659" t="s">
        <v>14721</v>
      </c>
      <c r="D14" s="659" t="s">
        <v>14733</v>
      </c>
      <c r="E14" s="659" t="s">
        <v>15043</v>
      </c>
      <c r="F14" s="668">
        <v>10</v>
      </c>
      <c r="G14" s="668">
        <v>10</v>
      </c>
      <c r="H14" s="667">
        <v>4</v>
      </c>
      <c r="I14" s="667">
        <v>7</v>
      </c>
      <c r="J14" s="659" t="s">
        <v>14734</v>
      </c>
      <c r="K14" s="658">
        <v>1985</v>
      </c>
      <c r="L14" s="667">
        <v>12</v>
      </c>
      <c r="M14" s="658" t="s">
        <v>14702</v>
      </c>
      <c r="N14" s="658" t="s">
        <v>3486</v>
      </c>
      <c r="O14" s="658" t="s">
        <v>14703</v>
      </c>
      <c r="P14" s="658" t="s">
        <v>14703</v>
      </c>
      <c r="Q14" s="659" t="s">
        <v>15059</v>
      </c>
      <c r="R14" s="671">
        <f t="shared" si="0"/>
        <v>55</v>
      </c>
      <c r="S14" s="680">
        <f t="shared" si="1"/>
        <v>8.8840381991814468</v>
      </c>
      <c r="T14" s="667"/>
      <c r="U14" s="667"/>
    </row>
    <row r="15" spans="1:21" ht="45" x14ac:dyDescent="0.2">
      <c r="A15" s="658" t="s">
        <v>14732</v>
      </c>
      <c r="B15" s="660">
        <v>9107</v>
      </c>
      <c r="C15" s="659" t="s">
        <v>14721</v>
      </c>
      <c r="D15" s="659" t="s">
        <v>14733</v>
      </c>
      <c r="E15" s="659" t="s">
        <v>15044</v>
      </c>
      <c r="F15" s="668">
        <v>10</v>
      </c>
      <c r="G15" s="668">
        <v>10</v>
      </c>
      <c r="H15" s="667">
        <v>4</v>
      </c>
      <c r="I15" s="667">
        <v>7</v>
      </c>
      <c r="J15" s="659" t="s">
        <v>14734</v>
      </c>
      <c r="K15" s="658">
        <v>1985</v>
      </c>
      <c r="L15" s="658">
        <v>13</v>
      </c>
      <c r="M15" s="658" t="s">
        <v>14702</v>
      </c>
      <c r="N15" s="658" t="s">
        <v>3486</v>
      </c>
      <c r="O15" s="658" t="s">
        <v>14703</v>
      </c>
      <c r="P15" s="658" t="s">
        <v>14703</v>
      </c>
      <c r="Q15" s="659" t="s">
        <v>15060</v>
      </c>
      <c r="R15" s="671">
        <f t="shared" si="0"/>
        <v>55</v>
      </c>
      <c r="S15" s="680">
        <f t="shared" si="1"/>
        <v>8.8840381991814468</v>
      </c>
      <c r="T15" s="667"/>
      <c r="U15" s="667"/>
    </row>
    <row r="16" spans="1:21" ht="30" x14ac:dyDescent="0.2">
      <c r="A16" s="658" t="s">
        <v>14732</v>
      </c>
      <c r="B16" s="660">
        <v>9107</v>
      </c>
      <c r="C16" s="659" t="s">
        <v>14721</v>
      </c>
      <c r="D16" s="659" t="s">
        <v>14733</v>
      </c>
      <c r="E16" s="659" t="s">
        <v>15045</v>
      </c>
      <c r="F16" s="668">
        <v>10</v>
      </c>
      <c r="G16" s="668">
        <v>10</v>
      </c>
      <c r="H16" s="667">
        <v>4</v>
      </c>
      <c r="I16" s="667">
        <v>7</v>
      </c>
      <c r="J16" s="659" t="s">
        <v>14734</v>
      </c>
      <c r="K16" s="658">
        <v>1985</v>
      </c>
      <c r="L16" s="667">
        <v>14</v>
      </c>
      <c r="M16" s="658" t="s">
        <v>14702</v>
      </c>
      <c r="N16" s="658" t="s">
        <v>3486</v>
      </c>
      <c r="O16" s="658" t="s">
        <v>14703</v>
      </c>
      <c r="P16" s="658" t="s">
        <v>14703</v>
      </c>
      <c r="Q16" s="659" t="s">
        <v>15061</v>
      </c>
      <c r="R16" s="671">
        <f t="shared" si="0"/>
        <v>55</v>
      </c>
      <c r="S16" s="680">
        <f t="shared" si="1"/>
        <v>8.8840381991814468</v>
      </c>
      <c r="T16" s="667"/>
      <c r="U16" s="667"/>
    </row>
    <row r="17" spans="1:21" ht="30" x14ac:dyDescent="0.2">
      <c r="A17" s="658" t="s">
        <v>14732</v>
      </c>
      <c r="B17" s="660">
        <v>9107</v>
      </c>
      <c r="C17" s="659" t="s">
        <v>14721</v>
      </c>
      <c r="D17" s="659" t="s">
        <v>14733</v>
      </c>
      <c r="E17" s="659" t="s">
        <v>15046</v>
      </c>
      <c r="F17" s="668">
        <v>9</v>
      </c>
      <c r="G17" s="668">
        <v>9</v>
      </c>
      <c r="H17" s="667">
        <v>4</v>
      </c>
      <c r="I17" s="667">
        <v>6</v>
      </c>
      <c r="J17" s="659" t="s">
        <v>14734</v>
      </c>
      <c r="K17" s="658">
        <v>1985</v>
      </c>
      <c r="L17" s="658">
        <v>15</v>
      </c>
      <c r="M17" s="658" t="s">
        <v>14702</v>
      </c>
      <c r="N17" s="658" t="s">
        <v>3486</v>
      </c>
      <c r="O17" s="658" t="s">
        <v>14703</v>
      </c>
      <c r="P17" s="658" t="s">
        <v>14703</v>
      </c>
      <c r="Q17" s="659" t="s">
        <v>15062</v>
      </c>
      <c r="R17" s="671">
        <f t="shared" si="0"/>
        <v>45</v>
      </c>
      <c r="S17" s="680">
        <f t="shared" si="1"/>
        <v>7.2687585266030021</v>
      </c>
      <c r="T17" s="667"/>
      <c r="U17" s="667"/>
    </row>
    <row r="18" spans="1:21" s="662" customFormat="1" ht="30" x14ac:dyDescent="0.2">
      <c r="A18" s="662" t="s">
        <v>15049</v>
      </c>
      <c r="B18" s="663" t="s">
        <v>3486</v>
      </c>
      <c r="C18" s="661" t="s">
        <v>14885</v>
      </c>
      <c r="D18" s="661" t="s">
        <v>15055</v>
      </c>
      <c r="E18" s="661" t="s">
        <v>15055</v>
      </c>
      <c r="F18" s="666">
        <v>6</v>
      </c>
      <c r="G18" s="666">
        <v>10</v>
      </c>
      <c r="H18" s="667">
        <v>4</v>
      </c>
      <c r="I18" s="667">
        <v>7</v>
      </c>
      <c r="J18" s="661" t="s">
        <v>14734</v>
      </c>
      <c r="K18" s="662">
        <v>1983</v>
      </c>
      <c r="L18" s="667">
        <v>16</v>
      </c>
      <c r="M18" s="662" t="s">
        <v>14702</v>
      </c>
      <c r="N18" s="662" t="s">
        <v>3486</v>
      </c>
      <c r="O18" s="662" t="s">
        <v>14703</v>
      </c>
      <c r="P18" s="658" t="s">
        <v>14702</v>
      </c>
      <c r="Q18" s="661" t="s">
        <v>15063</v>
      </c>
      <c r="R18" s="671">
        <f t="shared" si="0"/>
        <v>44</v>
      </c>
      <c r="S18" s="680">
        <f t="shared" si="1"/>
        <v>7.1072305593451572</v>
      </c>
      <c r="T18" s="667"/>
      <c r="U18" s="667"/>
    </row>
    <row r="19" spans="1:21" s="662" customFormat="1" ht="30" x14ac:dyDescent="0.2">
      <c r="A19" s="662" t="s">
        <v>15050</v>
      </c>
      <c r="B19" s="663" t="s">
        <v>3486</v>
      </c>
      <c r="C19" s="661" t="s">
        <v>14885</v>
      </c>
      <c r="D19" s="661" t="s">
        <v>15056</v>
      </c>
      <c r="E19" s="661" t="s">
        <v>15056</v>
      </c>
      <c r="F19" s="666">
        <v>6</v>
      </c>
      <c r="G19" s="666">
        <v>10</v>
      </c>
      <c r="H19" s="667">
        <v>4</v>
      </c>
      <c r="I19" s="667">
        <v>7</v>
      </c>
      <c r="J19" s="661" t="s">
        <v>14734</v>
      </c>
      <c r="K19" s="662">
        <v>1984</v>
      </c>
      <c r="L19" s="658">
        <v>17</v>
      </c>
      <c r="M19" s="662" t="s">
        <v>14702</v>
      </c>
      <c r="N19" s="662" t="s">
        <v>3486</v>
      </c>
      <c r="O19" s="662" t="s">
        <v>14703</v>
      </c>
      <c r="P19" s="658" t="s">
        <v>14702</v>
      </c>
      <c r="Q19" s="661" t="s">
        <v>15064</v>
      </c>
      <c r="R19" s="671">
        <f t="shared" si="0"/>
        <v>44</v>
      </c>
      <c r="S19" s="680">
        <f t="shared" si="1"/>
        <v>7.1072305593451572</v>
      </c>
      <c r="T19" s="667"/>
      <c r="U19" s="667"/>
    </row>
    <row r="20" spans="1:21" s="662" customFormat="1" ht="30" x14ac:dyDescent="0.2">
      <c r="A20" s="662" t="s">
        <v>15051</v>
      </c>
      <c r="B20" s="663" t="s">
        <v>3486</v>
      </c>
      <c r="C20" s="661" t="s">
        <v>14885</v>
      </c>
      <c r="D20" s="661" t="s">
        <v>15057</v>
      </c>
      <c r="E20" s="661" t="s">
        <v>15057</v>
      </c>
      <c r="F20" s="666">
        <v>6</v>
      </c>
      <c r="G20" s="666">
        <v>10</v>
      </c>
      <c r="H20" s="667">
        <v>4</v>
      </c>
      <c r="I20" s="667">
        <v>7</v>
      </c>
      <c r="J20" s="661" t="s">
        <v>14734</v>
      </c>
      <c r="K20" s="662">
        <v>1984</v>
      </c>
      <c r="L20" s="667">
        <v>18</v>
      </c>
      <c r="M20" s="662" t="s">
        <v>14702</v>
      </c>
      <c r="N20" s="662" t="s">
        <v>3486</v>
      </c>
      <c r="O20" s="662" t="s">
        <v>14703</v>
      </c>
      <c r="P20" s="658" t="s">
        <v>14702</v>
      </c>
      <c r="Q20" s="661" t="s">
        <v>15065</v>
      </c>
      <c r="R20" s="671">
        <f t="shared" si="0"/>
        <v>44</v>
      </c>
      <c r="S20" s="680">
        <f t="shared" si="1"/>
        <v>7.1072305593451572</v>
      </c>
      <c r="T20" s="667"/>
      <c r="U20" s="667"/>
    </row>
    <row r="21" spans="1:21" s="662" customFormat="1" ht="30" x14ac:dyDescent="0.2">
      <c r="A21" s="662" t="s">
        <v>15052</v>
      </c>
      <c r="B21" s="663" t="s">
        <v>3486</v>
      </c>
      <c r="C21" s="661" t="s">
        <v>14885</v>
      </c>
      <c r="D21" s="661" t="s">
        <v>15058</v>
      </c>
      <c r="E21" s="661" t="s">
        <v>15058</v>
      </c>
      <c r="F21" s="666">
        <v>6</v>
      </c>
      <c r="G21" s="666">
        <v>10</v>
      </c>
      <c r="H21" s="667">
        <v>4</v>
      </c>
      <c r="I21" s="667">
        <v>7</v>
      </c>
      <c r="J21" s="661" t="s">
        <v>14734</v>
      </c>
      <c r="K21" s="662">
        <v>1984</v>
      </c>
      <c r="L21" s="658">
        <v>19</v>
      </c>
      <c r="M21" s="662" t="s">
        <v>14702</v>
      </c>
      <c r="N21" s="662" t="s">
        <v>3486</v>
      </c>
      <c r="O21" s="662" t="s">
        <v>14703</v>
      </c>
      <c r="P21" s="658" t="s">
        <v>14702</v>
      </c>
      <c r="Q21" s="661" t="s">
        <v>15066</v>
      </c>
      <c r="R21" s="671">
        <f t="shared" si="0"/>
        <v>44</v>
      </c>
      <c r="S21" s="680">
        <f t="shared" si="1"/>
        <v>7.1072305593451572</v>
      </c>
      <c r="T21" s="667"/>
      <c r="U21" s="667"/>
    </row>
    <row r="22" spans="1:21" ht="45" x14ac:dyDescent="0.2">
      <c r="A22" s="658" t="s">
        <v>14735</v>
      </c>
      <c r="B22" s="660">
        <v>9109</v>
      </c>
      <c r="C22" s="659" t="s">
        <v>14721</v>
      </c>
      <c r="D22" s="659" t="s">
        <v>14736</v>
      </c>
      <c r="E22" s="659" t="s">
        <v>15055</v>
      </c>
      <c r="F22" s="666">
        <v>10</v>
      </c>
      <c r="G22" s="666">
        <v>10</v>
      </c>
      <c r="H22" s="667">
        <v>4</v>
      </c>
      <c r="I22" s="667">
        <v>7</v>
      </c>
      <c r="J22" s="659" t="s">
        <v>14734</v>
      </c>
      <c r="K22" s="658">
        <v>1985</v>
      </c>
      <c r="L22" s="667">
        <v>20</v>
      </c>
      <c r="M22" s="658" t="s">
        <v>14702</v>
      </c>
      <c r="N22" s="658">
        <v>10</v>
      </c>
      <c r="O22" s="658" t="s">
        <v>14703</v>
      </c>
      <c r="P22" s="658" t="s">
        <v>14703</v>
      </c>
      <c r="Q22" s="659" t="s">
        <v>15069</v>
      </c>
      <c r="R22" s="671">
        <f t="shared" si="0"/>
        <v>55</v>
      </c>
      <c r="S22" s="680">
        <f t="shared" si="1"/>
        <v>8.8840381991814468</v>
      </c>
      <c r="T22" s="667"/>
      <c r="U22" s="667"/>
    </row>
    <row r="23" spans="1:21" ht="45" x14ac:dyDescent="0.2">
      <c r="A23" s="658" t="s">
        <v>14735</v>
      </c>
      <c r="B23" s="660">
        <v>9109</v>
      </c>
      <c r="C23" s="659" t="s">
        <v>14721</v>
      </c>
      <c r="D23" s="659" t="s">
        <v>14736</v>
      </c>
      <c r="E23" s="659" t="s">
        <v>15056</v>
      </c>
      <c r="F23" s="666">
        <v>10</v>
      </c>
      <c r="G23" s="666">
        <v>10</v>
      </c>
      <c r="H23" s="667">
        <v>4</v>
      </c>
      <c r="I23" s="667">
        <v>7</v>
      </c>
      <c r="J23" s="659" t="s">
        <v>14734</v>
      </c>
      <c r="K23" s="658">
        <v>1985</v>
      </c>
      <c r="L23" s="658">
        <v>21</v>
      </c>
      <c r="M23" s="658" t="s">
        <v>14702</v>
      </c>
      <c r="N23" s="658">
        <v>10</v>
      </c>
      <c r="O23" s="658" t="s">
        <v>14703</v>
      </c>
      <c r="P23" s="658" t="s">
        <v>14703</v>
      </c>
      <c r="Q23" s="659" t="s">
        <v>15069</v>
      </c>
      <c r="R23" s="671">
        <f t="shared" si="0"/>
        <v>55</v>
      </c>
      <c r="S23" s="680">
        <f t="shared" si="1"/>
        <v>8.8840381991814468</v>
      </c>
      <c r="T23" s="667"/>
      <c r="U23" s="667"/>
    </row>
    <row r="24" spans="1:21" ht="45" x14ac:dyDescent="0.2">
      <c r="A24" s="658" t="s">
        <v>14735</v>
      </c>
      <c r="B24" s="660">
        <v>9109</v>
      </c>
      <c r="C24" s="659" t="s">
        <v>14721</v>
      </c>
      <c r="D24" s="659" t="s">
        <v>14736</v>
      </c>
      <c r="E24" s="659" t="s">
        <v>15057</v>
      </c>
      <c r="F24" s="666">
        <v>10</v>
      </c>
      <c r="G24" s="666">
        <v>10</v>
      </c>
      <c r="H24" s="667">
        <v>4</v>
      </c>
      <c r="I24" s="667">
        <v>7</v>
      </c>
      <c r="J24" s="659" t="s">
        <v>14734</v>
      </c>
      <c r="K24" s="658">
        <v>1985</v>
      </c>
      <c r="L24" s="667">
        <v>22</v>
      </c>
      <c r="M24" s="658" t="s">
        <v>14702</v>
      </c>
      <c r="N24" s="658">
        <v>10</v>
      </c>
      <c r="O24" s="658" t="s">
        <v>14703</v>
      </c>
      <c r="P24" s="658" t="s">
        <v>14703</v>
      </c>
      <c r="Q24" s="659" t="s">
        <v>15069</v>
      </c>
      <c r="R24" s="671">
        <f t="shared" si="0"/>
        <v>55</v>
      </c>
      <c r="S24" s="680">
        <f t="shared" si="1"/>
        <v>8.8840381991814468</v>
      </c>
      <c r="T24" s="667"/>
      <c r="U24" s="667"/>
    </row>
    <row r="25" spans="1:21" ht="45" x14ac:dyDescent="0.2">
      <c r="A25" s="658" t="s">
        <v>14735</v>
      </c>
      <c r="B25" s="660">
        <v>9109</v>
      </c>
      <c r="C25" s="659" t="s">
        <v>14721</v>
      </c>
      <c r="D25" s="659" t="s">
        <v>14736</v>
      </c>
      <c r="E25" s="659" t="s">
        <v>15058</v>
      </c>
      <c r="F25" s="666">
        <v>10</v>
      </c>
      <c r="G25" s="666">
        <v>10</v>
      </c>
      <c r="H25" s="667">
        <v>4</v>
      </c>
      <c r="I25" s="667">
        <v>7</v>
      </c>
      <c r="J25" s="659" t="s">
        <v>14734</v>
      </c>
      <c r="K25" s="658">
        <v>1985</v>
      </c>
      <c r="L25" s="658">
        <v>23</v>
      </c>
      <c r="M25" s="658" t="s">
        <v>14702</v>
      </c>
      <c r="N25" s="658">
        <v>10</v>
      </c>
      <c r="O25" s="658" t="s">
        <v>14703</v>
      </c>
      <c r="P25" s="658" t="s">
        <v>14703</v>
      </c>
      <c r="Q25" s="659" t="s">
        <v>15069</v>
      </c>
      <c r="R25" s="671">
        <f t="shared" si="0"/>
        <v>55</v>
      </c>
      <c r="S25" s="680">
        <f t="shared" si="1"/>
        <v>8.8840381991814468</v>
      </c>
      <c r="T25" s="667"/>
      <c r="U25" s="667"/>
    </row>
    <row r="26" spans="1:21" ht="30" x14ac:dyDescent="0.2">
      <c r="A26" s="658" t="s">
        <v>14737</v>
      </c>
      <c r="B26" s="660">
        <v>9206</v>
      </c>
      <c r="C26" s="659" t="s">
        <v>14721</v>
      </c>
      <c r="D26" s="659" t="s">
        <v>14738</v>
      </c>
      <c r="E26" s="659" t="s">
        <v>15071</v>
      </c>
      <c r="F26" s="666">
        <v>6</v>
      </c>
      <c r="G26" s="666">
        <v>6</v>
      </c>
      <c r="H26" s="667">
        <v>4</v>
      </c>
      <c r="I26" s="667">
        <v>8</v>
      </c>
      <c r="J26" s="659" t="s">
        <v>15075</v>
      </c>
      <c r="K26" s="658">
        <v>1987</v>
      </c>
      <c r="L26" s="667">
        <v>24</v>
      </c>
      <c r="M26" s="658" t="s">
        <v>14702</v>
      </c>
      <c r="N26" s="658">
        <v>6</v>
      </c>
      <c r="O26" s="658" t="s">
        <v>14703</v>
      </c>
      <c r="P26" s="658" t="s">
        <v>14703</v>
      </c>
      <c r="Q26" s="659" t="s">
        <v>15073</v>
      </c>
      <c r="R26" s="671">
        <f t="shared" si="0"/>
        <v>36</v>
      </c>
      <c r="S26" s="680">
        <f t="shared" si="1"/>
        <v>5.8150068212824015</v>
      </c>
      <c r="T26" s="667"/>
      <c r="U26" s="667"/>
    </row>
    <row r="27" spans="1:21" ht="30" x14ac:dyDescent="0.2">
      <c r="A27" s="658" t="s">
        <v>14737</v>
      </c>
      <c r="B27" s="660">
        <v>9206</v>
      </c>
      <c r="C27" s="659" t="s">
        <v>14721</v>
      </c>
      <c r="D27" s="659" t="s">
        <v>14738</v>
      </c>
      <c r="E27" s="659" t="s">
        <v>15072</v>
      </c>
      <c r="F27" s="666">
        <v>6</v>
      </c>
      <c r="G27" s="666">
        <v>6</v>
      </c>
      <c r="H27" s="667">
        <v>4</v>
      </c>
      <c r="I27" s="667">
        <v>8</v>
      </c>
      <c r="J27" s="659" t="s">
        <v>15074</v>
      </c>
      <c r="K27" s="658">
        <v>1987</v>
      </c>
      <c r="L27" s="658">
        <v>25</v>
      </c>
      <c r="M27" s="658" t="s">
        <v>14702</v>
      </c>
      <c r="N27" s="658">
        <v>6</v>
      </c>
      <c r="O27" s="658" t="s">
        <v>14703</v>
      </c>
      <c r="P27" s="658" t="s">
        <v>14703</v>
      </c>
      <c r="Q27" s="659" t="s">
        <v>15073</v>
      </c>
      <c r="R27" s="671">
        <f t="shared" si="0"/>
        <v>36</v>
      </c>
      <c r="S27" s="680">
        <f t="shared" si="1"/>
        <v>5.8150068212824015</v>
      </c>
      <c r="T27" s="667"/>
      <c r="U27" s="667"/>
    </row>
    <row r="28" spans="1:21" ht="30" x14ac:dyDescent="0.2">
      <c r="A28" s="658" t="s">
        <v>14740</v>
      </c>
      <c r="B28" s="660">
        <v>9150</v>
      </c>
      <c r="C28" s="659" t="s">
        <v>14739</v>
      </c>
      <c r="D28" s="659" t="s">
        <v>14741</v>
      </c>
      <c r="E28" s="659" t="s">
        <v>15076</v>
      </c>
      <c r="F28" s="666">
        <v>4</v>
      </c>
      <c r="G28" s="666">
        <v>5</v>
      </c>
      <c r="H28" s="667">
        <v>8</v>
      </c>
      <c r="I28" s="667">
        <v>12</v>
      </c>
      <c r="J28" s="659" t="s">
        <v>14926</v>
      </c>
      <c r="K28" s="658">
        <v>1986</v>
      </c>
      <c r="L28" s="667">
        <v>26</v>
      </c>
      <c r="M28" s="658" t="s">
        <v>14702</v>
      </c>
      <c r="N28" s="658">
        <v>5</v>
      </c>
      <c r="O28" s="658" t="s">
        <v>14703</v>
      </c>
      <c r="P28" s="658" t="s">
        <v>14703</v>
      </c>
      <c r="Q28" s="659" t="s">
        <v>15085</v>
      </c>
      <c r="R28" s="671">
        <f t="shared" si="0"/>
        <v>45</v>
      </c>
      <c r="S28" s="680">
        <f t="shared" si="1"/>
        <v>7.2687585266030021</v>
      </c>
      <c r="T28" s="667"/>
      <c r="U28" s="667"/>
    </row>
    <row r="29" spans="1:21" ht="30" x14ac:dyDescent="0.2">
      <c r="A29" s="658" t="s">
        <v>14740</v>
      </c>
      <c r="B29" s="660">
        <v>9150</v>
      </c>
      <c r="C29" s="659" t="s">
        <v>14739</v>
      </c>
      <c r="D29" s="659" t="s">
        <v>14741</v>
      </c>
      <c r="E29" s="659" t="s">
        <v>15077</v>
      </c>
      <c r="F29" s="666">
        <v>4</v>
      </c>
      <c r="G29" s="666">
        <v>5</v>
      </c>
      <c r="H29" s="667">
        <v>8</v>
      </c>
      <c r="I29" s="667">
        <v>12</v>
      </c>
      <c r="J29" s="659" t="s">
        <v>15079</v>
      </c>
      <c r="K29" s="658">
        <v>1986</v>
      </c>
      <c r="L29" s="658">
        <v>27</v>
      </c>
      <c r="M29" s="658" t="s">
        <v>14702</v>
      </c>
      <c r="N29" s="658">
        <v>5</v>
      </c>
      <c r="O29" s="658" t="s">
        <v>14703</v>
      </c>
      <c r="P29" s="658" t="s">
        <v>14703</v>
      </c>
      <c r="Q29" s="659" t="s">
        <v>15086</v>
      </c>
      <c r="R29" s="671">
        <f t="shared" si="0"/>
        <v>45</v>
      </c>
      <c r="S29" s="680">
        <f t="shared" si="1"/>
        <v>7.2687585266030021</v>
      </c>
      <c r="T29" s="667"/>
      <c r="U29" s="667"/>
    </row>
    <row r="30" spans="1:21" ht="30" x14ac:dyDescent="0.2">
      <c r="A30" s="658" t="s">
        <v>14740</v>
      </c>
      <c r="B30" s="660">
        <v>9150</v>
      </c>
      <c r="C30" s="659" t="s">
        <v>14739</v>
      </c>
      <c r="D30" s="659" t="s">
        <v>14741</v>
      </c>
      <c r="E30" s="659" t="s">
        <v>15078</v>
      </c>
      <c r="F30" s="666">
        <v>4</v>
      </c>
      <c r="G30" s="666">
        <v>5</v>
      </c>
      <c r="H30" s="667">
        <v>8</v>
      </c>
      <c r="I30" s="667">
        <v>12</v>
      </c>
      <c r="J30" s="659" t="s">
        <v>14751</v>
      </c>
      <c r="K30" s="658">
        <v>1986</v>
      </c>
      <c r="L30" s="667">
        <v>28</v>
      </c>
      <c r="M30" s="658" t="s">
        <v>14702</v>
      </c>
      <c r="N30" s="658">
        <v>5</v>
      </c>
      <c r="O30" s="658" t="s">
        <v>14703</v>
      </c>
      <c r="P30" s="658" t="s">
        <v>14703</v>
      </c>
      <c r="Q30" s="659" t="s">
        <v>15087</v>
      </c>
      <c r="R30" s="671">
        <f t="shared" si="0"/>
        <v>45</v>
      </c>
      <c r="S30" s="680">
        <f t="shared" si="1"/>
        <v>7.2687585266030021</v>
      </c>
      <c r="T30" s="667"/>
      <c r="U30" s="667"/>
    </row>
    <row r="31" spans="1:21" ht="45" x14ac:dyDescent="0.2">
      <c r="A31" s="658" t="s">
        <v>14742</v>
      </c>
      <c r="B31" s="660">
        <v>9170</v>
      </c>
      <c r="C31" s="659" t="s">
        <v>14739</v>
      </c>
      <c r="D31" s="659" t="s">
        <v>14743</v>
      </c>
      <c r="E31" s="659" t="s">
        <v>15080</v>
      </c>
      <c r="F31" s="666">
        <v>4</v>
      </c>
      <c r="G31" s="666">
        <v>5</v>
      </c>
      <c r="H31" s="667">
        <v>10</v>
      </c>
      <c r="I31" s="667">
        <v>15</v>
      </c>
      <c r="J31" s="659" t="s">
        <v>14930</v>
      </c>
      <c r="K31" s="658">
        <v>1986</v>
      </c>
      <c r="L31" s="658">
        <v>29</v>
      </c>
      <c r="M31" s="658" t="s">
        <v>14702</v>
      </c>
      <c r="N31" s="658">
        <v>5</v>
      </c>
      <c r="O31" s="658" t="s">
        <v>14703</v>
      </c>
      <c r="P31" s="658" t="s">
        <v>14703</v>
      </c>
      <c r="Q31" s="659" t="s">
        <v>15088</v>
      </c>
      <c r="R31" s="671">
        <f t="shared" si="0"/>
        <v>56.25</v>
      </c>
      <c r="S31" s="680">
        <f t="shared" si="1"/>
        <v>9.0859481582537516</v>
      </c>
      <c r="T31" s="667"/>
      <c r="U31" s="667"/>
    </row>
    <row r="32" spans="1:21" ht="45" x14ac:dyDescent="0.2">
      <c r="A32" s="658" t="s">
        <v>14742</v>
      </c>
      <c r="B32" s="660">
        <v>9170</v>
      </c>
      <c r="C32" s="659" t="s">
        <v>14739</v>
      </c>
      <c r="D32" s="659" t="s">
        <v>14743</v>
      </c>
      <c r="E32" s="659" t="s">
        <v>15082</v>
      </c>
      <c r="F32" s="666">
        <v>4</v>
      </c>
      <c r="G32" s="666">
        <v>5</v>
      </c>
      <c r="H32" s="667">
        <v>10</v>
      </c>
      <c r="I32" s="667">
        <v>15</v>
      </c>
      <c r="J32" s="659" t="s">
        <v>15083</v>
      </c>
      <c r="K32" s="658">
        <v>1986</v>
      </c>
      <c r="L32" s="667">
        <v>30</v>
      </c>
      <c r="M32" s="658" t="s">
        <v>14702</v>
      </c>
      <c r="N32" s="658">
        <v>5</v>
      </c>
      <c r="O32" s="658" t="s">
        <v>14703</v>
      </c>
      <c r="P32" s="658" t="s">
        <v>14703</v>
      </c>
      <c r="Q32" s="659" t="s">
        <v>15089</v>
      </c>
      <c r="R32" s="671">
        <f t="shared" si="0"/>
        <v>56.25</v>
      </c>
      <c r="S32" s="680">
        <f t="shared" si="1"/>
        <v>9.0859481582537516</v>
      </c>
      <c r="T32" s="667"/>
      <c r="U32" s="667"/>
    </row>
    <row r="33" spans="1:21" ht="45" x14ac:dyDescent="0.2">
      <c r="A33" s="658" t="s">
        <v>14742</v>
      </c>
      <c r="B33" s="660">
        <v>9170</v>
      </c>
      <c r="C33" s="659" t="s">
        <v>14739</v>
      </c>
      <c r="D33" s="659" t="s">
        <v>14743</v>
      </c>
      <c r="E33" s="659" t="s">
        <v>15081</v>
      </c>
      <c r="F33" s="666">
        <v>4</v>
      </c>
      <c r="G33" s="666">
        <v>5</v>
      </c>
      <c r="H33" s="667">
        <v>10</v>
      </c>
      <c r="I33" s="667">
        <v>15</v>
      </c>
      <c r="J33" s="659" t="s">
        <v>15084</v>
      </c>
      <c r="K33" s="658">
        <v>1986</v>
      </c>
      <c r="L33" s="658">
        <v>31</v>
      </c>
      <c r="M33" s="658" t="s">
        <v>14702</v>
      </c>
      <c r="N33" s="658">
        <v>5</v>
      </c>
      <c r="O33" s="658" t="s">
        <v>14703</v>
      </c>
      <c r="P33" s="658" t="s">
        <v>14703</v>
      </c>
      <c r="Q33" s="659" t="s">
        <v>15090</v>
      </c>
      <c r="R33" s="671">
        <f t="shared" si="0"/>
        <v>56.25</v>
      </c>
      <c r="S33" s="680">
        <f t="shared" si="1"/>
        <v>9.0859481582537516</v>
      </c>
      <c r="T33" s="667"/>
      <c r="U33" s="667"/>
    </row>
    <row r="34" spans="1:21" ht="30" x14ac:dyDescent="0.2">
      <c r="A34" s="658" t="s">
        <v>14745</v>
      </c>
      <c r="B34" s="660">
        <v>9130</v>
      </c>
      <c r="C34" s="659" t="s">
        <v>14744</v>
      </c>
      <c r="D34" s="659" t="s">
        <v>14746</v>
      </c>
      <c r="E34" s="659" t="s">
        <v>14746</v>
      </c>
      <c r="F34" s="666">
        <v>6</v>
      </c>
      <c r="G34" s="666">
        <v>8</v>
      </c>
      <c r="H34" s="667">
        <v>4</v>
      </c>
      <c r="I34" s="667">
        <v>6</v>
      </c>
      <c r="J34" s="659" t="s">
        <v>14747</v>
      </c>
      <c r="K34" s="658">
        <v>1984</v>
      </c>
      <c r="L34" s="667">
        <v>32</v>
      </c>
      <c r="M34" s="658" t="s">
        <v>14702</v>
      </c>
      <c r="N34" s="658">
        <v>8</v>
      </c>
      <c r="O34" s="658" t="s">
        <v>14703</v>
      </c>
      <c r="P34" s="658" t="s">
        <v>14703</v>
      </c>
      <c r="Q34" s="659" t="s">
        <v>14748</v>
      </c>
      <c r="R34" s="671">
        <f t="shared" si="0"/>
        <v>35</v>
      </c>
      <c r="S34" s="680">
        <f t="shared" si="1"/>
        <v>5.6534788540245566</v>
      </c>
      <c r="T34" s="667"/>
      <c r="U34" s="667"/>
    </row>
    <row r="35" spans="1:21" ht="30" x14ac:dyDescent="0.2">
      <c r="A35" s="658" t="s">
        <v>14749</v>
      </c>
      <c r="B35" s="660">
        <v>9132</v>
      </c>
      <c r="C35" s="659" t="s">
        <v>14744</v>
      </c>
      <c r="D35" s="659" t="s">
        <v>14750</v>
      </c>
      <c r="E35" s="659" t="s">
        <v>14750</v>
      </c>
      <c r="F35" s="666">
        <v>6</v>
      </c>
      <c r="G35" s="666">
        <v>8</v>
      </c>
      <c r="H35" s="667">
        <v>5</v>
      </c>
      <c r="I35" s="667">
        <v>7</v>
      </c>
      <c r="J35" s="659" t="s">
        <v>14751</v>
      </c>
      <c r="K35" s="658">
        <v>1984</v>
      </c>
      <c r="L35" s="658">
        <v>33</v>
      </c>
      <c r="M35" s="658" t="s">
        <v>14702</v>
      </c>
      <c r="N35" s="658">
        <v>8</v>
      </c>
      <c r="O35" s="658" t="s">
        <v>14703</v>
      </c>
      <c r="P35" s="658" t="s">
        <v>14703</v>
      </c>
      <c r="Q35" s="659" t="s">
        <v>14752</v>
      </c>
      <c r="R35" s="671">
        <f t="shared" si="0"/>
        <v>42</v>
      </c>
      <c r="S35" s="680">
        <f t="shared" si="1"/>
        <v>6.7841746248294683</v>
      </c>
      <c r="T35" s="667"/>
      <c r="U35" s="667"/>
    </row>
    <row r="36" spans="1:21" ht="45" x14ac:dyDescent="0.2">
      <c r="A36" s="658" t="s">
        <v>14753</v>
      </c>
      <c r="B36" s="660">
        <v>9131</v>
      </c>
      <c r="C36" s="659" t="s">
        <v>14744</v>
      </c>
      <c r="D36" s="659" t="s">
        <v>14754</v>
      </c>
      <c r="E36" s="659" t="s">
        <v>14754</v>
      </c>
      <c r="F36" s="666">
        <v>6</v>
      </c>
      <c r="G36" s="666">
        <v>8</v>
      </c>
      <c r="H36" s="667">
        <v>6</v>
      </c>
      <c r="I36" s="667">
        <v>8</v>
      </c>
      <c r="J36" s="659" t="s">
        <v>14747</v>
      </c>
      <c r="K36" s="658">
        <v>1984</v>
      </c>
      <c r="L36" s="667">
        <v>34</v>
      </c>
      <c r="M36" s="658" t="s">
        <v>14702</v>
      </c>
      <c r="N36" s="658">
        <v>13</v>
      </c>
      <c r="O36" s="658" t="s">
        <v>14703</v>
      </c>
      <c r="P36" s="658" t="s">
        <v>14703</v>
      </c>
      <c r="Q36" s="659" t="s">
        <v>14755</v>
      </c>
      <c r="R36" s="671">
        <f t="shared" si="0"/>
        <v>49</v>
      </c>
      <c r="S36" s="680">
        <f t="shared" si="1"/>
        <v>7.91487039563438</v>
      </c>
      <c r="T36" s="667"/>
      <c r="U36" s="667"/>
    </row>
    <row r="37" spans="1:21" ht="90" x14ac:dyDescent="0.2">
      <c r="A37" s="658" t="s">
        <v>14756</v>
      </c>
      <c r="B37" s="660">
        <v>9139</v>
      </c>
      <c r="C37" s="659" t="s">
        <v>14744</v>
      </c>
      <c r="D37" s="659" t="s">
        <v>14757</v>
      </c>
      <c r="E37" s="659" t="s">
        <v>14757</v>
      </c>
      <c r="F37" s="666">
        <v>6</v>
      </c>
      <c r="G37" s="666">
        <v>8</v>
      </c>
      <c r="H37" s="667">
        <v>6</v>
      </c>
      <c r="I37" s="667">
        <v>8</v>
      </c>
      <c r="J37" s="659" t="s">
        <v>14758</v>
      </c>
      <c r="K37" s="658">
        <v>1984</v>
      </c>
      <c r="L37" s="658">
        <v>35</v>
      </c>
      <c r="M37" s="658" t="s">
        <v>14702</v>
      </c>
      <c r="N37" s="658">
        <v>13</v>
      </c>
      <c r="O37" s="658" t="s">
        <v>14703</v>
      </c>
      <c r="P37" s="658" t="s">
        <v>14703</v>
      </c>
      <c r="Q37" s="659" t="s">
        <v>14759</v>
      </c>
      <c r="R37" s="671">
        <f t="shared" si="0"/>
        <v>49</v>
      </c>
      <c r="S37" s="680">
        <f t="shared" si="1"/>
        <v>7.91487039563438</v>
      </c>
      <c r="T37" s="667"/>
      <c r="U37" s="667"/>
    </row>
    <row r="38" spans="1:21" ht="45" x14ac:dyDescent="0.2">
      <c r="A38" s="658" t="s">
        <v>14760</v>
      </c>
      <c r="B38" s="660">
        <v>9140</v>
      </c>
      <c r="C38" s="659" t="s">
        <v>14744</v>
      </c>
      <c r="D38" s="659" t="s">
        <v>14761</v>
      </c>
      <c r="E38" s="659" t="s">
        <v>14761</v>
      </c>
      <c r="F38" s="666">
        <v>6</v>
      </c>
      <c r="G38" s="666">
        <v>8</v>
      </c>
      <c r="H38" s="667">
        <v>6</v>
      </c>
      <c r="I38" s="667">
        <v>10</v>
      </c>
      <c r="J38" s="659" t="s">
        <v>14751</v>
      </c>
      <c r="K38" s="658">
        <v>1985</v>
      </c>
      <c r="L38" s="667">
        <v>36</v>
      </c>
      <c r="M38" s="658" t="s">
        <v>14702</v>
      </c>
      <c r="N38" s="658">
        <v>8</v>
      </c>
      <c r="O38" s="658" t="s">
        <v>14703</v>
      </c>
      <c r="P38" s="658" t="s">
        <v>14703</v>
      </c>
      <c r="Q38" s="659" t="s">
        <v>14762</v>
      </c>
      <c r="R38" s="671">
        <f t="shared" si="0"/>
        <v>56</v>
      </c>
      <c r="S38" s="680">
        <f t="shared" si="1"/>
        <v>9.0455661664392917</v>
      </c>
      <c r="T38" s="667"/>
      <c r="U38" s="667"/>
    </row>
    <row r="39" spans="1:21" ht="45" x14ac:dyDescent="0.2">
      <c r="A39" s="658" t="s">
        <v>14763</v>
      </c>
      <c r="B39" s="660">
        <v>9136</v>
      </c>
      <c r="C39" s="659" t="s">
        <v>14744</v>
      </c>
      <c r="D39" s="659" t="s">
        <v>14764</v>
      </c>
      <c r="E39" s="659" t="s">
        <v>14764</v>
      </c>
      <c r="F39" s="666">
        <v>6</v>
      </c>
      <c r="G39" s="666">
        <v>8</v>
      </c>
      <c r="H39" s="667">
        <v>7</v>
      </c>
      <c r="I39" s="667">
        <v>10</v>
      </c>
      <c r="J39" s="659" t="s">
        <v>14765</v>
      </c>
      <c r="K39" s="658">
        <v>1985</v>
      </c>
      <c r="L39" s="658">
        <v>37</v>
      </c>
      <c r="M39" s="658" t="s">
        <v>14702</v>
      </c>
      <c r="N39" s="658">
        <v>13</v>
      </c>
      <c r="O39" s="658" t="s">
        <v>14703</v>
      </c>
      <c r="P39" s="658" t="s">
        <v>14703</v>
      </c>
      <c r="Q39" s="659" t="s">
        <v>14766</v>
      </c>
      <c r="R39" s="671">
        <f t="shared" si="0"/>
        <v>59.5</v>
      </c>
      <c r="S39" s="680">
        <f t="shared" si="1"/>
        <v>9.6109140518417462</v>
      </c>
      <c r="T39" s="667"/>
      <c r="U39" s="667"/>
    </row>
    <row r="40" spans="1:21" ht="45" x14ac:dyDescent="0.2">
      <c r="A40" s="658" t="s">
        <v>14767</v>
      </c>
      <c r="B40" s="660">
        <v>9141</v>
      </c>
      <c r="C40" s="659" t="s">
        <v>14744</v>
      </c>
      <c r="D40" s="659" t="s">
        <v>14768</v>
      </c>
      <c r="E40" s="659" t="s">
        <v>14768</v>
      </c>
      <c r="F40" s="666">
        <v>6</v>
      </c>
      <c r="G40" s="666">
        <v>8</v>
      </c>
      <c r="H40" s="667">
        <v>7</v>
      </c>
      <c r="I40" s="667">
        <v>10</v>
      </c>
      <c r="J40" s="659" t="s">
        <v>14769</v>
      </c>
      <c r="K40" s="658">
        <v>1985</v>
      </c>
      <c r="L40" s="667">
        <v>38</v>
      </c>
      <c r="M40" s="658" t="s">
        <v>14702</v>
      </c>
      <c r="N40" s="658">
        <v>8</v>
      </c>
      <c r="O40" s="658" t="s">
        <v>14703</v>
      </c>
      <c r="P40" s="658" t="s">
        <v>14703</v>
      </c>
      <c r="Q40" s="659" t="s">
        <v>14770</v>
      </c>
      <c r="R40" s="671">
        <f t="shared" si="0"/>
        <v>59.5</v>
      </c>
      <c r="S40" s="680">
        <f t="shared" si="1"/>
        <v>9.6109140518417462</v>
      </c>
      <c r="T40" s="667"/>
      <c r="U40" s="667"/>
    </row>
    <row r="41" spans="1:21" ht="45" x14ac:dyDescent="0.2">
      <c r="A41" s="658" t="s">
        <v>14771</v>
      </c>
      <c r="B41" s="660">
        <v>9137</v>
      </c>
      <c r="C41" s="659" t="s">
        <v>14744</v>
      </c>
      <c r="D41" s="659" t="s">
        <v>14772</v>
      </c>
      <c r="E41" s="659" t="s">
        <v>14772</v>
      </c>
      <c r="F41" s="666">
        <v>6</v>
      </c>
      <c r="G41" s="666">
        <v>8</v>
      </c>
      <c r="H41" s="667">
        <v>8</v>
      </c>
      <c r="I41" s="667">
        <v>13</v>
      </c>
      <c r="J41" s="659" t="s">
        <v>14751</v>
      </c>
      <c r="K41" s="658">
        <v>1985</v>
      </c>
      <c r="L41" s="658">
        <v>39</v>
      </c>
      <c r="M41" s="658" t="s">
        <v>14702</v>
      </c>
      <c r="N41" s="658">
        <v>9</v>
      </c>
      <c r="O41" s="658" t="s">
        <v>14703</v>
      </c>
      <c r="P41" s="658" t="s">
        <v>14703</v>
      </c>
      <c r="Q41" s="659" t="s">
        <v>14773</v>
      </c>
      <c r="R41" s="671">
        <f t="shared" si="0"/>
        <v>73.5</v>
      </c>
      <c r="S41" s="680">
        <f t="shared" si="1"/>
        <v>11.87230559345157</v>
      </c>
      <c r="T41" s="667"/>
      <c r="U41" s="667"/>
    </row>
    <row r="42" spans="1:21" ht="60" x14ac:dyDescent="0.2">
      <c r="A42" s="658" t="s">
        <v>14774</v>
      </c>
      <c r="B42" s="660">
        <v>9142</v>
      </c>
      <c r="C42" s="659" t="s">
        <v>14744</v>
      </c>
      <c r="D42" s="659" t="s">
        <v>14775</v>
      </c>
      <c r="E42" s="659" t="s">
        <v>14775</v>
      </c>
      <c r="F42" s="666">
        <v>6</v>
      </c>
      <c r="G42" s="666">
        <v>8</v>
      </c>
      <c r="H42" s="667">
        <v>6</v>
      </c>
      <c r="I42" s="667">
        <v>9</v>
      </c>
      <c r="J42" s="659" t="s">
        <v>14747</v>
      </c>
      <c r="K42" s="658">
        <v>1985</v>
      </c>
      <c r="L42" s="667">
        <v>40</v>
      </c>
      <c r="M42" s="658" t="s">
        <v>14702</v>
      </c>
      <c r="N42" s="658">
        <v>8</v>
      </c>
      <c r="O42" s="658" t="s">
        <v>14703</v>
      </c>
      <c r="P42" s="658" t="s">
        <v>14703</v>
      </c>
      <c r="Q42" s="659" t="s">
        <v>14776</v>
      </c>
      <c r="R42" s="671">
        <f t="shared" si="0"/>
        <v>52.5</v>
      </c>
      <c r="S42" s="680">
        <f t="shared" si="1"/>
        <v>8.4802182810368354</v>
      </c>
      <c r="T42" s="667"/>
      <c r="U42" s="667"/>
    </row>
    <row r="43" spans="1:21" ht="60" x14ac:dyDescent="0.2">
      <c r="A43" s="658" t="s">
        <v>14777</v>
      </c>
      <c r="B43" s="660">
        <v>9133</v>
      </c>
      <c r="C43" s="659" t="s">
        <v>14744</v>
      </c>
      <c r="D43" s="659" t="s">
        <v>14778</v>
      </c>
      <c r="E43" s="659" t="s">
        <v>14778</v>
      </c>
      <c r="F43" s="666">
        <v>6</v>
      </c>
      <c r="G43" s="666">
        <v>8</v>
      </c>
      <c r="H43" s="667">
        <v>7</v>
      </c>
      <c r="I43" s="667">
        <v>10</v>
      </c>
      <c r="J43" s="659" t="s">
        <v>14779</v>
      </c>
      <c r="K43" s="658">
        <v>1986</v>
      </c>
      <c r="L43" s="658">
        <v>41</v>
      </c>
      <c r="M43" s="658" t="s">
        <v>14702</v>
      </c>
      <c r="N43" s="658">
        <v>8</v>
      </c>
      <c r="O43" s="658" t="s">
        <v>14703</v>
      </c>
      <c r="P43" s="658" t="s">
        <v>14703</v>
      </c>
      <c r="Q43" s="659" t="s">
        <v>14780</v>
      </c>
      <c r="R43" s="671">
        <f t="shared" si="0"/>
        <v>59.5</v>
      </c>
      <c r="S43" s="680">
        <f t="shared" si="1"/>
        <v>9.6109140518417462</v>
      </c>
      <c r="T43" s="667"/>
      <c r="U43" s="667"/>
    </row>
    <row r="44" spans="1:21" ht="45" x14ac:dyDescent="0.2">
      <c r="A44" s="658" t="s">
        <v>14781</v>
      </c>
      <c r="B44" s="660">
        <v>9176</v>
      </c>
      <c r="C44" s="659" t="s">
        <v>14744</v>
      </c>
      <c r="D44" s="659" t="s">
        <v>14782</v>
      </c>
      <c r="E44" s="659" t="s">
        <v>14782</v>
      </c>
      <c r="F44" s="666">
        <v>6</v>
      </c>
      <c r="G44" s="666">
        <v>8</v>
      </c>
      <c r="H44" s="667">
        <v>9</v>
      </c>
      <c r="I44" s="667">
        <v>11</v>
      </c>
      <c r="J44" s="659" t="s">
        <v>14747</v>
      </c>
      <c r="K44" s="658">
        <v>1986</v>
      </c>
      <c r="L44" s="667">
        <v>42</v>
      </c>
      <c r="M44" s="658" t="s">
        <v>14702</v>
      </c>
      <c r="N44" s="658">
        <v>8</v>
      </c>
      <c r="O44" s="658" t="s">
        <v>14703</v>
      </c>
      <c r="P44" s="658" t="s">
        <v>14703</v>
      </c>
      <c r="Q44" s="659" t="s">
        <v>14783</v>
      </c>
      <c r="R44" s="671">
        <f t="shared" si="0"/>
        <v>70</v>
      </c>
      <c r="S44" s="680">
        <f t="shared" si="1"/>
        <v>11.306957708049113</v>
      </c>
      <c r="T44" s="667"/>
      <c r="U44" s="667"/>
    </row>
    <row r="45" spans="1:21" ht="30" x14ac:dyDescent="0.2">
      <c r="A45" s="658" t="s">
        <v>14784</v>
      </c>
      <c r="B45" s="660">
        <v>9180</v>
      </c>
      <c r="C45" s="659" t="s">
        <v>14744</v>
      </c>
      <c r="D45" s="659" t="s">
        <v>14785</v>
      </c>
      <c r="E45" s="659" t="s">
        <v>14785</v>
      </c>
      <c r="F45" s="668">
        <v>16</v>
      </c>
      <c r="G45" s="668">
        <v>16</v>
      </c>
      <c r="H45" s="667">
        <v>8</v>
      </c>
      <c r="I45" s="667">
        <v>13</v>
      </c>
      <c r="J45" s="659" t="s">
        <v>14751</v>
      </c>
      <c r="K45" s="658">
        <v>1986</v>
      </c>
      <c r="L45" s="658">
        <v>43</v>
      </c>
      <c r="M45" s="658" t="s">
        <v>14702</v>
      </c>
      <c r="N45" s="658">
        <v>16</v>
      </c>
      <c r="O45" s="658" t="s">
        <v>14703</v>
      </c>
      <c r="P45" s="658" t="s">
        <v>14703</v>
      </c>
      <c r="Q45" s="659" t="s">
        <v>14786</v>
      </c>
      <c r="R45" s="671">
        <f t="shared" si="0"/>
        <v>168</v>
      </c>
      <c r="S45" s="680">
        <f t="shared" si="1"/>
        <v>27.136698499317873</v>
      </c>
      <c r="T45" s="667"/>
      <c r="U45" s="667"/>
    </row>
    <row r="46" spans="1:21" ht="30" x14ac:dyDescent="0.2">
      <c r="A46" s="658" t="s">
        <v>14787</v>
      </c>
      <c r="B46" s="660">
        <v>9231</v>
      </c>
      <c r="C46" s="659" t="s">
        <v>14744</v>
      </c>
      <c r="D46" s="659" t="s">
        <v>14788</v>
      </c>
      <c r="E46" s="659" t="s">
        <v>15091</v>
      </c>
      <c r="F46" s="666">
        <v>6</v>
      </c>
      <c r="G46" s="666">
        <v>8</v>
      </c>
      <c r="H46" s="667">
        <v>3</v>
      </c>
      <c r="I46" s="667">
        <v>5</v>
      </c>
      <c r="J46" s="659" t="s">
        <v>15103</v>
      </c>
      <c r="K46" s="658">
        <v>1988</v>
      </c>
      <c r="L46" s="667">
        <v>44</v>
      </c>
      <c r="M46" s="658" t="s">
        <v>14702</v>
      </c>
      <c r="N46" s="658" t="s">
        <v>3486</v>
      </c>
      <c r="O46" s="658" t="s">
        <v>14703</v>
      </c>
      <c r="P46" s="658" t="s">
        <v>14703</v>
      </c>
      <c r="Q46" s="659" t="s">
        <v>14789</v>
      </c>
      <c r="R46" s="671">
        <f t="shared" si="0"/>
        <v>28</v>
      </c>
      <c r="S46" s="680">
        <f t="shared" si="1"/>
        <v>4.5227830832196458</v>
      </c>
      <c r="T46" s="667"/>
      <c r="U46" s="667"/>
    </row>
    <row r="47" spans="1:21" x14ac:dyDescent="0.2">
      <c r="A47" s="658" t="s">
        <v>14787</v>
      </c>
      <c r="B47" s="660">
        <v>9231</v>
      </c>
      <c r="C47" s="659" t="s">
        <v>14744</v>
      </c>
      <c r="D47" s="659" t="s">
        <v>14788</v>
      </c>
      <c r="E47" s="659" t="s">
        <v>15102</v>
      </c>
      <c r="F47" s="666">
        <v>3</v>
      </c>
      <c r="G47" s="666">
        <v>4</v>
      </c>
      <c r="H47" s="667">
        <v>3</v>
      </c>
      <c r="I47" s="667">
        <v>5</v>
      </c>
      <c r="J47" s="659" t="s">
        <v>14960</v>
      </c>
      <c r="K47" s="658">
        <v>1988</v>
      </c>
      <c r="L47" s="658">
        <v>45</v>
      </c>
      <c r="M47" s="658" t="s">
        <v>14702</v>
      </c>
      <c r="N47" s="658" t="s">
        <v>3486</v>
      </c>
      <c r="O47" s="658" t="s">
        <v>14703</v>
      </c>
      <c r="P47" s="658" t="s">
        <v>14703</v>
      </c>
      <c r="Q47" s="659" t="s">
        <v>14789</v>
      </c>
      <c r="R47" s="671">
        <f t="shared" si="0"/>
        <v>14</v>
      </c>
      <c r="S47" s="680">
        <f t="shared" si="1"/>
        <v>2.2613915416098229</v>
      </c>
      <c r="T47" s="667"/>
      <c r="U47" s="667"/>
    </row>
    <row r="48" spans="1:21" x14ac:dyDescent="0.2">
      <c r="A48" s="658" t="s">
        <v>14787</v>
      </c>
      <c r="B48" s="660">
        <v>9231</v>
      </c>
      <c r="C48" s="659" t="s">
        <v>14744</v>
      </c>
      <c r="D48" s="659" t="s">
        <v>14788</v>
      </c>
      <c r="E48" s="659" t="s">
        <v>15101</v>
      </c>
      <c r="F48" s="666">
        <v>4</v>
      </c>
      <c r="G48" s="666">
        <v>6</v>
      </c>
      <c r="H48" s="667">
        <v>5</v>
      </c>
      <c r="I48" s="667">
        <v>7</v>
      </c>
      <c r="J48" s="659" t="s">
        <v>15104</v>
      </c>
      <c r="K48" s="658">
        <v>1988</v>
      </c>
      <c r="L48" s="667">
        <v>46</v>
      </c>
      <c r="M48" s="658" t="s">
        <v>14702</v>
      </c>
      <c r="N48" s="658" t="s">
        <v>3486</v>
      </c>
      <c r="O48" s="658" t="s">
        <v>14703</v>
      </c>
      <c r="P48" s="658" t="s">
        <v>14703</v>
      </c>
      <c r="Q48" s="659" t="s">
        <v>14789</v>
      </c>
      <c r="R48" s="671">
        <f t="shared" si="0"/>
        <v>30</v>
      </c>
      <c r="S48" s="680">
        <f t="shared" si="1"/>
        <v>4.8458390177353348</v>
      </c>
      <c r="T48" s="667"/>
      <c r="U48" s="667"/>
    </row>
    <row r="49" spans="1:21" x14ac:dyDescent="0.2">
      <c r="A49" s="658" t="s">
        <v>14787</v>
      </c>
      <c r="B49" s="660">
        <v>9231</v>
      </c>
      <c r="C49" s="659" t="s">
        <v>14744</v>
      </c>
      <c r="D49" s="659" t="s">
        <v>14788</v>
      </c>
      <c r="E49" s="659" t="s">
        <v>15100</v>
      </c>
      <c r="F49" s="666">
        <v>8</v>
      </c>
      <c r="G49" s="666">
        <v>10</v>
      </c>
      <c r="H49" s="667">
        <v>8</v>
      </c>
      <c r="I49" s="667">
        <v>9</v>
      </c>
      <c r="J49" s="659" t="s">
        <v>15105</v>
      </c>
      <c r="K49" s="658">
        <v>1988</v>
      </c>
      <c r="L49" s="658">
        <v>47</v>
      </c>
      <c r="M49" s="658" t="s">
        <v>14702</v>
      </c>
      <c r="N49" s="658" t="s">
        <v>3486</v>
      </c>
      <c r="O49" s="658" t="s">
        <v>14703</v>
      </c>
      <c r="P49" s="658" t="s">
        <v>14703</v>
      </c>
      <c r="Q49" s="659" t="s">
        <v>14789</v>
      </c>
      <c r="R49" s="671">
        <f t="shared" si="0"/>
        <v>76.5</v>
      </c>
      <c r="S49" s="680">
        <f t="shared" si="1"/>
        <v>12.356889495225102</v>
      </c>
      <c r="T49" s="667"/>
      <c r="U49" s="667"/>
    </row>
    <row r="50" spans="1:21" ht="30" x14ac:dyDescent="0.2">
      <c r="A50" s="658" t="s">
        <v>14787</v>
      </c>
      <c r="B50" s="660">
        <v>9231</v>
      </c>
      <c r="C50" s="659" t="s">
        <v>14744</v>
      </c>
      <c r="D50" s="659" t="s">
        <v>14788</v>
      </c>
      <c r="E50" s="659" t="s">
        <v>15099</v>
      </c>
      <c r="F50" s="666">
        <v>6</v>
      </c>
      <c r="G50" s="666">
        <v>8</v>
      </c>
      <c r="H50" s="667">
        <v>3</v>
      </c>
      <c r="I50" s="667">
        <v>5</v>
      </c>
      <c r="J50" s="659" t="s">
        <v>15106</v>
      </c>
      <c r="K50" s="658">
        <v>1988</v>
      </c>
      <c r="L50" s="667">
        <v>48</v>
      </c>
      <c r="M50" s="658" t="s">
        <v>14702</v>
      </c>
      <c r="N50" s="658" t="s">
        <v>3486</v>
      </c>
      <c r="O50" s="658" t="s">
        <v>14703</v>
      </c>
      <c r="P50" s="658" t="s">
        <v>14703</v>
      </c>
      <c r="Q50" s="659" t="s">
        <v>14789</v>
      </c>
      <c r="R50" s="671">
        <f t="shared" si="0"/>
        <v>28</v>
      </c>
      <c r="S50" s="680">
        <f t="shared" si="1"/>
        <v>4.5227830832196458</v>
      </c>
      <c r="T50" s="667"/>
      <c r="U50" s="667"/>
    </row>
    <row r="51" spans="1:21" x14ac:dyDescent="0.2">
      <c r="A51" s="658" t="s">
        <v>14787</v>
      </c>
      <c r="B51" s="660">
        <v>9231</v>
      </c>
      <c r="C51" s="659" t="s">
        <v>14744</v>
      </c>
      <c r="D51" s="659" t="s">
        <v>14788</v>
      </c>
      <c r="E51" s="659" t="s">
        <v>15098</v>
      </c>
      <c r="F51" s="666">
        <v>4</v>
      </c>
      <c r="G51" s="666">
        <v>7</v>
      </c>
      <c r="H51" s="667">
        <v>5</v>
      </c>
      <c r="I51" s="667">
        <v>7</v>
      </c>
      <c r="J51" s="659" t="s">
        <v>15107</v>
      </c>
      <c r="K51" s="658">
        <v>1988</v>
      </c>
      <c r="L51" s="658">
        <v>49</v>
      </c>
      <c r="M51" s="658" t="s">
        <v>14702</v>
      </c>
      <c r="N51" s="658" t="s">
        <v>3486</v>
      </c>
      <c r="O51" s="658" t="s">
        <v>14703</v>
      </c>
      <c r="P51" s="658" t="s">
        <v>14703</v>
      </c>
      <c r="Q51" s="659" t="s">
        <v>14789</v>
      </c>
      <c r="R51" s="671">
        <f t="shared" si="0"/>
        <v>33</v>
      </c>
      <c r="S51" s="680">
        <f t="shared" si="1"/>
        <v>5.3304229195088677</v>
      </c>
      <c r="T51" s="667"/>
      <c r="U51" s="667"/>
    </row>
    <row r="52" spans="1:21" x14ac:dyDescent="0.2">
      <c r="A52" s="658" t="s">
        <v>14787</v>
      </c>
      <c r="B52" s="660">
        <v>9231</v>
      </c>
      <c r="C52" s="659" t="s">
        <v>14744</v>
      </c>
      <c r="D52" s="659" t="s">
        <v>14788</v>
      </c>
      <c r="E52" s="659" t="s">
        <v>15097</v>
      </c>
      <c r="F52" s="666">
        <v>4</v>
      </c>
      <c r="G52" s="666">
        <v>6</v>
      </c>
      <c r="H52" s="667">
        <v>1</v>
      </c>
      <c r="I52" s="667">
        <v>3</v>
      </c>
      <c r="J52" s="659" t="s">
        <v>15108</v>
      </c>
      <c r="K52" s="658">
        <v>1988</v>
      </c>
      <c r="L52" s="667">
        <v>50</v>
      </c>
      <c r="M52" s="658" t="s">
        <v>14702</v>
      </c>
      <c r="N52" s="658" t="s">
        <v>3486</v>
      </c>
      <c r="O52" s="658" t="s">
        <v>14703</v>
      </c>
      <c r="P52" s="658" t="s">
        <v>14703</v>
      </c>
      <c r="Q52" s="659" t="s">
        <v>14789</v>
      </c>
      <c r="R52" s="671">
        <f t="shared" si="0"/>
        <v>10</v>
      </c>
      <c r="S52" s="680">
        <f t="shared" si="1"/>
        <v>1.6152796725784448</v>
      </c>
      <c r="T52" s="667"/>
      <c r="U52" s="667"/>
    </row>
    <row r="53" spans="1:21" x14ac:dyDescent="0.2">
      <c r="A53" s="658" t="s">
        <v>14787</v>
      </c>
      <c r="B53" s="660">
        <v>9231</v>
      </c>
      <c r="C53" s="659" t="s">
        <v>14744</v>
      </c>
      <c r="D53" s="659" t="s">
        <v>14788</v>
      </c>
      <c r="E53" s="659" t="s">
        <v>15096</v>
      </c>
      <c r="F53" s="666">
        <v>4</v>
      </c>
      <c r="G53" s="666">
        <v>5</v>
      </c>
      <c r="H53" s="667">
        <v>8</v>
      </c>
      <c r="I53" s="667">
        <v>9</v>
      </c>
      <c r="J53" s="659" t="s">
        <v>15109</v>
      </c>
      <c r="K53" s="658">
        <v>1988</v>
      </c>
      <c r="L53" s="658">
        <v>51</v>
      </c>
      <c r="M53" s="658" t="s">
        <v>14702</v>
      </c>
      <c r="N53" s="658" t="s">
        <v>3486</v>
      </c>
      <c r="O53" s="658" t="s">
        <v>14703</v>
      </c>
      <c r="P53" s="658" t="s">
        <v>14703</v>
      </c>
      <c r="Q53" s="659" t="s">
        <v>14789</v>
      </c>
      <c r="R53" s="671">
        <f t="shared" si="0"/>
        <v>38.25</v>
      </c>
      <c r="S53" s="680">
        <f t="shared" si="1"/>
        <v>6.1784447476125512</v>
      </c>
      <c r="T53" s="667"/>
      <c r="U53" s="667"/>
    </row>
    <row r="54" spans="1:21" x14ac:dyDescent="0.2">
      <c r="A54" s="658" t="s">
        <v>14787</v>
      </c>
      <c r="B54" s="660">
        <v>9231</v>
      </c>
      <c r="C54" s="659" t="s">
        <v>14744</v>
      </c>
      <c r="D54" s="659" t="s">
        <v>14788</v>
      </c>
      <c r="E54" s="659" t="s">
        <v>15095</v>
      </c>
      <c r="F54" s="666">
        <v>6</v>
      </c>
      <c r="G54" s="666">
        <v>8</v>
      </c>
      <c r="H54" s="667">
        <v>10</v>
      </c>
      <c r="I54" s="667">
        <v>15</v>
      </c>
      <c r="J54" s="659" t="s">
        <v>15110</v>
      </c>
      <c r="K54" s="658">
        <v>1988</v>
      </c>
      <c r="L54" s="667">
        <v>52</v>
      </c>
      <c r="M54" s="658" t="s">
        <v>14702</v>
      </c>
      <c r="N54" s="658" t="s">
        <v>3486</v>
      </c>
      <c r="O54" s="658" t="s">
        <v>14703</v>
      </c>
      <c r="P54" s="658" t="s">
        <v>14703</v>
      </c>
      <c r="Q54" s="659" t="s">
        <v>14789</v>
      </c>
      <c r="R54" s="671">
        <f t="shared" si="0"/>
        <v>87.5</v>
      </c>
      <c r="S54" s="680">
        <f t="shared" si="1"/>
        <v>14.133697135061393</v>
      </c>
      <c r="T54" s="667"/>
      <c r="U54" s="667"/>
    </row>
    <row r="55" spans="1:21" x14ac:dyDescent="0.2">
      <c r="A55" s="658" t="s">
        <v>14787</v>
      </c>
      <c r="B55" s="660">
        <v>9231</v>
      </c>
      <c r="C55" s="659" t="s">
        <v>14744</v>
      </c>
      <c r="D55" s="659" t="s">
        <v>14788</v>
      </c>
      <c r="E55" s="659" t="s">
        <v>15094</v>
      </c>
      <c r="F55" s="666">
        <v>4</v>
      </c>
      <c r="G55" s="666">
        <v>6</v>
      </c>
      <c r="H55" s="667">
        <v>1</v>
      </c>
      <c r="I55" s="667">
        <v>3</v>
      </c>
      <c r="J55" s="659" t="s">
        <v>15111</v>
      </c>
      <c r="K55" s="658">
        <v>1988</v>
      </c>
      <c r="L55" s="658">
        <v>53</v>
      </c>
      <c r="M55" s="658" t="s">
        <v>14702</v>
      </c>
      <c r="N55" s="658" t="s">
        <v>3486</v>
      </c>
      <c r="O55" s="658" t="s">
        <v>14703</v>
      </c>
      <c r="P55" s="658" t="s">
        <v>14703</v>
      </c>
      <c r="Q55" s="659" t="s">
        <v>14789</v>
      </c>
      <c r="R55" s="671">
        <f t="shared" si="0"/>
        <v>10</v>
      </c>
      <c r="S55" s="680">
        <f t="shared" si="1"/>
        <v>1.6152796725784448</v>
      </c>
      <c r="T55" s="667"/>
      <c r="U55" s="667"/>
    </row>
    <row r="56" spans="1:21" x14ac:dyDescent="0.2">
      <c r="A56" s="658" t="s">
        <v>14787</v>
      </c>
      <c r="B56" s="660">
        <v>9231</v>
      </c>
      <c r="C56" s="659" t="s">
        <v>14744</v>
      </c>
      <c r="D56" s="659" t="s">
        <v>14788</v>
      </c>
      <c r="E56" s="659" t="s">
        <v>15093</v>
      </c>
      <c r="F56" s="666">
        <v>4</v>
      </c>
      <c r="G56" s="666">
        <v>6</v>
      </c>
      <c r="H56" s="667">
        <v>12</v>
      </c>
      <c r="I56" s="667">
        <v>12</v>
      </c>
      <c r="J56" s="659" t="s">
        <v>15112</v>
      </c>
      <c r="K56" s="658">
        <v>1988</v>
      </c>
      <c r="L56" s="667">
        <v>54</v>
      </c>
      <c r="M56" s="658" t="s">
        <v>14702</v>
      </c>
      <c r="N56" s="658" t="s">
        <v>3486</v>
      </c>
      <c r="O56" s="658" t="s">
        <v>14703</v>
      </c>
      <c r="P56" s="658" t="s">
        <v>14703</v>
      </c>
      <c r="Q56" s="659" t="s">
        <v>14789</v>
      </c>
      <c r="R56" s="671">
        <f t="shared" si="0"/>
        <v>60</v>
      </c>
      <c r="S56" s="680">
        <f t="shared" si="1"/>
        <v>9.6916780354706695</v>
      </c>
      <c r="T56" s="667"/>
      <c r="U56" s="667"/>
    </row>
    <row r="57" spans="1:21" x14ac:dyDescent="0.2">
      <c r="A57" s="658" t="s">
        <v>14787</v>
      </c>
      <c r="B57" s="660">
        <v>9231</v>
      </c>
      <c r="C57" s="659" t="s">
        <v>14744</v>
      </c>
      <c r="D57" s="659" t="s">
        <v>14788</v>
      </c>
      <c r="E57" s="659" t="s">
        <v>15092</v>
      </c>
      <c r="F57" s="666">
        <v>3</v>
      </c>
      <c r="G57" s="666">
        <v>5</v>
      </c>
      <c r="H57" s="667">
        <v>5</v>
      </c>
      <c r="I57" s="667">
        <v>7</v>
      </c>
      <c r="J57" s="659" t="s">
        <v>15113</v>
      </c>
      <c r="K57" s="658">
        <v>1988</v>
      </c>
      <c r="L57" s="658">
        <v>55</v>
      </c>
      <c r="M57" s="658" t="s">
        <v>14702</v>
      </c>
      <c r="N57" s="658" t="s">
        <v>3486</v>
      </c>
      <c r="O57" s="658" t="s">
        <v>14703</v>
      </c>
      <c r="P57" s="658" t="s">
        <v>14703</v>
      </c>
      <c r="Q57" s="659" t="s">
        <v>14789</v>
      </c>
      <c r="R57" s="671">
        <f t="shared" si="0"/>
        <v>24</v>
      </c>
      <c r="S57" s="680">
        <f t="shared" si="1"/>
        <v>3.8766712141882675</v>
      </c>
      <c r="T57" s="667"/>
      <c r="U57" s="667"/>
    </row>
    <row r="58" spans="1:21" x14ac:dyDescent="0.2">
      <c r="A58" s="658" t="s">
        <v>14790</v>
      </c>
      <c r="B58" s="660">
        <v>9237</v>
      </c>
      <c r="C58" s="659" t="s">
        <v>14744</v>
      </c>
      <c r="D58" s="659" t="s">
        <v>14791</v>
      </c>
      <c r="E58" s="659" t="s">
        <v>15114</v>
      </c>
      <c r="F58" s="666">
        <v>6</v>
      </c>
      <c r="G58" s="666">
        <v>8</v>
      </c>
      <c r="H58" s="667">
        <v>4</v>
      </c>
      <c r="I58" s="667">
        <v>5</v>
      </c>
      <c r="J58" s="659" t="s">
        <v>14751</v>
      </c>
      <c r="K58" s="658">
        <v>1988</v>
      </c>
      <c r="L58" s="667">
        <v>56</v>
      </c>
      <c r="M58" s="658" t="s">
        <v>14702</v>
      </c>
      <c r="N58" s="658" t="s">
        <v>3486</v>
      </c>
      <c r="O58" s="658" t="s">
        <v>14703</v>
      </c>
      <c r="P58" s="658" t="s">
        <v>14703</v>
      </c>
      <c r="Q58" s="659" t="s">
        <v>14792</v>
      </c>
      <c r="R58" s="671">
        <f t="shared" si="0"/>
        <v>31.5</v>
      </c>
      <c r="S58" s="680">
        <f t="shared" si="1"/>
        <v>5.0881309686221012</v>
      </c>
      <c r="T58" s="667"/>
      <c r="U58" s="667"/>
    </row>
    <row r="59" spans="1:21" x14ac:dyDescent="0.2">
      <c r="A59" s="658" t="s">
        <v>14790</v>
      </c>
      <c r="B59" s="660">
        <v>9237</v>
      </c>
      <c r="C59" s="659" t="s">
        <v>14744</v>
      </c>
      <c r="D59" s="659" t="s">
        <v>14791</v>
      </c>
      <c r="E59" s="659" t="s">
        <v>15115</v>
      </c>
      <c r="F59" s="666">
        <v>4</v>
      </c>
      <c r="G59" s="666">
        <v>6</v>
      </c>
      <c r="H59" s="667">
        <v>5</v>
      </c>
      <c r="I59" s="667">
        <v>7</v>
      </c>
      <c r="J59" s="659" t="s">
        <v>15118</v>
      </c>
      <c r="K59" s="658">
        <v>1988</v>
      </c>
      <c r="L59" s="658">
        <v>57</v>
      </c>
      <c r="M59" s="658" t="s">
        <v>14702</v>
      </c>
      <c r="N59" s="658" t="s">
        <v>3486</v>
      </c>
      <c r="O59" s="658" t="s">
        <v>14703</v>
      </c>
      <c r="P59" s="658" t="s">
        <v>14703</v>
      </c>
      <c r="Q59" s="659" t="s">
        <v>14792</v>
      </c>
      <c r="R59" s="671">
        <f t="shared" si="0"/>
        <v>30</v>
      </c>
      <c r="S59" s="680">
        <f t="shared" si="1"/>
        <v>4.8458390177353348</v>
      </c>
      <c r="T59" s="667"/>
      <c r="U59" s="667"/>
    </row>
    <row r="60" spans="1:21" x14ac:dyDescent="0.2">
      <c r="A60" s="658" t="s">
        <v>14790</v>
      </c>
      <c r="B60" s="660">
        <v>9237</v>
      </c>
      <c r="C60" s="659" t="s">
        <v>14744</v>
      </c>
      <c r="D60" s="659" t="s">
        <v>14791</v>
      </c>
      <c r="E60" s="659" t="s">
        <v>15116</v>
      </c>
      <c r="F60" s="666">
        <v>6</v>
      </c>
      <c r="G60" s="666">
        <v>8</v>
      </c>
      <c r="H60" s="667">
        <v>9</v>
      </c>
      <c r="I60" s="667">
        <v>12</v>
      </c>
      <c r="J60" s="659" t="s">
        <v>15119</v>
      </c>
      <c r="K60" s="658">
        <v>1988</v>
      </c>
      <c r="L60" s="667">
        <v>58</v>
      </c>
      <c r="M60" s="658" t="s">
        <v>14702</v>
      </c>
      <c r="N60" s="658" t="s">
        <v>3486</v>
      </c>
      <c r="O60" s="658" t="s">
        <v>14703</v>
      </c>
      <c r="P60" s="658" t="s">
        <v>14703</v>
      </c>
      <c r="Q60" s="659" t="s">
        <v>14792</v>
      </c>
      <c r="R60" s="671">
        <f t="shared" si="0"/>
        <v>73.5</v>
      </c>
      <c r="S60" s="680">
        <f t="shared" si="1"/>
        <v>11.87230559345157</v>
      </c>
      <c r="T60" s="667"/>
      <c r="U60" s="667"/>
    </row>
    <row r="61" spans="1:21" ht="30" x14ac:dyDescent="0.2">
      <c r="A61" s="658" t="s">
        <v>14790</v>
      </c>
      <c r="B61" s="660">
        <v>9237</v>
      </c>
      <c r="C61" s="659" t="s">
        <v>14744</v>
      </c>
      <c r="D61" s="659" t="s">
        <v>14791</v>
      </c>
      <c r="E61" s="659" t="s">
        <v>15117</v>
      </c>
      <c r="F61" s="666">
        <v>5</v>
      </c>
      <c r="G61" s="666">
        <v>7</v>
      </c>
      <c r="H61" s="667">
        <v>6</v>
      </c>
      <c r="I61" s="667">
        <v>8</v>
      </c>
      <c r="J61" s="659" t="s">
        <v>14751</v>
      </c>
      <c r="K61" s="658">
        <v>1988</v>
      </c>
      <c r="L61" s="658">
        <v>59</v>
      </c>
      <c r="M61" s="658" t="s">
        <v>14702</v>
      </c>
      <c r="N61" s="658" t="s">
        <v>3486</v>
      </c>
      <c r="O61" s="658" t="s">
        <v>14703</v>
      </c>
      <c r="P61" s="658" t="s">
        <v>14703</v>
      </c>
      <c r="Q61" s="659" t="s">
        <v>14792</v>
      </c>
      <c r="R61" s="671">
        <f t="shared" si="0"/>
        <v>42</v>
      </c>
      <c r="S61" s="680">
        <f t="shared" si="1"/>
        <v>6.7841746248294683</v>
      </c>
      <c r="T61" s="667"/>
      <c r="U61" s="667"/>
    </row>
    <row r="62" spans="1:21" ht="30" x14ac:dyDescent="0.2">
      <c r="A62" s="658" t="s">
        <v>14794</v>
      </c>
      <c r="B62" s="660">
        <v>9221</v>
      </c>
      <c r="C62" s="659" t="s">
        <v>14793</v>
      </c>
      <c r="D62" s="659" t="s">
        <v>14795</v>
      </c>
      <c r="E62" s="659" t="s">
        <v>14795</v>
      </c>
      <c r="F62" s="666">
        <v>5</v>
      </c>
      <c r="G62" s="666">
        <v>6</v>
      </c>
      <c r="H62" s="667">
        <v>5</v>
      </c>
      <c r="I62" s="667">
        <v>9</v>
      </c>
      <c r="J62" s="659" t="s">
        <v>14796</v>
      </c>
      <c r="K62" s="658">
        <v>1987</v>
      </c>
      <c r="L62" s="667">
        <v>60</v>
      </c>
      <c r="M62" s="658" t="s">
        <v>14702</v>
      </c>
      <c r="N62" s="658">
        <v>6</v>
      </c>
      <c r="O62" s="658" t="s">
        <v>14703</v>
      </c>
      <c r="P62" s="658" t="s">
        <v>14703</v>
      </c>
      <c r="Q62" s="659" t="s">
        <v>14797</v>
      </c>
      <c r="R62" s="671">
        <f t="shared" si="0"/>
        <v>38.5</v>
      </c>
      <c r="S62" s="680">
        <f t="shared" si="1"/>
        <v>6.2188267394270129</v>
      </c>
      <c r="T62" s="667"/>
      <c r="U62" s="667"/>
    </row>
    <row r="63" spans="1:21" ht="30" x14ac:dyDescent="0.2">
      <c r="A63" s="658" t="s">
        <v>14799</v>
      </c>
      <c r="B63" s="660">
        <v>9072</v>
      </c>
      <c r="C63" s="659" t="s">
        <v>14798</v>
      </c>
      <c r="D63" s="659" t="s">
        <v>14800</v>
      </c>
      <c r="E63" s="659" t="s">
        <v>14800</v>
      </c>
      <c r="F63" s="666">
        <v>6</v>
      </c>
      <c r="G63" s="666">
        <v>8</v>
      </c>
      <c r="H63" s="667">
        <v>9</v>
      </c>
      <c r="I63" s="667">
        <v>12</v>
      </c>
      <c r="J63" s="659" t="s">
        <v>14801</v>
      </c>
      <c r="K63" s="658">
        <v>1983</v>
      </c>
      <c r="L63" s="658">
        <v>61</v>
      </c>
      <c r="M63" s="658" t="s">
        <v>14702</v>
      </c>
      <c r="N63" s="658" t="s">
        <v>3486</v>
      </c>
      <c r="O63" s="658" t="s">
        <v>14703</v>
      </c>
      <c r="P63" s="658" t="s">
        <v>14703</v>
      </c>
      <c r="Q63" s="659" t="s">
        <v>14802</v>
      </c>
      <c r="R63" s="671">
        <f t="shared" si="0"/>
        <v>73.5</v>
      </c>
      <c r="S63" s="680">
        <f t="shared" si="1"/>
        <v>11.87230559345157</v>
      </c>
      <c r="T63" s="667"/>
      <c r="U63" s="667"/>
    </row>
    <row r="64" spans="1:21" ht="30" x14ac:dyDescent="0.2">
      <c r="A64" s="658" t="s">
        <v>14803</v>
      </c>
      <c r="B64" s="660">
        <v>9073</v>
      </c>
      <c r="C64" s="659" t="s">
        <v>14798</v>
      </c>
      <c r="D64" s="659" t="s">
        <v>14804</v>
      </c>
      <c r="E64" s="659" t="s">
        <v>14804</v>
      </c>
      <c r="F64" s="666">
        <v>6</v>
      </c>
      <c r="G64" s="666">
        <v>8</v>
      </c>
      <c r="H64" s="667">
        <v>9</v>
      </c>
      <c r="I64" s="667">
        <v>12</v>
      </c>
      <c r="J64" s="659" t="s">
        <v>14801</v>
      </c>
      <c r="K64" s="658">
        <v>1983</v>
      </c>
      <c r="L64" s="667">
        <v>62</v>
      </c>
      <c r="M64" s="658" t="s">
        <v>14702</v>
      </c>
      <c r="N64" s="658" t="s">
        <v>3486</v>
      </c>
      <c r="O64" s="658" t="s">
        <v>14703</v>
      </c>
      <c r="P64" s="658" t="s">
        <v>14703</v>
      </c>
      <c r="Q64" s="659" t="s">
        <v>14805</v>
      </c>
      <c r="R64" s="671">
        <f t="shared" si="0"/>
        <v>73.5</v>
      </c>
      <c r="S64" s="680">
        <f t="shared" si="1"/>
        <v>11.87230559345157</v>
      </c>
      <c r="T64" s="667"/>
      <c r="U64" s="667"/>
    </row>
    <row r="65" spans="1:21" ht="30" x14ac:dyDescent="0.2">
      <c r="A65" s="662" t="s">
        <v>14807</v>
      </c>
      <c r="B65" s="663">
        <v>9016</v>
      </c>
      <c r="C65" s="661" t="s">
        <v>14806</v>
      </c>
      <c r="D65" s="661" t="s">
        <v>14808</v>
      </c>
      <c r="E65" s="661" t="s">
        <v>14808</v>
      </c>
      <c r="F65" s="666">
        <v>8</v>
      </c>
      <c r="G65" s="666">
        <v>10</v>
      </c>
      <c r="H65" s="667">
        <v>8</v>
      </c>
      <c r="I65" s="667">
        <v>10</v>
      </c>
      <c r="J65" s="661" t="s">
        <v>14801</v>
      </c>
      <c r="K65" s="662">
        <v>1978</v>
      </c>
      <c r="L65" s="658">
        <v>63</v>
      </c>
      <c r="M65" s="662" t="s">
        <v>14702</v>
      </c>
      <c r="N65" s="662">
        <v>9</v>
      </c>
      <c r="O65" s="662" t="s">
        <v>14703</v>
      </c>
      <c r="P65" s="658" t="s">
        <v>14702</v>
      </c>
      <c r="Q65" s="661" t="s">
        <v>6139</v>
      </c>
      <c r="R65" s="671">
        <f t="shared" si="0"/>
        <v>81</v>
      </c>
      <c r="S65" s="680">
        <f t="shared" si="1"/>
        <v>13.083765347885404</v>
      </c>
      <c r="T65" s="667"/>
      <c r="U65" s="667"/>
    </row>
    <row r="66" spans="1:21" ht="30" x14ac:dyDescent="0.2">
      <c r="A66" s="662" t="s">
        <v>14809</v>
      </c>
      <c r="B66" s="663">
        <v>9017</v>
      </c>
      <c r="C66" s="661" t="s">
        <v>14806</v>
      </c>
      <c r="D66" s="661" t="s">
        <v>14810</v>
      </c>
      <c r="E66" s="661" t="s">
        <v>14810</v>
      </c>
      <c r="F66" s="666">
        <v>8</v>
      </c>
      <c r="G66" s="666">
        <v>10</v>
      </c>
      <c r="H66" s="667">
        <v>8</v>
      </c>
      <c r="I66" s="667">
        <v>10</v>
      </c>
      <c r="J66" s="661" t="s">
        <v>14801</v>
      </c>
      <c r="K66" s="662">
        <v>1978</v>
      </c>
      <c r="L66" s="667">
        <v>64</v>
      </c>
      <c r="M66" s="662" t="s">
        <v>14702</v>
      </c>
      <c r="N66" s="662" t="s">
        <v>3486</v>
      </c>
      <c r="O66" s="662" t="s">
        <v>14703</v>
      </c>
      <c r="P66" s="658" t="s">
        <v>14702</v>
      </c>
      <c r="Q66" s="661" t="s">
        <v>14811</v>
      </c>
      <c r="R66" s="671">
        <f t="shared" si="0"/>
        <v>81</v>
      </c>
      <c r="S66" s="680">
        <f t="shared" si="1"/>
        <v>13.083765347885404</v>
      </c>
      <c r="T66" s="667"/>
      <c r="U66" s="667"/>
    </row>
    <row r="67" spans="1:21" x14ac:dyDescent="0.2">
      <c r="A67" s="662" t="s">
        <v>14812</v>
      </c>
      <c r="B67" s="663">
        <v>9018</v>
      </c>
      <c r="C67" s="661" t="s">
        <v>14806</v>
      </c>
      <c r="D67" s="661" t="s">
        <v>14813</v>
      </c>
      <c r="E67" s="661" t="s">
        <v>14813</v>
      </c>
      <c r="F67" s="666">
        <v>8</v>
      </c>
      <c r="G67" s="666">
        <v>10</v>
      </c>
      <c r="H67" s="667">
        <v>8</v>
      </c>
      <c r="I67" s="667">
        <v>10</v>
      </c>
      <c r="J67" s="661" t="s">
        <v>14801</v>
      </c>
      <c r="K67" s="662">
        <v>1978</v>
      </c>
      <c r="L67" s="658">
        <v>65</v>
      </c>
      <c r="M67" s="662" t="s">
        <v>14702</v>
      </c>
      <c r="N67" s="662" t="s">
        <v>3486</v>
      </c>
      <c r="O67" s="662" t="s">
        <v>14703</v>
      </c>
      <c r="P67" s="658" t="s">
        <v>14702</v>
      </c>
      <c r="Q67" s="661" t="s">
        <v>14814</v>
      </c>
      <c r="R67" s="671">
        <f t="shared" ref="R67:R130" si="2">AVERAGE(F67:G67)*AVERAGE(H67:I67)</f>
        <v>81</v>
      </c>
      <c r="S67" s="680">
        <f t="shared" ref="S67:S130" si="3">R67/AVERAGE(F$1:G$1)</f>
        <v>13.083765347885404</v>
      </c>
      <c r="T67" s="667"/>
      <c r="U67" s="667"/>
    </row>
    <row r="68" spans="1:21" x14ac:dyDescent="0.2">
      <c r="A68" s="662" t="s">
        <v>14815</v>
      </c>
      <c r="B68" s="663">
        <v>9058</v>
      </c>
      <c r="C68" s="661" t="s">
        <v>14806</v>
      </c>
      <c r="D68" s="661" t="s">
        <v>14816</v>
      </c>
      <c r="E68" s="661" t="s">
        <v>14816</v>
      </c>
      <c r="F68" s="666">
        <v>8</v>
      </c>
      <c r="G68" s="666">
        <v>10</v>
      </c>
      <c r="H68" s="667">
        <v>8</v>
      </c>
      <c r="I68" s="667">
        <v>10</v>
      </c>
      <c r="J68" s="661" t="s">
        <v>14801</v>
      </c>
      <c r="K68" s="662">
        <v>1981</v>
      </c>
      <c r="L68" s="667">
        <v>66</v>
      </c>
      <c r="M68" s="662" t="s">
        <v>14702</v>
      </c>
      <c r="N68" s="662" t="s">
        <v>3486</v>
      </c>
      <c r="O68" s="662" t="s">
        <v>14703</v>
      </c>
      <c r="P68" s="658" t="s">
        <v>14702</v>
      </c>
      <c r="Q68" s="661" t="s">
        <v>14817</v>
      </c>
      <c r="R68" s="671">
        <f t="shared" si="2"/>
        <v>81</v>
      </c>
      <c r="S68" s="680">
        <f t="shared" si="3"/>
        <v>13.083765347885404</v>
      </c>
      <c r="T68" s="667"/>
      <c r="U68" s="667"/>
    </row>
    <row r="69" spans="1:21" ht="30" x14ac:dyDescent="0.2">
      <c r="A69" s="662" t="s">
        <v>14818</v>
      </c>
      <c r="B69" s="663">
        <v>9019</v>
      </c>
      <c r="C69" s="661" t="s">
        <v>3828</v>
      </c>
      <c r="D69" s="661" t="s">
        <v>14819</v>
      </c>
      <c r="E69" s="661" t="s">
        <v>14819</v>
      </c>
      <c r="F69" s="666">
        <v>7</v>
      </c>
      <c r="G69" s="666">
        <v>9</v>
      </c>
      <c r="H69" s="667">
        <v>9</v>
      </c>
      <c r="I69" s="667">
        <v>12</v>
      </c>
      <c r="J69" s="661" t="s">
        <v>14801</v>
      </c>
      <c r="K69" s="662">
        <v>1978</v>
      </c>
      <c r="L69" s="658">
        <v>67</v>
      </c>
      <c r="M69" s="662" t="s">
        <v>14702</v>
      </c>
      <c r="N69" s="662" t="s">
        <v>3486</v>
      </c>
      <c r="O69" s="662" t="s">
        <v>14703</v>
      </c>
      <c r="P69" s="658" t="s">
        <v>14702</v>
      </c>
      <c r="Q69" s="661" t="s">
        <v>6139</v>
      </c>
      <c r="R69" s="671">
        <f t="shared" si="2"/>
        <v>84</v>
      </c>
      <c r="S69" s="680">
        <f t="shared" si="3"/>
        <v>13.568349249658937</v>
      </c>
      <c r="T69" s="667"/>
      <c r="U69" s="667"/>
    </row>
    <row r="70" spans="1:21" x14ac:dyDescent="0.2">
      <c r="A70" s="662" t="s">
        <v>14820</v>
      </c>
      <c r="B70" s="663">
        <v>9020</v>
      </c>
      <c r="C70" s="661" t="s">
        <v>3828</v>
      </c>
      <c r="D70" s="661" t="s">
        <v>14821</v>
      </c>
      <c r="E70" s="661" t="s">
        <v>14821</v>
      </c>
      <c r="F70" s="666">
        <v>6</v>
      </c>
      <c r="G70" s="666">
        <v>8</v>
      </c>
      <c r="H70" s="667">
        <v>9</v>
      </c>
      <c r="I70" s="667">
        <v>12</v>
      </c>
      <c r="J70" s="661" t="s">
        <v>14801</v>
      </c>
      <c r="K70" s="662">
        <v>1978</v>
      </c>
      <c r="L70" s="667">
        <v>68</v>
      </c>
      <c r="M70" s="662" t="s">
        <v>14702</v>
      </c>
      <c r="N70" s="662" t="s">
        <v>3486</v>
      </c>
      <c r="O70" s="662" t="s">
        <v>14703</v>
      </c>
      <c r="P70" s="658" t="s">
        <v>14702</v>
      </c>
      <c r="Q70" s="661" t="s">
        <v>6139</v>
      </c>
      <c r="R70" s="671">
        <f t="shared" si="2"/>
        <v>73.5</v>
      </c>
      <c r="S70" s="680">
        <f t="shared" si="3"/>
        <v>11.87230559345157</v>
      </c>
      <c r="T70" s="667"/>
      <c r="U70" s="667"/>
    </row>
    <row r="71" spans="1:21" ht="30" x14ac:dyDescent="0.2">
      <c r="A71" s="662" t="s">
        <v>14822</v>
      </c>
      <c r="B71" s="663">
        <v>9059</v>
      </c>
      <c r="C71" s="661" t="s">
        <v>3828</v>
      </c>
      <c r="D71" s="661" t="s">
        <v>14819</v>
      </c>
      <c r="E71" s="661" t="s">
        <v>14819</v>
      </c>
      <c r="F71" s="666">
        <v>7</v>
      </c>
      <c r="G71" s="666">
        <v>9</v>
      </c>
      <c r="H71" s="667">
        <v>9</v>
      </c>
      <c r="I71" s="667">
        <v>14</v>
      </c>
      <c r="J71" s="661" t="s">
        <v>14801</v>
      </c>
      <c r="K71" s="662">
        <v>1981</v>
      </c>
      <c r="L71" s="658">
        <v>69</v>
      </c>
      <c r="M71" s="662" t="s">
        <v>14702</v>
      </c>
      <c r="N71" s="662">
        <v>9</v>
      </c>
      <c r="O71" s="662" t="s">
        <v>14703</v>
      </c>
      <c r="P71" s="658" t="s">
        <v>14702</v>
      </c>
      <c r="Q71" s="661" t="s">
        <v>14817</v>
      </c>
      <c r="R71" s="671">
        <f t="shared" si="2"/>
        <v>92</v>
      </c>
      <c r="S71" s="680">
        <f t="shared" si="3"/>
        <v>14.860572987721692</v>
      </c>
      <c r="T71" s="667"/>
      <c r="U71" s="667"/>
    </row>
    <row r="72" spans="1:21" x14ac:dyDescent="0.2">
      <c r="A72" s="662" t="s">
        <v>14823</v>
      </c>
      <c r="B72" s="663">
        <v>9021</v>
      </c>
      <c r="C72" s="661" t="s">
        <v>3828</v>
      </c>
      <c r="D72" s="661" t="s">
        <v>14824</v>
      </c>
      <c r="E72" s="661" t="s">
        <v>14824</v>
      </c>
      <c r="F72" s="666">
        <v>6</v>
      </c>
      <c r="G72" s="666">
        <v>9</v>
      </c>
      <c r="H72" s="667">
        <v>9</v>
      </c>
      <c r="I72" s="667">
        <v>12</v>
      </c>
      <c r="J72" s="661" t="s">
        <v>14801</v>
      </c>
      <c r="K72" s="662">
        <v>1978</v>
      </c>
      <c r="L72" s="667">
        <v>70</v>
      </c>
      <c r="M72" s="662" t="s">
        <v>14702</v>
      </c>
      <c r="N72" s="662" t="s">
        <v>3486</v>
      </c>
      <c r="O72" s="662" t="s">
        <v>14703</v>
      </c>
      <c r="P72" s="658" t="s">
        <v>14702</v>
      </c>
      <c r="Q72" s="661"/>
      <c r="R72" s="671">
        <f t="shared" si="2"/>
        <v>78.75</v>
      </c>
      <c r="S72" s="680">
        <f t="shared" si="3"/>
        <v>12.720327421555252</v>
      </c>
      <c r="T72" s="667"/>
      <c r="U72" s="667"/>
    </row>
    <row r="73" spans="1:21" ht="30" x14ac:dyDescent="0.2">
      <c r="A73" s="662" t="s">
        <v>14826</v>
      </c>
      <c r="B73" s="663">
        <v>9035</v>
      </c>
      <c r="C73" s="661" t="s">
        <v>14825</v>
      </c>
      <c r="D73" s="661" t="s">
        <v>14825</v>
      </c>
      <c r="E73" s="661" t="s">
        <v>14825</v>
      </c>
      <c r="F73" s="666">
        <v>6</v>
      </c>
      <c r="G73" s="666">
        <v>8</v>
      </c>
      <c r="H73" s="667">
        <v>9</v>
      </c>
      <c r="I73" s="667">
        <v>10</v>
      </c>
      <c r="J73" s="661" t="s">
        <v>15226</v>
      </c>
      <c r="K73" s="662">
        <v>1980</v>
      </c>
      <c r="L73" s="658">
        <v>71</v>
      </c>
      <c r="M73" s="662" t="s">
        <v>14702</v>
      </c>
      <c r="N73" s="662" t="s">
        <v>3486</v>
      </c>
      <c r="O73" s="662" t="s">
        <v>14703</v>
      </c>
      <c r="P73" s="658" t="s">
        <v>14702</v>
      </c>
      <c r="Q73" s="661" t="s">
        <v>14827</v>
      </c>
      <c r="R73" s="671">
        <f t="shared" si="2"/>
        <v>66.5</v>
      </c>
      <c r="S73" s="680">
        <f t="shared" si="3"/>
        <v>10.741609822646659</v>
      </c>
      <c r="T73" s="667"/>
      <c r="U73" s="667"/>
    </row>
    <row r="74" spans="1:21" ht="45" x14ac:dyDescent="0.2">
      <c r="A74" s="656" t="s">
        <v>14828</v>
      </c>
      <c r="B74" s="657">
        <v>9179</v>
      </c>
      <c r="C74" s="655" t="s">
        <v>14806</v>
      </c>
      <c r="D74" s="655" t="s">
        <v>14829</v>
      </c>
      <c r="E74" s="655" t="s">
        <v>14829</v>
      </c>
      <c r="F74" s="666">
        <v>7</v>
      </c>
      <c r="G74" s="666">
        <v>9</v>
      </c>
      <c r="H74" s="667">
        <v>8</v>
      </c>
      <c r="I74" s="667">
        <v>14</v>
      </c>
      <c r="J74" s="655" t="s">
        <v>14801</v>
      </c>
      <c r="K74" s="656">
        <v>1986</v>
      </c>
      <c r="L74" s="667">
        <v>72</v>
      </c>
      <c r="M74" s="656" t="s">
        <v>14702</v>
      </c>
      <c r="N74" s="656" t="s">
        <v>3486</v>
      </c>
      <c r="O74" s="656" t="s">
        <v>14702</v>
      </c>
      <c r="P74" s="658" t="s">
        <v>14703</v>
      </c>
      <c r="Q74" s="655" t="s">
        <v>14830</v>
      </c>
      <c r="R74" s="671">
        <f t="shared" si="2"/>
        <v>88</v>
      </c>
      <c r="S74" s="680">
        <f t="shared" si="3"/>
        <v>14.214461118690314</v>
      </c>
      <c r="T74" s="667"/>
      <c r="U74" s="667"/>
    </row>
    <row r="75" spans="1:21" x14ac:dyDescent="0.2">
      <c r="A75" s="658" t="s">
        <v>14832</v>
      </c>
      <c r="B75" s="660">
        <v>9122</v>
      </c>
      <c r="C75" s="659" t="s">
        <v>14831</v>
      </c>
      <c r="D75" s="659" t="s">
        <v>14833</v>
      </c>
      <c r="E75" s="659" t="s">
        <v>14833</v>
      </c>
      <c r="F75" s="666">
        <v>5</v>
      </c>
      <c r="G75" s="666">
        <v>7</v>
      </c>
      <c r="H75" s="667">
        <v>13</v>
      </c>
      <c r="I75" s="667">
        <v>17</v>
      </c>
      <c r="J75" s="659" t="s">
        <v>14834</v>
      </c>
      <c r="K75" s="658">
        <v>1985</v>
      </c>
      <c r="L75" s="658">
        <v>73</v>
      </c>
      <c r="M75" s="658" t="s">
        <v>14702</v>
      </c>
      <c r="N75" s="658">
        <v>7</v>
      </c>
      <c r="O75" s="658" t="s">
        <v>14703</v>
      </c>
      <c r="P75" s="658" t="s">
        <v>14703</v>
      </c>
      <c r="Q75" s="659" t="s">
        <v>14835</v>
      </c>
      <c r="R75" s="671">
        <f t="shared" si="2"/>
        <v>90</v>
      </c>
      <c r="S75" s="680">
        <f t="shared" si="3"/>
        <v>14.537517053206004</v>
      </c>
      <c r="T75" s="667"/>
      <c r="U75" s="667"/>
    </row>
    <row r="76" spans="1:21" ht="30" x14ac:dyDescent="0.2">
      <c r="A76" s="658" t="s">
        <v>14836</v>
      </c>
      <c r="B76" s="660">
        <v>9168</v>
      </c>
      <c r="C76" s="659" t="s">
        <v>14831</v>
      </c>
      <c r="D76" s="659" t="s">
        <v>14837</v>
      </c>
      <c r="E76" s="659" t="s">
        <v>14837</v>
      </c>
      <c r="F76" s="666">
        <v>6</v>
      </c>
      <c r="G76" s="666">
        <v>8</v>
      </c>
      <c r="H76" s="667">
        <v>16</v>
      </c>
      <c r="I76" s="667">
        <v>18</v>
      </c>
      <c r="J76" s="659" t="s">
        <v>14834</v>
      </c>
      <c r="K76" s="658">
        <v>1986</v>
      </c>
      <c r="L76" s="667">
        <v>74</v>
      </c>
      <c r="M76" s="658" t="s">
        <v>14702</v>
      </c>
      <c r="N76" s="658">
        <v>7</v>
      </c>
      <c r="O76" s="658" t="s">
        <v>14702</v>
      </c>
      <c r="P76" s="658" t="s">
        <v>14703</v>
      </c>
      <c r="Q76" s="659" t="s">
        <v>14838</v>
      </c>
      <c r="R76" s="671">
        <f t="shared" si="2"/>
        <v>119</v>
      </c>
      <c r="S76" s="680">
        <f t="shared" si="3"/>
        <v>19.221828103683492</v>
      </c>
      <c r="T76" s="667"/>
      <c r="U76" s="667"/>
    </row>
    <row r="77" spans="1:21" ht="30" x14ac:dyDescent="0.2">
      <c r="A77" s="658" t="s">
        <v>14839</v>
      </c>
      <c r="B77" s="660">
        <v>9200</v>
      </c>
      <c r="C77" s="659" t="s">
        <v>14831</v>
      </c>
      <c r="D77" s="659" t="s">
        <v>14840</v>
      </c>
      <c r="E77" s="659" t="s">
        <v>14840</v>
      </c>
      <c r="F77" s="666">
        <v>6</v>
      </c>
      <c r="G77" s="666">
        <v>8</v>
      </c>
      <c r="H77" s="667">
        <v>17</v>
      </c>
      <c r="I77" s="667">
        <v>20</v>
      </c>
      <c r="J77" s="659" t="s">
        <v>14834</v>
      </c>
      <c r="K77" s="658">
        <v>1987</v>
      </c>
      <c r="L77" s="658">
        <v>75</v>
      </c>
      <c r="M77" s="658" t="s">
        <v>14702</v>
      </c>
      <c r="N77" s="658">
        <v>7</v>
      </c>
      <c r="O77" s="658" t="s">
        <v>14702</v>
      </c>
      <c r="P77" s="658" t="s">
        <v>14703</v>
      </c>
      <c r="Q77" s="659" t="s">
        <v>14838</v>
      </c>
      <c r="R77" s="671">
        <f t="shared" si="2"/>
        <v>129.5</v>
      </c>
      <c r="S77" s="680">
        <f t="shared" si="3"/>
        <v>20.917871759890861</v>
      </c>
      <c r="T77" s="667"/>
      <c r="U77" s="667"/>
    </row>
    <row r="78" spans="1:21" ht="45" x14ac:dyDescent="0.2">
      <c r="A78" s="658" t="s">
        <v>14841</v>
      </c>
      <c r="B78" s="660">
        <v>9228</v>
      </c>
      <c r="C78" s="659" t="s">
        <v>14831</v>
      </c>
      <c r="D78" s="659" t="s">
        <v>14842</v>
      </c>
      <c r="E78" s="659" t="s">
        <v>14842</v>
      </c>
      <c r="F78" s="666">
        <v>6</v>
      </c>
      <c r="G78" s="666">
        <v>8</v>
      </c>
      <c r="H78" s="667">
        <v>18</v>
      </c>
      <c r="I78" s="667">
        <v>100</v>
      </c>
      <c r="J78" s="659" t="s">
        <v>14834</v>
      </c>
      <c r="K78" s="658">
        <v>1988</v>
      </c>
      <c r="L78" s="667">
        <v>76</v>
      </c>
      <c r="M78" s="658" t="s">
        <v>14702</v>
      </c>
      <c r="N78" s="658">
        <v>11</v>
      </c>
      <c r="O78" s="658" t="s">
        <v>14702</v>
      </c>
      <c r="P78" s="658" t="s">
        <v>14703</v>
      </c>
      <c r="Q78" s="659" t="s">
        <v>14843</v>
      </c>
      <c r="R78" s="671">
        <f t="shared" si="2"/>
        <v>413</v>
      </c>
      <c r="S78" s="680">
        <f t="shared" si="3"/>
        <v>66.711050477489778</v>
      </c>
      <c r="T78" s="667"/>
      <c r="U78" s="667"/>
    </row>
    <row r="79" spans="1:21" ht="30" x14ac:dyDescent="0.2">
      <c r="A79" s="658" t="s">
        <v>14845</v>
      </c>
      <c r="B79" s="660">
        <v>9046</v>
      </c>
      <c r="C79" s="659" t="s">
        <v>14844</v>
      </c>
      <c r="D79" s="659" t="s">
        <v>14846</v>
      </c>
      <c r="E79" s="659" t="s">
        <v>14846</v>
      </c>
      <c r="F79" s="666">
        <v>6</v>
      </c>
      <c r="G79" s="666">
        <v>8</v>
      </c>
      <c r="H79" s="667">
        <v>4</v>
      </c>
      <c r="I79" s="667">
        <v>7</v>
      </c>
      <c r="J79" s="659" t="s">
        <v>14706</v>
      </c>
      <c r="K79" s="658">
        <v>1981</v>
      </c>
      <c r="L79" s="658">
        <v>77</v>
      </c>
      <c r="M79" s="658" t="s">
        <v>14702</v>
      </c>
      <c r="N79" s="658">
        <v>20</v>
      </c>
      <c r="O79" s="658" t="s">
        <v>14703</v>
      </c>
      <c r="P79" s="658" t="s">
        <v>14703</v>
      </c>
      <c r="Q79" s="659" t="s">
        <v>14847</v>
      </c>
      <c r="R79" s="671">
        <f t="shared" si="2"/>
        <v>38.5</v>
      </c>
      <c r="S79" s="680">
        <f t="shared" si="3"/>
        <v>6.2188267394270129</v>
      </c>
      <c r="T79" s="667"/>
      <c r="U79" s="667"/>
    </row>
    <row r="80" spans="1:21" x14ac:dyDescent="0.2">
      <c r="A80" s="658" t="s">
        <v>14848</v>
      </c>
      <c r="B80" s="660">
        <v>9055</v>
      </c>
      <c r="C80" s="659" t="s">
        <v>14844</v>
      </c>
      <c r="D80" s="659" t="s">
        <v>14849</v>
      </c>
      <c r="E80" s="659" t="s">
        <v>14849</v>
      </c>
      <c r="F80" s="666">
        <v>7</v>
      </c>
      <c r="G80" s="666">
        <v>9</v>
      </c>
      <c r="H80" s="667">
        <v>5</v>
      </c>
      <c r="I80" s="667">
        <v>7</v>
      </c>
      <c r="J80" s="659" t="s">
        <v>14850</v>
      </c>
      <c r="K80" s="658">
        <v>1982</v>
      </c>
      <c r="L80" s="667">
        <v>78</v>
      </c>
      <c r="M80" s="658" t="s">
        <v>14702</v>
      </c>
      <c r="N80" s="658">
        <v>8</v>
      </c>
      <c r="O80" s="658" t="s">
        <v>14703</v>
      </c>
      <c r="P80" s="658" t="s">
        <v>14703</v>
      </c>
      <c r="Q80" s="659" t="s">
        <v>14851</v>
      </c>
      <c r="R80" s="671">
        <f t="shared" si="2"/>
        <v>48</v>
      </c>
      <c r="S80" s="680">
        <f t="shared" si="3"/>
        <v>7.7533424283765351</v>
      </c>
      <c r="T80" s="667"/>
      <c r="U80" s="667"/>
    </row>
    <row r="81" spans="1:21" ht="45" x14ac:dyDescent="0.2">
      <c r="A81" s="662" t="s">
        <v>14852</v>
      </c>
      <c r="B81" s="663">
        <v>9052</v>
      </c>
      <c r="C81" s="661" t="s">
        <v>14844</v>
      </c>
      <c r="D81" s="661" t="s">
        <v>14853</v>
      </c>
      <c r="E81" s="661" t="s">
        <v>14853</v>
      </c>
      <c r="F81" s="666">
        <v>6</v>
      </c>
      <c r="G81" s="666">
        <v>8</v>
      </c>
      <c r="H81" s="667">
        <v>5</v>
      </c>
      <c r="I81" s="667">
        <v>7</v>
      </c>
      <c r="J81" s="661" t="s">
        <v>14769</v>
      </c>
      <c r="K81" s="662">
        <v>1982</v>
      </c>
      <c r="L81" s="658">
        <v>79</v>
      </c>
      <c r="M81" s="662" t="s">
        <v>14702</v>
      </c>
      <c r="N81" s="662" t="s">
        <v>3486</v>
      </c>
      <c r="O81" s="662" t="s">
        <v>14703</v>
      </c>
      <c r="P81" s="658" t="s">
        <v>14702</v>
      </c>
      <c r="Q81" s="661" t="s">
        <v>14854</v>
      </c>
      <c r="R81" s="671">
        <f t="shared" si="2"/>
        <v>42</v>
      </c>
      <c r="S81" s="680">
        <f t="shared" si="3"/>
        <v>6.7841746248294683</v>
      </c>
      <c r="T81" s="667"/>
      <c r="U81" s="667"/>
    </row>
    <row r="82" spans="1:21" x14ac:dyDescent="0.2">
      <c r="A82" s="662" t="s">
        <v>14855</v>
      </c>
      <c r="B82" s="663">
        <v>9053</v>
      </c>
      <c r="C82" s="661" t="s">
        <v>14844</v>
      </c>
      <c r="D82" s="661" t="s">
        <v>14856</v>
      </c>
      <c r="E82" s="661" t="s">
        <v>14856</v>
      </c>
      <c r="F82" s="666">
        <v>6</v>
      </c>
      <c r="G82" s="666">
        <v>8</v>
      </c>
      <c r="H82" s="667">
        <v>6</v>
      </c>
      <c r="I82" s="667">
        <v>8</v>
      </c>
      <c r="J82" s="661" t="s">
        <v>14857</v>
      </c>
      <c r="K82" s="662">
        <v>1983</v>
      </c>
      <c r="L82" s="667">
        <v>80</v>
      </c>
      <c r="M82" s="662" t="s">
        <v>14702</v>
      </c>
      <c r="N82" s="662" t="s">
        <v>3486</v>
      </c>
      <c r="O82" s="662" t="s">
        <v>14703</v>
      </c>
      <c r="P82" s="658" t="s">
        <v>14702</v>
      </c>
      <c r="Q82" s="661" t="s">
        <v>14858</v>
      </c>
      <c r="R82" s="671">
        <f t="shared" si="2"/>
        <v>49</v>
      </c>
      <c r="S82" s="680">
        <f t="shared" si="3"/>
        <v>7.91487039563438</v>
      </c>
      <c r="T82" s="667"/>
      <c r="U82" s="667"/>
    </row>
    <row r="83" spans="1:21" x14ac:dyDescent="0.2">
      <c r="A83" s="662" t="s">
        <v>14859</v>
      </c>
      <c r="B83" s="663">
        <v>9054</v>
      </c>
      <c r="C83" s="661" t="s">
        <v>14844</v>
      </c>
      <c r="D83" s="661" t="s">
        <v>14860</v>
      </c>
      <c r="E83" s="661" t="s">
        <v>14860</v>
      </c>
      <c r="F83" s="666">
        <v>6</v>
      </c>
      <c r="G83" s="666">
        <v>8</v>
      </c>
      <c r="H83" s="667">
        <v>7</v>
      </c>
      <c r="I83" s="667">
        <v>9</v>
      </c>
      <c r="J83" s="661" t="s">
        <v>14747</v>
      </c>
      <c r="K83" s="662">
        <v>1983</v>
      </c>
      <c r="L83" s="658">
        <v>81</v>
      </c>
      <c r="M83" s="662" t="s">
        <v>14702</v>
      </c>
      <c r="N83" s="662" t="s">
        <v>3486</v>
      </c>
      <c r="O83" s="662" t="s">
        <v>14703</v>
      </c>
      <c r="P83" s="658" t="s">
        <v>14702</v>
      </c>
      <c r="Q83" s="661" t="s">
        <v>14861</v>
      </c>
      <c r="R83" s="671">
        <f t="shared" si="2"/>
        <v>56</v>
      </c>
      <c r="S83" s="680">
        <f t="shared" si="3"/>
        <v>9.0455661664392917</v>
      </c>
      <c r="T83" s="667"/>
      <c r="U83" s="667"/>
    </row>
    <row r="84" spans="1:21" ht="30" x14ac:dyDescent="0.2">
      <c r="A84" s="656" t="s">
        <v>14862</v>
      </c>
      <c r="B84" s="657">
        <v>9199</v>
      </c>
      <c r="C84" s="655" t="s">
        <v>14844</v>
      </c>
      <c r="D84" s="655" t="s">
        <v>14863</v>
      </c>
      <c r="E84" s="655" t="s">
        <v>14863</v>
      </c>
      <c r="F84" s="666">
        <v>6</v>
      </c>
      <c r="G84" s="666">
        <v>8</v>
      </c>
      <c r="H84" s="667">
        <v>5</v>
      </c>
      <c r="I84" s="667">
        <v>10</v>
      </c>
      <c r="J84" s="655" t="s">
        <v>14864</v>
      </c>
      <c r="K84" s="656">
        <v>1987</v>
      </c>
      <c r="L84" s="667">
        <v>82</v>
      </c>
      <c r="M84" s="662" t="s">
        <v>14702</v>
      </c>
      <c r="N84" s="662" t="s">
        <v>3486</v>
      </c>
      <c r="O84" s="662" t="s">
        <v>14703</v>
      </c>
      <c r="P84" s="658" t="s">
        <v>14703</v>
      </c>
      <c r="Q84" s="655" t="s">
        <v>14865</v>
      </c>
      <c r="R84" s="671">
        <f t="shared" si="2"/>
        <v>52.5</v>
      </c>
      <c r="S84" s="680">
        <f t="shared" si="3"/>
        <v>8.4802182810368354</v>
      </c>
      <c r="T84" s="667"/>
      <c r="U84" s="667"/>
    </row>
    <row r="85" spans="1:21" ht="30" x14ac:dyDescent="0.2">
      <c r="A85" s="658" t="s">
        <v>14866</v>
      </c>
      <c r="B85" s="660">
        <v>9075</v>
      </c>
      <c r="C85" s="659" t="s">
        <v>14844</v>
      </c>
      <c r="D85" s="659" t="s">
        <v>14867</v>
      </c>
      <c r="E85" s="659" t="s">
        <v>14867</v>
      </c>
      <c r="F85" s="666">
        <v>6</v>
      </c>
      <c r="G85" s="666">
        <v>8</v>
      </c>
      <c r="H85" s="667">
        <v>5</v>
      </c>
      <c r="I85" s="667">
        <v>7</v>
      </c>
      <c r="J85" s="659" t="s">
        <v>14769</v>
      </c>
      <c r="K85" s="658">
        <v>1983</v>
      </c>
      <c r="L85" s="658">
        <v>83</v>
      </c>
      <c r="M85" s="662" t="s">
        <v>14702</v>
      </c>
      <c r="N85" s="662" t="s">
        <v>3486</v>
      </c>
      <c r="O85" s="662" t="s">
        <v>14703</v>
      </c>
      <c r="P85" s="658" t="s">
        <v>14703</v>
      </c>
      <c r="Q85" s="659" t="s">
        <v>14868</v>
      </c>
      <c r="R85" s="671">
        <f t="shared" si="2"/>
        <v>42</v>
      </c>
      <c r="S85" s="680">
        <f t="shared" si="3"/>
        <v>6.7841746248294683</v>
      </c>
      <c r="T85" s="667"/>
      <c r="U85" s="667"/>
    </row>
    <row r="86" spans="1:21" x14ac:dyDescent="0.2">
      <c r="A86" s="658" t="s">
        <v>14869</v>
      </c>
      <c r="B86" s="660">
        <v>9152</v>
      </c>
      <c r="C86" s="659" t="s">
        <v>14844</v>
      </c>
      <c r="D86" s="659" t="s">
        <v>14870</v>
      </c>
      <c r="E86" s="659" t="s">
        <v>14870</v>
      </c>
      <c r="F86" s="666">
        <v>5</v>
      </c>
      <c r="G86" s="666">
        <v>10</v>
      </c>
      <c r="H86" s="667">
        <v>4</v>
      </c>
      <c r="I86" s="667">
        <v>8</v>
      </c>
      <c r="J86" s="659" t="s">
        <v>14871</v>
      </c>
      <c r="K86" s="658">
        <v>1985</v>
      </c>
      <c r="L86" s="667">
        <v>84</v>
      </c>
      <c r="M86" s="658" t="s">
        <v>14702</v>
      </c>
      <c r="N86" s="658">
        <v>8</v>
      </c>
      <c r="O86" s="658" t="s">
        <v>14703</v>
      </c>
      <c r="P86" s="658" t="s">
        <v>14703</v>
      </c>
      <c r="Q86" s="659" t="s">
        <v>6139</v>
      </c>
      <c r="R86" s="671">
        <f t="shared" si="2"/>
        <v>45</v>
      </c>
      <c r="S86" s="680">
        <f t="shared" si="3"/>
        <v>7.2687585266030021</v>
      </c>
      <c r="T86" s="667"/>
      <c r="U86" s="667"/>
    </row>
    <row r="87" spans="1:21" x14ac:dyDescent="0.2">
      <c r="A87" s="658" t="s">
        <v>14872</v>
      </c>
      <c r="B87" s="660">
        <v>9169</v>
      </c>
      <c r="C87" s="659" t="s">
        <v>14844</v>
      </c>
      <c r="D87" s="659" t="s">
        <v>14873</v>
      </c>
      <c r="E87" s="659" t="s">
        <v>14873</v>
      </c>
      <c r="F87" s="666">
        <v>5</v>
      </c>
      <c r="G87" s="666">
        <v>10</v>
      </c>
      <c r="H87" s="667">
        <v>8</v>
      </c>
      <c r="I87" s="667">
        <v>10</v>
      </c>
      <c r="J87" s="659" t="s">
        <v>14874</v>
      </c>
      <c r="K87" s="658">
        <v>1986</v>
      </c>
      <c r="L87" s="658">
        <v>85</v>
      </c>
      <c r="M87" s="658" t="s">
        <v>14702</v>
      </c>
      <c r="N87" s="658" t="s">
        <v>3486</v>
      </c>
      <c r="O87" s="658" t="s">
        <v>14702</v>
      </c>
      <c r="P87" s="658" t="s">
        <v>14703</v>
      </c>
      <c r="Q87" s="659" t="s">
        <v>14875</v>
      </c>
      <c r="R87" s="671">
        <f t="shared" si="2"/>
        <v>67.5</v>
      </c>
      <c r="S87" s="680">
        <f t="shared" si="3"/>
        <v>10.903137789904502</v>
      </c>
      <c r="T87" s="667"/>
      <c r="U87" s="667"/>
    </row>
    <row r="88" spans="1:21" ht="45" x14ac:dyDescent="0.2">
      <c r="A88" s="658" t="s">
        <v>14876</v>
      </c>
      <c r="B88" s="660">
        <v>9178</v>
      </c>
      <c r="C88" s="659" t="s">
        <v>14844</v>
      </c>
      <c r="D88" s="659" t="s">
        <v>14877</v>
      </c>
      <c r="E88" s="659" t="s">
        <v>14877</v>
      </c>
      <c r="F88" s="666">
        <v>5</v>
      </c>
      <c r="G88" s="666">
        <v>10</v>
      </c>
      <c r="H88" s="667">
        <v>10</v>
      </c>
      <c r="I88" s="667">
        <v>12</v>
      </c>
      <c r="J88" s="659" t="s">
        <v>14713</v>
      </c>
      <c r="K88" s="658">
        <v>1986</v>
      </c>
      <c r="L88" s="667">
        <v>86</v>
      </c>
      <c r="M88" s="658" t="s">
        <v>14702</v>
      </c>
      <c r="N88" s="658">
        <v>8</v>
      </c>
      <c r="O88" s="658" t="s">
        <v>14703</v>
      </c>
      <c r="P88" s="658" t="s">
        <v>14703</v>
      </c>
      <c r="Q88" s="659" t="s">
        <v>14878</v>
      </c>
      <c r="R88" s="671">
        <f t="shared" si="2"/>
        <v>82.5</v>
      </c>
      <c r="S88" s="680">
        <f t="shared" si="3"/>
        <v>13.32605729877217</v>
      </c>
      <c r="T88" s="667"/>
      <c r="U88" s="667"/>
    </row>
    <row r="89" spans="1:21" ht="30" x14ac:dyDescent="0.2">
      <c r="A89" s="658" t="s">
        <v>14879</v>
      </c>
      <c r="B89" s="660">
        <v>9181</v>
      </c>
      <c r="C89" s="659" t="s">
        <v>14844</v>
      </c>
      <c r="D89" s="659" t="s">
        <v>14880</v>
      </c>
      <c r="E89" s="659" t="s">
        <v>14880</v>
      </c>
      <c r="F89" s="666">
        <v>4</v>
      </c>
      <c r="G89" s="666">
        <v>6</v>
      </c>
      <c r="H89" s="667">
        <v>8</v>
      </c>
      <c r="I89" s="667">
        <v>10</v>
      </c>
      <c r="J89" s="659" t="s">
        <v>14769</v>
      </c>
      <c r="K89" s="658">
        <v>1986</v>
      </c>
      <c r="L89" s="658">
        <v>87</v>
      </c>
      <c r="M89" s="658" t="s">
        <v>14702</v>
      </c>
      <c r="N89" s="658">
        <v>8</v>
      </c>
      <c r="O89" s="658" t="s">
        <v>14703</v>
      </c>
      <c r="P89" s="658" t="s">
        <v>14703</v>
      </c>
      <c r="Q89" s="659" t="s">
        <v>14881</v>
      </c>
      <c r="R89" s="671">
        <f t="shared" si="2"/>
        <v>45</v>
      </c>
      <c r="S89" s="680">
        <f t="shared" si="3"/>
        <v>7.2687585266030021</v>
      </c>
      <c r="T89" s="667"/>
      <c r="U89" s="667"/>
    </row>
    <row r="90" spans="1:21" x14ac:dyDescent="0.2">
      <c r="A90" s="658" t="s">
        <v>14882</v>
      </c>
      <c r="B90" s="660">
        <v>9187</v>
      </c>
      <c r="C90" s="659" t="s">
        <v>14844</v>
      </c>
      <c r="D90" s="659" t="s">
        <v>14883</v>
      </c>
      <c r="E90" s="659" t="s">
        <v>14883</v>
      </c>
      <c r="F90" s="666">
        <v>6</v>
      </c>
      <c r="G90" s="666">
        <v>8</v>
      </c>
      <c r="H90" s="667">
        <v>8</v>
      </c>
      <c r="I90" s="667">
        <v>10</v>
      </c>
      <c r="J90" s="659" t="s">
        <v>14884</v>
      </c>
      <c r="K90" s="658">
        <v>1987</v>
      </c>
      <c r="L90" s="667">
        <v>88</v>
      </c>
      <c r="M90" s="658" t="s">
        <v>14702</v>
      </c>
      <c r="N90" s="658">
        <v>6</v>
      </c>
      <c r="O90" s="658" t="s">
        <v>14703</v>
      </c>
      <c r="P90" s="658" t="s">
        <v>14703</v>
      </c>
      <c r="R90" s="671">
        <f t="shared" si="2"/>
        <v>63</v>
      </c>
      <c r="S90" s="680">
        <f t="shared" si="3"/>
        <v>10.176261937244202</v>
      </c>
      <c r="T90" s="667"/>
      <c r="U90" s="667"/>
    </row>
    <row r="91" spans="1:21" ht="30" x14ac:dyDescent="0.2">
      <c r="A91" s="662" t="s">
        <v>14886</v>
      </c>
      <c r="B91" s="663"/>
      <c r="C91" s="661" t="s">
        <v>14885</v>
      </c>
      <c r="D91" s="661" t="s">
        <v>14887</v>
      </c>
      <c r="E91" s="661" t="s">
        <v>14887</v>
      </c>
      <c r="F91" s="666">
        <v>5</v>
      </c>
      <c r="G91" s="666">
        <v>8</v>
      </c>
      <c r="H91" s="667">
        <v>6</v>
      </c>
      <c r="I91" s="667">
        <v>9</v>
      </c>
      <c r="J91" s="661" t="s">
        <v>14884</v>
      </c>
      <c r="K91" s="662">
        <v>1982</v>
      </c>
      <c r="L91" s="658">
        <v>89</v>
      </c>
      <c r="M91" s="662" t="s">
        <v>14702</v>
      </c>
      <c r="N91" s="662">
        <v>6</v>
      </c>
      <c r="O91" s="662" t="s">
        <v>14703</v>
      </c>
      <c r="P91" s="658" t="s">
        <v>14702</v>
      </c>
      <c r="Q91" s="661" t="s">
        <v>14888</v>
      </c>
      <c r="R91" s="671">
        <f t="shared" si="2"/>
        <v>48.75</v>
      </c>
      <c r="S91" s="680">
        <f t="shared" si="3"/>
        <v>7.8744884038199183</v>
      </c>
      <c r="T91" s="667"/>
      <c r="U91" s="667"/>
    </row>
    <row r="92" spans="1:21" ht="30" x14ac:dyDescent="0.2">
      <c r="A92" s="662" t="s">
        <v>14889</v>
      </c>
      <c r="B92" s="663"/>
      <c r="C92" s="661" t="s">
        <v>14885</v>
      </c>
      <c r="D92" s="661" t="s">
        <v>14890</v>
      </c>
      <c r="E92" s="661" t="s">
        <v>14890</v>
      </c>
      <c r="F92" s="666">
        <v>5</v>
      </c>
      <c r="G92" s="666">
        <v>8</v>
      </c>
      <c r="H92" s="667">
        <v>5</v>
      </c>
      <c r="I92" s="667">
        <v>7</v>
      </c>
      <c r="J92" s="661" t="s">
        <v>14884</v>
      </c>
      <c r="K92" s="662">
        <v>1982</v>
      </c>
      <c r="L92" s="667">
        <v>90</v>
      </c>
      <c r="M92" s="662" t="s">
        <v>14702</v>
      </c>
      <c r="N92" s="662">
        <v>5</v>
      </c>
      <c r="O92" s="662" t="s">
        <v>14703</v>
      </c>
      <c r="P92" s="658" t="s">
        <v>14702</v>
      </c>
      <c r="Q92" s="661" t="s">
        <v>14891</v>
      </c>
      <c r="R92" s="671">
        <f t="shared" si="2"/>
        <v>39</v>
      </c>
      <c r="S92" s="680">
        <f t="shared" si="3"/>
        <v>6.2995907230559345</v>
      </c>
      <c r="T92" s="667"/>
      <c r="U92" s="667"/>
    </row>
    <row r="93" spans="1:21" ht="30" x14ac:dyDescent="0.2">
      <c r="A93" s="662" t="s">
        <v>14892</v>
      </c>
      <c r="B93" s="663"/>
      <c r="C93" s="661" t="s">
        <v>14885</v>
      </c>
      <c r="D93" s="661" t="s">
        <v>14893</v>
      </c>
      <c r="E93" s="661" t="s">
        <v>14893</v>
      </c>
      <c r="F93" s="668">
        <v>6</v>
      </c>
      <c r="G93" s="668">
        <v>6</v>
      </c>
      <c r="H93" s="667">
        <v>5</v>
      </c>
      <c r="I93" s="667">
        <v>9</v>
      </c>
      <c r="J93" s="661" t="s">
        <v>14884</v>
      </c>
      <c r="K93" s="662">
        <v>1982</v>
      </c>
      <c r="L93" s="658">
        <v>91</v>
      </c>
      <c r="M93" s="662" t="s">
        <v>14702</v>
      </c>
      <c r="N93" s="662">
        <v>6</v>
      </c>
      <c r="O93" s="662" t="s">
        <v>14703</v>
      </c>
      <c r="P93" s="658" t="s">
        <v>14702</v>
      </c>
      <c r="Q93" s="661" t="s">
        <v>14894</v>
      </c>
      <c r="R93" s="671">
        <f t="shared" si="2"/>
        <v>42</v>
      </c>
      <c r="S93" s="680">
        <f t="shared" si="3"/>
        <v>6.7841746248294683</v>
      </c>
      <c r="T93" s="667"/>
      <c r="U93" s="667"/>
    </row>
    <row r="94" spans="1:21" ht="45" x14ac:dyDescent="0.2">
      <c r="A94" s="662" t="s">
        <v>14895</v>
      </c>
      <c r="B94" s="663"/>
      <c r="C94" s="661" t="s">
        <v>14885</v>
      </c>
      <c r="D94" s="661" t="s">
        <v>14896</v>
      </c>
      <c r="E94" s="661" t="s">
        <v>14896</v>
      </c>
      <c r="F94" s="668">
        <v>5</v>
      </c>
      <c r="G94" s="668">
        <v>5</v>
      </c>
      <c r="H94" s="667">
        <v>6</v>
      </c>
      <c r="I94" s="667">
        <v>10</v>
      </c>
      <c r="J94" s="661" t="s">
        <v>14884</v>
      </c>
      <c r="K94" s="662">
        <v>1983</v>
      </c>
      <c r="L94" s="667">
        <v>92</v>
      </c>
      <c r="M94" s="662" t="s">
        <v>14702</v>
      </c>
      <c r="N94" s="662">
        <v>5</v>
      </c>
      <c r="O94" s="662" t="s">
        <v>14703</v>
      </c>
      <c r="P94" s="658" t="s">
        <v>14702</v>
      </c>
      <c r="Q94" s="661" t="s">
        <v>14897</v>
      </c>
      <c r="R94" s="671">
        <f t="shared" si="2"/>
        <v>40</v>
      </c>
      <c r="S94" s="680">
        <f t="shared" si="3"/>
        <v>6.4611186903137794</v>
      </c>
      <c r="T94" s="667"/>
      <c r="U94" s="667"/>
    </row>
    <row r="95" spans="1:21" s="656" customFormat="1" x14ac:dyDescent="0.2">
      <c r="A95" s="656" t="s">
        <v>14898</v>
      </c>
      <c r="B95" s="657">
        <v>9201</v>
      </c>
      <c r="C95" s="655" t="s">
        <v>14844</v>
      </c>
      <c r="D95" s="655" t="s">
        <v>14899</v>
      </c>
      <c r="E95" s="655" t="s">
        <v>14899</v>
      </c>
      <c r="F95" s="666">
        <v>5</v>
      </c>
      <c r="G95" s="666">
        <v>6</v>
      </c>
      <c r="H95" s="667">
        <v>5</v>
      </c>
      <c r="I95" s="667">
        <v>9</v>
      </c>
      <c r="J95" s="655" t="s">
        <v>14900</v>
      </c>
      <c r="K95" s="656">
        <v>1987</v>
      </c>
      <c r="L95" s="658">
        <v>93</v>
      </c>
      <c r="M95" s="656" t="s">
        <v>14702</v>
      </c>
      <c r="N95" s="656">
        <v>6</v>
      </c>
      <c r="O95" s="656" t="s">
        <v>14703</v>
      </c>
      <c r="P95" s="658" t="s">
        <v>14703</v>
      </c>
      <c r="Q95" s="655" t="s">
        <v>14901</v>
      </c>
      <c r="R95" s="671">
        <f t="shared" si="2"/>
        <v>38.5</v>
      </c>
      <c r="S95" s="680">
        <f t="shared" si="3"/>
        <v>6.2188267394270129</v>
      </c>
      <c r="T95" s="667"/>
      <c r="U95" s="667"/>
    </row>
    <row r="96" spans="1:21" x14ac:dyDescent="0.2">
      <c r="A96" s="658" t="s">
        <v>14902</v>
      </c>
      <c r="B96" s="660">
        <v>9202</v>
      </c>
      <c r="C96" s="659" t="s">
        <v>14844</v>
      </c>
      <c r="D96" s="659" t="s">
        <v>14903</v>
      </c>
      <c r="E96" s="659" t="s">
        <v>15123</v>
      </c>
      <c r="F96" s="666">
        <v>3</v>
      </c>
      <c r="G96" s="666">
        <v>5</v>
      </c>
      <c r="H96" s="667">
        <v>5</v>
      </c>
      <c r="I96" s="667">
        <v>7</v>
      </c>
      <c r="J96" s="659" t="s">
        <v>15113</v>
      </c>
      <c r="K96" s="658">
        <v>1987</v>
      </c>
      <c r="L96" s="667">
        <v>94</v>
      </c>
      <c r="M96" s="658" t="s">
        <v>14702</v>
      </c>
      <c r="N96" s="658" t="s">
        <v>3486</v>
      </c>
      <c r="O96" s="658" t="s">
        <v>14703</v>
      </c>
      <c r="P96" s="658" t="s">
        <v>14703</v>
      </c>
      <c r="Q96" s="659" t="s">
        <v>14904</v>
      </c>
      <c r="R96" s="671">
        <f t="shared" si="2"/>
        <v>24</v>
      </c>
      <c r="S96" s="680">
        <f t="shared" si="3"/>
        <v>3.8766712141882675</v>
      </c>
      <c r="T96" s="667"/>
      <c r="U96" s="667"/>
    </row>
    <row r="97" spans="1:21" x14ac:dyDescent="0.2">
      <c r="A97" s="658" t="s">
        <v>14902</v>
      </c>
      <c r="B97" s="660">
        <v>9202</v>
      </c>
      <c r="C97" s="659" t="s">
        <v>14844</v>
      </c>
      <c r="D97" s="659" t="s">
        <v>14903</v>
      </c>
      <c r="E97" s="659" t="s">
        <v>15133</v>
      </c>
      <c r="F97" s="666">
        <v>4</v>
      </c>
      <c r="G97" s="666">
        <v>6</v>
      </c>
      <c r="H97" s="667">
        <v>6</v>
      </c>
      <c r="I97" s="667">
        <v>9</v>
      </c>
      <c r="J97" s="659" t="s">
        <v>15134</v>
      </c>
      <c r="K97" s="658">
        <v>1987</v>
      </c>
      <c r="L97" s="658">
        <v>95</v>
      </c>
      <c r="M97" s="658" t="s">
        <v>14702</v>
      </c>
      <c r="N97" s="658" t="s">
        <v>3486</v>
      </c>
      <c r="O97" s="658" t="s">
        <v>14703</v>
      </c>
      <c r="P97" s="658" t="s">
        <v>14703</v>
      </c>
      <c r="Q97" s="659" t="s">
        <v>14904</v>
      </c>
      <c r="R97" s="671">
        <f t="shared" si="2"/>
        <v>37.5</v>
      </c>
      <c r="S97" s="680">
        <f t="shared" si="3"/>
        <v>6.057298772169168</v>
      </c>
      <c r="T97" s="667"/>
      <c r="U97" s="667"/>
    </row>
    <row r="98" spans="1:21" x14ac:dyDescent="0.2">
      <c r="A98" s="658" t="s">
        <v>14902</v>
      </c>
      <c r="B98" s="660">
        <v>9202</v>
      </c>
      <c r="C98" s="659" t="s">
        <v>14844</v>
      </c>
      <c r="D98" s="659" t="s">
        <v>14903</v>
      </c>
      <c r="E98" s="659" t="s">
        <v>15132</v>
      </c>
      <c r="F98" s="666">
        <v>4</v>
      </c>
      <c r="G98" s="666">
        <v>6</v>
      </c>
      <c r="H98" s="667">
        <v>8</v>
      </c>
      <c r="I98" s="667">
        <v>12</v>
      </c>
      <c r="J98" s="659" t="s">
        <v>14937</v>
      </c>
      <c r="K98" s="658">
        <v>1987</v>
      </c>
      <c r="L98" s="667">
        <v>96</v>
      </c>
      <c r="M98" s="658" t="s">
        <v>14702</v>
      </c>
      <c r="N98" s="658" t="s">
        <v>3486</v>
      </c>
      <c r="O98" s="658" t="s">
        <v>14703</v>
      </c>
      <c r="P98" s="658" t="s">
        <v>14703</v>
      </c>
      <c r="Q98" s="659" t="s">
        <v>14904</v>
      </c>
      <c r="R98" s="671">
        <f t="shared" si="2"/>
        <v>50</v>
      </c>
      <c r="S98" s="680">
        <f t="shared" si="3"/>
        <v>8.076398362892224</v>
      </c>
      <c r="T98" s="667"/>
      <c r="U98" s="667"/>
    </row>
    <row r="99" spans="1:21" x14ac:dyDescent="0.2">
      <c r="A99" s="658" t="s">
        <v>14902</v>
      </c>
      <c r="B99" s="660">
        <v>9202</v>
      </c>
      <c r="C99" s="659" t="s">
        <v>14844</v>
      </c>
      <c r="D99" s="659" t="s">
        <v>14903</v>
      </c>
      <c r="E99" s="659" t="s">
        <v>15131</v>
      </c>
      <c r="F99" s="666">
        <v>4</v>
      </c>
      <c r="G99" s="666">
        <v>5</v>
      </c>
      <c r="H99" s="667">
        <v>5</v>
      </c>
      <c r="I99" s="667">
        <v>6</v>
      </c>
      <c r="J99" s="659" t="s">
        <v>15135</v>
      </c>
      <c r="K99" s="658">
        <v>1987</v>
      </c>
      <c r="L99" s="658">
        <v>97</v>
      </c>
      <c r="M99" s="658" t="s">
        <v>14702</v>
      </c>
      <c r="N99" s="658" t="s">
        <v>3486</v>
      </c>
      <c r="O99" s="658" t="s">
        <v>14703</v>
      </c>
      <c r="P99" s="658" t="s">
        <v>14703</v>
      </c>
      <c r="Q99" s="659" t="s">
        <v>14904</v>
      </c>
      <c r="R99" s="671">
        <f t="shared" si="2"/>
        <v>24.75</v>
      </c>
      <c r="S99" s="680">
        <f t="shared" si="3"/>
        <v>3.9978171896316508</v>
      </c>
      <c r="T99" s="667"/>
      <c r="U99" s="667"/>
    </row>
    <row r="100" spans="1:21" x14ac:dyDescent="0.2">
      <c r="A100" s="658" t="s">
        <v>14902</v>
      </c>
      <c r="B100" s="660">
        <v>9202</v>
      </c>
      <c r="C100" s="659" t="s">
        <v>14844</v>
      </c>
      <c r="D100" s="659" t="s">
        <v>14903</v>
      </c>
      <c r="E100" s="659" t="s">
        <v>15130</v>
      </c>
      <c r="F100" s="666">
        <v>4</v>
      </c>
      <c r="G100" s="666">
        <v>6</v>
      </c>
      <c r="H100" s="667">
        <v>5</v>
      </c>
      <c r="I100" s="667">
        <v>7</v>
      </c>
      <c r="J100" s="659" t="s">
        <v>15136</v>
      </c>
      <c r="K100" s="658">
        <v>1987</v>
      </c>
      <c r="L100" s="667">
        <v>98</v>
      </c>
      <c r="M100" s="658" t="s">
        <v>14702</v>
      </c>
      <c r="N100" s="658" t="s">
        <v>3486</v>
      </c>
      <c r="O100" s="658" t="s">
        <v>14703</v>
      </c>
      <c r="P100" s="658" t="s">
        <v>14703</v>
      </c>
      <c r="Q100" s="659" t="s">
        <v>14904</v>
      </c>
      <c r="R100" s="671">
        <f t="shared" si="2"/>
        <v>30</v>
      </c>
      <c r="S100" s="680">
        <f t="shared" si="3"/>
        <v>4.8458390177353348</v>
      </c>
      <c r="T100" s="667"/>
      <c r="U100" s="667"/>
    </row>
    <row r="101" spans="1:21" x14ac:dyDescent="0.2">
      <c r="A101" s="658" t="s">
        <v>14902</v>
      </c>
      <c r="B101" s="660">
        <v>9202</v>
      </c>
      <c r="C101" s="659" t="s">
        <v>14844</v>
      </c>
      <c r="D101" s="659" t="s">
        <v>14903</v>
      </c>
      <c r="E101" s="659" t="s">
        <v>15129</v>
      </c>
      <c r="F101" s="666">
        <v>6</v>
      </c>
      <c r="G101" s="666">
        <v>8</v>
      </c>
      <c r="H101" s="667">
        <v>5</v>
      </c>
      <c r="I101" s="667">
        <v>7</v>
      </c>
      <c r="J101" s="659" t="s">
        <v>15137</v>
      </c>
      <c r="K101" s="658">
        <v>1987</v>
      </c>
      <c r="L101" s="658">
        <v>99</v>
      </c>
      <c r="M101" s="658" t="s">
        <v>14702</v>
      </c>
      <c r="N101" s="658" t="s">
        <v>3486</v>
      </c>
      <c r="O101" s="658" t="s">
        <v>14703</v>
      </c>
      <c r="P101" s="658" t="s">
        <v>14703</v>
      </c>
      <c r="Q101" s="659" t="s">
        <v>14904</v>
      </c>
      <c r="R101" s="671">
        <f t="shared" si="2"/>
        <v>42</v>
      </c>
      <c r="S101" s="680">
        <f t="shared" si="3"/>
        <v>6.7841746248294683</v>
      </c>
      <c r="T101" s="667"/>
      <c r="U101" s="667"/>
    </row>
    <row r="102" spans="1:21" x14ac:dyDescent="0.2">
      <c r="A102" s="658" t="s">
        <v>14902</v>
      </c>
      <c r="B102" s="660">
        <v>9202</v>
      </c>
      <c r="C102" s="659" t="s">
        <v>14844</v>
      </c>
      <c r="D102" s="659" t="s">
        <v>14903</v>
      </c>
      <c r="E102" s="659" t="s">
        <v>15128</v>
      </c>
      <c r="F102" s="666">
        <v>3</v>
      </c>
      <c r="G102" s="666">
        <v>6</v>
      </c>
      <c r="H102" s="667">
        <v>4</v>
      </c>
      <c r="I102" s="667">
        <v>6</v>
      </c>
      <c r="J102" s="659" t="s">
        <v>14960</v>
      </c>
      <c r="K102" s="658">
        <v>1987</v>
      </c>
      <c r="L102" s="667">
        <v>100</v>
      </c>
      <c r="M102" s="658" t="s">
        <v>14702</v>
      </c>
      <c r="N102" s="658" t="s">
        <v>3486</v>
      </c>
      <c r="O102" s="658" t="s">
        <v>14703</v>
      </c>
      <c r="P102" s="658" t="s">
        <v>14703</v>
      </c>
      <c r="Q102" s="659" t="s">
        <v>14904</v>
      </c>
      <c r="R102" s="671">
        <f t="shared" si="2"/>
        <v>22.5</v>
      </c>
      <c r="S102" s="680">
        <f t="shared" si="3"/>
        <v>3.6343792633015011</v>
      </c>
      <c r="T102" s="667"/>
      <c r="U102" s="667"/>
    </row>
    <row r="103" spans="1:21" x14ac:dyDescent="0.2">
      <c r="A103" s="658" t="s">
        <v>14902</v>
      </c>
      <c r="B103" s="660">
        <v>9202</v>
      </c>
      <c r="C103" s="659" t="s">
        <v>14844</v>
      </c>
      <c r="D103" s="659" t="s">
        <v>14903</v>
      </c>
      <c r="E103" s="659" t="s">
        <v>15127</v>
      </c>
      <c r="F103" s="666">
        <v>4</v>
      </c>
      <c r="G103" s="666">
        <v>6</v>
      </c>
      <c r="H103" s="667">
        <v>6</v>
      </c>
      <c r="I103" s="667">
        <v>9</v>
      </c>
      <c r="J103" s="659" t="s">
        <v>15138</v>
      </c>
      <c r="K103" s="658">
        <v>1987</v>
      </c>
      <c r="L103" s="658">
        <v>101</v>
      </c>
      <c r="M103" s="658" t="s">
        <v>14702</v>
      </c>
      <c r="N103" s="658" t="s">
        <v>3486</v>
      </c>
      <c r="O103" s="658" t="s">
        <v>14703</v>
      </c>
      <c r="P103" s="658" t="s">
        <v>14703</v>
      </c>
      <c r="Q103" s="659" t="s">
        <v>14904</v>
      </c>
      <c r="R103" s="671">
        <f t="shared" si="2"/>
        <v>37.5</v>
      </c>
      <c r="S103" s="680">
        <f t="shared" si="3"/>
        <v>6.057298772169168</v>
      </c>
      <c r="T103" s="667"/>
      <c r="U103" s="667"/>
    </row>
    <row r="104" spans="1:21" x14ac:dyDescent="0.2">
      <c r="A104" s="658" t="s">
        <v>14902</v>
      </c>
      <c r="B104" s="660">
        <v>9202</v>
      </c>
      <c r="C104" s="659" t="s">
        <v>14844</v>
      </c>
      <c r="D104" s="659" t="s">
        <v>14903</v>
      </c>
      <c r="E104" s="659" t="s">
        <v>15126</v>
      </c>
      <c r="F104" s="666">
        <v>5</v>
      </c>
      <c r="G104" s="666">
        <v>8</v>
      </c>
      <c r="H104" s="667">
        <v>4</v>
      </c>
      <c r="I104" s="667">
        <v>6</v>
      </c>
      <c r="J104" s="659" t="s">
        <v>14796</v>
      </c>
      <c r="K104" s="658">
        <v>1987</v>
      </c>
      <c r="L104" s="667">
        <v>102</v>
      </c>
      <c r="M104" s="658" t="s">
        <v>14702</v>
      </c>
      <c r="N104" s="658" t="s">
        <v>3486</v>
      </c>
      <c r="O104" s="658" t="s">
        <v>14703</v>
      </c>
      <c r="P104" s="658" t="s">
        <v>14703</v>
      </c>
      <c r="Q104" s="659" t="s">
        <v>14904</v>
      </c>
      <c r="R104" s="671">
        <f t="shared" si="2"/>
        <v>32.5</v>
      </c>
      <c r="S104" s="680">
        <f t="shared" si="3"/>
        <v>5.2496589358799453</v>
      </c>
      <c r="T104" s="667"/>
      <c r="U104" s="667"/>
    </row>
    <row r="105" spans="1:21" x14ac:dyDescent="0.2">
      <c r="A105" s="658" t="s">
        <v>14902</v>
      </c>
      <c r="B105" s="660">
        <v>9202</v>
      </c>
      <c r="C105" s="659" t="s">
        <v>14844</v>
      </c>
      <c r="D105" s="659" t="s">
        <v>14903</v>
      </c>
      <c r="E105" s="659" t="s">
        <v>15125</v>
      </c>
      <c r="F105" s="666">
        <v>4</v>
      </c>
      <c r="G105" s="666">
        <v>6</v>
      </c>
      <c r="H105" s="667">
        <v>8</v>
      </c>
      <c r="I105" s="667">
        <v>10</v>
      </c>
      <c r="J105" s="659" t="s">
        <v>15111</v>
      </c>
      <c r="K105" s="658">
        <v>1987</v>
      </c>
      <c r="L105" s="658">
        <v>103</v>
      </c>
      <c r="M105" s="658" t="s">
        <v>14702</v>
      </c>
      <c r="N105" s="658" t="s">
        <v>3486</v>
      </c>
      <c r="O105" s="658" t="s">
        <v>14703</v>
      </c>
      <c r="P105" s="658" t="s">
        <v>14703</v>
      </c>
      <c r="Q105" s="659" t="s">
        <v>14904</v>
      </c>
      <c r="R105" s="671">
        <f t="shared" si="2"/>
        <v>45</v>
      </c>
      <c r="S105" s="680">
        <f t="shared" si="3"/>
        <v>7.2687585266030021</v>
      </c>
      <c r="T105" s="667"/>
      <c r="U105" s="667"/>
    </row>
    <row r="106" spans="1:21" ht="30" x14ac:dyDescent="0.2">
      <c r="A106" s="658" t="s">
        <v>14902</v>
      </c>
      <c r="B106" s="660">
        <v>9202</v>
      </c>
      <c r="C106" s="659" t="s">
        <v>14844</v>
      </c>
      <c r="D106" s="659" t="s">
        <v>14903</v>
      </c>
      <c r="E106" s="659" t="s">
        <v>15124</v>
      </c>
      <c r="F106" s="666">
        <v>4</v>
      </c>
      <c r="G106" s="666">
        <v>6</v>
      </c>
      <c r="H106" s="667">
        <v>4</v>
      </c>
      <c r="I106" s="667">
        <v>8</v>
      </c>
      <c r="J106" s="659" t="s">
        <v>15118</v>
      </c>
      <c r="K106" s="658">
        <v>1987</v>
      </c>
      <c r="L106" s="667">
        <v>104</v>
      </c>
      <c r="M106" s="658" t="s">
        <v>14702</v>
      </c>
      <c r="N106" s="658" t="s">
        <v>3486</v>
      </c>
      <c r="O106" s="658" t="s">
        <v>14703</v>
      </c>
      <c r="P106" s="658" t="s">
        <v>14703</v>
      </c>
      <c r="Q106" s="659" t="s">
        <v>14904</v>
      </c>
      <c r="R106" s="671">
        <f t="shared" si="2"/>
        <v>30</v>
      </c>
      <c r="S106" s="680">
        <f t="shared" si="3"/>
        <v>4.8458390177353348</v>
      </c>
      <c r="T106" s="667"/>
      <c r="U106" s="667"/>
    </row>
    <row r="107" spans="1:21" ht="30" x14ac:dyDescent="0.2">
      <c r="A107" s="658" t="s">
        <v>14905</v>
      </c>
      <c r="B107" s="660">
        <v>9226</v>
      </c>
      <c r="C107" s="659" t="s">
        <v>14844</v>
      </c>
      <c r="D107" s="659" t="s">
        <v>14906</v>
      </c>
      <c r="E107" s="659" t="s">
        <v>15139</v>
      </c>
      <c r="F107" s="666">
        <v>6</v>
      </c>
      <c r="G107" s="666">
        <v>8</v>
      </c>
      <c r="H107" s="667">
        <v>8</v>
      </c>
      <c r="I107" s="667">
        <v>12</v>
      </c>
      <c r="J107" s="659" t="s">
        <v>15110</v>
      </c>
      <c r="K107" s="658">
        <v>1988</v>
      </c>
      <c r="L107" s="658">
        <v>105</v>
      </c>
      <c r="M107" s="658" t="s">
        <v>14702</v>
      </c>
      <c r="N107" s="658" t="s">
        <v>3486</v>
      </c>
      <c r="O107" s="658" t="s">
        <v>14703</v>
      </c>
      <c r="P107" s="658" t="s">
        <v>14703</v>
      </c>
      <c r="Q107" s="659" t="s">
        <v>14907</v>
      </c>
      <c r="R107" s="671">
        <f t="shared" si="2"/>
        <v>70</v>
      </c>
      <c r="S107" s="680">
        <f t="shared" si="3"/>
        <v>11.306957708049113</v>
      </c>
      <c r="T107" s="667"/>
      <c r="U107" s="667"/>
    </row>
    <row r="108" spans="1:21" ht="30" x14ac:dyDescent="0.2">
      <c r="A108" s="658" t="s">
        <v>14905</v>
      </c>
      <c r="B108" s="660">
        <v>9226</v>
      </c>
      <c r="C108" s="659" t="s">
        <v>14844</v>
      </c>
      <c r="D108" s="659" t="s">
        <v>14906</v>
      </c>
      <c r="E108" s="659" t="s">
        <v>15146</v>
      </c>
      <c r="F108" s="666">
        <v>3</v>
      </c>
      <c r="G108" s="666">
        <v>5</v>
      </c>
      <c r="H108" s="667">
        <v>15</v>
      </c>
      <c r="I108" s="667">
        <v>20</v>
      </c>
      <c r="J108" s="659" t="s">
        <v>14960</v>
      </c>
      <c r="K108" s="658">
        <v>1988</v>
      </c>
      <c r="L108" s="667">
        <v>106</v>
      </c>
      <c r="M108" s="658" t="s">
        <v>14702</v>
      </c>
      <c r="N108" s="658" t="s">
        <v>3486</v>
      </c>
      <c r="O108" s="658" t="s">
        <v>14703</v>
      </c>
      <c r="P108" s="658" t="s">
        <v>14703</v>
      </c>
      <c r="Q108" s="659" t="s">
        <v>14907</v>
      </c>
      <c r="R108" s="671">
        <f t="shared" si="2"/>
        <v>70</v>
      </c>
      <c r="S108" s="680">
        <f t="shared" si="3"/>
        <v>11.306957708049113</v>
      </c>
      <c r="T108" s="667"/>
      <c r="U108" s="667"/>
    </row>
    <row r="109" spans="1:21" ht="30" x14ac:dyDescent="0.2">
      <c r="A109" s="658" t="s">
        <v>14905</v>
      </c>
      <c r="B109" s="660">
        <v>9226</v>
      </c>
      <c r="C109" s="659" t="s">
        <v>14844</v>
      </c>
      <c r="D109" s="659" t="s">
        <v>14906</v>
      </c>
      <c r="E109" s="659" t="s">
        <v>15145</v>
      </c>
      <c r="F109" s="666">
        <v>6</v>
      </c>
      <c r="G109" s="666">
        <v>8</v>
      </c>
      <c r="H109" s="667">
        <v>8</v>
      </c>
      <c r="I109" s="667">
        <v>12</v>
      </c>
      <c r="J109" s="659" t="s">
        <v>15147</v>
      </c>
      <c r="K109" s="658">
        <v>1988</v>
      </c>
      <c r="L109" s="658">
        <v>107</v>
      </c>
      <c r="M109" s="658" t="s">
        <v>14702</v>
      </c>
      <c r="N109" s="658" t="s">
        <v>3486</v>
      </c>
      <c r="O109" s="658" t="s">
        <v>14703</v>
      </c>
      <c r="P109" s="658" t="s">
        <v>14703</v>
      </c>
      <c r="Q109" s="659" t="s">
        <v>14907</v>
      </c>
      <c r="R109" s="671">
        <f t="shared" si="2"/>
        <v>70</v>
      </c>
      <c r="S109" s="680">
        <f t="shared" si="3"/>
        <v>11.306957708049113</v>
      </c>
      <c r="T109" s="667"/>
      <c r="U109" s="667"/>
    </row>
    <row r="110" spans="1:21" ht="30" x14ac:dyDescent="0.2">
      <c r="A110" s="658" t="s">
        <v>14905</v>
      </c>
      <c r="B110" s="660">
        <v>9226</v>
      </c>
      <c r="C110" s="659" t="s">
        <v>14844</v>
      </c>
      <c r="D110" s="659" t="s">
        <v>14906</v>
      </c>
      <c r="E110" s="659" t="s">
        <v>15144</v>
      </c>
      <c r="F110" s="666">
        <v>4</v>
      </c>
      <c r="G110" s="666">
        <v>8</v>
      </c>
      <c r="H110" s="667">
        <v>6</v>
      </c>
      <c r="I110" s="667">
        <v>7</v>
      </c>
      <c r="J110" s="659" t="s">
        <v>15106</v>
      </c>
      <c r="K110" s="658">
        <v>1988</v>
      </c>
      <c r="L110" s="667">
        <v>108</v>
      </c>
      <c r="M110" s="658" t="s">
        <v>14702</v>
      </c>
      <c r="N110" s="658" t="s">
        <v>3486</v>
      </c>
      <c r="O110" s="658" t="s">
        <v>14703</v>
      </c>
      <c r="P110" s="658" t="s">
        <v>14703</v>
      </c>
      <c r="Q110" s="659" t="s">
        <v>14907</v>
      </c>
      <c r="R110" s="671">
        <f t="shared" si="2"/>
        <v>39</v>
      </c>
      <c r="S110" s="680">
        <f t="shared" si="3"/>
        <v>6.2995907230559345</v>
      </c>
      <c r="T110" s="667"/>
      <c r="U110" s="667"/>
    </row>
    <row r="111" spans="1:21" ht="30" x14ac:dyDescent="0.2">
      <c r="A111" s="658" t="s">
        <v>14905</v>
      </c>
      <c r="B111" s="660">
        <v>9226</v>
      </c>
      <c r="C111" s="659" t="s">
        <v>14844</v>
      </c>
      <c r="D111" s="659" t="s">
        <v>14906</v>
      </c>
      <c r="E111" s="659" t="s">
        <v>15143</v>
      </c>
      <c r="F111" s="666">
        <v>6</v>
      </c>
      <c r="G111" s="666">
        <v>8</v>
      </c>
      <c r="H111" s="667">
        <v>10</v>
      </c>
      <c r="I111" s="667">
        <v>12</v>
      </c>
      <c r="J111" s="659" t="s">
        <v>15107</v>
      </c>
      <c r="K111" s="658">
        <v>1988</v>
      </c>
      <c r="L111" s="658">
        <v>109</v>
      </c>
      <c r="M111" s="658" t="s">
        <v>14702</v>
      </c>
      <c r="N111" s="658" t="s">
        <v>3486</v>
      </c>
      <c r="O111" s="658" t="s">
        <v>14703</v>
      </c>
      <c r="P111" s="658" t="s">
        <v>14703</v>
      </c>
      <c r="Q111" s="659" t="s">
        <v>14907</v>
      </c>
      <c r="R111" s="671">
        <f t="shared" si="2"/>
        <v>77</v>
      </c>
      <c r="S111" s="680">
        <f t="shared" si="3"/>
        <v>12.437653478854026</v>
      </c>
      <c r="T111" s="667"/>
      <c r="U111" s="667"/>
    </row>
    <row r="112" spans="1:21" ht="30" x14ac:dyDescent="0.2">
      <c r="A112" s="658" t="s">
        <v>14905</v>
      </c>
      <c r="B112" s="660">
        <v>9226</v>
      </c>
      <c r="C112" s="659" t="s">
        <v>14844</v>
      </c>
      <c r="D112" s="659" t="s">
        <v>14906</v>
      </c>
      <c r="E112" s="659" t="s">
        <v>15142</v>
      </c>
      <c r="F112" s="666">
        <v>6</v>
      </c>
      <c r="G112" s="666">
        <v>8</v>
      </c>
      <c r="H112" s="667">
        <v>8</v>
      </c>
      <c r="I112" s="667">
        <v>9</v>
      </c>
      <c r="J112" s="659" t="s">
        <v>15111</v>
      </c>
      <c r="K112" s="658">
        <v>1988</v>
      </c>
      <c r="L112" s="667">
        <v>110</v>
      </c>
      <c r="M112" s="658" t="s">
        <v>14702</v>
      </c>
      <c r="N112" s="658" t="s">
        <v>3486</v>
      </c>
      <c r="O112" s="658" t="s">
        <v>14703</v>
      </c>
      <c r="P112" s="658" t="s">
        <v>14703</v>
      </c>
      <c r="Q112" s="659" t="s">
        <v>14907</v>
      </c>
      <c r="R112" s="671">
        <f t="shared" si="2"/>
        <v>59.5</v>
      </c>
      <c r="S112" s="680">
        <f t="shared" si="3"/>
        <v>9.6109140518417462</v>
      </c>
      <c r="T112" s="667"/>
      <c r="U112" s="667"/>
    </row>
    <row r="113" spans="1:21" ht="30" x14ac:dyDescent="0.2">
      <c r="A113" s="658" t="s">
        <v>14905</v>
      </c>
      <c r="B113" s="660">
        <v>9226</v>
      </c>
      <c r="C113" s="659" t="s">
        <v>14844</v>
      </c>
      <c r="D113" s="659" t="s">
        <v>14906</v>
      </c>
      <c r="E113" s="659" t="s">
        <v>15141</v>
      </c>
      <c r="F113" s="666">
        <v>4</v>
      </c>
      <c r="G113" s="666">
        <v>8</v>
      </c>
      <c r="H113" s="667">
        <v>2</v>
      </c>
      <c r="I113" s="667">
        <v>3</v>
      </c>
      <c r="J113" s="659" t="s">
        <v>15701</v>
      </c>
      <c r="K113" s="658">
        <v>1988</v>
      </c>
      <c r="L113" s="658">
        <v>111</v>
      </c>
      <c r="M113" s="658" t="s">
        <v>14702</v>
      </c>
      <c r="N113" s="658" t="s">
        <v>3486</v>
      </c>
      <c r="O113" s="658" t="s">
        <v>14703</v>
      </c>
      <c r="P113" s="658" t="s">
        <v>14703</v>
      </c>
      <c r="Q113" s="659" t="s">
        <v>14907</v>
      </c>
      <c r="R113" s="671">
        <f t="shared" si="2"/>
        <v>15</v>
      </c>
      <c r="S113" s="680">
        <f t="shared" si="3"/>
        <v>2.4229195088676674</v>
      </c>
      <c r="T113" s="667"/>
      <c r="U113" s="667"/>
    </row>
    <row r="114" spans="1:21" ht="30" x14ac:dyDescent="0.2">
      <c r="A114" s="658" t="s">
        <v>14905</v>
      </c>
      <c r="B114" s="660">
        <v>9226</v>
      </c>
      <c r="C114" s="659" t="s">
        <v>14844</v>
      </c>
      <c r="D114" s="659" t="s">
        <v>14906</v>
      </c>
      <c r="E114" s="659" t="s">
        <v>15140</v>
      </c>
      <c r="F114" s="666">
        <v>6</v>
      </c>
      <c r="G114" s="666">
        <v>8</v>
      </c>
      <c r="H114" s="667">
        <v>4</v>
      </c>
      <c r="I114" s="667">
        <v>5</v>
      </c>
      <c r="J114" s="659" t="s">
        <v>15103</v>
      </c>
      <c r="K114" s="658">
        <v>1988</v>
      </c>
      <c r="L114" s="667">
        <v>112</v>
      </c>
      <c r="M114" s="658" t="s">
        <v>14702</v>
      </c>
      <c r="N114" s="658" t="s">
        <v>3486</v>
      </c>
      <c r="O114" s="658" t="s">
        <v>14703</v>
      </c>
      <c r="P114" s="658" t="s">
        <v>14703</v>
      </c>
      <c r="Q114" s="659" t="s">
        <v>14907</v>
      </c>
      <c r="R114" s="671">
        <f t="shared" si="2"/>
        <v>31.5</v>
      </c>
      <c r="S114" s="680">
        <f t="shared" si="3"/>
        <v>5.0881309686221012</v>
      </c>
      <c r="T114" s="667"/>
      <c r="U114" s="667"/>
    </row>
    <row r="115" spans="1:21" x14ac:dyDescent="0.2">
      <c r="A115" s="658" t="s">
        <v>14909</v>
      </c>
      <c r="B115" s="660">
        <v>9045</v>
      </c>
      <c r="C115" s="659" t="s">
        <v>14908</v>
      </c>
      <c r="D115" s="659" t="s">
        <v>14910</v>
      </c>
      <c r="E115" s="659" t="s">
        <v>14910</v>
      </c>
      <c r="F115" s="666">
        <v>2</v>
      </c>
      <c r="G115" s="666">
        <v>8</v>
      </c>
      <c r="H115" s="667">
        <v>2</v>
      </c>
      <c r="I115" s="667">
        <v>4</v>
      </c>
      <c r="J115" s="659" t="s">
        <v>14911</v>
      </c>
      <c r="K115" s="658">
        <v>1981</v>
      </c>
      <c r="L115" s="658">
        <v>113</v>
      </c>
      <c r="M115" s="658" t="s">
        <v>14702</v>
      </c>
      <c r="N115" s="658">
        <v>10</v>
      </c>
      <c r="O115" s="658" t="s">
        <v>14703</v>
      </c>
      <c r="P115" s="658" t="s">
        <v>14703</v>
      </c>
      <c r="R115" s="671">
        <f t="shared" si="2"/>
        <v>15</v>
      </c>
      <c r="S115" s="680">
        <f t="shared" si="3"/>
        <v>2.4229195088676674</v>
      </c>
      <c r="T115" s="667"/>
      <c r="U115" s="667"/>
    </row>
    <row r="116" spans="1:21" ht="60" x14ac:dyDescent="0.2">
      <c r="A116" s="658" t="s">
        <v>14912</v>
      </c>
      <c r="B116" s="660">
        <v>9057</v>
      </c>
      <c r="C116" s="659" t="s">
        <v>14908</v>
      </c>
      <c r="D116" s="659" t="s">
        <v>14913</v>
      </c>
      <c r="E116" s="659" t="s">
        <v>14913</v>
      </c>
      <c r="F116" s="666">
        <v>6</v>
      </c>
      <c r="G116" s="666">
        <v>10</v>
      </c>
      <c r="H116" s="667">
        <v>2</v>
      </c>
      <c r="I116" s="667">
        <v>5</v>
      </c>
      <c r="J116" s="659" t="s">
        <v>14911</v>
      </c>
      <c r="K116" s="658">
        <v>1983</v>
      </c>
      <c r="L116" s="667">
        <v>114</v>
      </c>
      <c r="M116" s="658" t="s">
        <v>14702</v>
      </c>
      <c r="N116" s="658">
        <v>10</v>
      </c>
      <c r="O116" s="658" t="s">
        <v>14703</v>
      </c>
      <c r="P116" s="658" t="s">
        <v>14703</v>
      </c>
      <c r="Q116" s="659" t="s">
        <v>15149</v>
      </c>
      <c r="R116" s="671">
        <f t="shared" si="2"/>
        <v>28</v>
      </c>
      <c r="S116" s="680">
        <f t="shared" si="3"/>
        <v>4.5227830832196458</v>
      </c>
      <c r="T116" s="667"/>
      <c r="U116" s="667"/>
    </row>
    <row r="117" spans="1:21" ht="30" x14ac:dyDescent="0.2">
      <c r="A117" s="658" t="s">
        <v>14914</v>
      </c>
      <c r="B117" s="660">
        <v>9844</v>
      </c>
      <c r="C117" s="659" t="s">
        <v>14908</v>
      </c>
      <c r="D117" s="659" t="s">
        <v>14915</v>
      </c>
      <c r="E117" s="659" t="s">
        <v>14915</v>
      </c>
      <c r="F117" s="666">
        <v>6</v>
      </c>
      <c r="G117" s="666">
        <v>10</v>
      </c>
      <c r="H117" s="667">
        <v>3</v>
      </c>
      <c r="I117" s="667">
        <v>6</v>
      </c>
      <c r="J117" s="659" t="s">
        <v>14911</v>
      </c>
      <c r="K117" s="658">
        <v>1999</v>
      </c>
      <c r="L117" s="658">
        <v>115</v>
      </c>
      <c r="M117" s="658" t="s">
        <v>14702</v>
      </c>
      <c r="N117" s="658" t="s">
        <v>3486</v>
      </c>
      <c r="O117" s="658" t="s">
        <v>14703</v>
      </c>
      <c r="P117" s="658" t="s">
        <v>14703</v>
      </c>
      <c r="Q117" s="659" t="s">
        <v>14916</v>
      </c>
      <c r="R117" s="671">
        <f t="shared" si="2"/>
        <v>36</v>
      </c>
      <c r="S117" s="680">
        <f t="shared" si="3"/>
        <v>5.8150068212824015</v>
      </c>
      <c r="T117" s="667"/>
      <c r="U117" s="667"/>
    </row>
    <row r="118" spans="1:21" ht="30" x14ac:dyDescent="0.2">
      <c r="A118" s="658" t="s">
        <v>14917</v>
      </c>
      <c r="C118" s="659" t="s">
        <v>14908</v>
      </c>
      <c r="D118" s="659" t="s">
        <v>14918</v>
      </c>
      <c r="E118" s="659" t="s">
        <v>14918</v>
      </c>
      <c r="F118" s="666">
        <v>6</v>
      </c>
      <c r="G118" s="666">
        <v>10</v>
      </c>
      <c r="H118" s="667">
        <v>3</v>
      </c>
      <c r="I118" s="667">
        <v>5</v>
      </c>
      <c r="J118" s="659" t="s">
        <v>14911</v>
      </c>
      <c r="K118" s="658">
        <v>2010</v>
      </c>
      <c r="L118" s="667">
        <v>116</v>
      </c>
      <c r="M118" s="658" t="s">
        <v>14702</v>
      </c>
      <c r="N118" s="658">
        <v>8</v>
      </c>
      <c r="O118" s="658" t="s">
        <v>14703</v>
      </c>
      <c r="P118" s="658" t="s">
        <v>14703</v>
      </c>
      <c r="Q118" s="659" t="s">
        <v>14919</v>
      </c>
      <c r="R118" s="671">
        <f t="shared" si="2"/>
        <v>32</v>
      </c>
      <c r="S118" s="680">
        <f t="shared" si="3"/>
        <v>5.1688949522510237</v>
      </c>
      <c r="T118" s="667"/>
      <c r="U118" s="667"/>
    </row>
    <row r="119" spans="1:21" ht="45" x14ac:dyDescent="0.2">
      <c r="A119" s="658" t="s">
        <v>14921</v>
      </c>
      <c r="B119" s="660">
        <v>9063</v>
      </c>
      <c r="C119" s="659" t="s">
        <v>14920</v>
      </c>
      <c r="D119" s="659" t="s">
        <v>14922</v>
      </c>
      <c r="E119" s="659" t="s">
        <v>14922</v>
      </c>
      <c r="F119" s="666">
        <v>4</v>
      </c>
      <c r="G119" s="666">
        <v>7</v>
      </c>
      <c r="H119" s="667">
        <v>1</v>
      </c>
      <c r="I119" s="667">
        <v>3</v>
      </c>
      <c r="J119" s="659" t="s">
        <v>14751</v>
      </c>
      <c r="K119" s="658">
        <v>1982</v>
      </c>
      <c r="L119" s="658">
        <v>117</v>
      </c>
      <c r="M119" s="658" t="s">
        <v>14702</v>
      </c>
      <c r="N119" s="658">
        <v>7</v>
      </c>
      <c r="O119" s="658" t="s">
        <v>14703</v>
      </c>
      <c r="P119" s="658" t="s">
        <v>14703</v>
      </c>
      <c r="Q119" s="659" t="s">
        <v>14923</v>
      </c>
      <c r="R119" s="671">
        <f t="shared" si="2"/>
        <v>11</v>
      </c>
      <c r="S119" s="680">
        <f t="shared" si="3"/>
        <v>1.7768076398362893</v>
      </c>
      <c r="T119" s="667"/>
      <c r="U119" s="667"/>
    </row>
    <row r="120" spans="1:21" x14ac:dyDescent="0.2">
      <c r="A120" s="658" t="s">
        <v>14924</v>
      </c>
      <c r="B120" s="660">
        <v>9084</v>
      </c>
      <c r="C120" s="659" t="s">
        <v>14920</v>
      </c>
      <c r="D120" s="659" t="s">
        <v>14925</v>
      </c>
      <c r="E120" s="659" t="s">
        <v>14925</v>
      </c>
      <c r="F120" s="666">
        <v>7</v>
      </c>
      <c r="G120" s="666">
        <v>9</v>
      </c>
      <c r="H120" s="667">
        <v>1</v>
      </c>
      <c r="I120" s="667">
        <v>4</v>
      </c>
      <c r="J120" s="659" t="s">
        <v>14926</v>
      </c>
      <c r="K120" s="658">
        <v>1984</v>
      </c>
      <c r="L120" s="667">
        <v>118</v>
      </c>
      <c r="M120" s="658" t="s">
        <v>14702</v>
      </c>
      <c r="N120" s="658">
        <v>9</v>
      </c>
      <c r="O120" s="658" t="s">
        <v>14703</v>
      </c>
      <c r="P120" s="658" t="s">
        <v>14703</v>
      </c>
      <c r="Q120" s="659" t="s">
        <v>14927</v>
      </c>
      <c r="R120" s="671">
        <f t="shared" si="2"/>
        <v>20</v>
      </c>
      <c r="S120" s="680">
        <f t="shared" si="3"/>
        <v>3.2305593451568897</v>
      </c>
      <c r="T120" s="667"/>
      <c r="U120" s="667"/>
    </row>
    <row r="121" spans="1:21" x14ac:dyDescent="0.2">
      <c r="A121" s="658" t="s">
        <v>14928</v>
      </c>
      <c r="B121" s="660">
        <v>9163</v>
      </c>
      <c r="C121" s="659" t="s">
        <v>14920</v>
      </c>
      <c r="D121" s="659" t="s">
        <v>14929</v>
      </c>
      <c r="E121" s="659" t="s">
        <v>14929</v>
      </c>
      <c r="F121" s="666">
        <v>4</v>
      </c>
      <c r="G121" s="666">
        <v>6</v>
      </c>
      <c r="H121" s="667">
        <v>1</v>
      </c>
      <c r="I121" s="667">
        <v>4</v>
      </c>
      <c r="J121" s="659" t="s">
        <v>14930</v>
      </c>
      <c r="K121" s="658">
        <v>1986</v>
      </c>
      <c r="L121" s="658">
        <v>119</v>
      </c>
      <c r="M121" s="658" t="s">
        <v>14702</v>
      </c>
      <c r="N121" s="658">
        <v>6</v>
      </c>
      <c r="O121" s="658" t="s">
        <v>14703</v>
      </c>
      <c r="P121" s="658" t="s">
        <v>14703</v>
      </c>
      <c r="Q121" s="659" t="s">
        <v>14927</v>
      </c>
      <c r="R121" s="671">
        <f t="shared" si="2"/>
        <v>12.5</v>
      </c>
      <c r="S121" s="680">
        <f t="shared" si="3"/>
        <v>2.019099590723056</v>
      </c>
      <c r="T121" s="667"/>
      <c r="U121" s="667"/>
    </row>
    <row r="122" spans="1:21" x14ac:dyDescent="0.2">
      <c r="A122" s="658" t="s">
        <v>14931</v>
      </c>
      <c r="B122" s="660">
        <v>9185</v>
      </c>
      <c r="C122" s="659" t="s">
        <v>14920</v>
      </c>
      <c r="D122" s="659" t="s">
        <v>14932</v>
      </c>
      <c r="E122" s="659" t="s">
        <v>14932</v>
      </c>
      <c r="F122" s="666">
        <v>4</v>
      </c>
      <c r="G122" s="666">
        <v>6</v>
      </c>
      <c r="H122" s="667">
        <v>0</v>
      </c>
      <c r="I122" s="667">
        <v>0</v>
      </c>
      <c r="J122" s="659" t="s">
        <v>14933</v>
      </c>
      <c r="K122" s="658">
        <v>1986</v>
      </c>
      <c r="L122" s="667">
        <v>120</v>
      </c>
      <c r="M122" s="658" t="s">
        <v>14702</v>
      </c>
      <c r="N122" s="658">
        <v>8</v>
      </c>
      <c r="O122" s="658" t="s">
        <v>14703</v>
      </c>
      <c r="P122" s="658" t="s">
        <v>14703</v>
      </c>
      <c r="Q122" s="659" t="s">
        <v>14934</v>
      </c>
      <c r="R122" s="671">
        <f t="shared" si="2"/>
        <v>0</v>
      </c>
      <c r="S122" s="680">
        <f t="shared" si="3"/>
        <v>0</v>
      </c>
      <c r="T122" s="667"/>
      <c r="U122" s="667"/>
    </row>
    <row r="123" spans="1:21" x14ac:dyDescent="0.2">
      <c r="A123" s="658" t="s">
        <v>14935</v>
      </c>
      <c r="B123" s="660">
        <v>9212</v>
      </c>
      <c r="C123" s="659" t="s">
        <v>14920</v>
      </c>
      <c r="D123" s="659" t="s">
        <v>14936</v>
      </c>
      <c r="E123" s="659" t="s">
        <v>14936</v>
      </c>
      <c r="F123" s="666">
        <v>4</v>
      </c>
      <c r="G123" s="666">
        <v>8</v>
      </c>
      <c r="H123" s="667">
        <v>1</v>
      </c>
      <c r="I123" s="667">
        <v>1</v>
      </c>
      <c r="J123" s="659" t="s">
        <v>14937</v>
      </c>
      <c r="K123" s="658">
        <v>1987</v>
      </c>
      <c r="L123" s="658">
        <v>121</v>
      </c>
      <c r="M123" s="658" t="s">
        <v>14702</v>
      </c>
      <c r="N123" s="658">
        <v>6</v>
      </c>
      <c r="O123" s="658" t="s">
        <v>14703</v>
      </c>
      <c r="P123" s="658" t="s">
        <v>14703</v>
      </c>
      <c r="Q123" s="659" t="s">
        <v>14938</v>
      </c>
      <c r="R123" s="671">
        <f t="shared" si="2"/>
        <v>6</v>
      </c>
      <c r="S123" s="680">
        <f t="shared" si="3"/>
        <v>0.96916780354706689</v>
      </c>
      <c r="T123" s="667"/>
      <c r="U123" s="667"/>
    </row>
    <row r="124" spans="1:21" x14ac:dyDescent="0.2">
      <c r="A124" s="658" t="s">
        <v>14940</v>
      </c>
      <c r="B124" s="660">
        <v>9164</v>
      </c>
      <c r="C124" s="659" t="s">
        <v>14939</v>
      </c>
      <c r="D124" s="659" t="s">
        <v>14941</v>
      </c>
      <c r="E124" s="659" t="s">
        <v>15150</v>
      </c>
      <c r="F124" s="666">
        <v>4</v>
      </c>
      <c r="G124" s="666">
        <v>8</v>
      </c>
      <c r="H124" s="667">
        <v>3</v>
      </c>
      <c r="I124" s="667">
        <v>5</v>
      </c>
      <c r="J124" s="659" t="s">
        <v>14942</v>
      </c>
      <c r="K124" s="658">
        <v>1986</v>
      </c>
      <c r="L124" s="667">
        <v>122</v>
      </c>
      <c r="M124" s="658" t="s">
        <v>14702</v>
      </c>
      <c r="N124" s="658" t="s">
        <v>3486</v>
      </c>
      <c r="O124" s="658" t="s">
        <v>14703</v>
      </c>
      <c r="P124" s="658" t="s">
        <v>14703</v>
      </c>
      <c r="Q124" s="659" t="s">
        <v>15153</v>
      </c>
      <c r="R124" s="671">
        <f t="shared" si="2"/>
        <v>24</v>
      </c>
      <c r="S124" s="680">
        <f t="shared" si="3"/>
        <v>3.8766712141882675</v>
      </c>
      <c r="T124" s="667"/>
      <c r="U124" s="667"/>
    </row>
    <row r="125" spans="1:21" ht="30" x14ac:dyDescent="0.2">
      <c r="A125" s="658" t="s">
        <v>14940</v>
      </c>
      <c r="B125" s="660">
        <v>9164</v>
      </c>
      <c r="C125" s="659" t="s">
        <v>14939</v>
      </c>
      <c r="D125" s="659" t="s">
        <v>14941</v>
      </c>
      <c r="E125" s="659" t="s">
        <v>15151</v>
      </c>
      <c r="F125" s="666">
        <v>4</v>
      </c>
      <c r="G125" s="666">
        <v>8</v>
      </c>
      <c r="H125" s="667">
        <v>6</v>
      </c>
      <c r="I125" s="667">
        <v>9</v>
      </c>
      <c r="J125" s="659" t="s">
        <v>14942</v>
      </c>
      <c r="K125" s="658">
        <v>1986</v>
      </c>
      <c r="L125" s="658">
        <v>123</v>
      </c>
      <c r="M125" s="658" t="s">
        <v>14702</v>
      </c>
      <c r="N125" s="658" t="s">
        <v>3486</v>
      </c>
      <c r="O125" s="658" t="s">
        <v>14703</v>
      </c>
      <c r="P125" s="658" t="s">
        <v>14703</v>
      </c>
      <c r="Q125" s="659" t="s">
        <v>15154</v>
      </c>
      <c r="R125" s="671">
        <f t="shared" si="2"/>
        <v>45</v>
      </c>
      <c r="S125" s="680">
        <f t="shared" si="3"/>
        <v>7.2687585266030021</v>
      </c>
      <c r="T125" s="667"/>
      <c r="U125" s="667"/>
    </row>
    <row r="126" spans="1:21" ht="30" x14ac:dyDescent="0.2">
      <c r="A126" s="658" t="s">
        <v>14940</v>
      </c>
      <c r="B126" s="660">
        <v>9164</v>
      </c>
      <c r="C126" s="659" t="s">
        <v>14939</v>
      </c>
      <c r="D126" s="659" t="s">
        <v>14941</v>
      </c>
      <c r="E126" s="659" t="s">
        <v>15152</v>
      </c>
      <c r="F126" s="666">
        <v>4</v>
      </c>
      <c r="G126" s="666">
        <v>8</v>
      </c>
      <c r="H126" s="667">
        <v>1</v>
      </c>
      <c r="I126" s="667">
        <v>1</v>
      </c>
      <c r="J126" s="659" t="s">
        <v>14942</v>
      </c>
      <c r="K126" s="658">
        <v>1986</v>
      </c>
      <c r="L126" s="667">
        <v>124</v>
      </c>
      <c r="M126" s="658" t="s">
        <v>14702</v>
      </c>
      <c r="N126" s="658">
        <v>8</v>
      </c>
      <c r="O126" s="658" t="s">
        <v>14703</v>
      </c>
      <c r="P126" s="658" t="s">
        <v>14703</v>
      </c>
      <c r="Q126" s="659" t="s">
        <v>15155</v>
      </c>
      <c r="R126" s="671">
        <f t="shared" si="2"/>
        <v>6</v>
      </c>
      <c r="S126" s="680">
        <f t="shared" si="3"/>
        <v>0.96916780354706689</v>
      </c>
      <c r="T126" s="667"/>
      <c r="U126" s="667"/>
    </row>
    <row r="127" spans="1:21" ht="45" x14ac:dyDescent="0.2">
      <c r="A127" s="658" t="s">
        <v>14943</v>
      </c>
      <c r="B127" s="660">
        <v>9186</v>
      </c>
      <c r="C127" s="659" t="s">
        <v>14939</v>
      </c>
      <c r="D127" s="659" t="s">
        <v>14944</v>
      </c>
      <c r="E127" s="659" t="s">
        <v>14944</v>
      </c>
      <c r="F127" s="666">
        <v>6</v>
      </c>
      <c r="G127" s="666">
        <v>8</v>
      </c>
      <c r="H127" s="667">
        <v>4</v>
      </c>
      <c r="I127" s="667">
        <v>6</v>
      </c>
      <c r="J127" s="659" t="s">
        <v>14945</v>
      </c>
      <c r="K127" s="658">
        <v>1986</v>
      </c>
      <c r="L127" s="658">
        <v>125</v>
      </c>
      <c r="M127" s="658" t="s">
        <v>14702</v>
      </c>
      <c r="N127" s="658">
        <v>6</v>
      </c>
      <c r="O127" s="658" t="s">
        <v>14703</v>
      </c>
      <c r="P127" s="658" t="s">
        <v>14703</v>
      </c>
      <c r="Q127" s="659" t="s">
        <v>15156</v>
      </c>
      <c r="R127" s="671">
        <f t="shared" si="2"/>
        <v>35</v>
      </c>
      <c r="S127" s="680">
        <f t="shared" si="3"/>
        <v>5.6534788540245566</v>
      </c>
      <c r="T127" s="667"/>
      <c r="U127" s="667"/>
    </row>
    <row r="128" spans="1:21" x14ac:dyDescent="0.2">
      <c r="A128" s="658" t="s">
        <v>14946</v>
      </c>
      <c r="B128" s="660">
        <v>9195</v>
      </c>
      <c r="C128" s="659" t="s">
        <v>14939</v>
      </c>
      <c r="D128" s="659" t="s">
        <v>14947</v>
      </c>
      <c r="E128" s="659" t="s">
        <v>14947</v>
      </c>
      <c r="F128" s="666">
        <v>6</v>
      </c>
      <c r="G128" s="666">
        <v>8</v>
      </c>
      <c r="H128" s="667">
        <v>5</v>
      </c>
      <c r="I128" s="667">
        <v>7</v>
      </c>
      <c r="J128" s="659" t="s">
        <v>14765</v>
      </c>
      <c r="K128" s="658">
        <v>1987</v>
      </c>
      <c r="L128" s="667">
        <v>126</v>
      </c>
      <c r="M128" s="658" t="s">
        <v>14702</v>
      </c>
      <c r="N128" s="658">
        <v>7</v>
      </c>
      <c r="O128" s="658" t="s">
        <v>14703</v>
      </c>
      <c r="P128" s="658" t="s">
        <v>14703</v>
      </c>
      <c r="Q128" s="659" t="s">
        <v>6139</v>
      </c>
      <c r="R128" s="671">
        <f t="shared" si="2"/>
        <v>42</v>
      </c>
      <c r="S128" s="680">
        <f t="shared" si="3"/>
        <v>6.7841746248294683</v>
      </c>
      <c r="T128" s="667"/>
      <c r="U128" s="667"/>
    </row>
    <row r="129" spans="1:21" ht="45" x14ac:dyDescent="0.2">
      <c r="A129" s="658" t="s">
        <v>14948</v>
      </c>
      <c r="B129" s="660">
        <v>9203</v>
      </c>
      <c r="C129" s="659" t="s">
        <v>14939</v>
      </c>
      <c r="D129" s="659" t="s">
        <v>14949</v>
      </c>
      <c r="E129" s="659" t="s">
        <v>14949</v>
      </c>
      <c r="F129" s="666">
        <v>6</v>
      </c>
      <c r="G129" s="666">
        <v>8</v>
      </c>
      <c r="H129" s="667">
        <v>6</v>
      </c>
      <c r="I129" s="667">
        <v>8</v>
      </c>
      <c r="J129" s="659" t="s">
        <v>14706</v>
      </c>
      <c r="K129" s="658">
        <v>1987</v>
      </c>
      <c r="L129" s="658">
        <v>127</v>
      </c>
      <c r="M129" s="658" t="s">
        <v>14702</v>
      </c>
      <c r="N129" s="658" t="s">
        <v>3486</v>
      </c>
      <c r="O129" s="658" t="s">
        <v>14703</v>
      </c>
      <c r="P129" s="658" t="s">
        <v>14703</v>
      </c>
      <c r="Q129" s="659" t="s">
        <v>14950</v>
      </c>
      <c r="R129" s="671">
        <f t="shared" si="2"/>
        <v>49</v>
      </c>
      <c r="S129" s="680">
        <f t="shared" si="3"/>
        <v>7.91487039563438</v>
      </c>
      <c r="T129" s="667"/>
      <c r="U129" s="667"/>
    </row>
    <row r="130" spans="1:21" ht="30" x14ac:dyDescent="0.2">
      <c r="A130" s="658" t="s">
        <v>14951</v>
      </c>
      <c r="B130" s="660">
        <v>9242</v>
      </c>
      <c r="C130" s="659" t="s">
        <v>14939</v>
      </c>
      <c r="D130" s="659" t="s">
        <v>14952</v>
      </c>
      <c r="E130" s="659" t="s">
        <v>14952</v>
      </c>
      <c r="F130" s="666">
        <v>7</v>
      </c>
      <c r="G130" s="666">
        <v>9</v>
      </c>
      <c r="H130" s="667">
        <v>6</v>
      </c>
      <c r="I130" s="667">
        <v>9</v>
      </c>
      <c r="J130" s="659" t="s">
        <v>14765</v>
      </c>
      <c r="K130" s="658">
        <v>1988</v>
      </c>
      <c r="L130" s="667">
        <v>128</v>
      </c>
      <c r="M130" s="658" t="s">
        <v>14702</v>
      </c>
      <c r="N130" s="658">
        <v>8</v>
      </c>
      <c r="O130" s="658" t="s">
        <v>14703</v>
      </c>
      <c r="P130" s="658" t="s">
        <v>14703</v>
      </c>
      <c r="Q130" s="659" t="s">
        <v>14953</v>
      </c>
      <c r="R130" s="671">
        <f t="shared" si="2"/>
        <v>60</v>
      </c>
      <c r="S130" s="680">
        <f t="shared" si="3"/>
        <v>9.6916780354706695</v>
      </c>
      <c r="T130" s="667"/>
      <c r="U130" s="667"/>
    </row>
    <row r="131" spans="1:21" ht="30" x14ac:dyDescent="0.2">
      <c r="A131" s="658" t="s">
        <v>14954</v>
      </c>
      <c r="B131" s="660">
        <v>9257</v>
      </c>
      <c r="C131" s="659" t="s">
        <v>14939</v>
      </c>
      <c r="D131" s="659" t="s">
        <v>14955</v>
      </c>
      <c r="E131" s="659" t="s">
        <v>14955</v>
      </c>
      <c r="F131" s="666">
        <v>4</v>
      </c>
      <c r="G131" s="666">
        <v>8</v>
      </c>
      <c r="H131" s="667">
        <v>5</v>
      </c>
      <c r="I131" s="667">
        <v>8</v>
      </c>
      <c r="J131" s="659" t="s">
        <v>14956</v>
      </c>
      <c r="K131" s="658">
        <v>1990</v>
      </c>
      <c r="L131" s="658">
        <v>129</v>
      </c>
      <c r="M131" s="658" t="s">
        <v>14702</v>
      </c>
      <c r="N131" s="658">
        <v>8</v>
      </c>
      <c r="O131" s="658" t="s">
        <v>14703</v>
      </c>
      <c r="P131" s="658" t="s">
        <v>14703</v>
      </c>
      <c r="Q131" s="659" t="s">
        <v>14957</v>
      </c>
      <c r="R131" s="671">
        <f t="shared" ref="R131:R194" si="4">AVERAGE(F131:G131)*AVERAGE(H131:I131)</f>
        <v>39</v>
      </c>
      <c r="S131" s="680">
        <f t="shared" ref="S131:S194" si="5">R131/AVERAGE(F$1:G$1)</f>
        <v>6.2995907230559345</v>
      </c>
      <c r="T131" s="667"/>
      <c r="U131" s="667"/>
    </row>
    <row r="132" spans="1:21" ht="60" x14ac:dyDescent="0.2">
      <c r="A132" s="658" t="s">
        <v>14958</v>
      </c>
      <c r="B132" s="660">
        <v>9258</v>
      </c>
      <c r="C132" s="659" t="s">
        <v>14939</v>
      </c>
      <c r="D132" s="659" t="s">
        <v>14959</v>
      </c>
      <c r="E132" s="659" t="s">
        <v>14959</v>
      </c>
      <c r="F132" s="666">
        <v>5</v>
      </c>
      <c r="G132" s="666">
        <v>7</v>
      </c>
      <c r="H132" s="667">
        <v>6</v>
      </c>
      <c r="I132" s="667">
        <v>9</v>
      </c>
      <c r="J132" s="659" t="s">
        <v>14960</v>
      </c>
      <c r="K132" s="658">
        <v>1989</v>
      </c>
      <c r="L132" s="667">
        <v>130</v>
      </c>
      <c r="M132" s="658" t="s">
        <v>14702</v>
      </c>
      <c r="N132" s="658">
        <v>6</v>
      </c>
      <c r="O132" s="658" t="s">
        <v>14703</v>
      </c>
      <c r="P132" s="658" t="s">
        <v>14703</v>
      </c>
      <c r="Q132" s="659" t="s">
        <v>14961</v>
      </c>
      <c r="R132" s="671">
        <f t="shared" si="4"/>
        <v>45</v>
      </c>
      <c r="S132" s="680">
        <f t="shared" si="5"/>
        <v>7.2687585266030021</v>
      </c>
      <c r="T132" s="667"/>
      <c r="U132" s="667"/>
    </row>
    <row r="133" spans="1:21" ht="60" x14ac:dyDescent="0.2">
      <c r="A133" s="658" t="s">
        <v>14963</v>
      </c>
      <c r="B133" s="660">
        <v>9225</v>
      </c>
      <c r="C133" s="659" t="s">
        <v>14962</v>
      </c>
      <c r="D133" s="659" t="s">
        <v>14964</v>
      </c>
      <c r="E133" s="659" t="s">
        <v>15157</v>
      </c>
      <c r="F133" s="666">
        <v>6</v>
      </c>
      <c r="G133" s="666">
        <v>10</v>
      </c>
      <c r="H133" s="667">
        <v>3</v>
      </c>
      <c r="I133" s="667">
        <v>4</v>
      </c>
      <c r="J133" s="659" t="s">
        <v>15105</v>
      </c>
      <c r="K133" s="658">
        <v>1988</v>
      </c>
      <c r="L133" s="658">
        <v>131</v>
      </c>
      <c r="M133" s="658" t="s">
        <v>14702</v>
      </c>
      <c r="N133" s="658" t="s">
        <v>3486</v>
      </c>
      <c r="O133" s="658" t="s">
        <v>14702</v>
      </c>
      <c r="P133" s="658" t="s">
        <v>14703</v>
      </c>
      <c r="Q133" s="659" t="s">
        <v>14965</v>
      </c>
      <c r="R133" s="671">
        <f t="shared" si="4"/>
        <v>28</v>
      </c>
      <c r="S133" s="680">
        <f t="shared" si="5"/>
        <v>4.5227830832196458</v>
      </c>
      <c r="T133" s="667"/>
      <c r="U133" s="667"/>
    </row>
    <row r="134" spans="1:21" ht="60" x14ac:dyDescent="0.2">
      <c r="A134" s="658" t="s">
        <v>14963</v>
      </c>
      <c r="B134" s="660">
        <v>9225</v>
      </c>
      <c r="C134" s="659" t="s">
        <v>14962</v>
      </c>
      <c r="D134" s="659" t="s">
        <v>14964</v>
      </c>
      <c r="E134" s="659" t="s">
        <v>15167</v>
      </c>
      <c r="F134" s="666">
        <v>4</v>
      </c>
      <c r="G134" s="666">
        <v>7</v>
      </c>
      <c r="H134" s="667">
        <v>2</v>
      </c>
      <c r="I134" s="667">
        <v>2</v>
      </c>
      <c r="J134" s="659" t="s">
        <v>15103</v>
      </c>
      <c r="K134" s="658">
        <v>1988</v>
      </c>
      <c r="L134" s="667">
        <v>132</v>
      </c>
      <c r="M134" s="658" t="s">
        <v>14702</v>
      </c>
      <c r="N134" s="658" t="s">
        <v>3486</v>
      </c>
      <c r="O134" s="658" t="s">
        <v>14702</v>
      </c>
      <c r="P134" s="658" t="s">
        <v>14703</v>
      </c>
      <c r="Q134" s="659" t="s">
        <v>14965</v>
      </c>
      <c r="R134" s="671">
        <f t="shared" si="4"/>
        <v>11</v>
      </c>
      <c r="S134" s="680">
        <f t="shared" si="5"/>
        <v>1.7768076398362893</v>
      </c>
      <c r="T134" s="667"/>
      <c r="U134" s="667"/>
    </row>
    <row r="135" spans="1:21" ht="60" x14ac:dyDescent="0.2">
      <c r="A135" s="658" t="s">
        <v>14963</v>
      </c>
      <c r="B135" s="660">
        <v>9225</v>
      </c>
      <c r="C135" s="659" t="s">
        <v>14962</v>
      </c>
      <c r="D135" s="659" t="s">
        <v>14964</v>
      </c>
      <c r="E135" s="659" t="s">
        <v>15166</v>
      </c>
      <c r="F135" s="666">
        <v>5</v>
      </c>
      <c r="G135" s="666">
        <v>9</v>
      </c>
      <c r="H135" s="667">
        <v>7</v>
      </c>
      <c r="I135" s="667">
        <v>8</v>
      </c>
      <c r="J135" s="659" t="s">
        <v>15171</v>
      </c>
      <c r="K135" s="658">
        <v>1988</v>
      </c>
      <c r="L135" s="658">
        <v>133</v>
      </c>
      <c r="M135" s="658" t="s">
        <v>14702</v>
      </c>
      <c r="N135" s="658" t="s">
        <v>3486</v>
      </c>
      <c r="O135" s="658" t="s">
        <v>14702</v>
      </c>
      <c r="P135" s="658" t="s">
        <v>14703</v>
      </c>
      <c r="Q135" s="659" t="s">
        <v>14965</v>
      </c>
      <c r="R135" s="671">
        <f t="shared" si="4"/>
        <v>52.5</v>
      </c>
      <c r="S135" s="680">
        <f t="shared" si="5"/>
        <v>8.4802182810368354</v>
      </c>
      <c r="T135" s="667"/>
      <c r="U135" s="667"/>
    </row>
    <row r="136" spans="1:21" ht="60" x14ac:dyDescent="0.2">
      <c r="A136" s="658" t="s">
        <v>14963</v>
      </c>
      <c r="B136" s="660">
        <v>9225</v>
      </c>
      <c r="C136" s="659" t="s">
        <v>14962</v>
      </c>
      <c r="D136" s="659" t="s">
        <v>14964</v>
      </c>
      <c r="E136" s="659" t="s">
        <v>15165</v>
      </c>
      <c r="F136" s="666">
        <v>5</v>
      </c>
      <c r="G136" s="666">
        <v>8</v>
      </c>
      <c r="H136" s="667">
        <v>9</v>
      </c>
      <c r="I136" s="667">
        <v>10</v>
      </c>
      <c r="J136" s="659" t="s">
        <v>15113</v>
      </c>
      <c r="K136" s="658">
        <v>1988</v>
      </c>
      <c r="L136" s="667">
        <v>134</v>
      </c>
      <c r="M136" s="658" t="s">
        <v>14702</v>
      </c>
      <c r="N136" s="658" t="s">
        <v>3486</v>
      </c>
      <c r="O136" s="658" t="s">
        <v>14702</v>
      </c>
      <c r="P136" s="658" t="s">
        <v>14703</v>
      </c>
      <c r="Q136" s="659" t="s">
        <v>14965</v>
      </c>
      <c r="R136" s="671">
        <f t="shared" si="4"/>
        <v>61.75</v>
      </c>
      <c r="S136" s="680">
        <f t="shared" si="5"/>
        <v>9.9743519781718977</v>
      </c>
      <c r="T136" s="667"/>
      <c r="U136" s="667"/>
    </row>
    <row r="137" spans="1:21" ht="60" x14ac:dyDescent="0.2">
      <c r="A137" s="658" t="s">
        <v>14963</v>
      </c>
      <c r="B137" s="660">
        <v>9225</v>
      </c>
      <c r="C137" s="659" t="s">
        <v>14962</v>
      </c>
      <c r="D137" s="659" t="s">
        <v>14964</v>
      </c>
      <c r="E137" s="659" t="s">
        <v>15164</v>
      </c>
      <c r="F137" s="666">
        <v>4</v>
      </c>
      <c r="G137" s="666">
        <v>6</v>
      </c>
      <c r="H137" s="667">
        <v>7</v>
      </c>
      <c r="I137" s="667">
        <v>8</v>
      </c>
      <c r="J137" s="659" t="s">
        <v>15170</v>
      </c>
      <c r="K137" s="658">
        <v>1988</v>
      </c>
      <c r="L137" s="658">
        <v>135</v>
      </c>
      <c r="M137" s="658" t="s">
        <v>14702</v>
      </c>
      <c r="N137" s="658" t="s">
        <v>3486</v>
      </c>
      <c r="O137" s="658" t="s">
        <v>14702</v>
      </c>
      <c r="P137" s="658" t="s">
        <v>14703</v>
      </c>
      <c r="Q137" s="659" t="s">
        <v>14965</v>
      </c>
      <c r="R137" s="671">
        <f t="shared" si="4"/>
        <v>37.5</v>
      </c>
      <c r="S137" s="680">
        <f t="shared" si="5"/>
        <v>6.057298772169168</v>
      </c>
      <c r="T137" s="667"/>
      <c r="U137" s="667"/>
    </row>
    <row r="138" spans="1:21" ht="60" x14ac:dyDescent="0.2">
      <c r="A138" s="658" t="s">
        <v>14963</v>
      </c>
      <c r="B138" s="660">
        <v>9225</v>
      </c>
      <c r="C138" s="659" t="s">
        <v>14962</v>
      </c>
      <c r="D138" s="659" t="s">
        <v>14964</v>
      </c>
      <c r="E138" s="659" t="s">
        <v>15163</v>
      </c>
      <c r="F138" s="666">
        <v>4</v>
      </c>
      <c r="G138" s="666">
        <v>6</v>
      </c>
      <c r="H138" s="667">
        <v>6</v>
      </c>
      <c r="I138" s="667">
        <v>7</v>
      </c>
      <c r="J138" s="659" t="s">
        <v>15079</v>
      </c>
      <c r="K138" s="658">
        <v>1988</v>
      </c>
      <c r="L138" s="667">
        <v>136</v>
      </c>
      <c r="M138" s="658" t="s">
        <v>14702</v>
      </c>
      <c r="N138" s="658" t="s">
        <v>3486</v>
      </c>
      <c r="O138" s="658" t="s">
        <v>14702</v>
      </c>
      <c r="P138" s="658" t="s">
        <v>14703</v>
      </c>
      <c r="Q138" s="659" t="s">
        <v>14965</v>
      </c>
      <c r="R138" s="671">
        <f t="shared" si="4"/>
        <v>32.5</v>
      </c>
      <c r="S138" s="680">
        <f t="shared" si="5"/>
        <v>5.2496589358799453</v>
      </c>
      <c r="T138" s="667"/>
      <c r="U138" s="667"/>
    </row>
    <row r="139" spans="1:21" ht="60" x14ac:dyDescent="0.2">
      <c r="A139" s="658" t="s">
        <v>14963</v>
      </c>
      <c r="B139" s="660">
        <v>9225</v>
      </c>
      <c r="C139" s="659" t="s">
        <v>14962</v>
      </c>
      <c r="D139" s="659" t="s">
        <v>14964</v>
      </c>
      <c r="E139" s="659" t="s">
        <v>15162</v>
      </c>
      <c r="F139" s="666">
        <v>4</v>
      </c>
      <c r="G139" s="666">
        <v>6</v>
      </c>
      <c r="H139" s="667">
        <v>9</v>
      </c>
      <c r="I139" s="667">
        <v>10</v>
      </c>
      <c r="J139" s="659" t="s">
        <v>14960</v>
      </c>
      <c r="K139" s="658">
        <v>1988</v>
      </c>
      <c r="L139" s="658">
        <v>137</v>
      </c>
      <c r="M139" s="658" t="s">
        <v>14702</v>
      </c>
      <c r="N139" s="658" t="s">
        <v>3486</v>
      </c>
      <c r="O139" s="658" t="s">
        <v>14702</v>
      </c>
      <c r="P139" s="658" t="s">
        <v>14703</v>
      </c>
      <c r="Q139" s="659" t="s">
        <v>14965</v>
      </c>
      <c r="R139" s="671">
        <f t="shared" si="4"/>
        <v>47.5</v>
      </c>
      <c r="S139" s="680">
        <f t="shared" si="5"/>
        <v>7.6725784447476126</v>
      </c>
      <c r="T139" s="667"/>
      <c r="U139" s="667"/>
    </row>
    <row r="140" spans="1:21" ht="60" x14ac:dyDescent="0.2">
      <c r="A140" s="658" t="s">
        <v>14963</v>
      </c>
      <c r="B140" s="660">
        <v>9225</v>
      </c>
      <c r="C140" s="659" t="s">
        <v>14962</v>
      </c>
      <c r="D140" s="659" t="s">
        <v>14964</v>
      </c>
      <c r="E140" s="659" t="s">
        <v>15161</v>
      </c>
      <c r="F140" s="666">
        <v>4</v>
      </c>
      <c r="G140" s="666">
        <v>6</v>
      </c>
      <c r="H140" s="667">
        <v>1</v>
      </c>
      <c r="I140" s="667">
        <v>2</v>
      </c>
      <c r="J140" s="659" t="s">
        <v>15168</v>
      </c>
      <c r="K140" s="658">
        <v>1988</v>
      </c>
      <c r="L140" s="667">
        <v>138</v>
      </c>
      <c r="M140" s="658" t="s">
        <v>14702</v>
      </c>
      <c r="N140" s="658" t="s">
        <v>3486</v>
      </c>
      <c r="O140" s="658" t="s">
        <v>14702</v>
      </c>
      <c r="P140" s="658" t="s">
        <v>14703</v>
      </c>
      <c r="Q140" s="659" t="s">
        <v>14965</v>
      </c>
      <c r="R140" s="671">
        <f t="shared" si="4"/>
        <v>7.5</v>
      </c>
      <c r="S140" s="680">
        <f t="shared" si="5"/>
        <v>1.2114597544338337</v>
      </c>
      <c r="T140" s="667"/>
      <c r="U140" s="667"/>
    </row>
    <row r="141" spans="1:21" ht="60" x14ac:dyDescent="0.2">
      <c r="A141" s="658" t="s">
        <v>14963</v>
      </c>
      <c r="B141" s="660">
        <v>9225</v>
      </c>
      <c r="C141" s="659" t="s">
        <v>14962</v>
      </c>
      <c r="D141" s="659" t="s">
        <v>14964</v>
      </c>
      <c r="E141" s="659" t="s">
        <v>15160</v>
      </c>
      <c r="F141" s="666">
        <v>5</v>
      </c>
      <c r="G141" s="666">
        <v>6</v>
      </c>
      <c r="H141" s="667">
        <v>5</v>
      </c>
      <c r="I141" s="667">
        <v>6</v>
      </c>
      <c r="J141" s="659" t="s">
        <v>15135</v>
      </c>
      <c r="K141" s="658">
        <v>1988</v>
      </c>
      <c r="L141" s="658">
        <v>139</v>
      </c>
      <c r="M141" s="658" t="s">
        <v>14702</v>
      </c>
      <c r="N141" s="658" t="s">
        <v>3486</v>
      </c>
      <c r="O141" s="658" t="s">
        <v>14702</v>
      </c>
      <c r="P141" s="658" t="s">
        <v>14703</v>
      </c>
      <c r="Q141" s="659" t="s">
        <v>14965</v>
      </c>
      <c r="R141" s="671">
        <f t="shared" si="4"/>
        <v>30.25</v>
      </c>
      <c r="S141" s="680">
        <f t="shared" si="5"/>
        <v>4.8862210095497955</v>
      </c>
      <c r="T141" s="667"/>
      <c r="U141" s="667"/>
    </row>
    <row r="142" spans="1:21" ht="60" x14ac:dyDescent="0.2">
      <c r="A142" s="658" t="s">
        <v>14963</v>
      </c>
      <c r="B142" s="660">
        <v>9225</v>
      </c>
      <c r="C142" s="659" t="s">
        <v>14962</v>
      </c>
      <c r="D142" s="659" t="s">
        <v>14964</v>
      </c>
      <c r="E142" s="659" t="s">
        <v>15159</v>
      </c>
      <c r="F142" s="666">
        <v>6</v>
      </c>
      <c r="G142" s="666">
        <v>8</v>
      </c>
      <c r="H142" s="667">
        <v>11</v>
      </c>
      <c r="I142" s="667">
        <v>15</v>
      </c>
      <c r="J142" s="659" t="s">
        <v>15110</v>
      </c>
      <c r="K142" s="658">
        <v>1988</v>
      </c>
      <c r="L142" s="667">
        <v>140</v>
      </c>
      <c r="M142" s="658" t="s">
        <v>14702</v>
      </c>
      <c r="N142" s="658" t="s">
        <v>3486</v>
      </c>
      <c r="O142" s="658" t="s">
        <v>14702</v>
      </c>
      <c r="P142" s="658" t="s">
        <v>14703</v>
      </c>
      <c r="Q142" s="659" t="s">
        <v>14965</v>
      </c>
      <c r="R142" s="671">
        <f t="shared" si="4"/>
        <v>91</v>
      </c>
      <c r="S142" s="680">
        <f t="shared" si="5"/>
        <v>14.699045020463847</v>
      </c>
      <c r="T142" s="667"/>
      <c r="U142" s="667"/>
    </row>
    <row r="143" spans="1:21" ht="60" x14ac:dyDescent="0.2">
      <c r="A143" s="658" t="s">
        <v>14963</v>
      </c>
      <c r="B143" s="660">
        <v>9225</v>
      </c>
      <c r="C143" s="659" t="s">
        <v>14962</v>
      </c>
      <c r="D143" s="659" t="s">
        <v>14964</v>
      </c>
      <c r="E143" s="659" t="s">
        <v>15158</v>
      </c>
      <c r="F143" s="666">
        <v>4</v>
      </c>
      <c r="G143" s="666">
        <v>6</v>
      </c>
      <c r="H143" s="667">
        <v>3</v>
      </c>
      <c r="I143" s="667">
        <v>4</v>
      </c>
      <c r="J143" s="659" t="s">
        <v>15169</v>
      </c>
      <c r="K143" s="658">
        <v>1988</v>
      </c>
      <c r="L143" s="658">
        <v>141</v>
      </c>
      <c r="M143" s="658" t="s">
        <v>14702</v>
      </c>
      <c r="N143" s="658" t="s">
        <v>3486</v>
      </c>
      <c r="O143" s="658" t="s">
        <v>14702</v>
      </c>
      <c r="P143" s="658" t="s">
        <v>14703</v>
      </c>
      <c r="Q143" s="659" t="s">
        <v>14965</v>
      </c>
      <c r="R143" s="671">
        <f t="shared" si="4"/>
        <v>17.5</v>
      </c>
      <c r="S143" s="680">
        <f t="shared" si="5"/>
        <v>2.8267394270122783</v>
      </c>
      <c r="T143" s="667"/>
      <c r="U143" s="667"/>
    </row>
    <row r="144" spans="1:21" ht="30" x14ac:dyDescent="0.2">
      <c r="A144" s="658" t="s">
        <v>14966</v>
      </c>
      <c r="C144" s="659" t="s">
        <v>14885</v>
      </c>
      <c r="D144" s="659" t="s">
        <v>14967</v>
      </c>
      <c r="E144" s="659" t="s">
        <v>14967</v>
      </c>
      <c r="F144" s="668">
        <v>7</v>
      </c>
      <c r="G144" s="668">
        <v>7</v>
      </c>
      <c r="H144" s="667">
        <v>5</v>
      </c>
      <c r="I144" s="667">
        <v>7</v>
      </c>
      <c r="J144" s="659" t="s">
        <v>14884</v>
      </c>
      <c r="K144" s="658">
        <v>1986</v>
      </c>
      <c r="L144" s="667">
        <v>142</v>
      </c>
      <c r="M144" s="658" t="s">
        <v>14702</v>
      </c>
      <c r="N144" s="658">
        <v>6</v>
      </c>
      <c r="O144" s="658" t="s">
        <v>14703</v>
      </c>
      <c r="P144" s="658" t="s">
        <v>14703</v>
      </c>
      <c r="Q144" s="659" t="s">
        <v>14968</v>
      </c>
      <c r="R144" s="671">
        <f t="shared" si="4"/>
        <v>42</v>
      </c>
      <c r="S144" s="680">
        <f t="shared" si="5"/>
        <v>6.7841746248294683</v>
      </c>
      <c r="T144" s="667"/>
      <c r="U144" s="667"/>
    </row>
    <row r="145" spans="1:21" ht="30" x14ac:dyDescent="0.2">
      <c r="A145" s="658" t="s">
        <v>14969</v>
      </c>
      <c r="C145" s="659" t="s">
        <v>14885</v>
      </c>
      <c r="D145" s="659" t="s">
        <v>14970</v>
      </c>
      <c r="E145" s="659" t="s">
        <v>14970</v>
      </c>
      <c r="F145" s="666">
        <v>5</v>
      </c>
      <c r="G145" s="666">
        <v>10</v>
      </c>
      <c r="H145" s="667">
        <v>15</v>
      </c>
      <c r="I145" s="667">
        <v>25</v>
      </c>
      <c r="J145" s="659" t="s">
        <v>14884</v>
      </c>
      <c r="K145" s="658">
        <v>1984</v>
      </c>
      <c r="L145" s="658">
        <v>143</v>
      </c>
      <c r="M145" s="658" t="s">
        <v>14702</v>
      </c>
      <c r="N145" s="658" t="s">
        <v>3486</v>
      </c>
      <c r="O145" s="658" t="s">
        <v>14703</v>
      </c>
      <c r="P145" s="658" t="s">
        <v>14703</v>
      </c>
      <c r="Q145" s="659" t="s">
        <v>14971</v>
      </c>
      <c r="R145" s="671">
        <f t="shared" si="4"/>
        <v>150</v>
      </c>
      <c r="S145" s="680">
        <f t="shared" si="5"/>
        <v>24.229195088676672</v>
      </c>
      <c r="T145" s="667"/>
      <c r="U145" s="667"/>
    </row>
    <row r="146" spans="1:21" ht="60" x14ac:dyDescent="0.2">
      <c r="A146" s="662" t="s">
        <v>14973</v>
      </c>
      <c r="B146" s="663">
        <v>9022</v>
      </c>
      <c r="C146" s="661" t="s">
        <v>14972</v>
      </c>
      <c r="D146" s="661" t="s">
        <v>14974</v>
      </c>
      <c r="E146" s="661" t="s">
        <v>14974</v>
      </c>
      <c r="F146" s="666">
        <v>6</v>
      </c>
      <c r="G146" s="666">
        <v>10</v>
      </c>
      <c r="H146" s="667">
        <v>10</v>
      </c>
      <c r="I146" s="667">
        <v>14</v>
      </c>
      <c r="J146" s="661" t="s">
        <v>14801</v>
      </c>
      <c r="K146" s="662">
        <v>1978</v>
      </c>
      <c r="L146" s="667">
        <v>144</v>
      </c>
      <c r="M146" s="662" t="s">
        <v>14702</v>
      </c>
      <c r="N146" s="662">
        <v>20</v>
      </c>
      <c r="O146" s="662" t="s">
        <v>14703</v>
      </c>
      <c r="P146" s="658" t="s">
        <v>14702</v>
      </c>
      <c r="Q146" s="661" t="s">
        <v>14975</v>
      </c>
      <c r="R146" s="671">
        <f t="shared" si="4"/>
        <v>96</v>
      </c>
      <c r="S146" s="680">
        <f t="shared" si="5"/>
        <v>15.50668485675307</v>
      </c>
      <c r="T146" s="667"/>
      <c r="U146" s="667"/>
    </row>
    <row r="147" spans="1:21" ht="30" x14ac:dyDescent="0.2">
      <c r="A147" s="662" t="s">
        <v>14976</v>
      </c>
      <c r="B147" s="663">
        <v>9027</v>
      </c>
      <c r="C147" s="661" t="s">
        <v>14972</v>
      </c>
      <c r="D147" s="661" t="s">
        <v>14977</v>
      </c>
      <c r="E147" s="661" t="s">
        <v>14977</v>
      </c>
      <c r="F147" s="666">
        <v>4</v>
      </c>
      <c r="G147" s="666">
        <v>10</v>
      </c>
      <c r="H147" s="667">
        <v>5</v>
      </c>
      <c r="I147" s="667">
        <v>10</v>
      </c>
      <c r="J147" s="661" t="s">
        <v>14716</v>
      </c>
      <c r="K147" s="662">
        <v>1979</v>
      </c>
      <c r="L147" s="658">
        <v>145</v>
      </c>
      <c r="M147" s="662" t="s">
        <v>14702</v>
      </c>
      <c r="N147" s="662" t="s">
        <v>3486</v>
      </c>
      <c r="O147" s="662" t="s">
        <v>14703</v>
      </c>
      <c r="P147" s="658" t="s">
        <v>14702</v>
      </c>
      <c r="Q147" s="661" t="s">
        <v>14978</v>
      </c>
      <c r="R147" s="671">
        <f t="shared" si="4"/>
        <v>52.5</v>
      </c>
      <c r="S147" s="680">
        <f t="shared" si="5"/>
        <v>8.4802182810368354</v>
      </c>
      <c r="T147" s="667"/>
      <c r="U147" s="667"/>
    </row>
    <row r="148" spans="1:21" ht="45" x14ac:dyDescent="0.2">
      <c r="A148" s="662" t="s">
        <v>14979</v>
      </c>
      <c r="B148" s="663">
        <v>9033</v>
      </c>
      <c r="C148" s="661" t="s">
        <v>14972</v>
      </c>
      <c r="D148" s="661" t="s">
        <v>14980</v>
      </c>
      <c r="E148" s="661" t="s">
        <v>14980</v>
      </c>
      <c r="F148" s="666">
        <v>10</v>
      </c>
      <c r="G148" s="666">
        <v>15</v>
      </c>
      <c r="H148" s="667">
        <v>8</v>
      </c>
      <c r="I148" s="667">
        <v>12</v>
      </c>
      <c r="J148" s="661" t="s">
        <v>14801</v>
      </c>
      <c r="K148" s="662">
        <v>1980</v>
      </c>
      <c r="L148" s="667">
        <v>146</v>
      </c>
      <c r="M148" s="662" t="s">
        <v>14702</v>
      </c>
      <c r="N148" s="662">
        <v>15</v>
      </c>
      <c r="O148" s="662" t="s">
        <v>14703</v>
      </c>
      <c r="P148" s="658" t="s">
        <v>14702</v>
      </c>
      <c r="Q148" s="661" t="s">
        <v>14981</v>
      </c>
      <c r="R148" s="671">
        <f t="shared" si="4"/>
        <v>125</v>
      </c>
      <c r="S148" s="680">
        <f t="shared" si="5"/>
        <v>20.190995907230562</v>
      </c>
      <c r="T148" s="667"/>
      <c r="U148" s="667"/>
    </row>
    <row r="149" spans="1:21" ht="75" x14ac:dyDescent="0.2">
      <c r="A149" s="662" t="s">
        <v>14982</v>
      </c>
      <c r="B149" s="663">
        <v>9061</v>
      </c>
      <c r="C149" s="661" t="s">
        <v>14972</v>
      </c>
      <c r="D149" s="661" t="s">
        <v>14983</v>
      </c>
      <c r="E149" s="661" t="s">
        <v>14983</v>
      </c>
      <c r="F149" s="666">
        <v>6</v>
      </c>
      <c r="G149" s="666">
        <v>8</v>
      </c>
      <c r="H149" s="667">
        <v>6</v>
      </c>
      <c r="I149" s="667">
        <v>10</v>
      </c>
      <c r="J149" s="661" t="s">
        <v>14801</v>
      </c>
      <c r="K149" s="662">
        <v>1982</v>
      </c>
      <c r="L149" s="658">
        <v>147</v>
      </c>
      <c r="M149" s="662" t="s">
        <v>14702</v>
      </c>
      <c r="N149" s="662">
        <v>8</v>
      </c>
      <c r="O149" s="662" t="s">
        <v>14703</v>
      </c>
      <c r="P149" s="658" t="s">
        <v>14702</v>
      </c>
      <c r="Q149" s="661" t="s">
        <v>14984</v>
      </c>
      <c r="R149" s="671">
        <f t="shared" si="4"/>
        <v>56</v>
      </c>
      <c r="S149" s="680">
        <f t="shared" si="5"/>
        <v>9.0455661664392917</v>
      </c>
      <c r="T149" s="667"/>
      <c r="U149" s="667"/>
    </row>
    <row r="150" spans="1:21" x14ac:dyDescent="0.2">
      <c r="A150" s="656" t="s">
        <v>14985</v>
      </c>
      <c r="B150" s="657">
        <v>9209</v>
      </c>
      <c r="C150" s="655" t="s">
        <v>14972</v>
      </c>
      <c r="D150" s="655" t="s">
        <v>14986</v>
      </c>
      <c r="E150" s="655" t="s">
        <v>14986</v>
      </c>
      <c r="F150" s="666">
        <v>4</v>
      </c>
      <c r="G150" s="666">
        <v>10</v>
      </c>
      <c r="H150" s="667">
        <v>10</v>
      </c>
      <c r="I150" s="667">
        <v>14</v>
      </c>
      <c r="J150" s="655" t="s">
        <v>14987</v>
      </c>
      <c r="K150" s="656">
        <v>1987</v>
      </c>
      <c r="L150" s="667">
        <v>148</v>
      </c>
      <c r="M150" s="658" t="s">
        <v>14702</v>
      </c>
      <c r="N150" s="656" t="s">
        <v>3486</v>
      </c>
      <c r="O150" s="656" t="s">
        <v>14703</v>
      </c>
      <c r="P150" s="658" t="s">
        <v>14703</v>
      </c>
      <c r="Q150" s="655" t="s">
        <v>15172</v>
      </c>
      <c r="R150" s="671">
        <f t="shared" si="4"/>
        <v>84</v>
      </c>
      <c r="S150" s="680">
        <f t="shared" si="5"/>
        <v>13.568349249658937</v>
      </c>
      <c r="T150" s="667"/>
      <c r="U150" s="667"/>
    </row>
    <row r="151" spans="1:21" ht="30" x14ac:dyDescent="0.2">
      <c r="A151" s="662" t="s">
        <v>14989</v>
      </c>
      <c r="B151" s="663">
        <v>9026</v>
      </c>
      <c r="C151" s="661" t="s">
        <v>14988</v>
      </c>
      <c r="D151" s="661" t="s">
        <v>14990</v>
      </c>
      <c r="E151" s="661" t="s">
        <v>14990</v>
      </c>
      <c r="F151" s="666">
        <v>6</v>
      </c>
      <c r="G151" s="666">
        <v>8</v>
      </c>
      <c r="H151" s="667">
        <v>1</v>
      </c>
      <c r="I151" s="667">
        <v>3</v>
      </c>
      <c r="J151" s="661" t="s">
        <v>14801</v>
      </c>
      <c r="K151" s="662">
        <v>1979</v>
      </c>
      <c r="L151" s="658">
        <v>149</v>
      </c>
      <c r="M151" s="662" t="s">
        <v>14702</v>
      </c>
      <c r="N151" s="662" t="s">
        <v>3486</v>
      </c>
      <c r="O151" s="662" t="s">
        <v>14703</v>
      </c>
      <c r="P151" s="658" t="s">
        <v>14702</v>
      </c>
      <c r="Q151" s="661" t="s">
        <v>6139</v>
      </c>
      <c r="R151" s="671">
        <f t="shared" si="4"/>
        <v>14</v>
      </c>
      <c r="S151" s="680">
        <f t="shared" si="5"/>
        <v>2.2613915416098229</v>
      </c>
      <c r="T151" s="667"/>
      <c r="U151" s="667"/>
    </row>
    <row r="152" spans="1:21" ht="60" x14ac:dyDescent="0.2">
      <c r="A152" s="656" t="s">
        <v>14991</v>
      </c>
      <c r="B152" s="657">
        <v>9147</v>
      </c>
      <c r="C152" s="655" t="s">
        <v>14988</v>
      </c>
      <c r="D152" s="655" t="s">
        <v>14992</v>
      </c>
      <c r="E152" s="655" t="s">
        <v>14992</v>
      </c>
      <c r="F152" s="666">
        <v>6</v>
      </c>
      <c r="G152" s="666">
        <v>8</v>
      </c>
      <c r="H152" s="667">
        <v>1</v>
      </c>
      <c r="I152" s="667">
        <v>3</v>
      </c>
      <c r="J152" s="655" t="s">
        <v>14993</v>
      </c>
      <c r="K152" s="656">
        <v>1985</v>
      </c>
      <c r="L152" s="667">
        <v>150</v>
      </c>
      <c r="M152" s="658" t="s">
        <v>14702</v>
      </c>
      <c r="N152" s="656" t="s">
        <v>3486</v>
      </c>
      <c r="O152" s="656" t="s">
        <v>14702</v>
      </c>
      <c r="P152" s="658" t="s">
        <v>14703</v>
      </c>
      <c r="Q152" s="655" t="s">
        <v>14994</v>
      </c>
      <c r="R152" s="671">
        <f t="shared" si="4"/>
        <v>14</v>
      </c>
      <c r="S152" s="680">
        <f t="shared" si="5"/>
        <v>2.2613915416098229</v>
      </c>
      <c r="T152" s="667"/>
      <c r="U152" s="667"/>
    </row>
    <row r="153" spans="1:21" ht="30" x14ac:dyDescent="0.2">
      <c r="A153" s="658" t="s">
        <v>14996</v>
      </c>
      <c r="B153" s="660">
        <v>9062</v>
      </c>
      <c r="C153" s="659" t="s">
        <v>14995</v>
      </c>
      <c r="D153" s="659" t="s">
        <v>14997</v>
      </c>
      <c r="E153" s="659" t="s">
        <v>14997</v>
      </c>
      <c r="F153" s="666">
        <v>5</v>
      </c>
      <c r="G153" s="666">
        <v>10</v>
      </c>
      <c r="H153" s="667">
        <v>1</v>
      </c>
      <c r="I153" s="667">
        <v>3</v>
      </c>
      <c r="J153" s="659" t="s">
        <v>14998</v>
      </c>
      <c r="K153" s="658">
        <v>1981</v>
      </c>
      <c r="L153" s="658">
        <v>151</v>
      </c>
      <c r="M153" s="658" t="s">
        <v>14702</v>
      </c>
      <c r="N153" s="658">
        <v>20</v>
      </c>
      <c r="O153" s="658" t="s">
        <v>14703</v>
      </c>
      <c r="P153" s="658" t="s">
        <v>14703</v>
      </c>
      <c r="Q153" s="659" t="s">
        <v>14999</v>
      </c>
      <c r="R153" s="671">
        <f t="shared" si="4"/>
        <v>15</v>
      </c>
      <c r="S153" s="680">
        <f t="shared" si="5"/>
        <v>2.4229195088676674</v>
      </c>
      <c r="T153" s="667"/>
      <c r="U153" s="667"/>
    </row>
    <row r="154" spans="1:21" ht="30" x14ac:dyDescent="0.2">
      <c r="A154" s="658" t="s">
        <v>15000</v>
      </c>
      <c r="B154" s="660">
        <v>9064</v>
      </c>
      <c r="C154" s="659" t="s">
        <v>14995</v>
      </c>
      <c r="D154" s="659" t="s">
        <v>15001</v>
      </c>
      <c r="E154" s="659" t="s">
        <v>15001</v>
      </c>
      <c r="F154" s="666">
        <v>6</v>
      </c>
      <c r="G154" s="666">
        <v>10</v>
      </c>
      <c r="H154" s="667">
        <v>1</v>
      </c>
      <c r="I154" s="667">
        <v>4</v>
      </c>
      <c r="J154" s="659" t="s">
        <v>14998</v>
      </c>
      <c r="K154" s="658">
        <v>1982</v>
      </c>
      <c r="L154" s="667">
        <v>152</v>
      </c>
      <c r="M154" s="658" t="s">
        <v>14702</v>
      </c>
      <c r="N154" s="658">
        <v>20</v>
      </c>
      <c r="O154" s="658" t="s">
        <v>14703</v>
      </c>
      <c r="P154" s="658" t="s">
        <v>14703</v>
      </c>
      <c r="Q154" s="659" t="s">
        <v>15002</v>
      </c>
      <c r="R154" s="671">
        <f t="shared" si="4"/>
        <v>20</v>
      </c>
      <c r="S154" s="680">
        <f t="shared" si="5"/>
        <v>3.2305593451568897</v>
      </c>
      <c r="T154" s="667"/>
      <c r="U154" s="667"/>
    </row>
    <row r="155" spans="1:21" ht="30" x14ac:dyDescent="0.2">
      <c r="A155" s="658" t="s">
        <v>15003</v>
      </c>
      <c r="B155" s="660">
        <v>9076</v>
      </c>
      <c r="C155" s="659" t="s">
        <v>14995</v>
      </c>
      <c r="D155" s="659" t="s">
        <v>15004</v>
      </c>
      <c r="E155" s="659" t="s">
        <v>15004</v>
      </c>
      <c r="F155" s="666">
        <v>8</v>
      </c>
      <c r="G155" s="666">
        <v>12</v>
      </c>
      <c r="H155" s="667">
        <v>3</v>
      </c>
      <c r="I155" s="667">
        <v>5</v>
      </c>
      <c r="J155" s="659" t="s">
        <v>14998</v>
      </c>
      <c r="K155" s="658">
        <v>1983</v>
      </c>
      <c r="L155" s="658">
        <v>153</v>
      </c>
      <c r="M155" s="658" t="s">
        <v>14702</v>
      </c>
      <c r="N155" s="658">
        <v>20</v>
      </c>
      <c r="O155" s="658" t="s">
        <v>14703</v>
      </c>
      <c r="P155" s="658" t="s">
        <v>14703</v>
      </c>
      <c r="Q155" s="659" t="s">
        <v>15005</v>
      </c>
      <c r="R155" s="671">
        <f t="shared" si="4"/>
        <v>40</v>
      </c>
      <c r="S155" s="680">
        <f t="shared" si="5"/>
        <v>6.4611186903137794</v>
      </c>
      <c r="T155" s="667"/>
      <c r="U155" s="667"/>
    </row>
    <row r="156" spans="1:21" ht="30" x14ac:dyDescent="0.2">
      <c r="A156" s="658" t="s">
        <v>15007</v>
      </c>
      <c r="B156" s="660">
        <v>9066</v>
      </c>
      <c r="C156" s="659" t="s">
        <v>15006</v>
      </c>
      <c r="D156" s="659" t="s">
        <v>15008</v>
      </c>
      <c r="E156" s="659" t="s">
        <v>15008</v>
      </c>
      <c r="F156" s="666">
        <v>5</v>
      </c>
      <c r="G156" s="666">
        <v>10</v>
      </c>
      <c r="H156" s="667">
        <v>3</v>
      </c>
      <c r="I156" s="667">
        <v>6</v>
      </c>
      <c r="J156" s="659" t="s">
        <v>15009</v>
      </c>
      <c r="K156" s="658">
        <v>1983</v>
      </c>
      <c r="L156" s="667">
        <v>154</v>
      </c>
      <c r="M156" s="658" t="s">
        <v>14702</v>
      </c>
      <c r="N156" s="658">
        <v>20</v>
      </c>
      <c r="O156" s="658" t="s">
        <v>14703</v>
      </c>
      <c r="P156" s="658" t="s">
        <v>14703</v>
      </c>
      <c r="Q156" s="659" t="s">
        <v>15010</v>
      </c>
      <c r="R156" s="671">
        <f t="shared" si="4"/>
        <v>33.75</v>
      </c>
      <c r="S156" s="680">
        <f t="shared" si="5"/>
        <v>5.4515688949522509</v>
      </c>
      <c r="T156" s="667"/>
      <c r="U156" s="667"/>
    </row>
    <row r="157" spans="1:21" ht="30" x14ac:dyDescent="0.2">
      <c r="A157" s="658" t="s">
        <v>15011</v>
      </c>
      <c r="B157" s="660">
        <v>9101</v>
      </c>
      <c r="C157" s="659" t="s">
        <v>15006</v>
      </c>
      <c r="D157" s="659" t="s">
        <v>15012</v>
      </c>
      <c r="E157" s="659" t="s">
        <v>15012</v>
      </c>
      <c r="F157" s="666">
        <v>6</v>
      </c>
      <c r="G157" s="666">
        <v>10</v>
      </c>
      <c r="H157" s="667">
        <v>2</v>
      </c>
      <c r="I157" s="667">
        <v>5</v>
      </c>
      <c r="J157" s="659" t="s">
        <v>15013</v>
      </c>
      <c r="K157" s="658">
        <v>1983</v>
      </c>
      <c r="L157" s="658">
        <v>155</v>
      </c>
      <c r="M157" s="658" t="s">
        <v>14702</v>
      </c>
      <c r="N157" s="658">
        <v>9</v>
      </c>
      <c r="O157" s="658" t="s">
        <v>14702</v>
      </c>
      <c r="P157" s="658" t="s">
        <v>14703</v>
      </c>
      <c r="Q157" s="659" t="s">
        <v>15014</v>
      </c>
      <c r="R157" s="671">
        <f t="shared" si="4"/>
        <v>28</v>
      </c>
      <c r="S157" s="680">
        <f t="shared" si="5"/>
        <v>4.5227830832196458</v>
      </c>
      <c r="T157" s="667"/>
      <c r="U157" s="667"/>
    </row>
    <row r="158" spans="1:21" ht="45" x14ac:dyDescent="0.2">
      <c r="A158" s="658" t="s">
        <v>15015</v>
      </c>
      <c r="B158" s="660">
        <v>9111</v>
      </c>
      <c r="C158" s="659" t="s">
        <v>15006</v>
      </c>
      <c r="D158" s="659" t="s">
        <v>15016</v>
      </c>
      <c r="E158" s="659" t="s">
        <v>15016</v>
      </c>
      <c r="F158" s="666">
        <v>6</v>
      </c>
      <c r="G158" s="666">
        <v>10</v>
      </c>
      <c r="H158" s="667">
        <v>3</v>
      </c>
      <c r="I158" s="667">
        <v>6</v>
      </c>
      <c r="J158" s="659" t="s">
        <v>15013</v>
      </c>
      <c r="K158" s="658">
        <v>1984</v>
      </c>
      <c r="L158" s="667">
        <v>156</v>
      </c>
      <c r="M158" s="658" t="s">
        <v>14702</v>
      </c>
      <c r="N158" s="658">
        <v>9</v>
      </c>
      <c r="O158" s="658" t="s">
        <v>14702</v>
      </c>
      <c r="P158" s="658" t="s">
        <v>14703</v>
      </c>
      <c r="Q158" s="659" t="s">
        <v>15017</v>
      </c>
      <c r="R158" s="671">
        <f t="shared" si="4"/>
        <v>36</v>
      </c>
      <c r="S158" s="680">
        <f t="shared" si="5"/>
        <v>5.8150068212824015</v>
      </c>
      <c r="T158" s="667"/>
      <c r="U158" s="667"/>
    </row>
    <row r="159" spans="1:21" x14ac:dyDescent="0.2">
      <c r="A159" s="658" t="s">
        <v>15018</v>
      </c>
      <c r="B159" s="660">
        <v>9120</v>
      </c>
      <c r="C159" s="659" t="s">
        <v>15006</v>
      </c>
      <c r="D159" s="659" t="s">
        <v>15019</v>
      </c>
      <c r="E159" s="659" t="s">
        <v>15019</v>
      </c>
      <c r="F159" s="666">
        <v>6</v>
      </c>
      <c r="G159" s="666">
        <v>10</v>
      </c>
      <c r="H159" s="667">
        <v>3</v>
      </c>
      <c r="I159" s="667">
        <v>5</v>
      </c>
      <c r="J159" s="659" t="s">
        <v>15013</v>
      </c>
      <c r="K159" s="658">
        <v>1984</v>
      </c>
      <c r="L159" s="658">
        <v>157</v>
      </c>
      <c r="M159" s="658" t="s">
        <v>14702</v>
      </c>
      <c r="N159" s="658" t="s">
        <v>3486</v>
      </c>
      <c r="O159" s="658" t="s">
        <v>14702</v>
      </c>
      <c r="P159" s="658" t="s">
        <v>14703</v>
      </c>
      <c r="Q159" s="659" t="s">
        <v>6139</v>
      </c>
      <c r="R159" s="671">
        <f t="shared" si="4"/>
        <v>32</v>
      </c>
      <c r="S159" s="680">
        <f t="shared" si="5"/>
        <v>5.1688949522510237</v>
      </c>
      <c r="T159" s="667"/>
      <c r="U159" s="667"/>
    </row>
    <row r="160" spans="1:21" ht="30" x14ac:dyDescent="0.2">
      <c r="A160" s="658" t="s">
        <v>15020</v>
      </c>
      <c r="B160" s="660">
        <v>9125</v>
      </c>
      <c r="C160" s="659" t="s">
        <v>15006</v>
      </c>
      <c r="D160" s="659" t="s">
        <v>15021</v>
      </c>
      <c r="E160" s="659" t="s">
        <v>15021</v>
      </c>
      <c r="F160" s="666">
        <v>4</v>
      </c>
      <c r="G160" s="666">
        <v>6</v>
      </c>
      <c r="H160" s="665">
        <v>1</v>
      </c>
      <c r="I160" s="665">
        <v>1</v>
      </c>
      <c r="J160" s="659" t="s">
        <v>15013</v>
      </c>
      <c r="K160" s="658">
        <v>1984</v>
      </c>
      <c r="L160" s="667">
        <v>158</v>
      </c>
      <c r="M160" s="658" t="s">
        <v>14702</v>
      </c>
      <c r="N160" s="658">
        <v>4</v>
      </c>
      <c r="O160" s="658" t="s">
        <v>14702</v>
      </c>
      <c r="P160" s="658" t="s">
        <v>14703</v>
      </c>
      <c r="Q160" s="659" t="s">
        <v>15022</v>
      </c>
      <c r="R160" s="671">
        <f t="shared" si="4"/>
        <v>5</v>
      </c>
      <c r="S160" s="680">
        <f t="shared" si="5"/>
        <v>0.80763983628922242</v>
      </c>
    </row>
    <row r="161" spans="1:21" ht="30" x14ac:dyDescent="0.2">
      <c r="A161" s="658" t="s">
        <v>15023</v>
      </c>
      <c r="B161" s="660">
        <v>9126</v>
      </c>
      <c r="C161" s="659" t="s">
        <v>15006</v>
      </c>
      <c r="D161" s="659" t="s">
        <v>15024</v>
      </c>
      <c r="E161" s="659" t="s">
        <v>15024</v>
      </c>
      <c r="F161" s="666">
        <v>5</v>
      </c>
      <c r="G161" s="666">
        <v>8</v>
      </c>
      <c r="H161" s="667">
        <v>5</v>
      </c>
      <c r="I161" s="667">
        <v>7</v>
      </c>
      <c r="J161" s="659" t="s">
        <v>15025</v>
      </c>
      <c r="K161" s="658">
        <v>1984</v>
      </c>
      <c r="L161" s="658">
        <v>159</v>
      </c>
      <c r="M161" s="658" t="s">
        <v>14702</v>
      </c>
      <c r="N161" s="658">
        <v>9</v>
      </c>
      <c r="O161" s="658" t="s">
        <v>14702</v>
      </c>
      <c r="P161" s="658" t="s">
        <v>14703</v>
      </c>
      <c r="Q161" s="659" t="s">
        <v>15026</v>
      </c>
      <c r="R161" s="671">
        <f t="shared" si="4"/>
        <v>39</v>
      </c>
      <c r="S161" s="680">
        <f t="shared" si="5"/>
        <v>6.2995907230559345</v>
      </c>
      <c r="T161" s="667"/>
      <c r="U161" s="667"/>
    </row>
    <row r="162" spans="1:21" x14ac:dyDescent="0.2">
      <c r="A162" s="658" t="s">
        <v>15027</v>
      </c>
      <c r="B162" s="660">
        <v>9151</v>
      </c>
      <c r="C162" s="659" t="s">
        <v>15006</v>
      </c>
      <c r="D162" s="659" t="s">
        <v>15028</v>
      </c>
      <c r="E162" s="659" t="s">
        <v>15028</v>
      </c>
      <c r="F162" s="666">
        <v>5</v>
      </c>
      <c r="G162" s="666">
        <v>8</v>
      </c>
      <c r="H162" s="667">
        <v>7</v>
      </c>
      <c r="I162" s="667">
        <v>9</v>
      </c>
      <c r="J162" s="659" t="s">
        <v>15029</v>
      </c>
      <c r="K162" s="658">
        <v>1985</v>
      </c>
      <c r="L162" s="667">
        <v>160</v>
      </c>
      <c r="M162" s="658" t="s">
        <v>14702</v>
      </c>
      <c r="N162" s="658" t="s">
        <v>3486</v>
      </c>
      <c r="O162" s="658" t="s">
        <v>14702</v>
      </c>
      <c r="P162" s="658" t="s">
        <v>14703</v>
      </c>
      <c r="R162" s="671">
        <f t="shared" si="4"/>
        <v>52</v>
      </c>
      <c r="S162" s="680">
        <f t="shared" si="5"/>
        <v>8.3994542974079138</v>
      </c>
      <c r="T162" s="667"/>
      <c r="U162" s="667"/>
    </row>
    <row r="163" spans="1:21" ht="30" x14ac:dyDescent="0.2">
      <c r="A163" s="658" t="s">
        <v>15031</v>
      </c>
      <c r="B163" s="660">
        <v>9065</v>
      </c>
      <c r="C163" s="659" t="s">
        <v>15030</v>
      </c>
      <c r="D163" s="659" t="s">
        <v>15032</v>
      </c>
      <c r="E163" s="659" t="s">
        <v>15032</v>
      </c>
      <c r="F163" s="666">
        <v>8</v>
      </c>
      <c r="G163" s="666">
        <v>12</v>
      </c>
      <c r="H163" s="667">
        <v>5</v>
      </c>
      <c r="I163" s="667">
        <v>10</v>
      </c>
      <c r="J163" s="659" t="s">
        <v>14801</v>
      </c>
      <c r="K163" s="658">
        <v>1982</v>
      </c>
      <c r="L163" s="658">
        <v>161</v>
      </c>
      <c r="M163" s="658" t="s">
        <v>14702</v>
      </c>
      <c r="N163" s="658" t="s">
        <v>3486</v>
      </c>
      <c r="O163" s="658" t="s">
        <v>14703</v>
      </c>
      <c r="P163" s="658" t="s">
        <v>14703</v>
      </c>
      <c r="Q163" s="659" t="s">
        <v>15033</v>
      </c>
      <c r="R163" s="671">
        <f t="shared" si="4"/>
        <v>75</v>
      </c>
      <c r="S163" s="680">
        <f t="shared" si="5"/>
        <v>12.114597544338336</v>
      </c>
      <c r="T163" s="667"/>
      <c r="U163" s="667"/>
    </row>
    <row r="164" spans="1:21" ht="45" x14ac:dyDescent="0.2">
      <c r="A164" s="658" t="s">
        <v>15034</v>
      </c>
      <c r="B164" s="660">
        <v>9112</v>
      </c>
      <c r="C164" s="659" t="s">
        <v>15030</v>
      </c>
      <c r="D164" s="659" t="s">
        <v>15035</v>
      </c>
      <c r="E164" s="659" t="s">
        <v>15035</v>
      </c>
      <c r="F164" s="668">
        <v>4</v>
      </c>
      <c r="G164" s="668">
        <v>4</v>
      </c>
      <c r="H164" s="667">
        <v>8</v>
      </c>
      <c r="I164" s="667">
        <v>14</v>
      </c>
      <c r="J164" s="659" t="s">
        <v>15036</v>
      </c>
      <c r="K164" s="658">
        <v>1984</v>
      </c>
      <c r="L164" s="667">
        <v>162</v>
      </c>
      <c r="M164" s="658" t="s">
        <v>14702</v>
      </c>
      <c r="N164" s="658">
        <v>4</v>
      </c>
      <c r="O164" s="658" t="s">
        <v>14703</v>
      </c>
      <c r="P164" s="658" t="s">
        <v>14703</v>
      </c>
      <c r="Q164" s="659" t="s">
        <v>15041</v>
      </c>
      <c r="R164" s="671">
        <f t="shared" si="4"/>
        <v>44</v>
      </c>
      <c r="S164" s="680">
        <f t="shared" si="5"/>
        <v>7.1072305593451572</v>
      </c>
      <c r="T164" s="667"/>
      <c r="U164" s="667"/>
    </row>
    <row r="165" spans="1:21" x14ac:dyDescent="0.2">
      <c r="A165" s="658" t="s">
        <v>15037</v>
      </c>
      <c r="B165" s="660">
        <v>9153</v>
      </c>
      <c r="C165" s="659" t="s">
        <v>15030</v>
      </c>
      <c r="D165" s="659" t="s">
        <v>15038</v>
      </c>
      <c r="E165" s="659" t="s">
        <v>15038</v>
      </c>
      <c r="F165" s="666">
        <v>8</v>
      </c>
      <c r="G165" s="666">
        <v>12</v>
      </c>
      <c r="H165" s="667">
        <v>12</v>
      </c>
      <c r="I165" s="667">
        <v>19</v>
      </c>
      <c r="J165" s="659" t="s">
        <v>14801</v>
      </c>
      <c r="K165" s="658">
        <v>1985</v>
      </c>
      <c r="L165" s="658">
        <v>163</v>
      </c>
      <c r="M165" s="658" t="s">
        <v>14702</v>
      </c>
      <c r="N165" s="658">
        <v>6</v>
      </c>
      <c r="O165" s="658" t="s">
        <v>14703</v>
      </c>
      <c r="P165" s="658" t="s">
        <v>14703</v>
      </c>
      <c r="Q165" s="659" t="s">
        <v>8149</v>
      </c>
      <c r="R165" s="671">
        <f t="shared" si="4"/>
        <v>155</v>
      </c>
      <c r="S165" s="680">
        <f t="shared" si="5"/>
        <v>25.036834924965895</v>
      </c>
      <c r="T165" s="667"/>
      <c r="U165" s="667"/>
    </row>
    <row r="166" spans="1:21" x14ac:dyDescent="0.2">
      <c r="A166" s="658" t="s">
        <v>15039</v>
      </c>
      <c r="B166" s="660">
        <v>9222</v>
      </c>
      <c r="C166" s="659" t="s">
        <v>15030</v>
      </c>
      <c r="D166" s="659" t="s">
        <v>15030</v>
      </c>
      <c r="E166" s="659" t="s">
        <v>15173</v>
      </c>
      <c r="F166" s="666">
        <v>5</v>
      </c>
      <c r="G166" s="666">
        <v>8</v>
      </c>
      <c r="H166" s="667">
        <v>0</v>
      </c>
      <c r="I166" s="667">
        <v>2</v>
      </c>
      <c r="J166" s="659" t="s">
        <v>15186</v>
      </c>
      <c r="K166" s="658">
        <v>1988</v>
      </c>
      <c r="L166" s="667">
        <v>164</v>
      </c>
      <c r="M166" s="658" t="s">
        <v>14702</v>
      </c>
      <c r="N166" s="658" t="s">
        <v>3486</v>
      </c>
      <c r="O166" s="658" t="s">
        <v>14703</v>
      </c>
      <c r="P166" s="658" t="s">
        <v>14703</v>
      </c>
      <c r="Q166" s="659" t="s">
        <v>15040</v>
      </c>
      <c r="R166" s="671">
        <f t="shared" si="4"/>
        <v>6.5</v>
      </c>
      <c r="S166" s="680">
        <f t="shared" si="5"/>
        <v>1.0499317871759892</v>
      </c>
      <c r="T166" s="667"/>
      <c r="U166" s="667"/>
    </row>
    <row r="167" spans="1:21" x14ac:dyDescent="0.2">
      <c r="A167" s="658" t="s">
        <v>15039</v>
      </c>
      <c r="B167" s="660">
        <v>9222</v>
      </c>
      <c r="C167" s="659" t="s">
        <v>15030</v>
      </c>
      <c r="D167" s="659" t="s">
        <v>15030</v>
      </c>
      <c r="E167" s="659" t="s">
        <v>15174</v>
      </c>
      <c r="F167" s="666">
        <v>4</v>
      </c>
      <c r="G167" s="666">
        <v>6</v>
      </c>
      <c r="H167" s="667">
        <v>19</v>
      </c>
      <c r="I167" s="667">
        <v>20</v>
      </c>
      <c r="J167" s="659" t="s">
        <v>15106</v>
      </c>
      <c r="K167" s="658">
        <v>1988</v>
      </c>
      <c r="L167" s="658">
        <v>165</v>
      </c>
      <c r="M167" s="658" t="s">
        <v>14702</v>
      </c>
      <c r="N167" s="658" t="s">
        <v>3486</v>
      </c>
      <c r="O167" s="658" t="s">
        <v>14703</v>
      </c>
      <c r="P167" s="658" t="s">
        <v>14703</v>
      </c>
      <c r="Q167" s="659" t="s">
        <v>15040</v>
      </c>
      <c r="R167" s="671">
        <f t="shared" si="4"/>
        <v>97.5</v>
      </c>
      <c r="S167" s="680">
        <f t="shared" si="5"/>
        <v>15.748976807639837</v>
      </c>
      <c r="T167" s="667"/>
      <c r="U167" s="667"/>
    </row>
    <row r="168" spans="1:21" ht="30" x14ac:dyDescent="0.2">
      <c r="A168" s="658" t="s">
        <v>15039</v>
      </c>
      <c r="B168" s="660">
        <v>9222</v>
      </c>
      <c r="C168" s="659" t="s">
        <v>15030</v>
      </c>
      <c r="D168" s="659" t="s">
        <v>15030</v>
      </c>
      <c r="E168" s="659" t="s">
        <v>15175</v>
      </c>
      <c r="F168" s="666">
        <v>3</v>
      </c>
      <c r="G168" s="666">
        <v>5</v>
      </c>
      <c r="H168" s="667">
        <v>3</v>
      </c>
      <c r="I168" s="667">
        <v>4</v>
      </c>
      <c r="J168" s="659" t="s">
        <v>14960</v>
      </c>
      <c r="K168" s="658">
        <v>1988</v>
      </c>
      <c r="L168" s="667">
        <v>166</v>
      </c>
      <c r="M168" s="658" t="s">
        <v>14702</v>
      </c>
      <c r="N168" s="658" t="s">
        <v>3486</v>
      </c>
      <c r="O168" s="658" t="s">
        <v>14703</v>
      </c>
      <c r="P168" s="658" t="s">
        <v>14703</v>
      </c>
      <c r="Q168" s="659" t="s">
        <v>15040</v>
      </c>
      <c r="R168" s="671">
        <f t="shared" si="4"/>
        <v>14</v>
      </c>
      <c r="S168" s="680">
        <f t="shared" si="5"/>
        <v>2.2613915416098229</v>
      </c>
      <c r="T168" s="667"/>
      <c r="U168" s="667"/>
    </row>
    <row r="169" spans="1:21" ht="30" x14ac:dyDescent="0.2">
      <c r="A169" s="658" t="s">
        <v>15039</v>
      </c>
      <c r="B169" s="660">
        <v>9222</v>
      </c>
      <c r="C169" s="659" t="s">
        <v>15030</v>
      </c>
      <c r="D169" s="659" t="s">
        <v>15030</v>
      </c>
      <c r="E169" s="659" t="s">
        <v>15176</v>
      </c>
      <c r="F169" s="666">
        <v>4</v>
      </c>
      <c r="G169" s="666">
        <v>6</v>
      </c>
      <c r="H169" s="667">
        <v>21</v>
      </c>
      <c r="I169" s="667">
        <v>22</v>
      </c>
      <c r="J169" s="659" t="s">
        <v>15113</v>
      </c>
      <c r="K169" s="658">
        <v>1988</v>
      </c>
      <c r="L169" s="658">
        <v>167</v>
      </c>
      <c r="M169" s="658" t="s">
        <v>14702</v>
      </c>
      <c r="N169" s="658" t="s">
        <v>3486</v>
      </c>
      <c r="O169" s="658" t="s">
        <v>14703</v>
      </c>
      <c r="P169" s="658" t="s">
        <v>14703</v>
      </c>
      <c r="Q169" s="659" t="s">
        <v>15040</v>
      </c>
      <c r="R169" s="671">
        <f t="shared" si="4"/>
        <v>107.5</v>
      </c>
      <c r="S169" s="680">
        <f t="shared" si="5"/>
        <v>17.36425648021828</v>
      </c>
      <c r="T169" s="667"/>
      <c r="U169" s="667"/>
    </row>
    <row r="170" spans="1:21" x14ac:dyDescent="0.2">
      <c r="A170" s="658" t="s">
        <v>15039</v>
      </c>
      <c r="B170" s="660">
        <v>9222</v>
      </c>
      <c r="C170" s="659" t="s">
        <v>15030</v>
      </c>
      <c r="D170" s="659" t="s">
        <v>15030</v>
      </c>
      <c r="E170" s="659" t="s">
        <v>15177</v>
      </c>
      <c r="F170" s="666">
        <v>6</v>
      </c>
      <c r="G170" s="666">
        <v>10</v>
      </c>
      <c r="H170" s="667">
        <v>9</v>
      </c>
      <c r="I170" s="667">
        <v>10</v>
      </c>
      <c r="J170" s="659" t="s">
        <v>15110</v>
      </c>
      <c r="K170" s="658">
        <v>1988</v>
      </c>
      <c r="L170" s="667">
        <v>168</v>
      </c>
      <c r="M170" s="658" t="s">
        <v>14702</v>
      </c>
      <c r="N170" s="658" t="s">
        <v>3486</v>
      </c>
      <c r="O170" s="658" t="s">
        <v>14703</v>
      </c>
      <c r="P170" s="658" t="s">
        <v>14703</v>
      </c>
      <c r="Q170" s="659" t="s">
        <v>15040</v>
      </c>
      <c r="R170" s="671">
        <f t="shared" si="4"/>
        <v>76</v>
      </c>
      <c r="S170" s="680">
        <f t="shared" si="5"/>
        <v>12.276125511596181</v>
      </c>
      <c r="T170" s="667"/>
      <c r="U170" s="667"/>
    </row>
    <row r="171" spans="1:21" x14ac:dyDescent="0.2">
      <c r="A171" s="658" t="s">
        <v>15039</v>
      </c>
      <c r="B171" s="660">
        <v>9222</v>
      </c>
      <c r="C171" s="659" t="s">
        <v>15030</v>
      </c>
      <c r="D171" s="659" t="s">
        <v>15030</v>
      </c>
      <c r="E171" s="659" t="s">
        <v>15178</v>
      </c>
      <c r="F171" s="666">
        <v>4</v>
      </c>
      <c r="G171" s="666">
        <v>6</v>
      </c>
      <c r="H171" s="667">
        <v>15</v>
      </c>
      <c r="I171" s="667">
        <v>16</v>
      </c>
      <c r="J171" s="659" t="s">
        <v>15171</v>
      </c>
      <c r="K171" s="658">
        <v>1988</v>
      </c>
      <c r="L171" s="658">
        <v>169</v>
      </c>
      <c r="M171" s="658" t="s">
        <v>14702</v>
      </c>
      <c r="N171" s="658" t="s">
        <v>3486</v>
      </c>
      <c r="O171" s="658" t="s">
        <v>14703</v>
      </c>
      <c r="P171" s="658" t="s">
        <v>14703</v>
      </c>
      <c r="Q171" s="659" t="s">
        <v>15040</v>
      </c>
      <c r="R171" s="671">
        <f t="shared" si="4"/>
        <v>77.5</v>
      </c>
      <c r="S171" s="680">
        <f t="shared" si="5"/>
        <v>12.518417462482947</v>
      </c>
      <c r="T171" s="667"/>
      <c r="U171" s="667"/>
    </row>
    <row r="172" spans="1:21" ht="30" x14ac:dyDescent="0.2">
      <c r="A172" s="658" t="s">
        <v>15039</v>
      </c>
      <c r="B172" s="660">
        <v>9222</v>
      </c>
      <c r="C172" s="659" t="s">
        <v>15030</v>
      </c>
      <c r="D172" s="659" t="s">
        <v>15030</v>
      </c>
      <c r="E172" s="659" t="s">
        <v>15179</v>
      </c>
      <c r="F172" s="666">
        <v>4</v>
      </c>
      <c r="G172" s="666">
        <v>6</v>
      </c>
      <c r="H172" s="667">
        <v>13</v>
      </c>
      <c r="I172" s="667">
        <v>14</v>
      </c>
      <c r="J172" s="659" t="s">
        <v>15187</v>
      </c>
      <c r="K172" s="658">
        <v>1988</v>
      </c>
      <c r="L172" s="667">
        <v>170</v>
      </c>
      <c r="M172" s="658" t="s">
        <v>14702</v>
      </c>
      <c r="N172" s="658" t="s">
        <v>3486</v>
      </c>
      <c r="O172" s="658" t="s">
        <v>14703</v>
      </c>
      <c r="P172" s="658" t="s">
        <v>14703</v>
      </c>
      <c r="Q172" s="659" t="s">
        <v>15040</v>
      </c>
      <c r="R172" s="671">
        <f t="shared" si="4"/>
        <v>67.5</v>
      </c>
      <c r="S172" s="680">
        <f t="shared" si="5"/>
        <v>10.903137789904502</v>
      </c>
      <c r="T172" s="667"/>
      <c r="U172" s="667"/>
    </row>
    <row r="173" spans="1:21" ht="30" x14ac:dyDescent="0.2">
      <c r="A173" s="658" t="s">
        <v>15039</v>
      </c>
      <c r="B173" s="660">
        <v>9222</v>
      </c>
      <c r="C173" s="659" t="s">
        <v>15030</v>
      </c>
      <c r="D173" s="659" t="s">
        <v>15030</v>
      </c>
      <c r="E173" s="659" t="s">
        <v>15180</v>
      </c>
      <c r="F173" s="666">
        <v>4</v>
      </c>
      <c r="G173" s="666">
        <v>6</v>
      </c>
      <c r="H173" s="667">
        <v>11</v>
      </c>
      <c r="I173" s="667">
        <v>12</v>
      </c>
      <c r="J173" s="659" t="s">
        <v>15188</v>
      </c>
      <c r="K173" s="658">
        <v>1988</v>
      </c>
      <c r="L173" s="658">
        <v>171</v>
      </c>
      <c r="M173" s="658" t="s">
        <v>14702</v>
      </c>
      <c r="N173" s="658" t="s">
        <v>3486</v>
      </c>
      <c r="O173" s="658" t="s">
        <v>14703</v>
      </c>
      <c r="P173" s="658" t="s">
        <v>14703</v>
      </c>
      <c r="Q173" s="659" t="s">
        <v>15040</v>
      </c>
      <c r="R173" s="671">
        <f t="shared" si="4"/>
        <v>57.5</v>
      </c>
      <c r="S173" s="680">
        <f t="shared" si="5"/>
        <v>9.2878581173260581</v>
      </c>
      <c r="T173" s="667"/>
      <c r="U173" s="667"/>
    </row>
    <row r="174" spans="1:21" x14ac:dyDescent="0.2">
      <c r="A174" s="658" t="s">
        <v>15039</v>
      </c>
      <c r="B174" s="660">
        <v>9222</v>
      </c>
      <c r="C174" s="659" t="s">
        <v>15030</v>
      </c>
      <c r="D174" s="659" t="s">
        <v>15030</v>
      </c>
      <c r="E174" s="659" t="s">
        <v>15181</v>
      </c>
      <c r="F174" s="666">
        <v>5</v>
      </c>
      <c r="G174" s="666">
        <v>7</v>
      </c>
      <c r="H174" s="667">
        <v>7</v>
      </c>
      <c r="I174" s="667">
        <v>8</v>
      </c>
      <c r="J174" s="659" t="s">
        <v>14796</v>
      </c>
      <c r="K174" s="658">
        <v>1988</v>
      </c>
      <c r="L174" s="667">
        <v>172</v>
      </c>
      <c r="M174" s="658" t="s">
        <v>14702</v>
      </c>
      <c r="N174" s="658" t="s">
        <v>3486</v>
      </c>
      <c r="O174" s="658" t="s">
        <v>14703</v>
      </c>
      <c r="P174" s="658" t="s">
        <v>14703</v>
      </c>
      <c r="Q174" s="659" t="s">
        <v>15040</v>
      </c>
      <c r="R174" s="671">
        <f t="shared" si="4"/>
        <v>45</v>
      </c>
      <c r="S174" s="680">
        <f t="shared" si="5"/>
        <v>7.2687585266030021</v>
      </c>
      <c r="T174" s="667"/>
      <c r="U174" s="667"/>
    </row>
    <row r="175" spans="1:21" ht="30" x14ac:dyDescent="0.2">
      <c r="A175" s="658" t="s">
        <v>15039</v>
      </c>
      <c r="B175" s="660">
        <v>9222</v>
      </c>
      <c r="C175" s="659" t="s">
        <v>15030</v>
      </c>
      <c r="D175" s="659" t="s">
        <v>15030</v>
      </c>
      <c r="E175" s="659" t="s">
        <v>15182</v>
      </c>
      <c r="F175" s="666">
        <v>5</v>
      </c>
      <c r="G175" s="666">
        <v>8</v>
      </c>
      <c r="H175" s="667">
        <v>5</v>
      </c>
      <c r="I175" s="667">
        <v>6</v>
      </c>
      <c r="J175" s="659" t="s">
        <v>15189</v>
      </c>
      <c r="K175" s="658">
        <v>1988</v>
      </c>
      <c r="L175" s="658">
        <v>173</v>
      </c>
      <c r="M175" s="658" t="s">
        <v>14702</v>
      </c>
      <c r="N175" s="658" t="s">
        <v>3486</v>
      </c>
      <c r="O175" s="658" t="s">
        <v>14703</v>
      </c>
      <c r="P175" s="658" t="s">
        <v>14703</v>
      </c>
      <c r="Q175" s="659" t="s">
        <v>15040</v>
      </c>
      <c r="R175" s="671">
        <f t="shared" si="4"/>
        <v>35.75</v>
      </c>
      <c r="S175" s="680">
        <f t="shared" si="5"/>
        <v>5.7746248294679399</v>
      </c>
      <c r="T175" s="667"/>
      <c r="U175" s="667"/>
    </row>
    <row r="176" spans="1:21" x14ac:dyDescent="0.2">
      <c r="A176" s="658" t="s">
        <v>15039</v>
      </c>
      <c r="B176" s="660">
        <v>9222</v>
      </c>
      <c r="C176" s="659" t="s">
        <v>15030</v>
      </c>
      <c r="D176" s="659" t="s">
        <v>15030</v>
      </c>
      <c r="E176" s="659" t="s">
        <v>15183</v>
      </c>
      <c r="F176" s="666">
        <v>4</v>
      </c>
      <c r="G176" s="666">
        <v>6</v>
      </c>
      <c r="H176" s="667">
        <v>17</v>
      </c>
      <c r="I176" s="667">
        <v>18</v>
      </c>
      <c r="J176" s="659" t="s">
        <v>15111</v>
      </c>
      <c r="K176" s="658">
        <v>1988</v>
      </c>
      <c r="L176" s="667">
        <v>174</v>
      </c>
      <c r="M176" s="658" t="s">
        <v>14702</v>
      </c>
      <c r="N176" s="658" t="s">
        <v>3486</v>
      </c>
      <c r="O176" s="658" t="s">
        <v>14703</v>
      </c>
      <c r="P176" s="658" t="s">
        <v>14703</v>
      </c>
      <c r="Q176" s="659" t="s">
        <v>15040</v>
      </c>
      <c r="R176" s="671">
        <f t="shared" si="4"/>
        <v>87.5</v>
      </c>
      <c r="S176" s="680">
        <f t="shared" si="5"/>
        <v>14.133697135061393</v>
      </c>
      <c r="T176" s="667"/>
      <c r="U176" s="667"/>
    </row>
    <row r="177" spans="1:21" ht="30" x14ac:dyDescent="0.2">
      <c r="A177" s="658" t="s">
        <v>15039</v>
      </c>
      <c r="B177" s="660">
        <v>9222</v>
      </c>
      <c r="C177" s="659" t="s">
        <v>15030</v>
      </c>
      <c r="D177" s="659" t="s">
        <v>15030</v>
      </c>
      <c r="E177" s="659" t="s">
        <v>15184</v>
      </c>
      <c r="F177" s="666">
        <v>4</v>
      </c>
      <c r="G177" s="666">
        <v>6</v>
      </c>
      <c r="H177" s="667">
        <v>8</v>
      </c>
      <c r="I177" s="667">
        <v>12</v>
      </c>
      <c r="J177" s="659" t="s">
        <v>15103</v>
      </c>
      <c r="K177" s="658">
        <v>1988</v>
      </c>
      <c r="L177" s="658">
        <v>175</v>
      </c>
      <c r="M177" s="658" t="s">
        <v>14702</v>
      </c>
      <c r="N177" s="658" t="s">
        <v>3486</v>
      </c>
      <c r="O177" s="658" t="s">
        <v>14703</v>
      </c>
      <c r="P177" s="658" t="s">
        <v>14703</v>
      </c>
      <c r="Q177" s="659" t="s">
        <v>15040</v>
      </c>
      <c r="R177" s="671">
        <f t="shared" si="4"/>
        <v>50</v>
      </c>
      <c r="S177" s="680">
        <f t="shared" si="5"/>
        <v>8.076398362892224</v>
      </c>
      <c r="T177" s="667"/>
      <c r="U177" s="667"/>
    </row>
    <row r="178" spans="1:21" ht="30" x14ac:dyDescent="0.2">
      <c r="A178" s="658" t="s">
        <v>15039</v>
      </c>
      <c r="B178" s="660">
        <v>9222</v>
      </c>
      <c r="C178" s="659" t="s">
        <v>15030</v>
      </c>
      <c r="D178" s="659" t="s">
        <v>15030</v>
      </c>
      <c r="E178" s="659" t="s">
        <v>15185</v>
      </c>
      <c r="F178" s="666">
        <v>4</v>
      </c>
      <c r="G178" s="666">
        <v>6</v>
      </c>
      <c r="H178" s="667">
        <v>23</v>
      </c>
      <c r="I178" s="667">
        <v>24</v>
      </c>
      <c r="J178" s="659" t="s">
        <v>14937</v>
      </c>
      <c r="K178" s="658">
        <v>1988</v>
      </c>
      <c r="L178" s="667">
        <v>176</v>
      </c>
      <c r="M178" s="658" t="s">
        <v>14702</v>
      </c>
      <c r="N178" s="658" t="s">
        <v>3486</v>
      </c>
      <c r="O178" s="658" t="s">
        <v>14703</v>
      </c>
      <c r="P178" s="658" t="s">
        <v>14703</v>
      </c>
      <c r="Q178" s="659" t="s">
        <v>15040</v>
      </c>
      <c r="R178" s="671">
        <f t="shared" si="4"/>
        <v>117.5</v>
      </c>
      <c r="S178" s="680">
        <f t="shared" si="5"/>
        <v>18.979536152796726</v>
      </c>
      <c r="T178" s="667"/>
      <c r="U178" s="667"/>
    </row>
    <row r="179" spans="1:21" x14ac:dyDescent="0.2">
      <c r="A179" s="678" t="s">
        <v>3486</v>
      </c>
      <c r="B179" s="679" t="s">
        <v>3486</v>
      </c>
      <c r="C179" s="666" t="s">
        <v>15629</v>
      </c>
      <c r="D179" s="666" t="s">
        <v>15554</v>
      </c>
      <c r="E179" s="666" t="s">
        <v>15232</v>
      </c>
      <c r="F179" s="666">
        <v>3</v>
      </c>
      <c r="G179" s="668">
        <v>5</v>
      </c>
      <c r="H179" s="665">
        <v>1</v>
      </c>
      <c r="I179" s="665">
        <v>3</v>
      </c>
      <c r="J179" s="673" t="s">
        <v>15552</v>
      </c>
      <c r="K179" s="658">
        <v>1986</v>
      </c>
      <c r="L179" s="658">
        <v>177</v>
      </c>
      <c r="M179" s="658" t="s">
        <v>14702</v>
      </c>
      <c r="N179" s="658" t="s">
        <v>3486</v>
      </c>
      <c r="O179" s="658" t="s">
        <v>14703</v>
      </c>
      <c r="P179" s="658" t="s">
        <v>14703</v>
      </c>
      <c r="Q179" s="666"/>
      <c r="R179" s="671">
        <f t="shared" si="4"/>
        <v>8</v>
      </c>
      <c r="S179" s="680">
        <f t="shared" si="5"/>
        <v>1.2922237380627559</v>
      </c>
    </row>
    <row r="180" spans="1:21" x14ac:dyDescent="0.2">
      <c r="A180" s="678" t="s">
        <v>3486</v>
      </c>
      <c r="B180" s="679" t="s">
        <v>3486</v>
      </c>
      <c r="C180" s="666" t="s">
        <v>15629</v>
      </c>
      <c r="D180" s="666" t="s">
        <v>15554</v>
      </c>
      <c r="E180" s="666" t="s">
        <v>15233</v>
      </c>
      <c r="F180" s="666">
        <v>4</v>
      </c>
      <c r="G180" s="668">
        <v>8</v>
      </c>
      <c r="H180" s="665">
        <v>1</v>
      </c>
      <c r="I180" s="665">
        <v>3</v>
      </c>
      <c r="J180" s="673" t="s">
        <v>15171</v>
      </c>
      <c r="K180" s="658">
        <v>1986</v>
      </c>
      <c r="L180" s="667">
        <v>178</v>
      </c>
      <c r="M180" s="658" t="s">
        <v>14702</v>
      </c>
      <c r="N180" s="658" t="s">
        <v>3486</v>
      </c>
      <c r="O180" s="658" t="s">
        <v>14703</v>
      </c>
      <c r="P180" s="658" t="s">
        <v>14703</v>
      </c>
      <c r="Q180" s="666"/>
      <c r="R180" s="671">
        <f t="shared" si="4"/>
        <v>12</v>
      </c>
      <c r="S180" s="680">
        <f t="shared" si="5"/>
        <v>1.9383356070941338</v>
      </c>
    </row>
    <row r="181" spans="1:21" x14ac:dyDescent="0.2">
      <c r="A181" s="678" t="s">
        <v>3486</v>
      </c>
      <c r="B181" s="679" t="s">
        <v>3486</v>
      </c>
      <c r="C181" s="666" t="s">
        <v>15629</v>
      </c>
      <c r="D181" s="666" t="s">
        <v>15554</v>
      </c>
      <c r="E181" s="666" t="s">
        <v>15234</v>
      </c>
      <c r="F181" s="666">
        <v>2</v>
      </c>
      <c r="G181" s="668">
        <v>6</v>
      </c>
      <c r="H181" s="665">
        <v>3</v>
      </c>
      <c r="I181" s="665">
        <v>5</v>
      </c>
      <c r="J181" s="673" t="s">
        <v>14926</v>
      </c>
      <c r="K181" s="658">
        <v>1986</v>
      </c>
      <c r="L181" s="658">
        <v>179</v>
      </c>
      <c r="M181" s="658" t="s">
        <v>14702</v>
      </c>
      <c r="N181" s="658" t="s">
        <v>3486</v>
      </c>
      <c r="O181" s="658" t="s">
        <v>14703</v>
      </c>
      <c r="P181" s="658" t="s">
        <v>14703</v>
      </c>
      <c r="Q181" s="666"/>
      <c r="R181" s="671">
        <f t="shared" si="4"/>
        <v>16</v>
      </c>
      <c r="S181" s="680">
        <f t="shared" si="5"/>
        <v>2.5844474761255118</v>
      </c>
    </row>
    <row r="182" spans="1:21" x14ac:dyDescent="0.2">
      <c r="A182" s="678" t="s">
        <v>3486</v>
      </c>
      <c r="B182" s="679" t="s">
        <v>3486</v>
      </c>
      <c r="C182" s="666" t="s">
        <v>15629</v>
      </c>
      <c r="D182" s="666" t="s">
        <v>15554</v>
      </c>
      <c r="E182" s="666" t="s">
        <v>15235</v>
      </c>
      <c r="F182" s="666">
        <v>4</v>
      </c>
      <c r="G182" s="668">
        <v>8</v>
      </c>
      <c r="H182" s="665">
        <v>4</v>
      </c>
      <c r="I182" s="665">
        <v>7</v>
      </c>
      <c r="J182" s="673" t="s">
        <v>15551</v>
      </c>
      <c r="K182" s="658">
        <v>1986</v>
      </c>
      <c r="L182" s="667">
        <v>180</v>
      </c>
      <c r="M182" s="658" t="s">
        <v>14702</v>
      </c>
      <c r="N182" s="658" t="s">
        <v>3486</v>
      </c>
      <c r="O182" s="658" t="s">
        <v>14703</v>
      </c>
      <c r="P182" s="658" t="s">
        <v>14703</v>
      </c>
      <c r="Q182" s="666"/>
      <c r="R182" s="671">
        <f t="shared" si="4"/>
        <v>33</v>
      </c>
      <c r="S182" s="680">
        <f t="shared" si="5"/>
        <v>5.3304229195088677</v>
      </c>
    </row>
    <row r="183" spans="1:21" x14ac:dyDescent="0.2">
      <c r="A183" s="678" t="s">
        <v>3486</v>
      </c>
      <c r="B183" s="679" t="s">
        <v>3486</v>
      </c>
      <c r="C183" s="666" t="s">
        <v>15629</v>
      </c>
      <c r="D183" s="666" t="s">
        <v>15554</v>
      </c>
      <c r="E183" s="666" t="s">
        <v>15236</v>
      </c>
      <c r="F183" s="666">
        <v>6</v>
      </c>
      <c r="G183" s="668">
        <v>10</v>
      </c>
      <c r="H183" s="665">
        <v>6</v>
      </c>
      <c r="I183" s="665">
        <v>10</v>
      </c>
      <c r="J183" s="673" t="s">
        <v>15553</v>
      </c>
      <c r="K183" s="658">
        <v>1986</v>
      </c>
      <c r="L183" s="658">
        <v>181</v>
      </c>
      <c r="M183" s="658" t="s">
        <v>14702</v>
      </c>
      <c r="N183" s="658" t="s">
        <v>3486</v>
      </c>
      <c r="O183" s="658" t="s">
        <v>14703</v>
      </c>
      <c r="P183" s="658" t="s">
        <v>14703</v>
      </c>
      <c r="Q183" s="666"/>
      <c r="R183" s="671">
        <f t="shared" si="4"/>
        <v>64</v>
      </c>
      <c r="S183" s="680">
        <f t="shared" si="5"/>
        <v>10.337789904502047</v>
      </c>
    </row>
    <row r="184" spans="1:21" x14ac:dyDescent="0.2">
      <c r="A184" s="678" t="s">
        <v>3486</v>
      </c>
      <c r="B184" s="679" t="s">
        <v>3486</v>
      </c>
      <c r="C184" s="666" t="s">
        <v>15629</v>
      </c>
      <c r="D184" s="666" t="s">
        <v>15555</v>
      </c>
      <c r="E184" s="666" t="s">
        <v>15237</v>
      </c>
      <c r="F184" s="666">
        <v>4</v>
      </c>
      <c r="G184" s="668">
        <v>8</v>
      </c>
      <c r="H184" s="665">
        <v>2</v>
      </c>
      <c r="I184" s="665">
        <v>4</v>
      </c>
      <c r="J184" s="673" t="s">
        <v>15630</v>
      </c>
      <c r="K184" s="658">
        <v>1986</v>
      </c>
      <c r="L184" s="667">
        <v>182</v>
      </c>
      <c r="M184" s="658" t="s">
        <v>14702</v>
      </c>
      <c r="N184" s="658" t="s">
        <v>3486</v>
      </c>
      <c r="O184" s="658" t="s">
        <v>14703</v>
      </c>
      <c r="P184" s="658" t="s">
        <v>14703</v>
      </c>
      <c r="Q184" s="666"/>
      <c r="R184" s="671">
        <f t="shared" si="4"/>
        <v>18</v>
      </c>
      <c r="S184" s="680">
        <f t="shared" si="5"/>
        <v>2.9075034106412008</v>
      </c>
    </row>
    <row r="185" spans="1:21" ht="30" x14ac:dyDescent="0.2">
      <c r="A185" s="678" t="s">
        <v>3486</v>
      </c>
      <c r="B185" s="679" t="s">
        <v>3486</v>
      </c>
      <c r="C185" s="666" t="s">
        <v>15629</v>
      </c>
      <c r="D185" s="666" t="s">
        <v>15555</v>
      </c>
      <c r="E185" s="666" t="s">
        <v>15238</v>
      </c>
      <c r="F185" s="666">
        <v>3</v>
      </c>
      <c r="G185" s="668">
        <v>6</v>
      </c>
      <c r="H185" s="665">
        <v>3</v>
      </c>
      <c r="I185" s="665">
        <v>5</v>
      </c>
      <c r="J185" s="673" t="s">
        <v>15631</v>
      </c>
      <c r="K185" s="658">
        <v>1986</v>
      </c>
      <c r="L185" s="658">
        <v>183</v>
      </c>
      <c r="M185" s="658" t="s">
        <v>14702</v>
      </c>
      <c r="N185" s="658" t="s">
        <v>3486</v>
      </c>
      <c r="O185" s="658" t="s">
        <v>14703</v>
      </c>
      <c r="P185" s="658" t="s">
        <v>14703</v>
      </c>
      <c r="Q185" s="666"/>
      <c r="R185" s="671">
        <f t="shared" si="4"/>
        <v>18</v>
      </c>
      <c r="S185" s="680">
        <f t="shared" si="5"/>
        <v>2.9075034106412008</v>
      </c>
    </row>
    <row r="186" spans="1:21" x14ac:dyDescent="0.2">
      <c r="A186" s="678" t="s">
        <v>3486</v>
      </c>
      <c r="B186" s="679" t="s">
        <v>3486</v>
      </c>
      <c r="C186" s="666" t="s">
        <v>15629</v>
      </c>
      <c r="D186" s="666" t="s">
        <v>15555</v>
      </c>
      <c r="E186" s="666" t="s">
        <v>15239</v>
      </c>
      <c r="F186" s="666">
        <v>2</v>
      </c>
      <c r="G186" s="668">
        <v>8</v>
      </c>
      <c r="H186" s="665">
        <v>5</v>
      </c>
      <c r="I186" s="665">
        <v>9</v>
      </c>
      <c r="J186" s="673" t="s">
        <v>15632</v>
      </c>
      <c r="K186" s="658">
        <v>1986</v>
      </c>
      <c r="L186" s="667">
        <v>184</v>
      </c>
      <c r="M186" s="658" t="s">
        <v>14702</v>
      </c>
      <c r="N186" s="658" t="s">
        <v>3486</v>
      </c>
      <c r="O186" s="658" t="s">
        <v>14703</v>
      </c>
      <c r="P186" s="658" t="s">
        <v>14703</v>
      </c>
      <c r="Q186" s="666"/>
      <c r="R186" s="671">
        <f t="shared" si="4"/>
        <v>35</v>
      </c>
      <c r="S186" s="680">
        <f t="shared" si="5"/>
        <v>5.6534788540245566</v>
      </c>
    </row>
    <row r="187" spans="1:21" x14ac:dyDescent="0.2">
      <c r="A187" s="678" t="s">
        <v>3486</v>
      </c>
      <c r="B187" s="679" t="s">
        <v>3486</v>
      </c>
      <c r="C187" s="666" t="s">
        <v>15629</v>
      </c>
      <c r="D187" s="666" t="s">
        <v>15556</v>
      </c>
      <c r="E187" s="666" t="s">
        <v>15240</v>
      </c>
      <c r="F187" s="666">
        <v>5</v>
      </c>
      <c r="G187" s="668">
        <v>8</v>
      </c>
      <c r="H187" s="665">
        <v>1</v>
      </c>
      <c r="I187" s="665">
        <v>3</v>
      </c>
      <c r="J187" s="673" t="s">
        <v>15633</v>
      </c>
      <c r="K187" s="658">
        <v>1987</v>
      </c>
      <c r="L187" s="658">
        <v>185</v>
      </c>
      <c r="M187" s="678" t="s">
        <v>14703</v>
      </c>
      <c r="N187" s="658" t="s">
        <v>3486</v>
      </c>
      <c r="O187" s="658" t="s">
        <v>14703</v>
      </c>
      <c r="P187" s="658" t="s">
        <v>14703</v>
      </c>
      <c r="Q187" s="666"/>
      <c r="R187" s="671">
        <f t="shared" si="4"/>
        <v>13</v>
      </c>
      <c r="S187" s="680">
        <f t="shared" si="5"/>
        <v>2.0998635743519785</v>
      </c>
    </row>
    <row r="188" spans="1:21" x14ac:dyDescent="0.2">
      <c r="A188" s="678" t="s">
        <v>3486</v>
      </c>
      <c r="B188" s="679" t="s">
        <v>3486</v>
      </c>
      <c r="C188" s="666" t="s">
        <v>15629</v>
      </c>
      <c r="D188" s="666" t="s">
        <v>15556</v>
      </c>
      <c r="E188" s="666" t="s">
        <v>15241</v>
      </c>
      <c r="F188" s="666">
        <v>3</v>
      </c>
      <c r="G188" s="668">
        <v>7</v>
      </c>
      <c r="H188" s="665">
        <v>3</v>
      </c>
      <c r="I188" s="665">
        <v>7</v>
      </c>
      <c r="J188" s="673" t="s">
        <v>15105</v>
      </c>
      <c r="K188" s="658">
        <v>1987</v>
      </c>
      <c r="L188" s="667">
        <v>186</v>
      </c>
      <c r="M188" s="678" t="s">
        <v>14703</v>
      </c>
      <c r="N188" s="658" t="s">
        <v>3486</v>
      </c>
      <c r="O188" s="658" t="s">
        <v>14703</v>
      </c>
      <c r="P188" s="658" t="s">
        <v>14703</v>
      </c>
      <c r="Q188" s="666"/>
      <c r="R188" s="671">
        <f t="shared" si="4"/>
        <v>25</v>
      </c>
      <c r="S188" s="680">
        <f t="shared" si="5"/>
        <v>4.038199181446112</v>
      </c>
    </row>
    <row r="189" spans="1:21" x14ac:dyDescent="0.2">
      <c r="A189" s="678" t="s">
        <v>3486</v>
      </c>
      <c r="B189" s="679" t="s">
        <v>3486</v>
      </c>
      <c r="C189" s="666" t="s">
        <v>15629</v>
      </c>
      <c r="D189" s="666" t="s">
        <v>15556</v>
      </c>
      <c r="E189" s="666" t="s">
        <v>15242</v>
      </c>
      <c r="F189" s="666">
        <v>4</v>
      </c>
      <c r="G189" s="668">
        <v>8</v>
      </c>
      <c r="H189" s="665">
        <v>4</v>
      </c>
      <c r="I189" s="665">
        <v>7</v>
      </c>
      <c r="J189" s="673" t="s">
        <v>15634</v>
      </c>
      <c r="K189" s="658">
        <v>1987</v>
      </c>
      <c r="L189" s="658">
        <v>187</v>
      </c>
      <c r="M189" s="678" t="s">
        <v>14703</v>
      </c>
      <c r="N189" s="658" t="s">
        <v>3486</v>
      </c>
      <c r="O189" s="658" t="s">
        <v>14703</v>
      </c>
      <c r="P189" s="658" t="s">
        <v>14703</v>
      </c>
      <c r="Q189" s="666" t="s">
        <v>15635</v>
      </c>
      <c r="R189" s="671">
        <f t="shared" si="4"/>
        <v>33</v>
      </c>
      <c r="S189" s="680">
        <f t="shared" si="5"/>
        <v>5.3304229195088677</v>
      </c>
    </row>
    <row r="190" spans="1:21" x14ac:dyDescent="0.2">
      <c r="A190" s="678" t="s">
        <v>3486</v>
      </c>
      <c r="B190" s="679" t="s">
        <v>3486</v>
      </c>
      <c r="C190" s="666" t="s">
        <v>15629</v>
      </c>
      <c r="D190" s="666" t="s">
        <v>15556</v>
      </c>
      <c r="E190" s="666" t="s">
        <v>15243</v>
      </c>
      <c r="F190" s="666">
        <v>6</v>
      </c>
      <c r="G190" s="668">
        <v>8</v>
      </c>
      <c r="H190" s="665">
        <v>8</v>
      </c>
      <c r="I190" s="665">
        <v>12</v>
      </c>
      <c r="J190" s="673" t="s">
        <v>15636</v>
      </c>
      <c r="K190" s="658">
        <v>1987</v>
      </c>
      <c r="L190" s="667">
        <v>188</v>
      </c>
      <c r="M190" s="678" t="s">
        <v>14703</v>
      </c>
      <c r="N190" s="658" t="s">
        <v>3486</v>
      </c>
      <c r="O190" s="658" t="s">
        <v>14703</v>
      </c>
      <c r="P190" s="658" t="s">
        <v>14703</v>
      </c>
      <c r="Q190" s="666"/>
      <c r="R190" s="671">
        <f t="shared" si="4"/>
        <v>70</v>
      </c>
      <c r="S190" s="680">
        <f t="shared" si="5"/>
        <v>11.306957708049113</v>
      </c>
    </row>
    <row r="191" spans="1:21" x14ac:dyDescent="0.2">
      <c r="A191" s="678" t="s">
        <v>3486</v>
      </c>
      <c r="B191" s="679" t="s">
        <v>3486</v>
      </c>
      <c r="C191" s="666" t="s">
        <v>15629</v>
      </c>
      <c r="D191" s="666" t="s">
        <v>15557</v>
      </c>
      <c r="E191" s="666" t="s">
        <v>15244</v>
      </c>
      <c r="F191" s="666">
        <v>5</v>
      </c>
      <c r="G191" s="668">
        <v>8</v>
      </c>
      <c r="H191" s="665">
        <v>1</v>
      </c>
      <c r="I191" s="665">
        <v>1</v>
      </c>
      <c r="J191" s="673" t="s">
        <v>15553</v>
      </c>
      <c r="K191" s="658">
        <v>1987</v>
      </c>
      <c r="L191" s="658">
        <v>189</v>
      </c>
      <c r="M191" s="658" t="s">
        <v>14702</v>
      </c>
      <c r="N191" s="658" t="s">
        <v>3486</v>
      </c>
      <c r="O191" s="678" t="s">
        <v>14703</v>
      </c>
      <c r="P191" s="658" t="s">
        <v>14703</v>
      </c>
      <c r="Q191" s="666"/>
      <c r="R191" s="671">
        <f t="shared" si="4"/>
        <v>6.5</v>
      </c>
      <c r="S191" s="680">
        <f t="shared" si="5"/>
        <v>1.0499317871759892</v>
      </c>
    </row>
    <row r="192" spans="1:21" ht="30" x14ac:dyDescent="0.2">
      <c r="A192" s="678" t="s">
        <v>3486</v>
      </c>
      <c r="B192" s="679" t="s">
        <v>3486</v>
      </c>
      <c r="C192" s="666" t="s">
        <v>15629</v>
      </c>
      <c r="D192" s="666" t="s">
        <v>15557</v>
      </c>
      <c r="E192" s="666" t="s">
        <v>15245</v>
      </c>
      <c r="F192" s="666">
        <v>2</v>
      </c>
      <c r="G192" s="668">
        <v>5</v>
      </c>
      <c r="H192" s="665">
        <v>2</v>
      </c>
      <c r="I192" s="665">
        <v>4</v>
      </c>
      <c r="J192" s="673" t="s">
        <v>15637</v>
      </c>
      <c r="K192" s="658">
        <v>1987</v>
      </c>
      <c r="L192" s="667">
        <v>190</v>
      </c>
      <c r="M192" s="658" t="s">
        <v>14702</v>
      </c>
      <c r="N192" s="658" t="s">
        <v>3486</v>
      </c>
      <c r="O192" s="678" t="s">
        <v>14703</v>
      </c>
      <c r="P192" s="658" t="s">
        <v>14703</v>
      </c>
      <c r="Q192" s="666" t="s">
        <v>15655</v>
      </c>
      <c r="R192" s="671">
        <f t="shared" si="4"/>
        <v>10.5</v>
      </c>
      <c r="S192" s="680">
        <f t="shared" si="5"/>
        <v>1.6960436562073671</v>
      </c>
    </row>
    <row r="193" spans="1:19" x14ac:dyDescent="0.2">
      <c r="A193" s="678" t="s">
        <v>3486</v>
      </c>
      <c r="B193" s="679" t="s">
        <v>3486</v>
      </c>
      <c r="C193" s="666" t="s">
        <v>15629</v>
      </c>
      <c r="D193" s="666" t="s">
        <v>15557</v>
      </c>
      <c r="E193" s="666" t="s">
        <v>15246</v>
      </c>
      <c r="F193" s="666">
        <v>4</v>
      </c>
      <c r="G193" s="668">
        <v>6</v>
      </c>
      <c r="H193" s="665">
        <v>3</v>
      </c>
      <c r="I193" s="665">
        <v>5</v>
      </c>
      <c r="J193" s="673" t="s">
        <v>15106</v>
      </c>
      <c r="K193" s="658">
        <v>1987</v>
      </c>
      <c r="L193" s="658">
        <v>191</v>
      </c>
      <c r="M193" s="658" t="s">
        <v>14702</v>
      </c>
      <c r="N193" s="658">
        <v>6</v>
      </c>
      <c r="O193" s="678" t="s">
        <v>14703</v>
      </c>
      <c r="P193" s="658" t="s">
        <v>14703</v>
      </c>
      <c r="Q193" s="666"/>
      <c r="R193" s="671">
        <f t="shared" si="4"/>
        <v>20</v>
      </c>
      <c r="S193" s="680">
        <f t="shared" si="5"/>
        <v>3.2305593451568897</v>
      </c>
    </row>
    <row r="194" spans="1:19" x14ac:dyDescent="0.2">
      <c r="A194" s="678" t="s">
        <v>3486</v>
      </c>
      <c r="B194" s="679" t="s">
        <v>3486</v>
      </c>
      <c r="C194" s="666" t="s">
        <v>15629</v>
      </c>
      <c r="D194" s="666" t="s">
        <v>15557</v>
      </c>
      <c r="E194" s="666" t="s">
        <v>15247</v>
      </c>
      <c r="F194" s="666">
        <v>5</v>
      </c>
      <c r="G194" s="668">
        <v>8</v>
      </c>
      <c r="H194" s="665">
        <v>6</v>
      </c>
      <c r="I194" s="665">
        <v>9</v>
      </c>
      <c r="J194" s="673" t="s">
        <v>15171</v>
      </c>
      <c r="K194" s="658">
        <v>1987</v>
      </c>
      <c r="L194" s="667">
        <v>192</v>
      </c>
      <c r="M194" s="658" t="s">
        <v>14702</v>
      </c>
      <c r="N194" s="658" t="s">
        <v>3486</v>
      </c>
      <c r="O194" s="678" t="s">
        <v>14703</v>
      </c>
      <c r="P194" s="658" t="s">
        <v>14703</v>
      </c>
      <c r="Q194" s="666"/>
      <c r="R194" s="671">
        <f t="shared" si="4"/>
        <v>48.75</v>
      </c>
      <c r="S194" s="680">
        <f t="shared" si="5"/>
        <v>7.8744884038199183</v>
      </c>
    </row>
    <row r="195" spans="1:19" x14ac:dyDescent="0.2">
      <c r="A195" s="678" t="s">
        <v>3486</v>
      </c>
      <c r="B195" s="679" t="s">
        <v>3486</v>
      </c>
      <c r="C195" s="666" t="s">
        <v>15629</v>
      </c>
      <c r="D195" s="666" t="s">
        <v>15558</v>
      </c>
      <c r="E195" s="666" t="s">
        <v>15248</v>
      </c>
      <c r="F195" s="668">
        <v>4</v>
      </c>
      <c r="G195" s="658">
        <v>8</v>
      </c>
      <c r="H195" s="665">
        <v>1</v>
      </c>
      <c r="I195" s="665">
        <v>1</v>
      </c>
      <c r="J195" s="673" t="s">
        <v>15639</v>
      </c>
      <c r="K195" s="658">
        <v>1987</v>
      </c>
      <c r="L195" s="658">
        <v>193</v>
      </c>
      <c r="M195" s="658" t="s">
        <v>14702</v>
      </c>
      <c r="N195" s="658" t="s">
        <v>3486</v>
      </c>
      <c r="O195" s="678" t="s">
        <v>14703</v>
      </c>
      <c r="P195" s="658" t="s">
        <v>14703</v>
      </c>
      <c r="Q195" s="666"/>
      <c r="R195" s="671">
        <f t="shared" ref="R195:R258" si="6">AVERAGE(F195:G195)*AVERAGE(H195:I195)</f>
        <v>6</v>
      </c>
      <c r="S195" s="680">
        <f t="shared" ref="S195:S258" si="7">R195/AVERAGE(F$1:G$1)</f>
        <v>0.96916780354706689</v>
      </c>
    </row>
    <row r="196" spans="1:19" x14ac:dyDescent="0.2">
      <c r="A196" s="678" t="s">
        <v>3486</v>
      </c>
      <c r="B196" s="679" t="s">
        <v>3486</v>
      </c>
      <c r="C196" s="666" t="s">
        <v>15629</v>
      </c>
      <c r="D196" s="666" t="s">
        <v>15558</v>
      </c>
      <c r="E196" s="666" t="s">
        <v>15249</v>
      </c>
      <c r="F196" s="666">
        <v>4</v>
      </c>
      <c r="G196" s="668">
        <v>6</v>
      </c>
      <c r="H196" s="665">
        <v>1</v>
      </c>
      <c r="I196" s="665">
        <v>3</v>
      </c>
      <c r="J196" s="673" t="s">
        <v>15640</v>
      </c>
      <c r="K196" s="658">
        <v>1987</v>
      </c>
      <c r="L196" s="667">
        <v>194</v>
      </c>
      <c r="M196" s="658" t="s">
        <v>14702</v>
      </c>
      <c r="N196" s="658" t="s">
        <v>3486</v>
      </c>
      <c r="O196" s="678" t="s">
        <v>14703</v>
      </c>
      <c r="P196" s="658" t="s">
        <v>14703</v>
      </c>
      <c r="Q196" s="666"/>
      <c r="R196" s="671">
        <f t="shared" si="6"/>
        <v>10</v>
      </c>
      <c r="S196" s="680">
        <f t="shared" si="7"/>
        <v>1.6152796725784448</v>
      </c>
    </row>
    <row r="197" spans="1:19" ht="30" x14ac:dyDescent="0.2">
      <c r="A197" s="678" t="s">
        <v>3486</v>
      </c>
      <c r="B197" s="679" t="s">
        <v>3486</v>
      </c>
      <c r="C197" s="666" t="s">
        <v>15629</v>
      </c>
      <c r="D197" s="666" t="s">
        <v>15558</v>
      </c>
      <c r="E197" s="666" t="s">
        <v>15250</v>
      </c>
      <c r="F197" s="666">
        <v>3</v>
      </c>
      <c r="G197" s="668">
        <v>5</v>
      </c>
      <c r="H197" s="665">
        <v>2</v>
      </c>
      <c r="I197" s="665">
        <v>5</v>
      </c>
      <c r="J197" s="673" t="s">
        <v>15107</v>
      </c>
      <c r="K197" s="658">
        <v>1987</v>
      </c>
      <c r="L197" s="658">
        <v>195</v>
      </c>
      <c r="M197" s="658" t="s">
        <v>14702</v>
      </c>
      <c r="N197" s="658" t="s">
        <v>3486</v>
      </c>
      <c r="O197" s="678" t="s">
        <v>14703</v>
      </c>
      <c r="P197" s="658" t="s">
        <v>14703</v>
      </c>
      <c r="Q197" s="666" t="s">
        <v>15251</v>
      </c>
      <c r="R197" s="671">
        <f t="shared" si="6"/>
        <v>14</v>
      </c>
      <c r="S197" s="680">
        <f t="shared" si="7"/>
        <v>2.2613915416098229</v>
      </c>
    </row>
    <row r="198" spans="1:19" x14ac:dyDescent="0.2">
      <c r="A198" s="678" t="s">
        <v>3486</v>
      </c>
      <c r="B198" s="679" t="s">
        <v>3486</v>
      </c>
      <c r="C198" s="666" t="s">
        <v>15629</v>
      </c>
      <c r="D198" s="666" t="s">
        <v>15558</v>
      </c>
      <c r="E198" s="666" t="s">
        <v>15252</v>
      </c>
      <c r="F198" s="666">
        <v>5</v>
      </c>
      <c r="G198" s="668">
        <v>8</v>
      </c>
      <c r="H198" s="665">
        <v>4</v>
      </c>
      <c r="I198" s="665">
        <v>8</v>
      </c>
      <c r="J198" s="673" t="s">
        <v>15641</v>
      </c>
      <c r="K198" s="658">
        <v>1987</v>
      </c>
      <c r="L198" s="667">
        <v>196</v>
      </c>
      <c r="M198" s="658" t="s">
        <v>14702</v>
      </c>
      <c r="N198" s="658" t="s">
        <v>3486</v>
      </c>
      <c r="O198" s="678" t="s">
        <v>14703</v>
      </c>
      <c r="P198" s="658" t="s">
        <v>14703</v>
      </c>
      <c r="Q198" s="666"/>
      <c r="R198" s="671">
        <f t="shared" si="6"/>
        <v>39</v>
      </c>
      <c r="S198" s="680">
        <f t="shared" si="7"/>
        <v>6.2995907230559345</v>
      </c>
    </row>
    <row r="199" spans="1:19" x14ac:dyDescent="0.2">
      <c r="A199" s="678" t="s">
        <v>3486</v>
      </c>
      <c r="B199" s="679" t="s">
        <v>3486</v>
      </c>
      <c r="C199" s="666" t="s">
        <v>15629</v>
      </c>
      <c r="D199" s="666" t="s">
        <v>15558</v>
      </c>
      <c r="E199" s="666" t="s">
        <v>15253</v>
      </c>
      <c r="F199" s="666">
        <v>4</v>
      </c>
      <c r="G199" s="668">
        <v>6</v>
      </c>
      <c r="H199" s="665">
        <v>7</v>
      </c>
      <c r="I199" s="665">
        <v>9</v>
      </c>
      <c r="J199" s="673" t="s">
        <v>15638</v>
      </c>
      <c r="K199" s="658">
        <v>1987</v>
      </c>
      <c r="L199" s="658">
        <v>197</v>
      </c>
      <c r="M199" s="658" t="s">
        <v>14702</v>
      </c>
      <c r="N199" s="658" t="s">
        <v>3486</v>
      </c>
      <c r="O199" s="678" t="s">
        <v>14703</v>
      </c>
      <c r="P199" s="658" t="s">
        <v>14703</v>
      </c>
      <c r="Q199" s="666"/>
      <c r="R199" s="671">
        <f t="shared" si="6"/>
        <v>40</v>
      </c>
      <c r="S199" s="680">
        <f t="shared" si="7"/>
        <v>6.4611186903137794</v>
      </c>
    </row>
    <row r="200" spans="1:19" x14ac:dyDescent="0.2">
      <c r="A200" s="678" t="s">
        <v>3486</v>
      </c>
      <c r="B200" s="679" t="s">
        <v>3486</v>
      </c>
      <c r="C200" s="666" t="s">
        <v>15629</v>
      </c>
      <c r="D200" s="666" t="s">
        <v>15558</v>
      </c>
      <c r="E200" s="666" t="s">
        <v>15254</v>
      </c>
      <c r="F200" s="666">
        <v>5</v>
      </c>
      <c r="G200" s="668">
        <v>8</v>
      </c>
      <c r="H200" s="665">
        <v>10</v>
      </c>
      <c r="I200" s="665">
        <v>15</v>
      </c>
      <c r="J200" s="673" t="s">
        <v>15642</v>
      </c>
      <c r="K200" s="658">
        <v>1987</v>
      </c>
      <c r="L200" s="667">
        <v>198</v>
      </c>
      <c r="M200" s="658" t="s">
        <v>14702</v>
      </c>
      <c r="N200" s="658" t="s">
        <v>3486</v>
      </c>
      <c r="O200" s="678" t="s">
        <v>14703</v>
      </c>
      <c r="P200" s="658" t="s">
        <v>14703</v>
      </c>
      <c r="Q200" s="666"/>
      <c r="R200" s="671">
        <f t="shared" si="6"/>
        <v>81.25</v>
      </c>
      <c r="S200" s="680">
        <f t="shared" si="7"/>
        <v>13.124147339699864</v>
      </c>
    </row>
    <row r="201" spans="1:19" x14ac:dyDescent="0.2">
      <c r="A201" s="678" t="s">
        <v>3486</v>
      </c>
      <c r="B201" s="679" t="s">
        <v>3486</v>
      </c>
      <c r="C201" s="666" t="s">
        <v>15629</v>
      </c>
      <c r="D201" s="666" t="s">
        <v>15559</v>
      </c>
      <c r="E201" s="666" t="s">
        <v>15255</v>
      </c>
      <c r="F201" s="666">
        <v>3</v>
      </c>
      <c r="G201" s="668">
        <v>6</v>
      </c>
      <c r="H201" s="665">
        <v>6</v>
      </c>
      <c r="I201" s="665">
        <v>8</v>
      </c>
      <c r="J201" s="673" t="s">
        <v>15643</v>
      </c>
      <c r="K201" s="658">
        <v>1987</v>
      </c>
      <c r="L201" s="658">
        <v>199</v>
      </c>
      <c r="M201" s="658" t="s">
        <v>14702</v>
      </c>
      <c r="N201" s="658" t="s">
        <v>3486</v>
      </c>
      <c r="O201" s="678" t="s">
        <v>14703</v>
      </c>
      <c r="P201" s="658" t="s">
        <v>14703</v>
      </c>
      <c r="Q201" s="666"/>
      <c r="R201" s="671">
        <f t="shared" si="6"/>
        <v>31.5</v>
      </c>
      <c r="S201" s="680">
        <f t="shared" si="7"/>
        <v>5.0881309686221012</v>
      </c>
    </row>
    <row r="202" spans="1:19" x14ac:dyDescent="0.2">
      <c r="A202" s="678" t="s">
        <v>3486</v>
      </c>
      <c r="B202" s="679" t="s">
        <v>3486</v>
      </c>
      <c r="C202" s="666" t="s">
        <v>15629</v>
      </c>
      <c r="D202" s="666" t="s">
        <v>15559</v>
      </c>
      <c r="E202" s="666" t="s">
        <v>15256</v>
      </c>
      <c r="F202" s="666">
        <v>4</v>
      </c>
      <c r="G202" s="668">
        <v>8</v>
      </c>
      <c r="H202" s="665">
        <v>4</v>
      </c>
      <c r="I202" s="665">
        <v>7</v>
      </c>
      <c r="J202" s="673" t="s">
        <v>15644</v>
      </c>
      <c r="K202" s="658">
        <v>1987</v>
      </c>
      <c r="L202" s="667">
        <v>200</v>
      </c>
      <c r="M202" s="658" t="s">
        <v>14702</v>
      </c>
      <c r="N202" s="658" t="s">
        <v>3486</v>
      </c>
      <c r="O202" s="678" t="s">
        <v>14703</v>
      </c>
      <c r="P202" s="658" t="s">
        <v>14703</v>
      </c>
      <c r="Q202" s="666"/>
      <c r="R202" s="671">
        <f t="shared" si="6"/>
        <v>33</v>
      </c>
      <c r="S202" s="680">
        <f t="shared" si="7"/>
        <v>5.3304229195088677</v>
      </c>
    </row>
    <row r="203" spans="1:19" ht="30" x14ac:dyDescent="0.2">
      <c r="A203" s="678" t="s">
        <v>3486</v>
      </c>
      <c r="B203" s="679" t="s">
        <v>3486</v>
      </c>
      <c r="C203" s="666" t="s">
        <v>15629</v>
      </c>
      <c r="D203" s="666" t="s">
        <v>15559</v>
      </c>
      <c r="E203" s="666" t="s">
        <v>15257</v>
      </c>
      <c r="F203" s="666">
        <v>3</v>
      </c>
      <c r="G203" s="668">
        <v>6</v>
      </c>
      <c r="H203" s="665">
        <v>6</v>
      </c>
      <c r="I203" s="665">
        <v>10</v>
      </c>
      <c r="J203" s="673" t="s">
        <v>15645</v>
      </c>
      <c r="K203" s="658">
        <v>1987</v>
      </c>
      <c r="L203" s="658">
        <v>201</v>
      </c>
      <c r="M203" s="658" t="s">
        <v>14702</v>
      </c>
      <c r="N203" s="658" t="s">
        <v>3486</v>
      </c>
      <c r="O203" s="678" t="s">
        <v>14703</v>
      </c>
      <c r="P203" s="658" t="s">
        <v>14703</v>
      </c>
      <c r="Q203" s="666" t="s">
        <v>15649</v>
      </c>
      <c r="R203" s="671">
        <f t="shared" si="6"/>
        <v>36</v>
      </c>
      <c r="S203" s="680">
        <f t="shared" si="7"/>
        <v>5.8150068212824015</v>
      </c>
    </row>
    <row r="204" spans="1:19" x14ac:dyDescent="0.2">
      <c r="A204" s="678" t="s">
        <v>3486</v>
      </c>
      <c r="B204" s="679" t="s">
        <v>3486</v>
      </c>
      <c r="C204" s="666" t="s">
        <v>15629</v>
      </c>
      <c r="D204" s="666" t="s">
        <v>15559</v>
      </c>
      <c r="E204" s="666" t="s">
        <v>15258</v>
      </c>
      <c r="F204" s="666">
        <v>3</v>
      </c>
      <c r="G204" s="668">
        <v>5</v>
      </c>
      <c r="H204" s="665">
        <v>8</v>
      </c>
      <c r="I204" s="665">
        <v>12</v>
      </c>
      <c r="J204" s="673" t="s">
        <v>15171</v>
      </c>
      <c r="K204" s="658">
        <v>1987</v>
      </c>
      <c r="L204" s="667">
        <v>202</v>
      </c>
      <c r="M204" s="658" t="s">
        <v>14702</v>
      </c>
      <c r="N204" s="658" t="s">
        <v>3486</v>
      </c>
      <c r="O204" s="678" t="s">
        <v>14703</v>
      </c>
      <c r="P204" s="658" t="s">
        <v>14703</v>
      </c>
      <c r="Q204" s="666"/>
      <c r="R204" s="671">
        <f t="shared" si="6"/>
        <v>40</v>
      </c>
      <c r="S204" s="680">
        <f t="shared" si="7"/>
        <v>6.4611186903137794</v>
      </c>
    </row>
    <row r="205" spans="1:19" x14ac:dyDescent="0.2">
      <c r="A205" s="678" t="s">
        <v>3486</v>
      </c>
      <c r="B205" s="679" t="s">
        <v>3486</v>
      </c>
      <c r="C205" s="666" t="s">
        <v>15629</v>
      </c>
      <c r="D205" s="666" t="s">
        <v>15559</v>
      </c>
      <c r="E205" s="666" t="s">
        <v>15259</v>
      </c>
      <c r="F205" s="666">
        <v>4</v>
      </c>
      <c r="G205" s="668">
        <v>6</v>
      </c>
      <c r="H205" s="665">
        <v>8</v>
      </c>
      <c r="I205" s="665">
        <v>10</v>
      </c>
      <c r="J205" s="673" t="s">
        <v>15646</v>
      </c>
      <c r="K205" s="658">
        <v>1987</v>
      </c>
      <c r="L205" s="658">
        <v>203</v>
      </c>
      <c r="M205" s="658" t="s">
        <v>14702</v>
      </c>
      <c r="N205" s="658" t="s">
        <v>3486</v>
      </c>
      <c r="O205" s="678" t="s">
        <v>14703</v>
      </c>
      <c r="P205" s="658" t="s">
        <v>14703</v>
      </c>
      <c r="Q205" s="666" t="s">
        <v>15635</v>
      </c>
      <c r="R205" s="671">
        <f t="shared" si="6"/>
        <v>45</v>
      </c>
      <c r="S205" s="680">
        <f t="shared" si="7"/>
        <v>7.2687585266030021</v>
      </c>
    </row>
    <row r="206" spans="1:19" x14ac:dyDescent="0.2">
      <c r="A206" s="678" t="s">
        <v>3486</v>
      </c>
      <c r="B206" s="679" t="s">
        <v>3486</v>
      </c>
      <c r="C206" s="666" t="s">
        <v>15629</v>
      </c>
      <c r="D206" s="666" t="s">
        <v>15560</v>
      </c>
      <c r="E206" s="666" t="s">
        <v>15260</v>
      </c>
      <c r="F206" s="666">
        <v>1</v>
      </c>
      <c r="G206" s="668">
        <v>4</v>
      </c>
      <c r="H206" s="665">
        <v>1</v>
      </c>
      <c r="I206" s="665">
        <v>3</v>
      </c>
      <c r="J206" s="673" t="s">
        <v>15630</v>
      </c>
      <c r="K206" s="658">
        <v>1987</v>
      </c>
      <c r="L206" s="667">
        <v>204</v>
      </c>
      <c r="M206" s="658" t="s">
        <v>14702</v>
      </c>
      <c r="N206" s="658" t="s">
        <v>3486</v>
      </c>
      <c r="O206" s="678" t="s">
        <v>14703</v>
      </c>
      <c r="P206" s="658" t="s">
        <v>14703</v>
      </c>
      <c r="Q206" s="666"/>
      <c r="R206" s="671">
        <f t="shared" si="6"/>
        <v>5</v>
      </c>
      <c r="S206" s="680">
        <f t="shared" si="7"/>
        <v>0.80763983628922242</v>
      </c>
    </row>
    <row r="207" spans="1:19" x14ac:dyDescent="0.2">
      <c r="A207" s="678" t="s">
        <v>3486</v>
      </c>
      <c r="B207" s="679" t="s">
        <v>3486</v>
      </c>
      <c r="C207" s="666" t="s">
        <v>15629</v>
      </c>
      <c r="D207" s="666" t="s">
        <v>15560</v>
      </c>
      <c r="E207" s="666" t="s">
        <v>15261</v>
      </c>
      <c r="F207" s="666">
        <v>3</v>
      </c>
      <c r="G207" s="668">
        <v>6</v>
      </c>
      <c r="H207" s="665">
        <v>1</v>
      </c>
      <c r="I207" s="665">
        <v>3</v>
      </c>
      <c r="J207" s="673" t="s">
        <v>15552</v>
      </c>
      <c r="K207" s="658">
        <v>1987</v>
      </c>
      <c r="L207" s="658">
        <v>205</v>
      </c>
      <c r="M207" s="658" t="s">
        <v>14702</v>
      </c>
      <c r="N207" s="658" t="s">
        <v>3486</v>
      </c>
      <c r="O207" s="678" t="s">
        <v>14703</v>
      </c>
      <c r="P207" s="658" t="s">
        <v>14703</v>
      </c>
      <c r="Q207" s="666"/>
      <c r="R207" s="671">
        <f t="shared" si="6"/>
        <v>9</v>
      </c>
      <c r="S207" s="680">
        <f t="shared" si="7"/>
        <v>1.4537517053206004</v>
      </c>
    </row>
    <row r="208" spans="1:19" ht="30" x14ac:dyDescent="0.2">
      <c r="A208" s="678" t="s">
        <v>3486</v>
      </c>
      <c r="B208" s="679" t="s">
        <v>3486</v>
      </c>
      <c r="C208" s="666" t="s">
        <v>15629</v>
      </c>
      <c r="D208" s="666" t="s">
        <v>15560</v>
      </c>
      <c r="E208" s="666" t="s">
        <v>15262</v>
      </c>
      <c r="F208" s="666">
        <v>4</v>
      </c>
      <c r="G208" s="668">
        <v>8</v>
      </c>
      <c r="H208" s="665">
        <v>3</v>
      </c>
      <c r="I208" s="665">
        <v>5</v>
      </c>
      <c r="J208" s="673" t="s">
        <v>15647</v>
      </c>
      <c r="K208" s="658">
        <v>1987</v>
      </c>
      <c r="L208" s="667">
        <v>206</v>
      </c>
      <c r="M208" s="658" t="s">
        <v>14702</v>
      </c>
      <c r="N208" s="658" t="s">
        <v>3486</v>
      </c>
      <c r="O208" s="678" t="s">
        <v>14703</v>
      </c>
      <c r="P208" s="658" t="s">
        <v>14703</v>
      </c>
      <c r="Q208" s="666" t="s">
        <v>15650</v>
      </c>
      <c r="R208" s="671">
        <f t="shared" si="6"/>
        <v>24</v>
      </c>
      <c r="S208" s="680">
        <f t="shared" si="7"/>
        <v>3.8766712141882675</v>
      </c>
    </row>
    <row r="209" spans="1:19" x14ac:dyDescent="0.2">
      <c r="A209" s="678" t="s">
        <v>3486</v>
      </c>
      <c r="B209" s="679" t="s">
        <v>3486</v>
      </c>
      <c r="C209" s="666" t="s">
        <v>15629</v>
      </c>
      <c r="D209" s="666" t="s">
        <v>15560</v>
      </c>
      <c r="E209" s="666" t="s">
        <v>15263</v>
      </c>
      <c r="F209" s="666">
        <v>6</v>
      </c>
      <c r="G209" s="668">
        <v>10</v>
      </c>
      <c r="H209" s="665">
        <v>10</v>
      </c>
      <c r="I209" s="665">
        <v>15</v>
      </c>
      <c r="J209" s="673" t="s">
        <v>15648</v>
      </c>
      <c r="K209" s="658">
        <v>1987</v>
      </c>
      <c r="L209" s="658">
        <v>207</v>
      </c>
      <c r="M209" s="658" t="s">
        <v>14702</v>
      </c>
      <c r="N209" s="658" t="s">
        <v>3486</v>
      </c>
      <c r="O209" s="678" t="s">
        <v>14703</v>
      </c>
      <c r="P209" s="658" t="s">
        <v>14703</v>
      </c>
      <c r="Q209" s="666"/>
      <c r="R209" s="671">
        <f t="shared" si="6"/>
        <v>100</v>
      </c>
      <c r="S209" s="680">
        <f t="shared" si="7"/>
        <v>16.152796725784448</v>
      </c>
    </row>
    <row r="210" spans="1:19" ht="30" x14ac:dyDescent="0.2">
      <c r="A210" s="678" t="s">
        <v>3486</v>
      </c>
      <c r="B210" s="679" t="s">
        <v>3486</v>
      </c>
      <c r="C210" s="666" t="s">
        <v>15629</v>
      </c>
      <c r="D210" s="666" t="s">
        <v>15561</v>
      </c>
      <c r="E210" s="666" t="s">
        <v>15653</v>
      </c>
      <c r="F210" s="666">
        <v>3</v>
      </c>
      <c r="G210" s="668">
        <v>6</v>
      </c>
      <c r="H210" s="665">
        <v>1</v>
      </c>
      <c r="I210" s="665">
        <v>3</v>
      </c>
      <c r="J210" s="673" t="s">
        <v>15171</v>
      </c>
      <c r="K210" s="658">
        <v>1987</v>
      </c>
      <c r="L210" s="667">
        <v>208</v>
      </c>
      <c r="M210" s="658" t="s">
        <v>14702</v>
      </c>
      <c r="N210" s="658" t="s">
        <v>3486</v>
      </c>
      <c r="O210" s="678" t="s">
        <v>14703</v>
      </c>
      <c r="P210" s="658" t="s">
        <v>14703</v>
      </c>
      <c r="Q210" s="666" t="s">
        <v>15654</v>
      </c>
      <c r="R210" s="671">
        <f t="shared" si="6"/>
        <v>9</v>
      </c>
      <c r="S210" s="680">
        <f t="shared" si="7"/>
        <v>1.4537517053206004</v>
      </c>
    </row>
    <row r="211" spans="1:19" x14ac:dyDescent="0.2">
      <c r="A211" s="678" t="s">
        <v>3486</v>
      </c>
      <c r="B211" s="679" t="s">
        <v>3486</v>
      </c>
      <c r="C211" s="666" t="s">
        <v>15629</v>
      </c>
      <c r="D211" s="666" t="s">
        <v>15561</v>
      </c>
      <c r="E211" s="666" t="s">
        <v>15264</v>
      </c>
      <c r="F211" s="666">
        <v>3</v>
      </c>
      <c r="G211" s="668">
        <v>6</v>
      </c>
      <c r="H211" s="665">
        <v>4</v>
      </c>
      <c r="I211" s="665">
        <v>7</v>
      </c>
      <c r="J211" s="673" t="s">
        <v>15651</v>
      </c>
      <c r="K211" s="658">
        <v>1987</v>
      </c>
      <c r="L211" s="658">
        <v>209</v>
      </c>
      <c r="M211" s="658" t="s">
        <v>14702</v>
      </c>
      <c r="N211" s="658" t="s">
        <v>3486</v>
      </c>
      <c r="O211" s="678" t="s">
        <v>14703</v>
      </c>
      <c r="P211" s="658" t="s">
        <v>14703</v>
      </c>
      <c r="Q211" s="666" t="s">
        <v>15655</v>
      </c>
      <c r="R211" s="671">
        <f t="shared" si="6"/>
        <v>24.75</v>
      </c>
      <c r="S211" s="680">
        <f t="shared" si="7"/>
        <v>3.9978171896316508</v>
      </c>
    </row>
    <row r="212" spans="1:19" x14ac:dyDescent="0.2">
      <c r="A212" s="678" t="s">
        <v>3486</v>
      </c>
      <c r="B212" s="679" t="s">
        <v>3486</v>
      </c>
      <c r="C212" s="666" t="s">
        <v>15629</v>
      </c>
      <c r="D212" s="666" t="s">
        <v>15561</v>
      </c>
      <c r="E212" s="666" t="s">
        <v>15265</v>
      </c>
      <c r="F212" s="666">
        <v>4</v>
      </c>
      <c r="G212" s="668">
        <v>8</v>
      </c>
      <c r="H212" s="665">
        <v>5</v>
      </c>
      <c r="I212" s="665">
        <v>8</v>
      </c>
      <c r="J212" s="673" t="s">
        <v>15107</v>
      </c>
      <c r="K212" s="658">
        <v>1987</v>
      </c>
      <c r="L212" s="667">
        <v>210</v>
      </c>
      <c r="M212" s="658" t="s">
        <v>14702</v>
      </c>
      <c r="N212" s="658" t="s">
        <v>3486</v>
      </c>
      <c r="O212" s="678" t="s">
        <v>14703</v>
      </c>
      <c r="P212" s="658" t="s">
        <v>14703</v>
      </c>
      <c r="Q212" s="666" t="s">
        <v>15251</v>
      </c>
      <c r="R212" s="671">
        <f t="shared" si="6"/>
        <v>39</v>
      </c>
      <c r="S212" s="680">
        <f t="shared" si="7"/>
        <v>6.2995907230559345</v>
      </c>
    </row>
    <row r="213" spans="1:19" x14ac:dyDescent="0.2">
      <c r="A213" s="678" t="s">
        <v>3486</v>
      </c>
      <c r="B213" s="679" t="s">
        <v>3486</v>
      </c>
      <c r="C213" s="666" t="s">
        <v>15629</v>
      </c>
      <c r="D213" s="666" t="s">
        <v>15561</v>
      </c>
      <c r="E213" s="666" t="s">
        <v>15266</v>
      </c>
      <c r="F213" s="666">
        <v>4</v>
      </c>
      <c r="G213" s="668">
        <v>10</v>
      </c>
      <c r="H213" s="665">
        <v>4</v>
      </c>
      <c r="I213" s="665">
        <v>8</v>
      </c>
      <c r="J213" s="673" t="s">
        <v>15105</v>
      </c>
      <c r="K213" s="658">
        <v>1987</v>
      </c>
      <c r="L213" s="658">
        <v>211</v>
      </c>
      <c r="M213" s="658" t="s">
        <v>14702</v>
      </c>
      <c r="N213" s="658" t="s">
        <v>3486</v>
      </c>
      <c r="O213" s="678" t="s">
        <v>14703</v>
      </c>
      <c r="P213" s="658" t="s">
        <v>14703</v>
      </c>
      <c r="Q213" s="666"/>
      <c r="R213" s="671">
        <f t="shared" si="6"/>
        <v>42</v>
      </c>
      <c r="S213" s="680">
        <f t="shared" si="7"/>
        <v>6.7841746248294683</v>
      </c>
    </row>
    <row r="214" spans="1:19" x14ac:dyDescent="0.2">
      <c r="A214" s="678" t="s">
        <v>3486</v>
      </c>
      <c r="B214" s="679" t="s">
        <v>3486</v>
      </c>
      <c r="C214" s="666" t="s">
        <v>15629</v>
      </c>
      <c r="D214" s="666" t="s">
        <v>15561</v>
      </c>
      <c r="E214" s="666" t="s">
        <v>15267</v>
      </c>
      <c r="F214" s="666">
        <v>6</v>
      </c>
      <c r="G214" s="668">
        <v>8</v>
      </c>
      <c r="H214" s="665">
        <v>7</v>
      </c>
      <c r="I214" s="665">
        <v>10</v>
      </c>
      <c r="J214" s="673" t="s">
        <v>15652</v>
      </c>
      <c r="K214" s="658">
        <v>1987</v>
      </c>
      <c r="L214" s="667">
        <v>212</v>
      </c>
      <c r="M214" s="658" t="s">
        <v>14702</v>
      </c>
      <c r="N214" s="658" t="s">
        <v>3486</v>
      </c>
      <c r="O214" s="678" t="s">
        <v>14703</v>
      </c>
      <c r="P214" s="658" t="s">
        <v>14703</v>
      </c>
      <c r="Q214" s="666" t="s">
        <v>15656</v>
      </c>
      <c r="R214" s="671">
        <f t="shared" si="6"/>
        <v>59.5</v>
      </c>
      <c r="S214" s="680">
        <f t="shared" si="7"/>
        <v>9.6109140518417462</v>
      </c>
    </row>
    <row r="215" spans="1:19" x14ac:dyDescent="0.2">
      <c r="A215" s="678" t="s">
        <v>3486</v>
      </c>
      <c r="B215" s="679" t="s">
        <v>3486</v>
      </c>
      <c r="C215" s="666" t="s">
        <v>15629</v>
      </c>
      <c r="D215" s="666" t="s">
        <v>15562</v>
      </c>
      <c r="E215" s="666" t="s">
        <v>15269</v>
      </c>
      <c r="F215" s="666">
        <v>3</v>
      </c>
      <c r="G215" s="668">
        <v>5</v>
      </c>
      <c r="H215" s="665">
        <v>1</v>
      </c>
      <c r="I215" s="665">
        <v>3</v>
      </c>
      <c r="J215" s="673" t="s">
        <v>15552</v>
      </c>
      <c r="K215" s="658">
        <v>1988</v>
      </c>
      <c r="L215" s="658">
        <v>213</v>
      </c>
      <c r="M215" s="658" t="s">
        <v>14702</v>
      </c>
      <c r="N215" s="658" t="s">
        <v>3486</v>
      </c>
      <c r="O215" s="678" t="s">
        <v>14703</v>
      </c>
      <c r="P215" s="658" t="s">
        <v>14703</v>
      </c>
      <c r="Q215" s="666"/>
      <c r="R215" s="671">
        <f t="shared" si="6"/>
        <v>8</v>
      </c>
      <c r="S215" s="680">
        <f t="shared" si="7"/>
        <v>1.2922237380627559</v>
      </c>
    </row>
    <row r="216" spans="1:19" ht="30" x14ac:dyDescent="0.2">
      <c r="A216" s="678" t="s">
        <v>3486</v>
      </c>
      <c r="B216" s="679" t="s">
        <v>3486</v>
      </c>
      <c r="C216" s="666" t="s">
        <v>15629</v>
      </c>
      <c r="D216" s="666" t="s">
        <v>15562</v>
      </c>
      <c r="E216" s="666" t="s">
        <v>15270</v>
      </c>
      <c r="F216" s="666">
        <v>3</v>
      </c>
      <c r="G216" s="668">
        <v>5</v>
      </c>
      <c r="H216" s="665">
        <v>2</v>
      </c>
      <c r="I216" s="665">
        <v>4</v>
      </c>
      <c r="J216" s="673" t="s">
        <v>14960</v>
      </c>
      <c r="K216" s="658">
        <v>1988</v>
      </c>
      <c r="L216" s="667">
        <v>214</v>
      </c>
      <c r="M216" s="658" t="s">
        <v>14702</v>
      </c>
      <c r="N216" s="658" t="s">
        <v>3486</v>
      </c>
      <c r="O216" s="678" t="s">
        <v>14703</v>
      </c>
      <c r="P216" s="658" t="s">
        <v>14703</v>
      </c>
      <c r="Q216" s="666" t="s">
        <v>15251</v>
      </c>
      <c r="R216" s="671">
        <f t="shared" si="6"/>
        <v>12</v>
      </c>
      <c r="S216" s="680">
        <f t="shared" si="7"/>
        <v>1.9383356070941338</v>
      </c>
    </row>
    <row r="217" spans="1:19" x14ac:dyDescent="0.2">
      <c r="A217" s="678" t="s">
        <v>3486</v>
      </c>
      <c r="B217" s="679" t="s">
        <v>3486</v>
      </c>
      <c r="C217" s="666" t="s">
        <v>15629</v>
      </c>
      <c r="D217" s="666" t="s">
        <v>15562</v>
      </c>
      <c r="E217" s="666" t="s">
        <v>15271</v>
      </c>
      <c r="F217" s="666">
        <v>6</v>
      </c>
      <c r="G217" s="668">
        <v>8</v>
      </c>
      <c r="H217" s="665">
        <v>3</v>
      </c>
      <c r="I217" s="665">
        <v>5</v>
      </c>
      <c r="J217" s="673" t="s">
        <v>15657</v>
      </c>
      <c r="K217" s="658">
        <v>1988</v>
      </c>
      <c r="L217" s="658">
        <v>215</v>
      </c>
      <c r="M217" s="658" t="s">
        <v>14702</v>
      </c>
      <c r="N217" s="658" t="s">
        <v>3486</v>
      </c>
      <c r="O217" s="678" t="s">
        <v>14703</v>
      </c>
      <c r="P217" s="658" t="s">
        <v>14703</v>
      </c>
      <c r="Q217" s="666" t="s">
        <v>15658</v>
      </c>
      <c r="R217" s="671">
        <f t="shared" si="6"/>
        <v>28</v>
      </c>
      <c r="S217" s="680">
        <f t="shared" si="7"/>
        <v>4.5227830832196458</v>
      </c>
    </row>
    <row r="218" spans="1:19" x14ac:dyDescent="0.2">
      <c r="A218" s="678" t="s">
        <v>3486</v>
      </c>
      <c r="B218" s="679" t="s">
        <v>3486</v>
      </c>
      <c r="C218" s="666" t="s">
        <v>15629</v>
      </c>
      <c r="D218" s="666" t="s">
        <v>15562</v>
      </c>
      <c r="E218" s="666" t="s">
        <v>15272</v>
      </c>
      <c r="F218" s="666">
        <v>6</v>
      </c>
      <c r="G218" s="668">
        <v>10</v>
      </c>
      <c r="H218" s="665">
        <v>8</v>
      </c>
      <c r="I218" s="665">
        <v>12</v>
      </c>
      <c r="J218" s="673" t="s">
        <v>15553</v>
      </c>
      <c r="K218" s="658">
        <v>1988</v>
      </c>
      <c r="L218" s="667">
        <v>216</v>
      </c>
      <c r="M218" s="658" t="s">
        <v>14702</v>
      </c>
      <c r="N218" s="658" t="s">
        <v>3486</v>
      </c>
      <c r="O218" s="678" t="s">
        <v>14703</v>
      </c>
      <c r="P218" s="658" t="s">
        <v>14703</v>
      </c>
      <c r="Q218" s="666"/>
      <c r="R218" s="671">
        <f t="shared" si="6"/>
        <v>80</v>
      </c>
      <c r="S218" s="680">
        <f t="shared" si="7"/>
        <v>12.922237380627559</v>
      </c>
    </row>
    <row r="219" spans="1:19" x14ac:dyDescent="0.2">
      <c r="A219" s="678" t="s">
        <v>3486</v>
      </c>
      <c r="B219" s="679" t="s">
        <v>3486</v>
      </c>
      <c r="C219" s="666" t="s">
        <v>15629</v>
      </c>
      <c r="D219" s="666" t="s">
        <v>15563</v>
      </c>
      <c r="E219" s="666" t="s">
        <v>15273</v>
      </c>
      <c r="F219" s="666">
        <v>4</v>
      </c>
      <c r="G219" s="668">
        <v>6</v>
      </c>
      <c r="H219" s="665">
        <v>1</v>
      </c>
      <c r="I219" s="665">
        <v>3</v>
      </c>
      <c r="J219" s="673" t="s">
        <v>15169</v>
      </c>
      <c r="K219" s="658">
        <v>1988</v>
      </c>
      <c r="L219" s="658">
        <v>217</v>
      </c>
      <c r="M219" s="658" t="s">
        <v>14702</v>
      </c>
      <c r="N219" s="658">
        <v>5</v>
      </c>
      <c r="O219" s="678" t="s">
        <v>14703</v>
      </c>
      <c r="P219" s="658" t="s">
        <v>14703</v>
      </c>
      <c r="Q219" s="666" t="s">
        <v>15550</v>
      </c>
      <c r="R219" s="671">
        <f t="shared" si="6"/>
        <v>10</v>
      </c>
      <c r="S219" s="680">
        <f t="shared" si="7"/>
        <v>1.6152796725784448</v>
      </c>
    </row>
    <row r="220" spans="1:19" x14ac:dyDescent="0.2">
      <c r="A220" s="678" t="s">
        <v>3486</v>
      </c>
      <c r="B220" s="679" t="s">
        <v>3486</v>
      </c>
      <c r="C220" s="666" t="s">
        <v>15629</v>
      </c>
      <c r="D220" s="666" t="s">
        <v>15563</v>
      </c>
      <c r="E220" s="666" t="s">
        <v>15274</v>
      </c>
      <c r="F220" s="666">
        <v>2</v>
      </c>
      <c r="G220" s="668">
        <v>4</v>
      </c>
      <c r="H220" s="665">
        <v>3</v>
      </c>
      <c r="I220" s="665">
        <v>5</v>
      </c>
      <c r="J220" s="673" t="s">
        <v>15659</v>
      </c>
      <c r="K220" s="658">
        <v>1988</v>
      </c>
      <c r="L220" s="667">
        <v>218</v>
      </c>
      <c r="M220" s="658" t="s">
        <v>14702</v>
      </c>
      <c r="N220" s="658" t="s">
        <v>3486</v>
      </c>
      <c r="O220" s="678" t="s">
        <v>14703</v>
      </c>
      <c r="P220" s="658" t="s">
        <v>14703</v>
      </c>
      <c r="Q220" s="666" t="s">
        <v>15251</v>
      </c>
      <c r="R220" s="671">
        <f t="shared" si="6"/>
        <v>12</v>
      </c>
      <c r="S220" s="680">
        <f t="shared" si="7"/>
        <v>1.9383356070941338</v>
      </c>
    </row>
    <row r="221" spans="1:19" x14ac:dyDescent="0.2">
      <c r="A221" s="678" t="s">
        <v>3486</v>
      </c>
      <c r="B221" s="679" t="s">
        <v>3486</v>
      </c>
      <c r="C221" s="666" t="s">
        <v>15629</v>
      </c>
      <c r="D221" s="666" t="s">
        <v>15563</v>
      </c>
      <c r="E221" s="666" t="s">
        <v>15275</v>
      </c>
      <c r="F221" s="666">
        <v>2</v>
      </c>
      <c r="G221" s="668">
        <v>4</v>
      </c>
      <c r="H221" s="665">
        <v>5</v>
      </c>
      <c r="I221" s="665">
        <v>7</v>
      </c>
      <c r="J221" s="673" t="s">
        <v>15640</v>
      </c>
      <c r="K221" s="658">
        <v>1988</v>
      </c>
      <c r="L221" s="658">
        <v>219</v>
      </c>
      <c r="M221" s="658" t="s">
        <v>14702</v>
      </c>
      <c r="N221" s="658" t="s">
        <v>3486</v>
      </c>
      <c r="O221" s="678" t="s">
        <v>14703</v>
      </c>
      <c r="P221" s="658" t="s">
        <v>14703</v>
      </c>
      <c r="Q221" s="666" t="s">
        <v>15655</v>
      </c>
      <c r="R221" s="671">
        <f t="shared" si="6"/>
        <v>18</v>
      </c>
      <c r="S221" s="680">
        <f t="shared" si="7"/>
        <v>2.9075034106412008</v>
      </c>
    </row>
    <row r="222" spans="1:19" x14ac:dyDescent="0.2">
      <c r="A222" s="678" t="s">
        <v>3486</v>
      </c>
      <c r="B222" s="679" t="s">
        <v>3486</v>
      </c>
      <c r="C222" s="666" t="s">
        <v>15629</v>
      </c>
      <c r="D222" s="666" t="s">
        <v>15563</v>
      </c>
      <c r="E222" s="666" t="s">
        <v>15276</v>
      </c>
      <c r="F222" s="666">
        <v>4</v>
      </c>
      <c r="G222" s="668">
        <v>6</v>
      </c>
      <c r="H222" s="665">
        <v>3</v>
      </c>
      <c r="I222" s="665">
        <v>6</v>
      </c>
      <c r="J222" s="673" t="s">
        <v>15171</v>
      </c>
      <c r="K222" s="658">
        <v>1988</v>
      </c>
      <c r="L222" s="667">
        <v>220</v>
      </c>
      <c r="M222" s="658" t="s">
        <v>14702</v>
      </c>
      <c r="N222" s="658" t="s">
        <v>3486</v>
      </c>
      <c r="O222" s="678" t="s">
        <v>14703</v>
      </c>
      <c r="P222" s="658" t="s">
        <v>14703</v>
      </c>
      <c r="Q222" s="666" t="s">
        <v>15277</v>
      </c>
      <c r="R222" s="671">
        <f t="shared" si="6"/>
        <v>22.5</v>
      </c>
      <c r="S222" s="680">
        <f t="shared" si="7"/>
        <v>3.6343792633015011</v>
      </c>
    </row>
    <row r="223" spans="1:19" x14ac:dyDescent="0.2">
      <c r="A223" s="678" t="s">
        <v>3486</v>
      </c>
      <c r="B223" s="679" t="s">
        <v>3486</v>
      </c>
      <c r="C223" s="666" t="s">
        <v>15629</v>
      </c>
      <c r="D223" s="666" t="s">
        <v>15563</v>
      </c>
      <c r="E223" s="666" t="s">
        <v>15278</v>
      </c>
      <c r="F223" s="666">
        <v>5</v>
      </c>
      <c r="G223" s="668">
        <v>8</v>
      </c>
      <c r="H223" s="665">
        <v>14</v>
      </c>
      <c r="I223" s="665">
        <v>18</v>
      </c>
      <c r="J223" s="673" t="s">
        <v>15111</v>
      </c>
      <c r="K223" s="658">
        <v>1988</v>
      </c>
      <c r="L223" s="658">
        <v>221</v>
      </c>
      <c r="M223" s="658" t="s">
        <v>14702</v>
      </c>
      <c r="N223" s="658" t="s">
        <v>3486</v>
      </c>
      <c r="O223" s="678" t="s">
        <v>14703</v>
      </c>
      <c r="P223" s="658" t="s">
        <v>14703</v>
      </c>
      <c r="Q223" s="666"/>
      <c r="R223" s="671">
        <f t="shared" si="6"/>
        <v>104</v>
      </c>
      <c r="S223" s="680">
        <f t="shared" si="7"/>
        <v>16.798908594815828</v>
      </c>
    </row>
    <row r="224" spans="1:19" ht="30" x14ac:dyDescent="0.2">
      <c r="A224" s="678" t="s">
        <v>3486</v>
      </c>
      <c r="B224" s="679" t="s">
        <v>3486</v>
      </c>
      <c r="C224" s="666" t="s">
        <v>15629</v>
      </c>
      <c r="D224" s="666" t="s">
        <v>15563</v>
      </c>
      <c r="E224" s="666" t="s">
        <v>15279</v>
      </c>
      <c r="F224" s="666">
        <v>5</v>
      </c>
      <c r="G224" s="668">
        <v>8</v>
      </c>
      <c r="H224" s="665">
        <v>1</v>
      </c>
      <c r="I224" s="665">
        <v>9</v>
      </c>
      <c r="J224" s="673" t="s">
        <v>15643</v>
      </c>
      <c r="K224" s="658">
        <v>1988</v>
      </c>
      <c r="L224" s="667">
        <v>222</v>
      </c>
      <c r="M224" s="658" t="s">
        <v>14702</v>
      </c>
      <c r="N224" s="658" t="s">
        <v>3486</v>
      </c>
      <c r="O224" s="678" t="s">
        <v>14703</v>
      </c>
      <c r="P224" s="658" t="s">
        <v>14703</v>
      </c>
      <c r="Q224" s="666" t="s">
        <v>15660</v>
      </c>
      <c r="R224" s="671">
        <f t="shared" si="6"/>
        <v>32.5</v>
      </c>
      <c r="S224" s="680">
        <f t="shared" si="7"/>
        <v>5.2496589358799453</v>
      </c>
    </row>
    <row r="225" spans="1:19" x14ac:dyDescent="0.2">
      <c r="A225" s="678" t="s">
        <v>3486</v>
      </c>
      <c r="B225" s="679" t="s">
        <v>3486</v>
      </c>
      <c r="C225" s="666" t="s">
        <v>15629</v>
      </c>
      <c r="D225" s="666" t="s">
        <v>15564</v>
      </c>
      <c r="E225" s="666" t="s">
        <v>15280</v>
      </c>
      <c r="F225" s="666">
        <v>1</v>
      </c>
      <c r="G225" s="668">
        <v>1</v>
      </c>
      <c r="H225" s="665">
        <v>5</v>
      </c>
      <c r="I225" s="665">
        <v>8</v>
      </c>
      <c r="J225" s="673" t="s">
        <v>15661</v>
      </c>
      <c r="K225" s="658">
        <v>1988</v>
      </c>
      <c r="L225" s="658">
        <v>223</v>
      </c>
      <c r="M225" s="658" t="s">
        <v>14702</v>
      </c>
      <c r="N225" s="658" t="s">
        <v>3486</v>
      </c>
      <c r="O225" s="678" t="s">
        <v>14703</v>
      </c>
      <c r="P225" s="658" t="s">
        <v>14703</v>
      </c>
      <c r="Q225" s="666" t="s">
        <v>15663</v>
      </c>
      <c r="R225" s="671">
        <f t="shared" si="6"/>
        <v>6.5</v>
      </c>
      <c r="S225" s="680">
        <f t="shared" si="7"/>
        <v>1.0499317871759892</v>
      </c>
    </row>
    <row r="226" spans="1:19" ht="30" x14ac:dyDescent="0.2">
      <c r="A226" s="678" t="s">
        <v>3486</v>
      </c>
      <c r="B226" s="679" t="s">
        <v>3486</v>
      </c>
      <c r="C226" s="666" t="s">
        <v>15629</v>
      </c>
      <c r="D226" s="666" t="s">
        <v>15564</v>
      </c>
      <c r="E226" s="666" t="s">
        <v>15281</v>
      </c>
      <c r="F226" s="666">
        <v>4</v>
      </c>
      <c r="G226" s="668">
        <v>8</v>
      </c>
      <c r="H226" s="665">
        <v>3</v>
      </c>
      <c r="I226" s="665">
        <v>5</v>
      </c>
      <c r="J226" s="673" t="s">
        <v>15664</v>
      </c>
      <c r="K226" s="658">
        <v>1988</v>
      </c>
      <c r="L226" s="667">
        <v>224</v>
      </c>
      <c r="M226" s="658" t="s">
        <v>14702</v>
      </c>
      <c r="N226" s="658" t="s">
        <v>3486</v>
      </c>
      <c r="O226" s="678" t="s">
        <v>14703</v>
      </c>
      <c r="P226" s="658" t="s">
        <v>14703</v>
      </c>
      <c r="Q226" s="666" t="s">
        <v>15665</v>
      </c>
      <c r="R226" s="671">
        <f t="shared" si="6"/>
        <v>24</v>
      </c>
      <c r="S226" s="680">
        <f t="shared" si="7"/>
        <v>3.8766712141882675</v>
      </c>
    </row>
    <row r="227" spans="1:19" x14ac:dyDescent="0.2">
      <c r="A227" s="678" t="s">
        <v>3486</v>
      </c>
      <c r="B227" s="679" t="s">
        <v>3486</v>
      </c>
      <c r="C227" s="666" t="s">
        <v>15629</v>
      </c>
      <c r="D227" s="666" t="s">
        <v>15564</v>
      </c>
      <c r="E227" s="666" t="s">
        <v>15282</v>
      </c>
      <c r="F227" s="666">
        <v>6</v>
      </c>
      <c r="G227" s="668">
        <v>8</v>
      </c>
      <c r="H227" s="665">
        <v>5</v>
      </c>
      <c r="I227" s="665">
        <v>8</v>
      </c>
      <c r="J227" s="673" t="s">
        <v>15662</v>
      </c>
      <c r="K227" s="658">
        <v>1988</v>
      </c>
      <c r="L227" s="658">
        <v>225</v>
      </c>
      <c r="M227" s="658" t="s">
        <v>14702</v>
      </c>
      <c r="N227" s="658" t="s">
        <v>3486</v>
      </c>
      <c r="O227" s="678" t="s">
        <v>14703</v>
      </c>
      <c r="P227" s="658" t="s">
        <v>14703</v>
      </c>
      <c r="Q227" s="666"/>
      <c r="R227" s="671">
        <f t="shared" si="6"/>
        <v>45.5</v>
      </c>
      <c r="S227" s="680">
        <f t="shared" si="7"/>
        <v>7.3495225102319237</v>
      </c>
    </row>
    <row r="228" spans="1:19" x14ac:dyDescent="0.2">
      <c r="A228" s="678" t="s">
        <v>3486</v>
      </c>
      <c r="B228" s="679" t="s">
        <v>3486</v>
      </c>
      <c r="C228" s="666" t="s">
        <v>15629</v>
      </c>
      <c r="D228" s="666" t="s">
        <v>15564</v>
      </c>
      <c r="E228" s="666" t="s">
        <v>15283</v>
      </c>
      <c r="F228" s="666">
        <v>4</v>
      </c>
      <c r="G228" s="668">
        <v>6</v>
      </c>
      <c r="H228" s="665">
        <v>8</v>
      </c>
      <c r="I228" s="665">
        <v>12</v>
      </c>
      <c r="J228" s="673" t="s">
        <v>15636</v>
      </c>
      <c r="K228" s="658">
        <v>1988</v>
      </c>
      <c r="L228" s="667">
        <v>226</v>
      </c>
      <c r="M228" s="658" t="s">
        <v>14702</v>
      </c>
      <c r="N228" s="658" t="s">
        <v>3486</v>
      </c>
      <c r="O228" s="678" t="s">
        <v>14703</v>
      </c>
      <c r="P228" s="658" t="s">
        <v>14703</v>
      </c>
      <c r="Q228" s="666"/>
      <c r="R228" s="671">
        <f t="shared" si="6"/>
        <v>50</v>
      </c>
      <c r="S228" s="680">
        <f t="shared" si="7"/>
        <v>8.076398362892224</v>
      </c>
    </row>
    <row r="229" spans="1:19" x14ac:dyDescent="0.2">
      <c r="A229" s="678" t="s">
        <v>3486</v>
      </c>
      <c r="B229" s="679" t="s">
        <v>3486</v>
      </c>
      <c r="C229" s="666" t="s">
        <v>15629</v>
      </c>
      <c r="D229" s="666" t="s">
        <v>15565</v>
      </c>
      <c r="E229" s="666" t="s">
        <v>15284</v>
      </c>
      <c r="F229" s="666">
        <v>5</v>
      </c>
      <c r="G229" s="668">
        <v>8</v>
      </c>
      <c r="H229" s="665">
        <v>1</v>
      </c>
      <c r="I229" s="665">
        <v>4</v>
      </c>
      <c r="J229" s="673" t="s">
        <v>15631</v>
      </c>
      <c r="K229" s="658">
        <v>1988</v>
      </c>
      <c r="L229" s="658">
        <v>227</v>
      </c>
      <c r="M229" s="658" t="s">
        <v>14702</v>
      </c>
      <c r="N229" s="658" t="s">
        <v>3486</v>
      </c>
      <c r="O229" s="678" t="s">
        <v>14703</v>
      </c>
      <c r="P229" s="658" t="s">
        <v>14703</v>
      </c>
      <c r="Q229" s="666"/>
      <c r="R229" s="671">
        <f t="shared" si="6"/>
        <v>16.25</v>
      </c>
      <c r="S229" s="680">
        <f t="shared" si="7"/>
        <v>2.6248294679399726</v>
      </c>
    </row>
    <row r="230" spans="1:19" x14ac:dyDescent="0.2">
      <c r="A230" s="678" t="s">
        <v>3486</v>
      </c>
      <c r="B230" s="679" t="s">
        <v>3486</v>
      </c>
      <c r="C230" s="666" t="s">
        <v>15629</v>
      </c>
      <c r="D230" s="666" t="s">
        <v>15565</v>
      </c>
      <c r="E230" s="666" t="s">
        <v>15285</v>
      </c>
      <c r="F230" s="666">
        <v>3</v>
      </c>
      <c r="G230" s="668">
        <v>6</v>
      </c>
      <c r="H230" s="665">
        <v>2</v>
      </c>
      <c r="I230" s="665">
        <v>4</v>
      </c>
      <c r="J230" s="673" t="s">
        <v>15630</v>
      </c>
      <c r="K230" s="658">
        <v>1988</v>
      </c>
      <c r="L230" s="667">
        <v>228</v>
      </c>
      <c r="M230" s="658" t="s">
        <v>14702</v>
      </c>
      <c r="N230" s="658" t="s">
        <v>3486</v>
      </c>
      <c r="O230" s="678" t="s">
        <v>14703</v>
      </c>
      <c r="P230" s="658" t="s">
        <v>14703</v>
      </c>
      <c r="Q230" s="666"/>
      <c r="R230" s="671">
        <f t="shared" si="6"/>
        <v>13.5</v>
      </c>
      <c r="S230" s="680">
        <f t="shared" si="7"/>
        <v>2.1806275579809005</v>
      </c>
    </row>
    <row r="231" spans="1:19" x14ac:dyDescent="0.2">
      <c r="A231" s="678" t="s">
        <v>3486</v>
      </c>
      <c r="B231" s="679" t="s">
        <v>3486</v>
      </c>
      <c r="C231" s="666" t="s">
        <v>15629</v>
      </c>
      <c r="D231" s="666" t="s">
        <v>15565</v>
      </c>
      <c r="E231" s="666" t="s">
        <v>15286</v>
      </c>
      <c r="F231" s="666">
        <v>6</v>
      </c>
      <c r="G231" s="668">
        <v>8</v>
      </c>
      <c r="H231" s="665">
        <v>4</v>
      </c>
      <c r="I231" s="665">
        <v>7</v>
      </c>
      <c r="J231" s="673" t="s">
        <v>15667</v>
      </c>
      <c r="K231" s="658">
        <v>1988</v>
      </c>
      <c r="L231" s="658">
        <v>229</v>
      </c>
      <c r="M231" s="658" t="s">
        <v>14702</v>
      </c>
      <c r="N231" s="658" t="s">
        <v>3486</v>
      </c>
      <c r="O231" s="678" t="s">
        <v>14703</v>
      </c>
      <c r="P231" s="658" t="s">
        <v>14703</v>
      </c>
      <c r="Q231" s="666" t="s">
        <v>15635</v>
      </c>
      <c r="R231" s="671">
        <f t="shared" si="6"/>
        <v>38.5</v>
      </c>
      <c r="S231" s="680">
        <f t="shared" si="7"/>
        <v>6.2188267394270129</v>
      </c>
    </row>
    <row r="232" spans="1:19" x14ac:dyDescent="0.2">
      <c r="A232" s="678" t="s">
        <v>3486</v>
      </c>
      <c r="B232" s="679" t="s">
        <v>3486</v>
      </c>
      <c r="C232" s="666" t="s">
        <v>15629</v>
      </c>
      <c r="D232" s="666" t="s">
        <v>15566</v>
      </c>
      <c r="E232" s="666" t="s">
        <v>15287</v>
      </c>
      <c r="F232" s="666">
        <v>4</v>
      </c>
      <c r="G232" s="668">
        <v>6</v>
      </c>
      <c r="H232" s="665">
        <v>2</v>
      </c>
      <c r="I232" s="665">
        <v>4</v>
      </c>
      <c r="J232" s="673" t="s">
        <v>15668</v>
      </c>
      <c r="K232" s="658">
        <v>1988</v>
      </c>
      <c r="L232" s="667">
        <v>230</v>
      </c>
      <c r="M232" s="658" t="s">
        <v>14702</v>
      </c>
      <c r="N232" s="658" t="s">
        <v>3486</v>
      </c>
      <c r="O232" s="678" t="s">
        <v>14703</v>
      </c>
      <c r="P232" s="658" t="s">
        <v>14703</v>
      </c>
      <c r="Q232" s="666"/>
      <c r="R232" s="671">
        <f t="shared" si="6"/>
        <v>15</v>
      </c>
      <c r="S232" s="680">
        <f t="shared" si="7"/>
        <v>2.4229195088676674</v>
      </c>
    </row>
    <row r="233" spans="1:19" x14ac:dyDescent="0.2">
      <c r="A233" s="678" t="s">
        <v>3486</v>
      </c>
      <c r="B233" s="679" t="s">
        <v>3486</v>
      </c>
      <c r="C233" s="666" t="s">
        <v>15629</v>
      </c>
      <c r="D233" s="666" t="s">
        <v>15566</v>
      </c>
      <c r="E233" s="666" t="s">
        <v>15288</v>
      </c>
      <c r="F233" s="666">
        <v>3</v>
      </c>
      <c r="G233" s="668">
        <v>5</v>
      </c>
      <c r="H233" s="665">
        <v>5</v>
      </c>
      <c r="I233" s="665">
        <v>7</v>
      </c>
      <c r="J233" s="673" t="s">
        <v>15646</v>
      </c>
      <c r="K233" s="658">
        <v>1988</v>
      </c>
      <c r="L233" s="658">
        <v>231</v>
      </c>
      <c r="M233" s="658" t="s">
        <v>14702</v>
      </c>
      <c r="N233" s="658" t="s">
        <v>3486</v>
      </c>
      <c r="O233" s="678" t="s">
        <v>14703</v>
      </c>
      <c r="P233" s="658" t="s">
        <v>14703</v>
      </c>
      <c r="Q233" s="666"/>
      <c r="R233" s="671">
        <f t="shared" si="6"/>
        <v>24</v>
      </c>
      <c r="S233" s="680">
        <f t="shared" si="7"/>
        <v>3.8766712141882675</v>
      </c>
    </row>
    <row r="234" spans="1:19" x14ac:dyDescent="0.2">
      <c r="A234" s="678" t="s">
        <v>3486</v>
      </c>
      <c r="B234" s="679" t="s">
        <v>3486</v>
      </c>
      <c r="C234" s="666" t="s">
        <v>15629</v>
      </c>
      <c r="D234" s="666" t="s">
        <v>15566</v>
      </c>
      <c r="E234" s="666" t="s">
        <v>15289</v>
      </c>
      <c r="F234" s="666">
        <v>6</v>
      </c>
      <c r="G234" s="668">
        <v>8</v>
      </c>
      <c r="H234" s="665">
        <v>5</v>
      </c>
      <c r="I234" s="665">
        <v>8</v>
      </c>
      <c r="J234" s="673" t="s">
        <v>15669</v>
      </c>
      <c r="K234" s="658">
        <v>1988</v>
      </c>
      <c r="L234" s="667">
        <v>232</v>
      </c>
      <c r="M234" s="658" t="s">
        <v>14702</v>
      </c>
      <c r="N234" s="658" t="s">
        <v>3486</v>
      </c>
      <c r="O234" s="678" t="s">
        <v>14703</v>
      </c>
      <c r="P234" s="658" t="s">
        <v>14703</v>
      </c>
      <c r="Q234" s="666" t="s">
        <v>15277</v>
      </c>
      <c r="R234" s="671">
        <f t="shared" si="6"/>
        <v>45.5</v>
      </c>
      <c r="S234" s="680">
        <f t="shared" si="7"/>
        <v>7.3495225102319237</v>
      </c>
    </row>
    <row r="235" spans="1:19" x14ac:dyDescent="0.2">
      <c r="A235" s="678" t="s">
        <v>3486</v>
      </c>
      <c r="B235" s="679" t="s">
        <v>3486</v>
      </c>
      <c r="C235" s="666" t="s">
        <v>15629</v>
      </c>
      <c r="D235" s="666" t="s">
        <v>15566</v>
      </c>
      <c r="E235" s="666" t="s">
        <v>15290</v>
      </c>
      <c r="F235" s="666">
        <v>1</v>
      </c>
      <c r="G235" s="668">
        <v>8</v>
      </c>
      <c r="H235" s="665">
        <v>1</v>
      </c>
      <c r="I235" s="665">
        <v>15</v>
      </c>
      <c r="J235" s="673" t="s">
        <v>15552</v>
      </c>
      <c r="K235" s="658">
        <v>1988</v>
      </c>
      <c r="L235" s="658">
        <v>233</v>
      </c>
      <c r="M235" s="658" t="s">
        <v>14702</v>
      </c>
      <c r="N235" s="658" t="s">
        <v>3486</v>
      </c>
      <c r="O235" s="678" t="s">
        <v>14703</v>
      </c>
      <c r="P235" s="658" t="s">
        <v>14703</v>
      </c>
      <c r="Q235" s="666"/>
      <c r="R235" s="671">
        <f t="shared" si="6"/>
        <v>36</v>
      </c>
      <c r="S235" s="680">
        <f t="shared" si="7"/>
        <v>5.8150068212824015</v>
      </c>
    </row>
    <row r="236" spans="1:19" ht="30" x14ac:dyDescent="0.2">
      <c r="A236" s="678" t="s">
        <v>3486</v>
      </c>
      <c r="B236" s="679" t="s">
        <v>3486</v>
      </c>
      <c r="C236" s="666" t="s">
        <v>15629</v>
      </c>
      <c r="D236" s="666" t="s">
        <v>15567</v>
      </c>
      <c r="E236" s="666" t="s">
        <v>15291</v>
      </c>
      <c r="F236" s="666">
        <v>2</v>
      </c>
      <c r="G236" s="668">
        <v>4</v>
      </c>
      <c r="H236" s="665">
        <v>4</v>
      </c>
      <c r="I236" s="665">
        <v>6</v>
      </c>
      <c r="J236" s="673" t="s">
        <v>15631</v>
      </c>
      <c r="K236" s="658">
        <v>1988</v>
      </c>
      <c r="L236" s="667">
        <v>234</v>
      </c>
      <c r="M236" s="658" t="s">
        <v>14702</v>
      </c>
      <c r="N236" s="658" t="s">
        <v>3486</v>
      </c>
      <c r="O236" s="678" t="s">
        <v>14703</v>
      </c>
      <c r="P236" s="658" t="s">
        <v>14703</v>
      </c>
      <c r="Q236" s="666"/>
      <c r="R236" s="671">
        <f t="shared" si="6"/>
        <v>15</v>
      </c>
      <c r="S236" s="680">
        <f t="shared" si="7"/>
        <v>2.4229195088676674</v>
      </c>
    </row>
    <row r="237" spans="1:19" x14ac:dyDescent="0.2">
      <c r="A237" s="678" t="s">
        <v>3486</v>
      </c>
      <c r="B237" s="679" t="s">
        <v>3486</v>
      </c>
      <c r="C237" s="666" t="s">
        <v>15629</v>
      </c>
      <c r="D237" s="666" t="s">
        <v>15567</v>
      </c>
      <c r="E237" s="666" t="s">
        <v>15292</v>
      </c>
      <c r="F237" s="666">
        <v>4</v>
      </c>
      <c r="G237" s="668">
        <v>6</v>
      </c>
      <c r="H237" s="665">
        <v>2</v>
      </c>
      <c r="I237" s="665">
        <v>5</v>
      </c>
      <c r="J237" s="673" t="s">
        <v>15644</v>
      </c>
      <c r="K237" s="658">
        <v>1988</v>
      </c>
      <c r="L237" s="658">
        <v>235</v>
      </c>
      <c r="M237" s="658" t="s">
        <v>14702</v>
      </c>
      <c r="N237" s="658" t="s">
        <v>3486</v>
      </c>
      <c r="O237" s="678" t="s">
        <v>14703</v>
      </c>
      <c r="P237" s="658" t="s">
        <v>14703</v>
      </c>
      <c r="Q237" s="666" t="s">
        <v>15293</v>
      </c>
      <c r="R237" s="671">
        <f t="shared" si="6"/>
        <v>17.5</v>
      </c>
      <c r="S237" s="680">
        <f t="shared" si="7"/>
        <v>2.8267394270122783</v>
      </c>
    </row>
    <row r="238" spans="1:19" x14ac:dyDescent="0.2">
      <c r="A238" s="678" t="s">
        <v>3486</v>
      </c>
      <c r="B238" s="679" t="s">
        <v>3486</v>
      </c>
      <c r="C238" s="666" t="s">
        <v>15629</v>
      </c>
      <c r="D238" s="666" t="s">
        <v>15567</v>
      </c>
      <c r="E238" s="666" t="s">
        <v>15294</v>
      </c>
      <c r="F238" s="666">
        <v>4</v>
      </c>
      <c r="G238" s="668">
        <v>8</v>
      </c>
      <c r="H238" s="665">
        <v>4</v>
      </c>
      <c r="I238" s="665">
        <v>7</v>
      </c>
      <c r="J238" s="673" t="s">
        <v>15670</v>
      </c>
      <c r="K238" s="658">
        <v>1988</v>
      </c>
      <c r="L238" s="667">
        <v>236</v>
      </c>
      <c r="M238" s="658" t="s">
        <v>14702</v>
      </c>
      <c r="N238" s="658" t="s">
        <v>3486</v>
      </c>
      <c r="O238" s="678" t="s">
        <v>14703</v>
      </c>
      <c r="P238" s="658" t="s">
        <v>14703</v>
      </c>
      <c r="Q238" s="666"/>
      <c r="R238" s="671">
        <f t="shared" si="6"/>
        <v>33</v>
      </c>
      <c r="S238" s="680">
        <f t="shared" si="7"/>
        <v>5.3304229195088677</v>
      </c>
    </row>
    <row r="239" spans="1:19" x14ac:dyDescent="0.2">
      <c r="A239" s="678" t="s">
        <v>3486</v>
      </c>
      <c r="B239" s="679" t="s">
        <v>3486</v>
      </c>
      <c r="C239" s="666" t="s">
        <v>15629</v>
      </c>
      <c r="D239" s="666" t="s">
        <v>15567</v>
      </c>
      <c r="E239" s="666" t="s">
        <v>15295</v>
      </c>
      <c r="F239" s="666">
        <v>5</v>
      </c>
      <c r="G239" s="668">
        <v>7</v>
      </c>
      <c r="H239" s="665">
        <v>6</v>
      </c>
      <c r="I239" s="665">
        <v>8</v>
      </c>
      <c r="J239" s="673" t="s">
        <v>15652</v>
      </c>
      <c r="K239" s="658">
        <v>1988</v>
      </c>
      <c r="L239" s="658">
        <v>237</v>
      </c>
      <c r="M239" s="658" t="s">
        <v>14702</v>
      </c>
      <c r="N239" s="658" t="s">
        <v>3486</v>
      </c>
      <c r="O239" s="678" t="s">
        <v>14703</v>
      </c>
      <c r="P239" s="658" t="s">
        <v>14703</v>
      </c>
      <c r="Q239" s="666"/>
      <c r="R239" s="671">
        <f t="shared" si="6"/>
        <v>42</v>
      </c>
      <c r="S239" s="680">
        <f t="shared" si="7"/>
        <v>6.7841746248294683</v>
      </c>
    </row>
    <row r="240" spans="1:19" x14ac:dyDescent="0.2">
      <c r="A240" s="678" t="s">
        <v>3486</v>
      </c>
      <c r="B240" s="679" t="s">
        <v>3486</v>
      </c>
      <c r="C240" s="666" t="s">
        <v>15629</v>
      </c>
      <c r="D240" s="666" t="s">
        <v>15567</v>
      </c>
      <c r="E240" s="666" t="s">
        <v>15296</v>
      </c>
      <c r="F240" s="666">
        <v>4</v>
      </c>
      <c r="G240" s="668">
        <v>6</v>
      </c>
      <c r="H240" s="665">
        <v>8</v>
      </c>
      <c r="I240" s="665">
        <v>12</v>
      </c>
      <c r="J240" s="673" t="s">
        <v>15630</v>
      </c>
      <c r="K240" s="658">
        <v>1988</v>
      </c>
      <c r="L240" s="667">
        <v>238</v>
      </c>
      <c r="M240" s="658" t="s">
        <v>14702</v>
      </c>
      <c r="N240" s="658" t="s">
        <v>3486</v>
      </c>
      <c r="O240" s="678" t="s">
        <v>14703</v>
      </c>
      <c r="P240" s="658" t="s">
        <v>14703</v>
      </c>
      <c r="Q240" s="666" t="s">
        <v>15293</v>
      </c>
      <c r="R240" s="671">
        <f t="shared" si="6"/>
        <v>50</v>
      </c>
      <c r="S240" s="680">
        <f t="shared" si="7"/>
        <v>8.076398362892224</v>
      </c>
    </row>
    <row r="241" spans="1:19" x14ac:dyDescent="0.2">
      <c r="A241" s="678" t="s">
        <v>3486</v>
      </c>
      <c r="B241" s="679" t="s">
        <v>3486</v>
      </c>
      <c r="C241" s="666" t="s">
        <v>15629</v>
      </c>
      <c r="D241" s="666" t="s">
        <v>15568</v>
      </c>
      <c r="E241" s="666" t="s">
        <v>15297</v>
      </c>
      <c r="F241" s="666">
        <v>4</v>
      </c>
      <c r="G241" s="668">
        <v>10</v>
      </c>
      <c r="H241" s="665">
        <v>1</v>
      </c>
      <c r="I241" s="665">
        <v>4</v>
      </c>
      <c r="J241" s="673" t="s">
        <v>15631</v>
      </c>
      <c r="K241" s="658">
        <v>1989</v>
      </c>
      <c r="L241" s="658">
        <v>239</v>
      </c>
      <c r="M241" s="658" t="s">
        <v>14702</v>
      </c>
      <c r="N241" s="658" t="s">
        <v>3486</v>
      </c>
      <c r="O241" s="678" t="s">
        <v>14703</v>
      </c>
      <c r="P241" s="658" t="s">
        <v>14703</v>
      </c>
      <c r="Q241" s="666"/>
      <c r="R241" s="671">
        <f t="shared" si="6"/>
        <v>17.5</v>
      </c>
      <c r="S241" s="680">
        <f t="shared" si="7"/>
        <v>2.8267394270122783</v>
      </c>
    </row>
    <row r="242" spans="1:19" x14ac:dyDescent="0.2">
      <c r="A242" s="678" t="s">
        <v>3486</v>
      </c>
      <c r="B242" s="679" t="s">
        <v>3486</v>
      </c>
      <c r="C242" s="666" t="s">
        <v>15629</v>
      </c>
      <c r="D242" s="666" t="s">
        <v>15568</v>
      </c>
      <c r="E242" s="666" t="s">
        <v>15671</v>
      </c>
      <c r="F242" s="666">
        <v>2</v>
      </c>
      <c r="G242" s="668">
        <v>8</v>
      </c>
      <c r="H242" s="665">
        <v>2</v>
      </c>
      <c r="I242" s="665">
        <v>7</v>
      </c>
      <c r="J242" s="673" t="s">
        <v>15105</v>
      </c>
      <c r="K242" s="658">
        <v>1989</v>
      </c>
      <c r="L242" s="667">
        <v>240</v>
      </c>
      <c r="M242" s="658" t="s">
        <v>14702</v>
      </c>
      <c r="N242" s="658" t="s">
        <v>3486</v>
      </c>
      <c r="O242" s="678" t="s">
        <v>14703</v>
      </c>
      <c r="P242" s="658" t="s">
        <v>14703</v>
      </c>
      <c r="Q242" s="666" t="s">
        <v>15251</v>
      </c>
      <c r="R242" s="671">
        <f t="shared" si="6"/>
        <v>22.5</v>
      </c>
      <c r="S242" s="680">
        <f t="shared" si="7"/>
        <v>3.6343792633015011</v>
      </c>
    </row>
    <row r="243" spans="1:19" x14ac:dyDescent="0.2">
      <c r="A243" s="678" t="s">
        <v>3486</v>
      </c>
      <c r="B243" s="679" t="s">
        <v>3486</v>
      </c>
      <c r="C243" s="666" t="s">
        <v>15629</v>
      </c>
      <c r="D243" s="666" t="s">
        <v>15568</v>
      </c>
      <c r="E243" s="666" t="s">
        <v>15298</v>
      </c>
      <c r="F243" s="666">
        <v>4</v>
      </c>
      <c r="G243" s="668">
        <v>7</v>
      </c>
      <c r="H243" s="665">
        <v>4</v>
      </c>
      <c r="I243" s="665">
        <v>6</v>
      </c>
      <c r="J243" s="673" t="s">
        <v>15672</v>
      </c>
      <c r="K243" s="658">
        <v>1989</v>
      </c>
      <c r="L243" s="658">
        <v>241</v>
      </c>
      <c r="M243" s="658" t="s">
        <v>14702</v>
      </c>
      <c r="N243" s="658" t="s">
        <v>3486</v>
      </c>
      <c r="O243" s="678" t="s">
        <v>14703</v>
      </c>
      <c r="P243" s="658" t="s">
        <v>14703</v>
      </c>
      <c r="Q243" s="666" t="s">
        <v>15293</v>
      </c>
      <c r="R243" s="671">
        <f t="shared" si="6"/>
        <v>27.5</v>
      </c>
      <c r="S243" s="680">
        <f t="shared" si="7"/>
        <v>4.4420190995907234</v>
      </c>
    </row>
    <row r="244" spans="1:19" ht="30" x14ac:dyDescent="0.2">
      <c r="A244" s="678" t="s">
        <v>3486</v>
      </c>
      <c r="B244" s="679" t="s">
        <v>3486</v>
      </c>
      <c r="C244" s="666" t="s">
        <v>15629</v>
      </c>
      <c r="D244" s="666" t="s">
        <v>15568</v>
      </c>
      <c r="E244" s="666" t="s">
        <v>15299</v>
      </c>
      <c r="F244" s="666">
        <v>4</v>
      </c>
      <c r="G244" s="668">
        <v>6</v>
      </c>
      <c r="H244" s="665">
        <v>4</v>
      </c>
      <c r="I244" s="665">
        <v>8</v>
      </c>
      <c r="J244" s="673" t="s">
        <v>15636</v>
      </c>
      <c r="K244" s="658">
        <v>1989</v>
      </c>
      <c r="L244" s="667">
        <v>242</v>
      </c>
      <c r="M244" s="658" t="s">
        <v>14702</v>
      </c>
      <c r="N244" s="658" t="s">
        <v>3486</v>
      </c>
      <c r="O244" s="678" t="s">
        <v>14703</v>
      </c>
      <c r="P244" s="658" t="s">
        <v>14703</v>
      </c>
      <c r="Q244" s="666"/>
      <c r="R244" s="671">
        <f t="shared" si="6"/>
        <v>30</v>
      </c>
      <c r="S244" s="680">
        <f t="shared" si="7"/>
        <v>4.8458390177353348</v>
      </c>
    </row>
    <row r="245" spans="1:19" x14ac:dyDescent="0.2">
      <c r="A245" s="678" t="s">
        <v>3486</v>
      </c>
      <c r="B245" s="679" t="s">
        <v>3486</v>
      </c>
      <c r="C245" s="666" t="s">
        <v>15629</v>
      </c>
      <c r="D245" s="666" t="s">
        <v>15568</v>
      </c>
      <c r="E245" s="666" t="s">
        <v>15300</v>
      </c>
      <c r="F245" s="666">
        <v>5</v>
      </c>
      <c r="G245" s="668">
        <v>8</v>
      </c>
      <c r="H245" s="665">
        <v>5</v>
      </c>
      <c r="I245" s="665">
        <v>7</v>
      </c>
      <c r="J245" s="673" t="s">
        <v>15633</v>
      </c>
      <c r="K245" s="658">
        <v>1989</v>
      </c>
      <c r="L245" s="658">
        <v>243</v>
      </c>
      <c r="M245" s="658" t="s">
        <v>14702</v>
      </c>
      <c r="N245" s="658" t="s">
        <v>3486</v>
      </c>
      <c r="O245" s="678" t="s">
        <v>14703</v>
      </c>
      <c r="P245" s="658" t="s">
        <v>14703</v>
      </c>
      <c r="Q245" s="666" t="s">
        <v>15277</v>
      </c>
      <c r="R245" s="671">
        <f t="shared" si="6"/>
        <v>39</v>
      </c>
      <c r="S245" s="680">
        <f t="shared" si="7"/>
        <v>6.2995907230559345</v>
      </c>
    </row>
    <row r="246" spans="1:19" x14ac:dyDescent="0.2">
      <c r="A246" s="678" t="s">
        <v>3486</v>
      </c>
      <c r="B246" s="679" t="s">
        <v>3486</v>
      </c>
      <c r="C246" s="666" t="s">
        <v>15629</v>
      </c>
      <c r="D246" s="666" t="s">
        <v>15569</v>
      </c>
      <c r="E246" s="666" t="s">
        <v>15301</v>
      </c>
      <c r="F246" s="666">
        <v>2</v>
      </c>
      <c r="G246" s="668">
        <v>4</v>
      </c>
      <c r="H246" s="665">
        <v>2</v>
      </c>
      <c r="I246" s="665">
        <v>4</v>
      </c>
      <c r="J246" s="673" t="s">
        <v>15630</v>
      </c>
      <c r="K246" s="658">
        <v>1989</v>
      </c>
      <c r="L246" s="667">
        <v>244</v>
      </c>
      <c r="M246" s="658" t="s">
        <v>14702</v>
      </c>
      <c r="N246" s="658" t="s">
        <v>3486</v>
      </c>
      <c r="O246" s="678" t="s">
        <v>14703</v>
      </c>
      <c r="P246" s="658" t="s">
        <v>14703</v>
      </c>
      <c r="Q246" s="666" t="s">
        <v>15293</v>
      </c>
      <c r="R246" s="671">
        <f t="shared" si="6"/>
        <v>9</v>
      </c>
      <c r="S246" s="680">
        <f t="shared" si="7"/>
        <v>1.4537517053206004</v>
      </c>
    </row>
    <row r="247" spans="1:19" x14ac:dyDescent="0.2">
      <c r="A247" s="678" t="s">
        <v>3486</v>
      </c>
      <c r="B247" s="679" t="s">
        <v>3486</v>
      </c>
      <c r="C247" s="666" t="s">
        <v>15629</v>
      </c>
      <c r="D247" s="666" t="s">
        <v>15569</v>
      </c>
      <c r="E247" s="666" t="s">
        <v>15302</v>
      </c>
      <c r="F247" s="666">
        <v>4</v>
      </c>
      <c r="G247" s="668">
        <v>7</v>
      </c>
      <c r="H247" s="665">
        <v>4</v>
      </c>
      <c r="I247" s="665">
        <v>6</v>
      </c>
      <c r="J247" s="673" t="s">
        <v>15673</v>
      </c>
      <c r="K247" s="658">
        <v>1989</v>
      </c>
      <c r="L247" s="658">
        <v>245</v>
      </c>
      <c r="M247" s="658" t="s">
        <v>14702</v>
      </c>
      <c r="N247" s="658" t="s">
        <v>3486</v>
      </c>
      <c r="O247" s="678" t="s">
        <v>14703</v>
      </c>
      <c r="P247" s="658" t="s">
        <v>14703</v>
      </c>
      <c r="Q247" s="666"/>
      <c r="R247" s="671">
        <f t="shared" si="6"/>
        <v>27.5</v>
      </c>
      <c r="S247" s="680">
        <f t="shared" si="7"/>
        <v>4.4420190995907234</v>
      </c>
    </row>
    <row r="248" spans="1:19" x14ac:dyDescent="0.2">
      <c r="A248" s="678" t="s">
        <v>3486</v>
      </c>
      <c r="B248" s="679" t="s">
        <v>3486</v>
      </c>
      <c r="C248" s="666" t="s">
        <v>15629</v>
      </c>
      <c r="D248" s="666" t="s">
        <v>15569</v>
      </c>
      <c r="E248" s="666" t="s">
        <v>15303</v>
      </c>
      <c r="F248" s="666">
        <v>5</v>
      </c>
      <c r="G248" s="668">
        <v>9</v>
      </c>
      <c r="H248" s="665">
        <v>3</v>
      </c>
      <c r="I248" s="665">
        <v>6</v>
      </c>
      <c r="J248" s="673" t="s">
        <v>15674</v>
      </c>
      <c r="K248" s="658">
        <v>1989</v>
      </c>
      <c r="L248" s="667">
        <v>246</v>
      </c>
      <c r="M248" s="658" t="s">
        <v>14702</v>
      </c>
      <c r="N248" s="658" t="s">
        <v>3486</v>
      </c>
      <c r="O248" s="678" t="s">
        <v>14703</v>
      </c>
      <c r="P248" s="658" t="s">
        <v>14703</v>
      </c>
      <c r="Q248" s="666"/>
      <c r="R248" s="671">
        <f t="shared" si="6"/>
        <v>31.5</v>
      </c>
      <c r="S248" s="680">
        <f t="shared" si="7"/>
        <v>5.0881309686221012</v>
      </c>
    </row>
    <row r="249" spans="1:19" x14ac:dyDescent="0.2">
      <c r="A249" s="678" t="s">
        <v>3486</v>
      </c>
      <c r="B249" s="679" t="s">
        <v>3486</v>
      </c>
      <c r="C249" s="666" t="s">
        <v>15629</v>
      </c>
      <c r="D249" s="666" t="s">
        <v>15569</v>
      </c>
      <c r="E249" s="666" t="s">
        <v>15304</v>
      </c>
      <c r="F249" s="666">
        <v>6</v>
      </c>
      <c r="G249" s="668">
        <v>8</v>
      </c>
      <c r="H249" s="665">
        <v>7</v>
      </c>
      <c r="I249" s="665">
        <v>10</v>
      </c>
      <c r="J249" s="673" t="s">
        <v>15675</v>
      </c>
      <c r="K249" s="658">
        <v>1989</v>
      </c>
      <c r="L249" s="658">
        <v>247</v>
      </c>
      <c r="M249" s="658" t="s">
        <v>14702</v>
      </c>
      <c r="N249" s="658" t="s">
        <v>3486</v>
      </c>
      <c r="O249" s="678" t="s">
        <v>14703</v>
      </c>
      <c r="P249" s="658" t="s">
        <v>14703</v>
      </c>
      <c r="Q249" s="666"/>
      <c r="R249" s="671">
        <f t="shared" si="6"/>
        <v>59.5</v>
      </c>
      <c r="S249" s="680">
        <f t="shared" si="7"/>
        <v>9.6109140518417462</v>
      </c>
    </row>
    <row r="250" spans="1:19" x14ac:dyDescent="0.2">
      <c r="A250" s="678" t="s">
        <v>3486</v>
      </c>
      <c r="B250" s="679" t="s">
        <v>3486</v>
      </c>
      <c r="C250" s="666" t="s">
        <v>15629</v>
      </c>
      <c r="D250" s="666" t="s">
        <v>15570</v>
      </c>
      <c r="E250" s="666" t="s">
        <v>15305</v>
      </c>
      <c r="F250" s="666">
        <v>4</v>
      </c>
      <c r="G250" s="668">
        <v>6</v>
      </c>
      <c r="H250" s="665">
        <v>3</v>
      </c>
      <c r="I250" s="665">
        <v>5</v>
      </c>
      <c r="J250" s="673" t="s">
        <v>15673</v>
      </c>
      <c r="K250" s="658">
        <v>1989</v>
      </c>
      <c r="L250" s="667">
        <v>248</v>
      </c>
      <c r="M250" s="658" t="s">
        <v>14702</v>
      </c>
      <c r="N250" s="658" t="s">
        <v>3486</v>
      </c>
      <c r="O250" s="678" t="s">
        <v>14703</v>
      </c>
      <c r="P250" s="658" t="s">
        <v>14703</v>
      </c>
      <c r="Q250" s="666"/>
      <c r="R250" s="671">
        <f t="shared" si="6"/>
        <v>20</v>
      </c>
      <c r="S250" s="680">
        <f t="shared" si="7"/>
        <v>3.2305593451568897</v>
      </c>
    </row>
    <row r="251" spans="1:19" ht="30" x14ac:dyDescent="0.2">
      <c r="A251" s="678" t="s">
        <v>3486</v>
      </c>
      <c r="B251" s="679" t="s">
        <v>3486</v>
      </c>
      <c r="C251" s="666" t="s">
        <v>15629</v>
      </c>
      <c r="D251" s="666" t="s">
        <v>15570</v>
      </c>
      <c r="E251" s="666" t="s">
        <v>15306</v>
      </c>
      <c r="F251" s="666">
        <v>4</v>
      </c>
      <c r="G251" s="668">
        <v>6</v>
      </c>
      <c r="H251" s="665">
        <v>5</v>
      </c>
      <c r="I251" s="665">
        <v>6</v>
      </c>
      <c r="J251" s="673" t="s">
        <v>15676</v>
      </c>
      <c r="K251" s="658">
        <v>1989</v>
      </c>
      <c r="L251" s="658">
        <v>249</v>
      </c>
      <c r="M251" s="658" t="s">
        <v>14702</v>
      </c>
      <c r="N251" s="658" t="s">
        <v>3486</v>
      </c>
      <c r="O251" s="678" t="s">
        <v>14703</v>
      </c>
      <c r="P251" s="658" t="s">
        <v>14703</v>
      </c>
      <c r="Q251" s="666" t="s">
        <v>15650</v>
      </c>
      <c r="R251" s="671">
        <f t="shared" si="6"/>
        <v>27.5</v>
      </c>
      <c r="S251" s="680">
        <f t="shared" si="7"/>
        <v>4.4420190995907234</v>
      </c>
    </row>
    <row r="252" spans="1:19" ht="30" x14ac:dyDescent="0.2">
      <c r="A252" s="678" t="s">
        <v>3486</v>
      </c>
      <c r="B252" s="679" t="s">
        <v>3486</v>
      </c>
      <c r="C252" s="666" t="s">
        <v>15629</v>
      </c>
      <c r="D252" s="666" t="s">
        <v>15570</v>
      </c>
      <c r="E252" s="666" t="s">
        <v>15307</v>
      </c>
      <c r="F252" s="666">
        <v>5</v>
      </c>
      <c r="G252" s="668">
        <v>8</v>
      </c>
      <c r="H252" s="665">
        <v>4</v>
      </c>
      <c r="I252" s="665">
        <v>7</v>
      </c>
      <c r="J252" s="673" t="s">
        <v>15636</v>
      </c>
      <c r="K252" s="658">
        <v>1989</v>
      </c>
      <c r="L252" s="667">
        <v>250</v>
      </c>
      <c r="M252" s="658" t="s">
        <v>14702</v>
      </c>
      <c r="N252" s="658" t="s">
        <v>3486</v>
      </c>
      <c r="O252" s="678" t="s">
        <v>14703</v>
      </c>
      <c r="P252" s="658" t="s">
        <v>14703</v>
      </c>
      <c r="Q252" s="666"/>
      <c r="R252" s="671">
        <f t="shared" si="6"/>
        <v>35.75</v>
      </c>
      <c r="S252" s="680">
        <f t="shared" si="7"/>
        <v>5.7746248294679399</v>
      </c>
    </row>
    <row r="253" spans="1:19" x14ac:dyDescent="0.2">
      <c r="A253" s="678" t="s">
        <v>3486</v>
      </c>
      <c r="B253" s="679" t="s">
        <v>3486</v>
      </c>
      <c r="C253" s="666" t="s">
        <v>15629</v>
      </c>
      <c r="D253" s="666" t="s">
        <v>15571</v>
      </c>
      <c r="E253" s="666" t="s">
        <v>15308</v>
      </c>
      <c r="F253" s="666">
        <v>4</v>
      </c>
      <c r="G253" s="668">
        <v>6</v>
      </c>
      <c r="H253" s="665">
        <v>1</v>
      </c>
      <c r="I253" s="665">
        <v>3</v>
      </c>
      <c r="J253" s="673" t="s">
        <v>15679</v>
      </c>
      <c r="K253" s="658">
        <v>1989</v>
      </c>
      <c r="L253" s="658">
        <v>251</v>
      </c>
      <c r="M253" s="658" t="s">
        <v>14702</v>
      </c>
      <c r="N253" s="658" t="s">
        <v>3486</v>
      </c>
      <c r="O253" s="678" t="s">
        <v>14703</v>
      </c>
      <c r="P253" s="658" t="s">
        <v>14703</v>
      </c>
      <c r="Q253" s="666" t="s">
        <v>15293</v>
      </c>
      <c r="R253" s="671">
        <f t="shared" si="6"/>
        <v>10</v>
      </c>
      <c r="S253" s="680">
        <f t="shared" si="7"/>
        <v>1.6152796725784448</v>
      </c>
    </row>
    <row r="254" spans="1:19" x14ac:dyDescent="0.2">
      <c r="A254" s="678" t="s">
        <v>3486</v>
      </c>
      <c r="B254" s="679" t="s">
        <v>3486</v>
      </c>
      <c r="C254" s="666" t="s">
        <v>15629</v>
      </c>
      <c r="D254" s="666" t="s">
        <v>15571</v>
      </c>
      <c r="E254" s="666" t="s">
        <v>15309</v>
      </c>
      <c r="F254" s="666">
        <v>3</v>
      </c>
      <c r="G254" s="668">
        <v>6</v>
      </c>
      <c r="H254" s="665">
        <v>2</v>
      </c>
      <c r="I254" s="665">
        <v>4</v>
      </c>
      <c r="J254" s="673" t="s">
        <v>15631</v>
      </c>
      <c r="K254" s="658">
        <v>1989</v>
      </c>
      <c r="L254" s="667">
        <v>252</v>
      </c>
      <c r="M254" s="658" t="s">
        <v>14702</v>
      </c>
      <c r="N254" s="658" t="s">
        <v>3486</v>
      </c>
      <c r="O254" s="678" t="s">
        <v>14703</v>
      </c>
      <c r="P254" s="658" t="s">
        <v>14703</v>
      </c>
      <c r="Q254" s="666" t="s">
        <v>15635</v>
      </c>
      <c r="R254" s="671">
        <f t="shared" si="6"/>
        <v>13.5</v>
      </c>
      <c r="S254" s="680">
        <f t="shared" si="7"/>
        <v>2.1806275579809005</v>
      </c>
    </row>
    <row r="255" spans="1:19" x14ac:dyDescent="0.2">
      <c r="A255" s="678" t="s">
        <v>3486</v>
      </c>
      <c r="B255" s="679" t="s">
        <v>3486</v>
      </c>
      <c r="C255" s="666" t="s">
        <v>15629</v>
      </c>
      <c r="D255" s="666" t="s">
        <v>15571</v>
      </c>
      <c r="E255" s="666" t="s">
        <v>15310</v>
      </c>
      <c r="F255" s="666">
        <v>3</v>
      </c>
      <c r="G255" s="668">
        <v>6</v>
      </c>
      <c r="H255" s="665">
        <v>4</v>
      </c>
      <c r="I255" s="665">
        <v>7</v>
      </c>
      <c r="J255" s="673" t="s">
        <v>15680</v>
      </c>
      <c r="K255" s="658">
        <v>1989</v>
      </c>
      <c r="L255" s="658">
        <v>253</v>
      </c>
      <c r="M255" s="658" t="s">
        <v>14702</v>
      </c>
      <c r="N255" s="658" t="s">
        <v>3486</v>
      </c>
      <c r="O255" s="678" t="s">
        <v>14703</v>
      </c>
      <c r="P255" s="658" t="s">
        <v>14703</v>
      </c>
      <c r="Q255" s="666"/>
      <c r="R255" s="671">
        <f t="shared" si="6"/>
        <v>24.75</v>
      </c>
      <c r="S255" s="680">
        <f t="shared" si="7"/>
        <v>3.9978171896316508</v>
      </c>
    </row>
    <row r="256" spans="1:19" x14ac:dyDescent="0.2">
      <c r="A256" s="678" t="s">
        <v>3486</v>
      </c>
      <c r="B256" s="679" t="s">
        <v>3486</v>
      </c>
      <c r="C256" s="666" t="s">
        <v>15629</v>
      </c>
      <c r="D256" s="666" t="s">
        <v>15571</v>
      </c>
      <c r="E256" s="666" t="s">
        <v>15311</v>
      </c>
      <c r="F256" s="666">
        <v>5</v>
      </c>
      <c r="G256" s="668">
        <v>8</v>
      </c>
      <c r="H256" s="665">
        <v>4</v>
      </c>
      <c r="I256" s="665">
        <v>6</v>
      </c>
      <c r="J256" s="673" t="s">
        <v>15681</v>
      </c>
      <c r="K256" s="658">
        <v>1989</v>
      </c>
      <c r="L256" s="667">
        <v>254</v>
      </c>
      <c r="M256" s="658" t="s">
        <v>14702</v>
      </c>
      <c r="N256" s="658" t="s">
        <v>3486</v>
      </c>
      <c r="O256" s="678" t="s">
        <v>14703</v>
      </c>
      <c r="P256" s="658" t="s">
        <v>14703</v>
      </c>
      <c r="Q256" s="666"/>
      <c r="R256" s="671">
        <f t="shared" si="6"/>
        <v>32.5</v>
      </c>
      <c r="S256" s="680">
        <f t="shared" si="7"/>
        <v>5.2496589358799453</v>
      </c>
    </row>
    <row r="257" spans="1:19" x14ac:dyDescent="0.2">
      <c r="A257" s="678" t="s">
        <v>3486</v>
      </c>
      <c r="B257" s="679" t="s">
        <v>3486</v>
      </c>
      <c r="C257" s="666" t="s">
        <v>15629</v>
      </c>
      <c r="D257" s="666" t="s">
        <v>15571</v>
      </c>
      <c r="E257" s="666" t="s">
        <v>15312</v>
      </c>
      <c r="F257" s="666">
        <v>5</v>
      </c>
      <c r="G257" s="668">
        <v>8</v>
      </c>
      <c r="H257" s="665">
        <v>4</v>
      </c>
      <c r="I257" s="665">
        <v>6</v>
      </c>
      <c r="J257" s="673" t="s">
        <v>15682</v>
      </c>
      <c r="K257" s="658">
        <v>1989</v>
      </c>
      <c r="L257" s="658">
        <v>255</v>
      </c>
      <c r="M257" s="658" t="s">
        <v>14702</v>
      </c>
      <c r="N257" s="658" t="s">
        <v>3486</v>
      </c>
      <c r="O257" s="678" t="s">
        <v>14703</v>
      </c>
      <c r="P257" s="658" t="s">
        <v>14703</v>
      </c>
      <c r="Q257" s="666" t="s">
        <v>15251</v>
      </c>
      <c r="R257" s="671">
        <f t="shared" si="6"/>
        <v>32.5</v>
      </c>
      <c r="S257" s="680">
        <f t="shared" si="7"/>
        <v>5.2496589358799453</v>
      </c>
    </row>
    <row r="258" spans="1:19" x14ac:dyDescent="0.2">
      <c r="A258" s="678" t="s">
        <v>3486</v>
      </c>
      <c r="B258" s="679" t="s">
        <v>3486</v>
      </c>
      <c r="C258" s="666" t="s">
        <v>15629</v>
      </c>
      <c r="D258" s="666" t="s">
        <v>15572</v>
      </c>
      <c r="E258" s="666" t="s">
        <v>15313</v>
      </c>
      <c r="F258" s="666">
        <v>4</v>
      </c>
      <c r="G258" s="668">
        <v>7</v>
      </c>
      <c r="H258" s="665">
        <v>2</v>
      </c>
      <c r="I258" s="665">
        <v>4</v>
      </c>
      <c r="J258" s="673" t="s">
        <v>15631</v>
      </c>
      <c r="K258" s="658">
        <v>1989</v>
      </c>
      <c r="L258" s="667">
        <v>256</v>
      </c>
      <c r="M258" s="658" t="s">
        <v>14702</v>
      </c>
      <c r="N258" s="658" t="s">
        <v>3486</v>
      </c>
      <c r="O258" s="678" t="s">
        <v>14703</v>
      </c>
      <c r="P258" s="658" t="s">
        <v>14703</v>
      </c>
      <c r="Q258" s="666"/>
      <c r="R258" s="671">
        <f t="shared" si="6"/>
        <v>16.5</v>
      </c>
      <c r="S258" s="680">
        <f t="shared" si="7"/>
        <v>2.6652114597544339</v>
      </c>
    </row>
    <row r="259" spans="1:19" x14ac:dyDescent="0.2">
      <c r="A259" s="678" t="s">
        <v>3486</v>
      </c>
      <c r="B259" s="679" t="s">
        <v>3486</v>
      </c>
      <c r="C259" s="666" t="s">
        <v>15629</v>
      </c>
      <c r="D259" s="666" t="s">
        <v>15572</v>
      </c>
      <c r="E259" s="666" t="s">
        <v>15314</v>
      </c>
      <c r="F259" s="666">
        <v>4</v>
      </c>
      <c r="G259" s="668">
        <v>8</v>
      </c>
      <c r="H259" s="665">
        <v>3</v>
      </c>
      <c r="I259" s="665">
        <v>6</v>
      </c>
      <c r="J259" s="673" t="s">
        <v>15630</v>
      </c>
      <c r="K259" s="658">
        <v>1989</v>
      </c>
      <c r="L259" s="658">
        <v>257</v>
      </c>
      <c r="M259" s="658" t="s">
        <v>14702</v>
      </c>
      <c r="N259" s="658" t="s">
        <v>3486</v>
      </c>
      <c r="O259" s="678" t="s">
        <v>14703</v>
      </c>
      <c r="P259" s="658" t="s">
        <v>14703</v>
      </c>
      <c r="Q259" s="666" t="s">
        <v>15293</v>
      </c>
      <c r="R259" s="671">
        <f t="shared" ref="R259:R322" si="8">AVERAGE(F259:G259)*AVERAGE(H259:I259)</f>
        <v>27</v>
      </c>
      <c r="S259" s="680">
        <f t="shared" ref="S259:S322" si="9">R259/AVERAGE(F$1:G$1)</f>
        <v>4.3612551159618009</v>
      </c>
    </row>
    <row r="260" spans="1:19" x14ac:dyDescent="0.2">
      <c r="A260" s="678" t="s">
        <v>3486</v>
      </c>
      <c r="B260" s="679" t="s">
        <v>3486</v>
      </c>
      <c r="C260" s="666" t="s">
        <v>15629</v>
      </c>
      <c r="D260" s="666" t="s">
        <v>15572</v>
      </c>
      <c r="E260" s="666" t="s">
        <v>15315</v>
      </c>
      <c r="F260" s="666">
        <v>5</v>
      </c>
      <c r="G260" s="668">
        <v>7</v>
      </c>
      <c r="H260" s="665">
        <v>5</v>
      </c>
      <c r="I260" s="665">
        <v>8</v>
      </c>
      <c r="J260" s="673" t="s">
        <v>15682</v>
      </c>
      <c r="K260" s="658">
        <v>1989</v>
      </c>
      <c r="L260" s="667">
        <v>258</v>
      </c>
      <c r="M260" s="658" t="s">
        <v>14702</v>
      </c>
      <c r="N260" s="658" t="s">
        <v>3486</v>
      </c>
      <c r="O260" s="678" t="s">
        <v>14703</v>
      </c>
      <c r="P260" s="658" t="s">
        <v>14703</v>
      </c>
      <c r="Q260" s="666"/>
      <c r="R260" s="671">
        <f t="shared" si="8"/>
        <v>39</v>
      </c>
      <c r="S260" s="680">
        <f t="shared" si="9"/>
        <v>6.2995907230559345</v>
      </c>
    </row>
    <row r="261" spans="1:19" x14ac:dyDescent="0.2">
      <c r="A261" s="678" t="s">
        <v>3486</v>
      </c>
      <c r="B261" s="679" t="s">
        <v>3486</v>
      </c>
      <c r="C261" s="666" t="s">
        <v>15629</v>
      </c>
      <c r="D261" s="666" t="s">
        <v>15572</v>
      </c>
      <c r="E261" s="666" t="s">
        <v>15316</v>
      </c>
      <c r="F261" s="666">
        <v>4</v>
      </c>
      <c r="G261" s="668">
        <v>6</v>
      </c>
      <c r="H261" s="665">
        <v>6</v>
      </c>
      <c r="I261" s="665">
        <v>10</v>
      </c>
      <c r="J261" s="673" t="s">
        <v>15683</v>
      </c>
      <c r="K261" s="658">
        <v>1989</v>
      </c>
      <c r="L261" s="658">
        <v>259</v>
      </c>
      <c r="M261" s="658" t="s">
        <v>14702</v>
      </c>
      <c r="N261" s="658" t="s">
        <v>3486</v>
      </c>
      <c r="O261" s="678" t="s">
        <v>14703</v>
      </c>
      <c r="P261" s="658" t="s">
        <v>14703</v>
      </c>
      <c r="Q261" s="666" t="s">
        <v>15277</v>
      </c>
      <c r="R261" s="671">
        <f t="shared" si="8"/>
        <v>40</v>
      </c>
      <c r="S261" s="680">
        <f t="shared" si="9"/>
        <v>6.4611186903137794</v>
      </c>
    </row>
    <row r="262" spans="1:19" x14ac:dyDescent="0.2">
      <c r="A262" s="678" t="s">
        <v>3486</v>
      </c>
      <c r="B262" s="679" t="s">
        <v>3486</v>
      </c>
      <c r="C262" s="666" t="s">
        <v>15629</v>
      </c>
      <c r="D262" s="666" t="s">
        <v>15572</v>
      </c>
      <c r="E262" s="666" t="s">
        <v>15317</v>
      </c>
      <c r="F262" s="666">
        <v>4</v>
      </c>
      <c r="G262" s="668">
        <v>6</v>
      </c>
      <c r="H262" s="665">
        <v>9</v>
      </c>
      <c r="I262" s="665">
        <v>12</v>
      </c>
      <c r="J262" s="673" t="s">
        <v>15644</v>
      </c>
      <c r="K262" s="658">
        <v>1989</v>
      </c>
      <c r="L262" s="667">
        <v>260</v>
      </c>
      <c r="M262" s="658" t="s">
        <v>14702</v>
      </c>
      <c r="N262" s="658" t="s">
        <v>3486</v>
      </c>
      <c r="O262" s="678" t="s">
        <v>14703</v>
      </c>
      <c r="P262" s="658" t="s">
        <v>14703</v>
      </c>
      <c r="Q262" s="666" t="s">
        <v>15293</v>
      </c>
      <c r="R262" s="671">
        <f t="shared" si="8"/>
        <v>52.5</v>
      </c>
      <c r="S262" s="680">
        <f t="shared" si="9"/>
        <v>8.4802182810368354</v>
      </c>
    </row>
    <row r="263" spans="1:19" x14ac:dyDescent="0.2">
      <c r="A263" s="678" t="s">
        <v>3486</v>
      </c>
      <c r="B263" s="679" t="s">
        <v>3486</v>
      </c>
      <c r="C263" s="666" t="s">
        <v>15629</v>
      </c>
      <c r="D263" s="666" t="s">
        <v>15573</v>
      </c>
      <c r="E263" s="666" t="s">
        <v>15318</v>
      </c>
      <c r="F263" s="666">
        <v>4</v>
      </c>
      <c r="G263" s="668">
        <v>8</v>
      </c>
      <c r="H263" s="665">
        <v>3</v>
      </c>
      <c r="I263" s="665">
        <v>5</v>
      </c>
      <c r="J263" s="673" t="s">
        <v>15553</v>
      </c>
      <c r="K263" s="658">
        <v>1989</v>
      </c>
      <c r="L263" s="658">
        <v>261</v>
      </c>
      <c r="M263" s="658" t="s">
        <v>14702</v>
      </c>
      <c r="N263" s="658" t="s">
        <v>3486</v>
      </c>
      <c r="O263" s="678" t="s">
        <v>14703</v>
      </c>
      <c r="P263" s="658" t="s">
        <v>14703</v>
      </c>
      <c r="Q263" s="666"/>
      <c r="R263" s="671">
        <f t="shared" si="8"/>
        <v>24</v>
      </c>
      <c r="S263" s="680">
        <f t="shared" si="9"/>
        <v>3.8766712141882675</v>
      </c>
    </row>
    <row r="264" spans="1:19" x14ac:dyDescent="0.2">
      <c r="A264" s="678" t="s">
        <v>3486</v>
      </c>
      <c r="B264" s="679" t="s">
        <v>3486</v>
      </c>
      <c r="C264" s="666" t="s">
        <v>15629</v>
      </c>
      <c r="D264" s="666" t="s">
        <v>15573</v>
      </c>
      <c r="E264" s="666" t="s">
        <v>15319</v>
      </c>
      <c r="F264" s="666">
        <v>5</v>
      </c>
      <c r="G264" s="668">
        <v>7</v>
      </c>
      <c r="H264" s="665">
        <v>7</v>
      </c>
      <c r="I264" s="665">
        <v>9</v>
      </c>
      <c r="J264" s="673" t="s">
        <v>15672</v>
      </c>
      <c r="K264" s="658">
        <v>1989</v>
      </c>
      <c r="L264" s="667">
        <v>262</v>
      </c>
      <c r="M264" s="658" t="s">
        <v>14702</v>
      </c>
      <c r="N264" s="658" t="s">
        <v>3486</v>
      </c>
      <c r="O264" s="678" t="s">
        <v>14703</v>
      </c>
      <c r="P264" s="658" t="s">
        <v>14703</v>
      </c>
      <c r="Q264" s="666" t="s">
        <v>15293</v>
      </c>
      <c r="R264" s="671">
        <f t="shared" si="8"/>
        <v>48</v>
      </c>
      <c r="S264" s="680">
        <f t="shared" si="9"/>
        <v>7.7533424283765351</v>
      </c>
    </row>
    <row r="265" spans="1:19" x14ac:dyDescent="0.2">
      <c r="A265" s="678" t="s">
        <v>3486</v>
      </c>
      <c r="B265" s="679" t="s">
        <v>3486</v>
      </c>
      <c r="C265" s="666" t="s">
        <v>15629</v>
      </c>
      <c r="D265" s="666" t="s">
        <v>15574</v>
      </c>
      <c r="E265" s="666" t="s">
        <v>15320</v>
      </c>
      <c r="F265" s="666">
        <v>4</v>
      </c>
      <c r="G265" s="668">
        <v>6</v>
      </c>
      <c r="H265" s="665">
        <v>2</v>
      </c>
      <c r="I265" s="665">
        <v>4</v>
      </c>
      <c r="J265" s="673" t="s">
        <v>15631</v>
      </c>
      <c r="K265" s="658">
        <v>1990</v>
      </c>
      <c r="L265" s="658">
        <v>263</v>
      </c>
      <c r="M265" s="658" t="s">
        <v>14702</v>
      </c>
      <c r="N265" s="658" t="s">
        <v>3486</v>
      </c>
      <c r="O265" s="678" t="s">
        <v>14703</v>
      </c>
      <c r="P265" s="658" t="s">
        <v>14703</v>
      </c>
      <c r="Q265" s="666"/>
      <c r="R265" s="671">
        <f t="shared" si="8"/>
        <v>15</v>
      </c>
      <c r="S265" s="680">
        <f t="shared" si="9"/>
        <v>2.4229195088676674</v>
      </c>
    </row>
    <row r="266" spans="1:19" x14ac:dyDescent="0.2">
      <c r="A266" s="678" t="s">
        <v>3486</v>
      </c>
      <c r="B266" s="679" t="s">
        <v>3486</v>
      </c>
      <c r="C266" s="666" t="s">
        <v>15629</v>
      </c>
      <c r="D266" s="666" t="s">
        <v>15574</v>
      </c>
      <c r="E266" s="666" t="s">
        <v>15321</v>
      </c>
      <c r="F266" s="666">
        <v>4</v>
      </c>
      <c r="G266" s="668">
        <v>6</v>
      </c>
      <c r="H266" s="665">
        <v>8</v>
      </c>
      <c r="I266" s="665">
        <v>10</v>
      </c>
      <c r="J266" s="673" t="s">
        <v>15659</v>
      </c>
      <c r="K266" s="658">
        <v>1990</v>
      </c>
      <c r="L266" s="667">
        <v>264</v>
      </c>
      <c r="M266" s="658" t="s">
        <v>14702</v>
      </c>
      <c r="N266" s="658" t="s">
        <v>3486</v>
      </c>
      <c r="O266" s="678" t="s">
        <v>14703</v>
      </c>
      <c r="P266" s="658" t="s">
        <v>14703</v>
      </c>
      <c r="Q266" s="666"/>
      <c r="R266" s="671">
        <f t="shared" si="8"/>
        <v>45</v>
      </c>
      <c r="S266" s="680">
        <f t="shared" si="9"/>
        <v>7.2687585266030021</v>
      </c>
    </row>
    <row r="267" spans="1:19" x14ac:dyDescent="0.2">
      <c r="A267" s="678" t="s">
        <v>3486</v>
      </c>
      <c r="B267" s="679" t="s">
        <v>3486</v>
      </c>
      <c r="C267" s="666" t="s">
        <v>15629</v>
      </c>
      <c r="D267" s="666" t="s">
        <v>15574</v>
      </c>
      <c r="E267" s="666" t="s">
        <v>15322</v>
      </c>
      <c r="F267" s="666">
        <v>6</v>
      </c>
      <c r="G267" s="668">
        <v>8</v>
      </c>
      <c r="H267" s="665">
        <v>6</v>
      </c>
      <c r="I267" s="665">
        <v>8</v>
      </c>
      <c r="J267" s="673" t="s">
        <v>15684</v>
      </c>
      <c r="K267" s="658">
        <v>1990</v>
      </c>
      <c r="L267" s="658">
        <v>265</v>
      </c>
      <c r="M267" s="658" t="s">
        <v>14702</v>
      </c>
      <c r="N267" s="658" t="s">
        <v>3486</v>
      </c>
      <c r="O267" s="678" t="s">
        <v>14703</v>
      </c>
      <c r="P267" s="658" t="s">
        <v>14703</v>
      </c>
      <c r="Q267" s="666"/>
      <c r="R267" s="671">
        <f t="shared" si="8"/>
        <v>49</v>
      </c>
      <c r="S267" s="680">
        <f t="shared" si="9"/>
        <v>7.91487039563438</v>
      </c>
    </row>
    <row r="268" spans="1:19" x14ac:dyDescent="0.2">
      <c r="A268" s="678" t="s">
        <v>3486</v>
      </c>
      <c r="B268" s="679" t="s">
        <v>3486</v>
      </c>
      <c r="C268" s="666" t="s">
        <v>15629</v>
      </c>
      <c r="D268" s="666" t="s">
        <v>15575</v>
      </c>
      <c r="E268" s="666" t="s">
        <v>15324</v>
      </c>
      <c r="F268" s="666">
        <v>1</v>
      </c>
      <c r="G268" s="668">
        <v>1</v>
      </c>
      <c r="H268" s="665">
        <v>4</v>
      </c>
      <c r="I268" s="665">
        <v>6</v>
      </c>
      <c r="J268" s="673" t="s">
        <v>15644</v>
      </c>
      <c r="K268" s="658">
        <v>1990</v>
      </c>
      <c r="L268" s="667">
        <v>266</v>
      </c>
      <c r="M268" s="658" t="s">
        <v>14702</v>
      </c>
      <c r="N268" s="658" t="s">
        <v>3486</v>
      </c>
      <c r="O268" s="678" t="s">
        <v>14703</v>
      </c>
      <c r="P268" s="658" t="s">
        <v>14703</v>
      </c>
      <c r="Q268" s="666" t="s">
        <v>15687</v>
      </c>
      <c r="R268" s="671">
        <f t="shared" si="8"/>
        <v>5</v>
      </c>
      <c r="S268" s="680">
        <f t="shared" si="9"/>
        <v>0.80763983628922242</v>
      </c>
    </row>
    <row r="269" spans="1:19" x14ac:dyDescent="0.2">
      <c r="A269" s="678" t="s">
        <v>3486</v>
      </c>
      <c r="B269" s="679" t="s">
        <v>3486</v>
      </c>
      <c r="C269" s="666" t="s">
        <v>15629</v>
      </c>
      <c r="D269" s="666" t="s">
        <v>15575</v>
      </c>
      <c r="E269" s="666" t="s">
        <v>15325</v>
      </c>
      <c r="F269" s="666">
        <v>4</v>
      </c>
      <c r="G269" s="668">
        <v>6</v>
      </c>
      <c r="H269" s="665">
        <v>2</v>
      </c>
      <c r="I269" s="665">
        <v>3</v>
      </c>
      <c r="J269" s="673" t="s">
        <v>15647</v>
      </c>
      <c r="K269" s="658">
        <v>1990</v>
      </c>
      <c r="L269" s="658">
        <v>267</v>
      </c>
      <c r="M269" s="658" t="s">
        <v>14702</v>
      </c>
      <c r="N269" s="658" t="s">
        <v>3486</v>
      </c>
      <c r="O269" s="678" t="s">
        <v>14703</v>
      </c>
      <c r="P269" s="658" t="s">
        <v>14703</v>
      </c>
      <c r="Q269" s="666"/>
      <c r="R269" s="671">
        <f t="shared" si="8"/>
        <v>12.5</v>
      </c>
      <c r="S269" s="680">
        <f t="shared" si="9"/>
        <v>2.019099590723056</v>
      </c>
    </row>
    <row r="270" spans="1:19" x14ac:dyDescent="0.2">
      <c r="A270" s="678" t="s">
        <v>3486</v>
      </c>
      <c r="B270" s="679" t="s">
        <v>3486</v>
      </c>
      <c r="C270" s="666" t="s">
        <v>15629</v>
      </c>
      <c r="D270" s="666" t="s">
        <v>15575</v>
      </c>
      <c r="E270" s="666" t="s">
        <v>15326</v>
      </c>
      <c r="F270" s="666">
        <v>6</v>
      </c>
      <c r="G270" s="668">
        <v>8</v>
      </c>
      <c r="H270" s="665">
        <v>1</v>
      </c>
      <c r="I270" s="665">
        <v>3</v>
      </c>
      <c r="J270" s="673" t="s">
        <v>15110</v>
      </c>
      <c r="K270" s="658">
        <v>1990</v>
      </c>
      <c r="L270" s="667">
        <v>268</v>
      </c>
      <c r="M270" s="658" t="s">
        <v>14702</v>
      </c>
      <c r="N270" s="658" t="s">
        <v>3486</v>
      </c>
      <c r="O270" s="678" t="s">
        <v>14703</v>
      </c>
      <c r="P270" s="658" t="s">
        <v>14703</v>
      </c>
      <c r="Q270" s="666" t="s">
        <v>15550</v>
      </c>
      <c r="R270" s="671">
        <f t="shared" si="8"/>
        <v>14</v>
      </c>
      <c r="S270" s="680">
        <f t="shared" si="9"/>
        <v>2.2613915416098229</v>
      </c>
    </row>
    <row r="271" spans="1:19" ht="30" x14ac:dyDescent="0.2">
      <c r="A271" s="678" t="s">
        <v>3486</v>
      </c>
      <c r="B271" s="679" t="s">
        <v>3486</v>
      </c>
      <c r="C271" s="666" t="s">
        <v>15629</v>
      </c>
      <c r="D271" s="666" t="s">
        <v>15575</v>
      </c>
      <c r="E271" s="666" t="s">
        <v>15327</v>
      </c>
      <c r="F271" s="666">
        <v>5</v>
      </c>
      <c r="G271" s="668">
        <v>8</v>
      </c>
      <c r="H271" s="665">
        <v>6</v>
      </c>
      <c r="I271" s="665">
        <v>10</v>
      </c>
      <c r="J271" s="673" t="s">
        <v>15685</v>
      </c>
      <c r="K271" s="658">
        <v>1990</v>
      </c>
      <c r="L271" s="658">
        <v>269</v>
      </c>
      <c r="M271" s="658" t="s">
        <v>14702</v>
      </c>
      <c r="N271" s="658" t="s">
        <v>3486</v>
      </c>
      <c r="O271" s="678" t="s">
        <v>14703</v>
      </c>
      <c r="P271" s="658" t="s">
        <v>14703</v>
      </c>
      <c r="Q271" s="666" t="s">
        <v>15688</v>
      </c>
      <c r="R271" s="671">
        <f t="shared" si="8"/>
        <v>52</v>
      </c>
      <c r="S271" s="680">
        <f t="shared" si="9"/>
        <v>8.3994542974079138</v>
      </c>
    </row>
    <row r="272" spans="1:19" ht="30" x14ac:dyDescent="0.2">
      <c r="A272" s="678" t="s">
        <v>3486</v>
      </c>
      <c r="B272" s="679" t="s">
        <v>3486</v>
      </c>
      <c r="C272" s="666" t="s">
        <v>15629</v>
      </c>
      <c r="D272" s="666" t="s">
        <v>15575</v>
      </c>
      <c r="E272" s="666" t="s">
        <v>15328</v>
      </c>
      <c r="F272" s="666">
        <v>5</v>
      </c>
      <c r="G272" s="668">
        <v>7</v>
      </c>
      <c r="H272" s="665">
        <v>8</v>
      </c>
      <c r="I272" s="665">
        <v>10</v>
      </c>
      <c r="J272" s="673" t="s">
        <v>15633</v>
      </c>
      <c r="K272" s="658">
        <v>1990</v>
      </c>
      <c r="L272" s="667">
        <v>270</v>
      </c>
      <c r="M272" s="658" t="s">
        <v>14702</v>
      </c>
      <c r="N272" s="658" t="s">
        <v>3486</v>
      </c>
      <c r="O272" s="678" t="s">
        <v>14703</v>
      </c>
      <c r="P272" s="658" t="s">
        <v>14703</v>
      </c>
      <c r="Q272" s="666" t="s">
        <v>15686</v>
      </c>
      <c r="R272" s="671">
        <f t="shared" si="8"/>
        <v>54</v>
      </c>
      <c r="S272" s="680">
        <f t="shared" si="9"/>
        <v>8.7225102319236019</v>
      </c>
    </row>
    <row r="273" spans="1:19" x14ac:dyDescent="0.2">
      <c r="A273" s="678" t="s">
        <v>3486</v>
      </c>
      <c r="B273" s="679" t="s">
        <v>3486</v>
      </c>
      <c r="C273" s="666" t="s">
        <v>15629</v>
      </c>
      <c r="D273" s="666" t="s">
        <v>15576</v>
      </c>
      <c r="E273" s="666" t="s">
        <v>15329</v>
      </c>
      <c r="F273" s="666">
        <v>2</v>
      </c>
      <c r="G273" s="668">
        <v>5</v>
      </c>
      <c r="H273" s="665">
        <v>2</v>
      </c>
      <c r="I273" s="665">
        <v>5</v>
      </c>
      <c r="J273" s="673" t="s">
        <v>15105</v>
      </c>
      <c r="K273" s="658">
        <v>1990</v>
      </c>
      <c r="L273" s="658">
        <v>271</v>
      </c>
      <c r="M273" s="658" t="s">
        <v>14702</v>
      </c>
      <c r="N273" s="658" t="s">
        <v>3486</v>
      </c>
      <c r="O273" s="678" t="s">
        <v>14703</v>
      </c>
      <c r="P273" s="658" t="s">
        <v>14703</v>
      </c>
      <c r="Q273" s="666"/>
      <c r="R273" s="671">
        <f t="shared" si="8"/>
        <v>12.25</v>
      </c>
      <c r="S273" s="680">
        <f t="shared" si="9"/>
        <v>1.978717598908595</v>
      </c>
    </row>
    <row r="274" spans="1:19" x14ac:dyDescent="0.2">
      <c r="A274" s="678" t="s">
        <v>3486</v>
      </c>
      <c r="B274" s="679" t="s">
        <v>3486</v>
      </c>
      <c r="C274" s="666" t="s">
        <v>15629</v>
      </c>
      <c r="D274" s="666" t="s">
        <v>15576</v>
      </c>
      <c r="E274" s="666" t="s">
        <v>15330</v>
      </c>
      <c r="F274" s="666">
        <v>4</v>
      </c>
      <c r="G274" s="668">
        <v>7</v>
      </c>
      <c r="H274" s="665">
        <v>7</v>
      </c>
      <c r="I274" s="665">
        <v>9</v>
      </c>
      <c r="J274" s="673" t="s">
        <v>15689</v>
      </c>
      <c r="K274" s="658">
        <v>1990</v>
      </c>
      <c r="L274" s="667">
        <v>272</v>
      </c>
      <c r="M274" s="658" t="s">
        <v>14702</v>
      </c>
      <c r="N274" s="658" t="s">
        <v>3486</v>
      </c>
      <c r="O274" s="678" t="s">
        <v>14703</v>
      </c>
      <c r="P274" s="658" t="s">
        <v>14703</v>
      </c>
      <c r="Q274" s="666"/>
      <c r="R274" s="671">
        <f t="shared" si="8"/>
        <v>44</v>
      </c>
      <c r="S274" s="680">
        <f t="shared" si="9"/>
        <v>7.1072305593451572</v>
      </c>
    </row>
    <row r="275" spans="1:19" x14ac:dyDescent="0.2">
      <c r="A275" s="678" t="s">
        <v>3486</v>
      </c>
      <c r="B275" s="679" t="s">
        <v>3486</v>
      </c>
      <c r="C275" s="666" t="s">
        <v>15629</v>
      </c>
      <c r="D275" s="666" t="s">
        <v>15576</v>
      </c>
      <c r="E275" s="666" t="s">
        <v>15331</v>
      </c>
      <c r="F275" s="666">
        <v>5</v>
      </c>
      <c r="G275" s="668">
        <v>7</v>
      </c>
      <c r="H275" s="665">
        <v>8</v>
      </c>
      <c r="I275" s="665">
        <v>10</v>
      </c>
      <c r="J275" s="673" t="s">
        <v>15631</v>
      </c>
      <c r="K275" s="658">
        <v>1990</v>
      </c>
      <c r="L275" s="658">
        <v>273</v>
      </c>
      <c r="M275" s="658" t="s">
        <v>14702</v>
      </c>
      <c r="N275" s="658" t="s">
        <v>3486</v>
      </c>
      <c r="O275" s="678" t="s">
        <v>14703</v>
      </c>
      <c r="P275" s="658" t="s">
        <v>14703</v>
      </c>
      <c r="Q275" s="666"/>
      <c r="R275" s="671">
        <f t="shared" si="8"/>
        <v>54</v>
      </c>
      <c r="S275" s="680">
        <f t="shared" si="9"/>
        <v>8.7225102319236019</v>
      </c>
    </row>
    <row r="276" spans="1:19" ht="30" x14ac:dyDescent="0.2">
      <c r="A276" s="678" t="s">
        <v>3486</v>
      </c>
      <c r="B276" s="679" t="s">
        <v>3486</v>
      </c>
      <c r="C276" s="666" t="s">
        <v>15629</v>
      </c>
      <c r="D276" s="666" t="s">
        <v>15577</v>
      </c>
      <c r="E276" s="666" t="s">
        <v>15332</v>
      </c>
      <c r="F276" s="666">
        <v>4</v>
      </c>
      <c r="G276" s="668">
        <v>6</v>
      </c>
      <c r="H276" s="665">
        <v>8</v>
      </c>
      <c r="I276" s="665">
        <v>12</v>
      </c>
      <c r="J276" s="673" t="s">
        <v>15666</v>
      </c>
      <c r="K276" s="658">
        <v>1990</v>
      </c>
      <c r="L276" s="667">
        <v>274</v>
      </c>
      <c r="M276" s="658" t="s">
        <v>14702</v>
      </c>
      <c r="N276" s="658" t="s">
        <v>3486</v>
      </c>
      <c r="O276" s="678" t="s">
        <v>14703</v>
      </c>
      <c r="P276" s="658" t="s">
        <v>14703</v>
      </c>
      <c r="Q276" s="666"/>
      <c r="R276" s="671">
        <f t="shared" si="8"/>
        <v>50</v>
      </c>
      <c r="S276" s="680">
        <f t="shared" si="9"/>
        <v>8.076398362892224</v>
      </c>
    </row>
    <row r="277" spans="1:19" x14ac:dyDescent="0.2">
      <c r="A277" s="678" t="s">
        <v>3486</v>
      </c>
      <c r="B277" s="679" t="s">
        <v>3486</v>
      </c>
      <c r="C277" s="666" t="s">
        <v>15629</v>
      </c>
      <c r="D277" s="666" t="s">
        <v>15577</v>
      </c>
      <c r="E277" s="666" t="s">
        <v>15333</v>
      </c>
      <c r="F277" s="666">
        <v>5</v>
      </c>
      <c r="G277" s="668">
        <v>7</v>
      </c>
      <c r="H277" s="665">
        <v>7</v>
      </c>
      <c r="I277" s="665">
        <v>10</v>
      </c>
      <c r="J277" s="673" t="s">
        <v>15631</v>
      </c>
      <c r="K277" s="658">
        <v>1990</v>
      </c>
      <c r="L277" s="658">
        <v>275</v>
      </c>
      <c r="M277" s="658" t="s">
        <v>14702</v>
      </c>
      <c r="N277" s="658" t="s">
        <v>3486</v>
      </c>
      <c r="O277" s="678" t="s">
        <v>14703</v>
      </c>
      <c r="P277" s="658" t="s">
        <v>14703</v>
      </c>
      <c r="Q277" s="666"/>
      <c r="R277" s="671">
        <f t="shared" si="8"/>
        <v>51</v>
      </c>
      <c r="S277" s="680">
        <f t="shared" si="9"/>
        <v>8.2379263301500689</v>
      </c>
    </row>
    <row r="278" spans="1:19" x14ac:dyDescent="0.2">
      <c r="A278" s="678" t="s">
        <v>3486</v>
      </c>
      <c r="B278" s="679" t="s">
        <v>3486</v>
      </c>
      <c r="C278" s="666" t="s">
        <v>15629</v>
      </c>
      <c r="D278" s="666" t="s">
        <v>15578</v>
      </c>
      <c r="E278" s="666" t="s">
        <v>15334</v>
      </c>
      <c r="F278" s="666">
        <v>4</v>
      </c>
      <c r="G278" s="668">
        <v>8</v>
      </c>
      <c r="H278" s="665">
        <v>2</v>
      </c>
      <c r="I278" s="665">
        <v>4</v>
      </c>
      <c r="J278" s="673" t="s">
        <v>15644</v>
      </c>
      <c r="K278" s="658">
        <v>1990</v>
      </c>
      <c r="L278" s="667">
        <v>276</v>
      </c>
      <c r="M278" s="658" t="s">
        <v>14702</v>
      </c>
      <c r="N278" s="658" t="s">
        <v>3486</v>
      </c>
      <c r="O278" s="678" t="s">
        <v>14703</v>
      </c>
      <c r="P278" s="658" t="s">
        <v>14703</v>
      </c>
      <c r="Q278" s="666"/>
      <c r="R278" s="671">
        <f t="shared" si="8"/>
        <v>18</v>
      </c>
      <c r="S278" s="680">
        <f t="shared" si="9"/>
        <v>2.9075034106412008</v>
      </c>
    </row>
    <row r="279" spans="1:19" ht="30" x14ac:dyDescent="0.2">
      <c r="A279" s="678" t="s">
        <v>3486</v>
      </c>
      <c r="B279" s="679" t="s">
        <v>3486</v>
      </c>
      <c r="C279" s="666" t="s">
        <v>15629</v>
      </c>
      <c r="D279" s="666" t="s">
        <v>15578</v>
      </c>
      <c r="E279" s="666" t="s">
        <v>15335</v>
      </c>
      <c r="F279" s="666">
        <v>3</v>
      </c>
      <c r="G279" s="668">
        <v>4</v>
      </c>
      <c r="H279" s="665">
        <v>4</v>
      </c>
      <c r="I279" s="665">
        <v>6</v>
      </c>
      <c r="J279" s="673" t="s">
        <v>15690</v>
      </c>
      <c r="K279" s="658">
        <v>1990</v>
      </c>
      <c r="L279" s="658">
        <v>277</v>
      </c>
      <c r="M279" s="658" t="s">
        <v>14702</v>
      </c>
      <c r="N279" s="658" t="s">
        <v>3486</v>
      </c>
      <c r="O279" s="678" t="s">
        <v>14703</v>
      </c>
      <c r="P279" s="658" t="s">
        <v>14703</v>
      </c>
      <c r="Q279" s="666"/>
      <c r="R279" s="671">
        <f t="shared" si="8"/>
        <v>17.5</v>
      </c>
      <c r="S279" s="680">
        <f t="shared" si="9"/>
        <v>2.8267394270122783</v>
      </c>
    </row>
    <row r="280" spans="1:19" x14ac:dyDescent="0.2">
      <c r="A280" s="678" t="s">
        <v>3486</v>
      </c>
      <c r="B280" s="679" t="s">
        <v>3486</v>
      </c>
      <c r="C280" s="666" t="s">
        <v>15629</v>
      </c>
      <c r="D280" s="666" t="s">
        <v>15579</v>
      </c>
      <c r="E280" s="666" t="s">
        <v>15336</v>
      </c>
      <c r="F280" s="666">
        <v>6</v>
      </c>
      <c r="G280" s="668">
        <v>8</v>
      </c>
      <c r="H280" s="665">
        <v>1</v>
      </c>
      <c r="I280" s="665">
        <v>3</v>
      </c>
      <c r="J280" s="673" t="s">
        <v>15691</v>
      </c>
      <c r="K280" s="658">
        <v>1990</v>
      </c>
      <c r="L280" s="667">
        <v>278</v>
      </c>
      <c r="M280" s="658" t="s">
        <v>14702</v>
      </c>
      <c r="N280" s="658" t="s">
        <v>3486</v>
      </c>
      <c r="O280" s="678" t="s">
        <v>14703</v>
      </c>
      <c r="P280" s="658" t="s">
        <v>14703</v>
      </c>
      <c r="Q280" s="666" t="s">
        <v>15293</v>
      </c>
      <c r="R280" s="671">
        <f t="shared" si="8"/>
        <v>14</v>
      </c>
      <c r="S280" s="680">
        <f t="shared" si="9"/>
        <v>2.2613915416098229</v>
      </c>
    </row>
    <row r="281" spans="1:19" x14ac:dyDescent="0.2">
      <c r="A281" s="678" t="s">
        <v>3486</v>
      </c>
      <c r="B281" s="679" t="s">
        <v>3486</v>
      </c>
      <c r="C281" s="666" t="s">
        <v>15629</v>
      </c>
      <c r="D281" s="666" t="s">
        <v>15579</v>
      </c>
      <c r="E281" s="666" t="s">
        <v>15337</v>
      </c>
      <c r="F281" s="666">
        <v>4</v>
      </c>
      <c r="G281" s="668">
        <v>6</v>
      </c>
      <c r="H281" s="665">
        <v>4</v>
      </c>
      <c r="I281" s="665">
        <v>8</v>
      </c>
      <c r="J281" s="673" t="s">
        <v>15692</v>
      </c>
      <c r="K281" s="658">
        <v>1990</v>
      </c>
      <c r="L281" s="658">
        <v>279</v>
      </c>
      <c r="M281" s="658" t="s">
        <v>14702</v>
      </c>
      <c r="N281" s="658" t="s">
        <v>3486</v>
      </c>
      <c r="O281" s="678" t="s">
        <v>14703</v>
      </c>
      <c r="P281" s="658" t="s">
        <v>14703</v>
      </c>
      <c r="Q281" s="666"/>
      <c r="R281" s="671">
        <f t="shared" si="8"/>
        <v>30</v>
      </c>
      <c r="S281" s="680">
        <f t="shared" si="9"/>
        <v>4.8458390177353348</v>
      </c>
    </row>
    <row r="282" spans="1:19" x14ac:dyDescent="0.2">
      <c r="A282" s="678" t="s">
        <v>3486</v>
      </c>
      <c r="B282" s="679" t="s">
        <v>3486</v>
      </c>
      <c r="C282" s="666" t="s">
        <v>15629</v>
      </c>
      <c r="D282" s="666" t="s">
        <v>15579</v>
      </c>
      <c r="E282" s="666" t="s">
        <v>15338</v>
      </c>
      <c r="F282" s="666">
        <v>4</v>
      </c>
      <c r="G282" s="668">
        <v>6</v>
      </c>
      <c r="H282" s="665">
        <v>7</v>
      </c>
      <c r="I282" s="665">
        <v>10</v>
      </c>
      <c r="J282" s="673" t="s">
        <v>15631</v>
      </c>
      <c r="K282" s="658">
        <v>1990</v>
      </c>
      <c r="L282" s="667">
        <v>280</v>
      </c>
      <c r="M282" s="658" t="s">
        <v>14702</v>
      </c>
      <c r="N282" s="658" t="s">
        <v>3486</v>
      </c>
      <c r="O282" s="678" t="s">
        <v>14703</v>
      </c>
      <c r="P282" s="658" t="s">
        <v>14703</v>
      </c>
      <c r="Q282" s="666"/>
      <c r="R282" s="671">
        <f t="shared" si="8"/>
        <v>42.5</v>
      </c>
      <c r="S282" s="680">
        <f t="shared" si="9"/>
        <v>6.8649386084583908</v>
      </c>
    </row>
    <row r="283" spans="1:19" x14ac:dyDescent="0.2">
      <c r="A283" s="678" t="s">
        <v>3486</v>
      </c>
      <c r="B283" s="679" t="s">
        <v>3486</v>
      </c>
      <c r="C283" s="666" t="s">
        <v>15629</v>
      </c>
      <c r="D283" s="666" t="s">
        <v>15580</v>
      </c>
      <c r="E283" s="666" t="s">
        <v>15339</v>
      </c>
      <c r="F283" s="666">
        <v>4</v>
      </c>
      <c r="G283" s="668">
        <v>6</v>
      </c>
      <c r="H283" s="665">
        <v>4</v>
      </c>
      <c r="I283" s="665">
        <v>8</v>
      </c>
      <c r="J283" s="673" t="s">
        <v>15684</v>
      </c>
      <c r="K283" s="658">
        <v>1991</v>
      </c>
      <c r="L283" s="658">
        <v>281</v>
      </c>
      <c r="M283" s="658" t="s">
        <v>14702</v>
      </c>
      <c r="N283" s="658" t="s">
        <v>3486</v>
      </c>
      <c r="O283" s="678" t="s">
        <v>14703</v>
      </c>
      <c r="P283" s="658" t="s">
        <v>14703</v>
      </c>
      <c r="Q283" s="666" t="s">
        <v>15251</v>
      </c>
      <c r="R283" s="671">
        <f t="shared" si="8"/>
        <v>30</v>
      </c>
      <c r="S283" s="680">
        <f t="shared" si="9"/>
        <v>4.8458390177353348</v>
      </c>
    </row>
    <row r="284" spans="1:19" x14ac:dyDescent="0.2">
      <c r="A284" s="678" t="s">
        <v>3486</v>
      </c>
      <c r="B284" s="679" t="s">
        <v>3486</v>
      </c>
      <c r="C284" s="666" t="s">
        <v>15629</v>
      </c>
      <c r="D284" s="666" t="s">
        <v>15581</v>
      </c>
      <c r="E284" s="666" t="s">
        <v>15340</v>
      </c>
      <c r="F284" s="666">
        <v>4</v>
      </c>
      <c r="G284" s="668">
        <v>9</v>
      </c>
      <c r="H284" s="665">
        <v>4</v>
      </c>
      <c r="I284" s="665">
        <v>8</v>
      </c>
      <c r="J284" s="673" t="s">
        <v>15696</v>
      </c>
      <c r="K284" s="658">
        <v>1991</v>
      </c>
      <c r="L284" s="667">
        <v>282</v>
      </c>
      <c r="M284" s="658" t="s">
        <v>14702</v>
      </c>
      <c r="N284" s="658" t="s">
        <v>3486</v>
      </c>
      <c r="O284" s="678" t="s">
        <v>14703</v>
      </c>
      <c r="P284" s="658" t="s">
        <v>14703</v>
      </c>
      <c r="Q284" s="666" t="s">
        <v>15323</v>
      </c>
      <c r="R284" s="671">
        <f t="shared" si="8"/>
        <v>39</v>
      </c>
      <c r="S284" s="680">
        <f t="shared" si="9"/>
        <v>6.2995907230559345</v>
      </c>
    </row>
    <row r="285" spans="1:19" ht="30" x14ac:dyDescent="0.2">
      <c r="A285" s="678" t="s">
        <v>3486</v>
      </c>
      <c r="B285" s="679" t="s">
        <v>3486</v>
      </c>
      <c r="C285" s="666" t="s">
        <v>15629</v>
      </c>
      <c r="D285" s="666" t="s">
        <v>15581</v>
      </c>
      <c r="E285" s="666" t="s">
        <v>15341</v>
      </c>
      <c r="F285" s="666">
        <v>5</v>
      </c>
      <c r="G285" s="668">
        <v>7</v>
      </c>
      <c r="H285" s="665">
        <v>6</v>
      </c>
      <c r="I285" s="665">
        <v>10</v>
      </c>
      <c r="J285" s="673" t="s">
        <v>15694</v>
      </c>
      <c r="K285" s="658">
        <v>1991</v>
      </c>
      <c r="L285" s="658">
        <v>283</v>
      </c>
      <c r="M285" s="658" t="s">
        <v>14702</v>
      </c>
      <c r="N285" s="658" t="s">
        <v>3486</v>
      </c>
      <c r="O285" s="678" t="s">
        <v>14703</v>
      </c>
      <c r="P285" s="658" t="s">
        <v>14703</v>
      </c>
      <c r="Q285" s="666" t="s">
        <v>15693</v>
      </c>
      <c r="R285" s="671">
        <f t="shared" si="8"/>
        <v>48</v>
      </c>
      <c r="S285" s="680">
        <f t="shared" si="9"/>
        <v>7.7533424283765351</v>
      </c>
    </row>
    <row r="286" spans="1:19" x14ac:dyDescent="0.2">
      <c r="A286" s="678" t="s">
        <v>3486</v>
      </c>
      <c r="B286" s="679" t="s">
        <v>3486</v>
      </c>
      <c r="C286" s="666" t="s">
        <v>15629</v>
      </c>
      <c r="D286" s="666" t="s">
        <v>15581</v>
      </c>
      <c r="E286" s="666" t="s">
        <v>15342</v>
      </c>
      <c r="F286" s="666">
        <v>4</v>
      </c>
      <c r="G286" s="668">
        <v>7</v>
      </c>
      <c r="H286" s="665">
        <v>9</v>
      </c>
      <c r="I286" s="665">
        <v>12</v>
      </c>
      <c r="J286" s="673" t="s">
        <v>15695</v>
      </c>
      <c r="K286" s="658">
        <v>1991</v>
      </c>
      <c r="L286" s="667">
        <v>284</v>
      </c>
      <c r="M286" s="658" t="s">
        <v>14702</v>
      </c>
      <c r="N286" s="658" t="s">
        <v>3486</v>
      </c>
      <c r="O286" s="678" t="s">
        <v>14703</v>
      </c>
      <c r="P286" s="658" t="s">
        <v>14703</v>
      </c>
      <c r="Q286" s="666"/>
      <c r="R286" s="671">
        <f t="shared" si="8"/>
        <v>57.75</v>
      </c>
      <c r="S286" s="680">
        <f t="shared" si="9"/>
        <v>9.328240109140518</v>
      </c>
    </row>
    <row r="287" spans="1:19" x14ac:dyDescent="0.2">
      <c r="A287" s="678" t="s">
        <v>3486</v>
      </c>
      <c r="B287" s="679" t="s">
        <v>3486</v>
      </c>
      <c r="C287" s="666" t="s">
        <v>15629</v>
      </c>
      <c r="D287" s="666" t="s">
        <v>15582</v>
      </c>
      <c r="E287" s="666" t="s">
        <v>15343</v>
      </c>
      <c r="F287" s="666">
        <v>5</v>
      </c>
      <c r="G287" s="668">
        <v>6</v>
      </c>
      <c r="H287" s="665">
        <v>8</v>
      </c>
      <c r="I287" s="665">
        <v>10</v>
      </c>
      <c r="J287" s="673" t="s">
        <v>15698</v>
      </c>
      <c r="K287" s="658">
        <v>1991</v>
      </c>
      <c r="L287" s="658">
        <v>285</v>
      </c>
      <c r="M287" s="658" t="s">
        <v>14702</v>
      </c>
      <c r="N287" s="658" t="s">
        <v>3486</v>
      </c>
      <c r="O287" s="678" t="s">
        <v>14703</v>
      </c>
      <c r="P287" s="658" t="s">
        <v>14703</v>
      </c>
      <c r="Q287" s="666" t="s">
        <v>15293</v>
      </c>
      <c r="R287" s="671">
        <f t="shared" si="8"/>
        <v>49.5</v>
      </c>
      <c r="S287" s="680">
        <f t="shared" si="9"/>
        <v>7.9956343792633016</v>
      </c>
    </row>
    <row r="288" spans="1:19" x14ac:dyDescent="0.2">
      <c r="A288" s="678" t="s">
        <v>3486</v>
      </c>
      <c r="B288" s="679" t="s">
        <v>3486</v>
      </c>
      <c r="C288" s="666" t="s">
        <v>15629</v>
      </c>
      <c r="D288" s="666" t="s">
        <v>15583</v>
      </c>
      <c r="E288" s="666" t="s">
        <v>15344</v>
      </c>
      <c r="F288" s="666">
        <v>4</v>
      </c>
      <c r="G288" s="668">
        <v>6</v>
      </c>
      <c r="H288" s="665">
        <v>1</v>
      </c>
      <c r="I288" s="665">
        <v>3</v>
      </c>
      <c r="J288" s="673" t="s">
        <v>15644</v>
      </c>
      <c r="K288" s="658">
        <v>1991</v>
      </c>
      <c r="L288" s="667">
        <v>286</v>
      </c>
      <c r="M288" s="658" t="s">
        <v>14702</v>
      </c>
      <c r="N288" s="658" t="s">
        <v>3486</v>
      </c>
      <c r="O288" s="678" t="s">
        <v>14703</v>
      </c>
      <c r="P288" s="658" t="s">
        <v>14703</v>
      </c>
      <c r="Q288" s="666" t="s">
        <v>15293</v>
      </c>
      <c r="R288" s="671">
        <f t="shared" si="8"/>
        <v>10</v>
      </c>
      <c r="S288" s="680">
        <f t="shared" si="9"/>
        <v>1.6152796725784448</v>
      </c>
    </row>
    <row r="289" spans="1:19" x14ac:dyDescent="0.2">
      <c r="A289" s="678" t="s">
        <v>3486</v>
      </c>
      <c r="B289" s="679" t="s">
        <v>3486</v>
      </c>
      <c r="C289" s="666" t="s">
        <v>15629</v>
      </c>
      <c r="D289" s="666" t="s">
        <v>15583</v>
      </c>
      <c r="E289" s="666" t="s">
        <v>15345</v>
      </c>
      <c r="F289" s="666">
        <v>4</v>
      </c>
      <c r="G289" s="668">
        <v>7</v>
      </c>
      <c r="H289" s="665">
        <v>8</v>
      </c>
      <c r="I289" s="665">
        <v>12</v>
      </c>
      <c r="J289" s="673" t="s">
        <v>15699</v>
      </c>
      <c r="K289" s="658">
        <v>1991</v>
      </c>
      <c r="L289" s="658">
        <v>287</v>
      </c>
      <c r="M289" s="658" t="s">
        <v>14702</v>
      </c>
      <c r="N289" s="658" t="s">
        <v>3486</v>
      </c>
      <c r="O289" s="678" t="s">
        <v>14703</v>
      </c>
      <c r="P289" s="658" t="s">
        <v>14703</v>
      </c>
      <c r="Q289" s="666"/>
      <c r="R289" s="671">
        <f t="shared" si="8"/>
        <v>55</v>
      </c>
      <c r="S289" s="680">
        <f t="shared" si="9"/>
        <v>8.8840381991814468</v>
      </c>
    </row>
    <row r="290" spans="1:19" x14ac:dyDescent="0.2">
      <c r="A290" s="678" t="s">
        <v>3486</v>
      </c>
      <c r="B290" s="679" t="s">
        <v>3486</v>
      </c>
      <c r="C290" s="666" t="s">
        <v>15629</v>
      </c>
      <c r="D290" s="666" t="s">
        <v>15584</v>
      </c>
      <c r="E290" s="666" t="s">
        <v>15346</v>
      </c>
      <c r="F290" s="666">
        <v>3</v>
      </c>
      <c r="G290" s="668">
        <v>6</v>
      </c>
      <c r="H290" s="665">
        <v>1</v>
      </c>
      <c r="I290" s="665">
        <v>2</v>
      </c>
      <c r="J290" s="673" t="s">
        <v>15700</v>
      </c>
      <c r="K290" s="658">
        <v>1991</v>
      </c>
      <c r="L290" s="667">
        <v>288</v>
      </c>
      <c r="M290" s="658" t="s">
        <v>14702</v>
      </c>
      <c r="N290" s="658" t="s">
        <v>3486</v>
      </c>
      <c r="O290" s="678" t="s">
        <v>14703</v>
      </c>
      <c r="P290" s="658" t="s">
        <v>14703</v>
      </c>
      <c r="Q290" s="666"/>
      <c r="R290" s="671">
        <f t="shared" si="8"/>
        <v>6.75</v>
      </c>
      <c r="S290" s="680">
        <f t="shared" si="9"/>
        <v>1.0903137789904502</v>
      </c>
    </row>
    <row r="291" spans="1:19" x14ac:dyDescent="0.2">
      <c r="A291" s="678" t="s">
        <v>3486</v>
      </c>
      <c r="B291" s="679" t="s">
        <v>3486</v>
      </c>
      <c r="C291" s="666" t="s">
        <v>15629</v>
      </c>
      <c r="D291" s="666" t="s">
        <v>15584</v>
      </c>
      <c r="E291" s="666" t="s">
        <v>15347</v>
      </c>
      <c r="F291" s="666">
        <v>5</v>
      </c>
      <c r="G291" s="668">
        <v>8</v>
      </c>
      <c r="H291" s="665">
        <v>3</v>
      </c>
      <c r="I291" s="665">
        <v>6</v>
      </c>
      <c r="J291" s="673" t="s">
        <v>15699</v>
      </c>
      <c r="K291" s="658">
        <v>1991</v>
      </c>
      <c r="L291" s="658">
        <v>289</v>
      </c>
      <c r="M291" s="658" t="s">
        <v>14702</v>
      </c>
      <c r="N291" s="658" t="s">
        <v>3486</v>
      </c>
      <c r="O291" s="678" t="s">
        <v>14703</v>
      </c>
      <c r="P291" s="658" t="s">
        <v>14703</v>
      </c>
      <c r="Q291" s="666"/>
      <c r="R291" s="671">
        <f t="shared" si="8"/>
        <v>29.25</v>
      </c>
      <c r="S291" s="680">
        <f t="shared" si="9"/>
        <v>4.7246930422919515</v>
      </c>
    </row>
    <row r="292" spans="1:19" x14ac:dyDescent="0.2">
      <c r="A292" s="678" t="s">
        <v>3486</v>
      </c>
      <c r="B292" s="679" t="s">
        <v>3486</v>
      </c>
      <c r="C292" s="666" t="s">
        <v>15629</v>
      </c>
      <c r="D292" s="666" t="s">
        <v>15584</v>
      </c>
      <c r="E292" s="666" t="s">
        <v>15348</v>
      </c>
      <c r="F292" s="666">
        <v>4</v>
      </c>
      <c r="G292" s="668">
        <v>6</v>
      </c>
      <c r="H292" s="665">
        <v>6</v>
      </c>
      <c r="I292" s="665">
        <v>9</v>
      </c>
      <c r="J292" s="673" t="s">
        <v>15701</v>
      </c>
      <c r="K292" s="658">
        <v>1991</v>
      </c>
      <c r="L292" s="667">
        <v>290</v>
      </c>
      <c r="M292" s="658" t="s">
        <v>14702</v>
      </c>
      <c r="N292" s="658" t="s">
        <v>3486</v>
      </c>
      <c r="O292" s="678" t="s">
        <v>14703</v>
      </c>
      <c r="P292" s="658" t="s">
        <v>14703</v>
      </c>
      <c r="Q292" s="666" t="s">
        <v>14867</v>
      </c>
      <c r="R292" s="671">
        <f t="shared" si="8"/>
        <v>37.5</v>
      </c>
      <c r="S292" s="680">
        <f t="shared" si="9"/>
        <v>6.057298772169168</v>
      </c>
    </row>
    <row r="293" spans="1:19" x14ac:dyDescent="0.2">
      <c r="A293" s="678" t="s">
        <v>3486</v>
      </c>
      <c r="B293" s="679" t="s">
        <v>3486</v>
      </c>
      <c r="C293" s="666" t="s">
        <v>15629</v>
      </c>
      <c r="D293" s="666" t="s">
        <v>15585</v>
      </c>
      <c r="E293" s="666" t="s">
        <v>15349</v>
      </c>
      <c r="F293" s="666">
        <v>4</v>
      </c>
      <c r="G293" s="668">
        <v>6</v>
      </c>
      <c r="H293" s="665">
        <v>6</v>
      </c>
      <c r="I293" s="665">
        <v>9</v>
      </c>
      <c r="J293" s="673" t="s">
        <v>15697</v>
      </c>
      <c r="K293" s="658">
        <v>1991</v>
      </c>
      <c r="L293" s="667">
        <v>294</v>
      </c>
      <c r="M293" s="658" t="s">
        <v>14702</v>
      </c>
      <c r="N293" s="658" t="s">
        <v>3486</v>
      </c>
      <c r="O293" s="678" t="s">
        <v>14703</v>
      </c>
      <c r="P293" s="658" t="s">
        <v>14703</v>
      </c>
      <c r="Q293" s="666"/>
      <c r="R293" s="671">
        <f t="shared" si="8"/>
        <v>37.5</v>
      </c>
      <c r="S293" s="680">
        <f t="shared" si="9"/>
        <v>6.057298772169168</v>
      </c>
    </row>
    <row r="294" spans="1:19" x14ac:dyDescent="0.2">
      <c r="A294" s="678" t="s">
        <v>3486</v>
      </c>
      <c r="B294" s="679" t="s">
        <v>3486</v>
      </c>
      <c r="C294" s="666" t="s">
        <v>15629</v>
      </c>
      <c r="D294" s="666" t="s">
        <v>15586</v>
      </c>
      <c r="E294" s="666" t="s">
        <v>15350</v>
      </c>
      <c r="F294" s="666">
        <v>5</v>
      </c>
      <c r="G294" s="668">
        <v>6</v>
      </c>
      <c r="H294" s="665">
        <v>3</v>
      </c>
      <c r="I294" s="665">
        <v>5</v>
      </c>
      <c r="J294" s="673" t="s">
        <v>15703</v>
      </c>
      <c r="K294" s="658">
        <v>1992</v>
      </c>
      <c r="L294" s="658">
        <v>299</v>
      </c>
      <c r="M294" s="658" t="s">
        <v>14702</v>
      </c>
      <c r="N294" s="658" t="s">
        <v>3486</v>
      </c>
      <c r="O294" s="678" t="s">
        <v>14703</v>
      </c>
      <c r="P294" s="658" t="s">
        <v>14703</v>
      </c>
      <c r="Q294" s="666"/>
      <c r="R294" s="671">
        <f t="shared" si="8"/>
        <v>22</v>
      </c>
      <c r="S294" s="680">
        <f t="shared" si="9"/>
        <v>3.5536152796725786</v>
      </c>
    </row>
    <row r="295" spans="1:19" ht="30" x14ac:dyDescent="0.2">
      <c r="A295" s="678" t="s">
        <v>3486</v>
      </c>
      <c r="B295" s="679" t="s">
        <v>3486</v>
      </c>
      <c r="C295" s="666" t="s">
        <v>15629</v>
      </c>
      <c r="D295" s="666" t="s">
        <v>15586</v>
      </c>
      <c r="E295" s="666" t="s">
        <v>15351</v>
      </c>
      <c r="F295" s="666">
        <v>4</v>
      </c>
      <c r="G295" s="668">
        <v>6</v>
      </c>
      <c r="H295" s="665">
        <v>7</v>
      </c>
      <c r="I295" s="665">
        <v>10</v>
      </c>
      <c r="J295" s="673" t="s">
        <v>15704</v>
      </c>
      <c r="K295" s="658">
        <v>1992</v>
      </c>
      <c r="L295" s="667">
        <v>300</v>
      </c>
      <c r="M295" s="658" t="s">
        <v>14702</v>
      </c>
      <c r="N295" s="658" t="s">
        <v>3486</v>
      </c>
      <c r="O295" s="678" t="s">
        <v>14703</v>
      </c>
      <c r="P295" s="658" t="s">
        <v>14703</v>
      </c>
      <c r="Q295" s="666" t="s">
        <v>15650</v>
      </c>
      <c r="R295" s="671">
        <f t="shared" si="8"/>
        <v>42.5</v>
      </c>
      <c r="S295" s="680">
        <f t="shared" si="9"/>
        <v>6.8649386084583908</v>
      </c>
    </row>
    <row r="296" spans="1:19" ht="30" x14ac:dyDescent="0.2">
      <c r="A296" s="678" t="s">
        <v>3486</v>
      </c>
      <c r="B296" s="679" t="s">
        <v>3486</v>
      </c>
      <c r="C296" s="666" t="s">
        <v>15629</v>
      </c>
      <c r="D296" s="666" t="s">
        <v>15586</v>
      </c>
      <c r="E296" s="666" t="s">
        <v>15352</v>
      </c>
      <c r="F296" s="666">
        <v>4</v>
      </c>
      <c r="G296" s="668">
        <v>8</v>
      </c>
      <c r="H296" s="665">
        <v>7</v>
      </c>
      <c r="I296" s="665">
        <v>12</v>
      </c>
      <c r="J296" s="673" t="s">
        <v>15702</v>
      </c>
      <c r="K296" s="658">
        <v>1992</v>
      </c>
      <c r="L296" s="658">
        <v>301</v>
      </c>
      <c r="M296" s="658" t="s">
        <v>14702</v>
      </c>
      <c r="N296" s="658" t="s">
        <v>3486</v>
      </c>
      <c r="O296" s="678" t="s">
        <v>14703</v>
      </c>
      <c r="P296" s="658" t="s">
        <v>14703</v>
      </c>
      <c r="Q296" s="666" t="s">
        <v>15635</v>
      </c>
      <c r="R296" s="671">
        <f t="shared" si="8"/>
        <v>57</v>
      </c>
      <c r="S296" s="680">
        <f t="shared" si="9"/>
        <v>9.2070941336971348</v>
      </c>
    </row>
    <row r="297" spans="1:19" x14ac:dyDescent="0.2">
      <c r="A297" s="678" t="s">
        <v>3486</v>
      </c>
      <c r="B297" s="679" t="s">
        <v>3486</v>
      </c>
      <c r="C297" s="666" t="s">
        <v>15629</v>
      </c>
      <c r="D297" s="666" t="s">
        <v>15587</v>
      </c>
      <c r="E297" s="666" t="s">
        <v>15353</v>
      </c>
      <c r="F297" s="666">
        <v>4</v>
      </c>
      <c r="G297" s="668">
        <v>6</v>
      </c>
      <c r="H297" s="665">
        <v>1</v>
      </c>
      <c r="I297" s="665">
        <v>2</v>
      </c>
      <c r="J297" s="673" t="s">
        <v>15705</v>
      </c>
      <c r="K297" s="658">
        <v>1992</v>
      </c>
      <c r="L297" s="667">
        <v>302</v>
      </c>
      <c r="M297" s="658" t="s">
        <v>14702</v>
      </c>
      <c r="N297" s="658" t="s">
        <v>3486</v>
      </c>
      <c r="O297" s="678" t="s">
        <v>14703</v>
      </c>
      <c r="P297" s="658" t="s">
        <v>14703</v>
      </c>
      <c r="Q297" s="666" t="s">
        <v>15293</v>
      </c>
      <c r="R297" s="671">
        <f t="shared" si="8"/>
        <v>7.5</v>
      </c>
      <c r="S297" s="680">
        <f t="shared" si="9"/>
        <v>1.2114597544338337</v>
      </c>
    </row>
    <row r="298" spans="1:19" x14ac:dyDescent="0.2">
      <c r="A298" s="678" t="s">
        <v>3486</v>
      </c>
      <c r="B298" s="679" t="s">
        <v>3486</v>
      </c>
      <c r="C298" s="666" t="s">
        <v>15629</v>
      </c>
      <c r="D298" s="666" t="s">
        <v>15587</v>
      </c>
      <c r="E298" s="666" t="s">
        <v>15354</v>
      </c>
      <c r="F298" s="666"/>
      <c r="L298" s="658">
        <v>303</v>
      </c>
      <c r="M298" s="658" t="s">
        <v>14702</v>
      </c>
      <c r="N298" s="658" t="s">
        <v>3486</v>
      </c>
      <c r="P298" s="658" t="s">
        <v>14703</v>
      </c>
      <c r="Q298" s="666"/>
      <c r="R298" s="671" t="e">
        <f t="shared" si="8"/>
        <v>#DIV/0!</v>
      </c>
      <c r="S298" s="680" t="e">
        <f t="shared" si="9"/>
        <v>#DIV/0!</v>
      </c>
    </row>
    <row r="299" spans="1:19" x14ac:dyDescent="0.2">
      <c r="A299" s="678" t="s">
        <v>3486</v>
      </c>
      <c r="B299" s="679" t="s">
        <v>3486</v>
      </c>
      <c r="C299" s="666" t="s">
        <v>15629</v>
      </c>
      <c r="D299" s="666" t="s">
        <v>15587</v>
      </c>
      <c r="E299" s="666" t="s">
        <v>15355</v>
      </c>
      <c r="F299" s="666"/>
      <c r="L299" s="667">
        <v>304</v>
      </c>
      <c r="M299" s="658" t="s">
        <v>14702</v>
      </c>
      <c r="N299" s="658" t="s">
        <v>3486</v>
      </c>
      <c r="P299" s="658" t="s">
        <v>14703</v>
      </c>
      <c r="Q299" s="666" t="s">
        <v>15293</v>
      </c>
      <c r="R299" s="671" t="e">
        <f t="shared" si="8"/>
        <v>#DIV/0!</v>
      </c>
      <c r="S299" s="680" t="e">
        <f t="shared" si="9"/>
        <v>#DIV/0!</v>
      </c>
    </row>
    <row r="300" spans="1:19" x14ac:dyDescent="0.2">
      <c r="A300" s="678" t="s">
        <v>3486</v>
      </c>
      <c r="B300" s="679" t="s">
        <v>3486</v>
      </c>
      <c r="C300" s="666" t="s">
        <v>15629</v>
      </c>
      <c r="D300" s="666" t="s">
        <v>15587</v>
      </c>
      <c r="E300" s="666" t="s">
        <v>15356</v>
      </c>
      <c r="F300" s="666"/>
      <c r="L300" s="658">
        <v>305</v>
      </c>
      <c r="M300" s="658" t="s">
        <v>14702</v>
      </c>
      <c r="N300" s="658" t="s">
        <v>3486</v>
      </c>
      <c r="P300" s="658" t="s">
        <v>14703</v>
      </c>
      <c r="Q300" s="666"/>
      <c r="R300" s="671" t="e">
        <f t="shared" si="8"/>
        <v>#DIV/0!</v>
      </c>
      <c r="S300" s="680" t="e">
        <f t="shared" si="9"/>
        <v>#DIV/0!</v>
      </c>
    </row>
    <row r="301" spans="1:19" x14ac:dyDescent="0.2">
      <c r="A301" s="678" t="s">
        <v>3486</v>
      </c>
      <c r="B301" s="679" t="s">
        <v>3486</v>
      </c>
      <c r="C301" s="666" t="s">
        <v>15629</v>
      </c>
      <c r="D301" s="666" t="s">
        <v>15588</v>
      </c>
      <c r="E301" s="666" t="s">
        <v>15357</v>
      </c>
      <c r="F301" s="666"/>
      <c r="L301" s="667">
        <v>306</v>
      </c>
      <c r="M301" s="658" t="s">
        <v>14702</v>
      </c>
      <c r="N301" s="658" t="s">
        <v>3486</v>
      </c>
      <c r="P301" s="658" t="s">
        <v>14703</v>
      </c>
      <c r="Q301" s="666"/>
      <c r="R301" s="671" t="e">
        <f t="shared" si="8"/>
        <v>#DIV/0!</v>
      </c>
      <c r="S301" s="680" t="e">
        <f t="shared" si="9"/>
        <v>#DIV/0!</v>
      </c>
    </row>
    <row r="302" spans="1:19" x14ac:dyDescent="0.2">
      <c r="A302" s="678" t="s">
        <v>3486</v>
      </c>
      <c r="B302" s="679" t="s">
        <v>3486</v>
      </c>
      <c r="C302" s="666" t="s">
        <v>15629</v>
      </c>
      <c r="D302" s="666" t="s">
        <v>15588</v>
      </c>
      <c r="E302" s="666" t="s">
        <v>15358</v>
      </c>
      <c r="F302" s="666"/>
      <c r="L302" s="658">
        <v>307</v>
      </c>
      <c r="M302" s="658" t="s">
        <v>14702</v>
      </c>
      <c r="N302" s="658" t="s">
        <v>3486</v>
      </c>
      <c r="P302" s="658" t="s">
        <v>14703</v>
      </c>
      <c r="Q302" s="666"/>
      <c r="R302" s="671" t="e">
        <f t="shared" si="8"/>
        <v>#DIV/0!</v>
      </c>
      <c r="S302" s="680" t="e">
        <f t="shared" si="9"/>
        <v>#DIV/0!</v>
      </c>
    </row>
    <row r="303" spans="1:19" ht="30" x14ac:dyDescent="0.2">
      <c r="A303" s="678" t="s">
        <v>3486</v>
      </c>
      <c r="B303" s="679" t="s">
        <v>3486</v>
      </c>
      <c r="C303" s="666" t="s">
        <v>15629</v>
      </c>
      <c r="D303" s="666" t="s">
        <v>15588</v>
      </c>
      <c r="E303" s="666" t="s">
        <v>15359</v>
      </c>
      <c r="F303" s="666"/>
      <c r="L303" s="667">
        <v>308</v>
      </c>
      <c r="M303" s="658" t="s">
        <v>14702</v>
      </c>
      <c r="N303" s="658" t="s">
        <v>3486</v>
      </c>
      <c r="P303" s="658" t="s">
        <v>14703</v>
      </c>
      <c r="Q303" s="666" t="s">
        <v>15360</v>
      </c>
      <c r="R303" s="671" t="e">
        <f t="shared" si="8"/>
        <v>#DIV/0!</v>
      </c>
      <c r="S303" s="680" t="e">
        <f t="shared" si="9"/>
        <v>#DIV/0!</v>
      </c>
    </row>
    <row r="304" spans="1:19" x14ac:dyDescent="0.2">
      <c r="A304" s="678" t="s">
        <v>3486</v>
      </c>
      <c r="B304" s="679" t="s">
        <v>3486</v>
      </c>
      <c r="C304" s="666" t="s">
        <v>15629</v>
      </c>
      <c r="D304" s="666" t="s">
        <v>15588</v>
      </c>
      <c r="E304" s="666" t="s">
        <v>15361</v>
      </c>
      <c r="F304" s="666"/>
      <c r="L304" s="658">
        <v>309</v>
      </c>
      <c r="M304" s="658" t="s">
        <v>14702</v>
      </c>
      <c r="N304" s="658" t="s">
        <v>3486</v>
      </c>
      <c r="P304" s="658" t="s">
        <v>14703</v>
      </c>
      <c r="Q304" s="666"/>
      <c r="R304" s="671" t="e">
        <f t="shared" si="8"/>
        <v>#DIV/0!</v>
      </c>
      <c r="S304" s="680" t="e">
        <f t="shared" si="9"/>
        <v>#DIV/0!</v>
      </c>
    </row>
    <row r="305" spans="1:19" x14ac:dyDescent="0.2">
      <c r="A305" s="678" t="s">
        <v>3486</v>
      </c>
      <c r="B305" s="679" t="s">
        <v>3486</v>
      </c>
      <c r="C305" s="666" t="s">
        <v>15629</v>
      </c>
      <c r="D305" s="666" t="s">
        <v>15588</v>
      </c>
      <c r="E305" s="666" t="s">
        <v>15362</v>
      </c>
      <c r="F305" s="666"/>
      <c r="L305" s="667">
        <v>310</v>
      </c>
      <c r="M305" s="658" t="s">
        <v>14702</v>
      </c>
      <c r="N305" s="658" t="s">
        <v>3486</v>
      </c>
      <c r="P305" s="658" t="s">
        <v>14703</v>
      </c>
      <c r="Q305" s="666"/>
      <c r="R305" s="671" t="e">
        <f t="shared" si="8"/>
        <v>#DIV/0!</v>
      </c>
      <c r="S305" s="680" t="e">
        <f t="shared" si="9"/>
        <v>#DIV/0!</v>
      </c>
    </row>
    <row r="306" spans="1:19" x14ac:dyDescent="0.2">
      <c r="A306" s="678" t="s">
        <v>3486</v>
      </c>
      <c r="B306" s="679" t="s">
        <v>3486</v>
      </c>
      <c r="C306" s="666" t="s">
        <v>15629</v>
      </c>
      <c r="D306" s="666" t="s">
        <v>15589</v>
      </c>
      <c r="E306" s="666" t="s">
        <v>15363</v>
      </c>
      <c r="F306" s="666"/>
      <c r="L306" s="658">
        <v>311</v>
      </c>
      <c r="M306" s="658" t="s">
        <v>14702</v>
      </c>
      <c r="N306" s="658" t="s">
        <v>3486</v>
      </c>
      <c r="P306" s="658" t="s">
        <v>14703</v>
      </c>
      <c r="Q306" s="666"/>
      <c r="R306" s="671" t="e">
        <f t="shared" si="8"/>
        <v>#DIV/0!</v>
      </c>
      <c r="S306" s="680" t="e">
        <f t="shared" si="9"/>
        <v>#DIV/0!</v>
      </c>
    </row>
    <row r="307" spans="1:19" x14ac:dyDescent="0.2">
      <c r="A307" s="678" t="s">
        <v>3486</v>
      </c>
      <c r="B307" s="679" t="s">
        <v>3486</v>
      </c>
      <c r="C307" s="666" t="s">
        <v>15629</v>
      </c>
      <c r="D307" s="666" t="s">
        <v>15589</v>
      </c>
      <c r="E307" s="666" t="s">
        <v>15364</v>
      </c>
      <c r="F307" s="666"/>
      <c r="L307" s="667">
        <v>312</v>
      </c>
      <c r="M307" s="658" t="s">
        <v>14702</v>
      </c>
      <c r="N307" s="658" t="s">
        <v>3486</v>
      </c>
      <c r="P307" s="658" t="s">
        <v>14703</v>
      </c>
      <c r="Q307" s="666"/>
      <c r="R307" s="671" t="e">
        <f t="shared" si="8"/>
        <v>#DIV/0!</v>
      </c>
      <c r="S307" s="680" t="e">
        <f t="shared" si="9"/>
        <v>#DIV/0!</v>
      </c>
    </row>
    <row r="308" spans="1:19" ht="30" x14ac:dyDescent="0.2">
      <c r="A308" s="678" t="s">
        <v>3486</v>
      </c>
      <c r="B308" s="679" t="s">
        <v>3486</v>
      </c>
      <c r="C308" s="666" t="s">
        <v>15629</v>
      </c>
      <c r="D308" s="666" t="s">
        <v>15589</v>
      </c>
      <c r="E308" s="666" t="s">
        <v>15365</v>
      </c>
      <c r="F308" s="666"/>
      <c r="L308" s="658">
        <v>313</v>
      </c>
      <c r="M308" s="658" t="s">
        <v>14702</v>
      </c>
      <c r="N308" s="658" t="s">
        <v>3486</v>
      </c>
      <c r="P308" s="658" t="s">
        <v>14703</v>
      </c>
      <c r="Q308" s="666"/>
      <c r="R308" s="671" t="e">
        <f t="shared" si="8"/>
        <v>#DIV/0!</v>
      </c>
      <c r="S308" s="680" t="e">
        <f t="shared" si="9"/>
        <v>#DIV/0!</v>
      </c>
    </row>
    <row r="309" spans="1:19" x14ac:dyDescent="0.2">
      <c r="A309" s="678" t="s">
        <v>3486</v>
      </c>
      <c r="B309" s="679" t="s">
        <v>3486</v>
      </c>
      <c r="C309" s="666" t="s">
        <v>15629</v>
      </c>
      <c r="D309" s="666" t="s">
        <v>15589</v>
      </c>
      <c r="E309" s="666" t="s">
        <v>15366</v>
      </c>
      <c r="F309" s="666"/>
      <c r="L309" s="667">
        <v>314</v>
      </c>
      <c r="M309" s="658" t="s">
        <v>14702</v>
      </c>
      <c r="N309" s="658" t="s">
        <v>3486</v>
      </c>
      <c r="P309" s="658" t="s">
        <v>14703</v>
      </c>
      <c r="Q309" s="666" t="s">
        <v>15323</v>
      </c>
      <c r="R309" s="671" t="e">
        <f t="shared" si="8"/>
        <v>#DIV/0!</v>
      </c>
      <c r="S309" s="680" t="e">
        <f t="shared" si="9"/>
        <v>#DIV/0!</v>
      </c>
    </row>
    <row r="310" spans="1:19" x14ac:dyDescent="0.2">
      <c r="A310" s="678" t="s">
        <v>3486</v>
      </c>
      <c r="B310" s="679" t="s">
        <v>3486</v>
      </c>
      <c r="C310" s="666" t="s">
        <v>15629</v>
      </c>
      <c r="D310" s="666" t="s">
        <v>15590</v>
      </c>
      <c r="E310" s="666" t="s">
        <v>15367</v>
      </c>
      <c r="F310" s="666"/>
      <c r="L310" s="658">
        <v>315</v>
      </c>
      <c r="M310" s="658" t="s">
        <v>14702</v>
      </c>
      <c r="N310" s="658" t="s">
        <v>3486</v>
      </c>
      <c r="P310" s="658" t="s">
        <v>14703</v>
      </c>
      <c r="Q310" s="666" t="s">
        <v>15293</v>
      </c>
      <c r="R310" s="671" t="e">
        <f t="shared" si="8"/>
        <v>#DIV/0!</v>
      </c>
      <c r="S310" s="680" t="e">
        <f t="shared" si="9"/>
        <v>#DIV/0!</v>
      </c>
    </row>
    <row r="311" spans="1:19" x14ac:dyDescent="0.2">
      <c r="A311" s="678" t="s">
        <v>3486</v>
      </c>
      <c r="B311" s="679" t="s">
        <v>3486</v>
      </c>
      <c r="C311" s="666" t="s">
        <v>15629</v>
      </c>
      <c r="D311" s="666" t="s">
        <v>15590</v>
      </c>
      <c r="E311" s="666" t="s">
        <v>15368</v>
      </c>
      <c r="F311" s="666"/>
      <c r="L311" s="667">
        <v>316</v>
      </c>
      <c r="M311" s="658" t="s">
        <v>14702</v>
      </c>
      <c r="N311" s="658" t="s">
        <v>3486</v>
      </c>
      <c r="P311" s="658" t="s">
        <v>14703</v>
      </c>
      <c r="Q311" s="666"/>
      <c r="R311" s="671" t="e">
        <f t="shared" si="8"/>
        <v>#DIV/0!</v>
      </c>
      <c r="S311" s="680" t="e">
        <f t="shared" si="9"/>
        <v>#DIV/0!</v>
      </c>
    </row>
    <row r="312" spans="1:19" x14ac:dyDescent="0.2">
      <c r="A312" s="678" t="s">
        <v>3486</v>
      </c>
      <c r="B312" s="679" t="s">
        <v>3486</v>
      </c>
      <c r="C312" s="666" t="s">
        <v>15629</v>
      </c>
      <c r="D312" s="666" t="s">
        <v>15590</v>
      </c>
      <c r="E312" s="666" t="s">
        <v>15369</v>
      </c>
      <c r="F312" s="666"/>
      <c r="L312" s="658">
        <v>317</v>
      </c>
      <c r="M312" s="658" t="s">
        <v>14702</v>
      </c>
      <c r="N312" s="658" t="s">
        <v>3486</v>
      </c>
      <c r="P312" s="658" t="s">
        <v>14703</v>
      </c>
      <c r="Q312" s="666"/>
      <c r="R312" s="671" t="e">
        <f t="shared" si="8"/>
        <v>#DIV/0!</v>
      </c>
      <c r="S312" s="680" t="e">
        <f t="shared" si="9"/>
        <v>#DIV/0!</v>
      </c>
    </row>
    <row r="313" spans="1:19" x14ac:dyDescent="0.2">
      <c r="A313" s="678" t="s">
        <v>3486</v>
      </c>
      <c r="B313" s="679" t="s">
        <v>3486</v>
      </c>
      <c r="C313" s="666" t="s">
        <v>15629</v>
      </c>
      <c r="D313" s="666" t="s">
        <v>15590</v>
      </c>
      <c r="E313" s="666" t="s">
        <v>15370</v>
      </c>
      <c r="F313" s="666"/>
      <c r="L313" s="667">
        <v>318</v>
      </c>
      <c r="M313" s="658" t="s">
        <v>14702</v>
      </c>
      <c r="N313" s="658" t="s">
        <v>3486</v>
      </c>
      <c r="P313" s="658" t="s">
        <v>14703</v>
      </c>
      <c r="Q313" s="666"/>
      <c r="R313" s="671" t="e">
        <f t="shared" si="8"/>
        <v>#DIV/0!</v>
      </c>
      <c r="S313" s="680" t="e">
        <f t="shared" si="9"/>
        <v>#DIV/0!</v>
      </c>
    </row>
    <row r="314" spans="1:19" x14ac:dyDescent="0.2">
      <c r="A314" s="678" t="s">
        <v>3486</v>
      </c>
      <c r="B314" s="679" t="s">
        <v>3486</v>
      </c>
      <c r="C314" s="666" t="s">
        <v>15629</v>
      </c>
      <c r="D314" s="666" t="s">
        <v>15590</v>
      </c>
      <c r="E314" s="666" t="s">
        <v>15371</v>
      </c>
      <c r="F314" s="666"/>
      <c r="L314" s="658">
        <v>319</v>
      </c>
      <c r="M314" s="658" t="s">
        <v>14702</v>
      </c>
      <c r="N314" s="658" t="s">
        <v>3486</v>
      </c>
      <c r="P314" s="658" t="s">
        <v>14703</v>
      </c>
      <c r="Q314" s="666"/>
      <c r="R314" s="671" t="e">
        <f t="shared" si="8"/>
        <v>#DIV/0!</v>
      </c>
      <c r="S314" s="680" t="e">
        <f t="shared" si="9"/>
        <v>#DIV/0!</v>
      </c>
    </row>
    <row r="315" spans="1:19" x14ac:dyDescent="0.2">
      <c r="A315" s="678" t="s">
        <v>3486</v>
      </c>
      <c r="B315" s="679" t="s">
        <v>3486</v>
      </c>
      <c r="C315" s="666" t="s">
        <v>15629</v>
      </c>
      <c r="D315" s="666" t="s">
        <v>15591</v>
      </c>
      <c r="E315" s="666" t="s">
        <v>15372</v>
      </c>
      <c r="F315" s="666"/>
      <c r="L315" s="667">
        <v>320</v>
      </c>
      <c r="M315" s="658" t="s">
        <v>14702</v>
      </c>
      <c r="N315" s="658" t="s">
        <v>3486</v>
      </c>
      <c r="P315" s="658" t="s">
        <v>14703</v>
      </c>
      <c r="Q315" s="666"/>
      <c r="R315" s="671" t="e">
        <f t="shared" si="8"/>
        <v>#DIV/0!</v>
      </c>
      <c r="S315" s="680" t="e">
        <f t="shared" si="9"/>
        <v>#DIV/0!</v>
      </c>
    </row>
    <row r="316" spans="1:19" x14ac:dyDescent="0.2">
      <c r="A316" s="678" t="s">
        <v>3486</v>
      </c>
      <c r="B316" s="679" t="s">
        <v>3486</v>
      </c>
      <c r="C316" s="666" t="s">
        <v>15629</v>
      </c>
      <c r="D316" s="666" t="s">
        <v>15591</v>
      </c>
      <c r="E316" s="666" t="s">
        <v>15373</v>
      </c>
      <c r="F316" s="666"/>
      <c r="L316" s="658">
        <v>321</v>
      </c>
      <c r="M316" s="658" t="s">
        <v>14702</v>
      </c>
      <c r="N316" s="658" t="s">
        <v>3486</v>
      </c>
      <c r="P316" s="658" t="s">
        <v>14703</v>
      </c>
      <c r="Q316" s="666" t="s">
        <v>14867</v>
      </c>
      <c r="R316" s="671" t="e">
        <f t="shared" si="8"/>
        <v>#DIV/0!</v>
      </c>
      <c r="S316" s="680" t="e">
        <f t="shared" si="9"/>
        <v>#DIV/0!</v>
      </c>
    </row>
    <row r="317" spans="1:19" ht="30" x14ac:dyDescent="0.2">
      <c r="A317" s="678" t="s">
        <v>3486</v>
      </c>
      <c r="B317" s="679" t="s">
        <v>3486</v>
      </c>
      <c r="C317" s="666" t="s">
        <v>15629</v>
      </c>
      <c r="D317" s="666" t="s">
        <v>15591</v>
      </c>
      <c r="E317" s="666" t="s">
        <v>15374</v>
      </c>
      <c r="F317" s="666"/>
      <c r="L317" s="667">
        <v>322</v>
      </c>
      <c r="M317" s="658" t="s">
        <v>14702</v>
      </c>
      <c r="N317" s="658" t="s">
        <v>3486</v>
      </c>
      <c r="P317" s="658" t="s">
        <v>14703</v>
      </c>
      <c r="Q317" s="666"/>
      <c r="R317" s="671" t="e">
        <f t="shared" si="8"/>
        <v>#DIV/0!</v>
      </c>
      <c r="S317" s="680" t="e">
        <f t="shared" si="9"/>
        <v>#DIV/0!</v>
      </c>
    </row>
    <row r="318" spans="1:19" x14ac:dyDescent="0.2">
      <c r="A318" s="678" t="s">
        <v>3486</v>
      </c>
      <c r="B318" s="679" t="s">
        <v>3486</v>
      </c>
      <c r="C318" s="666" t="s">
        <v>15629</v>
      </c>
      <c r="D318" s="666" t="s">
        <v>15591</v>
      </c>
      <c r="E318" s="666" t="s">
        <v>15375</v>
      </c>
      <c r="F318" s="666"/>
      <c r="L318" s="658">
        <v>323</v>
      </c>
      <c r="M318" s="658" t="s">
        <v>14702</v>
      </c>
      <c r="N318" s="658" t="s">
        <v>3486</v>
      </c>
      <c r="P318" s="658" t="s">
        <v>14703</v>
      </c>
      <c r="Q318" s="666" t="s">
        <v>15293</v>
      </c>
      <c r="R318" s="671" t="e">
        <f t="shared" si="8"/>
        <v>#DIV/0!</v>
      </c>
      <c r="S318" s="680" t="e">
        <f t="shared" si="9"/>
        <v>#DIV/0!</v>
      </c>
    </row>
    <row r="319" spans="1:19" x14ac:dyDescent="0.2">
      <c r="A319" s="678" t="s">
        <v>3486</v>
      </c>
      <c r="B319" s="679" t="s">
        <v>3486</v>
      </c>
      <c r="C319" s="666" t="s">
        <v>15629</v>
      </c>
      <c r="D319" s="666" t="s">
        <v>15592</v>
      </c>
      <c r="E319" s="666" t="s">
        <v>15376</v>
      </c>
      <c r="F319" s="666"/>
      <c r="L319" s="667">
        <v>324</v>
      </c>
      <c r="M319" s="658" t="s">
        <v>14702</v>
      </c>
      <c r="N319" s="658" t="s">
        <v>3486</v>
      </c>
      <c r="P319" s="658" t="s">
        <v>14703</v>
      </c>
      <c r="Q319" s="666" t="s">
        <v>15293</v>
      </c>
      <c r="R319" s="671" t="e">
        <f t="shared" si="8"/>
        <v>#DIV/0!</v>
      </c>
      <c r="S319" s="680" t="e">
        <f t="shared" si="9"/>
        <v>#DIV/0!</v>
      </c>
    </row>
    <row r="320" spans="1:19" x14ac:dyDescent="0.2">
      <c r="A320" s="678" t="s">
        <v>3486</v>
      </c>
      <c r="B320" s="679" t="s">
        <v>3486</v>
      </c>
      <c r="C320" s="666" t="s">
        <v>15629</v>
      </c>
      <c r="D320" s="666" t="s">
        <v>15592</v>
      </c>
      <c r="E320" s="666" t="s">
        <v>15377</v>
      </c>
      <c r="F320" s="666"/>
      <c r="L320" s="658">
        <v>325</v>
      </c>
      <c r="M320" s="658" t="s">
        <v>14702</v>
      </c>
      <c r="N320" s="658" t="s">
        <v>3486</v>
      </c>
      <c r="P320" s="658" t="s">
        <v>14703</v>
      </c>
      <c r="Q320" s="666" t="s">
        <v>15268</v>
      </c>
      <c r="R320" s="671" t="e">
        <f t="shared" si="8"/>
        <v>#DIV/0!</v>
      </c>
      <c r="S320" s="680" t="e">
        <f t="shared" si="9"/>
        <v>#DIV/0!</v>
      </c>
    </row>
    <row r="321" spans="1:19" x14ac:dyDescent="0.2">
      <c r="A321" s="678" t="s">
        <v>3486</v>
      </c>
      <c r="B321" s="679" t="s">
        <v>3486</v>
      </c>
      <c r="C321" s="666" t="s">
        <v>15629</v>
      </c>
      <c r="D321" s="666" t="s">
        <v>15592</v>
      </c>
      <c r="E321" s="666" t="s">
        <v>15378</v>
      </c>
      <c r="F321" s="666"/>
      <c r="L321" s="667">
        <v>326</v>
      </c>
      <c r="M321" s="658" t="s">
        <v>14702</v>
      </c>
      <c r="N321" s="658" t="s">
        <v>3486</v>
      </c>
      <c r="P321" s="658" t="s">
        <v>14703</v>
      </c>
      <c r="Q321" s="666"/>
      <c r="R321" s="671" t="e">
        <f t="shared" si="8"/>
        <v>#DIV/0!</v>
      </c>
      <c r="S321" s="680" t="e">
        <f t="shared" si="9"/>
        <v>#DIV/0!</v>
      </c>
    </row>
    <row r="322" spans="1:19" x14ac:dyDescent="0.2">
      <c r="A322" s="678" t="s">
        <v>3486</v>
      </c>
      <c r="B322" s="679" t="s">
        <v>3486</v>
      </c>
      <c r="C322" s="666" t="s">
        <v>15629</v>
      </c>
      <c r="D322" s="666" t="s">
        <v>15592</v>
      </c>
      <c r="E322" s="666" t="s">
        <v>15379</v>
      </c>
      <c r="F322" s="666"/>
      <c r="L322" s="658">
        <v>327</v>
      </c>
      <c r="M322" s="658" t="s">
        <v>14702</v>
      </c>
      <c r="N322" s="658" t="s">
        <v>3486</v>
      </c>
      <c r="P322" s="658" t="s">
        <v>14703</v>
      </c>
      <c r="Q322" s="666"/>
      <c r="R322" s="671" t="e">
        <f t="shared" si="8"/>
        <v>#DIV/0!</v>
      </c>
      <c r="S322" s="680" t="e">
        <f t="shared" si="9"/>
        <v>#DIV/0!</v>
      </c>
    </row>
    <row r="323" spans="1:19" x14ac:dyDescent="0.2">
      <c r="A323" s="678" t="s">
        <v>3486</v>
      </c>
      <c r="B323" s="679" t="s">
        <v>3486</v>
      </c>
      <c r="C323" s="666" t="s">
        <v>15629</v>
      </c>
      <c r="D323" s="666" t="s">
        <v>15592</v>
      </c>
      <c r="E323" s="666" t="s">
        <v>15380</v>
      </c>
      <c r="F323" s="666"/>
      <c r="L323" s="667">
        <v>328</v>
      </c>
      <c r="M323" s="658" t="s">
        <v>14702</v>
      </c>
      <c r="N323" s="658" t="s">
        <v>3486</v>
      </c>
      <c r="P323" s="658" t="s">
        <v>14703</v>
      </c>
      <c r="Q323" s="666"/>
      <c r="R323" s="671" t="e">
        <f t="shared" ref="R323:R386" si="10">AVERAGE(F323:G323)*AVERAGE(H323:I323)</f>
        <v>#DIV/0!</v>
      </c>
      <c r="S323" s="680" t="e">
        <f t="shared" ref="S323:S386" si="11">R323/AVERAGE(F$1:G$1)</f>
        <v>#DIV/0!</v>
      </c>
    </row>
    <row r="324" spans="1:19" x14ac:dyDescent="0.2">
      <c r="A324" s="678" t="s">
        <v>3486</v>
      </c>
      <c r="B324" s="679" t="s">
        <v>3486</v>
      </c>
      <c r="C324" s="666" t="s">
        <v>15629</v>
      </c>
      <c r="D324" s="666" t="s">
        <v>15592</v>
      </c>
      <c r="E324" s="666" t="s">
        <v>15381</v>
      </c>
      <c r="F324" s="666"/>
      <c r="L324" s="658">
        <v>329</v>
      </c>
      <c r="M324" s="658" t="s">
        <v>14702</v>
      </c>
      <c r="N324" s="658" t="s">
        <v>3486</v>
      </c>
      <c r="P324" s="658" t="s">
        <v>14703</v>
      </c>
      <c r="Q324" s="666" t="s">
        <v>15323</v>
      </c>
      <c r="R324" s="671" t="e">
        <f t="shared" si="10"/>
        <v>#DIV/0!</v>
      </c>
      <c r="S324" s="680" t="e">
        <f t="shared" si="11"/>
        <v>#DIV/0!</v>
      </c>
    </row>
    <row r="325" spans="1:19" x14ac:dyDescent="0.2">
      <c r="A325" s="678" t="s">
        <v>3486</v>
      </c>
      <c r="B325" s="679" t="s">
        <v>3486</v>
      </c>
      <c r="C325" s="666" t="s">
        <v>15629</v>
      </c>
      <c r="D325" s="666" t="s">
        <v>15593</v>
      </c>
      <c r="E325" s="666" t="s">
        <v>15382</v>
      </c>
      <c r="F325" s="666"/>
      <c r="L325" s="667">
        <v>330</v>
      </c>
      <c r="M325" s="658" t="s">
        <v>14702</v>
      </c>
      <c r="N325" s="658" t="s">
        <v>3486</v>
      </c>
      <c r="P325" s="658" t="s">
        <v>14703</v>
      </c>
      <c r="Q325" s="666"/>
      <c r="R325" s="671" t="e">
        <f t="shared" si="10"/>
        <v>#DIV/0!</v>
      </c>
      <c r="S325" s="680" t="e">
        <f t="shared" si="11"/>
        <v>#DIV/0!</v>
      </c>
    </row>
    <row r="326" spans="1:19" x14ac:dyDescent="0.2">
      <c r="A326" s="678" t="s">
        <v>3486</v>
      </c>
      <c r="B326" s="679" t="s">
        <v>3486</v>
      </c>
      <c r="C326" s="666" t="s">
        <v>15629</v>
      </c>
      <c r="D326" s="666" t="s">
        <v>15593</v>
      </c>
      <c r="E326" s="666" t="s">
        <v>15383</v>
      </c>
      <c r="F326" s="666"/>
      <c r="L326" s="658">
        <v>331</v>
      </c>
      <c r="M326" s="658" t="s">
        <v>14702</v>
      </c>
      <c r="N326" s="658" t="s">
        <v>3486</v>
      </c>
      <c r="P326" s="658" t="s">
        <v>14703</v>
      </c>
      <c r="Q326" s="666"/>
      <c r="R326" s="671" t="e">
        <f t="shared" si="10"/>
        <v>#DIV/0!</v>
      </c>
      <c r="S326" s="680" t="e">
        <f t="shared" si="11"/>
        <v>#DIV/0!</v>
      </c>
    </row>
    <row r="327" spans="1:19" x14ac:dyDescent="0.2">
      <c r="A327" s="678" t="s">
        <v>3486</v>
      </c>
      <c r="B327" s="679" t="s">
        <v>3486</v>
      </c>
      <c r="C327" s="666" t="s">
        <v>15629</v>
      </c>
      <c r="D327" s="666" t="s">
        <v>15593</v>
      </c>
      <c r="E327" s="666" t="s">
        <v>15384</v>
      </c>
      <c r="F327" s="666"/>
      <c r="L327" s="667">
        <v>332</v>
      </c>
      <c r="M327" s="658" t="s">
        <v>14702</v>
      </c>
      <c r="N327" s="658" t="s">
        <v>3486</v>
      </c>
      <c r="P327" s="658" t="s">
        <v>14703</v>
      </c>
      <c r="Q327" s="666" t="s">
        <v>14744</v>
      </c>
      <c r="R327" s="671" t="e">
        <f t="shared" si="10"/>
        <v>#DIV/0!</v>
      </c>
      <c r="S327" s="680" t="e">
        <f t="shared" si="11"/>
        <v>#DIV/0!</v>
      </c>
    </row>
    <row r="328" spans="1:19" x14ac:dyDescent="0.2">
      <c r="A328" s="678" t="s">
        <v>3486</v>
      </c>
      <c r="B328" s="679" t="s">
        <v>3486</v>
      </c>
      <c r="C328" s="666" t="s">
        <v>15629</v>
      </c>
      <c r="D328" s="666" t="s">
        <v>15593</v>
      </c>
      <c r="E328" s="666" t="s">
        <v>15385</v>
      </c>
      <c r="F328" s="666"/>
      <c r="L328" s="658">
        <v>333</v>
      </c>
      <c r="M328" s="658" t="s">
        <v>14702</v>
      </c>
      <c r="N328" s="658" t="s">
        <v>3486</v>
      </c>
      <c r="P328" s="658" t="s">
        <v>14703</v>
      </c>
      <c r="Q328" s="666"/>
      <c r="R328" s="671" t="e">
        <f t="shared" si="10"/>
        <v>#DIV/0!</v>
      </c>
      <c r="S328" s="680" t="e">
        <f t="shared" si="11"/>
        <v>#DIV/0!</v>
      </c>
    </row>
    <row r="329" spans="1:19" ht="45" x14ac:dyDescent="0.2">
      <c r="A329" s="678" t="s">
        <v>3486</v>
      </c>
      <c r="B329" s="679" t="s">
        <v>3486</v>
      </c>
      <c r="C329" s="666" t="s">
        <v>15629</v>
      </c>
      <c r="D329" s="666" t="s">
        <v>15594</v>
      </c>
      <c r="E329" s="666" t="s">
        <v>15386</v>
      </c>
      <c r="F329" s="666"/>
      <c r="L329" s="667">
        <v>334</v>
      </c>
      <c r="M329" s="658" t="s">
        <v>14702</v>
      </c>
      <c r="N329" s="658" t="s">
        <v>3486</v>
      </c>
      <c r="P329" s="658" t="s">
        <v>14703</v>
      </c>
      <c r="Q329" s="666"/>
      <c r="R329" s="671" t="e">
        <f t="shared" si="10"/>
        <v>#DIV/0!</v>
      </c>
      <c r="S329" s="680" t="e">
        <f t="shared" si="11"/>
        <v>#DIV/0!</v>
      </c>
    </row>
    <row r="330" spans="1:19" x14ac:dyDescent="0.2">
      <c r="A330" s="678" t="s">
        <v>3486</v>
      </c>
      <c r="B330" s="679" t="s">
        <v>3486</v>
      </c>
      <c r="C330" s="666" t="s">
        <v>15629</v>
      </c>
      <c r="D330" s="666" t="s">
        <v>15594</v>
      </c>
      <c r="E330" s="666" t="s">
        <v>15387</v>
      </c>
      <c r="F330" s="666"/>
      <c r="L330" s="658">
        <v>335</v>
      </c>
      <c r="M330" s="658" t="s">
        <v>14702</v>
      </c>
      <c r="N330" s="658" t="s">
        <v>3486</v>
      </c>
      <c r="P330" s="658" t="s">
        <v>14703</v>
      </c>
      <c r="Q330" s="666"/>
      <c r="R330" s="671" t="e">
        <f t="shared" si="10"/>
        <v>#DIV/0!</v>
      </c>
      <c r="S330" s="680" t="e">
        <f t="shared" si="11"/>
        <v>#DIV/0!</v>
      </c>
    </row>
    <row r="331" spans="1:19" x14ac:dyDescent="0.2">
      <c r="A331" s="678" t="s">
        <v>3486</v>
      </c>
      <c r="B331" s="679" t="s">
        <v>3486</v>
      </c>
      <c r="C331" s="666" t="s">
        <v>15629</v>
      </c>
      <c r="D331" s="666" t="s">
        <v>15594</v>
      </c>
      <c r="E331" s="666" t="s">
        <v>15388</v>
      </c>
      <c r="F331" s="666"/>
      <c r="L331" s="667">
        <v>336</v>
      </c>
      <c r="M331" s="658" t="s">
        <v>14702</v>
      </c>
      <c r="N331" s="658" t="s">
        <v>3486</v>
      </c>
      <c r="P331" s="658" t="s">
        <v>14703</v>
      </c>
      <c r="Q331" s="666" t="s">
        <v>15277</v>
      </c>
      <c r="R331" s="671" t="e">
        <f t="shared" si="10"/>
        <v>#DIV/0!</v>
      </c>
      <c r="S331" s="680" t="e">
        <f t="shared" si="11"/>
        <v>#DIV/0!</v>
      </c>
    </row>
    <row r="332" spans="1:19" x14ac:dyDescent="0.2">
      <c r="A332" s="678" t="s">
        <v>3486</v>
      </c>
      <c r="B332" s="679" t="s">
        <v>3486</v>
      </c>
      <c r="C332" s="666" t="s">
        <v>15629</v>
      </c>
      <c r="D332" s="666" t="s">
        <v>15594</v>
      </c>
      <c r="E332" s="666" t="s">
        <v>15389</v>
      </c>
      <c r="F332" s="666"/>
      <c r="L332" s="658">
        <v>337</v>
      </c>
      <c r="M332" s="658" t="s">
        <v>14702</v>
      </c>
      <c r="N332" s="658" t="s">
        <v>3486</v>
      </c>
      <c r="P332" s="658" t="s">
        <v>14703</v>
      </c>
      <c r="Q332" s="666" t="s">
        <v>15323</v>
      </c>
      <c r="R332" s="671" t="e">
        <f t="shared" si="10"/>
        <v>#DIV/0!</v>
      </c>
      <c r="S332" s="680" t="e">
        <f t="shared" si="11"/>
        <v>#DIV/0!</v>
      </c>
    </row>
    <row r="333" spans="1:19" x14ac:dyDescent="0.2">
      <c r="A333" s="678" t="s">
        <v>3486</v>
      </c>
      <c r="B333" s="679" t="s">
        <v>3486</v>
      </c>
      <c r="C333" s="666" t="s">
        <v>15629</v>
      </c>
      <c r="D333" s="666" t="s">
        <v>15594</v>
      </c>
      <c r="E333" s="666" t="s">
        <v>15390</v>
      </c>
      <c r="F333" s="666"/>
      <c r="L333" s="667">
        <v>338</v>
      </c>
      <c r="M333" s="658" t="s">
        <v>14702</v>
      </c>
      <c r="N333" s="658" t="s">
        <v>3486</v>
      </c>
      <c r="P333" s="658" t="s">
        <v>14703</v>
      </c>
      <c r="Q333" s="666"/>
      <c r="R333" s="671" t="e">
        <f t="shared" si="10"/>
        <v>#DIV/0!</v>
      </c>
      <c r="S333" s="680" t="e">
        <f t="shared" si="11"/>
        <v>#DIV/0!</v>
      </c>
    </row>
    <row r="334" spans="1:19" x14ac:dyDescent="0.2">
      <c r="A334" s="678" t="s">
        <v>3486</v>
      </c>
      <c r="B334" s="679" t="s">
        <v>3486</v>
      </c>
      <c r="C334" s="666" t="s">
        <v>15629</v>
      </c>
      <c r="D334" s="666" t="s">
        <v>15595</v>
      </c>
      <c r="E334" s="666" t="s">
        <v>15391</v>
      </c>
      <c r="F334" s="666"/>
      <c r="L334" s="658">
        <v>339</v>
      </c>
      <c r="M334" s="658" t="s">
        <v>14702</v>
      </c>
      <c r="N334" s="658" t="s">
        <v>3486</v>
      </c>
      <c r="P334" s="658" t="s">
        <v>14703</v>
      </c>
      <c r="Q334" s="666"/>
      <c r="R334" s="671" t="e">
        <f t="shared" si="10"/>
        <v>#DIV/0!</v>
      </c>
      <c r="S334" s="680" t="e">
        <f t="shared" si="11"/>
        <v>#DIV/0!</v>
      </c>
    </row>
    <row r="335" spans="1:19" x14ac:dyDescent="0.2">
      <c r="A335" s="678" t="s">
        <v>3486</v>
      </c>
      <c r="B335" s="679" t="s">
        <v>3486</v>
      </c>
      <c r="C335" s="666" t="s">
        <v>15629</v>
      </c>
      <c r="D335" s="666" t="s">
        <v>15595</v>
      </c>
      <c r="E335" s="666" t="s">
        <v>15392</v>
      </c>
      <c r="F335" s="666"/>
      <c r="L335" s="667">
        <v>340</v>
      </c>
      <c r="M335" s="658" t="s">
        <v>14702</v>
      </c>
      <c r="N335" s="658" t="s">
        <v>3486</v>
      </c>
      <c r="P335" s="658" t="s">
        <v>14703</v>
      </c>
      <c r="Q335" s="666"/>
      <c r="R335" s="671" t="e">
        <f t="shared" si="10"/>
        <v>#DIV/0!</v>
      </c>
      <c r="S335" s="680" t="e">
        <f t="shared" si="11"/>
        <v>#DIV/0!</v>
      </c>
    </row>
    <row r="336" spans="1:19" x14ac:dyDescent="0.2">
      <c r="A336" s="678" t="s">
        <v>3486</v>
      </c>
      <c r="B336" s="679" t="s">
        <v>3486</v>
      </c>
      <c r="C336" s="666" t="s">
        <v>15629</v>
      </c>
      <c r="D336" s="666" t="s">
        <v>15595</v>
      </c>
      <c r="E336" s="666" t="s">
        <v>15393</v>
      </c>
      <c r="F336" s="666"/>
      <c r="L336" s="658">
        <v>341</v>
      </c>
      <c r="M336" s="658" t="s">
        <v>14702</v>
      </c>
      <c r="N336" s="658" t="s">
        <v>3486</v>
      </c>
      <c r="P336" s="658" t="s">
        <v>14703</v>
      </c>
      <c r="Q336" s="666" t="s">
        <v>14867</v>
      </c>
      <c r="R336" s="671" t="e">
        <f t="shared" si="10"/>
        <v>#DIV/0!</v>
      </c>
      <c r="S336" s="680" t="e">
        <f t="shared" si="11"/>
        <v>#DIV/0!</v>
      </c>
    </row>
    <row r="337" spans="1:19" x14ac:dyDescent="0.2">
      <c r="A337" s="678" t="s">
        <v>3486</v>
      </c>
      <c r="B337" s="679" t="s">
        <v>3486</v>
      </c>
      <c r="C337" s="666" t="s">
        <v>15629</v>
      </c>
      <c r="D337" s="666" t="s">
        <v>15595</v>
      </c>
      <c r="E337" s="666" t="s">
        <v>15394</v>
      </c>
      <c r="F337" s="666"/>
      <c r="L337" s="667">
        <v>342</v>
      </c>
      <c r="M337" s="658" t="s">
        <v>14702</v>
      </c>
      <c r="N337" s="658" t="s">
        <v>3486</v>
      </c>
      <c r="P337" s="658" t="s">
        <v>14703</v>
      </c>
      <c r="Q337" s="666"/>
      <c r="R337" s="671" t="e">
        <f t="shared" si="10"/>
        <v>#DIV/0!</v>
      </c>
      <c r="S337" s="680" t="e">
        <f t="shared" si="11"/>
        <v>#DIV/0!</v>
      </c>
    </row>
    <row r="338" spans="1:19" x14ac:dyDescent="0.2">
      <c r="A338" s="678" t="s">
        <v>3486</v>
      </c>
      <c r="B338" s="679" t="s">
        <v>3486</v>
      </c>
      <c r="C338" s="666" t="s">
        <v>15629</v>
      </c>
      <c r="D338" s="666" t="s">
        <v>15595</v>
      </c>
      <c r="E338" s="666" t="s">
        <v>15395</v>
      </c>
      <c r="F338" s="666"/>
      <c r="L338" s="658">
        <v>343</v>
      </c>
      <c r="M338" s="658" t="s">
        <v>14702</v>
      </c>
      <c r="N338" s="658" t="s">
        <v>3486</v>
      </c>
      <c r="P338" s="658" t="s">
        <v>14703</v>
      </c>
      <c r="Q338" s="666"/>
      <c r="R338" s="671" t="e">
        <f t="shared" si="10"/>
        <v>#DIV/0!</v>
      </c>
      <c r="S338" s="680" t="e">
        <f t="shared" si="11"/>
        <v>#DIV/0!</v>
      </c>
    </row>
    <row r="339" spans="1:19" x14ac:dyDescent="0.2">
      <c r="A339" s="678" t="s">
        <v>3486</v>
      </c>
      <c r="B339" s="679" t="s">
        <v>3486</v>
      </c>
      <c r="C339" s="666" t="s">
        <v>15629</v>
      </c>
      <c r="D339" s="666" t="s">
        <v>15596</v>
      </c>
      <c r="E339" s="666" t="s">
        <v>15396</v>
      </c>
      <c r="F339" s="666"/>
      <c r="L339" s="667">
        <v>344</v>
      </c>
      <c r="M339" s="658" t="s">
        <v>14702</v>
      </c>
      <c r="N339" s="658" t="s">
        <v>3486</v>
      </c>
      <c r="P339" s="658" t="s">
        <v>14703</v>
      </c>
      <c r="Q339" s="666"/>
      <c r="R339" s="671" t="e">
        <f t="shared" si="10"/>
        <v>#DIV/0!</v>
      </c>
      <c r="S339" s="680" t="e">
        <f t="shared" si="11"/>
        <v>#DIV/0!</v>
      </c>
    </row>
    <row r="340" spans="1:19" x14ac:dyDescent="0.2">
      <c r="A340" s="678" t="s">
        <v>3486</v>
      </c>
      <c r="B340" s="679" t="s">
        <v>3486</v>
      </c>
      <c r="C340" s="666" t="s">
        <v>15629</v>
      </c>
      <c r="D340" s="666" t="s">
        <v>15596</v>
      </c>
      <c r="E340" s="666" t="s">
        <v>15397</v>
      </c>
      <c r="F340" s="666"/>
      <c r="L340" s="658">
        <v>345</v>
      </c>
      <c r="M340" s="658" t="s">
        <v>14702</v>
      </c>
      <c r="N340" s="658" t="s">
        <v>3486</v>
      </c>
      <c r="P340" s="658" t="s">
        <v>14703</v>
      </c>
      <c r="Q340" s="666"/>
      <c r="R340" s="671" t="e">
        <f t="shared" si="10"/>
        <v>#DIV/0!</v>
      </c>
      <c r="S340" s="680" t="e">
        <f t="shared" si="11"/>
        <v>#DIV/0!</v>
      </c>
    </row>
    <row r="341" spans="1:19" x14ac:dyDescent="0.2">
      <c r="A341" s="678" t="s">
        <v>3486</v>
      </c>
      <c r="B341" s="679" t="s">
        <v>3486</v>
      </c>
      <c r="C341" s="666" t="s">
        <v>15629</v>
      </c>
      <c r="D341" s="666" t="s">
        <v>15596</v>
      </c>
      <c r="E341" s="666" t="s">
        <v>15398</v>
      </c>
      <c r="F341" s="666"/>
      <c r="L341" s="667">
        <v>346</v>
      </c>
      <c r="M341" s="658" t="s">
        <v>14702</v>
      </c>
      <c r="N341" s="658" t="s">
        <v>3486</v>
      </c>
      <c r="P341" s="658" t="s">
        <v>14703</v>
      </c>
      <c r="Q341" s="666"/>
      <c r="R341" s="671" t="e">
        <f t="shared" si="10"/>
        <v>#DIV/0!</v>
      </c>
      <c r="S341" s="680" t="e">
        <f t="shared" si="11"/>
        <v>#DIV/0!</v>
      </c>
    </row>
    <row r="342" spans="1:19" x14ac:dyDescent="0.2">
      <c r="A342" s="678" t="s">
        <v>3486</v>
      </c>
      <c r="B342" s="679" t="s">
        <v>3486</v>
      </c>
      <c r="C342" s="666" t="s">
        <v>15629</v>
      </c>
      <c r="D342" s="666" t="s">
        <v>15596</v>
      </c>
      <c r="E342" s="666" t="s">
        <v>15399</v>
      </c>
      <c r="F342" s="666"/>
      <c r="L342" s="658">
        <v>347</v>
      </c>
      <c r="M342" s="658" t="s">
        <v>14702</v>
      </c>
      <c r="N342" s="658" t="s">
        <v>3486</v>
      </c>
      <c r="P342" s="658" t="s">
        <v>14703</v>
      </c>
      <c r="Q342" s="666" t="s">
        <v>14744</v>
      </c>
      <c r="R342" s="671" t="e">
        <f t="shared" si="10"/>
        <v>#DIV/0!</v>
      </c>
      <c r="S342" s="680" t="e">
        <f t="shared" si="11"/>
        <v>#DIV/0!</v>
      </c>
    </row>
    <row r="343" spans="1:19" x14ac:dyDescent="0.2">
      <c r="A343" s="678" t="s">
        <v>3486</v>
      </c>
      <c r="B343" s="679" t="s">
        <v>3486</v>
      </c>
      <c r="C343" s="666" t="s">
        <v>15629</v>
      </c>
      <c r="D343" s="666" t="s">
        <v>15596</v>
      </c>
      <c r="E343" s="666" t="s">
        <v>15400</v>
      </c>
      <c r="F343" s="666"/>
      <c r="L343" s="667">
        <v>348</v>
      </c>
      <c r="M343" s="658" t="s">
        <v>14702</v>
      </c>
      <c r="N343" s="658" t="s">
        <v>3486</v>
      </c>
      <c r="P343" s="658" t="s">
        <v>14703</v>
      </c>
      <c r="Q343" s="666" t="s">
        <v>15293</v>
      </c>
      <c r="R343" s="671" t="e">
        <f t="shared" si="10"/>
        <v>#DIV/0!</v>
      </c>
      <c r="S343" s="680" t="e">
        <f t="shared" si="11"/>
        <v>#DIV/0!</v>
      </c>
    </row>
    <row r="344" spans="1:19" x14ac:dyDescent="0.2">
      <c r="A344" s="678" t="s">
        <v>3486</v>
      </c>
      <c r="B344" s="679" t="s">
        <v>3486</v>
      </c>
      <c r="C344" s="666" t="s">
        <v>15629</v>
      </c>
      <c r="D344" s="666" t="s">
        <v>15597</v>
      </c>
      <c r="E344" s="666" t="s">
        <v>15401</v>
      </c>
      <c r="F344" s="666"/>
      <c r="L344" s="658">
        <v>349</v>
      </c>
      <c r="M344" s="658" t="s">
        <v>14702</v>
      </c>
      <c r="N344" s="658" t="s">
        <v>3486</v>
      </c>
      <c r="P344" s="658" t="s">
        <v>14703</v>
      </c>
      <c r="Q344" s="666"/>
      <c r="R344" s="671" t="e">
        <f t="shared" si="10"/>
        <v>#DIV/0!</v>
      </c>
      <c r="S344" s="680" t="e">
        <f t="shared" si="11"/>
        <v>#DIV/0!</v>
      </c>
    </row>
    <row r="345" spans="1:19" x14ac:dyDescent="0.2">
      <c r="A345" s="678" t="s">
        <v>3486</v>
      </c>
      <c r="B345" s="679" t="s">
        <v>3486</v>
      </c>
      <c r="C345" s="666" t="s">
        <v>15629</v>
      </c>
      <c r="D345" s="666" t="s">
        <v>15597</v>
      </c>
      <c r="E345" s="666" t="s">
        <v>15402</v>
      </c>
      <c r="F345" s="666"/>
      <c r="L345" s="667">
        <v>350</v>
      </c>
      <c r="M345" s="658" t="s">
        <v>14702</v>
      </c>
      <c r="N345" s="658" t="s">
        <v>3486</v>
      </c>
      <c r="P345" s="658" t="s">
        <v>14703</v>
      </c>
      <c r="Q345" s="666" t="s">
        <v>15360</v>
      </c>
      <c r="R345" s="671" t="e">
        <f t="shared" si="10"/>
        <v>#DIV/0!</v>
      </c>
      <c r="S345" s="680" t="e">
        <f t="shared" si="11"/>
        <v>#DIV/0!</v>
      </c>
    </row>
    <row r="346" spans="1:19" x14ac:dyDescent="0.2">
      <c r="A346" s="678" t="s">
        <v>3486</v>
      </c>
      <c r="B346" s="679" t="s">
        <v>3486</v>
      </c>
      <c r="C346" s="666" t="s">
        <v>15629</v>
      </c>
      <c r="D346" s="666" t="s">
        <v>15597</v>
      </c>
      <c r="E346" s="666" t="s">
        <v>15403</v>
      </c>
      <c r="F346" s="666"/>
      <c r="L346" s="658">
        <v>351</v>
      </c>
      <c r="M346" s="658" t="s">
        <v>14702</v>
      </c>
      <c r="N346" s="658" t="s">
        <v>3486</v>
      </c>
      <c r="P346" s="658" t="s">
        <v>14703</v>
      </c>
      <c r="Q346" s="666"/>
      <c r="R346" s="671" t="e">
        <f t="shared" si="10"/>
        <v>#DIV/0!</v>
      </c>
      <c r="S346" s="680" t="e">
        <f t="shared" si="11"/>
        <v>#DIV/0!</v>
      </c>
    </row>
    <row r="347" spans="1:19" x14ac:dyDescent="0.2">
      <c r="A347" s="678" t="s">
        <v>3486</v>
      </c>
      <c r="B347" s="679" t="s">
        <v>3486</v>
      </c>
      <c r="C347" s="666" t="s">
        <v>15629</v>
      </c>
      <c r="D347" s="666" t="s">
        <v>15598</v>
      </c>
      <c r="E347" s="666" t="s">
        <v>15404</v>
      </c>
      <c r="F347" s="666"/>
      <c r="L347" s="667">
        <v>352</v>
      </c>
      <c r="M347" s="658" t="s">
        <v>14702</v>
      </c>
      <c r="N347" s="658" t="s">
        <v>3486</v>
      </c>
      <c r="P347" s="658" t="s">
        <v>14703</v>
      </c>
      <c r="Q347" s="666"/>
      <c r="R347" s="671" t="e">
        <f t="shared" si="10"/>
        <v>#DIV/0!</v>
      </c>
      <c r="S347" s="680" t="e">
        <f t="shared" si="11"/>
        <v>#DIV/0!</v>
      </c>
    </row>
    <row r="348" spans="1:19" x14ac:dyDescent="0.2">
      <c r="A348" s="678" t="s">
        <v>3486</v>
      </c>
      <c r="B348" s="679" t="s">
        <v>3486</v>
      </c>
      <c r="C348" s="666" t="s">
        <v>15629</v>
      </c>
      <c r="D348" s="666" t="s">
        <v>15598</v>
      </c>
      <c r="E348" s="666" t="s">
        <v>15405</v>
      </c>
      <c r="F348" s="666"/>
      <c r="L348" s="658">
        <v>353</v>
      </c>
      <c r="M348" s="658" t="s">
        <v>14702</v>
      </c>
      <c r="N348" s="658" t="s">
        <v>3486</v>
      </c>
      <c r="P348" s="658" t="s">
        <v>14703</v>
      </c>
      <c r="Q348" s="666" t="s">
        <v>15406</v>
      </c>
      <c r="R348" s="671" t="e">
        <f t="shared" si="10"/>
        <v>#DIV/0!</v>
      </c>
      <c r="S348" s="680" t="e">
        <f t="shared" si="11"/>
        <v>#DIV/0!</v>
      </c>
    </row>
    <row r="349" spans="1:19" x14ac:dyDescent="0.2">
      <c r="A349" s="678" t="s">
        <v>3486</v>
      </c>
      <c r="B349" s="679" t="s">
        <v>3486</v>
      </c>
      <c r="C349" s="666" t="s">
        <v>15629</v>
      </c>
      <c r="D349" s="666" t="s">
        <v>15598</v>
      </c>
      <c r="E349" s="666" t="s">
        <v>15407</v>
      </c>
      <c r="F349" s="666"/>
      <c r="L349" s="667">
        <v>354</v>
      </c>
      <c r="M349" s="658" t="s">
        <v>14702</v>
      </c>
      <c r="N349" s="658" t="s">
        <v>3486</v>
      </c>
      <c r="P349" s="658" t="s">
        <v>14703</v>
      </c>
      <c r="Q349" s="666"/>
      <c r="R349" s="671" t="e">
        <f t="shared" si="10"/>
        <v>#DIV/0!</v>
      </c>
      <c r="S349" s="680" t="e">
        <f t="shared" si="11"/>
        <v>#DIV/0!</v>
      </c>
    </row>
    <row r="350" spans="1:19" x14ac:dyDescent="0.2">
      <c r="A350" s="678" t="s">
        <v>3486</v>
      </c>
      <c r="B350" s="679" t="s">
        <v>3486</v>
      </c>
      <c r="C350" s="666" t="s">
        <v>15629</v>
      </c>
      <c r="D350" s="666" t="s">
        <v>15598</v>
      </c>
      <c r="E350" s="666" t="s">
        <v>15408</v>
      </c>
      <c r="F350" s="666"/>
      <c r="L350" s="658">
        <v>355</v>
      </c>
      <c r="M350" s="658" t="s">
        <v>14702</v>
      </c>
      <c r="N350" s="658" t="s">
        <v>3486</v>
      </c>
      <c r="P350" s="658" t="s">
        <v>14703</v>
      </c>
      <c r="Q350" s="666" t="s">
        <v>15323</v>
      </c>
      <c r="R350" s="671" t="e">
        <f t="shared" si="10"/>
        <v>#DIV/0!</v>
      </c>
      <c r="S350" s="680" t="e">
        <f t="shared" si="11"/>
        <v>#DIV/0!</v>
      </c>
    </row>
    <row r="351" spans="1:19" x14ac:dyDescent="0.2">
      <c r="A351" s="678" t="s">
        <v>3486</v>
      </c>
      <c r="B351" s="679" t="s">
        <v>3486</v>
      </c>
      <c r="C351" s="666" t="s">
        <v>15629</v>
      </c>
      <c r="D351" s="666" t="s">
        <v>15598</v>
      </c>
      <c r="E351" s="666" t="s">
        <v>15409</v>
      </c>
      <c r="F351" s="666"/>
      <c r="L351" s="667">
        <v>356</v>
      </c>
      <c r="M351" s="658" t="s">
        <v>14702</v>
      </c>
      <c r="N351" s="658" t="s">
        <v>3486</v>
      </c>
      <c r="P351" s="658" t="s">
        <v>14703</v>
      </c>
      <c r="Q351" s="666"/>
      <c r="R351" s="671" t="e">
        <f t="shared" si="10"/>
        <v>#DIV/0!</v>
      </c>
      <c r="S351" s="680" t="e">
        <f t="shared" si="11"/>
        <v>#DIV/0!</v>
      </c>
    </row>
    <row r="352" spans="1:19" x14ac:dyDescent="0.2">
      <c r="A352" s="678" t="s">
        <v>3486</v>
      </c>
      <c r="B352" s="679" t="s">
        <v>3486</v>
      </c>
      <c r="C352" s="666" t="s">
        <v>15629</v>
      </c>
      <c r="D352" s="666" t="s">
        <v>15599</v>
      </c>
      <c r="E352" s="666" t="s">
        <v>15410</v>
      </c>
      <c r="F352" s="666"/>
      <c r="L352" s="658">
        <v>357</v>
      </c>
      <c r="M352" s="658" t="s">
        <v>14702</v>
      </c>
      <c r="N352" s="658" t="s">
        <v>3486</v>
      </c>
      <c r="P352" s="658" t="s">
        <v>14703</v>
      </c>
      <c r="Q352" s="666"/>
      <c r="R352" s="671" t="e">
        <f t="shared" si="10"/>
        <v>#DIV/0!</v>
      </c>
      <c r="S352" s="680" t="e">
        <f t="shared" si="11"/>
        <v>#DIV/0!</v>
      </c>
    </row>
    <row r="353" spans="1:19" x14ac:dyDescent="0.2">
      <c r="A353" s="678" t="s">
        <v>3486</v>
      </c>
      <c r="B353" s="679" t="s">
        <v>3486</v>
      </c>
      <c r="C353" s="666" t="s">
        <v>15629</v>
      </c>
      <c r="D353" s="666" t="s">
        <v>15599</v>
      </c>
      <c r="E353" s="666" t="s">
        <v>15411</v>
      </c>
      <c r="F353" s="666"/>
      <c r="L353" s="667">
        <v>358</v>
      </c>
      <c r="M353" s="658" t="s">
        <v>14702</v>
      </c>
      <c r="N353" s="658" t="s">
        <v>3486</v>
      </c>
      <c r="P353" s="658" t="s">
        <v>14703</v>
      </c>
      <c r="Q353" s="666"/>
      <c r="R353" s="671" t="e">
        <f t="shared" si="10"/>
        <v>#DIV/0!</v>
      </c>
      <c r="S353" s="680" t="e">
        <f t="shared" si="11"/>
        <v>#DIV/0!</v>
      </c>
    </row>
    <row r="354" spans="1:19" x14ac:dyDescent="0.2">
      <c r="A354" s="678" t="s">
        <v>3486</v>
      </c>
      <c r="B354" s="679" t="s">
        <v>3486</v>
      </c>
      <c r="C354" s="666" t="s">
        <v>15629</v>
      </c>
      <c r="D354" s="666" t="s">
        <v>15599</v>
      </c>
      <c r="E354" s="666" t="s">
        <v>15412</v>
      </c>
      <c r="F354" s="666"/>
      <c r="L354" s="658">
        <v>359</v>
      </c>
      <c r="M354" s="658" t="s">
        <v>14702</v>
      </c>
      <c r="N354" s="658" t="s">
        <v>3486</v>
      </c>
      <c r="P354" s="658" t="s">
        <v>14703</v>
      </c>
      <c r="Q354" s="666"/>
      <c r="R354" s="671" t="e">
        <f t="shared" si="10"/>
        <v>#DIV/0!</v>
      </c>
      <c r="S354" s="680" t="e">
        <f t="shared" si="11"/>
        <v>#DIV/0!</v>
      </c>
    </row>
    <row r="355" spans="1:19" x14ac:dyDescent="0.2">
      <c r="A355" s="678" t="s">
        <v>3486</v>
      </c>
      <c r="B355" s="679" t="s">
        <v>3486</v>
      </c>
      <c r="C355" s="666" t="s">
        <v>15629</v>
      </c>
      <c r="D355" s="666" t="s">
        <v>15600</v>
      </c>
      <c r="E355" s="666" t="s">
        <v>15413</v>
      </c>
      <c r="F355" s="666"/>
      <c r="L355" s="667">
        <v>360</v>
      </c>
      <c r="M355" s="658" t="s">
        <v>14702</v>
      </c>
      <c r="N355" s="658" t="s">
        <v>3486</v>
      </c>
      <c r="P355" s="658" t="s">
        <v>14703</v>
      </c>
      <c r="Q355" s="666" t="s">
        <v>15406</v>
      </c>
      <c r="R355" s="671" t="e">
        <f t="shared" si="10"/>
        <v>#DIV/0!</v>
      </c>
      <c r="S355" s="680" t="e">
        <f t="shared" si="11"/>
        <v>#DIV/0!</v>
      </c>
    </row>
    <row r="356" spans="1:19" x14ac:dyDescent="0.2">
      <c r="A356" s="678" t="s">
        <v>3486</v>
      </c>
      <c r="B356" s="679" t="s">
        <v>3486</v>
      </c>
      <c r="C356" s="666" t="s">
        <v>15629</v>
      </c>
      <c r="D356" s="666" t="s">
        <v>15600</v>
      </c>
      <c r="E356" s="666" t="s">
        <v>15414</v>
      </c>
      <c r="F356" s="666"/>
      <c r="L356" s="658">
        <v>361</v>
      </c>
      <c r="M356" s="658" t="s">
        <v>14702</v>
      </c>
      <c r="N356" s="658" t="s">
        <v>3486</v>
      </c>
      <c r="P356" s="658" t="s">
        <v>14703</v>
      </c>
      <c r="Q356" s="666"/>
      <c r="R356" s="671" t="e">
        <f t="shared" si="10"/>
        <v>#DIV/0!</v>
      </c>
      <c r="S356" s="680" t="e">
        <f t="shared" si="11"/>
        <v>#DIV/0!</v>
      </c>
    </row>
    <row r="357" spans="1:19" x14ac:dyDescent="0.2">
      <c r="A357" s="678" t="s">
        <v>3486</v>
      </c>
      <c r="B357" s="679" t="s">
        <v>3486</v>
      </c>
      <c r="C357" s="666" t="s">
        <v>15629</v>
      </c>
      <c r="D357" s="666" t="s">
        <v>15600</v>
      </c>
      <c r="E357" s="666" t="s">
        <v>15415</v>
      </c>
      <c r="F357" s="666"/>
      <c r="L357" s="667">
        <v>362</v>
      </c>
      <c r="M357" s="658" t="s">
        <v>14702</v>
      </c>
      <c r="N357" s="658" t="s">
        <v>3486</v>
      </c>
      <c r="P357" s="658" t="s">
        <v>14703</v>
      </c>
      <c r="Q357" s="666" t="s">
        <v>15416</v>
      </c>
      <c r="R357" s="671" t="e">
        <f t="shared" si="10"/>
        <v>#DIV/0!</v>
      </c>
      <c r="S357" s="680" t="e">
        <f t="shared" si="11"/>
        <v>#DIV/0!</v>
      </c>
    </row>
    <row r="358" spans="1:19" x14ac:dyDescent="0.2">
      <c r="A358" s="678" t="s">
        <v>3486</v>
      </c>
      <c r="B358" s="679" t="s">
        <v>3486</v>
      </c>
      <c r="C358" s="666" t="s">
        <v>15629</v>
      </c>
      <c r="D358" s="666" t="s">
        <v>15600</v>
      </c>
      <c r="E358" s="666" t="s">
        <v>15417</v>
      </c>
      <c r="F358" s="666"/>
      <c r="L358" s="658">
        <v>363</v>
      </c>
      <c r="M358" s="658" t="s">
        <v>14702</v>
      </c>
      <c r="N358" s="658" t="s">
        <v>3486</v>
      </c>
      <c r="P358" s="658" t="s">
        <v>14703</v>
      </c>
      <c r="Q358" s="666"/>
      <c r="R358" s="671" t="e">
        <f t="shared" si="10"/>
        <v>#DIV/0!</v>
      </c>
      <c r="S358" s="680" t="e">
        <f t="shared" si="11"/>
        <v>#DIV/0!</v>
      </c>
    </row>
    <row r="359" spans="1:19" x14ac:dyDescent="0.2">
      <c r="A359" s="678" t="s">
        <v>3486</v>
      </c>
      <c r="B359" s="679" t="s">
        <v>3486</v>
      </c>
      <c r="C359" s="666" t="s">
        <v>15629</v>
      </c>
      <c r="D359" s="666" t="s">
        <v>15600</v>
      </c>
      <c r="E359" s="666" t="s">
        <v>15418</v>
      </c>
      <c r="F359" s="666"/>
      <c r="L359" s="667">
        <v>364</v>
      </c>
      <c r="M359" s="658" t="s">
        <v>14702</v>
      </c>
      <c r="N359" s="658" t="s">
        <v>3486</v>
      </c>
      <c r="P359" s="658" t="s">
        <v>14703</v>
      </c>
      <c r="Q359" s="666"/>
      <c r="R359" s="671" t="e">
        <f t="shared" si="10"/>
        <v>#DIV/0!</v>
      </c>
      <c r="S359" s="680" t="e">
        <f t="shared" si="11"/>
        <v>#DIV/0!</v>
      </c>
    </row>
    <row r="360" spans="1:19" x14ac:dyDescent="0.2">
      <c r="A360" s="678" t="s">
        <v>3486</v>
      </c>
      <c r="B360" s="679" t="s">
        <v>3486</v>
      </c>
      <c r="C360" s="666" t="s">
        <v>15629</v>
      </c>
      <c r="D360" s="666" t="s">
        <v>15600</v>
      </c>
      <c r="E360" s="666" t="s">
        <v>15419</v>
      </c>
      <c r="F360" s="666"/>
      <c r="L360" s="658">
        <v>365</v>
      </c>
      <c r="M360" s="658" t="s">
        <v>14702</v>
      </c>
      <c r="N360" s="658" t="s">
        <v>3486</v>
      </c>
      <c r="P360" s="658" t="s">
        <v>14703</v>
      </c>
      <c r="Q360" s="666"/>
      <c r="R360" s="671" t="e">
        <f t="shared" si="10"/>
        <v>#DIV/0!</v>
      </c>
      <c r="S360" s="680" t="e">
        <f t="shared" si="11"/>
        <v>#DIV/0!</v>
      </c>
    </row>
    <row r="361" spans="1:19" ht="30" x14ac:dyDescent="0.2">
      <c r="A361" s="678" t="s">
        <v>3486</v>
      </c>
      <c r="B361" s="679" t="s">
        <v>3486</v>
      </c>
      <c r="C361" s="666" t="s">
        <v>15629</v>
      </c>
      <c r="D361" s="666" t="s">
        <v>15601</v>
      </c>
      <c r="E361" s="666" t="s">
        <v>15420</v>
      </c>
      <c r="F361" s="666"/>
      <c r="L361" s="667">
        <v>366</v>
      </c>
      <c r="M361" s="658" t="s">
        <v>14702</v>
      </c>
      <c r="N361" s="658" t="s">
        <v>3486</v>
      </c>
      <c r="P361" s="658" t="s">
        <v>14703</v>
      </c>
      <c r="Q361" s="666"/>
      <c r="R361" s="671" t="e">
        <f t="shared" si="10"/>
        <v>#DIV/0!</v>
      </c>
      <c r="S361" s="680" t="e">
        <f t="shared" si="11"/>
        <v>#DIV/0!</v>
      </c>
    </row>
    <row r="362" spans="1:19" x14ac:dyDescent="0.2">
      <c r="A362" s="678" t="s">
        <v>3486</v>
      </c>
      <c r="B362" s="679" t="s">
        <v>3486</v>
      </c>
      <c r="C362" s="666" t="s">
        <v>15629</v>
      </c>
      <c r="D362" s="666" t="s">
        <v>15601</v>
      </c>
      <c r="E362" s="666" t="s">
        <v>15421</v>
      </c>
      <c r="F362" s="666"/>
      <c r="L362" s="658">
        <v>367</v>
      </c>
      <c r="M362" s="658" t="s">
        <v>14702</v>
      </c>
      <c r="N362" s="658" t="s">
        <v>3486</v>
      </c>
      <c r="P362" s="658" t="s">
        <v>14703</v>
      </c>
      <c r="Q362" s="666"/>
      <c r="R362" s="671" t="e">
        <f t="shared" si="10"/>
        <v>#DIV/0!</v>
      </c>
      <c r="S362" s="680" t="e">
        <f t="shared" si="11"/>
        <v>#DIV/0!</v>
      </c>
    </row>
    <row r="363" spans="1:19" x14ac:dyDescent="0.2">
      <c r="A363" s="678" t="s">
        <v>3486</v>
      </c>
      <c r="B363" s="679" t="s">
        <v>3486</v>
      </c>
      <c r="C363" s="666" t="s">
        <v>15629</v>
      </c>
      <c r="D363" s="666" t="s">
        <v>15601</v>
      </c>
      <c r="E363" s="666" t="s">
        <v>15422</v>
      </c>
      <c r="F363" s="666"/>
      <c r="L363" s="667">
        <v>368</v>
      </c>
      <c r="M363" s="658" t="s">
        <v>14702</v>
      </c>
      <c r="N363" s="658" t="s">
        <v>3486</v>
      </c>
      <c r="P363" s="658" t="s">
        <v>14703</v>
      </c>
      <c r="Q363" s="666"/>
      <c r="R363" s="671" t="e">
        <f t="shared" si="10"/>
        <v>#DIV/0!</v>
      </c>
      <c r="S363" s="680" t="e">
        <f t="shared" si="11"/>
        <v>#DIV/0!</v>
      </c>
    </row>
    <row r="364" spans="1:19" x14ac:dyDescent="0.2">
      <c r="A364" s="678" t="s">
        <v>3486</v>
      </c>
      <c r="B364" s="679" t="s">
        <v>3486</v>
      </c>
      <c r="C364" s="666" t="s">
        <v>15629</v>
      </c>
      <c r="D364" s="666" t="s">
        <v>15601</v>
      </c>
      <c r="E364" s="666" t="s">
        <v>15423</v>
      </c>
      <c r="F364" s="666"/>
      <c r="L364" s="658">
        <v>369</v>
      </c>
      <c r="M364" s="658" t="s">
        <v>14702</v>
      </c>
      <c r="N364" s="658" t="s">
        <v>3486</v>
      </c>
      <c r="P364" s="658" t="s">
        <v>14703</v>
      </c>
      <c r="Q364" s="666"/>
      <c r="R364" s="671" t="e">
        <f t="shared" si="10"/>
        <v>#DIV/0!</v>
      </c>
      <c r="S364" s="680" t="e">
        <f t="shared" si="11"/>
        <v>#DIV/0!</v>
      </c>
    </row>
    <row r="365" spans="1:19" ht="30" x14ac:dyDescent="0.2">
      <c r="A365" s="678" t="s">
        <v>3486</v>
      </c>
      <c r="B365" s="679" t="s">
        <v>3486</v>
      </c>
      <c r="C365" s="666" t="s">
        <v>15629</v>
      </c>
      <c r="D365" s="666" t="s">
        <v>15601</v>
      </c>
      <c r="E365" s="666" t="s">
        <v>15424</v>
      </c>
      <c r="F365" s="666"/>
      <c r="L365" s="667">
        <v>370</v>
      </c>
      <c r="M365" s="658" t="s">
        <v>14702</v>
      </c>
      <c r="N365" s="658" t="s">
        <v>3486</v>
      </c>
      <c r="P365" s="658" t="s">
        <v>14703</v>
      </c>
      <c r="Q365" s="666" t="s">
        <v>15549</v>
      </c>
      <c r="R365" s="671" t="e">
        <f t="shared" si="10"/>
        <v>#DIV/0!</v>
      </c>
      <c r="S365" s="680" t="e">
        <f t="shared" si="11"/>
        <v>#DIV/0!</v>
      </c>
    </row>
    <row r="366" spans="1:19" ht="30" x14ac:dyDescent="0.2">
      <c r="A366" s="678" t="s">
        <v>3486</v>
      </c>
      <c r="B366" s="679" t="s">
        <v>3486</v>
      </c>
      <c r="C366" s="666" t="s">
        <v>15629</v>
      </c>
      <c r="D366" s="666" t="s">
        <v>15602</v>
      </c>
      <c r="E366" s="666" t="s">
        <v>15425</v>
      </c>
      <c r="F366" s="666"/>
      <c r="L366" s="658">
        <v>371</v>
      </c>
      <c r="M366" s="658" t="s">
        <v>14702</v>
      </c>
      <c r="N366" s="658" t="s">
        <v>3486</v>
      </c>
      <c r="P366" s="658" t="s">
        <v>14703</v>
      </c>
      <c r="Q366" s="666" t="s">
        <v>15406</v>
      </c>
      <c r="R366" s="671" t="e">
        <f t="shared" si="10"/>
        <v>#DIV/0!</v>
      </c>
      <c r="S366" s="680" t="e">
        <f t="shared" si="11"/>
        <v>#DIV/0!</v>
      </c>
    </row>
    <row r="367" spans="1:19" x14ac:dyDescent="0.2">
      <c r="A367" s="678" t="s">
        <v>3486</v>
      </c>
      <c r="B367" s="679" t="s">
        <v>3486</v>
      </c>
      <c r="C367" s="666" t="s">
        <v>15629</v>
      </c>
      <c r="D367" s="666" t="s">
        <v>15602</v>
      </c>
      <c r="E367" s="666" t="s">
        <v>15426</v>
      </c>
      <c r="F367" s="666"/>
      <c r="L367" s="667">
        <v>372</v>
      </c>
      <c r="M367" s="658" t="s">
        <v>14702</v>
      </c>
      <c r="N367" s="658" t="s">
        <v>3486</v>
      </c>
      <c r="P367" s="658" t="s">
        <v>14703</v>
      </c>
      <c r="Q367" s="666"/>
      <c r="R367" s="671" t="e">
        <f t="shared" si="10"/>
        <v>#DIV/0!</v>
      </c>
      <c r="S367" s="680" t="e">
        <f t="shared" si="11"/>
        <v>#DIV/0!</v>
      </c>
    </row>
    <row r="368" spans="1:19" x14ac:dyDescent="0.2">
      <c r="A368" s="678" t="s">
        <v>3486</v>
      </c>
      <c r="B368" s="679" t="s">
        <v>3486</v>
      </c>
      <c r="C368" s="666" t="s">
        <v>15629</v>
      </c>
      <c r="D368" s="666" t="s">
        <v>15602</v>
      </c>
      <c r="E368" s="666" t="s">
        <v>15427</v>
      </c>
      <c r="F368" s="666"/>
      <c r="L368" s="658">
        <v>373</v>
      </c>
      <c r="M368" s="658" t="s">
        <v>14702</v>
      </c>
      <c r="N368" s="658" t="s">
        <v>3486</v>
      </c>
      <c r="P368" s="658" t="s">
        <v>14703</v>
      </c>
      <c r="Q368" s="666"/>
      <c r="R368" s="671" t="e">
        <f t="shared" si="10"/>
        <v>#DIV/0!</v>
      </c>
      <c r="S368" s="680" t="e">
        <f t="shared" si="11"/>
        <v>#DIV/0!</v>
      </c>
    </row>
    <row r="369" spans="1:19" x14ac:dyDescent="0.2">
      <c r="A369" s="678" t="s">
        <v>3486</v>
      </c>
      <c r="B369" s="679" t="s">
        <v>3486</v>
      </c>
      <c r="C369" s="666" t="s">
        <v>15629</v>
      </c>
      <c r="D369" s="666" t="s">
        <v>15602</v>
      </c>
      <c r="E369" s="666" t="s">
        <v>15428</v>
      </c>
      <c r="F369" s="666"/>
      <c r="L369" s="667">
        <v>374</v>
      </c>
      <c r="M369" s="658" t="s">
        <v>14702</v>
      </c>
      <c r="N369" s="658" t="s">
        <v>3486</v>
      </c>
      <c r="P369" s="658" t="s">
        <v>14703</v>
      </c>
      <c r="Q369" s="666"/>
      <c r="R369" s="671" t="e">
        <f t="shared" si="10"/>
        <v>#DIV/0!</v>
      </c>
      <c r="S369" s="680" t="e">
        <f t="shared" si="11"/>
        <v>#DIV/0!</v>
      </c>
    </row>
    <row r="370" spans="1:19" x14ac:dyDescent="0.2">
      <c r="A370" s="678" t="s">
        <v>3486</v>
      </c>
      <c r="B370" s="679" t="s">
        <v>3486</v>
      </c>
      <c r="C370" s="666" t="s">
        <v>15629</v>
      </c>
      <c r="D370" s="666" t="s">
        <v>15602</v>
      </c>
      <c r="E370" s="666" t="s">
        <v>15429</v>
      </c>
      <c r="F370" s="666"/>
      <c r="L370" s="658">
        <v>375</v>
      </c>
      <c r="M370" s="658" t="s">
        <v>14702</v>
      </c>
      <c r="N370" s="658" t="s">
        <v>3486</v>
      </c>
      <c r="P370" s="658" t="s">
        <v>14703</v>
      </c>
      <c r="Q370" s="666"/>
      <c r="R370" s="671" t="e">
        <f t="shared" si="10"/>
        <v>#DIV/0!</v>
      </c>
      <c r="S370" s="680" t="e">
        <f t="shared" si="11"/>
        <v>#DIV/0!</v>
      </c>
    </row>
    <row r="371" spans="1:19" x14ac:dyDescent="0.2">
      <c r="A371" s="678" t="s">
        <v>3486</v>
      </c>
      <c r="B371" s="679" t="s">
        <v>3486</v>
      </c>
      <c r="C371" s="666" t="s">
        <v>15629</v>
      </c>
      <c r="D371" s="666" t="s">
        <v>15602</v>
      </c>
      <c r="E371" s="666" t="s">
        <v>15430</v>
      </c>
      <c r="F371" s="666"/>
      <c r="L371" s="667">
        <v>376</v>
      </c>
      <c r="M371" s="658" t="s">
        <v>14702</v>
      </c>
      <c r="N371" s="658" t="s">
        <v>3486</v>
      </c>
      <c r="P371" s="658" t="s">
        <v>14703</v>
      </c>
      <c r="Q371" s="666"/>
      <c r="R371" s="671" t="e">
        <f t="shared" si="10"/>
        <v>#DIV/0!</v>
      </c>
      <c r="S371" s="680" t="e">
        <f t="shared" si="11"/>
        <v>#DIV/0!</v>
      </c>
    </row>
    <row r="372" spans="1:19" x14ac:dyDescent="0.2">
      <c r="A372" s="678" t="s">
        <v>3486</v>
      </c>
      <c r="B372" s="679" t="s">
        <v>3486</v>
      </c>
      <c r="C372" s="666" t="s">
        <v>15629</v>
      </c>
      <c r="D372" s="666" t="s">
        <v>15603</v>
      </c>
      <c r="E372" s="666" t="s">
        <v>15431</v>
      </c>
      <c r="F372" s="666"/>
      <c r="L372" s="658">
        <v>377</v>
      </c>
      <c r="M372" s="658" t="s">
        <v>14702</v>
      </c>
      <c r="N372" s="658" t="s">
        <v>3486</v>
      </c>
      <c r="P372" s="658" t="s">
        <v>14703</v>
      </c>
      <c r="Q372" s="666"/>
      <c r="R372" s="671" t="e">
        <f t="shared" si="10"/>
        <v>#DIV/0!</v>
      </c>
      <c r="S372" s="680" t="e">
        <f t="shared" si="11"/>
        <v>#DIV/0!</v>
      </c>
    </row>
    <row r="373" spans="1:19" x14ac:dyDescent="0.2">
      <c r="A373" s="678" t="s">
        <v>3486</v>
      </c>
      <c r="B373" s="679" t="s">
        <v>3486</v>
      </c>
      <c r="C373" s="666" t="s">
        <v>15629</v>
      </c>
      <c r="D373" s="666" t="s">
        <v>15603</v>
      </c>
      <c r="E373" s="666" t="s">
        <v>15432</v>
      </c>
      <c r="F373" s="666"/>
      <c r="L373" s="667">
        <v>378</v>
      </c>
      <c r="M373" s="658" t="s">
        <v>14702</v>
      </c>
      <c r="N373" s="658" t="s">
        <v>3486</v>
      </c>
      <c r="P373" s="658" t="s">
        <v>14703</v>
      </c>
      <c r="Q373" s="666"/>
      <c r="R373" s="671" t="e">
        <f t="shared" si="10"/>
        <v>#DIV/0!</v>
      </c>
      <c r="S373" s="680" t="e">
        <f t="shared" si="11"/>
        <v>#DIV/0!</v>
      </c>
    </row>
    <row r="374" spans="1:19" x14ac:dyDescent="0.2">
      <c r="A374" s="678" t="s">
        <v>3486</v>
      </c>
      <c r="B374" s="679" t="s">
        <v>3486</v>
      </c>
      <c r="C374" s="666" t="s">
        <v>15629</v>
      </c>
      <c r="D374" s="666" t="s">
        <v>15603</v>
      </c>
      <c r="E374" s="666" t="s">
        <v>15433</v>
      </c>
      <c r="F374" s="666"/>
      <c r="L374" s="658">
        <v>379</v>
      </c>
      <c r="M374" s="658" t="s">
        <v>14702</v>
      </c>
      <c r="N374" s="658" t="s">
        <v>3486</v>
      </c>
      <c r="P374" s="658" t="s">
        <v>14703</v>
      </c>
      <c r="Q374" s="666" t="s">
        <v>14867</v>
      </c>
      <c r="R374" s="671" t="e">
        <f t="shared" si="10"/>
        <v>#DIV/0!</v>
      </c>
      <c r="S374" s="680" t="e">
        <f t="shared" si="11"/>
        <v>#DIV/0!</v>
      </c>
    </row>
    <row r="375" spans="1:19" x14ac:dyDescent="0.2">
      <c r="A375" s="678" t="s">
        <v>3486</v>
      </c>
      <c r="B375" s="679" t="s">
        <v>3486</v>
      </c>
      <c r="C375" s="666" t="s">
        <v>15629</v>
      </c>
      <c r="D375" s="666" t="s">
        <v>15604</v>
      </c>
      <c r="E375" s="666" t="s">
        <v>15434</v>
      </c>
      <c r="F375" s="666"/>
      <c r="L375" s="667">
        <v>380</v>
      </c>
      <c r="M375" s="658" t="s">
        <v>14702</v>
      </c>
      <c r="N375" s="658" t="s">
        <v>3486</v>
      </c>
      <c r="P375" s="658" t="s">
        <v>14703</v>
      </c>
      <c r="Q375" s="666" t="s">
        <v>15406</v>
      </c>
      <c r="R375" s="671" t="e">
        <f t="shared" si="10"/>
        <v>#DIV/0!</v>
      </c>
      <c r="S375" s="680" t="e">
        <f t="shared" si="11"/>
        <v>#DIV/0!</v>
      </c>
    </row>
    <row r="376" spans="1:19" x14ac:dyDescent="0.2">
      <c r="A376" s="678" t="s">
        <v>3486</v>
      </c>
      <c r="B376" s="679" t="s">
        <v>3486</v>
      </c>
      <c r="C376" s="666" t="s">
        <v>15629</v>
      </c>
      <c r="D376" s="666" t="s">
        <v>15604</v>
      </c>
      <c r="E376" s="666" t="s">
        <v>15435</v>
      </c>
      <c r="F376" s="666"/>
      <c r="L376" s="658">
        <v>381</v>
      </c>
      <c r="M376" s="658" t="s">
        <v>14702</v>
      </c>
      <c r="N376" s="658" t="s">
        <v>3486</v>
      </c>
      <c r="P376" s="658" t="s">
        <v>14703</v>
      </c>
      <c r="Q376" s="666"/>
      <c r="R376" s="671" t="e">
        <f t="shared" si="10"/>
        <v>#DIV/0!</v>
      </c>
      <c r="S376" s="680" t="e">
        <f t="shared" si="11"/>
        <v>#DIV/0!</v>
      </c>
    </row>
    <row r="377" spans="1:19" x14ac:dyDescent="0.2">
      <c r="A377" s="678" t="s">
        <v>3486</v>
      </c>
      <c r="B377" s="679" t="s">
        <v>3486</v>
      </c>
      <c r="C377" s="666" t="s">
        <v>15629</v>
      </c>
      <c r="D377" s="666" t="s">
        <v>15604</v>
      </c>
      <c r="E377" s="666" t="s">
        <v>15436</v>
      </c>
      <c r="F377" s="666"/>
      <c r="L377" s="667">
        <v>382</v>
      </c>
      <c r="M377" s="658" t="s">
        <v>14702</v>
      </c>
      <c r="N377" s="658" t="s">
        <v>3486</v>
      </c>
      <c r="P377" s="658" t="s">
        <v>14703</v>
      </c>
      <c r="Q377" s="666" t="s">
        <v>15416</v>
      </c>
      <c r="R377" s="671" t="e">
        <f t="shared" si="10"/>
        <v>#DIV/0!</v>
      </c>
      <c r="S377" s="680" t="e">
        <f t="shared" si="11"/>
        <v>#DIV/0!</v>
      </c>
    </row>
    <row r="378" spans="1:19" x14ac:dyDescent="0.2">
      <c r="A378" s="678" t="s">
        <v>3486</v>
      </c>
      <c r="B378" s="679" t="s">
        <v>3486</v>
      </c>
      <c r="C378" s="666" t="s">
        <v>15629</v>
      </c>
      <c r="D378" s="666" t="s">
        <v>15604</v>
      </c>
      <c r="E378" s="666" t="s">
        <v>15437</v>
      </c>
      <c r="F378" s="666"/>
      <c r="L378" s="658">
        <v>383</v>
      </c>
      <c r="M378" s="658" t="s">
        <v>14702</v>
      </c>
      <c r="N378" s="658" t="s">
        <v>3486</v>
      </c>
      <c r="P378" s="658" t="s">
        <v>14703</v>
      </c>
      <c r="Q378" s="666"/>
      <c r="R378" s="671" t="e">
        <f t="shared" si="10"/>
        <v>#DIV/0!</v>
      </c>
      <c r="S378" s="680" t="e">
        <f t="shared" si="11"/>
        <v>#DIV/0!</v>
      </c>
    </row>
    <row r="379" spans="1:19" ht="30" x14ac:dyDescent="0.2">
      <c r="A379" s="678" t="s">
        <v>3486</v>
      </c>
      <c r="B379" s="679" t="s">
        <v>3486</v>
      </c>
      <c r="C379" s="666" t="s">
        <v>15629</v>
      </c>
      <c r="D379" s="666" t="s">
        <v>15604</v>
      </c>
      <c r="E379" s="666" t="s">
        <v>15438</v>
      </c>
      <c r="F379" s="666"/>
      <c r="L379" s="667">
        <v>384</v>
      </c>
      <c r="M379" s="658" t="s">
        <v>14702</v>
      </c>
      <c r="N379" s="658" t="s">
        <v>3486</v>
      </c>
      <c r="P379" s="658" t="s">
        <v>14703</v>
      </c>
      <c r="Q379" s="666"/>
      <c r="R379" s="671" t="e">
        <f t="shared" si="10"/>
        <v>#DIV/0!</v>
      </c>
      <c r="S379" s="680" t="e">
        <f t="shared" si="11"/>
        <v>#DIV/0!</v>
      </c>
    </row>
    <row r="380" spans="1:19" ht="30" x14ac:dyDescent="0.2">
      <c r="A380" s="678" t="s">
        <v>3486</v>
      </c>
      <c r="B380" s="679" t="s">
        <v>3486</v>
      </c>
      <c r="C380" s="666" t="s">
        <v>15629</v>
      </c>
      <c r="D380" s="666" t="s">
        <v>15605</v>
      </c>
      <c r="E380" s="666" t="s">
        <v>15439</v>
      </c>
      <c r="F380" s="666"/>
      <c r="L380" s="658">
        <v>385</v>
      </c>
      <c r="M380" s="658" t="s">
        <v>14702</v>
      </c>
      <c r="N380" s="658" t="s">
        <v>3486</v>
      </c>
      <c r="P380" s="658" t="s">
        <v>14703</v>
      </c>
      <c r="Q380" s="666" t="s">
        <v>15293</v>
      </c>
      <c r="R380" s="671" t="e">
        <f t="shared" si="10"/>
        <v>#DIV/0!</v>
      </c>
      <c r="S380" s="680" t="e">
        <f t="shared" si="11"/>
        <v>#DIV/0!</v>
      </c>
    </row>
    <row r="381" spans="1:19" x14ac:dyDescent="0.2">
      <c r="A381" s="678" t="s">
        <v>3486</v>
      </c>
      <c r="B381" s="679" t="s">
        <v>3486</v>
      </c>
      <c r="C381" s="666" t="s">
        <v>15629</v>
      </c>
      <c r="D381" s="666" t="s">
        <v>15605</v>
      </c>
      <c r="E381" s="666" t="s">
        <v>15440</v>
      </c>
      <c r="F381" s="666"/>
      <c r="L381" s="667">
        <v>386</v>
      </c>
      <c r="M381" s="658" t="s">
        <v>14702</v>
      </c>
      <c r="N381" s="658" t="s">
        <v>3486</v>
      </c>
      <c r="P381" s="658" t="s">
        <v>14703</v>
      </c>
      <c r="Q381" s="666"/>
      <c r="R381" s="671" t="e">
        <f t="shared" si="10"/>
        <v>#DIV/0!</v>
      </c>
      <c r="S381" s="680" t="e">
        <f t="shared" si="11"/>
        <v>#DIV/0!</v>
      </c>
    </row>
    <row r="382" spans="1:19" x14ac:dyDescent="0.2">
      <c r="A382" s="678" t="s">
        <v>3486</v>
      </c>
      <c r="B382" s="679" t="s">
        <v>3486</v>
      </c>
      <c r="C382" s="666" t="s">
        <v>15629</v>
      </c>
      <c r="D382" s="666" t="s">
        <v>15605</v>
      </c>
      <c r="E382" s="666" t="s">
        <v>15441</v>
      </c>
      <c r="F382" s="666"/>
      <c r="L382" s="658">
        <v>387</v>
      </c>
      <c r="M382" s="658" t="s">
        <v>14702</v>
      </c>
      <c r="N382" s="658" t="s">
        <v>3486</v>
      </c>
      <c r="P382" s="658" t="s">
        <v>14703</v>
      </c>
      <c r="Q382" s="666"/>
      <c r="R382" s="671" t="e">
        <f t="shared" si="10"/>
        <v>#DIV/0!</v>
      </c>
      <c r="S382" s="680" t="e">
        <f t="shared" si="11"/>
        <v>#DIV/0!</v>
      </c>
    </row>
    <row r="383" spans="1:19" x14ac:dyDescent="0.2">
      <c r="A383" s="678" t="s">
        <v>3486</v>
      </c>
      <c r="B383" s="679" t="s">
        <v>3486</v>
      </c>
      <c r="C383" s="666" t="s">
        <v>15629</v>
      </c>
      <c r="D383" s="666" t="s">
        <v>15605</v>
      </c>
      <c r="E383" s="666" t="s">
        <v>15442</v>
      </c>
      <c r="F383" s="666"/>
      <c r="L383" s="667">
        <v>388</v>
      </c>
      <c r="M383" s="658" t="s">
        <v>14702</v>
      </c>
      <c r="N383" s="658" t="s">
        <v>3486</v>
      </c>
      <c r="P383" s="658" t="s">
        <v>14703</v>
      </c>
      <c r="Q383" s="666" t="s">
        <v>14867</v>
      </c>
      <c r="R383" s="671" t="e">
        <f t="shared" si="10"/>
        <v>#DIV/0!</v>
      </c>
      <c r="S383" s="680" t="e">
        <f t="shared" si="11"/>
        <v>#DIV/0!</v>
      </c>
    </row>
    <row r="384" spans="1:19" x14ac:dyDescent="0.2">
      <c r="A384" s="678" t="s">
        <v>3486</v>
      </c>
      <c r="B384" s="679" t="s">
        <v>3486</v>
      </c>
      <c r="C384" s="666" t="s">
        <v>15629</v>
      </c>
      <c r="D384" s="666" t="s">
        <v>15605</v>
      </c>
      <c r="E384" s="666" t="s">
        <v>15443</v>
      </c>
      <c r="F384" s="666"/>
      <c r="L384" s="658">
        <v>389</v>
      </c>
      <c r="M384" s="658" t="s">
        <v>14702</v>
      </c>
      <c r="N384" s="658" t="s">
        <v>3486</v>
      </c>
      <c r="P384" s="658" t="s">
        <v>14703</v>
      </c>
      <c r="Q384" s="666"/>
      <c r="R384" s="671" t="e">
        <f t="shared" si="10"/>
        <v>#DIV/0!</v>
      </c>
      <c r="S384" s="680" t="e">
        <f t="shared" si="11"/>
        <v>#DIV/0!</v>
      </c>
    </row>
    <row r="385" spans="1:19" x14ac:dyDescent="0.2">
      <c r="A385" s="678" t="s">
        <v>3486</v>
      </c>
      <c r="B385" s="679" t="s">
        <v>3486</v>
      </c>
      <c r="C385" s="666" t="s">
        <v>15629</v>
      </c>
      <c r="D385" s="666" t="s">
        <v>15605</v>
      </c>
      <c r="E385" s="666" t="s">
        <v>15444</v>
      </c>
      <c r="F385" s="666"/>
      <c r="L385" s="667">
        <v>390</v>
      </c>
      <c r="M385" s="658" t="s">
        <v>14702</v>
      </c>
      <c r="N385" s="658" t="s">
        <v>3486</v>
      </c>
      <c r="P385" s="658" t="s">
        <v>14703</v>
      </c>
      <c r="Q385" s="666"/>
      <c r="R385" s="671" t="e">
        <f t="shared" si="10"/>
        <v>#DIV/0!</v>
      </c>
      <c r="S385" s="680" t="e">
        <f t="shared" si="11"/>
        <v>#DIV/0!</v>
      </c>
    </row>
    <row r="386" spans="1:19" x14ac:dyDescent="0.2">
      <c r="A386" s="678" t="s">
        <v>3486</v>
      </c>
      <c r="B386" s="679" t="s">
        <v>3486</v>
      </c>
      <c r="C386" s="666" t="s">
        <v>15629</v>
      </c>
      <c r="D386" s="666" t="s">
        <v>15606</v>
      </c>
      <c r="E386" s="666" t="s">
        <v>15445</v>
      </c>
      <c r="F386" s="666"/>
      <c r="L386" s="658">
        <v>391</v>
      </c>
      <c r="M386" s="658" t="s">
        <v>14702</v>
      </c>
      <c r="N386" s="658" t="s">
        <v>3486</v>
      </c>
      <c r="P386" s="658" t="s">
        <v>14703</v>
      </c>
      <c r="Q386" s="666" t="s">
        <v>15406</v>
      </c>
      <c r="R386" s="671" t="e">
        <f t="shared" si="10"/>
        <v>#DIV/0!</v>
      </c>
      <c r="S386" s="680" t="e">
        <f t="shared" si="11"/>
        <v>#DIV/0!</v>
      </c>
    </row>
    <row r="387" spans="1:19" x14ac:dyDescent="0.2">
      <c r="A387" s="678" t="s">
        <v>3486</v>
      </c>
      <c r="B387" s="679" t="s">
        <v>3486</v>
      </c>
      <c r="C387" s="666" t="s">
        <v>15629</v>
      </c>
      <c r="D387" s="666" t="s">
        <v>15606</v>
      </c>
      <c r="E387" s="666" t="s">
        <v>15446</v>
      </c>
      <c r="F387" s="666"/>
      <c r="L387" s="667">
        <v>392</v>
      </c>
      <c r="M387" s="658" t="s">
        <v>14702</v>
      </c>
      <c r="N387" s="658" t="s">
        <v>3486</v>
      </c>
      <c r="P387" s="658" t="s">
        <v>14703</v>
      </c>
      <c r="Q387" s="666"/>
      <c r="R387" s="671" t="e">
        <f t="shared" ref="R387:R450" si="12">AVERAGE(F387:G387)*AVERAGE(H387:I387)</f>
        <v>#DIV/0!</v>
      </c>
      <c r="S387" s="680" t="e">
        <f t="shared" ref="S387:S450" si="13">R387/AVERAGE(F$1:G$1)</f>
        <v>#DIV/0!</v>
      </c>
    </row>
    <row r="388" spans="1:19" x14ac:dyDescent="0.2">
      <c r="A388" s="678" t="s">
        <v>3486</v>
      </c>
      <c r="B388" s="679" t="s">
        <v>3486</v>
      </c>
      <c r="C388" s="666" t="s">
        <v>15629</v>
      </c>
      <c r="D388" s="666" t="s">
        <v>15606</v>
      </c>
      <c r="E388" s="666" t="s">
        <v>15447</v>
      </c>
      <c r="F388" s="666"/>
      <c r="L388" s="658">
        <v>393</v>
      </c>
      <c r="M388" s="658" t="s">
        <v>14702</v>
      </c>
      <c r="N388" s="658" t="s">
        <v>3486</v>
      </c>
      <c r="P388" s="658" t="s">
        <v>14703</v>
      </c>
      <c r="Q388" s="666" t="s">
        <v>15277</v>
      </c>
      <c r="R388" s="671" t="e">
        <f t="shared" si="12"/>
        <v>#DIV/0!</v>
      </c>
      <c r="S388" s="680" t="e">
        <f t="shared" si="13"/>
        <v>#DIV/0!</v>
      </c>
    </row>
    <row r="389" spans="1:19" x14ac:dyDescent="0.2">
      <c r="A389" s="678" t="s">
        <v>3486</v>
      </c>
      <c r="B389" s="679" t="s">
        <v>3486</v>
      </c>
      <c r="C389" s="666" t="s">
        <v>15629</v>
      </c>
      <c r="D389" s="666" t="s">
        <v>15606</v>
      </c>
      <c r="E389" s="666" t="s">
        <v>15448</v>
      </c>
      <c r="F389" s="666"/>
      <c r="L389" s="667">
        <v>394</v>
      </c>
      <c r="M389" s="658" t="s">
        <v>14702</v>
      </c>
      <c r="N389" s="658" t="s">
        <v>3486</v>
      </c>
      <c r="P389" s="658" t="s">
        <v>14703</v>
      </c>
      <c r="Q389" s="666" t="s">
        <v>15293</v>
      </c>
      <c r="R389" s="671" t="e">
        <f t="shared" si="12"/>
        <v>#DIV/0!</v>
      </c>
      <c r="S389" s="680" t="e">
        <f t="shared" si="13"/>
        <v>#DIV/0!</v>
      </c>
    </row>
    <row r="390" spans="1:19" x14ac:dyDescent="0.2">
      <c r="A390" s="678" t="s">
        <v>3486</v>
      </c>
      <c r="B390" s="679" t="s">
        <v>3486</v>
      </c>
      <c r="C390" s="666" t="s">
        <v>15629</v>
      </c>
      <c r="D390" s="666" t="s">
        <v>15607</v>
      </c>
      <c r="E390" s="666" t="s">
        <v>15449</v>
      </c>
      <c r="F390" s="666"/>
      <c r="L390" s="658">
        <v>395</v>
      </c>
      <c r="M390" s="658" t="s">
        <v>14702</v>
      </c>
      <c r="N390" s="658" t="s">
        <v>3486</v>
      </c>
      <c r="P390" s="658" t="s">
        <v>14703</v>
      </c>
      <c r="Q390" s="666" t="s">
        <v>15406</v>
      </c>
      <c r="R390" s="671" t="e">
        <f t="shared" si="12"/>
        <v>#DIV/0!</v>
      </c>
      <c r="S390" s="680" t="e">
        <f t="shared" si="13"/>
        <v>#DIV/0!</v>
      </c>
    </row>
    <row r="391" spans="1:19" x14ac:dyDescent="0.2">
      <c r="A391" s="678" t="s">
        <v>3486</v>
      </c>
      <c r="B391" s="679" t="s">
        <v>3486</v>
      </c>
      <c r="C391" s="666" t="s">
        <v>15629</v>
      </c>
      <c r="D391" s="666" t="s">
        <v>15607</v>
      </c>
      <c r="E391" s="666" t="s">
        <v>15450</v>
      </c>
      <c r="F391" s="666"/>
      <c r="L391" s="667">
        <v>396</v>
      </c>
      <c r="M391" s="658" t="s">
        <v>14702</v>
      </c>
      <c r="N391" s="658" t="s">
        <v>3486</v>
      </c>
      <c r="P391" s="658" t="s">
        <v>14703</v>
      </c>
      <c r="Q391" s="666"/>
      <c r="R391" s="671" t="e">
        <f t="shared" si="12"/>
        <v>#DIV/0!</v>
      </c>
      <c r="S391" s="680" t="e">
        <f t="shared" si="13"/>
        <v>#DIV/0!</v>
      </c>
    </row>
    <row r="392" spans="1:19" x14ac:dyDescent="0.2">
      <c r="A392" s="678" t="s">
        <v>3486</v>
      </c>
      <c r="B392" s="679" t="s">
        <v>3486</v>
      </c>
      <c r="C392" s="666" t="s">
        <v>15629</v>
      </c>
      <c r="D392" s="666" t="s">
        <v>15607</v>
      </c>
      <c r="E392" s="666" t="s">
        <v>15451</v>
      </c>
      <c r="F392" s="666"/>
      <c r="L392" s="658">
        <v>397</v>
      </c>
      <c r="M392" s="658" t="s">
        <v>14702</v>
      </c>
      <c r="N392" s="658" t="s">
        <v>3486</v>
      </c>
      <c r="P392" s="658" t="s">
        <v>14703</v>
      </c>
      <c r="Q392" s="666"/>
      <c r="R392" s="671" t="e">
        <f t="shared" si="12"/>
        <v>#DIV/0!</v>
      </c>
      <c r="S392" s="680" t="e">
        <f t="shared" si="13"/>
        <v>#DIV/0!</v>
      </c>
    </row>
    <row r="393" spans="1:19" x14ac:dyDescent="0.2">
      <c r="A393" s="678" t="s">
        <v>3486</v>
      </c>
      <c r="B393" s="679" t="s">
        <v>3486</v>
      </c>
      <c r="C393" s="666" t="s">
        <v>15629</v>
      </c>
      <c r="D393" s="666" t="s">
        <v>15607</v>
      </c>
      <c r="E393" s="666" t="s">
        <v>15452</v>
      </c>
      <c r="F393" s="666"/>
      <c r="L393" s="667">
        <v>398</v>
      </c>
      <c r="M393" s="658" t="s">
        <v>14702</v>
      </c>
      <c r="N393" s="658" t="s">
        <v>3486</v>
      </c>
      <c r="P393" s="658" t="s">
        <v>14703</v>
      </c>
      <c r="Q393" s="666"/>
      <c r="R393" s="671" t="e">
        <f t="shared" si="12"/>
        <v>#DIV/0!</v>
      </c>
      <c r="S393" s="680" t="e">
        <f t="shared" si="13"/>
        <v>#DIV/0!</v>
      </c>
    </row>
    <row r="394" spans="1:19" x14ac:dyDescent="0.2">
      <c r="A394" s="678" t="s">
        <v>3486</v>
      </c>
      <c r="B394" s="679" t="s">
        <v>3486</v>
      </c>
      <c r="C394" s="666" t="s">
        <v>15629</v>
      </c>
      <c r="D394" s="666" t="s">
        <v>15607</v>
      </c>
      <c r="E394" s="666" t="s">
        <v>15453</v>
      </c>
      <c r="F394" s="666"/>
      <c r="L394" s="658">
        <v>399</v>
      </c>
      <c r="M394" s="658" t="s">
        <v>14702</v>
      </c>
      <c r="N394" s="658" t="s">
        <v>3486</v>
      </c>
      <c r="P394" s="658" t="s">
        <v>14703</v>
      </c>
      <c r="Q394" s="666" t="s">
        <v>15293</v>
      </c>
      <c r="R394" s="671" t="e">
        <f t="shared" si="12"/>
        <v>#DIV/0!</v>
      </c>
      <c r="S394" s="680" t="e">
        <f t="shared" si="13"/>
        <v>#DIV/0!</v>
      </c>
    </row>
    <row r="395" spans="1:19" x14ac:dyDescent="0.2">
      <c r="A395" s="678" t="s">
        <v>3486</v>
      </c>
      <c r="B395" s="679" t="s">
        <v>3486</v>
      </c>
      <c r="C395" s="666" t="s">
        <v>15629</v>
      </c>
      <c r="D395" s="666" t="s">
        <v>15607</v>
      </c>
      <c r="E395" s="666" t="s">
        <v>15454</v>
      </c>
      <c r="F395" s="666"/>
      <c r="L395" s="667">
        <v>400</v>
      </c>
      <c r="M395" s="658" t="s">
        <v>14702</v>
      </c>
      <c r="N395" s="658" t="s">
        <v>3486</v>
      </c>
      <c r="P395" s="658" t="s">
        <v>14703</v>
      </c>
      <c r="Q395" s="666"/>
      <c r="R395" s="671" t="e">
        <f t="shared" si="12"/>
        <v>#DIV/0!</v>
      </c>
      <c r="S395" s="680" t="e">
        <f t="shared" si="13"/>
        <v>#DIV/0!</v>
      </c>
    </row>
    <row r="396" spans="1:19" x14ac:dyDescent="0.2">
      <c r="A396" s="678" t="s">
        <v>3486</v>
      </c>
      <c r="B396" s="679" t="s">
        <v>3486</v>
      </c>
      <c r="C396" s="666" t="s">
        <v>15629</v>
      </c>
      <c r="D396" s="666" t="s">
        <v>15608</v>
      </c>
      <c r="E396" s="666" t="s">
        <v>15455</v>
      </c>
      <c r="F396" s="666"/>
      <c r="L396" s="658">
        <v>401</v>
      </c>
      <c r="M396" s="658" t="s">
        <v>14702</v>
      </c>
      <c r="N396" s="658" t="s">
        <v>3486</v>
      </c>
      <c r="P396" s="658" t="s">
        <v>14703</v>
      </c>
      <c r="Q396" s="666"/>
      <c r="R396" s="671" t="e">
        <f t="shared" si="12"/>
        <v>#DIV/0!</v>
      </c>
      <c r="S396" s="680" t="e">
        <f t="shared" si="13"/>
        <v>#DIV/0!</v>
      </c>
    </row>
    <row r="397" spans="1:19" x14ac:dyDescent="0.2">
      <c r="A397" s="678" t="s">
        <v>3486</v>
      </c>
      <c r="B397" s="679" t="s">
        <v>3486</v>
      </c>
      <c r="C397" s="666" t="s">
        <v>15629</v>
      </c>
      <c r="D397" s="666" t="s">
        <v>15608</v>
      </c>
      <c r="E397" s="666" t="s">
        <v>15456</v>
      </c>
      <c r="F397" s="666"/>
      <c r="L397" s="667">
        <v>402</v>
      </c>
      <c r="M397" s="658" t="s">
        <v>14702</v>
      </c>
      <c r="N397" s="658" t="s">
        <v>3486</v>
      </c>
      <c r="P397" s="658" t="s">
        <v>14703</v>
      </c>
      <c r="Q397" s="666" t="s">
        <v>14867</v>
      </c>
      <c r="R397" s="671" t="e">
        <f t="shared" si="12"/>
        <v>#DIV/0!</v>
      </c>
      <c r="S397" s="680" t="e">
        <f t="shared" si="13"/>
        <v>#DIV/0!</v>
      </c>
    </row>
    <row r="398" spans="1:19" x14ac:dyDescent="0.2">
      <c r="A398" s="678" t="s">
        <v>3486</v>
      </c>
      <c r="B398" s="679" t="s">
        <v>3486</v>
      </c>
      <c r="C398" s="666" t="s">
        <v>15629</v>
      </c>
      <c r="D398" s="666" t="s">
        <v>15608</v>
      </c>
      <c r="E398" s="666" t="s">
        <v>15457</v>
      </c>
      <c r="F398" s="666"/>
      <c r="L398" s="658">
        <v>403</v>
      </c>
      <c r="M398" s="658" t="s">
        <v>14702</v>
      </c>
      <c r="N398" s="658" t="s">
        <v>3486</v>
      </c>
      <c r="P398" s="658" t="s">
        <v>14703</v>
      </c>
      <c r="Q398" s="666"/>
      <c r="R398" s="671" t="e">
        <f t="shared" si="12"/>
        <v>#DIV/0!</v>
      </c>
      <c r="S398" s="680" t="e">
        <f t="shared" si="13"/>
        <v>#DIV/0!</v>
      </c>
    </row>
    <row r="399" spans="1:19" x14ac:dyDescent="0.2">
      <c r="A399" s="678" t="s">
        <v>3486</v>
      </c>
      <c r="B399" s="679" t="s">
        <v>3486</v>
      </c>
      <c r="C399" s="666" t="s">
        <v>15629</v>
      </c>
      <c r="D399" s="666" t="s">
        <v>15608</v>
      </c>
      <c r="E399" s="666" t="s">
        <v>15458</v>
      </c>
      <c r="F399" s="666"/>
      <c r="L399" s="667">
        <v>404</v>
      </c>
      <c r="M399" s="658" t="s">
        <v>14702</v>
      </c>
      <c r="N399" s="658" t="s">
        <v>3486</v>
      </c>
      <c r="P399" s="658" t="s">
        <v>14703</v>
      </c>
      <c r="Q399" s="666" t="s">
        <v>15459</v>
      </c>
      <c r="R399" s="671" t="e">
        <f t="shared" si="12"/>
        <v>#DIV/0!</v>
      </c>
      <c r="S399" s="680" t="e">
        <f t="shared" si="13"/>
        <v>#DIV/0!</v>
      </c>
    </row>
    <row r="400" spans="1:19" x14ac:dyDescent="0.2">
      <c r="A400" s="678" t="s">
        <v>3486</v>
      </c>
      <c r="B400" s="679" t="s">
        <v>3486</v>
      </c>
      <c r="C400" s="666" t="s">
        <v>15629</v>
      </c>
      <c r="D400" s="666" t="s">
        <v>15609</v>
      </c>
      <c r="E400" s="666" t="s">
        <v>15460</v>
      </c>
      <c r="F400" s="666"/>
      <c r="L400" s="658">
        <v>405</v>
      </c>
      <c r="M400" s="658" t="s">
        <v>14702</v>
      </c>
      <c r="N400" s="658" t="s">
        <v>3486</v>
      </c>
      <c r="P400" s="658" t="s">
        <v>14703</v>
      </c>
      <c r="Q400" s="666"/>
      <c r="R400" s="671" t="e">
        <f t="shared" si="12"/>
        <v>#DIV/0!</v>
      </c>
      <c r="S400" s="680" t="e">
        <f t="shared" si="13"/>
        <v>#DIV/0!</v>
      </c>
    </row>
    <row r="401" spans="1:19" x14ac:dyDescent="0.2">
      <c r="A401" s="678" t="s">
        <v>3486</v>
      </c>
      <c r="B401" s="679" t="s">
        <v>3486</v>
      </c>
      <c r="C401" s="666" t="s">
        <v>15629</v>
      </c>
      <c r="D401" s="666" t="s">
        <v>15609</v>
      </c>
      <c r="E401" s="666" t="s">
        <v>15461</v>
      </c>
      <c r="F401" s="666"/>
      <c r="L401" s="667">
        <v>406</v>
      </c>
      <c r="M401" s="658" t="s">
        <v>14702</v>
      </c>
      <c r="N401" s="658" t="s">
        <v>3486</v>
      </c>
      <c r="P401" s="658" t="s">
        <v>14703</v>
      </c>
      <c r="Q401" s="666"/>
      <c r="R401" s="671" t="e">
        <f t="shared" si="12"/>
        <v>#DIV/0!</v>
      </c>
      <c r="S401" s="680" t="e">
        <f t="shared" si="13"/>
        <v>#DIV/0!</v>
      </c>
    </row>
    <row r="402" spans="1:19" x14ac:dyDescent="0.2">
      <c r="A402" s="678" t="s">
        <v>3486</v>
      </c>
      <c r="B402" s="679" t="s">
        <v>3486</v>
      </c>
      <c r="C402" s="666" t="s">
        <v>15629</v>
      </c>
      <c r="D402" s="666" t="s">
        <v>15609</v>
      </c>
      <c r="E402" s="666" t="s">
        <v>15462</v>
      </c>
      <c r="F402" s="666"/>
      <c r="L402" s="658">
        <v>407</v>
      </c>
      <c r="M402" s="658" t="s">
        <v>14702</v>
      </c>
      <c r="N402" s="658" t="s">
        <v>3486</v>
      </c>
      <c r="P402" s="658" t="s">
        <v>14703</v>
      </c>
      <c r="Q402" s="666" t="s">
        <v>15360</v>
      </c>
      <c r="R402" s="671" t="e">
        <f t="shared" si="12"/>
        <v>#DIV/0!</v>
      </c>
      <c r="S402" s="680" t="e">
        <f t="shared" si="13"/>
        <v>#DIV/0!</v>
      </c>
    </row>
    <row r="403" spans="1:19" x14ac:dyDescent="0.2">
      <c r="A403" s="678" t="s">
        <v>3486</v>
      </c>
      <c r="B403" s="679" t="s">
        <v>3486</v>
      </c>
      <c r="C403" s="666" t="s">
        <v>15629</v>
      </c>
      <c r="D403" s="666" t="s">
        <v>15609</v>
      </c>
      <c r="E403" s="666" t="s">
        <v>15463</v>
      </c>
      <c r="F403" s="666"/>
      <c r="L403" s="667">
        <v>408</v>
      </c>
      <c r="M403" s="658" t="s">
        <v>14702</v>
      </c>
      <c r="N403" s="658" t="s">
        <v>3486</v>
      </c>
      <c r="P403" s="658" t="s">
        <v>14703</v>
      </c>
      <c r="Q403" s="666"/>
      <c r="R403" s="671" t="e">
        <f t="shared" si="12"/>
        <v>#DIV/0!</v>
      </c>
      <c r="S403" s="680" t="e">
        <f t="shared" si="13"/>
        <v>#DIV/0!</v>
      </c>
    </row>
    <row r="404" spans="1:19" x14ac:dyDescent="0.2">
      <c r="A404" s="678" t="s">
        <v>3486</v>
      </c>
      <c r="B404" s="679" t="s">
        <v>3486</v>
      </c>
      <c r="C404" s="666" t="s">
        <v>15629</v>
      </c>
      <c r="D404" s="666" t="s">
        <v>15609</v>
      </c>
      <c r="E404" s="666" t="s">
        <v>15464</v>
      </c>
      <c r="F404" s="666"/>
      <c r="L404" s="658">
        <v>409</v>
      </c>
      <c r="M404" s="658" t="s">
        <v>14702</v>
      </c>
      <c r="N404" s="658" t="s">
        <v>3486</v>
      </c>
      <c r="P404" s="658" t="s">
        <v>14703</v>
      </c>
      <c r="Q404" s="666"/>
      <c r="R404" s="671" t="e">
        <f t="shared" si="12"/>
        <v>#DIV/0!</v>
      </c>
      <c r="S404" s="680" t="e">
        <f t="shared" si="13"/>
        <v>#DIV/0!</v>
      </c>
    </row>
    <row r="405" spans="1:19" x14ac:dyDescent="0.2">
      <c r="A405" s="678" t="s">
        <v>3486</v>
      </c>
      <c r="B405" s="679" t="s">
        <v>3486</v>
      </c>
      <c r="C405" s="666" t="s">
        <v>15629</v>
      </c>
      <c r="D405" s="666" t="s">
        <v>15609</v>
      </c>
      <c r="E405" s="666" t="s">
        <v>15465</v>
      </c>
      <c r="F405" s="666"/>
      <c r="L405" s="667">
        <v>410</v>
      </c>
      <c r="M405" s="658" t="s">
        <v>14702</v>
      </c>
      <c r="N405" s="658" t="s">
        <v>3486</v>
      </c>
      <c r="P405" s="658" t="s">
        <v>14703</v>
      </c>
      <c r="Q405" s="666"/>
      <c r="R405" s="671" t="e">
        <f t="shared" si="12"/>
        <v>#DIV/0!</v>
      </c>
      <c r="S405" s="680" t="e">
        <f t="shared" si="13"/>
        <v>#DIV/0!</v>
      </c>
    </row>
    <row r="406" spans="1:19" x14ac:dyDescent="0.2">
      <c r="A406" s="678" t="s">
        <v>3486</v>
      </c>
      <c r="B406" s="679" t="s">
        <v>3486</v>
      </c>
      <c r="C406" s="666" t="s">
        <v>15629</v>
      </c>
      <c r="D406" s="666" t="s">
        <v>15610</v>
      </c>
      <c r="E406" s="666" t="s">
        <v>15466</v>
      </c>
      <c r="F406" s="666"/>
      <c r="L406" s="658">
        <v>411</v>
      </c>
      <c r="M406" s="658" t="s">
        <v>14702</v>
      </c>
      <c r="N406" s="658" t="s">
        <v>3486</v>
      </c>
      <c r="P406" s="658" t="s">
        <v>14703</v>
      </c>
      <c r="Q406" s="666"/>
      <c r="R406" s="671" t="e">
        <f t="shared" si="12"/>
        <v>#DIV/0!</v>
      </c>
      <c r="S406" s="680" t="e">
        <f t="shared" si="13"/>
        <v>#DIV/0!</v>
      </c>
    </row>
    <row r="407" spans="1:19" ht="30" x14ac:dyDescent="0.2">
      <c r="A407" s="678" t="s">
        <v>3486</v>
      </c>
      <c r="B407" s="679" t="s">
        <v>3486</v>
      </c>
      <c r="C407" s="666" t="s">
        <v>15629</v>
      </c>
      <c r="D407" s="666" t="s">
        <v>15610</v>
      </c>
      <c r="E407" s="666" t="s">
        <v>15467</v>
      </c>
      <c r="F407" s="666"/>
      <c r="L407" s="667">
        <v>412</v>
      </c>
      <c r="M407" s="658" t="s">
        <v>14702</v>
      </c>
      <c r="N407" s="658" t="s">
        <v>3486</v>
      </c>
      <c r="P407" s="658" t="s">
        <v>14703</v>
      </c>
      <c r="Q407" s="666"/>
      <c r="R407" s="671" t="e">
        <f t="shared" si="12"/>
        <v>#DIV/0!</v>
      </c>
      <c r="S407" s="680" t="e">
        <f t="shared" si="13"/>
        <v>#DIV/0!</v>
      </c>
    </row>
    <row r="408" spans="1:19" x14ac:dyDescent="0.2">
      <c r="A408" s="678" t="s">
        <v>3486</v>
      </c>
      <c r="B408" s="679" t="s">
        <v>3486</v>
      </c>
      <c r="C408" s="666" t="s">
        <v>15629</v>
      </c>
      <c r="D408" s="666" t="s">
        <v>15610</v>
      </c>
      <c r="E408" s="666" t="s">
        <v>15468</v>
      </c>
      <c r="F408" s="666"/>
      <c r="L408" s="658">
        <v>413</v>
      </c>
      <c r="M408" s="658" t="s">
        <v>14702</v>
      </c>
      <c r="N408" s="658" t="s">
        <v>3486</v>
      </c>
      <c r="P408" s="658" t="s">
        <v>14703</v>
      </c>
      <c r="Q408" s="666"/>
      <c r="R408" s="671" t="e">
        <f t="shared" si="12"/>
        <v>#DIV/0!</v>
      </c>
      <c r="S408" s="680" t="e">
        <f t="shared" si="13"/>
        <v>#DIV/0!</v>
      </c>
    </row>
    <row r="409" spans="1:19" x14ac:dyDescent="0.2">
      <c r="A409" s="678" t="s">
        <v>3486</v>
      </c>
      <c r="B409" s="679" t="s">
        <v>3486</v>
      </c>
      <c r="C409" s="666" t="s">
        <v>15629</v>
      </c>
      <c r="D409" s="666" t="s">
        <v>15610</v>
      </c>
      <c r="E409" s="666" t="s">
        <v>15469</v>
      </c>
      <c r="F409" s="666"/>
      <c r="L409" s="667">
        <v>414</v>
      </c>
      <c r="M409" s="658" t="s">
        <v>14702</v>
      </c>
      <c r="N409" s="658" t="s">
        <v>3486</v>
      </c>
      <c r="P409" s="658" t="s">
        <v>14703</v>
      </c>
      <c r="Q409" s="666" t="s">
        <v>15416</v>
      </c>
      <c r="R409" s="671" t="e">
        <f t="shared" si="12"/>
        <v>#DIV/0!</v>
      </c>
      <c r="S409" s="680" t="e">
        <f t="shared" si="13"/>
        <v>#DIV/0!</v>
      </c>
    </row>
    <row r="410" spans="1:19" x14ac:dyDescent="0.2">
      <c r="A410" s="678" t="s">
        <v>3486</v>
      </c>
      <c r="B410" s="679" t="s">
        <v>3486</v>
      </c>
      <c r="C410" s="666" t="s">
        <v>15629</v>
      </c>
      <c r="D410" s="666" t="s">
        <v>15610</v>
      </c>
      <c r="E410" s="666" t="s">
        <v>15470</v>
      </c>
      <c r="F410" s="666"/>
      <c r="L410" s="658">
        <v>415</v>
      </c>
      <c r="M410" s="658" t="s">
        <v>14702</v>
      </c>
      <c r="N410" s="658" t="s">
        <v>3486</v>
      </c>
      <c r="P410" s="658" t="s">
        <v>14703</v>
      </c>
      <c r="Q410" s="666"/>
      <c r="R410" s="671" t="e">
        <f t="shared" si="12"/>
        <v>#DIV/0!</v>
      </c>
      <c r="S410" s="680" t="e">
        <f t="shared" si="13"/>
        <v>#DIV/0!</v>
      </c>
    </row>
    <row r="411" spans="1:19" x14ac:dyDescent="0.2">
      <c r="A411" s="678" t="s">
        <v>3486</v>
      </c>
      <c r="B411" s="679" t="s">
        <v>3486</v>
      </c>
      <c r="C411" s="666" t="s">
        <v>15629</v>
      </c>
      <c r="D411" s="666" t="s">
        <v>15611</v>
      </c>
      <c r="E411" s="666" t="s">
        <v>15471</v>
      </c>
      <c r="F411" s="666"/>
      <c r="L411" s="667">
        <v>416</v>
      </c>
      <c r="M411" s="658" t="s">
        <v>14702</v>
      </c>
      <c r="N411" s="658" t="s">
        <v>3486</v>
      </c>
      <c r="P411" s="658" t="s">
        <v>14703</v>
      </c>
      <c r="Q411" s="666" t="s">
        <v>15406</v>
      </c>
      <c r="R411" s="671" t="e">
        <f t="shared" si="12"/>
        <v>#DIV/0!</v>
      </c>
      <c r="S411" s="680" t="e">
        <f t="shared" si="13"/>
        <v>#DIV/0!</v>
      </c>
    </row>
    <row r="412" spans="1:19" x14ac:dyDescent="0.2">
      <c r="A412" s="678" t="s">
        <v>3486</v>
      </c>
      <c r="B412" s="679" t="s">
        <v>3486</v>
      </c>
      <c r="C412" s="666" t="s">
        <v>15629</v>
      </c>
      <c r="D412" s="666" t="s">
        <v>15611</v>
      </c>
      <c r="E412" s="666" t="s">
        <v>15472</v>
      </c>
      <c r="F412" s="666"/>
      <c r="L412" s="658">
        <v>417</v>
      </c>
      <c r="M412" s="658" t="s">
        <v>14702</v>
      </c>
      <c r="N412" s="658" t="s">
        <v>3486</v>
      </c>
      <c r="P412" s="658" t="s">
        <v>14703</v>
      </c>
      <c r="Q412" s="666"/>
      <c r="R412" s="671" t="e">
        <f t="shared" si="12"/>
        <v>#DIV/0!</v>
      </c>
      <c r="S412" s="680" t="e">
        <f t="shared" si="13"/>
        <v>#DIV/0!</v>
      </c>
    </row>
    <row r="413" spans="1:19" x14ac:dyDescent="0.2">
      <c r="A413" s="678" t="s">
        <v>3486</v>
      </c>
      <c r="B413" s="679" t="s">
        <v>3486</v>
      </c>
      <c r="C413" s="666" t="s">
        <v>15629</v>
      </c>
      <c r="D413" s="666" t="s">
        <v>15611</v>
      </c>
      <c r="E413" s="666" t="s">
        <v>15473</v>
      </c>
      <c r="F413" s="666"/>
      <c r="L413" s="667">
        <v>418</v>
      </c>
      <c r="M413" s="658" t="s">
        <v>14702</v>
      </c>
      <c r="N413" s="658" t="s">
        <v>3486</v>
      </c>
      <c r="P413" s="658" t="s">
        <v>14703</v>
      </c>
      <c r="Q413" s="666"/>
      <c r="R413" s="671" t="e">
        <f t="shared" si="12"/>
        <v>#DIV/0!</v>
      </c>
      <c r="S413" s="680" t="e">
        <f t="shared" si="13"/>
        <v>#DIV/0!</v>
      </c>
    </row>
    <row r="414" spans="1:19" x14ac:dyDescent="0.2">
      <c r="A414" s="678" t="s">
        <v>3486</v>
      </c>
      <c r="B414" s="679" t="s">
        <v>3486</v>
      </c>
      <c r="C414" s="666" t="s">
        <v>15629</v>
      </c>
      <c r="D414" s="666" t="s">
        <v>15611</v>
      </c>
      <c r="E414" s="666" t="s">
        <v>15474</v>
      </c>
      <c r="F414" s="666"/>
      <c r="L414" s="658">
        <v>419</v>
      </c>
      <c r="M414" s="658" t="s">
        <v>14702</v>
      </c>
      <c r="N414" s="658" t="s">
        <v>3486</v>
      </c>
      <c r="P414" s="658" t="s">
        <v>14703</v>
      </c>
      <c r="Q414" s="666"/>
      <c r="R414" s="671" t="e">
        <f t="shared" si="12"/>
        <v>#DIV/0!</v>
      </c>
      <c r="S414" s="680" t="e">
        <f t="shared" si="13"/>
        <v>#DIV/0!</v>
      </c>
    </row>
    <row r="415" spans="1:19" x14ac:dyDescent="0.2">
      <c r="A415" s="678" t="s">
        <v>3486</v>
      </c>
      <c r="B415" s="679" t="s">
        <v>3486</v>
      </c>
      <c r="C415" s="666" t="s">
        <v>15629</v>
      </c>
      <c r="D415" s="666" t="s">
        <v>15611</v>
      </c>
      <c r="E415" s="666" t="s">
        <v>15475</v>
      </c>
      <c r="F415" s="666"/>
      <c r="L415" s="667">
        <v>420</v>
      </c>
      <c r="M415" s="658" t="s">
        <v>14702</v>
      </c>
      <c r="N415" s="658" t="s">
        <v>3486</v>
      </c>
      <c r="P415" s="658" t="s">
        <v>14703</v>
      </c>
      <c r="Q415" s="666" t="s">
        <v>14867</v>
      </c>
      <c r="R415" s="671" t="e">
        <f t="shared" si="12"/>
        <v>#DIV/0!</v>
      </c>
      <c r="S415" s="680" t="e">
        <f t="shared" si="13"/>
        <v>#DIV/0!</v>
      </c>
    </row>
    <row r="416" spans="1:19" x14ac:dyDescent="0.2">
      <c r="A416" s="678" t="s">
        <v>3486</v>
      </c>
      <c r="B416" s="679" t="s">
        <v>3486</v>
      </c>
      <c r="C416" s="666" t="s">
        <v>15629</v>
      </c>
      <c r="D416" s="666" t="s">
        <v>15611</v>
      </c>
      <c r="E416" s="666" t="s">
        <v>15476</v>
      </c>
      <c r="F416" s="666"/>
      <c r="L416" s="658">
        <v>421</v>
      </c>
      <c r="M416" s="658" t="s">
        <v>14702</v>
      </c>
      <c r="N416" s="658" t="s">
        <v>3486</v>
      </c>
      <c r="P416" s="658" t="s">
        <v>14703</v>
      </c>
      <c r="Q416" s="666"/>
      <c r="R416" s="671" t="e">
        <f t="shared" si="12"/>
        <v>#DIV/0!</v>
      </c>
      <c r="S416" s="680" t="e">
        <f t="shared" si="13"/>
        <v>#DIV/0!</v>
      </c>
    </row>
    <row r="417" spans="1:19" x14ac:dyDescent="0.2">
      <c r="A417" s="678" t="s">
        <v>3486</v>
      </c>
      <c r="B417" s="679" t="s">
        <v>3486</v>
      </c>
      <c r="C417" s="666" t="s">
        <v>15629</v>
      </c>
      <c r="D417" s="666" t="s">
        <v>15612</v>
      </c>
      <c r="E417" s="666" t="s">
        <v>15477</v>
      </c>
      <c r="F417" s="666"/>
      <c r="L417" s="667">
        <v>422</v>
      </c>
      <c r="M417" s="658" t="s">
        <v>14702</v>
      </c>
      <c r="N417" s="658" t="s">
        <v>3486</v>
      </c>
      <c r="P417" s="658" t="s">
        <v>14703</v>
      </c>
      <c r="Q417" s="666"/>
      <c r="R417" s="671" t="e">
        <f t="shared" si="12"/>
        <v>#DIV/0!</v>
      </c>
      <c r="S417" s="680" t="e">
        <f t="shared" si="13"/>
        <v>#DIV/0!</v>
      </c>
    </row>
    <row r="418" spans="1:19" x14ac:dyDescent="0.2">
      <c r="A418" s="678" t="s">
        <v>3486</v>
      </c>
      <c r="B418" s="679" t="s">
        <v>3486</v>
      </c>
      <c r="C418" s="666" t="s">
        <v>15629</v>
      </c>
      <c r="D418" s="666" t="s">
        <v>15612</v>
      </c>
      <c r="E418" s="666" t="s">
        <v>15478</v>
      </c>
      <c r="F418" s="666"/>
      <c r="L418" s="658">
        <v>423</v>
      </c>
      <c r="M418" s="658" t="s">
        <v>14702</v>
      </c>
      <c r="N418" s="658" t="s">
        <v>3486</v>
      </c>
      <c r="P418" s="658" t="s">
        <v>14703</v>
      </c>
      <c r="Q418" s="666" t="s">
        <v>15479</v>
      </c>
      <c r="R418" s="671" t="e">
        <f t="shared" si="12"/>
        <v>#DIV/0!</v>
      </c>
      <c r="S418" s="680" t="e">
        <f t="shared" si="13"/>
        <v>#DIV/0!</v>
      </c>
    </row>
    <row r="419" spans="1:19" x14ac:dyDescent="0.2">
      <c r="A419" s="678" t="s">
        <v>3486</v>
      </c>
      <c r="B419" s="679" t="s">
        <v>3486</v>
      </c>
      <c r="C419" s="666" t="s">
        <v>15629</v>
      </c>
      <c r="D419" s="666" t="s">
        <v>15612</v>
      </c>
      <c r="E419" s="666" t="s">
        <v>15480</v>
      </c>
      <c r="F419" s="666"/>
      <c r="L419" s="667">
        <v>424</v>
      </c>
      <c r="M419" s="658" t="s">
        <v>14702</v>
      </c>
      <c r="N419" s="658" t="s">
        <v>3486</v>
      </c>
      <c r="P419" s="658" t="s">
        <v>14703</v>
      </c>
      <c r="Q419" s="666"/>
      <c r="R419" s="671" t="e">
        <f t="shared" si="12"/>
        <v>#DIV/0!</v>
      </c>
      <c r="S419" s="680" t="e">
        <f t="shared" si="13"/>
        <v>#DIV/0!</v>
      </c>
    </row>
    <row r="420" spans="1:19" x14ac:dyDescent="0.2">
      <c r="A420" s="678" t="s">
        <v>3486</v>
      </c>
      <c r="B420" s="679" t="s">
        <v>3486</v>
      </c>
      <c r="C420" s="666" t="s">
        <v>15629</v>
      </c>
      <c r="D420" s="666" t="s">
        <v>15612</v>
      </c>
      <c r="E420" s="666" t="s">
        <v>15481</v>
      </c>
      <c r="F420" s="666"/>
      <c r="L420" s="658">
        <v>425</v>
      </c>
      <c r="M420" s="658" t="s">
        <v>14702</v>
      </c>
      <c r="N420" s="658" t="s">
        <v>3486</v>
      </c>
      <c r="P420" s="658" t="s">
        <v>14703</v>
      </c>
      <c r="Q420" s="666" t="s">
        <v>15482</v>
      </c>
      <c r="R420" s="671" t="e">
        <f t="shared" si="12"/>
        <v>#DIV/0!</v>
      </c>
      <c r="S420" s="680" t="e">
        <f t="shared" si="13"/>
        <v>#DIV/0!</v>
      </c>
    </row>
    <row r="421" spans="1:19" x14ac:dyDescent="0.2">
      <c r="A421" s="678" t="s">
        <v>3486</v>
      </c>
      <c r="B421" s="679" t="s">
        <v>3486</v>
      </c>
      <c r="C421" s="666" t="s">
        <v>15629</v>
      </c>
      <c r="D421" s="666" t="s">
        <v>15613</v>
      </c>
      <c r="E421" s="666" t="s">
        <v>15483</v>
      </c>
      <c r="F421" s="666"/>
      <c r="L421" s="667">
        <v>426</v>
      </c>
      <c r="M421" s="658" t="s">
        <v>14702</v>
      </c>
      <c r="N421" s="658" t="s">
        <v>3486</v>
      </c>
      <c r="P421" s="658" t="s">
        <v>14703</v>
      </c>
      <c r="Q421" s="666"/>
      <c r="R421" s="671" t="e">
        <f t="shared" si="12"/>
        <v>#DIV/0!</v>
      </c>
      <c r="S421" s="680" t="e">
        <f t="shared" si="13"/>
        <v>#DIV/0!</v>
      </c>
    </row>
    <row r="422" spans="1:19" x14ac:dyDescent="0.2">
      <c r="A422" s="678" t="s">
        <v>3486</v>
      </c>
      <c r="B422" s="679" t="s">
        <v>3486</v>
      </c>
      <c r="C422" s="666" t="s">
        <v>15629</v>
      </c>
      <c r="D422" s="666" t="s">
        <v>15613</v>
      </c>
      <c r="E422" s="666" t="s">
        <v>15484</v>
      </c>
      <c r="F422" s="666"/>
      <c r="L422" s="658">
        <v>427</v>
      </c>
      <c r="M422" s="658" t="s">
        <v>14702</v>
      </c>
      <c r="N422" s="658" t="s">
        <v>3486</v>
      </c>
      <c r="P422" s="658" t="s">
        <v>14703</v>
      </c>
      <c r="Q422" s="666"/>
      <c r="R422" s="671" t="e">
        <f t="shared" si="12"/>
        <v>#DIV/0!</v>
      </c>
      <c r="S422" s="680" t="e">
        <f t="shared" si="13"/>
        <v>#DIV/0!</v>
      </c>
    </row>
    <row r="423" spans="1:19" x14ac:dyDescent="0.2">
      <c r="A423" s="678" t="s">
        <v>3486</v>
      </c>
      <c r="B423" s="679" t="s">
        <v>3486</v>
      </c>
      <c r="C423" s="666" t="s">
        <v>15629</v>
      </c>
      <c r="D423" s="666" t="s">
        <v>15613</v>
      </c>
      <c r="E423" s="666" t="s">
        <v>15485</v>
      </c>
      <c r="F423" s="666"/>
      <c r="L423" s="667">
        <v>428</v>
      </c>
      <c r="M423" s="658" t="s">
        <v>14702</v>
      </c>
      <c r="N423" s="658" t="s">
        <v>3486</v>
      </c>
      <c r="P423" s="658" t="s">
        <v>14703</v>
      </c>
      <c r="Q423" s="666"/>
      <c r="R423" s="671" t="e">
        <f t="shared" si="12"/>
        <v>#DIV/0!</v>
      </c>
      <c r="S423" s="680" t="e">
        <f t="shared" si="13"/>
        <v>#DIV/0!</v>
      </c>
    </row>
    <row r="424" spans="1:19" x14ac:dyDescent="0.2">
      <c r="A424" s="678" t="s">
        <v>3486</v>
      </c>
      <c r="B424" s="679" t="s">
        <v>3486</v>
      </c>
      <c r="C424" s="666" t="s">
        <v>15629</v>
      </c>
      <c r="D424" s="666" t="s">
        <v>15613</v>
      </c>
      <c r="E424" s="666" t="s">
        <v>15486</v>
      </c>
      <c r="F424" s="666"/>
      <c r="L424" s="658">
        <v>429</v>
      </c>
      <c r="M424" s="658" t="s">
        <v>14702</v>
      </c>
      <c r="N424" s="658" t="s">
        <v>3486</v>
      </c>
      <c r="P424" s="658" t="s">
        <v>14703</v>
      </c>
      <c r="Q424" s="666" t="s">
        <v>15459</v>
      </c>
      <c r="R424" s="671" t="e">
        <f t="shared" si="12"/>
        <v>#DIV/0!</v>
      </c>
      <c r="S424" s="680" t="e">
        <f t="shared" si="13"/>
        <v>#DIV/0!</v>
      </c>
    </row>
    <row r="425" spans="1:19" x14ac:dyDescent="0.2">
      <c r="A425" s="678" t="s">
        <v>3486</v>
      </c>
      <c r="B425" s="679" t="s">
        <v>3486</v>
      </c>
      <c r="C425" s="666" t="s">
        <v>15629</v>
      </c>
      <c r="D425" s="666" t="s">
        <v>15614</v>
      </c>
      <c r="E425" s="666" t="s">
        <v>15487</v>
      </c>
      <c r="F425" s="666"/>
      <c r="L425" s="667">
        <v>430</v>
      </c>
      <c r="M425" s="658" t="s">
        <v>14702</v>
      </c>
      <c r="N425" s="658" t="s">
        <v>3486</v>
      </c>
      <c r="P425" s="658" t="s">
        <v>14703</v>
      </c>
      <c r="Q425" s="666"/>
      <c r="R425" s="671" t="e">
        <f t="shared" si="12"/>
        <v>#DIV/0!</v>
      </c>
      <c r="S425" s="680" t="e">
        <f t="shared" si="13"/>
        <v>#DIV/0!</v>
      </c>
    </row>
    <row r="426" spans="1:19" x14ac:dyDescent="0.2">
      <c r="A426" s="678" t="s">
        <v>3486</v>
      </c>
      <c r="B426" s="679" t="s">
        <v>3486</v>
      </c>
      <c r="C426" s="666" t="s">
        <v>15629</v>
      </c>
      <c r="D426" s="666" t="s">
        <v>15614</v>
      </c>
      <c r="E426" s="666" t="s">
        <v>15488</v>
      </c>
      <c r="F426" s="666"/>
      <c r="L426" s="658">
        <v>431</v>
      </c>
      <c r="M426" s="658" t="s">
        <v>14702</v>
      </c>
      <c r="N426" s="658" t="s">
        <v>3486</v>
      </c>
      <c r="P426" s="658" t="s">
        <v>14703</v>
      </c>
      <c r="Q426" s="666" t="s">
        <v>14867</v>
      </c>
      <c r="R426" s="671" t="e">
        <f t="shared" si="12"/>
        <v>#DIV/0!</v>
      </c>
      <c r="S426" s="680" t="e">
        <f t="shared" si="13"/>
        <v>#DIV/0!</v>
      </c>
    </row>
    <row r="427" spans="1:19" x14ac:dyDescent="0.2">
      <c r="A427" s="678" t="s">
        <v>3486</v>
      </c>
      <c r="B427" s="679" t="s">
        <v>3486</v>
      </c>
      <c r="C427" s="666" t="s">
        <v>15629</v>
      </c>
      <c r="D427" s="666" t="s">
        <v>15614</v>
      </c>
      <c r="E427" s="666" t="s">
        <v>15489</v>
      </c>
      <c r="F427" s="666"/>
      <c r="L427" s="667">
        <v>432</v>
      </c>
      <c r="M427" s="658" t="s">
        <v>14702</v>
      </c>
      <c r="N427" s="658" t="s">
        <v>3486</v>
      </c>
      <c r="P427" s="658" t="s">
        <v>14703</v>
      </c>
      <c r="Q427" s="666"/>
      <c r="R427" s="671" t="e">
        <f t="shared" si="12"/>
        <v>#DIV/0!</v>
      </c>
      <c r="S427" s="680" t="e">
        <f t="shared" si="13"/>
        <v>#DIV/0!</v>
      </c>
    </row>
    <row r="428" spans="1:19" x14ac:dyDescent="0.2">
      <c r="A428" s="678" t="s">
        <v>3486</v>
      </c>
      <c r="B428" s="679" t="s">
        <v>3486</v>
      </c>
      <c r="C428" s="666" t="s">
        <v>15629</v>
      </c>
      <c r="D428" s="666" t="s">
        <v>15614</v>
      </c>
      <c r="E428" s="666" t="s">
        <v>15490</v>
      </c>
      <c r="F428" s="666"/>
      <c r="L428" s="658">
        <v>433</v>
      </c>
      <c r="M428" s="658" t="s">
        <v>14702</v>
      </c>
      <c r="N428" s="658" t="s">
        <v>3486</v>
      </c>
      <c r="P428" s="658" t="s">
        <v>14703</v>
      </c>
      <c r="Q428" s="666" t="s">
        <v>15293</v>
      </c>
      <c r="R428" s="671" t="e">
        <f t="shared" si="12"/>
        <v>#DIV/0!</v>
      </c>
      <c r="S428" s="680" t="e">
        <f t="shared" si="13"/>
        <v>#DIV/0!</v>
      </c>
    </row>
    <row r="429" spans="1:19" ht="30" x14ac:dyDescent="0.2">
      <c r="A429" s="678" t="s">
        <v>3486</v>
      </c>
      <c r="B429" s="679" t="s">
        <v>3486</v>
      </c>
      <c r="C429" s="666" t="s">
        <v>15629</v>
      </c>
      <c r="D429" s="666" t="s">
        <v>15615</v>
      </c>
      <c r="E429" s="666" t="s">
        <v>15491</v>
      </c>
      <c r="F429" s="666"/>
      <c r="L429" s="667">
        <v>434</v>
      </c>
      <c r="M429" s="658" t="s">
        <v>14702</v>
      </c>
      <c r="N429" s="658" t="s">
        <v>3486</v>
      </c>
      <c r="P429" s="658" t="s">
        <v>14703</v>
      </c>
      <c r="Q429" s="666"/>
      <c r="R429" s="671" t="e">
        <f t="shared" si="12"/>
        <v>#DIV/0!</v>
      </c>
      <c r="S429" s="680" t="e">
        <f t="shared" si="13"/>
        <v>#DIV/0!</v>
      </c>
    </row>
    <row r="430" spans="1:19" x14ac:dyDescent="0.2">
      <c r="A430" s="678" t="s">
        <v>3486</v>
      </c>
      <c r="B430" s="679" t="s">
        <v>3486</v>
      </c>
      <c r="C430" s="666" t="s">
        <v>15629</v>
      </c>
      <c r="D430" s="666" t="s">
        <v>15615</v>
      </c>
      <c r="E430" s="666" t="s">
        <v>15492</v>
      </c>
      <c r="F430" s="666"/>
      <c r="L430" s="658">
        <v>435</v>
      </c>
      <c r="M430" s="658" t="s">
        <v>14702</v>
      </c>
      <c r="N430" s="658" t="s">
        <v>3486</v>
      </c>
      <c r="P430" s="658" t="s">
        <v>14703</v>
      </c>
      <c r="Q430" s="666"/>
      <c r="R430" s="671" t="e">
        <f t="shared" si="12"/>
        <v>#DIV/0!</v>
      </c>
      <c r="S430" s="680" t="e">
        <f t="shared" si="13"/>
        <v>#DIV/0!</v>
      </c>
    </row>
    <row r="431" spans="1:19" x14ac:dyDescent="0.2">
      <c r="A431" s="678" t="s">
        <v>3486</v>
      </c>
      <c r="B431" s="679" t="s">
        <v>3486</v>
      </c>
      <c r="C431" s="666" t="s">
        <v>15629</v>
      </c>
      <c r="D431" s="666" t="s">
        <v>15615</v>
      </c>
      <c r="E431" s="666" t="s">
        <v>15493</v>
      </c>
      <c r="F431" s="666"/>
      <c r="L431" s="667">
        <v>436</v>
      </c>
      <c r="M431" s="658" t="s">
        <v>14702</v>
      </c>
      <c r="N431" s="658" t="s">
        <v>3486</v>
      </c>
      <c r="P431" s="658" t="s">
        <v>14703</v>
      </c>
      <c r="Q431" s="666"/>
      <c r="R431" s="671" t="e">
        <f t="shared" si="12"/>
        <v>#DIV/0!</v>
      </c>
      <c r="S431" s="680" t="e">
        <f t="shared" si="13"/>
        <v>#DIV/0!</v>
      </c>
    </row>
    <row r="432" spans="1:19" x14ac:dyDescent="0.2">
      <c r="A432" s="678" t="s">
        <v>3486</v>
      </c>
      <c r="B432" s="679" t="s">
        <v>3486</v>
      </c>
      <c r="C432" s="666" t="s">
        <v>15629</v>
      </c>
      <c r="D432" s="666" t="s">
        <v>15615</v>
      </c>
      <c r="E432" s="666" t="s">
        <v>15494</v>
      </c>
      <c r="F432" s="666"/>
      <c r="L432" s="658">
        <v>437</v>
      </c>
      <c r="M432" s="658" t="s">
        <v>14702</v>
      </c>
      <c r="N432" s="658" t="s">
        <v>3486</v>
      </c>
      <c r="P432" s="658" t="s">
        <v>14703</v>
      </c>
      <c r="Q432" s="666"/>
      <c r="R432" s="671" t="e">
        <f t="shared" si="12"/>
        <v>#DIV/0!</v>
      </c>
      <c r="S432" s="680" t="e">
        <f t="shared" si="13"/>
        <v>#DIV/0!</v>
      </c>
    </row>
    <row r="433" spans="1:19" x14ac:dyDescent="0.2">
      <c r="A433" s="678" t="s">
        <v>3486</v>
      </c>
      <c r="B433" s="679" t="s">
        <v>3486</v>
      </c>
      <c r="C433" s="666" t="s">
        <v>15629</v>
      </c>
      <c r="D433" s="666" t="s">
        <v>15615</v>
      </c>
      <c r="E433" s="666" t="s">
        <v>15495</v>
      </c>
      <c r="F433" s="666"/>
      <c r="L433" s="667">
        <v>438</v>
      </c>
      <c r="M433" s="658" t="s">
        <v>14702</v>
      </c>
      <c r="N433" s="658" t="s">
        <v>3486</v>
      </c>
      <c r="P433" s="658" t="s">
        <v>14703</v>
      </c>
      <c r="Q433" s="666"/>
      <c r="R433" s="671" t="e">
        <f t="shared" si="12"/>
        <v>#DIV/0!</v>
      </c>
      <c r="S433" s="680" t="e">
        <f t="shared" si="13"/>
        <v>#DIV/0!</v>
      </c>
    </row>
    <row r="434" spans="1:19" x14ac:dyDescent="0.2">
      <c r="A434" s="678" t="s">
        <v>3486</v>
      </c>
      <c r="B434" s="679" t="s">
        <v>3486</v>
      </c>
      <c r="C434" s="666" t="s">
        <v>15629</v>
      </c>
      <c r="D434" s="666" t="s">
        <v>15615</v>
      </c>
      <c r="E434" s="666" t="s">
        <v>15496</v>
      </c>
      <c r="F434" s="666"/>
      <c r="L434" s="658">
        <v>439</v>
      </c>
      <c r="M434" s="658" t="s">
        <v>14702</v>
      </c>
      <c r="N434" s="658" t="s">
        <v>3486</v>
      </c>
      <c r="P434" s="658" t="s">
        <v>14703</v>
      </c>
      <c r="Q434" s="666"/>
      <c r="R434" s="671" t="e">
        <f t="shared" si="12"/>
        <v>#DIV/0!</v>
      </c>
      <c r="S434" s="680" t="e">
        <f t="shared" si="13"/>
        <v>#DIV/0!</v>
      </c>
    </row>
    <row r="435" spans="1:19" x14ac:dyDescent="0.2">
      <c r="A435" s="678" t="s">
        <v>3486</v>
      </c>
      <c r="B435" s="679" t="s">
        <v>3486</v>
      </c>
      <c r="C435" s="666" t="s">
        <v>15629</v>
      </c>
      <c r="D435" s="666" t="s">
        <v>15615</v>
      </c>
      <c r="E435" s="666" t="s">
        <v>15497</v>
      </c>
      <c r="F435" s="666"/>
      <c r="L435" s="667">
        <v>440</v>
      </c>
      <c r="M435" s="658" t="s">
        <v>14702</v>
      </c>
      <c r="N435" s="658" t="s">
        <v>3486</v>
      </c>
      <c r="P435" s="658" t="s">
        <v>14703</v>
      </c>
      <c r="Q435" s="666"/>
      <c r="R435" s="671" t="e">
        <f t="shared" si="12"/>
        <v>#DIV/0!</v>
      </c>
      <c r="S435" s="680" t="e">
        <f t="shared" si="13"/>
        <v>#DIV/0!</v>
      </c>
    </row>
    <row r="436" spans="1:19" x14ac:dyDescent="0.2">
      <c r="A436" s="678" t="s">
        <v>3486</v>
      </c>
      <c r="B436" s="679" t="s">
        <v>3486</v>
      </c>
      <c r="C436" s="666" t="s">
        <v>15629</v>
      </c>
      <c r="D436" s="666" t="s">
        <v>15616</v>
      </c>
      <c r="E436" s="666" t="s">
        <v>2219</v>
      </c>
      <c r="F436" s="666"/>
      <c r="L436" s="658">
        <v>441</v>
      </c>
      <c r="M436" s="658" t="s">
        <v>14702</v>
      </c>
      <c r="N436" s="658" t="s">
        <v>3486</v>
      </c>
      <c r="P436" s="658" t="s">
        <v>14703</v>
      </c>
      <c r="Q436" s="666"/>
      <c r="R436" s="671" t="e">
        <f t="shared" si="12"/>
        <v>#DIV/0!</v>
      </c>
      <c r="S436" s="680" t="e">
        <f t="shared" si="13"/>
        <v>#DIV/0!</v>
      </c>
    </row>
    <row r="437" spans="1:19" x14ac:dyDescent="0.2">
      <c r="A437" s="678" t="s">
        <v>3486</v>
      </c>
      <c r="B437" s="679" t="s">
        <v>3486</v>
      </c>
      <c r="C437" s="666" t="s">
        <v>15629</v>
      </c>
      <c r="D437" s="666" t="s">
        <v>15616</v>
      </c>
      <c r="E437" s="666" t="s">
        <v>15498</v>
      </c>
      <c r="F437" s="666"/>
      <c r="L437" s="667">
        <v>442</v>
      </c>
      <c r="M437" s="658" t="s">
        <v>14702</v>
      </c>
      <c r="N437" s="658" t="s">
        <v>3486</v>
      </c>
      <c r="P437" s="658" t="s">
        <v>14703</v>
      </c>
      <c r="Q437" s="666"/>
      <c r="R437" s="671" t="e">
        <f t="shared" si="12"/>
        <v>#DIV/0!</v>
      </c>
      <c r="S437" s="680" t="e">
        <f t="shared" si="13"/>
        <v>#DIV/0!</v>
      </c>
    </row>
    <row r="438" spans="1:19" x14ac:dyDescent="0.2">
      <c r="A438" s="678" t="s">
        <v>3486</v>
      </c>
      <c r="B438" s="679" t="s">
        <v>3486</v>
      </c>
      <c r="C438" s="666" t="s">
        <v>15629</v>
      </c>
      <c r="D438" s="666" t="s">
        <v>15616</v>
      </c>
      <c r="E438" s="666" t="s">
        <v>15499</v>
      </c>
      <c r="F438" s="666"/>
      <c r="L438" s="658">
        <v>443</v>
      </c>
      <c r="M438" s="658" t="s">
        <v>14702</v>
      </c>
      <c r="N438" s="658" t="s">
        <v>3486</v>
      </c>
      <c r="P438" s="658" t="s">
        <v>14703</v>
      </c>
      <c r="Q438" s="666" t="s">
        <v>15323</v>
      </c>
      <c r="R438" s="671" t="e">
        <f t="shared" si="12"/>
        <v>#DIV/0!</v>
      </c>
      <c r="S438" s="680" t="e">
        <f t="shared" si="13"/>
        <v>#DIV/0!</v>
      </c>
    </row>
    <row r="439" spans="1:19" x14ac:dyDescent="0.2">
      <c r="A439" s="678" t="s">
        <v>3486</v>
      </c>
      <c r="B439" s="679" t="s">
        <v>3486</v>
      </c>
      <c r="C439" s="666" t="s">
        <v>15629</v>
      </c>
      <c r="D439" s="666" t="s">
        <v>15616</v>
      </c>
      <c r="E439" s="666" t="s">
        <v>15500</v>
      </c>
      <c r="F439" s="666"/>
      <c r="L439" s="667">
        <v>444</v>
      </c>
      <c r="M439" s="658" t="s">
        <v>14702</v>
      </c>
      <c r="N439" s="658" t="s">
        <v>3486</v>
      </c>
      <c r="P439" s="658" t="s">
        <v>14703</v>
      </c>
      <c r="Q439" s="666" t="s">
        <v>15293</v>
      </c>
      <c r="R439" s="671" t="e">
        <f t="shared" si="12"/>
        <v>#DIV/0!</v>
      </c>
      <c r="S439" s="680" t="e">
        <f t="shared" si="13"/>
        <v>#DIV/0!</v>
      </c>
    </row>
    <row r="440" spans="1:19" x14ac:dyDescent="0.2">
      <c r="A440" s="678" t="s">
        <v>3486</v>
      </c>
      <c r="B440" s="679" t="s">
        <v>3486</v>
      </c>
      <c r="C440" s="666" t="s">
        <v>15629</v>
      </c>
      <c r="D440" s="666" t="s">
        <v>15616</v>
      </c>
      <c r="E440" s="666" t="s">
        <v>15501</v>
      </c>
      <c r="F440" s="666"/>
      <c r="L440" s="658">
        <v>445</v>
      </c>
      <c r="M440" s="658" t="s">
        <v>14702</v>
      </c>
      <c r="N440" s="658" t="s">
        <v>3486</v>
      </c>
      <c r="P440" s="658" t="s">
        <v>14703</v>
      </c>
      <c r="Q440" s="666" t="s">
        <v>15416</v>
      </c>
      <c r="R440" s="671" t="e">
        <f t="shared" si="12"/>
        <v>#DIV/0!</v>
      </c>
      <c r="S440" s="680" t="e">
        <f t="shared" si="13"/>
        <v>#DIV/0!</v>
      </c>
    </row>
    <row r="441" spans="1:19" x14ac:dyDescent="0.2">
      <c r="A441" s="678" t="s">
        <v>3486</v>
      </c>
      <c r="B441" s="679" t="s">
        <v>3486</v>
      </c>
      <c r="C441" s="666" t="s">
        <v>15629</v>
      </c>
      <c r="D441" s="666" t="s">
        <v>15616</v>
      </c>
      <c r="E441" s="666" t="s">
        <v>15502</v>
      </c>
      <c r="F441" s="666"/>
      <c r="L441" s="667">
        <v>446</v>
      </c>
      <c r="M441" s="658" t="s">
        <v>14702</v>
      </c>
      <c r="N441" s="658" t="s">
        <v>3486</v>
      </c>
      <c r="P441" s="658" t="s">
        <v>14703</v>
      </c>
      <c r="Q441" s="666"/>
      <c r="R441" s="671" t="e">
        <f t="shared" si="12"/>
        <v>#DIV/0!</v>
      </c>
      <c r="S441" s="680" t="e">
        <f t="shared" si="13"/>
        <v>#DIV/0!</v>
      </c>
    </row>
    <row r="442" spans="1:19" x14ac:dyDescent="0.2">
      <c r="A442" s="678" t="s">
        <v>3486</v>
      </c>
      <c r="B442" s="679" t="s">
        <v>3486</v>
      </c>
      <c r="C442" s="666" t="s">
        <v>15629</v>
      </c>
      <c r="D442" s="666" t="s">
        <v>15617</v>
      </c>
      <c r="E442" s="666" t="s">
        <v>15503</v>
      </c>
      <c r="F442" s="666"/>
      <c r="L442" s="658">
        <v>447</v>
      </c>
      <c r="M442" s="658" t="s">
        <v>14702</v>
      </c>
      <c r="N442" s="658" t="s">
        <v>3486</v>
      </c>
      <c r="P442" s="658" t="s">
        <v>14703</v>
      </c>
      <c r="Q442" s="666" t="s">
        <v>14867</v>
      </c>
      <c r="R442" s="671" t="e">
        <f t="shared" si="12"/>
        <v>#DIV/0!</v>
      </c>
      <c r="S442" s="680" t="e">
        <f t="shared" si="13"/>
        <v>#DIV/0!</v>
      </c>
    </row>
    <row r="443" spans="1:19" ht="30" x14ac:dyDescent="0.2">
      <c r="A443" s="678" t="s">
        <v>3486</v>
      </c>
      <c r="B443" s="679" t="s">
        <v>3486</v>
      </c>
      <c r="C443" s="666" t="s">
        <v>15629</v>
      </c>
      <c r="D443" s="666" t="s">
        <v>15617</v>
      </c>
      <c r="E443" s="666" t="s">
        <v>15504</v>
      </c>
      <c r="F443" s="666"/>
      <c r="L443" s="667">
        <v>448</v>
      </c>
      <c r="M443" s="658" t="s">
        <v>14702</v>
      </c>
      <c r="N443" s="658" t="s">
        <v>3486</v>
      </c>
      <c r="P443" s="658" t="s">
        <v>14703</v>
      </c>
      <c r="Q443" s="666"/>
      <c r="R443" s="671" t="e">
        <f t="shared" si="12"/>
        <v>#DIV/0!</v>
      </c>
      <c r="S443" s="680" t="e">
        <f t="shared" si="13"/>
        <v>#DIV/0!</v>
      </c>
    </row>
    <row r="444" spans="1:19" x14ac:dyDescent="0.2">
      <c r="A444" s="678" t="s">
        <v>3486</v>
      </c>
      <c r="B444" s="679" t="s">
        <v>3486</v>
      </c>
      <c r="C444" s="666" t="s">
        <v>15629</v>
      </c>
      <c r="D444" s="666" t="s">
        <v>15617</v>
      </c>
      <c r="E444" s="666" t="s">
        <v>15505</v>
      </c>
      <c r="F444" s="666"/>
      <c r="L444" s="658">
        <v>449</v>
      </c>
      <c r="M444" s="658" t="s">
        <v>14702</v>
      </c>
      <c r="N444" s="658" t="s">
        <v>3486</v>
      </c>
      <c r="P444" s="658" t="s">
        <v>14703</v>
      </c>
      <c r="Q444" s="666" t="s">
        <v>15293</v>
      </c>
      <c r="R444" s="671" t="e">
        <f t="shared" si="12"/>
        <v>#DIV/0!</v>
      </c>
      <c r="S444" s="680" t="e">
        <f t="shared" si="13"/>
        <v>#DIV/0!</v>
      </c>
    </row>
    <row r="445" spans="1:19" x14ac:dyDescent="0.2">
      <c r="A445" s="678" t="s">
        <v>3486</v>
      </c>
      <c r="B445" s="679" t="s">
        <v>3486</v>
      </c>
      <c r="C445" s="666" t="s">
        <v>15629</v>
      </c>
      <c r="D445" s="666" t="s">
        <v>15617</v>
      </c>
      <c r="E445" s="666" t="s">
        <v>15506</v>
      </c>
      <c r="F445" s="666"/>
      <c r="L445" s="667">
        <v>450</v>
      </c>
      <c r="M445" s="658" t="s">
        <v>14702</v>
      </c>
      <c r="N445" s="658" t="s">
        <v>3486</v>
      </c>
      <c r="P445" s="658" t="s">
        <v>14703</v>
      </c>
      <c r="Q445" s="666"/>
      <c r="R445" s="671" t="e">
        <f t="shared" si="12"/>
        <v>#DIV/0!</v>
      </c>
      <c r="S445" s="680" t="e">
        <f t="shared" si="13"/>
        <v>#DIV/0!</v>
      </c>
    </row>
    <row r="446" spans="1:19" x14ac:dyDescent="0.2">
      <c r="A446" s="678" t="s">
        <v>3486</v>
      </c>
      <c r="B446" s="679" t="s">
        <v>3486</v>
      </c>
      <c r="C446" s="666" t="s">
        <v>15629</v>
      </c>
      <c r="D446" s="666" t="s">
        <v>15618</v>
      </c>
      <c r="E446" s="666" t="s">
        <v>15507</v>
      </c>
      <c r="F446" s="666"/>
      <c r="L446" s="658">
        <v>451</v>
      </c>
      <c r="M446" s="658" t="s">
        <v>14702</v>
      </c>
      <c r="N446" s="658" t="s">
        <v>3486</v>
      </c>
      <c r="P446" s="658" t="s">
        <v>14703</v>
      </c>
      <c r="Q446" s="666" t="s">
        <v>15293</v>
      </c>
      <c r="R446" s="671" t="e">
        <f t="shared" si="12"/>
        <v>#DIV/0!</v>
      </c>
      <c r="S446" s="680" t="e">
        <f t="shared" si="13"/>
        <v>#DIV/0!</v>
      </c>
    </row>
    <row r="447" spans="1:19" x14ac:dyDescent="0.2">
      <c r="A447" s="678" t="s">
        <v>3486</v>
      </c>
      <c r="B447" s="679" t="s">
        <v>3486</v>
      </c>
      <c r="C447" s="666" t="s">
        <v>15629</v>
      </c>
      <c r="D447" s="666" t="s">
        <v>15618</v>
      </c>
      <c r="E447" s="666" t="s">
        <v>15508</v>
      </c>
      <c r="F447" s="666"/>
      <c r="L447" s="667">
        <v>452</v>
      </c>
      <c r="M447" s="658" t="s">
        <v>14702</v>
      </c>
      <c r="N447" s="658" t="s">
        <v>3486</v>
      </c>
      <c r="P447" s="658" t="s">
        <v>14703</v>
      </c>
      <c r="Q447" s="666"/>
      <c r="R447" s="671" t="e">
        <f t="shared" si="12"/>
        <v>#DIV/0!</v>
      </c>
      <c r="S447" s="680" t="e">
        <f t="shared" si="13"/>
        <v>#DIV/0!</v>
      </c>
    </row>
    <row r="448" spans="1:19" x14ac:dyDescent="0.2">
      <c r="A448" s="678" t="s">
        <v>3486</v>
      </c>
      <c r="B448" s="679" t="s">
        <v>3486</v>
      </c>
      <c r="C448" s="666" t="s">
        <v>15629</v>
      </c>
      <c r="D448" s="666" t="s">
        <v>15618</v>
      </c>
      <c r="E448" s="666" t="s">
        <v>15509</v>
      </c>
      <c r="F448" s="666"/>
      <c r="L448" s="658">
        <v>453</v>
      </c>
      <c r="M448" s="658" t="s">
        <v>14702</v>
      </c>
      <c r="N448" s="658" t="s">
        <v>3486</v>
      </c>
      <c r="P448" s="658" t="s">
        <v>14703</v>
      </c>
      <c r="Q448" s="666"/>
      <c r="R448" s="671" t="e">
        <f t="shared" si="12"/>
        <v>#DIV/0!</v>
      </c>
      <c r="S448" s="680" t="e">
        <f t="shared" si="13"/>
        <v>#DIV/0!</v>
      </c>
    </row>
    <row r="449" spans="1:19" x14ac:dyDescent="0.2">
      <c r="A449" s="678" t="s">
        <v>3486</v>
      </c>
      <c r="B449" s="679" t="s">
        <v>3486</v>
      </c>
      <c r="C449" s="666" t="s">
        <v>15629</v>
      </c>
      <c r="D449" s="666" t="s">
        <v>15618</v>
      </c>
      <c r="E449" s="666" t="s">
        <v>15510</v>
      </c>
      <c r="F449" s="666"/>
      <c r="L449" s="667">
        <v>454</v>
      </c>
      <c r="M449" s="658" t="s">
        <v>14702</v>
      </c>
      <c r="N449" s="658" t="s">
        <v>3486</v>
      </c>
      <c r="P449" s="658" t="s">
        <v>14703</v>
      </c>
      <c r="Q449" s="666"/>
      <c r="R449" s="671" t="e">
        <f t="shared" si="12"/>
        <v>#DIV/0!</v>
      </c>
      <c r="S449" s="680" t="e">
        <f t="shared" si="13"/>
        <v>#DIV/0!</v>
      </c>
    </row>
    <row r="450" spans="1:19" x14ac:dyDescent="0.2">
      <c r="A450" s="678" t="s">
        <v>3486</v>
      </c>
      <c r="B450" s="679" t="s">
        <v>3486</v>
      </c>
      <c r="C450" s="666" t="s">
        <v>15629</v>
      </c>
      <c r="D450" s="666" t="s">
        <v>15618</v>
      </c>
      <c r="E450" s="666" t="s">
        <v>15511</v>
      </c>
      <c r="F450" s="666"/>
      <c r="L450" s="658">
        <v>455</v>
      </c>
      <c r="M450" s="658" t="s">
        <v>14702</v>
      </c>
      <c r="N450" s="658" t="s">
        <v>3486</v>
      </c>
      <c r="P450" s="658" t="s">
        <v>14703</v>
      </c>
      <c r="Q450" s="666"/>
      <c r="R450" s="671" t="e">
        <f t="shared" si="12"/>
        <v>#DIV/0!</v>
      </c>
      <c r="S450" s="680" t="e">
        <f t="shared" si="13"/>
        <v>#DIV/0!</v>
      </c>
    </row>
    <row r="451" spans="1:19" x14ac:dyDescent="0.2">
      <c r="A451" s="678" t="s">
        <v>3486</v>
      </c>
      <c r="B451" s="679" t="s">
        <v>3486</v>
      </c>
      <c r="C451" s="666" t="s">
        <v>15629</v>
      </c>
      <c r="D451" s="666" t="s">
        <v>15618</v>
      </c>
      <c r="E451" s="666" t="s">
        <v>15512</v>
      </c>
      <c r="F451" s="666"/>
      <c r="L451" s="667">
        <v>456</v>
      </c>
      <c r="M451" s="658" t="s">
        <v>14702</v>
      </c>
      <c r="N451" s="658" t="s">
        <v>3486</v>
      </c>
      <c r="P451" s="658" t="s">
        <v>14703</v>
      </c>
      <c r="Q451" s="666" t="s">
        <v>14744</v>
      </c>
      <c r="R451" s="671" t="e">
        <f t="shared" ref="R451:R489" si="14">AVERAGE(F451:G451)*AVERAGE(H451:I451)</f>
        <v>#DIV/0!</v>
      </c>
      <c r="S451" s="680" t="e">
        <f t="shared" ref="S451:S489" si="15">R451/AVERAGE(F$1:G$1)</f>
        <v>#DIV/0!</v>
      </c>
    </row>
    <row r="452" spans="1:19" x14ac:dyDescent="0.2">
      <c r="A452" s="678" t="s">
        <v>3486</v>
      </c>
      <c r="B452" s="679" t="s">
        <v>3486</v>
      </c>
      <c r="C452" s="666" t="s">
        <v>15629</v>
      </c>
      <c r="D452" s="666" t="s">
        <v>15619</v>
      </c>
      <c r="E452" s="666" t="s">
        <v>15513</v>
      </c>
      <c r="F452" s="666"/>
      <c r="L452" s="658">
        <v>457</v>
      </c>
      <c r="M452" s="658" t="s">
        <v>14702</v>
      </c>
      <c r="N452" s="658" t="s">
        <v>3486</v>
      </c>
      <c r="P452" s="658" t="s">
        <v>14703</v>
      </c>
      <c r="Q452" s="666"/>
      <c r="R452" s="671" t="e">
        <f t="shared" si="14"/>
        <v>#DIV/0!</v>
      </c>
      <c r="S452" s="680" t="e">
        <f t="shared" si="15"/>
        <v>#DIV/0!</v>
      </c>
    </row>
    <row r="453" spans="1:19" x14ac:dyDescent="0.2">
      <c r="A453" s="678" t="s">
        <v>3486</v>
      </c>
      <c r="B453" s="679" t="s">
        <v>3486</v>
      </c>
      <c r="C453" s="666" t="s">
        <v>15629</v>
      </c>
      <c r="D453" s="666" t="s">
        <v>15619</v>
      </c>
      <c r="E453" s="666" t="s">
        <v>15514</v>
      </c>
      <c r="F453" s="666"/>
      <c r="L453" s="667">
        <v>458</v>
      </c>
      <c r="M453" s="658" t="s">
        <v>14702</v>
      </c>
      <c r="N453" s="658" t="s">
        <v>3486</v>
      </c>
      <c r="P453" s="658" t="s">
        <v>14703</v>
      </c>
      <c r="Q453" s="666"/>
      <c r="R453" s="671" t="e">
        <f t="shared" si="14"/>
        <v>#DIV/0!</v>
      </c>
      <c r="S453" s="680" t="e">
        <f t="shared" si="15"/>
        <v>#DIV/0!</v>
      </c>
    </row>
    <row r="454" spans="1:19" x14ac:dyDescent="0.2">
      <c r="A454" s="678" t="s">
        <v>3486</v>
      </c>
      <c r="B454" s="679" t="s">
        <v>3486</v>
      </c>
      <c r="C454" s="666" t="s">
        <v>15629</v>
      </c>
      <c r="D454" s="666" t="s">
        <v>15619</v>
      </c>
      <c r="E454" s="666" t="s">
        <v>15515</v>
      </c>
      <c r="F454" s="666"/>
      <c r="L454" s="658">
        <v>459</v>
      </c>
      <c r="M454" s="658" t="s">
        <v>14702</v>
      </c>
      <c r="N454" s="658" t="s">
        <v>3486</v>
      </c>
      <c r="P454" s="658" t="s">
        <v>14703</v>
      </c>
      <c r="Q454" s="666"/>
      <c r="R454" s="671" t="e">
        <f t="shared" si="14"/>
        <v>#DIV/0!</v>
      </c>
      <c r="S454" s="680" t="e">
        <f t="shared" si="15"/>
        <v>#DIV/0!</v>
      </c>
    </row>
    <row r="455" spans="1:19" x14ac:dyDescent="0.2">
      <c r="A455" s="678" t="s">
        <v>3486</v>
      </c>
      <c r="B455" s="679" t="s">
        <v>3486</v>
      </c>
      <c r="C455" s="666" t="s">
        <v>15629</v>
      </c>
      <c r="D455" s="666" t="s">
        <v>15619</v>
      </c>
      <c r="E455" s="666" t="s">
        <v>15516</v>
      </c>
      <c r="F455" s="666"/>
      <c r="L455" s="667">
        <v>460</v>
      </c>
      <c r="M455" s="658" t="s">
        <v>14702</v>
      </c>
      <c r="N455" s="658" t="s">
        <v>3486</v>
      </c>
      <c r="P455" s="658" t="s">
        <v>14703</v>
      </c>
      <c r="Q455" s="666"/>
      <c r="R455" s="671" t="e">
        <f t="shared" si="14"/>
        <v>#DIV/0!</v>
      </c>
      <c r="S455" s="680" t="e">
        <f t="shared" si="15"/>
        <v>#DIV/0!</v>
      </c>
    </row>
    <row r="456" spans="1:19" x14ac:dyDescent="0.2">
      <c r="A456" s="678" t="s">
        <v>3486</v>
      </c>
      <c r="B456" s="679" t="s">
        <v>3486</v>
      </c>
      <c r="C456" s="666" t="s">
        <v>15629</v>
      </c>
      <c r="D456" s="666" t="s">
        <v>15619</v>
      </c>
      <c r="E456" s="666" t="s">
        <v>15517</v>
      </c>
      <c r="F456" s="666"/>
      <c r="L456" s="658">
        <v>461</v>
      </c>
      <c r="M456" s="658" t="s">
        <v>14702</v>
      </c>
      <c r="N456" s="658" t="s">
        <v>3486</v>
      </c>
      <c r="P456" s="658" t="s">
        <v>14703</v>
      </c>
      <c r="Q456" s="666"/>
      <c r="R456" s="671" t="e">
        <f t="shared" si="14"/>
        <v>#DIV/0!</v>
      </c>
      <c r="S456" s="680" t="e">
        <f t="shared" si="15"/>
        <v>#DIV/0!</v>
      </c>
    </row>
    <row r="457" spans="1:19" x14ac:dyDescent="0.2">
      <c r="A457" s="678" t="s">
        <v>3486</v>
      </c>
      <c r="B457" s="679" t="s">
        <v>3486</v>
      </c>
      <c r="C457" s="666" t="s">
        <v>15629</v>
      </c>
      <c r="D457" s="666" t="s">
        <v>15619</v>
      </c>
      <c r="E457" s="666" t="s">
        <v>15518</v>
      </c>
      <c r="F457" s="666"/>
      <c r="L457" s="667">
        <v>462</v>
      </c>
      <c r="M457" s="658" t="s">
        <v>14702</v>
      </c>
      <c r="N457" s="658" t="s">
        <v>3486</v>
      </c>
      <c r="P457" s="658" t="s">
        <v>14703</v>
      </c>
      <c r="Q457" s="666"/>
      <c r="R457" s="671" t="e">
        <f t="shared" si="14"/>
        <v>#DIV/0!</v>
      </c>
      <c r="S457" s="680" t="e">
        <f t="shared" si="15"/>
        <v>#DIV/0!</v>
      </c>
    </row>
    <row r="458" spans="1:19" x14ac:dyDescent="0.2">
      <c r="A458" s="678" t="s">
        <v>3486</v>
      </c>
      <c r="B458" s="679" t="s">
        <v>3486</v>
      </c>
      <c r="C458" s="666" t="s">
        <v>15629</v>
      </c>
      <c r="D458" s="666" t="s">
        <v>15619</v>
      </c>
      <c r="E458" s="666" t="s">
        <v>15519</v>
      </c>
      <c r="F458" s="666"/>
      <c r="L458" s="658">
        <v>463</v>
      </c>
      <c r="M458" s="658" t="s">
        <v>14702</v>
      </c>
      <c r="N458" s="658" t="s">
        <v>3486</v>
      </c>
      <c r="P458" s="658" t="s">
        <v>14703</v>
      </c>
      <c r="Q458" s="666" t="s">
        <v>15293</v>
      </c>
      <c r="R458" s="671" t="e">
        <f t="shared" si="14"/>
        <v>#DIV/0!</v>
      </c>
      <c r="S458" s="680" t="e">
        <f t="shared" si="15"/>
        <v>#DIV/0!</v>
      </c>
    </row>
    <row r="459" spans="1:19" x14ac:dyDescent="0.2">
      <c r="A459" s="678" t="s">
        <v>3486</v>
      </c>
      <c r="B459" s="679" t="s">
        <v>3486</v>
      </c>
      <c r="C459" s="666" t="s">
        <v>15629</v>
      </c>
      <c r="D459" s="666" t="s">
        <v>15620</v>
      </c>
      <c r="E459" s="666" t="s">
        <v>15520</v>
      </c>
      <c r="F459" s="666"/>
      <c r="L459" s="667">
        <v>464</v>
      </c>
      <c r="M459" s="658" t="s">
        <v>14702</v>
      </c>
      <c r="N459" s="658" t="s">
        <v>3486</v>
      </c>
      <c r="P459" s="658" t="s">
        <v>14703</v>
      </c>
      <c r="Q459" s="666" t="s">
        <v>14867</v>
      </c>
      <c r="R459" s="671" t="e">
        <f t="shared" si="14"/>
        <v>#DIV/0!</v>
      </c>
      <c r="S459" s="680" t="e">
        <f t="shared" si="15"/>
        <v>#DIV/0!</v>
      </c>
    </row>
    <row r="460" spans="1:19" x14ac:dyDescent="0.2">
      <c r="A460" s="678" t="s">
        <v>3486</v>
      </c>
      <c r="B460" s="679" t="s">
        <v>3486</v>
      </c>
      <c r="C460" s="666" t="s">
        <v>15629</v>
      </c>
      <c r="D460" s="666" t="s">
        <v>15620</v>
      </c>
      <c r="E460" s="666" t="s">
        <v>15521</v>
      </c>
      <c r="F460" s="666"/>
      <c r="L460" s="658">
        <v>465</v>
      </c>
      <c r="M460" s="658" t="s">
        <v>14702</v>
      </c>
      <c r="N460" s="658" t="s">
        <v>3486</v>
      </c>
      <c r="P460" s="658" t="s">
        <v>14703</v>
      </c>
      <c r="Q460" s="666"/>
      <c r="R460" s="671" t="e">
        <f t="shared" si="14"/>
        <v>#DIV/0!</v>
      </c>
      <c r="S460" s="680" t="e">
        <f t="shared" si="15"/>
        <v>#DIV/0!</v>
      </c>
    </row>
    <row r="461" spans="1:19" x14ac:dyDescent="0.2">
      <c r="A461" s="678" t="s">
        <v>3486</v>
      </c>
      <c r="B461" s="679" t="s">
        <v>3486</v>
      </c>
      <c r="C461" s="666" t="s">
        <v>15629</v>
      </c>
      <c r="D461" s="666" t="s">
        <v>15620</v>
      </c>
      <c r="E461" s="666" t="s">
        <v>15522</v>
      </c>
      <c r="F461" s="666"/>
      <c r="L461" s="667">
        <v>466</v>
      </c>
      <c r="M461" s="658" t="s">
        <v>14702</v>
      </c>
      <c r="N461" s="658" t="s">
        <v>3486</v>
      </c>
      <c r="P461" s="658" t="s">
        <v>14703</v>
      </c>
      <c r="Q461" s="666" t="s">
        <v>15293</v>
      </c>
      <c r="R461" s="671" t="e">
        <f t="shared" si="14"/>
        <v>#DIV/0!</v>
      </c>
      <c r="S461" s="680" t="e">
        <f t="shared" si="15"/>
        <v>#DIV/0!</v>
      </c>
    </row>
    <row r="462" spans="1:19" x14ac:dyDescent="0.2">
      <c r="A462" s="678" t="s">
        <v>3486</v>
      </c>
      <c r="B462" s="679" t="s">
        <v>3486</v>
      </c>
      <c r="C462" s="666" t="s">
        <v>15629</v>
      </c>
      <c r="D462" s="666" t="s">
        <v>15620</v>
      </c>
      <c r="E462" s="666" t="s">
        <v>15523</v>
      </c>
      <c r="F462" s="666"/>
      <c r="L462" s="658">
        <v>467</v>
      </c>
      <c r="M462" s="658" t="s">
        <v>14702</v>
      </c>
      <c r="N462" s="658" t="s">
        <v>3486</v>
      </c>
      <c r="P462" s="658" t="s">
        <v>14703</v>
      </c>
      <c r="Q462" s="666"/>
      <c r="R462" s="671" t="e">
        <f t="shared" si="14"/>
        <v>#DIV/0!</v>
      </c>
      <c r="S462" s="680" t="e">
        <f t="shared" si="15"/>
        <v>#DIV/0!</v>
      </c>
    </row>
    <row r="463" spans="1:19" x14ac:dyDescent="0.2">
      <c r="A463" s="678" t="s">
        <v>3486</v>
      </c>
      <c r="B463" s="679" t="s">
        <v>3486</v>
      </c>
      <c r="C463" s="666" t="s">
        <v>15629</v>
      </c>
      <c r="D463" s="666" t="s">
        <v>15620</v>
      </c>
      <c r="E463" s="666" t="s">
        <v>15524</v>
      </c>
      <c r="F463" s="666"/>
      <c r="L463" s="667">
        <v>468</v>
      </c>
      <c r="M463" s="658" t="s">
        <v>14702</v>
      </c>
      <c r="N463" s="658" t="s">
        <v>3486</v>
      </c>
      <c r="P463" s="658" t="s">
        <v>14703</v>
      </c>
      <c r="Q463" s="666" t="s">
        <v>15293</v>
      </c>
      <c r="R463" s="671" t="e">
        <f t="shared" si="14"/>
        <v>#DIV/0!</v>
      </c>
      <c r="S463" s="680" t="e">
        <f t="shared" si="15"/>
        <v>#DIV/0!</v>
      </c>
    </row>
    <row r="464" spans="1:19" x14ac:dyDescent="0.2">
      <c r="A464" s="678" t="s">
        <v>3486</v>
      </c>
      <c r="B464" s="679" t="s">
        <v>3486</v>
      </c>
      <c r="C464" s="666" t="s">
        <v>15629</v>
      </c>
      <c r="D464" s="666" t="s">
        <v>15620</v>
      </c>
      <c r="E464" s="666" t="s">
        <v>15525</v>
      </c>
      <c r="F464" s="666"/>
      <c r="L464" s="658">
        <v>469</v>
      </c>
      <c r="M464" s="658" t="s">
        <v>14702</v>
      </c>
      <c r="N464" s="658" t="s">
        <v>3486</v>
      </c>
      <c r="P464" s="658" t="s">
        <v>14703</v>
      </c>
      <c r="Q464" s="666"/>
      <c r="R464" s="671" t="e">
        <f t="shared" si="14"/>
        <v>#DIV/0!</v>
      </c>
      <c r="S464" s="680" t="e">
        <f t="shared" si="15"/>
        <v>#DIV/0!</v>
      </c>
    </row>
    <row r="465" spans="1:19" x14ac:dyDescent="0.2">
      <c r="A465" s="678" t="s">
        <v>3486</v>
      </c>
      <c r="B465" s="679" t="s">
        <v>3486</v>
      </c>
      <c r="C465" s="666" t="s">
        <v>15629</v>
      </c>
      <c r="D465" s="666" t="s">
        <v>15621</v>
      </c>
      <c r="E465" s="666" t="s">
        <v>15526</v>
      </c>
      <c r="F465" s="666"/>
      <c r="L465" s="667">
        <v>470</v>
      </c>
      <c r="M465" s="658" t="s">
        <v>14702</v>
      </c>
      <c r="N465" s="658" t="s">
        <v>3486</v>
      </c>
      <c r="P465" s="658" t="s">
        <v>14703</v>
      </c>
      <c r="Q465" s="666"/>
      <c r="R465" s="671" t="e">
        <f t="shared" si="14"/>
        <v>#DIV/0!</v>
      </c>
      <c r="S465" s="680" t="e">
        <f t="shared" si="15"/>
        <v>#DIV/0!</v>
      </c>
    </row>
    <row r="466" spans="1:19" x14ac:dyDescent="0.2">
      <c r="A466" s="678" t="s">
        <v>3486</v>
      </c>
      <c r="B466" s="679" t="s">
        <v>3486</v>
      </c>
      <c r="C466" s="666" t="s">
        <v>15629</v>
      </c>
      <c r="D466" s="666" t="s">
        <v>15621</v>
      </c>
      <c r="E466" s="666" t="s">
        <v>15527</v>
      </c>
      <c r="F466" s="666"/>
      <c r="L466" s="658">
        <v>471</v>
      </c>
      <c r="M466" s="658" t="s">
        <v>14702</v>
      </c>
      <c r="N466" s="658" t="s">
        <v>3486</v>
      </c>
      <c r="P466" s="658" t="s">
        <v>14703</v>
      </c>
      <c r="Q466" s="666"/>
      <c r="R466" s="671" t="e">
        <f t="shared" si="14"/>
        <v>#DIV/0!</v>
      </c>
      <c r="S466" s="680" t="e">
        <f t="shared" si="15"/>
        <v>#DIV/0!</v>
      </c>
    </row>
    <row r="467" spans="1:19" x14ac:dyDescent="0.2">
      <c r="A467" s="678" t="s">
        <v>3486</v>
      </c>
      <c r="B467" s="679" t="s">
        <v>3486</v>
      </c>
      <c r="C467" s="666" t="s">
        <v>15629</v>
      </c>
      <c r="D467" s="666" t="s">
        <v>15621</v>
      </c>
      <c r="E467" s="666" t="s">
        <v>15528</v>
      </c>
      <c r="F467" s="666"/>
      <c r="L467" s="667">
        <v>472</v>
      </c>
      <c r="M467" s="658" t="s">
        <v>14702</v>
      </c>
      <c r="N467" s="658" t="s">
        <v>3486</v>
      </c>
      <c r="P467" s="658" t="s">
        <v>14703</v>
      </c>
      <c r="Q467" s="666"/>
      <c r="R467" s="671" t="e">
        <f t="shared" si="14"/>
        <v>#DIV/0!</v>
      </c>
      <c r="S467" s="680" t="e">
        <f t="shared" si="15"/>
        <v>#DIV/0!</v>
      </c>
    </row>
    <row r="468" spans="1:19" x14ac:dyDescent="0.2">
      <c r="A468" s="678" t="s">
        <v>3486</v>
      </c>
      <c r="B468" s="679" t="s">
        <v>3486</v>
      </c>
      <c r="C468" s="666" t="s">
        <v>15629</v>
      </c>
      <c r="D468" s="666" t="s">
        <v>15621</v>
      </c>
      <c r="E468" s="666" t="s">
        <v>15529</v>
      </c>
      <c r="F468" s="666"/>
      <c r="L468" s="658">
        <v>473</v>
      </c>
      <c r="M468" s="658" t="s">
        <v>14702</v>
      </c>
      <c r="N468" s="658" t="s">
        <v>3486</v>
      </c>
      <c r="P468" s="658" t="s">
        <v>14703</v>
      </c>
      <c r="Q468" s="666" t="s">
        <v>15416</v>
      </c>
      <c r="R468" s="671" t="e">
        <f t="shared" si="14"/>
        <v>#DIV/0!</v>
      </c>
      <c r="S468" s="680" t="e">
        <f t="shared" si="15"/>
        <v>#DIV/0!</v>
      </c>
    </row>
    <row r="469" spans="1:19" x14ac:dyDescent="0.2">
      <c r="A469" s="678" t="s">
        <v>3486</v>
      </c>
      <c r="B469" s="679" t="s">
        <v>3486</v>
      </c>
      <c r="C469" s="666" t="s">
        <v>15629</v>
      </c>
      <c r="D469" s="666" t="s">
        <v>15621</v>
      </c>
      <c r="E469" s="666" t="s">
        <v>15530</v>
      </c>
      <c r="F469" s="666"/>
      <c r="L469" s="667">
        <v>474</v>
      </c>
      <c r="M469" s="658" t="s">
        <v>14702</v>
      </c>
      <c r="N469" s="658" t="s">
        <v>3486</v>
      </c>
      <c r="P469" s="658" t="s">
        <v>14703</v>
      </c>
      <c r="Q469" s="666"/>
      <c r="R469" s="671" t="e">
        <f t="shared" si="14"/>
        <v>#DIV/0!</v>
      </c>
      <c r="S469" s="680" t="e">
        <f t="shared" si="15"/>
        <v>#DIV/0!</v>
      </c>
    </row>
    <row r="470" spans="1:19" x14ac:dyDescent="0.2">
      <c r="A470" s="678" t="s">
        <v>3486</v>
      </c>
      <c r="B470" s="679" t="s">
        <v>3486</v>
      </c>
      <c r="C470" s="666" t="s">
        <v>15629</v>
      </c>
      <c r="D470" s="666" t="s">
        <v>15621</v>
      </c>
      <c r="E470" s="666" t="s">
        <v>15531</v>
      </c>
      <c r="F470" s="666"/>
      <c r="L470" s="658">
        <v>475</v>
      </c>
      <c r="M470" s="658" t="s">
        <v>14702</v>
      </c>
      <c r="N470" s="658" t="s">
        <v>3486</v>
      </c>
      <c r="P470" s="658" t="s">
        <v>14703</v>
      </c>
      <c r="Q470" s="666"/>
      <c r="R470" s="671" t="e">
        <f t="shared" si="14"/>
        <v>#DIV/0!</v>
      </c>
      <c r="S470" s="680" t="e">
        <f t="shared" si="15"/>
        <v>#DIV/0!</v>
      </c>
    </row>
    <row r="471" spans="1:19" x14ac:dyDescent="0.2">
      <c r="A471" s="678" t="s">
        <v>3486</v>
      </c>
      <c r="B471" s="679" t="s">
        <v>3486</v>
      </c>
      <c r="C471" s="666" t="s">
        <v>15629</v>
      </c>
      <c r="D471" s="666" t="s">
        <v>15622</v>
      </c>
      <c r="E471" s="666" t="s">
        <v>15532</v>
      </c>
      <c r="F471" s="666"/>
      <c r="L471" s="667">
        <v>476</v>
      </c>
      <c r="M471" s="658" t="s">
        <v>14702</v>
      </c>
      <c r="N471" s="658" t="s">
        <v>3486</v>
      </c>
      <c r="P471" s="658" t="s">
        <v>14703</v>
      </c>
      <c r="Q471" s="666" t="s">
        <v>15293</v>
      </c>
      <c r="R471" s="671" t="e">
        <f t="shared" si="14"/>
        <v>#DIV/0!</v>
      </c>
      <c r="S471" s="680" t="e">
        <f t="shared" si="15"/>
        <v>#DIV/0!</v>
      </c>
    </row>
    <row r="472" spans="1:19" x14ac:dyDescent="0.2">
      <c r="A472" s="678" t="s">
        <v>3486</v>
      </c>
      <c r="B472" s="679" t="s">
        <v>3486</v>
      </c>
      <c r="C472" s="666" t="s">
        <v>15629</v>
      </c>
      <c r="D472" s="666" t="s">
        <v>15622</v>
      </c>
      <c r="E472" s="666" t="s">
        <v>15533</v>
      </c>
      <c r="F472" s="666"/>
      <c r="L472" s="658">
        <v>477</v>
      </c>
      <c r="M472" s="658" t="s">
        <v>14702</v>
      </c>
      <c r="N472" s="658" t="s">
        <v>3486</v>
      </c>
      <c r="P472" s="658" t="s">
        <v>14703</v>
      </c>
      <c r="Q472" s="666"/>
      <c r="R472" s="671" t="e">
        <f t="shared" si="14"/>
        <v>#DIV/0!</v>
      </c>
      <c r="S472" s="680" t="e">
        <f t="shared" si="15"/>
        <v>#DIV/0!</v>
      </c>
    </row>
    <row r="473" spans="1:19" x14ac:dyDescent="0.2">
      <c r="A473" s="678" t="s">
        <v>3486</v>
      </c>
      <c r="B473" s="679" t="s">
        <v>3486</v>
      </c>
      <c r="C473" s="666" t="s">
        <v>15629</v>
      </c>
      <c r="D473" s="666" t="s">
        <v>15622</v>
      </c>
      <c r="E473" s="666" t="s">
        <v>15534</v>
      </c>
      <c r="F473" s="666"/>
      <c r="L473" s="667">
        <v>478</v>
      </c>
      <c r="M473" s="658" t="s">
        <v>14702</v>
      </c>
      <c r="N473" s="658" t="s">
        <v>3486</v>
      </c>
      <c r="P473" s="658" t="s">
        <v>14703</v>
      </c>
      <c r="Q473" s="666" t="s">
        <v>15293</v>
      </c>
      <c r="R473" s="671" t="e">
        <f t="shared" si="14"/>
        <v>#DIV/0!</v>
      </c>
      <c r="S473" s="680" t="e">
        <f t="shared" si="15"/>
        <v>#DIV/0!</v>
      </c>
    </row>
    <row r="474" spans="1:19" x14ac:dyDescent="0.2">
      <c r="A474" s="678" t="s">
        <v>3486</v>
      </c>
      <c r="B474" s="679" t="s">
        <v>3486</v>
      </c>
      <c r="C474" s="666" t="s">
        <v>15629</v>
      </c>
      <c r="D474" s="666" t="s">
        <v>15622</v>
      </c>
      <c r="E474" s="666" t="s">
        <v>15476</v>
      </c>
      <c r="F474" s="666"/>
      <c r="L474" s="658">
        <v>479</v>
      </c>
      <c r="M474" s="658" t="s">
        <v>14702</v>
      </c>
      <c r="N474" s="658" t="s">
        <v>3486</v>
      </c>
      <c r="P474" s="658" t="s">
        <v>14703</v>
      </c>
      <c r="Q474" s="666"/>
      <c r="R474" s="671" t="e">
        <f t="shared" si="14"/>
        <v>#DIV/0!</v>
      </c>
      <c r="S474" s="680" t="e">
        <f t="shared" si="15"/>
        <v>#DIV/0!</v>
      </c>
    </row>
    <row r="475" spans="1:19" x14ac:dyDescent="0.2">
      <c r="A475" s="678" t="s">
        <v>3486</v>
      </c>
      <c r="B475" s="679" t="s">
        <v>3486</v>
      </c>
      <c r="C475" s="666" t="s">
        <v>15629</v>
      </c>
      <c r="D475" s="666" t="s">
        <v>15623</v>
      </c>
      <c r="E475" s="666" t="s">
        <v>15535</v>
      </c>
      <c r="F475" s="666"/>
      <c r="L475" s="667">
        <v>480</v>
      </c>
      <c r="M475" s="658" t="s">
        <v>14702</v>
      </c>
      <c r="N475" s="658" t="s">
        <v>3486</v>
      </c>
      <c r="P475" s="658" t="s">
        <v>14703</v>
      </c>
      <c r="Q475" s="666"/>
      <c r="R475" s="671" t="e">
        <f t="shared" si="14"/>
        <v>#DIV/0!</v>
      </c>
      <c r="S475" s="680" t="e">
        <f t="shared" si="15"/>
        <v>#DIV/0!</v>
      </c>
    </row>
    <row r="476" spans="1:19" x14ac:dyDescent="0.2">
      <c r="A476" s="678" t="s">
        <v>3486</v>
      </c>
      <c r="B476" s="679" t="s">
        <v>3486</v>
      </c>
      <c r="C476" s="666" t="s">
        <v>15629</v>
      </c>
      <c r="D476" s="666" t="s">
        <v>15623</v>
      </c>
      <c r="E476" s="666" t="s">
        <v>15536</v>
      </c>
      <c r="F476" s="666"/>
      <c r="L476" s="658">
        <v>481</v>
      </c>
      <c r="M476" s="658" t="s">
        <v>14702</v>
      </c>
      <c r="N476" s="658" t="s">
        <v>3486</v>
      </c>
      <c r="P476" s="658" t="s">
        <v>14703</v>
      </c>
      <c r="Q476" s="666"/>
      <c r="R476" s="671" t="e">
        <f t="shared" si="14"/>
        <v>#DIV/0!</v>
      </c>
      <c r="S476" s="680" t="e">
        <f t="shared" si="15"/>
        <v>#DIV/0!</v>
      </c>
    </row>
    <row r="477" spans="1:19" x14ac:dyDescent="0.2">
      <c r="A477" s="678" t="s">
        <v>3486</v>
      </c>
      <c r="B477" s="679" t="s">
        <v>3486</v>
      </c>
      <c r="C477" s="666" t="s">
        <v>15629</v>
      </c>
      <c r="D477" s="666" t="s">
        <v>15623</v>
      </c>
      <c r="E477" s="666" t="s">
        <v>15537</v>
      </c>
      <c r="F477" s="666"/>
      <c r="L477" s="667">
        <v>482</v>
      </c>
      <c r="M477" s="658" t="s">
        <v>14702</v>
      </c>
      <c r="N477" s="658" t="s">
        <v>3486</v>
      </c>
      <c r="P477" s="658" t="s">
        <v>14703</v>
      </c>
      <c r="Q477" s="666"/>
      <c r="R477" s="671" t="e">
        <f t="shared" si="14"/>
        <v>#DIV/0!</v>
      </c>
      <c r="S477" s="680" t="e">
        <f t="shared" si="15"/>
        <v>#DIV/0!</v>
      </c>
    </row>
    <row r="478" spans="1:19" x14ac:dyDescent="0.2">
      <c r="A478" s="678" t="s">
        <v>3486</v>
      </c>
      <c r="B478" s="679" t="s">
        <v>3486</v>
      </c>
      <c r="C478" s="666" t="s">
        <v>15629</v>
      </c>
      <c r="D478" s="666" t="s">
        <v>15623</v>
      </c>
      <c r="E478" s="666" t="s">
        <v>15538</v>
      </c>
      <c r="F478" s="666"/>
      <c r="L478" s="658">
        <v>483</v>
      </c>
      <c r="M478" s="658" t="s">
        <v>14702</v>
      </c>
      <c r="N478" s="658" t="s">
        <v>3486</v>
      </c>
      <c r="P478" s="658" t="s">
        <v>14703</v>
      </c>
      <c r="Q478" s="666" t="s">
        <v>15277</v>
      </c>
      <c r="R478" s="671" t="e">
        <f t="shared" si="14"/>
        <v>#DIV/0!</v>
      </c>
      <c r="S478" s="680" t="e">
        <f t="shared" si="15"/>
        <v>#DIV/0!</v>
      </c>
    </row>
    <row r="479" spans="1:19" x14ac:dyDescent="0.2">
      <c r="A479" s="678" t="s">
        <v>3486</v>
      </c>
      <c r="B479" s="679" t="s">
        <v>3486</v>
      </c>
      <c r="C479" s="666" t="s">
        <v>15629</v>
      </c>
      <c r="D479" s="666" t="s">
        <v>15624</v>
      </c>
      <c r="E479" s="666" t="s">
        <v>15539</v>
      </c>
      <c r="F479" s="666"/>
      <c r="L479" s="667">
        <v>484</v>
      </c>
      <c r="M479" s="658" t="s">
        <v>14702</v>
      </c>
      <c r="N479" s="658" t="s">
        <v>3486</v>
      </c>
      <c r="P479" s="658" t="s">
        <v>14703</v>
      </c>
      <c r="Q479" s="666" t="s">
        <v>15277</v>
      </c>
      <c r="R479" s="671" t="e">
        <f t="shared" si="14"/>
        <v>#DIV/0!</v>
      </c>
      <c r="S479" s="680" t="e">
        <f t="shared" si="15"/>
        <v>#DIV/0!</v>
      </c>
    </row>
    <row r="480" spans="1:19" x14ac:dyDescent="0.2">
      <c r="A480" s="678" t="s">
        <v>3486</v>
      </c>
      <c r="B480" s="679" t="s">
        <v>3486</v>
      </c>
      <c r="C480" s="666" t="s">
        <v>15629</v>
      </c>
      <c r="D480" s="666" t="s">
        <v>15624</v>
      </c>
      <c r="E480" s="666" t="s">
        <v>15540</v>
      </c>
      <c r="F480" s="666"/>
      <c r="L480" s="658">
        <v>485</v>
      </c>
      <c r="M480" s="658" t="s">
        <v>14702</v>
      </c>
      <c r="N480" s="658" t="s">
        <v>3486</v>
      </c>
      <c r="P480" s="658" t="s">
        <v>14703</v>
      </c>
      <c r="Q480" s="666" t="s">
        <v>14867</v>
      </c>
      <c r="R480" s="671" t="e">
        <f t="shared" si="14"/>
        <v>#DIV/0!</v>
      </c>
      <c r="S480" s="680" t="e">
        <f t="shared" si="15"/>
        <v>#DIV/0!</v>
      </c>
    </row>
    <row r="481" spans="1:19" x14ac:dyDescent="0.2">
      <c r="A481" s="678" t="s">
        <v>3486</v>
      </c>
      <c r="B481" s="679" t="s">
        <v>3486</v>
      </c>
      <c r="C481" s="666" t="s">
        <v>15629</v>
      </c>
      <c r="D481" s="666" t="s">
        <v>15624</v>
      </c>
      <c r="E481" s="666" t="s">
        <v>15541</v>
      </c>
      <c r="F481" s="666"/>
      <c r="L481" s="667">
        <v>486</v>
      </c>
      <c r="M481" s="658" t="s">
        <v>14702</v>
      </c>
      <c r="N481" s="658" t="s">
        <v>3486</v>
      </c>
      <c r="P481" s="658" t="s">
        <v>14703</v>
      </c>
      <c r="Q481" s="666"/>
      <c r="R481" s="671" t="e">
        <f t="shared" si="14"/>
        <v>#DIV/0!</v>
      </c>
      <c r="S481" s="680" t="e">
        <f t="shared" si="15"/>
        <v>#DIV/0!</v>
      </c>
    </row>
    <row r="482" spans="1:19" x14ac:dyDescent="0.2">
      <c r="A482" s="678" t="s">
        <v>3486</v>
      </c>
      <c r="B482" s="679" t="s">
        <v>3486</v>
      </c>
      <c r="C482" s="666" t="s">
        <v>15629</v>
      </c>
      <c r="D482" s="666" t="s">
        <v>15625</v>
      </c>
      <c r="E482" s="666" t="s">
        <v>15542</v>
      </c>
      <c r="F482" s="666"/>
      <c r="L482" s="658">
        <v>487</v>
      </c>
      <c r="M482" s="658" t="s">
        <v>14702</v>
      </c>
      <c r="N482" s="658" t="s">
        <v>3486</v>
      </c>
      <c r="P482" s="658" t="s">
        <v>14703</v>
      </c>
      <c r="Q482" s="666"/>
      <c r="R482" s="671" t="e">
        <f t="shared" si="14"/>
        <v>#DIV/0!</v>
      </c>
      <c r="S482" s="680" t="e">
        <f t="shared" si="15"/>
        <v>#DIV/0!</v>
      </c>
    </row>
    <row r="483" spans="1:19" x14ac:dyDescent="0.2">
      <c r="A483" s="678" t="s">
        <v>3486</v>
      </c>
      <c r="B483" s="679" t="s">
        <v>3486</v>
      </c>
      <c r="C483" s="666" t="s">
        <v>15629</v>
      </c>
      <c r="D483" s="666" t="s">
        <v>15625</v>
      </c>
      <c r="E483" s="666" t="s">
        <v>15543</v>
      </c>
      <c r="F483" s="666"/>
      <c r="L483" s="667">
        <v>488</v>
      </c>
      <c r="M483" s="658" t="s">
        <v>14702</v>
      </c>
      <c r="N483" s="658" t="s">
        <v>3486</v>
      </c>
      <c r="P483" s="658" t="s">
        <v>14703</v>
      </c>
      <c r="Q483" s="666" t="s">
        <v>14744</v>
      </c>
      <c r="R483" s="671" t="e">
        <f t="shared" si="14"/>
        <v>#DIV/0!</v>
      </c>
      <c r="S483" s="680" t="e">
        <f t="shared" si="15"/>
        <v>#DIV/0!</v>
      </c>
    </row>
    <row r="484" spans="1:19" x14ac:dyDescent="0.2">
      <c r="A484" s="678" t="s">
        <v>3486</v>
      </c>
      <c r="B484" s="679" t="s">
        <v>3486</v>
      </c>
      <c r="C484" s="666" t="s">
        <v>15629</v>
      </c>
      <c r="D484" s="666" t="s">
        <v>15625</v>
      </c>
      <c r="E484" s="666" t="s">
        <v>15544</v>
      </c>
      <c r="F484" s="666"/>
      <c r="L484" s="658">
        <v>489</v>
      </c>
      <c r="M484" s="658" t="s">
        <v>14702</v>
      </c>
      <c r="N484" s="658" t="s">
        <v>3486</v>
      </c>
      <c r="P484" s="658" t="s">
        <v>14703</v>
      </c>
      <c r="Q484" s="666"/>
      <c r="R484" s="671" t="e">
        <f t="shared" si="14"/>
        <v>#DIV/0!</v>
      </c>
      <c r="S484" s="680" t="e">
        <f t="shared" si="15"/>
        <v>#DIV/0!</v>
      </c>
    </row>
    <row r="485" spans="1:19" x14ac:dyDescent="0.2">
      <c r="A485" s="678" t="s">
        <v>3486</v>
      </c>
      <c r="B485" s="679" t="s">
        <v>3486</v>
      </c>
      <c r="C485" s="666" t="s">
        <v>15629</v>
      </c>
      <c r="D485" s="666" t="s">
        <v>15625</v>
      </c>
      <c r="E485" s="666" t="s">
        <v>15545</v>
      </c>
      <c r="F485" s="666"/>
      <c r="L485" s="667">
        <v>490</v>
      </c>
      <c r="M485" s="658" t="s">
        <v>14702</v>
      </c>
      <c r="N485" s="658" t="s">
        <v>3486</v>
      </c>
      <c r="P485" s="658" t="s">
        <v>14703</v>
      </c>
      <c r="Q485" s="666" t="s">
        <v>15293</v>
      </c>
      <c r="R485" s="671" t="e">
        <f t="shared" si="14"/>
        <v>#DIV/0!</v>
      </c>
      <c r="S485" s="680" t="e">
        <f t="shared" si="15"/>
        <v>#DIV/0!</v>
      </c>
    </row>
    <row r="486" spans="1:19" x14ac:dyDescent="0.2">
      <c r="A486" s="678" t="s">
        <v>3486</v>
      </c>
      <c r="B486" s="679" t="s">
        <v>3486</v>
      </c>
      <c r="C486" s="666" t="s">
        <v>15629</v>
      </c>
      <c r="D486" s="666" t="s">
        <v>15625</v>
      </c>
      <c r="E486" s="666" t="s">
        <v>15546</v>
      </c>
      <c r="F486" s="666"/>
      <c r="L486" s="658">
        <v>491</v>
      </c>
      <c r="M486" s="658" t="s">
        <v>14702</v>
      </c>
      <c r="N486" s="658" t="s">
        <v>3486</v>
      </c>
      <c r="P486" s="658" t="s">
        <v>14703</v>
      </c>
      <c r="Q486" s="666"/>
      <c r="R486" s="671" t="e">
        <f t="shared" si="14"/>
        <v>#DIV/0!</v>
      </c>
      <c r="S486" s="680" t="e">
        <f t="shared" si="15"/>
        <v>#DIV/0!</v>
      </c>
    </row>
    <row r="487" spans="1:19" x14ac:dyDescent="0.2">
      <c r="A487" s="678" t="s">
        <v>3486</v>
      </c>
      <c r="B487" s="679" t="s">
        <v>3486</v>
      </c>
      <c r="C487" s="666" t="s">
        <v>15629</v>
      </c>
      <c r="D487" s="666" t="s">
        <v>15626</v>
      </c>
      <c r="E487" s="666" t="s">
        <v>15678</v>
      </c>
      <c r="F487" s="666">
        <v>6</v>
      </c>
      <c r="G487" s="668">
        <v>10</v>
      </c>
      <c r="H487" s="665">
        <v>8</v>
      </c>
      <c r="I487" s="665">
        <v>12</v>
      </c>
      <c r="J487" s="673" t="s">
        <v>15210</v>
      </c>
      <c r="K487" s="658">
        <v>1989</v>
      </c>
      <c r="L487" s="667">
        <v>492</v>
      </c>
      <c r="M487" s="658" t="s">
        <v>14702</v>
      </c>
      <c r="N487" s="658" t="s">
        <v>3486</v>
      </c>
      <c r="O487" s="678" t="s">
        <v>14703</v>
      </c>
      <c r="P487" s="658" t="s">
        <v>14703</v>
      </c>
      <c r="Q487" s="666" t="s">
        <v>15677</v>
      </c>
      <c r="R487" s="671">
        <f t="shared" si="14"/>
        <v>80</v>
      </c>
      <c r="S487" s="680">
        <f t="shared" si="15"/>
        <v>12.922237380627559</v>
      </c>
    </row>
    <row r="488" spans="1:19" ht="30" x14ac:dyDescent="0.2">
      <c r="A488" s="678" t="s">
        <v>3486</v>
      </c>
      <c r="B488" s="679" t="s">
        <v>3486</v>
      </c>
      <c r="C488" s="666" t="s">
        <v>15629</v>
      </c>
      <c r="D488" s="666" t="s">
        <v>15627</v>
      </c>
      <c r="E488" s="666" t="s">
        <v>15547</v>
      </c>
      <c r="F488" s="666"/>
      <c r="L488" s="658">
        <v>493</v>
      </c>
      <c r="M488" s="658" t="s">
        <v>14702</v>
      </c>
      <c r="N488" s="658" t="s">
        <v>3486</v>
      </c>
      <c r="P488" s="658" t="s">
        <v>14703</v>
      </c>
      <c r="Q488" s="666" t="s">
        <v>15293</v>
      </c>
      <c r="R488" s="671" t="e">
        <f t="shared" si="14"/>
        <v>#DIV/0!</v>
      </c>
      <c r="S488" s="680" t="e">
        <f t="shared" si="15"/>
        <v>#DIV/0!</v>
      </c>
    </row>
    <row r="489" spans="1:19" ht="30" x14ac:dyDescent="0.2">
      <c r="A489" s="678" t="s">
        <v>3486</v>
      </c>
      <c r="B489" s="679" t="s">
        <v>3486</v>
      </c>
      <c r="C489" s="666" t="s">
        <v>15629</v>
      </c>
      <c r="D489" s="666" t="s">
        <v>15628</v>
      </c>
      <c r="E489" s="666" t="s">
        <v>15548</v>
      </c>
      <c r="F489" s="666"/>
      <c r="L489" s="667">
        <v>494</v>
      </c>
      <c r="M489" s="658" t="s">
        <v>14702</v>
      </c>
      <c r="N489" s="658" t="s">
        <v>3486</v>
      </c>
      <c r="P489" s="658" t="s">
        <v>14703</v>
      </c>
      <c r="Q489" s="666" t="s">
        <v>15293</v>
      </c>
      <c r="R489" s="671" t="e">
        <f t="shared" si="14"/>
        <v>#DIV/0!</v>
      </c>
      <c r="S489" s="680" t="e">
        <f t="shared" si="15"/>
        <v>#DIV/0!</v>
      </c>
    </row>
  </sheetData>
  <autoFilter ref="A2:S489" xr:uid="{49CCD0EE-2ADA-41CD-974B-E631CBD699BB}">
    <sortState xmlns:xlrd2="http://schemas.microsoft.com/office/spreadsheetml/2017/richdata2" ref="A3:S489">
      <sortCondition ref="L2:L489"/>
    </sortState>
  </autoFilter>
  <phoneticPr fontId="5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E14BD-DB71-4A55-962B-F50260774E12}">
  <dimension ref="A2:B77"/>
  <sheetViews>
    <sheetView workbookViewId="0">
      <selection activeCell="H17" sqref="H17"/>
    </sheetView>
  </sheetViews>
  <sheetFormatPr defaultRowHeight="12.75" x14ac:dyDescent="0.2"/>
  <cols>
    <col min="1" max="1" width="17.42578125" bestFit="1" customWidth="1"/>
    <col min="2" max="2" width="5.28515625" style="13" customWidth="1"/>
  </cols>
  <sheetData>
    <row r="2" spans="1:2" x14ac:dyDescent="0.2">
      <c r="A2" t="s">
        <v>14801</v>
      </c>
      <c r="B2" s="13">
        <f t="shared" ref="B2:B33" si="0">COUNTIF(ModuleAuthors, "*"&amp;A2&amp;"*")</f>
        <v>21</v>
      </c>
    </row>
    <row r="3" spans="1:2" x14ac:dyDescent="0.2">
      <c r="A3" t="s">
        <v>14734</v>
      </c>
      <c r="B3" s="13">
        <f t="shared" si="0"/>
        <v>14</v>
      </c>
    </row>
    <row r="4" spans="1:2" x14ac:dyDescent="0.2">
      <c r="A4" t="s">
        <v>14747</v>
      </c>
      <c r="B4" s="13">
        <f t="shared" si="0"/>
        <v>12</v>
      </c>
    </row>
    <row r="5" spans="1:2" x14ac:dyDescent="0.2">
      <c r="A5" t="s">
        <v>14751</v>
      </c>
      <c r="B5" s="13">
        <f t="shared" si="0"/>
        <v>12</v>
      </c>
    </row>
    <row r="6" spans="1:2" x14ac:dyDescent="0.2">
      <c r="A6" t="s">
        <v>14884</v>
      </c>
      <c r="B6" s="13">
        <f t="shared" si="0"/>
        <v>9</v>
      </c>
    </row>
    <row r="7" spans="1:2" x14ac:dyDescent="0.2">
      <c r="A7" t="s">
        <v>14706</v>
      </c>
      <c r="B7" s="13">
        <f t="shared" si="0"/>
        <v>8</v>
      </c>
    </row>
    <row r="8" spans="1:2" x14ac:dyDescent="0.2">
      <c r="A8" t="s">
        <v>14960</v>
      </c>
      <c r="B8" s="13">
        <f t="shared" si="0"/>
        <v>8</v>
      </c>
    </row>
    <row r="9" spans="1:2" x14ac:dyDescent="0.2">
      <c r="A9" t="s">
        <v>15118</v>
      </c>
      <c r="B9" s="13">
        <f t="shared" si="0"/>
        <v>7</v>
      </c>
    </row>
    <row r="10" spans="1:2" x14ac:dyDescent="0.2">
      <c r="A10" t="s">
        <v>15084</v>
      </c>
      <c r="B10" s="13">
        <f t="shared" si="0"/>
        <v>6</v>
      </c>
    </row>
    <row r="11" spans="1:2" x14ac:dyDescent="0.2">
      <c r="A11" t="s">
        <v>15013</v>
      </c>
      <c r="B11" s="13">
        <f t="shared" si="0"/>
        <v>6</v>
      </c>
    </row>
    <row r="12" spans="1:2" x14ac:dyDescent="0.2">
      <c r="A12" t="s">
        <v>15214</v>
      </c>
      <c r="B12" s="13">
        <f t="shared" si="0"/>
        <v>5</v>
      </c>
    </row>
    <row r="13" spans="1:2" x14ac:dyDescent="0.2">
      <c r="A13" t="s">
        <v>15111</v>
      </c>
      <c r="B13" s="13">
        <f t="shared" si="0"/>
        <v>4</v>
      </c>
    </row>
    <row r="14" spans="1:2" x14ac:dyDescent="0.2">
      <c r="A14" t="s">
        <v>15211</v>
      </c>
      <c r="B14" s="13">
        <f t="shared" si="0"/>
        <v>4</v>
      </c>
    </row>
    <row r="15" spans="1:2" x14ac:dyDescent="0.2">
      <c r="A15" t="s">
        <v>14713</v>
      </c>
      <c r="B15" s="13">
        <f t="shared" si="0"/>
        <v>4</v>
      </c>
    </row>
    <row r="16" spans="1:2" x14ac:dyDescent="0.2">
      <c r="A16" t="s">
        <v>14796</v>
      </c>
      <c r="B16" s="13">
        <f t="shared" si="0"/>
        <v>4</v>
      </c>
    </row>
    <row r="17" spans="1:2" x14ac:dyDescent="0.2">
      <c r="A17" t="s">
        <v>14911</v>
      </c>
      <c r="B17" s="13">
        <f t="shared" si="0"/>
        <v>4</v>
      </c>
    </row>
    <row r="18" spans="1:2" x14ac:dyDescent="0.2">
      <c r="A18" t="s">
        <v>15103</v>
      </c>
      <c r="B18" s="13">
        <f t="shared" si="0"/>
        <v>4</v>
      </c>
    </row>
    <row r="19" spans="1:2" x14ac:dyDescent="0.2">
      <c r="A19" t="s">
        <v>14716</v>
      </c>
      <c r="B19" s="13">
        <f t="shared" si="0"/>
        <v>4</v>
      </c>
    </row>
    <row r="20" spans="1:2" x14ac:dyDescent="0.2">
      <c r="A20" t="s">
        <v>15110</v>
      </c>
      <c r="B20" s="13">
        <f t="shared" si="0"/>
        <v>4</v>
      </c>
    </row>
    <row r="21" spans="1:2" x14ac:dyDescent="0.2">
      <c r="A21" t="s">
        <v>15113</v>
      </c>
      <c r="B21" s="13">
        <f t="shared" si="0"/>
        <v>4</v>
      </c>
    </row>
    <row r="22" spans="1:2" x14ac:dyDescent="0.2">
      <c r="A22" t="s">
        <v>15025</v>
      </c>
      <c r="B22" s="13">
        <f t="shared" si="0"/>
        <v>3</v>
      </c>
    </row>
    <row r="23" spans="1:2" x14ac:dyDescent="0.2">
      <c r="A23" t="s">
        <v>15200</v>
      </c>
      <c r="B23" s="13">
        <f t="shared" si="0"/>
        <v>3</v>
      </c>
    </row>
    <row r="24" spans="1:2" x14ac:dyDescent="0.2">
      <c r="A24" t="s">
        <v>14765</v>
      </c>
      <c r="B24" s="13">
        <f t="shared" si="0"/>
        <v>3</v>
      </c>
    </row>
    <row r="25" spans="1:2" x14ac:dyDescent="0.2">
      <c r="A25" t="s">
        <v>14871</v>
      </c>
      <c r="B25" s="13">
        <f t="shared" si="0"/>
        <v>3</v>
      </c>
    </row>
    <row r="26" spans="1:2" x14ac:dyDescent="0.2">
      <c r="A26" t="s">
        <v>14937</v>
      </c>
      <c r="B26" s="13">
        <f t="shared" si="0"/>
        <v>3</v>
      </c>
    </row>
    <row r="27" spans="1:2" x14ac:dyDescent="0.2">
      <c r="A27" t="s">
        <v>15106</v>
      </c>
      <c r="B27" s="13">
        <f t="shared" si="0"/>
        <v>3</v>
      </c>
    </row>
    <row r="28" spans="1:2" x14ac:dyDescent="0.2">
      <c r="A28" t="s">
        <v>15199</v>
      </c>
      <c r="B28" s="13">
        <f t="shared" si="0"/>
        <v>3</v>
      </c>
    </row>
    <row r="29" spans="1:2" x14ac:dyDescent="0.2">
      <c r="A29" t="s">
        <v>15107</v>
      </c>
      <c r="B29" s="13">
        <f t="shared" si="0"/>
        <v>2</v>
      </c>
    </row>
    <row r="30" spans="1:2" x14ac:dyDescent="0.2">
      <c r="A30" t="s">
        <v>14930</v>
      </c>
      <c r="B30" s="13">
        <f t="shared" si="0"/>
        <v>2</v>
      </c>
    </row>
    <row r="31" spans="1:2" x14ac:dyDescent="0.2">
      <c r="A31" t="s">
        <v>15135</v>
      </c>
      <c r="B31" s="13">
        <f t="shared" si="0"/>
        <v>2</v>
      </c>
    </row>
    <row r="32" spans="1:2" x14ac:dyDescent="0.2">
      <c r="A32" t="s">
        <v>15169</v>
      </c>
      <c r="B32" s="13">
        <f t="shared" si="0"/>
        <v>2</v>
      </c>
    </row>
    <row r="33" spans="1:2" x14ac:dyDescent="0.2">
      <c r="A33" t="s">
        <v>15105</v>
      </c>
      <c r="B33" s="13">
        <f t="shared" si="0"/>
        <v>2</v>
      </c>
    </row>
    <row r="34" spans="1:2" x14ac:dyDescent="0.2">
      <c r="A34" t="s">
        <v>15204</v>
      </c>
      <c r="B34" s="13">
        <f t="shared" ref="B34:B65" si="1">COUNTIF(ModuleAuthors, "*"&amp;A34&amp;"*")</f>
        <v>2</v>
      </c>
    </row>
    <row r="35" spans="1:2" x14ac:dyDescent="0.2">
      <c r="A35" t="s">
        <v>15171</v>
      </c>
      <c r="B35" s="13">
        <f t="shared" si="1"/>
        <v>2</v>
      </c>
    </row>
    <row r="36" spans="1:2" x14ac:dyDescent="0.2">
      <c r="A36" t="s">
        <v>15079</v>
      </c>
      <c r="B36" s="13">
        <f t="shared" si="1"/>
        <v>2</v>
      </c>
    </row>
    <row r="37" spans="1:2" x14ac:dyDescent="0.2">
      <c r="A37" t="s">
        <v>14730</v>
      </c>
      <c r="B37" s="13">
        <f t="shared" si="1"/>
        <v>2</v>
      </c>
    </row>
    <row r="38" spans="1:2" x14ac:dyDescent="0.2">
      <c r="A38" t="s">
        <v>14926</v>
      </c>
      <c r="B38" s="13">
        <f t="shared" si="1"/>
        <v>2</v>
      </c>
    </row>
    <row r="39" spans="1:2" x14ac:dyDescent="0.2">
      <c r="A39" t="s">
        <v>14850</v>
      </c>
      <c r="B39" s="13">
        <f t="shared" si="1"/>
        <v>1</v>
      </c>
    </row>
    <row r="40" spans="1:2" x14ac:dyDescent="0.2">
      <c r="A40" t="s">
        <v>14933</v>
      </c>
      <c r="B40" s="13">
        <f t="shared" si="1"/>
        <v>1</v>
      </c>
    </row>
    <row r="41" spans="1:2" x14ac:dyDescent="0.2">
      <c r="A41" t="s">
        <v>15109</v>
      </c>
      <c r="B41" s="13">
        <f t="shared" si="1"/>
        <v>1</v>
      </c>
    </row>
    <row r="42" spans="1:2" x14ac:dyDescent="0.2">
      <c r="A42" t="s">
        <v>15210</v>
      </c>
      <c r="B42" s="13">
        <f t="shared" si="1"/>
        <v>1</v>
      </c>
    </row>
    <row r="43" spans="1:2" x14ac:dyDescent="0.2">
      <c r="A43" t="s">
        <v>15137</v>
      </c>
      <c r="B43" s="13">
        <f t="shared" si="1"/>
        <v>1</v>
      </c>
    </row>
    <row r="44" spans="1:2" x14ac:dyDescent="0.2">
      <c r="A44" t="s">
        <v>15212</v>
      </c>
      <c r="B44" s="13">
        <f t="shared" si="1"/>
        <v>1</v>
      </c>
    </row>
    <row r="45" spans="1:2" x14ac:dyDescent="0.2">
      <c r="A45" t="s">
        <v>15148</v>
      </c>
      <c r="B45" s="13">
        <f t="shared" si="1"/>
        <v>0</v>
      </c>
    </row>
    <row r="46" spans="1:2" x14ac:dyDescent="0.2">
      <c r="A46" t="s">
        <v>15104</v>
      </c>
      <c r="B46" s="13">
        <f t="shared" si="1"/>
        <v>1</v>
      </c>
    </row>
    <row r="47" spans="1:2" x14ac:dyDescent="0.2">
      <c r="A47" t="s">
        <v>15206</v>
      </c>
      <c r="B47" s="13">
        <f t="shared" si="1"/>
        <v>1</v>
      </c>
    </row>
    <row r="48" spans="1:2" x14ac:dyDescent="0.2">
      <c r="A48" t="s">
        <v>15186</v>
      </c>
      <c r="B48" s="13">
        <f t="shared" si="1"/>
        <v>1</v>
      </c>
    </row>
    <row r="49" spans="1:2" x14ac:dyDescent="0.2">
      <c r="A49" t="s">
        <v>15188</v>
      </c>
      <c r="B49" s="13">
        <f t="shared" si="1"/>
        <v>1</v>
      </c>
    </row>
    <row r="50" spans="1:2" x14ac:dyDescent="0.2">
      <c r="A50" t="s">
        <v>15119</v>
      </c>
      <c r="B50" s="13">
        <f t="shared" si="1"/>
        <v>1</v>
      </c>
    </row>
    <row r="51" spans="1:2" x14ac:dyDescent="0.2">
      <c r="A51" t="s">
        <v>15213</v>
      </c>
      <c r="B51" s="13">
        <f t="shared" si="1"/>
        <v>1</v>
      </c>
    </row>
    <row r="52" spans="1:2" x14ac:dyDescent="0.2">
      <c r="A52" t="s">
        <v>15215</v>
      </c>
      <c r="B52" s="13">
        <f t="shared" si="1"/>
        <v>1</v>
      </c>
    </row>
    <row r="53" spans="1:2" x14ac:dyDescent="0.2">
      <c r="A53" t="s">
        <v>15075</v>
      </c>
      <c r="B53" s="13">
        <f t="shared" si="1"/>
        <v>1</v>
      </c>
    </row>
    <row r="54" spans="1:2" x14ac:dyDescent="0.2">
      <c r="A54" t="s">
        <v>15202</v>
      </c>
      <c r="B54" s="13">
        <f t="shared" si="1"/>
        <v>1</v>
      </c>
    </row>
    <row r="55" spans="1:2" x14ac:dyDescent="0.2">
      <c r="A55" t="s">
        <v>15216</v>
      </c>
      <c r="B55" s="13">
        <f t="shared" si="1"/>
        <v>1</v>
      </c>
    </row>
    <row r="56" spans="1:2" x14ac:dyDescent="0.2">
      <c r="A56" t="s">
        <v>15201</v>
      </c>
      <c r="B56" s="13">
        <f t="shared" si="1"/>
        <v>1</v>
      </c>
    </row>
    <row r="57" spans="1:2" x14ac:dyDescent="0.2">
      <c r="A57" t="s">
        <v>15208</v>
      </c>
      <c r="B57" s="13">
        <f t="shared" si="1"/>
        <v>1</v>
      </c>
    </row>
    <row r="58" spans="1:2" x14ac:dyDescent="0.2">
      <c r="A58" t="s">
        <v>15136</v>
      </c>
      <c r="B58" s="13">
        <f t="shared" si="1"/>
        <v>1</v>
      </c>
    </row>
    <row r="59" spans="1:2" x14ac:dyDescent="0.2">
      <c r="A59" t="s">
        <v>15217</v>
      </c>
      <c r="B59" s="13">
        <f t="shared" si="1"/>
        <v>1</v>
      </c>
    </row>
    <row r="60" spans="1:2" x14ac:dyDescent="0.2">
      <c r="A60" t="s">
        <v>15218</v>
      </c>
      <c r="B60" s="13">
        <f t="shared" si="1"/>
        <v>1</v>
      </c>
    </row>
    <row r="61" spans="1:2" x14ac:dyDescent="0.2">
      <c r="A61" t="s">
        <v>15207</v>
      </c>
      <c r="B61" s="13">
        <f t="shared" si="1"/>
        <v>1</v>
      </c>
    </row>
    <row r="62" spans="1:2" x14ac:dyDescent="0.2">
      <c r="A62" t="s">
        <v>15219</v>
      </c>
      <c r="B62" s="13">
        <f t="shared" si="1"/>
        <v>1</v>
      </c>
    </row>
    <row r="63" spans="1:2" x14ac:dyDescent="0.2">
      <c r="A63" t="s">
        <v>15220</v>
      </c>
      <c r="B63" s="13">
        <f t="shared" si="1"/>
        <v>1</v>
      </c>
    </row>
    <row r="64" spans="1:2" x14ac:dyDescent="0.2">
      <c r="A64" t="s">
        <v>15221</v>
      </c>
      <c r="B64" s="13">
        <f t="shared" si="1"/>
        <v>1</v>
      </c>
    </row>
    <row r="65" spans="1:2" x14ac:dyDescent="0.2">
      <c r="A65" t="s">
        <v>15197</v>
      </c>
      <c r="B65" s="13">
        <f t="shared" si="1"/>
        <v>1</v>
      </c>
    </row>
    <row r="66" spans="1:2" x14ac:dyDescent="0.2">
      <c r="A66" t="s">
        <v>15222</v>
      </c>
      <c r="B66" s="13">
        <f t="shared" ref="B66:B77" si="2">COUNTIF(ModuleAuthors, "*"&amp;A66&amp;"*")</f>
        <v>1</v>
      </c>
    </row>
    <row r="67" spans="1:2" x14ac:dyDescent="0.2">
      <c r="A67" t="s">
        <v>15147</v>
      </c>
      <c r="B67" s="13">
        <f t="shared" si="2"/>
        <v>1</v>
      </c>
    </row>
    <row r="68" spans="1:2" x14ac:dyDescent="0.2">
      <c r="A68" t="s">
        <v>15170</v>
      </c>
      <c r="B68" s="13">
        <f t="shared" si="2"/>
        <v>1</v>
      </c>
    </row>
    <row r="69" spans="1:2" x14ac:dyDescent="0.2">
      <c r="A69" t="s">
        <v>15223</v>
      </c>
      <c r="B69" s="13">
        <f t="shared" si="2"/>
        <v>1</v>
      </c>
    </row>
    <row r="70" spans="1:2" x14ac:dyDescent="0.2">
      <c r="A70" t="s">
        <v>15134</v>
      </c>
      <c r="B70" s="13">
        <f t="shared" si="2"/>
        <v>1</v>
      </c>
    </row>
    <row r="71" spans="1:2" x14ac:dyDescent="0.2">
      <c r="A71" t="s">
        <v>15209</v>
      </c>
      <c r="B71" s="13">
        <f t="shared" si="2"/>
        <v>1</v>
      </c>
    </row>
    <row r="72" spans="1:2" x14ac:dyDescent="0.2">
      <c r="A72" t="s">
        <v>15198</v>
      </c>
      <c r="B72" s="13">
        <f t="shared" si="2"/>
        <v>1</v>
      </c>
    </row>
    <row r="73" spans="1:2" x14ac:dyDescent="0.2">
      <c r="A73" t="s">
        <v>15138</v>
      </c>
      <c r="B73" s="13">
        <f t="shared" si="2"/>
        <v>1</v>
      </c>
    </row>
    <row r="74" spans="1:2" x14ac:dyDescent="0.2">
      <c r="A74" t="s">
        <v>15224</v>
      </c>
      <c r="B74" s="13">
        <f t="shared" si="2"/>
        <v>1</v>
      </c>
    </row>
    <row r="75" spans="1:2" x14ac:dyDescent="0.2">
      <c r="A75" t="s">
        <v>15205</v>
      </c>
      <c r="B75" s="13">
        <f t="shared" si="2"/>
        <v>1</v>
      </c>
    </row>
    <row r="76" spans="1:2" x14ac:dyDescent="0.2">
      <c r="A76" t="s">
        <v>15203</v>
      </c>
      <c r="B76" s="13">
        <f t="shared" si="2"/>
        <v>1</v>
      </c>
    </row>
    <row r="77" spans="1:2" x14ac:dyDescent="0.2">
      <c r="A77" t="s">
        <v>14701</v>
      </c>
      <c r="B77" s="13">
        <f t="shared" si="2"/>
        <v>1</v>
      </c>
    </row>
  </sheetData>
  <sortState xmlns:xlrd2="http://schemas.microsoft.com/office/spreadsheetml/2017/richdata2" ref="A2:B77">
    <sortCondition descending="1" ref="B2:B77"/>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D497"/>
  <sheetViews>
    <sheetView workbookViewId="0">
      <pane ySplit="2" topLeftCell="A3" activePane="bottomLeft" state="frozen"/>
      <selection pane="bottomLeft" activeCell="F6" sqref="F6"/>
    </sheetView>
  </sheetViews>
  <sheetFormatPr defaultColWidth="8.85546875" defaultRowHeight="12.75" x14ac:dyDescent="0.2"/>
  <cols>
    <col min="1" max="1" width="3.42578125" style="35" customWidth="1"/>
    <col min="2" max="2" width="36" style="34" bestFit="1" customWidth="1"/>
    <col min="3" max="3" width="18.140625" style="372" customWidth="1"/>
    <col min="4" max="4" width="61.5703125" style="319" bestFit="1" customWidth="1"/>
    <col min="5" max="5" width="8.85546875" style="35" customWidth="1"/>
    <col min="6" max="6" width="12.140625" style="35" bestFit="1" customWidth="1"/>
    <col min="7" max="16384" width="8.85546875" style="35"/>
  </cols>
  <sheetData>
    <row r="1" spans="2:4" ht="13.5" thickBot="1" x14ac:dyDescent="0.25"/>
    <row r="2" spans="2:4" s="317" customFormat="1" ht="13.5" thickBot="1" x14ac:dyDescent="0.25">
      <c r="B2" s="318" t="s">
        <v>9312</v>
      </c>
      <c r="C2" s="373" t="s">
        <v>7659</v>
      </c>
      <c r="D2" s="320" t="s">
        <v>9311</v>
      </c>
    </row>
    <row r="3" spans="2:4" x14ac:dyDescent="0.2">
      <c r="B3" s="331" t="s">
        <v>5468</v>
      </c>
      <c r="C3" s="374">
        <v>63</v>
      </c>
      <c r="D3" s="334" t="s">
        <v>3305</v>
      </c>
    </row>
    <row r="4" spans="2:4" x14ac:dyDescent="0.2">
      <c r="B4" s="331" t="s">
        <v>5472</v>
      </c>
      <c r="C4" s="375">
        <v>3</v>
      </c>
      <c r="D4" s="334" t="s">
        <v>7085</v>
      </c>
    </row>
    <row r="5" spans="2:4" x14ac:dyDescent="0.2">
      <c r="B5" s="331" t="s">
        <v>9314</v>
      </c>
      <c r="C5" s="375">
        <v>2</v>
      </c>
      <c r="D5" s="334" t="s">
        <v>8763</v>
      </c>
    </row>
    <row r="6" spans="2:4" x14ac:dyDescent="0.2">
      <c r="B6" s="331" t="s">
        <v>5477</v>
      </c>
      <c r="C6" s="375">
        <v>2</v>
      </c>
      <c r="D6" s="334" t="s">
        <v>8763</v>
      </c>
    </row>
    <row r="7" spans="2:4" x14ac:dyDescent="0.2">
      <c r="B7" s="331" t="s">
        <v>9315</v>
      </c>
      <c r="C7" s="375">
        <v>2</v>
      </c>
      <c r="D7" s="334" t="s">
        <v>9318</v>
      </c>
    </row>
    <row r="8" spans="2:4" x14ac:dyDescent="0.2">
      <c r="B8" s="331" t="s">
        <v>9316</v>
      </c>
      <c r="C8" s="375">
        <v>2</v>
      </c>
      <c r="D8" s="353" t="s">
        <v>9317</v>
      </c>
    </row>
    <row r="9" spans="2:4" x14ac:dyDescent="0.2">
      <c r="B9" s="332" t="s">
        <v>5756</v>
      </c>
      <c r="C9" s="376">
        <v>21</v>
      </c>
      <c r="D9" s="333" t="s">
        <v>6554</v>
      </c>
    </row>
    <row r="10" spans="2:4" x14ac:dyDescent="0.2">
      <c r="B10" s="332" t="s">
        <v>7340</v>
      </c>
      <c r="C10" s="376">
        <v>1</v>
      </c>
      <c r="D10" s="333" t="s">
        <v>7341</v>
      </c>
    </row>
    <row r="11" spans="2:4" x14ac:dyDescent="0.2">
      <c r="B11" s="331" t="s">
        <v>6024</v>
      </c>
      <c r="C11" s="374">
        <v>72</v>
      </c>
      <c r="D11" s="334" t="s">
        <v>4282</v>
      </c>
    </row>
    <row r="12" spans="2:4" x14ac:dyDescent="0.2">
      <c r="B12" s="331" t="s">
        <v>972</v>
      </c>
      <c r="C12" s="374">
        <v>4</v>
      </c>
      <c r="D12" s="334" t="s">
        <v>973</v>
      </c>
    </row>
    <row r="13" spans="2:4" x14ac:dyDescent="0.2">
      <c r="B13" s="331" t="s">
        <v>1318</v>
      </c>
      <c r="C13" s="374">
        <v>5</v>
      </c>
      <c r="D13" s="334" t="s">
        <v>977</v>
      </c>
    </row>
    <row r="14" spans="2:4" x14ac:dyDescent="0.2">
      <c r="B14" s="332" t="s">
        <v>6028</v>
      </c>
      <c r="C14" s="376">
        <v>36</v>
      </c>
      <c r="D14" s="333" t="s">
        <v>4282</v>
      </c>
    </row>
    <row r="15" spans="2:4" x14ac:dyDescent="0.2">
      <c r="B15" s="332" t="s">
        <v>974</v>
      </c>
      <c r="C15" s="376">
        <v>2</v>
      </c>
      <c r="D15" s="333" t="s">
        <v>973</v>
      </c>
    </row>
    <row r="16" spans="2:4" x14ac:dyDescent="0.2">
      <c r="B16" s="332" t="s">
        <v>1903</v>
      </c>
      <c r="C16" s="376">
        <v>7</v>
      </c>
      <c r="D16" s="333" t="s">
        <v>978</v>
      </c>
    </row>
    <row r="17" spans="2:4" x14ac:dyDescent="0.2">
      <c r="B17" s="331" t="s">
        <v>5941</v>
      </c>
      <c r="C17" s="374">
        <v>220</v>
      </c>
      <c r="D17" s="334" t="s">
        <v>5253</v>
      </c>
    </row>
    <row r="18" spans="2:4" x14ac:dyDescent="0.2">
      <c r="B18" s="331" t="s">
        <v>975</v>
      </c>
      <c r="C18" s="374">
        <v>11</v>
      </c>
      <c r="D18" s="334" t="s">
        <v>973</v>
      </c>
    </row>
    <row r="19" spans="2:4" x14ac:dyDescent="0.2">
      <c r="B19" s="331" t="s">
        <v>1901</v>
      </c>
      <c r="C19" s="374">
        <v>25</v>
      </c>
      <c r="D19" s="334" t="s">
        <v>979</v>
      </c>
    </row>
    <row r="20" spans="2:4" x14ac:dyDescent="0.2">
      <c r="B20" s="331" t="s">
        <v>4054</v>
      </c>
      <c r="C20" s="374">
        <v>6</v>
      </c>
      <c r="D20" s="334" t="s">
        <v>980</v>
      </c>
    </row>
    <row r="21" spans="2:4" x14ac:dyDescent="0.2">
      <c r="B21" s="331" t="s">
        <v>8128</v>
      </c>
      <c r="C21" s="374">
        <v>10</v>
      </c>
      <c r="D21" s="334" t="s">
        <v>981</v>
      </c>
    </row>
    <row r="22" spans="2:4" x14ac:dyDescent="0.2">
      <c r="B22" s="332" t="s">
        <v>5944</v>
      </c>
      <c r="C22" s="376">
        <v>36</v>
      </c>
      <c r="D22" s="333" t="s">
        <v>4282</v>
      </c>
    </row>
    <row r="23" spans="2:4" x14ac:dyDescent="0.2">
      <c r="B23" s="332" t="s">
        <v>976</v>
      </c>
      <c r="C23" s="376">
        <v>2</v>
      </c>
      <c r="D23" s="333" t="s">
        <v>973</v>
      </c>
    </row>
    <row r="24" spans="2:4" x14ac:dyDescent="0.2">
      <c r="B24" s="332" t="s">
        <v>4531</v>
      </c>
      <c r="C24" s="376">
        <v>7</v>
      </c>
      <c r="D24" s="333" t="s">
        <v>982</v>
      </c>
    </row>
    <row r="25" spans="2:4" x14ac:dyDescent="0.2">
      <c r="B25" s="331" t="s">
        <v>2227</v>
      </c>
      <c r="C25" s="374">
        <v>1353</v>
      </c>
      <c r="D25" s="334" t="s">
        <v>8786</v>
      </c>
    </row>
    <row r="26" spans="2:4" x14ac:dyDescent="0.2">
      <c r="B26" s="331" t="s">
        <v>2228</v>
      </c>
      <c r="C26" s="374">
        <v>62</v>
      </c>
      <c r="D26" s="334" t="s">
        <v>5933</v>
      </c>
    </row>
    <row r="27" spans="2:4" x14ac:dyDescent="0.2">
      <c r="B27" s="331" t="s">
        <v>2230</v>
      </c>
      <c r="C27" s="374">
        <v>145</v>
      </c>
      <c r="D27" s="334" t="s">
        <v>5934</v>
      </c>
    </row>
    <row r="28" spans="2:4" x14ac:dyDescent="0.2">
      <c r="B28" s="331" t="s">
        <v>2229</v>
      </c>
      <c r="C28" s="374">
        <v>22</v>
      </c>
      <c r="D28" s="334" t="s">
        <v>7080</v>
      </c>
    </row>
    <row r="29" spans="2:4" x14ac:dyDescent="0.2">
      <c r="B29" s="331" t="s">
        <v>7084</v>
      </c>
      <c r="C29" s="374">
        <v>31</v>
      </c>
      <c r="D29" s="334" t="s">
        <v>9318</v>
      </c>
    </row>
    <row r="30" spans="2:4" x14ac:dyDescent="0.2">
      <c r="B30" s="331" t="s">
        <v>7083</v>
      </c>
      <c r="C30" s="374">
        <v>31</v>
      </c>
      <c r="D30" s="334" t="s">
        <v>9317</v>
      </c>
    </row>
    <row r="31" spans="2:4" x14ac:dyDescent="0.2">
      <c r="B31" s="331" t="s">
        <v>5583</v>
      </c>
      <c r="C31" s="374">
        <v>11</v>
      </c>
      <c r="D31" s="353" t="s">
        <v>8000</v>
      </c>
    </row>
    <row r="32" spans="2:4" x14ac:dyDescent="0.2">
      <c r="B32" s="331" t="s">
        <v>2074</v>
      </c>
      <c r="C32" s="374">
        <v>32</v>
      </c>
      <c r="D32" s="334" t="s">
        <v>7081</v>
      </c>
    </row>
    <row r="33" spans="2:4" x14ac:dyDescent="0.2">
      <c r="B33" s="331" t="s">
        <v>2075</v>
      </c>
      <c r="C33" s="374">
        <v>8</v>
      </c>
      <c r="D33" s="334" t="s">
        <v>7082</v>
      </c>
    </row>
    <row r="34" spans="2:4" x14ac:dyDescent="0.2">
      <c r="B34" s="332" t="s">
        <v>3188</v>
      </c>
      <c r="C34" s="376">
        <v>6599.9999999999955</v>
      </c>
      <c r="D34" s="333" t="s">
        <v>9335</v>
      </c>
    </row>
    <row r="35" spans="2:4" x14ac:dyDescent="0.2">
      <c r="B35" s="332" t="s">
        <v>983</v>
      </c>
      <c r="C35" s="376">
        <v>601</v>
      </c>
      <c r="D35" s="333" t="s">
        <v>988</v>
      </c>
    </row>
    <row r="36" spans="2:4" x14ac:dyDescent="0.2">
      <c r="B36" s="332" t="s">
        <v>984</v>
      </c>
      <c r="C36" s="376">
        <v>150</v>
      </c>
      <c r="D36" s="333" t="s">
        <v>989</v>
      </c>
    </row>
    <row r="37" spans="2:4" x14ac:dyDescent="0.2">
      <c r="B37" s="332" t="s">
        <v>986</v>
      </c>
      <c r="C37" s="376">
        <v>130</v>
      </c>
      <c r="D37" s="333" t="s">
        <v>987</v>
      </c>
    </row>
    <row r="38" spans="2:4" x14ac:dyDescent="0.2">
      <c r="B38" s="332" t="s">
        <v>985</v>
      </c>
      <c r="C38" s="376">
        <v>26</v>
      </c>
      <c r="D38" s="333" t="s">
        <v>990</v>
      </c>
    </row>
    <row r="39" spans="2:4" x14ac:dyDescent="0.2">
      <c r="B39" s="332" t="s">
        <v>992</v>
      </c>
      <c r="C39" s="376">
        <v>74.999999999999986</v>
      </c>
      <c r="D39" s="333" t="s">
        <v>2097</v>
      </c>
    </row>
    <row r="40" spans="2:4" x14ac:dyDescent="0.2">
      <c r="B40" s="332" t="s">
        <v>991</v>
      </c>
      <c r="C40" s="376">
        <v>15</v>
      </c>
      <c r="D40" s="333" t="s">
        <v>2098</v>
      </c>
    </row>
    <row r="41" spans="2:4" x14ac:dyDescent="0.2">
      <c r="B41" s="332" t="s">
        <v>2101</v>
      </c>
      <c r="C41" s="376">
        <v>157</v>
      </c>
      <c r="D41" s="333" t="s">
        <v>929</v>
      </c>
    </row>
    <row r="42" spans="2:4" x14ac:dyDescent="0.2">
      <c r="B42" s="332" t="s">
        <v>8185</v>
      </c>
      <c r="C42" s="376">
        <v>157</v>
      </c>
      <c r="D42" s="333" t="s">
        <v>930</v>
      </c>
    </row>
    <row r="43" spans="2:4" x14ac:dyDescent="0.2">
      <c r="B43" s="332" t="s">
        <v>1902</v>
      </c>
      <c r="C43" s="376">
        <v>341</v>
      </c>
      <c r="D43" s="333" t="s">
        <v>2099</v>
      </c>
    </row>
    <row r="44" spans="2:4" x14ac:dyDescent="0.2">
      <c r="B44" s="332" t="s">
        <v>5468</v>
      </c>
      <c r="C44" s="376">
        <v>20.999999999999993</v>
      </c>
      <c r="D44" s="333" t="s">
        <v>2100</v>
      </c>
    </row>
    <row r="45" spans="2:4" x14ac:dyDescent="0.2">
      <c r="B45" s="331" t="s">
        <v>1913</v>
      </c>
      <c r="C45" s="374">
        <v>1099.9999999999995</v>
      </c>
      <c r="D45" s="334" t="s">
        <v>8786</v>
      </c>
    </row>
    <row r="46" spans="2:4" x14ac:dyDescent="0.2">
      <c r="B46" s="331" t="s">
        <v>961</v>
      </c>
      <c r="C46" s="374">
        <v>100</v>
      </c>
      <c r="D46" s="334" t="s">
        <v>963</v>
      </c>
    </row>
    <row r="47" spans="2:4" x14ac:dyDescent="0.2">
      <c r="B47" s="331" t="s">
        <v>3506</v>
      </c>
      <c r="C47" s="374">
        <v>50</v>
      </c>
      <c r="D47" s="334" t="s">
        <v>962</v>
      </c>
    </row>
    <row r="48" spans="2:4" x14ac:dyDescent="0.2">
      <c r="B48" s="331" t="s">
        <v>964</v>
      </c>
      <c r="C48" s="374">
        <v>8</v>
      </c>
      <c r="D48" s="334" t="s">
        <v>966</v>
      </c>
    </row>
    <row r="49" spans="2:4" x14ac:dyDescent="0.2">
      <c r="B49" s="331" t="s">
        <v>965</v>
      </c>
      <c r="C49" s="374">
        <v>63</v>
      </c>
      <c r="D49" s="334" t="s">
        <v>968</v>
      </c>
    </row>
    <row r="50" spans="2:4" x14ac:dyDescent="0.2">
      <c r="B50" s="331" t="s">
        <v>1091</v>
      </c>
      <c r="C50" s="374">
        <v>5</v>
      </c>
      <c r="D50" s="334" t="s">
        <v>967</v>
      </c>
    </row>
    <row r="51" spans="2:4" x14ac:dyDescent="0.2">
      <c r="B51" s="331" t="s">
        <v>1914</v>
      </c>
      <c r="C51" s="374">
        <v>25</v>
      </c>
      <c r="D51" s="334" t="s">
        <v>929</v>
      </c>
    </row>
    <row r="52" spans="2:4" x14ac:dyDescent="0.2">
      <c r="B52" s="331" t="s">
        <v>1915</v>
      </c>
      <c r="C52" s="374">
        <v>25</v>
      </c>
      <c r="D52" s="334" t="s">
        <v>930</v>
      </c>
    </row>
    <row r="53" spans="2:4" x14ac:dyDescent="0.2">
      <c r="B53" s="331" t="s">
        <v>3480</v>
      </c>
      <c r="C53" s="374">
        <v>21</v>
      </c>
      <c r="D53" s="334" t="s">
        <v>969</v>
      </c>
    </row>
    <row r="54" spans="2:4" x14ac:dyDescent="0.2">
      <c r="B54" s="331" t="s">
        <v>1907</v>
      </c>
      <c r="C54" s="374">
        <v>21</v>
      </c>
      <c r="D54" s="334" t="s">
        <v>6571</v>
      </c>
    </row>
    <row r="55" spans="2:4" x14ac:dyDescent="0.2">
      <c r="B55" s="332" t="s">
        <v>1108</v>
      </c>
      <c r="C55" s="376">
        <v>1805</v>
      </c>
      <c r="D55" s="333" t="s">
        <v>9335</v>
      </c>
    </row>
    <row r="56" spans="2:4" x14ac:dyDescent="0.2">
      <c r="B56" s="332" t="s">
        <v>8178</v>
      </c>
      <c r="C56" s="376">
        <v>171</v>
      </c>
      <c r="D56" s="333" t="s">
        <v>8181</v>
      </c>
    </row>
    <row r="57" spans="2:4" x14ac:dyDescent="0.2">
      <c r="B57" s="332" t="s">
        <v>8179</v>
      </c>
      <c r="C57" s="376">
        <v>41</v>
      </c>
      <c r="D57" s="333" t="s">
        <v>8180</v>
      </c>
    </row>
    <row r="58" spans="2:4" x14ac:dyDescent="0.2">
      <c r="B58" s="332" t="s">
        <v>8186</v>
      </c>
      <c r="C58" s="376">
        <v>43</v>
      </c>
      <c r="D58" s="333" t="s">
        <v>9318</v>
      </c>
    </row>
    <row r="59" spans="2:4" x14ac:dyDescent="0.2">
      <c r="B59" s="332" t="s">
        <v>8184</v>
      </c>
      <c r="C59" s="376">
        <v>43</v>
      </c>
      <c r="D59" s="333" t="s">
        <v>9317</v>
      </c>
    </row>
    <row r="60" spans="2:4" x14ac:dyDescent="0.2">
      <c r="B60" s="332" t="s">
        <v>3558</v>
      </c>
      <c r="C60" s="376">
        <v>13</v>
      </c>
      <c r="D60" s="333" t="s">
        <v>8182</v>
      </c>
    </row>
    <row r="61" spans="2:4" x14ac:dyDescent="0.2">
      <c r="B61" s="332" t="s">
        <v>774</v>
      </c>
      <c r="C61" s="376">
        <v>4</v>
      </c>
      <c r="D61" s="333" t="s">
        <v>8183</v>
      </c>
    </row>
    <row r="62" spans="2:4" x14ac:dyDescent="0.2">
      <c r="B62" s="331" t="s">
        <v>1323</v>
      </c>
      <c r="C62" s="375">
        <v>330</v>
      </c>
      <c r="D62" s="334" t="s">
        <v>5502</v>
      </c>
    </row>
    <row r="63" spans="2:4" x14ac:dyDescent="0.2">
      <c r="B63" s="331" t="s">
        <v>7338</v>
      </c>
      <c r="C63" s="375">
        <v>8</v>
      </c>
      <c r="D63" s="353" t="s">
        <v>929</v>
      </c>
    </row>
    <row r="64" spans="2:4" x14ac:dyDescent="0.2">
      <c r="B64" s="331" t="s">
        <v>7339</v>
      </c>
      <c r="C64" s="375">
        <v>8</v>
      </c>
      <c r="D64" s="334" t="s">
        <v>9317</v>
      </c>
    </row>
    <row r="65" spans="2:4" x14ac:dyDescent="0.2">
      <c r="B65" s="331" t="s">
        <v>2607</v>
      </c>
      <c r="C65" s="375">
        <v>2</v>
      </c>
      <c r="D65" s="334" t="s">
        <v>7991</v>
      </c>
    </row>
    <row r="66" spans="2:4" x14ac:dyDescent="0.2">
      <c r="B66" s="331" t="s">
        <v>4013</v>
      </c>
      <c r="C66" s="375">
        <v>9</v>
      </c>
      <c r="D66" s="334" t="s">
        <v>7990</v>
      </c>
    </row>
    <row r="67" spans="2:4" x14ac:dyDescent="0.2">
      <c r="B67" s="332" t="s">
        <v>8128</v>
      </c>
      <c r="C67" s="376">
        <v>988</v>
      </c>
      <c r="D67" s="333" t="s">
        <v>5255</v>
      </c>
    </row>
    <row r="68" spans="2:4" x14ac:dyDescent="0.2">
      <c r="B68" s="332" t="s">
        <v>8129</v>
      </c>
      <c r="C68" s="376">
        <v>58</v>
      </c>
      <c r="D68" s="333" t="s">
        <v>2527</v>
      </c>
    </row>
    <row r="69" spans="2:4" x14ac:dyDescent="0.2">
      <c r="B69" s="332" t="s">
        <v>8130</v>
      </c>
      <c r="C69" s="376">
        <v>9</v>
      </c>
      <c r="D69" s="333" t="s">
        <v>2526</v>
      </c>
    </row>
    <row r="70" spans="2:4" x14ac:dyDescent="0.2">
      <c r="B70" s="332" t="s">
        <v>1346</v>
      </c>
      <c r="C70" s="376">
        <v>47</v>
      </c>
      <c r="D70" s="333" t="s">
        <v>7341</v>
      </c>
    </row>
    <row r="71" spans="2:4" x14ac:dyDescent="0.2">
      <c r="B71" s="332" t="s">
        <v>8782</v>
      </c>
      <c r="C71" s="378" t="s">
        <v>8782</v>
      </c>
      <c r="D71" s="333" t="s">
        <v>1367</v>
      </c>
    </row>
    <row r="72" spans="2:4" x14ac:dyDescent="0.2">
      <c r="B72" s="331" t="s">
        <v>8136</v>
      </c>
      <c r="C72" s="374">
        <v>7</v>
      </c>
      <c r="D72" s="334" t="s">
        <v>6551</v>
      </c>
    </row>
    <row r="73" spans="2:4" x14ac:dyDescent="0.2">
      <c r="B73" s="331" t="s">
        <v>8137</v>
      </c>
      <c r="C73" s="374">
        <v>1</v>
      </c>
      <c r="D73" s="334" t="s">
        <v>2528</v>
      </c>
    </row>
    <row r="74" spans="2:4" x14ac:dyDescent="0.2">
      <c r="B74" s="332" t="s">
        <v>6365</v>
      </c>
      <c r="C74" s="376">
        <v>1980.0000000000009</v>
      </c>
      <c r="D74" s="333" t="s">
        <v>944</v>
      </c>
    </row>
    <row r="75" spans="2:4" x14ac:dyDescent="0.2">
      <c r="B75" s="332" t="s">
        <v>1345</v>
      </c>
      <c r="C75" s="376">
        <v>181</v>
      </c>
      <c r="D75" s="333" t="s">
        <v>1357</v>
      </c>
    </row>
    <row r="76" spans="2:4" x14ac:dyDescent="0.2">
      <c r="B76" s="332" t="s">
        <v>1348</v>
      </c>
      <c r="C76" s="376">
        <v>60</v>
      </c>
      <c r="D76" s="333" t="s">
        <v>1347</v>
      </c>
    </row>
    <row r="77" spans="2:4" x14ac:dyDescent="0.2">
      <c r="B77" s="332" t="s">
        <v>1349</v>
      </c>
      <c r="C77" s="376">
        <v>105</v>
      </c>
      <c r="D77" s="333" t="s">
        <v>1356</v>
      </c>
    </row>
    <row r="78" spans="2:4" x14ac:dyDescent="0.2">
      <c r="B78" s="332" t="s">
        <v>1350</v>
      </c>
      <c r="C78" s="376">
        <v>10</v>
      </c>
      <c r="D78" s="333" t="s">
        <v>1351</v>
      </c>
    </row>
    <row r="79" spans="2:4" x14ac:dyDescent="0.2">
      <c r="B79" s="332" t="s">
        <v>1352</v>
      </c>
      <c r="C79" s="376">
        <v>105</v>
      </c>
      <c r="D79" s="333" t="s">
        <v>1354</v>
      </c>
    </row>
    <row r="80" spans="2:4" x14ac:dyDescent="0.2">
      <c r="B80" s="332" t="s">
        <v>1353</v>
      </c>
      <c r="C80" s="376">
        <v>6</v>
      </c>
      <c r="D80" s="333" t="s">
        <v>1355</v>
      </c>
    </row>
    <row r="81" spans="2:4" x14ac:dyDescent="0.2">
      <c r="B81" s="332" t="s">
        <v>1359</v>
      </c>
      <c r="C81" s="376">
        <v>45.000000000000007</v>
      </c>
      <c r="D81" s="333" t="s">
        <v>9318</v>
      </c>
    </row>
    <row r="82" spans="2:4" x14ac:dyDescent="0.2">
      <c r="B82" s="332" t="s">
        <v>1360</v>
      </c>
      <c r="C82" s="376">
        <v>45.000000000000007</v>
      </c>
      <c r="D82" s="333" t="s">
        <v>930</v>
      </c>
    </row>
    <row r="83" spans="2:4" x14ac:dyDescent="0.2">
      <c r="B83" s="332" t="s">
        <v>8128</v>
      </c>
      <c r="C83" s="376">
        <v>79</v>
      </c>
      <c r="D83" s="333" t="s">
        <v>1358</v>
      </c>
    </row>
    <row r="84" spans="2:4" x14ac:dyDescent="0.2">
      <c r="B84" s="332" t="s">
        <v>5053</v>
      </c>
      <c r="C84" s="376">
        <v>39</v>
      </c>
      <c r="D84" s="333" t="s">
        <v>6572</v>
      </c>
    </row>
    <row r="85" spans="2:4" x14ac:dyDescent="0.2">
      <c r="B85" s="331" t="s">
        <v>1086</v>
      </c>
      <c r="C85" s="374">
        <v>1056</v>
      </c>
      <c r="D85" s="353" t="s">
        <v>3324</v>
      </c>
    </row>
    <row r="86" spans="2:4" x14ac:dyDescent="0.2">
      <c r="B86" s="331" t="s">
        <v>3511</v>
      </c>
      <c r="C86" s="374">
        <v>97</v>
      </c>
      <c r="D86" s="353" t="s">
        <v>1411</v>
      </c>
    </row>
    <row r="87" spans="2:4" x14ac:dyDescent="0.2">
      <c r="B87" s="331" t="s">
        <v>3512</v>
      </c>
      <c r="C87" s="374">
        <v>87</v>
      </c>
      <c r="D87" s="353" t="s">
        <v>1410</v>
      </c>
    </row>
    <row r="88" spans="2:4" x14ac:dyDescent="0.2">
      <c r="B88" s="331" t="s">
        <v>1409</v>
      </c>
      <c r="C88" s="374">
        <v>30</v>
      </c>
      <c r="D88" s="353" t="s">
        <v>1412</v>
      </c>
    </row>
    <row r="89" spans="2:4" x14ac:dyDescent="0.2">
      <c r="B89" s="331" t="s">
        <v>1089</v>
      </c>
      <c r="C89" s="374">
        <v>6</v>
      </c>
      <c r="D89" s="353" t="s">
        <v>1413</v>
      </c>
    </row>
    <row r="90" spans="2:4" x14ac:dyDescent="0.2">
      <c r="B90" s="331" t="s">
        <v>1414</v>
      </c>
      <c r="C90" s="374">
        <v>30</v>
      </c>
      <c r="D90" s="353" t="s">
        <v>7341</v>
      </c>
    </row>
    <row r="91" spans="2:4" x14ac:dyDescent="0.2">
      <c r="B91" s="332" t="s">
        <v>6419</v>
      </c>
      <c r="C91" s="376">
        <v>21</v>
      </c>
      <c r="D91" s="333" t="s">
        <v>5434</v>
      </c>
    </row>
    <row r="92" spans="2:4" x14ac:dyDescent="0.2">
      <c r="B92" s="332" t="s">
        <v>1417</v>
      </c>
      <c r="C92" s="376">
        <v>1</v>
      </c>
      <c r="D92" s="333" t="s">
        <v>7341</v>
      </c>
    </row>
    <row r="93" spans="2:4" x14ac:dyDescent="0.2">
      <c r="B93" s="331" t="s">
        <v>5260</v>
      </c>
      <c r="C93" s="374">
        <v>2045</v>
      </c>
      <c r="D93" s="353" t="s">
        <v>1418</v>
      </c>
    </row>
    <row r="94" spans="2:4" x14ac:dyDescent="0.2">
      <c r="B94" s="331" t="s">
        <v>1419</v>
      </c>
      <c r="C94" s="374">
        <v>224</v>
      </c>
      <c r="D94" s="353" t="s">
        <v>1421</v>
      </c>
    </row>
    <row r="95" spans="2:4" x14ac:dyDescent="0.2">
      <c r="B95" s="331" t="s">
        <v>5261</v>
      </c>
      <c r="C95" s="374">
        <v>45</v>
      </c>
      <c r="D95" s="353" t="s">
        <v>1420</v>
      </c>
    </row>
    <row r="96" spans="2:4" x14ac:dyDescent="0.2">
      <c r="B96" s="331" t="s">
        <v>5263</v>
      </c>
      <c r="C96" s="374">
        <v>1</v>
      </c>
      <c r="D96" s="353" t="s">
        <v>1423</v>
      </c>
    </row>
    <row r="97" spans="2:4" x14ac:dyDescent="0.2">
      <c r="B97" s="331" t="s">
        <v>5262</v>
      </c>
      <c r="C97" s="374">
        <v>45</v>
      </c>
      <c r="D97" s="353" t="s">
        <v>1422</v>
      </c>
    </row>
    <row r="98" spans="2:4" x14ac:dyDescent="0.2">
      <c r="B98" s="331" t="s">
        <v>8782</v>
      </c>
      <c r="C98" s="375" t="s">
        <v>8782</v>
      </c>
      <c r="D98" s="353" t="s">
        <v>1424</v>
      </c>
    </row>
    <row r="99" spans="2:4" x14ac:dyDescent="0.2">
      <c r="B99" s="332" t="s">
        <v>7750</v>
      </c>
      <c r="C99" s="376">
        <v>880</v>
      </c>
      <c r="D99" s="333" t="s">
        <v>3324</v>
      </c>
    </row>
    <row r="100" spans="2:4" x14ac:dyDescent="0.2">
      <c r="B100" s="332" t="s">
        <v>7751</v>
      </c>
      <c r="C100" s="376">
        <v>113</v>
      </c>
      <c r="D100" s="333" t="s">
        <v>2646</v>
      </c>
    </row>
    <row r="101" spans="2:4" x14ac:dyDescent="0.2">
      <c r="B101" s="332" t="s">
        <v>7752</v>
      </c>
      <c r="C101" s="376">
        <v>21</v>
      </c>
      <c r="D101" s="333" t="s">
        <v>2641</v>
      </c>
    </row>
    <row r="102" spans="2:4" x14ac:dyDescent="0.2">
      <c r="B102" s="332" t="s">
        <v>7753</v>
      </c>
      <c r="C102" s="376">
        <v>8</v>
      </c>
      <c r="D102" s="333" t="s">
        <v>2645</v>
      </c>
    </row>
    <row r="103" spans="2:4" x14ac:dyDescent="0.2">
      <c r="B103" s="332" t="s">
        <v>2643</v>
      </c>
      <c r="C103" s="376">
        <v>418</v>
      </c>
      <c r="D103" s="333" t="s">
        <v>2644</v>
      </c>
    </row>
    <row r="104" spans="2:4" x14ac:dyDescent="0.2">
      <c r="B104" s="332" t="s">
        <v>8782</v>
      </c>
      <c r="C104" s="378" t="s">
        <v>8782</v>
      </c>
      <c r="D104" s="333" t="s">
        <v>2647</v>
      </c>
    </row>
    <row r="105" spans="2:4" x14ac:dyDescent="0.2">
      <c r="B105" s="331" t="s">
        <v>5583</v>
      </c>
      <c r="C105" s="374">
        <v>34</v>
      </c>
      <c r="D105" s="353" t="s">
        <v>3315</v>
      </c>
    </row>
    <row r="106" spans="2:4" x14ac:dyDescent="0.2">
      <c r="B106" s="331" t="s">
        <v>5584</v>
      </c>
      <c r="C106" s="374">
        <v>1</v>
      </c>
      <c r="D106" s="353" t="s">
        <v>2651</v>
      </c>
    </row>
    <row r="107" spans="2:4" x14ac:dyDescent="0.2">
      <c r="B107" s="331" t="s">
        <v>8782</v>
      </c>
      <c r="C107" s="375" t="s">
        <v>8782</v>
      </c>
      <c r="D107" s="353" t="s">
        <v>7989</v>
      </c>
    </row>
    <row r="108" spans="2:4" x14ac:dyDescent="0.2">
      <c r="B108" s="331" t="s">
        <v>8782</v>
      </c>
      <c r="C108" s="375" t="s">
        <v>8782</v>
      </c>
      <c r="D108" s="353" t="s">
        <v>2648</v>
      </c>
    </row>
    <row r="109" spans="2:4" x14ac:dyDescent="0.2">
      <c r="B109" s="332" t="s">
        <v>615</v>
      </c>
      <c r="C109" s="376">
        <v>3667</v>
      </c>
      <c r="D109" s="333" t="s">
        <v>8786</v>
      </c>
    </row>
    <row r="110" spans="2:4" x14ac:dyDescent="0.2">
      <c r="B110" s="332" t="s">
        <v>616</v>
      </c>
      <c r="C110" s="376">
        <v>352</v>
      </c>
      <c r="D110" s="333" t="s">
        <v>7975</v>
      </c>
    </row>
    <row r="111" spans="2:4" x14ac:dyDescent="0.2">
      <c r="B111" s="332" t="s">
        <v>617</v>
      </c>
      <c r="C111" s="376">
        <v>74</v>
      </c>
      <c r="D111" s="333" t="s">
        <v>7974</v>
      </c>
    </row>
    <row r="112" spans="2:4" x14ac:dyDescent="0.2">
      <c r="B112" s="332" t="s">
        <v>7528</v>
      </c>
      <c r="C112" s="376">
        <v>1</v>
      </c>
      <c r="D112" s="333" t="s">
        <v>7976</v>
      </c>
    </row>
    <row r="113" spans="2:4" x14ac:dyDescent="0.2">
      <c r="B113" s="331" t="s">
        <v>5309</v>
      </c>
      <c r="C113" s="374">
        <v>484</v>
      </c>
      <c r="D113" s="353" t="s">
        <v>7180</v>
      </c>
    </row>
    <row r="114" spans="2:4" x14ac:dyDescent="0.2">
      <c r="B114" s="331" t="s">
        <v>5310</v>
      </c>
      <c r="C114" s="374">
        <v>2</v>
      </c>
      <c r="D114" s="353" t="s">
        <v>7987</v>
      </c>
    </row>
    <row r="115" spans="2:4" x14ac:dyDescent="0.2">
      <c r="B115" s="331" t="s">
        <v>7829</v>
      </c>
      <c r="C115" s="374">
        <v>333</v>
      </c>
      <c r="D115" s="353" t="s">
        <v>7982</v>
      </c>
    </row>
    <row r="116" spans="2:4" x14ac:dyDescent="0.2">
      <c r="B116" s="331" t="s">
        <v>7988</v>
      </c>
      <c r="C116" s="375" t="s">
        <v>8782</v>
      </c>
      <c r="D116" s="353" t="s">
        <v>7981</v>
      </c>
    </row>
    <row r="117" spans="2:4" x14ac:dyDescent="0.2">
      <c r="B117" s="332" t="s">
        <v>3835</v>
      </c>
      <c r="C117" s="376">
        <v>45</v>
      </c>
      <c r="D117" s="333" t="s">
        <v>6558</v>
      </c>
    </row>
    <row r="118" spans="2:4" x14ac:dyDescent="0.2">
      <c r="B118" s="332" t="s">
        <v>7993</v>
      </c>
      <c r="C118" s="376">
        <v>28</v>
      </c>
      <c r="D118" s="333" t="s">
        <v>7992</v>
      </c>
    </row>
    <row r="119" spans="2:4" x14ac:dyDescent="0.2">
      <c r="B119" s="332" t="s">
        <v>7994</v>
      </c>
      <c r="C119" s="376">
        <v>6</v>
      </c>
      <c r="D119" s="333" t="s">
        <v>7996</v>
      </c>
    </row>
    <row r="120" spans="2:4" x14ac:dyDescent="0.2">
      <c r="B120" s="332" t="s">
        <v>7995</v>
      </c>
      <c r="C120" s="376">
        <v>1</v>
      </c>
      <c r="D120" s="333" t="s">
        <v>7997</v>
      </c>
    </row>
    <row r="121" spans="2:4" x14ac:dyDescent="0.2">
      <c r="B121" s="331" t="s">
        <v>2477</v>
      </c>
      <c r="C121" s="374">
        <v>1742</v>
      </c>
      <c r="D121" s="353" t="s">
        <v>5393</v>
      </c>
    </row>
    <row r="122" spans="2:4" x14ac:dyDescent="0.2">
      <c r="B122" s="331" t="s">
        <v>2478</v>
      </c>
      <c r="C122" s="374">
        <v>216</v>
      </c>
      <c r="D122" s="353" t="s">
        <v>7845</v>
      </c>
    </row>
    <row r="123" spans="2:4" x14ac:dyDescent="0.2">
      <c r="B123" s="331" t="s">
        <v>2475</v>
      </c>
      <c r="C123" s="374">
        <v>181</v>
      </c>
      <c r="D123" s="353" t="s">
        <v>6567</v>
      </c>
    </row>
    <row r="124" spans="2:4" x14ac:dyDescent="0.2">
      <c r="B124" s="331" t="s">
        <v>3698</v>
      </c>
      <c r="C124" s="374">
        <v>108</v>
      </c>
      <c r="D124" s="353" t="s">
        <v>6568</v>
      </c>
    </row>
    <row r="125" spans="2:4" x14ac:dyDescent="0.2">
      <c r="B125" s="331" t="s">
        <v>3699</v>
      </c>
      <c r="C125" s="374">
        <v>20</v>
      </c>
      <c r="D125" s="353" t="s">
        <v>6569</v>
      </c>
    </row>
    <row r="126" spans="2:4" x14ac:dyDescent="0.2">
      <c r="B126" s="331" t="s">
        <v>3701</v>
      </c>
      <c r="C126" s="374">
        <v>1</v>
      </c>
      <c r="D126" s="353" t="s">
        <v>6570</v>
      </c>
    </row>
    <row r="127" spans="2:4" x14ac:dyDescent="0.2">
      <c r="B127" s="332" t="s">
        <v>1575</v>
      </c>
      <c r="C127" s="376">
        <v>76</v>
      </c>
      <c r="D127" s="333" t="s">
        <v>3315</v>
      </c>
    </row>
    <row r="128" spans="2:4" x14ac:dyDescent="0.2">
      <c r="B128" s="332" t="s">
        <v>1576</v>
      </c>
      <c r="C128" s="376">
        <v>5</v>
      </c>
      <c r="D128" s="333" t="s">
        <v>7975</v>
      </c>
    </row>
    <row r="129" spans="2:4" x14ac:dyDescent="0.2">
      <c r="B129" s="331" t="s">
        <v>8094</v>
      </c>
      <c r="C129" s="374">
        <v>790</v>
      </c>
      <c r="D129" s="353" t="s">
        <v>9335</v>
      </c>
    </row>
    <row r="130" spans="2:4" x14ac:dyDescent="0.2">
      <c r="B130" s="331" t="s">
        <v>7401</v>
      </c>
      <c r="C130" s="374">
        <v>42</v>
      </c>
      <c r="D130" s="353" t="s">
        <v>7402</v>
      </c>
    </row>
    <row r="131" spans="2:4" x14ac:dyDescent="0.2">
      <c r="B131" s="331" t="s">
        <v>7399</v>
      </c>
      <c r="C131" s="374">
        <v>4</v>
      </c>
      <c r="D131" s="353" t="s">
        <v>7404</v>
      </c>
    </row>
    <row r="132" spans="2:4" x14ac:dyDescent="0.2">
      <c r="B132" s="331" t="s">
        <v>7398</v>
      </c>
      <c r="C132" s="374">
        <v>4</v>
      </c>
      <c r="D132" s="353" t="s">
        <v>7403</v>
      </c>
    </row>
    <row r="133" spans="2:4" x14ac:dyDescent="0.2">
      <c r="B133" s="331" t="s">
        <v>7302</v>
      </c>
      <c r="C133" s="374">
        <v>2</v>
      </c>
      <c r="D133" s="353" t="s">
        <v>7405</v>
      </c>
    </row>
    <row r="134" spans="2:4" x14ac:dyDescent="0.2">
      <c r="B134" s="331" t="s">
        <v>7400</v>
      </c>
      <c r="C134" s="374">
        <v>40</v>
      </c>
      <c r="D134" s="353" t="s">
        <v>7406</v>
      </c>
    </row>
    <row r="135" spans="2:4" x14ac:dyDescent="0.2">
      <c r="B135" s="331" t="s">
        <v>7408</v>
      </c>
      <c r="C135" s="374">
        <v>44</v>
      </c>
      <c r="D135" s="353" t="s">
        <v>7409</v>
      </c>
    </row>
    <row r="136" spans="2:4" x14ac:dyDescent="0.2">
      <c r="B136" s="331" t="s">
        <v>7829</v>
      </c>
      <c r="C136" s="374">
        <v>33</v>
      </c>
      <c r="D136" s="353" t="s">
        <v>7407</v>
      </c>
    </row>
    <row r="137" spans="2:4" x14ac:dyDescent="0.2">
      <c r="B137" s="336"/>
      <c r="C137" s="377"/>
      <c r="D137" s="338"/>
    </row>
    <row r="138" spans="2:4" x14ac:dyDescent="0.2">
      <c r="B138" s="336"/>
      <c r="C138" s="377"/>
      <c r="D138" s="338"/>
    </row>
    <row r="139" spans="2:4" x14ac:dyDescent="0.2">
      <c r="B139" s="331" t="s">
        <v>8193</v>
      </c>
      <c r="C139" s="374">
        <v>520</v>
      </c>
      <c r="D139" s="334" t="s">
        <v>3324</v>
      </c>
    </row>
    <row r="140" spans="2:4" x14ac:dyDescent="0.2">
      <c r="B140" s="331" t="s">
        <v>8194</v>
      </c>
      <c r="C140" s="374">
        <v>14</v>
      </c>
      <c r="D140" s="334" t="s">
        <v>8177</v>
      </c>
    </row>
    <row r="141" spans="2:4" x14ac:dyDescent="0.2">
      <c r="B141" s="331" t="s">
        <v>8195</v>
      </c>
      <c r="C141" s="374">
        <v>7</v>
      </c>
      <c r="D141" s="334" t="s">
        <v>8175</v>
      </c>
    </row>
    <row r="142" spans="2:4" x14ac:dyDescent="0.2">
      <c r="B142" s="331" t="s">
        <v>8197</v>
      </c>
      <c r="C142" s="374">
        <v>49</v>
      </c>
      <c r="D142" s="334" t="s">
        <v>9341</v>
      </c>
    </row>
    <row r="143" spans="2:4" x14ac:dyDescent="0.2">
      <c r="B143" s="331" t="s">
        <v>8198</v>
      </c>
      <c r="C143" s="374">
        <v>22</v>
      </c>
      <c r="D143" s="334" t="s">
        <v>9342</v>
      </c>
    </row>
    <row r="144" spans="2:4" x14ac:dyDescent="0.2">
      <c r="B144" s="331" t="s">
        <v>8199</v>
      </c>
      <c r="C144" s="374">
        <v>7</v>
      </c>
      <c r="D144" s="334" t="s">
        <v>8174</v>
      </c>
    </row>
    <row r="145" spans="2:4" x14ac:dyDescent="0.2">
      <c r="B145" s="331" t="s">
        <v>8196</v>
      </c>
      <c r="C145" s="374">
        <v>11</v>
      </c>
      <c r="D145" s="334" t="s">
        <v>8176</v>
      </c>
    </row>
    <row r="146" spans="2:4" x14ac:dyDescent="0.2">
      <c r="B146" s="332" t="s">
        <v>1759</v>
      </c>
      <c r="C146" s="376">
        <v>2855</v>
      </c>
      <c r="D146" s="333" t="s">
        <v>8786</v>
      </c>
    </row>
    <row r="147" spans="2:4" x14ac:dyDescent="0.2">
      <c r="B147" s="332" t="s">
        <v>1763</v>
      </c>
      <c r="C147" s="376">
        <v>231</v>
      </c>
      <c r="D147" s="333" t="s">
        <v>8203</v>
      </c>
    </row>
    <row r="148" spans="2:4" x14ac:dyDescent="0.2">
      <c r="B148" s="332" t="s">
        <v>1760</v>
      </c>
      <c r="C148" s="376">
        <v>72</v>
      </c>
      <c r="D148" s="333" t="s">
        <v>8205</v>
      </c>
    </row>
    <row r="149" spans="2:4" x14ac:dyDescent="0.2">
      <c r="B149" s="332" t="s">
        <v>1761</v>
      </c>
      <c r="C149" s="376">
        <v>58</v>
      </c>
      <c r="D149" s="333" t="s">
        <v>8204</v>
      </c>
    </row>
    <row r="150" spans="2:4" x14ac:dyDescent="0.2">
      <c r="B150" s="332" t="s">
        <v>1762</v>
      </c>
      <c r="C150" s="376">
        <v>6</v>
      </c>
      <c r="D150" s="333" t="s">
        <v>8206</v>
      </c>
    </row>
    <row r="151" spans="2:4" x14ac:dyDescent="0.2">
      <c r="B151" s="332" t="s">
        <v>6188</v>
      </c>
      <c r="C151" s="376">
        <v>3222</v>
      </c>
      <c r="D151" s="333" t="s">
        <v>8207</v>
      </c>
    </row>
    <row r="152" spans="2:4" x14ac:dyDescent="0.2">
      <c r="B152" s="332" t="s">
        <v>7683</v>
      </c>
      <c r="C152" s="376">
        <v>130</v>
      </c>
      <c r="D152" s="333" t="s">
        <v>8208</v>
      </c>
    </row>
    <row r="153" spans="2:4" x14ac:dyDescent="0.2">
      <c r="B153" s="332" t="s">
        <v>8209</v>
      </c>
      <c r="C153" s="376">
        <v>13</v>
      </c>
      <c r="D153" s="333" t="s">
        <v>8210</v>
      </c>
    </row>
    <row r="154" spans="2:4" x14ac:dyDescent="0.2">
      <c r="B154" s="331" t="s">
        <v>7520</v>
      </c>
      <c r="C154" s="374">
        <v>21</v>
      </c>
      <c r="D154" s="334" t="s">
        <v>8786</v>
      </c>
    </row>
    <row r="155" spans="2:4" x14ac:dyDescent="0.2">
      <c r="B155" s="331" t="s">
        <v>1299</v>
      </c>
      <c r="C155" s="374">
        <v>1</v>
      </c>
      <c r="D155" s="334" t="s">
        <v>2525</v>
      </c>
    </row>
    <row r="156" spans="2:4" x14ac:dyDescent="0.2">
      <c r="B156" s="332" t="s">
        <v>8759</v>
      </c>
      <c r="C156" s="376">
        <v>7963</v>
      </c>
      <c r="D156" s="333" t="s">
        <v>1368</v>
      </c>
    </row>
    <row r="157" spans="2:4" x14ac:dyDescent="0.2">
      <c r="B157" s="332" t="s">
        <v>3780</v>
      </c>
      <c r="C157" s="376">
        <v>37</v>
      </c>
      <c r="D157" s="333" t="s">
        <v>2194</v>
      </c>
    </row>
    <row r="158" spans="2:4" x14ac:dyDescent="0.2">
      <c r="B158" s="332" t="s">
        <v>8761</v>
      </c>
      <c r="C158" s="376">
        <v>728</v>
      </c>
      <c r="D158" s="333" t="s">
        <v>1373</v>
      </c>
    </row>
    <row r="159" spans="2:4" x14ac:dyDescent="0.2">
      <c r="B159" s="332" t="s">
        <v>1369</v>
      </c>
      <c r="C159" s="376">
        <v>720</v>
      </c>
      <c r="D159" s="333" t="s">
        <v>1372</v>
      </c>
    </row>
    <row r="160" spans="2:4" x14ac:dyDescent="0.2">
      <c r="B160" s="332" t="s">
        <v>8760</v>
      </c>
      <c r="C160" s="376">
        <v>196</v>
      </c>
      <c r="D160" s="333" t="s">
        <v>1379</v>
      </c>
    </row>
    <row r="161" spans="2:4" x14ac:dyDescent="0.2">
      <c r="B161" s="332" t="s">
        <v>8762</v>
      </c>
      <c r="C161" s="376">
        <v>76</v>
      </c>
      <c r="D161" s="333" t="s">
        <v>1374</v>
      </c>
    </row>
    <row r="162" spans="2:4" x14ac:dyDescent="0.2">
      <c r="B162" s="332" t="s">
        <v>6597</v>
      </c>
      <c r="C162" s="376">
        <v>4</v>
      </c>
      <c r="D162" s="333" t="s">
        <v>1383</v>
      </c>
    </row>
    <row r="163" spans="2:4" x14ac:dyDescent="0.2">
      <c r="B163" s="332" t="s">
        <v>1370</v>
      </c>
      <c r="C163" s="376">
        <v>182</v>
      </c>
      <c r="D163" s="333" t="s">
        <v>1377</v>
      </c>
    </row>
    <row r="164" spans="2:4" x14ac:dyDescent="0.2">
      <c r="B164" s="332" t="s">
        <v>1371</v>
      </c>
      <c r="C164" s="376">
        <v>73</v>
      </c>
      <c r="D164" s="333" t="s">
        <v>1376</v>
      </c>
    </row>
    <row r="165" spans="2:4" x14ac:dyDescent="0.2">
      <c r="B165" s="332" t="s">
        <v>1381</v>
      </c>
      <c r="C165" s="376">
        <v>16</v>
      </c>
      <c r="D165" s="333" t="s">
        <v>1382</v>
      </c>
    </row>
    <row r="166" spans="2:4" x14ac:dyDescent="0.2">
      <c r="B166" s="332" t="s">
        <v>1378</v>
      </c>
      <c r="C166" s="376">
        <v>4</v>
      </c>
      <c r="D166" s="333" t="s">
        <v>1380</v>
      </c>
    </row>
    <row r="167" spans="2:4" x14ac:dyDescent="0.2">
      <c r="B167" s="332" t="s">
        <v>2568</v>
      </c>
      <c r="C167" s="376">
        <v>400</v>
      </c>
      <c r="D167" s="333" t="s">
        <v>1375</v>
      </c>
    </row>
    <row r="168" spans="2:4" x14ac:dyDescent="0.2">
      <c r="B168" s="331" t="s">
        <v>2300</v>
      </c>
      <c r="C168" s="374">
        <v>12110</v>
      </c>
      <c r="D168" s="334" t="s">
        <v>1389</v>
      </c>
    </row>
    <row r="169" spans="2:4" x14ac:dyDescent="0.2">
      <c r="B169" s="331" t="s">
        <v>1391</v>
      </c>
      <c r="C169" s="374">
        <v>2093</v>
      </c>
      <c r="D169" s="334" t="s">
        <v>1398</v>
      </c>
    </row>
    <row r="170" spans="2:4" x14ac:dyDescent="0.2">
      <c r="B170" s="331" t="s">
        <v>1390</v>
      </c>
      <c r="C170" s="374">
        <v>935</v>
      </c>
      <c r="D170" s="334" t="s">
        <v>1399</v>
      </c>
    </row>
    <row r="171" spans="2:4" x14ac:dyDescent="0.2">
      <c r="B171" s="331" t="s">
        <v>1406</v>
      </c>
      <c r="C171" s="374">
        <v>53</v>
      </c>
      <c r="D171" s="334" t="s">
        <v>1407</v>
      </c>
    </row>
    <row r="172" spans="2:4" x14ac:dyDescent="0.2">
      <c r="B172" s="331" t="s">
        <v>1392</v>
      </c>
      <c r="C172" s="374">
        <v>1</v>
      </c>
      <c r="D172" s="353" t="s">
        <v>7682</v>
      </c>
    </row>
    <row r="173" spans="2:4" x14ac:dyDescent="0.2">
      <c r="B173" s="331" t="s">
        <v>1401</v>
      </c>
      <c r="C173" s="374">
        <v>692</v>
      </c>
      <c r="D173" s="353" t="s">
        <v>1403</v>
      </c>
    </row>
    <row r="174" spans="2:4" x14ac:dyDescent="0.2">
      <c r="B174" s="331" t="s">
        <v>1402</v>
      </c>
      <c r="C174" s="374">
        <v>173</v>
      </c>
      <c r="D174" s="334" t="s">
        <v>1404</v>
      </c>
    </row>
    <row r="175" spans="2:4" x14ac:dyDescent="0.2">
      <c r="B175" s="331" t="s">
        <v>1393</v>
      </c>
      <c r="C175" s="374">
        <v>106</v>
      </c>
      <c r="D175" s="334" t="s">
        <v>1394</v>
      </c>
    </row>
    <row r="176" spans="2:4" x14ac:dyDescent="0.2">
      <c r="B176" s="331" t="s">
        <v>1397</v>
      </c>
      <c r="C176" s="374">
        <v>173</v>
      </c>
      <c r="D176" s="334" t="s">
        <v>1400</v>
      </c>
    </row>
    <row r="177" spans="2:4" x14ac:dyDescent="0.2">
      <c r="B177" s="331" t="s">
        <v>3569</v>
      </c>
      <c r="C177" s="374">
        <v>7085</v>
      </c>
      <c r="D177" s="334" t="s">
        <v>1395</v>
      </c>
    </row>
    <row r="178" spans="2:4" x14ac:dyDescent="0.2">
      <c r="B178" s="331" t="s">
        <v>2566</v>
      </c>
      <c r="C178" s="374">
        <v>3815</v>
      </c>
      <c r="D178" s="334" t="s">
        <v>1396</v>
      </c>
    </row>
    <row r="179" spans="2:4" x14ac:dyDescent="0.2">
      <c r="B179" s="331" t="s">
        <v>2082</v>
      </c>
      <c r="C179" s="374">
        <v>454</v>
      </c>
      <c r="D179" s="334" t="s">
        <v>1405</v>
      </c>
    </row>
    <row r="180" spans="2:4" x14ac:dyDescent="0.2">
      <c r="B180" s="332" t="s">
        <v>7258</v>
      </c>
      <c r="C180" s="376">
        <v>3097</v>
      </c>
      <c r="D180" s="333" t="s">
        <v>9335</v>
      </c>
    </row>
    <row r="181" spans="2:4" x14ac:dyDescent="0.2">
      <c r="B181" s="332" t="s">
        <v>8002</v>
      </c>
      <c r="C181" s="376">
        <v>769</v>
      </c>
      <c r="D181" s="333" t="s">
        <v>8001</v>
      </c>
    </row>
    <row r="182" spans="2:4" x14ac:dyDescent="0.2">
      <c r="B182" s="332" t="s">
        <v>8003</v>
      </c>
      <c r="C182" s="376">
        <v>381</v>
      </c>
      <c r="D182" s="333" t="s">
        <v>8004</v>
      </c>
    </row>
    <row r="183" spans="2:4" x14ac:dyDescent="0.2">
      <c r="B183" s="332" t="s">
        <v>8021</v>
      </c>
      <c r="C183" s="376">
        <v>74</v>
      </c>
      <c r="D183" s="333" t="s">
        <v>8022</v>
      </c>
    </row>
    <row r="184" spans="2:4" x14ac:dyDescent="0.2">
      <c r="B184" s="332" t="s">
        <v>8023</v>
      </c>
      <c r="C184" s="376">
        <v>35</v>
      </c>
      <c r="D184" s="333" t="s">
        <v>8024</v>
      </c>
    </row>
    <row r="185" spans="2:4" x14ac:dyDescent="0.2">
      <c r="B185" s="332" t="s">
        <v>8025</v>
      </c>
      <c r="C185" s="376">
        <v>15</v>
      </c>
      <c r="D185" s="333" t="s">
        <v>8026</v>
      </c>
    </row>
    <row r="186" spans="2:4" x14ac:dyDescent="0.2">
      <c r="B186" s="332" t="s">
        <v>8027</v>
      </c>
      <c r="C186" s="376">
        <v>7</v>
      </c>
      <c r="D186" s="333" t="s">
        <v>9112</v>
      </c>
    </row>
    <row r="187" spans="2:4" x14ac:dyDescent="0.2">
      <c r="B187" s="332" t="s">
        <v>9111</v>
      </c>
      <c r="C187" s="376">
        <v>7</v>
      </c>
      <c r="D187" s="333" t="s">
        <v>9113</v>
      </c>
    </row>
    <row r="188" spans="2:4" x14ac:dyDescent="0.2">
      <c r="B188" s="332" t="s">
        <v>9115</v>
      </c>
      <c r="C188" s="376">
        <v>1</v>
      </c>
      <c r="D188" s="333" t="s">
        <v>9114</v>
      </c>
    </row>
    <row r="189" spans="2:4" x14ac:dyDescent="0.2">
      <c r="B189" s="332" t="s">
        <v>8005</v>
      </c>
      <c r="C189" s="376">
        <v>252</v>
      </c>
      <c r="D189" s="333" t="s">
        <v>8006</v>
      </c>
    </row>
    <row r="190" spans="2:4" x14ac:dyDescent="0.2">
      <c r="B190" s="332" t="s">
        <v>8013</v>
      </c>
      <c r="C190" s="376">
        <v>56</v>
      </c>
      <c r="D190" s="333" t="s">
        <v>8007</v>
      </c>
    </row>
    <row r="191" spans="2:4" x14ac:dyDescent="0.2">
      <c r="B191" s="332" t="s">
        <v>8014</v>
      </c>
      <c r="C191" s="376">
        <v>14</v>
      </c>
      <c r="D191" s="333" t="s">
        <v>8015</v>
      </c>
    </row>
    <row r="192" spans="2:4" x14ac:dyDescent="0.2">
      <c r="B192" s="332" t="s">
        <v>7261</v>
      </c>
      <c r="C192" s="376">
        <v>7</v>
      </c>
      <c r="D192" s="333" t="s">
        <v>8016</v>
      </c>
    </row>
    <row r="193" spans="2:4" x14ac:dyDescent="0.2">
      <c r="B193" s="332" t="s">
        <v>7259</v>
      </c>
      <c r="C193" s="376">
        <v>74</v>
      </c>
      <c r="D193" s="333" t="s">
        <v>8012</v>
      </c>
    </row>
    <row r="194" spans="2:4" x14ac:dyDescent="0.2">
      <c r="B194" s="332" t="s">
        <v>8008</v>
      </c>
      <c r="C194" s="376">
        <v>28</v>
      </c>
      <c r="D194" s="333" t="s">
        <v>8009</v>
      </c>
    </row>
    <row r="195" spans="2:4" x14ac:dyDescent="0.2">
      <c r="B195" s="332" t="s">
        <v>8010</v>
      </c>
      <c r="C195" s="376">
        <v>14</v>
      </c>
      <c r="D195" s="333" t="s">
        <v>8011</v>
      </c>
    </row>
    <row r="196" spans="2:4" x14ac:dyDescent="0.2">
      <c r="B196" s="332" t="s">
        <v>8019</v>
      </c>
      <c r="C196" s="376">
        <v>56</v>
      </c>
      <c r="D196" s="333" t="s">
        <v>8020</v>
      </c>
    </row>
    <row r="197" spans="2:4" x14ac:dyDescent="0.2">
      <c r="B197" s="332" t="s">
        <v>8017</v>
      </c>
      <c r="C197" s="376">
        <v>7</v>
      </c>
      <c r="D197" s="333" t="s">
        <v>8018</v>
      </c>
    </row>
    <row r="198" spans="2:4" x14ac:dyDescent="0.2">
      <c r="B198" s="336"/>
      <c r="C198" s="377"/>
      <c r="D198" s="338"/>
    </row>
    <row r="199" spans="2:4" x14ac:dyDescent="0.2">
      <c r="B199" s="336"/>
      <c r="C199" s="377"/>
      <c r="D199" s="338"/>
    </row>
    <row r="200" spans="2:4" x14ac:dyDescent="0.2">
      <c r="B200" s="332" t="s">
        <v>6613</v>
      </c>
      <c r="C200" s="376">
        <v>36853974975</v>
      </c>
      <c r="D200" s="333" t="s">
        <v>9335</v>
      </c>
    </row>
    <row r="201" spans="2:4" x14ac:dyDescent="0.2">
      <c r="B201" s="332" t="s">
        <v>9339</v>
      </c>
      <c r="C201" s="376">
        <v>83727236</v>
      </c>
      <c r="D201" s="333" t="s">
        <v>8764</v>
      </c>
    </row>
    <row r="202" spans="2:4" x14ac:dyDescent="0.2">
      <c r="B202" s="332" t="s">
        <v>9340</v>
      </c>
      <c r="C202" s="376">
        <v>83727235</v>
      </c>
      <c r="D202" s="333" t="s">
        <v>8772</v>
      </c>
    </row>
    <row r="203" spans="2:4" x14ac:dyDescent="0.2">
      <c r="B203" s="332" t="s">
        <v>9337</v>
      </c>
      <c r="C203" s="376">
        <v>586313238</v>
      </c>
      <c r="D203" s="333" t="s">
        <v>8769</v>
      </c>
    </row>
    <row r="204" spans="2:4" x14ac:dyDescent="0.2">
      <c r="B204" s="332" t="s">
        <v>9338</v>
      </c>
      <c r="C204" s="376">
        <v>839618902</v>
      </c>
      <c r="D204" s="333" t="s">
        <v>9336</v>
      </c>
    </row>
    <row r="205" spans="2:4" x14ac:dyDescent="0.2">
      <c r="B205" s="332" t="s">
        <v>8770</v>
      </c>
      <c r="C205" s="376">
        <v>1</v>
      </c>
      <c r="D205" s="333" t="s">
        <v>8771</v>
      </c>
    </row>
    <row r="206" spans="2:4" x14ac:dyDescent="0.2">
      <c r="B206" s="332" t="s">
        <v>8765</v>
      </c>
      <c r="C206" s="376">
        <v>418795170</v>
      </c>
      <c r="D206" s="333" t="s">
        <v>8768</v>
      </c>
    </row>
    <row r="207" spans="2:4" x14ac:dyDescent="0.2">
      <c r="B207" s="332" t="s">
        <v>8766</v>
      </c>
      <c r="C207" s="376">
        <v>145731251</v>
      </c>
      <c r="D207" s="333" t="s">
        <v>8767</v>
      </c>
    </row>
    <row r="208" spans="2:4" x14ac:dyDescent="0.2">
      <c r="B208" s="332" t="s">
        <v>8773</v>
      </c>
      <c r="C208" s="376">
        <v>1</v>
      </c>
      <c r="D208" s="333" t="s">
        <v>8774</v>
      </c>
    </row>
    <row r="209" spans="2:4" x14ac:dyDescent="0.2">
      <c r="B209" s="332" t="s">
        <v>1900</v>
      </c>
      <c r="C209" s="376">
        <v>157048189</v>
      </c>
      <c r="D209" s="333" t="s">
        <v>7307</v>
      </c>
    </row>
    <row r="210" spans="2:4" x14ac:dyDescent="0.2">
      <c r="B210" s="332" t="s">
        <v>4530</v>
      </c>
      <c r="C210" s="376">
        <v>188457827</v>
      </c>
      <c r="D210" s="333" t="s">
        <v>5915</v>
      </c>
    </row>
    <row r="211" spans="2:4" x14ac:dyDescent="0.2">
      <c r="B211" s="331" t="s">
        <v>5920</v>
      </c>
      <c r="C211" s="374">
        <v>3358351</v>
      </c>
      <c r="D211" s="334" t="s">
        <v>8786</v>
      </c>
    </row>
    <row r="212" spans="2:4" x14ac:dyDescent="0.2">
      <c r="B212" s="331" t="s">
        <v>7592</v>
      </c>
      <c r="C212" s="374">
        <v>153415</v>
      </c>
      <c r="D212" s="334" t="s">
        <v>8787</v>
      </c>
    </row>
    <row r="213" spans="2:4" x14ac:dyDescent="0.2">
      <c r="B213" s="331" t="s">
        <v>7593</v>
      </c>
      <c r="C213" s="374">
        <v>33932</v>
      </c>
      <c r="D213" s="334" t="s">
        <v>7594</v>
      </c>
    </row>
    <row r="214" spans="2:4" x14ac:dyDescent="0.2">
      <c r="B214" s="331" t="s">
        <v>7599</v>
      </c>
      <c r="C214" s="374">
        <v>15265</v>
      </c>
      <c r="D214" s="334" t="s">
        <v>7601</v>
      </c>
    </row>
    <row r="215" spans="2:4" x14ac:dyDescent="0.2">
      <c r="B215" s="331" t="s">
        <v>7600</v>
      </c>
      <c r="C215" s="374">
        <v>15265</v>
      </c>
      <c r="D215" s="334" t="s">
        <v>7602</v>
      </c>
    </row>
    <row r="216" spans="2:4" x14ac:dyDescent="0.2">
      <c r="B216" s="331" t="s">
        <v>7580</v>
      </c>
      <c r="C216" s="374">
        <v>67863</v>
      </c>
      <c r="D216" s="334" t="s">
        <v>7578</v>
      </c>
    </row>
    <row r="217" spans="2:4" x14ac:dyDescent="0.2">
      <c r="B217" s="331" t="s">
        <v>7579</v>
      </c>
      <c r="C217" s="374">
        <v>96701</v>
      </c>
      <c r="D217" s="334" t="s">
        <v>7589</v>
      </c>
    </row>
    <row r="218" spans="2:4" x14ac:dyDescent="0.2">
      <c r="B218" s="331" t="s">
        <v>7581</v>
      </c>
      <c r="C218" s="374">
        <v>15265</v>
      </c>
      <c r="D218" s="334" t="s">
        <v>7596</v>
      </c>
    </row>
    <row r="219" spans="2:4" x14ac:dyDescent="0.2">
      <c r="B219" s="331" t="s">
        <v>7587</v>
      </c>
      <c r="C219" s="374">
        <v>24174</v>
      </c>
      <c r="D219" s="334" t="s">
        <v>7582</v>
      </c>
    </row>
    <row r="220" spans="2:4" x14ac:dyDescent="0.2">
      <c r="B220" s="331" t="s">
        <v>7595</v>
      </c>
      <c r="C220" s="374">
        <v>1</v>
      </c>
      <c r="D220" s="334" t="s">
        <v>7588</v>
      </c>
    </row>
    <row r="221" spans="2:4" x14ac:dyDescent="0.2">
      <c r="B221" s="331" t="s">
        <v>7584</v>
      </c>
      <c r="C221" s="374">
        <v>33932</v>
      </c>
      <c r="D221" s="334" t="s">
        <v>7598</v>
      </c>
    </row>
    <row r="222" spans="2:4" x14ac:dyDescent="0.2">
      <c r="B222" s="331" t="s">
        <v>7585</v>
      </c>
      <c r="C222" s="374">
        <v>2</v>
      </c>
      <c r="D222" s="334" t="s">
        <v>7591</v>
      </c>
    </row>
    <row r="223" spans="2:4" x14ac:dyDescent="0.2">
      <c r="B223" s="331" t="s">
        <v>7590</v>
      </c>
      <c r="C223" s="374">
        <v>24174</v>
      </c>
      <c r="D223" s="334" t="s">
        <v>7583</v>
      </c>
    </row>
    <row r="224" spans="2:4" x14ac:dyDescent="0.2">
      <c r="B224" s="331" t="s">
        <v>7597</v>
      </c>
      <c r="C224" s="374">
        <v>1</v>
      </c>
      <c r="D224" s="334" t="s">
        <v>7586</v>
      </c>
    </row>
    <row r="225" spans="2:4" x14ac:dyDescent="0.2">
      <c r="B225" s="331" t="s">
        <v>6160</v>
      </c>
      <c r="C225" s="374">
        <v>69457</v>
      </c>
      <c r="D225" s="334" t="s">
        <v>7603</v>
      </c>
    </row>
    <row r="226" spans="2:4" x14ac:dyDescent="0.2">
      <c r="B226" s="331" t="s">
        <v>4142</v>
      </c>
      <c r="C226" s="374">
        <v>30530</v>
      </c>
      <c r="D226" s="334" t="s">
        <v>6608</v>
      </c>
    </row>
    <row r="227" spans="2:4" x14ac:dyDescent="0.2">
      <c r="B227" s="332" t="s">
        <v>1934</v>
      </c>
      <c r="C227" s="376">
        <v>3358351</v>
      </c>
      <c r="D227" s="333" t="s">
        <v>8786</v>
      </c>
    </row>
    <row r="228" spans="2:4" x14ac:dyDescent="0.2">
      <c r="B228" s="332" t="s">
        <v>7592</v>
      </c>
      <c r="C228" s="376">
        <v>153415</v>
      </c>
      <c r="D228" s="333" t="s">
        <v>8787</v>
      </c>
    </row>
    <row r="229" spans="2:4" x14ac:dyDescent="0.2">
      <c r="B229" s="332" t="s">
        <v>7593</v>
      </c>
      <c r="C229" s="376">
        <v>33932</v>
      </c>
      <c r="D229" s="333" t="s">
        <v>7594</v>
      </c>
    </row>
    <row r="230" spans="2:4" x14ac:dyDescent="0.2">
      <c r="B230" s="332" t="s">
        <v>7599</v>
      </c>
      <c r="C230" s="376">
        <v>15265</v>
      </c>
      <c r="D230" s="333" t="s">
        <v>7601</v>
      </c>
    </row>
    <row r="231" spans="2:4" x14ac:dyDescent="0.2">
      <c r="B231" s="332" t="s">
        <v>7600</v>
      </c>
      <c r="C231" s="376">
        <v>15265</v>
      </c>
      <c r="D231" s="333" t="s">
        <v>7602</v>
      </c>
    </row>
    <row r="232" spans="2:4" x14ac:dyDescent="0.2">
      <c r="B232" s="332" t="s">
        <v>7580</v>
      </c>
      <c r="C232" s="376">
        <v>67863</v>
      </c>
      <c r="D232" s="333" t="s">
        <v>7578</v>
      </c>
    </row>
    <row r="233" spans="2:4" x14ac:dyDescent="0.2">
      <c r="B233" s="332" t="s">
        <v>7579</v>
      </c>
      <c r="C233" s="376">
        <v>96701</v>
      </c>
      <c r="D233" s="333" t="s">
        <v>7589</v>
      </c>
    </row>
    <row r="234" spans="2:4" x14ac:dyDescent="0.2">
      <c r="B234" s="332" t="s">
        <v>7581</v>
      </c>
      <c r="C234" s="376">
        <v>15265</v>
      </c>
      <c r="D234" s="333" t="s">
        <v>7596</v>
      </c>
    </row>
    <row r="235" spans="2:4" x14ac:dyDescent="0.2">
      <c r="B235" s="332" t="s">
        <v>7587</v>
      </c>
      <c r="C235" s="376">
        <v>24174</v>
      </c>
      <c r="D235" s="333" t="s">
        <v>7582</v>
      </c>
    </row>
    <row r="236" spans="2:4" x14ac:dyDescent="0.2">
      <c r="B236" s="332" t="s">
        <v>7595</v>
      </c>
      <c r="C236" s="376">
        <v>1</v>
      </c>
      <c r="D236" s="333" t="s">
        <v>7588</v>
      </c>
    </row>
    <row r="237" spans="2:4" x14ac:dyDescent="0.2">
      <c r="B237" s="332" t="s">
        <v>7584</v>
      </c>
      <c r="C237" s="376">
        <v>33932</v>
      </c>
      <c r="D237" s="333" t="s">
        <v>7598</v>
      </c>
    </row>
    <row r="238" spans="2:4" x14ac:dyDescent="0.2">
      <c r="B238" s="332" t="s">
        <v>7585</v>
      </c>
      <c r="C238" s="376">
        <v>2</v>
      </c>
      <c r="D238" s="333" t="s">
        <v>7591</v>
      </c>
    </row>
    <row r="239" spans="2:4" x14ac:dyDescent="0.2">
      <c r="B239" s="332" t="s">
        <v>7590</v>
      </c>
      <c r="C239" s="376">
        <v>24174</v>
      </c>
      <c r="D239" s="333" t="s">
        <v>7583</v>
      </c>
    </row>
    <row r="240" spans="2:4" x14ac:dyDescent="0.2">
      <c r="B240" s="332" t="s">
        <v>7597</v>
      </c>
      <c r="C240" s="376">
        <v>1</v>
      </c>
      <c r="D240" s="333" t="s">
        <v>7586</v>
      </c>
    </row>
    <row r="241" spans="2:4" x14ac:dyDescent="0.2">
      <c r="B241" s="332" t="s">
        <v>1222</v>
      </c>
      <c r="C241" s="376">
        <v>29920</v>
      </c>
      <c r="D241" s="333" t="s">
        <v>5925</v>
      </c>
    </row>
    <row r="242" spans="2:4" x14ac:dyDescent="0.2">
      <c r="B242" s="332" t="s">
        <v>6637</v>
      </c>
      <c r="C242" s="376">
        <v>7480</v>
      </c>
      <c r="D242" s="333" t="s">
        <v>5926</v>
      </c>
    </row>
    <row r="243" spans="2:4" x14ac:dyDescent="0.2">
      <c r="B243" s="331" t="s">
        <v>1930</v>
      </c>
      <c r="C243" s="374">
        <v>3358351</v>
      </c>
      <c r="D243" s="334" t="s">
        <v>8786</v>
      </c>
    </row>
    <row r="244" spans="2:4" x14ac:dyDescent="0.2">
      <c r="B244" s="331" t="s">
        <v>7592</v>
      </c>
      <c r="C244" s="374">
        <v>153415</v>
      </c>
      <c r="D244" s="334" t="s">
        <v>8787</v>
      </c>
    </row>
    <row r="245" spans="2:4" x14ac:dyDescent="0.2">
      <c r="B245" s="331" t="s">
        <v>7593</v>
      </c>
      <c r="C245" s="374">
        <v>33932</v>
      </c>
      <c r="D245" s="334" t="s">
        <v>7594</v>
      </c>
    </row>
    <row r="246" spans="2:4" x14ac:dyDescent="0.2">
      <c r="B246" s="331" t="s">
        <v>7599</v>
      </c>
      <c r="C246" s="374">
        <v>15265</v>
      </c>
      <c r="D246" s="334" t="s">
        <v>7601</v>
      </c>
    </row>
    <row r="247" spans="2:4" x14ac:dyDescent="0.2">
      <c r="B247" s="331" t="s">
        <v>7600</v>
      </c>
      <c r="C247" s="374">
        <v>15265</v>
      </c>
      <c r="D247" s="334" t="s">
        <v>7602</v>
      </c>
    </row>
    <row r="248" spans="2:4" x14ac:dyDescent="0.2">
      <c r="B248" s="331" t="s">
        <v>7580</v>
      </c>
      <c r="C248" s="374">
        <v>67863</v>
      </c>
      <c r="D248" s="334" t="s">
        <v>7578</v>
      </c>
    </row>
    <row r="249" spans="2:4" x14ac:dyDescent="0.2">
      <c r="B249" s="331" t="s">
        <v>7579</v>
      </c>
      <c r="C249" s="374">
        <v>96701</v>
      </c>
      <c r="D249" s="334" t="s">
        <v>7589</v>
      </c>
    </row>
    <row r="250" spans="2:4" x14ac:dyDescent="0.2">
      <c r="B250" s="331" t="s">
        <v>7581</v>
      </c>
      <c r="C250" s="374">
        <v>15265</v>
      </c>
      <c r="D250" s="334" t="s">
        <v>7596</v>
      </c>
    </row>
    <row r="251" spans="2:4" x14ac:dyDescent="0.2">
      <c r="B251" s="331" t="s">
        <v>7587</v>
      </c>
      <c r="C251" s="374">
        <v>24174</v>
      </c>
      <c r="D251" s="334" t="s">
        <v>7582</v>
      </c>
    </row>
    <row r="252" spans="2:4" x14ac:dyDescent="0.2">
      <c r="B252" s="331" t="s">
        <v>7595</v>
      </c>
      <c r="C252" s="374">
        <v>1</v>
      </c>
      <c r="D252" s="334" t="s">
        <v>7588</v>
      </c>
    </row>
    <row r="253" spans="2:4" x14ac:dyDescent="0.2">
      <c r="B253" s="331" t="s">
        <v>7584</v>
      </c>
      <c r="C253" s="374">
        <v>33932</v>
      </c>
      <c r="D253" s="334" t="s">
        <v>7598</v>
      </c>
    </row>
    <row r="254" spans="2:4" x14ac:dyDescent="0.2">
      <c r="B254" s="331" t="s">
        <v>7585</v>
      </c>
      <c r="C254" s="374">
        <v>2</v>
      </c>
      <c r="D254" s="334" t="s">
        <v>7591</v>
      </c>
    </row>
    <row r="255" spans="2:4" x14ac:dyDescent="0.2">
      <c r="B255" s="331" t="s">
        <v>7590</v>
      </c>
      <c r="C255" s="374">
        <v>24174</v>
      </c>
      <c r="D255" s="334" t="s">
        <v>7583</v>
      </c>
    </row>
    <row r="256" spans="2:4" x14ac:dyDescent="0.2">
      <c r="B256" s="331" t="s">
        <v>7597</v>
      </c>
      <c r="C256" s="374">
        <v>1</v>
      </c>
      <c r="D256" s="334" t="s">
        <v>7586</v>
      </c>
    </row>
    <row r="257" spans="2:4" x14ac:dyDescent="0.2">
      <c r="B257" s="331" t="s">
        <v>3572</v>
      </c>
      <c r="C257" s="374">
        <v>40071</v>
      </c>
      <c r="D257" s="334" t="s">
        <v>5922</v>
      </c>
    </row>
    <row r="258" spans="2:4" x14ac:dyDescent="0.2">
      <c r="B258" s="331" t="s">
        <v>2108</v>
      </c>
      <c r="C258" s="374">
        <v>17174</v>
      </c>
      <c r="D258" s="334" t="s">
        <v>5921</v>
      </c>
    </row>
    <row r="259" spans="2:4" x14ac:dyDescent="0.2">
      <c r="B259" s="332" t="s">
        <v>2617</v>
      </c>
      <c r="C259" s="376">
        <v>879.99999999999966</v>
      </c>
      <c r="D259" s="333" t="s">
        <v>8786</v>
      </c>
    </row>
    <row r="260" spans="2:4" x14ac:dyDescent="0.2">
      <c r="B260" s="332" t="s">
        <v>7592</v>
      </c>
      <c r="C260" s="376">
        <v>40.199948070855918</v>
      </c>
      <c r="D260" s="333" t="s">
        <v>8787</v>
      </c>
    </row>
    <row r="261" spans="2:4" x14ac:dyDescent="0.2">
      <c r="B261" s="332" t="s">
        <v>7593</v>
      </c>
      <c r="C261" s="376">
        <v>8.8911872276073343</v>
      </c>
      <c r="D261" s="333" t="s">
        <v>7594</v>
      </c>
    </row>
    <row r="262" spans="2:4" x14ac:dyDescent="0.2">
      <c r="B262" s="332" t="s">
        <v>7599</v>
      </c>
      <c r="C262" s="376">
        <v>4</v>
      </c>
      <c r="D262" s="333" t="s">
        <v>7601</v>
      </c>
    </row>
    <row r="263" spans="2:4" x14ac:dyDescent="0.2">
      <c r="B263" s="332" t="s">
        <v>7600</v>
      </c>
      <c r="C263" s="376">
        <v>4</v>
      </c>
      <c r="D263" s="333" t="s">
        <v>7602</v>
      </c>
    </row>
    <row r="264" spans="2:4" x14ac:dyDescent="0.2">
      <c r="B264" s="332" t="s">
        <v>2469</v>
      </c>
      <c r="C264" s="376">
        <v>40</v>
      </c>
      <c r="D264" s="333" t="s">
        <v>5916</v>
      </c>
    </row>
    <row r="265" spans="2:4" x14ac:dyDescent="0.2">
      <c r="B265" s="331" t="s">
        <v>4352</v>
      </c>
      <c r="C265" s="374">
        <v>36853974975</v>
      </c>
      <c r="D265" s="334" t="s">
        <v>9335</v>
      </c>
    </row>
    <row r="266" spans="2:4" x14ac:dyDescent="0.2">
      <c r="B266" s="331" t="s">
        <v>7088</v>
      </c>
      <c r="C266" s="374">
        <v>83727235</v>
      </c>
      <c r="D266" s="334" t="s">
        <v>7100</v>
      </c>
    </row>
    <row r="267" spans="2:4" x14ac:dyDescent="0.2">
      <c r="B267" s="331" t="s">
        <v>7089</v>
      </c>
      <c r="C267" s="374">
        <v>83727236</v>
      </c>
      <c r="D267" s="334" t="s">
        <v>7101</v>
      </c>
    </row>
    <row r="268" spans="2:4" x14ac:dyDescent="0.2">
      <c r="B268" s="331" t="s">
        <v>7090</v>
      </c>
      <c r="C268" s="374">
        <v>418795170</v>
      </c>
      <c r="D268" s="334" t="s">
        <v>7102</v>
      </c>
    </row>
    <row r="269" spans="2:4" x14ac:dyDescent="0.2">
      <c r="B269" s="331" t="s">
        <v>7091</v>
      </c>
      <c r="C269" s="374">
        <v>839618902</v>
      </c>
      <c r="D269" s="334" t="s">
        <v>7104</v>
      </c>
    </row>
    <row r="270" spans="2:4" x14ac:dyDescent="0.2">
      <c r="B270" s="331" t="s">
        <v>7095</v>
      </c>
      <c r="C270" s="374">
        <v>1</v>
      </c>
      <c r="D270" s="334" t="s">
        <v>7105</v>
      </c>
    </row>
    <row r="271" spans="2:4" x14ac:dyDescent="0.2">
      <c r="B271" s="331" t="s">
        <v>7092</v>
      </c>
      <c r="C271" s="374">
        <v>209397585</v>
      </c>
      <c r="D271" s="334" t="s">
        <v>7103</v>
      </c>
    </row>
    <row r="272" spans="2:4" x14ac:dyDescent="0.2">
      <c r="B272" s="331" t="s">
        <v>7093</v>
      </c>
      <c r="C272" s="374">
        <v>4</v>
      </c>
      <c r="D272" s="334" t="s">
        <v>7108</v>
      </c>
    </row>
    <row r="273" spans="2:4" x14ac:dyDescent="0.2">
      <c r="B273" s="331" t="s">
        <v>7094</v>
      </c>
      <c r="C273" s="374">
        <v>72865626</v>
      </c>
      <c r="D273" s="334" t="s">
        <v>7106</v>
      </c>
    </row>
    <row r="274" spans="2:4" x14ac:dyDescent="0.2">
      <c r="B274" s="331" t="s">
        <v>7096</v>
      </c>
      <c r="C274" s="374">
        <v>1</v>
      </c>
      <c r="D274" s="334" t="s">
        <v>7107</v>
      </c>
    </row>
    <row r="275" spans="2:4" x14ac:dyDescent="0.2">
      <c r="B275" s="331" t="s">
        <v>3488</v>
      </c>
      <c r="C275" s="374">
        <v>820838534</v>
      </c>
      <c r="D275" s="334" t="s">
        <v>7097</v>
      </c>
    </row>
    <row r="276" spans="2:4" x14ac:dyDescent="0.2">
      <c r="B276" s="331" t="s">
        <v>3490</v>
      </c>
      <c r="C276" s="374">
        <v>100510841</v>
      </c>
      <c r="D276" s="334" t="s">
        <v>7098</v>
      </c>
    </row>
    <row r="277" spans="2:4" x14ac:dyDescent="0.2">
      <c r="B277" s="331" t="s">
        <v>5778</v>
      </c>
      <c r="C277" s="374">
        <v>33503614</v>
      </c>
      <c r="D277" s="334" t="s">
        <v>7099</v>
      </c>
    </row>
    <row r="278" spans="2:4" x14ac:dyDescent="0.2">
      <c r="B278" s="332" t="s">
        <v>954</v>
      </c>
      <c r="C278" s="376">
        <v>1183</v>
      </c>
      <c r="D278" s="333" t="s">
        <v>944</v>
      </c>
    </row>
    <row r="279" spans="2:4" x14ac:dyDescent="0.2">
      <c r="B279" s="332" t="s">
        <v>946</v>
      </c>
      <c r="C279" s="376">
        <v>54</v>
      </c>
      <c r="D279" s="333" t="s">
        <v>948</v>
      </c>
    </row>
    <row r="280" spans="2:4" x14ac:dyDescent="0.2">
      <c r="B280" s="332" t="s">
        <v>945</v>
      </c>
      <c r="C280" s="376">
        <v>19</v>
      </c>
      <c r="D280" s="333" t="s">
        <v>947</v>
      </c>
    </row>
    <row r="281" spans="2:4" x14ac:dyDescent="0.2">
      <c r="B281" s="332" t="s">
        <v>949</v>
      </c>
      <c r="C281" s="376">
        <v>6</v>
      </c>
      <c r="D281" s="333" t="s">
        <v>950</v>
      </c>
    </row>
    <row r="282" spans="2:4" x14ac:dyDescent="0.2">
      <c r="B282" s="332" t="s">
        <v>2468</v>
      </c>
      <c r="C282" s="376">
        <v>9</v>
      </c>
      <c r="D282" s="333" t="s">
        <v>953</v>
      </c>
    </row>
    <row r="283" spans="2:4" x14ac:dyDescent="0.2">
      <c r="B283" s="331" t="s">
        <v>8322</v>
      </c>
      <c r="C283" s="374">
        <v>2454</v>
      </c>
      <c r="D283" s="334" t="s">
        <v>8786</v>
      </c>
    </row>
    <row r="284" spans="2:4" x14ac:dyDescent="0.2">
      <c r="B284" s="331" t="s">
        <v>7158</v>
      </c>
      <c r="C284" s="374">
        <v>67</v>
      </c>
      <c r="D284" s="334" t="s">
        <v>8312</v>
      </c>
    </row>
    <row r="285" spans="2:4" x14ac:dyDescent="0.2">
      <c r="B285" s="331" t="s">
        <v>7159</v>
      </c>
      <c r="C285" s="374">
        <v>11</v>
      </c>
      <c r="D285" s="334" t="s">
        <v>8313</v>
      </c>
    </row>
    <row r="286" spans="2:4" x14ac:dyDescent="0.2">
      <c r="B286" s="331" t="s">
        <v>8314</v>
      </c>
      <c r="C286" s="374">
        <v>11</v>
      </c>
      <c r="D286" s="334" t="s">
        <v>8315</v>
      </c>
    </row>
    <row r="287" spans="2:4" x14ac:dyDescent="0.2">
      <c r="B287" s="331" t="s">
        <v>8224</v>
      </c>
      <c r="C287" s="374">
        <v>112</v>
      </c>
      <c r="D287" s="334" t="s">
        <v>8221</v>
      </c>
    </row>
    <row r="288" spans="2:4" x14ac:dyDescent="0.2">
      <c r="B288" s="331" t="s">
        <v>8222</v>
      </c>
      <c r="C288" s="374">
        <v>71</v>
      </c>
      <c r="D288" s="334" t="s">
        <v>8223</v>
      </c>
    </row>
    <row r="289" spans="2:4" x14ac:dyDescent="0.2">
      <c r="B289" s="331" t="s">
        <v>8225</v>
      </c>
      <c r="C289" s="374">
        <v>50</v>
      </c>
      <c r="D289" s="334" t="s">
        <v>7156</v>
      </c>
    </row>
    <row r="290" spans="2:4" x14ac:dyDescent="0.2">
      <c r="B290" s="331" t="s">
        <v>8226</v>
      </c>
      <c r="C290" s="374">
        <v>40</v>
      </c>
      <c r="D290" s="334" t="s">
        <v>7157</v>
      </c>
    </row>
    <row r="291" spans="2:4" x14ac:dyDescent="0.2">
      <c r="B291" s="331" t="s">
        <v>8316</v>
      </c>
      <c r="C291" s="374">
        <v>10</v>
      </c>
      <c r="D291" s="334" t="s">
        <v>8317</v>
      </c>
    </row>
    <row r="292" spans="2:4" x14ac:dyDescent="0.2">
      <c r="B292" s="331" t="s">
        <v>8318</v>
      </c>
      <c r="C292" s="374">
        <v>6</v>
      </c>
      <c r="D292" s="334" t="s">
        <v>8320</v>
      </c>
    </row>
    <row r="293" spans="2:4" x14ac:dyDescent="0.2">
      <c r="B293" s="331" t="s">
        <v>8319</v>
      </c>
      <c r="C293" s="374">
        <v>6</v>
      </c>
      <c r="D293" s="334" t="s">
        <v>8321</v>
      </c>
    </row>
    <row r="294" spans="2:4" x14ac:dyDescent="0.2">
      <c r="B294" s="331" t="s">
        <v>5985</v>
      </c>
      <c r="C294" s="374">
        <v>494</v>
      </c>
      <c r="D294" s="334" t="s">
        <v>2815</v>
      </c>
    </row>
    <row r="295" spans="2:4" x14ac:dyDescent="0.2">
      <c r="B295" s="331" t="s">
        <v>5986</v>
      </c>
      <c r="C295" s="374">
        <v>619</v>
      </c>
      <c r="D295" s="334" t="s">
        <v>2868</v>
      </c>
    </row>
    <row r="296" spans="2:4" x14ac:dyDescent="0.2">
      <c r="B296" s="332" t="s">
        <v>5033</v>
      </c>
      <c r="C296" s="376">
        <v>1430</v>
      </c>
      <c r="D296" s="333" t="s">
        <v>3324</v>
      </c>
    </row>
    <row r="297" spans="2:4" x14ac:dyDescent="0.2">
      <c r="B297" s="332" t="s">
        <v>8336</v>
      </c>
      <c r="C297" s="376">
        <v>26</v>
      </c>
      <c r="D297" s="333" t="s">
        <v>8339</v>
      </c>
    </row>
    <row r="298" spans="2:4" x14ac:dyDescent="0.2">
      <c r="B298" s="332" t="s">
        <v>8337</v>
      </c>
      <c r="C298" s="376">
        <v>13</v>
      </c>
      <c r="D298" s="333" t="s">
        <v>8338</v>
      </c>
    </row>
    <row r="299" spans="2:4" x14ac:dyDescent="0.2">
      <c r="B299" s="332" t="s">
        <v>8326</v>
      </c>
      <c r="C299" s="376">
        <v>131</v>
      </c>
      <c r="D299" s="333" t="s">
        <v>8331</v>
      </c>
    </row>
    <row r="300" spans="2:4" x14ac:dyDescent="0.2">
      <c r="B300" s="332" t="s">
        <v>8327</v>
      </c>
      <c r="C300" s="376">
        <v>59</v>
      </c>
      <c r="D300" s="333" t="s">
        <v>8332</v>
      </c>
    </row>
    <row r="301" spans="2:4" x14ac:dyDescent="0.2">
      <c r="B301" s="332" t="s">
        <v>8328</v>
      </c>
      <c r="C301" s="376">
        <v>34</v>
      </c>
      <c r="D301" s="333" t="s">
        <v>8333</v>
      </c>
    </row>
    <row r="302" spans="2:4" x14ac:dyDescent="0.2">
      <c r="B302" s="332" t="s">
        <v>8329</v>
      </c>
      <c r="C302" s="376">
        <v>25</v>
      </c>
      <c r="D302" s="333" t="s">
        <v>8334</v>
      </c>
    </row>
    <row r="303" spans="2:4" x14ac:dyDescent="0.2">
      <c r="B303" s="332" t="s">
        <v>8330</v>
      </c>
      <c r="C303" s="376">
        <v>19</v>
      </c>
      <c r="D303" s="333" t="s">
        <v>8335</v>
      </c>
    </row>
    <row r="304" spans="2:4" x14ac:dyDescent="0.2">
      <c r="B304" s="332" t="s">
        <v>8340</v>
      </c>
      <c r="C304" s="376">
        <v>164</v>
      </c>
      <c r="D304" s="333" t="s">
        <v>7351</v>
      </c>
    </row>
    <row r="305" spans="2:4" x14ac:dyDescent="0.2">
      <c r="B305" s="332" t="s">
        <v>8341</v>
      </c>
      <c r="C305" s="376">
        <v>66</v>
      </c>
      <c r="D305" s="333" t="s">
        <v>8342</v>
      </c>
    </row>
    <row r="306" spans="2:4" x14ac:dyDescent="0.2">
      <c r="B306" s="331" t="s">
        <v>8346</v>
      </c>
      <c r="C306" s="374">
        <v>3495</v>
      </c>
      <c r="D306" s="334" t="s">
        <v>8348</v>
      </c>
    </row>
    <row r="307" spans="2:4" x14ac:dyDescent="0.2">
      <c r="B307" s="331" t="s">
        <v>8354</v>
      </c>
      <c r="C307" s="374">
        <v>40</v>
      </c>
      <c r="D307" s="334" t="s">
        <v>8355</v>
      </c>
    </row>
    <row r="308" spans="2:4" x14ac:dyDescent="0.2">
      <c r="B308" s="331" t="s">
        <v>8353</v>
      </c>
      <c r="C308" s="374">
        <v>10</v>
      </c>
      <c r="D308" s="334" t="s">
        <v>8356</v>
      </c>
    </row>
    <row r="309" spans="2:4" x14ac:dyDescent="0.2">
      <c r="B309" s="331" t="s">
        <v>8352</v>
      </c>
      <c r="C309" s="374">
        <v>10</v>
      </c>
      <c r="D309" s="334" t="s">
        <v>8315</v>
      </c>
    </row>
    <row r="310" spans="2:4" x14ac:dyDescent="0.2">
      <c r="B310" s="331" t="s">
        <v>8349</v>
      </c>
      <c r="C310" s="374">
        <v>60</v>
      </c>
      <c r="D310" s="334" t="s">
        <v>8351</v>
      </c>
    </row>
    <row r="311" spans="2:4" x14ac:dyDescent="0.2">
      <c r="B311" s="331" t="s">
        <v>8350</v>
      </c>
      <c r="C311" s="374">
        <v>60</v>
      </c>
      <c r="D311" s="334" t="s">
        <v>8335</v>
      </c>
    </row>
    <row r="312" spans="2:4" x14ac:dyDescent="0.2">
      <c r="B312" s="331" t="s">
        <v>8357</v>
      </c>
      <c r="C312" s="374">
        <v>6</v>
      </c>
      <c r="D312" s="334" t="s">
        <v>8358</v>
      </c>
    </row>
    <row r="313" spans="2:4" x14ac:dyDescent="0.2">
      <c r="B313" s="331" t="s">
        <v>8359</v>
      </c>
      <c r="C313" s="374">
        <v>9</v>
      </c>
      <c r="D313" s="334" t="s">
        <v>8360</v>
      </c>
    </row>
    <row r="314" spans="2:4" x14ac:dyDescent="0.2">
      <c r="B314" s="332" t="s">
        <v>5034</v>
      </c>
      <c r="C314" s="376">
        <v>1100</v>
      </c>
      <c r="D314" s="333" t="s">
        <v>3324</v>
      </c>
    </row>
    <row r="315" spans="2:4" x14ac:dyDescent="0.2">
      <c r="B315" s="332" t="s">
        <v>7343</v>
      </c>
      <c r="C315" s="376">
        <v>101</v>
      </c>
      <c r="D315" s="333" t="s">
        <v>7344</v>
      </c>
    </row>
    <row r="316" spans="2:4" x14ac:dyDescent="0.2">
      <c r="B316" s="332" t="s">
        <v>7345</v>
      </c>
      <c r="C316" s="376">
        <v>25</v>
      </c>
      <c r="D316" s="333" t="s">
        <v>7346</v>
      </c>
    </row>
    <row r="317" spans="2:4" x14ac:dyDescent="0.2">
      <c r="B317" s="332" t="s">
        <v>7347</v>
      </c>
      <c r="C317" s="376">
        <v>10</v>
      </c>
      <c r="D317" s="333" t="s">
        <v>7348</v>
      </c>
    </row>
    <row r="318" spans="2:4" x14ac:dyDescent="0.2">
      <c r="B318" s="332" t="s">
        <v>7349</v>
      </c>
      <c r="C318" s="376">
        <v>10</v>
      </c>
      <c r="D318" s="333" t="s">
        <v>7350</v>
      </c>
    </row>
    <row r="319" spans="2:4" x14ac:dyDescent="0.2">
      <c r="B319" s="332" t="s">
        <v>9119</v>
      </c>
      <c r="C319" s="376">
        <v>10</v>
      </c>
      <c r="D319" s="333" t="s">
        <v>9135</v>
      </c>
    </row>
    <row r="320" spans="2:4" x14ac:dyDescent="0.2">
      <c r="B320" s="331" t="s">
        <v>5040</v>
      </c>
      <c r="C320" s="374">
        <v>260</v>
      </c>
      <c r="D320" s="334" t="s">
        <v>7342</v>
      </c>
    </row>
    <row r="321" spans="2:4" x14ac:dyDescent="0.2">
      <c r="B321" s="331" t="s">
        <v>9120</v>
      </c>
      <c r="C321" s="374">
        <v>24</v>
      </c>
      <c r="D321" s="334" t="s">
        <v>7344</v>
      </c>
    </row>
    <row r="322" spans="2:4" x14ac:dyDescent="0.2">
      <c r="B322" s="331" t="s">
        <v>9121</v>
      </c>
      <c r="C322" s="374">
        <v>5</v>
      </c>
      <c r="D322" s="334" t="s">
        <v>7346</v>
      </c>
    </row>
    <row r="323" spans="2:4" x14ac:dyDescent="0.2">
      <c r="B323" s="331" t="s">
        <v>9122</v>
      </c>
      <c r="C323" s="374">
        <v>2</v>
      </c>
      <c r="D323" s="334" t="s">
        <v>7348</v>
      </c>
    </row>
    <row r="324" spans="2:4" x14ac:dyDescent="0.2">
      <c r="B324" s="331" t="s">
        <v>9123</v>
      </c>
      <c r="C324" s="374">
        <v>24</v>
      </c>
      <c r="D324" s="334" t="s">
        <v>9126</v>
      </c>
    </row>
    <row r="325" spans="2:4" x14ac:dyDescent="0.2">
      <c r="B325" s="331" t="s">
        <v>9124</v>
      </c>
      <c r="C325" s="374">
        <v>7</v>
      </c>
      <c r="D325" s="334" t="s">
        <v>9127</v>
      </c>
    </row>
    <row r="326" spans="2:4" x14ac:dyDescent="0.2">
      <c r="B326" s="331" t="s">
        <v>9125</v>
      </c>
      <c r="C326" s="374">
        <v>31</v>
      </c>
      <c r="D326" s="334" t="s">
        <v>9128</v>
      </c>
    </row>
    <row r="327" spans="2:4" x14ac:dyDescent="0.2">
      <c r="B327" s="332" t="s">
        <v>5035</v>
      </c>
      <c r="C327" s="376">
        <v>6945</v>
      </c>
      <c r="D327" s="333" t="s">
        <v>944</v>
      </c>
    </row>
    <row r="328" spans="2:4" x14ac:dyDescent="0.2">
      <c r="B328" s="332" t="s">
        <v>2802</v>
      </c>
      <c r="C328" s="376">
        <v>211</v>
      </c>
      <c r="D328" s="333" t="s">
        <v>8333</v>
      </c>
    </row>
    <row r="329" spans="2:4" x14ac:dyDescent="0.2">
      <c r="B329" s="332" t="s">
        <v>2803</v>
      </c>
      <c r="C329" s="376">
        <v>154</v>
      </c>
      <c r="D329" s="333" t="s">
        <v>8334</v>
      </c>
    </row>
    <row r="330" spans="2:4" x14ac:dyDescent="0.2">
      <c r="B330" s="332" t="s">
        <v>2804</v>
      </c>
      <c r="C330" s="376">
        <v>120</v>
      </c>
      <c r="D330" s="333" t="s">
        <v>8335</v>
      </c>
    </row>
    <row r="331" spans="2:4" x14ac:dyDescent="0.2">
      <c r="B331" s="332" t="s">
        <v>2805</v>
      </c>
      <c r="C331" s="376">
        <v>92</v>
      </c>
      <c r="D331" s="333" t="s">
        <v>2806</v>
      </c>
    </row>
    <row r="332" spans="2:4" x14ac:dyDescent="0.2">
      <c r="B332" s="332" t="s">
        <v>2807</v>
      </c>
      <c r="C332" s="376">
        <v>42</v>
      </c>
      <c r="D332" s="333" t="s">
        <v>2810</v>
      </c>
    </row>
    <row r="333" spans="2:4" x14ac:dyDescent="0.2">
      <c r="B333" s="332" t="s">
        <v>2808</v>
      </c>
      <c r="C333" s="376">
        <v>21</v>
      </c>
      <c r="D333" s="333" t="s">
        <v>2809</v>
      </c>
    </row>
    <row r="334" spans="2:4" x14ac:dyDescent="0.2">
      <c r="B334" s="332" t="s">
        <v>2811</v>
      </c>
      <c r="C334" s="376">
        <v>36</v>
      </c>
      <c r="D334" s="333" t="s">
        <v>2813</v>
      </c>
    </row>
    <row r="335" spans="2:4" x14ac:dyDescent="0.2">
      <c r="B335" s="332" t="s">
        <v>2812</v>
      </c>
      <c r="C335" s="376">
        <v>18</v>
      </c>
      <c r="D335" s="333" t="s">
        <v>2814</v>
      </c>
    </row>
    <row r="336" spans="2:4" x14ac:dyDescent="0.2">
      <c r="B336" s="332" t="s">
        <v>5985</v>
      </c>
      <c r="C336" s="376">
        <v>4916</v>
      </c>
      <c r="D336" s="333" t="s">
        <v>2816</v>
      </c>
    </row>
    <row r="337" spans="2:4" x14ac:dyDescent="0.2">
      <c r="B337" s="332" t="s">
        <v>5986</v>
      </c>
      <c r="C337" s="376">
        <v>2723</v>
      </c>
      <c r="D337" s="333" t="s">
        <v>2867</v>
      </c>
    </row>
    <row r="338" spans="2:4" x14ac:dyDescent="0.2">
      <c r="B338" s="331" t="s">
        <v>2181</v>
      </c>
      <c r="C338" s="374">
        <v>2315</v>
      </c>
      <c r="D338" s="334" t="s">
        <v>944</v>
      </c>
    </row>
    <row r="339" spans="2:4" x14ac:dyDescent="0.2">
      <c r="B339" s="331" t="s">
        <v>1963</v>
      </c>
      <c r="C339" s="374">
        <v>35</v>
      </c>
      <c r="D339" s="334" t="s">
        <v>2839</v>
      </c>
    </row>
    <row r="340" spans="2:4" x14ac:dyDescent="0.2">
      <c r="B340" s="331" t="s">
        <v>2830</v>
      </c>
      <c r="C340" s="374">
        <v>84</v>
      </c>
      <c r="D340" s="334" t="s">
        <v>2831</v>
      </c>
    </row>
    <row r="341" spans="2:4" x14ac:dyDescent="0.2">
      <c r="B341" s="331" t="s">
        <v>2828</v>
      </c>
      <c r="C341" s="374">
        <v>7</v>
      </c>
      <c r="D341" s="334" t="s">
        <v>2829</v>
      </c>
    </row>
    <row r="342" spans="2:4" x14ac:dyDescent="0.2">
      <c r="B342" s="331" t="s">
        <v>2827</v>
      </c>
      <c r="C342" s="374">
        <v>7</v>
      </c>
      <c r="D342" s="334" t="s">
        <v>8315</v>
      </c>
    </row>
    <row r="343" spans="2:4" x14ac:dyDescent="0.2">
      <c r="B343" s="331" t="s">
        <v>2823</v>
      </c>
      <c r="C343" s="374">
        <v>70</v>
      </c>
      <c r="D343" s="334" t="s">
        <v>8333</v>
      </c>
    </row>
    <row r="344" spans="2:4" x14ac:dyDescent="0.2">
      <c r="B344" s="331" t="s">
        <v>2824</v>
      </c>
      <c r="C344" s="374">
        <v>51</v>
      </c>
      <c r="D344" s="334" t="s">
        <v>8334</v>
      </c>
    </row>
    <row r="345" spans="2:4" x14ac:dyDescent="0.2">
      <c r="B345" s="331" t="s">
        <v>2825</v>
      </c>
      <c r="C345" s="374">
        <v>40</v>
      </c>
      <c r="D345" s="334" t="s">
        <v>8335</v>
      </c>
    </row>
    <row r="346" spans="2:4" x14ac:dyDescent="0.2">
      <c r="B346" s="331" t="s">
        <v>2826</v>
      </c>
      <c r="C346" s="374">
        <v>31</v>
      </c>
      <c r="D346" s="334" t="s">
        <v>2806</v>
      </c>
    </row>
    <row r="347" spans="2:4" x14ac:dyDescent="0.2">
      <c r="B347" s="331" t="s">
        <v>2837</v>
      </c>
      <c r="C347" s="374">
        <v>14</v>
      </c>
      <c r="D347" s="334" t="s">
        <v>2838</v>
      </c>
    </row>
    <row r="348" spans="2:4" x14ac:dyDescent="0.2">
      <c r="B348" s="331" t="s">
        <v>2832</v>
      </c>
      <c r="C348" s="374">
        <v>6</v>
      </c>
      <c r="D348" s="334" t="s">
        <v>2858</v>
      </c>
    </row>
    <row r="349" spans="2:4" x14ac:dyDescent="0.2">
      <c r="B349" s="331" t="s">
        <v>2833</v>
      </c>
      <c r="C349" s="374">
        <v>7</v>
      </c>
      <c r="D349" s="334" t="s">
        <v>2835</v>
      </c>
    </row>
    <row r="350" spans="2:4" x14ac:dyDescent="0.2">
      <c r="B350" s="331" t="s">
        <v>2834</v>
      </c>
      <c r="C350" s="374">
        <v>6</v>
      </c>
      <c r="D350" s="334" t="s">
        <v>2836</v>
      </c>
    </row>
    <row r="351" spans="2:4" x14ac:dyDescent="0.2">
      <c r="B351" s="331" t="s">
        <v>2841</v>
      </c>
      <c r="C351" s="374">
        <v>3508</v>
      </c>
      <c r="D351" s="334" t="s">
        <v>2842</v>
      </c>
    </row>
    <row r="352" spans="2:4" x14ac:dyDescent="0.2">
      <c r="B352" s="331" t="s">
        <v>5985</v>
      </c>
      <c r="C352" s="374">
        <v>2139</v>
      </c>
      <c r="D352" s="334" t="s">
        <v>2840</v>
      </c>
    </row>
    <row r="353" spans="2:4" x14ac:dyDescent="0.2">
      <c r="B353" s="331" t="s">
        <v>5986</v>
      </c>
      <c r="C353" s="374">
        <v>535</v>
      </c>
      <c r="D353" s="334" t="s">
        <v>2866</v>
      </c>
    </row>
    <row r="354" spans="2:4" x14ac:dyDescent="0.2">
      <c r="B354" s="332" t="s">
        <v>2182</v>
      </c>
      <c r="C354" s="378">
        <v>2315</v>
      </c>
      <c r="D354" s="333" t="s">
        <v>944</v>
      </c>
    </row>
    <row r="355" spans="2:4" x14ac:dyDescent="0.2">
      <c r="B355" s="332" t="s">
        <v>1963</v>
      </c>
      <c r="C355" s="378">
        <v>35</v>
      </c>
      <c r="D355" s="333" t="s">
        <v>2839</v>
      </c>
    </row>
    <row r="356" spans="2:4" x14ac:dyDescent="0.2">
      <c r="B356" s="332" t="s">
        <v>2830</v>
      </c>
      <c r="C356" s="378">
        <v>84</v>
      </c>
      <c r="D356" s="333" t="s">
        <v>2831</v>
      </c>
    </row>
    <row r="357" spans="2:4" x14ac:dyDescent="0.2">
      <c r="B357" s="332" t="s">
        <v>2828</v>
      </c>
      <c r="C357" s="378">
        <v>7</v>
      </c>
      <c r="D357" s="333" t="s">
        <v>2829</v>
      </c>
    </row>
    <row r="358" spans="2:4" x14ac:dyDescent="0.2">
      <c r="B358" s="332" t="s">
        <v>2827</v>
      </c>
      <c r="C358" s="378">
        <v>7</v>
      </c>
      <c r="D358" s="333" t="s">
        <v>8315</v>
      </c>
    </row>
    <row r="359" spans="2:4" x14ac:dyDescent="0.2">
      <c r="B359" s="332" t="s">
        <v>2823</v>
      </c>
      <c r="C359" s="378">
        <v>70</v>
      </c>
      <c r="D359" s="333" t="s">
        <v>8333</v>
      </c>
    </row>
    <row r="360" spans="2:4" x14ac:dyDescent="0.2">
      <c r="B360" s="332" t="s">
        <v>2824</v>
      </c>
      <c r="C360" s="378">
        <v>51</v>
      </c>
      <c r="D360" s="333" t="s">
        <v>8334</v>
      </c>
    </row>
    <row r="361" spans="2:4" x14ac:dyDescent="0.2">
      <c r="B361" s="332" t="s">
        <v>2825</v>
      </c>
      <c r="C361" s="378">
        <v>40</v>
      </c>
      <c r="D361" s="333" t="s">
        <v>8335</v>
      </c>
    </row>
    <row r="362" spans="2:4" x14ac:dyDescent="0.2">
      <c r="B362" s="332" t="s">
        <v>2826</v>
      </c>
      <c r="C362" s="378">
        <v>31</v>
      </c>
      <c r="D362" s="333" t="s">
        <v>2806</v>
      </c>
    </row>
    <row r="363" spans="2:4" x14ac:dyDescent="0.2">
      <c r="B363" s="332" t="s">
        <v>2837</v>
      </c>
      <c r="C363" s="378">
        <v>14</v>
      </c>
      <c r="D363" s="333" t="s">
        <v>2838</v>
      </c>
    </row>
    <row r="364" spans="2:4" x14ac:dyDescent="0.2">
      <c r="B364" s="332" t="s">
        <v>2832</v>
      </c>
      <c r="C364" s="378">
        <v>6</v>
      </c>
      <c r="D364" s="333" t="s">
        <v>2858</v>
      </c>
    </row>
    <row r="365" spans="2:4" x14ac:dyDescent="0.2">
      <c r="B365" s="332" t="s">
        <v>2833</v>
      </c>
      <c r="C365" s="378">
        <v>7</v>
      </c>
      <c r="D365" s="333" t="s">
        <v>2835</v>
      </c>
    </row>
    <row r="366" spans="2:4" x14ac:dyDescent="0.2">
      <c r="B366" s="332" t="s">
        <v>2834</v>
      </c>
      <c r="C366" s="378">
        <v>6</v>
      </c>
      <c r="D366" s="333" t="s">
        <v>2836</v>
      </c>
    </row>
    <row r="367" spans="2:4" x14ac:dyDescent="0.2">
      <c r="B367" s="332" t="s">
        <v>2841</v>
      </c>
      <c r="C367" s="378">
        <v>3508</v>
      </c>
      <c r="D367" s="333" t="s">
        <v>2842</v>
      </c>
    </row>
    <row r="368" spans="2:4" x14ac:dyDescent="0.2">
      <c r="B368" s="332" t="s">
        <v>5985</v>
      </c>
      <c r="C368" s="378">
        <v>1871.5095482787081</v>
      </c>
      <c r="D368" s="333" t="s">
        <v>2840</v>
      </c>
    </row>
    <row r="369" spans="2:4" x14ac:dyDescent="0.2">
      <c r="B369" s="332" t="s">
        <v>5986</v>
      </c>
      <c r="C369" s="378">
        <v>802.07552069087444</v>
      </c>
      <c r="D369" s="333" t="s">
        <v>2866</v>
      </c>
    </row>
    <row r="370" spans="2:4" x14ac:dyDescent="0.2">
      <c r="B370" s="331" t="s">
        <v>422</v>
      </c>
      <c r="C370" s="374" t="s">
        <v>8782</v>
      </c>
      <c r="D370" s="334" t="s">
        <v>944</v>
      </c>
    </row>
    <row r="371" spans="2:4" x14ac:dyDescent="0.2">
      <c r="B371" s="331" t="s">
        <v>2850</v>
      </c>
      <c r="C371" s="374">
        <v>232</v>
      </c>
      <c r="D371" s="334" t="s">
        <v>2851</v>
      </c>
    </row>
    <row r="372" spans="2:4" x14ac:dyDescent="0.2">
      <c r="B372" s="331" t="s">
        <v>2852</v>
      </c>
      <c r="C372" s="374">
        <v>232</v>
      </c>
      <c r="D372" s="334" t="s">
        <v>2851</v>
      </c>
    </row>
    <row r="373" spans="2:4" x14ac:dyDescent="0.2">
      <c r="B373" s="331" t="s">
        <v>2183</v>
      </c>
      <c r="C373" s="374">
        <v>1667</v>
      </c>
      <c r="D373" s="334" t="s">
        <v>1964</v>
      </c>
    </row>
    <row r="374" spans="2:4" x14ac:dyDescent="0.2">
      <c r="B374" s="331" t="s">
        <v>423</v>
      </c>
      <c r="C374" s="374">
        <v>185</v>
      </c>
      <c r="D374" s="334" t="s">
        <v>425</v>
      </c>
    </row>
    <row r="375" spans="2:4" x14ac:dyDescent="0.2">
      <c r="B375" s="331" t="s">
        <v>2855</v>
      </c>
      <c r="C375" s="374">
        <v>84</v>
      </c>
      <c r="D375" s="334" t="s">
        <v>2831</v>
      </c>
    </row>
    <row r="376" spans="2:4" x14ac:dyDescent="0.2">
      <c r="B376" s="331" t="s">
        <v>2856</v>
      </c>
      <c r="C376" s="374">
        <v>7</v>
      </c>
      <c r="D376" s="334" t="s">
        <v>2854</v>
      </c>
    </row>
    <row r="377" spans="2:4" x14ac:dyDescent="0.2">
      <c r="B377" s="331" t="s">
        <v>2857</v>
      </c>
      <c r="C377" s="374">
        <v>7</v>
      </c>
      <c r="D377" s="334" t="s">
        <v>2853</v>
      </c>
    </row>
    <row r="378" spans="2:4" x14ac:dyDescent="0.2">
      <c r="B378" s="331" t="s">
        <v>2859</v>
      </c>
      <c r="C378" s="374">
        <v>2</v>
      </c>
      <c r="D378" s="334" t="s">
        <v>2861</v>
      </c>
    </row>
    <row r="379" spans="2:4" x14ac:dyDescent="0.2">
      <c r="B379" s="331" t="s">
        <v>2860</v>
      </c>
      <c r="C379" s="374">
        <v>4</v>
      </c>
      <c r="D379" s="334" t="s">
        <v>8358</v>
      </c>
    </row>
    <row r="380" spans="2:4" x14ac:dyDescent="0.2">
      <c r="B380" s="331" t="s">
        <v>2862</v>
      </c>
      <c r="C380" s="374">
        <v>15</v>
      </c>
      <c r="D380" s="334" t="s">
        <v>2865</v>
      </c>
    </row>
    <row r="381" spans="2:4" x14ac:dyDescent="0.2">
      <c r="B381" s="331" t="s">
        <v>2863</v>
      </c>
      <c r="C381" s="374">
        <v>6</v>
      </c>
      <c r="D381" s="334" t="s">
        <v>2864</v>
      </c>
    </row>
    <row r="382" spans="2:4" x14ac:dyDescent="0.2">
      <c r="B382" s="331" t="s">
        <v>5985</v>
      </c>
      <c r="C382" s="374">
        <v>421</v>
      </c>
      <c r="D382" s="334" t="s">
        <v>421</v>
      </c>
    </row>
    <row r="383" spans="2:4" x14ac:dyDescent="0.2">
      <c r="B383" s="331" t="s">
        <v>5986</v>
      </c>
      <c r="C383" s="374">
        <v>576</v>
      </c>
      <c r="D383" s="334" t="s">
        <v>419</v>
      </c>
    </row>
    <row r="384" spans="2:4" x14ac:dyDescent="0.2">
      <c r="B384" s="331" t="s">
        <v>5984</v>
      </c>
      <c r="C384" s="374">
        <v>285</v>
      </c>
      <c r="D384" s="334" t="s">
        <v>420</v>
      </c>
    </row>
    <row r="385" spans="2:4" x14ac:dyDescent="0.2">
      <c r="B385" s="332" t="s">
        <v>2373</v>
      </c>
      <c r="C385" s="378">
        <v>1089</v>
      </c>
      <c r="D385" s="333" t="s">
        <v>3324</v>
      </c>
    </row>
    <row r="386" spans="2:4" x14ac:dyDescent="0.2">
      <c r="B386" s="332" t="s">
        <v>2388</v>
      </c>
      <c r="C386" s="378">
        <v>65</v>
      </c>
      <c r="D386" s="333" t="s">
        <v>2387</v>
      </c>
    </row>
    <row r="387" spans="2:4" x14ac:dyDescent="0.2">
      <c r="B387" s="332" t="s">
        <v>2372</v>
      </c>
      <c r="C387" s="378">
        <v>35</v>
      </c>
      <c r="D387" s="333" t="s">
        <v>2377</v>
      </c>
    </row>
    <row r="388" spans="2:4" x14ac:dyDescent="0.2">
      <c r="B388" s="332" t="s">
        <v>2374</v>
      </c>
      <c r="C388" s="378">
        <v>10</v>
      </c>
      <c r="D388" s="333" t="s">
        <v>2381</v>
      </c>
    </row>
    <row r="389" spans="2:4" x14ac:dyDescent="0.2">
      <c r="B389" s="332" t="s">
        <v>2375</v>
      </c>
      <c r="C389" s="378">
        <v>25</v>
      </c>
      <c r="D389" s="333" t="s">
        <v>2378</v>
      </c>
    </row>
    <row r="390" spans="2:4" x14ac:dyDescent="0.2">
      <c r="B390" s="332" t="s">
        <v>2376</v>
      </c>
      <c r="C390" s="378">
        <v>10</v>
      </c>
      <c r="D390" s="333" t="s">
        <v>2382</v>
      </c>
    </row>
    <row r="391" spans="2:4" x14ac:dyDescent="0.2">
      <c r="B391" s="332" t="s">
        <v>2383</v>
      </c>
      <c r="C391" s="378">
        <v>15</v>
      </c>
      <c r="D391" s="333" t="s">
        <v>2379</v>
      </c>
    </row>
    <row r="392" spans="2:4" x14ac:dyDescent="0.2">
      <c r="B392" s="332" t="s">
        <v>2384</v>
      </c>
      <c r="C392" s="378">
        <v>10</v>
      </c>
      <c r="D392" s="333" t="s">
        <v>2380</v>
      </c>
    </row>
    <row r="393" spans="2:4" x14ac:dyDescent="0.2">
      <c r="B393" s="332" t="s">
        <v>2385</v>
      </c>
      <c r="C393" s="378">
        <v>9</v>
      </c>
      <c r="D393" s="333" t="s">
        <v>2386</v>
      </c>
    </row>
    <row r="394" spans="2:4" x14ac:dyDescent="0.2">
      <c r="B394" s="332" t="s">
        <v>2389</v>
      </c>
      <c r="C394" s="378">
        <v>5</v>
      </c>
      <c r="D394" s="333" t="s">
        <v>2390</v>
      </c>
    </row>
    <row r="395" spans="2:4" x14ac:dyDescent="0.2">
      <c r="B395" s="332" t="s">
        <v>5985</v>
      </c>
      <c r="C395" s="378">
        <v>318</v>
      </c>
      <c r="D395" s="333" t="s">
        <v>2391</v>
      </c>
    </row>
    <row r="396" spans="2:4" x14ac:dyDescent="0.2">
      <c r="B396" s="331" t="s">
        <v>2392</v>
      </c>
      <c r="C396" s="374">
        <v>218</v>
      </c>
      <c r="D396" s="334" t="s">
        <v>3324</v>
      </c>
    </row>
    <row r="397" spans="2:4" x14ac:dyDescent="0.2">
      <c r="B397" s="331" t="s">
        <v>2393</v>
      </c>
      <c r="C397" s="374">
        <v>13</v>
      </c>
      <c r="D397" s="334" t="s">
        <v>2394</v>
      </c>
    </row>
    <row r="398" spans="2:4" x14ac:dyDescent="0.2">
      <c r="B398" s="331" t="s">
        <v>2372</v>
      </c>
      <c r="C398" s="374">
        <v>7</v>
      </c>
      <c r="D398" s="334" t="s">
        <v>2377</v>
      </c>
    </row>
    <row r="399" spans="2:4" x14ac:dyDescent="0.2">
      <c r="B399" s="331" t="s">
        <v>2374</v>
      </c>
      <c r="C399" s="374">
        <v>2</v>
      </c>
      <c r="D399" s="334" t="s">
        <v>2381</v>
      </c>
    </row>
    <row r="400" spans="2:4" x14ac:dyDescent="0.2">
      <c r="B400" s="331" t="s">
        <v>2375</v>
      </c>
      <c r="C400" s="374">
        <v>5</v>
      </c>
      <c r="D400" s="334" t="s">
        <v>2378</v>
      </c>
    </row>
    <row r="401" spans="2:4" x14ac:dyDescent="0.2">
      <c r="B401" s="331" t="s">
        <v>2376</v>
      </c>
      <c r="C401" s="374">
        <v>2</v>
      </c>
      <c r="D401" s="334" t="s">
        <v>2382</v>
      </c>
    </row>
    <row r="402" spans="2:4" x14ac:dyDescent="0.2">
      <c r="B402" s="331" t="s">
        <v>2383</v>
      </c>
      <c r="C402" s="374">
        <v>3</v>
      </c>
      <c r="D402" s="334" t="s">
        <v>2379</v>
      </c>
    </row>
    <row r="403" spans="2:4" x14ac:dyDescent="0.2">
      <c r="B403" s="331" t="s">
        <v>2384</v>
      </c>
      <c r="C403" s="374">
        <v>2</v>
      </c>
      <c r="D403" s="334" t="s">
        <v>2380</v>
      </c>
    </row>
    <row r="404" spans="2:4" x14ac:dyDescent="0.2">
      <c r="B404" s="331" t="s">
        <v>2389</v>
      </c>
      <c r="C404" s="374">
        <v>1</v>
      </c>
      <c r="D404" s="334" t="s">
        <v>2390</v>
      </c>
    </row>
    <row r="405" spans="2:4" x14ac:dyDescent="0.2">
      <c r="B405" s="331" t="s">
        <v>5985</v>
      </c>
      <c r="C405" s="374">
        <v>63</v>
      </c>
      <c r="D405" s="334" t="s">
        <v>2391</v>
      </c>
    </row>
    <row r="406" spans="2:4" x14ac:dyDescent="0.2">
      <c r="B406" s="332" t="s">
        <v>2395</v>
      </c>
      <c r="C406" s="378">
        <v>218</v>
      </c>
      <c r="D406" s="333" t="s">
        <v>3324</v>
      </c>
    </row>
    <row r="407" spans="2:4" x14ac:dyDescent="0.2">
      <c r="B407" s="332" t="s">
        <v>2506</v>
      </c>
      <c r="C407" s="378">
        <v>13</v>
      </c>
      <c r="D407" s="333" t="s">
        <v>2509</v>
      </c>
    </row>
    <row r="408" spans="2:4" x14ac:dyDescent="0.2">
      <c r="B408" s="332" t="s">
        <v>2396</v>
      </c>
      <c r="C408" s="378">
        <v>7</v>
      </c>
      <c r="D408" s="333" t="s">
        <v>2402</v>
      </c>
    </row>
    <row r="409" spans="2:4" x14ac:dyDescent="0.2">
      <c r="B409" s="332" t="s">
        <v>2397</v>
      </c>
      <c r="C409" s="378">
        <v>2</v>
      </c>
      <c r="D409" s="333" t="s">
        <v>2403</v>
      </c>
    </row>
    <row r="410" spans="2:4" x14ac:dyDescent="0.2">
      <c r="B410" s="332" t="s">
        <v>2398</v>
      </c>
      <c r="C410" s="378">
        <v>5</v>
      </c>
      <c r="D410" s="333" t="s">
        <v>2502</v>
      </c>
    </row>
    <row r="411" spans="2:4" x14ac:dyDescent="0.2">
      <c r="B411" s="332" t="s">
        <v>2399</v>
      </c>
      <c r="C411" s="378">
        <v>2</v>
      </c>
      <c r="D411" s="333" t="s">
        <v>2503</v>
      </c>
    </row>
    <row r="412" spans="2:4" x14ac:dyDescent="0.2">
      <c r="B412" s="332" t="s">
        <v>2400</v>
      </c>
      <c r="C412" s="378">
        <v>3</v>
      </c>
      <c r="D412" s="333" t="s">
        <v>2504</v>
      </c>
    </row>
    <row r="413" spans="2:4" x14ac:dyDescent="0.2">
      <c r="B413" s="332" t="s">
        <v>2401</v>
      </c>
      <c r="C413" s="378">
        <v>2</v>
      </c>
      <c r="D413" s="333" t="s">
        <v>2505</v>
      </c>
    </row>
    <row r="414" spans="2:4" x14ac:dyDescent="0.2">
      <c r="B414" s="332" t="s">
        <v>2389</v>
      </c>
      <c r="C414" s="378">
        <v>1</v>
      </c>
      <c r="D414" s="333" t="s">
        <v>2390</v>
      </c>
    </row>
    <row r="415" spans="2:4" x14ac:dyDescent="0.2">
      <c r="B415" s="332" t="s">
        <v>2507</v>
      </c>
      <c r="C415" s="378">
        <v>7</v>
      </c>
      <c r="D415" s="333" t="s">
        <v>2508</v>
      </c>
    </row>
    <row r="416" spans="2:4" x14ac:dyDescent="0.2">
      <c r="B416" s="332" t="s">
        <v>5985</v>
      </c>
      <c r="C416" s="378">
        <v>63</v>
      </c>
      <c r="D416" s="333" t="s">
        <v>2391</v>
      </c>
    </row>
    <row r="417" spans="2:4" x14ac:dyDescent="0.2">
      <c r="B417" s="331" t="s">
        <v>2512</v>
      </c>
      <c r="C417" s="374">
        <v>218</v>
      </c>
      <c r="D417" s="334" t="s">
        <v>3324</v>
      </c>
    </row>
    <row r="418" spans="2:4" x14ac:dyDescent="0.2">
      <c r="B418" s="331" t="s">
        <v>2506</v>
      </c>
      <c r="C418" s="374">
        <v>13</v>
      </c>
      <c r="D418" s="334" t="s">
        <v>2509</v>
      </c>
    </row>
    <row r="419" spans="2:4" x14ac:dyDescent="0.2">
      <c r="B419" s="331" t="s">
        <v>2372</v>
      </c>
      <c r="C419" s="374">
        <v>7</v>
      </c>
      <c r="D419" s="334" t="s">
        <v>2377</v>
      </c>
    </row>
    <row r="420" spans="2:4" x14ac:dyDescent="0.2">
      <c r="B420" s="331" t="s">
        <v>2374</v>
      </c>
      <c r="C420" s="374">
        <v>2</v>
      </c>
      <c r="D420" s="334" t="s">
        <v>2381</v>
      </c>
    </row>
    <row r="421" spans="2:4" x14ac:dyDescent="0.2">
      <c r="B421" s="331" t="s">
        <v>2375</v>
      </c>
      <c r="C421" s="374">
        <v>5</v>
      </c>
      <c r="D421" s="334" t="s">
        <v>2378</v>
      </c>
    </row>
    <row r="422" spans="2:4" x14ac:dyDescent="0.2">
      <c r="B422" s="331" t="s">
        <v>2376</v>
      </c>
      <c r="C422" s="374">
        <v>2</v>
      </c>
      <c r="D422" s="334" t="s">
        <v>2382</v>
      </c>
    </row>
    <row r="423" spans="2:4" x14ac:dyDescent="0.2">
      <c r="B423" s="331" t="s">
        <v>2383</v>
      </c>
      <c r="C423" s="374">
        <v>3</v>
      </c>
      <c r="D423" s="334" t="s">
        <v>2379</v>
      </c>
    </row>
    <row r="424" spans="2:4" x14ac:dyDescent="0.2">
      <c r="B424" s="331" t="s">
        <v>2384</v>
      </c>
      <c r="C424" s="374">
        <v>2</v>
      </c>
      <c r="D424" s="334" t="s">
        <v>2380</v>
      </c>
    </row>
    <row r="425" spans="2:4" x14ac:dyDescent="0.2">
      <c r="B425" s="331" t="s">
        <v>2389</v>
      </c>
      <c r="C425" s="374">
        <v>1</v>
      </c>
      <c r="D425" s="334" t="s">
        <v>2390</v>
      </c>
    </row>
    <row r="426" spans="2:4" x14ac:dyDescent="0.2">
      <c r="B426" s="331" t="s">
        <v>2510</v>
      </c>
      <c r="C426" s="374">
        <v>7</v>
      </c>
      <c r="D426" s="334" t="s">
        <v>2511</v>
      </c>
    </row>
    <row r="427" spans="2:4" x14ac:dyDescent="0.2">
      <c r="B427" s="331" t="s">
        <v>5985</v>
      </c>
      <c r="C427" s="374">
        <v>63</v>
      </c>
      <c r="D427" s="334" t="s">
        <v>2391</v>
      </c>
    </row>
    <row r="428" spans="2:4" x14ac:dyDescent="0.2">
      <c r="B428" s="332" t="s">
        <v>2513</v>
      </c>
      <c r="C428" s="378">
        <v>1089</v>
      </c>
      <c r="D428" s="333" t="s">
        <v>3324</v>
      </c>
    </row>
    <row r="429" spans="2:4" x14ac:dyDescent="0.2">
      <c r="B429" s="332" t="s">
        <v>2506</v>
      </c>
      <c r="C429" s="378">
        <v>65</v>
      </c>
      <c r="D429" s="333" t="s">
        <v>2509</v>
      </c>
    </row>
    <row r="430" spans="2:4" x14ac:dyDescent="0.2">
      <c r="B430" s="332" t="s">
        <v>2372</v>
      </c>
      <c r="C430" s="378">
        <v>35</v>
      </c>
      <c r="D430" s="333" t="s">
        <v>2377</v>
      </c>
    </row>
    <row r="431" spans="2:4" x14ac:dyDescent="0.2">
      <c r="B431" s="332" t="s">
        <v>2374</v>
      </c>
      <c r="C431" s="378">
        <v>10</v>
      </c>
      <c r="D431" s="333" t="s">
        <v>2381</v>
      </c>
    </row>
    <row r="432" spans="2:4" x14ac:dyDescent="0.2">
      <c r="B432" s="332" t="s">
        <v>2375</v>
      </c>
      <c r="C432" s="378">
        <v>25</v>
      </c>
      <c r="D432" s="333" t="s">
        <v>2378</v>
      </c>
    </row>
    <row r="433" spans="2:4" x14ac:dyDescent="0.2">
      <c r="B433" s="332" t="s">
        <v>2376</v>
      </c>
      <c r="C433" s="378">
        <v>10</v>
      </c>
      <c r="D433" s="333" t="s">
        <v>2382</v>
      </c>
    </row>
    <row r="434" spans="2:4" x14ac:dyDescent="0.2">
      <c r="B434" s="332" t="s">
        <v>2383</v>
      </c>
      <c r="C434" s="378">
        <v>15</v>
      </c>
      <c r="D434" s="333" t="s">
        <v>2379</v>
      </c>
    </row>
    <row r="435" spans="2:4" x14ac:dyDescent="0.2">
      <c r="B435" s="332" t="s">
        <v>2384</v>
      </c>
      <c r="C435" s="378">
        <v>10</v>
      </c>
      <c r="D435" s="333" t="s">
        <v>2380</v>
      </c>
    </row>
    <row r="436" spans="2:4" x14ac:dyDescent="0.2">
      <c r="B436" s="332" t="s">
        <v>2385</v>
      </c>
      <c r="C436" s="378">
        <v>9</v>
      </c>
      <c r="D436" s="333" t="s">
        <v>2386</v>
      </c>
    </row>
    <row r="437" spans="2:4" x14ac:dyDescent="0.2">
      <c r="B437" s="332" t="s">
        <v>2389</v>
      </c>
      <c r="C437" s="378">
        <v>5</v>
      </c>
      <c r="D437" s="333" t="s">
        <v>2390</v>
      </c>
    </row>
    <row r="438" spans="2:4" x14ac:dyDescent="0.2">
      <c r="B438" s="332" t="s">
        <v>2507</v>
      </c>
      <c r="C438" s="378">
        <v>35</v>
      </c>
      <c r="D438" s="333" t="s">
        <v>2508</v>
      </c>
    </row>
    <row r="439" spans="2:4" x14ac:dyDescent="0.2">
      <c r="B439" s="332" t="s">
        <v>5985</v>
      </c>
      <c r="C439" s="378">
        <v>327</v>
      </c>
      <c r="D439" s="333" t="s">
        <v>2391</v>
      </c>
    </row>
    <row r="440" spans="2:4" x14ac:dyDescent="0.2">
      <c r="B440" s="331" t="s">
        <v>7678</v>
      </c>
      <c r="C440" s="374">
        <v>108</v>
      </c>
      <c r="D440" s="334" t="s">
        <v>7681</v>
      </c>
    </row>
    <row r="441" spans="2:4" x14ac:dyDescent="0.2">
      <c r="B441" s="331" t="s">
        <v>7679</v>
      </c>
      <c r="C441" s="374">
        <v>108</v>
      </c>
      <c r="D441" s="334" t="s">
        <v>7680</v>
      </c>
    </row>
    <row r="442" spans="2:4" x14ac:dyDescent="0.2">
      <c r="B442" s="331" t="s">
        <v>1429</v>
      </c>
      <c r="C442" s="374">
        <v>11</v>
      </c>
      <c r="D442" s="334" t="s">
        <v>1434</v>
      </c>
    </row>
    <row r="443" spans="2:4" x14ac:dyDescent="0.2">
      <c r="B443" s="331" t="s">
        <v>1430</v>
      </c>
      <c r="C443" s="374">
        <v>3</v>
      </c>
      <c r="D443" s="334" t="s">
        <v>1433</v>
      </c>
    </row>
    <row r="444" spans="2:4" x14ac:dyDescent="0.2">
      <c r="B444" s="331" t="s">
        <v>1431</v>
      </c>
      <c r="C444" s="374">
        <v>10</v>
      </c>
      <c r="D444" s="334" t="s">
        <v>1435</v>
      </c>
    </row>
    <row r="445" spans="2:4" x14ac:dyDescent="0.2">
      <c r="B445" s="331" t="s">
        <v>1432</v>
      </c>
      <c r="C445" s="374">
        <v>3</v>
      </c>
      <c r="D445" s="334" t="s">
        <v>1436</v>
      </c>
    </row>
    <row r="446" spans="2:4" x14ac:dyDescent="0.2">
      <c r="B446" s="331" t="s">
        <v>8782</v>
      </c>
      <c r="C446" s="374" t="s">
        <v>8782</v>
      </c>
      <c r="D446" s="334" t="s">
        <v>6265</v>
      </c>
    </row>
    <row r="447" spans="2:4" x14ac:dyDescent="0.2">
      <c r="B447" s="332" t="s">
        <v>3831</v>
      </c>
      <c r="C447" s="378" t="s">
        <v>8782</v>
      </c>
      <c r="D447" s="333" t="s">
        <v>1539</v>
      </c>
    </row>
    <row r="448" spans="2:4" x14ac:dyDescent="0.2">
      <c r="B448" s="332" t="s">
        <v>1536</v>
      </c>
      <c r="C448" s="378">
        <v>38</v>
      </c>
      <c r="D448" s="333" t="s">
        <v>7928</v>
      </c>
    </row>
    <row r="449" spans="2:4" x14ac:dyDescent="0.2">
      <c r="B449" s="332" t="s">
        <v>1538</v>
      </c>
      <c r="C449" s="378">
        <v>38</v>
      </c>
      <c r="D449" s="333" t="s">
        <v>7929</v>
      </c>
    </row>
    <row r="450" spans="2:4" x14ac:dyDescent="0.2">
      <c r="B450" s="332" t="s">
        <v>1537</v>
      </c>
      <c r="C450" s="378">
        <v>36</v>
      </c>
      <c r="D450" s="333" t="s">
        <v>7930</v>
      </c>
    </row>
    <row r="451" spans="2:4" x14ac:dyDescent="0.2">
      <c r="B451" s="332" t="s">
        <v>7936</v>
      </c>
      <c r="C451" s="378">
        <v>2</v>
      </c>
      <c r="D451" s="333" t="s">
        <v>7959</v>
      </c>
    </row>
    <row r="452" spans="2:4" x14ac:dyDescent="0.2">
      <c r="B452" s="332" t="s">
        <v>1540</v>
      </c>
      <c r="C452" s="378">
        <v>12</v>
      </c>
      <c r="D452" s="333" t="s">
        <v>7931</v>
      </c>
    </row>
    <row r="453" spans="2:4" x14ac:dyDescent="0.2">
      <c r="B453" s="332" t="s">
        <v>1541</v>
      </c>
      <c r="C453" s="378">
        <v>18</v>
      </c>
      <c r="D453" s="333" t="s">
        <v>7932</v>
      </c>
    </row>
    <row r="454" spans="2:4" x14ac:dyDescent="0.2">
      <c r="B454" s="332" t="s">
        <v>7961</v>
      </c>
      <c r="C454" s="378">
        <v>12</v>
      </c>
      <c r="D454" s="333" t="s">
        <v>7933</v>
      </c>
    </row>
    <row r="455" spans="2:4" x14ac:dyDescent="0.2">
      <c r="B455" s="332" t="s">
        <v>1543</v>
      </c>
      <c r="C455" s="378">
        <v>6</v>
      </c>
      <c r="D455" s="333" t="s">
        <v>7665</v>
      </c>
    </row>
    <row r="456" spans="2:4" x14ac:dyDescent="0.2">
      <c r="B456" s="332" t="s">
        <v>1542</v>
      </c>
      <c r="C456" s="378">
        <v>6</v>
      </c>
      <c r="D456" s="333" t="s">
        <v>7934</v>
      </c>
    </row>
    <row r="457" spans="2:4" x14ac:dyDescent="0.2">
      <c r="B457" s="332" t="s">
        <v>1544</v>
      </c>
      <c r="C457" s="378">
        <v>3</v>
      </c>
      <c r="D457" s="333" t="s">
        <v>7935</v>
      </c>
    </row>
    <row r="458" spans="2:4" x14ac:dyDescent="0.2">
      <c r="B458" s="332" t="s">
        <v>7674</v>
      </c>
      <c r="C458" s="378">
        <v>3</v>
      </c>
      <c r="D458" s="333" t="s">
        <v>7675</v>
      </c>
    </row>
    <row r="459" spans="2:4" x14ac:dyDescent="0.2">
      <c r="B459" s="332" t="s">
        <v>7676</v>
      </c>
      <c r="C459" s="378">
        <v>3</v>
      </c>
      <c r="D459" s="333" t="s">
        <v>7677</v>
      </c>
    </row>
    <row r="460" spans="2:4" x14ac:dyDescent="0.2">
      <c r="B460" s="332" t="s">
        <v>1308</v>
      </c>
      <c r="C460" s="378">
        <v>3</v>
      </c>
      <c r="D460" s="333" t="s">
        <v>7967</v>
      </c>
    </row>
    <row r="461" spans="2:4" x14ac:dyDescent="0.2">
      <c r="B461" s="331" t="s">
        <v>3832</v>
      </c>
      <c r="C461" s="374" t="s">
        <v>8782</v>
      </c>
      <c r="D461" s="334" t="s">
        <v>1539</v>
      </c>
    </row>
    <row r="462" spans="2:4" x14ac:dyDescent="0.2">
      <c r="B462" s="331" t="s">
        <v>7951</v>
      </c>
      <c r="C462" s="374">
        <v>38</v>
      </c>
      <c r="D462" s="334" t="s">
        <v>7952</v>
      </c>
    </row>
    <row r="463" spans="2:4" x14ac:dyDescent="0.2">
      <c r="B463" s="331" t="s">
        <v>7953</v>
      </c>
      <c r="C463" s="374">
        <v>40</v>
      </c>
      <c r="D463" s="334" t="s">
        <v>7955</v>
      </c>
    </row>
    <row r="464" spans="2:4" x14ac:dyDescent="0.2">
      <c r="B464" s="331" t="s">
        <v>7954</v>
      </c>
      <c r="C464" s="374">
        <v>40</v>
      </c>
      <c r="D464" s="334" t="s">
        <v>7956</v>
      </c>
    </row>
    <row r="465" spans="2:4" x14ac:dyDescent="0.2">
      <c r="B465" s="331" t="s">
        <v>7957</v>
      </c>
      <c r="C465" s="374">
        <v>2</v>
      </c>
      <c r="D465" s="334" t="s">
        <v>7958</v>
      </c>
    </row>
    <row r="466" spans="2:4" x14ac:dyDescent="0.2">
      <c r="B466" s="331" t="s">
        <v>7965</v>
      </c>
      <c r="C466" s="374">
        <v>18</v>
      </c>
      <c r="D466" s="334" t="s">
        <v>7966</v>
      </c>
    </row>
    <row r="467" spans="2:4" x14ac:dyDescent="0.2">
      <c r="B467" s="331" t="s">
        <v>7960</v>
      </c>
      <c r="C467" s="374">
        <v>18</v>
      </c>
      <c r="D467" s="334" t="s">
        <v>7962</v>
      </c>
    </row>
    <row r="468" spans="2:4" x14ac:dyDescent="0.2">
      <c r="B468" s="331" t="s">
        <v>7963</v>
      </c>
      <c r="C468" s="374">
        <v>12</v>
      </c>
      <c r="D468" s="334" t="s">
        <v>7964</v>
      </c>
    </row>
    <row r="469" spans="2:4" x14ac:dyDescent="0.2">
      <c r="B469" s="331" t="s">
        <v>7666</v>
      </c>
      <c r="C469" s="374">
        <v>3</v>
      </c>
      <c r="D469" s="334" t="s">
        <v>7668</v>
      </c>
    </row>
    <row r="470" spans="2:4" x14ac:dyDescent="0.2">
      <c r="B470" s="331" t="s">
        <v>7667</v>
      </c>
      <c r="C470" s="374">
        <v>3</v>
      </c>
      <c r="D470" s="334" t="s">
        <v>7669</v>
      </c>
    </row>
    <row r="471" spans="2:4" x14ac:dyDescent="0.2">
      <c r="B471" s="331" t="s">
        <v>7670</v>
      </c>
      <c r="C471" s="374">
        <v>3</v>
      </c>
      <c r="D471" s="334" t="s">
        <v>7672</v>
      </c>
    </row>
    <row r="472" spans="2:4" x14ac:dyDescent="0.2">
      <c r="B472" s="331" t="s">
        <v>7671</v>
      </c>
      <c r="C472" s="374">
        <v>3</v>
      </c>
      <c r="D472" s="334" t="s">
        <v>7673</v>
      </c>
    </row>
    <row r="473" spans="2:4" x14ac:dyDescent="0.2">
      <c r="B473" s="332" t="s">
        <v>7811</v>
      </c>
      <c r="C473" s="378">
        <v>266</v>
      </c>
      <c r="D473" s="333" t="s">
        <v>3302</v>
      </c>
    </row>
    <row r="474" spans="2:4" x14ac:dyDescent="0.2">
      <c r="B474" s="332" t="s">
        <v>7813</v>
      </c>
      <c r="C474" s="378">
        <v>57</v>
      </c>
      <c r="D474" s="333" t="s">
        <v>6575</v>
      </c>
    </row>
    <row r="475" spans="2:4" x14ac:dyDescent="0.2">
      <c r="B475" s="332" t="s">
        <v>7814</v>
      </c>
      <c r="C475" s="378">
        <v>8</v>
      </c>
      <c r="D475" s="333" t="s">
        <v>6576</v>
      </c>
    </row>
    <row r="476" spans="2:4" x14ac:dyDescent="0.2">
      <c r="B476" s="332" t="s">
        <v>7815</v>
      </c>
      <c r="C476" s="378">
        <v>4</v>
      </c>
      <c r="D476" s="333" t="s">
        <v>6577</v>
      </c>
    </row>
    <row r="477" spans="2:4" x14ac:dyDescent="0.2">
      <c r="B477" s="336"/>
      <c r="C477" s="377"/>
      <c r="D477" s="337"/>
    </row>
    <row r="478" spans="2:4" x14ac:dyDescent="0.2">
      <c r="B478" s="336"/>
      <c r="C478" s="377"/>
      <c r="D478" s="337"/>
    </row>
    <row r="479" spans="2:4" x14ac:dyDescent="0.2">
      <c r="B479" s="332" t="s">
        <v>4454</v>
      </c>
      <c r="C479" s="376">
        <v>2727</v>
      </c>
      <c r="D479" s="333" t="s">
        <v>7660</v>
      </c>
    </row>
    <row r="480" spans="2:4" x14ac:dyDescent="0.2">
      <c r="B480" s="332" t="s">
        <v>3465</v>
      </c>
      <c r="C480" s="376">
        <v>505</v>
      </c>
      <c r="D480" s="333" t="s">
        <v>7661</v>
      </c>
    </row>
    <row r="481" spans="2:4" x14ac:dyDescent="0.2">
      <c r="B481" s="332" t="s">
        <v>3466</v>
      </c>
      <c r="C481" s="376">
        <v>15</v>
      </c>
      <c r="D481" s="333" t="s">
        <v>8785</v>
      </c>
    </row>
    <row r="482" spans="2:4" x14ac:dyDescent="0.2">
      <c r="B482" s="331" t="s">
        <v>4308</v>
      </c>
      <c r="C482" s="374">
        <v>3</v>
      </c>
      <c r="D482" s="334" t="s">
        <v>5449</v>
      </c>
    </row>
    <row r="483" spans="2:4" x14ac:dyDescent="0.2">
      <c r="B483" s="331" t="s">
        <v>4309</v>
      </c>
      <c r="C483" s="374">
        <v>1</v>
      </c>
      <c r="D483" s="334" t="s">
        <v>9333</v>
      </c>
    </row>
    <row r="484" spans="2:4" x14ac:dyDescent="0.2">
      <c r="B484" s="332" t="s">
        <v>4245</v>
      </c>
      <c r="C484" s="376">
        <v>99</v>
      </c>
      <c r="D484" s="333">
        <v>1</v>
      </c>
    </row>
    <row r="485" spans="2:4" x14ac:dyDescent="0.2">
      <c r="B485" s="332" t="s">
        <v>3454</v>
      </c>
      <c r="C485" s="376">
        <v>1</v>
      </c>
      <c r="D485" s="333" t="s">
        <v>9334</v>
      </c>
    </row>
    <row r="486" spans="2:4" x14ac:dyDescent="0.2">
      <c r="B486" s="331" t="s">
        <v>5384</v>
      </c>
      <c r="C486" s="374">
        <v>21</v>
      </c>
      <c r="D486" s="334" t="s">
        <v>6558</v>
      </c>
    </row>
    <row r="487" spans="2:4" x14ac:dyDescent="0.2">
      <c r="B487" s="331" t="s">
        <v>4308</v>
      </c>
      <c r="C487" s="374">
        <v>1</v>
      </c>
      <c r="D487" s="334" t="s">
        <v>1388</v>
      </c>
    </row>
    <row r="488" spans="2:4" x14ac:dyDescent="0.2">
      <c r="B488" s="332" t="s">
        <v>2730</v>
      </c>
      <c r="C488" s="376">
        <v>25</v>
      </c>
      <c r="D488" s="333" t="s">
        <v>1368</v>
      </c>
    </row>
    <row r="489" spans="2:4" x14ac:dyDescent="0.2">
      <c r="B489" s="332" t="s">
        <v>392</v>
      </c>
      <c r="C489" s="376">
        <v>1</v>
      </c>
      <c r="D489" s="333" t="s">
        <v>1428</v>
      </c>
    </row>
    <row r="490" spans="2:4" x14ac:dyDescent="0.2">
      <c r="B490" s="331" t="s">
        <v>6715</v>
      </c>
      <c r="C490" s="374">
        <v>75</v>
      </c>
      <c r="D490" s="334" t="s">
        <v>3395</v>
      </c>
    </row>
    <row r="491" spans="2:4" x14ac:dyDescent="0.2">
      <c r="B491" s="331" t="s">
        <v>2652</v>
      </c>
      <c r="C491" s="374">
        <v>15</v>
      </c>
      <c r="D491" s="334" t="s">
        <v>1531</v>
      </c>
    </row>
    <row r="492" spans="2:4" x14ac:dyDescent="0.2">
      <c r="B492" s="331" t="s">
        <v>1535</v>
      </c>
      <c r="C492" s="374">
        <v>8</v>
      </c>
      <c r="D492" s="334" t="s">
        <v>1532</v>
      </c>
    </row>
    <row r="493" spans="2:4" x14ac:dyDescent="0.2">
      <c r="B493" s="331" t="s">
        <v>1534</v>
      </c>
      <c r="C493" s="374">
        <v>2</v>
      </c>
      <c r="D493" s="334" t="s">
        <v>1533</v>
      </c>
    </row>
    <row r="494" spans="2:4" x14ac:dyDescent="0.2">
      <c r="B494" s="332" t="s">
        <v>124</v>
      </c>
      <c r="C494" s="376">
        <v>7</v>
      </c>
      <c r="D494" s="595" t="s">
        <v>6554</v>
      </c>
    </row>
    <row r="495" spans="2:4" x14ac:dyDescent="0.2">
      <c r="B495" s="332" t="s">
        <v>4625</v>
      </c>
      <c r="C495" s="376">
        <v>2</v>
      </c>
      <c r="D495" s="595" t="s">
        <v>460</v>
      </c>
    </row>
    <row r="497" spans="4:4" x14ac:dyDescent="0.2">
      <c r="D497" s="596"/>
    </row>
  </sheetData>
  <phoneticPr fontId="34" type="noConversion"/>
  <pageMargins left="0.7" right="0.7" top="0.75" bottom="0.75" header="0.3" footer="0.3"/>
  <pageSetup orientation="portrait" horizontalDpi="1200" verticalDpi="1200" r:id="rId1"/>
  <ignoredErrors>
    <ignoredError sqref="D3 D62 D168 D93 D113" twoDigitTextYear="1"/>
    <ignoredError sqref="D490"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I39"/>
  <sheetViews>
    <sheetView workbookViewId="0">
      <selection activeCell="F5" sqref="F5"/>
    </sheetView>
  </sheetViews>
  <sheetFormatPr defaultColWidth="8.85546875" defaultRowHeight="12.75" x14ac:dyDescent="0.2"/>
  <cols>
    <col min="1" max="1" width="8.85546875" style="639"/>
    <col min="2" max="2" width="18.5703125" style="637" customWidth="1"/>
    <col min="3" max="3" width="27.85546875" style="637" customWidth="1"/>
    <col min="4" max="4" width="10.140625" style="637" customWidth="1"/>
    <col min="5" max="5" width="9.42578125" style="637" bestFit="1" customWidth="1"/>
    <col min="6" max="8" width="8.85546875" style="639"/>
    <col min="9" max="10" width="12" style="639" bestFit="1" customWidth="1"/>
    <col min="11" max="16384" width="8.85546875" style="639"/>
  </cols>
  <sheetData>
    <row r="3" spans="2:5" ht="13.5" thickBot="1" x14ac:dyDescent="0.25">
      <c r="B3" s="674" t="s">
        <v>12983</v>
      </c>
      <c r="C3" s="675"/>
      <c r="D3" s="674" t="s">
        <v>12136</v>
      </c>
      <c r="E3" s="674" t="s">
        <v>12135</v>
      </c>
    </row>
    <row r="4" spans="2:5" ht="13.5" thickBot="1" x14ac:dyDescent="0.25">
      <c r="B4" s="676">
        <v>20</v>
      </c>
      <c r="C4" s="750" t="s">
        <v>15228</v>
      </c>
      <c r="D4" s="637">
        <f>SQRT(B4^2/PI())</f>
        <v>11.283791670955125</v>
      </c>
      <c r="E4" s="637">
        <f>B4^2</f>
        <v>400</v>
      </c>
    </row>
    <row r="5" spans="2:5" ht="13.5" thickBot="1" x14ac:dyDescent="0.25">
      <c r="B5" s="637">
        <f>SQRT(PI()*D5^2)</f>
        <v>8.8622692545275807</v>
      </c>
      <c r="C5" s="751"/>
      <c r="D5" s="676">
        <v>5</v>
      </c>
      <c r="E5" s="637">
        <f>PI()*D5^2</f>
        <v>78.539816339744831</v>
      </c>
    </row>
    <row r="6" spans="2:5" ht="13.5" thickBot="1" x14ac:dyDescent="0.25">
      <c r="B6" s="637">
        <f>SQRT(E6)</f>
        <v>20</v>
      </c>
      <c r="C6" s="753"/>
      <c r="D6" s="637">
        <f>SQRT(E6/PI())</f>
        <v>11.283791670955125</v>
      </c>
      <c r="E6" s="676">
        <v>400</v>
      </c>
    </row>
    <row r="8" spans="2:5" ht="13.5" thickBot="1" x14ac:dyDescent="0.25">
      <c r="B8" s="674" t="s">
        <v>15227</v>
      </c>
      <c r="C8" s="675"/>
      <c r="D8" s="674" t="s">
        <v>12136</v>
      </c>
      <c r="E8" s="674" t="s">
        <v>12984</v>
      </c>
    </row>
    <row r="9" spans="2:5" ht="13.5" thickBot="1" x14ac:dyDescent="0.25">
      <c r="B9" s="676">
        <v>10</v>
      </c>
      <c r="C9" s="750" t="s">
        <v>15229</v>
      </c>
      <c r="D9" s="637">
        <f>(3*B9^3/(4*PI()))^(1/3)</f>
        <v>6.2035049089939998</v>
      </c>
      <c r="E9" s="637">
        <f>B9^3</f>
        <v>1000</v>
      </c>
    </row>
    <row r="10" spans="2:5" ht="13.5" thickBot="1" x14ac:dyDescent="0.25">
      <c r="B10" s="637">
        <f>(D10^3*4*PI()/3)^(1/3)</f>
        <v>18.537907471189396</v>
      </c>
      <c r="C10" s="751"/>
      <c r="D10" s="676">
        <v>11.5</v>
      </c>
      <c r="E10" s="637">
        <f>D10^3*4*PI()/3</f>
        <v>6370.6263027045025</v>
      </c>
    </row>
    <row r="11" spans="2:5" ht="13.5" thickBot="1" x14ac:dyDescent="0.25">
      <c r="B11" s="637">
        <f>E11^(1/3)</f>
        <v>9.9999999999999982</v>
      </c>
      <c r="C11" s="752"/>
      <c r="D11" s="637">
        <f>(3*E11/(4*PI()))^(1/3)</f>
        <v>6.2035049089939998</v>
      </c>
      <c r="E11" s="676">
        <v>1000</v>
      </c>
    </row>
    <row r="13" spans="2:5" ht="13.5" thickBot="1" x14ac:dyDescent="0.25">
      <c r="B13" s="674" t="s">
        <v>15227</v>
      </c>
      <c r="C13" s="675"/>
      <c r="D13" s="674" t="s">
        <v>12136</v>
      </c>
      <c r="E13" s="674" t="s">
        <v>12984</v>
      </c>
    </row>
    <row r="14" spans="2:5" ht="13.5" thickBot="1" x14ac:dyDescent="0.25">
      <c r="B14" s="676">
        <v>10</v>
      </c>
      <c r="C14" s="750" t="s">
        <v>15230</v>
      </c>
      <c r="D14" s="636">
        <f>(3*B14^3/(2*PI()))^(1/3)</f>
        <v>7.815926417967721</v>
      </c>
      <c r="E14" s="677">
        <f>B14^3</f>
        <v>1000</v>
      </c>
    </row>
    <row r="15" spans="2:5" ht="13.5" thickBot="1" x14ac:dyDescent="0.25">
      <c r="B15" s="637">
        <f>(4*PI()*D15^3/6)^(1/3)</f>
        <v>9.9796231219230673</v>
      </c>
      <c r="C15" s="752"/>
      <c r="D15" s="676">
        <v>7.8</v>
      </c>
      <c r="E15" s="637">
        <f>4*PI()*D15^3/6</f>
        <v>993.8993846308955</v>
      </c>
    </row>
    <row r="16" spans="2:5" ht="13.5" thickBot="1" x14ac:dyDescent="0.25">
      <c r="B16" s="637">
        <f>E16^(1/3)</f>
        <v>9.9999999999999982</v>
      </c>
      <c r="C16" s="753"/>
      <c r="D16" s="637">
        <f>(3*E16/(2*PI()))^(1/3)</f>
        <v>7.815926417967721</v>
      </c>
      <c r="E16" s="676">
        <v>1000</v>
      </c>
    </row>
    <row r="18" spans="2:6" ht="13.5" thickBot="1" x14ac:dyDescent="0.25">
      <c r="B18" s="674" t="s">
        <v>15227</v>
      </c>
      <c r="C18" s="675"/>
      <c r="D18" s="674" t="s">
        <v>12136</v>
      </c>
      <c r="E18" s="674" t="s">
        <v>12984</v>
      </c>
      <c r="F18" s="674" t="s">
        <v>13273</v>
      </c>
    </row>
    <row r="19" spans="2:6" ht="13.5" thickBot="1" x14ac:dyDescent="0.25">
      <c r="B19" s="637">
        <f>(PI()*D19^2*F19)^(1/3)</f>
        <v>4.8359758620494073</v>
      </c>
      <c r="C19" s="750" t="s">
        <v>15231</v>
      </c>
      <c r="D19" s="676">
        <v>6</v>
      </c>
      <c r="E19" s="637">
        <f>PI()*D19^2*F19</f>
        <v>113.09733552923255</v>
      </c>
      <c r="F19" s="676">
        <v>1</v>
      </c>
    </row>
    <row r="20" spans="2:6" ht="13.5" thickBot="1" x14ac:dyDescent="0.25">
      <c r="B20" s="676">
        <v>10</v>
      </c>
      <c r="C20" s="751"/>
      <c r="D20" s="676">
        <v>7.28</v>
      </c>
      <c r="E20" s="677">
        <f>B20^3</f>
        <v>1000</v>
      </c>
      <c r="F20" s="637">
        <f>E20/(PI()*D20^2)</f>
        <v>6.0060282231876929</v>
      </c>
    </row>
    <row r="21" spans="2:6" ht="13.5" thickBot="1" x14ac:dyDescent="0.25">
      <c r="B21" s="676">
        <v>10</v>
      </c>
      <c r="C21" s="751"/>
      <c r="D21" s="637">
        <f>SQRT(E21/(PI()*F21))</f>
        <v>5.6418958354775626</v>
      </c>
      <c r="E21" s="677">
        <f>B21^3</f>
        <v>1000</v>
      </c>
      <c r="F21" s="676">
        <v>10</v>
      </c>
    </row>
    <row r="22" spans="2:6" ht="13.5" thickBot="1" x14ac:dyDescent="0.25">
      <c r="B22" s="637">
        <f>E22^(1/3)</f>
        <v>9.9999999999999982</v>
      </c>
      <c r="C22" s="753"/>
      <c r="D22" s="637">
        <f>SQRT(E22/(PI()*F22))</f>
        <v>7.2836562039471939</v>
      </c>
      <c r="E22" s="676">
        <v>1000</v>
      </c>
      <c r="F22" s="676">
        <v>6</v>
      </c>
    </row>
    <row r="23" spans="2:6" ht="13.5" thickBot="1" x14ac:dyDescent="0.25">
      <c r="B23" s="637">
        <f>E23^(1/3)</f>
        <v>9.9999999999999982</v>
      </c>
      <c r="C23" s="753"/>
      <c r="D23" s="676">
        <v>7.28</v>
      </c>
      <c r="E23" s="676">
        <v>1000</v>
      </c>
      <c r="F23" s="637">
        <f>E23/(PI()*D23^2)</f>
        <v>6.0060282231876929</v>
      </c>
    </row>
    <row r="27" spans="2:6" x14ac:dyDescent="0.2">
      <c r="C27" s="639"/>
    </row>
    <row r="28" spans="2:6" x14ac:dyDescent="0.2">
      <c r="C28" s="639"/>
    </row>
    <row r="29" spans="2:6" x14ac:dyDescent="0.2">
      <c r="C29" s="639"/>
    </row>
    <row r="30" spans="2:6" x14ac:dyDescent="0.2">
      <c r="C30" s="639"/>
    </row>
    <row r="31" spans="2:6" x14ac:dyDescent="0.2">
      <c r="C31" s="639"/>
    </row>
    <row r="39" spans="9:9" x14ac:dyDescent="0.2">
      <c r="I39" s="640" t="s">
        <v>8782</v>
      </c>
    </row>
  </sheetData>
  <mergeCells count="4">
    <mergeCell ref="C9:C11"/>
    <mergeCell ref="C4:C6"/>
    <mergeCell ref="C14:C16"/>
    <mergeCell ref="C19:C23"/>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739"/>
  <sheetViews>
    <sheetView workbookViewId="0">
      <selection activeCell="C747" sqref="C747"/>
    </sheetView>
  </sheetViews>
  <sheetFormatPr defaultColWidth="8.85546875" defaultRowHeight="12.75" x14ac:dyDescent="0.2"/>
  <cols>
    <col min="1" max="1" width="3.42578125" style="35" customWidth="1"/>
    <col min="2" max="2" width="11.85546875" style="35" customWidth="1"/>
    <col min="3" max="3" width="70.85546875" style="319" bestFit="1" customWidth="1"/>
    <col min="4" max="4" width="8.85546875" style="35"/>
    <col min="5" max="5" width="30.85546875" style="35" bestFit="1" customWidth="1"/>
    <col min="6" max="6" width="15.85546875" style="35" bestFit="1" customWidth="1"/>
    <col min="7" max="16384" width="8.85546875" style="35"/>
  </cols>
  <sheetData>
    <row r="1" spans="2:3" ht="13.5" thickBot="1" x14ac:dyDescent="0.25"/>
    <row r="2" spans="2:3" ht="15.75" x14ac:dyDescent="0.25">
      <c r="B2" s="754" t="s">
        <v>5468</v>
      </c>
      <c r="C2" s="755"/>
    </row>
    <row r="3" spans="2:3" s="317" customFormat="1" ht="13.5" thickBot="1" x14ac:dyDescent="0.25">
      <c r="B3" s="328" t="s">
        <v>9313</v>
      </c>
      <c r="C3" s="323" t="s">
        <v>9319</v>
      </c>
    </row>
    <row r="4" spans="2:3" x14ac:dyDescent="0.2">
      <c r="B4" s="329">
        <v>0.25</v>
      </c>
      <c r="C4" s="322" t="s">
        <v>9321</v>
      </c>
    </row>
    <row r="5" spans="2:3" x14ac:dyDescent="0.2">
      <c r="B5" s="329">
        <v>0.25</v>
      </c>
      <c r="C5" s="325" t="s">
        <v>9320</v>
      </c>
    </row>
    <row r="6" spans="2:3" x14ac:dyDescent="0.2">
      <c r="B6" s="327">
        <v>6.25E-2</v>
      </c>
      <c r="C6" s="322" t="s">
        <v>9326</v>
      </c>
    </row>
    <row r="7" spans="2:3" x14ac:dyDescent="0.2">
      <c r="B7" s="327">
        <v>6.25E-2</v>
      </c>
      <c r="C7" s="324" t="s">
        <v>9327</v>
      </c>
    </row>
    <row r="8" spans="2:3" x14ac:dyDescent="0.2">
      <c r="B8" s="327">
        <v>6.25E-2</v>
      </c>
      <c r="C8" s="325" t="s">
        <v>9328</v>
      </c>
    </row>
    <row r="9" spans="2:3" x14ac:dyDescent="0.2">
      <c r="B9" s="327">
        <v>6.25E-2</v>
      </c>
      <c r="C9" s="325" t="s">
        <v>9329</v>
      </c>
    </row>
    <row r="10" spans="2:3" x14ac:dyDescent="0.2">
      <c r="B10" s="327">
        <v>6.25E-2</v>
      </c>
      <c r="C10" s="325" t="s">
        <v>9324</v>
      </c>
    </row>
    <row r="11" spans="2:3" x14ac:dyDescent="0.2">
      <c r="B11" s="327">
        <v>6.25E-2</v>
      </c>
      <c r="C11" s="325" t="s">
        <v>9323</v>
      </c>
    </row>
    <row r="12" spans="2:3" x14ac:dyDescent="0.2">
      <c r="B12" s="327">
        <v>6.25E-2</v>
      </c>
      <c r="C12" s="325" t="s">
        <v>9322</v>
      </c>
    </row>
    <row r="13" spans="2:3" ht="13.5" thickBot="1" x14ac:dyDescent="0.25">
      <c r="B13" s="327">
        <v>6.25E-2</v>
      </c>
      <c r="C13" s="325" t="s">
        <v>9325</v>
      </c>
    </row>
    <row r="14" spans="2:3" ht="15.75" x14ac:dyDescent="0.25">
      <c r="B14" s="754" t="s">
        <v>2227</v>
      </c>
      <c r="C14" s="755"/>
    </row>
    <row r="15" spans="2:3" s="317" customFormat="1" ht="13.5" thickBot="1" x14ac:dyDescent="0.25">
      <c r="B15" s="328" t="s">
        <v>9313</v>
      </c>
      <c r="C15" s="323" t="s">
        <v>9319</v>
      </c>
    </row>
    <row r="16" spans="2:3" x14ac:dyDescent="0.2">
      <c r="B16" s="330">
        <v>0.35</v>
      </c>
      <c r="C16" s="326" t="s">
        <v>5929</v>
      </c>
    </row>
    <row r="17" spans="2:3" x14ac:dyDescent="0.2">
      <c r="B17" s="330">
        <v>0.2</v>
      </c>
      <c r="C17" s="326" t="s">
        <v>5930</v>
      </c>
    </row>
    <row r="18" spans="2:3" x14ac:dyDescent="0.2">
      <c r="B18" s="330">
        <v>0.15</v>
      </c>
      <c r="C18" s="326" t="s">
        <v>5931</v>
      </c>
    </row>
    <row r="19" spans="2:3" x14ac:dyDescent="0.2">
      <c r="B19" s="330">
        <v>0.15</v>
      </c>
      <c r="C19" s="326" t="s">
        <v>6446</v>
      </c>
    </row>
    <row r="20" spans="2:3" ht="13.5" thickBot="1" x14ac:dyDescent="0.25">
      <c r="B20" s="330">
        <v>0.15</v>
      </c>
      <c r="C20" s="326" t="s">
        <v>5932</v>
      </c>
    </row>
    <row r="21" spans="2:3" ht="15.75" x14ac:dyDescent="0.25">
      <c r="B21" s="754" t="s">
        <v>3188</v>
      </c>
      <c r="C21" s="755"/>
    </row>
    <row r="22" spans="2:3" s="317" customFormat="1" ht="13.5" thickBot="1" x14ac:dyDescent="0.25">
      <c r="B22" s="328" t="s">
        <v>9313</v>
      </c>
      <c r="C22" s="323" t="s">
        <v>9319</v>
      </c>
    </row>
    <row r="23" spans="2:3" x14ac:dyDescent="0.2">
      <c r="B23" s="329">
        <v>0.3</v>
      </c>
      <c r="C23" s="322" t="s">
        <v>7604</v>
      </c>
    </row>
    <row r="24" spans="2:3" x14ac:dyDescent="0.2">
      <c r="B24" s="329">
        <v>0.2</v>
      </c>
      <c r="C24" s="325" t="s">
        <v>5932</v>
      </c>
    </row>
    <row r="25" spans="2:3" x14ac:dyDescent="0.2">
      <c r="B25" s="329">
        <v>0.1</v>
      </c>
      <c r="C25" s="322" t="s">
        <v>935</v>
      </c>
    </row>
    <row r="26" spans="2:3" x14ac:dyDescent="0.2">
      <c r="B26" s="329">
        <v>0.1</v>
      </c>
      <c r="C26" s="324" t="s">
        <v>936</v>
      </c>
    </row>
    <row r="27" spans="2:3" x14ac:dyDescent="0.2">
      <c r="B27" s="329">
        <v>0.1</v>
      </c>
      <c r="C27" s="325" t="s">
        <v>7110</v>
      </c>
    </row>
    <row r="28" spans="2:3" x14ac:dyDescent="0.2">
      <c r="B28" s="329">
        <v>0.1</v>
      </c>
      <c r="C28" s="325" t="s">
        <v>937</v>
      </c>
    </row>
    <row r="29" spans="2:3" x14ac:dyDescent="0.2">
      <c r="B29" s="329">
        <v>0.1</v>
      </c>
      <c r="C29" s="325" t="s">
        <v>938</v>
      </c>
    </row>
    <row r="30" spans="2:3" ht="13.5" thickBot="1" x14ac:dyDescent="0.25">
      <c r="B30" s="329" t="s">
        <v>8782</v>
      </c>
      <c r="C30" s="325" t="s">
        <v>939</v>
      </c>
    </row>
    <row r="31" spans="2:3" ht="15.75" x14ac:dyDescent="0.25">
      <c r="B31" s="754" t="s">
        <v>447</v>
      </c>
      <c r="C31" s="755"/>
    </row>
    <row r="32" spans="2:3" s="317" customFormat="1" ht="13.5" thickBot="1" x14ac:dyDescent="0.25">
      <c r="B32" s="328" t="s">
        <v>9313</v>
      </c>
      <c r="C32" s="323" t="s">
        <v>9319</v>
      </c>
    </row>
    <row r="33" spans="2:3" x14ac:dyDescent="0.2">
      <c r="B33" s="330">
        <v>0.3</v>
      </c>
      <c r="C33" s="326" t="s">
        <v>5929</v>
      </c>
    </row>
    <row r="34" spans="2:3" x14ac:dyDescent="0.2">
      <c r="B34" s="330">
        <v>0.2</v>
      </c>
      <c r="C34" s="326" t="s">
        <v>958</v>
      </c>
    </row>
    <row r="35" spans="2:3" x14ac:dyDescent="0.2">
      <c r="B35" s="330">
        <v>0.2</v>
      </c>
      <c r="C35" s="326" t="s">
        <v>5932</v>
      </c>
    </row>
    <row r="36" spans="2:3" x14ac:dyDescent="0.2">
      <c r="B36" s="330">
        <v>0.1</v>
      </c>
      <c r="C36" s="326" t="s">
        <v>8776</v>
      </c>
    </row>
    <row r="37" spans="2:3" x14ac:dyDescent="0.2">
      <c r="B37" s="330">
        <v>0.1</v>
      </c>
      <c r="C37" s="326" t="s">
        <v>7604</v>
      </c>
    </row>
    <row r="38" spans="2:3" x14ac:dyDescent="0.2">
      <c r="B38" s="330">
        <v>0.05</v>
      </c>
      <c r="C38" s="326" t="s">
        <v>959</v>
      </c>
    </row>
    <row r="39" spans="2:3" x14ac:dyDescent="0.2">
      <c r="B39" s="330">
        <v>0.05</v>
      </c>
      <c r="C39" s="326" t="s">
        <v>960</v>
      </c>
    </row>
    <row r="40" spans="2:3" ht="13.5" thickBot="1" x14ac:dyDescent="0.25">
      <c r="B40" s="330" t="s">
        <v>8782</v>
      </c>
      <c r="C40" s="326" t="s">
        <v>939</v>
      </c>
    </row>
    <row r="41" spans="2:3" ht="15.75" x14ac:dyDescent="0.25">
      <c r="B41" s="754" t="s">
        <v>1108</v>
      </c>
      <c r="C41" s="755"/>
    </row>
    <row r="42" spans="2:3" s="317" customFormat="1" ht="13.5" thickBot="1" x14ac:dyDescent="0.25">
      <c r="B42" s="328" t="s">
        <v>9313</v>
      </c>
      <c r="C42" s="323" t="s">
        <v>9319</v>
      </c>
    </row>
    <row r="43" spans="2:3" x14ac:dyDescent="0.2">
      <c r="B43" s="329">
        <v>0.3</v>
      </c>
      <c r="C43" s="322" t="s">
        <v>8187</v>
      </c>
    </row>
    <row r="44" spans="2:3" x14ac:dyDescent="0.2">
      <c r="B44" s="329">
        <v>0.2</v>
      </c>
      <c r="C44" s="325" t="s">
        <v>8188</v>
      </c>
    </row>
    <row r="45" spans="2:3" x14ac:dyDescent="0.2">
      <c r="B45" s="329">
        <v>0.15</v>
      </c>
      <c r="C45" s="322" t="s">
        <v>8189</v>
      </c>
    </row>
    <row r="46" spans="2:3" x14ac:dyDescent="0.2">
      <c r="B46" s="329">
        <v>0.1</v>
      </c>
      <c r="C46" s="324" t="s">
        <v>8190</v>
      </c>
    </row>
    <row r="47" spans="2:3" x14ac:dyDescent="0.2">
      <c r="B47" s="329">
        <v>0.1</v>
      </c>
      <c r="C47" s="325" t="s">
        <v>7604</v>
      </c>
    </row>
    <row r="48" spans="2:3" x14ac:dyDescent="0.2">
      <c r="B48" s="329">
        <v>0.1</v>
      </c>
      <c r="C48" s="325" t="s">
        <v>8191</v>
      </c>
    </row>
    <row r="49" spans="2:3" ht="13.5" thickBot="1" x14ac:dyDescent="0.25">
      <c r="B49" s="329">
        <v>0.05</v>
      </c>
      <c r="C49" s="325" t="s">
        <v>8192</v>
      </c>
    </row>
    <row r="50" spans="2:3" ht="15.75" x14ac:dyDescent="0.25">
      <c r="B50" s="754" t="s">
        <v>1323</v>
      </c>
      <c r="C50" s="755"/>
    </row>
    <row r="51" spans="2:3" s="317" customFormat="1" ht="13.5" thickBot="1" x14ac:dyDescent="0.25">
      <c r="B51" s="328" t="s">
        <v>9313</v>
      </c>
      <c r="C51" s="323" t="s">
        <v>9319</v>
      </c>
    </row>
    <row r="52" spans="2:3" x14ac:dyDescent="0.2">
      <c r="B52" s="330">
        <v>0.9</v>
      </c>
      <c r="C52" s="326" t="s">
        <v>6573</v>
      </c>
    </row>
    <row r="53" spans="2:3" x14ac:dyDescent="0.2">
      <c r="B53" s="330">
        <v>0.05</v>
      </c>
      <c r="C53" s="326" t="s">
        <v>8200</v>
      </c>
    </row>
    <row r="54" spans="2:3" x14ac:dyDescent="0.2">
      <c r="B54" s="330">
        <v>0.05</v>
      </c>
      <c r="C54" s="326" t="s">
        <v>8201</v>
      </c>
    </row>
    <row r="55" spans="2:3" ht="13.5" thickBot="1" x14ac:dyDescent="0.25">
      <c r="B55" s="330" t="s">
        <v>8782</v>
      </c>
      <c r="C55" s="326" t="s">
        <v>8202</v>
      </c>
    </row>
    <row r="56" spans="2:3" ht="15.75" x14ac:dyDescent="0.25">
      <c r="B56" s="754" t="s">
        <v>6365</v>
      </c>
      <c r="C56" s="755"/>
    </row>
    <row r="57" spans="2:3" s="317" customFormat="1" ht="13.5" thickBot="1" x14ac:dyDescent="0.25">
      <c r="B57" s="328" t="s">
        <v>9313</v>
      </c>
      <c r="C57" s="323" t="s">
        <v>9319</v>
      </c>
    </row>
    <row r="58" spans="2:3" x14ac:dyDescent="0.2">
      <c r="B58" s="329">
        <v>0.2</v>
      </c>
      <c r="C58" s="322" t="s">
        <v>5929</v>
      </c>
    </row>
    <row r="59" spans="2:3" x14ac:dyDescent="0.2">
      <c r="B59" s="329">
        <v>0.1</v>
      </c>
      <c r="C59" s="325" t="s">
        <v>8776</v>
      </c>
    </row>
    <row r="60" spans="2:3" x14ac:dyDescent="0.2">
      <c r="B60" s="329">
        <v>0.1</v>
      </c>
      <c r="C60" s="322" t="s">
        <v>2633</v>
      </c>
    </row>
    <row r="61" spans="2:3" x14ac:dyDescent="0.2">
      <c r="B61" s="329">
        <v>0.1</v>
      </c>
      <c r="C61" s="352" t="s">
        <v>2634</v>
      </c>
    </row>
    <row r="62" spans="2:3" x14ac:dyDescent="0.2">
      <c r="B62" s="329">
        <v>0.1</v>
      </c>
      <c r="C62" s="352" t="s">
        <v>2635</v>
      </c>
    </row>
    <row r="63" spans="2:3" x14ac:dyDescent="0.2">
      <c r="B63" s="329">
        <v>0.1</v>
      </c>
      <c r="C63" s="352" t="s">
        <v>2636</v>
      </c>
    </row>
    <row r="64" spans="2:3" x14ac:dyDescent="0.2">
      <c r="B64" s="329">
        <v>0.1</v>
      </c>
      <c r="C64" s="324" t="s">
        <v>7604</v>
      </c>
    </row>
    <row r="65" spans="2:3" x14ac:dyDescent="0.2">
      <c r="B65" s="329">
        <v>0.1</v>
      </c>
      <c r="C65" s="325" t="s">
        <v>2637</v>
      </c>
    </row>
    <row r="66" spans="2:3" x14ac:dyDescent="0.2">
      <c r="B66" s="329">
        <v>0.05</v>
      </c>
      <c r="C66" s="325" t="s">
        <v>1361</v>
      </c>
    </row>
    <row r="67" spans="2:3" x14ac:dyDescent="0.2">
      <c r="B67" s="329">
        <v>0.05</v>
      </c>
      <c r="C67" s="325" t="s">
        <v>1362</v>
      </c>
    </row>
    <row r="68" spans="2:3" ht="13.5" thickBot="1" x14ac:dyDescent="0.25">
      <c r="B68" s="329" t="s">
        <v>8782</v>
      </c>
      <c r="C68" s="325" t="s">
        <v>939</v>
      </c>
    </row>
    <row r="69" spans="2:3" ht="15.75" x14ac:dyDescent="0.25">
      <c r="B69" s="754" t="s">
        <v>1086</v>
      </c>
      <c r="C69" s="755"/>
    </row>
    <row r="70" spans="2:3" s="317" customFormat="1" ht="13.5" thickBot="1" x14ac:dyDescent="0.25">
      <c r="B70" s="328" t="s">
        <v>9313</v>
      </c>
      <c r="C70" s="323" t="s">
        <v>9319</v>
      </c>
    </row>
    <row r="71" spans="2:3" x14ac:dyDescent="0.2">
      <c r="B71" s="330">
        <v>0.5</v>
      </c>
      <c r="C71" s="326" t="s">
        <v>1415</v>
      </c>
    </row>
    <row r="72" spans="2:3" x14ac:dyDescent="0.2">
      <c r="B72" s="330">
        <v>0.25</v>
      </c>
      <c r="C72" s="326" t="s">
        <v>1416</v>
      </c>
    </row>
    <row r="73" spans="2:3" x14ac:dyDescent="0.2">
      <c r="B73" s="330">
        <v>0.1</v>
      </c>
      <c r="C73" s="326" t="s">
        <v>9131</v>
      </c>
    </row>
    <row r="74" spans="2:3" x14ac:dyDescent="0.2">
      <c r="B74" s="330">
        <v>0.1</v>
      </c>
      <c r="C74" s="326" t="s">
        <v>9130</v>
      </c>
    </row>
    <row r="75" spans="2:3" ht="13.5" thickBot="1" x14ac:dyDescent="0.25">
      <c r="B75" s="330">
        <v>0.05</v>
      </c>
      <c r="C75" s="326" t="s">
        <v>9320</v>
      </c>
    </row>
    <row r="76" spans="2:3" ht="15.75" x14ac:dyDescent="0.25">
      <c r="B76" s="754" t="s">
        <v>5260</v>
      </c>
      <c r="C76" s="755"/>
    </row>
    <row r="77" spans="2:3" s="317" customFormat="1" ht="13.5" thickBot="1" x14ac:dyDescent="0.25">
      <c r="B77" s="328" t="s">
        <v>9313</v>
      </c>
      <c r="C77" s="323" t="s">
        <v>9319</v>
      </c>
    </row>
    <row r="78" spans="2:3" x14ac:dyDescent="0.2">
      <c r="B78" s="329">
        <v>0.5</v>
      </c>
      <c r="C78" s="322" t="s">
        <v>1415</v>
      </c>
    </row>
    <row r="79" spans="2:3" x14ac:dyDescent="0.2">
      <c r="B79" s="329">
        <v>0.2</v>
      </c>
      <c r="C79" s="321" t="s">
        <v>8214</v>
      </c>
    </row>
    <row r="80" spans="2:3" x14ac:dyDescent="0.2">
      <c r="B80" s="329">
        <v>0.1</v>
      </c>
      <c r="C80" s="322" t="s">
        <v>8216</v>
      </c>
    </row>
    <row r="81" spans="2:3" x14ac:dyDescent="0.2">
      <c r="B81" s="329">
        <v>0.05</v>
      </c>
      <c r="C81" s="321" t="s">
        <v>8217</v>
      </c>
    </row>
    <row r="82" spans="2:3" x14ac:dyDescent="0.2">
      <c r="B82" s="329">
        <v>0.05</v>
      </c>
      <c r="C82" s="322" t="s">
        <v>1425</v>
      </c>
    </row>
    <row r="83" spans="2:3" x14ac:dyDescent="0.2">
      <c r="B83" s="329">
        <v>0.05</v>
      </c>
      <c r="C83" s="321" t="s">
        <v>8215</v>
      </c>
    </row>
    <row r="84" spans="2:3" x14ac:dyDescent="0.2">
      <c r="B84" s="329">
        <v>0.05</v>
      </c>
      <c r="C84" s="322" t="s">
        <v>1426</v>
      </c>
    </row>
    <row r="85" spans="2:3" ht="13.5" thickBot="1" x14ac:dyDescent="0.25">
      <c r="B85" s="329" t="s">
        <v>8782</v>
      </c>
      <c r="C85" s="325" t="s">
        <v>1427</v>
      </c>
    </row>
    <row r="86" spans="2:3" ht="15.75" x14ac:dyDescent="0.25">
      <c r="B86" s="754" t="s">
        <v>7750</v>
      </c>
      <c r="C86" s="755"/>
    </row>
    <row r="87" spans="2:3" s="317" customFormat="1" ht="13.5" thickBot="1" x14ac:dyDescent="0.25">
      <c r="B87" s="328" t="s">
        <v>9313</v>
      </c>
      <c r="C87" s="323" t="s">
        <v>9319</v>
      </c>
    </row>
    <row r="88" spans="2:3" x14ac:dyDescent="0.2">
      <c r="B88" s="330">
        <v>0.45</v>
      </c>
      <c r="C88" s="326" t="s">
        <v>2631</v>
      </c>
    </row>
    <row r="89" spans="2:3" x14ac:dyDescent="0.2">
      <c r="B89" s="330">
        <v>0.25</v>
      </c>
      <c r="C89" s="326" t="s">
        <v>8347</v>
      </c>
    </row>
    <row r="90" spans="2:3" x14ac:dyDescent="0.2">
      <c r="B90" s="330">
        <v>0.2</v>
      </c>
      <c r="C90" s="326" t="s">
        <v>2632</v>
      </c>
    </row>
    <row r="91" spans="2:3" x14ac:dyDescent="0.2">
      <c r="B91" s="330">
        <v>0.1</v>
      </c>
      <c r="C91" s="326" t="s">
        <v>2640</v>
      </c>
    </row>
    <row r="92" spans="2:3" ht="13.5" thickBot="1" x14ac:dyDescent="0.25">
      <c r="B92" s="335" t="s">
        <v>8782</v>
      </c>
      <c r="C92" s="326" t="s">
        <v>2642</v>
      </c>
    </row>
    <row r="93" spans="2:3" ht="15.75" x14ac:dyDescent="0.25">
      <c r="B93" s="754" t="s">
        <v>5583</v>
      </c>
      <c r="C93" s="755"/>
    </row>
    <row r="94" spans="2:3" s="317" customFormat="1" ht="13.5" thickBot="1" x14ac:dyDescent="0.25">
      <c r="B94" s="328" t="s">
        <v>9313</v>
      </c>
      <c r="C94" s="323" t="s">
        <v>9319</v>
      </c>
    </row>
    <row r="95" spans="2:3" x14ac:dyDescent="0.2">
      <c r="B95" s="329">
        <v>0.75</v>
      </c>
      <c r="C95" s="322" t="s">
        <v>2650</v>
      </c>
    </row>
    <row r="96" spans="2:3" ht="13.5" thickBot="1" x14ac:dyDescent="0.25">
      <c r="B96" s="329">
        <v>0.25</v>
      </c>
      <c r="C96" s="322" t="s">
        <v>2649</v>
      </c>
    </row>
    <row r="97" spans="2:3" ht="15.75" x14ac:dyDescent="0.25">
      <c r="B97" s="754" t="s">
        <v>615</v>
      </c>
      <c r="C97" s="755"/>
    </row>
    <row r="98" spans="2:3" s="317" customFormat="1" ht="13.5" thickBot="1" x14ac:dyDescent="0.25">
      <c r="B98" s="328" t="s">
        <v>9313</v>
      </c>
      <c r="C98" s="323" t="s">
        <v>9319</v>
      </c>
    </row>
    <row r="99" spans="2:3" x14ac:dyDescent="0.2">
      <c r="B99" s="330">
        <v>0.2</v>
      </c>
      <c r="C99" s="326" t="s">
        <v>2637</v>
      </c>
    </row>
    <row r="100" spans="2:3" x14ac:dyDescent="0.2">
      <c r="B100" s="330">
        <v>0.2</v>
      </c>
      <c r="C100" s="326" t="s">
        <v>7977</v>
      </c>
    </row>
    <row r="101" spans="2:3" x14ac:dyDescent="0.2">
      <c r="B101" s="330">
        <v>0.15</v>
      </c>
      <c r="C101" s="326" t="s">
        <v>5930</v>
      </c>
    </row>
    <row r="102" spans="2:3" x14ac:dyDescent="0.2">
      <c r="B102" s="330">
        <v>0.15</v>
      </c>
      <c r="C102" s="326" t="s">
        <v>6446</v>
      </c>
    </row>
    <row r="103" spans="2:3" x14ac:dyDescent="0.2">
      <c r="B103" s="330">
        <v>0.15</v>
      </c>
      <c r="C103" s="326" t="s">
        <v>7978</v>
      </c>
    </row>
    <row r="104" spans="2:3" x14ac:dyDescent="0.2">
      <c r="B104" s="330">
        <v>0.15</v>
      </c>
      <c r="C104" s="326" t="s">
        <v>7979</v>
      </c>
    </row>
    <row r="105" spans="2:3" ht="13.5" thickBot="1" x14ac:dyDescent="0.25">
      <c r="B105" s="330" t="s">
        <v>8782</v>
      </c>
      <c r="C105" s="326" t="s">
        <v>7980</v>
      </c>
    </row>
    <row r="106" spans="2:3" ht="15.75" x14ac:dyDescent="0.25">
      <c r="B106" s="754" t="s">
        <v>5309</v>
      </c>
      <c r="C106" s="755"/>
    </row>
    <row r="107" spans="2:3" s="317" customFormat="1" ht="13.5" thickBot="1" x14ac:dyDescent="0.25">
      <c r="B107" s="328" t="s">
        <v>9313</v>
      </c>
      <c r="C107" s="323" t="s">
        <v>9319</v>
      </c>
    </row>
    <row r="108" spans="2:3" x14ac:dyDescent="0.2">
      <c r="B108" s="329">
        <v>1</v>
      </c>
      <c r="C108" s="321" t="s">
        <v>7985</v>
      </c>
    </row>
    <row r="109" spans="2:3" ht="13.5" thickBot="1" x14ac:dyDescent="0.25">
      <c r="B109" s="329" t="s">
        <v>8782</v>
      </c>
      <c r="C109" s="322" t="s">
        <v>7986</v>
      </c>
    </row>
    <row r="110" spans="2:3" ht="15.75" x14ac:dyDescent="0.25">
      <c r="B110" s="754" t="s">
        <v>3835</v>
      </c>
      <c r="C110" s="755"/>
    </row>
    <row r="111" spans="2:3" s="317" customFormat="1" ht="13.5" thickBot="1" x14ac:dyDescent="0.25">
      <c r="B111" s="328" t="s">
        <v>9313</v>
      </c>
      <c r="C111" s="323" t="s">
        <v>9319</v>
      </c>
    </row>
    <row r="112" spans="2:3" x14ac:dyDescent="0.2">
      <c r="B112" s="330">
        <v>0.33</v>
      </c>
      <c r="C112" s="326" t="s">
        <v>1415</v>
      </c>
    </row>
    <row r="113" spans="2:3" x14ac:dyDescent="0.2">
      <c r="B113" s="330">
        <v>0.33</v>
      </c>
      <c r="C113" s="326" t="s">
        <v>7998</v>
      </c>
    </row>
    <row r="114" spans="2:3" ht="13.5" thickBot="1" x14ac:dyDescent="0.25">
      <c r="B114" s="330">
        <v>0.33</v>
      </c>
      <c r="C114" s="326" t="s">
        <v>7999</v>
      </c>
    </row>
    <row r="115" spans="2:3" ht="15.75" x14ac:dyDescent="0.25">
      <c r="B115" s="754" t="s">
        <v>1575</v>
      </c>
      <c r="C115" s="755"/>
    </row>
    <row r="116" spans="2:3" s="317" customFormat="1" ht="13.5" thickBot="1" x14ac:dyDescent="0.25">
      <c r="B116" s="328" t="s">
        <v>9313</v>
      </c>
      <c r="C116" s="323" t="s">
        <v>9319</v>
      </c>
    </row>
    <row r="117" spans="2:3" x14ac:dyDescent="0.2">
      <c r="B117" s="329">
        <v>0.7</v>
      </c>
      <c r="C117" s="321" t="s">
        <v>6573</v>
      </c>
    </row>
    <row r="118" spans="2:3" x14ac:dyDescent="0.2">
      <c r="B118" s="329">
        <v>0.15</v>
      </c>
      <c r="C118" s="321" t="s">
        <v>5930</v>
      </c>
    </row>
    <row r="119" spans="2:3" x14ac:dyDescent="0.2">
      <c r="B119" s="329">
        <v>0.15</v>
      </c>
      <c r="C119" s="321" t="s">
        <v>6446</v>
      </c>
    </row>
    <row r="120" spans="2:3" ht="13.5" thickBot="1" x14ac:dyDescent="0.25">
      <c r="B120" s="329" t="s">
        <v>8782</v>
      </c>
      <c r="C120" s="322" t="s">
        <v>6574</v>
      </c>
    </row>
    <row r="121" spans="2:3" ht="15.75" x14ac:dyDescent="0.25">
      <c r="B121" s="754" t="s">
        <v>8094</v>
      </c>
      <c r="C121" s="755"/>
    </row>
    <row r="122" spans="2:3" s="317" customFormat="1" ht="13.5" thickBot="1" x14ac:dyDescent="0.25">
      <c r="B122" s="328" t="s">
        <v>9313</v>
      </c>
      <c r="C122" s="323" t="s">
        <v>9319</v>
      </c>
    </row>
    <row r="123" spans="2:3" x14ac:dyDescent="0.2">
      <c r="B123" s="330">
        <v>1</v>
      </c>
      <c r="C123" s="326" t="s">
        <v>7411</v>
      </c>
    </row>
    <row r="124" spans="2:3" x14ac:dyDescent="0.2">
      <c r="B124" s="330">
        <v>1</v>
      </c>
      <c r="C124" s="529" t="s">
        <v>13039</v>
      </c>
    </row>
    <row r="125" spans="2:3" x14ac:dyDescent="0.2">
      <c r="B125" s="330">
        <v>0.25</v>
      </c>
      <c r="C125" s="326" t="s">
        <v>7412</v>
      </c>
    </row>
    <row r="126" spans="2:3" x14ac:dyDescent="0.2">
      <c r="B126" s="330">
        <v>0.25</v>
      </c>
      <c r="C126" s="326" t="s">
        <v>7413</v>
      </c>
    </row>
    <row r="127" spans="2:3" x14ac:dyDescent="0.2">
      <c r="B127" s="330">
        <v>0.25</v>
      </c>
      <c r="C127" s="326" t="s">
        <v>7414</v>
      </c>
    </row>
    <row r="128" spans="2:3" x14ac:dyDescent="0.2">
      <c r="B128" s="330">
        <v>0.25</v>
      </c>
      <c r="C128" s="326" t="s">
        <v>5932</v>
      </c>
    </row>
    <row r="129" spans="2:3" ht="13.5" thickBot="1" x14ac:dyDescent="0.25">
      <c r="B129" s="335" t="s">
        <v>8782</v>
      </c>
      <c r="C129" s="326" t="s">
        <v>7415</v>
      </c>
    </row>
    <row r="130" spans="2:3" ht="15.75" x14ac:dyDescent="0.25">
      <c r="B130" s="754" t="s">
        <v>12439</v>
      </c>
      <c r="C130" s="755"/>
    </row>
    <row r="131" spans="2:3" s="317" customFormat="1" ht="13.5" thickBot="1" x14ac:dyDescent="0.25">
      <c r="B131" s="328" t="s">
        <v>9313</v>
      </c>
      <c r="C131" s="323" t="s">
        <v>9319</v>
      </c>
    </row>
    <row r="132" spans="2:3" x14ac:dyDescent="0.2">
      <c r="B132" s="329">
        <v>0.4</v>
      </c>
      <c r="C132" s="528" t="s">
        <v>12443</v>
      </c>
    </row>
    <row r="133" spans="2:3" x14ac:dyDescent="0.2">
      <c r="B133" s="329">
        <v>0.2</v>
      </c>
      <c r="C133" s="528" t="s">
        <v>12442</v>
      </c>
    </row>
    <row r="134" spans="2:3" x14ac:dyDescent="0.2">
      <c r="B134" s="329">
        <v>0.15</v>
      </c>
      <c r="C134" s="528" t="s">
        <v>12444</v>
      </c>
    </row>
    <row r="135" spans="2:3" x14ac:dyDescent="0.2">
      <c r="B135" s="329">
        <v>0.1</v>
      </c>
      <c r="C135" s="528" t="s">
        <v>12445</v>
      </c>
    </row>
    <row r="136" spans="2:3" x14ac:dyDescent="0.2">
      <c r="B136" s="329">
        <v>0.1</v>
      </c>
      <c r="C136" s="528" t="s">
        <v>12447</v>
      </c>
    </row>
    <row r="137" spans="2:3" ht="13.5" thickBot="1" x14ac:dyDescent="0.25">
      <c r="B137" s="329">
        <v>0.05</v>
      </c>
      <c r="C137" s="528" t="s">
        <v>12446</v>
      </c>
    </row>
    <row r="138" spans="2:3" ht="15.75" x14ac:dyDescent="0.25">
      <c r="B138" s="754" t="s">
        <v>13034</v>
      </c>
      <c r="C138" s="755"/>
    </row>
    <row r="139" spans="2:3" s="317" customFormat="1" ht="13.5" thickBot="1" x14ac:dyDescent="0.25">
      <c r="B139" s="328" t="s">
        <v>9313</v>
      </c>
      <c r="C139" s="323" t="s">
        <v>9319</v>
      </c>
    </row>
    <row r="140" spans="2:3" x14ac:dyDescent="0.2">
      <c r="B140" s="330">
        <v>0.2</v>
      </c>
      <c r="C140" s="529" t="s">
        <v>13042</v>
      </c>
    </row>
    <row r="141" spans="2:3" x14ac:dyDescent="0.2">
      <c r="B141" s="330">
        <v>0.05</v>
      </c>
      <c r="C141" s="529" t="s">
        <v>7999</v>
      </c>
    </row>
    <row r="142" spans="2:3" x14ac:dyDescent="0.2">
      <c r="B142" s="330">
        <v>0.2</v>
      </c>
      <c r="C142" s="529" t="s">
        <v>13040</v>
      </c>
    </row>
    <row r="143" spans="2:3" x14ac:dyDescent="0.2">
      <c r="B143" s="330">
        <v>0.4</v>
      </c>
      <c r="C143" s="529" t="s">
        <v>7604</v>
      </c>
    </row>
    <row r="144" spans="2:3" x14ac:dyDescent="0.2">
      <c r="B144" s="330">
        <v>0.1</v>
      </c>
      <c r="C144" s="529" t="s">
        <v>13041</v>
      </c>
    </row>
    <row r="145" spans="2:3" x14ac:dyDescent="0.2">
      <c r="B145" s="330">
        <v>0.1</v>
      </c>
      <c r="C145" s="529" t="s">
        <v>7113</v>
      </c>
    </row>
    <row r="146" spans="2:3" x14ac:dyDescent="0.2">
      <c r="B146" s="330">
        <v>0.05</v>
      </c>
      <c r="C146" s="529" t="s">
        <v>13044</v>
      </c>
    </row>
    <row r="147" spans="2:3" x14ac:dyDescent="0.2">
      <c r="B147" s="330">
        <v>0.1</v>
      </c>
      <c r="C147" s="529" t="s">
        <v>13043</v>
      </c>
    </row>
    <row r="148" spans="2:3" ht="13.5" thickBot="1" x14ac:dyDescent="0.25">
      <c r="B148" s="594" t="s">
        <v>8782</v>
      </c>
      <c r="C148" s="529" t="s">
        <v>13045</v>
      </c>
    </row>
    <row r="149" spans="2:3" ht="15.75" x14ac:dyDescent="0.25">
      <c r="B149" s="754" t="s">
        <v>13274</v>
      </c>
      <c r="C149" s="755"/>
    </row>
    <row r="150" spans="2:3" s="317" customFormat="1" ht="13.5" thickBot="1" x14ac:dyDescent="0.25">
      <c r="B150" s="328" t="s">
        <v>9313</v>
      </c>
      <c r="C150" s="323" t="s">
        <v>9319</v>
      </c>
    </row>
    <row r="151" spans="2:3" x14ac:dyDescent="0.2">
      <c r="B151" s="329">
        <v>0.35</v>
      </c>
      <c r="C151" s="528" t="s">
        <v>7604</v>
      </c>
    </row>
    <row r="152" spans="2:3" x14ac:dyDescent="0.2">
      <c r="B152" s="329">
        <v>0.35</v>
      </c>
      <c r="C152" s="528" t="s">
        <v>13290</v>
      </c>
    </row>
    <row r="153" spans="2:3" ht="13.5" thickBot="1" x14ac:dyDescent="0.25">
      <c r="B153" s="329">
        <v>0.3</v>
      </c>
      <c r="C153" s="528" t="s">
        <v>6446</v>
      </c>
    </row>
    <row r="154" spans="2:3" ht="15.75" x14ac:dyDescent="0.25">
      <c r="B154" s="754" t="s">
        <v>13334</v>
      </c>
      <c r="C154" s="755"/>
    </row>
    <row r="155" spans="2:3" s="317" customFormat="1" ht="13.5" thickBot="1" x14ac:dyDescent="0.25">
      <c r="B155" s="328" t="s">
        <v>9313</v>
      </c>
      <c r="C155" s="323" t="s">
        <v>9319</v>
      </c>
    </row>
    <row r="156" spans="2:3" ht="13.5" thickBot="1" x14ac:dyDescent="0.25">
      <c r="B156" s="330">
        <v>1</v>
      </c>
      <c r="C156" s="529" t="s">
        <v>13341</v>
      </c>
    </row>
    <row r="157" spans="2:3" ht="15.75" x14ac:dyDescent="0.25">
      <c r="B157" s="754" t="s">
        <v>13727</v>
      </c>
      <c r="C157" s="755"/>
    </row>
    <row r="158" spans="2:3" s="317" customFormat="1" ht="13.5" thickBot="1" x14ac:dyDescent="0.25">
      <c r="B158" s="328" t="s">
        <v>9313</v>
      </c>
      <c r="C158" s="323" t="s">
        <v>9319</v>
      </c>
    </row>
    <row r="159" spans="2:3" x14ac:dyDescent="0.2">
      <c r="B159" s="330">
        <v>0.2</v>
      </c>
      <c r="C159" s="529" t="s">
        <v>6446</v>
      </c>
    </row>
    <row r="160" spans="2:3" x14ac:dyDescent="0.2">
      <c r="B160" s="330">
        <v>0.2</v>
      </c>
      <c r="C160" s="529" t="s">
        <v>7604</v>
      </c>
    </row>
    <row r="161" spans="2:3" x14ac:dyDescent="0.2">
      <c r="B161" s="330">
        <v>0.2</v>
      </c>
      <c r="C161" s="529" t="s">
        <v>13290</v>
      </c>
    </row>
    <row r="162" spans="2:3" x14ac:dyDescent="0.2">
      <c r="B162" s="330">
        <v>0.2</v>
      </c>
      <c r="C162" s="529" t="s">
        <v>9942</v>
      </c>
    </row>
    <row r="163" spans="2:3" x14ac:dyDescent="0.2">
      <c r="B163" s="330">
        <v>0.2</v>
      </c>
      <c r="C163" s="529" t="s">
        <v>5918</v>
      </c>
    </row>
    <row r="164" spans="2:3" x14ac:dyDescent="0.2">
      <c r="B164" s="594" t="s">
        <v>8782</v>
      </c>
      <c r="C164" s="529" t="s">
        <v>13769</v>
      </c>
    </row>
    <row r="165" spans="2:3" ht="13.5" thickBot="1" x14ac:dyDescent="0.25">
      <c r="B165" s="339"/>
      <c r="C165" s="340"/>
    </row>
    <row r="166" spans="2:3" ht="15.75" x14ac:dyDescent="0.25">
      <c r="B166" s="754" t="s">
        <v>1759</v>
      </c>
      <c r="C166" s="755"/>
    </row>
    <row r="167" spans="2:3" s="317" customFormat="1" ht="13.5" thickBot="1" x14ac:dyDescent="0.25">
      <c r="B167" s="328" t="s">
        <v>9313</v>
      </c>
      <c r="C167" s="323" t="s">
        <v>9319</v>
      </c>
    </row>
    <row r="168" spans="2:3" x14ac:dyDescent="0.2">
      <c r="B168" s="329">
        <v>0.3</v>
      </c>
      <c r="C168" s="322" t="s">
        <v>5918</v>
      </c>
    </row>
    <row r="169" spans="2:3" x14ac:dyDescent="0.2">
      <c r="B169" s="329">
        <v>0.3</v>
      </c>
      <c r="C169" s="325" t="s">
        <v>8211</v>
      </c>
    </row>
    <row r="170" spans="2:3" x14ac:dyDescent="0.2">
      <c r="B170" s="329">
        <v>0.2</v>
      </c>
      <c r="C170" s="322" t="s">
        <v>8212</v>
      </c>
    </row>
    <row r="171" spans="2:3" ht="13.5" thickBot="1" x14ac:dyDescent="0.25">
      <c r="B171" s="329">
        <v>0.2</v>
      </c>
      <c r="C171" s="324" t="s">
        <v>8213</v>
      </c>
    </row>
    <row r="172" spans="2:3" ht="15.75" x14ac:dyDescent="0.25">
      <c r="B172" s="754" t="s">
        <v>7520</v>
      </c>
      <c r="C172" s="755"/>
    </row>
    <row r="173" spans="2:3" s="317" customFormat="1" ht="13.5" thickBot="1" x14ac:dyDescent="0.25">
      <c r="B173" s="328" t="s">
        <v>9313</v>
      </c>
      <c r="C173" s="323" t="s">
        <v>9319</v>
      </c>
    </row>
    <row r="174" spans="2:3" x14ac:dyDescent="0.2">
      <c r="B174" s="330">
        <v>0.4</v>
      </c>
      <c r="C174" s="326" t="s">
        <v>2521</v>
      </c>
    </row>
    <row r="175" spans="2:3" x14ac:dyDescent="0.2">
      <c r="B175" s="330">
        <v>0.3</v>
      </c>
      <c r="C175" s="326" t="s">
        <v>2522</v>
      </c>
    </row>
    <row r="176" spans="2:3" x14ac:dyDescent="0.2">
      <c r="B176" s="330">
        <v>0.2</v>
      </c>
      <c r="C176" s="326" t="s">
        <v>2523</v>
      </c>
    </row>
    <row r="177" spans="2:3" ht="13.5" thickBot="1" x14ac:dyDescent="0.25">
      <c r="B177" s="330">
        <v>0.1</v>
      </c>
      <c r="C177" s="326" t="s">
        <v>2524</v>
      </c>
    </row>
    <row r="178" spans="2:3" ht="15.75" x14ac:dyDescent="0.25">
      <c r="B178" s="754" t="s">
        <v>8759</v>
      </c>
      <c r="C178" s="755"/>
    </row>
    <row r="179" spans="2:3" s="317" customFormat="1" ht="13.5" thickBot="1" x14ac:dyDescent="0.25">
      <c r="B179" s="328" t="s">
        <v>9313</v>
      </c>
      <c r="C179" s="323" t="s">
        <v>9319</v>
      </c>
    </row>
    <row r="180" spans="2:3" x14ac:dyDescent="0.2">
      <c r="B180" s="329">
        <v>0.5</v>
      </c>
      <c r="C180" s="324" t="s">
        <v>1387</v>
      </c>
    </row>
    <row r="181" spans="2:3" x14ac:dyDescent="0.2">
      <c r="B181" s="329">
        <v>0.3</v>
      </c>
      <c r="C181" s="324" t="s">
        <v>1384</v>
      </c>
    </row>
    <row r="182" spans="2:3" ht="13.5" thickBot="1" x14ac:dyDescent="0.25">
      <c r="B182" s="329">
        <v>0.2</v>
      </c>
      <c r="C182" s="324" t="s">
        <v>1386</v>
      </c>
    </row>
    <row r="183" spans="2:3" ht="15.75" x14ac:dyDescent="0.25">
      <c r="B183" s="754" t="s">
        <v>2300</v>
      </c>
      <c r="C183" s="755"/>
    </row>
    <row r="184" spans="2:3" s="317" customFormat="1" ht="13.5" thickBot="1" x14ac:dyDescent="0.25">
      <c r="B184" s="328" t="s">
        <v>9313</v>
      </c>
      <c r="C184" s="323" t="s">
        <v>9319</v>
      </c>
    </row>
    <row r="185" spans="2:3" x14ac:dyDescent="0.2">
      <c r="B185" s="330">
        <v>0.4</v>
      </c>
      <c r="C185" s="326" t="s">
        <v>2521</v>
      </c>
    </row>
    <row r="186" spans="2:3" x14ac:dyDescent="0.2">
      <c r="B186" s="330">
        <v>0.3</v>
      </c>
      <c r="C186" s="326" t="s">
        <v>1385</v>
      </c>
    </row>
    <row r="187" spans="2:3" x14ac:dyDescent="0.2">
      <c r="B187" s="330">
        <v>0.2</v>
      </c>
      <c r="C187" s="326" t="s">
        <v>1384</v>
      </c>
    </row>
    <row r="188" spans="2:3" ht="13.5" thickBot="1" x14ac:dyDescent="0.25">
      <c r="B188" s="330">
        <v>0.1</v>
      </c>
      <c r="C188" s="326" t="s">
        <v>1408</v>
      </c>
    </row>
    <row r="189" spans="2:3" ht="15.75" x14ac:dyDescent="0.25">
      <c r="B189" s="754" t="s">
        <v>7258</v>
      </c>
      <c r="C189" s="755"/>
    </row>
    <row r="190" spans="2:3" s="317" customFormat="1" ht="13.5" thickBot="1" x14ac:dyDescent="0.25">
      <c r="B190" s="328" t="s">
        <v>9313</v>
      </c>
      <c r="C190" s="323" t="s">
        <v>9319</v>
      </c>
    </row>
    <row r="191" spans="2:3" x14ac:dyDescent="0.2">
      <c r="B191" s="329">
        <v>0.4</v>
      </c>
      <c r="C191" s="322" t="s">
        <v>925</v>
      </c>
    </row>
    <row r="192" spans="2:3" x14ac:dyDescent="0.2">
      <c r="B192" s="329">
        <v>0.3</v>
      </c>
      <c r="C192" s="322" t="s">
        <v>926</v>
      </c>
    </row>
    <row r="193" spans="2:3" x14ac:dyDescent="0.2">
      <c r="B193" s="329">
        <v>0.2</v>
      </c>
      <c r="C193" s="322" t="s">
        <v>927</v>
      </c>
    </row>
    <row r="194" spans="2:3" x14ac:dyDescent="0.2">
      <c r="B194" s="329">
        <v>0.1</v>
      </c>
      <c r="C194" s="322" t="s">
        <v>7842</v>
      </c>
    </row>
    <row r="195" spans="2:3" x14ac:dyDescent="0.2">
      <c r="B195" s="329" t="s">
        <v>8782</v>
      </c>
      <c r="C195" s="322" t="s">
        <v>928</v>
      </c>
    </row>
    <row r="196" spans="2:3" x14ac:dyDescent="0.2">
      <c r="B196" s="329" t="s">
        <v>8782</v>
      </c>
      <c r="C196" s="322" t="s">
        <v>7843</v>
      </c>
    </row>
    <row r="197" spans="2:3" x14ac:dyDescent="0.2">
      <c r="B197" s="329" t="s">
        <v>8782</v>
      </c>
      <c r="C197" s="322" t="s">
        <v>7840</v>
      </c>
    </row>
    <row r="198" spans="2:3" ht="13.5" thickBot="1" x14ac:dyDescent="0.25">
      <c r="B198" s="329" t="s">
        <v>8782</v>
      </c>
      <c r="C198" s="322" t="s">
        <v>7841</v>
      </c>
    </row>
    <row r="199" spans="2:3" ht="15.75" x14ac:dyDescent="0.25">
      <c r="B199" s="754" t="s">
        <v>13314</v>
      </c>
      <c r="C199" s="755"/>
    </row>
    <row r="200" spans="2:3" s="317" customFormat="1" ht="13.5" thickBot="1" x14ac:dyDescent="0.25">
      <c r="B200" s="328" t="s">
        <v>9313</v>
      </c>
      <c r="C200" s="323" t="s">
        <v>9319</v>
      </c>
    </row>
    <row r="201" spans="2:3" x14ac:dyDescent="0.2">
      <c r="B201" s="330">
        <v>0.2</v>
      </c>
      <c r="C201" s="529" t="s">
        <v>8191</v>
      </c>
    </row>
    <row r="202" spans="2:3" x14ac:dyDescent="0.2">
      <c r="B202" s="330">
        <v>0.05</v>
      </c>
      <c r="C202" s="529" t="s">
        <v>13321</v>
      </c>
    </row>
    <row r="203" spans="2:3" x14ac:dyDescent="0.2">
      <c r="B203" s="330">
        <v>0.2</v>
      </c>
      <c r="C203" s="529" t="s">
        <v>2521</v>
      </c>
    </row>
    <row r="204" spans="2:3" ht="13.5" thickBot="1" x14ac:dyDescent="0.25">
      <c r="B204" s="330">
        <v>0.4</v>
      </c>
      <c r="C204" s="529" t="s">
        <v>12447</v>
      </c>
    </row>
    <row r="205" spans="2:3" ht="15.75" x14ac:dyDescent="0.25">
      <c r="B205" s="754" t="s">
        <v>13720</v>
      </c>
      <c r="C205" s="755"/>
    </row>
    <row r="206" spans="2:3" s="317" customFormat="1" ht="13.5" thickBot="1" x14ac:dyDescent="0.25">
      <c r="B206" s="328" t="s">
        <v>9313</v>
      </c>
      <c r="C206" s="323" t="s">
        <v>9319</v>
      </c>
    </row>
    <row r="207" spans="2:3" x14ac:dyDescent="0.2">
      <c r="B207" s="329">
        <v>0.5</v>
      </c>
      <c r="C207" s="528" t="s">
        <v>5918</v>
      </c>
    </row>
    <row r="208" spans="2:3" x14ac:dyDescent="0.2">
      <c r="B208" s="329">
        <v>0.5</v>
      </c>
      <c r="C208" s="528" t="s">
        <v>7604</v>
      </c>
    </row>
    <row r="209" spans="2:3" x14ac:dyDescent="0.2">
      <c r="B209" s="339"/>
      <c r="C209" s="340"/>
    </row>
    <row r="210" spans="2:3" ht="13.5" thickBot="1" x14ac:dyDescent="0.25">
      <c r="B210" s="339"/>
      <c r="C210" s="340"/>
    </row>
    <row r="211" spans="2:3" ht="15.75" x14ac:dyDescent="0.25">
      <c r="B211" s="754" t="s">
        <v>6612</v>
      </c>
      <c r="C211" s="756"/>
    </row>
    <row r="212" spans="2:3" s="317" customFormat="1" ht="13.5" thickBot="1" x14ac:dyDescent="0.25">
      <c r="B212" s="328" t="s">
        <v>9313</v>
      </c>
      <c r="C212" s="323" t="s">
        <v>9319</v>
      </c>
    </row>
    <row r="213" spans="2:3" x14ac:dyDescent="0.2">
      <c r="B213" s="329">
        <v>0.25</v>
      </c>
      <c r="C213" s="322" t="s">
        <v>8775</v>
      </c>
    </row>
    <row r="214" spans="2:3" x14ac:dyDescent="0.2">
      <c r="B214" s="329">
        <v>0.2</v>
      </c>
      <c r="C214" s="322" t="s">
        <v>8776</v>
      </c>
    </row>
    <row r="215" spans="2:3" x14ac:dyDescent="0.2">
      <c r="B215" s="329">
        <v>0.15</v>
      </c>
      <c r="C215" s="324" t="s">
        <v>8777</v>
      </c>
    </row>
    <row r="216" spans="2:3" x14ac:dyDescent="0.2">
      <c r="B216" s="329">
        <v>0.1</v>
      </c>
      <c r="C216" s="325" t="s">
        <v>8778</v>
      </c>
    </row>
    <row r="217" spans="2:3" x14ac:dyDescent="0.2">
      <c r="B217" s="329">
        <v>0.1</v>
      </c>
      <c r="C217" s="325" t="s">
        <v>8779</v>
      </c>
    </row>
    <row r="218" spans="2:3" x14ac:dyDescent="0.2">
      <c r="B218" s="329">
        <v>0.1</v>
      </c>
      <c r="C218" s="322" t="s">
        <v>8780</v>
      </c>
    </row>
    <row r="219" spans="2:3" x14ac:dyDescent="0.2">
      <c r="B219" s="329">
        <v>0.1</v>
      </c>
      <c r="C219" s="322" t="s">
        <v>8781</v>
      </c>
    </row>
    <row r="220" spans="2:3" x14ac:dyDescent="0.2">
      <c r="B220" s="329" t="s">
        <v>8782</v>
      </c>
      <c r="C220" s="324" t="s">
        <v>6611</v>
      </c>
    </row>
    <row r="221" spans="2:3" x14ac:dyDescent="0.2">
      <c r="B221" s="329" t="s">
        <v>8782</v>
      </c>
      <c r="C221" s="325" t="s">
        <v>8783</v>
      </c>
    </row>
    <row r="222" spans="2:3" ht="13.5" thickBot="1" x14ac:dyDescent="0.25">
      <c r="B222" s="329" t="s">
        <v>8782</v>
      </c>
      <c r="C222" s="325" t="s">
        <v>8784</v>
      </c>
    </row>
    <row r="223" spans="2:3" ht="15.75" x14ac:dyDescent="0.25">
      <c r="B223" s="754" t="s">
        <v>6159</v>
      </c>
      <c r="C223" s="755"/>
    </row>
    <row r="224" spans="2:3" s="317" customFormat="1" ht="13.5" thickBot="1" x14ac:dyDescent="0.25">
      <c r="B224" s="328" t="s">
        <v>9313</v>
      </c>
      <c r="C224" s="323" t="s">
        <v>9319</v>
      </c>
    </row>
    <row r="225" spans="2:3" x14ac:dyDescent="0.2">
      <c r="B225" s="330">
        <v>0.3</v>
      </c>
      <c r="C225" s="326" t="s">
        <v>8776</v>
      </c>
    </row>
    <row r="226" spans="2:3" x14ac:dyDescent="0.2">
      <c r="B226" s="330">
        <v>0.25</v>
      </c>
      <c r="C226" s="326" t="s">
        <v>8775</v>
      </c>
    </row>
    <row r="227" spans="2:3" x14ac:dyDescent="0.2">
      <c r="B227" s="330">
        <v>0.1</v>
      </c>
      <c r="C227" s="326" t="s">
        <v>8777</v>
      </c>
    </row>
    <row r="228" spans="2:3" x14ac:dyDescent="0.2">
      <c r="B228" s="330">
        <v>0.1</v>
      </c>
      <c r="C228" s="326" t="s">
        <v>8778</v>
      </c>
    </row>
    <row r="229" spans="2:3" x14ac:dyDescent="0.2">
      <c r="B229" s="330">
        <v>0.1</v>
      </c>
      <c r="C229" s="326" t="s">
        <v>8779</v>
      </c>
    </row>
    <row r="230" spans="2:3" x14ac:dyDescent="0.2">
      <c r="B230" s="330">
        <v>0.1</v>
      </c>
      <c r="C230" s="326" t="s">
        <v>8780</v>
      </c>
    </row>
    <row r="231" spans="2:3" x14ac:dyDescent="0.2">
      <c r="B231" s="330">
        <v>0.1</v>
      </c>
      <c r="C231" s="326" t="s">
        <v>8781</v>
      </c>
    </row>
    <row r="232" spans="2:3" ht="13.5" thickBot="1" x14ac:dyDescent="0.25">
      <c r="B232" s="335" t="s">
        <v>8782</v>
      </c>
      <c r="C232" s="326" t="s">
        <v>6611</v>
      </c>
    </row>
    <row r="233" spans="2:3" ht="15.75" x14ac:dyDescent="0.25">
      <c r="B233" s="754" t="s">
        <v>5920</v>
      </c>
      <c r="C233" s="755"/>
    </row>
    <row r="234" spans="2:3" s="317" customFormat="1" ht="13.5" thickBot="1" x14ac:dyDescent="0.25">
      <c r="B234" s="328" t="s">
        <v>9313</v>
      </c>
      <c r="C234" s="323" t="s">
        <v>9319</v>
      </c>
    </row>
    <row r="235" spans="2:3" x14ac:dyDescent="0.2">
      <c r="B235" s="329">
        <v>0.3</v>
      </c>
      <c r="C235" s="322" t="s">
        <v>7604</v>
      </c>
    </row>
    <row r="236" spans="2:3" x14ac:dyDescent="0.2">
      <c r="B236" s="329">
        <v>0.2</v>
      </c>
      <c r="C236" s="322" t="s">
        <v>8776</v>
      </c>
    </row>
    <row r="237" spans="2:3" x14ac:dyDescent="0.2">
      <c r="B237" s="329">
        <v>0.2</v>
      </c>
      <c r="C237" s="324" t="s">
        <v>9320</v>
      </c>
    </row>
    <row r="238" spans="2:3" x14ac:dyDescent="0.2">
      <c r="B238" s="329">
        <v>0.15</v>
      </c>
      <c r="C238" s="325" t="s">
        <v>7605</v>
      </c>
    </row>
    <row r="239" spans="2:3" x14ac:dyDescent="0.2">
      <c r="B239" s="329">
        <v>0.1</v>
      </c>
      <c r="C239" s="325" t="s">
        <v>7606</v>
      </c>
    </row>
    <row r="240" spans="2:3" x14ac:dyDescent="0.2">
      <c r="B240" s="329">
        <v>0.05</v>
      </c>
      <c r="C240" s="322" t="s">
        <v>6446</v>
      </c>
    </row>
    <row r="241" spans="2:3" x14ac:dyDescent="0.2">
      <c r="B241" s="329" t="s">
        <v>8782</v>
      </c>
      <c r="C241" s="322" t="s">
        <v>6447</v>
      </c>
    </row>
    <row r="242" spans="2:3" x14ac:dyDescent="0.2">
      <c r="B242" s="329" t="s">
        <v>8782</v>
      </c>
      <c r="C242" s="324" t="s">
        <v>6607</v>
      </c>
    </row>
    <row r="243" spans="2:3" ht="13.5" thickBot="1" x14ac:dyDescent="0.25">
      <c r="B243" s="329" t="s">
        <v>8782</v>
      </c>
      <c r="C243" s="325" t="s">
        <v>5924</v>
      </c>
    </row>
    <row r="244" spans="2:3" ht="15.75" x14ac:dyDescent="0.25">
      <c r="B244" s="754" t="s">
        <v>10128</v>
      </c>
      <c r="C244" s="755"/>
    </row>
    <row r="245" spans="2:3" s="317" customFormat="1" ht="13.5" thickBot="1" x14ac:dyDescent="0.25">
      <c r="B245" s="328" t="s">
        <v>9313</v>
      </c>
      <c r="C245" s="323" t="s">
        <v>9319</v>
      </c>
    </row>
    <row r="246" spans="2:3" x14ac:dyDescent="0.2">
      <c r="B246" s="330">
        <v>0.4</v>
      </c>
      <c r="C246" s="326" t="s">
        <v>7604</v>
      </c>
    </row>
    <row r="247" spans="2:3" x14ac:dyDescent="0.2">
      <c r="B247" s="330">
        <v>0.4</v>
      </c>
      <c r="C247" s="326" t="s">
        <v>7605</v>
      </c>
    </row>
    <row r="248" spans="2:3" x14ac:dyDescent="0.2">
      <c r="B248" s="330">
        <v>0.1</v>
      </c>
      <c r="C248" s="326" t="s">
        <v>9320</v>
      </c>
    </row>
    <row r="249" spans="2:3" x14ac:dyDescent="0.2">
      <c r="B249" s="330">
        <v>0.1</v>
      </c>
      <c r="C249" s="326" t="s">
        <v>7606</v>
      </c>
    </row>
    <row r="250" spans="2:3" ht="13.5" thickBot="1" x14ac:dyDescent="0.25">
      <c r="B250" s="330" t="s">
        <v>8782</v>
      </c>
      <c r="C250" s="326" t="s">
        <v>5927</v>
      </c>
    </row>
    <row r="251" spans="2:3" ht="15.75" x14ac:dyDescent="0.25">
      <c r="B251" s="754" t="s">
        <v>10129</v>
      </c>
      <c r="C251" s="755"/>
    </row>
    <row r="252" spans="2:3" ht="13.5" thickBot="1" x14ac:dyDescent="0.25">
      <c r="B252" s="328" t="s">
        <v>9313</v>
      </c>
      <c r="C252" s="323" t="s">
        <v>9319</v>
      </c>
    </row>
    <row r="253" spans="2:3" x14ac:dyDescent="0.2">
      <c r="B253" s="329">
        <v>1</v>
      </c>
      <c r="C253" s="322" t="s">
        <v>9320</v>
      </c>
    </row>
    <row r="254" spans="2:3" s="317" customFormat="1" ht="13.5" thickBot="1" x14ac:dyDescent="0.25">
      <c r="B254" s="329" t="s">
        <v>8782</v>
      </c>
      <c r="C254" s="322" t="s">
        <v>5923</v>
      </c>
    </row>
    <row r="255" spans="2:3" ht="15.75" x14ac:dyDescent="0.25">
      <c r="B255" s="754" t="s">
        <v>2617</v>
      </c>
      <c r="C255" s="755"/>
    </row>
    <row r="256" spans="2:3" ht="13.5" thickBot="1" x14ac:dyDescent="0.25">
      <c r="B256" s="328" t="s">
        <v>9313</v>
      </c>
      <c r="C256" s="323" t="s">
        <v>9319</v>
      </c>
    </row>
    <row r="257" spans="2:3" x14ac:dyDescent="0.2">
      <c r="B257" s="330">
        <v>0.25</v>
      </c>
      <c r="C257" s="326" t="s">
        <v>7604</v>
      </c>
    </row>
    <row r="258" spans="2:3" s="317" customFormat="1" x14ac:dyDescent="0.2">
      <c r="B258" s="330">
        <v>0.25</v>
      </c>
      <c r="C258" s="326" t="s">
        <v>5917</v>
      </c>
    </row>
    <row r="259" spans="2:3" x14ac:dyDescent="0.2">
      <c r="B259" s="330">
        <v>0.25</v>
      </c>
      <c r="C259" s="326" t="s">
        <v>5918</v>
      </c>
    </row>
    <row r="260" spans="2:3" x14ac:dyDescent="0.2">
      <c r="B260" s="330">
        <v>0.25</v>
      </c>
      <c r="C260" s="326" t="s">
        <v>5919</v>
      </c>
    </row>
    <row r="261" spans="2:3" ht="13.5" thickBot="1" x14ac:dyDescent="0.25">
      <c r="B261" s="330" t="s">
        <v>8782</v>
      </c>
      <c r="C261" s="326" t="s">
        <v>5928</v>
      </c>
    </row>
    <row r="262" spans="2:3" ht="15.75" x14ac:dyDescent="0.25">
      <c r="B262" s="754" t="s">
        <v>4352</v>
      </c>
      <c r="C262" s="755"/>
    </row>
    <row r="263" spans="2:3" s="317" customFormat="1" ht="13.5" thickBot="1" x14ac:dyDescent="0.25">
      <c r="B263" s="328" t="s">
        <v>9313</v>
      </c>
      <c r="C263" s="323" t="s">
        <v>9319</v>
      </c>
    </row>
    <row r="264" spans="2:3" x14ac:dyDescent="0.2">
      <c r="B264" s="329">
        <v>0.4</v>
      </c>
      <c r="C264" s="322" t="s">
        <v>7109</v>
      </c>
    </row>
    <row r="265" spans="2:3" x14ac:dyDescent="0.2">
      <c r="B265" s="329">
        <v>0.2</v>
      </c>
      <c r="C265" s="322" t="s">
        <v>7110</v>
      </c>
    </row>
    <row r="266" spans="2:3" x14ac:dyDescent="0.2">
      <c r="B266" s="329">
        <v>0.15</v>
      </c>
      <c r="C266" s="324" t="s">
        <v>7111</v>
      </c>
    </row>
    <row r="267" spans="2:3" x14ac:dyDescent="0.2">
      <c r="B267" s="329">
        <v>0.15</v>
      </c>
      <c r="C267" s="325" t="s">
        <v>7112</v>
      </c>
    </row>
    <row r="268" spans="2:3" x14ac:dyDescent="0.2">
      <c r="B268" s="329">
        <v>0.1</v>
      </c>
      <c r="C268" s="325" t="s">
        <v>7113</v>
      </c>
    </row>
    <row r="269" spans="2:3" x14ac:dyDescent="0.2">
      <c r="B269" s="329" t="s">
        <v>8782</v>
      </c>
      <c r="C269" s="324" t="s">
        <v>7114</v>
      </c>
    </row>
    <row r="270" spans="2:3" x14ac:dyDescent="0.2">
      <c r="B270" s="329" t="s">
        <v>8782</v>
      </c>
      <c r="C270" s="341" t="s">
        <v>7115</v>
      </c>
    </row>
    <row r="271" spans="2:3" x14ac:dyDescent="0.2">
      <c r="B271" s="329" t="s">
        <v>8782</v>
      </c>
      <c r="C271" s="325" t="s">
        <v>7116</v>
      </c>
    </row>
    <row r="272" spans="2:3" ht="13.5" thickBot="1" x14ac:dyDescent="0.25">
      <c r="B272" s="329" t="s">
        <v>8782</v>
      </c>
      <c r="C272" s="325" t="s">
        <v>7117</v>
      </c>
    </row>
    <row r="273" spans="2:3" ht="15.75" x14ac:dyDescent="0.25">
      <c r="B273" s="754" t="s">
        <v>2426</v>
      </c>
      <c r="C273" s="755"/>
    </row>
    <row r="274" spans="2:3" s="317" customFormat="1" ht="13.5" thickBot="1" x14ac:dyDescent="0.25">
      <c r="B274" s="328" t="s">
        <v>9313</v>
      </c>
      <c r="C274" s="323" t="s">
        <v>9319</v>
      </c>
    </row>
    <row r="275" spans="2:3" x14ac:dyDescent="0.2">
      <c r="B275" s="330">
        <v>0.2</v>
      </c>
      <c r="C275" s="326" t="s">
        <v>7604</v>
      </c>
    </row>
    <row r="276" spans="2:3" x14ac:dyDescent="0.2">
      <c r="B276" s="330">
        <v>0.2</v>
      </c>
      <c r="C276" s="326" t="s">
        <v>2637</v>
      </c>
    </row>
    <row r="277" spans="2:3" x14ac:dyDescent="0.2">
      <c r="B277" s="330">
        <v>0.2</v>
      </c>
      <c r="C277" s="326" t="s">
        <v>938</v>
      </c>
    </row>
    <row r="278" spans="2:3" x14ac:dyDescent="0.2">
      <c r="B278" s="330">
        <v>0.1</v>
      </c>
      <c r="C278" s="326" t="s">
        <v>940</v>
      </c>
    </row>
    <row r="279" spans="2:3" x14ac:dyDescent="0.2">
      <c r="B279" s="330">
        <v>0.1</v>
      </c>
      <c r="C279" s="326" t="s">
        <v>941</v>
      </c>
    </row>
    <row r="280" spans="2:3" x14ac:dyDescent="0.2">
      <c r="B280" s="330">
        <v>0.1</v>
      </c>
      <c r="C280" s="326" t="s">
        <v>943</v>
      </c>
    </row>
    <row r="281" spans="2:3" x14ac:dyDescent="0.2">
      <c r="B281" s="330">
        <v>0.1</v>
      </c>
      <c r="C281" s="326" t="s">
        <v>942</v>
      </c>
    </row>
    <row r="282" spans="2:3" x14ac:dyDescent="0.2">
      <c r="B282" s="335" t="s">
        <v>8782</v>
      </c>
      <c r="C282" s="326" t="s">
        <v>951</v>
      </c>
    </row>
    <row r="283" spans="2:3" x14ac:dyDescent="0.2">
      <c r="B283" s="335" t="s">
        <v>8782</v>
      </c>
      <c r="C283" s="326" t="s">
        <v>952</v>
      </c>
    </row>
    <row r="284" spans="2:3" ht="13.5" thickBot="1" x14ac:dyDescent="0.25">
      <c r="B284" s="335" t="s">
        <v>8782</v>
      </c>
      <c r="C284" s="326" t="s">
        <v>7116</v>
      </c>
    </row>
    <row r="285" spans="2:3" ht="15.75" x14ac:dyDescent="0.25">
      <c r="B285" s="754" t="s">
        <v>3103</v>
      </c>
      <c r="C285" s="755"/>
    </row>
    <row r="286" spans="2:3" s="317" customFormat="1" ht="13.5" thickBot="1" x14ac:dyDescent="0.25">
      <c r="B286" s="328" t="s">
        <v>9313</v>
      </c>
      <c r="C286" s="323" t="s">
        <v>9319</v>
      </c>
    </row>
    <row r="287" spans="2:3" x14ac:dyDescent="0.2">
      <c r="B287" s="329">
        <v>0.45</v>
      </c>
      <c r="C287" s="321" t="s">
        <v>7604</v>
      </c>
    </row>
    <row r="288" spans="2:3" x14ac:dyDescent="0.2">
      <c r="B288" s="329">
        <v>0.2</v>
      </c>
      <c r="C288" s="321" t="s">
        <v>941</v>
      </c>
    </row>
    <row r="289" spans="2:3" x14ac:dyDescent="0.2">
      <c r="B289" s="329">
        <v>0.1</v>
      </c>
      <c r="C289" s="321" t="s">
        <v>2637</v>
      </c>
    </row>
    <row r="290" spans="2:3" x14ac:dyDescent="0.2">
      <c r="B290" s="329">
        <v>0.1</v>
      </c>
      <c r="C290" s="321" t="s">
        <v>938</v>
      </c>
    </row>
    <row r="291" spans="2:3" x14ac:dyDescent="0.2">
      <c r="B291" s="329">
        <v>0.05</v>
      </c>
      <c r="C291" s="321" t="s">
        <v>940</v>
      </c>
    </row>
    <row r="292" spans="2:3" x14ac:dyDescent="0.2">
      <c r="B292" s="329">
        <v>0.05</v>
      </c>
      <c r="C292" s="321" t="s">
        <v>943</v>
      </c>
    </row>
    <row r="293" spans="2:3" x14ac:dyDescent="0.2">
      <c r="B293" s="329">
        <v>0.05</v>
      </c>
      <c r="C293" s="321" t="s">
        <v>942</v>
      </c>
    </row>
    <row r="294" spans="2:3" x14ac:dyDescent="0.2">
      <c r="B294" s="329" t="s">
        <v>8782</v>
      </c>
      <c r="C294" s="321" t="s">
        <v>957</v>
      </c>
    </row>
    <row r="295" spans="2:3" x14ac:dyDescent="0.2">
      <c r="B295" s="329" t="s">
        <v>8782</v>
      </c>
      <c r="C295" s="321" t="s">
        <v>956</v>
      </c>
    </row>
    <row r="296" spans="2:3" ht="13.5" thickBot="1" x14ac:dyDescent="0.25">
      <c r="B296" s="329" t="s">
        <v>8782</v>
      </c>
      <c r="C296" s="321" t="s">
        <v>7116</v>
      </c>
    </row>
    <row r="297" spans="2:3" ht="15.75" x14ac:dyDescent="0.25">
      <c r="B297" s="754" t="s">
        <v>3104</v>
      </c>
      <c r="C297" s="755"/>
    </row>
    <row r="298" spans="2:3" s="317" customFormat="1" ht="13.5" thickBot="1" x14ac:dyDescent="0.25">
      <c r="B298" s="328" t="s">
        <v>9313</v>
      </c>
      <c r="C298" s="323" t="s">
        <v>9319</v>
      </c>
    </row>
    <row r="299" spans="2:3" x14ac:dyDescent="0.2">
      <c r="B299" s="330">
        <v>0.2</v>
      </c>
      <c r="C299" s="326" t="s">
        <v>5932</v>
      </c>
    </row>
    <row r="300" spans="2:3" x14ac:dyDescent="0.2">
      <c r="B300" s="330">
        <v>0.2</v>
      </c>
      <c r="C300" s="326" t="s">
        <v>2637</v>
      </c>
    </row>
    <row r="301" spans="2:3" x14ac:dyDescent="0.2">
      <c r="B301" s="330">
        <v>0.2</v>
      </c>
      <c r="C301" s="326" t="s">
        <v>938</v>
      </c>
    </row>
    <row r="302" spans="2:3" x14ac:dyDescent="0.2">
      <c r="B302" s="330">
        <v>0.1</v>
      </c>
      <c r="C302" s="326" t="s">
        <v>940</v>
      </c>
    </row>
    <row r="303" spans="2:3" x14ac:dyDescent="0.2">
      <c r="B303" s="330">
        <v>0.1</v>
      </c>
      <c r="C303" s="326" t="s">
        <v>955</v>
      </c>
    </row>
    <row r="304" spans="2:3" x14ac:dyDescent="0.2">
      <c r="B304" s="330">
        <v>0.1</v>
      </c>
      <c r="C304" s="326" t="s">
        <v>943</v>
      </c>
    </row>
    <row r="305" spans="2:3" x14ac:dyDescent="0.2">
      <c r="B305" s="330">
        <v>0.1</v>
      </c>
      <c r="C305" s="326" t="s">
        <v>942</v>
      </c>
    </row>
    <row r="306" spans="2:3" x14ac:dyDescent="0.2">
      <c r="B306" s="335" t="s">
        <v>8782</v>
      </c>
      <c r="C306" s="326" t="s">
        <v>957</v>
      </c>
    </row>
    <row r="307" spans="2:3" x14ac:dyDescent="0.2">
      <c r="B307" s="335" t="s">
        <v>8782</v>
      </c>
      <c r="C307" s="326" t="s">
        <v>956</v>
      </c>
    </row>
    <row r="308" spans="2:3" ht="13.5" thickBot="1" x14ac:dyDescent="0.25">
      <c r="B308" s="335" t="s">
        <v>8782</v>
      </c>
      <c r="C308" s="326" t="s">
        <v>7116</v>
      </c>
    </row>
    <row r="309" spans="2:3" ht="15.75" x14ac:dyDescent="0.25">
      <c r="B309" s="754" t="s">
        <v>8322</v>
      </c>
      <c r="C309" s="755"/>
    </row>
    <row r="310" spans="2:3" s="317" customFormat="1" ht="13.5" thickBot="1" x14ac:dyDescent="0.25">
      <c r="B310" s="328" t="s">
        <v>9313</v>
      </c>
      <c r="C310" s="323" t="s">
        <v>9319</v>
      </c>
    </row>
    <row r="311" spans="2:3" x14ac:dyDescent="0.2">
      <c r="B311" s="329">
        <v>0.4</v>
      </c>
      <c r="C311" s="321" t="s">
        <v>8214</v>
      </c>
    </row>
    <row r="312" spans="2:3" x14ac:dyDescent="0.2">
      <c r="B312" s="329">
        <v>0.1</v>
      </c>
      <c r="C312" s="321" t="s">
        <v>8215</v>
      </c>
    </row>
    <row r="313" spans="2:3" x14ac:dyDescent="0.2">
      <c r="B313" s="329">
        <v>0.1</v>
      </c>
      <c r="C313" s="321" t="s">
        <v>8216</v>
      </c>
    </row>
    <row r="314" spans="2:3" x14ac:dyDescent="0.2">
      <c r="B314" s="329">
        <v>0.1</v>
      </c>
      <c r="C314" s="321" t="s">
        <v>8217</v>
      </c>
    </row>
    <row r="315" spans="2:3" x14ac:dyDescent="0.2">
      <c r="B315" s="329">
        <v>0.1</v>
      </c>
      <c r="C315" s="321" t="s">
        <v>8218</v>
      </c>
    </row>
    <row r="316" spans="2:3" x14ac:dyDescent="0.2">
      <c r="B316" s="329">
        <v>0.1</v>
      </c>
      <c r="C316" s="321" t="s">
        <v>8219</v>
      </c>
    </row>
    <row r="317" spans="2:3" x14ac:dyDescent="0.2">
      <c r="B317" s="329">
        <v>0.1</v>
      </c>
      <c r="C317" s="321" t="s">
        <v>8220</v>
      </c>
    </row>
    <row r="318" spans="2:3" x14ac:dyDescent="0.2">
      <c r="B318" s="329" t="s">
        <v>8782</v>
      </c>
      <c r="C318" s="321" t="s">
        <v>8323</v>
      </c>
    </row>
    <row r="319" spans="2:3" x14ac:dyDescent="0.2">
      <c r="B319" s="329" t="s">
        <v>8782</v>
      </c>
      <c r="C319" s="321" t="s">
        <v>8324</v>
      </c>
    </row>
    <row r="320" spans="2:3" x14ac:dyDescent="0.2">
      <c r="B320" s="329" t="s">
        <v>8782</v>
      </c>
      <c r="C320" s="321" t="s">
        <v>8325</v>
      </c>
    </row>
    <row r="321" spans="2:3" ht="13.5" thickBot="1" x14ac:dyDescent="0.25">
      <c r="B321" s="329" t="s">
        <v>8782</v>
      </c>
      <c r="C321" s="321" t="s">
        <v>8362</v>
      </c>
    </row>
    <row r="322" spans="2:3" ht="15.75" x14ac:dyDescent="0.25">
      <c r="B322" s="754" t="s">
        <v>5033</v>
      </c>
      <c r="C322" s="755"/>
    </row>
    <row r="323" spans="2:3" s="317" customFormat="1" ht="13.5" thickBot="1" x14ac:dyDescent="0.25">
      <c r="B323" s="328" t="s">
        <v>9313</v>
      </c>
      <c r="C323" s="323" t="s">
        <v>9319</v>
      </c>
    </row>
    <row r="324" spans="2:3" x14ac:dyDescent="0.2">
      <c r="B324" s="330">
        <v>1</v>
      </c>
      <c r="C324" s="326" t="s">
        <v>2638</v>
      </c>
    </row>
    <row r="325" spans="2:3" x14ac:dyDescent="0.2">
      <c r="B325" s="330" t="s">
        <v>8782</v>
      </c>
      <c r="C325" s="326" t="s">
        <v>8344</v>
      </c>
    </row>
    <row r="326" spans="2:3" x14ac:dyDescent="0.2">
      <c r="B326" s="330" t="s">
        <v>8782</v>
      </c>
      <c r="C326" s="326" t="s">
        <v>8345</v>
      </c>
    </row>
    <row r="327" spans="2:3" ht="13.5" thickBot="1" x14ac:dyDescent="0.25">
      <c r="B327" s="330" t="s">
        <v>8782</v>
      </c>
      <c r="C327" s="326" t="s">
        <v>8343</v>
      </c>
    </row>
    <row r="328" spans="2:3" ht="15.75" x14ac:dyDescent="0.25">
      <c r="B328" s="754" t="s">
        <v>8346</v>
      </c>
      <c r="C328" s="755"/>
    </row>
    <row r="329" spans="2:3" s="317" customFormat="1" ht="13.5" thickBot="1" x14ac:dyDescent="0.25">
      <c r="B329" s="328" t="s">
        <v>9313</v>
      </c>
      <c r="C329" s="323" t="s">
        <v>9319</v>
      </c>
    </row>
    <row r="330" spans="2:3" x14ac:dyDescent="0.2">
      <c r="B330" s="329">
        <v>0.3</v>
      </c>
      <c r="C330" s="321" t="s">
        <v>8363</v>
      </c>
    </row>
    <row r="331" spans="2:3" x14ac:dyDescent="0.2">
      <c r="B331" s="329">
        <v>0.2</v>
      </c>
      <c r="C331" s="321" t="s">
        <v>8364</v>
      </c>
    </row>
    <row r="332" spans="2:3" x14ac:dyDescent="0.2">
      <c r="B332" s="329">
        <v>0.2</v>
      </c>
      <c r="C332" s="321" t="s">
        <v>8216</v>
      </c>
    </row>
    <row r="333" spans="2:3" x14ac:dyDescent="0.2">
      <c r="B333" s="329">
        <v>0.1</v>
      </c>
      <c r="C333" s="321" t="s">
        <v>7337</v>
      </c>
    </row>
    <row r="334" spans="2:3" x14ac:dyDescent="0.2">
      <c r="B334" s="329">
        <v>0.1</v>
      </c>
      <c r="C334" s="321" t="s">
        <v>8214</v>
      </c>
    </row>
    <row r="335" spans="2:3" x14ac:dyDescent="0.2">
      <c r="B335" s="329">
        <v>0.05</v>
      </c>
      <c r="C335" s="321" t="s">
        <v>8347</v>
      </c>
    </row>
    <row r="336" spans="2:3" x14ac:dyDescent="0.2">
      <c r="B336" s="329">
        <v>0.05</v>
      </c>
      <c r="C336" s="321" t="s">
        <v>2639</v>
      </c>
    </row>
    <row r="337" spans="2:3" x14ac:dyDescent="0.2">
      <c r="B337" s="329" t="s">
        <v>8782</v>
      </c>
      <c r="C337" s="321" t="s">
        <v>8323</v>
      </c>
    </row>
    <row r="338" spans="2:3" x14ac:dyDescent="0.2">
      <c r="B338" s="329" t="s">
        <v>8782</v>
      </c>
      <c r="C338" s="321" t="s">
        <v>8324</v>
      </c>
    </row>
    <row r="339" spans="2:3" x14ac:dyDescent="0.2">
      <c r="B339" s="329" t="s">
        <v>8782</v>
      </c>
      <c r="C339" s="321" t="s">
        <v>8325</v>
      </c>
    </row>
    <row r="340" spans="2:3" ht="13.5" thickBot="1" x14ac:dyDescent="0.25">
      <c r="B340" s="329" t="s">
        <v>8782</v>
      </c>
      <c r="C340" s="321" t="s">
        <v>8361</v>
      </c>
    </row>
    <row r="341" spans="2:3" ht="15.75" x14ac:dyDescent="0.25">
      <c r="B341" s="754" t="s">
        <v>5034</v>
      </c>
      <c r="C341" s="755"/>
    </row>
    <row r="342" spans="2:3" s="317" customFormat="1" ht="13.5" thickBot="1" x14ac:dyDescent="0.25">
      <c r="B342" s="328" t="s">
        <v>9313</v>
      </c>
      <c r="C342" s="323" t="s">
        <v>9319</v>
      </c>
    </row>
    <row r="343" spans="2:3" x14ac:dyDescent="0.2">
      <c r="B343" s="330">
        <v>0.5</v>
      </c>
      <c r="C343" s="326" t="s">
        <v>9130</v>
      </c>
    </row>
    <row r="344" spans="2:3" x14ac:dyDescent="0.2">
      <c r="B344" s="330">
        <v>0.2</v>
      </c>
      <c r="C344" s="326" t="s">
        <v>9131</v>
      </c>
    </row>
    <row r="345" spans="2:3" x14ac:dyDescent="0.2">
      <c r="B345" s="330">
        <v>0.2</v>
      </c>
      <c r="C345" s="326" t="s">
        <v>7604</v>
      </c>
    </row>
    <row r="346" spans="2:3" ht="13.5" thickBot="1" x14ac:dyDescent="0.25">
      <c r="B346" s="330">
        <v>0.1</v>
      </c>
      <c r="C346" s="326" t="s">
        <v>9132</v>
      </c>
    </row>
    <row r="347" spans="2:3" ht="15.75" x14ac:dyDescent="0.25">
      <c r="B347" s="754" t="s">
        <v>5040</v>
      </c>
      <c r="C347" s="755"/>
    </row>
    <row r="348" spans="2:3" s="317" customFormat="1" ht="13.5" thickBot="1" x14ac:dyDescent="0.25">
      <c r="B348" s="328" t="s">
        <v>9313</v>
      </c>
      <c r="C348" s="323" t="s">
        <v>9319</v>
      </c>
    </row>
    <row r="349" spans="2:3" x14ac:dyDescent="0.2">
      <c r="B349" s="329">
        <v>0.4</v>
      </c>
      <c r="C349" s="321" t="s">
        <v>9129</v>
      </c>
    </row>
    <row r="350" spans="2:3" x14ac:dyDescent="0.2">
      <c r="B350" s="329">
        <v>0.3</v>
      </c>
      <c r="C350" s="321" t="s">
        <v>9133</v>
      </c>
    </row>
    <row r="351" spans="2:3" ht="13.5" thickBot="1" x14ac:dyDescent="0.25">
      <c r="B351" s="329">
        <v>0.3</v>
      </c>
      <c r="C351" s="321" t="s">
        <v>9134</v>
      </c>
    </row>
    <row r="352" spans="2:3" ht="15.75" x14ac:dyDescent="0.25">
      <c r="B352" s="754" t="s">
        <v>5035</v>
      </c>
      <c r="C352" s="755"/>
    </row>
    <row r="353" spans="2:3" s="317" customFormat="1" ht="13.5" thickBot="1" x14ac:dyDescent="0.25">
      <c r="B353" s="328" t="s">
        <v>9313</v>
      </c>
      <c r="C353" s="323" t="s">
        <v>9319</v>
      </c>
    </row>
    <row r="354" spans="2:3" x14ac:dyDescent="0.2">
      <c r="B354" s="330">
        <v>0.5</v>
      </c>
      <c r="C354" s="326" t="s">
        <v>2817</v>
      </c>
    </row>
    <row r="355" spans="2:3" x14ac:dyDescent="0.2">
      <c r="B355" s="330">
        <v>0.25</v>
      </c>
      <c r="C355" s="326" t="s">
        <v>2818</v>
      </c>
    </row>
    <row r="356" spans="2:3" x14ac:dyDescent="0.2">
      <c r="B356" s="330">
        <v>0.1</v>
      </c>
      <c r="C356" s="326" t="s">
        <v>2819</v>
      </c>
    </row>
    <row r="357" spans="2:3" x14ac:dyDescent="0.2">
      <c r="B357" s="330">
        <v>0.1</v>
      </c>
      <c r="C357" s="326" t="s">
        <v>2820</v>
      </c>
    </row>
    <row r="358" spans="2:3" x14ac:dyDescent="0.2">
      <c r="B358" s="330">
        <v>0.05</v>
      </c>
      <c r="C358" s="326" t="s">
        <v>2821</v>
      </c>
    </row>
    <row r="359" spans="2:3" x14ac:dyDescent="0.2">
      <c r="B359" s="330" t="s">
        <v>8782</v>
      </c>
      <c r="C359" s="326" t="s">
        <v>8323</v>
      </c>
    </row>
    <row r="360" spans="2:3" x14ac:dyDescent="0.2">
      <c r="B360" s="330" t="s">
        <v>8782</v>
      </c>
      <c r="C360" s="326" t="s">
        <v>8324</v>
      </c>
    </row>
    <row r="361" spans="2:3" x14ac:dyDescent="0.2">
      <c r="B361" s="335" t="s">
        <v>8782</v>
      </c>
      <c r="C361" s="326" t="s">
        <v>8325</v>
      </c>
    </row>
    <row r="362" spans="2:3" ht="13.5" thickBot="1" x14ac:dyDescent="0.25">
      <c r="B362" s="335" t="s">
        <v>8782</v>
      </c>
      <c r="C362" s="326" t="s">
        <v>2822</v>
      </c>
    </row>
    <row r="363" spans="2:3" ht="15.75" x14ac:dyDescent="0.25">
      <c r="B363" s="754" t="s">
        <v>2181</v>
      </c>
      <c r="C363" s="755"/>
    </row>
    <row r="364" spans="2:3" s="317" customFormat="1" ht="13.5" thickBot="1" x14ac:dyDescent="0.25">
      <c r="B364" s="328" t="s">
        <v>9313</v>
      </c>
      <c r="C364" s="323" t="s">
        <v>9319</v>
      </c>
    </row>
    <row r="365" spans="2:3" x14ac:dyDescent="0.2">
      <c r="B365" s="329">
        <v>0.5</v>
      </c>
      <c r="C365" s="321" t="s">
        <v>2817</v>
      </c>
    </row>
    <row r="366" spans="2:3" x14ac:dyDescent="0.2">
      <c r="B366" s="329">
        <v>0.2</v>
      </c>
      <c r="C366" s="321" t="s">
        <v>2843</v>
      </c>
    </row>
    <row r="367" spans="2:3" x14ac:dyDescent="0.2">
      <c r="B367" s="329">
        <v>0.1</v>
      </c>
      <c r="C367" s="321" t="s">
        <v>2818</v>
      </c>
    </row>
    <row r="368" spans="2:3" x14ac:dyDescent="0.2">
      <c r="B368" s="329">
        <v>0.1</v>
      </c>
      <c r="C368" s="321" t="s">
        <v>2844</v>
      </c>
    </row>
    <row r="369" spans="2:3" x14ac:dyDescent="0.2">
      <c r="B369" s="329">
        <v>0.1</v>
      </c>
      <c r="C369" s="321" t="s">
        <v>2845</v>
      </c>
    </row>
    <row r="370" spans="2:3" x14ac:dyDescent="0.2">
      <c r="B370" s="329" t="s">
        <v>8782</v>
      </c>
      <c r="C370" s="321" t="s">
        <v>8323</v>
      </c>
    </row>
    <row r="371" spans="2:3" x14ac:dyDescent="0.2">
      <c r="B371" s="329" t="s">
        <v>8782</v>
      </c>
      <c r="C371" s="321" t="s">
        <v>8324</v>
      </c>
    </row>
    <row r="372" spans="2:3" x14ac:dyDescent="0.2">
      <c r="B372" s="329" t="s">
        <v>8782</v>
      </c>
      <c r="C372" s="321" t="s">
        <v>8325</v>
      </c>
    </row>
    <row r="373" spans="2:3" x14ac:dyDescent="0.2">
      <c r="B373" s="329" t="s">
        <v>8782</v>
      </c>
      <c r="C373" s="321" t="s">
        <v>2822</v>
      </c>
    </row>
    <row r="374" spans="2:3" x14ac:dyDescent="0.2">
      <c r="B374" s="329">
        <v>0.5</v>
      </c>
      <c r="C374" s="321" t="s">
        <v>2848</v>
      </c>
    </row>
    <row r="375" spans="2:3" ht="13.5" thickBot="1" x14ac:dyDescent="0.25">
      <c r="B375" s="329">
        <v>0.5</v>
      </c>
      <c r="C375" s="321" t="s">
        <v>2849</v>
      </c>
    </row>
    <row r="376" spans="2:3" ht="15.75" x14ac:dyDescent="0.25">
      <c r="B376" s="754" t="s">
        <v>2182</v>
      </c>
      <c r="C376" s="755"/>
    </row>
    <row r="377" spans="2:3" s="317" customFormat="1" ht="13.5" thickBot="1" x14ac:dyDescent="0.25">
      <c r="B377" s="328" t="s">
        <v>9313</v>
      </c>
      <c r="C377" s="323" t="s">
        <v>9319</v>
      </c>
    </row>
    <row r="378" spans="2:3" x14ac:dyDescent="0.2">
      <c r="B378" s="330">
        <v>0.5</v>
      </c>
      <c r="C378" s="326" t="s">
        <v>2846</v>
      </c>
    </row>
    <row r="379" spans="2:3" x14ac:dyDescent="0.2">
      <c r="B379" s="330">
        <v>0.2</v>
      </c>
      <c r="C379" s="326" t="s">
        <v>2818</v>
      </c>
    </row>
    <row r="380" spans="2:3" x14ac:dyDescent="0.2">
      <c r="B380" s="330">
        <v>0.2</v>
      </c>
      <c r="C380" s="326" t="s">
        <v>2817</v>
      </c>
    </row>
    <row r="381" spans="2:3" x14ac:dyDescent="0.2">
      <c r="B381" s="330">
        <v>0.1</v>
      </c>
      <c r="C381" s="326" t="s">
        <v>2847</v>
      </c>
    </row>
    <row r="382" spans="2:3" x14ac:dyDescent="0.2">
      <c r="B382" s="330" t="s">
        <v>8782</v>
      </c>
      <c r="C382" s="326" t="s">
        <v>8323</v>
      </c>
    </row>
    <row r="383" spans="2:3" x14ac:dyDescent="0.2">
      <c r="B383" s="330" t="s">
        <v>8782</v>
      </c>
      <c r="C383" s="326" t="s">
        <v>8324</v>
      </c>
    </row>
    <row r="384" spans="2:3" x14ac:dyDescent="0.2">
      <c r="B384" s="335" t="s">
        <v>8782</v>
      </c>
      <c r="C384" s="326" t="s">
        <v>8325</v>
      </c>
    </row>
    <row r="385" spans="2:3" x14ac:dyDescent="0.2">
      <c r="B385" s="335" t="s">
        <v>8782</v>
      </c>
      <c r="C385" s="326" t="s">
        <v>2822</v>
      </c>
    </row>
    <row r="386" spans="2:3" x14ac:dyDescent="0.2">
      <c r="B386" s="335">
        <v>0.5</v>
      </c>
      <c r="C386" s="326" t="s">
        <v>2848</v>
      </c>
    </row>
    <row r="387" spans="2:3" ht="13.5" thickBot="1" x14ac:dyDescent="0.25">
      <c r="B387" s="335">
        <v>0.5</v>
      </c>
      <c r="C387" s="326" t="s">
        <v>2849</v>
      </c>
    </row>
    <row r="388" spans="2:3" ht="15.75" x14ac:dyDescent="0.25">
      <c r="B388" s="754" t="s">
        <v>2371</v>
      </c>
      <c r="C388" s="755"/>
    </row>
    <row r="389" spans="2:3" s="317" customFormat="1" ht="13.5" thickBot="1" x14ac:dyDescent="0.25">
      <c r="B389" s="328" t="s">
        <v>9313</v>
      </c>
      <c r="C389" s="323" t="s">
        <v>9319</v>
      </c>
    </row>
    <row r="390" spans="2:3" x14ac:dyDescent="0.2">
      <c r="B390" s="329">
        <v>0.3</v>
      </c>
      <c r="C390" s="321" t="s">
        <v>424</v>
      </c>
    </row>
    <row r="391" spans="2:3" x14ac:dyDescent="0.2">
      <c r="B391" s="329">
        <v>0.2</v>
      </c>
      <c r="C391" s="321" t="s">
        <v>2818</v>
      </c>
    </row>
    <row r="392" spans="2:3" x14ac:dyDescent="0.2">
      <c r="B392" s="329">
        <v>0.1</v>
      </c>
      <c r="C392" s="321" t="s">
        <v>2361</v>
      </c>
    </row>
    <row r="393" spans="2:3" x14ac:dyDescent="0.2">
      <c r="B393" s="329">
        <v>0.1</v>
      </c>
      <c r="C393" s="321" t="s">
        <v>2362</v>
      </c>
    </row>
    <row r="394" spans="2:3" x14ac:dyDescent="0.2">
      <c r="B394" s="329">
        <v>0.1</v>
      </c>
      <c r="C394" s="321" t="s">
        <v>2363</v>
      </c>
    </row>
    <row r="395" spans="2:3" x14ac:dyDescent="0.2">
      <c r="B395" s="329">
        <v>0.1</v>
      </c>
      <c r="C395" s="321" t="s">
        <v>2364</v>
      </c>
    </row>
    <row r="396" spans="2:3" x14ac:dyDescent="0.2">
      <c r="B396" s="329">
        <v>0.1</v>
      </c>
      <c r="C396" s="321" t="s">
        <v>2365</v>
      </c>
    </row>
    <row r="397" spans="2:3" x14ac:dyDescent="0.2">
      <c r="B397" s="329" t="s">
        <v>8782</v>
      </c>
      <c r="C397" s="321" t="s">
        <v>8323</v>
      </c>
    </row>
    <row r="398" spans="2:3" x14ac:dyDescent="0.2">
      <c r="B398" s="329" t="s">
        <v>8782</v>
      </c>
      <c r="C398" s="321" t="s">
        <v>8324</v>
      </c>
    </row>
    <row r="399" spans="2:3" x14ac:dyDescent="0.2">
      <c r="B399" s="329" t="s">
        <v>8782</v>
      </c>
      <c r="C399" s="321" t="s">
        <v>8325</v>
      </c>
    </row>
    <row r="400" spans="2:3" x14ac:dyDescent="0.2">
      <c r="B400" s="329" t="s">
        <v>8782</v>
      </c>
      <c r="C400" s="321" t="s">
        <v>2366</v>
      </c>
    </row>
    <row r="401" spans="2:3" x14ac:dyDescent="0.2">
      <c r="B401" s="329" t="s">
        <v>8782</v>
      </c>
      <c r="C401" s="321" t="s">
        <v>2367</v>
      </c>
    </row>
    <row r="402" spans="2:3" x14ac:dyDescent="0.2">
      <c r="B402" s="329">
        <v>1</v>
      </c>
      <c r="C402" s="321" t="s">
        <v>2370</v>
      </c>
    </row>
    <row r="403" spans="2:3" x14ac:dyDescent="0.2">
      <c r="B403" s="329">
        <v>0.5</v>
      </c>
      <c r="C403" s="321" t="s">
        <v>2368</v>
      </c>
    </row>
    <row r="404" spans="2:3" ht="13.5" thickBot="1" x14ac:dyDescent="0.25">
      <c r="B404" s="329">
        <v>0.5</v>
      </c>
      <c r="C404" s="321" t="s">
        <v>2369</v>
      </c>
    </row>
    <row r="405" spans="2:3" ht="15.75" x14ac:dyDescent="0.25">
      <c r="B405" s="754" t="s">
        <v>2514</v>
      </c>
      <c r="C405" s="755"/>
    </row>
    <row r="406" spans="2:3" s="317" customFormat="1" ht="13.5" thickBot="1" x14ac:dyDescent="0.25">
      <c r="B406" s="328" t="s">
        <v>9313</v>
      </c>
      <c r="C406" s="323" t="s">
        <v>9319</v>
      </c>
    </row>
    <row r="407" spans="2:3" x14ac:dyDescent="0.2">
      <c r="B407" s="330">
        <v>1</v>
      </c>
      <c r="C407" s="326" t="s">
        <v>2515</v>
      </c>
    </row>
    <row r="408" spans="2:3" x14ac:dyDescent="0.2">
      <c r="B408" s="330" t="s">
        <v>8782</v>
      </c>
      <c r="C408" s="326" t="s">
        <v>2516</v>
      </c>
    </row>
    <row r="409" spans="2:3" x14ac:dyDescent="0.2">
      <c r="B409" s="330" t="s">
        <v>8782</v>
      </c>
      <c r="C409" s="326" t="s">
        <v>8324</v>
      </c>
    </row>
    <row r="410" spans="2:3" ht="12.95" customHeight="1" x14ac:dyDescent="0.2">
      <c r="B410" s="330" t="s">
        <v>8782</v>
      </c>
      <c r="C410" s="326" t="s">
        <v>2519</v>
      </c>
    </row>
    <row r="411" spans="2:3" x14ac:dyDescent="0.2">
      <c r="B411" s="330" t="s">
        <v>8782</v>
      </c>
      <c r="C411" s="326" t="s">
        <v>2520</v>
      </c>
    </row>
    <row r="412" spans="2:3" x14ac:dyDescent="0.2">
      <c r="B412" s="330" t="s">
        <v>8782</v>
      </c>
      <c r="C412" s="326" t="s">
        <v>2366</v>
      </c>
    </row>
    <row r="413" spans="2:3" x14ac:dyDescent="0.2">
      <c r="B413" s="330" t="s">
        <v>8782</v>
      </c>
      <c r="C413" s="326" t="s">
        <v>2517</v>
      </c>
    </row>
    <row r="414" spans="2:3" ht="13.5" thickBot="1" x14ac:dyDescent="0.25">
      <c r="B414" s="330" t="s">
        <v>8782</v>
      </c>
      <c r="C414" s="326" t="s">
        <v>2518</v>
      </c>
    </row>
    <row r="415" spans="2:3" ht="15.75" x14ac:dyDescent="0.25">
      <c r="B415" s="754" t="s">
        <v>3828</v>
      </c>
      <c r="C415" s="755"/>
    </row>
    <row r="416" spans="2:3" s="317" customFormat="1" ht="13.5" thickBot="1" x14ac:dyDescent="0.25">
      <c r="B416" s="328" t="s">
        <v>9313</v>
      </c>
      <c r="C416" s="323" t="s">
        <v>9319</v>
      </c>
    </row>
    <row r="417" spans="2:3" ht="13.5" customHeight="1" x14ac:dyDescent="0.2">
      <c r="B417" s="329" t="s">
        <v>2622</v>
      </c>
      <c r="C417" s="322" t="s">
        <v>1505</v>
      </c>
    </row>
    <row r="418" spans="2:3" ht="13.5" customHeight="1" x14ac:dyDescent="0.2">
      <c r="B418" s="329" t="s">
        <v>2623</v>
      </c>
      <c r="C418" s="322" t="s">
        <v>2624</v>
      </c>
    </row>
    <row r="419" spans="2:3" ht="13.5" customHeight="1" x14ac:dyDescent="0.2">
      <c r="B419" s="329" t="s">
        <v>1504</v>
      </c>
      <c r="C419" s="322" t="s">
        <v>1506</v>
      </c>
    </row>
    <row r="420" spans="2:3" ht="13.5" customHeight="1" x14ac:dyDescent="0.2">
      <c r="B420" s="329" t="s">
        <v>2625</v>
      </c>
      <c r="C420" s="322" t="s">
        <v>2626</v>
      </c>
    </row>
    <row r="421" spans="2:3" ht="13.5" customHeight="1" x14ac:dyDescent="0.2">
      <c r="B421" s="329" t="s">
        <v>2627</v>
      </c>
      <c r="C421" s="322" t="s">
        <v>2630</v>
      </c>
    </row>
    <row r="422" spans="2:3" ht="13.5" customHeight="1" thickBot="1" x14ac:dyDescent="0.25">
      <c r="B422" s="329" t="s">
        <v>2628</v>
      </c>
      <c r="C422" s="322" t="s">
        <v>2629</v>
      </c>
    </row>
    <row r="423" spans="2:3" ht="15.75" x14ac:dyDescent="0.25">
      <c r="B423" s="754" t="s">
        <v>3831</v>
      </c>
      <c r="C423" s="755"/>
    </row>
    <row r="424" spans="2:3" s="317" customFormat="1" ht="13.5" thickBot="1" x14ac:dyDescent="0.25">
      <c r="B424" s="328" t="s">
        <v>9313</v>
      </c>
      <c r="C424" s="323" t="s">
        <v>9319</v>
      </c>
    </row>
    <row r="425" spans="2:3" x14ac:dyDescent="0.2">
      <c r="B425" s="330" t="s">
        <v>7844</v>
      </c>
      <c r="C425" s="326" t="s">
        <v>7943</v>
      </c>
    </row>
    <row r="426" spans="2:3" x14ac:dyDescent="0.2">
      <c r="B426" s="330" t="s">
        <v>7938</v>
      </c>
      <c r="C426" s="326" t="s">
        <v>7944</v>
      </c>
    </row>
    <row r="427" spans="2:3" x14ac:dyDescent="0.2">
      <c r="B427" s="330" t="s">
        <v>7938</v>
      </c>
      <c r="C427" s="326" t="s">
        <v>7943</v>
      </c>
    </row>
    <row r="428" spans="2:3" x14ac:dyDescent="0.2">
      <c r="B428" s="330" t="s">
        <v>7948</v>
      </c>
      <c r="C428" s="326" t="s">
        <v>7944</v>
      </c>
    </row>
    <row r="429" spans="2:3" x14ac:dyDescent="0.2">
      <c r="B429" s="330" t="s">
        <v>7949</v>
      </c>
      <c r="C429" s="326" t="s">
        <v>7942</v>
      </c>
    </row>
    <row r="430" spans="2:3" x14ac:dyDescent="0.2">
      <c r="B430" s="330" t="s">
        <v>7949</v>
      </c>
      <c r="C430" s="326" t="s">
        <v>7941</v>
      </c>
    </row>
    <row r="431" spans="2:3" x14ac:dyDescent="0.2">
      <c r="B431" s="330" t="s">
        <v>7939</v>
      </c>
      <c r="C431" s="326" t="s">
        <v>7940</v>
      </c>
    </row>
    <row r="432" spans="2:3" x14ac:dyDescent="0.2">
      <c r="B432" s="330" t="s">
        <v>7945</v>
      </c>
      <c r="C432" s="326" t="s">
        <v>7946</v>
      </c>
    </row>
    <row r="433" spans="2:3" x14ac:dyDescent="0.2">
      <c r="B433" s="330" t="s">
        <v>7947</v>
      </c>
      <c r="C433" s="326" t="s">
        <v>2515</v>
      </c>
    </row>
    <row r="434" spans="2:3" x14ac:dyDescent="0.2">
      <c r="B434" s="330" t="s">
        <v>8782</v>
      </c>
      <c r="C434" s="326" t="s">
        <v>7972</v>
      </c>
    </row>
    <row r="435" spans="2:3" ht="13.5" thickBot="1" x14ac:dyDescent="0.25">
      <c r="B435" s="330" t="s">
        <v>8782</v>
      </c>
      <c r="C435" s="326" t="s">
        <v>7950</v>
      </c>
    </row>
    <row r="436" spans="2:3" ht="15.75" x14ac:dyDescent="0.25">
      <c r="B436" s="754" t="s">
        <v>3832</v>
      </c>
      <c r="C436" s="755"/>
    </row>
    <row r="437" spans="2:3" s="317" customFormat="1" ht="13.5" thickBot="1" x14ac:dyDescent="0.25">
      <c r="B437" s="328" t="s">
        <v>9313</v>
      </c>
      <c r="C437" s="323" t="s">
        <v>9319</v>
      </c>
    </row>
    <row r="438" spans="2:3" x14ac:dyDescent="0.2">
      <c r="B438" s="329" t="s">
        <v>7937</v>
      </c>
      <c r="C438" s="321" t="s">
        <v>7968</v>
      </c>
    </row>
    <row r="439" spans="2:3" x14ac:dyDescent="0.2">
      <c r="B439" s="329" t="s">
        <v>7938</v>
      </c>
      <c r="C439" s="321" t="s">
        <v>7969</v>
      </c>
    </row>
    <row r="440" spans="2:3" x14ac:dyDescent="0.2">
      <c r="B440" s="329" t="s">
        <v>7938</v>
      </c>
      <c r="C440" s="321" t="s">
        <v>7968</v>
      </c>
    </row>
    <row r="441" spans="2:3" x14ac:dyDescent="0.2">
      <c r="B441" s="329" t="s">
        <v>7945</v>
      </c>
      <c r="C441" s="321" t="s">
        <v>7970</v>
      </c>
    </row>
    <row r="442" spans="2:3" x14ac:dyDescent="0.2">
      <c r="B442" s="329" t="s">
        <v>6323</v>
      </c>
      <c r="C442" s="321" t="s">
        <v>2515</v>
      </c>
    </row>
    <row r="443" spans="2:3" x14ac:dyDescent="0.2">
      <c r="B443" s="329" t="s">
        <v>8782</v>
      </c>
      <c r="C443" s="321" t="s">
        <v>7971</v>
      </c>
    </row>
    <row r="444" spans="2:3" x14ac:dyDescent="0.2">
      <c r="B444" s="329" t="s">
        <v>8782</v>
      </c>
      <c r="C444" s="321" t="s">
        <v>7973</v>
      </c>
    </row>
    <row r="445" spans="2:3" ht="13.5" thickBot="1" x14ac:dyDescent="0.25">
      <c r="B445" s="329" t="s">
        <v>8782</v>
      </c>
      <c r="C445" s="321" t="s">
        <v>2520</v>
      </c>
    </row>
    <row r="446" spans="2:3" ht="15.75" x14ac:dyDescent="0.25">
      <c r="B446" s="754" t="s">
        <v>7811</v>
      </c>
      <c r="C446" s="755"/>
    </row>
    <row r="447" spans="2:3" s="317" customFormat="1" ht="13.5" thickBot="1" x14ac:dyDescent="0.25">
      <c r="B447" s="328" t="s">
        <v>9313</v>
      </c>
      <c r="C447" s="323" t="s">
        <v>9319</v>
      </c>
    </row>
    <row r="448" spans="2:3" x14ac:dyDescent="0.2">
      <c r="B448" s="330">
        <v>1</v>
      </c>
      <c r="C448" s="326" t="s">
        <v>7658</v>
      </c>
    </row>
    <row r="449" spans="2:3" x14ac:dyDescent="0.2">
      <c r="B449" s="330" t="s">
        <v>8782</v>
      </c>
      <c r="C449" s="326" t="s">
        <v>6578</v>
      </c>
    </row>
    <row r="450" spans="2:3" ht="13.5" thickBot="1" x14ac:dyDescent="0.25">
      <c r="B450" s="330" t="s">
        <v>8782</v>
      </c>
      <c r="C450" s="326" t="s">
        <v>6579</v>
      </c>
    </row>
    <row r="451" spans="2:3" ht="15.75" x14ac:dyDescent="0.25">
      <c r="B451" s="754" t="s">
        <v>7045</v>
      </c>
      <c r="C451" s="755"/>
    </row>
    <row r="452" spans="2:3" s="317" customFormat="1" ht="13.5" thickBot="1" x14ac:dyDescent="0.25">
      <c r="B452" s="328" t="s">
        <v>9313</v>
      </c>
      <c r="C452" s="323" t="s">
        <v>9319</v>
      </c>
    </row>
    <row r="453" spans="2:3" x14ac:dyDescent="0.2">
      <c r="B453" s="329">
        <v>0.45</v>
      </c>
      <c r="C453" s="321" t="s">
        <v>478</v>
      </c>
    </row>
    <row r="454" spans="2:3" x14ac:dyDescent="0.2">
      <c r="B454" s="329">
        <v>0.25</v>
      </c>
      <c r="C454" s="321" t="s">
        <v>479</v>
      </c>
    </row>
    <row r="455" spans="2:3" x14ac:dyDescent="0.2">
      <c r="B455" s="329">
        <v>0.15</v>
      </c>
      <c r="C455" s="321" t="s">
        <v>480</v>
      </c>
    </row>
    <row r="456" spans="2:3" x14ac:dyDescent="0.2">
      <c r="B456" s="329">
        <v>0.15</v>
      </c>
      <c r="C456" s="321" t="s">
        <v>481</v>
      </c>
    </row>
    <row r="457" spans="2:3" x14ac:dyDescent="0.2">
      <c r="B457" s="527" t="s">
        <v>8782</v>
      </c>
      <c r="C457" s="321" t="s">
        <v>8699</v>
      </c>
    </row>
    <row r="458" spans="2:3" x14ac:dyDescent="0.2">
      <c r="B458" s="527" t="s">
        <v>8782</v>
      </c>
      <c r="C458" s="321" t="s">
        <v>7640</v>
      </c>
    </row>
    <row r="459" spans="2:3" x14ac:dyDescent="0.2">
      <c r="B459" s="329">
        <v>0.3</v>
      </c>
      <c r="C459" s="321" t="s">
        <v>7049</v>
      </c>
    </row>
    <row r="460" spans="2:3" x14ac:dyDescent="0.2">
      <c r="B460" s="329">
        <v>0.22</v>
      </c>
      <c r="C460" s="321" t="s">
        <v>7050</v>
      </c>
    </row>
    <row r="461" spans="2:3" x14ac:dyDescent="0.2">
      <c r="B461" s="329">
        <v>0.21</v>
      </c>
      <c r="C461" s="321" t="s">
        <v>7051</v>
      </c>
    </row>
    <row r="462" spans="2:3" x14ac:dyDescent="0.2">
      <c r="B462" s="329">
        <v>0.08</v>
      </c>
      <c r="C462" s="321" t="s">
        <v>8696</v>
      </c>
    </row>
    <row r="463" spans="2:3" x14ac:dyDescent="0.2">
      <c r="B463" s="329">
        <v>0.03</v>
      </c>
      <c r="C463" s="321" t="s">
        <v>8697</v>
      </c>
    </row>
    <row r="464" spans="2:3" x14ac:dyDescent="0.2">
      <c r="B464" s="329">
        <v>0.01</v>
      </c>
      <c r="C464" s="321" t="s">
        <v>8698</v>
      </c>
    </row>
    <row r="465" spans="2:3" x14ac:dyDescent="0.2">
      <c r="B465" s="329">
        <v>0.05</v>
      </c>
      <c r="C465" s="321" t="s">
        <v>7052</v>
      </c>
    </row>
    <row r="466" spans="2:3" x14ac:dyDescent="0.2">
      <c r="B466" s="329">
        <v>0.02</v>
      </c>
      <c r="C466" s="321" t="s">
        <v>7053</v>
      </c>
    </row>
    <row r="467" spans="2:3" x14ac:dyDescent="0.2">
      <c r="B467" s="329">
        <v>0.01</v>
      </c>
      <c r="C467" s="321" t="s">
        <v>7054</v>
      </c>
    </row>
    <row r="468" spans="2:3" x14ac:dyDescent="0.2">
      <c r="B468" s="329">
        <v>0.01</v>
      </c>
      <c r="C468" s="321" t="s">
        <v>7055</v>
      </c>
    </row>
    <row r="469" spans="2:3" x14ac:dyDescent="0.2">
      <c r="B469" s="329">
        <v>0.01</v>
      </c>
      <c r="C469" s="321" t="s">
        <v>7056</v>
      </c>
    </row>
    <row r="470" spans="2:3" x14ac:dyDescent="0.2">
      <c r="B470" s="329">
        <v>0.01</v>
      </c>
      <c r="C470" s="321" t="s">
        <v>7058</v>
      </c>
    </row>
    <row r="471" spans="2:3" x14ac:dyDescent="0.2">
      <c r="B471" s="329">
        <v>0.01</v>
      </c>
      <c r="C471" s="321" t="s">
        <v>7057</v>
      </c>
    </row>
    <row r="472" spans="2:3" x14ac:dyDescent="0.2">
      <c r="B472" s="329">
        <v>0.01</v>
      </c>
      <c r="C472" s="321" t="s">
        <v>7059</v>
      </c>
    </row>
    <row r="473" spans="2:3" x14ac:dyDescent="0.2">
      <c r="B473" s="329">
        <v>0.01</v>
      </c>
      <c r="C473" s="321" t="s">
        <v>7060</v>
      </c>
    </row>
    <row r="474" spans="2:3" ht="13.5" thickBot="1" x14ac:dyDescent="0.25">
      <c r="B474" s="329">
        <v>0.01</v>
      </c>
      <c r="C474" s="321" t="s">
        <v>7061</v>
      </c>
    </row>
    <row r="475" spans="2:3" ht="15.75" x14ac:dyDescent="0.25">
      <c r="B475" s="754" t="s">
        <v>461</v>
      </c>
      <c r="C475" s="755"/>
    </row>
    <row r="476" spans="2:3" s="317" customFormat="1" ht="13.5" thickBot="1" x14ac:dyDescent="0.25">
      <c r="B476" s="328" t="s">
        <v>9313</v>
      </c>
      <c r="C476" s="323" t="s">
        <v>9319</v>
      </c>
    </row>
    <row r="477" spans="2:3" x14ac:dyDescent="0.2">
      <c r="B477" s="330" t="s">
        <v>477</v>
      </c>
      <c r="C477" s="326" t="s">
        <v>484</v>
      </c>
    </row>
    <row r="478" spans="2:3" x14ac:dyDescent="0.2">
      <c r="B478" s="330" t="s">
        <v>482</v>
      </c>
      <c r="C478" s="326" t="s">
        <v>485</v>
      </c>
    </row>
    <row r="479" spans="2:3" x14ac:dyDescent="0.2">
      <c r="B479" s="330" t="s">
        <v>487</v>
      </c>
      <c r="C479" s="326" t="s">
        <v>483</v>
      </c>
    </row>
    <row r="480" spans="2:3" x14ac:dyDescent="0.2">
      <c r="B480" s="330" t="s">
        <v>8782</v>
      </c>
      <c r="C480" s="326" t="s">
        <v>489</v>
      </c>
    </row>
    <row r="481" spans="2:3" x14ac:dyDescent="0.2">
      <c r="B481" s="330" t="s">
        <v>486</v>
      </c>
      <c r="C481" s="326" t="s">
        <v>488</v>
      </c>
    </row>
    <row r="482" spans="2:3" ht="13.5" thickBot="1" x14ac:dyDescent="0.25">
      <c r="B482" s="330" t="s">
        <v>8782</v>
      </c>
      <c r="C482" s="326" t="s">
        <v>490</v>
      </c>
    </row>
    <row r="483" spans="2:3" ht="15.75" x14ac:dyDescent="0.25">
      <c r="B483" s="754" t="s">
        <v>10382</v>
      </c>
      <c r="C483" s="755"/>
    </row>
    <row r="484" spans="2:3" s="317" customFormat="1" ht="13.5" thickBot="1" x14ac:dyDescent="0.25">
      <c r="B484" s="328" t="s">
        <v>9313</v>
      </c>
      <c r="C484" s="323" t="s">
        <v>9319</v>
      </c>
    </row>
    <row r="485" spans="2:3" x14ac:dyDescent="0.2">
      <c r="B485" s="329" t="s">
        <v>10387</v>
      </c>
      <c r="C485" s="321" t="s">
        <v>10389</v>
      </c>
    </row>
    <row r="486" spans="2:3" x14ac:dyDescent="0.2">
      <c r="B486" s="329" t="s">
        <v>10387</v>
      </c>
      <c r="C486" s="321" t="s">
        <v>10390</v>
      </c>
    </row>
    <row r="487" spans="2:3" x14ac:dyDescent="0.2">
      <c r="B487" s="329" t="s">
        <v>10388</v>
      </c>
      <c r="C487" s="321" t="s">
        <v>9320</v>
      </c>
    </row>
    <row r="488" spans="2:3" ht="13.5" thickBot="1" x14ac:dyDescent="0.25">
      <c r="B488" s="329" t="s">
        <v>10388</v>
      </c>
      <c r="C488" s="321" t="s">
        <v>2515</v>
      </c>
    </row>
    <row r="489" spans="2:3" ht="15.75" x14ac:dyDescent="0.25">
      <c r="B489" s="754" t="s">
        <v>12274</v>
      </c>
      <c r="C489" s="755"/>
    </row>
    <row r="490" spans="2:3" s="317" customFormat="1" ht="13.5" thickBot="1" x14ac:dyDescent="0.25">
      <c r="B490" s="328" t="s">
        <v>9313</v>
      </c>
      <c r="C490" s="323" t="s">
        <v>9319</v>
      </c>
    </row>
    <row r="491" spans="2:3" ht="13.5" thickBot="1" x14ac:dyDescent="0.25">
      <c r="B491" s="330">
        <v>1</v>
      </c>
      <c r="C491" s="529" t="s">
        <v>12292</v>
      </c>
    </row>
    <row r="492" spans="2:3" ht="15.75" x14ac:dyDescent="0.25">
      <c r="B492" s="754" t="s">
        <v>13462</v>
      </c>
      <c r="C492" s="755"/>
    </row>
    <row r="493" spans="2:3" s="317" customFormat="1" ht="13.5" thickBot="1" x14ac:dyDescent="0.25">
      <c r="B493" s="328" t="s">
        <v>9313</v>
      </c>
      <c r="C493" s="323" t="s">
        <v>9319</v>
      </c>
    </row>
    <row r="494" spans="2:3" x14ac:dyDescent="0.2">
      <c r="B494" s="329">
        <v>0.5</v>
      </c>
      <c r="C494" s="528" t="s">
        <v>13502</v>
      </c>
    </row>
    <row r="495" spans="2:3" x14ac:dyDescent="0.2">
      <c r="B495" s="329">
        <v>0.1</v>
      </c>
      <c r="C495" s="528" t="s">
        <v>13497</v>
      </c>
    </row>
    <row r="496" spans="2:3" x14ac:dyDescent="0.2">
      <c r="B496" s="329">
        <v>0.15</v>
      </c>
      <c r="C496" s="528" t="s">
        <v>13503</v>
      </c>
    </row>
    <row r="497" spans="2:3" x14ac:dyDescent="0.2">
      <c r="B497" s="329">
        <v>0.1</v>
      </c>
      <c r="C497" s="528" t="s">
        <v>13498</v>
      </c>
    </row>
    <row r="498" spans="2:3" x14ac:dyDescent="0.2">
      <c r="B498" s="329">
        <v>0.05</v>
      </c>
      <c r="C498" s="528" t="s">
        <v>13500</v>
      </c>
    </row>
    <row r="499" spans="2:3" x14ac:dyDescent="0.2">
      <c r="B499" s="329">
        <v>0.1</v>
      </c>
      <c r="C499" s="528" t="s">
        <v>13499</v>
      </c>
    </row>
    <row r="500" spans="2:3" x14ac:dyDescent="0.2">
      <c r="B500" s="329" t="s">
        <v>8782</v>
      </c>
      <c r="C500" s="528" t="s">
        <v>13501</v>
      </c>
    </row>
    <row r="501" spans="2:3" ht="11.45" customHeight="1" x14ac:dyDescent="0.2">
      <c r="B501" s="339"/>
      <c r="C501" s="340"/>
    </row>
    <row r="502" spans="2:3" ht="13.5" thickBot="1" x14ac:dyDescent="0.25">
      <c r="B502" s="339"/>
      <c r="C502" s="340"/>
    </row>
    <row r="503" spans="2:3" ht="15.75" x14ac:dyDescent="0.25">
      <c r="B503" s="754" t="s">
        <v>4308</v>
      </c>
      <c r="C503" s="756"/>
    </row>
    <row r="504" spans="2:3" ht="13.5" thickBot="1" x14ac:dyDescent="0.25">
      <c r="B504" s="328" t="s">
        <v>9313</v>
      </c>
      <c r="C504" s="323" t="s">
        <v>9319</v>
      </c>
    </row>
    <row r="505" spans="2:3" x14ac:dyDescent="0.2">
      <c r="B505" s="329">
        <v>0.5</v>
      </c>
      <c r="C505" s="321" t="s">
        <v>9330</v>
      </c>
    </row>
    <row r="506" spans="2:3" s="317" customFormat="1" x14ac:dyDescent="0.2">
      <c r="B506" s="329">
        <v>0.25</v>
      </c>
      <c r="C506" s="321" t="s">
        <v>9331</v>
      </c>
    </row>
    <row r="507" spans="2:3" ht="13.5" thickBot="1" x14ac:dyDescent="0.25">
      <c r="B507" s="329">
        <v>0.25</v>
      </c>
      <c r="C507" s="321" t="s">
        <v>9332</v>
      </c>
    </row>
    <row r="508" spans="2:3" ht="15.75" x14ac:dyDescent="0.25">
      <c r="B508" s="754" t="s">
        <v>6024</v>
      </c>
      <c r="C508" s="756"/>
    </row>
    <row r="509" spans="2:3" ht="13.5" thickBot="1" x14ac:dyDescent="0.25">
      <c r="B509" s="328" t="s">
        <v>9313</v>
      </c>
      <c r="C509" s="323" t="s">
        <v>9319</v>
      </c>
    </row>
    <row r="510" spans="2:3" ht="13.5" thickBot="1" x14ac:dyDescent="0.25">
      <c r="B510" s="330">
        <v>1</v>
      </c>
      <c r="C510" s="326" t="s">
        <v>931</v>
      </c>
    </row>
    <row r="511" spans="2:3" ht="15.75" x14ac:dyDescent="0.25">
      <c r="B511" s="754" t="s">
        <v>6028</v>
      </c>
      <c r="C511" s="756"/>
    </row>
    <row r="512" spans="2:3" ht="13.5" thickBot="1" x14ac:dyDescent="0.25">
      <c r="B512" s="328" t="s">
        <v>9313</v>
      </c>
      <c r="C512" s="323" t="s">
        <v>9319</v>
      </c>
    </row>
    <row r="513" spans="2:3" ht="13.5" thickBot="1" x14ac:dyDescent="0.25">
      <c r="B513" s="329">
        <v>1</v>
      </c>
      <c r="C513" s="321" t="s">
        <v>934</v>
      </c>
    </row>
    <row r="514" spans="2:3" ht="15.75" x14ac:dyDescent="0.25">
      <c r="B514" s="754" t="s">
        <v>5941</v>
      </c>
      <c r="C514" s="755"/>
    </row>
    <row r="515" spans="2:3" ht="13.5" thickBot="1" x14ac:dyDescent="0.25">
      <c r="B515" s="328" t="s">
        <v>9313</v>
      </c>
      <c r="C515" s="323" t="s">
        <v>9319</v>
      </c>
    </row>
    <row r="516" spans="2:3" ht="13.5" thickBot="1" x14ac:dyDescent="0.25">
      <c r="B516" s="330">
        <v>1</v>
      </c>
      <c r="C516" s="326" t="s">
        <v>933</v>
      </c>
    </row>
    <row r="517" spans="2:3" ht="15.75" x14ac:dyDescent="0.25">
      <c r="B517" s="754" t="s">
        <v>5944</v>
      </c>
      <c r="C517" s="755"/>
    </row>
    <row r="518" spans="2:3" ht="13.5" thickBot="1" x14ac:dyDescent="0.25">
      <c r="B518" s="328" t="s">
        <v>9313</v>
      </c>
      <c r="C518" s="323" t="s">
        <v>9319</v>
      </c>
    </row>
    <row r="519" spans="2:3" ht="13.5" thickBot="1" x14ac:dyDescent="0.25">
      <c r="B519" s="329">
        <v>1</v>
      </c>
      <c r="C519" s="321" t="s">
        <v>932</v>
      </c>
    </row>
    <row r="520" spans="2:3" ht="15.75" x14ac:dyDescent="0.25">
      <c r="B520" s="754" t="s">
        <v>6715</v>
      </c>
      <c r="C520" s="755"/>
    </row>
    <row r="521" spans="2:3" ht="13.5" thickBot="1" x14ac:dyDescent="0.25">
      <c r="B521" s="328" t="s">
        <v>9313</v>
      </c>
      <c r="C521" s="323" t="s">
        <v>9319</v>
      </c>
    </row>
    <row r="522" spans="2:3" ht="13.5" thickBot="1" x14ac:dyDescent="0.25">
      <c r="B522" s="330" t="s">
        <v>8782</v>
      </c>
      <c r="C522" s="529" t="s">
        <v>9490</v>
      </c>
    </row>
    <row r="523" spans="2:3" ht="15.75" x14ac:dyDescent="0.25">
      <c r="B523" s="754" t="s">
        <v>7704</v>
      </c>
      <c r="C523" s="755"/>
    </row>
    <row r="524" spans="2:3" ht="13.5" thickBot="1" x14ac:dyDescent="0.25">
      <c r="B524" s="328" t="s">
        <v>9313</v>
      </c>
      <c r="C524" s="323" t="s">
        <v>9319</v>
      </c>
    </row>
    <row r="525" spans="2:3" x14ac:dyDescent="0.2">
      <c r="B525" s="329">
        <v>0.42</v>
      </c>
      <c r="C525" s="528" t="s">
        <v>9053</v>
      </c>
    </row>
    <row r="526" spans="2:3" x14ac:dyDescent="0.2">
      <c r="B526" s="329">
        <v>0.28000000000000003</v>
      </c>
      <c r="C526" s="528" t="s">
        <v>9054</v>
      </c>
    </row>
    <row r="527" spans="2:3" s="317" customFormat="1" x14ac:dyDescent="0.2">
      <c r="B527" s="329">
        <v>0.18</v>
      </c>
      <c r="C527" s="528" t="s">
        <v>9055</v>
      </c>
    </row>
    <row r="528" spans="2:3" ht="13.5" thickBot="1" x14ac:dyDescent="0.25">
      <c r="B528" s="527">
        <v>0.12</v>
      </c>
      <c r="C528" s="528" t="s">
        <v>9056</v>
      </c>
    </row>
    <row r="529" spans="2:3" ht="15.75" x14ac:dyDescent="0.25">
      <c r="B529" s="754" t="s">
        <v>9057</v>
      </c>
      <c r="C529" s="755"/>
    </row>
    <row r="530" spans="2:3" ht="13.5" thickBot="1" x14ac:dyDescent="0.25">
      <c r="B530" s="328" t="s">
        <v>9313</v>
      </c>
      <c r="C530" s="323" t="s">
        <v>9319</v>
      </c>
    </row>
    <row r="531" spans="2:3" ht="13.5" thickBot="1" x14ac:dyDescent="0.25">
      <c r="B531" s="330" t="s">
        <v>8782</v>
      </c>
      <c r="C531" s="529" t="s">
        <v>9727</v>
      </c>
    </row>
    <row r="532" spans="2:3" ht="15.75" x14ac:dyDescent="0.25">
      <c r="B532" s="754" t="s">
        <v>9724</v>
      </c>
      <c r="C532" s="755"/>
    </row>
    <row r="533" spans="2:3" ht="13.5" thickBot="1" x14ac:dyDescent="0.25">
      <c r="B533" s="328" t="s">
        <v>9313</v>
      </c>
      <c r="C533" s="323" t="s">
        <v>9319</v>
      </c>
    </row>
    <row r="534" spans="2:3" x14ac:dyDescent="0.2">
      <c r="B534" s="329">
        <v>0.5</v>
      </c>
      <c r="C534" s="528" t="s">
        <v>9725</v>
      </c>
    </row>
    <row r="535" spans="2:3" ht="13.5" thickBot="1" x14ac:dyDescent="0.25">
      <c r="B535" s="329">
        <v>0.5</v>
      </c>
      <c r="C535" s="528" t="s">
        <v>9726</v>
      </c>
    </row>
    <row r="536" spans="2:3" ht="15.75" x14ac:dyDescent="0.25">
      <c r="B536" s="754" t="s">
        <v>9009</v>
      </c>
      <c r="C536" s="755"/>
    </row>
    <row r="537" spans="2:3" s="317" customFormat="1" ht="13.5" thickBot="1" x14ac:dyDescent="0.25">
      <c r="B537" s="328" t="s">
        <v>9313</v>
      </c>
      <c r="C537" s="323" t="s">
        <v>9319</v>
      </c>
    </row>
    <row r="538" spans="2:3" x14ac:dyDescent="0.2">
      <c r="B538" s="330">
        <v>0.6</v>
      </c>
      <c r="C538" s="326" t="s">
        <v>9012</v>
      </c>
    </row>
    <row r="539" spans="2:3" x14ac:dyDescent="0.2">
      <c r="B539" s="330">
        <v>0.25</v>
      </c>
      <c r="C539" s="326" t="s">
        <v>9013</v>
      </c>
    </row>
    <row r="540" spans="2:3" x14ac:dyDescent="0.2">
      <c r="B540" s="330">
        <v>0.1</v>
      </c>
      <c r="C540" s="326" t="s">
        <v>9014</v>
      </c>
    </row>
    <row r="541" spans="2:3" ht="13.5" thickBot="1" x14ac:dyDescent="0.25">
      <c r="B541" s="330">
        <v>0.05</v>
      </c>
      <c r="C541" s="326" t="s">
        <v>9015</v>
      </c>
    </row>
    <row r="542" spans="2:3" ht="15.75" x14ac:dyDescent="0.25">
      <c r="B542" s="754" t="s">
        <v>1591</v>
      </c>
      <c r="C542" s="755"/>
    </row>
    <row r="543" spans="2:3" ht="13.5" thickBot="1" x14ac:dyDescent="0.25">
      <c r="B543" s="328" t="s">
        <v>9313</v>
      </c>
      <c r="C543" s="323" t="s">
        <v>9319</v>
      </c>
    </row>
    <row r="544" spans="2:3" x14ac:dyDescent="0.2">
      <c r="B544" s="329">
        <v>0.5</v>
      </c>
      <c r="C544" s="528" t="s">
        <v>9012</v>
      </c>
    </row>
    <row r="545" spans="2:3" x14ac:dyDescent="0.2">
      <c r="B545" s="329">
        <v>0.25</v>
      </c>
      <c r="C545" s="528" t="s">
        <v>9472</v>
      </c>
    </row>
    <row r="546" spans="2:3" ht="13.5" thickBot="1" x14ac:dyDescent="0.25">
      <c r="B546" s="329">
        <v>0.25</v>
      </c>
      <c r="C546" s="528" t="s">
        <v>7978</v>
      </c>
    </row>
    <row r="547" spans="2:3" ht="15.75" x14ac:dyDescent="0.25">
      <c r="B547" s="754" t="s">
        <v>9488</v>
      </c>
      <c r="C547" s="755"/>
    </row>
    <row r="548" spans="2:3" s="317" customFormat="1" ht="13.5" thickBot="1" x14ac:dyDescent="0.25">
      <c r="B548" s="328" t="s">
        <v>9313</v>
      </c>
      <c r="C548" s="323" t="s">
        <v>9319</v>
      </c>
    </row>
    <row r="549" spans="2:3" ht="13.5" thickBot="1" x14ac:dyDescent="0.25">
      <c r="B549" s="330">
        <v>1</v>
      </c>
      <c r="C549" s="529" t="s">
        <v>9491</v>
      </c>
    </row>
    <row r="550" spans="2:3" ht="15.75" x14ac:dyDescent="0.25">
      <c r="B550" s="754" t="s">
        <v>8997</v>
      </c>
      <c r="C550" s="755"/>
    </row>
    <row r="551" spans="2:3" ht="13.5" thickBot="1" x14ac:dyDescent="0.25">
      <c r="B551" s="328" t="s">
        <v>9313</v>
      </c>
      <c r="C551" s="323" t="s">
        <v>9319</v>
      </c>
    </row>
    <row r="552" spans="2:3" ht="13.5" thickBot="1" x14ac:dyDescent="0.25">
      <c r="B552" s="329">
        <v>1</v>
      </c>
      <c r="C552" s="528" t="s">
        <v>8998</v>
      </c>
    </row>
    <row r="553" spans="2:3" ht="15.75" x14ac:dyDescent="0.25">
      <c r="B553" s="754" t="s">
        <v>763</v>
      </c>
      <c r="C553" s="755"/>
    </row>
    <row r="554" spans="2:3" s="317" customFormat="1" ht="13.5" thickBot="1" x14ac:dyDescent="0.25">
      <c r="B554" s="328" t="s">
        <v>9313</v>
      </c>
      <c r="C554" s="323" t="s">
        <v>9319</v>
      </c>
    </row>
    <row r="555" spans="2:3" x14ac:dyDescent="0.2">
      <c r="B555" s="330">
        <v>0.13</v>
      </c>
      <c r="C555" s="529" t="s">
        <v>7033</v>
      </c>
    </row>
    <row r="556" spans="2:3" x14ac:dyDescent="0.2">
      <c r="B556" s="330">
        <v>0.13</v>
      </c>
      <c r="C556" s="529" t="s">
        <v>7030</v>
      </c>
    </row>
    <row r="557" spans="2:3" x14ac:dyDescent="0.2">
      <c r="B557" s="330">
        <v>0.13</v>
      </c>
      <c r="C557" s="529" t="s">
        <v>7031</v>
      </c>
    </row>
    <row r="558" spans="2:3" x14ac:dyDescent="0.2">
      <c r="B558" s="330">
        <v>0.13</v>
      </c>
      <c r="C558" s="529" t="s">
        <v>7032</v>
      </c>
    </row>
    <row r="559" spans="2:3" x14ac:dyDescent="0.2">
      <c r="B559" s="330">
        <v>0.12</v>
      </c>
      <c r="C559" s="529" t="s">
        <v>7034</v>
      </c>
    </row>
    <row r="560" spans="2:3" x14ac:dyDescent="0.2">
      <c r="B560" s="330">
        <v>0.12</v>
      </c>
      <c r="C560" s="529" t="s">
        <v>7035</v>
      </c>
    </row>
    <row r="561" spans="2:3" x14ac:dyDescent="0.2">
      <c r="B561" s="330">
        <v>0.12</v>
      </c>
      <c r="C561" s="529" t="s">
        <v>7036</v>
      </c>
    </row>
    <row r="562" spans="2:3" ht="13.5" thickBot="1" x14ac:dyDescent="0.25">
      <c r="B562" s="330">
        <v>0.12</v>
      </c>
      <c r="C562" s="326" t="s">
        <v>9012</v>
      </c>
    </row>
    <row r="563" spans="2:3" ht="15.75" x14ac:dyDescent="0.25">
      <c r="B563" s="754" t="s">
        <v>728</v>
      </c>
      <c r="C563" s="755"/>
    </row>
    <row r="564" spans="2:3" ht="13.5" thickBot="1" x14ac:dyDescent="0.25">
      <c r="B564" s="328" t="s">
        <v>9313</v>
      </c>
      <c r="C564" s="323" t="s">
        <v>9319</v>
      </c>
    </row>
    <row r="565" spans="2:3" ht="13.5" thickBot="1" x14ac:dyDescent="0.25">
      <c r="B565" s="329">
        <v>1</v>
      </c>
      <c r="C565" s="528" t="s">
        <v>733</v>
      </c>
    </row>
    <row r="566" spans="2:3" ht="15.75" x14ac:dyDescent="0.25">
      <c r="B566" s="754" t="s">
        <v>729</v>
      </c>
      <c r="C566" s="755"/>
    </row>
    <row r="567" spans="2:3" s="317" customFormat="1" ht="13.5" thickBot="1" x14ac:dyDescent="0.25">
      <c r="B567" s="328" t="s">
        <v>9313</v>
      </c>
      <c r="C567" s="323" t="s">
        <v>9319</v>
      </c>
    </row>
    <row r="568" spans="2:3" ht="13.5" thickBot="1" x14ac:dyDescent="0.25">
      <c r="B568" s="330">
        <v>1</v>
      </c>
      <c r="C568" s="529" t="s">
        <v>9922</v>
      </c>
    </row>
    <row r="569" spans="2:3" ht="15.75" x14ac:dyDescent="0.25">
      <c r="B569" s="754" t="s">
        <v>730</v>
      </c>
      <c r="C569" s="755"/>
    </row>
    <row r="570" spans="2:3" ht="13.5" thickBot="1" x14ac:dyDescent="0.25">
      <c r="B570" s="328" t="s">
        <v>9313</v>
      </c>
      <c r="C570" s="323" t="s">
        <v>9319</v>
      </c>
    </row>
    <row r="571" spans="2:3" ht="13.5" thickBot="1" x14ac:dyDescent="0.25">
      <c r="B571" s="329">
        <v>1</v>
      </c>
      <c r="C571" s="528" t="s">
        <v>9921</v>
      </c>
    </row>
    <row r="572" spans="2:3" ht="15.75" x14ac:dyDescent="0.25">
      <c r="B572" s="754" t="s">
        <v>9934</v>
      </c>
      <c r="C572" s="755"/>
    </row>
    <row r="573" spans="2:3" s="317" customFormat="1" ht="13.5" thickBot="1" x14ac:dyDescent="0.25">
      <c r="B573" s="328" t="s">
        <v>9313</v>
      </c>
      <c r="C573" s="323" t="s">
        <v>9319</v>
      </c>
    </row>
    <row r="574" spans="2:3" ht="13.5" thickBot="1" x14ac:dyDescent="0.25">
      <c r="B574" s="330">
        <v>1</v>
      </c>
      <c r="C574" s="529" t="s">
        <v>9942</v>
      </c>
    </row>
    <row r="575" spans="2:3" ht="15.75" x14ac:dyDescent="0.25">
      <c r="B575" s="754" t="s">
        <v>9935</v>
      </c>
      <c r="C575" s="755"/>
    </row>
    <row r="576" spans="2:3" ht="13.5" thickBot="1" x14ac:dyDescent="0.25">
      <c r="B576" s="328" t="s">
        <v>9313</v>
      </c>
      <c r="C576" s="323" t="s">
        <v>9319</v>
      </c>
    </row>
    <row r="577" spans="2:3" ht="13.5" thickBot="1" x14ac:dyDescent="0.25">
      <c r="B577" s="329">
        <v>1</v>
      </c>
      <c r="C577" s="528" t="s">
        <v>5918</v>
      </c>
    </row>
    <row r="578" spans="2:3" ht="15.75" x14ac:dyDescent="0.25">
      <c r="B578" s="754" t="s">
        <v>9936</v>
      </c>
      <c r="C578" s="755"/>
    </row>
    <row r="579" spans="2:3" s="317" customFormat="1" ht="13.5" thickBot="1" x14ac:dyDescent="0.25">
      <c r="B579" s="328" t="s">
        <v>9313</v>
      </c>
      <c r="C579" s="323" t="s">
        <v>9319</v>
      </c>
    </row>
    <row r="580" spans="2:3" ht="13.5" thickBot="1" x14ac:dyDescent="0.25">
      <c r="B580" s="330">
        <v>1</v>
      </c>
      <c r="C580" s="529" t="s">
        <v>9943</v>
      </c>
    </row>
    <row r="581" spans="2:3" ht="15.75" x14ac:dyDescent="0.25">
      <c r="B581" s="754" t="s">
        <v>9937</v>
      </c>
      <c r="C581" s="755"/>
    </row>
    <row r="582" spans="2:3" ht="13.5" thickBot="1" x14ac:dyDescent="0.25">
      <c r="B582" s="328" t="s">
        <v>9313</v>
      </c>
      <c r="C582" s="323" t="s">
        <v>9319</v>
      </c>
    </row>
    <row r="583" spans="2:3" ht="13.5" thickBot="1" x14ac:dyDescent="0.25">
      <c r="B583" s="329">
        <v>1</v>
      </c>
      <c r="C583" s="528" t="s">
        <v>9940</v>
      </c>
    </row>
    <row r="584" spans="2:3" ht="15.75" x14ac:dyDescent="0.25">
      <c r="B584" s="754" t="s">
        <v>9938</v>
      </c>
      <c r="C584" s="755"/>
    </row>
    <row r="585" spans="2:3" s="317" customFormat="1" ht="13.5" thickBot="1" x14ac:dyDescent="0.25">
      <c r="B585" s="328" t="s">
        <v>9313</v>
      </c>
      <c r="C585" s="323" t="s">
        <v>9319</v>
      </c>
    </row>
    <row r="586" spans="2:3" ht="13.5" thickBot="1" x14ac:dyDescent="0.25">
      <c r="B586" s="330">
        <v>1</v>
      </c>
      <c r="C586" s="529" t="s">
        <v>9941</v>
      </c>
    </row>
    <row r="587" spans="2:3" ht="15.75" x14ac:dyDescent="0.25">
      <c r="B587" s="754" t="s">
        <v>9968</v>
      </c>
      <c r="C587" s="755"/>
    </row>
    <row r="588" spans="2:3" ht="13.5" thickBot="1" x14ac:dyDescent="0.25">
      <c r="B588" s="328" t="s">
        <v>9313</v>
      </c>
      <c r="C588" s="323" t="s">
        <v>9319</v>
      </c>
    </row>
    <row r="589" spans="2:3" x14ac:dyDescent="0.2">
      <c r="B589" s="329">
        <v>0.52</v>
      </c>
      <c r="C589" s="528" t="s">
        <v>9012</v>
      </c>
    </row>
    <row r="590" spans="2:3" x14ac:dyDescent="0.2">
      <c r="B590" s="329">
        <v>0.16</v>
      </c>
      <c r="C590" s="528" t="s">
        <v>2650</v>
      </c>
    </row>
    <row r="591" spans="2:3" s="317" customFormat="1" x14ac:dyDescent="0.2">
      <c r="B591" s="329">
        <v>0.16</v>
      </c>
      <c r="C591" s="528" t="s">
        <v>7604</v>
      </c>
    </row>
    <row r="592" spans="2:3" ht="13.5" thickBot="1" x14ac:dyDescent="0.25">
      <c r="B592" s="527">
        <v>0.16</v>
      </c>
      <c r="C592" s="528" t="s">
        <v>9976</v>
      </c>
    </row>
    <row r="593" spans="2:3" ht="15.75" x14ac:dyDescent="0.25">
      <c r="B593" s="754" t="s">
        <v>124</v>
      </c>
      <c r="C593" s="755"/>
    </row>
    <row r="594" spans="2:3" s="317" customFormat="1" ht="13.5" thickBot="1" x14ac:dyDescent="0.25">
      <c r="B594" s="328" t="s">
        <v>9313</v>
      </c>
      <c r="C594" s="323" t="s">
        <v>9319</v>
      </c>
    </row>
    <row r="595" spans="2:3" x14ac:dyDescent="0.2">
      <c r="B595" s="594">
        <v>0.25</v>
      </c>
      <c r="C595" s="529" t="s">
        <v>9012</v>
      </c>
    </row>
    <row r="596" spans="2:3" x14ac:dyDescent="0.2">
      <c r="B596" s="330">
        <v>0.25</v>
      </c>
      <c r="C596" s="529" t="s">
        <v>131</v>
      </c>
    </row>
    <row r="597" spans="2:3" x14ac:dyDescent="0.2">
      <c r="B597" s="330">
        <v>0.25</v>
      </c>
      <c r="C597" s="529" t="s">
        <v>5930</v>
      </c>
    </row>
    <row r="598" spans="2:3" ht="13.5" thickBot="1" x14ac:dyDescent="0.25">
      <c r="B598" s="330">
        <v>0.25</v>
      </c>
      <c r="C598" s="529" t="s">
        <v>132</v>
      </c>
    </row>
    <row r="599" spans="2:3" ht="15.75" x14ac:dyDescent="0.25">
      <c r="B599" s="754" t="s">
        <v>291</v>
      </c>
      <c r="C599" s="755"/>
    </row>
    <row r="600" spans="2:3" ht="13.5" thickBot="1" x14ac:dyDescent="0.25">
      <c r="B600" s="328" t="s">
        <v>9313</v>
      </c>
      <c r="C600" s="323" t="s">
        <v>9319</v>
      </c>
    </row>
    <row r="601" spans="2:3" x14ac:dyDescent="0.2">
      <c r="B601" s="329" t="s">
        <v>10387</v>
      </c>
      <c r="C601" s="528" t="s">
        <v>294</v>
      </c>
    </row>
    <row r="602" spans="2:3" x14ac:dyDescent="0.2">
      <c r="B602" s="329" t="s">
        <v>10387</v>
      </c>
      <c r="C602" s="528" t="s">
        <v>293</v>
      </c>
    </row>
    <row r="603" spans="2:3" s="317" customFormat="1" x14ac:dyDescent="0.2">
      <c r="B603" s="329" t="s">
        <v>10349</v>
      </c>
      <c r="C603" s="528" t="s">
        <v>292</v>
      </c>
    </row>
    <row r="604" spans="2:3" s="317" customFormat="1" x14ac:dyDescent="0.2">
      <c r="B604" s="329" t="s">
        <v>10349</v>
      </c>
      <c r="C604" s="528" t="s">
        <v>296</v>
      </c>
    </row>
    <row r="605" spans="2:3" x14ac:dyDescent="0.2">
      <c r="B605" s="527" t="s">
        <v>10349</v>
      </c>
      <c r="C605" s="528" t="s">
        <v>295</v>
      </c>
    </row>
    <row r="606" spans="2:3" ht="13.5" thickBot="1" x14ac:dyDescent="0.25">
      <c r="B606" s="527" t="s">
        <v>10349</v>
      </c>
      <c r="C606" s="528" t="s">
        <v>297</v>
      </c>
    </row>
    <row r="607" spans="2:3" ht="15.75" x14ac:dyDescent="0.25">
      <c r="B607" s="754" t="s">
        <v>299</v>
      </c>
      <c r="C607" s="755"/>
    </row>
    <row r="608" spans="2:3" s="317" customFormat="1" ht="13.5" thickBot="1" x14ac:dyDescent="0.25">
      <c r="B608" s="328" t="s">
        <v>9313</v>
      </c>
      <c r="C608" s="323" t="s">
        <v>9319</v>
      </c>
    </row>
    <row r="609" spans="2:3" x14ac:dyDescent="0.2">
      <c r="B609" s="594" t="s">
        <v>10350</v>
      </c>
      <c r="C609" s="529" t="s">
        <v>303</v>
      </c>
    </row>
    <row r="610" spans="2:3" x14ac:dyDescent="0.2">
      <c r="B610" s="330" t="s">
        <v>10350</v>
      </c>
      <c r="C610" s="529" t="s">
        <v>304</v>
      </c>
    </row>
    <row r="611" spans="2:3" x14ac:dyDescent="0.2">
      <c r="B611" s="330" t="s">
        <v>10351</v>
      </c>
      <c r="C611" s="529" t="s">
        <v>305</v>
      </c>
    </row>
    <row r="612" spans="2:3" x14ac:dyDescent="0.2">
      <c r="B612" s="330" t="s">
        <v>10351</v>
      </c>
      <c r="C612" s="529" t="s">
        <v>306</v>
      </c>
    </row>
    <row r="613" spans="2:3" ht="13.5" thickBot="1" x14ac:dyDescent="0.25">
      <c r="B613" s="330" t="s">
        <v>10351</v>
      </c>
      <c r="C613" s="529" t="s">
        <v>307</v>
      </c>
    </row>
    <row r="614" spans="2:3" ht="15.75" x14ac:dyDescent="0.25">
      <c r="B614" s="754" t="s">
        <v>300</v>
      </c>
      <c r="C614" s="755"/>
    </row>
    <row r="615" spans="2:3" ht="13.5" thickBot="1" x14ac:dyDescent="0.25">
      <c r="B615" s="328" t="s">
        <v>9313</v>
      </c>
      <c r="C615" s="323" t="s">
        <v>9319</v>
      </c>
    </row>
    <row r="616" spans="2:3" ht="13.5" thickBot="1" x14ac:dyDescent="0.25">
      <c r="B616" s="329">
        <v>1</v>
      </c>
      <c r="C616" s="528" t="s">
        <v>10302</v>
      </c>
    </row>
    <row r="617" spans="2:3" ht="15.75" x14ac:dyDescent="0.25">
      <c r="B617" s="754" t="s">
        <v>81</v>
      </c>
      <c r="C617" s="755"/>
    </row>
    <row r="618" spans="2:3" s="317" customFormat="1" ht="13.5" thickBot="1" x14ac:dyDescent="0.25">
      <c r="B618" s="328" t="s">
        <v>9313</v>
      </c>
      <c r="C618" s="323" t="s">
        <v>9319</v>
      </c>
    </row>
    <row r="619" spans="2:3" ht="13.5" thickBot="1" x14ac:dyDescent="0.25">
      <c r="B619" s="594">
        <v>1</v>
      </c>
      <c r="C619" s="529" t="s">
        <v>86</v>
      </c>
    </row>
    <row r="620" spans="2:3" ht="15.75" x14ac:dyDescent="0.25">
      <c r="B620" s="754" t="s">
        <v>92</v>
      </c>
      <c r="C620" s="755"/>
    </row>
    <row r="621" spans="2:3" ht="13.5" thickBot="1" x14ac:dyDescent="0.25">
      <c r="B621" s="328" t="s">
        <v>9313</v>
      </c>
      <c r="C621" s="323" t="s">
        <v>9319</v>
      </c>
    </row>
    <row r="622" spans="2:3" x14ac:dyDescent="0.2">
      <c r="B622" s="329">
        <v>0.6</v>
      </c>
      <c r="C622" s="528" t="s">
        <v>10458</v>
      </c>
    </row>
    <row r="623" spans="2:3" x14ac:dyDescent="0.2">
      <c r="B623" s="329">
        <v>0.4</v>
      </c>
      <c r="C623" s="528" t="s">
        <v>10459</v>
      </c>
    </row>
    <row r="624" spans="2:3" ht="13.5" thickBot="1" x14ac:dyDescent="0.25">
      <c r="B624" s="527" t="s">
        <v>8782</v>
      </c>
      <c r="C624" s="528" t="s">
        <v>10475</v>
      </c>
    </row>
    <row r="625" spans="2:3" ht="15.75" x14ac:dyDescent="0.25">
      <c r="B625" s="754" t="s">
        <v>10890</v>
      </c>
      <c r="C625" s="755"/>
    </row>
    <row r="626" spans="2:3" s="317" customFormat="1" ht="13.5" thickBot="1" x14ac:dyDescent="0.25">
      <c r="B626" s="328" t="s">
        <v>9313</v>
      </c>
      <c r="C626" s="323" t="s">
        <v>9319</v>
      </c>
    </row>
    <row r="627" spans="2:3" x14ac:dyDescent="0.2">
      <c r="B627" s="594">
        <v>0.25</v>
      </c>
      <c r="C627" s="529" t="s">
        <v>7604</v>
      </c>
    </row>
    <row r="628" spans="2:3" x14ac:dyDescent="0.2">
      <c r="B628" s="594">
        <v>0.25</v>
      </c>
      <c r="C628" s="529" t="s">
        <v>10964</v>
      </c>
    </row>
    <row r="629" spans="2:3" x14ac:dyDescent="0.2">
      <c r="B629" s="330">
        <v>0.25</v>
      </c>
      <c r="C629" s="529" t="s">
        <v>10891</v>
      </c>
    </row>
    <row r="630" spans="2:3" ht="13.5" thickBot="1" x14ac:dyDescent="0.25">
      <c r="B630" s="330">
        <v>0.25</v>
      </c>
      <c r="C630" s="529" t="s">
        <v>10965</v>
      </c>
    </row>
    <row r="631" spans="2:3" ht="15.75" x14ac:dyDescent="0.25">
      <c r="B631" s="754" t="s">
        <v>10942</v>
      </c>
      <c r="C631" s="755"/>
    </row>
    <row r="632" spans="2:3" ht="13.5" thickBot="1" x14ac:dyDescent="0.25">
      <c r="B632" s="328" t="s">
        <v>9313</v>
      </c>
      <c r="C632" s="323" t="s">
        <v>9319</v>
      </c>
    </row>
    <row r="633" spans="2:3" x14ac:dyDescent="0.2">
      <c r="B633" s="329">
        <v>0.25</v>
      </c>
      <c r="C633" s="528" t="s">
        <v>7604</v>
      </c>
    </row>
    <row r="634" spans="2:3" x14ac:dyDescent="0.2">
      <c r="B634" s="329">
        <v>0.25</v>
      </c>
      <c r="C634" s="528" t="s">
        <v>8191</v>
      </c>
    </row>
    <row r="635" spans="2:3" x14ac:dyDescent="0.2">
      <c r="B635" s="329">
        <v>0.25</v>
      </c>
      <c r="C635" s="528" t="s">
        <v>9472</v>
      </c>
    </row>
    <row r="636" spans="2:3" ht="13.5" thickBot="1" x14ac:dyDescent="0.25">
      <c r="B636" s="527">
        <v>0.25</v>
      </c>
      <c r="C636" s="528" t="s">
        <v>7998</v>
      </c>
    </row>
    <row r="637" spans="2:3" ht="15.75" x14ac:dyDescent="0.25">
      <c r="B637" s="754" t="s">
        <v>10944</v>
      </c>
      <c r="C637" s="755"/>
    </row>
    <row r="638" spans="2:3" s="317" customFormat="1" ht="13.5" thickBot="1" x14ac:dyDescent="0.25">
      <c r="B638" s="328" t="s">
        <v>9313</v>
      </c>
      <c r="C638" s="323" t="s">
        <v>9319</v>
      </c>
    </row>
    <row r="639" spans="2:3" ht="13.5" thickBot="1" x14ac:dyDescent="0.25">
      <c r="B639" s="594">
        <v>1</v>
      </c>
      <c r="C639" s="529" t="s">
        <v>10963</v>
      </c>
    </row>
    <row r="640" spans="2:3" ht="15.75" x14ac:dyDescent="0.25">
      <c r="B640" s="754" t="s">
        <v>10953</v>
      </c>
      <c r="C640" s="755"/>
    </row>
    <row r="641" spans="2:5" ht="13.5" thickBot="1" x14ac:dyDescent="0.25">
      <c r="B641" s="328" t="s">
        <v>9313</v>
      </c>
      <c r="C641" s="323" t="s">
        <v>9319</v>
      </c>
    </row>
    <row r="642" spans="2:5" ht="13.5" thickBot="1" x14ac:dyDescent="0.25">
      <c r="B642" s="329">
        <v>1</v>
      </c>
      <c r="C642" s="528" t="s">
        <v>10962</v>
      </c>
    </row>
    <row r="643" spans="2:5" ht="15.75" x14ac:dyDescent="0.25">
      <c r="B643" s="754" t="s">
        <v>11220</v>
      </c>
      <c r="C643" s="755"/>
    </row>
    <row r="644" spans="2:5" s="317" customFormat="1" ht="13.5" thickBot="1" x14ac:dyDescent="0.25">
      <c r="B644" s="328" t="s">
        <v>9313</v>
      </c>
      <c r="C644" s="323" t="s">
        <v>9319</v>
      </c>
    </row>
    <row r="645" spans="2:5" x14ac:dyDescent="0.2">
      <c r="B645" s="594">
        <v>0.48</v>
      </c>
      <c r="C645" s="529" t="s">
        <v>2650</v>
      </c>
    </row>
    <row r="646" spans="2:5" x14ac:dyDescent="0.2">
      <c r="B646" s="594">
        <v>0.47</v>
      </c>
      <c r="C646" s="529" t="s">
        <v>8191</v>
      </c>
    </row>
    <row r="647" spans="2:5" x14ac:dyDescent="0.2">
      <c r="B647" s="330">
        <v>0.03</v>
      </c>
      <c r="C647" s="529" t="s">
        <v>11221</v>
      </c>
    </row>
    <row r="648" spans="2:5" ht="13.5" thickBot="1" x14ac:dyDescent="0.25">
      <c r="B648" s="330">
        <v>0.02</v>
      </c>
      <c r="C648" s="529" t="s">
        <v>11222</v>
      </c>
    </row>
    <row r="649" spans="2:5" ht="15.75" x14ac:dyDescent="0.25">
      <c r="B649" s="754" t="s">
        <v>11295</v>
      </c>
      <c r="C649" s="755"/>
    </row>
    <row r="650" spans="2:5" ht="13.5" thickBot="1" x14ac:dyDescent="0.25">
      <c r="B650" s="328" t="s">
        <v>9313</v>
      </c>
      <c r="C650" s="323" t="s">
        <v>9319</v>
      </c>
      <c r="D650" s="601"/>
      <c r="E650" s="408"/>
    </row>
    <row r="651" spans="2:5" x14ac:dyDescent="0.2">
      <c r="B651" s="329">
        <v>0.28999999999999998</v>
      </c>
      <c r="C651" s="528" t="s">
        <v>11296</v>
      </c>
      <c r="D651" s="601"/>
      <c r="E651" s="408"/>
    </row>
    <row r="652" spans="2:5" x14ac:dyDescent="0.2">
      <c r="B652" s="329">
        <v>0.1</v>
      </c>
      <c r="C652" s="528" t="s">
        <v>11293</v>
      </c>
      <c r="D652" s="601"/>
      <c r="E652" s="408"/>
    </row>
    <row r="653" spans="2:5" x14ac:dyDescent="0.2">
      <c r="B653" s="329">
        <v>0.08</v>
      </c>
      <c r="C653" s="528" t="s">
        <v>11297</v>
      </c>
      <c r="D653" s="601"/>
      <c r="E653" s="408"/>
    </row>
    <row r="654" spans="2:5" x14ac:dyDescent="0.2">
      <c r="B654" s="329">
        <v>7.0000000000000007E-2</v>
      </c>
      <c r="C654" s="528" t="s">
        <v>11298</v>
      </c>
      <c r="D654" s="601"/>
      <c r="E654" s="408"/>
    </row>
    <row r="655" spans="2:5" x14ac:dyDescent="0.2">
      <c r="B655" s="329">
        <v>0.05</v>
      </c>
      <c r="C655" s="528" t="s">
        <v>11309</v>
      </c>
      <c r="D655" s="601"/>
      <c r="E655" s="408"/>
    </row>
    <row r="656" spans="2:5" x14ac:dyDescent="0.2">
      <c r="B656" s="329">
        <v>0.05</v>
      </c>
      <c r="C656" s="528" t="s">
        <v>7604</v>
      </c>
      <c r="D656" s="601"/>
      <c r="E656" s="408"/>
    </row>
    <row r="657" spans="2:5" x14ac:dyDescent="0.2">
      <c r="B657" s="329">
        <v>0.05</v>
      </c>
      <c r="C657" s="528" t="s">
        <v>11299</v>
      </c>
      <c r="D657" s="601"/>
      <c r="E657" s="408"/>
    </row>
    <row r="658" spans="2:5" x14ac:dyDescent="0.2">
      <c r="B658" s="329">
        <v>0.05</v>
      </c>
      <c r="C658" s="528" t="s">
        <v>6446</v>
      </c>
      <c r="D658" s="601"/>
      <c r="E658" s="408"/>
    </row>
    <row r="659" spans="2:5" x14ac:dyDescent="0.2">
      <c r="B659" s="329">
        <v>0.04</v>
      </c>
      <c r="C659" s="528" t="s">
        <v>11307</v>
      </c>
      <c r="D659" s="601"/>
      <c r="E659" s="408"/>
    </row>
    <row r="660" spans="2:5" x14ac:dyDescent="0.2">
      <c r="B660" s="329">
        <v>0.04</v>
      </c>
      <c r="C660" s="528" t="s">
        <v>11300</v>
      </c>
      <c r="D660" s="601"/>
      <c r="E660" s="408"/>
    </row>
    <row r="661" spans="2:5" x14ac:dyDescent="0.2">
      <c r="B661" s="329">
        <v>0.03</v>
      </c>
      <c r="C661" s="528" t="s">
        <v>11308</v>
      </c>
      <c r="D661" s="601"/>
      <c r="E661" s="408"/>
    </row>
    <row r="662" spans="2:5" x14ac:dyDescent="0.2">
      <c r="B662" s="329">
        <v>0.03</v>
      </c>
      <c r="C662" s="528" t="s">
        <v>11301</v>
      </c>
      <c r="D662" s="601"/>
      <c r="E662" s="408"/>
    </row>
    <row r="663" spans="2:5" x14ac:dyDescent="0.2">
      <c r="B663" s="329">
        <v>0.02</v>
      </c>
      <c r="C663" s="528" t="s">
        <v>11302</v>
      </c>
      <c r="D663" s="601"/>
      <c r="E663" s="408"/>
    </row>
    <row r="664" spans="2:5" x14ac:dyDescent="0.2">
      <c r="B664" s="329">
        <v>0.02</v>
      </c>
      <c r="C664" s="528" t="s">
        <v>7978</v>
      </c>
      <c r="D664" s="601"/>
      <c r="E664" s="408"/>
    </row>
    <row r="665" spans="2:5" x14ac:dyDescent="0.2">
      <c r="B665" s="329">
        <v>0.02</v>
      </c>
      <c r="C665" s="528" t="s">
        <v>5930</v>
      </c>
      <c r="D665" s="601"/>
      <c r="E665" s="408"/>
    </row>
    <row r="666" spans="2:5" x14ac:dyDescent="0.2">
      <c r="B666" s="329">
        <v>0.02</v>
      </c>
      <c r="C666" s="528" t="s">
        <v>11294</v>
      </c>
      <c r="D666" s="601"/>
      <c r="E666" s="408"/>
    </row>
    <row r="667" spans="2:5" x14ac:dyDescent="0.2">
      <c r="B667" s="329">
        <v>0.01</v>
      </c>
      <c r="C667" s="528" t="s">
        <v>11303</v>
      </c>
      <c r="D667" s="601"/>
      <c r="E667" s="408"/>
    </row>
    <row r="668" spans="2:5" x14ac:dyDescent="0.2">
      <c r="B668" s="329">
        <v>0.01</v>
      </c>
      <c r="C668" s="528" t="s">
        <v>11304</v>
      </c>
      <c r="D668" s="601"/>
      <c r="E668" s="408"/>
    </row>
    <row r="669" spans="2:5" x14ac:dyDescent="0.2">
      <c r="B669" s="329">
        <v>0.01</v>
      </c>
      <c r="C669" s="528" t="s">
        <v>11306</v>
      </c>
      <c r="D669" s="601"/>
      <c r="E669" s="408"/>
    </row>
    <row r="670" spans="2:5" ht="13.5" thickBot="1" x14ac:dyDescent="0.25">
      <c r="B670" s="329">
        <v>0.01</v>
      </c>
      <c r="C670" s="528" t="s">
        <v>11305</v>
      </c>
    </row>
    <row r="671" spans="2:5" ht="15.75" x14ac:dyDescent="0.25">
      <c r="B671" s="754" t="s">
        <v>11386</v>
      </c>
      <c r="C671" s="755"/>
    </row>
    <row r="672" spans="2:5" s="317" customFormat="1" ht="13.5" thickBot="1" x14ac:dyDescent="0.25">
      <c r="B672" s="328" t="s">
        <v>9313</v>
      </c>
      <c r="C672" s="323" t="s">
        <v>9319</v>
      </c>
    </row>
    <row r="673" spans="2:5" x14ac:dyDescent="0.2">
      <c r="B673" s="594">
        <v>0.5</v>
      </c>
      <c r="C673" s="529" t="s">
        <v>937</v>
      </c>
    </row>
    <row r="674" spans="2:5" ht="13.5" thickBot="1" x14ac:dyDescent="0.25">
      <c r="B674" s="594">
        <v>0.5</v>
      </c>
      <c r="C674" s="529" t="s">
        <v>11388</v>
      </c>
    </row>
    <row r="675" spans="2:5" ht="15.75" x14ac:dyDescent="0.25">
      <c r="B675" s="754" t="s">
        <v>11899</v>
      </c>
      <c r="C675" s="755"/>
    </row>
    <row r="676" spans="2:5" ht="13.5" thickBot="1" x14ac:dyDescent="0.25">
      <c r="B676" s="328" t="s">
        <v>9313</v>
      </c>
      <c r="C676" s="323" t="s">
        <v>9319</v>
      </c>
      <c r="D676" s="601"/>
      <c r="E676" s="408"/>
    </row>
    <row r="677" spans="2:5" x14ac:dyDescent="0.2">
      <c r="B677" s="329">
        <v>0.9</v>
      </c>
      <c r="C677" s="528" t="s">
        <v>9012</v>
      </c>
      <c r="D677" s="601"/>
      <c r="E677" s="408"/>
    </row>
    <row r="678" spans="2:5" x14ac:dyDescent="0.2">
      <c r="B678" s="329">
        <v>0.05</v>
      </c>
      <c r="C678" s="528" t="s">
        <v>8191</v>
      </c>
      <c r="D678" s="601"/>
      <c r="E678" s="408"/>
    </row>
    <row r="679" spans="2:5" ht="13.5" thickBot="1" x14ac:dyDescent="0.25">
      <c r="B679" s="329">
        <v>0.05</v>
      </c>
      <c r="C679" s="528" t="s">
        <v>7604</v>
      </c>
      <c r="D679" s="601"/>
      <c r="E679" s="408"/>
    </row>
    <row r="680" spans="2:5" ht="15.75" x14ac:dyDescent="0.25">
      <c r="B680" s="754" t="s">
        <v>11948</v>
      </c>
      <c r="C680" s="755"/>
    </row>
    <row r="681" spans="2:5" s="317" customFormat="1" ht="13.5" thickBot="1" x14ac:dyDescent="0.25">
      <c r="B681" s="328" t="s">
        <v>9313</v>
      </c>
      <c r="C681" s="323" t="s">
        <v>9319</v>
      </c>
    </row>
    <row r="682" spans="2:5" x14ac:dyDescent="0.2">
      <c r="B682" s="594">
        <v>0.7</v>
      </c>
      <c r="C682" s="529" t="s">
        <v>11955</v>
      </c>
    </row>
    <row r="683" spans="2:5" x14ac:dyDescent="0.2">
      <c r="B683" s="594">
        <v>0.18</v>
      </c>
      <c r="C683" s="529" t="s">
        <v>11956</v>
      </c>
    </row>
    <row r="684" spans="2:5" ht="13.5" thickBot="1" x14ac:dyDescent="0.25">
      <c r="B684" s="594">
        <v>0.12</v>
      </c>
      <c r="C684" s="529" t="s">
        <v>11957</v>
      </c>
    </row>
    <row r="685" spans="2:5" ht="15.75" x14ac:dyDescent="0.25">
      <c r="B685" s="754" t="s">
        <v>12383</v>
      </c>
      <c r="C685" s="755"/>
    </row>
    <row r="686" spans="2:5" ht="13.5" thickBot="1" x14ac:dyDescent="0.25">
      <c r="B686" s="328" t="s">
        <v>9313</v>
      </c>
      <c r="C686" s="323" t="s">
        <v>9319</v>
      </c>
      <c r="D686" s="601"/>
      <c r="E686" s="408"/>
    </row>
    <row r="687" spans="2:5" ht="13.5" thickBot="1" x14ac:dyDescent="0.25">
      <c r="B687" s="329">
        <v>1</v>
      </c>
      <c r="C687" s="528" t="s">
        <v>12396</v>
      </c>
      <c r="D687" s="601"/>
      <c r="E687" s="408"/>
    </row>
    <row r="688" spans="2:5" ht="15.75" x14ac:dyDescent="0.25">
      <c r="B688" s="754" t="s">
        <v>12413</v>
      </c>
      <c r="C688" s="755"/>
    </row>
    <row r="689" spans="2:5" s="317" customFormat="1" ht="13.5" thickBot="1" x14ac:dyDescent="0.25">
      <c r="B689" s="328" t="s">
        <v>9313</v>
      </c>
      <c r="C689" s="323" t="s">
        <v>9319</v>
      </c>
    </row>
    <row r="690" spans="2:5" x14ac:dyDescent="0.2">
      <c r="B690" s="594">
        <v>0.5</v>
      </c>
      <c r="C690" s="529" t="s">
        <v>9012</v>
      </c>
    </row>
    <row r="691" spans="2:5" ht="13.5" thickBot="1" x14ac:dyDescent="0.25">
      <c r="B691" s="594">
        <v>0.5</v>
      </c>
      <c r="C691" s="529" t="s">
        <v>12434</v>
      </c>
    </row>
    <row r="692" spans="2:5" ht="15.75" x14ac:dyDescent="0.25">
      <c r="B692" s="754" t="s">
        <v>12506</v>
      </c>
      <c r="C692" s="755"/>
    </row>
    <row r="693" spans="2:5" s="317" customFormat="1" ht="13.5" thickBot="1" x14ac:dyDescent="0.25">
      <c r="B693" s="328" t="s">
        <v>9313</v>
      </c>
      <c r="C693" s="323" t="s">
        <v>9319</v>
      </c>
    </row>
    <row r="694" spans="2:5" x14ac:dyDescent="0.2">
      <c r="B694" s="329">
        <v>0.33</v>
      </c>
      <c r="C694" s="528" t="s">
        <v>12510</v>
      </c>
    </row>
    <row r="695" spans="2:5" x14ac:dyDescent="0.2">
      <c r="B695" s="329">
        <v>0.33</v>
      </c>
      <c r="C695" s="528" t="s">
        <v>12508</v>
      </c>
    </row>
    <row r="696" spans="2:5" ht="13.5" thickBot="1" x14ac:dyDescent="0.25">
      <c r="B696" s="329">
        <v>0.33</v>
      </c>
      <c r="C696" s="528" t="s">
        <v>12509</v>
      </c>
    </row>
    <row r="697" spans="2:5" ht="15.75" x14ac:dyDescent="0.25">
      <c r="B697" s="754" t="s">
        <v>12609</v>
      </c>
      <c r="C697" s="755"/>
    </row>
    <row r="698" spans="2:5" s="317" customFormat="1" ht="13.5" thickBot="1" x14ac:dyDescent="0.25">
      <c r="B698" s="328" t="s">
        <v>9313</v>
      </c>
      <c r="C698" s="323" t="s">
        <v>9319</v>
      </c>
    </row>
    <row r="699" spans="2:5" x14ac:dyDescent="0.2">
      <c r="B699" s="330">
        <v>0.9</v>
      </c>
      <c r="C699" s="529" t="s">
        <v>12617</v>
      </c>
    </row>
    <row r="700" spans="2:5" ht="13.5" thickBot="1" x14ac:dyDescent="0.25">
      <c r="B700" s="330">
        <v>0.1</v>
      </c>
      <c r="C700" s="529" t="s">
        <v>12618</v>
      </c>
    </row>
    <row r="701" spans="2:5" ht="15.75" x14ac:dyDescent="0.25">
      <c r="B701" s="754" t="s">
        <v>12678</v>
      </c>
      <c r="C701" s="755"/>
    </row>
    <row r="702" spans="2:5" ht="13.5" thickBot="1" x14ac:dyDescent="0.25">
      <c r="B702" s="328" t="s">
        <v>9313</v>
      </c>
      <c r="C702" s="323" t="s">
        <v>9319</v>
      </c>
      <c r="D702" s="601"/>
      <c r="E702" s="408"/>
    </row>
    <row r="703" spans="2:5" x14ac:dyDescent="0.2">
      <c r="B703" s="527" t="s">
        <v>12704</v>
      </c>
      <c r="C703" s="528" t="s">
        <v>12706</v>
      </c>
      <c r="D703" s="601"/>
      <c r="E703" s="408"/>
    </row>
    <row r="704" spans="2:5" x14ac:dyDescent="0.2">
      <c r="B704" s="527" t="s">
        <v>12705</v>
      </c>
      <c r="C704" s="528" t="s">
        <v>12707</v>
      </c>
      <c r="D704" s="601"/>
      <c r="E704" s="408"/>
    </row>
    <row r="705" spans="2:5" x14ac:dyDescent="0.2">
      <c r="B705" s="527" t="s">
        <v>12708</v>
      </c>
      <c r="C705" s="528" t="s">
        <v>2650</v>
      </c>
      <c r="D705" s="601"/>
      <c r="E705" s="408"/>
    </row>
    <row r="706" spans="2:5" x14ac:dyDescent="0.2">
      <c r="B706" s="527" t="s">
        <v>12709</v>
      </c>
      <c r="C706" s="528" t="s">
        <v>9472</v>
      </c>
      <c r="D706" s="601"/>
      <c r="E706" s="408"/>
    </row>
    <row r="707" spans="2:5" x14ac:dyDescent="0.2">
      <c r="B707" s="527" t="s">
        <v>12710</v>
      </c>
      <c r="C707" s="528" t="s">
        <v>5932</v>
      </c>
      <c r="D707" s="601"/>
      <c r="E707" s="408"/>
    </row>
    <row r="708" spans="2:5" ht="13.5" thickBot="1" x14ac:dyDescent="0.25">
      <c r="B708" s="527" t="s">
        <v>12711</v>
      </c>
      <c r="C708" s="528" t="s">
        <v>9942</v>
      </c>
      <c r="D708" s="601"/>
      <c r="E708" s="408"/>
    </row>
    <row r="709" spans="2:5" ht="15.75" x14ac:dyDescent="0.25">
      <c r="B709" s="754" t="s">
        <v>11948</v>
      </c>
      <c r="C709" s="755"/>
    </row>
    <row r="710" spans="2:5" s="317" customFormat="1" ht="13.5" thickBot="1" x14ac:dyDescent="0.25">
      <c r="B710" s="328" t="s">
        <v>9313</v>
      </c>
      <c r="C710" s="323" t="s">
        <v>9319</v>
      </c>
    </row>
    <row r="711" spans="2:5" x14ac:dyDescent="0.2">
      <c r="B711" s="594">
        <v>0.25</v>
      </c>
      <c r="C711" s="529" t="s">
        <v>12751</v>
      </c>
    </row>
    <row r="712" spans="2:5" x14ac:dyDescent="0.2">
      <c r="B712" s="594">
        <v>0.25</v>
      </c>
      <c r="C712" s="529" t="s">
        <v>12752</v>
      </c>
    </row>
    <row r="713" spans="2:5" x14ac:dyDescent="0.2">
      <c r="B713" s="594">
        <v>0.25</v>
      </c>
      <c r="C713" s="529" t="s">
        <v>12749</v>
      </c>
    </row>
    <row r="714" spans="2:5" ht="13.5" thickBot="1" x14ac:dyDescent="0.25">
      <c r="B714" s="594">
        <v>0.25</v>
      </c>
      <c r="C714" s="529" t="s">
        <v>12750</v>
      </c>
    </row>
    <row r="715" spans="2:5" ht="15.75" x14ac:dyDescent="0.25">
      <c r="B715" s="754" t="s">
        <v>12917</v>
      </c>
      <c r="C715" s="755"/>
    </row>
    <row r="716" spans="2:5" ht="13.5" thickBot="1" x14ac:dyDescent="0.25">
      <c r="B716" s="328" t="s">
        <v>9313</v>
      </c>
      <c r="C716" s="323" t="s">
        <v>9319</v>
      </c>
      <c r="D716" s="601"/>
      <c r="E716" s="408"/>
    </row>
    <row r="717" spans="2:5" x14ac:dyDescent="0.2">
      <c r="B717" s="329">
        <v>0.28999999999999998</v>
      </c>
      <c r="C717" s="528" t="s">
        <v>11296</v>
      </c>
      <c r="D717" s="601"/>
      <c r="E717" s="408"/>
    </row>
    <row r="718" spans="2:5" x14ac:dyDescent="0.2">
      <c r="B718" s="329">
        <v>0.1</v>
      </c>
      <c r="C718" s="528" t="s">
        <v>11293</v>
      </c>
      <c r="D718" s="601"/>
      <c r="E718" s="408"/>
    </row>
    <row r="719" spans="2:5" x14ac:dyDescent="0.2">
      <c r="B719" s="329">
        <v>0.08</v>
      </c>
      <c r="C719" s="528" t="s">
        <v>11297</v>
      </c>
      <c r="D719" s="601"/>
      <c r="E719" s="408"/>
    </row>
    <row r="720" spans="2:5" x14ac:dyDescent="0.2">
      <c r="B720" s="329">
        <v>7.0000000000000007E-2</v>
      </c>
      <c r="C720" s="528" t="s">
        <v>11298</v>
      </c>
      <c r="D720" s="601"/>
      <c r="E720" s="408"/>
    </row>
    <row r="721" spans="2:5" x14ac:dyDescent="0.2">
      <c r="B721" s="329">
        <v>0.05</v>
      </c>
      <c r="C721" s="528" t="s">
        <v>11309</v>
      </c>
      <c r="D721" s="601"/>
      <c r="E721" s="408"/>
    </row>
    <row r="722" spans="2:5" x14ac:dyDescent="0.2">
      <c r="B722" s="329">
        <v>0.05</v>
      </c>
      <c r="C722" s="528" t="s">
        <v>7604</v>
      </c>
      <c r="D722" s="601"/>
      <c r="E722" s="408"/>
    </row>
    <row r="723" spans="2:5" x14ac:dyDescent="0.2">
      <c r="B723" s="329">
        <v>0.05</v>
      </c>
      <c r="C723" s="528" t="s">
        <v>11299</v>
      </c>
      <c r="D723" s="601"/>
      <c r="E723" s="408"/>
    </row>
    <row r="724" spans="2:5" x14ac:dyDescent="0.2">
      <c r="B724" s="329">
        <v>0.05</v>
      </c>
      <c r="C724" s="528" t="s">
        <v>6446</v>
      </c>
      <c r="D724" s="601"/>
      <c r="E724" s="408"/>
    </row>
    <row r="725" spans="2:5" x14ac:dyDescent="0.2">
      <c r="B725" s="329">
        <v>0.04</v>
      </c>
      <c r="C725" s="528" t="s">
        <v>11307</v>
      </c>
      <c r="D725" s="601"/>
      <c r="E725" s="408"/>
    </row>
    <row r="726" spans="2:5" x14ac:dyDescent="0.2">
      <c r="B726" s="329">
        <v>0.04</v>
      </c>
      <c r="C726" s="528" t="s">
        <v>11300</v>
      </c>
      <c r="D726" s="601"/>
      <c r="E726" s="408"/>
    </row>
    <row r="727" spans="2:5" x14ac:dyDescent="0.2">
      <c r="B727" s="329">
        <v>0.03</v>
      </c>
      <c r="C727" s="528" t="s">
        <v>11308</v>
      </c>
      <c r="D727" s="601"/>
      <c r="E727" s="408"/>
    </row>
    <row r="728" spans="2:5" x14ac:dyDescent="0.2">
      <c r="B728" s="329">
        <v>0.03</v>
      </c>
      <c r="C728" s="528" t="s">
        <v>11301</v>
      </c>
      <c r="D728" s="601"/>
      <c r="E728" s="408"/>
    </row>
    <row r="729" spans="2:5" x14ac:dyDescent="0.2">
      <c r="B729" s="329">
        <v>0.02</v>
      </c>
      <c r="C729" s="528" t="s">
        <v>11302</v>
      </c>
      <c r="D729" s="601"/>
      <c r="E729" s="408"/>
    </row>
    <row r="730" spans="2:5" x14ac:dyDescent="0.2">
      <c r="B730" s="329">
        <v>0.02</v>
      </c>
      <c r="C730" s="528" t="s">
        <v>7978</v>
      </c>
      <c r="D730" s="601"/>
      <c r="E730" s="408"/>
    </row>
    <row r="731" spans="2:5" x14ac:dyDescent="0.2">
      <c r="B731" s="329">
        <v>0.02</v>
      </c>
      <c r="C731" s="528" t="s">
        <v>5930</v>
      </c>
      <c r="D731" s="601"/>
      <c r="E731" s="408"/>
    </row>
    <row r="732" spans="2:5" x14ac:dyDescent="0.2">
      <c r="B732" s="329">
        <v>0.02</v>
      </c>
      <c r="C732" s="528" t="s">
        <v>11294</v>
      </c>
      <c r="D732" s="601"/>
      <c r="E732" s="408"/>
    </row>
    <row r="733" spans="2:5" x14ac:dyDescent="0.2">
      <c r="B733" s="329">
        <v>0.01</v>
      </c>
      <c r="C733" s="528" t="s">
        <v>11303</v>
      </c>
      <c r="D733" s="601"/>
      <c r="E733" s="408"/>
    </row>
    <row r="734" spans="2:5" x14ac:dyDescent="0.2">
      <c r="B734" s="329">
        <v>0.01</v>
      </c>
      <c r="C734" s="528" t="s">
        <v>11304</v>
      </c>
      <c r="D734" s="601"/>
      <c r="E734" s="408"/>
    </row>
    <row r="735" spans="2:5" x14ac:dyDescent="0.2">
      <c r="B735" s="329">
        <v>0.01</v>
      </c>
      <c r="C735" s="528" t="s">
        <v>11306</v>
      </c>
      <c r="D735" s="601"/>
      <c r="E735" s="408"/>
    </row>
    <row r="736" spans="2:5" ht="13.5" thickBot="1" x14ac:dyDescent="0.25">
      <c r="B736" s="329">
        <v>0.01</v>
      </c>
      <c r="C736" s="528" t="s">
        <v>11305</v>
      </c>
    </row>
    <row r="737" spans="2:3" ht="15.75" x14ac:dyDescent="0.25">
      <c r="B737" s="754" t="s">
        <v>13730</v>
      </c>
      <c r="C737" s="755"/>
    </row>
    <row r="738" spans="2:3" s="317" customFormat="1" ht="13.5" thickBot="1" x14ac:dyDescent="0.25">
      <c r="B738" s="328" t="s">
        <v>9313</v>
      </c>
      <c r="C738" s="323" t="s">
        <v>9319</v>
      </c>
    </row>
    <row r="739" spans="2:3" x14ac:dyDescent="0.2">
      <c r="B739" s="594">
        <v>1</v>
      </c>
      <c r="C739" s="529" t="s">
        <v>13799</v>
      </c>
    </row>
  </sheetData>
  <sortState xmlns:xlrd2="http://schemas.microsoft.com/office/spreadsheetml/2017/richdata2" ref="D639:E658">
    <sortCondition descending="1" ref="D639"/>
  </sortState>
  <mergeCells count="103">
    <mergeCell ref="B205:C205"/>
    <mergeCell ref="B157:C157"/>
    <mergeCell ref="B737:C737"/>
    <mergeCell ref="B697:C697"/>
    <mergeCell ref="B701:C701"/>
    <mergeCell ref="B709:C709"/>
    <mergeCell ref="B715:C715"/>
    <mergeCell ref="B489:C489"/>
    <mergeCell ref="B685:C685"/>
    <mergeCell ref="B688:C688"/>
    <mergeCell ref="B569:C569"/>
    <mergeCell ref="B566:C566"/>
    <mergeCell ref="B536:C536"/>
    <mergeCell ref="B542:C542"/>
    <mergeCell ref="B553:C553"/>
    <mergeCell ref="B547:C547"/>
    <mergeCell ref="B550:C550"/>
    <mergeCell ref="B607:C607"/>
    <mergeCell ref="B599:C599"/>
    <mergeCell ref="B532:C532"/>
    <mergeCell ref="B584:C584"/>
    <mergeCell ref="B593:C593"/>
    <mergeCell ref="B587:C587"/>
    <mergeCell ref="B572:C572"/>
    <mergeCell ref="B575:C575"/>
    <mergeCell ref="B578:C578"/>
    <mergeCell ref="B581:C581"/>
    <mergeCell ref="B199:C199"/>
    <mergeCell ref="B154:C154"/>
    <mergeCell ref="B692:C692"/>
    <mergeCell ref="B643:C643"/>
    <mergeCell ref="B649:C649"/>
    <mergeCell ref="B671:C671"/>
    <mergeCell ref="B625:C625"/>
    <mergeCell ref="B631:C631"/>
    <mergeCell ref="B637:C637"/>
    <mergeCell ref="B640:C640"/>
    <mergeCell ref="B675:C675"/>
    <mergeCell ref="B680:C680"/>
    <mergeCell ref="B620:C620"/>
    <mergeCell ref="B617:C617"/>
    <mergeCell ref="B614:C614"/>
    <mergeCell ref="B563:C563"/>
    <mergeCell ref="B211:C211"/>
    <mergeCell ref="B262:C262"/>
    <mergeCell ref="B251:C251"/>
    <mergeCell ref="B233:C233"/>
    <mergeCell ref="B244:C244"/>
    <mergeCell ref="B106:C106"/>
    <mergeCell ref="B115:C115"/>
    <mergeCell ref="B172:C172"/>
    <mergeCell ref="B178:C178"/>
    <mergeCell ref="B189:C189"/>
    <mergeCell ref="B183:C183"/>
    <mergeCell ref="B166:C166"/>
    <mergeCell ref="B110:C110"/>
    <mergeCell ref="B121:C121"/>
    <mergeCell ref="B130:C130"/>
    <mergeCell ref="B138:C138"/>
    <mergeCell ref="B149:C149"/>
    <mergeCell ref="B2:C2"/>
    <mergeCell ref="B31:C31"/>
    <mergeCell ref="B14:C14"/>
    <mergeCell ref="B97:C97"/>
    <mergeCell ref="B21:C21"/>
    <mergeCell ref="B41:C41"/>
    <mergeCell ref="B50:C50"/>
    <mergeCell ref="B93:C93"/>
    <mergeCell ref="B56:C56"/>
    <mergeCell ref="B69:C69"/>
    <mergeCell ref="B76:C76"/>
    <mergeCell ref="B86:C86"/>
    <mergeCell ref="B529:C529"/>
    <mergeCell ref="B523:C523"/>
    <mergeCell ref="B423:C423"/>
    <mergeCell ref="B520:C520"/>
    <mergeCell ref="B508:C508"/>
    <mergeCell ref="B517:C517"/>
    <mergeCell ref="B511:C511"/>
    <mergeCell ref="B475:C475"/>
    <mergeCell ref="B451:C451"/>
    <mergeCell ref="B446:C446"/>
    <mergeCell ref="B514:C514"/>
    <mergeCell ref="B483:C483"/>
    <mergeCell ref="B503:C503"/>
    <mergeCell ref="B436:C436"/>
    <mergeCell ref="B352:C352"/>
    <mergeCell ref="B405:C405"/>
    <mergeCell ref="B363:C363"/>
    <mergeCell ref="B388:C388"/>
    <mergeCell ref="B376:C376"/>
    <mergeCell ref="B492:C492"/>
    <mergeCell ref="B255:C255"/>
    <mergeCell ref="B223:C223"/>
    <mergeCell ref="B273:C273"/>
    <mergeCell ref="B285:C285"/>
    <mergeCell ref="B309:C309"/>
    <mergeCell ref="B341:C341"/>
    <mergeCell ref="B347:C347"/>
    <mergeCell ref="B297:C297"/>
    <mergeCell ref="B322:C322"/>
    <mergeCell ref="B328:C328"/>
    <mergeCell ref="B415:C415"/>
  </mergeCells>
  <phoneticPr fontId="34" type="noConversion"/>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J380"/>
  <sheetViews>
    <sheetView workbookViewId="0">
      <pane xSplit="13" ySplit="5" topLeftCell="N6" activePane="bottomRight" state="frozen"/>
      <selection pane="topRight" activeCell="E1" sqref="E1"/>
      <selection pane="bottomLeft" activeCell="A6" sqref="A6"/>
      <selection pane="bottomRight" activeCell="E23" sqref="E23"/>
    </sheetView>
  </sheetViews>
  <sheetFormatPr defaultColWidth="8.85546875" defaultRowHeight="12.75" x14ac:dyDescent="0.2"/>
  <cols>
    <col min="1" max="1" width="2.85546875" style="370" bestFit="1" customWidth="1"/>
    <col min="2" max="2" width="10.42578125" style="308" bestFit="1" customWidth="1"/>
    <col min="3" max="3" width="9" style="308" customWidth="1"/>
    <col min="4" max="5" width="8.140625" style="308" customWidth="1"/>
    <col min="6" max="6" width="13.140625" style="308" bestFit="1" customWidth="1"/>
    <col min="7" max="7" width="4.85546875" style="308" bestFit="1" customWidth="1"/>
    <col min="8" max="8" width="4.140625" style="308" bestFit="1" customWidth="1"/>
    <col min="9" max="9" width="7.85546875" style="308" bestFit="1" customWidth="1"/>
    <col min="10" max="10" width="4.42578125" style="308" customWidth="1"/>
    <col min="11" max="11" width="10.85546875" style="308" customWidth="1"/>
    <col min="12" max="12" width="23.42578125" style="309" bestFit="1" customWidth="1"/>
    <col min="13" max="13" width="12" style="310" bestFit="1" customWidth="1"/>
    <col min="14" max="29" width="13.140625" style="308" bestFit="1" customWidth="1"/>
    <col min="30" max="32" width="6.5703125" style="308" bestFit="1" customWidth="1"/>
    <col min="33" max="88" width="3.42578125" style="308" customWidth="1"/>
    <col min="89" max="16384" width="8.85546875" style="308"/>
  </cols>
  <sheetData>
    <row r="1" spans="1:88" ht="13.5" thickBot="1" x14ac:dyDescent="0.25"/>
    <row r="2" spans="1:88" ht="13.5" thickBot="1" x14ac:dyDescent="0.25">
      <c r="F2" s="469">
        <f>SUM(L6:L46)/(2*(SUM(L6:L95)+L96))</f>
        <v>0.15627640274988466</v>
      </c>
      <c r="K2" s="306" t="s">
        <v>9308</v>
      </c>
      <c r="L2" s="307" t="s">
        <v>9310</v>
      </c>
      <c r="M2" s="311"/>
      <c r="N2" s="312" t="s">
        <v>9225</v>
      </c>
      <c r="P2" s="312" t="s">
        <v>9226</v>
      </c>
      <c r="R2" s="312" t="s">
        <v>9227</v>
      </c>
      <c r="T2" s="312" t="s">
        <v>9228</v>
      </c>
      <c r="V2" s="312"/>
      <c r="W2" s="312"/>
      <c r="X2" s="312"/>
      <c r="Y2" s="312"/>
      <c r="Z2" s="312"/>
      <c r="AA2" s="312"/>
      <c r="AB2" s="312"/>
      <c r="AC2" s="312"/>
      <c r="AD2" s="312"/>
      <c r="AE2" s="312"/>
      <c r="AF2" s="312"/>
      <c r="AG2" s="312"/>
      <c r="AH2" s="312"/>
      <c r="AI2" s="312"/>
      <c r="AJ2" s="312"/>
      <c r="AK2" s="312"/>
      <c r="AL2" s="312"/>
      <c r="AM2" s="312"/>
      <c r="AN2" s="312"/>
      <c r="AO2" s="312"/>
      <c r="AP2" s="312"/>
      <c r="AQ2" s="312"/>
      <c r="AR2" s="312"/>
      <c r="AS2" s="312"/>
      <c r="AT2" s="312"/>
      <c r="AU2" s="312"/>
      <c r="AV2" s="312"/>
      <c r="AW2" s="312"/>
      <c r="AX2" s="312"/>
    </row>
    <row r="3" spans="1:88" ht="18.600000000000001" customHeight="1" thickBot="1" x14ac:dyDescent="0.25">
      <c r="C3" s="371"/>
      <c r="K3" s="313">
        <v>10</v>
      </c>
      <c r="L3" s="314">
        <v>10</v>
      </c>
      <c r="M3" s="369">
        <f>1/SUM(M6:M46)</f>
        <v>3.1994593630355364</v>
      </c>
      <c r="N3" s="315" t="s">
        <v>9229</v>
      </c>
      <c r="P3" s="315" t="s">
        <v>9232</v>
      </c>
      <c r="R3" s="315" t="s">
        <v>9231</v>
      </c>
      <c r="T3" s="315" t="s">
        <v>9230</v>
      </c>
    </row>
    <row r="4" spans="1:88" x14ac:dyDescent="0.2">
      <c r="B4" s="428" t="s">
        <v>4666</v>
      </c>
      <c r="C4" s="428" t="s">
        <v>7188</v>
      </c>
      <c r="D4" s="428" t="s">
        <v>2108</v>
      </c>
      <c r="E4" s="428" t="s">
        <v>2082</v>
      </c>
      <c r="F4" s="428" t="s">
        <v>4323</v>
      </c>
      <c r="G4" s="428" t="s">
        <v>8128</v>
      </c>
      <c r="H4" s="428" t="s">
        <v>6419</v>
      </c>
      <c r="I4" s="428" t="s">
        <v>5941</v>
      </c>
    </row>
    <row r="5" spans="1:88" x14ac:dyDescent="0.2">
      <c r="A5" s="369"/>
      <c r="B5" s="379">
        <f>SUM(B6:B360)</f>
        <v>55.000000000073769</v>
      </c>
      <c r="C5" s="379">
        <f t="shared" ref="C5:I5" si="0">SUM(C6:C400)</f>
        <v>0.40500000000029884</v>
      </c>
      <c r="D5" s="379">
        <f t="shared" si="0"/>
        <v>1.5750000000011617</v>
      </c>
      <c r="E5" s="379">
        <f t="shared" si="0"/>
        <v>0.15000000000011068</v>
      </c>
      <c r="F5" s="379">
        <f t="shared" si="0"/>
        <v>55.000000000073769</v>
      </c>
      <c r="G5" s="379">
        <f t="shared" si="0"/>
        <v>2.7562500000020331</v>
      </c>
      <c r="H5" s="379">
        <f t="shared" si="0"/>
        <v>0.48750000000035981</v>
      </c>
      <c r="I5" s="379">
        <f t="shared" si="0"/>
        <v>9.3750000000069167E-2</v>
      </c>
      <c r="J5" s="369"/>
      <c r="K5" s="312" t="s">
        <v>9223</v>
      </c>
      <c r="L5" s="316" t="s">
        <v>9309</v>
      </c>
      <c r="M5" s="311" t="s">
        <v>9224</v>
      </c>
      <c r="N5" s="312" t="s">
        <v>9233</v>
      </c>
      <c r="O5" s="312" t="s">
        <v>9234</v>
      </c>
      <c r="P5" s="312" t="s">
        <v>9235</v>
      </c>
      <c r="Q5" s="312" t="s">
        <v>9236</v>
      </c>
      <c r="R5" s="312" t="s">
        <v>9237</v>
      </c>
      <c r="S5" s="312" t="s">
        <v>9238</v>
      </c>
      <c r="T5" s="312" t="s">
        <v>9239</v>
      </c>
      <c r="U5" s="312" t="s">
        <v>9240</v>
      </c>
      <c r="V5" s="312" t="s">
        <v>9241</v>
      </c>
      <c r="W5" s="312" t="s">
        <v>9242</v>
      </c>
      <c r="X5" s="312" t="s">
        <v>9243</v>
      </c>
      <c r="Y5" s="312" t="s">
        <v>9244</v>
      </c>
      <c r="Z5" s="312" t="s">
        <v>9245</v>
      </c>
      <c r="AA5" s="312" t="s">
        <v>9246</v>
      </c>
      <c r="AB5" s="312" t="s">
        <v>9247</v>
      </c>
      <c r="AC5" s="312" t="s">
        <v>9248</v>
      </c>
      <c r="AD5" s="312" t="s">
        <v>9249</v>
      </c>
      <c r="AE5" s="312" t="s">
        <v>9250</v>
      </c>
      <c r="AF5" s="312" t="s">
        <v>9251</v>
      </c>
      <c r="AG5" s="312" t="s">
        <v>9252</v>
      </c>
      <c r="AH5" s="312" t="s">
        <v>9253</v>
      </c>
      <c r="AI5" s="312" t="s">
        <v>9254</v>
      </c>
      <c r="AJ5" s="312" t="s">
        <v>9255</v>
      </c>
      <c r="AK5" s="312" t="s">
        <v>9256</v>
      </c>
      <c r="AL5" s="312" t="s">
        <v>9257</v>
      </c>
      <c r="AM5" s="312" t="s">
        <v>9258</v>
      </c>
      <c r="AN5" s="312" t="s">
        <v>9259</v>
      </c>
      <c r="AO5" s="312" t="s">
        <v>9260</v>
      </c>
      <c r="AP5" s="312" t="s">
        <v>9261</v>
      </c>
      <c r="AQ5" s="312" t="s">
        <v>9262</v>
      </c>
      <c r="AR5" s="312" t="s">
        <v>9263</v>
      </c>
      <c r="AS5" s="312" t="s">
        <v>9264</v>
      </c>
      <c r="AT5" s="312" t="s">
        <v>9265</v>
      </c>
      <c r="AU5" s="312" t="s">
        <v>9266</v>
      </c>
      <c r="AV5" s="312" t="s">
        <v>9267</v>
      </c>
      <c r="AW5" s="312" t="s">
        <v>9268</v>
      </c>
      <c r="AX5" s="312" t="s">
        <v>9269</v>
      </c>
      <c r="AY5" s="312" t="s">
        <v>9270</v>
      </c>
      <c r="AZ5" s="312" t="s">
        <v>9271</v>
      </c>
      <c r="BA5" s="312" t="s">
        <v>9272</v>
      </c>
      <c r="BB5" s="312" t="s">
        <v>9273</v>
      </c>
      <c r="BC5" s="312" t="s">
        <v>9274</v>
      </c>
      <c r="BD5" s="312" t="s">
        <v>9275</v>
      </c>
      <c r="BE5" s="312" t="s">
        <v>9276</v>
      </c>
      <c r="BF5" s="312" t="s">
        <v>9277</v>
      </c>
      <c r="BG5" s="312" t="s">
        <v>9278</v>
      </c>
      <c r="BH5" s="312" t="s">
        <v>9279</v>
      </c>
      <c r="BI5" s="312" t="s">
        <v>9280</v>
      </c>
      <c r="BJ5" s="312" t="s">
        <v>9281</v>
      </c>
      <c r="BK5" s="312" t="s">
        <v>9282</v>
      </c>
      <c r="BL5" s="312" t="s">
        <v>9283</v>
      </c>
      <c r="BM5" s="312" t="s">
        <v>9284</v>
      </c>
      <c r="BN5" s="312" t="s">
        <v>9285</v>
      </c>
      <c r="BO5" s="312" t="s">
        <v>9286</v>
      </c>
      <c r="BP5" s="312" t="s">
        <v>9287</v>
      </c>
      <c r="BQ5" s="312" t="s">
        <v>9288</v>
      </c>
      <c r="BR5" s="312" t="s">
        <v>9289</v>
      </c>
      <c r="BS5" s="312" t="s">
        <v>9290</v>
      </c>
      <c r="BT5" s="312" t="s">
        <v>9291</v>
      </c>
      <c r="BU5" s="312" t="s">
        <v>9292</v>
      </c>
      <c r="BV5" s="312" t="s">
        <v>9293</v>
      </c>
      <c r="BW5" s="312" t="s">
        <v>9294</v>
      </c>
      <c r="BX5" s="312" t="s">
        <v>9295</v>
      </c>
      <c r="BY5" s="312" t="s">
        <v>9296</v>
      </c>
      <c r="BZ5" s="312" t="s">
        <v>9297</v>
      </c>
      <c r="CA5" s="312" t="s">
        <v>9298</v>
      </c>
      <c r="CB5" s="312" t="s">
        <v>9299</v>
      </c>
      <c r="CC5" s="312" t="s">
        <v>9300</v>
      </c>
      <c r="CD5" s="312" t="s">
        <v>9301</v>
      </c>
      <c r="CE5" s="312" t="s">
        <v>9302</v>
      </c>
      <c r="CF5" s="312" t="s">
        <v>9303</v>
      </c>
      <c r="CG5" s="312" t="s">
        <v>9304</v>
      </c>
      <c r="CH5" s="312" t="s">
        <v>9305</v>
      </c>
      <c r="CI5" s="312" t="s">
        <v>9306</v>
      </c>
      <c r="CJ5" s="312" t="s">
        <v>9307</v>
      </c>
    </row>
    <row r="6" spans="1:88" x14ac:dyDescent="0.2">
      <c r="A6" s="369"/>
      <c r="B6" s="369">
        <f>IF($K6="","",$K6*$M6)</f>
        <v>1.0000000000000001E-9</v>
      </c>
      <c r="C6" s="369">
        <f t="shared" ref="C6:C69" si="1">IF($K6="","",0.3*0.9*1.5*$M6)</f>
        <v>4.0500000000000002E-11</v>
      </c>
      <c r="D6" s="369">
        <f>IF($K6="","",0.7*0.9*2.5*$M6)</f>
        <v>1.575E-10</v>
      </c>
      <c r="E6" s="369">
        <f>IF($K6="","",0.3*0.1*5*$M6)</f>
        <v>1.5E-11</v>
      </c>
      <c r="F6" s="369">
        <f>IF($K6="","",$K6*$M6)</f>
        <v>1.0000000000000001E-9</v>
      </c>
      <c r="G6" s="369">
        <f t="shared" ref="G6:G70" si="2">IF($K6="","",0.5*0.75*0.7*10.5*$M6)</f>
        <v>2.7562499999999997E-10</v>
      </c>
      <c r="H6" s="369">
        <f>IF($K6="","",0.5*0.75*0.2*6.5*$M6)</f>
        <v>4.8750000000000006E-11</v>
      </c>
      <c r="I6" s="369">
        <f>IF($K6="","",0.5*0.75*0.1*2.5*$M6)</f>
        <v>9.3750000000000016E-12</v>
      </c>
      <c r="J6" s="369"/>
      <c r="K6" s="308">
        <f>K3</f>
        <v>10</v>
      </c>
      <c r="L6" s="309">
        <f>IF(N6="","",SUM(N6:AX6))</f>
        <v>1</v>
      </c>
      <c r="M6" s="310">
        <f t="shared" ref="M6:M39" si="3">IF($L6="","",$L6/$L$3^$K$3)</f>
        <v>1E-10</v>
      </c>
      <c r="N6" s="308">
        <f t="shared" ref="N6:N20" si="4">IF(AY6="","",-1^AY6*FACT($K$3)/(FACT(AY6)*FACT($K$3-AY6))*FACT($K6-$L$3*AY6-1)/(FACT($K6-$L$3*AY6-$K$3)*FACT($K$3-1)))</f>
        <v>1</v>
      </c>
      <c r="O6" s="308" t="str">
        <f t="shared" ref="O6:O20" si="5">IF(AZ6="","",-1^AZ6*FACT($K$3)/(FACT(AZ6)*FACT($K$3-AZ6))*FACT($K6-$L$3*AZ6-1)/(FACT($K6-$L$3*AZ6-$K$3)*FACT($K$3-1)))</f>
        <v/>
      </c>
      <c r="P6" s="308" t="str">
        <f t="shared" ref="P6:P20" si="6">IF(BA6="","",-1^BA6*FACT($K$3)/(FACT(BA6)*FACT($K$3-BA6))*FACT($K6-$L$3*BA6-1)/(FACT($K6-$L$3*BA6-$K$3)*FACT($K$3-1)))</f>
        <v/>
      </c>
      <c r="Q6" s="308" t="str">
        <f t="shared" ref="Q6:Q20" si="7">IF(BB6="","",-1^BB6*FACT($K$3)/(FACT(BB6)*FACT($K$3-BB6))*FACT($K6-$L$3*BB6-1)/(FACT($K6-$L$3*BB6-$K$3)*FACT($K$3-1)))</f>
        <v/>
      </c>
      <c r="R6" s="308" t="str">
        <f t="shared" ref="R6:R20" si="8">IF(BC6="","",-1^BC6*FACT($K$3)/(FACT(BC6)*FACT($K$3-BC6))*FACT($K6-$L$3*BC6-1)/(FACT($K6-$L$3*BC6-$K$3)*FACT($K$3-1)))</f>
        <v/>
      </c>
      <c r="S6" s="308" t="str">
        <f t="shared" ref="S6:S20" si="9">IF(BD6="","",-1^BD6*FACT($K$3)/(FACT(BD6)*FACT($K$3-BD6))*FACT($K6-$L$3*BD6-1)/(FACT($K6-$L$3*BD6-$K$3)*FACT($K$3-1)))</f>
        <v/>
      </c>
      <c r="T6" s="308" t="str">
        <f t="shared" ref="T6:T20" si="10">IF(BE6="","",-1^BE6*FACT($K$3)/(FACT(BE6)*FACT($K$3-BE6))*FACT($K6-$L$3*BE6-1)/(FACT($K6-$L$3*BE6-$K$3)*FACT($K$3-1)))</f>
        <v/>
      </c>
      <c r="U6" s="308" t="str">
        <f t="shared" ref="U6:U20" si="11">IF(BF6="","",-1^BF6*FACT($K$3)/(FACT(BF6)*FACT($K$3-BF6))*FACT($K6-$L$3*BF6-1)/(FACT($K6-$L$3*BF6-$K$3)*FACT($K$3-1)))</f>
        <v/>
      </c>
      <c r="V6" s="308" t="str">
        <f t="shared" ref="V6:V20" si="12">IF(BG6="","",-1^BG6*FACT($K$3)/(FACT(BG6)*FACT($K$3-BG6))*FACT($K6-$L$3*BG6-1)/(FACT($K6-$L$3*BG6-$K$3)*FACT($K$3-1)))</f>
        <v/>
      </c>
      <c r="W6" s="308" t="str">
        <f t="shared" ref="W6:W20" si="13">IF(BH6="","",-1^BH6*FACT($K$3)/(FACT(BH6)*FACT($K$3-BH6))*FACT($K6-$L$3*BH6-1)/(FACT($K6-$L$3*BH6-$K$3)*FACT($K$3-1)))</f>
        <v/>
      </c>
      <c r="X6" s="308" t="str">
        <f t="shared" ref="X6:X20" si="14">IF(BI6="","",-1^BI6*FACT($K$3)/(FACT(BI6)*FACT($K$3-BI6))*FACT($K6-$L$3*BI6-1)/(FACT($K6-$L$3*BI6-$K$3)*FACT($K$3-1)))</f>
        <v/>
      </c>
      <c r="Y6" s="308" t="str">
        <f t="shared" ref="Y6:Y20" si="15">IF(BJ6="","",-1^BJ6*FACT($K$3)/(FACT(BJ6)*FACT($K$3-BJ6))*FACT($K6-$L$3*BJ6-1)/(FACT($K6-$L$3*BJ6-$K$3)*FACT($K$3-1)))</f>
        <v/>
      </c>
      <c r="Z6" s="308" t="str">
        <f t="shared" ref="Z6:Z20" si="16">IF(BK6="","",-1^BK6*FACT($K$3)/(FACT(BK6)*FACT($K$3-BK6))*FACT($K6-$L$3*BK6-1)/(FACT($K6-$L$3*BK6-$K$3)*FACT($K$3-1)))</f>
        <v/>
      </c>
      <c r="AA6" s="308" t="str">
        <f t="shared" ref="AA6:AA20" si="17">IF(BL6="","",-1^BL6*FACT($K$3)/(FACT(BL6)*FACT($K$3-BL6))*FACT($K6-$L$3*BL6-1)/(FACT($K6-$L$3*BL6-$K$3)*FACT($K$3-1)))</f>
        <v/>
      </c>
      <c r="AB6" s="308" t="str">
        <f t="shared" ref="AB6:AB20" si="18">IF(BM6="","",-1^BM6*FACT($K$3)/(FACT(BM6)*FACT($K$3-BM6))*FACT($K6-$L$3*BM6-1)/(FACT($K6-$L$3*BM6-$K$3)*FACT($K$3-1)))</f>
        <v/>
      </c>
      <c r="AC6" s="308" t="str">
        <f t="shared" ref="AC6:AC20" si="19">IF(BN6="","",-1^BN6*FACT($K$3)/(FACT(BN6)*FACT($K$3-BN6))*FACT($K6-$L$3*BN6-1)/(FACT($K6-$L$3*BN6-$K$3)*FACT($K$3-1)))</f>
        <v/>
      </c>
      <c r="AD6" s="308" t="str">
        <f t="shared" ref="AD6:AD20" si="20">IF(BO6="","",-1^BO6*FACT($K$3)/(FACT(BO6)*FACT($K$3-BO6))*FACT($K6-$L$3*BO6-1)/(FACT($K6-$L$3*BO6-$K$3)*FACT($K$3-1)))</f>
        <v/>
      </c>
      <c r="AE6" s="308" t="str">
        <f t="shared" ref="AE6:AE20" si="21">IF(BP6="","",-1^BP6*FACT($K$3)/(FACT(BP6)*FACT($K$3-BP6))*FACT($K6-$L$3*BP6-1)/(FACT($K6-$L$3*BP6-$K$3)*FACT($K$3-1)))</f>
        <v/>
      </c>
      <c r="AF6" s="308" t="str">
        <f t="shared" ref="AF6:AF20" si="22">IF(BQ6="","",-1^BQ6*FACT($K$3)/(FACT(BQ6)*FACT($K$3-BQ6))*FACT($K6-$L$3*BQ6-1)/(FACT($K6-$L$3*BQ6-$K$3)*FACT($K$3-1)))</f>
        <v/>
      </c>
      <c r="AG6" s="308" t="str">
        <f t="shared" ref="AG6:AG20" si="23">IF(BR6="","",-1^BR6*FACT($K$3)/(FACT(BR6)*FACT($K$3-BR6))*FACT($K6-$L$3*BR6-1)/(FACT($K6-$L$3*BR6-$K$3)*FACT($K$3-1)))</f>
        <v/>
      </c>
      <c r="AH6" s="308" t="str">
        <f t="shared" ref="AH6:AH20" si="24">IF(BS6="","",-1^BS6*FACT($K$3)/(FACT(BS6)*FACT($K$3-BS6))*FACT($K6-$L$3*BS6-1)/(FACT($K6-$L$3*BS6-$K$3)*FACT($K$3-1)))</f>
        <v/>
      </c>
      <c r="AI6" s="308" t="str">
        <f t="shared" ref="AI6:AI20" si="25">IF(BT6="","",-1^BT6*FACT($K$3)/(FACT(BT6)*FACT($K$3-BT6))*FACT($K6-$L$3*BT6-1)/(FACT($K6-$L$3*BT6-$K$3)*FACT($K$3-1)))</f>
        <v/>
      </c>
      <c r="AJ6" s="308" t="str">
        <f t="shared" ref="AJ6:AJ20" si="26">IF(BU6="","",-1^BU6*FACT($K$3)/(FACT(BU6)*FACT($K$3-BU6))*FACT($K6-$L$3*BU6-1)/(FACT($K6-$L$3*BU6-$K$3)*FACT($K$3-1)))</f>
        <v/>
      </c>
      <c r="AK6" s="308" t="str">
        <f t="shared" ref="AK6:AK20" si="27">IF(BV6="","",-1^BV6*FACT($K$3)/(FACT(BV6)*FACT($K$3-BV6))*FACT($K6-$L$3*BV6-1)/(FACT($K6-$L$3*BV6-$K$3)*FACT($K$3-1)))</f>
        <v/>
      </c>
      <c r="AL6" s="308" t="str">
        <f t="shared" ref="AL6:AL20" si="28">IF(BW6="","",-1^BW6*FACT($K$3)/(FACT(BW6)*FACT($K$3-BW6))*FACT($K6-$L$3*BW6-1)/(FACT($K6-$L$3*BW6-$K$3)*FACT($K$3-1)))</f>
        <v/>
      </c>
      <c r="AM6" s="308" t="str">
        <f t="shared" ref="AM6:AM20" si="29">IF(BX6="","",-1^BX6*FACT($K$3)/(FACT(BX6)*FACT($K$3-BX6))*FACT($K6-$L$3*BX6-1)/(FACT($K6-$L$3*BX6-$K$3)*FACT($K$3-1)))</f>
        <v/>
      </c>
      <c r="AN6" s="308" t="str">
        <f t="shared" ref="AN6:AN20" si="30">IF(BY6="","",-1^BY6*FACT($K$3)/(FACT(BY6)*FACT($K$3-BY6))*FACT($K6-$L$3*BY6-1)/(FACT($K6-$L$3*BY6-$K$3)*FACT($K$3-1)))</f>
        <v/>
      </c>
      <c r="AO6" s="308" t="str">
        <f t="shared" ref="AO6:AO20" si="31">IF(BZ6="","",-1^BZ6*FACT($K$3)/(FACT(BZ6)*FACT($K$3-BZ6))*FACT($K6-$L$3*BZ6-1)/(FACT($K6-$L$3*BZ6-$K$3)*FACT($K$3-1)))</f>
        <v/>
      </c>
      <c r="AP6" s="308" t="str">
        <f t="shared" ref="AP6:AP20" si="32">IF(CA6="","",-1^CA6*FACT($K$3)/(FACT(CA6)*FACT($K$3-CA6))*FACT($K6-$L$3*CA6-1)/(FACT($K6-$L$3*CA6-$K$3)*FACT($K$3-1)))</f>
        <v/>
      </c>
      <c r="AQ6" s="308" t="str">
        <f t="shared" ref="AQ6:AQ20" si="33">IF(CB6="","",-1^CB6*FACT($K$3)/(FACT(CB6)*FACT($K$3-CB6))*FACT($K6-$L$3*CB6-1)/(FACT($K6-$L$3*CB6-$K$3)*FACT($K$3-1)))</f>
        <v/>
      </c>
      <c r="AR6" s="308" t="str">
        <f t="shared" ref="AR6:AR20" si="34">IF(CC6="","",-1^CC6*FACT($K$3)/(FACT(CC6)*FACT($K$3-CC6))*FACT($K6-$L$3*CC6-1)/(FACT($K6-$L$3*CC6-$K$3)*FACT($K$3-1)))</f>
        <v/>
      </c>
      <c r="AS6" s="308" t="str">
        <f t="shared" ref="AS6:AS20" si="35">IF(CD6="","",-1^CD6*FACT($K$3)/(FACT(CD6)*FACT($K$3-CD6))*FACT($K6-$L$3*CD6-1)/(FACT($K6-$L$3*CD6-$K$3)*FACT($K$3-1)))</f>
        <v/>
      </c>
      <c r="AT6" s="308" t="str">
        <f t="shared" ref="AT6:AX56" si="36">IF(CE6="","",-1^CE6*FACT($K$3)/(FACT(CE6)*FACT($K$3-CE6))*FACT($K6-$L$3*CE6-1)/(FACT($K6-$L$3*CE6-$K$3)*FACT($K$3-1)))</f>
        <v/>
      </c>
      <c r="AU6" s="308" t="str">
        <f t="shared" si="36"/>
        <v/>
      </c>
      <c r="AV6" s="308" t="str">
        <f t="shared" si="36"/>
        <v/>
      </c>
      <c r="AW6" s="308" t="str">
        <f t="shared" si="36"/>
        <v/>
      </c>
      <c r="AX6" s="308" t="str">
        <f t="shared" si="36"/>
        <v/>
      </c>
      <c r="AY6" s="308">
        <f t="shared" ref="AY6:AY69" si="37">IF($K6="","",ROUNDDOWN(($K6-$K$3)/$L$3,0))</f>
        <v>0</v>
      </c>
      <c r="AZ6" s="308" t="str">
        <f t="shared" ref="AZ6:BP6" si="38">IF(AY6=0,"",IF(AY6="","",AY6-1))</f>
        <v/>
      </c>
      <c r="BA6" s="308" t="str">
        <f t="shared" si="38"/>
        <v/>
      </c>
      <c r="BB6" s="308" t="str">
        <f t="shared" si="38"/>
        <v/>
      </c>
      <c r="BC6" s="308" t="str">
        <f t="shared" si="38"/>
        <v/>
      </c>
      <c r="BD6" s="308" t="str">
        <f t="shared" si="38"/>
        <v/>
      </c>
      <c r="BE6" s="308" t="str">
        <f t="shared" si="38"/>
        <v/>
      </c>
      <c r="BF6" s="308" t="str">
        <f t="shared" si="38"/>
        <v/>
      </c>
      <c r="BG6" s="308" t="str">
        <f t="shared" si="38"/>
        <v/>
      </c>
      <c r="BH6" s="308" t="str">
        <f t="shared" si="38"/>
        <v/>
      </c>
      <c r="BI6" s="308" t="str">
        <f t="shared" si="38"/>
        <v/>
      </c>
      <c r="BJ6" s="308" t="str">
        <f t="shared" si="38"/>
        <v/>
      </c>
      <c r="BK6" s="308" t="str">
        <f t="shared" si="38"/>
        <v/>
      </c>
      <c r="BL6" s="308" t="str">
        <f t="shared" si="38"/>
        <v/>
      </c>
      <c r="BM6" s="308" t="str">
        <f t="shared" si="38"/>
        <v/>
      </c>
      <c r="BN6" s="308" t="str">
        <f t="shared" si="38"/>
        <v/>
      </c>
      <c r="BO6" s="308" t="str">
        <f t="shared" si="38"/>
        <v/>
      </c>
      <c r="BP6" s="308" t="str">
        <f t="shared" si="38"/>
        <v/>
      </c>
      <c r="BQ6" s="308" t="str">
        <f t="shared" ref="BQ6:CF21" si="39">IF(BP6=0,"",IF(BP6="","",BP6-1))</f>
        <v/>
      </c>
      <c r="BR6" s="308" t="str">
        <f t="shared" si="39"/>
        <v/>
      </c>
      <c r="BS6" s="308" t="str">
        <f t="shared" si="39"/>
        <v/>
      </c>
      <c r="BT6" s="308" t="str">
        <f t="shared" si="39"/>
        <v/>
      </c>
      <c r="BU6" s="308" t="str">
        <f t="shared" si="39"/>
        <v/>
      </c>
      <c r="BV6" s="308" t="str">
        <f t="shared" si="39"/>
        <v/>
      </c>
      <c r="BW6" s="308" t="str">
        <f t="shared" si="39"/>
        <v/>
      </c>
      <c r="BX6" s="308" t="str">
        <f t="shared" si="39"/>
        <v/>
      </c>
      <c r="BY6" s="308" t="str">
        <f t="shared" si="39"/>
        <v/>
      </c>
      <c r="BZ6" s="308" t="str">
        <f t="shared" si="39"/>
        <v/>
      </c>
      <c r="CA6" s="308" t="str">
        <f t="shared" si="39"/>
        <v/>
      </c>
      <c r="CB6" s="308" t="str">
        <f t="shared" si="39"/>
        <v/>
      </c>
      <c r="CC6" s="308" t="str">
        <f t="shared" si="39"/>
        <v/>
      </c>
      <c r="CD6" s="308" t="str">
        <f t="shared" si="39"/>
        <v/>
      </c>
      <c r="CE6" s="308" t="str">
        <f t="shared" si="39"/>
        <v/>
      </c>
      <c r="CF6" s="308" t="str">
        <f t="shared" si="39"/>
        <v/>
      </c>
      <c r="CG6" s="308" t="str">
        <f t="shared" ref="CG6:CJ20" si="40">IF(CF6=0,"",IF(CF6="","",CF6-1))</f>
        <v/>
      </c>
      <c r="CH6" s="308" t="str">
        <f t="shared" si="40"/>
        <v/>
      </c>
      <c r="CI6" s="308" t="str">
        <f t="shared" si="40"/>
        <v/>
      </c>
      <c r="CJ6" s="308" t="str">
        <f t="shared" si="40"/>
        <v/>
      </c>
    </row>
    <row r="7" spans="1:88" x14ac:dyDescent="0.2">
      <c r="A7" s="369"/>
      <c r="B7" s="369">
        <f t="shared" ref="B7:B69" si="41">IF(K7="","",$K7*$M7)</f>
        <v>1.1000000000000001E-8</v>
      </c>
      <c r="C7" s="369">
        <f t="shared" si="1"/>
        <v>4.0500000000000005E-10</v>
      </c>
      <c r="D7" s="369">
        <f t="shared" ref="D7:D70" si="42">IF($K7="","",0.7*0.9*2.5*$M7)</f>
        <v>1.575E-9</v>
      </c>
      <c r="E7" s="369">
        <f t="shared" ref="E7:E70" si="43">IF($K7="","",0.3*0.1*5*$M7)</f>
        <v>1.5E-10</v>
      </c>
      <c r="F7" s="369">
        <f t="shared" ref="F7:F70" si="44">IF($K7="","",$K7*$M7)</f>
        <v>1.1000000000000001E-8</v>
      </c>
      <c r="G7" s="369">
        <f t="shared" si="2"/>
        <v>2.7562499999999999E-9</v>
      </c>
      <c r="H7" s="369">
        <f t="shared" ref="H7:H70" si="45">IF($K7="","",0.5*0.75*0.2*6.5*$M7)</f>
        <v>4.8750000000000013E-10</v>
      </c>
      <c r="I7" s="369">
        <f t="shared" ref="I7:I70" si="46">IF($K7="","",0.5*0.75*0.1*2.5*$M7)</f>
        <v>9.3750000000000025E-11</v>
      </c>
      <c r="J7" s="369"/>
      <c r="K7" s="308">
        <f t="shared" ref="K7:K70" si="47">IF(K6&lt;L$3*K$3,K6+1,"")</f>
        <v>11</v>
      </c>
      <c r="L7" s="309">
        <f t="shared" ref="L7:L70" si="48">IF(N7="","",SUM(N7:AX7))</f>
        <v>10</v>
      </c>
      <c r="M7" s="310">
        <f t="shared" si="3"/>
        <v>1.0000000000000001E-9</v>
      </c>
      <c r="N7" s="308">
        <f t="shared" si="4"/>
        <v>10</v>
      </c>
      <c r="O7" s="308" t="str">
        <f t="shared" si="5"/>
        <v/>
      </c>
      <c r="P7" s="308" t="str">
        <f t="shared" si="6"/>
        <v/>
      </c>
      <c r="Q7" s="308" t="str">
        <f t="shared" si="7"/>
        <v/>
      </c>
      <c r="R7" s="308" t="str">
        <f t="shared" si="8"/>
        <v/>
      </c>
      <c r="S7" s="308" t="str">
        <f t="shared" si="9"/>
        <v/>
      </c>
      <c r="T7" s="308" t="str">
        <f t="shared" si="10"/>
        <v/>
      </c>
      <c r="U7" s="308" t="str">
        <f t="shared" si="11"/>
        <v/>
      </c>
      <c r="V7" s="308" t="str">
        <f t="shared" si="12"/>
        <v/>
      </c>
      <c r="W7" s="308" t="str">
        <f t="shared" si="13"/>
        <v/>
      </c>
      <c r="X7" s="308" t="str">
        <f t="shared" si="14"/>
        <v/>
      </c>
      <c r="Y7" s="308" t="str">
        <f t="shared" si="15"/>
        <v/>
      </c>
      <c r="Z7" s="308" t="str">
        <f t="shared" si="16"/>
        <v/>
      </c>
      <c r="AA7" s="308" t="str">
        <f t="shared" si="17"/>
        <v/>
      </c>
      <c r="AB7" s="308" t="str">
        <f t="shared" si="18"/>
        <v/>
      </c>
      <c r="AC7" s="308" t="str">
        <f t="shared" si="19"/>
        <v/>
      </c>
      <c r="AD7" s="308" t="str">
        <f t="shared" si="20"/>
        <v/>
      </c>
      <c r="AE7" s="308" t="str">
        <f t="shared" si="21"/>
        <v/>
      </c>
      <c r="AF7" s="308" t="str">
        <f t="shared" si="22"/>
        <v/>
      </c>
      <c r="AG7" s="308" t="str">
        <f t="shared" si="23"/>
        <v/>
      </c>
      <c r="AH7" s="308" t="str">
        <f t="shared" si="24"/>
        <v/>
      </c>
      <c r="AI7" s="308" t="str">
        <f t="shared" si="25"/>
        <v/>
      </c>
      <c r="AJ7" s="308" t="str">
        <f t="shared" si="26"/>
        <v/>
      </c>
      <c r="AK7" s="308" t="str">
        <f t="shared" si="27"/>
        <v/>
      </c>
      <c r="AL7" s="308" t="str">
        <f t="shared" si="28"/>
        <v/>
      </c>
      <c r="AM7" s="308" t="str">
        <f t="shared" si="29"/>
        <v/>
      </c>
      <c r="AN7" s="308" t="str">
        <f t="shared" si="30"/>
        <v/>
      </c>
      <c r="AO7" s="308" t="str">
        <f t="shared" si="31"/>
        <v/>
      </c>
      <c r="AP7" s="308" t="str">
        <f t="shared" si="32"/>
        <v/>
      </c>
      <c r="AQ7" s="308" t="str">
        <f t="shared" si="33"/>
        <v/>
      </c>
      <c r="AR7" s="308" t="str">
        <f t="shared" si="34"/>
        <v/>
      </c>
      <c r="AS7" s="308" t="str">
        <f t="shared" si="35"/>
        <v/>
      </c>
      <c r="AT7" s="308" t="str">
        <f t="shared" si="36"/>
        <v/>
      </c>
      <c r="AU7" s="308" t="str">
        <f t="shared" si="36"/>
        <v/>
      </c>
      <c r="AV7" s="308" t="str">
        <f t="shared" si="36"/>
        <v/>
      </c>
      <c r="AW7" s="308" t="str">
        <f t="shared" si="36"/>
        <v/>
      </c>
      <c r="AX7" s="308" t="str">
        <f t="shared" si="36"/>
        <v/>
      </c>
      <c r="AY7" s="308">
        <f t="shared" si="37"/>
        <v>0</v>
      </c>
      <c r="AZ7" s="308" t="str">
        <f t="shared" ref="AZ7:BO22" si="49">IF(AY7=0,"",IF(AY7="","",AY7-1))</f>
        <v/>
      </c>
      <c r="BA7" s="308" t="str">
        <f t="shared" si="49"/>
        <v/>
      </c>
      <c r="BB7" s="308" t="str">
        <f t="shared" si="49"/>
        <v/>
      </c>
      <c r="BC7" s="308" t="str">
        <f t="shared" si="49"/>
        <v/>
      </c>
      <c r="BD7" s="308" t="str">
        <f t="shared" si="49"/>
        <v/>
      </c>
      <c r="BE7" s="308" t="str">
        <f t="shared" si="49"/>
        <v/>
      </c>
      <c r="BF7" s="308" t="str">
        <f t="shared" si="49"/>
        <v/>
      </c>
      <c r="BG7" s="308" t="str">
        <f t="shared" si="49"/>
        <v/>
      </c>
      <c r="BH7" s="308" t="str">
        <f t="shared" si="49"/>
        <v/>
      </c>
      <c r="BI7" s="308" t="str">
        <f t="shared" si="49"/>
        <v/>
      </c>
      <c r="BJ7" s="308" t="str">
        <f t="shared" si="49"/>
        <v/>
      </c>
      <c r="BK7" s="308" t="str">
        <f t="shared" si="49"/>
        <v/>
      </c>
      <c r="BL7" s="308" t="str">
        <f t="shared" si="49"/>
        <v/>
      </c>
      <c r="BM7" s="308" t="str">
        <f t="shared" si="49"/>
        <v/>
      </c>
      <c r="BN7" s="308" t="str">
        <f t="shared" si="49"/>
        <v/>
      </c>
      <c r="BO7" s="308" t="str">
        <f t="shared" si="49"/>
        <v/>
      </c>
      <c r="BP7" s="308" t="str">
        <f t="shared" ref="BP7:BP21" si="50">IF(BO7=0,"",IF(BO7="","",BO7-1))</f>
        <v/>
      </c>
      <c r="BQ7" s="308" t="str">
        <f t="shared" si="39"/>
        <v/>
      </c>
      <c r="BR7" s="308" t="str">
        <f t="shared" si="39"/>
        <v/>
      </c>
      <c r="BS7" s="308" t="str">
        <f t="shared" si="39"/>
        <v/>
      </c>
      <c r="BT7" s="308" t="str">
        <f t="shared" si="39"/>
        <v/>
      </c>
      <c r="BU7" s="308" t="str">
        <f t="shared" si="39"/>
        <v/>
      </c>
      <c r="BV7" s="308" t="str">
        <f t="shared" si="39"/>
        <v/>
      </c>
      <c r="BW7" s="308" t="str">
        <f t="shared" si="39"/>
        <v/>
      </c>
      <c r="BX7" s="308" t="str">
        <f t="shared" si="39"/>
        <v/>
      </c>
      <c r="BY7" s="308" t="str">
        <f t="shared" si="39"/>
        <v/>
      </c>
      <c r="BZ7" s="308" t="str">
        <f t="shared" si="39"/>
        <v/>
      </c>
      <c r="CA7" s="308" t="str">
        <f t="shared" si="39"/>
        <v/>
      </c>
      <c r="CB7" s="308" t="str">
        <f t="shared" si="39"/>
        <v/>
      </c>
      <c r="CC7" s="308" t="str">
        <f t="shared" si="39"/>
        <v/>
      </c>
      <c r="CD7" s="308" t="str">
        <f t="shared" si="39"/>
        <v/>
      </c>
      <c r="CE7" s="308" t="str">
        <f t="shared" si="39"/>
        <v/>
      </c>
      <c r="CF7" s="308" t="str">
        <f t="shared" si="39"/>
        <v/>
      </c>
      <c r="CG7" s="308" t="str">
        <f t="shared" si="40"/>
        <v/>
      </c>
      <c r="CH7" s="308" t="str">
        <f t="shared" si="40"/>
        <v/>
      </c>
      <c r="CI7" s="308" t="str">
        <f t="shared" si="40"/>
        <v/>
      </c>
      <c r="CJ7" s="308" t="str">
        <f t="shared" si="40"/>
        <v/>
      </c>
    </row>
    <row r="8" spans="1:88" x14ac:dyDescent="0.2">
      <c r="A8" s="369"/>
      <c r="B8" s="369">
        <f t="shared" si="41"/>
        <v>6.5999999999999995E-8</v>
      </c>
      <c r="C8" s="369">
        <f t="shared" si="1"/>
        <v>2.2275E-9</v>
      </c>
      <c r="D8" s="369">
        <f t="shared" si="42"/>
        <v>8.662499999999999E-9</v>
      </c>
      <c r="E8" s="369">
        <f t="shared" si="43"/>
        <v>8.2499999999999994E-10</v>
      </c>
      <c r="F8" s="369">
        <f t="shared" si="44"/>
        <v>6.5999999999999995E-8</v>
      </c>
      <c r="G8" s="369">
        <f t="shared" si="2"/>
        <v>1.5159374999999997E-8</v>
      </c>
      <c r="H8" s="369">
        <f t="shared" si="45"/>
        <v>2.68125E-9</v>
      </c>
      <c r="I8" s="369">
        <f t="shared" si="46"/>
        <v>5.1562500000000007E-10</v>
      </c>
      <c r="J8" s="369"/>
      <c r="K8" s="308">
        <f t="shared" si="47"/>
        <v>12</v>
      </c>
      <c r="L8" s="309">
        <f t="shared" si="48"/>
        <v>55</v>
      </c>
      <c r="M8" s="310">
        <f t="shared" si="3"/>
        <v>5.4999999999999996E-9</v>
      </c>
      <c r="N8" s="308">
        <f t="shared" si="4"/>
        <v>55</v>
      </c>
      <c r="O8" s="308" t="str">
        <f t="shared" si="5"/>
        <v/>
      </c>
      <c r="P8" s="308" t="str">
        <f t="shared" si="6"/>
        <v/>
      </c>
      <c r="Q8" s="308" t="str">
        <f t="shared" si="7"/>
        <v/>
      </c>
      <c r="R8" s="308" t="str">
        <f t="shared" si="8"/>
        <v/>
      </c>
      <c r="S8" s="308" t="str">
        <f t="shared" si="9"/>
        <v/>
      </c>
      <c r="T8" s="308" t="str">
        <f t="shared" si="10"/>
        <v/>
      </c>
      <c r="U8" s="308" t="str">
        <f t="shared" si="11"/>
        <v/>
      </c>
      <c r="V8" s="308" t="str">
        <f t="shared" si="12"/>
        <v/>
      </c>
      <c r="W8" s="308" t="str">
        <f t="shared" si="13"/>
        <v/>
      </c>
      <c r="X8" s="308" t="str">
        <f t="shared" si="14"/>
        <v/>
      </c>
      <c r="Y8" s="308" t="str">
        <f t="shared" si="15"/>
        <v/>
      </c>
      <c r="Z8" s="308" t="str">
        <f t="shared" si="16"/>
        <v/>
      </c>
      <c r="AA8" s="308" t="str">
        <f t="shared" si="17"/>
        <v/>
      </c>
      <c r="AB8" s="308" t="str">
        <f t="shared" si="18"/>
        <v/>
      </c>
      <c r="AC8" s="308" t="str">
        <f t="shared" si="19"/>
        <v/>
      </c>
      <c r="AD8" s="308" t="str">
        <f t="shared" si="20"/>
        <v/>
      </c>
      <c r="AE8" s="308" t="str">
        <f t="shared" si="21"/>
        <v/>
      </c>
      <c r="AF8" s="308" t="str">
        <f t="shared" si="22"/>
        <v/>
      </c>
      <c r="AG8" s="308" t="str">
        <f t="shared" si="23"/>
        <v/>
      </c>
      <c r="AH8" s="308" t="str">
        <f t="shared" si="24"/>
        <v/>
      </c>
      <c r="AI8" s="308" t="str">
        <f t="shared" si="25"/>
        <v/>
      </c>
      <c r="AJ8" s="308" t="str">
        <f t="shared" si="26"/>
        <v/>
      </c>
      <c r="AK8" s="308" t="str">
        <f t="shared" si="27"/>
        <v/>
      </c>
      <c r="AL8" s="308" t="str">
        <f t="shared" si="28"/>
        <v/>
      </c>
      <c r="AM8" s="308" t="str">
        <f t="shared" si="29"/>
        <v/>
      </c>
      <c r="AN8" s="308" t="str">
        <f t="shared" si="30"/>
        <v/>
      </c>
      <c r="AO8" s="308" t="str">
        <f t="shared" si="31"/>
        <v/>
      </c>
      <c r="AP8" s="308" t="str">
        <f t="shared" si="32"/>
        <v/>
      </c>
      <c r="AQ8" s="308" t="str">
        <f t="shared" si="33"/>
        <v/>
      </c>
      <c r="AR8" s="308" t="str">
        <f t="shared" si="34"/>
        <v/>
      </c>
      <c r="AS8" s="308" t="str">
        <f t="shared" si="35"/>
        <v/>
      </c>
      <c r="AT8" s="308" t="str">
        <f t="shared" si="36"/>
        <v/>
      </c>
      <c r="AU8" s="308" t="str">
        <f t="shared" si="36"/>
        <v/>
      </c>
      <c r="AV8" s="308" t="str">
        <f t="shared" si="36"/>
        <v/>
      </c>
      <c r="AW8" s="308" t="str">
        <f t="shared" si="36"/>
        <v/>
      </c>
      <c r="AX8" s="308" t="str">
        <f t="shared" si="36"/>
        <v/>
      </c>
      <c r="AY8" s="308">
        <f t="shared" si="37"/>
        <v>0</v>
      </c>
      <c r="AZ8" s="308" t="str">
        <f t="shared" si="49"/>
        <v/>
      </c>
      <c r="BA8" s="308" t="str">
        <f t="shared" si="49"/>
        <v/>
      </c>
      <c r="BB8" s="308" t="str">
        <f t="shared" si="49"/>
        <v/>
      </c>
      <c r="BC8" s="308" t="str">
        <f t="shared" si="49"/>
        <v/>
      </c>
      <c r="BD8" s="308" t="str">
        <f t="shared" si="49"/>
        <v/>
      </c>
      <c r="BE8" s="308" t="str">
        <f t="shared" si="49"/>
        <v/>
      </c>
      <c r="BF8" s="308" t="str">
        <f t="shared" si="49"/>
        <v/>
      </c>
      <c r="BG8" s="308" t="str">
        <f t="shared" si="49"/>
        <v/>
      </c>
      <c r="BH8" s="308" t="str">
        <f t="shared" si="49"/>
        <v/>
      </c>
      <c r="BI8" s="308" t="str">
        <f t="shared" si="49"/>
        <v/>
      </c>
      <c r="BJ8" s="308" t="str">
        <f t="shared" si="49"/>
        <v/>
      </c>
      <c r="BK8" s="308" t="str">
        <f t="shared" si="49"/>
        <v/>
      </c>
      <c r="BL8" s="308" t="str">
        <f t="shared" si="49"/>
        <v/>
      </c>
      <c r="BM8" s="308" t="str">
        <f t="shared" si="49"/>
        <v/>
      </c>
      <c r="BN8" s="308" t="str">
        <f t="shared" si="49"/>
        <v/>
      </c>
      <c r="BO8" s="308" t="str">
        <f t="shared" si="49"/>
        <v/>
      </c>
      <c r="BP8" s="308" t="str">
        <f t="shared" si="50"/>
        <v/>
      </c>
      <c r="BQ8" s="308" t="str">
        <f t="shared" si="39"/>
        <v/>
      </c>
      <c r="BR8" s="308" t="str">
        <f t="shared" si="39"/>
        <v/>
      </c>
      <c r="BS8" s="308" t="str">
        <f t="shared" si="39"/>
        <v/>
      </c>
      <c r="BT8" s="308" t="str">
        <f t="shared" si="39"/>
        <v/>
      </c>
      <c r="BU8" s="308" t="str">
        <f t="shared" si="39"/>
        <v/>
      </c>
      <c r="BV8" s="308" t="str">
        <f t="shared" si="39"/>
        <v/>
      </c>
      <c r="BW8" s="308" t="str">
        <f t="shared" si="39"/>
        <v/>
      </c>
      <c r="BX8" s="308" t="str">
        <f t="shared" si="39"/>
        <v/>
      </c>
      <c r="BY8" s="308" t="str">
        <f t="shared" si="39"/>
        <v/>
      </c>
      <c r="BZ8" s="308" t="str">
        <f t="shared" si="39"/>
        <v/>
      </c>
      <c r="CA8" s="308" t="str">
        <f t="shared" si="39"/>
        <v/>
      </c>
      <c r="CB8" s="308" t="str">
        <f t="shared" si="39"/>
        <v/>
      </c>
      <c r="CC8" s="308" t="str">
        <f t="shared" si="39"/>
        <v/>
      </c>
      <c r="CD8" s="308" t="str">
        <f t="shared" si="39"/>
        <v/>
      </c>
      <c r="CE8" s="308" t="str">
        <f t="shared" si="39"/>
        <v/>
      </c>
      <c r="CF8" s="308" t="str">
        <f t="shared" si="39"/>
        <v/>
      </c>
      <c r="CG8" s="308" t="str">
        <f t="shared" si="40"/>
        <v/>
      </c>
      <c r="CH8" s="308" t="str">
        <f t="shared" si="40"/>
        <v/>
      </c>
      <c r="CI8" s="308" t="str">
        <f t="shared" si="40"/>
        <v/>
      </c>
      <c r="CJ8" s="308" t="str">
        <f t="shared" si="40"/>
        <v/>
      </c>
    </row>
    <row r="9" spans="1:88" x14ac:dyDescent="0.2">
      <c r="A9" s="369"/>
      <c r="B9" s="369">
        <f t="shared" si="41"/>
        <v>2.8599999999999999E-7</v>
      </c>
      <c r="C9" s="369">
        <f t="shared" si="1"/>
        <v>8.91E-9</v>
      </c>
      <c r="D9" s="369">
        <f t="shared" si="42"/>
        <v>3.4649999999999996E-8</v>
      </c>
      <c r="E9" s="369">
        <f t="shared" si="43"/>
        <v>3.2999999999999998E-9</v>
      </c>
      <c r="F9" s="369">
        <f t="shared" si="44"/>
        <v>2.8599999999999999E-7</v>
      </c>
      <c r="G9" s="369">
        <f t="shared" si="2"/>
        <v>6.063749999999999E-8</v>
      </c>
      <c r="H9" s="369">
        <f t="shared" si="45"/>
        <v>1.0725E-8</v>
      </c>
      <c r="I9" s="369">
        <f t="shared" si="46"/>
        <v>2.0625000000000003E-9</v>
      </c>
      <c r="J9" s="369"/>
      <c r="K9" s="308">
        <f t="shared" si="47"/>
        <v>13</v>
      </c>
      <c r="L9" s="309">
        <f t="shared" si="48"/>
        <v>220</v>
      </c>
      <c r="M9" s="310">
        <f t="shared" si="3"/>
        <v>2.1999999999999998E-8</v>
      </c>
      <c r="N9" s="308">
        <f t="shared" si="4"/>
        <v>220</v>
      </c>
      <c r="O9" s="308" t="str">
        <f t="shared" si="5"/>
        <v/>
      </c>
      <c r="P9" s="308" t="str">
        <f t="shared" si="6"/>
        <v/>
      </c>
      <c r="Q9" s="308" t="str">
        <f t="shared" si="7"/>
        <v/>
      </c>
      <c r="R9" s="308" t="str">
        <f t="shared" si="8"/>
        <v/>
      </c>
      <c r="S9" s="308" t="str">
        <f t="shared" si="9"/>
        <v/>
      </c>
      <c r="T9" s="308" t="str">
        <f t="shared" si="10"/>
        <v/>
      </c>
      <c r="U9" s="308" t="str">
        <f t="shared" si="11"/>
        <v/>
      </c>
      <c r="V9" s="308" t="str">
        <f t="shared" si="12"/>
        <v/>
      </c>
      <c r="W9" s="308" t="str">
        <f t="shared" si="13"/>
        <v/>
      </c>
      <c r="X9" s="308" t="str">
        <f t="shared" si="14"/>
        <v/>
      </c>
      <c r="Y9" s="308" t="str">
        <f t="shared" si="15"/>
        <v/>
      </c>
      <c r="Z9" s="308" t="str">
        <f t="shared" si="16"/>
        <v/>
      </c>
      <c r="AA9" s="308" t="str">
        <f t="shared" si="17"/>
        <v/>
      </c>
      <c r="AB9" s="308" t="str">
        <f t="shared" si="18"/>
        <v/>
      </c>
      <c r="AC9" s="308" t="str">
        <f t="shared" si="19"/>
        <v/>
      </c>
      <c r="AD9" s="308" t="str">
        <f t="shared" si="20"/>
        <v/>
      </c>
      <c r="AE9" s="308" t="str">
        <f t="shared" si="21"/>
        <v/>
      </c>
      <c r="AF9" s="308" t="str">
        <f t="shared" si="22"/>
        <v/>
      </c>
      <c r="AG9" s="308" t="str">
        <f t="shared" si="23"/>
        <v/>
      </c>
      <c r="AH9" s="308" t="str">
        <f t="shared" si="24"/>
        <v/>
      </c>
      <c r="AI9" s="308" t="str">
        <f t="shared" si="25"/>
        <v/>
      </c>
      <c r="AJ9" s="308" t="str">
        <f t="shared" si="26"/>
        <v/>
      </c>
      <c r="AK9" s="308" t="str">
        <f t="shared" si="27"/>
        <v/>
      </c>
      <c r="AL9" s="308" t="str">
        <f t="shared" si="28"/>
        <v/>
      </c>
      <c r="AM9" s="308" t="str">
        <f t="shared" si="29"/>
        <v/>
      </c>
      <c r="AN9" s="308" t="str">
        <f t="shared" si="30"/>
        <v/>
      </c>
      <c r="AO9" s="308" t="str">
        <f t="shared" si="31"/>
        <v/>
      </c>
      <c r="AP9" s="308" t="str">
        <f t="shared" si="32"/>
        <v/>
      </c>
      <c r="AQ9" s="308" t="str">
        <f t="shared" si="33"/>
        <v/>
      </c>
      <c r="AR9" s="308" t="str">
        <f t="shared" si="34"/>
        <v/>
      </c>
      <c r="AS9" s="308" t="str">
        <f t="shared" si="35"/>
        <v/>
      </c>
      <c r="AT9" s="308" t="str">
        <f t="shared" si="36"/>
        <v/>
      </c>
      <c r="AU9" s="308" t="str">
        <f t="shared" si="36"/>
        <v/>
      </c>
      <c r="AV9" s="308" t="str">
        <f t="shared" si="36"/>
        <v/>
      </c>
      <c r="AW9" s="308" t="str">
        <f t="shared" si="36"/>
        <v/>
      </c>
      <c r="AX9" s="308" t="str">
        <f t="shared" si="36"/>
        <v/>
      </c>
      <c r="AY9" s="308">
        <f t="shared" si="37"/>
        <v>0</v>
      </c>
      <c r="AZ9" s="308" t="str">
        <f t="shared" si="49"/>
        <v/>
      </c>
      <c r="BA9" s="308" t="str">
        <f t="shared" si="49"/>
        <v/>
      </c>
      <c r="BB9" s="308" t="str">
        <f t="shared" si="49"/>
        <v/>
      </c>
      <c r="BC9" s="308" t="str">
        <f t="shared" si="49"/>
        <v/>
      </c>
      <c r="BD9" s="308" t="str">
        <f t="shared" si="49"/>
        <v/>
      </c>
      <c r="BE9" s="308" t="str">
        <f t="shared" si="49"/>
        <v/>
      </c>
      <c r="BF9" s="308" t="str">
        <f t="shared" si="49"/>
        <v/>
      </c>
      <c r="BG9" s="308" t="str">
        <f t="shared" si="49"/>
        <v/>
      </c>
      <c r="BH9" s="308" t="str">
        <f t="shared" si="49"/>
        <v/>
      </c>
      <c r="BI9" s="308" t="str">
        <f t="shared" si="49"/>
        <v/>
      </c>
      <c r="BJ9" s="308" t="str">
        <f t="shared" si="49"/>
        <v/>
      </c>
      <c r="BK9" s="308" t="str">
        <f t="shared" si="49"/>
        <v/>
      </c>
      <c r="BL9" s="308" t="str">
        <f t="shared" si="49"/>
        <v/>
      </c>
      <c r="BM9" s="308" t="str">
        <f t="shared" si="49"/>
        <v/>
      </c>
      <c r="BN9" s="308" t="str">
        <f t="shared" si="49"/>
        <v/>
      </c>
      <c r="BO9" s="308" t="str">
        <f t="shared" si="49"/>
        <v/>
      </c>
      <c r="BP9" s="308" t="str">
        <f t="shared" si="50"/>
        <v/>
      </c>
      <c r="BQ9" s="308" t="str">
        <f t="shared" si="39"/>
        <v/>
      </c>
      <c r="BR9" s="308" t="str">
        <f t="shared" si="39"/>
        <v/>
      </c>
      <c r="BS9" s="308" t="str">
        <f t="shared" si="39"/>
        <v/>
      </c>
      <c r="BT9" s="308" t="str">
        <f t="shared" si="39"/>
        <v/>
      </c>
      <c r="BU9" s="308" t="str">
        <f t="shared" si="39"/>
        <v/>
      </c>
      <c r="BV9" s="308" t="str">
        <f t="shared" si="39"/>
        <v/>
      </c>
      <c r="BW9" s="308" t="str">
        <f t="shared" si="39"/>
        <v/>
      </c>
      <c r="BX9" s="308" t="str">
        <f t="shared" si="39"/>
        <v/>
      </c>
      <c r="BY9" s="308" t="str">
        <f t="shared" si="39"/>
        <v/>
      </c>
      <c r="BZ9" s="308" t="str">
        <f t="shared" si="39"/>
        <v/>
      </c>
      <c r="CA9" s="308" t="str">
        <f t="shared" si="39"/>
        <v/>
      </c>
      <c r="CB9" s="308" t="str">
        <f t="shared" si="39"/>
        <v/>
      </c>
      <c r="CC9" s="308" t="str">
        <f t="shared" si="39"/>
        <v/>
      </c>
      <c r="CD9" s="308" t="str">
        <f t="shared" si="39"/>
        <v/>
      </c>
      <c r="CE9" s="308" t="str">
        <f t="shared" si="39"/>
        <v/>
      </c>
      <c r="CF9" s="308" t="str">
        <f t="shared" si="39"/>
        <v/>
      </c>
      <c r="CG9" s="308" t="str">
        <f t="shared" si="40"/>
        <v/>
      </c>
      <c r="CH9" s="308" t="str">
        <f t="shared" si="40"/>
        <v/>
      </c>
      <c r="CI9" s="308" t="str">
        <f t="shared" si="40"/>
        <v/>
      </c>
      <c r="CJ9" s="308" t="str">
        <f t="shared" si="40"/>
        <v/>
      </c>
    </row>
    <row r="10" spans="1:88" x14ac:dyDescent="0.2">
      <c r="A10" s="369"/>
      <c r="B10" s="369">
        <f t="shared" si="41"/>
        <v>1.001E-6</v>
      </c>
      <c r="C10" s="369">
        <f t="shared" si="1"/>
        <v>2.89575E-8</v>
      </c>
      <c r="D10" s="369">
        <f t="shared" si="42"/>
        <v>1.1261249999999999E-7</v>
      </c>
      <c r="E10" s="369">
        <f t="shared" si="43"/>
        <v>1.0725E-8</v>
      </c>
      <c r="F10" s="369">
        <f t="shared" si="44"/>
        <v>1.001E-6</v>
      </c>
      <c r="G10" s="369">
        <f t="shared" si="2"/>
        <v>1.9707187499999998E-7</v>
      </c>
      <c r="H10" s="369">
        <f t="shared" si="45"/>
        <v>3.4856250000000005E-8</v>
      </c>
      <c r="I10" s="369">
        <f t="shared" si="46"/>
        <v>6.7031250000000007E-9</v>
      </c>
      <c r="J10" s="369"/>
      <c r="K10" s="308">
        <f t="shared" si="47"/>
        <v>14</v>
      </c>
      <c r="L10" s="309">
        <f t="shared" si="48"/>
        <v>715</v>
      </c>
      <c r="M10" s="310">
        <f t="shared" si="3"/>
        <v>7.1499999999999998E-8</v>
      </c>
      <c r="N10" s="308">
        <f t="shared" si="4"/>
        <v>715</v>
      </c>
      <c r="O10" s="308" t="str">
        <f t="shared" si="5"/>
        <v/>
      </c>
      <c r="P10" s="308" t="str">
        <f t="shared" si="6"/>
        <v/>
      </c>
      <c r="Q10" s="308" t="str">
        <f t="shared" si="7"/>
        <v/>
      </c>
      <c r="R10" s="308" t="str">
        <f t="shared" si="8"/>
        <v/>
      </c>
      <c r="S10" s="308" t="str">
        <f t="shared" si="9"/>
        <v/>
      </c>
      <c r="T10" s="308" t="str">
        <f t="shared" si="10"/>
        <v/>
      </c>
      <c r="U10" s="308" t="str">
        <f t="shared" si="11"/>
        <v/>
      </c>
      <c r="V10" s="308" t="str">
        <f t="shared" si="12"/>
        <v/>
      </c>
      <c r="W10" s="308" t="str">
        <f t="shared" si="13"/>
        <v/>
      </c>
      <c r="X10" s="308" t="str">
        <f t="shared" si="14"/>
        <v/>
      </c>
      <c r="Y10" s="308" t="str">
        <f t="shared" si="15"/>
        <v/>
      </c>
      <c r="Z10" s="308" t="str">
        <f t="shared" si="16"/>
        <v/>
      </c>
      <c r="AA10" s="308" t="str">
        <f t="shared" si="17"/>
        <v/>
      </c>
      <c r="AB10" s="308" t="str">
        <f t="shared" si="18"/>
        <v/>
      </c>
      <c r="AC10" s="308" t="str">
        <f t="shared" si="19"/>
        <v/>
      </c>
      <c r="AD10" s="308" t="str">
        <f t="shared" si="20"/>
        <v/>
      </c>
      <c r="AE10" s="308" t="str">
        <f t="shared" si="21"/>
        <v/>
      </c>
      <c r="AF10" s="308" t="str">
        <f t="shared" si="22"/>
        <v/>
      </c>
      <c r="AG10" s="308" t="str">
        <f t="shared" si="23"/>
        <v/>
      </c>
      <c r="AH10" s="308" t="str">
        <f t="shared" si="24"/>
        <v/>
      </c>
      <c r="AI10" s="308" t="str">
        <f t="shared" si="25"/>
        <v/>
      </c>
      <c r="AJ10" s="308" t="str">
        <f t="shared" si="26"/>
        <v/>
      </c>
      <c r="AK10" s="308" t="str">
        <f t="shared" si="27"/>
        <v/>
      </c>
      <c r="AL10" s="308" t="str">
        <f t="shared" si="28"/>
        <v/>
      </c>
      <c r="AM10" s="308" t="str">
        <f t="shared" si="29"/>
        <v/>
      </c>
      <c r="AN10" s="308" t="str">
        <f t="shared" si="30"/>
        <v/>
      </c>
      <c r="AO10" s="308" t="str">
        <f t="shared" si="31"/>
        <v/>
      </c>
      <c r="AP10" s="308" t="str">
        <f t="shared" si="32"/>
        <v/>
      </c>
      <c r="AQ10" s="308" t="str">
        <f t="shared" si="33"/>
        <v/>
      </c>
      <c r="AR10" s="308" t="str">
        <f t="shared" si="34"/>
        <v/>
      </c>
      <c r="AS10" s="308" t="str">
        <f t="shared" si="35"/>
        <v/>
      </c>
      <c r="AT10" s="308" t="str">
        <f t="shared" si="36"/>
        <v/>
      </c>
      <c r="AU10" s="308" t="str">
        <f t="shared" si="36"/>
        <v/>
      </c>
      <c r="AV10" s="308" t="str">
        <f t="shared" si="36"/>
        <v/>
      </c>
      <c r="AW10" s="308" t="str">
        <f t="shared" si="36"/>
        <v/>
      </c>
      <c r="AX10" s="308" t="str">
        <f t="shared" si="36"/>
        <v/>
      </c>
      <c r="AY10" s="308">
        <f t="shared" si="37"/>
        <v>0</v>
      </c>
      <c r="AZ10" s="308" t="str">
        <f t="shared" si="49"/>
        <v/>
      </c>
      <c r="BA10" s="308" t="str">
        <f t="shared" si="49"/>
        <v/>
      </c>
      <c r="BB10" s="308" t="str">
        <f t="shared" si="49"/>
        <v/>
      </c>
      <c r="BC10" s="308" t="str">
        <f t="shared" si="49"/>
        <v/>
      </c>
      <c r="BD10" s="308" t="str">
        <f t="shared" si="49"/>
        <v/>
      </c>
      <c r="BE10" s="308" t="str">
        <f t="shared" si="49"/>
        <v/>
      </c>
      <c r="BF10" s="308" t="str">
        <f t="shared" si="49"/>
        <v/>
      </c>
      <c r="BG10" s="308" t="str">
        <f t="shared" si="49"/>
        <v/>
      </c>
      <c r="BH10" s="308" t="str">
        <f t="shared" si="49"/>
        <v/>
      </c>
      <c r="BI10" s="308" t="str">
        <f t="shared" si="49"/>
        <v/>
      </c>
      <c r="BJ10" s="308" t="str">
        <f t="shared" si="49"/>
        <v/>
      </c>
      <c r="BK10" s="308" t="str">
        <f t="shared" si="49"/>
        <v/>
      </c>
      <c r="BL10" s="308" t="str">
        <f t="shared" si="49"/>
        <v/>
      </c>
      <c r="BM10" s="308" t="str">
        <f t="shared" si="49"/>
        <v/>
      </c>
      <c r="BN10" s="308" t="str">
        <f t="shared" si="49"/>
        <v/>
      </c>
      <c r="BO10" s="308" t="str">
        <f t="shared" si="49"/>
        <v/>
      </c>
      <c r="BP10" s="308" t="str">
        <f t="shared" si="50"/>
        <v/>
      </c>
      <c r="BQ10" s="308" t="str">
        <f t="shared" si="39"/>
        <v/>
      </c>
      <c r="BR10" s="308" t="str">
        <f t="shared" si="39"/>
        <v/>
      </c>
      <c r="BS10" s="308" t="str">
        <f t="shared" si="39"/>
        <v/>
      </c>
      <c r="BT10" s="308" t="str">
        <f t="shared" si="39"/>
        <v/>
      </c>
      <c r="BU10" s="308" t="str">
        <f t="shared" si="39"/>
        <v/>
      </c>
      <c r="BV10" s="308" t="str">
        <f t="shared" si="39"/>
        <v/>
      </c>
      <c r="BW10" s="308" t="str">
        <f t="shared" si="39"/>
        <v/>
      </c>
      <c r="BX10" s="308" t="str">
        <f t="shared" si="39"/>
        <v/>
      </c>
      <c r="BY10" s="308" t="str">
        <f t="shared" si="39"/>
        <v/>
      </c>
      <c r="BZ10" s="308" t="str">
        <f t="shared" si="39"/>
        <v/>
      </c>
      <c r="CA10" s="308" t="str">
        <f t="shared" si="39"/>
        <v/>
      </c>
      <c r="CB10" s="308" t="str">
        <f t="shared" si="39"/>
        <v/>
      </c>
      <c r="CC10" s="308" t="str">
        <f t="shared" si="39"/>
        <v/>
      </c>
      <c r="CD10" s="308" t="str">
        <f t="shared" si="39"/>
        <v/>
      </c>
      <c r="CE10" s="308" t="str">
        <f t="shared" si="39"/>
        <v/>
      </c>
      <c r="CF10" s="308" t="str">
        <f t="shared" si="39"/>
        <v/>
      </c>
      <c r="CG10" s="308" t="str">
        <f t="shared" si="40"/>
        <v/>
      </c>
      <c r="CH10" s="308" t="str">
        <f t="shared" si="40"/>
        <v/>
      </c>
      <c r="CI10" s="308" t="str">
        <f t="shared" si="40"/>
        <v/>
      </c>
      <c r="CJ10" s="308" t="str">
        <f t="shared" si="40"/>
        <v/>
      </c>
    </row>
    <row r="11" spans="1:88" x14ac:dyDescent="0.2">
      <c r="A11" s="369"/>
      <c r="B11" s="369">
        <f t="shared" si="41"/>
        <v>3.0029999999999999E-6</v>
      </c>
      <c r="C11" s="369">
        <f t="shared" si="1"/>
        <v>8.108100000000001E-8</v>
      </c>
      <c r="D11" s="369">
        <f t="shared" si="42"/>
        <v>3.1531500000000001E-7</v>
      </c>
      <c r="E11" s="369">
        <f t="shared" si="43"/>
        <v>3.0029999999999998E-8</v>
      </c>
      <c r="F11" s="369">
        <f t="shared" si="44"/>
        <v>3.0029999999999999E-6</v>
      </c>
      <c r="G11" s="369">
        <f t="shared" si="2"/>
        <v>5.5180124999999993E-7</v>
      </c>
      <c r="H11" s="369">
        <f t="shared" si="45"/>
        <v>9.7597500000000011E-8</v>
      </c>
      <c r="I11" s="369">
        <f t="shared" si="46"/>
        <v>1.8768750000000004E-8</v>
      </c>
      <c r="J11" s="369"/>
      <c r="K11" s="308">
        <f t="shared" si="47"/>
        <v>15</v>
      </c>
      <c r="L11" s="309">
        <f t="shared" si="48"/>
        <v>2002</v>
      </c>
      <c r="M11" s="310">
        <f t="shared" si="3"/>
        <v>2.0020000000000001E-7</v>
      </c>
      <c r="N11" s="308">
        <f t="shared" si="4"/>
        <v>2002</v>
      </c>
      <c r="O11" s="308" t="str">
        <f t="shared" si="5"/>
        <v/>
      </c>
      <c r="P11" s="308" t="str">
        <f t="shared" si="6"/>
        <v/>
      </c>
      <c r="Q11" s="308" t="str">
        <f t="shared" si="7"/>
        <v/>
      </c>
      <c r="R11" s="308" t="str">
        <f t="shared" si="8"/>
        <v/>
      </c>
      <c r="S11" s="308" t="str">
        <f t="shared" si="9"/>
        <v/>
      </c>
      <c r="T11" s="308" t="str">
        <f t="shared" si="10"/>
        <v/>
      </c>
      <c r="U11" s="308" t="str">
        <f t="shared" si="11"/>
        <v/>
      </c>
      <c r="V11" s="308" t="str">
        <f t="shared" si="12"/>
        <v/>
      </c>
      <c r="W11" s="308" t="str">
        <f t="shared" si="13"/>
        <v/>
      </c>
      <c r="X11" s="308" t="str">
        <f t="shared" si="14"/>
        <v/>
      </c>
      <c r="Y11" s="308" t="str">
        <f t="shared" si="15"/>
        <v/>
      </c>
      <c r="Z11" s="308" t="str">
        <f t="shared" si="16"/>
        <v/>
      </c>
      <c r="AA11" s="308" t="str">
        <f t="shared" si="17"/>
        <v/>
      </c>
      <c r="AB11" s="308" t="str">
        <f t="shared" si="18"/>
        <v/>
      </c>
      <c r="AC11" s="308" t="str">
        <f t="shared" si="19"/>
        <v/>
      </c>
      <c r="AD11" s="308" t="str">
        <f t="shared" si="20"/>
        <v/>
      </c>
      <c r="AE11" s="308" t="str">
        <f t="shared" si="21"/>
        <v/>
      </c>
      <c r="AF11" s="308" t="str">
        <f t="shared" si="22"/>
        <v/>
      </c>
      <c r="AG11" s="308" t="str">
        <f t="shared" si="23"/>
        <v/>
      </c>
      <c r="AH11" s="308" t="str">
        <f t="shared" si="24"/>
        <v/>
      </c>
      <c r="AI11" s="308" t="str">
        <f t="shared" si="25"/>
        <v/>
      </c>
      <c r="AJ11" s="308" t="str">
        <f t="shared" si="26"/>
        <v/>
      </c>
      <c r="AK11" s="308" t="str">
        <f t="shared" si="27"/>
        <v/>
      </c>
      <c r="AL11" s="308" t="str">
        <f t="shared" si="28"/>
        <v/>
      </c>
      <c r="AM11" s="308" t="str">
        <f t="shared" si="29"/>
        <v/>
      </c>
      <c r="AN11" s="308" t="str">
        <f t="shared" si="30"/>
        <v/>
      </c>
      <c r="AO11" s="308" t="str">
        <f t="shared" si="31"/>
        <v/>
      </c>
      <c r="AP11" s="308" t="str">
        <f t="shared" si="32"/>
        <v/>
      </c>
      <c r="AQ11" s="308" t="str">
        <f t="shared" si="33"/>
        <v/>
      </c>
      <c r="AR11" s="308" t="str">
        <f t="shared" si="34"/>
        <v/>
      </c>
      <c r="AS11" s="308" t="str">
        <f t="shared" si="35"/>
        <v/>
      </c>
      <c r="AT11" s="308" t="str">
        <f t="shared" si="36"/>
        <v/>
      </c>
      <c r="AU11" s="308" t="str">
        <f t="shared" si="36"/>
        <v/>
      </c>
      <c r="AV11" s="308" t="str">
        <f t="shared" si="36"/>
        <v/>
      </c>
      <c r="AW11" s="308" t="str">
        <f t="shared" si="36"/>
        <v/>
      </c>
      <c r="AX11" s="308" t="str">
        <f t="shared" si="36"/>
        <v/>
      </c>
      <c r="AY11" s="308">
        <f t="shared" si="37"/>
        <v>0</v>
      </c>
      <c r="AZ11" s="308" t="str">
        <f t="shared" si="49"/>
        <v/>
      </c>
      <c r="BA11" s="308" t="str">
        <f t="shared" si="49"/>
        <v/>
      </c>
      <c r="BB11" s="308" t="str">
        <f t="shared" si="49"/>
        <v/>
      </c>
      <c r="BC11" s="308" t="str">
        <f t="shared" si="49"/>
        <v/>
      </c>
      <c r="BD11" s="308" t="str">
        <f t="shared" si="49"/>
        <v/>
      </c>
      <c r="BE11" s="308" t="str">
        <f t="shared" si="49"/>
        <v/>
      </c>
      <c r="BF11" s="308" t="str">
        <f t="shared" si="49"/>
        <v/>
      </c>
      <c r="BG11" s="308" t="str">
        <f t="shared" si="49"/>
        <v/>
      </c>
      <c r="BH11" s="308" t="str">
        <f t="shared" si="49"/>
        <v/>
      </c>
      <c r="BI11" s="308" t="str">
        <f t="shared" si="49"/>
        <v/>
      </c>
      <c r="BJ11" s="308" t="str">
        <f t="shared" si="49"/>
        <v/>
      </c>
      <c r="BK11" s="308" t="str">
        <f t="shared" si="49"/>
        <v/>
      </c>
      <c r="BL11" s="308" t="str">
        <f t="shared" si="49"/>
        <v/>
      </c>
      <c r="BM11" s="308" t="str">
        <f t="shared" si="49"/>
        <v/>
      </c>
      <c r="BN11" s="308" t="str">
        <f t="shared" si="49"/>
        <v/>
      </c>
      <c r="BO11" s="308" t="str">
        <f t="shared" si="49"/>
        <v/>
      </c>
      <c r="BP11" s="308" t="str">
        <f t="shared" si="50"/>
        <v/>
      </c>
      <c r="BQ11" s="308" t="str">
        <f t="shared" si="39"/>
        <v/>
      </c>
      <c r="BR11" s="308" t="str">
        <f t="shared" si="39"/>
        <v/>
      </c>
      <c r="BS11" s="308" t="str">
        <f t="shared" si="39"/>
        <v/>
      </c>
      <c r="BT11" s="308" t="str">
        <f t="shared" si="39"/>
        <v/>
      </c>
      <c r="BU11" s="308" t="str">
        <f t="shared" si="39"/>
        <v/>
      </c>
      <c r="BV11" s="308" t="str">
        <f t="shared" si="39"/>
        <v/>
      </c>
      <c r="BW11" s="308" t="str">
        <f t="shared" si="39"/>
        <v/>
      </c>
      <c r="BX11" s="308" t="str">
        <f t="shared" si="39"/>
        <v/>
      </c>
      <c r="BY11" s="308" t="str">
        <f t="shared" si="39"/>
        <v/>
      </c>
      <c r="BZ11" s="308" t="str">
        <f t="shared" si="39"/>
        <v/>
      </c>
      <c r="CA11" s="308" t="str">
        <f t="shared" si="39"/>
        <v/>
      </c>
      <c r="CB11" s="308" t="str">
        <f t="shared" si="39"/>
        <v/>
      </c>
      <c r="CC11" s="308" t="str">
        <f t="shared" si="39"/>
        <v/>
      </c>
      <c r="CD11" s="308" t="str">
        <f t="shared" si="39"/>
        <v/>
      </c>
      <c r="CE11" s="308" t="str">
        <f t="shared" si="39"/>
        <v/>
      </c>
      <c r="CF11" s="308" t="str">
        <f t="shared" si="39"/>
        <v/>
      </c>
      <c r="CG11" s="308" t="str">
        <f t="shared" si="40"/>
        <v/>
      </c>
      <c r="CH11" s="308" t="str">
        <f t="shared" si="40"/>
        <v/>
      </c>
      <c r="CI11" s="308" t="str">
        <f t="shared" si="40"/>
        <v/>
      </c>
      <c r="CJ11" s="308" t="str">
        <f t="shared" si="40"/>
        <v/>
      </c>
    </row>
    <row r="12" spans="1:88" x14ac:dyDescent="0.2">
      <c r="A12" s="369"/>
      <c r="B12" s="369">
        <f t="shared" si="41"/>
        <v>8.0080000000000002E-6</v>
      </c>
      <c r="C12" s="369">
        <f t="shared" si="1"/>
        <v>2.0270250000000002E-7</v>
      </c>
      <c r="D12" s="369">
        <f t="shared" si="42"/>
        <v>7.8828750000000001E-7</v>
      </c>
      <c r="E12" s="369">
        <f t="shared" si="43"/>
        <v>7.5075000000000002E-8</v>
      </c>
      <c r="F12" s="369">
        <f t="shared" si="44"/>
        <v>8.0080000000000002E-6</v>
      </c>
      <c r="G12" s="369">
        <f t="shared" si="2"/>
        <v>1.3795031249999999E-6</v>
      </c>
      <c r="H12" s="369">
        <f t="shared" si="45"/>
        <v>2.4399375000000005E-7</v>
      </c>
      <c r="I12" s="369">
        <f t="shared" si="46"/>
        <v>4.6921875000000011E-8</v>
      </c>
      <c r="J12" s="369"/>
      <c r="K12" s="308">
        <f t="shared" si="47"/>
        <v>16</v>
      </c>
      <c r="L12" s="309">
        <f t="shared" si="48"/>
        <v>5005</v>
      </c>
      <c r="M12" s="310">
        <f t="shared" si="3"/>
        <v>5.0050000000000001E-7</v>
      </c>
      <c r="N12" s="308">
        <f t="shared" si="4"/>
        <v>5005</v>
      </c>
      <c r="O12" s="308" t="str">
        <f t="shared" si="5"/>
        <v/>
      </c>
      <c r="P12" s="308" t="str">
        <f t="shared" si="6"/>
        <v/>
      </c>
      <c r="Q12" s="308" t="str">
        <f t="shared" si="7"/>
        <v/>
      </c>
      <c r="R12" s="308" t="str">
        <f t="shared" si="8"/>
        <v/>
      </c>
      <c r="S12" s="308" t="str">
        <f t="shared" si="9"/>
        <v/>
      </c>
      <c r="T12" s="308" t="str">
        <f t="shared" si="10"/>
        <v/>
      </c>
      <c r="U12" s="308" t="str">
        <f t="shared" si="11"/>
        <v/>
      </c>
      <c r="V12" s="308" t="str">
        <f t="shared" si="12"/>
        <v/>
      </c>
      <c r="W12" s="308" t="str">
        <f t="shared" si="13"/>
        <v/>
      </c>
      <c r="X12" s="308" t="str">
        <f t="shared" si="14"/>
        <v/>
      </c>
      <c r="Y12" s="308" t="str">
        <f t="shared" si="15"/>
        <v/>
      </c>
      <c r="Z12" s="308" t="str">
        <f t="shared" si="16"/>
        <v/>
      </c>
      <c r="AA12" s="308" t="str">
        <f t="shared" si="17"/>
        <v/>
      </c>
      <c r="AB12" s="308" t="str">
        <f t="shared" si="18"/>
        <v/>
      </c>
      <c r="AC12" s="308" t="str">
        <f t="shared" si="19"/>
        <v/>
      </c>
      <c r="AD12" s="308" t="str">
        <f t="shared" si="20"/>
        <v/>
      </c>
      <c r="AE12" s="308" t="str">
        <f t="shared" si="21"/>
        <v/>
      </c>
      <c r="AF12" s="308" t="str">
        <f t="shared" si="22"/>
        <v/>
      </c>
      <c r="AG12" s="308" t="str">
        <f t="shared" si="23"/>
        <v/>
      </c>
      <c r="AH12" s="308" t="str">
        <f t="shared" si="24"/>
        <v/>
      </c>
      <c r="AI12" s="308" t="str">
        <f t="shared" si="25"/>
        <v/>
      </c>
      <c r="AJ12" s="308" t="str">
        <f t="shared" si="26"/>
        <v/>
      </c>
      <c r="AK12" s="308" t="str">
        <f t="shared" si="27"/>
        <v/>
      </c>
      <c r="AL12" s="308" t="str">
        <f t="shared" si="28"/>
        <v/>
      </c>
      <c r="AM12" s="308" t="str">
        <f t="shared" si="29"/>
        <v/>
      </c>
      <c r="AN12" s="308" t="str">
        <f t="shared" si="30"/>
        <v/>
      </c>
      <c r="AO12" s="308" t="str">
        <f t="shared" si="31"/>
        <v/>
      </c>
      <c r="AP12" s="308" t="str">
        <f t="shared" si="32"/>
        <v/>
      </c>
      <c r="AQ12" s="308" t="str">
        <f t="shared" si="33"/>
        <v/>
      </c>
      <c r="AR12" s="308" t="str">
        <f t="shared" si="34"/>
        <v/>
      </c>
      <c r="AS12" s="308" t="str">
        <f t="shared" si="35"/>
        <v/>
      </c>
      <c r="AT12" s="308" t="str">
        <f t="shared" si="36"/>
        <v/>
      </c>
      <c r="AU12" s="308" t="str">
        <f t="shared" si="36"/>
        <v/>
      </c>
      <c r="AV12" s="308" t="str">
        <f t="shared" si="36"/>
        <v/>
      </c>
      <c r="AW12" s="308" t="str">
        <f t="shared" si="36"/>
        <v/>
      </c>
      <c r="AX12" s="308" t="str">
        <f t="shared" si="36"/>
        <v/>
      </c>
      <c r="AY12" s="308">
        <f t="shared" si="37"/>
        <v>0</v>
      </c>
      <c r="AZ12" s="308" t="str">
        <f t="shared" si="49"/>
        <v/>
      </c>
      <c r="BA12" s="308" t="str">
        <f t="shared" si="49"/>
        <v/>
      </c>
      <c r="BB12" s="308" t="str">
        <f t="shared" si="49"/>
        <v/>
      </c>
      <c r="BC12" s="308" t="str">
        <f t="shared" si="49"/>
        <v/>
      </c>
      <c r="BD12" s="308" t="str">
        <f t="shared" si="49"/>
        <v/>
      </c>
      <c r="BE12" s="308" t="str">
        <f t="shared" si="49"/>
        <v/>
      </c>
      <c r="BF12" s="308" t="str">
        <f t="shared" si="49"/>
        <v/>
      </c>
      <c r="BG12" s="308" t="str">
        <f t="shared" si="49"/>
        <v/>
      </c>
      <c r="BH12" s="308" t="str">
        <f t="shared" si="49"/>
        <v/>
      </c>
      <c r="BI12" s="308" t="str">
        <f t="shared" si="49"/>
        <v/>
      </c>
      <c r="BJ12" s="308" t="str">
        <f t="shared" si="49"/>
        <v/>
      </c>
      <c r="BK12" s="308" t="str">
        <f t="shared" si="49"/>
        <v/>
      </c>
      <c r="BL12" s="308" t="str">
        <f t="shared" si="49"/>
        <v/>
      </c>
      <c r="BM12" s="308" t="str">
        <f t="shared" si="49"/>
        <v/>
      </c>
      <c r="BN12" s="308" t="str">
        <f t="shared" si="49"/>
        <v/>
      </c>
      <c r="BO12" s="308" t="str">
        <f t="shared" si="49"/>
        <v/>
      </c>
      <c r="BP12" s="308" t="str">
        <f t="shared" si="50"/>
        <v/>
      </c>
      <c r="BQ12" s="308" t="str">
        <f t="shared" si="39"/>
        <v/>
      </c>
      <c r="BR12" s="308" t="str">
        <f t="shared" si="39"/>
        <v/>
      </c>
      <c r="BS12" s="308" t="str">
        <f t="shared" si="39"/>
        <v/>
      </c>
      <c r="BT12" s="308" t="str">
        <f t="shared" si="39"/>
        <v/>
      </c>
      <c r="BU12" s="308" t="str">
        <f t="shared" si="39"/>
        <v/>
      </c>
      <c r="BV12" s="308" t="str">
        <f t="shared" si="39"/>
        <v/>
      </c>
      <c r="BW12" s="308" t="str">
        <f t="shared" si="39"/>
        <v/>
      </c>
      <c r="BX12" s="308" t="str">
        <f t="shared" si="39"/>
        <v/>
      </c>
      <c r="BY12" s="308" t="str">
        <f t="shared" si="39"/>
        <v/>
      </c>
      <c r="BZ12" s="308" t="str">
        <f t="shared" si="39"/>
        <v/>
      </c>
      <c r="CA12" s="308" t="str">
        <f t="shared" si="39"/>
        <v/>
      </c>
      <c r="CB12" s="308" t="str">
        <f t="shared" si="39"/>
        <v/>
      </c>
      <c r="CC12" s="308" t="str">
        <f t="shared" si="39"/>
        <v/>
      </c>
      <c r="CD12" s="308" t="str">
        <f t="shared" si="39"/>
        <v/>
      </c>
      <c r="CE12" s="308" t="str">
        <f t="shared" si="39"/>
        <v/>
      </c>
      <c r="CF12" s="308" t="str">
        <f t="shared" si="39"/>
        <v/>
      </c>
      <c r="CG12" s="308" t="str">
        <f t="shared" si="40"/>
        <v/>
      </c>
      <c r="CH12" s="308" t="str">
        <f t="shared" si="40"/>
        <v/>
      </c>
      <c r="CI12" s="308" t="str">
        <f t="shared" si="40"/>
        <v/>
      </c>
      <c r="CJ12" s="308" t="str">
        <f t="shared" si="40"/>
        <v/>
      </c>
    </row>
    <row r="13" spans="1:88" x14ac:dyDescent="0.2">
      <c r="A13" s="369"/>
      <c r="B13" s="369">
        <f t="shared" si="41"/>
        <v>1.9448000000000001E-5</v>
      </c>
      <c r="C13" s="369">
        <f t="shared" si="1"/>
        <v>4.6332E-7</v>
      </c>
      <c r="D13" s="369">
        <f t="shared" si="42"/>
        <v>1.8017999999999998E-6</v>
      </c>
      <c r="E13" s="369">
        <f t="shared" si="43"/>
        <v>1.716E-7</v>
      </c>
      <c r="F13" s="369">
        <f t="shared" si="44"/>
        <v>1.9448000000000001E-5</v>
      </c>
      <c r="G13" s="369">
        <f t="shared" si="2"/>
        <v>3.1531499999999996E-6</v>
      </c>
      <c r="H13" s="369">
        <f t="shared" si="45"/>
        <v>5.5770000000000008E-7</v>
      </c>
      <c r="I13" s="369">
        <f t="shared" si="46"/>
        <v>1.0725000000000001E-7</v>
      </c>
      <c r="J13" s="369"/>
      <c r="K13" s="308">
        <f t="shared" si="47"/>
        <v>17</v>
      </c>
      <c r="L13" s="309">
        <f t="shared" si="48"/>
        <v>11440</v>
      </c>
      <c r="M13" s="310">
        <f t="shared" si="3"/>
        <v>1.144E-6</v>
      </c>
      <c r="N13" s="308">
        <f t="shared" si="4"/>
        <v>11440</v>
      </c>
      <c r="O13" s="308" t="str">
        <f t="shared" si="5"/>
        <v/>
      </c>
      <c r="P13" s="308" t="str">
        <f t="shared" si="6"/>
        <v/>
      </c>
      <c r="Q13" s="308" t="str">
        <f t="shared" si="7"/>
        <v/>
      </c>
      <c r="R13" s="308" t="str">
        <f t="shared" si="8"/>
        <v/>
      </c>
      <c r="S13" s="308" t="str">
        <f t="shared" si="9"/>
        <v/>
      </c>
      <c r="T13" s="308" t="str">
        <f t="shared" si="10"/>
        <v/>
      </c>
      <c r="U13" s="308" t="str">
        <f t="shared" si="11"/>
        <v/>
      </c>
      <c r="V13" s="308" t="str">
        <f t="shared" si="12"/>
        <v/>
      </c>
      <c r="W13" s="308" t="str">
        <f t="shared" si="13"/>
        <v/>
      </c>
      <c r="X13" s="308" t="str">
        <f t="shared" si="14"/>
        <v/>
      </c>
      <c r="Y13" s="308" t="str">
        <f t="shared" si="15"/>
        <v/>
      </c>
      <c r="Z13" s="308" t="str">
        <f t="shared" si="16"/>
        <v/>
      </c>
      <c r="AA13" s="308" t="str">
        <f t="shared" si="17"/>
        <v/>
      </c>
      <c r="AB13" s="308" t="str">
        <f t="shared" si="18"/>
        <v/>
      </c>
      <c r="AC13" s="308" t="str">
        <f t="shared" si="19"/>
        <v/>
      </c>
      <c r="AD13" s="308" t="str">
        <f t="shared" si="20"/>
        <v/>
      </c>
      <c r="AE13" s="308" t="str">
        <f t="shared" si="21"/>
        <v/>
      </c>
      <c r="AF13" s="308" t="str">
        <f t="shared" si="22"/>
        <v/>
      </c>
      <c r="AG13" s="308" t="str">
        <f t="shared" si="23"/>
        <v/>
      </c>
      <c r="AH13" s="308" t="str">
        <f t="shared" si="24"/>
        <v/>
      </c>
      <c r="AI13" s="308" t="str">
        <f t="shared" si="25"/>
        <v/>
      </c>
      <c r="AJ13" s="308" t="str">
        <f t="shared" si="26"/>
        <v/>
      </c>
      <c r="AK13" s="308" t="str">
        <f t="shared" si="27"/>
        <v/>
      </c>
      <c r="AL13" s="308" t="str">
        <f t="shared" si="28"/>
        <v/>
      </c>
      <c r="AM13" s="308" t="str">
        <f t="shared" si="29"/>
        <v/>
      </c>
      <c r="AN13" s="308" t="str">
        <f t="shared" si="30"/>
        <v/>
      </c>
      <c r="AO13" s="308" t="str">
        <f t="shared" si="31"/>
        <v/>
      </c>
      <c r="AP13" s="308" t="str">
        <f t="shared" si="32"/>
        <v/>
      </c>
      <c r="AQ13" s="308" t="str">
        <f t="shared" si="33"/>
        <v/>
      </c>
      <c r="AR13" s="308" t="str">
        <f t="shared" si="34"/>
        <v/>
      </c>
      <c r="AS13" s="308" t="str">
        <f t="shared" si="35"/>
        <v/>
      </c>
      <c r="AT13" s="308" t="str">
        <f t="shared" si="36"/>
        <v/>
      </c>
      <c r="AU13" s="308" t="str">
        <f t="shared" si="36"/>
        <v/>
      </c>
      <c r="AV13" s="308" t="str">
        <f t="shared" si="36"/>
        <v/>
      </c>
      <c r="AW13" s="308" t="str">
        <f t="shared" si="36"/>
        <v/>
      </c>
      <c r="AX13" s="308" t="str">
        <f t="shared" si="36"/>
        <v/>
      </c>
      <c r="AY13" s="308">
        <f t="shared" si="37"/>
        <v>0</v>
      </c>
      <c r="AZ13" s="308" t="str">
        <f t="shared" si="49"/>
        <v/>
      </c>
      <c r="BA13" s="308" t="str">
        <f t="shared" si="49"/>
        <v/>
      </c>
      <c r="BB13" s="308" t="str">
        <f t="shared" si="49"/>
        <v/>
      </c>
      <c r="BC13" s="308" t="str">
        <f t="shared" si="49"/>
        <v/>
      </c>
      <c r="BD13" s="308" t="str">
        <f t="shared" si="49"/>
        <v/>
      </c>
      <c r="BE13" s="308" t="str">
        <f t="shared" si="49"/>
        <v/>
      </c>
      <c r="BF13" s="308" t="str">
        <f t="shared" si="49"/>
        <v/>
      </c>
      <c r="BG13" s="308" t="str">
        <f t="shared" si="49"/>
        <v/>
      </c>
      <c r="BH13" s="308" t="str">
        <f t="shared" si="49"/>
        <v/>
      </c>
      <c r="BI13" s="308" t="str">
        <f t="shared" si="49"/>
        <v/>
      </c>
      <c r="BJ13" s="308" t="str">
        <f t="shared" si="49"/>
        <v/>
      </c>
      <c r="BK13" s="308" t="str">
        <f t="shared" si="49"/>
        <v/>
      </c>
      <c r="BL13" s="308" t="str">
        <f t="shared" si="49"/>
        <v/>
      </c>
      <c r="BM13" s="308" t="str">
        <f t="shared" si="49"/>
        <v/>
      </c>
      <c r="BN13" s="308" t="str">
        <f t="shared" si="49"/>
        <v/>
      </c>
      <c r="BO13" s="308" t="str">
        <f t="shared" si="49"/>
        <v/>
      </c>
      <c r="BP13" s="308" t="str">
        <f t="shared" si="50"/>
        <v/>
      </c>
      <c r="BQ13" s="308" t="str">
        <f t="shared" si="39"/>
        <v/>
      </c>
      <c r="BR13" s="308" t="str">
        <f t="shared" si="39"/>
        <v/>
      </c>
      <c r="BS13" s="308" t="str">
        <f t="shared" si="39"/>
        <v/>
      </c>
      <c r="BT13" s="308" t="str">
        <f t="shared" si="39"/>
        <v/>
      </c>
      <c r="BU13" s="308" t="str">
        <f t="shared" si="39"/>
        <v/>
      </c>
      <c r="BV13" s="308" t="str">
        <f t="shared" si="39"/>
        <v/>
      </c>
      <c r="BW13" s="308" t="str">
        <f t="shared" si="39"/>
        <v/>
      </c>
      <c r="BX13" s="308" t="str">
        <f t="shared" si="39"/>
        <v/>
      </c>
      <c r="BY13" s="308" t="str">
        <f t="shared" si="39"/>
        <v/>
      </c>
      <c r="BZ13" s="308" t="str">
        <f t="shared" si="39"/>
        <v/>
      </c>
      <c r="CA13" s="308" t="str">
        <f t="shared" si="39"/>
        <v/>
      </c>
      <c r="CB13" s="308" t="str">
        <f t="shared" si="39"/>
        <v/>
      </c>
      <c r="CC13" s="308" t="str">
        <f t="shared" si="39"/>
        <v/>
      </c>
      <c r="CD13" s="308" t="str">
        <f t="shared" si="39"/>
        <v/>
      </c>
      <c r="CE13" s="308" t="str">
        <f t="shared" si="39"/>
        <v/>
      </c>
      <c r="CF13" s="308" t="str">
        <f t="shared" si="39"/>
        <v/>
      </c>
      <c r="CG13" s="308" t="str">
        <f t="shared" si="40"/>
        <v/>
      </c>
      <c r="CH13" s="308" t="str">
        <f t="shared" si="40"/>
        <v/>
      </c>
      <c r="CI13" s="308" t="str">
        <f t="shared" si="40"/>
        <v/>
      </c>
      <c r="CJ13" s="308" t="str">
        <f t="shared" si="40"/>
        <v/>
      </c>
    </row>
    <row r="14" spans="1:88" x14ac:dyDescent="0.2">
      <c r="A14" s="369"/>
      <c r="B14" s="369">
        <f t="shared" si="41"/>
        <v>4.3758000000000004E-5</v>
      </c>
      <c r="C14" s="369">
        <f t="shared" si="1"/>
        <v>9.845550000000001E-7</v>
      </c>
      <c r="D14" s="369">
        <f t="shared" si="42"/>
        <v>3.8288249999999997E-6</v>
      </c>
      <c r="E14" s="369">
        <f t="shared" si="43"/>
        <v>3.6465000000000003E-7</v>
      </c>
      <c r="F14" s="369">
        <f t="shared" si="44"/>
        <v>4.3758000000000004E-5</v>
      </c>
      <c r="G14" s="369">
        <f t="shared" si="2"/>
        <v>6.7004437499999991E-6</v>
      </c>
      <c r="H14" s="369">
        <f t="shared" si="45"/>
        <v>1.1851125000000001E-6</v>
      </c>
      <c r="I14" s="369">
        <f t="shared" si="46"/>
        <v>2.2790625000000004E-7</v>
      </c>
      <c r="J14" s="369"/>
      <c r="K14" s="308">
        <f t="shared" si="47"/>
        <v>18</v>
      </c>
      <c r="L14" s="309">
        <f t="shared" si="48"/>
        <v>24310</v>
      </c>
      <c r="M14" s="310">
        <f t="shared" si="3"/>
        <v>2.4310000000000001E-6</v>
      </c>
      <c r="N14" s="308">
        <f t="shared" si="4"/>
        <v>24310</v>
      </c>
      <c r="O14" s="308" t="str">
        <f t="shared" si="5"/>
        <v/>
      </c>
      <c r="P14" s="308" t="str">
        <f t="shared" si="6"/>
        <v/>
      </c>
      <c r="Q14" s="308" t="str">
        <f t="shared" si="7"/>
        <v/>
      </c>
      <c r="R14" s="308" t="str">
        <f t="shared" si="8"/>
        <v/>
      </c>
      <c r="S14" s="308" t="str">
        <f t="shared" si="9"/>
        <v/>
      </c>
      <c r="T14" s="308" t="str">
        <f t="shared" si="10"/>
        <v/>
      </c>
      <c r="U14" s="308" t="str">
        <f t="shared" si="11"/>
        <v/>
      </c>
      <c r="V14" s="308" t="str">
        <f t="shared" si="12"/>
        <v/>
      </c>
      <c r="W14" s="308" t="str">
        <f t="shared" si="13"/>
        <v/>
      </c>
      <c r="X14" s="308" t="str">
        <f t="shared" si="14"/>
        <v/>
      </c>
      <c r="Y14" s="308" t="str">
        <f t="shared" si="15"/>
        <v/>
      </c>
      <c r="Z14" s="308" t="str">
        <f t="shared" si="16"/>
        <v/>
      </c>
      <c r="AA14" s="308" t="str">
        <f t="shared" si="17"/>
        <v/>
      </c>
      <c r="AB14" s="308" t="str">
        <f t="shared" si="18"/>
        <v/>
      </c>
      <c r="AC14" s="308" t="str">
        <f t="shared" si="19"/>
        <v/>
      </c>
      <c r="AD14" s="308" t="str">
        <f t="shared" si="20"/>
        <v/>
      </c>
      <c r="AE14" s="308" t="str">
        <f t="shared" si="21"/>
        <v/>
      </c>
      <c r="AF14" s="308" t="str">
        <f t="shared" si="22"/>
        <v/>
      </c>
      <c r="AG14" s="308" t="str">
        <f t="shared" si="23"/>
        <v/>
      </c>
      <c r="AH14" s="308" t="str">
        <f t="shared" si="24"/>
        <v/>
      </c>
      <c r="AI14" s="308" t="str">
        <f t="shared" si="25"/>
        <v/>
      </c>
      <c r="AJ14" s="308" t="str">
        <f t="shared" si="26"/>
        <v/>
      </c>
      <c r="AK14" s="308" t="str">
        <f t="shared" si="27"/>
        <v/>
      </c>
      <c r="AL14" s="308" t="str">
        <f t="shared" si="28"/>
        <v/>
      </c>
      <c r="AM14" s="308" t="str">
        <f t="shared" si="29"/>
        <v/>
      </c>
      <c r="AN14" s="308" t="str">
        <f t="shared" si="30"/>
        <v/>
      </c>
      <c r="AO14" s="308" t="str">
        <f t="shared" si="31"/>
        <v/>
      </c>
      <c r="AP14" s="308" t="str">
        <f t="shared" si="32"/>
        <v/>
      </c>
      <c r="AQ14" s="308" t="str">
        <f t="shared" si="33"/>
        <v/>
      </c>
      <c r="AR14" s="308" t="str">
        <f t="shared" si="34"/>
        <v/>
      </c>
      <c r="AS14" s="308" t="str">
        <f t="shared" si="35"/>
        <v/>
      </c>
      <c r="AT14" s="308" t="str">
        <f t="shared" si="36"/>
        <v/>
      </c>
      <c r="AU14" s="308" t="str">
        <f t="shared" si="36"/>
        <v/>
      </c>
      <c r="AV14" s="308" t="str">
        <f t="shared" si="36"/>
        <v/>
      </c>
      <c r="AW14" s="308" t="str">
        <f t="shared" si="36"/>
        <v/>
      </c>
      <c r="AX14" s="308" t="str">
        <f t="shared" si="36"/>
        <v/>
      </c>
      <c r="AY14" s="308">
        <f t="shared" si="37"/>
        <v>0</v>
      </c>
      <c r="AZ14" s="308" t="str">
        <f t="shared" si="49"/>
        <v/>
      </c>
      <c r="BA14" s="308" t="str">
        <f t="shared" si="49"/>
        <v/>
      </c>
      <c r="BB14" s="308" t="str">
        <f t="shared" si="49"/>
        <v/>
      </c>
      <c r="BC14" s="308" t="str">
        <f t="shared" si="49"/>
        <v/>
      </c>
      <c r="BD14" s="308" t="str">
        <f t="shared" si="49"/>
        <v/>
      </c>
      <c r="BE14" s="308" t="str">
        <f t="shared" si="49"/>
        <v/>
      </c>
      <c r="BF14" s="308" t="str">
        <f t="shared" si="49"/>
        <v/>
      </c>
      <c r="BG14" s="308" t="str">
        <f t="shared" si="49"/>
        <v/>
      </c>
      <c r="BH14" s="308" t="str">
        <f t="shared" si="49"/>
        <v/>
      </c>
      <c r="BI14" s="308" t="str">
        <f t="shared" si="49"/>
        <v/>
      </c>
      <c r="BJ14" s="308" t="str">
        <f t="shared" si="49"/>
        <v/>
      </c>
      <c r="BK14" s="308" t="str">
        <f t="shared" si="49"/>
        <v/>
      </c>
      <c r="BL14" s="308" t="str">
        <f t="shared" si="49"/>
        <v/>
      </c>
      <c r="BM14" s="308" t="str">
        <f t="shared" si="49"/>
        <v/>
      </c>
      <c r="BN14" s="308" t="str">
        <f t="shared" si="49"/>
        <v/>
      </c>
      <c r="BO14" s="308" t="str">
        <f t="shared" si="49"/>
        <v/>
      </c>
      <c r="BP14" s="308" t="str">
        <f t="shared" si="50"/>
        <v/>
      </c>
      <c r="BQ14" s="308" t="str">
        <f t="shared" si="39"/>
        <v/>
      </c>
      <c r="BR14" s="308" t="str">
        <f t="shared" si="39"/>
        <v/>
      </c>
      <c r="BS14" s="308" t="str">
        <f t="shared" si="39"/>
        <v/>
      </c>
      <c r="BT14" s="308" t="str">
        <f t="shared" si="39"/>
        <v/>
      </c>
      <c r="BU14" s="308" t="str">
        <f t="shared" si="39"/>
        <v/>
      </c>
      <c r="BV14" s="308" t="str">
        <f t="shared" si="39"/>
        <v/>
      </c>
      <c r="BW14" s="308" t="str">
        <f t="shared" si="39"/>
        <v/>
      </c>
      <c r="BX14" s="308" t="str">
        <f t="shared" si="39"/>
        <v/>
      </c>
      <c r="BY14" s="308" t="str">
        <f t="shared" si="39"/>
        <v/>
      </c>
      <c r="BZ14" s="308" t="str">
        <f t="shared" si="39"/>
        <v/>
      </c>
      <c r="CA14" s="308" t="str">
        <f t="shared" si="39"/>
        <v/>
      </c>
      <c r="CB14" s="308" t="str">
        <f t="shared" si="39"/>
        <v/>
      </c>
      <c r="CC14" s="308" t="str">
        <f t="shared" si="39"/>
        <v/>
      </c>
      <c r="CD14" s="308" t="str">
        <f t="shared" si="39"/>
        <v/>
      </c>
      <c r="CE14" s="308" t="str">
        <f t="shared" si="39"/>
        <v/>
      </c>
      <c r="CF14" s="308" t="str">
        <f t="shared" si="39"/>
        <v/>
      </c>
      <c r="CG14" s="308" t="str">
        <f t="shared" si="40"/>
        <v/>
      </c>
      <c r="CH14" s="308" t="str">
        <f t="shared" si="40"/>
        <v/>
      </c>
      <c r="CI14" s="308" t="str">
        <f t="shared" si="40"/>
        <v/>
      </c>
      <c r="CJ14" s="308" t="str">
        <f t="shared" si="40"/>
        <v/>
      </c>
    </row>
    <row r="15" spans="1:88" x14ac:dyDescent="0.2">
      <c r="A15" s="369"/>
      <c r="B15" s="369">
        <f t="shared" si="41"/>
        <v>9.2378000000000002E-5</v>
      </c>
      <c r="C15" s="369">
        <f t="shared" si="1"/>
        <v>1.9691100000000002E-6</v>
      </c>
      <c r="D15" s="369">
        <f t="shared" si="42"/>
        <v>7.6576499999999994E-6</v>
      </c>
      <c r="E15" s="369">
        <f t="shared" si="43"/>
        <v>7.2930000000000005E-7</v>
      </c>
      <c r="F15" s="369">
        <f t="shared" si="44"/>
        <v>9.2378000000000002E-5</v>
      </c>
      <c r="G15" s="369">
        <f t="shared" si="2"/>
        <v>1.3400887499999998E-5</v>
      </c>
      <c r="H15" s="369">
        <f t="shared" si="45"/>
        <v>2.3702250000000002E-6</v>
      </c>
      <c r="I15" s="369">
        <f t="shared" si="46"/>
        <v>4.5581250000000007E-7</v>
      </c>
      <c r="J15" s="369"/>
      <c r="K15" s="308">
        <f t="shared" si="47"/>
        <v>19</v>
      </c>
      <c r="L15" s="309">
        <f t="shared" si="48"/>
        <v>48620</v>
      </c>
      <c r="M15" s="310">
        <f t="shared" si="3"/>
        <v>4.8620000000000002E-6</v>
      </c>
      <c r="N15" s="308">
        <f t="shared" si="4"/>
        <v>48620</v>
      </c>
      <c r="O15" s="308" t="str">
        <f t="shared" si="5"/>
        <v/>
      </c>
      <c r="P15" s="308" t="str">
        <f t="shared" si="6"/>
        <v/>
      </c>
      <c r="Q15" s="308" t="str">
        <f t="shared" si="7"/>
        <v/>
      </c>
      <c r="R15" s="308" t="str">
        <f t="shared" si="8"/>
        <v/>
      </c>
      <c r="S15" s="308" t="str">
        <f t="shared" si="9"/>
        <v/>
      </c>
      <c r="T15" s="308" t="str">
        <f t="shared" si="10"/>
        <v/>
      </c>
      <c r="U15" s="308" t="str">
        <f t="shared" si="11"/>
        <v/>
      </c>
      <c r="V15" s="308" t="str">
        <f t="shared" si="12"/>
        <v/>
      </c>
      <c r="W15" s="308" t="str">
        <f t="shared" si="13"/>
        <v/>
      </c>
      <c r="X15" s="308" t="str">
        <f t="shared" si="14"/>
        <v/>
      </c>
      <c r="Y15" s="308" t="str">
        <f t="shared" si="15"/>
        <v/>
      </c>
      <c r="Z15" s="308" t="str">
        <f t="shared" si="16"/>
        <v/>
      </c>
      <c r="AA15" s="308" t="str">
        <f t="shared" si="17"/>
        <v/>
      </c>
      <c r="AB15" s="308" t="str">
        <f t="shared" si="18"/>
        <v/>
      </c>
      <c r="AC15" s="308" t="str">
        <f t="shared" si="19"/>
        <v/>
      </c>
      <c r="AD15" s="308" t="str">
        <f t="shared" si="20"/>
        <v/>
      </c>
      <c r="AE15" s="308" t="str">
        <f t="shared" si="21"/>
        <v/>
      </c>
      <c r="AF15" s="308" t="str">
        <f t="shared" si="22"/>
        <v/>
      </c>
      <c r="AG15" s="308" t="str">
        <f t="shared" si="23"/>
        <v/>
      </c>
      <c r="AH15" s="308" t="str">
        <f t="shared" si="24"/>
        <v/>
      </c>
      <c r="AI15" s="308" t="str">
        <f t="shared" si="25"/>
        <v/>
      </c>
      <c r="AJ15" s="308" t="str">
        <f t="shared" si="26"/>
        <v/>
      </c>
      <c r="AK15" s="308" t="str">
        <f t="shared" si="27"/>
        <v/>
      </c>
      <c r="AL15" s="308" t="str">
        <f t="shared" si="28"/>
        <v/>
      </c>
      <c r="AM15" s="308" t="str">
        <f t="shared" si="29"/>
        <v/>
      </c>
      <c r="AN15" s="308" t="str">
        <f t="shared" si="30"/>
        <v/>
      </c>
      <c r="AO15" s="308" t="str">
        <f t="shared" si="31"/>
        <v/>
      </c>
      <c r="AP15" s="308" t="str">
        <f t="shared" si="32"/>
        <v/>
      </c>
      <c r="AQ15" s="308" t="str">
        <f t="shared" si="33"/>
        <v/>
      </c>
      <c r="AR15" s="308" t="str">
        <f t="shared" si="34"/>
        <v/>
      </c>
      <c r="AS15" s="308" t="str">
        <f t="shared" si="35"/>
        <v/>
      </c>
      <c r="AT15" s="308" t="str">
        <f t="shared" si="36"/>
        <v/>
      </c>
      <c r="AU15" s="308" t="str">
        <f t="shared" si="36"/>
        <v/>
      </c>
      <c r="AV15" s="308" t="str">
        <f t="shared" si="36"/>
        <v/>
      </c>
      <c r="AW15" s="308" t="str">
        <f t="shared" si="36"/>
        <v/>
      </c>
      <c r="AX15" s="308" t="str">
        <f t="shared" si="36"/>
        <v/>
      </c>
      <c r="AY15" s="308">
        <f t="shared" si="37"/>
        <v>0</v>
      </c>
      <c r="AZ15" s="308" t="str">
        <f t="shared" si="49"/>
        <v/>
      </c>
      <c r="BA15" s="308" t="str">
        <f t="shared" si="49"/>
        <v/>
      </c>
      <c r="BB15" s="308" t="str">
        <f t="shared" si="49"/>
        <v/>
      </c>
      <c r="BC15" s="308" t="str">
        <f t="shared" si="49"/>
        <v/>
      </c>
      <c r="BD15" s="308" t="str">
        <f t="shared" si="49"/>
        <v/>
      </c>
      <c r="BE15" s="308" t="str">
        <f t="shared" si="49"/>
        <v/>
      </c>
      <c r="BF15" s="308" t="str">
        <f t="shared" si="49"/>
        <v/>
      </c>
      <c r="BG15" s="308" t="str">
        <f t="shared" si="49"/>
        <v/>
      </c>
      <c r="BH15" s="308" t="str">
        <f t="shared" si="49"/>
        <v/>
      </c>
      <c r="BI15" s="308" t="str">
        <f t="shared" si="49"/>
        <v/>
      </c>
      <c r="BJ15" s="308" t="str">
        <f t="shared" si="49"/>
        <v/>
      </c>
      <c r="BK15" s="308" t="str">
        <f t="shared" si="49"/>
        <v/>
      </c>
      <c r="BL15" s="308" t="str">
        <f t="shared" si="49"/>
        <v/>
      </c>
      <c r="BM15" s="308" t="str">
        <f t="shared" si="49"/>
        <v/>
      </c>
      <c r="BN15" s="308" t="str">
        <f t="shared" si="49"/>
        <v/>
      </c>
      <c r="BO15" s="308" t="str">
        <f t="shared" si="49"/>
        <v/>
      </c>
      <c r="BP15" s="308" t="str">
        <f t="shared" si="50"/>
        <v/>
      </c>
      <c r="BQ15" s="308" t="str">
        <f t="shared" si="39"/>
        <v/>
      </c>
      <c r="BR15" s="308" t="str">
        <f t="shared" si="39"/>
        <v/>
      </c>
      <c r="BS15" s="308" t="str">
        <f t="shared" si="39"/>
        <v/>
      </c>
      <c r="BT15" s="308" t="str">
        <f t="shared" si="39"/>
        <v/>
      </c>
      <c r="BU15" s="308" t="str">
        <f t="shared" si="39"/>
        <v/>
      </c>
      <c r="BV15" s="308" t="str">
        <f t="shared" si="39"/>
        <v/>
      </c>
      <c r="BW15" s="308" t="str">
        <f t="shared" si="39"/>
        <v/>
      </c>
      <c r="BX15" s="308" t="str">
        <f t="shared" si="39"/>
        <v/>
      </c>
      <c r="BY15" s="308" t="str">
        <f t="shared" si="39"/>
        <v/>
      </c>
      <c r="BZ15" s="308" t="str">
        <f t="shared" si="39"/>
        <v/>
      </c>
      <c r="CA15" s="308" t="str">
        <f t="shared" si="39"/>
        <v/>
      </c>
      <c r="CB15" s="308" t="str">
        <f t="shared" si="39"/>
        <v/>
      </c>
      <c r="CC15" s="308" t="str">
        <f t="shared" si="39"/>
        <v/>
      </c>
      <c r="CD15" s="308" t="str">
        <f t="shared" si="39"/>
        <v/>
      </c>
      <c r="CE15" s="308" t="str">
        <f t="shared" si="39"/>
        <v/>
      </c>
      <c r="CF15" s="308" t="str">
        <f t="shared" si="39"/>
        <v/>
      </c>
      <c r="CG15" s="308" t="str">
        <f t="shared" si="40"/>
        <v/>
      </c>
      <c r="CH15" s="308" t="str">
        <f t="shared" si="40"/>
        <v/>
      </c>
      <c r="CI15" s="308" t="str">
        <f t="shared" si="40"/>
        <v/>
      </c>
      <c r="CJ15" s="308" t="str">
        <f t="shared" si="40"/>
        <v/>
      </c>
    </row>
    <row r="16" spans="1:88" x14ac:dyDescent="0.2">
      <c r="A16" s="369"/>
      <c r="B16" s="369">
        <f t="shared" si="41"/>
        <v>1.8473599999999999E-4</v>
      </c>
      <c r="C16" s="369">
        <f t="shared" si="1"/>
        <v>3.7409040000000002E-6</v>
      </c>
      <c r="D16" s="369">
        <f t="shared" si="42"/>
        <v>1.4547959999999999E-5</v>
      </c>
      <c r="E16" s="369">
        <f t="shared" si="43"/>
        <v>1.3855199999999998E-6</v>
      </c>
      <c r="F16" s="369">
        <f t="shared" si="44"/>
        <v>1.8473599999999999E-4</v>
      </c>
      <c r="G16" s="369">
        <f t="shared" si="2"/>
        <v>2.5458929999999996E-5</v>
      </c>
      <c r="H16" s="369">
        <f t="shared" si="45"/>
        <v>4.50294E-6</v>
      </c>
      <c r="I16" s="369">
        <f t="shared" si="46"/>
        <v>8.6595000000000005E-7</v>
      </c>
      <c r="J16" s="369"/>
      <c r="K16" s="308">
        <f t="shared" si="47"/>
        <v>20</v>
      </c>
      <c r="L16" s="309">
        <f t="shared" si="48"/>
        <v>92368</v>
      </c>
      <c r="M16" s="310">
        <f t="shared" si="3"/>
        <v>9.2367999999999994E-6</v>
      </c>
      <c r="N16" s="308">
        <f t="shared" si="4"/>
        <v>-10</v>
      </c>
      <c r="O16" s="308">
        <f t="shared" si="5"/>
        <v>92378</v>
      </c>
      <c r="P16" s="308" t="str">
        <f t="shared" si="6"/>
        <v/>
      </c>
      <c r="Q16" s="308" t="str">
        <f t="shared" si="7"/>
        <v/>
      </c>
      <c r="R16" s="308" t="str">
        <f t="shared" si="8"/>
        <v/>
      </c>
      <c r="S16" s="308" t="str">
        <f t="shared" si="9"/>
        <v/>
      </c>
      <c r="T16" s="308" t="str">
        <f t="shared" si="10"/>
        <v/>
      </c>
      <c r="U16" s="308" t="str">
        <f t="shared" si="11"/>
        <v/>
      </c>
      <c r="V16" s="308" t="str">
        <f t="shared" si="12"/>
        <v/>
      </c>
      <c r="W16" s="308" t="str">
        <f t="shared" si="13"/>
        <v/>
      </c>
      <c r="X16" s="308" t="str">
        <f t="shared" si="14"/>
        <v/>
      </c>
      <c r="Y16" s="308" t="str">
        <f t="shared" si="15"/>
        <v/>
      </c>
      <c r="Z16" s="308" t="str">
        <f t="shared" si="16"/>
        <v/>
      </c>
      <c r="AA16" s="308" t="str">
        <f t="shared" si="17"/>
        <v/>
      </c>
      <c r="AB16" s="308" t="str">
        <f t="shared" si="18"/>
        <v/>
      </c>
      <c r="AC16" s="308" t="str">
        <f t="shared" si="19"/>
        <v/>
      </c>
      <c r="AD16" s="308" t="str">
        <f t="shared" si="20"/>
        <v/>
      </c>
      <c r="AE16" s="308" t="str">
        <f t="shared" si="21"/>
        <v/>
      </c>
      <c r="AF16" s="308" t="str">
        <f t="shared" si="22"/>
        <v/>
      </c>
      <c r="AG16" s="308" t="str">
        <f t="shared" si="23"/>
        <v/>
      </c>
      <c r="AH16" s="308" t="str">
        <f t="shared" si="24"/>
        <v/>
      </c>
      <c r="AI16" s="308" t="str">
        <f t="shared" si="25"/>
        <v/>
      </c>
      <c r="AJ16" s="308" t="str">
        <f t="shared" si="26"/>
        <v/>
      </c>
      <c r="AK16" s="308" t="str">
        <f t="shared" si="27"/>
        <v/>
      </c>
      <c r="AL16" s="308" t="str">
        <f t="shared" si="28"/>
        <v/>
      </c>
      <c r="AM16" s="308" t="str">
        <f t="shared" si="29"/>
        <v/>
      </c>
      <c r="AN16" s="308" t="str">
        <f t="shared" si="30"/>
        <v/>
      </c>
      <c r="AO16" s="308" t="str">
        <f t="shared" si="31"/>
        <v/>
      </c>
      <c r="AP16" s="308" t="str">
        <f t="shared" si="32"/>
        <v/>
      </c>
      <c r="AQ16" s="308" t="str">
        <f t="shared" si="33"/>
        <v/>
      </c>
      <c r="AR16" s="308" t="str">
        <f t="shared" si="34"/>
        <v/>
      </c>
      <c r="AS16" s="308" t="str">
        <f t="shared" si="35"/>
        <v/>
      </c>
      <c r="AT16" s="308" t="str">
        <f t="shared" si="36"/>
        <v/>
      </c>
      <c r="AU16" s="308" t="str">
        <f t="shared" si="36"/>
        <v/>
      </c>
      <c r="AV16" s="308" t="str">
        <f t="shared" si="36"/>
        <v/>
      </c>
      <c r="AW16" s="308" t="str">
        <f t="shared" si="36"/>
        <v/>
      </c>
      <c r="AX16" s="308" t="str">
        <f t="shared" si="36"/>
        <v/>
      </c>
      <c r="AY16" s="308">
        <f t="shared" si="37"/>
        <v>1</v>
      </c>
      <c r="AZ16" s="308">
        <f t="shared" si="49"/>
        <v>0</v>
      </c>
      <c r="BA16" s="308" t="str">
        <f t="shared" si="49"/>
        <v/>
      </c>
      <c r="BB16" s="308" t="str">
        <f t="shared" si="49"/>
        <v/>
      </c>
      <c r="BC16" s="308" t="str">
        <f t="shared" si="49"/>
        <v/>
      </c>
      <c r="BD16" s="308" t="str">
        <f t="shared" si="49"/>
        <v/>
      </c>
      <c r="BE16" s="308" t="str">
        <f t="shared" si="49"/>
        <v/>
      </c>
      <c r="BF16" s="308" t="str">
        <f t="shared" si="49"/>
        <v/>
      </c>
      <c r="BG16" s="308" t="str">
        <f t="shared" si="49"/>
        <v/>
      </c>
      <c r="BH16" s="308" t="str">
        <f t="shared" si="49"/>
        <v/>
      </c>
      <c r="BI16" s="308" t="str">
        <f t="shared" si="49"/>
        <v/>
      </c>
      <c r="BJ16" s="308" t="str">
        <f t="shared" si="49"/>
        <v/>
      </c>
      <c r="BK16" s="308" t="str">
        <f t="shared" si="49"/>
        <v/>
      </c>
      <c r="BL16" s="308" t="str">
        <f t="shared" si="49"/>
        <v/>
      </c>
      <c r="BM16" s="308" t="str">
        <f t="shared" si="49"/>
        <v/>
      </c>
      <c r="BN16" s="308" t="str">
        <f t="shared" si="49"/>
        <v/>
      </c>
      <c r="BO16" s="308" t="str">
        <f t="shared" si="49"/>
        <v/>
      </c>
      <c r="BP16" s="308" t="str">
        <f t="shared" si="50"/>
        <v/>
      </c>
      <c r="BQ16" s="308" t="str">
        <f t="shared" si="39"/>
        <v/>
      </c>
      <c r="BR16" s="308" t="str">
        <f t="shared" si="39"/>
        <v/>
      </c>
      <c r="BS16" s="308" t="str">
        <f t="shared" si="39"/>
        <v/>
      </c>
      <c r="BT16" s="308" t="str">
        <f t="shared" si="39"/>
        <v/>
      </c>
      <c r="BU16" s="308" t="str">
        <f t="shared" si="39"/>
        <v/>
      </c>
      <c r="BV16" s="308" t="str">
        <f t="shared" si="39"/>
        <v/>
      </c>
      <c r="BW16" s="308" t="str">
        <f t="shared" si="39"/>
        <v/>
      </c>
      <c r="BX16" s="308" t="str">
        <f t="shared" si="39"/>
        <v/>
      </c>
      <c r="BY16" s="308" t="str">
        <f t="shared" si="39"/>
        <v/>
      </c>
      <c r="BZ16" s="308" t="str">
        <f t="shared" si="39"/>
        <v/>
      </c>
      <c r="CA16" s="308" t="str">
        <f t="shared" si="39"/>
        <v/>
      </c>
      <c r="CB16" s="308" t="str">
        <f t="shared" si="39"/>
        <v/>
      </c>
      <c r="CC16" s="308" t="str">
        <f t="shared" si="39"/>
        <v/>
      </c>
      <c r="CD16" s="308" t="str">
        <f t="shared" si="39"/>
        <v/>
      </c>
      <c r="CE16" s="308" t="str">
        <f t="shared" si="39"/>
        <v/>
      </c>
      <c r="CF16" s="308" t="str">
        <f t="shared" si="39"/>
        <v/>
      </c>
      <c r="CG16" s="308" t="str">
        <f t="shared" si="40"/>
        <v/>
      </c>
      <c r="CH16" s="308" t="str">
        <f t="shared" si="40"/>
        <v/>
      </c>
      <c r="CI16" s="308" t="str">
        <f t="shared" si="40"/>
        <v/>
      </c>
      <c r="CJ16" s="308" t="str">
        <f t="shared" si="40"/>
        <v/>
      </c>
    </row>
    <row r="17" spans="1:88" x14ac:dyDescent="0.2">
      <c r="A17" s="369"/>
      <c r="B17" s="369">
        <f t="shared" si="41"/>
        <v>3.5250600000000004E-4</v>
      </c>
      <c r="C17" s="369">
        <f t="shared" si="1"/>
        <v>6.798330000000001E-6</v>
      </c>
      <c r="D17" s="369">
        <f t="shared" si="42"/>
        <v>2.6437950000000003E-5</v>
      </c>
      <c r="E17" s="369">
        <f t="shared" si="43"/>
        <v>2.5179000000000001E-6</v>
      </c>
      <c r="F17" s="369">
        <f t="shared" si="44"/>
        <v>3.5250600000000004E-4</v>
      </c>
      <c r="G17" s="369">
        <f t="shared" si="2"/>
        <v>4.6266412499999999E-5</v>
      </c>
      <c r="H17" s="369">
        <f t="shared" si="45"/>
        <v>8.1831750000000015E-6</v>
      </c>
      <c r="I17" s="369">
        <f t="shared" si="46"/>
        <v>1.5736875000000005E-6</v>
      </c>
      <c r="J17" s="369"/>
      <c r="K17" s="308">
        <f t="shared" si="47"/>
        <v>21</v>
      </c>
      <c r="L17" s="309">
        <f t="shared" si="48"/>
        <v>167860</v>
      </c>
      <c r="M17" s="310">
        <f t="shared" si="3"/>
        <v>1.6786000000000002E-5</v>
      </c>
      <c r="N17" s="308">
        <f t="shared" si="4"/>
        <v>-100</v>
      </c>
      <c r="O17" s="308">
        <f t="shared" si="5"/>
        <v>167960</v>
      </c>
      <c r="P17" s="308" t="str">
        <f t="shared" si="6"/>
        <v/>
      </c>
      <c r="Q17" s="308" t="str">
        <f t="shared" si="7"/>
        <v/>
      </c>
      <c r="R17" s="308" t="str">
        <f t="shared" si="8"/>
        <v/>
      </c>
      <c r="S17" s="308" t="str">
        <f t="shared" si="9"/>
        <v/>
      </c>
      <c r="T17" s="308" t="str">
        <f t="shared" si="10"/>
        <v/>
      </c>
      <c r="U17" s="308" t="str">
        <f t="shared" si="11"/>
        <v/>
      </c>
      <c r="V17" s="308" t="str">
        <f t="shared" si="12"/>
        <v/>
      </c>
      <c r="W17" s="308" t="str">
        <f t="shared" si="13"/>
        <v/>
      </c>
      <c r="X17" s="308" t="str">
        <f t="shared" si="14"/>
        <v/>
      </c>
      <c r="Y17" s="308" t="str">
        <f t="shared" si="15"/>
        <v/>
      </c>
      <c r="Z17" s="308" t="str">
        <f t="shared" si="16"/>
        <v/>
      </c>
      <c r="AA17" s="308" t="str">
        <f t="shared" si="17"/>
        <v/>
      </c>
      <c r="AB17" s="308" t="str">
        <f t="shared" si="18"/>
        <v/>
      </c>
      <c r="AC17" s="308" t="str">
        <f t="shared" si="19"/>
        <v/>
      </c>
      <c r="AD17" s="308" t="str">
        <f t="shared" si="20"/>
        <v/>
      </c>
      <c r="AE17" s="308" t="str">
        <f t="shared" si="21"/>
        <v/>
      </c>
      <c r="AF17" s="308" t="str">
        <f t="shared" si="22"/>
        <v/>
      </c>
      <c r="AG17" s="308" t="str">
        <f t="shared" si="23"/>
        <v/>
      </c>
      <c r="AH17" s="308" t="str">
        <f t="shared" si="24"/>
        <v/>
      </c>
      <c r="AI17" s="308" t="str">
        <f t="shared" si="25"/>
        <v/>
      </c>
      <c r="AJ17" s="308" t="str">
        <f t="shared" si="26"/>
        <v/>
      </c>
      <c r="AK17" s="308" t="str">
        <f t="shared" si="27"/>
        <v/>
      </c>
      <c r="AL17" s="308" t="str">
        <f t="shared" si="28"/>
        <v/>
      </c>
      <c r="AM17" s="308" t="str">
        <f t="shared" si="29"/>
        <v/>
      </c>
      <c r="AN17" s="308" t="str">
        <f t="shared" si="30"/>
        <v/>
      </c>
      <c r="AO17" s="308" t="str">
        <f t="shared" si="31"/>
        <v/>
      </c>
      <c r="AP17" s="308" t="str">
        <f t="shared" si="32"/>
        <v/>
      </c>
      <c r="AQ17" s="308" t="str">
        <f t="shared" si="33"/>
        <v/>
      </c>
      <c r="AR17" s="308" t="str">
        <f t="shared" si="34"/>
        <v/>
      </c>
      <c r="AS17" s="308" t="str">
        <f t="shared" si="35"/>
        <v/>
      </c>
      <c r="AT17" s="308" t="str">
        <f t="shared" si="36"/>
        <v/>
      </c>
      <c r="AU17" s="308" t="str">
        <f t="shared" si="36"/>
        <v/>
      </c>
      <c r="AV17" s="308" t="str">
        <f t="shared" si="36"/>
        <v/>
      </c>
      <c r="AW17" s="308" t="str">
        <f t="shared" si="36"/>
        <v/>
      </c>
      <c r="AX17" s="308" t="str">
        <f t="shared" si="36"/>
        <v/>
      </c>
      <c r="AY17" s="308">
        <f t="shared" si="37"/>
        <v>1</v>
      </c>
      <c r="AZ17" s="308">
        <f t="shared" si="49"/>
        <v>0</v>
      </c>
      <c r="BA17" s="308" t="str">
        <f t="shared" si="49"/>
        <v/>
      </c>
      <c r="BB17" s="308" t="str">
        <f t="shared" si="49"/>
        <v/>
      </c>
      <c r="BC17" s="308" t="str">
        <f t="shared" si="49"/>
        <v/>
      </c>
      <c r="BD17" s="308" t="str">
        <f t="shared" si="49"/>
        <v/>
      </c>
      <c r="BE17" s="308" t="str">
        <f t="shared" si="49"/>
        <v/>
      </c>
      <c r="BF17" s="308" t="str">
        <f t="shared" si="49"/>
        <v/>
      </c>
      <c r="BG17" s="308" t="str">
        <f t="shared" si="49"/>
        <v/>
      </c>
      <c r="BH17" s="308" t="str">
        <f t="shared" si="49"/>
        <v/>
      </c>
      <c r="BI17" s="308" t="str">
        <f t="shared" si="49"/>
        <v/>
      </c>
      <c r="BJ17" s="308" t="str">
        <f t="shared" si="49"/>
        <v/>
      </c>
      <c r="BK17" s="308" t="str">
        <f t="shared" si="49"/>
        <v/>
      </c>
      <c r="BL17" s="308" t="str">
        <f t="shared" si="49"/>
        <v/>
      </c>
      <c r="BM17" s="308" t="str">
        <f t="shared" si="49"/>
        <v/>
      </c>
      <c r="BN17" s="308" t="str">
        <f t="shared" si="49"/>
        <v/>
      </c>
      <c r="BO17" s="308" t="str">
        <f t="shared" si="49"/>
        <v/>
      </c>
      <c r="BP17" s="308" t="str">
        <f t="shared" si="50"/>
        <v/>
      </c>
      <c r="BQ17" s="308" t="str">
        <f t="shared" si="39"/>
        <v/>
      </c>
      <c r="BR17" s="308" t="str">
        <f t="shared" si="39"/>
        <v/>
      </c>
      <c r="BS17" s="308" t="str">
        <f t="shared" si="39"/>
        <v/>
      </c>
      <c r="BT17" s="308" t="str">
        <f t="shared" si="39"/>
        <v/>
      </c>
      <c r="BU17" s="308" t="str">
        <f t="shared" si="39"/>
        <v/>
      </c>
      <c r="BV17" s="308" t="str">
        <f t="shared" si="39"/>
        <v/>
      </c>
      <c r="BW17" s="308" t="str">
        <f t="shared" si="39"/>
        <v/>
      </c>
      <c r="BX17" s="308" t="str">
        <f t="shared" si="39"/>
        <v/>
      </c>
      <c r="BY17" s="308" t="str">
        <f t="shared" si="39"/>
        <v/>
      </c>
      <c r="BZ17" s="308" t="str">
        <f t="shared" si="39"/>
        <v/>
      </c>
      <c r="CA17" s="308" t="str">
        <f t="shared" si="39"/>
        <v/>
      </c>
      <c r="CB17" s="308" t="str">
        <f t="shared" si="39"/>
        <v/>
      </c>
      <c r="CC17" s="308" t="str">
        <f t="shared" si="39"/>
        <v/>
      </c>
      <c r="CD17" s="308" t="str">
        <f t="shared" si="39"/>
        <v/>
      </c>
      <c r="CE17" s="308" t="str">
        <f t="shared" si="39"/>
        <v/>
      </c>
      <c r="CF17" s="308" t="str">
        <f t="shared" si="39"/>
        <v/>
      </c>
      <c r="CG17" s="308" t="str">
        <f t="shared" si="40"/>
        <v/>
      </c>
      <c r="CH17" s="308" t="str">
        <f t="shared" si="40"/>
        <v/>
      </c>
      <c r="CI17" s="308" t="str">
        <f t="shared" si="40"/>
        <v/>
      </c>
      <c r="CJ17" s="308" t="str">
        <f t="shared" si="40"/>
        <v/>
      </c>
    </row>
    <row r="18" spans="1:88" x14ac:dyDescent="0.2">
      <c r="A18" s="369"/>
      <c r="B18" s="369">
        <f t="shared" si="41"/>
        <v>6.4543599999999999E-4</v>
      </c>
      <c r="C18" s="369">
        <f t="shared" si="1"/>
        <v>1.188189E-5</v>
      </c>
      <c r="D18" s="369">
        <f t="shared" si="42"/>
        <v>4.6207349999999997E-5</v>
      </c>
      <c r="E18" s="369">
        <f t="shared" si="43"/>
        <v>4.4007000000000001E-6</v>
      </c>
      <c r="F18" s="369">
        <f t="shared" si="44"/>
        <v>6.4543599999999999E-4</v>
      </c>
      <c r="G18" s="369">
        <f t="shared" si="2"/>
        <v>8.0862862499999982E-5</v>
      </c>
      <c r="H18" s="369">
        <f t="shared" si="45"/>
        <v>1.4302275E-5</v>
      </c>
      <c r="I18" s="369">
        <f t="shared" si="46"/>
        <v>2.7504375000000005E-6</v>
      </c>
      <c r="J18" s="369"/>
      <c r="K18" s="308">
        <f t="shared" si="47"/>
        <v>22</v>
      </c>
      <c r="L18" s="309">
        <f t="shared" si="48"/>
        <v>293380</v>
      </c>
      <c r="M18" s="310">
        <f t="shared" si="3"/>
        <v>2.9337999999999999E-5</v>
      </c>
      <c r="N18" s="308">
        <f t="shared" si="4"/>
        <v>-550</v>
      </c>
      <c r="O18" s="308">
        <f t="shared" si="5"/>
        <v>293930</v>
      </c>
      <c r="P18" s="308" t="str">
        <f t="shared" si="6"/>
        <v/>
      </c>
      <c r="Q18" s="308" t="str">
        <f t="shared" si="7"/>
        <v/>
      </c>
      <c r="R18" s="308" t="str">
        <f t="shared" si="8"/>
        <v/>
      </c>
      <c r="S18" s="308" t="str">
        <f t="shared" si="9"/>
        <v/>
      </c>
      <c r="T18" s="308" t="str">
        <f t="shared" si="10"/>
        <v/>
      </c>
      <c r="U18" s="308" t="str">
        <f t="shared" si="11"/>
        <v/>
      </c>
      <c r="V18" s="308" t="str">
        <f t="shared" si="12"/>
        <v/>
      </c>
      <c r="W18" s="308" t="str">
        <f t="shared" si="13"/>
        <v/>
      </c>
      <c r="X18" s="308" t="str">
        <f t="shared" si="14"/>
        <v/>
      </c>
      <c r="Y18" s="308" t="str">
        <f t="shared" si="15"/>
        <v/>
      </c>
      <c r="Z18" s="308" t="str">
        <f t="shared" si="16"/>
        <v/>
      </c>
      <c r="AA18" s="308" t="str">
        <f t="shared" si="17"/>
        <v/>
      </c>
      <c r="AB18" s="308" t="str">
        <f t="shared" si="18"/>
        <v/>
      </c>
      <c r="AC18" s="308" t="str">
        <f t="shared" si="19"/>
        <v/>
      </c>
      <c r="AD18" s="308" t="str">
        <f t="shared" si="20"/>
        <v/>
      </c>
      <c r="AE18" s="308" t="str">
        <f t="shared" si="21"/>
        <v/>
      </c>
      <c r="AF18" s="308" t="str">
        <f t="shared" si="22"/>
        <v/>
      </c>
      <c r="AG18" s="308" t="str">
        <f t="shared" si="23"/>
        <v/>
      </c>
      <c r="AH18" s="308" t="str">
        <f t="shared" si="24"/>
        <v/>
      </c>
      <c r="AI18" s="308" t="str">
        <f t="shared" si="25"/>
        <v/>
      </c>
      <c r="AJ18" s="308" t="str">
        <f t="shared" si="26"/>
        <v/>
      </c>
      <c r="AK18" s="308" t="str">
        <f t="shared" si="27"/>
        <v/>
      </c>
      <c r="AL18" s="308" t="str">
        <f t="shared" si="28"/>
        <v/>
      </c>
      <c r="AM18" s="308" t="str">
        <f t="shared" si="29"/>
        <v/>
      </c>
      <c r="AN18" s="308" t="str">
        <f t="shared" si="30"/>
        <v/>
      </c>
      <c r="AO18" s="308" t="str">
        <f t="shared" si="31"/>
        <v/>
      </c>
      <c r="AP18" s="308" t="str">
        <f t="shared" si="32"/>
        <v/>
      </c>
      <c r="AQ18" s="308" t="str">
        <f t="shared" si="33"/>
        <v/>
      </c>
      <c r="AR18" s="308" t="str">
        <f t="shared" si="34"/>
        <v/>
      </c>
      <c r="AS18" s="308" t="str">
        <f t="shared" si="35"/>
        <v/>
      </c>
      <c r="AT18" s="308" t="str">
        <f t="shared" si="36"/>
        <v/>
      </c>
      <c r="AU18" s="308" t="str">
        <f t="shared" si="36"/>
        <v/>
      </c>
      <c r="AV18" s="308" t="str">
        <f t="shared" si="36"/>
        <v/>
      </c>
      <c r="AW18" s="308" t="str">
        <f t="shared" si="36"/>
        <v/>
      </c>
      <c r="AX18" s="308" t="str">
        <f t="shared" si="36"/>
        <v/>
      </c>
      <c r="AY18" s="308">
        <f t="shared" si="37"/>
        <v>1</v>
      </c>
      <c r="AZ18" s="308">
        <f t="shared" si="49"/>
        <v>0</v>
      </c>
      <c r="BA18" s="308" t="str">
        <f t="shared" si="49"/>
        <v/>
      </c>
      <c r="BB18" s="308" t="str">
        <f t="shared" si="49"/>
        <v/>
      </c>
      <c r="BC18" s="308" t="str">
        <f t="shared" si="49"/>
        <v/>
      </c>
      <c r="BD18" s="308" t="str">
        <f t="shared" si="49"/>
        <v/>
      </c>
      <c r="BE18" s="308" t="str">
        <f t="shared" si="49"/>
        <v/>
      </c>
      <c r="BF18" s="308" t="str">
        <f t="shared" si="49"/>
        <v/>
      </c>
      <c r="BG18" s="308" t="str">
        <f t="shared" si="49"/>
        <v/>
      </c>
      <c r="BH18" s="308" t="str">
        <f t="shared" si="49"/>
        <v/>
      </c>
      <c r="BI18" s="308" t="str">
        <f t="shared" si="49"/>
        <v/>
      </c>
      <c r="BJ18" s="308" t="str">
        <f t="shared" si="49"/>
        <v/>
      </c>
      <c r="BK18" s="308" t="str">
        <f t="shared" si="49"/>
        <v/>
      </c>
      <c r="BL18" s="308" t="str">
        <f t="shared" si="49"/>
        <v/>
      </c>
      <c r="BM18" s="308" t="str">
        <f t="shared" si="49"/>
        <v/>
      </c>
      <c r="BN18" s="308" t="str">
        <f t="shared" si="49"/>
        <v/>
      </c>
      <c r="BO18" s="308" t="str">
        <f t="shared" si="49"/>
        <v/>
      </c>
      <c r="BP18" s="308" t="str">
        <f t="shared" si="50"/>
        <v/>
      </c>
      <c r="BQ18" s="308" t="str">
        <f t="shared" si="39"/>
        <v/>
      </c>
      <c r="BR18" s="308" t="str">
        <f t="shared" si="39"/>
        <v/>
      </c>
      <c r="BS18" s="308" t="str">
        <f t="shared" si="39"/>
        <v/>
      </c>
      <c r="BT18" s="308" t="str">
        <f t="shared" si="39"/>
        <v/>
      </c>
      <c r="BU18" s="308" t="str">
        <f t="shared" si="39"/>
        <v/>
      </c>
      <c r="BV18" s="308" t="str">
        <f t="shared" si="39"/>
        <v/>
      </c>
      <c r="BW18" s="308" t="str">
        <f t="shared" si="39"/>
        <v/>
      </c>
      <c r="BX18" s="308" t="str">
        <f t="shared" si="39"/>
        <v/>
      </c>
      <c r="BY18" s="308" t="str">
        <f t="shared" si="39"/>
        <v/>
      </c>
      <c r="BZ18" s="308" t="str">
        <f t="shared" si="39"/>
        <v/>
      </c>
      <c r="CA18" s="308" t="str">
        <f t="shared" si="39"/>
        <v/>
      </c>
      <c r="CB18" s="308" t="str">
        <f t="shared" si="39"/>
        <v/>
      </c>
      <c r="CC18" s="308" t="str">
        <f t="shared" si="39"/>
        <v/>
      </c>
      <c r="CD18" s="308" t="str">
        <f t="shared" si="39"/>
        <v/>
      </c>
      <c r="CE18" s="308" t="str">
        <f t="shared" si="39"/>
        <v/>
      </c>
      <c r="CF18" s="308" t="str">
        <f t="shared" si="39"/>
        <v/>
      </c>
      <c r="CG18" s="308" t="str">
        <f t="shared" si="40"/>
        <v/>
      </c>
      <c r="CH18" s="308" t="str">
        <f t="shared" si="40"/>
        <v/>
      </c>
      <c r="CI18" s="308" t="str">
        <f t="shared" si="40"/>
        <v/>
      </c>
      <c r="CJ18" s="308" t="str">
        <f t="shared" si="40"/>
        <v/>
      </c>
    </row>
    <row r="19" spans="1:88" x14ac:dyDescent="0.2">
      <c r="A19" s="369"/>
      <c r="B19" s="369">
        <f t="shared" si="41"/>
        <v>1.1390059999999999E-3</v>
      </c>
      <c r="C19" s="369">
        <f t="shared" si="1"/>
        <v>2.0056410000000001E-5</v>
      </c>
      <c r="D19" s="369">
        <f t="shared" si="42"/>
        <v>7.7997149999999989E-5</v>
      </c>
      <c r="E19" s="369">
        <f t="shared" si="43"/>
        <v>7.4282999999999997E-6</v>
      </c>
      <c r="F19" s="369">
        <f t="shared" si="44"/>
        <v>1.1390059999999999E-3</v>
      </c>
      <c r="G19" s="369">
        <f t="shared" si="2"/>
        <v>1.3649501249999996E-4</v>
      </c>
      <c r="H19" s="369">
        <f t="shared" si="45"/>
        <v>2.4141975000000002E-5</v>
      </c>
      <c r="I19" s="369">
        <f t="shared" si="46"/>
        <v>4.6426875000000004E-6</v>
      </c>
      <c r="J19" s="369"/>
      <c r="K19" s="308">
        <f t="shared" si="47"/>
        <v>23</v>
      </c>
      <c r="L19" s="309">
        <f t="shared" si="48"/>
        <v>495220</v>
      </c>
      <c r="M19" s="310">
        <f t="shared" si="3"/>
        <v>4.9521999999999998E-5</v>
      </c>
      <c r="N19" s="308">
        <f t="shared" si="4"/>
        <v>-2200</v>
      </c>
      <c r="O19" s="308">
        <f t="shared" si="5"/>
        <v>497420</v>
      </c>
      <c r="P19" s="308" t="str">
        <f t="shared" si="6"/>
        <v/>
      </c>
      <c r="Q19" s="308" t="str">
        <f t="shared" si="7"/>
        <v/>
      </c>
      <c r="R19" s="308" t="str">
        <f t="shared" si="8"/>
        <v/>
      </c>
      <c r="S19" s="308" t="str">
        <f t="shared" si="9"/>
        <v/>
      </c>
      <c r="T19" s="308" t="str">
        <f t="shared" si="10"/>
        <v/>
      </c>
      <c r="U19" s="308" t="str">
        <f t="shared" si="11"/>
        <v/>
      </c>
      <c r="V19" s="308" t="str">
        <f t="shared" si="12"/>
        <v/>
      </c>
      <c r="W19" s="308" t="str">
        <f t="shared" si="13"/>
        <v/>
      </c>
      <c r="X19" s="308" t="str">
        <f t="shared" si="14"/>
        <v/>
      </c>
      <c r="Y19" s="308" t="str">
        <f t="shared" si="15"/>
        <v/>
      </c>
      <c r="Z19" s="308" t="str">
        <f t="shared" si="16"/>
        <v/>
      </c>
      <c r="AA19" s="308" t="str">
        <f t="shared" si="17"/>
        <v/>
      </c>
      <c r="AB19" s="308" t="str">
        <f t="shared" si="18"/>
        <v/>
      </c>
      <c r="AC19" s="308" t="str">
        <f t="shared" si="19"/>
        <v/>
      </c>
      <c r="AD19" s="308" t="str">
        <f t="shared" si="20"/>
        <v/>
      </c>
      <c r="AE19" s="308" t="str">
        <f t="shared" si="21"/>
        <v/>
      </c>
      <c r="AF19" s="308" t="str">
        <f t="shared" si="22"/>
        <v/>
      </c>
      <c r="AG19" s="308" t="str">
        <f t="shared" si="23"/>
        <v/>
      </c>
      <c r="AH19" s="308" t="str">
        <f t="shared" si="24"/>
        <v/>
      </c>
      <c r="AI19" s="308" t="str">
        <f t="shared" si="25"/>
        <v/>
      </c>
      <c r="AJ19" s="308" t="str">
        <f t="shared" si="26"/>
        <v/>
      </c>
      <c r="AK19" s="308" t="str">
        <f t="shared" si="27"/>
        <v/>
      </c>
      <c r="AL19" s="308" t="str">
        <f t="shared" si="28"/>
        <v/>
      </c>
      <c r="AM19" s="308" t="str">
        <f t="shared" si="29"/>
        <v/>
      </c>
      <c r="AN19" s="308" t="str">
        <f t="shared" si="30"/>
        <v/>
      </c>
      <c r="AO19" s="308" t="str">
        <f t="shared" si="31"/>
        <v/>
      </c>
      <c r="AP19" s="308" t="str">
        <f t="shared" si="32"/>
        <v/>
      </c>
      <c r="AQ19" s="308" t="str">
        <f t="shared" si="33"/>
        <v/>
      </c>
      <c r="AR19" s="308" t="str">
        <f t="shared" si="34"/>
        <v/>
      </c>
      <c r="AS19" s="308" t="str">
        <f t="shared" si="35"/>
        <v/>
      </c>
      <c r="AT19" s="308" t="str">
        <f t="shared" si="36"/>
        <v/>
      </c>
      <c r="AU19" s="308" t="str">
        <f t="shared" si="36"/>
        <v/>
      </c>
      <c r="AV19" s="308" t="str">
        <f t="shared" si="36"/>
        <v/>
      </c>
      <c r="AW19" s="308" t="str">
        <f t="shared" si="36"/>
        <v/>
      </c>
      <c r="AX19" s="308" t="str">
        <f t="shared" si="36"/>
        <v/>
      </c>
      <c r="AY19" s="308">
        <f t="shared" si="37"/>
        <v>1</v>
      </c>
      <c r="AZ19" s="308">
        <f t="shared" si="49"/>
        <v>0</v>
      </c>
      <c r="BA19" s="308" t="str">
        <f t="shared" si="49"/>
        <v/>
      </c>
      <c r="BB19" s="308" t="str">
        <f t="shared" si="49"/>
        <v/>
      </c>
      <c r="BC19" s="308" t="str">
        <f t="shared" si="49"/>
        <v/>
      </c>
      <c r="BD19" s="308" t="str">
        <f t="shared" si="49"/>
        <v/>
      </c>
      <c r="BE19" s="308" t="str">
        <f t="shared" si="49"/>
        <v/>
      </c>
      <c r="BF19" s="308" t="str">
        <f t="shared" si="49"/>
        <v/>
      </c>
      <c r="BG19" s="308" t="str">
        <f t="shared" si="49"/>
        <v/>
      </c>
      <c r="BH19" s="308" t="str">
        <f t="shared" si="49"/>
        <v/>
      </c>
      <c r="BI19" s="308" t="str">
        <f t="shared" si="49"/>
        <v/>
      </c>
      <c r="BJ19" s="308" t="str">
        <f t="shared" si="49"/>
        <v/>
      </c>
      <c r="BK19" s="308" t="str">
        <f t="shared" si="49"/>
        <v/>
      </c>
      <c r="BL19" s="308" t="str">
        <f t="shared" si="49"/>
        <v/>
      </c>
      <c r="BM19" s="308" t="str">
        <f t="shared" si="49"/>
        <v/>
      </c>
      <c r="BN19" s="308" t="str">
        <f t="shared" si="49"/>
        <v/>
      </c>
      <c r="BO19" s="308" t="str">
        <f t="shared" si="49"/>
        <v/>
      </c>
      <c r="BP19" s="308" t="str">
        <f t="shared" si="50"/>
        <v/>
      </c>
      <c r="BQ19" s="308" t="str">
        <f t="shared" si="39"/>
        <v/>
      </c>
      <c r="BR19" s="308" t="str">
        <f t="shared" si="39"/>
        <v/>
      </c>
      <c r="BS19" s="308" t="str">
        <f t="shared" si="39"/>
        <v/>
      </c>
      <c r="BT19" s="308" t="str">
        <f t="shared" si="39"/>
        <v/>
      </c>
      <c r="BU19" s="308" t="str">
        <f t="shared" si="39"/>
        <v/>
      </c>
      <c r="BV19" s="308" t="str">
        <f t="shared" si="39"/>
        <v/>
      </c>
      <c r="BW19" s="308" t="str">
        <f t="shared" si="39"/>
        <v/>
      </c>
      <c r="BX19" s="308" t="str">
        <f t="shared" si="39"/>
        <v/>
      </c>
      <c r="BY19" s="308" t="str">
        <f t="shared" si="39"/>
        <v/>
      </c>
      <c r="BZ19" s="308" t="str">
        <f t="shared" si="39"/>
        <v/>
      </c>
      <c r="CA19" s="308" t="str">
        <f t="shared" si="39"/>
        <v/>
      </c>
      <c r="CB19" s="308" t="str">
        <f t="shared" si="39"/>
        <v/>
      </c>
      <c r="CC19" s="308" t="str">
        <f t="shared" si="39"/>
        <v/>
      </c>
      <c r="CD19" s="308" t="str">
        <f t="shared" si="39"/>
        <v/>
      </c>
      <c r="CE19" s="308" t="str">
        <f t="shared" si="39"/>
        <v/>
      </c>
      <c r="CF19" s="308" t="str">
        <f t="shared" si="39"/>
        <v/>
      </c>
      <c r="CG19" s="308" t="str">
        <f t="shared" si="40"/>
        <v/>
      </c>
      <c r="CH19" s="308" t="str">
        <f t="shared" si="40"/>
        <v/>
      </c>
      <c r="CI19" s="308" t="str">
        <f t="shared" si="40"/>
        <v/>
      </c>
      <c r="CJ19" s="308" t="str">
        <f t="shared" si="40"/>
        <v/>
      </c>
    </row>
    <row r="20" spans="1:88" x14ac:dyDescent="0.2">
      <c r="A20" s="369"/>
      <c r="B20" s="369">
        <f t="shared" si="41"/>
        <v>1.944096E-3</v>
      </c>
      <c r="C20" s="369">
        <f t="shared" si="1"/>
        <v>3.280662E-5</v>
      </c>
      <c r="D20" s="369">
        <f t="shared" si="42"/>
        <v>1.275813E-4</v>
      </c>
      <c r="E20" s="369">
        <f t="shared" si="43"/>
        <v>1.21506E-5</v>
      </c>
      <c r="F20" s="369">
        <f t="shared" si="44"/>
        <v>1.944096E-3</v>
      </c>
      <c r="G20" s="369">
        <f t="shared" si="2"/>
        <v>2.2326727499999996E-4</v>
      </c>
      <c r="H20" s="369">
        <f t="shared" si="45"/>
        <v>3.9489450000000005E-5</v>
      </c>
      <c r="I20" s="369">
        <f t="shared" si="46"/>
        <v>7.5941250000000007E-6</v>
      </c>
      <c r="J20" s="369"/>
      <c r="K20" s="308">
        <f t="shared" si="47"/>
        <v>24</v>
      </c>
      <c r="L20" s="309">
        <f t="shared" si="48"/>
        <v>810040</v>
      </c>
      <c r="M20" s="310">
        <f t="shared" si="3"/>
        <v>8.1003999999999999E-5</v>
      </c>
      <c r="N20" s="308">
        <f t="shared" si="4"/>
        <v>-7150</v>
      </c>
      <c r="O20" s="308">
        <f t="shared" si="5"/>
        <v>817190</v>
      </c>
      <c r="P20" s="308" t="str">
        <f t="shared" si="6"/>
        <v/>
      </c>
      <c r="Q20" s="308" t="str">
        <f t="shared" si="7"/>
        <v/>
      </c>
      <c r="R20" s="308" t="str">
        <f t="shared" si="8"/>
        <v/>
      </c>
      <c r="S20" s="308" t="str">
        <f t="shared" si="9"/>
        <v/>
      </c>
      <c r="T20" s="308" t="str">
        <f t="shared" si="10"/>
        <v/>
      </c>
      <c r="U20" s="308" t="str">
        <f t="shared" si="11"/>
        <v/>
      </c>
      <c r="V20" s="308" t="str">
        <f t="shared" si="12"/>
        <v/>
      </c>
      <c r="W20" s="308" t="str">
        <f t="shared" si="13"/>
        <v/>
      </c>
      <c r="X20" s="308" t="str">
        <f t="shared" si="14"/>
        <v/>
      </c>
      <c r="Y20" s="308" t="str">
        <f t="shared" si="15"/>
        <v/>
      </c>
      <c r="Z20" s="308" t="str">
        <f t="shared" si="16"/>
        <v/>
      </c>
      <c r="AA20" s="308" t="str">
        <f t="shared" si="17"/>
        <v/>
      </c>
      <c r="AB20" s="308" t="str">
        <f t="shared" si="18"/>
        <v/>
      </c>
      <c r="AC20" s="308" t="str">
        <f t="shared" si="19"/>
        <v/>
      </c>
      <c r="AD20" s="308" t="str">
        <f t="shared" si="20"/>
        <v/>
      </c>
      <c r="AE20" s="308" t="str">
        <f t="shared" si="21"/>
        <v/>
      </c>
      <c r="AF20" s="308" t="str">
        <f t="shared" si="22"/>
        <v/>
      </c>
      <c r="AG20" s="308" t="str">
        <f t="shared" si="23"/>
        <v/>
      </c>
      <c r="AH20" s="308" t="str">
        <f t="shared" si="24"/>
        <v/>
      </c>
      <c r="AI20" s="308" t="str">
        <f t="shared" si="25"/>
        <v/>
      </c>
      <c r="AJ20" s="308" t="str">
        <f t="shared" si="26"/>
        <v/>
      </c>
      <c r="AK20" s="308" t="str">
        <f t="shared" si="27"/>
        <v/>
      </c>
      <c r="AL20" s="308" t="str">
        <f t="shared" si="28"/>
        <v/>
      </c>
      <c r="AM20" s="308" t="str">
        <f t="shared" si="29"/>
        <v/>
      </c>
      <c r="AN20" s="308" t="str">
        <f t="shared" si="30"/>
        <v/>
      </c>
      <c r="AO20" s="308" t="str">
        <f t="shared" si="31"/>
        <v/>
      </c>
      <c r="AP20" s="308" t="str">
        <f t="shared" si="32"/>
        <v/>
      </c>
      <c r="AQ20" s="308" t="str">
        <f t="shared" si="33"/>
        <v/>
      </c>
      <c r="AR20" s="308" t="str">
        <f t="shared" si="34"/>
        <v/>
      </c>
      <c r="AS20" s="308" t="str">
        <f t="shared" si="35"/>
        <v/>
      </c>
      <c r="AT20" s="308" t="str">
        <f t="shared" si="36"/>
        <v/>
      </c>
      <c r="AU20" s="308" t="str">
        <f t="shared" si="36"/>
        <v/>
      </c>
      <c r="AV20" s="308" t="str">
        <f t="shared" si="36"/>
        <v/>
      </c>
      <c r="AW20" s="308" t="str">
        <f t="shared" si="36"/>
        <v/>
      </c>
      <c r="AX20" s="308" t="str">
        <f t="shared" si="36"/>
        <v/>
      </c>
      <c r="AY20" s="308">
        <f t="shared" si="37"/>
        <v>1</v>
      </c>
      <c r="AZ20" s="308">
        <f t="shared" si="49"/>
        <v>0</v>
      </c>
      <c r="BA20" s="308" t="str">
        <f t="shared" si="49"/>
        <v/>
      </c>
      <c r="BB20" s="308" t="str">
        <f t="shared" si="49"/>
        <v/>
      </c>
      <c r="BC20" s="308" t="str">
        <f t="shared" si="49"/>
        <v/>
      </c>
      <c r="BD20" s="308" t="str">
        <f t="shared" si="49"/>
        <v/>
      </c>
      <c r="BE20" s="308" t="str">
        <f t="shared" si="49"/>
        <v/>
      </c>
      <c r="BF20" s="308" t="str">
        <f t="shared" si="49"/>
        <v/>
      </c>
      <c r="BG20" s="308" t="str">
        <f t="shared" si="49"/>
        <v/>
      </c>
      <c r="BH20" s="308" t="str">
        <f t="shared" si="49"/>
        <v/>
      </c>
      <c r="BI20" s="308" t="str">
        <f t="shared" si="49"/>
        <v/>
      </c>
      <c r="BJ20" s="308" t="str">
        <f t="shared" si="49"/>
        <v/>
      </c>
      <c r="BK20" s="308" t="str">
        <f t="shared" si="49"/>
        <v/>
      </c>
      <c r="BL20" s="308" t="str">
        <f t="shared" si="49"/>
        <v/>
      </c>
      <c r="BM20" s="308" t="str">
        <f t="shared" si="49"/>
        <v/>
      </c>
      <c r="BN20" s="308" t="str">
        <f t="shared" si="49"/>
        <v/>
      </c>
      <c r="BO20" s="308" t="str">
        <f t="shared" si="49"/>
        <v/>
      </c>
      <c r="BP20" s="308" t="str">
        <f t="shared" si="50"/>
        <v/>
      </c>
      <c r="BQ20" s="308" t="str">
        <f t="shared" si="39"/>
        <v/>
      </c>
      <c r="BR20" s="308" t="str">
        <f t="shared" si="39"/>
        <v/>
      </c>
      <c r="BS20" s="308" t="str">
        <f t="shared" si="39"/>
        <v/>
      </c>
      <c r="BT20" s="308" t="str">
        <f t="shared" si="39"/>
        <v/>
      </c>
      <c r="BU20" s="308" t="str">
        <f t="shared" si="39"/>
        <v/>
      </c>
      <c r="BV20" s="308" t="str">
        <f t="shared" si="39"/>
        <v/>
      </c>
      <c r="BW20" s="308" t="str">
        <f t="shared" si="39"/>
        <v/>
      </c>
      <c r="BX20" s="308" t="str">
        <f t="shared" si="39"/>
        <v/>
      </c>
      <c r="BY20" s="308" t="str">
        <f t="shared" si="39"/>
        <v/>
      </c>
      <c r="BZ20" s="308" t="str">
        <f t="shared" si="39"/>
        <v/>
      </c>
      <c r="CA20" s="308" t="str">
        <f t="shared" si="39"/>
        <v/>
      </c>
      <c r="CB20" s="308" t="str">
        <f t="shared" si="39"/>
        <v/>
      </c>
      <c r="CC20" s="308" t="str">
        <f t="shared" si="39"/>
        <v/>
      </c>
      <c r="CD20" s="308" t="str">
        <f t="shared" si="39"/>
        <v/>
      </c>
      <c r="CE20" s="308" t="str">
        <f t="shared" si="39"/>
        <v/>
      </c>
      <c r="CF20" s="308" t="str">
        <f t="shared" si="39"/>
        <v/>
      </c>
      <c r="CG20" s="308" t="str">
        <f t="shared" si="40"/>
        <v/>
      </c>
      <c r="CH20" s="308" t="str">
        <f t="shared" si="40"/>
        <v/>
      </c>
      <c r="CI20" s="308" t="str">
        <f t="shared" si="40"/>
        <v/>
      </c>
      <c r="CJ20" s="308" t="str">
        <f t="shared" si="40"/>
        <v/>
      </c>
    </row>
    <row r="21" spans="1:88" x14ac:dyDescent="0.2">
      <c r="A21" s="369"/>
      <c r="B21" s="369">
        <f t="shared" si="41"/>
        <v>3.2187100000000001E-3</v>
      </c>
      <c r="C21" s="369">
        <f t="shared" si="1"/>
        <v>5.2143102000000004E-5</v>
      </c>
      <c r="D21" s="369">
        <f t="shared" si="42"/>
        <v>2.0277873000000001E-4</v>
      </c>
      <c r="E21" s="369">
        <f t="shared" si="43"/>
        <v>1.9312260000000002E-5</v>
      </c>
      <c r="F21" s="369">
        <f t="shared" si="44"/>
        <v>3.2187100000000001E-3</v>
      </c>
      <c r="G21" s="369">
        <f t="shared" si="2"/>
        <v>3.5486277749999999E-4</v>
      </c>
      <c r="H21" s="369">
        <f t="shared" si="45"/>
        <v>6.2764845000000009E-5</v>
      </c>
      <c r="I21" s="369">
        <f t="shared" si="46"/>
        <v>1.2070162500000003E-5</v>
      </c>
      <c r="J21" s="369"/>
      <c r="K21" s="308">
        <f t="shared" si="47"/>
        <v>25</v>
      </c>
      <c r="L21" s="309">
        <f t="shared" si="48"/>
        <v>1287484</v>
      </c>
      <c r="M21" s="310">
        <f t="shared" si="3"/>
        <v>1.2874840000000001E-4</v>
      </c>
      <c r="N21" s="308">
        <f t="shared" ref="N21:N52" si="51">IF(AY21="","",-1^AY21*FACT($K$3)/(FACT(AY21)*FACT($K$3-AY21))*FACT($K21-$L$3*AY21-1)/(FACT($K21-$L$3*AY21-$K$3)*FACT($K$3-1)))</f>
        <v>-20020</v>
      </c>
      <c r="O21" s="308">
        <f t="shared" ref="O21:O52" si="52">IF(AZ21="","",-1^AZ21*FACT($K$3)/(FACT(AZ21)*FACT($K$3-AZ21))*FACT($K21-$L$3*AZ21-1)/(FACT($K21-$L$3*AZ21-$K$3)*FACT($K$3-1)))</f>
        <v>1307504</v>
      </c>
      <c r="P21" s="308" t="str">
        <f t="shared" ref="P21:P52" si="53">IF(BA21="","",-1^BA21*FACT($K$3)/(FACT(BA21)*FACT($K$3-BA21))*FACT($K21-$L$3*BA21-1)/(FACT($K21-$L$3*BA21-$K$3)*FACT($K$3-1)))</f>
        <v/>
      </c>
      <c r="Q21" s="308" t="str">
        <f t="shared" ref="Q21:Q52" si="54">IF(BB21="","",-1^BB21*FACT($K$3)/(FACT(BB21)*FACT($K$3-BB21))*FACT($K21-$L$3*BB21-1)/(FACT($K21-$L$3*BB21-$K$3)*FACT($K$3-1)))</f>
        <v/>
      </c>
      <c r="R21" s="308" t="str">
        <f t="shared" ref="R21:R52" si="55">IF(BC21="","",-1^BC21*FACT($K$3)/(FACT(BC21)*FACT($K$3-BC21))*FACT($K21-$L$3*BC21-1)/(FACT($K21-$L$3*BC21-$K$3)*FACT($K$3-1)))</f>
        <v/>
      </c>
      <c r="S21" s="308" t="str">
        <f t="shared" ref="S21:S52" si="56">IF(BD21="","",-1^BD21*FACT($K$3)/(FACT(BD21)*FACT($K$3-BD21))*FACT($K21-$L$3*BD21-1)/(FACT($K21-$L$3*BD21-$K$3)*FACT($K$3-1)))</f>
        <v/>
      </c>
      <c r="T21" s="308" t="str">
        <f t="shared" ref="T21:T52" si="57">IF(BE21="","",-1^BE21*FACT($K$3)/(FACT(BE21)*FACT($K$3-BE21))*FACT($K21-$L$3*BE21-1)/(FACT($K21-$L$3*BE21-$K$3)*FACT($K$3-1)))</f>
        <v/>
      </c>
      <c r="U21" s="308" t="str">
        <f t="shared" ref="U21:U52" si="58">IF(BF21="","",-1^BF21*FACT($K$3)/(FACT(BF21)*FACT($K$3-BF21))*FACT($K21-$L$3*BF21-1)/(FACT($K21-$L$3*BF21-$K$3)*FACT($K$3-1)))</f>
        <v/>
      </c>
      <c r="V21" s="308" t="str">
        <f t="shared" ref="V21:V52" si="59">IF(BG21="","",-1^BG21*FACT($K$3)/(FACT(BG21)*FACT($K$3-BG21))*FACT($K21-$L$3*BG21-1)/(FACT($K21-$L$3*BG21-$K$3)*FACT($K$3-1)))</f>
        <v/>
      </c>
      <c r="W21" s="308" t="str">
        <f t="shared" ref="W21:W52" si="60">IF(BH21="","",-1^BH21*FACT($K$3)/(FACT(BH21)*FACT($K$3-BH21))*FACT($K21-$L$3*BH21-1)/(FACT($K21-$L$3*BH21-$K$3)*FACT($K$3-1)))</f>
        <v/>
      </c>
      <c r="X21" s="308" t="str">
        <f t="shared" ref="X21:X52" si="61">IF(BI21="","",-1^BI21*FACT($K$3)/(FACT(BI21)*FACT($K$3-BI21))*FACT($K21-$L$3*BI21-1)/(FACT($K21-$L$3*BI21-$K$3)*FACT($K$3-1)))</f>
        <v/>
      </c>
      <c r="Y21" s="308" t="str">
        <f t="shared" ref="Y21:Y52" si="62">IF(BJ21="","",-1^BJ21*FACT($K$3)/(FACT(BJ21)*FACT($K$3-BJ21))*FACT($K21-$L$3*BJ21-1)/(FACT($K21-$L$3*BJ21-$K$3)*FACT($K$3-1)))</f>
        <v/>
      </c>
      <c r="Z21" s="308" t="str">
        <f t="shared" ref="Z21:Z52" si="63">IF(BK21="","",-1^BK21*FACT($K$3)/(FACT(BK21)*FACT($K$3-BK21))*FACT($K21-$L$3*BK21-1)/(FACT($K21-$L$3*BK21-$K$3)*FACT($K$3-1)))</f>
        <v/>
      </c>
      <c r="AA21" s="308" t="str">
        <f t="shared" ref="AA21:AA52" si="64">IF(BL21="","",-1^BL21*FACT($K$3)/(FACT(BL21)*FACT($K$3-BL21))*FACT($K21-$L$3*BL21-1)/(FACT($K21-$L$3*BL21-$K$3)*FACT($K$3-1)))</f>
        <v/>
      </c>
      <c r="AB21" s="308" t="str">
        <f t="shared" ref="AB21:AB52" si="65">IF(BM21="","",-1^BM21*FACT($K$3)/(FACT(BM21)*FACT($K$3-BM21))*FACT($K21-$L$3*BM21-1)/(FACT($K21-$L$3*BM21-$K$3)*FACT($K$3-1)))</f>
        <v/>
      </c>
      <c r="AC21" s="308" t="str">
        <f t="shared" ref="AC21:AC52" si="66">IF(BN21="","",-1^BN21*FACT($K$3)/(FACT(BN21)*FACT($K$3-BN21))*FACT($K21-$L$3*BN21-1)/(FACT($K21-$L$3*BN21-$K$3)*FACT($K$3-1)))</f>
        <v/>
      </c>
      <c r="AD21" s="308" t="str">
        <f t="shared" ref="AD21:AD52" si="67">IF(BO21="","",-1^BO21*FACT($K$3)/(FACT(BO21)*FACT($K$3-BO21))*FACT($K21-$L$3*BO21-1)/(FACT($K21-$L$3*BO21-$K$3)*FACT($K$3-1)))</f>
        <v/>
      </c>
      <c r="AE21" s="308" t="str">
        <f t="shared" ref="AE21:AE52" si="68">IF(BP21="","",-1^BP21*FACT($K$3)/(FACT(BP21)*FACT($K$3-BP21))*FACT($K21-$L$3*BP21-1)/(FACT($K21-$L$3*BP21-$K$3)*FACT($K$3-1)))</f>
        <v/>
      </c>
      <c r="AF21" s="308" t="str">
        <f t="shared" ref="AF21:AF52" si="69">IF(BQ21="","",-1^BQ21*FACT($K$3)/(FACT(BQ21)*FACT($K$3-BQ21))*FACT($K21-$L$3*BQ21-1)/(FACT($K21-$L$3*BQ21-$K$3)*FACT($K$3-1)))</f>
        <v/>
      </c>
      <c r="AG21" s="308" t="str">
        <f t="shared" ref="AG21:AG52" si="70">IF(BR21="","",-1^BR21*FACT($K$3)/(FACT(BR21)*FACT($K$3-BR21))*FACT($K21-$L$3*BR21-1)/(FACT($K21-$L$3*BR21-$K$3)*FACT($K$3-1)))</f>
        <v/>
      </c>
      <c r="AH21" s="308" t="str">
        <f t="shared" ref="AH21:AH52" si="71">IF(BS21="","",-1^BS21*FACT($K$3)/(FACT(BS21)*FACT($K$3-BS21))*FACT($K21-$L$3*BS21-1)/(FACT($K21-$L$3*BS21-$K$3)*FACT($K$3-1)))</f>
        <v/>
      </c>
      <c r="AI21" s="308" t="str">
        <f t="shared" ref="AI21:AI52" si="72">IF(BT21="","",-1^BT21*FACT($K$3)/(FACT(BT21)*FACT($K$3-BT21))*FACT($K21-$L$3*BT21-1)/(FACT($K21-$L$3*BT21-$K$3)*FACT($K$3-1)))</f>
        <v/>
      </c>
      <c r="AJ21" s="308" t="str">
        <f t="shared" ref="AJ21:AJ52" si="73">IF(BU21="","",-1^BU21*FACT($K$3)/(FACT(BU21)*FACT($K$3-BU21))*FACT($K21-$L$3*BU21-1)/(FACT($K21-$L$3*BU21-$K$3)*FACT($K$3-1)))</f>
        <v/>
      </c>
      <c r="AK21" s="308" t="str">
        <f t="shared" ref="AK21:AK52" si="74">IF(BV21="","",-1^BV21*FACT($K$3)/(FACT(BV21)*FACT($K$3-BV21))*FACT($K21-$L$3*BV21-1)/(FACT($K21-$L$3*BV21-$K$3)*FACT($K$3-1)))</f>
        <v/>
      </c>
      <c r="AL21" s="308" t="str">
        <f t="shared" ref="AL21:AL52" si="75">IF(BW21="","",-1^BW21*FACT($K$3)/(FACT(BW21)*FACT($K$3-BW21))*FACT($K21-$L$3*BW21-1)/(FACT($K21-$L$3*BW21-$K$3)*FACT($K$3-1)))</f>
        <v/>
      </c>
      <c r="AM21" s="308" t="str">
        <f t="shared" ref="AM21:AM52" si="76">IF(BX21="","",-1^BX21*FACT($K$3)/(FACT(BX21)*FACT($K$3-BX21))*FACT($K21-$L$3*BX21-1)/(FACT($K21-$L$3*BX21-$K$3)*FACT($K$3-1)))</f>
        <v/>
      </c>
      <c r="AN21" s="308" t="str">
        <f t="shared" ref="AN21:AN52" si="77">IF(BY21="","",-1^BY21*FACT($K$3)/(FACT(BY21)*FACT($K$3-BY21))*FACT($K21-$L$3*BY21-1)/(FACT($K21-$L$3*BY21-$K$3)*FACT($K$3-1)))</f>
        <v/>
      </c>
      <c r="AO21" s="308" t="str">
        <f t="shared" ref="AO21:AO52" si="78">IF(BZ21="","",-1^BZ21*FACT($K$3)/(FACT(BZ21)*FACT($K$3-BZ21))*FACT($K21-$L$3*BZ21-1)/(FACT($K21-$L$3*BZ21-$K$3)*FACT($K$3-1)))</f>
        <v/>
      </c>
      <c r="AP21" s="308" t="str">
        <f t="shared" ref="AP21:AP52" si="79">IF(CA21="","",-1^CA21*FACT($K$3)/(FACT(CA21)*FACT($K$3-CA21))*FACT($K21-$L$3*CA21-1)/(FACT($K21-$L$3*CA21-$K$3)*FACT($K$3-1)))</f>
        <v/>
      </c>
      <c r="AQ21" s="308" t="str">
        <f t="shared" ref="AQ21:AQ52" si="80">IF(CB21="","",-1^CB21*FACT($K$3)/(FACT(CB21)*FACT($K$3-CB21))*FACT($K21-$L$3*CB21-1)/(FACT($K21-$L$3*CB21-$K$3)*FACT($K$3-1)))</f>
        <v/>
      </c>
      <c r="AR21" s="308" t="str">
        <f t="shared" ref="AR21:AR52" si="81">IF(CC21="","",-1^CC21*FACT($K$3)/(FACT(CC21)*FACT($K$3-CC21))*FACT($K21-$L$3*CC21-1)/(FACT($K21-$L$3*CC21-$K$3)*FACT($K$3-1)))</f>
        <v/>
      </c>
      <c r="AS21" s="308" t="str">
        <f t="shared" ref="AS21:AX84" si="82">IF(CD21="","",-1^CD21*FACT($K$3)/(FACT(CD21)*FACT($K$3-CD21))*FACT($K21-$L$3*CD21-1)/(FACT($K21-$L$3*CD21-$K$3)*FACT($K$3-1)))</f>
        <v/>
      </c>
      <c r="AT21" s="308" t="str">
        <f t="shared" si="36"/>
        <v/>
      </c>
      <c r="AU21" s="308" t="str">
        <f t="shared" si="36"/>
        <v/>
      </c>
      <c r="AV21" s="308" t="str">
        <f t="shared" si="36"/>
        <v/>
      </c>
      <c r="AW21" s="308" t="str">
        <f t="shared" si="36"/>
        <v/>
      </c>
      <c r="AX21" s="308" t="str">
        <f t="shared" si="36"/>
        <v/>
      </c>
      <c r="AY21" s="308">
        <f t="shared" si="37"/>
        <v>1</v>
      </c>
      <c r="AZ21" s="308">
        <f t="shared" si="49"/>
        <v>0</v>
      </c>
      <c r="BA21" s="308" t="str">
        <f t="shared" si="49"/>
        <v/>
      </c>
      <c r="BB21" s="308" t="str">
        <f t="shared" si="49"/>
        <v/>
      </c>
      <c r="BC21" s="308" t="str">
        <f t="shared" si="49"/>
        <v/>
      </c>
      <c r="BD21" s="308" t="str">
        <f t="shared" si="49"/>
        <v/>
      </c>
      <c r="BE21" s="308" t="str">
        <f t="shared" si="49"/>
        <v/>
      </c>
      <c r="BF21" s="308" t="str">
        <f t="shared" si="49"/>
        <v/>
      </c>
      <c r="BG21" s="308" t="str">
        <f t="shared" si="49"/>
        <v/>
      </c>
      <c r="BH21" s="308" t="str">
        <f t="shared" si="49"/>
        <v/>
      </c>
      <c r="BI21" s="308" t="str">
        <f t="shared" si="49"/>
        <v/>
      </c>
      <c r="BJ21" s="308" t="str">
        <f t="shared" si="49"/>
        <v/>
      </c>
      <c r="BK21" s="308" t="str">
        <f t="shared" si="49"/>
        <v/>
      </c>
      <c r="BL21" s="308" t="str">
        <f t="shared" si="49"/>
        <v/>
      </c>
      <c r="BM21" s="308" t="str">
        <f t="shared" si="49"/>
        <v/>
      </c>
      <c r="BN21" s="308" t="str">
        <f t="shared" si="49"/>
        <v/>
      </c>
      <c r="BO21" s="308" t="str">
        <f t="shared" si="49"/>
        <v/>
      </c>
      <c r="BP21" s="308" t="str">
        <f t="shared" si="50"/>
        <v/>
      </c>
      <c r="BQ21" s="308" t="str">
        <f t="shared" si="39"/>
        <v/>
      </c>
      <c r="BR21" s="308" t="str">
        <f t="shared" si="39"/>
        <v/>
      </c>
      <c r="BS21" s="308" t="str">
        <f t="shared" si="39"/>
        <v/>
      </c>
      <c r="BT21" s="308" t="str">
        <f t="shared" si="39"/>
        <v/>
      </c>
      <c r="BU21" s="308" t="str">
        <f t="shared" si="39"/>
        <v/>
      </c>
      <c r="BV21" s="308" t="str">
        <f t="shared" si="39"/>
        <v/>
      </c>
      <c r="BW21" s="308" t="str">
        <f t="shared" si="39"/>
        <v/>
      </c>
      <c r="BX21" s="308" t="str">
        <f t="shared" si="39"/>
        <v/>
      </c>
      <c r="BY21" s="308" t="str">
        <f t="shared" si="39"/>
        <v/>
      </c>
      <c r="BZ21" s="308" t="str">
        <f t="shared" si="39"/>
        <v/>
      </c>
      <c r="CA21" s="308" t="str">
        <f t="shared" si="39"/>
        <v/>
      </c>
      <c r="CB21" s="308" t="str">
        <f t="shared" si="39"/>
        <v/>
      </c>
      <c r="CC21" s="308" t="str">
        <f t="shared" si="39"/>
        <v/>
      </c>
      <c r="CD21" s="308" t="str">
        <f t="shared" si="39"/>
        <v/>
      </c>
      <c r="CE21" s="308" t="str">
        <f t="shared" si="39"/>
        <v/>
      </c>
      <c r="CF21" s="308" t="str">
        <f>IF(CE21=0,"",IF(CE21="","",CE21-1))</f>
        <v/>
      </c>
      <c r="CG21" s="308" t="str">
        <f>IF(CF21=0,"",IF(CF21="","",CF21-1))</f>
        <v/>
      </c>
      <c r="CH21" s="308" t="str">
        <f>IF(CG21=0,"",IF(CG21="","",CG21-1))</f>
        <v/>
      </c>
      <c r="CI21" s="308" t="str">
        <f>IF(CH21=0,"",IF(CH21="","",CH21-1))</f>
        <v/>
      </c>
      <c r="CJ21" s="308" t="str">
        <f>IF(CI21=0,"",IF(CI21="","",CI21-1))</f>
        <v/>
      </c>
    </row>
    <row r="22" spans="1:88" x14ac:dyDescent="0.2">
      <c r="A22" s="369"/>
      <c r="B22" s="369">
        <f t="shared" si="41"/>
        <v>5.1816049999999997E-3</v>
      </c>
      <c r="C22" s="369">
        <f t="shared" si="1"/>
        <v>8.0713462499999993E-5</v>
      </c>
      <c r="D22" s="369">
        <f t="shared" si="42"/>
        <v>3.1388568749999998E-4</v>
      </c>
      <c r="E22" s="369">
        <f t="shared" si="43"/>
        <v>2.9893874999999997E-5</v>
      </c>
      <c r="F22" s="369">
        <f t="shared" si="44"/>
        <v>5.1816049999999997E-3</v>
      </c>
      <c r="G22" s="369">
        <f t="shared" si="2"/>
        <v>5.4929995312499988E-4</v>
      </c>
      <c r="H22" s="369">
        <f t="shared" si="45"/>
        <v>9.7155093750000006E-5</v>
      </c>
      <c r="I22" s="369">
        <f t="shared" si="46"/>
        <v>1.8683671875000003E-5</v>
      </c>
      <c r="J22" s="369"/>
      <c r="K22" s="308">
        <f t="shared" si="47"/>
        <v>26</v>
      </c>
      <c r="L22" s="309">
        <f t="shared" si="48"/>
        <v>1992924.9999999998</v>
      </c>
      <c r="M22" s="310">
        <f t="shared" si="3"/>
        <v>1.9929249999999998E-4</v>
      </c>
      <c r="N22" s="308">
        <f t="shared" si="51"/>
        <v>-50050</v>
      </c>
      <c r="O22" s="308">
        <f t="shared" si="52"/>
        <v>2042974.9999999998</v>
      </c>
      <c r="P22" s="308" t="str">
        <f t="shared" si="53"/>
        <v/>
      </c>
      <c r="Q22" s="308" t="str">
        <f t="shared" si="54"/>
        <v/>
      </c>
      <c r="R22" s="308" t="str">
        <f t="shared" si="55"/>
        <v/>
      </c>
      <c r="S22" s="308" t="str">
        <f t="shared" si="56"/>
        <v/>
      </c>
      <c r="T22" s="308" t="str">
        <f t="shared" si="57"/>
        <v/>
      </c>
      <c r="U22" s="308" t="str">
        <f t="shared" si="58"/>
        <v/>
      </c>
      <c r="V22" s="308" t="str">
        <f t="shared" si="59"/>
        <v/>
      </c>
      <c r="W22" s="308" t="str">
        <f t="shared" si="60"/>
        <v/>
      </c>
      <c r="X22" s="308" t="str">
        <f t="shared" si="61"/>
        <v/>
      </c>
      <c r="Y22" s="308" t="str">
        <f t="shared" si="62"/>
        <v/>
      </c>
      <c r="Z22" s="308" t="str">
        <f t="shared" si="63"/>
        <v/>
      </c>
      <c r="AA22" s="308" t="str">
        <f t="shared" si="64"/>
        <v/>
      </c>
      <c r="AB22" s="308" t="str">
        <f t="shared" si="65"/>
        <v/>
      </c>
      <c r="AC22" s="308" t="str">
        <f t="shared" si="66"/>
        <v/>
      </c>
      <c r="AD22" s="308" t="str">
        <f t="shared" si="67"/>
        <v/>
      </c>
      <c r="AE22" s="308" t="str">
        <f t="shared" si="68"/>
        <v/>
      </c>
      <c r="AF22" s="308" t="str">
        <f t="shared" si="69"/>
        <v/>
      </c>
      <c r="AG22" s="308" t="str">
        <f t="shared" si="70"/>
        <v/>
      </c>
      <c r="AH22" s="308" t="str">
        <f t="shared" si="71"/>
        <v/>
      </c>
      <c r="AI22" s="308" t="str">
        <f t="shared" si="72"/>
        <v/>
      </c>
      <c r="AJ22" s="308" t="str">
        <f t="shared" si="73"/>
        <v/>
      </c>
      <c r="AK22" s="308" t="str">
        <f t="shared" si="74"/>
        <v/>
      </c>
      <c r="AL22" s="308" t="str">
        <f t="shared" si="75"/>
        <v/>
      </c>
      <c r="AM22" s="308" t="str">
        <f t="shared" si="76"/>
        <v/>
      </c>
      <c r="AN22" s="308" t="str">
        <f t="shared" si="77"/>
        <v/>
      </c>
      <c r="AO22" s="308" t="str">
        <f t="shared" si="78"/>
        <v/>
      </c>
      <c r="AP22" s="308" t="str">
        <f t="shared" si="79"/>
        <v/>
      </c>
      <c r="AQ22" s="308" t="str">
        <f t="shared" si="80"/>
        <v/>
      </c>
      <c r="AR22" s="308" t="str">
        <f t="shared" si="81"/>
        <v/>
      </c>
      <c r="AS22" s="308" t="str">
        <f t="shared" si="82"/>
        <v/>
      </c>
      <c r="AT22" s="308" t="str">
        <f t="shared" si="36"/>
        <v/>
      </c>
      <c r="AU22" s="308" t="str">
        <f t="shared" si="36"/>
        <v/>
      </c>
      <c r="AV22" s="308" t="str">
        <f t="shared" si="36"/>
        <v/>
      </c>
      <c r="AW22" s="308" t="str">
        <f t="shared" si="36"/>
        <v/>
      </c>
      <c r="AX22" s="308" t="str">
        <f t="shared" si="36"/>
        <v/>
      </c>
      <c r="AY22" s="308">
        <f t="shared" si="37"/>
        <v>1</v>
      </c>
      <c r="AZ22" s="308">
        <f t="shared" si="49"/>
        <v>0</v>
      </c>
      <c r="BA22" s="308" t="str">
        <f t="shared" si="49"/>
        <v/>
      </c>
      <c r="BB22" s="308" t="str">
        <f t="shared" si="49"/>
        <v/>
      </c>
      <c r="BC22" s="308" t="str">
        <f t="shared" si="49"/>
        <v/>
      </c>
      <c r="BD22" s="308" t="str">
        <f t="shared" si="49"/>
        <v/>
      </c>
      <c r="BE22" s="308" t="str">
        <f t="shared" si="49"/>
        <v/>
      </c>
      <c r="BF22" s="308" t="str">
        <f t="shared" si="49"/>
        <v/>
      </c>
      <c r="BG22" s="308" t="str">
        <f t="shared" si="49"/>
        <v/>
      </c>
      <c r="BH22" s="308" t="str">
        <f t="shared" si="49"/>
        <v/>
      </c>
      <c r="BI22" s="308" t="str">
        <f t="shared" si="49"/>
        <v/>
      </c>
      <c r="BJ22" s="308" t="str">
        <f t="shared" si="49"/>
        <v/>
      </c>
      <c r="BK22" s="308" t="str">
        <f t="shared" si="49"/>
        <v/>
      </c>
      <c r="BL22" s="308" t="str">
        <f t="shared" si="49"/>
        <v/>
      </c>
      <c r="BM22" s="308" t="str">
        <f t="shared" si="49"/>
        <v/>
      </c>
      <c r="BN22" s="308" t="str">
        <f t="shared" si="49"/>
        <v/>
      </c>
      <c r="BO22" s="308" t="str">
        <f t="shared" ref="BO22:CD37" si="83">IF(BN22=0,"",IF(BN22="","",BN22-1))</f>
        <v/>
      </c>
      <c r="BP22" s="308" t="str">
        <f t="shared" si="83"/>
        <v/>
      </c>
      <c r="BQ22" s="308" t="str">
        <f t="shared" si="83"/>
        <v/>
      </c>
      <c r="BR22" s="308" t="str">
        <f t="shared" si="83"/>
        <v/>
      </c>
      <c r="BS22" s="308" t="str">
        <f t="shared" si="83"/>
        <v/>
      </c>
      <c r="BT22" s="308" t="str">
        <f t="shared" si="83"/>
        <v/>
      </c>
      <c r="BU22" s="308" t="str">
        <f t="shared" si="83"/>
        <v/>
      </c>
      <c r="BV22" s="308" t="str">
        <f t="shared" si="83"/>
        <v/>
      </c>
      <c r="BW22" s="308" t="str">
        <f t="shared" si="83"/>
        <v/>
      </c>
      <c r="BX22" s="308" t="str">
        <f t="shared" si="83"/>
        <v/>
      </c>
      <c r="BY22" s="308" t="str">
        <f t="shared" si="83"/>
        <v/>
      </c>
      <c r="BZ22" s="308" t="str">
        <f t="shared" si="83"/>
        <v/>
      </c>
      <c r="CA22" s="308" t="str">
        <f t="shared" si="83"/>
        <v/>
      </c>
      <c r="CB22" s="308" t="str">
        <f t="shared" si="83"/>
        <v/>
      </c>
      <c r="CC22" s="308" t="str">
        <f t="shared" si="83"/>
        <v/>
      </c>
      <c r="CD22" s="308" t="str">
        <f t="shared" si="83"/>
        <v/>
      </c>
      <c r="CE22" s="308" t="str">
        <f t="shared" ref="CE22:CJ37" si="84">IF(CD22=0,"",IF(CD22="","",CD22-1))</f>
        <v/>
      </c>
      <c r="CF22" s="308" t="str">
        <f t="shared" si="84"/>
        <v/>
      </c>
      <c r="CG22" s="308" t="str">
        <f t="shared" si="84"/>
        <v/>
      </c>
      <c r="CH22" s="308" t="str">
        <f t="shared" si="84"/>
        <v/>
      </c>
      <c r="CI22" s="308" t="str">
        <f t="shared" si="84"/>
        <v/>
      </c>
      <c r="CJ22" s="308" t="str">
        <f t="shared" si="84"/>
        <v/>
      </c>
    </row>
    <row r="23" spans="1:88" x14ac:dyDescent="0.2">
      <c r="A23" s="369"/>
      <c r="B23" s="369">
        <f t="shared" si="41"/>
        <v>8.1274050000000025E-3</v>
      </c>
      <c r="C23" s="369">
        <f t="shared" si="1"/>
        <v>1.2191107500000003E-4</v>
      </c>
      <c r="D23" s="369">
        <f t="shared" si="42"/>
        <v>4.740986250000001E-4</v>
      </c>
      <c r="E23" s="369">
        <f t="shared" si="43"/>
        <v>4.5152250000000008E-5</v>
      </c>
      <c r="F23" s="369">
        <f t="shared" si="44"/>
        <v>8.1274050000000025E-3</v>
      </c>
      <c r="G23" s="369">
        <f t="shared" si="2"/>
        <v>8.2967259375000006E-4</v>
      </c>
      <c r="H23" s="369">
        <f t="shared" si="45"/>
        <v>1.4674481250000004E-4</v>
      </c>
      <c r="I23" s="369">
        <f t="shared" si="46"/>
        <v>2.822015625000001E-5</v>
      </c>
      <c r="J23" s="369"/>
      <c r="K23" s="308">
        <f t="shared" si="47"/>
        <v>27</v>
      </c>
      <c r="L23" s="309">
        <f t="shared" si="48"/>
        <v>3010150.0000000005</v>
      </c>
      <c r="M23" s="310">
        <f t="shared" si="3"/>
        <v>3.0101500000000007E-4</v>
      </c>
      <c r="N23" s="308">
        <f t="shared" si="51"/>
        <v>-114400</v>
      </c>
      <c r="O23" s="308">
        <f t="shared" si="52"/>
        <v>3124550.0000000005</v>
      </c>
      <c r="P23" s="308" t="str">
        <f t="shared" si="53"/>
        <v/>
      </c>
      <c r="Q23" s="308" t="str">
        <f t="shared" si="54"/>
        <v/>
      </c>
      <c r="R23" s="308" t="str">
        <f t="shared" si="55"/>
        <v/>
      </c>
      <c r="S23" s="308" t="str">
        <f t="shared" si="56"/>
        <v/>
      </c>
      <c r="T23" s="308" t="str">
        <f t="shared" si="57"/>
        <v/>
      </c>
      <c r="U23" s="308" t="str">
        <f t="shared" si="58"/>
        <v/>
      </c>
      <c r="V23" s="308" t="str">
        <f t="shared" si="59"/>
        <v/>
      </c>
      <c r="W23" s="308" t="str">
        <f t="shared" si="60"/>
        <v/>
      </c>
      <c r="X23" s="308" t="str">
        <f t="shared" si="61"/>
        <v/>
      </c>
      <c r="Y23" s="308" t="str">
        <f t="shared" si="62"/>
        <v/>
      </c>
      <c r="Z23" s="308" t="str">
        <f t="shared" si="63"/>
        <v/>
      </c>
      <c r="AA23" s="308" t="str">
        <f t="shared" si="64"/>
        <v/>
      </c>
      <c r="AB23" s="308" t="str">
        <f t="shared" si="65"/>
        <v/>
      </c>
      <c r="AC23" s="308" t="str">
        <f t="shared" si="66"/>
        <v/>
      </c>
      <c r="AD23" s="308" t="str">
        <f t="shared" si="67"/>
        <v/>
      </c>
      <c r="AE23" s="308" t="str">
        <f t="shared" si="68"/>
        <v/>
      </c>
      <c r="AF23" s="308" t="str">
        <f t="shared" si="69"/>
        <v/>
      </c>
      <c r="AG23" s="308" t="str">
        <f t="shared" si="70"/>
        <v/>
      </c>
      <c r="AH23" s="308" t="str">
        <f t="shared" si="71"/>
        <v/>
      </c>
      <c r="AI23" s="308" t="str">
        <f t="shared" si="72"/>
        <v/>
      </c>
      <c r="AJ23" s="308" t="str">
        <f t="shared" si="73"/>
        <v/>
      </c>
      <c r="AK23" s="308" t="str">
        <f t="shared" si="74"/>
        <v/>
      </c>
      <c r="AL23" s="308" t="str">
        <f t="shared" si="75"/>
        <v/>
      </c>
      <c r="AM23" s="308" t="str">
        <f t="shared" si="76"/>
        <v/>
      </c>
      <c r="AN23" s="308" t="str">
        <f t="shared" si="77"/>
        <v/>
      </c>
      <c r="AO23" s="308" t="str">
        <f t="shared" si="78"/>
        <v/>
      </c>
      <c r="AP23" s="308" t="str">
        <f t="shared" si="79"/>
        <v/>
      </c>
      <c r="AQ23" s="308" t="str">
        <f t="shared" si="80"/>
        <v/>
      </c>
      <c r="AR23" s="308" t="str">
        <f t="shared" si="81"/>
        <v/>
      </c>
      <c r="AS23" s="308" t="str">
        <f t="shared" si="82"/>
        <v/>
      </c>
      <c r="AT23" s="308" t="str">
        <f t="shared" si="36"/>
        <v/>
      </c>
      <c r="AU23" s="308" t="str">
        <f t="shared" si="36"/>
        <v/>
      </c>
      <c r="AV23" s="308" t="str">
        <f t="shared" si="36"/>
        <v/>
      </c>
      <c r="AW23" s="308" t="str">
        <f t="shared" si="36"/>
        <v/>
      </c>
      <c r="AX23" s="308" t="str">
        <f t="shared" si="36"/>
        <v/>
      </c>
      <c r="AY23" s="308">
        <f t="shared" si="37"/>
        <v>1</v>
      </c>
      <c r="AZ23" s="308">
        <f t="shared" ref="AZ23:BO38" si="85">IF(AY23=0,"",IF(AY23="","",AY23-1))</f>
        <v>0</v>
      </c>
      <c r="BA23" s="308" t="str">
        <f t="shared" si="85"/>
        <v/>
      </c>
      <c r="BB23" s="308" t="str">
        <f t="shared" si="85"/>
        <v/>
      </c>
      <c r="BC23" s="308" t="str">
        <f t="shared" si="85"/>
        <v/>
      </c>
      <c r="BD23" s="308" t="str">
        <f t="shared" si="85"/>
        <v/>
      </c>
      <c r="BE23" s="308" t="str">
        <f t="shared" si="85"/>
        <v/>
      </c>
      <c r="BF23" s="308" t="str">
        <f t="shared" si="85"/>
        <v/>
      </c>
      <c r="BG23" s="308" t="str">
        <f t="shared" si="85"/>
        <v/>
      </c>
      <c r="BH23" s="308" t="str">
        <f t="shared" si="85"/>
        <v/>
      </c>
      <c r="BI23" s="308" t="str">
        <f t="shared" si="85"/>
        <v/>
      </c>
      <c r="BJ23" s="308" t="str">
        <f t="shared" si="85"/>
        <v/>
      </c>
      <c r="BK23" s="308" t="str">
        <f t="shared" si="85"/>
        <v/>
      </c>
      <c r="BL23" s="308" t="str">
        <f t="shared" si="85"/>
        <v/>
      </c>
      <c r="BM23" s="308" t="str">
        <f t="shared" si="85"/>
        <v/>
      </c>
      <c r="BN23" s="308" t="str">
        <f t="shared" si="85"/>
        <v/>
      </c>
      <c r="BO23" s="308" t="str">
        <f t="shared" si="85"/>
        <v/>
      </c>
      <c r="BP23" s="308" t="str">
        <f t="shared" si="83"/>
        <v/>
      </c>
      <c r="BQ23" s="308" t="str">
        <f t="shared" si="83"/>
        <v/>
      </c>
      <c r="BR23" s="308" t="str">
        <f t="shared" si="83"/>
        <v/>
      </c>
      <c r="BS23" s="308" t="str">
        <f t="shared" si="83"/>
        <v/>
      </c>
      <c r="BT23" s="308" t="str">
        <f t="shared" si="83"/>
        <v/>
      </c>
      <c r="BU23" s="308" t="str">
        <f t="shared" si="83"/>
        <v/>
      </c>
      <c r="BV23" s="308" t="str">
        <f t="shared" si="83"/>
        <v/>
      </c>
      <c r="BW23" s="308" t="str">
        <f t="shared" si="83"/>
        <v/>
      </c>
      <c r="BX23" s="308" t="str">
        <f t="shared" si="83"/>
        <v/>
      </c>
      <c r="BY23" s="308" t="str">
        <f t="shared" si="83"/>
        <v/>
      </c>
      <c r="BZ23" s="308" t="str">
        <f t="shared" si="83"/>
        <v/>
      </c>
      <c r="CA23" s="308" t="str">
        <f t="shared" si="83"/>
        <v/>
      </c>
      <c r="CB23" s="308" t="str">
        <f t="shared" si="83"/>
        <v/>
      </c>
      <c r="CC23" s="308" t="str">
        <f t="shared" si="83"/>
        <v/>
      </c>
      <c r="CD23" s="308" t="str">
        <f t="shared" si="83"/>
        <v/>
      </c>
      <c r="CE23" s="308" t="str">
        <f t="shared" si="84"/>
        <v/>
      </c>
      <c r="CF23" s="308" t="str">
        <f t="shared" si="84"/>
        <v/>
      </c>
      <c r="CG23" s="308" t="str">
        <f t="shared" si="84"/>
        <v/>
      </c>
      <c r="CH23" s="308" t="str">
        <f t="shared" si="84"/>
        <v/>
      </c>
      <c r="CI23" s="308" t="str">
        <f t="shared" si="84"/>
        <v/>
      </c>
      <c r="CJ23" s="308" t="str">
        <f t="shared" si="84"/>
        <v/>
      </c>
    </row>
    <row r="24" spans="1:88" x14ac:dyDescent="0.2">
      <c r="A24" s="369"/>
      <c r="B24" s="369">
        <f t="shared" si="41"/>
        <v>1.2442430000000001E-2</v>
      </c>
      <c r="C24" s="369">
        <f t="shared" si="1"/>
        <v>1.7997086250000002E-4</v>
      </c>
      <c r="D24" s="369">
        <f t="shared" si="42"/>
        <v>6.998866875E-4</v>
      </c>
      <c r="E24" s="369">
        <f t="shared" si="43"/>
        <v>6.6655875000000005E-5</v>
      </c>
      <c r="F24" s="369">
        <f t="shared" si="44"/>
        <v>1.2442430000000001E-2</v>
      </c>
      <c r="G24" s="369">
        <f t="shared" si="2"/>
        <v>1.2248017031249998E-3</v>
      </c>
      <c r="H24" s="369">
        <f t="shared" si="45"/>
        <v>2.1663159375000002E-4</v>
      </c>
      <c r="I24" s="369">
        <f t="shared" si="46"/>
        <v>4.1659921875000005E-5</v>
      </c>
      <c r="J24" s="369"/>
      <c r="K24" s="308">
        <f t="shared" si="47"/>
        <v>28</v>
      </c>
      <c r="L24" s="309">
        <f t="shared" si="48"/>
        <v>4443725</v>
      </c>
      <c r="M24" s="310">
        <f t="shared" si="3"/>
        <v>4.4437250000000001E-4</v>
      </c>
      <c r="N24" s="308">
        <f t="shared" si="51"/>
        <v>-243100</v>
      </c>
      <c r="O24" s="308">
        <f t="shared" si="52"/>
        <v>4686825</v>
      </c>
      <c r="P24" s="308" t="str">
        <f t="shared" si="53"/>
        <v/>
      </c>
      <c r="Q24" s="308" t="str">
        <f t="shared" si="54"/>
        <v/>
      </c>
      <c r="R24" s="308" t="str">
        <f t="shared" si="55"/>
        <v/>
      </c>
      <c r="S24" s="308" t="str">
        <f t="shared" si="56"/>
        <v/>
      </c>
      <c r="T24" s="308" t="str">
        <f t="shared" si="57"/>
        <v/>
      </c>
      <c r="U24" s="308" t="str">
        <f t="shared" si="58"/>
        <v/>
      </c>
      <c r="V24" s="308" t="str">
        <f t="shared" si="59"/>
        <v/>
      </c>
      <c r="W24" s="308" t="str">
        <f t="shared" si="60"/>
        <v/>
      </c>
      <c r="X24" s="308" t="str">
        <f t="shared" si="61"/>
        <v/>
      </c>
      <c r="Y24" s="308" t="str">
        <f t="shared" si="62"/>
        <v/>
      </c>
      <c r="Z24" s="308" t="str">
        <f t="shared" si="63"/>
        <v/>
      </c>
      <c r="AA24" s="308" t="str">
        <f t="shared" si="64"/>
        <v/>
      </c>
      <c r="AB24" s="308" t="str">
        <f t="shared" si="65"/>
        <v/>
      </c>
      <c r="AC24" s="308" t="str">
        <f t="shared" si="66"/>
        <v/>
      </c>
      <c r="AD24" s="308" t="str">
        <f t="shared" si="67"/>
        <v/>
      </c>
      <c r="AE24" s="308" t="str">
        <f t="shared" si="68"/>
        <v/>
      </c>
      <c r="AF24" s="308" t="str">
        <f t="shared" si="69"/>
        <v/>
      </c>
      <c r="AG24" s="308" t="str">
        <f t="shared" si="70"/>
        <v/>
      </c>
      <c r="AH24" s="308" t="str">
        <f t="shared" si="71"/>
        <v/>
      </c>
      <c r="AI24" s="308" t="str">
        <f t="shared" si="72"/>
        <v/>
      </c>
      <c r="AJ24" s="308" t="str">
        <f t="shared" si="73"/>
        <v/>
      </c>
      <c r="AK24" s="308" t="str">
        <f t="shared" si="74"/>
        <v/>
      </c>
      <c r="AL24" s="308" t="str">
        <f t="shared" si="75"/>
        <v/>
      </c>
      <c r="AM24" s="308" t="str">
        <f t="shared" si="76"/>
        <v/>
      </c>
      <c r="AN24" s="308" t="str">
        <f t="shared" si="77"/>
        <v/>
      </c>
      <c r="AO24" s="308" t="str">
        <f t="shared" si="78"/>
        <v/>
      </c>
      <c r="AP24" s="308" t="str">
        <f t="shared" si="79"/>
        <v/>
      </c>
      <c r="AQ24" s="308" t="str">
        <f t="shared" si="80"/>
        <v/>
      </c>
      <c r="AR24" s="308" t="str">
        <f t="shared" si="81"/>
        <v/>
      </c>
      <c r="AS24" s="308" t="str">
        <f t="shared" si="82"/>
        <v/>
      </c>
      <c r="AT24" s="308" t="str">
        <f t="shared" si="36"/>
        <v/>
      </c>
      <c r="AU24" s="308" t="str">
        <f t="shared" si="36"/>
        <v/>
      </c>
      <c r="AV24" s="308" t="str">
        <f t="shared" si="36"/>
        <v/>
      </c>
      <c r="AW24" s="308" t="str">
        <f t="shared" si="36"/>
        <v/>
      </c>
      <c r="AX24" s="308" t="str">
        <f t="shared" si="36"/>
        <v/>
      </c>
      <c r="AY24" s="308">
        <f t="shared" si="37"/>
        <v>1</v>
      </c>
      <c r="AZ24" s="308">
        <f t="shared" si="85"/>
        <v>0</v>
      </c>
      <c r="BA24" s="308" t="str">
        <f t="shared" si="85"/>
        <v/>
      </c>
      <c r="BB24" s="308" t="str">
        <f t="shared" si="85"/>
        <v/>
      </c>
      <c r="BC24" s="308" t="str">
        <f t="shared" si="85"/>
        <v/>
      </c>
      <c r="BD24" s="308" t="str">
        <f t="shared" si="85"/>
        <v/>
      </c>
      <c r="BE24" s="308" t="str">
        <f t="shared" si="85"/>
        <v/>
      </c>
      <c r="BF24" s="308" t="str">
        <f t="shared" si="85"/>
        <v/>
      </c>
      <c r="BG24" s="308" t="str">
        <f t="shared" si="85"/>
        <v/>
      </c>
      <c r="BH24" s="308" t="str">
        <f t="shared" si="85"/>
        <v/>
      </c>
      <c r="BI24" s="308" t="str">
        <f t="shared" si="85"/>
        <v/>
      </c>
      <c r="BJ24" s="308" t="str">
        <f t="shared" si="85"/>
        <v/>
      </c>
      <c r="BK24" s="308" t="str">
        <f t="shared" si="85"/>
        <v/>
      </c>
      <c r="BL24" s="308" t="str">
        <f t="shared" si="85"/>
        <v/>
      </c>
      <c r="BM24" s="308" t="str">
        <f t="shared" si="85"/>
        <v/>
      </c>
      <c r="BN24" s="308" t="str">
        <f t="shared" si="85"/>
        <v/>
      </c>
      <c r="BO24" s="308" t="str">
        <f t="shared" si="85"/>
        <v/>
      </c>
      <c r="BP24" s="308" t="str">
        <f t="shared" si="83"/>
        <v/>
      </c>
      <c r="BQ24" s="308" t="str">
        <f t="shared" si="83"/>
        <v/>
      </c>
      <c r="BR24" s="308" t="str">
        <f t="shared" si="83"/>
        <v/>
      </c>
      <c r="BS24" s="308" t="str">
        <f t="shared" si="83"/>
        <v/>
      </c>
      <c r="BT24" s="308" t="str">
        <f t="shared" si="83"/>
        <v/>
      </c>
      <c r="BU24" s="308" t="str">
        <f t="shared" si="83"/>
        <v/>
      </c>
      <c r="BV24" s="308" t="str">
        <f t="shared" si="83"/>
        <v/>
      </c>
      <c r="BW24" s="308" t="str">
        <f t="shared" si="83"/>
        <v/>
      </c>
      <c r="BX24" s="308" t="str">
        <f t="shared" si="83"/>
        <v/>
      </c>
      <c r="BY24" s="308" t="str">
        <f t="shared" si="83"/>
        <v/>
      </c>
      <c r="BZ24" s="308" t="str">
        <f t="shared" si="83"/>
        <v/>
      </c>
      <c r="CA24" s="308" t="str">
        <f t="shared" si="83"/>
        <v/>
      </c>
      <c r="CB24" s="308" t="str">
        <f t="shared" si="83"/>
        <v/>
      </c>
      <c r="CC24" s="308" t="str">
        <f t="shared" si="83"/>
        <v/>
      </c>
      <c r="CD24" s="308" t="str">
        <f t="shared" si="83"/>
        <v/>
      </c>
      <c r="CE24" s="308" t="str">
        <f t="shared" si="84"/>
        <v/>
      </c>
      <c r="CF24" s="308" t="str">
        <f t="shared" si="84"/>
        <v/>
      </c>
      <c r="CG24" s="308" t="str">
        <f t="shared" si="84"/>
        <v/>
      </c>
      <c r="CH24" s="308" t="str">
        <f t="shared" si="84"/>
        <v/>
      </c>
      <c r="CI24" s="308" t="str">
        <f t="shared" si="84"/>
        <v/>
      </c>
      <c r="CJ24" s="308" t="str">
        <f t="shared" si="84"/>
        <v/>
      </c>
    </row>
    <row r="25" spans="1:88" x14ac:dyDescent="0.2">
      <c r="A25" s="369"/>
      <c r="B25" s="369">
        <f t="shared" si="41"/>
        <v>1.8620029999999996E-2</v>
      </c>
      <c r="C25" s="369">
        <f t="shared" si="1"/>
        <v>2.6003834999999999E-4</v>
      </c>
      <c r="D25" s="369">
        <f t="shared" si="42"/>
        <v>1.0112602499999998E-3</v>
      </c>
      <c r="E25" s="369">
        <f t="shared" si="43"/>
        <v>9.6310499999999985E-5</v>
      </c>
      <c r="F25" s="369">
        <f t="shared" si="44"/>
        <v>1.8620029999999996E-2</v>
      </c>
      <c r="G25" s="369">
        <f t="shared" si="2"/>
        <v>1.7697054374999994E-3</v>
      </c>
      <c r="H25" s="369">
        <f t="shared" si="45"/>
        <v>3.1300912499999999E-4</v>
      </c>
      <c r="I25" s="369">
        <f t="shared" si="46"/>
        <v>6.0194062500000001E-5</v>
      </c>
      <c r="J25" s="369"/>
      <c r="K25" s="308">
        <f t="shared" si="47"/>
        <v>29</v>
      </c>
      <c r="L25" s="309">
        <f t="shared" si="48"/>
        <v>6420699.9999999991</v>
      </c>
      <c r="M25" s="310">
        <f t="shared" si="3"/>
        <v>6.420699999999999E-4</v>
      </c>
      <c r="N25" s="308">
        <f t="shared" si="51"/>
        <v>-486200</v>
      </c>
      <c r="O25" s="308">
        <f t="shared" si="52"/>
        <v>6906899.9999999991</v>
      </c>
      <c r="P25" s="308" t="str">
        <f t="shared" si="53"/>
        <v/>
      </c>
      <c r="Q25" s="308" t="str">
        <f t="shared" si="54"/>
        <v/>
      </c>
      <c r="R25" s="308" t="str">
        <f t="shared" si="55"/>
        <v/>
      </c>
      <c r="S25" s="308" t="str">
        <f t="shared" si="56"/>
        <v/>
      </c>
      <c r="T25" s="308" t="str">
        <f t="shared" si="57"/>
        <v/>
      </c>
      <c r="U25" s="308" t="str">
        <f t="shared" si="58"/>
        <v/>
      </c>
      <c r="V25" s="308" t="str">
        <f t="shared" si="59"/>
        <v/>
      </c>
      <c r="W25" s="308" t="str">
        <f t="shared" si="60"/>
        <v/>
      </c>
      <c r="X25" s="308" t="str">
        <f t="shared" si="61"/>
        <v/>
      </c>
      <c r="Y25" s="308" t="str">
        <f t="shared" si="62"/>
        <v/>
      </c>
      <c r="Z25" s="308" t="str">
        <f t="shared" si="63"/>
        <v/>
      </c>
      <c r="AA25" s="308" t="str">
        <f t="shared" si="64"/>
        <v/>
      </c>
      <c r="AB25" s="308" t="str">
        <f t="shared" si="65"/>
        <v/>
      </c>
      <c r="AC25" s="308" t="str">
        <f t="shared" si="66"/>
        <v/>
      </c>
      <c r="AD25" s="308" t="str">
        <f t="shared" si="67"/>
        <v/>
      </c>
      <c r="AE25" s="308" t="str">
        <f t="shared" si="68"/>
        <v/>
      </c>
      <c r="AF25" s="308" t="str">
        <f t="shared" si="69"/>
        <v/>
      </c>
      <c r="AG25" s="308" t="str">
        <f t="shared" si="70"/>
        <v/>
      </c>
      <c r="AH25" s="308" t="str">
        <f t="shared" si="71"/>
        <v/>
      </c>
      <c r="AI25" s="308" t="str">
        <f t="shared" si="72"/>
        <v/>
      </c>
      <c r="AJ25" s="308" t="str">
        <f t="shared" si="73"/>
        <v/>
      </c>
      <c r="AK25" s="308" t="str">
        <f t="shared" si="74"/>
        <v/>
      </c>
      <c r="AL25" s="308" t="str">
        <f t="shared" si="75"/>
        <v/>
      </c>
      <c r="AM25" s="308" t="str">
        <f t="shared" si="76"/>
        <v/>
      </c>
      <c r="AN25" s="308" t="str">
        <f t="shared" si="77"/>
        <v/>
      </c>
      <c r="AO25" s="308" t="str">
        <f t="shared" si="78"/>
        <v/>
      </c>
      <c r="AP25" s="308" t="str">
        <f t="shared" si="79"/>
        <v/>
      </c>
      <c r="AQ25" s="308" t="str">
        <f t="shared" si="80"/>
        <v/>
      </c>
      <c r="AR25" s="308" t="str">
        <f t="shared" si="81"/>
        <v/>
      </c>
      <c r="AS25" s="308" t="str">
        <f t="shared" si="82"/>
        <v/>
      </c>
      <c r="AT25" s="308" t="str">
        <f t="shared" si="36"/>
        <v/>
      </c>
      <c r="AU25" s="308" t="str">
        <f t="shared" si="36"/>
        <v/>
      </c>
      <c r="AV25" s="308" t="str">
        <f t="shared" si="36"/>
        <v/>
      </c>
      <c r="AW25" s="308" t="str">
        <f t="shared" si="36"/>
        <v/>
      </c>
      <c r="AX25" s="308" t="str">
        <f t="shared" si="36"/>
        <v/>
      </c>
      <c r="AY25" s="308">
        <f t="shared" si="37"/>
        <v>1</v>
      </c>
      <c r="AZ25" s="308">
        <f t="shared" si="85"/>
        <v>0</v>
      </c>
      <c r="BA25" s="308" t="str">
        <f t="shared" si="85"/>
        <v/>
      </c>
      <c r="BB25" s="308" t="str">
        <f t="shared" si="85"/>
        <v/>
      </c>
      <c r="BC25" s="308" t="str">
        <f t="shared" si="85"/>
        <v/>
      </c>
      <c r="BD25" s="308" t="str">
        <f t="shared" si="85"/>
        <v/>
      </c>
      <c r="BE25" s="308" t="str">
        <f t="shared" si="85"/>
        <v/>
      </c>
      <c r="BF25" s="308" t="str">
        <f t="shared" si="85"/>
        <v/>
      </c>
      <c r="BG25" s="308" t="str">
        <f t="shared" si="85"/>
        <v/>
      </c>
      <c r="BH25" s="308" t="str">
        <f t="shared" si="85"/>
        <v/>
      </c>
      <c r="BI25" s="308" t="str">
        <f t="shared" si="85"/>
        <v/>
      </c>
      <c r="BJ25" s="308" t="str">
        <f t="shared" si="85"/>
        <v/>
      </c>
      <c r="BK25" s="308" t="str">
        <f t="shared" si="85"/>
        <v/>
      </c>
      <c r="BL25" s="308" t="str">
        <f t="shared" si="85"/>
        <v/>
      </c>
      <c r="BM25" s="308" t="str">
        <f t="shared" si="85"/>
        <v/>
      </c>
      <c r="BN25" s="308" t="str">
        <f t="shared" si="85"/>
        <v/>
      </c>
      <c r="BO25" s="308" t="str">
        <f t="shared" si="85"/>
        <v/>
      </c>
      <c r="BP25" s="308" t="str">
        <f t="shared" si="83"/>
        <v/>
      </c>
      <c r="BQ25" s="308" t="str">
        <f t="shared" si="83"/>
        <v/>
      </c>
      <c r="BR25" s="308" t="str">
        <f t="shared" si="83"/>
        <v/>
      </c>
      <c r="BS25" s="308" t="str">
        <f t="shared" si="83"/>
        <v/>
      </c>
      <c r="BT25" s="308" t="str">
        <f t="shared" si="83"/>
        <v/>
      </c>
      <c r="BU25" s="308" t="str">
        <f t="shared" si="83"/>
        <v/>
      </c>
      <c r="BV25" s="308" t="str">
        <f t="shared" si="83"/>
        <v/>
      </c>
      <c r="BW25" s="308" t="str">
        <f t="shared" si="83"/>
        <v/>
      </c>
      <c r="BX25" s="308" t="str">
        <f t="shared" si="83"/>
        <v/>
      </c>
      <c r="BY25" s="308" t="str">
        <f t="shared" si="83"/>
        <v/>
      </c>
      <c r="BZ25" s="308" t="str">
        <f t="shared" si="83"/>
        <v/>
      </c>
      <c r="CA25" s="308" t="str">
        <f t="shared" si="83"/>
        <v/>
      </c>
      <c r="CB25" s="308" t="str">
        <f t="shared" si="83"/>
        <v/>
      </c>
      <c r="CC25" s="308" t="str">
        <f t="shared" si="83"/>
        <v/>
      </c>
      <c r="CD25" s="308" t="str">
        <f t="shared" si="83"/>
        <v/>
      </c>
      <c r="CE25" s="308" t="str">
        <f t="shared" si="84"/>
        <v/>
      </c>
      <c r="CF25" s="308" t="str">
        <f t="shared" si="84"/>
        <v/>
      </c>
      <c r="CG25" s="308" t="str">
        <f t="shared" si="84"/>
        <v/>
      </c>
      <c r="CH25" s="308" t="str">
        <f t="shared" si="84"/>
        <v/>
      </c>
      <c r="CI25" s="308" t="str">
        <f t="shared" si="84"/>
        <v/>
      </c>
      <c r="CJ25" s="308" t="str">
        <f t="shared" si="84"/>
        <v/>
      </c>
    </row>
    <row r="26" spans="1:88" x14ac:dyDescent="0.2">
      <c r="A26" s="369"/>
      <c r="B26" s="369">
        <f t="shared" si="41"/>
        <v>2.7273809999999996E-2</v>
      </c>
      <c r="C26" s="369">
        <f t="shared" si="1"/>
        <v>3.6819643499999994E-4</v>
      </c>
      <c r="D26" s="369">
        <f t="shared" si="42"/>
        <v>1.4318750249999997E-3</v>
      </c>
      <c r="E26" s="369">
        <f t="shared" si="43"/>
        <v>1.3636904999999997E-4</v>
      </c>
      <c r="F26" s="369">
        <f t="shared" si="44"/>
        <v>2.7273809999999996E-2</v>
      </c>
      <c r="G26" s="369">
        <f t="shared" si="2"/>
        <v>2.505781293749999E-3</v>
      </c>
      <c r="H26" s="369">
        <f t="shared" si="45"/>
        <v>4.4319941249999995E-4</v>
      </c>
      <c r="I26" s="369">
        <f t="shared" si="46"/>
        <v>8.5230656249999989E-5</v>
      </c>
      <c r="J26" s="369"/>
      <c r="K26" s="308">
        <f t="shared" si="47"/>
        <v>30</v>
      </c>
      <c r="L26" s="309">
        <f t="shared" si="48"/>
        <v>9091269.9999999981</v>
      </c>
      <c r="M26" s="310">
        <f t="shared" si="3"/>
        <v>9.0912699999999981E-4</v>
      </c>
      <c r="N26" s="308">
        <f t="shared" si="51"/>
        <v>45</v>
      </c>
      <c r="O26" s="308">
        <f t="shared" si="52"/>
        <v>-923780</v>
      </c>
      <c r="P26" s="308">
        <f t="shared" si="53"/>
        <v>10015004.999999998</v>
      </c>
      <c r="Q26" s="308" t="str">
        <f t="shared" si="54"/>
        <v/>
      </c>
      <c r="R26" s="308" t="str">
        <f t="shared" si="55"/>
        <v/>
      </c>
      <c r="S26" s="308" t="str">
        <f t="shared" si="56"/>
        <v/>
      </c>
      <c r="T26" s="308" t="str">
        <f t="shared" si="57"/>
        <v/>
      </c>
      <c r="U26" s="308" t="str">
        <f t="shared" si="58"/>
        <v/>
      </c>
      <c r="V26" s="308" t="str">
        <f t="shared" si="59"/>
        <v/>
      </c>
      <c r="W26" s="308" t="str">
        <f t="shared" si="60"/>
        <v/>
      </c>
      <c r="X26" s="308" t="str">
        <f t="shared" si="61"/>
        <v/>
      </c>
      <c r="Y26" s="308" t="str">
        <f t="shared" si="62"/>
        <v/>
      </c>
      <c r="Z26" s="308" t="str">
        <f t="shared" si="63"/>
        <v/>
      </c>
      <c r="AA26" s="308" t="str">
        <f t="shared" si="64"/>
        <v/>
      </c>
      <c r="AB26" s="308" t="str">
        <f t="shared" si="65"/>
        <v/>
      </c>
      <c r="AC26" s="308" t="str">
        <f t="shared" si="66"/>
        <v/>
      </c>
      <c r="AD26" s="308" t="str">
        <f t="shared" si="67"/>
        <v/>
      </c>
      <c r="AE26" s="308" t="str">
        <f t="shared" si="68"/>
        <v/>
      </c>
      <c r="AF26" s="308" t="str">
        <f t="shared" si="69"/>
        <v/>
      </c>
      <c r="AG26" s="308" t="str">
        <f t="shared" si="70"/>
        <v/>
      </c>
      <c r="AH26" s="308" t="str">
        <f t="shared" si="71"/>
        <v/>
      </c>
      <c r="AI26" s="308" t="str">
        <f t="shared" si="72"/>
        <v/>
      </c>
      <c r="AJ26" s="308" t="str">
        <f t="shared" si="73"/>
        <v/>
      </c>
      <c r="AK26" s="308" t="str">
        <f t="shared" si="74"/>
        <v/>
      </c>
      <c r="AL26" s="308" t="str">
        <f t="shared" si="75"/>
        <v/>
      </c>
      <c r="AM26" s="308" t="str">
        <f t="shared" si="76"/>
        <v/>
      </c>
      <c r="AN26" s="308" t="str">
        <f t="shared" si="77"/>
        <v/>
      </c>
      <c r="AO26" s="308" t="str">
        <f t="shared" si="78"/>
        <v/>
      </c>
      <c r="AP26" s="308" t="str">
        <f t="shared" si="79"/>
        <v/>
      </c>
      <c r="AQ26" s="308" t="str">
        <f t="shared" si="80"/>
        <v/>
      </c>
      <c r="AR26" s="308" t="str">
        <f t="shared" si="81"/>
        <v/>
      </c>
      <c r="AS26" s="308" t="str">
        <f t="shared" si="82"/>
        <v/>
      </c>
      <c r="AT26" s="308" t="str">
        <f t="shared" si="36"/>
        <v/>
      </c>
      <c r="AU26" s="308" t="str">
        <f t="shared" si="36"/>
        <v/>
      </c>
      <c r="AV26" s="308" t="str">
        <f t="shared" si="36"/>
        <v/>
      </c>
      <c r="AW26" s="308" t="str">
        <f t="shared" si="36"/>
        <v/>
      </c>
      <c r="AX26" s="308" t="str">
        <f t="shared" si="36"/>
        <v/>
      </c>
      <c r="AY26" s="308">
        <f t="shared" si="37"/>
        <v>2</v>
      </c>
      <c r="AZ26" s="308">
        <f t="shared" si="85"/>
        <v>1</v>
      </c>
      <c r="BA26" s="308">
        <f t="shared" si="85"/>
        <v>0</v>
      </c>
      <c r="BB26" s="308" t="str">
        <f t="shared" si="85"/>
        <v/>
      </c>
      <c r="BC26" s="308" t="str">
        <f t="shared" si="85"/>
        <v/>
      </c>
      <c r="BD26" s="308" t="str">
        <f t="shared" si="85"/>
        <v/>
      </c>
      <c r="BE26" s="308" t="str">
        <f t="shared" si="85"/>
        <v/>
      </c>
      <c r="BF26" s="308" t="str">
        <f t="shared" si="85"/>
        <v/>
      </c>
      <c r="BG26" s="308" t="str">
        <f t="shared" si="85"/>
        <v/>
      </c>
      <c r="BH26" s="308" t="str">
        <f t="shared" si="85"/>
        <v/>
      </c>
      <c r="BI26" s="308" t="str">
        <f t="shared" si="85"/>
        <v/>
      </c>
      <c r="BJ26" s="308" t="str">
        <f t="shared" si="85"/>
        <v/>
      </c>
      <c r="BK26" s="308" t="str">
        <f t="shared" si="85"/>
        <v/>
      </c>
      <c r="BL26" s="308" t="str">
        <f t="shared" si="85"/>
        <v/>
      </c>
      <c r="BM26" s="308" t="str">
        <f t="shared" si="85"/>
        <v/>
      </c>
      <c r="BN26" s="308" t="str">
        <f t="shared" si="85"/>
        <v/>
      </c>
      <c r="BO26" s="308" t="str">
        <f t="shared" si="85"/>
        <v/>
      </c>
      <c r="BP26" s="308" t="str">
        <f t="shared" si="83"/>
        <v/>
      </c>
      <c r="BQ26" s="308" t="str">
        <f t="shared" si="83"/>
        <v/>
      </c>
      <c r="BR26" s="308" t="str">
        <f t="shared" si="83"/>
        <v/>
      </c>
      <c r="BS26" s="308" t="str">
        <f t="shared" si="83"/>
        <v/>
      </c>
      <c r="BT26" s="308" t="str">
        <f t="shared" si="83"/>
        <v/>
      </c>
      <c r="BU26" s="308" t="str">
        <f t="shared" si="83"/>
        <v/>
      </c>
      <c r="BV26" s="308" t="str">
        <f t="shared" si="83"/>
        <v/>
      </c>
      <c r="BW26" s="308" t="str">
        <f t="shared" si="83"/>
        <v/>
      </c>
      <c r="BX26" s="308" t="str">
        <f t="shared" si="83"/>
        <v/>
      </c>
      <c r="BY26" s="308" t="str">
        <f t="shared" si="83"/>
        <v/>
      </c>
      <c r="BZ26" s="308" t="str">
        <f t="shared" si="83"/>
        <v/>
      </c>
      <c r="CA26" s="308" t="str">
        <f t="shared" si="83"/>
        <v/>
      </c>
      <c r="CB26" s="308" t="str">
        <f t="shared" si="83"/>
        <v/>
      </c>
      <c r="CC26" s="308" t="str">
        <f t="shared" si="83"/>
        <v/>
      </c>
      <c r="CD26" s="308" t="str">
        <f t="shared" si="83"/>
        <v/>
      </c>
      <c r="CE26" s="308" t="str">
        <f t="shared" si="84"/>
        <v/>
      </c>
      <c r="CF26" s="308" t="str">
        <f t="shared" si="84"/>
        <v/>
      </c>
      <c r="CG26" s="308" t="str">
        <f t="shared" si="84"/>
        <v/>
      </c>
      <c r="CH26" s="308" t="str">
        <f t="shared" si="84"/>
        <v/>
      </c>
      <c r="CI26" s="308" t="str">
        <f t="shared" si="84"/>
        <v/>
      </c>
      <c r="CJ26" s="308" t="str">
        <f t="shared" si="84"/>
        <v/>
      </c>
    </row>
    <row r="27" spans="1:88" x14ac:dyDescent="0.2">
      <c r="A27" s="369"/>
      <c r="B27" s="369">
        <f t="shared" si="41"/>
        <v>3.9146800000000002E-2</v>
      </c>
      <c r="C27" s="369">
        <f t="shared" si="1"/>
        <v>5.1143400000000006E-4</v>
      </c>
      <c r="D27" s="369">
        <f t="shared" si="42"/>
        <v>1.98891E-3</v>
      </c>
      <c r="E27" s="369">
        <f t="shared" si="43"/>
        <v>1.8942000000000001E-4</v>
      </c>
      <c r="F27" s="369">
        <f t="shared" si="44"/>
        <v>3.9146800000000002E-2</v>
      </c>
      <c r="G27" s="369">
        <f t="shared" si="2"/>
        <v>3.4805925E-3</v>
      </c>
      <c r="H27" s="369">
        <f t="shared" si="45"/>
        <v>6.1561500000000013E-4</v>
      </c>
      <c r="I27" s="369">
        <f t="shared" si="46"/>
        <v>1.1838750000000002E-4</v>
      </c>
      <c r="J27" s="369"/>
      <c r="K27" s="308">
        <f t="shared" si="47"/>
        <v>31</v>
      </c>
      <c r="L27" s="309">
        <f t="shared" si="48"/>
        <v>12628000.000000002</v>
      </c>
      <c r="M27" s="310">
        <f t="shared" si="3"/>
        <v>1.2628000000000001E-3</v>
      </c>
      <c r="N27" s="308">
        <f t="shared" si="51"/>
        <v>450</v>
      </c>
      <c r="O27" s="308">
        <f t="shared" si="52"/>
        <v>-1679600</v>
      </c>
      <c r="P27" s="308">
        <f t="shared" si="53"/>
        <v>14307150.000000002</v>
      </c>
      <c r="Q27" s="308" t="str">
        <f t="shared" si="54"/>
        <v/>
      </c>
      <c r="R27" s="308" t="str">
        <f t="shared" si="55"/>
        <v/>
      </c>
      <c r="S27" s="308" t="str">
        <f t="shared" si="56"/>
        <v/>
      </c>
      <c r="T27" s="308" t="str">
        <f t="shared" si="57"/>
        <v/>
      </c>
      <c r="U27" s="308" t="str">
        <f t="shared" si="58"/>
        <v/>
      </c>
      <c r="V27" s="308" t="str">
        <f t="shared" si="59"/>
        <v/>
      </c>
      <c r="W27" s="308" t="str">
        <f t="shared" si="60"/>
        <v/>
      </c>
      <c r="X27" s="308" t="str">
        <f t="shared" si="61"/>
        <v/>
      </c>
      <c r="Y27" s="308" t="str">
        <f t="shared" si="62"/>
        <v/>
      </c>
      <c r="Z27" s="308" t="str">
        <f t="shared" si="63"/>
        <v/>
      </c>
      <c r="AA27" s="308" t="str">
        <f t="shared" si="64"/>
        <v/>
      </c>
      <c r="AB27" s="308" t="str">
        <f t="shared" si="65"/>
        <v/>
      </c>
      <c r="AC27" s="308" t="str">
        <f t="shared" si="66"/>
        <v/>
      </c>
      <c r="AD27" s="308" t="str">
        <f t="shared" si="67"/>
        <v/>
      </c>
      <c r="AE27" s="308" t="str">
        <f t="shared" si="68"/>
        <v/>
      </c>
      <c r="AF27" s="308" t="str">
        <f t="shared" si="69"/>
        <v/>
      </c>
      <c r="AG27" s="308" t="str">
        <f t="shared" si="70"/>
        <v/>
      </c>
      <c r="AH27" s="308" t="str">
        <f t="shared" si="71"/>
        <v/>
      </c>
      <c r="AI27" s="308" t="str">
        <f t="shared" si="72"/>
        <v/>
      </c>
      <c r="AJ27" s="308" t="str">
        <f t="shared" si="73"/>
        <v/>
      </c>
      <c r="AK27" s="308" t="str">
        <f t="shared" si="74"/>
        <v/>
      </c>
      <c r="AL27" s="308" t="str">
        <f t="shared" si="75"/>
        <v/>
      </c>
      <c r="AM27" s="308" t="str">
        <f t="shared" si="76"/>
        <v/>
      </c>
      <c r="AN27" s="308" t="str">
        <f t="shared" si="77"/>
        <v/>
      </c>
      <c r="AO27" s="308" t="str">
        <f t="shared" si="78"/>
        <v/>
      </c>
      <c r="AP27" s="308" t="str">
        <f t="shared" si="79"/>
        <v/>
      </c>
      <c r="AQ27" s="308" t="str">
        <f t="shared" si="80"/>
        <v/>
      </c>
      <c r="AR27" s="308" t="str">
        <f t="shared" si="81"/>
        <v/>
      </c>
      <c r="AS27" s="308" t="str">
        <f t="shared" si="82"/>
        <v/>
      </c>
      <c r="AT27" s="308" t="str">
        <f t="shared" si="36"/>
        <v/>
      </c>
      <c r="AU27" s="308" t="str">
        <f t="shared" si="36"/>
        <v/>
      </c>
      <c r="AV27" s="308" t="str">
        <f t="shared" si="36"/>
        <v/>
      </c>
      <c r="AW27" s="308" t="str">
        <f t="shared" si="36"/>
        <v/>
      </c>
      <c r="AX27" s="308" t="str">
        <f t="shared" si="36"/>
        <v/>
      </c>
      <c r="AY27" s="308">
        <f t="shared" si="37"/>
        <v>2</v>
      </c>
      <c r="AZ27" s="308">
        <f t="shared" si="85"/>
        <v>1</v>
      </c>
      <c r="BA27" s="308">
        <f t="shared" si="85"/>
        <v>0</v>
      </c>
      <c r="BB27" s="308" t="str">
        <f t="shared" si="85"/>
        <v/>
      </c>
      <c r="BC27" s="308" t="str">
        <f t="shared" si="85"/>
        <v/>
      </c>
      <c r="BD27" s="308" t="str">
        <f t="shared" si="85"/>
        <v/>
      </c>
      <c r="BE27" s="308" t="str">
        <f t="shared" si="85"/>
        <v/>
      </c>
      <c r="BF27" s="308" t="str">
        <f t="shared" si="85"/>
        <v/>
      </c>
      <c r="BG27" s="308" t="str">
        <f t="shared" si="85"/>
        <v/>
      </c>
      <c r="BH27" s="308" t="str">
        <f t="shared" si="85"/>
        <v/>
      </c>
      <c r="BI27" s="308" t="str">
        <f t="shared" si="85"/>
        <v/>
      </c>
      <c r="BJ27" s="308" t="str">
        <f t="shared" si="85"/>
        <v/>
      </c>
      <c r="BK27" s="308" t="str">
        <f t="shared" si="85"/>
        <v/>
      </c>
      <c r="BL27" s="308" t="str">
        <f t="shared" si="85"/>
        <v/>
      </c>
      <c r="BM27" s="308" t="str">
        <f t="shared" si="85"/>
        <v/>
      </c>
      <c r="BN27" s="308" t="str">
        <f t="shared" si="85"/>
        <v/>
      </c>
      <c r="BO27" s="308" t="str">
        <f t="shared" si="85"/>
        <v/>
      </c>
      <c r="BP27" s="308" t="str">
        <f t="shared" si="83"/>
        <v/>
      </c>
      <c r="BQ27" s="308" t="str">
        <f t="shared" si="83"/>
        <v/>
      </c>
      <c r="BR27" s="308" t="str">
        <f t="shared" si="83"/>
        <v/>
      </c>
      <c r="BS27" s="308" t="str">
        <f t="shared" si="83"/>
        <v/>
      </c>
      <c r="BT27" s="308" t="str">
        <f t="shared" si="83"/>
        <v/>
      </c>
      <c r="BU27" s="308" t="str">
        <f t="shared" si="83"/>
        <v/>
      </c>
      <c r="BV27" s="308" t="str">
        <f t="shared" si="83"/>
        <v/>
      </c>
      <c r="BW27" s="308" t="str">
        <f t="shared" si="83"/>
        <v/>
      </c>
      <c r="BX27" s="308" t="str">
        <f t="shared" si="83"/>
        <v/>
      </c>
      <c r="BY27" s="308" t="str">
        <f t="shared" si="83"/>
        <v/>
      </c>
      <c r="BZ27" s="308" t="str">
        <f t="shared" si="83"/>
        <v/>
      </c>
      <c r="CA27" s="308" t="str">
        <f t="shared" si="83"/>
        <v/>
      </c>
      <c r="CB27" s="308" t="str">
        <f t="shared" si="83"/>
        <v/>
      </c>
      <c r="CC27" s="308" t="str">
        <f t="shared" si="83"/>
        <v/>
      </c>
      <c r="CD27" s="308" t="str">
        <f t="shared" si="83"/>
        <v/>
      </c>
      <c r="CE27" s="308" t="str">
        <f t="shared" si="84"/>
        <v/>
      </c>
      <c r="CF27" s="308" t="str">
        <f t="shared" si="84"/>
        <v/>
      </c>
      <c r="CG27" s="308" t="str">
        <f t="shared" si="84"/>
        <v/>
      </c>
      <c r="CH27" s="308" t="str">
        <f t="shared" si="84"/>
        <v/>
      </c>
      <c r="CI27" s="308" t="str">
        <f t="shared" si="84"/>
        <v/>
      </c>
      <c r="CJ27" s="308" t="str">
        <f t="shared" si="84"/>
        <v/>
      </c>
    </row>
    <row r="28" spans="1:88" x14ac:dyDescent="0.2">
      <c r="A28" s="369"/>
      <c r="B28" s="369">
        <f t="shared" si="41"/>
        <v>5.5114400000000001E-2</v>
      </c>
      <c r="C28" s="369">
        <f t="shared" si="1"/>
        <v>6.9754162500000009E-4</v>
      </c>
      <c r="D28" s="369">
        <f t="shared" si="42"/>
        <v>2.7126618749999999E-3</v>
      </c>
      <c r="E28" s="369">
        <f t="shared" si="43"/>
        <v>2.5834874999999997E-4</v>
      </c>
      <c r="F28" s="369">
        <f t="shared" si="44"/>
        <v>5.5114400000000001E-2</v>
      </c>
      <c r="G28" s="369">
        <f t="shared" si="2"/>
        <v>4.7471582812499994E-3</v>
      </c>
      <c r="H28" s="369">
        <f t="shared" si="45"/>
        <v>8.396334375000001E-4</v>
      </c>
      <c r="I28" s="369">
        <f t="shared" si="46"/>
        <v>1.6146796875000002E-4</v>
      </c>
      <c r="J28" s="369"/>
      <c r="K28" s="308">
        <f t="shared" si="47"/>
        <v>32</v>
      </c>
      <c r="L28" s="309">
        <f t="shared" si="48"/>
        <v>17223250</v>
      </c>
      <c r="M28" s="310">
        <f t="shared" si="3"/>
        <v>1.722325E-3</v>
      </c>
      <c r="N28" s="308">
        <f t="shared" si="51"/>
        <v>2475</v>
      </c>
      <c r="O28" s="308">
        <f t="shared" si="52"/>
        <v>-2939300</v>
      </c>
      <c r="P28" s="308">
        <f t="shared" si="53"/>
        <v>20160075</v>
      </c>
      <c r="Q28" s="308" t="str">
        <f t="shared" si="54"/>
        <v/>
      </c>
      <c r="R28" s="308" t="str">
        <f t="shared" si="55"/>
        <v/>
      </c>
      <c r="S28" s="308" t="str">
        <f t="shared" si="56"/>
        <v/>
      </c>
      <c r="T28" s="308" t="str">
        <f t="shared" si="57"/>
        <v/>
      </c>
      <c r="U28" s="308" t="str">
        <f t="shared" si="58"/>
        <v/>
      </c>
      <c r="V28" s="308" t="str">
        <f t="shared" si="59"/>
        <v/>
      </c>
      <c r="W28" s="308" t="str">
        <f t="shared" si="60"/>
        <v/>
      </c>
      <c r="X28" s="308" t="str">
        <f t="shared" si="61"/>
        <v/>
      </c>
      <c r="Y28" s="308" t="str">
        <f t="shared" si="62"/>
        <v/>
      </c>
      <c r="Z28" s="308" t="str">
        <f t="shared" si="63"/>
        <v/>
      </c>
      <c r="AA28" s="308" t="str">
        <f t="shared" si="64"/>
        <v/>
      </c>
      <c r="AB28" s="308" t="str">
        <f t="shared" si="65"/>
        <v/>
      </c>
      <c r="AC28" s="308" t="str">
        <f t="shared" si="66"/>
        <v/>
      </c>
      <c r="AD28" s="308" t="str">
        <f t="shared" si="67"/>
        <v/>
      </c>
      <c r="AE28" s="308" t="str">
        <f t="shared" si="68"/>
        <v/>
      </c>
      <c r="AF28" s="308" t="str">
        <f t="shared" si="69"/>
        <v/>
      </c>
      <c r="AG28" s="308" t="str">
        <f t="shared" si="70"/>
        <v/>
      </c>
      <c r="AH28" s="308" t="str">
        <f t="shared" si="71"/>
        <v/>
      </c>
      <c r="AI28" s="308" t="str">
        <f t="shared" si="72"/>
        <v/>
      </c>
      <c r="AJ28" s="308" t="str">
        <f t="shared" si="73"/>
        <v/>
      </c>
      <c r="AK28" s="308" t="str">
        <f t="shared" si="74"/>
        <v/>
      </c>
      <c r="AL28" s="308" t="str">
        <f t="shared" si="75"/>
        <v/>
      </c>
      <c r="AM28" s="308" t="str">
        <f t="shared" si="76"/>
        <v/>
      </c>
      <c r="AN28" s="308" t="str">
        <f t="shared" si="77"/>
        <v/>
      </c>
      <c r="AO28" s="308" t="str">
        <f t="shared" si="78"/>
        <v/>
      </c>
      <c r="AP28" s="308" t="str">
        <f t="shared" si="79"/>
        <v/>
      </c>
      <c r="AQ28" s="308" t="str">
        <f t="shared" si="80"/>
        <v/>
      </c>
      <c r="AR28" s="308" t="str">
        <f t="shared" si="81"/>
        <v/>
      </c>
      <c r="AS28" s="308" t="str">
        <f t="shared" si="82"/>
        <v/>
      </c>
      <c r="AT28" s="308" t="str">
        <f t="shared" si="36"/>
        <v/>
      </c>
      <c r="AU28" s="308" t="str">
        <f t="shared" si="36"/>
        <v/>
      </c>
      <c r="AV28" s="308" t="str">
        <f t="shared" si="36"/>
        <v/>
      </c>
      <c r="AW28" s="308" t="str">
        <f t="shared" si="36"/>
        <v/>
      </c>
      <c r="AX28" s="308" t="str">
        <f t="shared" si="36"/>
        <v/>
      </c>
      <c r="AY28" s="308">
        <f t="shared" si="37"/>
        <v>2</v>
      </c>
      <c r="AZ28" s="308">
        <f t="shared" si="85"/>
        <v>1</v>
      </c>
      <c r="BA28" s="308">
        <f t="shared" si="85"/>
        <v>0</v>
      </c>
      <c r="BB28" s="308" t="str">
        <f t="shared" si="85"/>
        <v/>
      </c>
      <c r="BC28" s="308" t="str">
        <f t="shared" si="85"/>
        <v/>
      </c>
      <c r="BD28" s="308" t="str">
        <f t="shared" si="85"/>
        <v/>
      </c>
      <c r="BE28" s="308" t="str">
        <f t="shared" si="85"/>
        <v/>
      </c>
      <c r="BF28" s="308" t="str">
        <f t="shared" si="85"/>
        <v/>
      </c>
      <c r="BG28" s="308" t="str">
        <f t="shared" si="85"/>
        <v/>
      </c>
      <c r="BH28" s="308" t="str">
        <f t="shared" si="85"/>
        <v/>
      </c>
      <c r="BI28" s="308" t="str">
        <f t="shared" si="85"/>
        <v/>
      </c>
      <c r="BJ28" s="308" t="str">
        <f t="shared" si="85"/>
        <v/>
      </c>
      <c r="BK28" s="308" t="str">
        <f t="shared" si="85"/>
        <v/>
      </c>
      <c r="BL28" s="308" t="str">
        <f t="shared" si="85"/>
        <v/>
      </c>
      <c r="BM28" s="308" t="str">
        <f t="shared" si="85"/>
        <v/>
      </c>
      <c r="BN28" s="308" t="str">
        <f t="shared" si="85"/>
        <v/>
      </c>
      <c r="BO28" s="308" t="str">
        <f t="shared" si="85"/>
        <v/>
      </c>
      <c r="BP28" s="308" t="str">
        <f t="shared" si="83"/>
        <v/>
      </c>
      <c r="BQ28" s="308" t="str">
        <f t="shared" si="83"/>
        <v/>
      </c>
      <c r="BR28" s="308" t="str">
        <f t="shared" si="83"/>
        <v/>
      </c>
      <c r="BS28" s="308" t="str">
        <f t="shared" si="83"/>
        <v/>
      </c>
      <c r="BT28" s="308" t="str">
        <f t="shared" si="83"/>
        <v/>
      </c>
      <c r="BU28" s="308" t="str">
        <f t="shared" si="83"/>
        <v/>
      </c>
      <c r="BV28" s="308" t="str">
        <f t="shared" si="83"/>
        <v/>
      </c>
      <c r="BW28" s="308" t="str">
        <f t="shared" si="83"/>
        <v/>
      </c>
      <c r="BX28" s="308" t="str">
        <f t="shared" si="83"/>
        <v/>
      </c>
      <c r="BY28" s="308" t="str">
        <f t="shared" si="83"/>
        <v/>
      </c>
      <c r="BZ28" s="308" t="str">
        <f t="shared" si="83"/>
        <v/>
      </c>
      <c r="CA28" s="308" t="str">
        <f t="shared" si="83"/>
        <v/>
      </c>
      <c r="CB28" s="308" t="str">
        <f t="shared" si="83"/>
        <v/>
      </c>
      <c r="CC28" s="308" t="str">
        <f t="shared" si="83"/>
        <v/>
      </c>
      <c r="CD28" s="308" t="str">
        <f t="shared" si="83"/>
        <v/>
      </c>
      <c r="CE28" s="308" t="str">
        <f t="shared" si="84"/>
        <v/>
      </c>
      <c r="CF28" s="308" t="str">
        <f t="shared" si="84"/>
        <v/>
      </c>
      <c r="CG28" s="308" t="str">
        <f t="shared" si="84"/>
        <v/>
      </c>
      <c r="CH28" s="308" t="str">
        <f t="shared" si="84"/>
        <v/>
      </c>
      <c r="CI28" s="308" t="str">
        <f t="shared" si="84"/>
        <v/>
      </c>
      <c r="CJ28" s="308" t="str">
        <f t="shared" si="84"/>
        <v/>
      </c>
    </row>
    <row r="29" spans="1:88" x14ac:dyDescent="0.2">
      <c r="A29" s="369"/>
      <c r="B29" s="369">
        <f t="shared" si="41"/>
        <v>7.6178850000000006E-2</v>
      </c>
      <c r="C29" s="369">
        <f t="shared" si="1"/>
        <v>9.3492225000000012E-4</v>
      </c>
      <c r="D29" s="369">
        <f t="shared" si="42"/>
        <v>3.63580875E-3</v>
      </c>
      <c r="E29" s="369">
        <f t="shared" si="43"/>
        <v>3.4626749999999999E-4</v>
      </c>
      <c r="F29" s="369">
        <f t="shared" si="44"/>
        <v>7.6178850000000006E-2</v>
      </c>
      <c r="G29" s="369">
        <f t="shared" si="2"/>
        <v>6.3626653124999998E-3</v>
      </c>
      <c r="H29" s="369">
        <f t="shared" si="45"/>
        <v>1.1253693750000002E-3</v>
      </c>
      <c r="I29" s="369">
        <f t="shared" si="46"/>
        <v>2.1641718750000004E-4</v>
      </c>
      <c r="J29" s="369"/>
      <c r="K29" s="308">
        <f t="shared" si="47"/>
        <v>33</v>
      </c>
      <c r="L29" s="309">
        <f t="shared" si="48"/>
        <v>23084500</v>
      </c>
      <c r="M29" s="310">
        <f t="shared" si="3"/>
        <v>2.3084500000000001E-3</v>
      </c>
      <c r="N29" s="308">
        <f t="shared" si="51"/>
        <v>9900</v>
      </c>
      <c r="O29" s="308">
        <f t="shared" si="52"/>
        <v>-4974200</v>
      </c>
      <c r="P29" s="308">
        <f t="shared" si="53"/>
        <v>28048800</v>
      </c>
      <c r="Q29" s="308" t="str">
        <f t="shared" si="54"/>
        <v/>
      </c>
      <c r="R29" s="308" t="str">
        <f t="shared" si="55"/>
        <v/>
      </c>
      <c r="S29" s="308" t="str">
        <f t="shared" si="56"/>
        <v/>
      </c>
      <c r="T29" s="308" t="str">
        <f t="shared" si="57"/>
        <v/>
      </c>
      <c r="U29" s="308" t="str">
        <f t="shared" si="58"/>
        <v/>
      </c>
      <c r="V29" s="308" t="str">
        <f t="shared" si="59"/>
        <v/>
      </c>
      <c r="W29" s="308" t="str">
        <f t="shared" si="60"/>
        <v/>
      </c>
      <c r="X29" s="308" t="str">
        <f t="shared" si="61"/>
        <v/>
      </c>
      <c r="Y29" s="308" t="str">
        <f t="shared" si="62"/>
        <v/>
      </c>
      <c r="Z29" s="308" t="str">
        <f t="shared" si="63"/>
        <v/>
      </c>
      <c r="AA29" s="308" t="str">
        <f t="shared" si="64"/>
        <v/>
      </c>
      <c r="AB29" s="308" t="str">
        <f t="shared" si="65"/>
        <v/>
      </c>
      <c r="AC29" s="308" t="str">
        <f t="shared" si="66"/>
        <v/>
      </c>
      <c r="AD29" s="308" t="str">
        <f t="shared" si="67"/>
        <v/>
      </c>
      <c r="AE29" s="308" t="str">
        <f t="shared" si="68"/>
        <v/>
      </c>
      <c r="AF29" s="308" t="str">
        <f t="shared" si="69"/>
        <v/>
      </c>
      <c r="AG29" s="308" t="str">
        <f t="shared" si="70"/>
        <v/>
      </c>
      <c r="AH29" s="308" t="str">
        <f t="shared" si="71"/>
        <v/>
      </c>
      <c r="AI29" s="308" t="str">
        <f t="shared" si="72"/>
        <v/>
      </c>
      <c r="AJ29" s="308" t="str">
        <f t="shared" si="73"/>
        <v/>
      </c>
      <c r="AK29" s="308" t="str">
        <f t="shared" si="74"/>
        <v/>
      </c>
      <c r="AL29" s="308" t="str">
        <f t="shared" si="75"/>
        <v/>
      </c>
      <c r="AM29" s="308" t="str">
        <f t="shared" si="76"/>
        <v/>
      </c>
      <c r="AN29" s="308" t="str">
        <f t="shared" si="77"/>
        <v/>
      </c>
      <c r="AO29" s="308" t="str">
        <f t="shared" si="78"/>
        <v/>
      </c>
      <c r="AP29" s="308" t="str">
        <f t="shared" si="79"/>
        <v/>
      </c>
      <c r="AQ29" s="308" t="str">
        <f t="shared" si="80"/>
        <v/>
      </c>
      <c r="AR29" s="308" t="str">
        <f t="shared" si="81"/>
        <v/>
      </c>
      <c r="AS29" s="308" t="str">
        <f t="shared" si="82"/>
        <v/>
      </c>
      <c r="AT29" s="308" t="str">
        <f t="shared" si="36"/>
        <v/>
      </c>
      <c r="AU29" s="308" t="str">
        <f t="shared" si="36"/>
        <v/>
      </c>
      <c r="AV29" s="308" t="str">
        <f t="shared" si="36"/>
        <v/>
      </c>
      <c r="AW29" s="308" t="str">
        <f t="shared" si="36"/>
        <v/>
      </c>
      <c r="AX29" s="308" t="str">
        <f t="shared" si="36"/>
        <v/>
      </c>
      <c r="AY29" s="308">
        <f t="shared" si="37"/>
        <v>2</v>
      </c>
      <c r="AZ29" s="308">
        <f t="shared" si="85"/>
        <v>1</v>
      </c>
      <c r="BA29" s="308">
        <f t="shared" si="85"/>
        <v>0</v>
      </c>
      <c r="BB29" s="308" t="str">
        <f t="shared" si="85"/>
        <v/>
      </c>
      <c r="BC29" s="308" t="str">
        <f t="shared" si="85"/>
        <v/>
      </c>
      <c r="BD29" s="308" t="str">
        <f t="shared" si="85"/>
        <v/>
      </c>
      <c r="BE29" s="308" t="str">
        <f t="shared" si="85"/>
        <v/>
      </c>
      <c r="BF29" s="308" t="str">
        <f t="shared" si="85"/>
        <v/>
      </c>
      <c r="BG29" s="308" t="str">
        <f t="shared" si="85"/>
        <v/>
      </c>
      <c r="BH29" s="308" t="str">
        <f t="shared" si="85"/>
        <v/>
      </c>
      <c r="BI29" s="308" t="str">
        <f t="shared" si="85"/>
        <v/>
      </c>
      <c r="BJ29" s="308" t="str">
        <f t="shared" si="85"/>
        <v/>
      </c>
      <c r="BK29" s="308" t="str">
        <f t="shared" si="85"/>
        <v/>
      </c>
      <c r="BL29" s="308" t="str">
        <f t="shared" si="85"/>
        <v/>
      </c>
      <c r="BM29" s="308" t="str">
        <f t="shared" si="85"/>
        <v/>
      </c>
      <c r="BN29" s="308" t="str">
        <f t="shared" si="85"/>
        <v/>
      </c>
      <c r="BO29" s="308" t="str">
        <f t="shared" si="85"/>
        <v/>
      </c>
      <c r="BP29" s="308" t="str">
        <f t="shared" si="83"/>
        <v/>
      </c>
      <c r="BQ29" s="308" t="str">
        <f t="shared" si="83"/>
        <v/>
      </c>
      <c r="BR29" s="308" t="str">
        <f t="shared" si="83"/>
        <v/>
      </c>
      <c r="BS29" s="308" t="str">
        <f t="shared" si="83"/>
        <v/>
      </c>
      <c r="BT29" s="308" t="str">
        <f t="shared" si="83"/>
        <v/>
      </c>
      <c r="BU29" s="308" t="str">
        <f t="shared" si="83"/>
        <v/>
      </c>
      <c r="BV29" s="308" t="str">
        <f t="shared" si="83"/>
        <v/>
      </c>
      <c r="BW29" s="308" t="str">
        <f t="shared" si="83"/>
        <v/>
      </c>
      <c r="BX29" s="308" t="str">
        <f t="shared" si="83"/>
        <v/>
      </c>
      <c r="BY29" s="308" t="str">
        <f t="shared" si="83"/>
        <v/>
      </c>
      <c r="BZ29" s="308" t="str">
        <f t="shared" si="83"/>
        <v/>
      </c>
      <c r="CA29" s="308" t="str">
        <f t="shared" si="83"/>
        <v/>
      </c>
      <c r="CB29" s="308" t="str">
        <f t="shared" si="83"/>
        <v/>
      </c>
      <c r="CC29" s="308" t="str">
        <f t="shared" si="83"/>
        <v/>
      </c>
      <c r="CD29" s="308" t="str">
        <f t="shared" si="83"/>
        <v/>
      </c>
      <c r="CE29" s="308" t="str">
        <f t="shared" si="84"/>
        <v/>
      </c>
      <c r="CF29" s="308" t="str">
        <f t="shared" si="84"/>
        <v/>
      </c>
      <c r="CG29" s="308" t="str">
        <f t="shared" si="84"/>
        <v/>
      </c>
      <c r="CH29" s="308" t="str">
        <f t="shared" si="84"/>
        <v/>
      </c>
      <c r="CI29" s="308" t="str">
        <f t="shared" si="84"/>
        <v/>
      </c>
      <c r="CJ29" s="308" t="str">
        <f t="shared" si="84"/>
        <v/>
      </c>
    </row>
    <row r="30" spans="1:88" x14ac:dyDescent="0.2">
      <c r="A30" s="369"/>
      <c r="B30" s="369">
        <f t="shared" si="41"/>
        <v>0.10345307500000006</v>
      </c>
      <c r="C30" s="369">
        <f t="shared" si="1"/>
        <v>1.2323086875000008E-3</v>
      </c>
      <c r="D30" s="369">
        <f t="shared" si="42"/>
        <v>4.7923115625000028E-3</v>
      </c>
      <c r="E30" s="369">
        <f t="shared" si="43"/>
        <v>4.5641062500000024E-4</v>
      </c>
      <c r="F30" s="369">
        <f t="shared" si="44"/>
        <v>0.10345307500000006</v>
      </c>
      <c r="G30" s="369">
        <f t="shared" si="2"/>
        <v>8.3865452343750042E-3</v>
      </c>
      <c r="H30" s="369">
        <f t="shared" si="45"/>
        <v>1.483334531250001E-3</v>
      </c>
      <c r="I30" s="369">
        <f t="shared" si="46"/>
        <v>2.8525664062500021E-4</v>
      </c>
      <c r="J30" s="369"/>
      <c r="K30" s="308">
        <f t="shared" si="47"/>
        <v>34</v>
      </c>
      <c r="L30" s="309">
        <f t="shared" si="48"/>
        <v>30427375.000000015</v>
      </c>
      <c r="M30" s="310">
        <f t="shared" si="3"/>
        <v>3.0427375000000017E-3</v>
      </c>
      <c r="N30" s="308">
        <f t="shared" si="51"/>
        <v>32175</v>
      </c>
      <c r="O30" s="308">
        <f t="shared" si="52"/>
        <v>-8171900.0000000009</v>
      </c>
      <c r="P30" s="308">
        <f t="shared" si="53"/>
        <v>38567100.000000015</v>
      </c>
      <c r="Q30" s="308" t="str">
        <f t="shared" si="54"/>
        <v/>
      </c>
      <c r="R30" s="308" t="str">
        <f t="shared" si="55"/>
        <v/>
      </c>
      <c r="S30" s="308" t="str">
        <f t="shared" si="56"/>
        <v/>
      </c>
      <c r="T30" s="308" t="str">
        <f t="shared" si="57"/>
        <v/>
      </c>
      <c r="U30" s="308" t="str">
        <f t="shared" si="58"/>
        <v/>
      </c>
      <c r="V30" s="308" t="str">
        <f t="shared" si="59"/>
        <v/>
      </c>
      <c r="W30" s="308" t="str">
        <f t="shared" si="60"/>
        <v/>
      </c>
      <c r="X30" s="308" t="str">
        <f t="shared" si="61"/>
        <v/>
      </c>
      <c r="Y30" s="308" t="str">
        <f t="shared" si="62"/>
        <v/>
      </c>
      <c r="Z30" s="308" t="str">
        <f t="shared" si="63"/>
        <v/>
      </c>
      <c r="AA30" s="308" t="str">
        <f t="shared" si="64"/>
        <v/>
      </c>
      <c r="AB30" s="308" t="str">
        <f t="shared" si="65"/>
        <v/>
      </c>
      <c r="AC30" s="308" t="str">
        <f t="shared" si="66"/>
        <v/>
      </c>
      <c r="AD30" s="308" t="str">
        <f t="shared" si="67"/>
        <v/>
      </c>
      <c r="AE30" s="308" t="str">
        <f t="shared" si="68"/>
        <v/>
      </c>
      <c r="AF30" s="308" t="str">
        <f t="shared" si="69"/>
        <v/>
      </c>
      <c r="AG30" s="308" t="str">
        <f t="shared" si="70"/>
        <v/>
      </c>
      <c r="AH30" s="308" t="str">
        <f t="shared" si="71"/>
        <v/>
      </c>
      <c r="AI30" s="308" t="str">
        <f t="shared" si="72"/>
        <v/>
      </c>
      <c r="AJ30" s="308" t="str">
        <f t="shared" si="73"/>
        <v/>
      </c>
      <c r="AK30" s="308" t="str">
        <f t="shared" si="74"/>
        <v/>
      </c>
      <c r="AL30" s="308" t="str">
        <f t="shared" si="75"/>
        <v/>
      </c>
      <c r="AM30" s="308" t="str">
        <f t="shared" si="76"/>
        <v/>
      </c>
      <c r="AN30" s="308" t="str">
        <f t="shared" si="77"/>
        <v/>
      </c>
      <c r="AO30" s="308" t="str">
        <f t="shared" si="78"/>
        <v/>
      </c>
      <c r="AP30" s="308" t="str">
        <f t="shared" si="79"/>
        <v/>
      </c>
      <c r="AQ30" s="308" t="str">
        <f t="shared" si="80"/>
        <v/>
      </c>
      <c r="AR30" s="308" t="str">
        <f t="shared" si="81"/>
        <v/>
      </c>
      <c r="AS30" s="308" t="str">
        <f t="shared" si="82"/>
        <v/>
      </c>
      <c r="AT30" s="308" t="str">
        <f t="shared" si="36"/>
        <v/>
      </c>
      <c r="AU30" s="308" t="str">
        <f t="shared" si="36"/>
        <v/>
      </c>
      <c r="AV30" s="308" t="str">
        <f t="shared" si="36"/>
        <v/>
      </c>
      <c r="AW30" s="308" t="str">
        <f t="shared" si="36"/>
        <v/>
      </c>
      <c r="AX30" s="308" t="str">
        <f t="shared" si="36"/>
        <v/>
      </c>
      <c r="AY30" s="308">
        <f t="shared" si="37"/>
        <v>2</v>
      </c>
      <c r="AZ30" s="308">
        <f t="shared" si="85"/>
        <v>1</v>
      </c>
      <c r="BA30" s="308">
        <f t="shared" si="85"/>
        <v>0</v>
      </c>
      <c r="BB30" s="308" t="str">
        <f t="shared" si="85"/>
        <v/>
      </c>
      <c r="BC30" s="308" t="str">
        <f t="shared" si="85"/>
        <v/>
      </c>
      <c r="BD30" s="308" t="str">
        <f t="shared" si="85"/>
        <v/>
      </c>
      <c r="BE30" s="308" t="str">
        <f t="shared" si="85"/>
        <v/>
      </c>
      <c r="BF30" s="308" t="str">
        <f t="shared" si="85"/>
        <v/>
      </c>
      <c r="BG30" s="308" t="str">
        <f t="shared" si="85"/>
        <v/>
      </c>
      <c r="BH30" s="308" t="str">
        <f t="shared" si="85"/>
        <v/>
      </c>
      <c r="BI30" s="308" t="str">
        <f t="shared" si="85"/>
        <v/>
      </c>
      <c r="BJ30" s="308" t="str">
        <f t="shared" si="85"/>
        <v/>
      </c>
      <c r="BK30" s="308" t="str">
        <f t="shared" si="85"/>
        <v/>
      </c>
      <c r="BL30" s="308" t="str">
        <f t="shared" si="85"/>
        <v/>
      </c>
      <c r="BM30" s="308" t="str">
        <f t="shared" si="85"/>
        <v/>
      </c>
      <c r="BN30" s="308" t="str">
        <f t="shared" si="85"/>
        <v/>
      </c>
      <c r="BO30" s="308" t="str">
        <f t="shared" si="85"/>
        <v/>
      </c>
      <c r="BP30" s="308" t="str">
        <f t="shared" si="83"/>
        <v/>
      </c>
      <c r="BQ30" s="308" t="str">
        <f t="shared" si="83"/>
        <v/>
      </c>
      <c r="BR30" s="308" t="str">
        <f t="shared" si="83"/>
        <v/>
      </c>
      <c r="BS30" s="308" t="str">
        <f t="shared" si="83"/>
        <v/>
      </c>
      <c r="BT30" s="308" t="str">
        <f t="shared" si="83"/>
        <v/>
      </c>
      <c r="BU30" s="308" t="str">
        <f t="shared" si="83"/>
        <v/>
      </c>
      <c r="BV30" s="308" t="str">
        <f t="shared" si="83"/>
        <v/>
      </c>
      <c r="BW30" s="308" t="str">
        <f t="shared" si="83"/>
        <v/>
      </c>
      <c r="BX30" s="308" t="str">
        <f t="shared" si="83"/>
        <v/>
      </c>
      <c r="BY30" s="308" t="str">
        <f t="shared" si="83"/>
        <v/>
      </c>
      <c r="BZ30" s="308" t="str">
        <f t="shared" si="83"/>
        <v/>
      </c>
      <c r="CA30" s="308" t="str">
        <f t="shared" si="83"/>
        <v/>
      </c>
      <c r="CB30" s="308" t="str">
        <f t="shared" si="83"/>
        <v/>
      </c>
      <c r="CC30" s="308" t="str">
        <f t="shared" si="83"/>
        <v/>
      </c>
      <c r="CD30" s="308" t="str">
        <f t="shared" si="83"/>
        <v/>
      </c>
      <c r="CE30" s="308" t="str">
        <f t="shared" si="84"/>
        <v/>
      </c>
      <c r="CF30" s="308" t="str">
        <f t="shared" si="84"/>
        <v/>
      </c>
      <c r="CG30" s="308" t="str">
        <f t="shared" si="84"/>
        <v/>
      </c>
      <c r="CH30" s="308" t="str">
        <f t="shared" si="84"/>
        <v/>
      </c>
      <c r="CI30" s="308" t="str">
        <f t="shared" si="84"/>
        <v/>
      </c>
      <c r="CJ30" s="308" t="str">
        <f t="shared" si="84"/>
        <v/>
      </c>
    </row>
    <row r="31" spans="1:88" x14ac:dyDescent="0.2">
      <c r="A31" s="369"/>
      <c r="B31" s="369">
        <f t="shared" si="41"/>
        <v>0.138132071</v>
      </c>
      <c r="C31" s="369">
        <f t="shared" si="1"/>
        <v>1.5983853930000001E-3</v>
      </c>
      <c r="D31" s="369">
        <f t="shared" si="42"/>
        <v>6.2159431949999995E-3</v>
      </c>
      <c r="E31" s="369">
        <f t="shared" si="43"/>
        <v>5.919945899999999E-4</v>
      </c>
      <c r="F31" s="369">
        <f t="shared" si="44"/>
        <v>0.138132071</v>
      </c>
      <c r="G31" s="369">
        <f t="shared" si="2"/>
        <v>1.0877900591249998E-2</v>
      </c>
      <c r="H31" s="369">
        <f t="shared" si="45"/>
        <v>1.9239824175000001E-3</v>
      </c>
      <c r="I31" s="369">
        <f t="shared" si="46"/>
        <v>3.6999661875000006E-4</v>
      </c>
      <c r="J31" s="369"/>
      <c r="K31" s="308">
        <f t="shared" si="47"/>
        <v>35</v>
      </c>
      <c r="L31" s="309">
        <f t="shared" si="48"/>
        <v>39466306</v>
      </c>
      <c r="M31" s="310">
        <f t="shared" si="3"/>
        <v>3.9466305999999998E-3</v>
      </c>
      <c r="N31" s="308">
        <f t="shared" si="51"/>
        <v>90090</v>
      </c>
      <c r="O31" s="308">
        <f t="shared" si="52"/>
        <v>-13075039.999999998</v>
      </c>
      <c r="P31" s="308">
        <f t="shared" si="53"/>
        <v>52451256</v>
      </c>
      <c r="Q31" s="308" t="str">
        <f t="shared" si="54"/>
        <v/>
      </c>
      <c r="R31" s="308" t="str">
        <f t="shared" si="55"/>
        <v/>
      </c>
      <c r="S31" s="308" t="str">
        <f t="shared" si="56"/>
        <v/>
      </c>
      <c r="T31" s="308" t="str">
        <f t="shared" si="57"/>
        <v/>
      </c>
      <c r="U31" s="308" t="str">
        <f t="shared" si="58"/>
        <v/>
      </c>
      <c r="V31" s="308" t="str">
        <f t="shared" si="59"/>
        <v/>
      </c>
      <c r="W31" s="308" t="str">
        <f t="shared" si="60"/>
        <v/>
      </c>
      <c r="X31" s="308" t="str">
        <f t="shared" si="61"/>
        <v/>
      </c>
      <c r="Y31" s="308" t="str">
        <f t="shared" si="62"/>
        <v/>
      </c>
      <c r="Z31" s="308" t="str">
        <f t="shared" si="63"/>
        <v/>
      </c>
      <c r="AA31" s="308" t="str">
        <f t="shared" si="64"/>
        <v/>
      </c>
      <c r="AB31" s="308" t="str">
        <f t="shared" si="65"/>
        <v/>
      </c>
      <c r="AC31" s="308" t="str">
        <f t="shared" si="66"/>
        <v/>
      </c>
      <c r="AD31" s="308" t="str">
        <f t="shared" si="67"/>
        <v/>
      </c>
      <c r="AE31" s="308" t="str">
        <f t="shared" si="68"/>
        <v/>
      </c>
      <c r="AF31" s="308" t="str">
        <f t="shared" si="69"/>
        <v/>
      </c>
      <c r="AG31" s="308" t="str">
        <f t="shared" si="70"/>
        <v/>
      </c>
      <c r="AH31" s="308" t="str">
        <f t="shared" si="71"/>
        <v/>
      </c>
      <c r="AI31" s="308" t="str">
        <f t="shared" si="72"/>
        <v/>
      </c>
      <c r="AJ31" s="308" t="str">
        <f t="shared" si="73"/>
        <v/>
      </c>
      <c r="AK31" s="308" t="str">
        <f t="shared" si="74"/>
        <v/>
      </c>
      <c r="AL31" s="308" t="str">
        <f t="shared" si="75"/>
        <v/>
      </c>
      <c r="AM31" s="308" t="str">
        <f t="shared" si="76"/>
        <v/>
      </c>
      <c r="AN31" s="308" t="str">
        <f t="shared" si="77"/>
        <v/>
      </c>
      <c r="AO31" s="308" t="str">
        <f t="shared" si="78"/>
        <v/>
      </c>
      <c r="AP31" s="308" t="str">
        <f t="shared" si="79"/>
        <v/>
      </c>
      <c r="AQ31" s="308" t="str">
        <f t="shared" si="80"/>
        <v/>
      </c>
      <c r="AR31" s="308" t="str">
        <f t="shared" si="81"/>
        <v/>
      </c>
      <c r="AS31" s="308" t="str">
        <f t="shared" si="82"/>
        <v/>
      </c>
      <c r="AT31" s="308" t="str">
        <f t="shared" si="36"/>
        <v/>
      </c>
      <c r="AU31" s="308" t="str">
        <f t="shared" si="36"/>
        <v/>
      </c>
      <c r="AV31" s="308" t="str">
        <f t="shared" si="36"/>
        <v/>
      </c>
      <c r="AW31" s="308" t="str">
        <f t="shared" si="36"/>
        <v/>
      </c>
      <c r="AX31" s="308" t="str">
        <f t="shared" si="36"/>
        <v/>
      </c>
      <c r="AY31" s="308">
        <f t="shared" si="37"/>
        <v>2</v>
      </c>
      <c r="AZ31" s="308">
        <f t="shared" si="85"/>
        <v>1</v>
      </c>
      <c r="BA31" s="308">
        <f t="shared" si="85"/>
        <v>0</v>
      </c>
      <c r="BB31" s="308" t="str">
        <f t="shared" si="85"/>
        <v/>
      </c>
      <c r="BC31" s="308" t="str">
        <f t="shared" si="85"/>
        <v/>
      </c>
      <c r="BD31" s="308" t="str">
        <f t="shared" si="85"/>
        <v/>
      </c>
      <c r="BE31" s="308" t="str">
        <f t="shared" si="85"/>
        <v/>
      </c>
      <c r="BF31" s="308" t="str">
        <f t="shared" si="85"/>
        <v/>
      </c>
      <c r="BG31" s="308" t="str">
        <f t="shared" si="85"/>
        <v/>
      </c>
      <c r="BH31" s="308" t="str">
        <f t="shared" si="85"/>
        <v/>
      </c>
      <c r="BI31" s="308" t="str">
        <f t="shared" si="85"/>
        <v/>
      </c>
      <c r="BJ31" s="308" t="str">
        <f t="shared" si="85"/>
        <v/>
      </c>
      <c r="BK31" s="308" t="str">
        <f t="shared" si="85"/>
        <v/>
      </c>
      <c r="BL31" s="308" t="str">
        <f t="shared" si="85"/>
        <v/>
      </c>
      <c r="BM31" s="308" t="str">
        <f t="shared" si="85"/>
        <v/>
      </c>
      <c r="BN31" s="308" t="str">
        <f t="shared" si="85"/>
        <v/>
      </c>
      <c r="BO31" s="308" t="str">
        <f t="shared" si="85"/>
        <v/>
      </c>
      <c r="BP31" s="308" t="str">
        <f t="shared" si="83"/>
        <v/>
      </c>
      <c r="BQ31" s="308" t="str">
        <f t="shared" si="83"/>
        <v/>
      </c>
      <c r="BR31" s="308" t="str">
        <f t="shared" si="83"/>
        <v/>
      </c>
      <c r="BS31" s="308" t="str">
        <f t="shared" si="83"/>
        <v/>
      </c>
      <c r="BT31" s="308" t="str">
        <f t="shared" si="83"/>
        <v/>
      </c>
      <c r="BU31" s="308" t="str">
        <f t="shared" si="83"/>
        <v/>
      </c>
      <c r="BV31" s="308" t="str">
        <f t="shared" si="83"/>
        <v/>
      </c>
      <c r="BW31" s="308" t="str">
        <f t="shared" si="83"/>
        <v/>
      </c>
      <c r="BX31" s="308" t="str">
        <f t="shared" si="83"/>
        <v/>
      </c>
      <c r="BY31" s="308" t="str">
        <f t="shared" si="83"/>
        <v/>
      </c>
      <c r="BZ31" s="308" t="str">
        <f t="shared" si="83"/>
        <v/>
      </c>
      <c r="CA31" s="308" t="str">
        <f t="shared" si="83"/>
        <v/>
      </c>
      <c r="CB31" s="308" t="str">
        <f t="shared" si="83"/>
        <v/>
      </c>
      <c r="CC31" s="308" t="str">
        <f t="shared" si="83"/>
        <v/>
      </c>
      <c r="CD31" s="308" t="str">
        <f t="shared" si="83"/>
        <v/>
      </c>
      <c r="CE31" s="308" t="str">
        <f t="shared" si="84"/>
        <v/>
      </c>
      <c r="CF31" s="308" t="str">
        <f t="shared" si="84"/>
        <v/>
      </c>
      <c r="CG31" s="308" t="str">
        <f t="shared" si="84"/>
        <v/>
      </c>
      <c r="CH31" s="308" t="str">
        <f t="shared" si="84"/>
        <v/>
      </c>
      <c r="CI31" s="308" t="str">
        <f t="shared" si="84"/>
        <v/>
      </c>
      <c r="CJ31" s="308" t="str">
        <f t="shared" si="84"/>
        <v/>
      </c>
    </row>
    <row r="32" spans="1:88" x14ac:dyDescent="0.2">
      <c r="A32" s="369"/>
      <c r="B32" s="369">
        <f t="shared" si="41"/>
        <v>0.18145056599999995</v>
      </c>
      <c r="C32" s="369">
        <f t="shared" si="1"/>
        <v>2.0413188674999997E-3</v>
      </c>
      <c r="D32" s="369">
        <f t="shared" si="42"/>
        <v>7.9384622624999977E-3</v>
      </c>
      <c r="E32" s="369">
        <f t="shared" si="43"/>
        <v>7.5604402499999978E-4</v>
      </c>
      <c r="F32" s="369">
        <f t="shared" si="44"/>
        <v>0.18145056599999995</v>
      </c>
      <c r="G32" s="369">
        <f t="shared" si="2"/>
        <v>1.3892308959374993E-2</v>
      </c>
      <c r="H32" s="369">
        <f t="shared" si="45"/>
        <v>2.4571430812499995E-3</v>
      </c>
      <c r="I32" s="369">
        <f t="shared" si="46"/>
        <v>4.7252751562499993E-4</v>
      </c>
      <c r="J32" s="369"/>
      <c r="K32" s="308">
        <f t="shared" si="47"/>
        <v>36</v>
      </c>
      <c r="L32" s="309">
        <f t="shared" si="48"/>
        <v>50402934.999999985</v>
      </c>
      <c r="M32" s="310">
        <f t="shared" si="3"/>
        <v>5.0402934999999984E-3</v>
      </c>
      <c r="N32" s="308">
        <f t="shared" si="51"/>
        <v>225225</v>
      </c>
      <c r="O32" s="308">
        <f t="shared" si="52"/>
        <v>-20429749.999999996</v>
      </c>
      <c r="P32" s="308">
        <f t="shared" si="53"/>
        <v>70607459.999999985</v>
      </c>
      <c r="Q32" s="308" t="str">
        <f t="shared" si="54"/>
        <v/>
      </c>
      <c r="R32" s="308" t="str">
        <f t="shared" si="55"/>
        <v/>
      </c>
      <c r="S32" s="308" t="str">
        <f t="shared" si="56"/>
        <v/>
      </c>
      <c r="T32" s="308" t="str">
        <f t="shared" si="57"/>
        <v/>
      </c>
      <c r="U32" s="308" t="str">
        <f t="shared" si="58"/>
        <v/>
      </c>
      <c r="V32" s="308" t="str">
        <f t="shared" si="59"/>
        <v/>
      </c>
      <c r="W32" s="308" t="str">
        <f t="shared" si="60"/>
        <v/>
      </c>
      <c r="X32" s="308" t="str">
        <f t="shared" si="61"/>
        <v/>
      </c>
      <c r="Y32" s="308" t="str">
        <f t="shared" si="62"/>
        <v/>
      </c>
      <c r="Z32" s="308" t="str">
        <f t="shared" si="63"/>
        <v/>
      </c>
      <c r="AA32" s="308" t="str">
        <f t="shared" si="64"/>
        <v/>
      </c>
      <c r="AB32" s="308" t="str">
        <f t="shared" si="65"/>
        <v/>
      </c>
      <c r="AC32" s="308" t="str">
        <f t="shared" si="66"/>
        <v/>
      </c>
      <c r="AD32" s="308" t="str">
        <f t="shared" si="67"/>
        <v/>
      </c>
      <c r="AE32" s="308" t="str">
        <f t="shared" si="68"/>
        <v/>
      </c>
      <c r="AF32" s="308" t="str">
        <f t="shared" si="69"/>
        <v/>
      </c>
      <c r="AG32" s="308" t="str">
        <f t="shared" si="70"/>
        <v/>
      </c>
      <c r="AH32" s="308" t="str">
        <f t="shared" si="71"/>
        <v/>
      </c>
      <c r="AI32" s="308" t="str">
        <f t="shared" si="72"/>
        <v/>
      </c>
      <c r="AJ32" s="308" t="str">
        <f t="shared" si="73"/>
        <v/>
      </c>
      <c r="AK32" s="308" t="str">
        <f t="shared" si="74"/>
        <v/>
      </c>
      <c r="AL32" s="308" t="str">
        <f t="shared" si="75"/>
        <v/>
      </c>
      <c r="AM32" s="308" t="str">
        <f t="shared" si="76"/>
        <v/>
      </c>
      <c r="AN32" s="308" t="str">
        <f t="shared" si="77"/>
        <v/>
      </c>
      <c r="AO32" s="308" t="str">
        <f t="shared" si="78"/>
        <v/>
      </c>
      <c r="AP32" s="308" t="str">
        <f t="shared" si="79"/>
        <v/>
      </c>
      <c r="AQ32" s="308" t="str">
        <f t="shared" si="80"/>
        <v/>
      </c>
      <c r="AR32" s="308" t="str">
        <f t="shared" si="81"/>
        <v/>
      </c>
      <c r="AS32" s="308" t="str">
        <f t="shared" si="82"/>
        <v/>
      </c>
      <c r="AT32" s="308" t="str">
        <f t="shared" si="36"/>
        <v/>
      </c>
      <c r="AU32" s="308" t="str">
        <f t="shared" si="36"/>
        <v/>
      </c>
      <c r="AV32" s="308" t="str">
        <f t="shared" si="36"/>
        <v/>
      </c>
      <c r="AW32" s="308" t="str">
        <f t="shared" si="36"/>
        <v/>
      </c>
      <c r="AX32" s="308" t="str">
        <f t="shared" si="36"/>
        <v/>
      </c>
      <c r="AY32" s="308">
        <f t="shared" si="37"/>
        <v>2</v>
      </c>
      <c r="AZ32" s="308">
        <f t="shared" si="85"/>
        <v>1</v>
      </c>
      <c r="BA32" s="308">
        <f t="shared" si="85"/>
        <v>0</v>
      </c>
      <c r="BB32" s="308" t="str">
        <f t="shared" si="85"/>
        <v/>
      </c>
      <c r="BC32" s="308" t="str">
        <f t="shared" si="85"/>
        <v/>
      </c>
      <c r="BD32" s="308" t="str">
        <f t="shared" si="85"/>
        <v/>
      </c>
      <c r="BE32" s="308" t="str">
        <f t="shared" si="85"/>
        <v/>
      </c>
      <c r="BF32" s="308" t="str">
        <f t="shared" si="85"/>
        <v/>
      </c>
      <c r="BG32" s="308" t="str">
        <f t="shared" si="85"/>
        <v/>
      </c>
      <c r="BH32" s="308" t="str">
        <f t="shared" si="85"/>
        <v/>
      </c>
      <c r="BI32" s="308" t="str">
        <f t="shared" si="85"/>
        <v/>
      </c>
      <c r="BJ32" s="308" t="str">
        <f t="shared" si="85"/>
        <v/>
      </c>
      <c r="BK32" s="308" t="str">
        <f t="shared" si="85"/>
        <v/>
      </c>
      <c r="BL32" s="308" t="str">
        <f t="shared" si="85"/>
        <v/>
      </c>
      <c r="BM32" s="308" t="str">
        <f t="shared" si="85"/>
        <v/>
      </c>
      <c r="BN32" s="308" t="str">
        <f t="shared" si="85"/>
        <v/>
      </c>
      <c r="BO32" s="308" t="str">
        <f t="shared" si="85"/>
        <v/>
      </c>
      <c r="BP32" s="308" t="str">
        <f t="shared" si="83"/>
        <v/>
      </c>
      <c r="BQ32" s="308" t="str">
        <f t="shared" si="83"/>
        <v/>
      </c>
      <c r="BR32" s="308" t="str">
        <f t="shared" si="83"/>
        <v/>
      </c>
      <c r="BS32" s="308" t="str">
        <f t="shared" si="83"/>
        <v/>
      </c>
      <c r="BT32" s="308" t="str">
        <f t="shared" si="83"/>
        <v/>
      </c>
      <c r="BU32" s="308" t="str">
        <f t="shared" si="83"/>
        <v/>
      </c>
      <c r="BV32" s="308" t="str">
        <f t="shared" si="83"/>
        <v/>
      </c>
      <c r="BW32" s="308" t="str">
        <f t="shared" si="83"/>
        <v/>
      </c>
      <c r="BX32" s="308" t="str">
        <f t="shared" si="83"/>
        <v/>
      </c>
      <c r="BY32" s="308" t="str">
        <f t="shared" si="83"/>
        <v/>
      </c>
      <c r="BZ32" s="308" t="str">
        <f t="shared" si="83"/>
        <v/>
      </c>
      <c r="CA32" s="308" t="str">
        <f t="shared" si="83"/>
        <v/>
      </c>
      <c r="CB32" s="308" t="str">
        <f t="shared" si="83"/>
        <v/>
      </c>
      <c r="CC32" s="308" t="str">
        <f t="shared" si="83"/>
        <v/>
      </c>
      <c r="CD32" s="308" t="str">
        <f t="shared" si="83"/>
        <v/>
      </c>
      <c r="CE32" s="308" t="str">
        <f t="shared" si="84"/>
        <v/>
      </c>
      <c r="CF32" s="308" t="str">
        <f t="shared" si="84"/>
        <v/>
      </c>
      <c r="CG32" s="308" t="str">
        <f t="shared" si="84"/>
        <v/>
      </c>
      <c r="CH32" s="308" t="str">
        <f t="shared" si="84"/>
        <v/>
      </c>
      <c r="CI32" s="308" t="str">
        <f t="shared" si="84"/>
        <v/>
      </c>
      <c r="CJ32" s="308" t="str">
        <f t="shared" si="84"/>
        <v/>
      </c>
    </row>
    <row r="33" spans="1:88" x14ac:dyDescent="0.2">
      <c r="A33" s="369"/>
      <c r="B33" s="369">
        <f t="shared" si="41"/>
        <v>0.2346265460000001</v>
      </c>
      <c r="C33" s="369">
        <f t="shared" si="1"/>
        <v>2.5682094900000012E-3</v>
      </c>
      <c r="D33" s="369">
        <f t="shared" si="42"/>
        <v>9.9874813500000041E-3</v>
      </c>
      <c r="E33" s="369">
        <f t="shared" si="43"/>
        <v>9.5118870000000029E-4</v>
      </c>
      <c r="F33" s="369">
        <f t="shared" si="44"/>
        <v>0.2346265460000001</v>
      </c>
      <c r="G33" s="369">
        <f t="shared" si="2"/>
        <v>1.7478092362500003E-2</v>
      </c>
      <c r="H33" s="369">
        <f t="shared" si="45"/>
        <v>3.0913632750000013E-3</v>
      </c>
      <c r="I33" s="369">
        <f t="shared" si="46"/>
        <v>5.9449293750000033E-4</v>
      </c>
      <c r="J33" s="369"/>
      <c r="K33" s="308">
        <f t="shared" si="47"/>
        <v>37</v>
      </c>
      <c r="L33" s="309">
        <f t="shared" si="48"/>
        <v>63412580.000000022</v>
      </c>
      <c r="M33" s="310">
        <f t="shared" si="3"/>
        <v>6.3412580000000024E-3</v>
      </c>
      <c r="N33" s="308">
        <f t="shared" si="51"/>
        <v>514800</v>
      </c>
      <c r="O33" s="308">
        <f t="shared" si="52"/>
        <v>-31245500.000000007</v>
      </c>
      <c r="P33" s="308">
        <f t="shared" si="53"/>
        <v>94143280.00000003</v>
      </c>
      <c r="Q33" s="308" t="str">
        <f t="shared" si="54"/>
        <v/>
      </c>
      <c r="R33" s="308" t="str">
        <f t="shared" si="55"/>
        <v/>
      </c>
      <c r="S33" s="308" t="str">
        <f t="shared" si="56"/>
        <v/>
      </c>
      <c r="T33" s="308" t="str">
        <f t="shared" si="57"/>
        <v/>
      </c>
      <c r="U33" s="308" t="str">
        <f t="shared" si="58"/>
        <v/>
      </c>
      <c r="V33" s="308" t="str">
        <f t="shared" si="59"/>
        <v/>
      </c>
      <c r="W33" s="308" t="str">
        <f t="shared" si="60"/>
        <v/>
      </c>
      <c r="X33" s="308" t="str">
        <f t="shared" si="61"/>
        <v/>
      </c>
      <c r="Y33" s="308" t="str">
        <f t="shared" si="62"/>
        <v/>
      </c>
      <c r="Z33" s="308" t="str">
        <f t="shared" si="63"/>
        <v/>
      </c>
      <c r="AA33" s="308" t="str">
        <f t="shared" si="64"/>
        <v/>
      </c>
      <c r="AB33" s="308" t="str">
        <f t="shared" si="65"/>
        <v/>
      </c>
      <c r="AC33" s="308" t="str">
        <f t="shared" si="66"/>
        <v/>
      </c>
      <c r="AD33" s="308" t="str">
        <f t="shared" si="67"/>
        <v/>
      </c>
      <c r="AE33" s="308" t="str">
        <f t="shared" si="68"/>
        <v/>
      </c>
      <c r="AF33" s="308" t="str">
        <f t="shared" si="69"/>
        <v/>
      </c>
      <c r="AG33" s="308" t="str">
        <f t="shared" si="70"/>
        <v/>
      </c>
      <c r="AH33" s="308" t="str">
        <f t="shared" si="71"/>
        <v/>
      </c>
      <c r="AI33" s="308" t="str">
        <f t="shared" si="72"/>
        <v/>
      </c>
      <c r="AJ33" s="308" t="str">
        <f t="shared" si="73"/>
        <v/>
      </c>
      <c r="AK33" s="308" t="str">
        <f t="shared" si="74"/>
        <v/>
      </c>
      <c r="AL33" s="308" t="str">
        <f t="shared" si="75"/>
        <v/>
      </c>
      <c r="AM33" s="308" t="str">
        <f t="shared" si="76"/>
        <v/>
      </c>
      <c r="AN33" s="308" t="str">
        <f t="shared" si="77"/>
        <v/>
      </c>
      <c r="AO33" s="308" t="str">
        <f t="shared" si="78"/>
        <v/>
      </c>
      <c r="AP33" s="308" t="str">
        <f t="shared" si="79"/>
        <v/>
      </c>
      <c r="AQ33" s="308" t="str">
        <f t="shared" si="80"/>
        <v/>
      </c>
      <c r="AR33" s="308" t="str">
        <f t="shared" si="81"/>
        <v/>
      </c>
      <c r="AS33" s="308" t="str">
        <f t="shared" si="82"/>
        <v/>
      </c>
      <c r="AT33" s="308" t="str">
        <f t="shared" si="36"/>
        <v/>
      </c>
      <c r="AU33" s="308" t="str">
        <f t="shared" si="36"/>
        <v/>
      </c>
      <c r="AV33" s="308" t="str">
        <f t="shared" si="36"/>
        <v/>
      </c>
      <c r="AW33" s="308" t="str">
        <f t="shared" si="36"/>
        <v/>
      </c>
      <c r="AX33" s="308" t="str">
        <f t="shared" si="36"/>
        <v/>
      </c>
      <c r="AY33" s="308">
        <f t="shared" si="37"/>
        <v>2</v>
      </c>
      <c r="AZ33" s="308">
        <f t="shared" si="85"/>
        <v>1</v>
      </c>
      <c r="BA33" s="308">
        <f t="shared" si="85"/>
        <v>0</v>
      </c>
      <c r="BB33" s="308" t="str">
        <f t="shared" si="85"/>
        <v/>
      </c>
      <c r="BC33" s="308" t="str">
        <f t="shared" si="85"/>
        <v/>
      </c>
      <c r="BD33" s="308" t="str">
        <f t="shared" si="85"/>
        <v/>
      </c>
      <c r="BE33" s="308" t="str">
        <f t="shared" si="85"/>
        <v/>
      </c>
      <c r="BF33" s="308" t="str">
        <f t="shared" si="85"/>
        <v/>
      </c>
      <c r="BG33" s="308" t="str">
        <f t="shared" si="85"/>
        <v/>
      </c>
      <c r="BH33" s="308" t="str">
        <f t="shared" si="85"/>
        <v/>
      </c>
      <c r="BI33" s="308" t="str">
        <f t="shared" si="85"/>
        <v/>
      </c>
      <c r="BJ33" s="308" t="str">
        <f t="shared" si="85"/>
        <v/>
      </c>
      <c r="BK33" s="308" t="str">
        <f t="shared" si="85"/>
        <v/>
      </c>
      <c r="BL33" s="308" t="str">
        <f t="shared" si="85"/>
        <v/>
      </c>
      <c r="BM33" s="308" t="str">
        <f t="shared" si="85"/>
        <v/>
      </c>
      <c r="BN33" s="308" t="str">
        <f t="shared" si="85"/>
        <v/>
      </c>
      <c r="BO33" s="308" t="str">
        <f t="shared" si="85"/>
        <v/>
      </c>
      <c r="BP33" s="308" t="str">
        <f t="shared" si="83"/>
        <v/>
      </c>
      <c r="BQ33" s="308" t="str">
        <f t="shared" si="83"/>
        <v/>
      </c>
      <c r="BR33" s="308" t="str">
        <f t="shared" si="83"/>
        <v/>
      </c>
      <c r="BS33" s="308" t="str">
        <f t="shared" si="83"/>
        <v/>
      </c>
      <c r="BT33" s="308" t="str">
        <f t="shared" si="83"/>
        <v/>
      </c>
      <c r="BU33" s="308" t="str">
        <f t="shared" si="83"/>
        <v/>
      </c>
      <c r="BV33" s="308" t="str">
        <f t="shared" si="83"/>
        <v/>
      </c>
      <c r="BW33" s="308" t="str">
        <f t="shared" si="83"/>
        <v/>
      </c>
      <c r="BX33" s="308" t="str">
        <f t="shared" si="83"/>
        <v/>
      </c>
      <c r="BY33" s="308" t="str">
        <f t="shared" si="83"/>
        <v/>
      </c>
      <c r="BZ33" s="308" t="str">
        <f t="shared" si="83"/>
        <v/>
      </c>
      <c r="CA33" s="308" t="str">
        <f t="shared" si="83"/>
        <v/>
      </c>
      <c r="CB33" s="308" t="str">
        <f t="shared" si="83"/>
        <v/>
      </c>
      <c r="CC33" s="308" t="str">
        <f t="shared" si="83"/>
        <v/>
      </c>
      <c r="CD33" s="308" t="str">
        <f t="shared" si="83"/>
        <v/>
      </c>
      <c r="CE33" s="308" t="str">
        <f t="shared" si="84"/>
        <v/>
      </c>
      <c r="CF33" s="308" t="str">
        <f t="shared" si="84"/>
        <v/>
      </c>
      <c r="CG33" s="308" t="str">
        <f t="shared" si="84"/>
        <v/>
      </c>
      <c r="CH33" s="308" t="str">
        <f t="shared" si="84"/>
        <v/>
      </c>
      <c r="CI33" s="308" t="str">
        <f t="shared" si="84"/>
        <v/>
      </c>
      <c r="CJ33" s="308" t="str">
        <f t="shared" si="84"/>
        <v/>
      </c>
    </row>
    <row r="34" spans="1:88" x14ac:dyDescent="0.2">
      <c r="A34" s="369"/>
      <c r="B34" s="369">
        <f t="shared" si="41"/>
        <v>0.29879141600000003</v>
      </c>
      <c r="C34" s="369">
        <f t="shared" si="1"/>
        <v>3.1844874600000009E-3</v>
      </c>
      <c r="D34" s="369">
        <f t="shared" si="42"/>
        <v>1.2384117900000002E-2</v>
      </c>
      <c r="E34" s="369">
        <f t="shared" si="43"/>
        <v>1.1794398000000001E-3</v>
      </c>
      <c r="F34" s="369">
        <f t="shared" si="44"/>
        <v>0.29879141600000003</v>
      </c>
      <c r="G34" s="369">
        <f t="shared" si="2"/>
        <v>2.1672206325000002E-2</v>
      </c>
      <c r="H34" s="369">
        <f t="shared" si="45"/>
        <v>3.8331793500000011E-3</v>
      </c>
      <c r="I34" s="369">
        <f t="shared" si="46"/>
        <v>7.3714987500000028E-4</v>
      </c>
      <c r="J34" s="369"/>
      <c r="K34" s="308">
        <f t="shared" si="47"/>
        <v>38</v>
      </c>
      <c r="L34" s="309">
        <f t="shared" si="48"/>
        <v>78629320.000000015</v>
      </c>
      <c r="M34" s="310">
        <f t="shared" si="3"/>
        <v>7.8629320000000013E-3</v>
      </c>
      <c r="N34" s="308">
        <f t="shared" si="51"/>
        <v>1093950</v>
      </c>
      <c r="O34" s="308">
        <f t="shared" si="52"/>
        <v>-46868250</v>
      </c>
      <c r="P34" s="308">
        <f t="shared" si="53"/>
        <v>124403620.00000001</v>
      </c>
      <c r="Q34" s="308" t="str">
        <f t="shared" si="54"/>
        <v/>
      </c>
      <c r="R34" s="308" t="str">
        <f t="shared" si="55"/>
        <v/>
      </c>
      <c r="S34" s="308" t="str">
        <f t="shared" si="56"/>
        <v/>
      </c>
      <c r="T34" s="308" t="str">
        <f t="shared" si="57"/>
        <v/>
      </c>
      <c r="U34" s="308" t="str">
        <f t="shared" si="58"/>
        <v/>
      </c>
      <c r="V34" s="308" t="str">
        <f t="shared" si="59"/>
        <v/>
      </c>
      <c r="W34" s="308" t="str">
        <f t="shared" si="60"/>
        <v/>
      </c>
      <c r="X34" s="308" t="str">
        <f t="shared" si="61"/>
        <v/>
      </c>
      <c r="Y34" s="308" t="str">
        <f t="shared" si="62"/>
        <v/>
      </c>
      <c r="Z34" s="308" t="str">
        <f t="shared" si="63"/>
        <v/>
      </c>
      <c r="AA34" s="308" t="str">
        <f t="shared" si="64"/>
        <v/>
      </c>
      <c r="AB34" s="308" t="str">
        <f t="shared" si="65"/>
        <v/>
      </c>
      <c r="AC34" s="308" t="str">
        <f t="shared" si="66"/>
        <v/>
      </c>
      <c r="AD34" s="308" t="str">
        <f t="shared" si="67"/>
        <v/>
      </c>
      <c r="AE34" s="308" t="str">
        <f t="shared" si="68"/>
        <v/>
      </c>
      <c r="AF34" s="308" t="str">
        <f t="shared" si="69"/>
        <v/>
      </c>
      <c r="AG34" s="308" t="str">
        <f t="shared" si="70"/>
        <v/>
      </c>
      <c r="AH34" s="308" t="str">
        <f t="shared" si="71"/>
        <v/>
      </c>
      <c r="AI34" s="308" t="str">
        <f t="shared" si="72"/>
        <v/>
      </c>
      <c r="AJ34" s="308" t="str">
        <f t="shared" si="73"/>
        <v/>
      </c>
      <c r="AK34" s="308" t="str">
        <f t="shared" si="74"/>
        <v/>
      </c>
      <c r="AL34" s="308" t="str">
        <f t="shared" si="75"/>
        <v/>
      </c>
      <c r="AM34" s="308" t="str">
        <f t="shared" si="76"/>
        <v/>
      </c>
      <c r="AN34" s="308" t="str">
        <f t="shared" si="77"/>
        <v/>
      </c>
      <c r="AO34" s="308" t="str">
        <f t="shared" si="78"/>
        <v/>
      </c>
      <c r="AP34" s="308" t="str">
        <f t="shared" si="79"/>
        <v/>
      </c>
      <c r="AQ34" s="308" t="str">
        <f t="shared" si="80"/>
        <v/>
      </c>
      <c r="AR34" s="308" t="str">
        <f t="shared" si="81"/>
        <v/>
      </c>
      <c r="AS34" s="308" t="str">
        <f t="shared" si="82"/>
        <v/>
      </c>
      <c r="AT34" s="308" t="str">
        <f t="shared" si="36"/>
        <v/>
      </c>
      <c r="AU34" s="308" t="str">
        <f t="shared" si="36"/>
        <v/>
      </c>
      <c r="AV34" s="308" t="str">
        <f t="shared" si="36"/>
        <v/>
      </c>
      <c r="AW34" s="308" t="str">
        <f t="shared" si="36"/>
        <v/>
      </c>
      <c r="AX34" s="308" t="str">
        <f t="shared" si="36"/>
        <v/>
      </c>
      <c r="AY34" s="308">
        <f t="shared" si="37"/>
        <v>2</v>
      </c>
      <c r="AZ34" s="308">
        <f t="shared" si="85"/>
        <v>1</v>
      </c>
      <c r="BA34" s="308">
        <f t="shared" si="85"/>
        <v>0</v>
      </c>
      <c r="BB34" s="308" t="str">
        <f t="shared" si="85"/>
        <v/>
      </c>
      <c r="BC34" s="308" t="str">
        <f t="shared" si="85"/>
        <v/>
      </c>
      <c r="BD34" s="308" t="str">
        <f t="shared" si="85"/>
        <v/>
      </c>
      <c r="BE34" s="308" t="str">
        <f t="shared" si="85"/>
        <v/>
      </c>
      <c r="BF34" s="308" t="str">
        <f t="shared" si="85"/>
        <v/>
      </c>
      <c r="BG34" s="308" t="str">
        <f t="shared" si="85"/>
        <v/>
      </c>
      <c r="BH34" s="308" t="str">
        <f t="shared" si="85"/>
        <v/>
      </c>
      <c r="BI34" s="308" t="str">
        <f t="shared" si="85"/>
        <v/>
      </c>
      <c r="BJ34" s="308" t="str">
        <f t="shared" si="85"/>
        <v/>
      </c>
      <c r="BK34" s="308" t="str">
        <f t="shared" si="85"/>
        <v/>
      </c>
      <c r="BL34" s="308" t="str">
        <f t="shared" si="85"/>
        <v/>
      </c>
      <c r="BM34" s="308" t="str">
        <f t="shared" si="85"/>
        <v/>
      </c>
      <c r="BN34" s="308" t="str">
        <f t="shared" si="85"/>
        <v/>
      </c>
      <c r="BO34" s="308" t="str">
        <f t="shared" si="85"/>
        <v/>
      </c>
      <c r="BP34" s="308" t="str">
        <f t="shared" si="83"/>
        <v/>
      </c>
      <c r="BQ34" s="308" t="str">
        <f t="shared" si="83"/>
        <v/>
      </c>
      <c r="BR34" s="308" t="str">
        <f t="shared" si="83"/>
        <v/>
      </c>
      <c r="BS34" s="308" t="str">
        <f t="shared" si="83"/>
        <v/>
      </c>
      <c r="BT34" s="308" t="str">
        <f t="shared" si="83"/>
        <v/>
      </c>
      <c r="BU34" s="308" t="str">
        <f t="shared" si="83"/>
        <v/>
      </c>
      <c r="BV34" s="308" t="str">
        <f t="shared" si="83"/>
        <v/>
      </c>
      <c r="BW34" s="308" t="str">
        <f t="shared" si="83"/>
        <v/>
      </c>
      <c r="BX34" s="308" t="str">
        <f t="shared" si="83"/>
        <v/>
      </c>
      <c r="BY34" s="308" t="str">
        <f t="shared" si="83"/>
        <v/>
      </c>
      <c r="BZ34" s="308" t="str">
        <f t="shared" si="83"/>
        <v/>
      </c>
      <c r="CA34" s="308" t="str">
        <f t="shared" si="83"/>
        <v/>
      </c>
      <c r="CB34" s="308" t="str">
        <f t="shared" si="83"/>
        <v/>
      </c>
      <c r="CC34" s="308" t="str">
        <f t="shared" si="83"/>
        <v/>
      </c>
      <c r="CD34" s="308" t="str">
        <f t="shared" si="83"/>
        <v/>
      </c>
      <c r="CE34" s="308" t="str">
        <f t="shared" si="84"/>
        <v/>
      </c>
      <c r="CF34" s="308" t="str">
        <f t="shared" si="84"/>
        <v/>
      </c>
      <c r="CG34" s="308" t="str">
        <f t="shared" si="84"/>
        <v/>
      </c>
      <c r="CH34" s="308" t="str">
        <f t="shared" si="84"/>
        <v/>
      </c>
      <c r="CI34" s="308" t="str">
        <f t="shared" si="84"/>
        <v/>
      </c>
      <c r="CJ34" s="308" t="str">
        <f t="shared" si="84"/>
        <v/>
      </c>
    </row>
    <row r="35" spans="1:88" x14ac:dyDescent="0.2">
      <c r="A35" s="369"/>
      <c r="B35" s="369">
        <f t="shared" si="41"/>
        <v>0.37490910600000005</v>
      </c>
      <c r="C35" s="369">
        <f t="shared" si="1"/>
        <v>3.8932868700000006E-3</v>
      </c>
      <c r="D35" s="369">
        <f t="shared" si="42"/>
        <v>1.5140560050000001E-2</v>
      </c>
      <c r="E35" s="369">
        <f t="shared" si="43"/>
        <v>1.4419581000000002E-3</v>
      </c>
      <c r="F35" s="369">
        <f t="shared" si="44"/>
        <v>0.37490910600000005</v>
      </c>
      <c r="G35" s="369">
        <f t="shared" si="2"/>
        <v>2.6495980087499999E-2</v>
      </c>
      <c r="H35" s="369">
        <f t="shared" si="45"/>
        <v>4.6863638250000013E-3</v>
      </c>
      <c r="I35" s="369">
        <f t="shared" si="46"/>
        <v>9.0122381250000026E-4</v>
      </c>
      <c r="J35" s="369"/>
      <c r="K35" s="308">
        <f t="shared" si="47"/>
        <v>39</v>
      </c>
      <c r="L35" s="309">
        <f t="shared" si="48"/>
        <v>96130540.000000015</v>
      </c>
      <c r="M35" s="310">
        <f t="shared" si="3"/>
        <v>9.6130540000000011E-3</v>
      </c>
      <c r="N35" s="308">
        <f t="shared" si="51"/>
        <v>2187900</v>
      </c>
      <c r="O35" s="308">
        <f t="shared" si="52"/>
        <v>-69068999.999999985</v>
      </c>
      <c r="P35" s="308">
        <f t="shared" si="53"/>
        <v>163011640</v>
      </c>
      <c r="Q35" s="308" t="str">
        <f t="shared" si="54"/>
        <v/>
      </c>
      <c r="R35" s="308" t="str">
        <f t="shared" si="55"/>
        <v/>
      </c>
      <c r="S35" s="308" t="str">
        <f t="shared" si="56"/>
        <v/>
      </c>
      <c r="T35" s="308" t="str">
        <f t="shared" si="57"/>
        <v/>
      </c>
      <c r="U35" s="308" t="str">
        <f t="shared" si="58"/>
        <v/>
      </c>
      <c r="V35" s="308" t="str">
        <f t="shared" si="59"/>
        <v/>
      </c>
      <c r="W35" s="308" t="str">
        <f t="shared" si="60"/>
        <v/>
      </c>
      <c r="X35" s="308" t="str">
        <f t="shared" si="61"/>
        <v/>
      </c>
      <c r="Y35" s="308" t="str">
        <f t="shared" si="62"/>
        <v/>
      </c>
      <c r="Z35" s="308" t="str">
        <f t="shared" si="63"/>
        <v/>
      </c>
      <c r="AA35" s="308" t="str">
        <f t="shared" si="64"/>
        <v/>
      </c>
      <c r="AB35" s="308" t="str">
        <f t="shared" si="65"/>
        <v/>
      </c>
      <c r="AC35" s="308" t="str">
        <f t="shared" si="66"/>
        <v/>
      </c>
      <c r="AD35" s="308" t="str">
        <f t="shared" si="67"/>
        <v/>
      </c>
      <c r="AE35" s="308" t="str">
        <f t="shared" si="68"/>
        <v/>
      </c>
      <c r="AF35" s="308" t="str">
        <f t="shared" si="69"/>
        <v/>
      </c>
      <c r="AG35" s="308" t="str">
        <f t="shared" si="70"/>
        <v/>
      </c>
      <c r="AH35" s="308" t="str">
        <f t="shared" si="71"/>
        <v/>
      </c>
      <c r="AI35" s="308" t="str">
        <f t="shared" si="72"/>
        <v/>
      </c>
      <c r="AJ35" s="308" t="str">
        <f t="shared" si="73"/>
        <v/>
      </c>
      <c r="AK35" s="308" t="str">
        <f t="shared" si="74"/>
        <v/>
      </c>
      <c r="AL35" s="308" t="str">
        <f t="shared" si="75"/>
        <v/>
      </c>
      <c r="AM35" s="308" t="str">
        <f t="shared" si="76"/>
        <v/>
      </c>
      <c r="AN35" s="308" t="str">
        <f t="shared" si="77"/>
        <v/>
      </c>
      <c r="AO35" s="308" t="str">
        <f t="shared" si="78"/>
        <v/>
      </c>
      <c r="AP35" s="308" t="str">
        <f t="shared" si="79"/>
        <v/>
      </c>
      <c r="AQ35" s="308" t="str">
        <f t="shared" si="80"/>
        <v/>
      </c>
      <c r="AR35" s="308" t="str">
        <f t="shared" si="81"/>
        <v/>
      </c>
      <c r="AS35" s="308" t="str">
        <f t="shared" si="82"/>
        <v/>
      </c>
      <c r="AT35" s="308" t="str">
        <f t="shared" si="36"/>
        <v/>
      </c>
      <c r="AU35" s="308" t="str">
        <f t="shared" si="36"/>
        <v/>
      </c>
      <c r="AV35" s="308" t="str">
        <f t="shared" si="36"/>
        <v/>
      </c>
      <c r="AW35" s="308" t="str">
        <f t="shared" si="36"/>
        <v/>
      </c>
      <c r="AX35" s="308" t="str">
        <f t="shared" si="36"/>
        <v/>
      </c>
      <c r="AY35" s="308">
        <f t="shared" si="37"/>
        <v>2</v>
      </c>
      <c r="AZ35" s="308">
        <f t="shared" si="85"/>
        <v>1</v>
      </c>
      <c r="BA35" s="308">
        <f t="shared" si="85"/>
        <v>0</v>
      </c>
      <c r="BB35" s="308" t="str">
        <f t="shared" si="85"/>
        <v/>
      </c>
      <c r="BC35" s="308" t="str">
        <f t="shared" si="85"/>
        <v/>
      </c>
      <c r="BD35" s="308" t="str">
        <f t="shared" si="85"/>
        <v/>
      </c>
      <c r="BE35" s="308" t="str">
        <f t="shared" si="85"/>
        <v/>
      </c>
      <c r="BF35" s="308" t="str">
        <f t="shared" si="85"/>
        <v/>
      </c>
      <c r="BG35" s="308" t="str">
        <f t="shared" si="85"/>
        <v/>
      </c>
      <c r="BH35" s="308" t="str">
        <f t="shared" si="85"/>
        <v/>
      </c>
      <c r="BI35" s="308" t="str">
        <f t="shared" si="85"/>
        <v/>
      </c>
      <c r="BJ35" s="308" t="str">
        <f t="shared" si="85"/>
        <v/>
      </c>
      <c r="BK35" s="308" t="str">
        <f t="shared" si="85"/>
        <v/>
      </c>
      <c r="BL35" s="308" t="str">
        <f t="shared" si="85"/>
        <v/>
      </c>
      <c r="BM35" s="308" t="str">
        <f t="shared" si="85"/>
        <v/>
      </c>
      <c r="BN35" s="308" t="str">
        <f t="shared" si="85"/>
        <v/>
      </c>
      <c r="BO35" s="308" t="str">
        <f t="shared" si="85"/>
        <v/>
      </c>
      <c r="BP35" s="308" t="str">
        <f t="shared" si="83"/>
        <v/>
      </c>
      <c r="BQ35" s="308" t="str">
        <f t="shared" si="83"/>
        <v/>
      </c>
      <c r="BR35" s="308" t="str">
        <f t="shared" si="83"/>
        <v/>
      </c>
      <c r="BS35" s="308" t="str">
        <f t="shared" si="83"/>
        <v/>
      </c>
      <c r="BT35" s="308" t="str">
        <f t="shared" si="83"/>
        <v/>
      </c>
      <c r="BU35" s="308" t="str">
        <f t="shared" si="83"/>
        <v/>
      </c>
      <c r="BV35" s="308" t="str">
        <f t="shared" si="83"/>
        <v/>
      </c>
      <c r="BW35" s="308" t="str">
        <f t="shared" si="83"/>
        <v/>
      </c>
      <c r="BX35" s="308" t="str">
        <f t="shared" si="83"/>
        <v/>
      </c>
      <c r="BY35" s="308" t="str">
        <f t="shared" si="83"/>
        <v/>
      </c>
      <c r="BZ35" s="308" t="str">
        <f t="shared" si="83"/>
        <v/>
      </c>
      <c r="CA35" s="308" t="str">
        <f t="shared" si="83"/>
        <v/>
      </c>
      <c r="CB35" s="308" t="str">
        <f t="shared" si="83"/>
        <v/>
      </c>
      <c r="CC35" s="308" t="str">
        <f t="shared" si="83"/>
        <v/>
      </c>
      <c r="CD35" s="308" t="str">
        <f t="shared" si="83"/>
        <v/>
      </c>
      <c r="CE35" s="308" t="str">
        <f t="shared" si="84"/>
        <v/>
      </c>
      <c r="CF35" s="308" t="str">
        <f t="shared" si="84"/>
        <v/>
      </c>
      <c r="CG35" s="308" t="str">
        <f t="shared" si="84"/>
        <v/>
      </c>
      <c r="CH35" s="308" t="str">
        <f t="shared" si="84"/>
        <v/>
      </c>
      <c r="CI35" s="308" t="str">
        <f t="shared" si="84"/>
        <v/>
      </c>
      <c r="CJ35" s="308" t="str">
        <f t="shared" si="84"/>
        <v/>
      </c>
    </row>
    <row r="36" spans="1:88" x14ac:dyDescent="0.2">
      <c r="A36" s="369"/>
      <c r="B36" s="369">
        <f t="shared" si="41"/>
        <v>0.4636878880000001</v>
      </c>
      <c r="C36" s="369">
        <f t="shared" si="1"/>
        <v>4.6948398660000019E-3</v>
      </c>
      <c r="D36" s="369">
        <f t="shared" si="42"/>
        <v>1.8257710590000004E-2</v>
      </c>
      <c r="E36" s="369">
        <f t="shared" si="43"/>
        <v>1.7388295800000004E-3</v>
      </c>
      <c r="F36" s="369">
        <f t="shared" si="44"/>
        <v>0.4636878880000001</v>
      </c>
      <c r="G36" s="369">
        <f t="shared" si="2"/>
        <v>3.1950993532500006E-2</v>
      </c>
      <c r="H36" s="369">
        <f t="shared" si="45"/>
        <v>5.6511961350000023E-3</v>
      </c>
      <c r="I36" s="369">
        <f t="shared" si="46"/>
        <v>1.0867684875000003E-3</v>
      </c>
      <c r="J36" s="369"/>
      <c r="K36" s="308">
        <f t="shared" si="47"/>
        <v>40</v>
      </c>
      <c r="L36" s="309">
        <f t="shared" si="48"/>
        <v>115921972.00000003</v>
      </c>
      <c r="M36" s="310">
        <f t="shared" si="3"/>
        <v>1.1592197200000003E-2</v>
      </c>
      <c r="N36" s="308">
        <f t="shared" si="51"/>
        <v>-120</v>
      </c>
      <c r="O36" s="308">
        <f t="shared" si="52"/>
        <v>4157010</v>
      </c>
      <c r="P36" s="308">
        <f t="shared" si="53"/>
        <v>-100150049.99999997</v>
      </c>
      <c r="Q36" s="308">
        <f t="shared" si="54"/>
        <v>211915132</v>
      </c>
      <c r="R36" s="308" t="str">
        <f t="shared" si="55"/>
        <v/>
      </c>
      <c r="S36" s="308" t="str">
        <f t="shared" si="56"/>
        <v/>
      </c>
      <c r="T36" s="308" t="str">
        <f t="shared" si="57"/>
        <v/>
      </c>
      <c r="U36" s="308" t="str">
        <f t="shared" si="58"/>
        <v/>
      </c>
      <c r="V36" s="308" t="str">
        <f t="shared" si="59"/>
        <v/>
      </c>
      <c r="W36" s="308" t="str">
        <f t="shared" si="60"/>
        <v/>
      </c>
      <c r="X36" s="308" t="str">
        <f t="shared" si="61"/>
        <v/>
      </c>
      <c r="Y36" s="308" t="str">
        <f t="shared" si="62"/>
        <v/>
      </c>
      <c r="Z36" s="308" t="str">
        <f t="shared" si="63"/>
        <v/>
      </c>
      <c r="AA36" s="308" t="str">
        <f t="shared" si="64"/>
        <v/>
      </c>
      <c r="AB36" s="308" t="str">
        <f t="shared" si="65"/>
        <v/>
      </c>
      <c r="AC36" s="308" t="str">
        <f t="shared" si="66"/>
        <v/>
      </c>
      <c r="AD36" s="308" t="str">
        <f t="shared" si="67"/>
        <v/>
      </c>
      <c r="AE36" s="308" t="str">
        <f t="shared" si="68"/>
        <v/>
      </c>
      <c r="AF36" s="308" t="str">
        <f t="shared" si="69"/>
        <v/>
      </c>
      <c r="AG36" s="308" t="str">
        <f t="shared" si="70"/>
        <v/>
      </c>
      <c r="AH36" s="308" t="str">
        <f t="shared" si="71"/>
        <v/>
      </c>
      <c r="AI36" s="308" t="str">
        <f t="shared" si="72"/>
        <v/>
      </c>
      <c r="AJ36" s="308" t="str">
        <f t="shared" si="73"/>
        <v/>
      </c>
      <c r="AK36" s="308" t="str">
        <f t="shared" si="74"/>
        <v/>
      </c>
      <c r="AL36" s="308" t="str">
        <f t="shared" si="75"/>
        <v/>
      </c>
      <c r="AM36" s="308" t="str">
        <f t="shared" si="76"/>
        <v/>
      </c>
      <c r="AN36" s="308" t="str">
        <f t="shared" si="77"/>
        <v/>
      </c>
      <c r="AO36" s="308" t="str">
        <f t="shared" si="78"/>
        <v/>
      </c>
      <c r="AP36" s="308" t="str">
        <f t="shared" si="79"/>
        <v/>
      </c>
      <c r="AQ36" s="308" t="str">
        <f t="shared" si="80"/>
        <v/>
      </c>
      <c r="AR36" s="308" t="str">
        <f t="shared" si="81"/>
        <v/>
      </c>
      <c r="AS36" s="308" t="str">
        <f t="shared" si="82"/>
        <v/>
      </c>
      <c r="AT36" s="308" t="str">
        <f t="shared" si="36"/>
        <v/>
      </c>
      <c r="AU36" s="308" t="str">
        <f t="shared" si="36"/>
        <v/>
      </c>
      <c r="AV36" s="308" t="str">
        <f t="shared" si="36"/>
        <v/>
      </c>
      <c r="AW36" s="308" t="str">
        <f t="shared" si="36"/>
        <v/>
      </c>
      <c r="AX36" s="308" t="str">
        <f t="shared" si="36"/>
        <v/>
      </c>
      <c r="AY36" s="308">
        <f t="shared" si="37"/>
        <v>3</v>
      </c>
      <c r="AZ36" s="308">
        <f t="shared" si="85"/>
        <v>2</v>
      </c>
      <c r="BA36" s="308">
        <f t="shared" si="85"/>
        <v>1</v>
      </c>
      <c r="BB36" s="308">
        <f t="shared" si="85"/>
        <v>0</v>
      </c>
      <c r="BC36" s="308" t="str">
        <f t="shared" si="85"/>
        <v/>
      </c>
      <c r="BD36" s="308" t="str">
        <f t="shared" si="85"/>
        <v/>
      </c>
      <c r="BE36" s="308" t="str">
        <f t="shared" si="85"/>
        <v/>
      </c>
      <c r="BF36" s="308" t="str">
        <f t="shared" si="85"/>
        <v/>
      </c>
      <c r="BG36" s="308" t="str">
        <f t="shared" si="85"/>
        <v/>
      </c>
      <c r="BH36" s="308" t="str">
        <f t="shared" si="85"/>
        <v/>
      </c>
      <c r="BI36" s="308" t="str">
        <f t="shared" si="85"/>
        <v/>
      </c>
      <c r="BJ36" s="308" t="str">
        <f t="shared" si="85"/>
        <v/>
      </c>
      <c r="BK36" s="308" t="str">
        <f t="shared" si="85"/>
        <v/>
      </c>
      <c r="BL36" s="308" t="str">
        <f t="shared" si="85"/>
        <v/>
      </c>
      <c r="BM36" s="308" t="str">
        <f t="shared" si="85"/>
        <v/>
      </c>
      <c r="BN36" s="308" t="str">
        <f t="shared" si="85"/>
        <v/>
      </c>
      <c r="BO36" s="308" t="str">
        <f t="shared" si="85"/>
        <v/>
      </c>
      <c r="BP36" s="308" t="str">
        <f t="shared" si="83"/>
        <v/>
      </c>
      <c r="BQ36" s="308" t="str">
        <f t="shared" si="83"/>
        <v/>
      </c>
      <c r="BR36" s="308" t="str">
        <f t="shared" si="83"/>
        <v/>
      </c>
      <c r="BS36" s="308" t="str">
        <f t="shared" si="83"/>
        <v/>
      </c>
      <c r="BT36" s="308" t="str">
        <f t="shared" si="83"/>
        <v/>
      </c>
      <c r="BU36" s="308" t="str">
        <f t="shared" si="83"/>
        <v/>
      </c>
      <c r="BV36" s="308" t="str">
        <f t="shared" si="83"/>
        <v/>
      </c>
      <c r="BW36" s="308" t="str">
        <f t="shared" si="83"/>
        <v/>
      </c>
      <c r="BX36" s="308" t="str">
        <f t="shared" si="83"/>
        <v/>
      </c>
      <c r="BY36" s="308" t="str">
        <f t="shared" si="83"/>
        <v/>
      </c>
      <c r="BZ36" s="308" t="str">
        <f t="shared" si="83"/>
        <v/>
      </c>
      <c r="CA36" s="308" t="str">
        <f t="shared" si="83"/>
        <v/>
      </c>
      <c r="CB36" s="308" t="str">
        <f t="shared" si="83"/>
        <v/>
      </c>
      <c r="CC36" s="308" t="str">
        <f t="shared" si="83"/>
        <v/>
      </c>
      <c r="CD36" s="308" t="str">
        <f t="shared" si="83"/>
        <v/>
      </c>
      <c r="CE36" s="308" t="str">
        <f t="shared" si="84"/>
        <v/>
      </c>
      <c r="CF36" s="308" t="str">
        <f t="shared" si="84"/>
        <v/>
      </c>
      <c r="CG36" s="308" t="str">
        <f t="shared" si="84"/>
        <v/>
      </c>
      <c r="CH36" s="308" t="str">
        <f t="shared" si="84"/>
        <v/>
      </c>
      <c r="CI36" s="308" t="str">
        <f t="shared" si="84"/>
        <v/>
      </c>
      <c r="CJ36" s="308" t="str">
        <f t="shared" si="84"/>
        <v/>
      </c>
    </row>
    <row r="37" spans="1:88" x14ac:dyDescent="0.2">
      <c r="A37" s="369"/>
      <c r="B37" s="369">
        <f t="shared" si="41"/>
        <v>0.56548995800000013</v>
      </c>
      <c r="C37" s="369">
        <f t="shared" si="1"/>
        <v>5.5859373900000011E-3</v>
      </c>
      <c r="D37" s="369">
        <f t="shared" si="42"/>
        <v>2.1723089850000002E-2</v>
      </c>
      <c r="E37" s="369">
        <f t="shared" si="43"/>
        <v>2.0688657000000003E-3</v>
      </c>
      <c r="F37" s="369">
        <f t="shared" si="44"/>
        <v>0.56548995800000013</v>
      </c>
      <c r="G37" s="369">
        <f t="shared" si="2"/>
        <v>3.80154072375E-2</v>
      </c>
      <c r="H37" s="369">
        <f t="shared" si="45"/>
        <v>6.7238135250000022E-3</v>
      </c>
      <c r="I37" s="369">
        <f t="shared" si="46"/>
        <v>1.2930410625000004E-3</v>
      </c>
      <c r="J37" s="369"/>
      <c r="K37" s="308">
        <f t="shared" si="47"/>
        <v>41</v>
      </c>
      <c r="L37" s="309">
        <f t="shared" si="48"/>
        <v>137924380.00000003</v>
      </c>
      <c r="M37" s="310">
        <f t="shared" si="3"/>
        <v>1.3792438000000002E-2</v>
      </c>
      <c r="N37" s="308">
        <f t="shared" si="51"/>
        <v>-1200</v>
      </c>
      <c r="O37" s="308">
        <f t="shared" si="52"/>
        <v>7558200</v>
      </c>
      <c r="P37" s="308">
        <f t="shared" si="53"/>
        <v>-143071500.00000003</v>
      </c>
      <c r="Q37" s="308">
        <f t="shared" si="54"/>
        <v>273438880.00000006</v>
      </c>
      <c r="R37" s="308" t="str">
        <f t="shared" si="55"/>
        <v/>
      </c>
      <c r="S37" s="308" t="str">
        <f t="shared" si="56"/>
        <v/>
      </c>
      <c r="T37" s="308" t="str">
        <f t="shared" si="57"/>
        <v/>
      </c>
      <c r="U37" s="308" t="str">
        <f t="shared" si="58"/>
        <v/>
      </c>
      <c r="V37" s="308" t="str">
        <f t="shared" si="59"/>
        <v/>
      </c>
      <c r="W37" s="308" t="str">
        <f t="shared" si="60"/>
        <v/>
      </c>
      <c r="X37" s="308" t="str">
        <f t="shared" si="61"/>
        <v/>
      </c>
      <c r="Y37" s="308" t="str">
        <f t="shared" si="62"/>
        <v/>
      </c>
      <c r="Z37" s="308" t="str">
        <f t="shared" si="63"/>
        <v/>
      </c>
      <c r="AA37" s="308" t="str">
        <f t="shared" si="64"/>
        <v/>
      </c>
      <c r="AB37" s="308" t="str">
        <f t="shared" si="65"/>
        <v/>
      </c>
      <c r="AC37" s="308" t="str">
        <f t="shared" si="66"/>
        <v/>
      </c>
      <c r="AD37" s="308" t="str">
        <f t="shared" si="67"/>
        <v/>
      </c>
      <c r="AE37" s="308" t="str">
        <f t="shared" si="68"/>
        <v/>
      </c>
      <c r="AF37" s="308" t="str">
        <f t="shared" si="69"/>
        <v/>
      </c>
      <c r="AG37" s="308" t="str">
        <f t="shared" si="70"/>
        <v/>
      </c>
      <c r="AH37" s="308" t="str">
        <f t="shared" si="71"/>
        <v/>
      </c>
      <c r="AI37" s="308" t="str">
        <f t="shared" si="72"/>
        <v/>
      </c>
      <c r="AJ37" s="308" t="str">
        <f t="shared" si="73"/>
        <v/>
      </c>
      <c r="AK37" s="308" t="str">
        <f t="shared" si="74"/>
        <v/>
      </c>
      <c r="AL37" s="308" t="str">
        <f t="shared" si="75"/>
        <v/>
      </c>
      <c r="AM37" s="308" t="str">
        <f t="shared" si="76"/>
        <v/>
      </c>
      <c r="AN37" s="308" t="str">
        <f t="shared" si="77"/>
        <v/>
      </c>
      <c r="AO37" s="308" t="str">
        <f t="shared" si="78"/>
        <v/>
      </c>
      <c r="AP37" s="308" t="str">
        <f t="shared" si="79"/>
        <v/>
      </c>
      <c r="AQ37" s="308" t="str">
        <f t="shared" si="80"/>
        <v/>
      </c>
      <c r="AR37" s="308" t="str">
        <f t="shared" si="81"/>
        <v/>
      </c>
      <c r="AS37" s="308" t="str">
        <f t="shared" si="82"/>
        <v/>
      </c>
      <c r="AT37" s="308" t="str">
        <f t="shared" si="36"/>
        <v/>
      </c>
      <c r="AU37" s="308" t="str">
        <f t="shared" si="36"/>
        <v/>
      </c>
      <c r="AV37" s="308" t="str">
        <f t="shared" si="36"/>
        <v/>
      </c>
      <c r="AW37" s="308" t="str">
        <f t="shared" si="36"/>
        <v/>
      </c>
      <c r="AX37" s="308" t="str">
        <f t="shared" si="36"/>
        <v/>
      </c>
      <c r="AY37" s="308">
        <f t="shared" si="37"/>
        <v>3</v>
      </c>
      <c r="AZ37" s="308">
        <f t="shared" si="85"/>
        <v>2</v>
      </c>
      <c r="BA37" s="308">
        <f t="shared" si="85"/>
        <v>1</v>
      </c>
      <c r="BB37" s="308">
        <f t="shared" si="85"/>
        <v>0</v>
      </c>
      <c r="BC37" s="308" t="str">
        <f t="shared" si="85"/>
        <v/>
      </c>
      <c r="BD37" s="308" t="str">
        <f t="shared" si="85"/>
        <v/>
      </c>
      <c r="BE37" s="308" t="str">
        <f t="shared" si="85"/>
        <v/>
      </c>
      <c r="BF37" s="308" t="str">
        <f t="shared" si="85"/>
        <v/>
      </c>
      <c r="BG37" s="308" t="str">
        <f t="shared" si="85"/>
        <v/>
      </c>
      <c r="BH37" s="308" t="str">
        <f t="shared" si="85"/>
        <v/>
      </c>
      <c r="BI37" s="308" t="str">
        <f t="shared" si="85"/>
        <v/>
      </c>
      <c r="BJ37" s="308" t="str">
        <f t="shared" si="85"/>
        <v/>
      </c>
      <c r="BK37" s="308" t="str">
        <f t="shared" si="85"/>
        <v/>
      </c>
      <c r="BL37" s="308" t="str">
        <f t="shared" si="85"/>
        <v/>
      </c>
      <c r="BM37" s="308" t="str">
        <f t="shared" si="85"/>
        <v/>
      </c>
      <c r="BN37" s="308" t="str">
        <f t="shared" si="85"/>
        <v/>
      </c>
      <c r="BO37" s="308" t="str">
        <f t="shared" si="85"/>
        <v/>
      </c>
      <c r="BP37" s="308" t="str">
        <f t="shared" si="83"/>
        <v/>
      </c>
      <c r="BQ37" s="308" t="str">
        <f t="shared" si="83"/>
        <v/>
      </c>
      <c r="BR37" s="308" t="str">
        <f t="shared" si="83"/>
        <v/>
      </c>
      <c r="BS37" s="308" t="str">
        <f t="shared" si="83"/>
        <v/>
      </c>
      <c r="BT37" s="308" t="str">
        <f t="shared" si="83"/>
        <v/>
      </c>
      <c r="BU37" s="308" t="str">
        <f t="shared" si="83"/>
        <v/>
      </c>
      <c r="BV37" s="308" t="str">
        <f t="shared" si="83"/>
        <v/>
      </c>
      <c r="BW37" s="308" t="str">
        <f t="shared" si="83"/>
        <v/>
      </c>
      <c r="BX37" s="308" t="str">
        <f t="shared" si="83"/>
        <v/>
      </c>
      <c r="BY37" s="308" t="str">
        <f t="shared" si="83"/>
        <v/>
      </c>
      <c r="BZ37" s="308" t="str">
        <f t="shared" si="83"/>
        <v/>
      </c>
      <c r="CA37" s="308" t="str">
        <f t="shared" si="83"/>
        <v/>
      </c>
      <c r="CB37" s="308" t="str">
        <f t="shared" si="83"/>
        <v/>
      </c>
      <c r="CC37" s="308" t="str">
        <f t="shared" si="83"/>
        <v/>
      </c>
      <c r="CD37" s="308" t="str">
        <f t="shared" si="83"/>
        <v/>
      </c>
      <c r="CE37" s="308" t="str">
        <f t="shared" si="84"/>
        <v/>
      </c>
      <c r="CF37" s="308" t="str">
        <f t="shared" si="84"/>
        <v/>
      </c>
      <c r="CG37" s="308" t="str">
        <f t="shared" si="84"/>
        <v/>
      </c>
      <c r="CH37" s="308" t="str">
        <f t="shared" si="84"/>
        <v/>
      </c>
      <c r="CI37" s="308" t="str">
        <f t="shared" si="84"/>
        <v/>
      </c>
      <c r="CJ37" s="308" t="str">
        <f t="shared" si="84"/>
        <v/>
      </c>
    </row>
    <row r="38" spans="1:88" x14ac:dyDescent="0.2">
      <c r="A38" s="369"/>
      <c r="B38" s="369">
        <f t="shared" si="41"/>
        <v>0.68024487299999925</v>
      </c>
      <c r="C38" s="369">
        <f t="shared" si="1"/>
        <v>6.5595041324999935E-3</v>
      </c>
      <c r="D38" s="369">
        <f t="shared" si="42"/>
        <v>2.5509182737499973E-2</v>
      </c>
      <c r="E38" s="369">
        <f t="shared" si="43"/>
        <v>2.4294459749999975E-3</v>
      </c>
      <c r="F38" s="369">
        <f t="shared" si="44"/>
        <v>0.68024487299999925</v>
      </c>
      <c r="G38" s="369">
        <f t="shared" si="2"/>
        <v>4.4641069790624946E-2</v>
      </c>
      <c r="H38" s="369">
        <f t="shared" si="45"/>
        <v>7.8956994187499921E-3</v>
      </c>
      <c r="I38" s="369">
        <f t="shared" si="46"/>
        <v>1.5184037343749987E-3</v>
      </c>
      <c r="J38" s="369"/>
      <c r="K38" s="308">
        <f t="shared" si="47"/>
        <v>42</v>
      </c>
      <c r="L38" s="309">
        <f t="shared" si="48"/>
        <v>161963064.99999982</v>
      </c>
      <c r="M38" s="310">
        <f t="shared" si="3"/>
        <v>1.6196306499999983E-2</v>
      </c>
      <c r="N38" s="308">
        <f t="shared" si="51"/>
        <v>-6600</v>
      </c>
      <c r="O38" s="308">
        <f t="shared" si="52"/>
        <v>13226850</v>
      </c>
      <c r="P38" s="308">
        <f t="shared" si="53"/>
        <v>-201600750</v>
      </c>
      <c r="Q38" s="308">
        <f t="shared" si="54"/>
        <v>350343564.99999982</v>
      </c>
      <c r="R38" s="308" t="str">
        <f t="shared" si="55"/>
        <v/>
      </c>
      <c r="S38" s="308" t="str">
        <f t="shared" si="56"/>
        <v/>
      </c>
      <c r="T38" s="308" t="str">
        <f t="shared" si="57"/>
        <v/>
      </c>
      <c r="U38" s="308" t="str">
        <f t="shared" si="58"/>
        <v/>
      </c>
      <c r="V38" s="308" t="str">
        <f t="shared" si="59"/>
        <v/>
      </c>
      <c r="W38" s="308" t="str">
        <f t="shared" si="60"/>
        <v/>
      </c>
      <c r="X38" s="308" t="str">
        <f t="shared" si="61"/>
        <v/>
      </c>
      <c r="Y38" s="308" t="str">
        <f t="shared" si="62"/>
        <v/>
      </c>
      <c r="Z38" s="308" t="str">
        <f t="shared" si="63"/>
        <v/>
      </c>
      <c r="AA38" s="308" t="str">
        <f t="shared" si="64"/>
        <v/>
      </c>
      <c r="AB38" s="308" t="str">
        <f t="shared" si="65"/>
        <v/>
      </c>
      <c r="AC38" s="308" t="str">
        <f t="shared" si="66"/>
        <v/>
      </c>
      <c r="AD38" s="308" t="str">
        <f t="shared" si="67"/>
        <v/>
      </c>
      <c r="AE38" s="308" t="str">
        <f t="shared" si="68"/>
        <v/>
      </c>
      <c r="AF38" s="308" t="str">
        <f t="shared" si="69"/>
        <v/>
      </c>
      <c r="AG38" s="308" t="str">
        <f t="shared" si="70"/>
        <v/>
      </c>
      <c r="AH38" s="308" t="str">
        <f t="shared" si="71"/>
        <v/>
      </c>
      <c r="AI38" s="308" t="str">
        <f t="shared" si="72"/>
        <v/>
      </c>
      <c r="AJ38" s="308" t="str">
        <f t="shared" si="73"/>
        <v/>
      </c>
      <c r="AK38" s="308" t="str">
        <f t="shared" si="74"/>
        <v/>
      </c>
      <c r="AL38" s="308" t="str">
        <f t="shared" si="75"/>
        <v/>
      </c>
      <c r="AM38" s="308" t="str">
        <f t="shared" si="76"/>
        <v/>
      </c>
      <c r="AN38" s="308" t="str">
        <f t="shared" si="77"/>
        <v/>
      </c>
      <c r="AO38" s="308" t="str">
        <f t="shared" si="78"/>
        <v/>
      </c>
      <c r="AP38" s="308" t="str">
        <f t="shared" si="79"/>
        <v/>
      </c>
      <c r="AQ38" s="308" t="str">
        <f t="shared" si="80"/>
        <v/>
      </c>
      <c r="AR38" s="308" t="str">
        <f t="shared" si="81"/>
        <v/>
      </c>
      <c r="AS38" s="308" t="str">
        <f t="shared" si="82"/>
        <v/>
      </c>
      <c r="AT38" s="308" t="str">
        <f t="shared" si="36"/>
        <v/>
      </c>
      <c r="AU38" s="308" t="str">
        <f t="shared" si="36"/>
        <v/>
      </c>
      <c r="AV38" s="308" t="str">
        <f t="shared" si="36"/>
        <v/>
      </c>
      <c r="AW38" s="308" t="str">
        <f t="shared" si="36"/>
        <v/>
      </c>
      <c r="AX38" s="308" t="str">
        <f t="shared" si="36"/>
        <v/>
      </c>
      <c r="AY38" s="308">
        <f t="shared" si="37"/>
        <v>3</v>
      </c>
      <c r="AZ38" s="308">
        <f t="shared" si="85"/>
        <v>2</v>
      </c>
      <c r="BA38" s="308">
        <f t="shared" si="85"/>
        <v>1</v>
      </c>
      <c r="BB38" s="308">
        <f t="shared" si="85"/>
        <v>0</v>
      </c>
      <c r="BC38" s="308" t="str">
        <f t="shared" si="85"/>
        <v/>
      </c>
      <c r="BD38" s="308" t="str">
        <f t="shared" si="85"/>
        <v/>
      </c>
      <c r="BE38" s="308" t="str">
        <f t="shared" si="85"/>
        <v/>
      </c>
      <c r="BF38" s="308" t="str">
        <f t="shared" si="85"/>
        <v/>
      </c>
      <c r="BG38" s="308" t="str">
        <f t="shared" si="85"/>
        <v/>
      </c>
      <c r="BH38" s="308" t="str">
        <f t="shared" si="85"/>
        <v/>
      </c>
      <c r="BI38" s="308" t="str">
        <f t="shared" si="85"/>
        <v/>
      </c>
      <c r="BJ38" s="308" t="str">
        <f t="shared" si="85"/>
        <v/>
      </c>
      <c r="BK38" s="308" t="str">
        <f t="shared" si="85"/>
        <v/>
      </c>
      <c r="BL38" s="308" t="str">
        <f t="shared" si="85"/>
        <v/>
      </c>
      <c r="BM38" s="308" t="str">
        <f t="shared" si="85"/>
        <v/>
      </c>
      <c r="BN38" s="308" t="str">
        <f t="shared" si="85"/>
        <v/>
      </c>
      <c r="BO38" s="308" t="str">
        <f t="shared" ref="BO38:CD53" si="86">IF(BN38=0,"",IF(BN38="","",BN38-1))</f>
        <v/>
      </c>
      <c r="BP38" s="308" t="str">
        <f t="shared" si="86"/>
        <v/>
      </c>
      <c r="BQ38" s="308" t="str">
        <f t="shared" si="86"/>
        <v/>
      </c>
      <c r="BR38" s="308" t="str">
        <f t="shared" si="86"/>
        <v/>
      </c>
      <c r="BS38" s="308" t="str">
        <f t="shared" si="86"/>
        <v/>
      </c>
      <c r="BT38" s="308" t="str">
        <f t="shared" si="86"/>
        <v/>
      </c>
      <c r="BU38" s="308" t="str">
        <f t="shared" si="86"/>
        <v/>
      </c>
      <c r="BV38" s="308" t="str">
        <f t="shared" si="86"/>
        <v/>
      </c>
      <c r="BW38" s="308" t="str">
        <f t="shared" si="86"/>
        <v/>
      </c>
      <c r="BX38" s="308" t="str">
        <f t="shared" si="86"/>
        <v/>
      </c>
      <c r="BY38" s="308" t="str">
        <f t="shared" si="86"/>
        <v/>
      </c>
      <c r="BZ38" s="308" t="str">
        <f t="shared" si="86"/>
        <v/>
      </c>
      <c r="CA38" s="308" t="str">
        <f t="shared" si="86"/>
        <v/>
      </c>
      <c r="CB38" s="308" t="str">
        <f t="shared" si="86"/>
        <v/>
      </c>
      <c r="CC38" s="308" t="str">
        <f t="shared" si="86"/>
        <v/>
      </c>
      <c r="CD38" s="308" t="str">
        <f t="shared" si="86"/>
        <v/>
      </c>
      <c r="CE38" s="308" t="str">
        <f t="shared" ref="CE38:CJ53" si="87">IF(CD38=0,"",IF(CD38="","",CD38-1))</f>
        <v/>
      </c>
      <c r="CF38" s="308" t="str">
        <f t="shared" si="87"/>
        <v/>
      </c>
      <c r="CG38" s="308" t="str">
        <f t="shared" si="87"/>
        <v/>
      </c>
      <c r="CH38" s="308" t="str">
        <f t="shared" si="87"/>
        <v/>
      </c>
      <c r="CI38" s="308" t="str">
        <f t="shared" si="87"/>
        <v/>
      </c>
      <c r="CJ38" s="308" t="str">
        <f t="shared" si="87"/>
        <v/>
      </c>
    </row>
    <row r="39" spans="1:88" x14ac:dyDescent="0.2">
      <c r="A39" s="369"/>
      <c r="B39" s="369">
        <f t="shared" si="41"/>
        <v>0.80737363299999976</v>
      </c>
      <c r="C39" s="369">
        <f t="shared" si="1"/>
        <v>7.6043330549999981E-3</v>
      </c>
      <c r="D39" s="369">
        <f t="shared" si="42"/>
        <v>2.9572406324999991E-2</v>
      </c>
      <c r="E39" s="369">
        <f t="shared" si="43"/>
        <v>2.8164196499999993E-3</v>
      </c>
      <c r="F39" s="369">
        <f t="shared" si="44"/>
        <v>0.80737363299999976</v>
      </c>
      <c r="G39" s="369">
        <f t="shared" si="2"/>
        <v>5.1751711068749977E-2</v>
      </c>
      <c r="H39" s="369">
        <f t="shared" si="45"/>
        <v>9.1533638624999979E-3</v>
      </c>
      <c r="I39" s="369">
        <f t="shared" si="46"/>
        <v>1.7602622812499997E-3</v>
      </c>
      <c r="J39" s="369"/>
      <c r="K39" s="308">
        <f t="shared" si="47"/>
        <v>43</v>
      </c>
      <c r="L39" s="309">
        <f t="shared" si="48"/>
        <v>187761309.99999994</v>
      </c>
      <c r="M39" s="310">
        <f t="shared" si="3"/>
        <v>1.8776130999999995E-2</v>
      </c>
      <c r="N39" s="308">
        <f t="shared" si="51"/>
        <v>-26400</v>
      </c>
      <c r="O39" s="308">
        <f t="shared" si="52"/>
        <v>22383900</v>
      </c>
      <c r="P39" s="308">
        <f t="shared" si="53"/>
        <v>-280488000</v>
      </c>
      <c r="Q39" s="308">
        <f t="shared" si="54"/>
        <v>445891809.99999994</v>
      </c>
      <c r="R39" s="308" t="str">
        <f t="shared" si="55"/>
        <v/>
      </c>
      <c r="S39" s="308" t="str">
        <f t="shared" si="56"/>
        <v/>
      </c>
      <c r="T39" s="308" t="str">
        <f t="shared" si="57"/>
        <v/>
      </c>
      <c r="U39" s="308" t="str">
        <f t="shared" si="58"/>
        <v/>
      </c>
      <c r="V39" s="308" t="str">
        <f t="shared" si="59"/>
        <v/>
      </c>
      <c r="W39" s="308" t="str">
        <f t="shared" si="60"/>
        <v/>
      </c>
      <c r="X39" s="308" t="str">
        <f t="shared" si="61"/>
        <v/>
      </c>
      <c r="Y39" s="308" t="str">
        <f t="shared" si="62"/>
        <v/>
      </c>
      <c r="Z39" s="308" t="str">
        <f t="shared" si="63"/>
        <v/>
      </c>
      <c r="AA39" s="308" t="str">
        <f t="shared" si="64"/>
        <v/>
      </c>
      <c r="AB39" s="308" t="str">
        <f t="shared" si="65"/>
        <v/>
      </c>
      <c r="AC39" s="308" t="str">
        <f t="shared" si="66"/>
        <v/>
      </c>
      <c r="AD39" s="308" t="str">
        <f t="shared" si="67"/>
        <v/>
      </c>
      <c r="AE39" s="308" t="str">
        <f t="shared" si="68"/>
        <v/>
      </c>
      <c r="AF39" s="308" t="str">
        <f t="shared" si="69"/>
        <v/>
      </c>
      <c r="AG39" s="308" t="str">
        <f t="shared" si="70"/>
        <v/>
      </c>
      <c r="AH39" s="308" t="str">
        <f t="shared" si="71"/>
        <v/>
      </c>
      <c r="AI39" s="308" t="str">
        <f t="shared" si="72"/>
        <v/>
      </c>
      <c r="AJ39" s="308" t="str">
        <f t="shared" si="73"/>
        <v/>
      </c>
      <c r="AK39" s="308" t="str">
        <f t="shared" si="74"/>
        <v/>
      </c>
      <c r="AL39" s="308" t="str">
        <f t="shared" si="75"/>
        <v/>
      </c>
      <c r="AM39" s="308" t="str">
        <f t="shared" si="76"/>
        <v/>
      </c>
      <c r="AN39" s="308" t="str">
        <f t="shared" si="77"/>
        <v/>
      </c>
      <c r="AO39" s="308" t="str">
        <f t="shared" si="78"/>
        <v/>
      </c>
      <c r="AP39" s="308" t="str">
        <f t="shared" si="79"/>
        <v/>
      </c>
      <c r="AQ39" s="308" t="str">
        <f t="shared" si="80"/>
        <v/>
      </c>
      <c r="AR39" s="308" t="str">
        <f t="shared" si="81"/>
        <v/>
      </c>
      <c r="AS39" s="308" t="str">
        <f t="shared" si="82"/>
        <v/>
      </c>
      <c r="AT39" s="308" t="str">
        <f t="shared" si="36"/>
        <v/>
      </c>
      <c r="AU39" s="308" t="str">
        <f t="shared" si="36"/>
        <v/>
      </c>
      <c r="AV39" s="308" t="str">
        <f t="shared" si="36"/>
        <v/>
      </c>
      <c r="AW39" s="308" t="str">
        <f t="shared" si="36"/>
        <v/>
      </c>
      <c r="AX39" s="308" t="str">
        <f t="shared" si="36"/>
        <v/>
      </c>
      <c r="AY39" s="308">
        <f t="shared" si="37"/>
        <v>3</v>
      </c>
      <c r="AZ39" s="308">
        <f t="shared" ref="AZ39:BO54" si="88">IF(AY39=0,"",IF(AY39="","",AY39-1))</f>
        <v>2</v>
      </c>
      <c r="BA39" s="308">
        <f t="shared" si="88"/>
        <v>1</v>
      </c>
      <c r="BB39" s="308">
        <f t="shared" si="88"/>
        <v>0</v>
      </c>
      <c r="BC39" s="308" t="str">
        <f t="shared" si="88"/>
        <v/>
      </c>
      <c r="BD39" s="308" t="str">
        <f t="shared" si="88"/>
        <v/>
      </c>
      <c r="BE39" s="308" t="str">
        <f t="shared" si="88"/>
        <v/>
      </c>
      <c r="BF39" s="308" t="str">
        <f t="shared" si="88"/>
        <v/>
      </c>
      <c r="BG39" s="308" t="str">
        <f t="shared" si="88"/>
        <v/>
      </c>
      <c r="BH39" s="308" t="str">
        <f t="shared" si="88"/>
        <v/>
      </c>
      <c r="BI39" s="308" t="str">
        <f t="shared" si="88"/>
        <v/>
      </c>
      <c r="BJ39" s="308" t="str">
        <f t="shared" si="88"/>
        <v/>
      </c>
      <c r="BK39" s="308" t="str">
        <f t="shared" si="88"/>
        <v/>
      </c>
      <c r="BL39" s="308" t="str">
        <f t="shared" si="88"/>
        <v/>
      </c>
      <c r="BM39" s="308" t="str">
        <f t="shared" si="88"/>
        <v/>
      </c>
      <c r="BN39" s="308" t="str">
        <f t="shared" si="88"/>
        <v/>
      </c>
      <c r="BO39" s="308" t="str">
        <f t="shared" si="88"/>
        <v/>
      </c>
      <c r="BP39" s="308" t="str">
        <f t="shared" si="86"/>
        <v/>
      </c>
      <c r="BQ39" s="308" t="str">
        <f t="shared" si="86"/>
        <v/>
      </c>
      <c r="BR39" s="308" t="str">
        <f t="shared" si="86"/>
        <v/>
      </c>
      <c r="BS39" s="308" t="str">
        <f t="shared" si="86"/>
        <v/>
      </c>
      <c r="BT39" s="308" t="str">
        <f t="shared" si="86"/>
        <v/>
      </c>
      <c r="BU39" s="308" t="str">
        <f t="shared" si="86"/>
        <v/>
      </c>
      <c r="BV39" s="308" t="str">
        <f t="shared" si="86"/>
        <v/>
      </c>
      <c r="BW39" s="308" t="str">
        <f t="shared" si="86"/>
        <v/>
      </c>
      <c r="BX39" s="308" t="str">
        <f t="shared" si="86"/>
        <v/>
      </c>
      <c r="BY39" s="308" t="str">
        <f t="shared" si="86"/>
        <v/>
      </c>
      <c r="BZ39" s="308" t="str">
        <f t="shared" si="86"/>
        <v/>
      </c>
      <c r="CA39" s="308" t="str">
        <f t="shared" si="86"/>
        <v/>
      </c>
      <c r="CB39" s="308" t="str">
        <f t="shared" si="86"/>
        <v/>
      </c>
      <c r="CC39" s="308" t="str">
        <f t="shared" si="86"/>
        <v/>
      </c>
      <c r="CD39" s="308" t="str">
        <f t="shared" si="86"/>
        <v/>
      </c>
      <c r="CE39" s="308" t="str">
        <f t="shared" si="87"/>
        <v/>
      </c>
      <c r="CF39" s="308" t="str">
        <f t="shared" si="87"/>
        <v/>
      </c>
      <c r="CG39" s="308" t="str">
        <f t="shared" si="87"/>
        <v/>
      </c>
      <c r="CH39" s="308" t="str">
        <f t="shared" si="87"/>
        <v/>
      </c>
      <c r="CI39" s="308" t="str">
        <f t="shared" si="87"/>
        <v/>
      </c>
      <c r="CJ39" s="308" t="str">
        <f t="shared" si="87"/>
        <v/>
      </c>
    </row>
    <row r="40" spans="1:88" x14ac:dyDescent="0.2">
      <c r="A40" s="369"/>
      <c r="B40" s="369">
        <f t="shared" si="41"/>
        <v>0.94573047800000054</v>
      </c>
      <c r="C40" s="369">
        <f t="shared" si="1"/>
        <v>8.7050191725000052E-3</v>
      </c>
      <c r="D40" s="369">
        <f t="shared" si="42"/>
        <v>3.3852852337500017E-2</v>
      </c>
      <c r="E40" s="369">
        <f t="shared" si="43"/>
        <v>3.2240811750000021E-3</v>
      </c>
      <c r="F40" s="369">
        <f t="shared" si="44"/>
        <v>0.94573047800000054</v>
      </c>
      <c r="G40" s="369">
        <f t="shared" si="2"/>
        <v>5.9242491590625029E-2</v>
      </c>
      <c r="H40" s="369">
        <f t="shared" si="45"/>
        <v>1.0478263818750007E-2</v>
      </c>
      <c r="I40" s="369">
        <f t="shared" si="46"/>
        <v>2.0150507343750013E-3</v>
      </c>
      <c r="J40" s="369"/>
      <c r="K40" s="308">
        <f t="shared" si="47"/>
        <v>44</v>
      </c>
      <c r="L40" s="309">
        <f t="shared" si="48"/>
        <v>214938745.00000012</v>
      </c>
      <c r="M40" s="310">
        <f t="shared" ref="M40:M70" si="89">IF($L40="","",$L40/$L$3^$K$3)</f>
        <v>2.1493874500000013E-2</v>
      </c>
      <c r="N40" s="308">
        <f t="shared" si="51"/>
        <v>-85800</v>
      </c>
      <c r="O40" s="308">
        <f t="shared" si="52"/>
        <v>36773550</v>
      </c>
      <c r="P40" s="308">
        <f t="shared" si="53"/>
        <v>-385671000.00000012</v>
      </c>
      <c r="Q40" s="308">
        <f t="shared" si="54"/>
        <v>563921995.00000024</v>
      </c>
      <c r="R40" s="308" t="str">
        <f t="shared" si="55"/>
        <v/>
      </c>
      <c r="S40" s="308" t="str">
        <f t="shared" si="56"/>
        <v/>
      </c>
      <c r="T40" s="308" t="str">
        <f t="shared" si="57"/>
        <v/>
      </c>
      <c r="U40" s="308" t="str">
        <f t="shared" si="58"/>
        <v/>
      </c>
      <c r="V40" s="308" t="str">
        <f t="shared" si="59"/>
        <v/>
      </c>
      <c r="W40" s="308" t="str">
        <f t="shared" si="60"/>
        <v/>
      </c>
      <c r="X40" s="308" t="str">
        <f t="shared" si="61"/>
        <v/>
      </c>
      <c r="Y40" s="308" t="str">
        <f t="shared" si="62"/>
        <v/>
      </c>
      <c r="Z40" s="308" t="str">
        <f t="shared" si="63"/>
        <v/>
      </c>
      <c r="AA40" s="308" t="str">
        <f t="shared" si="64"/>
        <v/>
      </c>
      <c r="AB40" s="308" t="str">
        <f t="shared" si="65"/>
        <v/>
      </c>
      <c r="AC40" s="308" t="str">
        <f t="shared" si="66"/>
        <v/>
      </c>
      <c r="AD40" s="308" t="str">
        <f t="shared" si="67"/>
        <v/>
      </c>
      <c r="AE40" s="308" t="str">
        <f t="shared" si="68"/>
        <v/>
      </c>
      <c r="AF40" s="308" t="str">
        <f t="shared" si="69"/>
        <v/>
      </c>
      <c r="AG40" s="308" t="str">
        <f t="shared" si="70"/>
        <v/>
      </c>
      <c r="AH40" s="308" t="str">
        <f t="shared" si="71"/>
        <v/>
      </c>
      <c r="AI40" s="308" t="str">
        <f t="shared" si="72"/>
        <v/>
      </c>
      <c r="AJ40" s="308" t="str">
        <f t="shared" si="73"/>
        <v/>
      </c>
      <c r="AK40" s="308" t="str">
        <f t="shared" si="74"/>
        <v/>
      </c>
      <c r="AL40" s="308" t="str">
        <f t="shared" si="75"/>
        <v/>
      </c>
      <c r="AM40" s="308" t="str">
        <f t="shared" si="76"/>
        <v/>
      </c>
      <c r="AN40" s="308" t="str">
        <f t="shared" si="77"/>
        <v/>
      </c>
      <c r="AO40" s="308" t="str">
        <f t="shared" si="78"/>
        <v/>
      </c>
      <c r="AP40" s="308" t="str">
        <f t="shared" si="79"/>
        <v/>
      </c>
      <c r="AQ40" s="308" t="str">
        <f t="shared" si="80"/>
        <v/>
      </c>
      <c r="AR40" s="308" t="str">
        <f t="shared" si="81"/>
        <v/>
      </c>
      <c r="AS40" s="308" t="str">
        <f t="shared" si="82"/>
        <v/>
      </c>
      <c r="AT40" s="308" t="str">
        <f t="shared" si="36"/>
        <v/>
      </c>
      <c r="AU40" s="308" t="str">
        <f t="shared" si="36"/>
        <v/>
      </c>
      <c r="AV40" s="308" t="str">
        <f t="shared" si="36"/>
        <v/>
      </c>
      <c r="AW40" s="308" t="str">
        <f t="shared" si="36"/>
        <v/>
      </c>
      <c r="AX40" s="308" t="str">
        <f t="shared" si="36"/>
        <v/>
      </c>
      <c r="AY40" s="308">
        <f t="shared" si="37"/>
        <v>3</v>
      </c>
      <c r="AZ40" s="308">
        <f t="shared" si="88"/>
        <v>2</v>
      </c>
      <c r="BA40" s="308">
        <f t="shared" si="88"/>
        <v>1</v>
      </c>
      <c r="BB40" s="308">
        <f t="shared" si="88"/>
        <v>0</v>
      </c>
      <c r="BC40" s="308" t="str">
        <f t="shared" si="88"/>
        <v/>
      </c>
      <c r="BD40" s="308" t="str">
        <f t="shared" si="88"/>
        <v/>
      </c>
      <c r="BE40" s="308" t="str">
        <f t="shared" si="88"/>
        <v/>
      </c>
      <c r="BF40" s="308" t="str">
        <f t="shared" si="88"/>
        <v/>
      </c>
      <c r="BG40" s="308" t="str">
        <f t="shared" si="88"/>
        <v/>
      </c>
      <c r="BH40" s="308" t="str">
        <f t="shared" si="88"/>
        <v/>
      </c>
      <c r="BI40" s="308" t="str">
        <f t="shared" si="88"/>
        <v/>
      </c>
      <c r="BJ40" s="308" t="str">
        <f t="shared" si="88"/>
        <v/>
      </c>
      <c r="BK40" s="308" t="str">
        <f t="shared" si="88"/>
        <v/>
      </c>
      <c r="BL40" s="308" t="str">
        <f t="shared" si="88"/>
        <v/>
      </c>
      <c r="BM40" s="308" t="str">
        <f t="shared" si="88"/>
        <v/>
      </c>
      <c r="BN40" s="308" t="str">
        <f t="shared" si="88"/>
        <v/>
      </c>
      <c r="BO40" s="308" t="str">
        <f t="shared" si="88"/>
        <v/>
      </c>
      <c r="BP40" s="308" t="str">
        <f t="shared" si="86"/>
        <v/>
      </c>
      <c r="BQ40" s="308" t="str">
        <f t="shared" si="86"/>
        <v/>
      </c>
      <c r="BR40" s="308" t="str">
        <f t="shared" si="86"/>
        <v/>
      </c>
      <c r="BS40" s="308" t="str">
        <f t="shared" si="86"/>
        <v/>
      </c>
      <c r="BT40" s="308" t="str">
        <f t="shared" si="86"/>
        <v/>
      </c>
      <c r="BU40" s="308" t="str">
        <f t="shared" si="86"/>
        <v/>
      </c>
      <c r="BV40" s="308" t="str">
        <f t="shared" si="86"/>
        <v/>
      </c>
      <c r="BW40" s="308" t="str">
        <f t="shared" si="86"/>
        <v/>
      </c>
      <c r="BX40" s="308" t="str">
        <f t="shared" si="86"/>
        <v/>
      </c>
      <c r="BY40" s="308" t="str">
        <f t="shared" si="86"/>
        <v/>
      </c>
      <c r="BZ40" s="308" t="str">
        <f t="shared" si="86"/>
        <v/>
      </c>
      <c r="CA40" s="308" t="str">
        <f t="shared" si="86"/>
        <v/>
      </c>
      <c r="CB40" s="308" t="str">
        <f t="shared" si="86"/>
        <v/>
      </c>
      <c r="CC40" s="308" t="str">
        <f t="shared" si="86"/>
        <v/>
      </c>
      <c r="CD40" s="308" t="str">
        <f t="shared" si="86"/>
        <v/>
      </c>
      <c r="CE40" s="308" t="str">
        <f t="shared" si="87"/>
        <v/>
      </c>
      <c r="CF40" s="308" t="str">
        <f t="shared" si="87"/>
        <v/>
      </c>
      <c r="CG40" s="308" t="str">
        <f t="shared" si="87"/>
        <v/>
      </c>
      <c r="CH40" s="308" t="str">
        <f t="shared" si="87"/>
        <v/>
      </c>
      <c r="CI40" s="308" t="str">
        <f t="shared" si="87"/>
        <v/>
      </c>
      <c r="CJ40" s="308" t="str">
        <f t="shared" si="87"/>
        <v/>
      </c>
    </row>
    <row r="41" spans="1:88" x14ac:dyDescent="0.2">
      <c r="A41" s="369"/>
      <c r="B41" s="369">
        <f t="shared" si="41"/>
        <v>1.0935692460000019</v>
      </c>
      <c r="C41" s="369">
        <f t="shared" si="1"/>
        <v>9.8421232140000186E-3</v>
      </c>
      <c r="D41" s="369">
        <f t="shared" si="42"/>
        <v>3.8274923610000067E-2</v>
      </c>
      <c r="E41" s="369">
        <f t="shared" si="43"/>
        <v>3.6452308200000064E-3</v>
      </c>
      <c r="F41" s="369">
        <f t="shared" si="44"/>
        <v>1.0935692460000019</v>
      </c>
      <c r="G41" s="369">
        <f t="shared" si="2"/>
        <v>6.6981116317500103E-2</v>
      </c>
      <c r="H41" s="369">
        <f t="shared" si="45"/>
        <v>1.1847000165000022E-2</v>
      </c>
      <c r="I41" s="369">
        <f t="shared" si="46"/>
        <v>2.2782692625000042E-3</v>
      </c>
      <c r="J41" s="369"/>
      <c r="K41" s="308">
        <f t="shared" si="47"/>
        <v>45</v>
      </c>
      <c r="L41" s="309">
        <f t="shared" si="48"/>
        <v>243015388.00000042</v>
      </c>
      <c r="M41" s="310">
        <f t="shared" si="89"/>
        <v>2.4301538800000043E-2</v>
      </c>
      <c r="N41" s="308">
        <f t="shared" si="51"/>
        <v>-240240</v>
      </c>
      <c r="O41" s="308">
        <f t="shared" si="52"/>
        <v>58837680</v>
      </c>
      <c r="P41" s="308">
        <f t="shared" si="53"/>
        <v>-524512559.99999994</v>
      </c>
      <c r="Q41" s="308">
        <f t="shared" si="54"/>
        <v>708930508.00000036</v>
      </c>
      <c r="R41" s="308" t="str">
        <f t="shared" si="55"/>
        <v/>
      </c>
      <c r="S41" s="308" t="str">
        <f t="shared" si="56"/>
        <v/>
      </c>
      <c r="T41" s="308" t="str">
        <f t="shared" si="57"/>
        <v/>
      </c>
      <c r="U41" s="308" t="str">
        <f t="shared" si="58"/>
        <v/>
      </c>
      <c r="V41" s="308" t="str">
        <f t="shared" si="59"/>
        <v/>
      </c>
      <c r="W41" s="308" t="str">
        <f t="shared" si="60"/>
        <v/>
      </c>
      <c r="X41" s="308" t="str">
        <f t="shared" si="61"/>
        <v/>
      </c>
      <c r="Y41" s="308" t="str">
        <f t="shared" si="62"/>
        <v/>
      </c>
      <c r="Z41" s="308" t="str">
        <f t="shared" si="63"/>
        <v/>
      </c>
      <c r="AA41" s="308" t="str">
        <f t="shared" si="64"/>
        <v/>
      </c>
      <c r="AB41" s="308" t="str">
        <f t="shared" si="65"/>
        <v/>
      </c>
      <c r="AC41" s="308" t="str">
        <f t="shared" si="66"/>
        <v/>
      </c>
      <c r="AD41" s="308" t="str">
        <f t="shared" si="67"/>
        <v/>
      </c>
      <c r="AE41" s="308" t="str">
        <f t="shared" si="68"/>
        <v/>
      </c>
      <c r="AF41" s="308" t="str">
        <f t="shared" si="69"/>
        <v/>
      </c>
      <c r="AG41" s="308" t="str">
        <f t="shared" si="70"/>
        <v/>
      </c>
      <c r="AH41" s="308" t="str">
        <f t="shared" si="71"/>
        <v/>
      </c>
      <c r="AI41" s="308" t="str">
        <f t="shared" si="72"/>
        <v/>
      </c>
      <c r="AJ41" s="308" t="str">
        <f t="shared" si="73"/>
        <v/>
      </c>
      <c r="AK41" s="308" t="str">
        <f t="shared" si="74"/>
        <v/>
      </c>
      <c r="AL41" s="308" t="str">
        <f t="shared" si="75"/>
        <v/>
      </c>
      <c r="AM41" s="308" t="str">
        <f t="shared" si="76"/>
        <v/>
      </c>
      <c r="AN41" s="308" t="str">
        <f t="shared" si="77"/>
        <v/>
      </c>
      <c r="AO41" s="308" t="str">
        <f t="shared" si="78"/>
        <v/>
      </c>
      <c r="AP41" s="308" t="str">
        <f t="shared" si="79"/>
        <v/>
      </c>
      <c r="AQ41" s="308" t="str">
        <f t="shared" si="80"/>
        <v/>
      </c>
      <c r="AR41" s="308" t="str">
        <f t="shared" si="81"/>
        <v/>
      </c>
      <c r="AS41" s="308" t="str">
        <f t="shared" si="82"/>
        <v/>
      </c>
      <c r="AT41" s="308" t="str">
        <f t="shared" si="36"/>
        <v/>
      </c>
      <c r="AU41" s="308" t="str">
        <f t="shared" si="36"/>
        <v/>
      </c>
      <c r="AV41" s="308" t="str">
        <f t="shared" si="36"/>
        <v/>
      </c>
      <c r="AW41" s="308" t="str">
        <f t="shared" si="36"/>
        <v/>
      </c>
      <c r="AX41" s="308" t="str">
        <f t="shared" si="36"/>
        <v/>
      </c>
      <c r="AY41" s="308">
        <f t="shared" si="37"/>
        <v>3</v>
      </c>
      <c r="AZ41" s="308">
        <f t="shared" si="88"/>
        <v>2</v>
      </c>
      <c r="BA41" s="308">
        <f t="shared" si="88"/>
        <v>1</v>
      </c>
      <c r="BB41" s="308">
        <f t="shared" si="88"/>
        <v>0</v>
      </c>
      <c r="BC41" s="308" t="str">
        <f t="shared" si="88"/>
        <v/>
      </c>
      <c r="BD41" s="308" t="str">
        <f t="shared" si="88"/>
        <v/>
      </c>
      <c r="BE41" s="308" t="str">
        <f t="shared" si="88"/>
        <v/>
      </c>
      <c r="BF41" s="308" t="str">
        <f t="shared" si="88"/>
        <v/>
      </c>
      <c r="BG41" s="308" t="str">
        <f t="shared" si="88"/>
        <v/>
      </c>
      <c r="BH41" s="308" t="str">
        <f t="shared" si="88"/>
        <v/>
      </c>
      <c r="BI41" s="308" t="str">
        <f t="shared" si="88"/>
        <v/>
      </c>
      <c r="BJ41" s="308" t="str">
        <f t="shared" si="88"/>
        <v/>
      </c>
      <c r="BK41" s="308" t="str">
        <f t="shared" si="88"/>
        <v/>
      </c>
      <c r="BL41" s="308" t="str">
        <f t="shared" si="88"/>
        <v/>
      </c>
      <c r="BM41" s="308" t="str">
        <f t="shared" si="88"/>
        <v/>
      </c>
      <c r="BN41" s="308" t="str">
        <f t="shared" si="88"/>
        <v/>
      </c>
      <c r="BO41" s="308" t="str">
        <f t="shared" si="88"/>
        <v/>
      </c>
      <c r="BP41" s="308" t="str">
        <f t="shared" si="86"/>
        <v/>
      </c>
      <c r="BQ41" s="308" t="str">
        <f t="shared" si="86"/>
        <v/>
      </c>
      <c r="BR41" s="308" t="str">
        <f t="shared" si="86"/>
        <v/>
      </c>
      <c r="BS41" s="308" t="str">
        <f t="shared" si="86"/>
        <v/>
      </c>
      <c r="BT41" s="308" t="str">
        <f t="shared" si="86"/>
        <v/>
      </c>
      <c r="BU41" s="308" t="str">
        <f t="shared" si="86"/>
        <v/>
      </c>
      <c r="BV41" s="308" t="str">
        <f t="shared" si="86"/>
        <v/>
      </c>
      <c r="BW41" s="308" t="str">
        <f t="shared" si="86"/>
        <v/>
      </c>
      <c r="BX41" s="308" t="str">
        <f t="shared" si="86"/>
        <v/>
      </c>
      <c r="BY41" s="308" t="str">
        <f t="shared" si="86"/>
        <v/>
      </c>
      <c r="BZ41" s="308" t="str">
        <f t="shared" si="86"/>
        <v/>
      </c>
      <c r="CA41" s="308" t="str">
        <f t="shared" si="86"/>
        <v/>
      </c>
      <c r="CB41" s="308" t="str">
        <f t="shared" si="86"/>
        <v/>
      </c>
      <c r="CC41" s="308" t="str">
        <f t="shared" si="86"/>
        <v/>
      </c>
      <c r="CD41" s="308" t="str">
        <f t="shared" si="86"/>
        <v/>
      </c>
      <c r="CE41" s="308" t="str">
        <f t="shared" si="87"/>
        <v/>
      </c>
      <c r="CF41" s="308" t="str">
        <f t="shared" si="87"/>
        <v/>
      </c>
      <c r="CG41" s="308" t="str">
        <f t="shared" si="87"/>
        <v/>
      </c>
      <c r="CH41" s="308" t="str">
        <f t="shared" si="87"/>
        <v/>
      </c>
      <c r="CI41" s="308" t="str">
        <f t="shared" si="87"/>
        <v/>
      </c>
      <c r="CJ41" s="308" t="str">
        <f t="shared" si="87"/>
        <v/>
      </c>
    </row>
    <row r="42" spans="1:88" x14ac:dyDescent="0.2">
      <c r="A42" s="369"/>
      <c r="B42" s="369">
        <f t="shared" si="41"/>
        <v>1.2485403260000005</v>
      </c>
      <c r="C42" s="369">
        <f t="shared" si="1"/>
        <v>1.0992583305000005E-2</v>
      </c>
      <c r="D42" s="369">
        <f t="shared" si="42"/>
        <v>4.2748935075000015E-2</v>
      </c>
      <c r="E42" s="369">
        <f t="shared" si="43"/>
        <v>4.0713271500000016E-3</v>
      </c>
      <c r="F42" s="369">
        <f t="shared" si="44"/>
        <v>1.2485403260000005</v>
      </c>
      <c r="G42" s="369">
        <f t="shared" si="2"/>
        <v>7.4810636381250017E-2</v>
      </c>
      <c r="H42" s="369">
        <f t="shared" si="45"/>
        <v>1.3231813237500008E-2</v>
      </c>
      <c r="I42" s="369">
        <f t="shared" si="46"/>
        <v>2.5445794687500014E-3</v>
      </c>
      <c r="J42" s="369"/>
      <c r="K42" s="308">
        <f t="shared" si="47"/>
        <v>46</v>
      </c>
      <c r="L42" s="309">
        <f t="shared" si="48"/>
        <v>271421810.00000012</v>
      </c>
      <c r="M42" s="310">
        <f t="shared" si="89"/>
        <v>2.7142181000000012E-2</v>
      </c>
      <c r="N42" s="308">
        <f t="shared" si="51"/>
        <v>-600600</v>
      </c>
      <c r="O42" s="308">
        <f t="shared" si="52"/>
        <v>91933874.999999985</v>
      </c>
      <c r="P42" s="308">
        <f t="shared" si="53"/>
        <v>-706074599.99999976</v>
      </c>
      <c r="Q42" s="308">
        <f t="shared" si="54"/>
        <v>886163134.99999988</v>
      </c>
      <c r="R42" s="308" t="str">
        <f t="shared" si="55"/>
        <v/>
      </c>
      <c r="S42" s="308" t="str">
        <f t="shared" si="56"/>
        <v/>
      </c>
      <c r="T42" s="308" t="str">
        <f t="shared" si="57"/>
        <v/>
      </c>
      <c r="U42" s="308" t="str">
        <f t="shared" si="58"/>
        <v/>
      </c>
      <c r="V42" s="308" t="str">
        <f t="shared" si="59"/>
        <v/>
      </c>
      <c r="W42" s="308" t="str">
        <f t="shared" si="60"/>
        <v/>
      </c>
      <c r="X42" s="308" t="str">
        <f t="shared" si="61"/>
        <v/>
      </c>
      <c r="Y42" s="308" t="str">
        <f t="shared" si="62"/>
        <v/>
      </c>
      <c r="Z42" s="308" t="str">
        <f t="shared" si="63"/>
        <v/>
      </c>
      <c r="AA42" s="308" t="str">
        <f t="shared" si="64"/>
        <v/>
      </c>
      <c r="AB42" s="308" t="str">
        <f t="shared" si="65"/>
        <v/>
      </c>
      <c r="AC42" s="308" t="str">
        <f t="shared" si="66"/>
        <v/>
      </c>
      <c r="AD42" s="308" t="str">
        <f t="shared" si="67"/>
        <v/>
      </c>
      <c r="AE42" s="308" t="str">
        <f t="shared" si="68"/>
        <v/>
      </c>
      <c r="AF42" s="308" t="str">
        <f t="shared" si="69"/>
        <v/>
      </c>
      <c r="AG42" s="308" t="str">
        <f t="shared" si="70"/>
        <v/>
      </c>
      <c r="AH42" s="308" t="str">
        <f t="shared" si="71"/>
        <v/>
      </c>
      <c r="AI42" s="308" t="str">
        <f t="shared" si="72"/>
        <v/>
      </c>
      <c r="AJ42" s="308" t="str">
        <f t="shared" si="73"/>
        <v/>
      </c>
      <c r="AK42" s="308" t="str">
        <f t="shared" si="74"/>
        <v/>
      </c>
      <c r="AL42" s="308" t="str">
        <f t="shared" si="75"/>
        <v/>
      </c>
      <c r="AM42" s="308" t="str">
        <f t="shared" si="76"/>
        <v/>
      </c>
      <c r="AN42" s="308" t="str">
        <f t="shared" si="77"/>
        <v/>
      </c>
      <c r="AO42" s="308" t="str">
        <f t="shared" si="78"/>
        <v/>
      </c>
      <c r="AP42" s="308" t="str">
        <f t="shared" si="79"/>
        <v/>
      </c>
      <c r="AQ42" s="308" t="str">
        <f t="shared" si="80"/>
        <v/>
      </c>
      <c r="AR42" s="308" t="str">
        <f t="shared" si="81"/>
        <v/>
      </c>
      <c r="AS42" s="308" t="str">
        <f t="shared" si="82"/>
        <v/>
      </c>
      <c r="AT42" s="308" t="str">
        <f t="shared" si="36"/>
        <v/>
      </c>
      <c r="AU42" s="308" t="str">
        <f t="shared" si="36"/>
        <v/>
      </c>
      <c r="AV42" s="308" t="str">
        <f t="shared" si="36"/>
        <v/>
      </c>
      <c r="AW42" s="308" t="str">
        <f t="shared" si="36"/>
        <v/>
      </c>
      <c r="AX42" s="308" t="str">
        <f t="shared" si="36"/>
        <v/>
      </c>
      <c r="AY42" s="308">
        <f t="shared" si="37"/>
        <v>3</v>
      </c>
      <c r="AZ42" s="308">
        <f t="shared" si="88"/>
        <v>2</v>
      </c>
      <c r="BA42" s="308">
        <f t="shared" si="88"/>
        <v>1</v>
      </c>
      <c r="BB42" s="308">
        <f t="shared" si="88"/>
        <v>0</v>
      </c>
      <c r="BC42" s="308" t="str">
        <f t="shared" si="88"/>
        <v/>
      </c>
      <c r="BD42" s="308" t="str">
        <f t="shared" si="88"/>
        <v/>
      </c>
      <c r="BE42" s="308" t="str">
        <f t="shared" si="88"/>
        <v/>
      </c>
      <c r="BF42" s="308" t="str">
        <f t="shared" si="88"/>
        <v/>
      </c>
      <c r="BG42" s="308" t="str">
        <f t="shared" si="88"/>
        <v/>
      </c>
      <c r="BH42" s="308" t="str">
        <f t="shared" si="88"/>
        <v/>
      </c>
      <c r="BI42" s="308" t="str">
        <f t="shared" si="88"/>
        <v/>
      </c>
      <c r="BJ42" s="308" t="str">
        <f t="shared" si="88"/>
        <v/>
      </c>
      <c r="BK42" s="308" t="str">
        <f t="shared" si="88"/>
        <v/>
      </c>
      <c r="BL42" s="308" t="str">
        <f t="shared" si="88"/>
        <v/>
      </c>
      <c r="BM42" s="308" t="str">
        <f t="shared" si="88"/>
        <v/>
      </c>
      <c r="BN42" s="308" t="str">
        <f t="shared" si="88"/>
        <v/>
      </c>
      <c r="BO42" s="308" t="str">
        <f t="shared" si="88"/>
        <v/>
      </c>
      <c r="BP42" s="308" t="str">
        <f t="shared" si="86"/>
        <v/>
      </c>
      <c r="BQ42" s="308" t="str">
        <f t="shared" si="86"/>
        <v/>
      </c>
      <c r="BR42" s="308" t="str">
        <f t="shared" si="86"/>
        <v/>
      </c>
      <c r="BS42" s="308" t="str">
        <f t="shared" si="86"/>
        <v/>
      </c>
      <c r="BT42" s="308" t="str">
        <f t="shared" si="86"/>
        <v/>
      </c>
      <c r="BU42" s="308" t="str">
        <f t="shared" si="86"/>
        <v/>
      </c>
      <c r="BV42" s="308" t="str">
        <f t="shared" si="86"/>
        <v/>
      </c>
      <c r="BW42" s="308" t="str">
        <f t="shared" si="86"/>
        <v/>
      </c>
      <c r="BX42" s="308" t="str">
        <f t="shared" si="86"/>
        <v/>
      </c>
      <c r="BY42" s="308" t="str">
        <f t="shared" si="86"/>
        <v/>
      </c>
      <c r="BZ42" s="308" t="str">
        <f t="shared" si="86"/>
        <v/>
      </c>
      <c r="CA42" s="308" t="str">
        <f t="shared" si="86"/>
        <v/>
      </c>
      <c r="CB42" s="308" t="str">
        <f t="shared" si="86"/>
        <v/>
      </c>
      <c r="CC42" s="308" t="str">
        <f t="shared" si="86"/>
        <v/>
      </c>
      <c r="CD42" s="308" t="str">
        <f t="shared" si="86"/>
        <v/>
      </c>
      <c r="CE42" s="308" t="str">
        <f t="shared" si="87"/>
        <v/>
      </c>
      <c r="CF42" s="308" t="str">
        <f t="shared" si="87"/>
        <v/>
      </c>
      <c r="CG42" s="308" t="str">
        <f t="shared" si="87"/>
        <v/>
      </c>
      <c r="CH42" s="308" t="str">
        <f t="shared" si="87"/>
        <v/>
      </c>
      <c r="CI42" s="308" t="str">
        <f t="shared" si="87"/>
        <v/>
      </c>
      <c r="CJ42" s="308" t="str">
        <f t="shared" si="87"/>
        <v/>
      </c>
    </row>
    <row r="43" spans="1:88" x14ac:dyDescent="0.2">
      <c r="A43" s="369"/>
      <c r="B43" s="369">
        <f t="shared" si="41"/>
        <v>1.407722755999999</v>
      </c>
      <c r="C43" s="369">
        <f t="shared" si="1"/>
        <v>1.2130376939999991E-2</v>
      </c>
      <c r="D43" s="369">
        <f t="shared" si="42"/>
        <v>4.7173688099999965E-2</v>
      </c>
      <c r="E43" s="369">
        <f t="shared" si="43"/>
        <v>4.4927321999999967E-3</v>
      </c>
      <c r="F43" s="369">
        <f t="shared" si="44"/>
        <v>1.407722755999999</v>
      </c>
      <c r="G43" s="369">
        <f t="shared" si="2"/>
        <v>8.255395417499993E-2</v>
      </c>
      <c r="H43" s="369">
        <f t="shared" si="45"/>
        <v>1.4601379649999991E-2</v>
      </c>
      <c r="I43" s="369">
        <f t="shared" si="46"/>
        <v>2.8079576249999982E-3</v>
      </c>
      <c r="J43" s="369"/>
      <c r="K43" s="308">
        <f t="shared" si="47"/>
        <v>47</v>
      </c>
      <c r="L43" s="309">
        <f t="shared" si="48"/>
        <v>299515479.99999976</v>
      </c>
      <c r="M43" s="310">
        <f t="shared" si="89"/>
        <v>2.9951547999999977E-2</v>
      </c>
      <c r="N43" s="308">
        <f t="shared" si="51"/>
        <v>-1372800</v>
      </c>
      <c r="O43" s="308">
        <f t="shared" si="52"/>
        <v>140604750.00000003</v>
      </c>
      <c r="P43" s="308">
        <f t="shared" si="53"/>
        <v>-941432800.00000024</v>
      </c>
      <c r="Q43" s="308">
        <f t="shared" si="54"/>
        <v>1101716330</v>
      </c>
      <c r="R43" s="308" t="str">
        <f t="shared" si="55"/>
        <v/>
      </c>
      <c r="S43" s="308" t="str">
        <f t="shared" si="56"/>
        <v/>
      </c>
      <c r="T43" s="308" t="str">
        <f t="shared" si="57"/>
        <v/>
      </c>
      <c r="U43" s="308" t="str">
        <f t="shared" si="58"/>
        <v/>
      </c>
      <c r="V43" s="308" t="str">
        <f t="shared" si="59"/>
        <v/>
      </c>
      <c r="W43" s="308" t="str">
        <f t="shared" si="60"/>
        <v/>
      </c>
      <c r="X43" s="308" t="str">
        <f t="shared" si="61"/>
        <v/>
      </c>
      <c r="Y43" s="308" t="str">
        <f t="shared" si="62"/>
        <v/>
      </c>
      <c r="Z43" s="308" t="str">
        <f t="shared" si="63"/>
        <v/>
      </c>
      <c r="AA43" s="308" t="str">
        <f t="shared" si="64"/>
        <v/>
      </c>
      <c r="AB43" s="308" t="str">
        <f t="shared" si="65"/>
        <v/>
      </c>
      <c r="AC43" s="308" t="str">
        <f t="shared" si="66"/>
        <v/>
      </c>
      <c r="AD43" s="308" t="str">
        <f t="shared" si="67"/>
        <v/>
      </c>
      <c r="AE43" s="308" t="str">
        <f t="shared" si="68"/>
        <v/>
      </c>
      <c r="AF43" s="308" t="str">
        <f t="shared" si="69"/>
        <v/>
      </c>
      <c r="AG43" s="308" t="str">
        <f t="shared" si="70"/>
        <v/>
      </c>
      <c r="AH43" s="308" t="str">
        <f t="shared" si="71"/>
        <v/>
      </c>
      <c r="AI43" s="308" t="str">
        <f t="shared" si="72"/>
        <v/>
      </c>
      <c r="AJ43" s="308" t="str">
        <f t="shared" si="73"/>
        <v/>
      </c>
      <c r="AK43" s="308" t="str">
        <f t="shared" si="74"/>
        <v/>
      </c>
      <c r="AL43" s="308" t="str">
        <f t="shared" si="75"/>
        <v/>
      </c>
      <c r="AM43" s="308" t="str">
        <f t="shared" si="76"/>
        <v/>
      </c>
      <c r="AN43" s="308" t="str">
        <f t="shared" si="77"/>
        <v/>
      </c>
      <c r="AO43" s="308" t="str">
        <f t="shared" si="78"/>
        <v/>
      </c>
      <c r="AP43" s="308" t="str">
        <f t="shared" si="79"/>
        <v/>
      </c>
      <c r="AQ43" s="308" t="str">
        <f t="shared" si="80"/>
        <v/>
      </c>
      <c r="AR43" s="308" t="str">
        <f t="shared" si="81"/>
        <v/>
      </c>
      <c r="AS43" s="308" t="str">
        <f t="shared" si="82"/>
        <v/>
      </c>
      <c r="AT43" s="308" t="str">
        <f t="shared" si="36"/>
        <v/>
      </c>
      <c r="AU43" s="308" t="str">
        <f t="shared" si="36"/>
        <v/>
      </c>
      <c r="AV43" s="308" t="str">
        <f t="shared" si="36"/>
        <v/>
      </c>
      <c r="AW43" s="308" t="str">
        <f t="shared" si="36"/>
        <v/>
      </c>
      <c r="AX43" s="308" t="str">
        <f t="shared" si="36"/>
        <v/>
      </c>
      <c r="AY43" s="308">
        <f t="shared" si="37"/>
        <v>3</v>
      </c>
      <c r="AZ43" s="308">
        <f t="shared" si="88"/>
        <v>2</v>
      </c>
      <c r="BA43" s="308">
        <f t="shared" si="88"/>
        <v>1</v>
      </c>
      <c r="BB43" s="308">
        <f t="shared" si="88"/>
        <v>0</v>
      </c>
      <c r="BC43" s="308" t="str">
        <f t="shared" si="88"/>
        <v/>
      </c>
      <c r="BD43" s="308" t="str">
        <f t="shared" si="88"/>
        <v/>
      </c>
      <c r="BE43" s="308" t="str">
        <f t="shared" si="88"/>
        <v/>
      </c>
      <c r="BF43" s="308" t="str">
        <f t="shared" si="88"/>
        <v/>
      </c>
      <c r="BG43" s="308" t="str">
        <f t="shared" si="88"/>
        <v/>
      </c>
      <c r="BH43" s="308" t="str">
        <f t="shared" si="88"/>
        <v/>
      </c>
      <c r="BI43" s="308" t="str">
        <f t="shared" si="88"/>
        <v/>
      </c>
      <c r="BJ43" s="308" t="str">
        <f t="shared" si="88"/>
        <v/>
      </c>
      <c r="BK43" s="308" t="str">
        <f t="shared" si="88"/>
        <v/>
      </c>
      <c r="BL43" s="308" t="str">
        <f t="shared" si="88"/>
        <v/>
      </c>
      <c r="BM43" s="308" t="str">
        <f t="shared" si="88"/>
        <v/>
      </c>
      <c r="BN43" s="308" t="str">
        <f t="shared" si="88"/>
        <v/>
      </c>
      <c r="BO43" s="308" t="str">
        <f t="shared" si="88"/>
        <v/>
      </c>
      <c r="BP43" s="308" t="str">
        <f t="shared" si="86"/>
        <v/>
      </c>
      <c r="BQ43" s="308" t="str">
        <f t="shared" si="86"/>
        <v/>
      </c>
      <c r="BR43" s="308" t="str">
        <f t="shared" si="86"/>
        <v/>
      </c>
      <c r="BS43" s="308" t="str">
        <f t="shared" si="86"/>
        <v/>
      </c>
      <c r="BT43" s="308" t="str">
        <f t="shared" si="86"/>
        <v/>
      </c>
      <c r="BU43" s="308" t="str">
        <f t="shared" si="86"/>
        <v/>
      </c>
      <c r="BV43" s="308" t="str">
        <f t="shared" si="86"/>
        <v/>
      </c>
      <c r="BW43" s="308" t="str">
        <f t="shared" si="86"/>
        <v/>
      </c>
      <c r="BX43" s="308" t="str">
        <f t="shared" si="86"/>
        <v/>
      </c>
      <c r="BY43" s="308" t="str">
        <f t="shared" si="86"/>
        <v/>
      </c>
      <c r="BZ43" s="308" t="str">
        <f t="shared" si="86"/>
        <v/>
      </c>
      <c r="CA43" s="308" t="str">
        <f t="shared" si="86"/>
        <v/>
      </c>
      <c r="CB43" s="308" t="str">
        <f t="shared" si="86"/>
        <v/>
      </c>
      <c r="CC43" s="308" t="str">
        <f t="shared" si="86"/>
        <v/>
      </c>
      <c r="CD43" s="308" t="str">
        <f t="shared" si="86"/>
        <v/>
      </c>
      <c r="CE43" s="308" t="str">
        <f t="shared" si="87"/>
        <v/>
      </c>
      <c r="CF43" s="308" t="str">
        <f t="shared" si="87"/>
        <v/>
      </c>
      <c r="CG43" s="308" t="str">
        <f t="shared" si="87"/>
        <v/>
      </c>
      <c r="CH43" s="308" t="str">
        <f t="shared" si="87"/>
        <v/>
      </c>
      <c r="CI43" s="308" t="str">
        <f t="shared" si="87"/>
        <v/>
      </c>
      <c r="CJ43" s="308" t="str">
        <f t="shared" si="87"/>
        <v/>
      </c>
    </row>
    <row r="44" spans="1:88" x14ac:dyDescent="0.2">
      <c r="A44" s="369"/>
      <c r="B44" s="369">
        <f t="shared" si="41"/>
        <v>1.5676937760000023</v>
      </c>
      <c r="C44" s="369">
        <f t="shared" si="1"/>
        <v>1.3227416235000018E-2</v>
      </c>
      <c r="D44" s="369">
        <f t="shared" si="42"/>
        <v>5.1439952025000069E-2</v>
      </c>
      <c r="E44" s="369">
        <f t="shared" si="43"/>
        <v>4.8990430500000064E-3</v>
      </c>
      <c r="F44" s="369">
        <f t="shared" si="44"/>
        <v>1.5676937760000023</v>
      </c>
      <c r="G44" s="369">
        <f t="shared" si="2"/>
        <v>9.0019916043750106E-2</v>
      </c>
      <c r="H44" s="369">
        <f t="shared" si="45"/>
        <v>1.5921889912500022E-2</v>
      </c>
      <c r="I44" s="369">
        <f t="shared" si="46"/>
        <v>3.0619019062500048E-3</v>
      </c>
      <c r="J44" s="369"/>
      <c r="K44" s="308">
        <f t="shared" si="47"/>
        <v>48</v>
      </c>
      <c r="L44" s="309">
        <f t="shared" si="48"/>
        <v>326602870.00000048</v>
      </c>
      <c r="M44" s="310">
        <f t="shared" si="89"/>
        <v>3.2660287000000045E-2</v>
      </c>
      <c r="N44" s="308">
        <f t="shared" si="51"/>
        <v>-2917200</v>
      </c>
      <c r="O44" s="308">
        <f t="shared" si="52"/>
        <v>210907125</v>
      </c>
      <c r="P44" s="308">
        <f t="shared" si="53"/>
        <v>-1244036200.0000002</v>
      </c>
      <c r="Q44" s="308">
        <f t="shared" si="54"/>
        <v>1362649145.0000007</v>
      </c>
      <c r="R44" s="308" t="str">
        <f t="shared" si="55"/>
        <v/>
      </c>
      <c r="S44" s="308" t="str">
        <f t="shared" si="56"/>
        <v/>
      </c>
      <c r="T44" s="308" t="str">
        <f t="shared" si="57"/>
        <v/>
      </c>
      <c r="U44" s="308" t="str">
        <f t="shared" si="58"/>
        <v/>
      </c>
      <c r="V44" s="308" t="str">
        <f t="shared" si="59"/>
        <v/>
      </c>
      <c r="W44" s="308" t="str">
        <f t="shared" si="60"/>
        <v/>
      </c>
      <c r="X44" s="308" t="str">
        <f t="shared" si="61"/>
        <v/>
      </c>
      <c r="Y44" s="308" t="str">
        <f t="shared" si="62"/>
        <v/>
      </c>
      <c r="Z44" s="308" t="str">
        <f t="shared" si="63"/>
        <v/>
      </c>
      <c r="AA44" s="308" t="str">
        <f t="shared" si="64"/>
        <v/>
      </c>
      <c r="AB44" s="308" t="str">
        <f t="shared" si="65"/>
        <v/>
      </c>
      <c r="AC44" s="308" t="str">
        <f t="shared" si="66"/>
        <v/>
      </c>
      <c r="AD44" s="308" t="str">
        <f t="shared" si="67"/>
        <v/>
      </c>
      <c r="AE44" s="308" t="str">
        <f t="shared" si="68"/>
        <v/>
      </c>
      <c r="AF44" s="308" t="str">
        <f t="shared" si="69"/>
        <v/>
      </c>
      <c r="AG44" s="308" t="str">
        <f t="shared" si="70"/>
        <v/>
      </c>
      <c r="AH44" s="308" t="str">
        <f t="shared" si="71"/>
        <v/>
      </c>
      <c r="AI44" s="308" t="str">
        <f t="shared" si="72"/>
        <v/>
      </c>
      <c r="AJ44" s="308" t="str">
        <f t="shared" si="73"/>
        <v/>
      </c>
      <c r="AK44" s="308" t="str">
        <f t="shared" si="74"/>
        <v/>
      </c>
      <c r="AL44" s="308" t="str">
        <f t="shared" si="75"/>
        <v/>
      </c>
      <c r="AM44" s="308" t="str">
        <f t="shared" si="76"/>
        <v/>
      </c>
      <c r="AN44" s="308" t="str">
        <f t="shared" si="77"/>
        <v/>
      </c>
      <c r="AO44" s="308" t="str">
        <f t="shared" si="78"/>
        <v/>
      </c>
      <c r="AP44" s="308" t="str">
        <f t="shared" si="79"/>
        <v/>
      </c>
      <c r="AQ44" s="308" t="str">
        <f t="shared" si="80"/>
        <v/>
      </c>
      <c r="AR44" s="308" t="str">
        <f t="shared" si="81"/>
        <v/>
      </c>
      <c r="AS44" s="308" t="str">
        <f t="shared" si="82"/>
        <v/>
      </c>
      <c r="AT44" s="308" t="str">
        <f t="shared" si="36"/>
        <v/>
      </c>
      <c r="AU44" s="308" t="str">
        <f t="shared" si="36"/>
        <v/>
      </c>
      <c r="AV44" s="308" t="str">
        <f t="shared" si="36"/>
        <v/>
      </c>
      <c r="AW44" s="308" t="str">
        <f t="shared" si="36"/>
        <v/>
      </c>
      <c r="AX44" s="308" t="str">
        <f t="shared" si="36"/>
        <v/>
      </c>
      <c r="AY44" s="308">
        <f t="shared" si="37"/>
        <v>3</v>
      </c>
      <c r="AZ44" s="308">
        <f t="shared" si="88"/>
        <v>2</v>
      </c>
      <c r="BA44" s="308">
        <f t="shared" si="88"/>
        <v>1</v>
      </c>
      <c r="BB44" s="308">
        <f t="shared" si="88"/>
        <v>0</v>
      </c>
      <c r="BC44" s="308" t="str">
        <f t="shared" si="88"/>
        <v/>
      </c>
      <c r="BD44" s="308" t="str">
        <f t="shared" si="88"/>
        <v/>
      </c>
      <c r="BE44" s="308" t="str">
        <f t="shared" si="88"/>
        <v/>
      </c>
      <c r="BF44" s="308" t="str">
        <f t="shared" si="88"/>
        <v/>
      </c>
      <c r="BG44" s="308" t="str">
        <f t="shared" si="88"/>
        <v/>
      </c>
      <c r="BH44" s="308" t="str">
        <f t="shared" si="88"/>
        <v/>
      </c>
      <c r="BI44" s="308" t="str">
        <f t="shared" si="88"/>
        <v/>
      </c>
      <c r="BJ44" s="308" t="str">
        <f t="shared" si="88"/>
        <v/>
      </c>
      <c r="BK44" s="308" t="str">
        <f t="shared" si="88"/>
        <v/>
      </c>
      <c r="BL44" s="308" t="str">
        <f t="shared" si="88"/>
        <v/>
      </c>
      <c r="BM44" s="308" t="str">
        <f t="shared" si="88"/>
        <v/>
      </c>
      <c r="BN44" s="308" t="str">
        <f t="shared" si="88"/>
        <v/>
      </c>
      <c r="BO44" s="308" t="str">
        <f t="shared" si="88"/>
        <v/>
      </c>
      <c r="BP44" s="308" t="str">
        <f t="shared" si="86"/>
        <v/>
      </c>
      <c r="BQ44" s="308" t="str">
        <f t="shared" si="86"/>
        <v/>
      </c>
      <c r="BR44" s="308" t="str">
        <f t="shared" si="86"/>
        <v/>
      </c>
      <c r="BS44" s="308" t="str">
        <f t="shared" si="86"/>
        <v/>
      </c>
      <c r="BT44" s="308" t="str">
        <f t="shared" si="86"/>
        <v/>
      </c>
      <c r="BU44" s="308" t="str">
        <f t="shared" si="86"/>
        <v/>
      </c>
      <c r="BV44" s="308" t="str">
        <f t="shared" si="86"/>
        <v/>
      </c>
      <c r="BW44" s="308" t="str">
        <f t="shared" si="86"/>
        <v/>
      </c>
      <c r="BX44" s="308" t="str">
        <f t="shared" si="86"/>
        <v/>
      </c>
      <c r="BY44" s="308" t="str">
        <f t="shared" si="86"/>
        <v/>
      </c>
      <c r="BZ44" s="308" t="str">
        <f t="shared" si="86"/>
        <v/>
      </c>
      <c r="CA44" s="308" t="str">
        <f t="shared" si="86"/>
        <v/>
      </c>
      <c r="CB44" s="308" t="str">
        <f t="shared" si="86"/>
        <v/>
      </c>
      <c r="CC44" s="308" t="str">
        <f t="shared" si="86"/>
        <v/>
      </c>
      <c r="CD44" s="308" t="str">
        <f t="shared" si="86"/>
        <v/>
      </c>
      <c r="CE44" s="308" t="str">
        <f t="shared" si="87"/>
        <v/>
      </c>
      <c r="CF44" s="308" t="str">
        <f t="shared" si="87"/>
        <v/>
      </c>
      <c r="CG44" s="308" t="str">
        <f t="shared" si="87"/>
        <v/>
      </c>
      <c r="CH44" s="308" t="str">
        <f t="shared" si="87"/>
        <v/>
      </c>
      <c r="CI44" s="308" t="str">
        <f t="shared" si="87"/>
        <v/>
      </c>
      <c r="CJ44" s="308" t="str">
        <f t="shared" si="87"/>
        <v/>
      </c>
    </row>
    <row r="45" spans="1:88" x14ac:dyDescent="0.2">
      <c r="A45" s="369"/>
      <c r="B45" s="369">
        <f t="shared" si="41"/>
        <v>1.7246350659999954</v>
      </c>
      <c r="C45" s="369">
        <f t="shared" si="1"/>
        <v>1.4254636769999964E-2</v>
      </c>
      <c r="D45" s="369">
        <f t="shared" si="42"/>
        <v>5.5434698549999856E-2</v>
      </c>
      <c r="E45" s="369">
        <f t="shared" si="43"/>
        <v>5.2794950999999861E-3</v>
      </c>
      <c r="F45" s="369">
        <f t="shared" si="44"/>
        <v>1.7246350659999954</v>
      </c>
      <c r="G45" s="369">
        <f t="shared" si="2"/>
        <v>9.7010722462499727E-2</v>
      </c>
      <c r="H45" s="369">
        <f t="shared" si="45"/>
        <v>1.7158359074999956E-2</v>
      </c>
      <c r="I45" s="369">
        <f t="shared" si="46"/>
        <v>3.2996844374999917E-3</v>
      </c>
      <c r="J45" s="369"/>
      <c r="K45" s="308">
        <f t="shared" si="47"/>
        <v>49</v>
      </c>
      <c r="L45" s="309">
        <f t="shared" si="48"/>
        <v>351966339.99999905</v>
      </c>
      <c r="M45" s="310">
        <f t="shared" si="89"/>
        <v>3.5196633999999907E-2</v>
      </c>
      <c r="N45" s="308">
        <f t="shared" si="51"/>
        <v>-5834400</v>
      </c>
      <c r="O45" s="308">
        <f t="shared" si="52"/>
        <v>310810499.99999994</v>
      </c>
      <c r="P45" s="308">
        <f t="shared" si="53"/>
        <v>-1630116400</v>
      </c>
      <c r="Q45" s="308">
        <f t="shared" si="54"/>
        <v>1677106639.999999</v>
      </c>
      <c r="R45" s="308" t="str">
        <f t="shared" si="55"/>
        <v/>
      </c>
      <c r="S45" s="308" t="str">
        <f t="shared" si="56"/>
        <v/>
      </c>
      <c r="T45" s="308" t="str">
        <f t="shared" si="57"/>
        <v/>
      </c>
      <c r="U45" s="308" t="str">
        <f t="shared" si="58"/>
        <v/>
      </c>
      <c r="V45" s="308" t="str">
        <f t="shared" si="59"/>
        <v/>
      </c>
      <c r="W45" s="308" t="str">
        <f t="shared" si="60"/>
        <v/>
      </c>
      <c r="X45" s="308" t="str">
        <f t="shared" si="61"/>
        <v/>
      </c>
      <c r="Y45" s="308" t="str">
        <f t="shared" si="62"/>
        <v/>
      </c>
      <c r="Z45" s="308" t="str">
        <f t="shared" si="63"/>
        <v/>
      </c>
      <c r="AA45" s="308" t="str">
        <f t="shared" si="64"/>
        <v/>
      </c>
      <c r="AB45" s="308" t="str">
        <f t="shared" si="65"/>
        <v/>
      </c>
      <c r="AC45" s="308" t="str">
        <f t="shared" si="66"/>
        <v/>
      </c>
      <c r="AD45" s="308" t="str">
        <f t="shared" si="67"/>
        <v/>
      </c>
      <c r="AE45" s="308" t="str">
        <f t="shared" si="68"/>
        <v/>
      </c>
      <c r="AF45" s="308" t="str">
        <f t="shared" si="69"/>
        <v/>
      </c>
      <c r="AG45" s="308" t="str">
        <f t="shared" si="70"/>
        <v/>
      </c>
      <c r="AH45" s="308" t="str">
        <f t="shared" si="71"/>
        <v/>
      </c>
      <c r="AI45" s="308" t="str">
        <f t="shared" si="72"/>
        <v/>
      </c>
      <c r="AJ45" s="308" t="str">
        <f t="shared" si="73"/>
        <v/>
      </c>
      <c r="AK45" s="308" t="str">
        <f t="shared" si="74"/>
        <v/>
      </c>
      <c r="AL45" s="308" t="str">
        <f t="shared" si="75"/>
        <v/>
      </c>
      <c r="AM45" s="308" t="str">
        <f t="shared" si="76"/>
        <v/>
      </c>
      <c r="AN45" s="308" t="str">
        <f t="shared" si="77"/>
        <v/>
      </c>
      <c r="AO45" s="308" t="str">
        <f t="shared" si="78"/>
        <v/>
      </c>
      <c r="AP45" s="308" t="str">
        <f t="shared" si="79"/>
        <v/>
      </c>
      <c r="AQ45" s="308" t="str">
        <f t="shared" si="80"/>
        <v/>
      </c>
      <c r="AR45" s="308" t="str">
        <f t="shared" si="81"/>
        <v/>
      </c>
      <c r="AS45" s="308" t="str">
        <f t="shared" si="82"/>
        <v/>
      </c>
      <c r="AT45" s="308" t="str">
        <f t="shared" si="36"/>
        <v/>
      </c>
      <c r="AU45" s="308" t="str">
        <f t="shared" si="36"/>
        <v/>
      </c>
      <c r="AV45" s="308" t="str">
        <f t="shared" si="36"/>
        <v/>
      </c>
      <c r="AW45" s="308" t="str">
        <f t="shared" si="36"/>
        <v/>
      </c>
      <c r="AX45" s="308" t="str">
        <f t="shared" si="36"/>
        <v/>
      </c>
      <c r="AY45" s="308">
        <f t="shared" si="37"/>
        <v>3</v>
      </c>
      <c r="AZ45" s="308">
        <f t="shared" si="88"/>
        <v>2</v>
      </c>
      <c r="BA45" s="308">
        <f t="shared" si="88"/>
        <v>1</v>
      </c>
      <c r="BB45" s="308">
        <f t="shared" si="88"/>
        <v>0</v>
      </c>
      <c r="BC45" s="308" t="str">
        <f t="shared" si="88"/>
        <v/>
      </c>
      <c r="BD45" s="308" t="str">
        <f t="shared" si="88"/>
        <v/>
      </c>
      <c r="BE45" s="308" t="str">
        <f t="shared" si="88"/>
        <v/>
      </c>
      <c r="BF45" s="308" t="str">
        <f t="shared" si="88"/>
        <v/>
      </c>
      <c r="BG45" s="308" t="str">
        <f t="shared" si="88"/>
        <v/>
      </c>
      <c r="BH45" s="308" t="str">
        <f t="shared" si="88"/>
        <v/>
      </c>
      <c r="BI45" s="308" t="str">
        <f t="shared" si="88"/>
        <v/>
      </c>
      <c r="BJ45" s="308" t="str">
        <f t="shared" si="88"/>
        <v/>
      </c>
      <c r="BK45" s="308" t="str">
        <f t="shared" si="88"/>
        <v/>
      </c>
      <c r="BL45" s="308" t="str">
        <f t="shared" si="88"/>
        <v/>
      </c>
      <c r="BM45" s="308" t="str">
        <f t="shared" si="88"/>
        <v/>
      </c>
      <c r="BN45" s="308" t="str">
        <f t="shared" si="88"/>
        <v/>
      </c>
      <c r="BO45" s="308" t="str">
        <f t="shared" si="88"/>
        <v/>
      </c>
      <c r="BP45" s="308" t="str">
        <f t="shared" si="86"/>
        <v/>
      </c>
      <c r="BQ45" s="308" t="str">
        <f t="shared" si="86"/>
        <v/>
      </c>
      <c r="BR45" s="308" t="str">
        <f t="shared" si="86"/>
        <v/>
      </c>
      <c r="BS45" s="308" t="str">
        <f t="shared" si="86"/>
        <v/>
      </c>
      <c r="BT45" s="308" t="str">
        <f t="shared" si="86"/>
        <v/>
      </c>
      <c r="BU45" s="308" t="str">
        <f t="shared" si="86"/>
        <v/>
      </c>
      <c r="BV45" s="308" t="str">
        <f t="shared" si="86"/>
        <v/>
      </c>
      <c r="BW45" s="308" t="str">
        <f t="shared" si="86"/>
        <v/>
      </c>
      <c r="BX45" s="308" t="str">
        <f t="shared" si="86"/>
        <v/>
      </c>
      <c r="BY45" s="308" t="str">
        <f t="shared" si="86"/>
        <v/>
      </c>
      <c r="BZ45" s="308" t="str">
        <f t="shared" si="86"/>
        <v/>
      </c>
      <c r="CA45" s="308" t="str">
        <f t="shared" si="86"/>
        <v/>
      </c>
      <c r="CB45" s="308" t="str">
        <f t="shared" si="86"/>
        <v/>
      </c>
      <c r="CC45" s="308" t="str">
        <f t="shared" si="86"/>
        <v/>
      </c>
      <c r="CD45" s="308" t="str">
        <f t="shared" si="86"/>
        <v/>
      </c>
      <c r="CE45" s="308" t="str">
        <f t="shared" si="87"/>
        <v/>
      </c>
      <c r="CF45" s="308" t="str">
        <f t="shared" si="87"/>
        <v/>
      </c>
      <c r="CG45" s="308" t="str">
        <f t="shared" si="87"/>
        <v/>
      </c>
      <c r="CH45" s="308" t="str">
        <f t="shared" si="87"/>
        <v/>
      </c>
      <c r="CI45" s="308" t="str">
        <f t="shared" si="87"/>
        <v/>
      </c>
      <c r="CJ45" s="308" t="str">
        <f t="shared" si="87"/>
        <v/>
      </c>
    </row>
    <row r="46" spans="1:88" x14ac:dyDescent="0.2">
      <c r="A46" s="369"/>
      <c r="B46" s="369">
        <f t="shared" si="41"/>
        <v>1.8744719450000022</v>
      </c>
      <c r="C46" s="369">
        <f t="shared" si="1"/>
        <v>1.5183222754500019E-2</v>
      </c>
      <c r="D46" s="369">
        <f t="shared" si="42"/>
        <v>5.9045866267500073E-2</v>
      </c>
      <c r="E46" s="369">
        <f t="shared" si="43"/>
        <v>5.6234158350000072E-3</v>
      </c>
      <c r="F46" s="369">
        <f t="shared" si="44"/>
        <v>1.8744719450000022</v>
      </c>
      <c r="G46" s="369">
        <f t="shared" si="2"/>
        <v>0.10333026596812511</v>
      </c>
      <c r="H46" s="369">
        <f t="shared" si="45"/>
        <v>1.8276101463750024E-2</v>
      </c>
      <c r="I46" s="369">
        <f t="shared" si="46"/>
        <v>3.5146348968750048E-3</v>
      </c>
      <c r="J46" s="369"/>
      <c r="K46" s="308">
        <f t="shared" si="47"/>
        <v>50</v>
      </c>
      <c r="L46" s="309">
        <f t="shared" si="48"/>
        <v>374894389.00000048</v>
      </c>
      <c r="M46" s="310">
        <f t="shared" si="89"/>
        <v>3.7489438900000047E-2</v>
      </c>
      <c r="N46" s="308">
        <f t="shared" si="51"/>
        <v>210</v>
      </c>
      <c r="O46" s="308">
        <f t="shared" si="52"/>
        <v>-11085360</v>
      </c>
      <c r="P46" s="308">
        <f t="shared" si="53"/>
        <v>450675224.99999994</v>
      </c>
      <c r="Q46" s="308">
        <f t="shared" si="54"/>
        <v>-2119151320</v>
      </c>
      <c r="R46" s="308">
        <f t="shared" si="55"/>
        <v>2054455634.0000005</v>
      </c>
      <c r="S46" s="308" t="str">
        <f t="shared" si="56"/>
        <v/>
      </c>
      <c r="T46" s="308" t="str">
        <f t="shared" si="57"/>
        <v/>
      </c>
      <c r="U46" s="308" t="str">
        <f t="shared" si="58"/>
        <v/>
      </c>
      <c r="V46" s="308" t="str">
        <f t="shared" si="59"/>
        <v/>
      </c>
      <c r="W46" s="308" t="str">
        <f t="shared" si="60"/>
        <v/>
      </c>
      <c r="X46" s="308" t="str">
        <f t="shared" si="61"/>
        <v/>
      </c>
      <c r="Y46" s="308" t="str">
        <f t="shared" si="62"/>
        <v/>
      </c>
      <c r="Z46" s="308" t="str">
        <f t="shared" si="63"/>
        <v/>
      </c>
      <c r="AA46" s="308" t="str">
        <f t="shared" si="64"/>
        <v/>
      </c>
      <c r="AB46" s="308" t="str">
        <f t="shared" si="65"/>
        <v/>
      </c>
      <c r="AC46" s="308" t="str">
        <f t="shared" si="66"/>
        <v/>
      </c>
      <c r="AD46" s="308" t="str">
        <f t="shared" si="67"/>
        <v/>
      </c>
      <c r="AE46" s="308" t="str">
        <f t="shared" si="68"/>
        <v/>
      </c>
      <c r="AF46" s="308" t="str">
        <f t="shared" si="69"/>
        <v/>
      </c>
      <c r="AG46" s="308" t="str">
        <f t="shared" si="70"/>
        <v/>
      </c>
      <c r="AH46" s="308" t="str">
        <f t="shared" si="71"/>
        <v/>
      </c>
      <c r="AI46" s="308" t="str">
        <f t="shared" si="72"/>
        <v/>
      </c>
      <c r="AJ46" s="308" t="str">
        <f t="shared" si="73"/>
        <v/>
      </c>
      <c r="AK46" s="308" t="str">
        <f t="shared" si="74"/>
        <v/>
      </c>
      <c r="AL46" s="308" t="str">
        <f t="shared" si="75"/>
        <v/>
      </c>
      <c r="AM46" s="308" t="str">
        <f t="shared" si="76"/>
        <v/>
      </c>
      <c r="AN46" s="308" t="str">
        <f t="shared" si="77"/>
        <v/>
      </c>
      <c r="AO46" s="308" t="str">
        <f t="shared" si="78"/>
        <v/>
      </c>
      <c r="AP46" s="308" t="str">
        <f t="shared" si="79"/>
        <v/>
      </c>
      <c r="AQ46" s="308" t="str">
        <f t="shared" si="80"/>
        <v/>
      </c>
      <c r="AR46" s="308" t="str">
        <f t="shared" si="81"/>
        <v/>
      </c>
      <c r="AS46" s="308" t="str">
        <f t="shared" si="82"/>
        <v/>
      </c>
      <c r="AT46" s="308" t="str">
        <f t="shared" si="36"/>
        <v/>
      </c>
      <c r="AU46" s="308" t="str">
        <f t="shared" si="36"/>
        <v/>
      </c>
      <c r="AV46" s="308" t="str">
        <f t="shared" si="36"/>
        <v/>
      </c>
      <c r="AW46" s="308" t="str">
        <f t="shared" si="36"/>
        <v/>
      </c>
      <c r="AX46" s="308" t="str">
        <f t="shared" si="36"/>
        <v/>
      </c>
      <c r="AY46" s="308">
        <f t="shared" si="37"/>
        <v>4</v>
      </c>
      <c r="AZ46" s="308">
        <f t="shared" si="88"/>
        <v>3</v>
      </c>
      <c r="BA46" s="308">
        <f t="shared" si="88"/>
        <v>2</v>
      </c>
      <c r="BB46" s="308">
        <f t="shared" si="88"/>
        <v>1</v>
      </c>
      <c r="BC46" s="308">
        <f t="shared" si="88"/>
        <v>0</v>
      </c>
      <c r="BD46" s="308" t="str">
        <f t="shared" si="88"/>
        <v/>
      </c>
      <c r="BE46" s="308" t="str">
        <f t="shared" si="88"/>
        <v/>
      </c>
      <c r="BF46" s="308" t="str">
        <f t="shared" si="88"/>
        <v/>
      </c>
      <c r="BG46" s="308" t="str">
        <f t="shared" si="88"/>
        <v/>
      </c>
      <c r="BH46" s="308" t="str">
        <f t="shared" si="88"/>
        <v/>
      </c>
      <c r="BI46" s="308" t="str">
        <f t="shared" si="88"/>
        <v/>
      </c>
      <c r="BJ46" s="308" t="str">
        <f t="shared" si="88"/>
        <v/>
      </c>
      <c r="BK46" s="308" t="str">
        <f t="shared" si="88"/>
        <v/>
      </c>
      <c r="BL46" s="308" t="str">
        <f t="shared" si="88"/>
        <v/>
      </c>
      <c r="BM46" s="308" t="str">
        <f t="shared" si="88"/>
        <v/>
      </c>
      <c r="BN46" s="308" t="str">
        <f t="shared" si="88"/>
        <v/>
      </c>
      <c r="BO46" s="308" t="str">
        <f t="shared" si="88"/>
        <v/>
      </c>
      <c r="BP46" s="308" t="str">
        <f t="shared" si="86"/>
        <v/>
      </c>
      <c r="BQ46" s="308" t="str">
        <f t="shared" si="86"/>
        <v/>
      </c>
      <c r="BR46" s="308" t="str">
        <f t="shared" si="86"/>
        <v/>
      </c>
      <c r="BS46" s="308" t="str">
        <f t="shared" si="86"/>
        <v/>
      </c>
      <c r="BT46" s="308" t="str">
        <f t="shared" si="86"/>
        <v/>
      </c>
      <c r="BU46" s="308" t="str">
        <f t="shared" si="86"/>
        <v/>
      </c>
      <c r="BV46" s="308" t="str">
        <f t="shared" si="86"/>
        <v/>
      </c>
      <c r="BW46" s="308" t="str">
        <f t="shared" si="86"/>
        <v/>
      </c>
      <c r="BX46" s="308" t="str">
        <f t="shared" si="86"/>
        <v/>
      </c>
      <c r="BY46" s="308" t="str">
        <f t="shared" si="86"/>
        <v/>
      </c>
      <c r="BZ46" s="308" t="str">
        <f t="shared" si="86"/>
        <v/>
      </c>
      <c r="CA46" s="308" t="str">
        <f t="shared" si="86"/>
        <v/>
      </c>
      <c r="CB46" s="308" t="str">
        <f t="shared" si="86"/>
        <v/>
      </c>
      <c r="CC46" s="308" t="str">
        <f t="shared" si="86"/>
        <v/>
      </c>
      <c r="CD46" s="308" t="str">
        <f t="shared" si="86"/>
        <v/>
      </c>
      <c r="CE46" s="308" t="str">
        <f t="shared" si="87"/>
        <v/>
      </c>
      <c r="CF46" s="308" t="str">
        <f t="shared" si="87"/>
        <v/>
      </c>
      <c r="CG46" s="308" t="str">
        <f t="shared" si="87"/>
        <v/>
      </c>
      <c r="CH46" s="308" t="str">
        <f t="shared" si="87"/>
        <v/>
      </c>
      <c r="CI46" s="308" t="str">
        <f t="shared" si="87"/>
        <v/>
      </c>
      <c r="CJ46" s="308" t="str">
        <f t="shared" si="87"/>
        <v/>
      </c>
    </row>
    <row r="47" spans="1:88" x14ac:dyDescent="0.2">
      <c r="A47" s="369"/>
      <c r="B47" s="369">
        <f t="shared" si="41"/>
        <v>2.0130391049999998</v>
      </c>
      <c r="C47" s="369">
        <f t="shared" si="1"/>
        <v>1.5985898775E-2</v>
      </c>
      <c r="D47" s="369">
        <f t="shared" si="42"/>
        <v>6.2167384124999996E-2</v>
      </c>
      <c r="E47" s="369">
        <f t="shared" si="43"/>
        <v>5.9207032500000001E-3</v>
      </c>
      <c r="F47" s="369">
        <f t="shared" si="44"/>
        <v>2.0130391049999998</v>
      </c>
      <c r="G47" s="369">
        <f t="shared" si="2"/>
        <v>0.10879292221874999</v>
      </c>
      <c r="H47" s="369">
        <f t="shared" si="45"/>
        <v>1.9242285562500003E-2</v>
      </c>
      <c r="I47" s="369">
        <f t="shared" si="46"/>
        <v>3.7004395312500004E-3</v>
      </c>
      <c r="J47" s="369"/>
      <c r="K47" s="308">
        <f t="shared" si="47"/>
        <v>51</v>
      </c>
      <c r="L47" s="309">
        <f t="shared" si="48"/>
        <v>394713550</v>
      </c>
      <c r="M47" s="310">
        <f t="shared" si="89"/>
        <v>3.9471355E-2</v>
      </c>
      <c r="N47" s="308">
        <f t="shared" si="51"/>
        <v>2100</v>
      </c>
      <c r="O47" s="308">
        <f t="shared" si="52"/>
        <v>-20155200</v>
      </c>
      <c r="P47" s="308">
        <f t="shared" si="53"/>
        <v>643821750.00000012</v>
      </c>
      <c r="Q47" s="308">
        <f t="shared" si="54"/>
        <v>-2734388800.0000005</v>
      </c>
      <c r="R47" s="308">
        <f t="shared" si="55"/>
        <v>2505433700.0000005</v>
      </c>
      <c r="S47" s="308" t="str">
        <f t="shared" si="56"/>
        <v/>
      </c>
      <c r="T47" s="308" t="str">
        <f t="shared" si="57"/>
        <v/>
      </c>
      <c r="U47" s="308" t="str">
        <f t="shared" si="58"/>
        <v/>
      </c>
      <c r="V47" s="308" t="str">
        <f t="shared" si="59"/>
        <v/>
      </c>
      <c r="W47" s="308" t="str">
        <f t="shared" si="60"/>
        <v/>
      </c>
      <c r="X47" s="308" t="str">
        <f t="shared" si="61"/>
        <v/>
      </c>
      <c r="Y47" s="308" t="str">
        <f t="shared" si="62"/>
        <v/>
      </c>
      <c r="Z47" s="308" t="str">
        <f t="shared" si="63"/>
        <v/>
      </c>
      <c r="AA47" s="308" t="str">
        <f t="shared" si="64"/>
        <v/>
      </c>
      <c r="AB47" s="308" t="str">
        <f t="shared" si="65"/>
        <v/>
      </c>
      <c r="AC47" s="308" t="str">
        <f t="shared" si="66"/>
        <v/>
      </c>
      <c r="AD47" s="308" t="str">
        <f t="shared" si="67"/>
        <v/>
      </c>
      <c r="AE47" s="308" t="str">
        <f t="shared" si="68"/>
        <v/>
      </c>
      <c r="AF47" s="308" t="str">
        <f t="shared" si="69"/>
        <v/>
      </c>
      <c r="AG47" s="308" t="str">
        <f t="shared" si="70"/>
        <v/>
      </c>
      <c r="AH47" s="308" t="str">
        <f t="shared" si="71"/>
        <v/>
      </c>
      <c r="AI47" s="308" t="str">
        <f t="shared" si="72"/>
        <v/>
      </c>
      <c r="AJ47" s="308" t="str">
        <f t="shared" si="73"/>
        <v/>
      </c>
      <c r="AK47" s="308" t="str">
        <f t="shared" si="74"/>
        <v/>
      </c>
      <c r="AL47" s="308" t="str">
        <f t="shared" si="75"/>
        <v/>
      </c>
      <c r="AM47" s="308" t="str">
        <f t="shared" si="76"/>
        <v/>
      </c>
      <c r="AN47" s="308" t="str">
        <f t="shared" si="77"/>
        <v/>
      </c>
      <c r="AO47" s="308" t="str">
        <f t="shared" si="78"/>
        <v/>
      </c>
      <c r="AP47" s="308" t="str">
        <f t="shared" si="79"/>
        <v/>
      </c>
      <c r="AQ47" s="308" t="str">
        <f t="shared" si="80"/>
        <v/>
      </c>
      <c r="AR47" s="308" t="str">
        <f t="shared" si="81"/>
        <v/>
      </c>
      <c r="AS47" s="308" t="str">
        <f t="shared" si="82"/>
        <v/>
      </c>
      <c r="AT47" s="308" t="str">
        <f t="shared" si="36"/>
        <v/>
      </c>
      <c r="AU47" s="308" t="str">
        <f t="shared" si="36"/>
        <v/>
      </c>
      <c r="AV47" s="308" t="str">
        <f t="shared" si="36"/>
        <v/>
      </c>
      <c r="AW47" s="308" t="str">
        <f t="shared" si="36"/>
        <v/>
      </c>
      <c r="AX47" s="308" t="str">
        <f t="shared" si="36"/>
        <v/>
      </c>
      <c r="AY47" s="308">
        <f t="shared" si="37"/>
        <v>4</v>
      </c>
      <c r="AZ47" s="308">
        <f t="shared" si="88"/>
        <v>3</v>
      </c>
      <c r="BA47" s="308">
        <f t="shared" si="88"/>
        <v>2</v>
      </c>
      <c r="BB47" s="308">
        <f t="shared" si="88"/>
        <v>1</v>
      </c>
      <c r="BC47" s="308">
        <f t="shared" si="88"/>
        <v>0</v>
      </c>
      <c r="BD47" s="308" t="str">
        <f t="shared" si="88"/>
        <v/>
      </c>
      <c r="BE47" s="308" t="str">
        <f t="shared" si="88"/>
        <v/>
      </c>
      <c r="BF47" s="308" t="str">
        <f t="shared" si="88"/>
        <v/>
      </c>
      <c r="BG47" s="308" t="str">
        <f t="shared" si="88"/>
        <v/>
      </c>
      <c r="BH47" s="308" t="str">
        <f t="shared" si="88"/>
        <v/>
      </c>
      <c r="BI47" s="308" t="str">
        <f t="shared" si="88"/>
        <v/>
      </c>
      <c r="BJ47" s="308" t="str">
        <f t="shared" si="88"/>
        <v/>
      </c>
      <c r="BK47" s="308" t="str">
        <f t="shared" si="88"/>
        <v/>
      </c>
      <c r="BL47" s="308" t="str">
        <f t="shared" si="88"/>
        <v/>
      </c>
      <c r="BM47" s="308" t="str">
        <f t="shared" si="88"/>
        <v/>
      </c>
      <c r="BN47" s="308" t="str">
        <f t="shared" si="88"/>
        <v/>
      </c>
      <c r="BO47" s="308" t="str">
        <f t="shared" si="88"/>
        <v/>
      </c>
      <c r="BP47" s="308" t="str">
        <f t="shared" si="86"/>
        <v/>
      </c>
      <c r="BQ47" s="308" t="str">
        <f t="shared" si="86"/>
        <v/>
      </c>
      <c r="BR47" s="308" t="str">
        <f t="shared" si="86"/>
        <v/>
      </c>
      <c r="BS47" s="308" t="str">
        <f t="shared" si="86"/>
        <v/>
      </c>
      <c r="BT47" s="308" t="str">
        <f t="shared" si="86"/>
        <v/>
      </c>
      <c r="BU47" s="308" t="str">
        <f t="shared" si="86"/>
        <v/>
      </c>
      <c r="BV47" s="308" t="str">
        <f t="shared" si="86"/>
        <v/>
      </c>
      <c r="BW47" s="308" t="str">
        <f t="shared" si="86"/>
        <v/>
      </c>
      <c r="BX47" s="308" t="str">
        <f t="shared" si="86"/>
        <v/>
      </c>
      <c r="BY47" s="308" t="str">
        <f t="shared" si="86"/>
        <v/>
      </c>
      <c r="BZ47" s="308" t="str">
        <f t="shared" si="86"/>
        <v/>
      </c>
      <c r="CA47" s="308" t="str">
        <f t="shared" si="86"/>
        <v/>
      </c>
      <c r="CB47" s="308" t="str">
        <f t="shared" si="86"/>
        <v/>
      </c>
      <c r="CC47" s="308" t="str">
        <f t="shared" si="86"/>
        <v/>
      </c>
      <c r="CD47" s="308" t="str">
        <f t="shared" si="86"/>
        <v/>
      </c>
      <c r="CE47" s="308" t="str">
        <f t="shared" si="87"/>
        <v/>
      </c>
      <c r="CF47" s="308" t="str">
        <f t="shared" si="87"/>
        <v/>
      </c>
      <c r="CG47" s="308" t="str">
        <f t="shared" si="87"/>
        <v/>
      </c>
      <c r="CH47" s="308" t="str">
        <f t="shared" si="87"/>
        <v/>
      </c>
      <c r="CI47" s="308" t="str">
        <f t="shared" si="87"/>
        <v/>
      </c>
      <c r="CJ47" s="308" t="str">
        <f t="shared" si="87"/>
        <v/>
      </c>
    </row>
    <row r="48" spans="1:88" x14ac:dyDescent="0.2">
      <c r="A48" s="369"/>
      <c r="B48" s="369">
        <f t="shared" si="41"/>
        <v>2.1362641299999998</v>
      </c>
      <c r="C48" s="369">
        <f t="shared" si="1"/>
        <v>1.6638211012500001E-2</v>
      </c>
      <c r="D48" s="369">
        <f t="shared" si="42"/>
        <v>6.4704153937499995E-2</v>
      </c>
      <c r="E48" s="369">
        <f t="shared" si="43"/>
        <v>6.1623003749999997E-3</v>
      </c>
      <c r="F48" s="369">
        <f t="shared" si="44"/>
        <v>2.1362641299999998</v>
      </c>
      <c r="G48" s="369">
        <f t="shared" si="2"/>
        <v>0.11323226939062499</v>
      </c>
      <c r="H48" s="369">
        <f t="shared" si="45"/>
        <v>2.0027476218750003E-2</v>
      </c>
      <c r="I48" s="369">
        <f t="shared" si="46"/>
        <v>3.8514377343750006E-3</v>
      </c>
      <c r="J48" s="369"/>
      <c r="K48" s="308">
        <f t="shared" si="47"/>
        <v>52</v>
      </c>
      <c r="L48" s="309">
        <f t="shared" si="48"/>
        <v>410820025</v>
      </c>
      <c r="M48" s="310">
        <f t="shared" si="89"/>
        <v>4.1082002499999999E-2</v>
      </c>
      <c r="N48" s="308">
        <f t="shared" si="51"/>
        <v>11550</v>
      </c>
      <c r="O48" s="308">
        <f t="shared" si="52"/>
        <v>-35271600</v>
      </c>
      <c r="P48" s="308">
        <f t="shared" si="53"/>
        <v>907203375</v>
      </c>
      <c r="Q48" s="308">
        <f t="shared" si="54"/>
        <v>-3503435649.9999986</v>
      </c>
      <c r="R48" s="308">
        <f t="shared" si="55"/>
        <v>3042312349.9999986</v>
      </c>
      <c r="S48" s="308" t="str">
        <f t="shared" si="56"/>
        <v/>
      </c>
      <c r="T48" s="308" t="str">
        <f t="shared" si="57"/>
        <v/>
      </c>
      <c r="U48" s="308" t="str">
        <f t="shared" si="58"/>
        <v/>
      </c>
      <c r="V48" s="308" t="str">
        <f t="shared" si="59"/>
        <v/>
      </c>
      <c r="W48" s="308" t="str">
        <f t="shared" si="60"/>
        <v/>
      </c>
      <c r="X48" s="308" t="str">
        <f t="shared" si="61"/>
        <v/>
      </c>
      <c r="Y48" s="308" t="str">
        <f t="shared" si="62"/>
        <v/>
      </c>
      <c r="Z48" s="308" t="str">
        <f t="shared" si="63"/>
        <v/>
      </c>
      <c r="AA48" s="308" t="str">
        <f t="shared" si="64"/>
        <v/>
      </c>
      <c r="AB48" s="308" t="str">
        <f t="shared" si="65"/>
        <v/>
      </c>
      <c r="AC48" s="308" t="str">
        <f t="shared" si="66"/>
        <v/>
      </c>
      <c r="AD48" s="308" t="str">
        <f t="shared" si="67"/>
        <v/>
      </c>
      <c r="AE48" s="308" t="str">
        <f t="shared" si="68"/>
        <v/>
      </c>
      <c r="AF48" s="308" t="str">
        <f t="shared" si="69"/>
        <v/>
      </c>
      <c r="AG48" s="308" t="str">
        <f t="shared" si="70"/>
        <v/>
      </c>
      <c r="AH48" s="308" t="str">
        <f t="shared" si="71"/>
        <v/>
      </c>
      <c r="AI48" s="308" t="str">
        <f t="shared" si="72"/>
        <v/>
      </c>
      <c r="AJ48" s="308" t="str">
        <f t="shared" si="73"/>
        <v/>
      </c>
      <c r="AK48" s="308" t="str">
        <f t="shared" si="74"/>
        <v/>
      </c>
      <c r="AL48" s="308" t="str">
        <f t="shared" si="75"/>
        <v/>
      </c>
      <c r="AM48" s="308" t="str">
        <f t="shared" si="76"/>
        <v/>
      </c>
      <c r="AN48" s="308" t="str">
        <f t="shared" si="77"/>
        <v/>
      </c>
      <c r="AO48" s="308" t="str">
        <f t="shared" si="78"/>
        <v/>
      </c>
      <c r="AP48" s="308" t="str">
        <f t="shared" si="79"/>
        <v/>
      </c>
      <c r="AQ48" s="308" t="str">
        <f t="shared" si="80"/>
        <v/>
      </c>
      <c r="AR48" s="308" t="str">
        <f t="shared" si="81"/>
        <v/>
      </c>
      <c r="AS48" s="308" t="str">
        <f t="shared" si="82"/>
        <v/>
      </c>
      <c r="AT48" s="308" t="str">
        <f t="shared" si="36"/>
        <v/>
      </c>
      <c r="AU48" s="308" t="str">
        <f t="shared" si="36"/>
        <v/>
      </c>
      <c r="AV48" s="308" t="str">
        <f t="shared" si="36"/>
        <v/>
      </c>
      <c r="AW48" s="308" t="str">
        <f t="shared" si="36"/>
        <v/>
      </c>
      <c r="AX48" s="308" t="str">
        <f t="shared" si="36"/>
        <v/>
      </c>
      <c r="AY48" s="308">
        <f t="shared" si="37"/>
        <v>4</v>
      </c>
      <c r="AZ48" s="308">
        <f t="shared" si="88"/>
        <v>3</v>
      </c>
      <c r="BA48" s="308">
        <f t="shared" si="88"/>
        <v>2</v>
      </c>
      <c r="BB48" s="308">
        <f t="shared" si="88"/>
        <v>1</v>
      </c>
      <c r="BC48" s="308">
        <f t="shared" si="88"/>
        <v>0</v>
      </c>
      <c r="BD48" s="308" t="str">
        <f t="shared" si="88"/>
        <v/>
      </c>
      <c r="BE48" s="308" t="str">
        <f t="shared" si="88"/>
        <v/>
      </c>
      <c r="BF48" s="308" t="str">
        <f t="shared" si="88"/>
        <v/>
      </c>
      <c r="BG48" s="308" t="str">
        <f t="shared" si="88"/>
        <v/>
      </c>
      <c r="BH48" s="308" t="str">
        <f t="shared" si="88"/>
        <v/>
      </c>
      <c r="BI48" s="308" t="str">
        <f t="shared" si="88"/>
        <v/>
      </c>
      <c r="BJ48" s="308" t="str">
        <f t="shared" si="88"/>
        <v/>
      </c>
      <c r="BK48" s="308" t="str">
        <f t="shared" si="88"/>
        <v/>
      </c>
      <c r="BL48" s="308" t="str">
        <f t="shared" si="88"/>
        <v/>
      </c>
      <c r="BM48" s="308" t="str">
        <f t="shared" si="88"/>
        <v/>
      </c>
      <c r="BN48" s="308" t="str">
        <f t="shared" si="88"/>
        <v/>
      </c>
      <c r="BO48" s="308" t="str">
        <f t="shared" si="88"/>
        <v/>
      </c>
      <c r="BP48" s="308" t="str">
        <f t="shared" si="86"/>
        <v/>
      </c>
      <c r="BQ48" s="308" t="str">
        <f t="shared" si="86"/>
        <v/>
      </c>
      <c r="BR48" s="308" t="str">
        <f t="shared" si="86"/>
        <v/>
      </c>
      <c r="BS48" s="308" t="str">
        <f t="shared" si="86"/>
        <v/>
      </c>
      <c r="BT48" s="308" t="str">
        <f t="shared" si="86"/>
        <v/>
      </c>
      <c r="BU48" s="308" t="str">
        <f t="shared" si="86"/>
        <v/>
      </c>
      <c r="BV48" s="308" t="str">
        <f t="shared" si="86"/>
        <v/>
      </c>
      <c r="BW48" s="308" t="str">
        <f t="shared" si="86"/>
        <v/>
      </c>
      <c r="BX48" s="308" t="str">
        <f t="shared" si="86"/>
        <v/>
      </c>
      <c r="BY48" s="308" t="str">
        <f t="shared" si="86"/>
        <v/>
      </c>
      <c r="BZ48" s="308" t="str">
        <f t="shared" si="86"/>
        <v/>
      </c>
      <c r="CA48" s="308" t="str">
        <f t="shared" si="86"/>
        <v/>
      </c>
      <c r="CB48" s="308" t="str">
        <f t="shared" si="86"/>
        <v/>
      </c>
      <c r="CC48" s="308" t="str">
        <f t="shared" si="86"/>
        <v/>
      </c>
      <c r="CD48" s="308" t="str">
        <f t="shared" si="86"/>
        <v/>
      </c>
      <c r="CE48" s="308" t="str">
        <f t="shared" si="87"/>
        <v/>
      </c>
      <c r="CF48" s="308" t="str">
        <f t="shared" si="87"/>
        <v/>
      </c>
      <c r="CG48" s="308" t="str">
        <f t="shared" si="87"/>
        <v/>
      </c>
      <c r="CH48" s="308" t="str">
        <f t="shared" si="87"/>
        <v/>
      </c>
      <c r="CI48" s="308" t="str">
        <f t="shared" si="87"/>
        <v/>
      </c>
      <c r="CJ48" s="308" t="str">
        <f t="shared" si="87"/>
        <v/>
      </c>
    </row>
    <row r="49" spans="1:88" x14ac:dyDescent="0.2">
      <c r="A49" s="369"/>
      <c r="B49" s="369">
        <f t="shared" si="41"/>
        <v>2.2403582300000076</v>
      </c>
      <c r="C49" s="369">
        <f t="shared" si="1"/>
        <v>1.7119718550000058E-2</v>
      </c>
      <c r="D49" s="369">
        <f t="shared" si="42"/>
        <v>6.6576683250000226E-2</v>
      </c>
      <c r="E49" s="369">
        <f t="shared" si="43"/>
        <v>6.3406365000000207E-3</v>
      </c>
      <c r="F49" s="369">
        <f t="shared" si="44"/>
        <v>2.2403582300000076</v>
      </c>
      <c r="G49" s="369">
        <f t="shared" si="2"/>
        <v>0.11650919568750037</v>
      </c>
      <c r="H49" s="369">
        <f t="shared" si="45"/>
        <v>2.0607068625000072E-2</v>
      </c>
      <c r="I49" s="369">
        <f t="shared" si="46"/>
        <v>3.9628978125000134E-3</v>
      </c>
      <c r="J49" s="369"/>
      <c r="K49" s="308">
        <f t="shared" si="47"/>
        <v>53</v>
      </c>
      <c r="L49" s="309">
        <f t="shared" si="48"/>
        <v>422709100.00000143</v>
      </c>
      <c r="M49" s="310">
        <f t="shared" si="89"/>
        <v>4.2270910000000141E-2</v>
      </c>
      <c r="N49" s="308">
        <f t="shared" si="51"/>
        <v>46200</v>
      </c>
      <c r="O49" s="308">
        <f t="shared" si="52"/>
        <v>-59690400</v>
      </c>
      <c r="P49" s="308">
        <f t="shared" si="53"/>
        <v>1262196000</v>
      </c>
      <c r="Q49" s="308">
        <f t="shared" si="54"/>
        <v>-4458918099.999999</v>
      </c>
      <c r="R49" s="308">
        <f t="shared" si="55"/>
        <v>3679075400.0000005</v>
      </c>
      <c r="S49" s="308" t="str">
        <f t="shared" si="56"/>
        <v/>
      </c>
      <c r="T49" s="308" t="str">
        <f t="shared" si="57"/>
        <v/>
      </c>
      <c r="U49" s="308" t="str">
        <f t="shared" si="58"/>
        <v/>
      </c>
      <c r="V49" s="308" t="str">
        <f t="shared" si="59"/>
        <v/>
      </c>
      <c r="W49" s="308" t="str">
        <f t="shared" si="60"/>
        <v/>
      </c>
      <c r="X49" s="308" t="str">
        <f t="shared" si="61"/>
        <v/>
      </c>
      <c r="Y49" s="308" t="str">
        <f t="shared" si="62"/>
        <v/>
      </c>
      <c r="Z49" s="308" t="str">
        <f t="shared" si="63"/>
        <v/>
      </c>
      <c r="AA49" s="308" t="str">
        <f t="shared" si="64"/>
        <v/>
      </c>
      <c r="AB49" s="308" t="str">
        <f t="shared" si="65"/>
        <v/>
      </c>
      <c r="AC49" s="308" t="str">
        <f t="shared" si="66"/>
        <v/>
      </c>
      <c r="AD49" s="308" t="str">
        <f t="shared" si="67"/>
        <v/>
      </c>
      <c r="AE49" s="308" t="str">
        <f t="shared" si="68"/>
        <v/>
      </c>
      <c r="AF49" s="308" t="str">
        <f t="shared" si="69"/>
        <v/>
      </c>
      <c r="AG49" s="308" t="str">
        <f t="shared" si="70"/>
        <v/>
      </c>
      <c r="AH49" s="308" t="str">
        <f t="shared" si="71"/>
        <v/>
      </c>
      <c r="AI49" s="308" t="str">
        <f t="shared" si="72"/>
        <v/>
      </c>
      <c r="AJ49" s="308" t="str">
        <f t="shared" si="73"/>
        <v/>
      </c>
      <c r="AK49" s="308" t="str">
        <f t="shared" si="74"/>
        <v/>
      </c>
      <c r="AL49" s="308" t="str">
        <f t="shared" si="75"/>
        <v/>
      </c>
      <c r="AM49" s="308" t="str">
        <f t="shared" si="76"/>
        <v/>
      </c>
      <c r="AN49" s="308" t="str">
        <f t="shared" si="77"/>
        <v/>
      </c>
      <c r="AO49" s="308" t="str">
        <f t="shared" si="78"/>
        <v/>
      </c>
      <c r="AP49" s="308" t="str">
        <f t="shared" si="79"/>
        <v/>
      </c>
      <c r="AQ49" s="308" t="str">
        <f t="shared" si="80"/>
        <v/>
      </c>
      <c r="AR49" s="308" t="str">
        <f t="shared" si="81"/>
        <v/>
      </c>
      <c r="AS49" s="308" t="str">
        <f t="shared" si="82"/>
        <v/>
      </c>
      <c r="AT49" s="308" t="str">
        <f t="shared" si="36"/>
        <v/>
      </c>
      <c r="AU49" s="308" t="str">
        <f t="shared" si="36"/>
        <v/>
      </c>
      <c r="AV49" s="308" t="str">
        <f t="shared" si="36"/>
        <v/>
      </c>
      <c r="AW49" s="308" t="str">
        <f t="shared" si="36"/>
        <v/>
      </c>
      <c r="AX49" s="308" t="str">
        <f t="shared" si="36"/>
        <v/>
      </c>
      <c r="AY49" s="308">
        <f t="shared" si="37"/>
        <v>4</v>
      </c>
      <c r="AZ49" s="308">
        <f t="shared" si="88"/>
        <v>3</v>
      </c>
      <c r="BA49" s="308">
        <f t="shared" si="88"/>
        <v>2</v>
      </c>
      <c r="BB49" s="308">
        <f t="shared" si="88"/>
        <v>1</v>
      </c>
      <c r="BC49" s="308">
        <f t="shared" si="88"/>
        <v>0</v>
      </c>
      <c r="BD49" s="308" t="str">
        <f t="shared" si="88"/>
        <v/>
      </c>
      <c r="BE49" s="308" t="str">
        <f t="shared" si="88"/>
        <v/>
      </c>
      <c r="BF49" s="308" t="str">
        <f t="shared" si="88"/>
        <v/>
      </c>
      <c r="BG49" s="308" t="str">
        <f t="shared" si="88"/>
        <v/>
      </c>
      <c r="BH49" s="308" t="str">
        <f t="shared" si="88"/>
        <v/>
      </c>
      <c r="BI49" s="308" t="str">
        <f t="shared" si="88"/>
        <v/>
      </c>
      <c r="BJ49" s="308" t="str">
        <f t="shared" si="88"/>
        <v/>
      </c>
      <c r="BK49" s="308" t="str">
        <f t="shared" si="88"/>
        <v/>
      </c>
      <c r="BL49" s="308" t="str">
        <f t="shared" si="88"/>
        <v/>
      </c>
      <c r="BM49" s="308" t="str">
        <f t="shared" si="88"/>
        <v/>
      </c>
      <c r="BN49" s="308" t="str">
        <f t="shared" si="88"/>
        <v/>
      </c>
      <c r="BO49" s="308" t="str">
        <f t="shared" si="88"/>
        <v/>
      </c>
      <c r="BP49" s="308" t="str">
        <f t="shared" si="86"/>
        <v/>
      </c>
      <c r="BQ49" s="308" t="str">
        <f t="shared" si="86"/>
        <v/>
      </c>
      <c r="BR49" s="308" t="str">
        <f t="shared" si="86"/>
        <v/>
      </c>
      <c r="BS49" s="308" t="str">
        <f t="shared" si="86"/>
        <v/>
      </c>
      <c r="BT49" s="308" t="str">
        <f t="shared" si="86"/>
        <v/>
      </c>
      <c r="BU49" s="308" t="str">
        <f t="shared" si="86"/>
        <v/>
      </c>
      <c r="BV49" s="308" t="str">
        <f t="shared" si="86"/>
        <v/>
      </c>
      <c r="BW49" s="308" t="str">
        <f t="shared" si="86"/>
        <v/>
      </c>
      <c r="BX49" s="308" t="str">
        <f t="shared" si="86"/>
        <v/>
      </c>
      <c r="BY49" s="308" t="str">
        <f t="shared" si="86"/>
        <v/>
      </c>
      <c r="BZ49" s="308" t="str">
        <f t="shared" si="86"/>
        <v/>
      </c>
      <c r="CA49" s="308" t="str">
        <f t="shared" si="86"/>
        <v/>
      </c>
      <c r="CB49" s="308" t="str">
        <f t="shared" si="86"/>
        <v/>
      </c>
      <c r="CC49" s="308" t="str">
        <f t="shared" si="86"/>
        <v/>
      </c>
      <c r="CD49" s="308" t="str">
        <f t="shared" si="86"/>
        <v/>
      </c>
      <c r="CE49" s="308" t="str">
        <f t="shared" si="87"/>
        <v/>
      </c>
      <c r="CF49" s="308" t="str">
        <f t="shared" si="87"/>
        <v/>
      </c>
      <c r="CG49" s="308" t="str">
        <f t="shared" si="87"/>
        <v/>
      </c>
      <c r="CH49" s="308" t="str">
        <f t="shared" si="87"/>
        <v/>
      </c>
      <c r="CI49" s="308" t="str">
        <f t="shared" si="87"/>
        <v/>
      </c>
      <c r="CJ49" s="308" t="str">
        <f t="shared" si="87"/>
        <v/>
      </c>
    </row>
    <row r="50" spans="1:88" x14ac:dyDescent="0.2">
      <c r="A50" s="369"/>
      <c r="B50" s="369">
        <f t="shared" si="41"/>
        <v>2.3220024299999795</v>
      </c>
      <c r="C50" s="369">
        <f t="shared" si="1"/>
        <v>1.7415018224999846E-2</v>
      </c>
      <c r="D50" s="369">
        <f t="shared" si="42"/>
        <v>6.7725070874999405E-2</v>
      </c>
      <c r="E50" s="369">
        <f t="shared" si="43"/>
        <v>6.4500067499999427E-3</v>
      </c>
      <c r="F50" s="369">
        <f t="shared" si="44"/>
        <v>2.3220024299999795</v>
      </c>
      <c r="G50" s="369">
        <f t="shared" si="2"/>
        <v>0.11851887403124893</v>
      </c>
      <c r="H50" s="369">
        <f t="shared" si="45"/>
        <v>2.0962521937499815E-2</v>
      </c>
      <c r="I50" s="369">
        <f t="shared" si="46"/>
        <v>4.0312542187499649E-3</v>
      </c>
      <c r="J50" s="369"/>
      <c r="K50" s="308">
        <f t="shared" si="47"/>
        <v>54</v>
      </c>
      <c r="L50" s="309">
        <f t="shared" si="48"/>
        <v>430000449.99999619</v>
      </c>
      <c r="M50" s="310">
        <f t="shared" si="89"/>
        <v>4.3000044999999619E-2</v>
      </c>
      <c r="N50" s="308">
        <f t="shared" si="51"/>
        <v>150150</v>
      </c>
      <c r="O50" s="308">
        <f t="shared" si="52"/>
        <v>-98062800</v>
      </c>
      <c r="P50" s="308">
        <f t="shared" si="53"/>
        <v>1735519500.0000007</v>
      </c>
      <c r="Q50" s="308">
        <f t="shared" si="54"/>
        <v>-5639219950.0000019</v>
      </c>
      <c r="R50" s="308">
        <f t="shared" si="55"/>
        <v>4431613549.9999971</v>
      </c>
      <c r="S50" s="308" t="str">
        <f t="shared" si="56"/>
        <v/>
      </c>
      <c r="T50" s="308" t="str">
        <f t="shared" si="57"/>
        <v/>
      </c>
      <c r="U50" s="308" t="str">
        <f t="shared" si="58"/>
        <v/>
      </c>
      <c r="V50" s="308" t="str">
        <f t="shared" si="59"/>
        <v/>
      </c>
      <c r="W50" s="308" t="str">
        <f t="shared" si="60"/>
        <v/>
      </c>
      <c r="X50" s="308" t="str">
        <f t="shared" si="61"/>
        <v/>
      </c>
      <c r="Y50" s="308" t="str">
        <f t="shared" si="62"/>
        <v/>
      </c>
      <c r="Z50" s="308" t="str">
        <f t="shared" si="63"/>
        <v/>
      </c>
      <c r="AA50" s="308" t="str">
        <f t="shared" si="64"/>
        <v/>
      </c>
      <c r="AB50" s="308" t="str">
        <f t="shared" si="65"/>
        <v/>
      </c>
      <c r="AC50" s="308" t="str">
        <f t="shared" si="66"/>
        <v/>
      </c>
      <c r="AD50" s="308" t="str">
        <f t="shared" si="67"/>
        <v/>
      </c>
      <c r="AE50" s="308" t="str">
        <f t="shared" si="68"/>
        <v/>
      </c>
      <c r="AF50" s="308" t="str">
        <f t="shared" si="69"/>
        <v/>
      </c>
      <c r="AG50" s="308" t="str">
        <f t="shared" si="70"/>
        <v/>
      </c>
      <c r="AH50" s="308" t="str">
        <f t="shared" si="71"/>
        <v/>
      </c>
      <c r="AI50" s="308" t="str">
        <f t="shared" si="72"/>
        <v/>
      </c>
      <c r="AJ50" s="308" t="str">
        <f t="shared" si="73"/>
        <v/>
      </c>
      <c r="AK50" s="308" t="str">
        <f t="shared" si="74"/>
        <v/>
      </c>
      <c r="AL50" s="308" t="str">
        <f t="shared" si="75"/>
        <v/>
      </c>
      <c r="AM50" s="308" t="str">
        <f t="shared" si="76"/>
        <v/>
      </c>
      <c r="AN50" s="308" t="str">
        <f t="shared" si="77"/>
        <v/>
      </c>
      <c r="AO50" s="308" t="str">
        <f t="shared" si="78"/>
        <v/>
      </c>
      <c r="AP50" s="308" t="str">
        <f t="shared" si="79"/>
        <v/>
      </c>
      <c r="AQ50" s="308" t="str">
        <f t="shared" si="80"/>
        <v/>
      </c>
      <c r="AR50" s="308" t="str">
        <f t="shared" si="81"/>
        <v/>
      </c>
      <c r="AS50" s="308" t="str">
        <f t="shared" si="82"/>
        <v/>
      </c>
      <c r="AT50" s="308" t="str">
        <f t="shared" si="36"/>
        <v/>
      </c>
      <c r="AU50" s="308" t="str">
        <f t="shared" si="36"/>
        <v/>
      </c>
      <c r="AV50" s="308" t="str">
        <f t="shared" si="36"/>
        <v/>
      </c>
      <c r="AW50" s="308" t="str">
        <f t="shared" si="36"/>
        <v/>
      </c>
      <c r="AX50" s="308" t="str">
        <f t="shared" si="36"/>
        <v/>
      </c>
      <c r="AY50" s="308">
        <f t="shared" si="37"/>
        <v>4</v>
      </c>
      <c r="AZ50" s="308">
        <f t="shared" si="88"/>
        <v>3</v>
      </c>
      <c r="BA50" s="308">
        <f t="shared" si="88"/>
        <v>2</v>
      </c>
      <c r="BB50" s="308">
        <f t="shared" si="88"/>
        <v>1</v>
      </c>
      <c r="BC50" s="308">
        <f t="shared" si="88"/>
        <v>0</v>
      </c>
      <c r="BD50" s="308" t="str">
        <f t="shared" si="88"/>
        <v/>
      </c>
      <c r="BE50" s="308" t="str">
        <f t="shared" si="88"/>
        <v/>
      </c>
      <c r="BF50" s="308" t="str">
        <f t="shared" si="88"/>
        <v/>
      </c>
      <c r="BG50" s="308" t="str">
        <f t="shared" si="88"/>
        <v/>
      </c>
      <c r="BH50" s="308" t="str">
        <f t="shared" si="88"/>
        <v/>
      </c>
      <c r="BI50" s="308" t="str">
        <f t="shared" si="88"/>
        <v/>
      </c>
      <c r="BJ50" s="308" t="str">
        <f t="shared" si="88"/>
        <v/>
      </c>
      <c r="BK50" s="308" t="str">
        <f t="shared" si="88"/>
        <v/>
      </c>
      <c r="BL50" s="308" t="str">
        <f t="shared" si="88"/>
        <v/>
      </c>
      <c r="BM50" s="308" t="str">
        <f t="shared" si="88"/>
        <v/>
      </c>
      <c r="BN50" s="308" t="str">
        <f t="shared" si="88"/>
        <v/>
      </c>
      <c r="BO50" s="308" t="str">
        <f t="shared" si="88"/>
        <v/>
      </c>
      <c r="BP50" s="308" t="str">
        <f t="shared" si="86"/>
        <v/>
      </c>
      <c r="BQ50" s="308" t="str">
        <f t="shared" si="86"/>
        <v/>
      </c>
      <c r="BR50" s="308" t="str">
        <f t="shared" si="86"/>
        <v/>
      </c>
      <c r="BS50" s="308" t="str">
        <f t="shared" si="86"/>
        <v/>
      </c>
      <c r="BT50" s="308" t="str">
        <f t="shared" si="86"/>
        <v/>
      </c>
      <c r="BU50" s="308" t="str">
        <f t="shared" si="86"/>
        <v/>
      </c>
      <c r="BV50" s="308" t="str">
        <f t="shared" si="86"/>
        <v/>
      </c>
      <c r="BW50" s="308" t="str">
        <f t="shared" si="86"/>
        <v/>
      </c>
      <c r="BX50" s="308" t="str">
        <f t="shared" si="86"/>
        <v/>
      </c>
      <c r="BY50" s="308" t="str">
        <f t="shared" si="86"/>
        <v/>
      </c>
      <c r="BZ50" s="308" t="str">
        <f t="shared" si="86"/>
        <v/>
      </c>
      <c r="CA50" s="308" t="str">
        <f t="shared" si="86"/>
        <v/>
      </c>
      <c r="CB50" s="308" t="str">
        <f t="shared" si="86"/>
        <v/>
      </c>
      <c r="CC50" s="308" t="str">
        <f t="shared" si="86"/>
        <v/>
      </c>
      <c r="CD50" s="308" t="str">
        <f t="shared" si="86"/>
        <v/>
      </c>
      <c r="CE50" s="308" t="str">
        <f t="shared" si="87"/>
        <v/>
      </c>
      <c r="CF50" s="308" t="str">
        <f t="shared" si="87"/>
        <v/>
      </c>
      <c r="CG50" s="308" t="str">
        <f t="shared" si="87"/>
        <v/>
      </c>
      <c r="CH50" s="308" t="str">
        <f t="shared" si="87"/>
        <v/>
      </c>
      <c r="CI50" s="308" t="str">
        <f t="shared" si="87"/>
        <v/>
      </c>
      <c r="CJ50" s="308" t="str">
        <f t="shared" si="87"/>
        <v/>
      </c>
    </row>
    <row r="51" spans="1:88" x14ac:dyDescent="0.2">
      <c r="A51" s="369"/>
      <c r="B51" s="369">
        <f t="shared" si="41"/>
        <v>2.3785170199999688</v>
      </c>
      <c r="C51" s="369">
        <f t="shared" si="1"/>
        <v>1.7514534419999769E-2</v>
      </c>
      <c r="D51" s="369">
        <f t="shared" si="42"/>
        <v>6.8112078299999101E-2</v>
      </c>
      <c r="E51" s="369">
        <f t="shared" si="43"/>
        <v>6.4868645999999145E-3</v>
      </c>
      <c r="F51" s="369">
        <f t="shared" si="44"/>
        <v>2.3785170199999688</v>
      </c>
      <c r="G51" s="369">
        <f t="shared" si="2"/>
        <v>0.11919613702499841</v>
      </c>
      <c r="H51" s="369">
        <f t="shared" si="45"/>
        <v>2.1082309949999725E-2</v>
      </c>
      <c r="I51" s="369">
        <f t="shared" si="46"/>
        <v>4.0542903749999472E-3</v>
      </c>
      <c r="J51" s="369"/>
      <c r="K51" s="308">
        <f t="shared" si="47"/>
        <v>55</v>
      </c>
      <c r="L51" s="309">
        <f t="shared" si="48"/>
        <v>432457639.99999428</v>
      </c>
      <c r="M51" s="310">
        <f t="shared" si="89"/>
        <v>4.324576399999943E-2</v>
      </c>
      <c r="N51" s="308">
        <f t="shared" si="51"/>
        <v>420420</v>
      </c>
      <c r="O51" s="308">
        <f t="shared" si="52"/>
        <v>-156900480</v>
      </c>
      <c r="P51" s="308">
        <f t="shared" si="53"/>
        <v>2360306520</v>
      </c>
      <c r="Q51" s="308">
        <f t="shared" si="54"/>
        <v>-7089305080.0000029</v>
      </c>
      <c r="R51" s="308">
        <f t="shared" si="55"/>
        <v>5317936259.9999971</v>
      </c>
      <c r="S51" s="308" t="str">
        <f t="shared" si="56"/>
        <v/>
      </c>
      <c r="T51" s="308" t="str">
        <f t="shared" si="57"/>
        <v/>
      </c>
      <c r="U51" s="308" t="str">
        <f t="shared" si="58"/>
        <v/>
      </c>
      <c r="V51" s="308" t="str">
        <f t="shared" si="59"/>
        <v/>
      </c>
      <c r="W51" s="308" t="str">
        <f t="shared" si="60"/>
        <v/>
      </c>
      <c r="X51" s="308" t="str">
        <f t="shared" si="61"/>
        <v/>
      </c>
      <c r="Y51" s="308" t="str">
        <f t="shared" si="62"/>
        <v/>
      </c>
      <c r="Z51" s="308" t="str">
        <f t="shared" si="63"/>
        <v/>
      </c>
      <c r="AA51" s="308" t="str">
        <f t="shared" si="64"/>
        <v/>
      </c>
      <c r="AB51" s="308" t="str">
        <f t="shared" si="65"/>
        <v/>
      </c>
      <c r="AC51" s="308" t="str">
        <f t="shared" si="66"/>
        <v/>
      </c>
      <c r="AD51" s="308" t="str">
        <f t="shared" si="67"/>
        <v/>
      </c>
      <c r="AE51" s="308" t="str">
        <f t="shared" si="68"/>
        <v/>
      </c>
      <c r="AF51" s="308" t="str">
        <f t="shared" si="69"/>
        <v/>
      </c>
      <c r="AG51" s="308" t="str">
        <f t="shared" si="70"/>
        <v/>
      </c>
      <c r="AH51" s="308" t="str">
        <f t="shared" si="71"/>
        <v/>
      </c>
      <c r="AI51" s="308" t="str">
        <f t="shared" si="72"/>
        <v/>
      </c>
      <c r="AJ51" s="308" t="str">
        <f t="shared" si="73"/>
        <v/>
      </c>
      <c r="AK51" s="308" t="str">
        <f t="shared" si="74"/>
        <v/>
      </c>
      <c r="AL51" s="308" t="str">
        <f t="shared" si="75"/>
        <v/>
      </c>
      <c r="AM51" s="308" t="str">
        <f t="shared" si="76"/>
        <v/>
      </c>
      <c r="AN51" s="308" t="str">
        <f t="shared" si="77"/>
        <v/>
      </c>
      <c r="AO51" s="308" t="str">
        <f t="shared" si="78"/>
        <v/>
      </c>
      <c r="AP51" s="308" t="str">
        <f t="shared" si="79"/>
        <v/>
      </c>
      <c r="AQ51" s="308" t="str">
        <f t="shared" si="80"/>
        <v/>
      </c>
      <c r="AR51" s="308" t="str">
        <f t="shared" si="81"/>
        <v/>
      </c>
      <c r="AS51" s="308" t="str">
        <f t="shared" si="82"/>
        <v/>
      </c>
      <c r="AT51" s="308" t="str">
        <f t="shared" si="36"/>
        <v/>
      </c>
      <c r="AU51" s="308" t="str">
        <f t="shared" si="36"/>
        <v/>
      </c>
      <c r="AV51" s="308" t="str">
        <f t="shared" si="36"/>
        <v/>
      </c>
      <c r="AW51" s="308" t="str">
        <f t="shared" si="36"/>
        <v/>
      </c>
      <c r="AX51" s="308" t="str">
        <f t="shared" si="36"/>
        <v/>
      </c>
      <c r="AY51" s="308">
        <f t="shared" si="37"/>
        <v>4</v>
      </c>
      <c r="AZ51" s="308">
        <f t="shared" si="88"/>
        <v>3</v>
      </c>
      <c r="BA51" s="308">
        <f t="shared" si="88"/>
        <v>2</v>
      </c>
      <c r="BB51" s="308">
        <f t="shared" si="88"/>
        <v>1</v>
      </c>
      <c r="BC51" s="308">
        <f t="shared" si="88"/>
        <v>0</v>
      </c>
      <c r="BD51" s="308" t="str">
        <f t="shared" si="88"/>
        <v/>
      </c>
      <c r="BE51" s="308" t="str">
        <f t="shared" si="88"/>
        <v/>
      </c>
      <c r="BF51" s="308" t="str">
        <f t="shared" si="88"/>
        <v/>
      </c>
      <c r="BG51" s="308" t="str">
        <f t="shared" si="88"/>
        <v/>
      </c>
      <c r="BH51" s="308" t="str">
        <f t="shared" si="88"/>
        <v/>
      </c>
      <c r="BI51" s="308" t="str">
        <f t="shared" si="88"/>
        <v/>
      </c>
      <c r="BJ51" s="308" t="str">
        <f t="shared" si="88"/>
        <v/>
      </c>
      <c r="BK51" s="308" t="str">
        <f t="shared" si="88"/>
        <v/>
      </c>
      <c r="BL51" s="308" t="str">
        <f t="shared" si="88"/>
        <v/>
      </c>
      <c r="BM51" s="308" t="str">
        <f t="shared" si="88"/>
        <v/>
      </c>
      <c r="BN51" s="308" t="str">
        <f t="shared" si="88"/>
        <v/>
      </c>
      <c r="BO51" s="308" t="str">
        <f t="shared" si="88"/>
        <v/>
      </c>
      <c r="BP51" s="308" t="str">
        <f t="shared" si="86"/>
        <v/>
      </c>
      <c r="BQ51" s="308" t="str">
        <f t="shared" si="86"/>
        <v/>
      </c>
      <c r="BR51" s="308" t="str">
        <f t="shared" si="86"/>
        <v/>
      </c>
      <c r="BS51" s="308" t="str">
        <f t="shared" si="86"/>
        <v/>
      </c>
      <c r="BT51" s="308" t="str">
        <f t="shared" si="86"/>
        <v/>
      </c>
      <c r="BU51" s="308" t="str">
        <f t="shared" si="86"/>
        <v/>
      </c>
      <c r="BV51" s="308" t="str">
        <f t="shared" si="86"/>
        <v/>
      </c>
      <c r="BW51" s="308" t="str">
        <f t="shared" si="86"/>
        <v/>
      </c>
      <c r="BX51" s="308" t="str">
        <f t="shared" si="86"/>
        <v/>
      </c>
      <c r="BY51" s="308" t="str">
        <f t="shared" si="86"/>
        <v/>
      </c>
      <c r="BZ51" s="308" t="str">
        <f t="shared" si="86"/>
        <v/>
      </c>
      <c r="CA51" s="308" t="str">
        <f t="shared" si="86"/>
        <v/>
      </c>
      <c r="CB51" s="308" t="str">
        <f t="shared" si="86"/>
        <v/>
      </c>
      <c r="CC51" s="308" t="str">
        <f t="shared" si="86"/>
        <v/>
      </c>
      <c r="CD51" s="308" t="str">
        <f t="shared" si="86"/>
        <v/>
      </c>
      <c r="CE51" s="308" t="str">
        <f t="shared" si="87"/>
        <v/>
      </c>
      <c r="CF51" s="308" t="str">
        <f t="shared" si="87"/>
        <v/>
      </c>
      <c r="CG51" s="308" t="str">
        <f t="shared" si="87"/>
        <v/>
      </c>
      <c r="CH51" s="308" t="str">
        <f t="shared" si="87"/>
        <v/>
      </c>
      <c r="CI51" s="308" t="str">
        <f t="shared" si="87"/>
        <v/>
      </c>
      <c r="CJ51" s="308" t="str">
        <f t="shared" si="87"/>
        <v/>
      </c>
    </row>
    <row r="52" spans="1:88" x14ac:dyDescent="0.2">
      <c r="A52" s="369"/>
      <c r="B52" s="369">
        <f t="shared" si="41"/>
        <v>2.4080025199999731</v>
      </c>
      <c r="C52" s="369">
        <f t="shared" si="1"/>
        <v>1.7415018224999808E-2</v>
      </c>
      <c r="D52" s="369">
        <f t="shared" si="42"/>
        <v>6.7725070874999238E-2</v>
      </c>
      <c r="E52" s="369">
        <f t="shared" si="43"/>
        <v>6.4500067499999279E-3</v>
      </c>
      <c r="F52" s="369">
        <f t="shared" si="44"/>
        <v>2.4080025199999731</v>
      </c>
      <c r="G52" s="369">
        <f t="shared" si="2"/>
        <v>0.11851887403124867</v>
      </c>
      <c r="H52" s="369">
        <f t="shared" si="45"/>
        <v>2.096252193749977E-2</v>
      </c>
      <c r="I52" s="369">
        <f t="shared" si="46"/>
        <v>4.0312542187499554E-3</v>
      </c>
      <c r="J52" s="369"/>
      <c r="K52" s="308">
        <f t="shared" si="47"/>
        <v>56</v>
      </c>
      <c r="L52" s="309">
        <f t="shared" si="48"/>
        <v>430000449.99999523</v>
      </c>
      <c r="M52" s="310">
        <f t="shared" si="89"/>
        <v>4.3000044999999522E-2</v>
      </c>
      <c r="N52" s="308">
        <f t="shared" si="51"/>
        <v>1051050</v>
      </c>
      <c r="O52" s="308">
        <f t="shared" si="52"/>
        <v>-245156999.99999997</v>
      </c>
      <c r="P52" s="308">
        <f t="shared" si="53"/>
        <v>3177335699.999999</v>
      </c>
      <c r="Q52" s="308">
        <f t="shared" si="54"/>
        <v>-8861631349.9999981</v>
      </c>
      <c r="R52" s="308">
        <f t="shared" si="55"/>
        <v>6358402049.9999943</v>
      </c>
      <c r="S52" s="308" t="str">
        <f t="shared" si="56"/>
        <v/>
      </c>
      <c r="T52" s="308" t="str">
        <f t="shared" si="57"/>
        <v/>
      </c>
      <c r="U52" s="308" t="str">
        <f t="shared" si="58"/>
        <v/>
      </c>
      <c r="V52" s="308" t="str">
        <f t="shared" si="59"/>
        <v/>
      </c>
      <c r="W52" s="308" t="str">
        <f t="shared" si="60"/>
        <v/>
      </c>
      <c r="X52" s="308" t="str">
        <f t="shared" si="61"/>
        <v/>
      </c>
      <c r="Y52" s="308" t="str">
        <f t="shared" si="62"/>
        <v/>
      </c>
      <c r="Z52" s="308" t="str">
        <f t="shared" si="63"/>
        <v/>
      </c>
      <c r="AA52" s="308" t="str">
        <f t="shared" si="64"/>
        <v/>
      </c>
      <c r="AB52" s="308" t="str">
        <f t="shared" si="65"/>
        <v/>
      </c>
      <c r="AC52" s="308" t="str">
        <f t="shared" si="66"/>
        <v/>
      </c>
      <c r="AD52" s="308" t="str">
        <f t="shared" si="67"/>
        <v/>
      </c>
      <c r="AE52" s="308" t="str">
        <f t="shared" si="68"/>
        <v/>
      </c>
      <c r="AF52" s="308" t="str">
        <f t="shared" si="69"/>
        <v/>
      </c>
      <c r="AG52" s="308" t="str">
        <f t="shared" si="70"/>
        <v/>
      </c>
      <c r="AH52" s="308" t="str">
        <f t="shared" si="71"/>
        <v/>
      </c>
      <c r="AI52" s="308" t="str">
        <f t="shared" si="72"/>
        <v/>
      </c>
      <c r="AJ52" s="308" t="str">
        <f t="shared" si="73"/>
        <v/>
      </c>
      <c r="AK52" s="308" t="str">
        <f t="shared" si="74"/>
        <v/>
      </c>
      <c r="AL52" s="308" t="str">
        <f t="shared" si="75"/>
        <v/>
      </c>
      <c r="AM52" s="308" t="str">
        <f t="shared" si="76"/>
        <v/>
      </c>
      <c r="AN52" s="308" t="str">
        <f t="shared" si="77"/>
        <v/>
      </c>
      <c r="AO52" s="308" t="str">
        <f t="shared" si="78"/>
        <v/>
      </c>
      <c r="AP52" s="308" t="str">
        <f t="shared" si="79"/>
        <v/>
      </c>
      <c r="AQ52" s="308" t="str">
        <f t="shared" si="80"/>
        <v/>
      </c>
      <c r="AR52" s="308" t="str">
        <f t="shared" si="81"/>
        <v/>
      </c>
      <c r="AS52" s="308" t="str">
        <f t="shared" si="82"/>
        <v/>
      </c>
      <c r="AT52" s="308" t="str">
        <f t="shared" si="36"/>
        <v/>
      </c>
      <c r="AU52" s="308" t="str">
        <f t="shared" si="36"/>
        <v/>
      </c>
      <c r="AV52" s="308" t="str">
        <f t="shared" si="36"/>
        <v/>
      </c>
      <c r="AW52" s="308" t="str">
        <f t="shared" si="36"/>
        <v/>
      </c>
      <c r="AX52" s="308" t="str">
        <f t="shared" si="36"/>
        <v/>
      </c>
      <c r="AY52" s="308">
        <f t="shared" si="37"/>
        <v>4</v>
      </c>
      <c r="AZ52" s="308">
        <f t="shared" si="88"/>
        <v>3</v>
      </c>
      <c r="BA52" s="308">
        <f t="shared" si="88"/>
        <v>2</v>
      </c>
      <c r="BB52" s="308">
        <f t="shared" si="88"/>
        <v>1</v>
      </c>
      <c r="BC52" s="308">
        <f t="shared" si="88"/>
        <v>0</v>
      </c>
      <c r="BD52" s="308" t="str">
        <f t="shared" si="88"/>
        <v/>
      </c>
      <c r="BE52" s="308" t="str">
        <f t="shared" si="88"/>
        <v/>
      </c>
      <c r="BF52" s="308" t="str">
        <f t="shared" si="88"/>
        <v/>
      </c>
      <c r="BG52" s="308" t="str">
        <f t="shared" si="88"/>
        <v/>
      </c>
      <c r="BH52" s="308" t="str">
        <f t="shared" si="88"/>
        <v/>
      </c>
      <c r="BI52" s="308" t="str">
        <f t="shared" si="88"/>
        <v/>
      </c>
      <c r="BJ52" s="308" t="str">
        <f t="shared" si="88"/>
        <v/>
      </c>
      <c r="BK52" s="308" t="str">
        <f t="shared" si="88"/>
        <v/>
      </c>
      <c r="BL52" s="308" t="str">
        <f t="shared" si="88"/>
        <v/>
      </c>
      <c r="BM52" s="308" t="str">
        <f t="shared" si="88"/>
        <v/>
      </c>
      <c r="BN52" s="308" t="str">
        <f t="shared" si="88"/>
        <v/>
      </c>
      <c r="BO52" s="308" t="str">
        <f t="shared" si="88"/>
        <v/>
      </c>
      <c r="BP52" s="308" t="str">
        <f t="shared" si="86"/>
        <v/>
      </c>
      <c r="BQ52" s="308" t="str">
        <f t="shared" si="86"/>
        <v/>
      </c>
      <c r="BR52" s="308" t="str">
        <f t="shared" si="86"/>
        <v/>
      </c>
      <c r="BS52" s="308" t="str">
        <f t="shared" si="86"/>
        <v/>
      </c>
      <c r="BT52" s="308" t="str">
        <f t="shared" si="86"/>
        <v/>
      </c>
      <c r="BU52" s="308" t="str">
        <f t="shared" si="86"/>
        <v/>
      </c>
      <c r="BV52" s="308" t="str">
        <f t="shared" si="86"/>
        <v/>
      </c>
      <c r="BW52" s="308" t="str">
        <f t="shared" si="86"/>
        <v/>
      </c>
      <c r="BX52" s="308" t="str">
        <f t="shared" si="86"/>
        <v/>
      </c>
      <c r="BY52" s="308" t="str">
        <f t="shared" si="86"/>
        <v/>
      </c>
      <c r="BZ52" s="308" t="str">
        <f t="shared" si="86"/>
        <v/>
      </c>
      <c r="CA52" s="308" t="str">
        <f t="shared" si="86"/>
        <v/>
      </c>
      <c r="CB52" s="308" t="str">
        <f t="shared" si="86"/>
        <v/>
      </c>
      <c r="CC52" s="308" t="str">
        <f t="shared" si="86"/>
        <v/>
      </c>
      <c r="CD52" s="308" t="str">
        <f t="shared" si="86"/>
        <v/>
      </c>
      <c r="CE52" s="308" t="str">
        <f t="shared" si="87"/>
        <v/>
      </c>
      <c r="CF52" s="308" t="str">
        <f t="shared" si="87"/>
        <v/>
      </c>
      <c r="CG52" s="308" t="str">
        <f t="shared" si="87"/>
        <v/>
      </c>
      <c r="CH52" s="308" t="str">
        <f t="shared" si="87"/>
        <v/>
      </c>
      <c r="CI52" s="308" t="str">
        <f t="shared" si="87"/>
        <v/>
      </c>
      <c r="CJ52" s="308" t="str">
        <f t="shared" si="87"/>
        <v/>
      </c>
    </row>
    <row r="53" spans="1:88" x14ac:dyDescent="0.2">
      <c r="A53" s="369"/>
      <c r="B53" s="369">
        <f t="shared" si="41"/>
        <v>2.4094418699999727</v>
      </c>
      <c r="C53" s="369">
        <f t="shared" si="1"/>
        <v>1.7119718549999809E-2</v>
      </c>
      <c r="D53" s="369">
        <f t="shared" si="42"/>
        <v>6.6576683249999241E-2</v>
      </c>
      <c r="E53" s="369">
        <f t="shared" si="43"/>
        <v>6.3406364999999279E-3</v>
      </c>
      <c r="F53" s="369">
        <f t="shared" si="44"/>
        <v>2.4094418699999727</v>
      </c>
      <c r="G53" s="369">
        <f t="shared" si="2"/>
        <v>0.11650919568749867</v>
      </c>
      <c r="H53" s="369">
        <f t="shared" si="45"/>
        <v>2.060706862499977E-2</v>
      </c>
      <c r="I53" s="369">
        <f t="shared" si="46"/>
        <v>3.9628978124999562E-3</v>
      </c>
      <c r="J53" s="369"/>
      <c r="K53" s="308">
        <f t="shared" si="47"/>
        <v>57</v>
      </c>
      <c r="L53" s="309">
        <f t="shared" si="48"/>
        <v>422709099.99999523</v>
      </c>
      <c r="M53" s="310">
        <f t="shared" si="89"/>
        <v>4.2270909999999523E-2</v>
      </c>
      <c r="N53" s="308">
        <f t="shared" ref="N53:N84" si="90">IF(AY53="","",-1^AY53*FACT($K$3)/(FACT(AY53)*FACT($K$3-AY53))*FACT($K53-$L$3*AY53-1)/(FACT($K53-$L$3*AY53-$K$3)*FACT($K$3-1)))</f>
        <v>2402400</v>
      </c>
      <c r="O53" s="308">
        <f t="shared" ref="O53:O84" si="91">IF(AZ53="","",-1^AZ53*FACT($K$3)/(FACT(AZ53)*FACT($K$3-AZ53))*FACT($K53-$L$3*AZ53-1)/(FACT($K53-$L$3*AZ53-$K$3)*FACT($K$3-1)))</f>
        <v>-374946000.00000006</v>
      </c>
      <c r="P53" s="308">
        <f t="shared" ref="P53:P84" si="92">IF(BA53="","",-1^BA53*FACT($K$3)/(FACT(BA53)*FACT($K$3-BA53))*FACT($K53-$L$3*BA53-1)/(FACT($K53-$L$3*BA53-$K$3)*FACT($K$3-1)))</f>
        <v>4236447600.000001</v>
      </c>
      <c r="Q53" s="308">
        <f t="shared" ref="Q53:Q84" si="93">IF(BB53="","",-1^BB53*FACT($K$3)/(FACT(BB53)*FACT($K$3-BB53))*FACT($K53-$L$3*BB53-1)/(FACT($K53-$L$3*BB53-$K$3)*FACT($K$3-1)))</f>
        <v>-11017163300</v>
      </c>
      <c r="R53" s="308">
        <f t="shared" ref="R53:R84" si="94">IF(BC53="","",-1^BC53*FACT($K$3)/(FACT(BC53)*FACT($K$3-BC53))*FACT($K53-$L$3*BC53-1)/(FACT($K53-$L$3*BC53-$K$3)*FACT($K$3-1)))</f>
        <v>7575968399.9999943</v>
      </c>
      <c r="S53" s="308" t="str">
        <f t="shared" ref="S53:S84" si="95">IF(BD53="","",-1^BD53*FACT($K$3)/(FACT(BD53)*FACT($K$3-BD53))*FACT($K53-$L$3*BD53-1)/(FACT($K53-$L$3*BD53-$K$3)*FACT($K$3-1)))</f>
        <v/>
      </c>
      <c r="T53" s="308" t="str">
        <f t="shared" ref="T53:T84" si="96">IF(BE53="","",-1^BE53*FACT($K$3)/(FACT(BE53)*FACT($K$3-BE53))*FACT($K53-$L$3*BE53-1)/(FACT($K53-$L$3*BE53-$K$3)*FACT($K$3-1)))</f>
        <v/>
      </c>
      <c r="U53" s="308" t="str">
        <f t="shared" ref="U53:U84" si="97">IF(BF53="","",-1^BF53*FACT($K$3)/(FACT(BF53)*FACT($K$3-BF53))*FACT($K53-$L$3*BF53-1)/(FACT($K53-$L$3*BF53-$K$3)*FACT($K$3-1)))</f>
        <v/>
      </c>
      <c r="V53" s="308" t="str">
        <f t="shared" ref="V53:V84" si="98">IF(BG53="","",-1^BG53*FACT($K$3)/(FACT(BG53)*FACT($K$3-BG53))*FACT($K53-$L$3*BG53-1)/(FACT($K53-$L$3*BG53-$K$3)*FACT($K$3-1)))</f>
        <v/>
      </c>
      <c r="W53" s="308" t="str">
        <f t="shared" ref="W53:W84" si="99">IF(BH53="","",-1^BH53*FACT($K$3)/(FACT(BH53)*FACT($K$3-BH53))*FACT($K53-$L$3*BH53-1)/(FACT($K53-$L$3*BH53-$K$3)*FACT($K$3-1)))</f>
        <v/>
      </c>
      <c r="X53" s="308" t="str">
        <f t="shared" ref="X53:X84" si="100">IF(BI53="","",-1^BI53*FACT($K$3)/(FACT(BI53)*FACT($K$3-BI53))*FACT($K53-$L$3*BI53-1)/(FACT($K53-$L$3*BI53-$K$3)*FACT($K$3-1)))</f>
        <v/>
      </c>
      <c r="Y53" s="308" t="str">
        <f t="shared" ref="Y53:Y84" si="101">IF(BJ53="","",-1^BJ53*FACT($K$3)/(FACT(BJ53)*FACT($K$3-BJ53))*FACT($K53-$L$3*BJ53-1)/(FACT($K53-$L$3*BJ53-$K$3)*FACT($K$3-1)))</f>
        <v/>
      </c>
      <c r="Z53" s="308" t="str">
        <f t="shared" ref="Z53:Z84" si="102">IF(BK53="","",-1^BK53*FACT($K$3)/(FACT(BK53)*FACT($K$3-BK53))*FACT($K53-$L$3*BK53-1)/(FACT($K53-$L$3*BK53-$K$3)*FACT($K$3-1)))</f>
        <v/>
      </c>
      <c r="AA53" s="308" t="str">
        <f t="shared" ref="AA53:AA84" si="103">IF(BL53="","",-1^BL53*FACT($K$3)/(FACT(BL53)*FACT($K$3-BL53))*FACT($K53-$L$3*BL53-1)/(FACT($K53-$L$3*BL53-$K$3)*FACT($K$3-1)))</f>
        <v/>
      </c>
      <c r="AB53" s="308" t="str">
        <f t="shared" ref="AB53:AB84" si="104">IF(BM53="","",-1^BM53*FACT($K$3)/(FACT(BM53)*FACT($K$3-BM53))*FACT($K53-$L$3*BM53-1)/(FACT($K53-$L$3*BM53-$K$3)*FACT($K$3-1)))</f>
        <v/>
      </c>
      <c r="AC53" s="308" t="str">
        <f t="shared" ref="AC53:AC84" si="105">IF(BN53="","",-1^BN53*FACT($K$3)/(FACT(BN53)*FACT($K$3-BN53))*FACT($K53-$L$3*BN53-1)/(FACT($K53-$L$3*BN53-$K$3)*FACT($K$3-1)))</f>
        <v/>
      </c>
      <c r="AD53" s="308" t="str">
        <f t="shared" ref="AD53:AD84" si="106">IF(BO53="","",-1^BO53*FACT($K$3)/(FACT(BO53)*FACT($K$3-BO53))*FACT($K53-$L$3*BO53-1)/(FACT($K53-$L$3*BO53-$K$3)*FACT($K$3-1)))</f>
        <v/>
      </c>
      <c r="AE53" s="308" t="str">
        <f t="shared" ref="AE53:AE84" si="107">IF(BP53="","",-1^BP53*FACT($K$3)/(FACT(BP53)*FACT($K$3-BP53))*FACT($K53-$L$3*BP53-1)/(FACT($K53-$L$3*BP53-$K$3)*FACT($K$3-1)))</f>
        <v/>
      </c>
      <c r="AF53" s="308" t="str">
        <f t="shared" ref="AF53:AF84" si="108">IF(BQ53="","",-1^BQ53*FACT($K$3)/(FACT(BQ53)*FACT($K$3-BQ53))*FACT($K53-$L$3*BQ53-1)/(FACT($K53-$L$3*BQ53-$K$3)*FACT($K$3-1)))</f>
        <v/>
      </c>
      <c r="AG53" s="308" t="str">
        <f t="shared" ref="AG53:AG84" si="109">IF(BR53="","",-1^BR53*FACT($K$3)/(FACT(BR53)*FACT($K$3-BR53))*FACT($K53-$L$3*BR53-1)/(FACT($K53-$L$3*BR53-$K$3)*FACT($K$3-1)))</f>
        <v/>
      </c>
      <c r="AH53" s="308" t="str">
        <f t="shared" ref="AH53:AH84" si="110">IF(BS53="","",-1^BS53*FACT($K$3)/(FACT(BS53)*FACT($K$3-BS53))*FACT($K53-$L$3*BS53-1)/(FACT($K53-$L$3*BS53-$K$3)*FACT($K$3-1)))</f>
        <v/>
      </c>
      <c r="AI53" s="308" t="str">
        <f t="shared" ref="AI53:AI84" si="111">IF(BT53="","",-1^BT53*FACT($K$3)/(FACT(BT53)*FACT($K$3-BT53))*FACT($K53-$L$3*BT53-1)/(FACT($K53-$L$3*BT53-$K$3)*FACT($K$3-1)))</f>
        <v/>
      </c>
      <c r="AJ53" s="308" t="str">
        <f t="shared" ref="AJ53:AJ84" si="112">IF(BU53="","",-1^BU53*FACT($K$3)/(FACT(BU53)*FACT($K$3-BU53))*FACT($K53-$L$3*BU53-1)/(FACT($K53-$L$3*BU53-$K$3)*FACT($K$3-1)))</f>
        <v/>
      </c>
      <c r="AK53" s="308" t="str">
        <f t="shared" ref="AK53:AK84" si="113">IF(BV53="","",-1^BV53*FACT($K$3)/(FACT(BV53)*FACT($K$3-BV53))*FACT($K53-$L$3*BV53-1)/(FACT($K53-$L$3*BV53-$K$3)*FACT($K$3-1)))</f>
        <v/>
      </c>
      <c r="AL53" s="308" t="str">
        <f t="shared" ref="AL53:AL84" si="114">IF(BW53="","",-1^BW53*FACT($K$3)/(FACT(BW53)*FACT($K$3-BW53))*FACT($K53-$L$3*BW53-1)/(FACT($K53-$L$3*BW53-$K$3)*FACT($K$3-1)))</f>
        <v/>
      </c>
      <c r="AM53" s="308" t="str">
        <f t="shared" ref="AM53:AM84" si="115">IF(BX53="","",-1^BX53*FACT($K$3)/(FACT(BX53)*FACT($K$3-BX53))*FACT($K53-$L$3*BX53-1)/(FACT($K53-$L$3*BX53-$K$3)*FACT($K$3-1)))</f>
        <v/>
      </c>
      <c r="AN53" s="308" t="str">
        <f t="shared" ref="AN53:AN84" si="116">IF(BY53="","",-1^BY53*FACT($K$3)/(FACT(BY53)*FACT($K$3-BY53))*FACT($K53-$L$3*BY53-1)/(FACT($K53-$L$3*BY53-$K$3)*FACT($K$3-1)))</f>
        <v/>
      </c>
      <c r="AO53" s="308" t="str">
        <f t="shared" ref="AO53:AO84" si="117">IF(BZ53="","",-1^BZ53*FACT($K$3)/(FACT(BZ53)*FACT($K$3-BZ53))*FACT($K53-$L$3*BZ53-1)/(FACT($K53-$L$3*BZ53-$K$3)*FACT($K$3-1)))</f>
        <v/>
      </c>
      <c r="AP53" s="308" t="str">
        <f t="shared" ref="AP53:AP84" si="118">IF(CA53="","",-1^CA53*FACT($K$3)/(FACT(CA53)*FACT($K$3-CA53))*FACT($K53-$L$3*CA53-1)/(FACT($K53-$L$3*CA53-$K$3)*FACT($K$3-1)))</f>
        <v/>
      </c>
      <c r="AQ53" s="308" t="str">
        <f t="shared" ref="AQ53:AQ84" si="119">IF(CB53="","",-1^CB53*FACT($K$3)/(FACT(CB53)*FACT($K$3-CB53))*FACT($K53-$L$3*CB53-1)/(FACT($K53-$L$3*CB53-$K$3)*FACT($K$3-1)))</f>
        <v/>
      </c>
      <c r="AR53" s="308" t="str">
        <f t="shared" ref="AR53:AR84" si="120">IF(CC53="","",-1^CC53*FACT($K$3)/(FACT(CC53)*FACT($K$3-CC53))*FACT($K53-$L$3*CC53-1)/(FACT($K53-$L$3*CC53-$K$3)*FACT($K$3-1)))</f>
        <v/>
      </c>
      <c r="AS53" s="308" t="str">
        <f t="shared" si="82"/>
        <v/>
      </c>
      <c r="AT53" s="308" t="str">
        <f t="shared" si="36"/>
        <v/>
      </c>
      <c r="AU53" s="308" t="str">
        <f t="shared" si="36"/>
        <v/>
      </c>
      <c r="AV53" s="308" t="str">
        <f t="shared" si="36"/>
        <v/>
      </c>
      <c r="AW53" s="308" t="str">
        <f t="shared" si="36"/>
        <v/>
      </c>
      <c r="AX53" s="308" t="str">
        <f t="shared" si="36"/>
        <v/>
      </c>
      <c r="AY53" s="308">
        <f t="shared" si="37"/>
        <v>4</v>
      </c>
      <c r="AZ53" s="308">
        <f t="shared" si="88"/>
        <v>3</v>
      </c>
      <c r="BA53" s="308">
        <f t="shared" si="88"/>
        <v>2</v>
      </c>
      <c r="BB53" s="308">
        <f t="shared" si="88"/>
        <v>1</v>
      </c>
      <c r="BC53" s="308">
        <f t="shared" si="88"/>
        <v>0</v>
      </c>
      <c r="BD53" s="308" t="str">
        <f t="shared" si="88"/>
        <v/>
      </c>
      <c r="BE53" s="308" t="str">
        <f t="shared" si="88"/>
        <v/>
      </c>
      <c r="BF53" s="308" t="str">
        <f t="shared" si="88"/>
        <v/>
      </c>
      <c r="BG53" s="308" t="str">
        <f t="shared" si="88"/>
        <v/>
      </c>
      <c r="BH53" s="308" t="str">
        <f t="shared" si="88"/>
        <v/>
      </c>
      <c r="BI53" s="308" t="str">
        <f t="shared" si="88"/>
        <v/>
      </c>
      <c r="BJ53" s="308" t="str">
        <f t="shared" si="88"/>
        <v/>
      </c>
      <c r="BK53" s="308" t="str">
        <f t="shared" si="88"/>
        <v/>
      </c>
      <c r="BL53" s="308" t="str">
        <f t="shared" si="88"/>
        <v/>
      </c>
      <c r="BM53" s="308" t="str">
        <f t="shared" si="88"/>
        <v/>
      </c>
      <c r="BN53" s="308" t="str">
        <f t="shared" si="88"/>
        <v/>
      </c>
      <c r="BO53" s="308" t="str">
        <f t="shared" si="88"/>
        <v/>
      </c>
      <c r="BP53" s="308" t="str">
        <f t="shared" si="86"/>
        <v/>
      </c>
      <c r="BQ53" s="308" t="str">
        <f t="shared" si="86"/>
        <v/>
      </c>
      <c r="BR53" s="308" t="str">
        <f t="shared" si="86"/>
        <v/>
      </c>
      <c r="BS53" s="308" t="str">
        <f t="shared" si="86"/>
        <v/>
      </c>
      <c r="BT53" s="308" t="str">
        <f t="shared" si="86"/>
        <v/>
      </c>
      <c r="BU53" s="308" t="str">
        <f t="shared" si="86"/>
        <v/>
      </c>
      <c r="BV53" s="308" t="str">
        <f t="shared" si="86"/>
        <v/>
      </c>
      <c r="BW53" s="308" t="str">
        <f t="shared" si="86"/>
        <v/>
      </c>
      <c r="BX53" s="308" t="str">
        <f t="shared" si="86"/>
        <v/>
      </c>
      <c r="BY53" s="308" t="str">
        <f t="shared" si="86"/>
        <v/>
      </c>
      <c r="BZ53" s="308" t="str">
        <f t="shared" si="86"/>
        <v/>
      </c>
      <c r="CA53" s="308" t="str">
        <f t="shared" si="86"/>
        <v/>
      </c>
      <c r="CB53" s="308" t="str">
        <f t="shared" si="86"/>
        <v/>
      </c>
      <c r="CC53" s="308" t="str">
        <f t="shared" si="86"/>
        <v/>
      </c>
      <c r="CD53" s="308" t="str">
        <f t="shared" si="86"/>
        <v/>
      </c>
      <c r="CE53" s="308" t="str">
        <f t="shared" si="87"/>
        <v/>
      </c>
      <c r="CF53" s="308" t="str">
        <f t="shared" si="87"/>
        <v/>
      </c>
      <c r="CG53" s="308" t="str">
        <f t="shared" si="87"/>
        <v/>
      </c>
      <c r="CH53" s="308" t="str">
        <f t="shared" si="87"/>
        <v/>
      </c>
      <c r="CI53" s="308" t="str">
        <f t="shared" si="87"/>
        <v/>
      </c>
      <c r="CJ53" s="308" t="str">
        <f t="shared" si="87"/>
        <v/>
      </c>
    </row>
    <row r="54" spans="1:88" x14ac:dyDescent="0.2">
      <c r="A54" s="369"/>
      <c r="B54" s="369">
        <f t="shared" si="41"/>
        <v>2.3827561449999832</v>
      </c>
      <c r="C54" s="369">
        <f t="shared" si="1"/>
        <v>1.6638211012499887E-2</v>
      </c>
      <c r="D54" s="369">
        <f t="shared" si="42"/>
        <v>6.4704153937499551E-2</v>
      </c>
      <c r="E54" s="369">
        <f t="shared" si="43"/>
        <v>6.1623003749999572E-3</v>
      </c>
      <c r="F54" s="369">
        <f t="shared" si="44"/>
        <v>2.3827561449999832</v>
      </c>
      <c r="G54" s="369">
        <f t="shared" si="2"/>
        <v>0.1132322693906242</v>
      </c>
      <c r="H54" s="369">
        <f t="shared" si="45"/>
        <v>2.0027476218749864E-2</v>
      </c>
      <c r="I54" s="369">
        <f t="shared" si="46"/>
        <v>3.8514377343749737E-3</v>
      </c>
      <c r="J54" s="369"/>
      <c r="K54" s="308">
        <f t="shared" si="47"/>
        <v>58</v>
      </c>
      <c r="L54" s="309">
        <f t="shared" si="48"/>
        <v>410820024.99999714</v>
      </c>
      <c r="M54" s="310">
        <f t="shared" si="89"/>
        <v>4.1082002499999715E-2</v>
      </c>
      <c r="N54" s="308">
        <f t="shared" si="90"/>
        <v>5105100</v>
      </c>
      <c r="O54" s="308">
        <f t="shared" si="91"/>
        <v>-562419000</v>
      </c>
      <c r="P54" s="308">
        <f t="shared" si="92"/>
        <v>5598162900.000001</v>
      </c>
      <c r="Q54" s="308">
        <f t="shared" si="93"/>
        <v>-13626491450.00001</v>
      </c>
      <c r="R54" s="308">
        <f t="shared" si="94"/>
        <v>8996462475.0000057</v>
      </c>
      <c r="S54" s="308" t="str">
        <f t="shared" si="95"/>
        <v/>
      </c>
      <c r="T54" s="308" t="str">
        <f t="shared" si="96"/>
        <v/>
      </c>
      <c r="U54" s="308" t="str">
        <f t="shared" si="97"/>
        <v/>
      </c>
      <c r="V54" s="308" t="str">
        <f t="shared" si="98"/>
        <v/>
      </c>
      <c r="W54" s="308" t="str">
        <f t="shared" si="99"/>
        <v/>
      </c>
      <c r="X54" s="308" t="str">
        <f t="shared" si="100"/>
        <v/>
      </c>
      <c r="Y54" s="308" t="str">
        <f t="shared" si="101"/>
        <v/>
      </c>
      <c r="Z54" s="308" t="str">
        <f t="shared" si="102"/>
        <v/>
      </c>
      <c r="AA54" s="308" t="str">
        <f t="shared" si="103"/>
        <v/>
      </c>
      <c r="AB54" s="308" t="str">
        <f t="shared" si="104"/>
        <v/>
      </c>
      <c r="AC54" s="308" t="str">
        <f t="shared" si="105"/>
        <v/>
      </c>
      <c r="AD54" s="308" t="str">
        <f t="shared" si="106"/>
        <v/>
      </c>
      <c r="AE54" s="308" t="str">
        <f t="shared" si="107"/>
        <v/>
      </c>
      <c r="AF54" s="308" t="str">
        <f t="shared" si="108"/>
        <v/>
      </c>
      <c r="AG54" s="308" t="str">
        <f t="shared" si="109"/>
        <v/>
      </c>
      <c r="AH54" s="308" t="str">
        <f t="shared" si="110"/>
        <v/>
      </c>
      <c r="AI54" s="308" t="str">
        <f t="shared" si="111"/>
        <v/>
      </c>
      <c r="AJ54" s="308" t="str">
        <f t="shared" si="112"/>
        <v/>
      </c>
      <c r="AK54" s="308" t="str">
        <f t="shared" si="113"/>
        <v/>
      </c>
      <c r="AL54" s="308" t="str">
        <f t="shared" si="114"/>
        <v/>
      </c>
      <c r="AM54" s="308" t="str">
        <f t="shared" si="115"/>
        <v/>
      </c>
      <c r="AN54" s="308" t="str">
        <f t="shared" si="116"/>
        <v/>
      </c>
      <c r="AO54" s="308" t="str">
        <f t="shared" si="117"/>
        <v/>
      </c>
      <c r="AP54" s="308" t="str">
        <f t="shared" si="118"/>
        <v/>
      </c>
      <c r="AQ54" s="308" t="str">
        <f t="shared" si="119"/>
        <v/>
      </c>
      <c r="AR54" s="308" t="str">
        <f t="shared" si="120"/>
        <v/>
      </c>
      <c r="AS54" s="308" t="str">
        <f t="shared" si="82"/>
        <v/>
      </c>
      <c r="AT54" s="308" t="str">
        <f t="shared" si="36"/>
        <v/>
      </c>
      <c r="AU54" s="308" t="str">
        <f t="shared" si="36"/>
        <v/>
      </c>
      <c r="AV54" s="308" t="str">
        <f t="shared" si="36"/>
        <v/>
      </c>
      <c r="AW54" s="308" t="str">
        <f t="shared" si="36"/>
        <v/>
      </c>
      <c r="AX54" s="308" t="str">
        <f t="shared" si="36"/>
        <v/>
      </c>
      <c r="AY54" s="308">
        <f t="shared" si="37"/>
        <v>4</v>
      </c>
      <c r="AZ54" s="308">
        <f t="shared" si="88"/>
        <v>3</v>
      </c>
      <c r="BA54" s="308">
        <f t="shared" si="88"/>
        <v>2</v>
      </c>
      <c r="BB54" s="308">
        <f t="shared" si="88"/>
        <v>1</v>
      </c>
      <c r="BC54" s="308">
        <f t="shared" si="88"/>
        <v>0</v>
      </c>
      <c r="BD54" s="308" t="str">
        <f t="shared" si="88"/>
        <v/>
      </c>
      <c r="BE54" s="308" t="str">
        <f t="shared" si="88"/>
        <v/>
      </c>
      <c r="BF54" s="308" t="str">
        <f t="shared" si="88"/>
        <v/>
      </c>
      <c r="BG54" s="308" t="str">
        <f t="shared" si="88"/>
        <v/>
      </c>
      <c r="BH54" s="308" t="str">
        <f t="shared" si="88"/>
        <v/>
      </c>
      <c r="BI54" s="308" t="str">
        <f t="shared" si="88"/>
        <v/>
      </c>
      <c r="BJ54" s="308" t="str">
        <f t="shared" si="88"/>
        <v/>
      </c>
      <c r="BK54" s="308" t="str">
        <f t="shared" si="88"/>
        <v/>
      </c>
      <c r="BL54" s="308" t="str">
        <f t="shared" si="88"/>
        <v/>
      </c>
      <c r="BM54" s="308" t="str">
        <f t="shared" si="88"/>
        <v/>
      </c>
      <c r="BN54" s="308" t="str">
        <f t="shared" si="88"/>
        <v/>
      </c>
      <c r="BO54" s="308" t="str">
        <f t="shared" ref="BO54:CD69" si="121">IF(BN54=0,"",IF(BN54="","",BN54-1))</f>
        <v/>
      </c>
      <c r="BP54" s="308" t="str">
        <f t="shared" si="121"/>
        <v/>
      </c>
      <c r="BQ54" s="308" t="str">
        <f t="shared" si="121"/>
        <v/>
      </c>
      <c r="BR54" s="308" t="str">
        <f t="shared" si="121"/>
        <v/>
      </c>
      <c r="BS54" s="308" t="str">
        <f t="shared" si="121"/>
        <v/>
      </c>
      <c r="BT54" s="308" t="str">
        <f t="shared" si="121"/>
        <v/>
      </c>
      <c r="BU54" s="308" t="str">
        <f t="shared" si="121"/>
        <v/>
      </c>
      <c r="BV54" s="308" t="str">
        <f t="shared" si="121"/>
        <v/>
      </c>
      <c r="BW54" s="308" t="str">
        <f t="shared" si="121"/>
        <v/>
      </c>
      <c r="BX54" s="308" t="str">
        <f t="shared" si="121"/>
        <v/>
      </c>
      <c r="BY54" s="308" t="str">
        <f t="shared" si="121"/>
        <v/>
      </c>
      <c r="BZ54" s="308" t="str">
        <f t="shared" si="121"/>
        <v/>
      </c>
      <c r="CA54" s="308" t="str">
        <f t="shared" si="121"/>
        <v/>
      </c>
      <c r="CB54" s="308" t="str">
        <f t="shared" si="121"/>
        <v/>
      </c>
      <c r="CC54" s="308" t="str">
        <f t="shared" si="121"/>
        <v/>
      </c>
      <c r="CD54" s="308" t="str">
        <f t="shared" si="121"/>
        <v/>
      </c>
      <c r="CE54" s="308" t="str">
        <f t="shared" ref="CE54:CJ69" si="122">IF(CD54=0,"",IF(CD54="","",CD54-1))</f>
        <v/>
      </c>
      <c r="CF54" s="308" t="str">
        <f t="shared" si="122"/>
        <v/>
      </c>
      <c r="CG54" s="308" t="str">
        <f t="shared" si="122"/>
        <v/>
      </c>
      <c r="CH54" s="308" t="str">
        <f t="shared" si="122"/>
        <v/>
      </c>
      <c r="CI54" s="308" t="str">
        <f t="shared" si="122"/>
        <v/>
      </c>
      <c r="CJ54" s="308" t="str">
        <f t="shared" si="122"/>
        <v/>
      </c>
    </row>
    <row r="55" spans="1:88" x14ac:dyDescent="0.2">
      <c r="A55" s="369"/>
      <c r="B55" s="369">
        <f t="shared" si="41"/>
        <v>2.3288099450000224</v>
      </c>
      <c r="C55" s="369">
        <f t="shared" si="1"/>
        <v>1.5985898775000156E-2</v>
      </c>
      <c r="D55" s="369">
        <f t="shared" si="42"/>
        <v>6.2167384125000599E-2</v>
      </c>
      <c r="E55" s="369">
        <f t="shared" si="43"/>
        <v>5.9207032500000574E-3</v>
      </c>
      <c r="F55" s="369">
        <f t="shared" si="44"/>
        <v>2.3288099450000224</v>
      </c>
      <c r="G55" s="369">
        <f t="shared" si="2"/>
        <v>0.10879292221875103</v>
      </c>
      <c r="H55" s="369">
        <f t="shared" si="45"/>
        <v>1.9242285562500187E-2</v>
      </c>
      <c r="I55" s="369">
        <f t="shared" si="46"/>
        <v>3.7004395312500364E-3</v>
      </c>
      <c r="J55" s="369"/>
      <c r="K55" s="308">
        <f t="shared" si="47"/>
        <v>59</v>
      </c>
      <c r="L55" s="309">
        <f t="shared" si="48"/>
        <v>394713550.00000381</v>
      </c>
      <c r="M55" s="310">
        <f t="shared" si="89"/>
        <v>3.9471355000000381E-2</v>
      </c>
      <c r="N55" s="308">
        <f t="shared" si="90"/>
        <v>10210200</v>
      </c>
      <c r="O55" s="308">
        <f t="shared" si="91"/>
        <v>-828827999.99999988</v>
      </c>
      <c r="P55" s="308">
        <f t="shared" si="92"/>
        <v>7335523799.999999</v>
      </c>
      <c r="Q55" s="308">
        <f t="shared" si="93"/>
        <v>-16771066399.99999</v>
      </c>
      <c r="R55" s="308">
        <f t="shared" si="94"/>
        <v>10648873949.999996</v>
      </c>
      <c r="S55" s="308" t="str">
        <f t="shared" si="95"/>
        <v/>
      </c>
      <c r="T55" s="308" t="str">
        <f t="shared" si="96"/>
        <v/>
      </c>
      <c r="U55" s="308" t="str">
        <f t="shared" si="97"/>
        <v/>
      </c>
      <c r="V55" s="308" t="str">
        <f t="shared" si="98"/>
        <v/>
      </c>
      <c r="W55" s="308" t="str">
        <f t="shared" si="99"/>
        <v/>
      </c>
      <c r="X55" s="308" t="str">
        <f t="shared" si="100"/>
        <v/>
      </c>
      <c r="Y55" s="308" t="str">
        <f t="shared" si="101"/>
        <v/>
      </c>
      <c r="Z55" s="308" t="str">
        <f t="shared" si="102"/>
        <v/>
      </c>
      <c r="AA55" s="308" t="str">
        <f t="shared" si="103"/>
        <v/>
      </c>
      <c r="AB55" s="308" t="str">
        <f t="shared" si="104"/>
        <v/>
      </c>
      <c r="AC55" s="308" t="str">
        <f t="shared" si="105"/>
        <v/>
      </c>
      <c r="AD55" s="308" t="str">
        <f t="shared" si="106"/>
        <v/>
      </c>
      <c r="AE55" s="308" t="str">
        <f t="shared" si="107"/>
        <v/>
      </c>
      <c r="AF55" s="308" t="str">
        <f t="shared" si="108"/>
        <v/>
      </c>
      <c r="AG55" s="308" t="str">
        <f t="shared" si="109"/>
        <v/>
      </c>
      <c r="AH55" s="308" t="str">
        <f t="shared" si="110"/>
        <v/>
      </c>
      <c r="AI55" s="308" t="str">
        <f t="shared" si="111"/>
        <v/>
      </c>
      <c r="AJ55" s="308" t="str">
        <f t="shared" si="112"/>
        <v/>
      </c>
      <c r="AK55" s="308" t="str">
        <f t="shared" si="113"/>
        <v/>
      </c>
      <c r="AL55" s="308" t="str">
        <f t="shared" si="114"/>
        <v/>
      </c>
      <c r="AM55" s="308" t="str">
        <f t="shared" si="115"/>
        <v/>
      </c>
      <c r="AN55" s="308" t="str">
        <f t="shared" si="116"/>
        <v/>
      </c>
      <c r="AO55" s="308" t="str">
        <f t="shared" si="117"/>
        <v/>
      </c>
      <c r="AP55" s="308" t="str">
        <f t="shared" si="118"/>
        <v/>
      </c>
      <c r="AQ55" s="308" t="str">
        <f t="shared" si="119"/>
        <v/>
      </c>
      <c r="AR55" s="308" t="str">
        <f t="shared" si="120"/>
        <v/>
      </c>
      <c r="AS55" s="308" t="str">
        <f t="shared" si="82"/>
        <v/>
      </c>
      <c r="AT55" s="308" t="str">
        <f t="shared" si="36"/>
        <v/>
      </c>
      <c r="AU55" s="308" t="str">
        <f t="shared" si="36"/>
        <v/>
      </c>
      <c r="AV55" s="308" t="str">
        <f t="shared" si="36"/>
        <v/>
      </c>
      <c r="AW55" s="308" t="str">
        <f t="shared" si="36"/>
        <v/>
      </c>
      <c r="AX55" s="308" t="str">
        <f t="shared" si="36"/>
        <v/>
      </c>
      <c r="AY55" s="308">
        <f t="shared" si="37"/>
        <v>4</v>
      </c>
      <c r="AZ55" s="308">
        <f t="shared" ref="AZ55:BO70" si="123">IF(AY55=0,"",IF(AY55="","",AY55-1))</f>
        <v>3</v>
      </c>
      <c r="BA55" s="308">
        <f t="shared" si="123"/>
        <v>2</v>
      </c>
      <c r="BB55" s="308">
        <f t="shared" si="123"/>
        <v>1</v>
      </c>
      <c r="BC55" s="308">
        <f t="shared" si="123"/>
        <v>0</v>
      </c>
      <c r="BD55" s="308" t="str">
        <f t="shared" si="123"/>
        <v/>
      </c>
      <c r="BE55" s="308" t="str">
        <f t="shared" si="123"/>
        <v/>
      </c>
      <c r="BF55" s="308" t="str">
        <f t="shared" si="123"/>
        <v/>
      </c>
      <c r="BG55" s="308" t="str">
        <f t="shared" si="123"/>
        <v/>
      </c>
      <c r="BH55" s="308" t="str">
        <f t="shared" si="123"/>
        <v/>
      </c>
      <c r="BI55" s="308" t="str">
        <f t="shared" si="123"/>
        <v/>
      </c>
      <c r="BJ55" s="308" t="str">
        <f t="shared" si="123"/>
        <v/>
      </c>
      <c r="BK55" s="308" t="str">
        <f t="shared" si="123"/>
        <v/>
      </c>
      <c r="BL55" s="308" t="str">
        <f t="shared" si="123"/>
        <v/>
      </c>
      <c r="BM55" s="308" t="str">
        <f t="shared" si="123"/>
        <v/>
      </c>
      <c r="BN55" s="308" t="str">
        <f t="shared" si="123"/>
        <v/>
      </c>
      <c r="BO55" s="308" t="str">
        <f t="shared" si="123"/>
        <v/>
      </c>
      <c r="BP55" s="308" t="str">
        <f t="shared" si="121"/>
        <v/>
      </c>
      <c r="BQ55" s="308" t="str">
        <f t="shared" si="121"/>
        <v/>
      </c>
      <c r="BR55" s="308" t="str">
        <f t="shared" si="121"/>
        <v/>
      </c>
      <c r="BS55" s="308" t="str">
        <f t="shared" si="121"/>
        <v/>
      </c>
      <c r="BT55" s="308" t="str">
        <f t="shared" si="121"/>
        <v/>
      </c>
      <c r="BU55" s="308" t="str">
        <f t="shared" si="121"/>
        <v/>
      </c>
      <c r="BV55" s="308" t="str">
        <f t="shared" si="121"/>
        <v/>
      </c>
      <c r="BW55" s="308" t="str">
        <f t="shared" si="121"/>
        <v/>
      </c>
      <c r="BX55" s="308" t="str">
        <f t="shared" si="121"/>
        <v/>
      </c>
      <c r="BY55" s="308" t="str">
        <f t="shared" si="121"/>
        <v/>
      </c>
      <c r="BZ55" s="308" t="str">
        <f t="shared" si="121"/>
        <v/>
      </c>
      <c r="CA55" s="308" t="str">
        <f t="shared" si="121"/>
        <v/>
      </c>
      <c r="CB55" s="308" t="str">
        <f t="shared" si="121"/>
        <v/>
      </c>
      <c r="CC55" s="308" t="str">
        <f t="shared" si="121"/>
        <v/>
      </c>
      <c r="CD55" s="308" t="str">
        <f t="shared" si="121"/>
        <v/>
      </c>
      <c r="CE55" s="308" t="str">
        <f t="shared" si="122"/>
        <v/>
      </c>
      <c r="CF55" s="308" t="str">
        <f t="shared" si="122"/>
        <v/>
      </c>
      <c r="CG55" s="308" t="str">
        <f t="shared" si="122"/>
        <v/>
      </c>
      <c r="CH55" s="308" t="str">
        <f t="shared" si="122"/>
        <v/>
      </c>
      <c r="CI55" s="308" t="str">
        <f t="shared" si="122"/>
        <v/>
      </c>
      <c r="CJ55" s="308" t="str">
        <f t="shared" si="122"/>
        <v/>
      </c>
    </row>
    <row r="56" spans="1:88" x14ac:dyDescent="0.2">
      <c r="A56" s="369"/>
      <c r="B56" s="369">
        <f t="shared" si="41"/>
        <v>2.2493663339999541</v>
      </c>
      <c r="C56" s="369">
        <f t="shared" si="1"/>
        <v>1.5183222754499692E-2</v>
      </c>
      <c r="D56" s="369">
        <f t="shared" si="42"/>
        <v>5.9045866267498796E-2</v>
      </c>
      <c r="E56" s="369">
        <f t="shared" si="43"/>
        <v>5.6234158349998849E-3</v>
      </c>
      <c r="F56" s="369">
        <f t="shared" si="44"/>
        <v>2.2493663339999541</v>
      </c>
      <c r="G56" s="369">
        <f t="shared" si="2"/>
        <v>0.10333026596812288</v>
      </c>
      <c r="H56" s="369">
        <f t="shared" si="45"/>
        <v>1.8276101463749628E-2</v>
      </c>
      <c r="I56" s="369">
        <f t="shared" si="46"/>
        <v>3.5146348968749289E-3</v>
      </c>
      <c r="J56" s="369"/>
      <c r="K56" s="308">
        <f t="shared" si="47"/>
        <v>60</v>
      </c>
      <c r="L56" s="309">
        <f t="shared" si="48"/>
        <v>374894388.99999237</v>
      </c>
      <c r="M56" s="310">
        <f t="shared" si="89"/>
        <v>3.7489438899999235E-2</v>
      </c>
      <c r="N56" s="308">
        <f t="shared" si="90"/>
        <v>-252</v>
      </c>
      <c r="O56" s="308">
        <f t="shared" si="91"/>
        <v>19399380</v>
      </c>
      <c r="P56" s="308">
        <f t="shared" si="92"/>
        <v>-1201800599.9999998</v>
      </c>
      <c r="Q56" s="308">
        <f t="shared" si="93"/>
        <v>9536180940</v>
      </c>
      <c r="R56" s="308">
        <f t="shared" si="94"/>
        <v>-20544556340.000008</v>
      </c>
      <c r="S56" s="308">
        <f t="shared" si="95"/>
        <v>12565671261</v>
      </c>
      <c r="T56" s="308" t="str">
        <f t="shared" si="96"/>
        <v/>
      </c>
      <c r="U56" s="308" t="str">
        <f t="shared" si="97"/>
        <v/>
      </c>
      <c r="V56" s="308" t="str">
        <f t="shared" si="98"/>
        <v/>
      </c>
      <c r="W56" s="308" t="str">
        <f t="shared" si="99"/>
        <v/>
      </c>
      <c r="X56" s="308" t="str">
        <f t="shared" si="100"/>
        <v/>
      </c>
      <c r="Y56" s="308" t="str">
        <f t="shared" si="101"/>
        <v/>
      </c>
      <c r="Z56" s="308" t="str">
        <f t="shared" si="102"/>
        <v/>
      </c>
      <c r="AA56" s="308" t="str">
        <f t="shared" si="103"/>
        <v/>
      </c>
      <c r="AB56" s="308" t="str">
        <f t="shared" si="104"/>
        <v/>
      </c>
      <c r="AC56" s="308" t="str">
        <f t="shared" si="105"/>
        <v/>
      </c>
      <c r="AD56" s="308" t="str">
        <f t="shared" si="106"/>
        <v/>
      </c>
      <c r="AE56" s="308" t="str">
        <f t="shared" si="107"/>
        <v/>
      </c>
      <c r="AF56" s="308" t="str">
        <f t="shared" si="108"/>
        <v/>
      </c>
      <c r="AG56" s="308" t="str">
        <f t="shared" si="109"/>
        <v/>
      </c>
      <c r="AH56" s="308" t="str">
        <f t="shared" si="110"/>
        <v/>
      </c>
      <c r="AI56" s="308" t="str">
        <f t="shared" si="111"/>
        <v/>
      </c>
      <c r="AJ56" s="308" t="str">
        <f t="shared" si="112"/>
        <v/>
      </c>
      <c r="AK56" s="308" t="str">
        <f t="shared" si="113"/>
        <v/>
      </c>
      <c r="AL56" s="308" t="str">
        <f t="shared" si="114"/>
        <v/>
      </c>
      <c r="AM56" s="308" t="str">
        <f t="shared" si="115"/>
        <v/>
      </c>
      <c r="AN56" s="308" t="str">
        <f t="shared" si="116"/>
        <v/>
      </c>
      <c r="AO56" s="308" t="str">
        <f t="shared" si="117"/>
        <v/>
      </c>
      <c r="AP56" s="308" t="str">
        <f t="shared" si="118"/>
        <v/>
      </c>
      <c r="AQ56" s="308" t="str">
        <f t="shared" si="119"/>
        <v/>
      </c>
      <c r="AR56" s="308" t="str">
        <f t="shared" si="120"/>
        <v/>
      </c>
      <c r="AS56" s="308" t="str">
        <f t="shared" si="82"/>
        <v/>
      </c>
      <c r="AT56" s="308" t="str">
        <f t="shared" si="36"/>
        <v/>
      </c>
      <c r="AU56" s="308" t="str">
        <f t="shared" si="36"/>
        <v/>
      </c>
      <c r="AV56" s="308" t="str">
        <f t="shared" si="36"/>
        <v/>
      </c>
      <c r="AW56" s="308" t="str">
        <f t="shared" si="36"/>
        <v/>
      </c>
      <c r="AX56" s="308" t="str">
        <f t="shared" si="36"/>
        <v/>
      </c>
      <c r="AY56" s="308">
        <f t="shared" si="37"/>
        <v>5</v>
      </c>
      <c r="AZ56" s="308">
        <f t="shared" si="123"/>
        <v>4</v>
      </c>
      <c r="BA56" s="308">
        <f t="shared" si="123"/>
        <v>3</v>
      </c>
      <c r="BB56" s="308">
        <f t="shared" si="123"/>
        <v>2</v>
      </c>
      <c r="BC56" s="308">
        <f t="shared" si="123"/>
        <v>1</v>
      </c>
      <c r="BD56" s="308">
        <f t="shared" si="123"/>
        <v>0</v>
      </c>
      <c r="BE56" s="308" t="str">
        <f t="shared" si="123"/>
        <v/>
      </c>
      <c r="BF56" s="308" t="str">
        <f t="shared" si="123"/>
        <v/>
      </c>
      <c r="BG56" s="308" t="str">
        <f t="shared" si="123"/>
        <v/>
      </c>
      <c r="BH56" s="308" t="str">
        <f t="shared" si="123"/>
        <v/>
      </c>
      <c r="BI56" s="308" t="str">
        <f t="shared" si="123"/>
        <v/>
      </c>
      <c r="BJ56" s="308" t="str">
        <f t="shared" si="123"/>
        <v/>
      </c>
      <c r="BK56" s="308" t="str">
        <f t="shared" si="123"/>
        <v/>
      </c>
      <c r="BL56" s="308" t="str">
        <f t="shared" si="123"/>
        <v/>
      </c>
      <c r="BM56" s="308" t="str">
        <f t="shared" si="123"/>
        <v/>
      </c>
      <c r="BN56" s="308" t="str">
        <f t="shared" si="123"/>
        <v/>
      </c>
      <c r="BO56" s="308" t="str">
        <f t="shared" si="123"/>
        <v/>
      </c>
      <c r="BP56" s="308" t="str">
        <f t="shared" si="121"/>
        <v/>
      </c>
      <c r="BQ56" s="308" t="str">
        <f t="shared" si="121"/>
        <v/>
      </c>
      <c r="BR56" s="308" t="str">
        <f t="shared" si="121"/>
        <v/>
      </c>
      <c r="BS56" s="308" t="str">
        <f t="shared" si="121"/>
        <v/>
      </c>
      <c r="BT56" s="308" t="str">
        <f t="shared" si="121"/>
        <v/>
      </c>
      <c r="BU56" s="308" t="str">
        <f t="shared" si="121"/>
        <v/>
      </c>
      <c r="BV56" s="308" t="str">
        <f t="shared" si="121"/>
        <v/>
      </c>
      <c r="BW56" s="308" t="str">
        <f t="shared" si="121"/>
        <v/>
      </c>
      <c r="BX56" s="308" t="str">
        <f t="shared" si="121"/>
        <v/>
      </c>
      <c r="BY56" s="308" t="str">
        <f t="shared" si="121"/>
        <v/>
      </c>
      <c r="BZ56" s="308" t="str">
        <f t="shared" si="121"/>
        <v/>
      </c>
      <c r="CA56" s="308" t="str">
        <f t="shared" si="121"/>
        <v/>
      </c>
      <c r="CB56" s="308" t="str">
        <f t="shared" si="121"/>
        <v/>
      </c>
      <c r="CC56" s="308" t="str">
        <f t="shared" si="121"/>
        <v/>
      </c>
      <c r="CD56" s="308" t="str">
        <f t="shared" si="121"/>
        <v/>
      </c>
      <c r="CE56" s="308" t="str">
        <f t="shared" si="122"/>
        <v/>
      </c>
      <c r="CF56" s="308" t="str">
        <f t="shared" si="122"/>
        <v/>
      </c>
      <c r="CG56" s="308" t="str">
        <f t="shared" si="122"/>
        <v/>
      </c>
      <c r="CH56" s="308" t="str">
        <f t="shared" si="122"/>
        <v/>
      </c>
      <c r="CI56" s="308" t="str">
        <f t="shared" si="122"/>
        <v/>
      </c>
      <c r="CJ56" s="308" t="str">
        <f t="shared" si="122"/>
        <v/>
      </c>
    </row>
    <row r="57" spans="1:88" x14ac:dyDescent="0.2">
      <c r="A57" s="369"/>
      <c r="B57" s="369">
        <f t="shared" si="41"/>
        <v>2.1469946739999886</v>
      </c>
      <c r="C57" s="369">
        <f t="shared" si="1"/>
        <v>1.4254636769999924E-2</v>
      </c>
      <c r="D57" s="369">
        <f t="shared" si="42"/>
        <v>5.5434698549999696E-2</v>
      </c>
      <c r="E57" s="369">
        <f t="shared" si="43"/>
        <v>5.2794950999999713E-3</v>
      </c>
      <c r="F57" s="369">
        <f t="shared" si="44"/>
        <v>2.1469946739999886</v>
      </c>
      <c r="G57" s="369">
        <f t="shared" si="2"/>
        <v>9.7010722462499463E-2</v>
      </c>
      <c r="H57" s="369">
        <f t="shared" si="45"/>
        <v>1.7158359074999911E-2</v>
      </c>
      <c r="I57" s="369">
        <f t="shared" si="46"/>
        <v>3.2996844374999826E-3</v>
      </c>
      <c r="J57" s="369"/>
      <c r="K57" s="308">
        <f t="shared" si="47"/>
        <v>61</v>
      </c>
      <c r="L57" s="309">
        <f t="shared" si="48"/>
        <v>351966339.99999809</v>
      </c>
      <c r="M57" s="310">
        <f t="shared" si="89"/>
        <v>3.519663399999981E-2</v>
      </c>
      <c r="N57" s="308">
        <f t="shared" si="90"/>
        <v>-2520</v>
      </c>
      <c r="O57" s="308">
        <f t="shared" si="91"/>
        <v>35271600</v>
      </c>
      <c r="P57" s="308">
        <f t="shared" si="92"/>
        <v>-1716858000.0000002</v>
      </c>
      <c r="Q57" s="308">
        <f t="shared" si="93"/>
        <v>12304749600.000002</v>
      </c>
      <c r="R57" s="308">
        <f t="shared" si="94"/>
        <v>-25054337000.000008</v>
      </c>
      <c r="S57" s="308">
        <f t="shared" si="95"/>
        <v>14783142660.000004</v>
      </c>
      <c r="T57" s="308" t="str">
        <f t="shared" si="96"/>
        <v/>
      </c>
      <c r="U57" s="308" t="str">
        <f t="shared" si="97"/>
        <v/>
      </c>
      <c r="V57" s="308" t="str">
        <f t="shared" si="98"/>
        <v/>
      </c>
      <c r="W57" s="308" t="str">
        <f t="shared" si="99"/>
        <v/>
      </c>
      <c r="X57" s="308" t="str">
        <f t="shared" si="100"/>
        <v/>
      </c>
      <c r="Y57" s="308" t="str">
        <f t="shared" si="101"/>
        <v/>
      </c>
      <c r="Z57" s="308" t="str">
        <f t="shared" si="102"/>
        <v/>
      </c>
      <c r="AA57" s="308" t="str">
        <f t="shared" si="103"/>
        <v/>
      </c>
      <c r="AB57" s="308" t="str">
        <f t="shared" si="104"/>
        <v/>
      </c>
      <c r="AC57" s="308" t="str">
        <f t="shared" si="105"/>
        <v/>
      </c>
      <c r="AD57" s="308" t="str">
        <f t="shared" si="106"/>
        <v/>
      </c>
      <c r="AE57" s="308" t="str">
        <f t="shared" si="107"/>
        <v/>
      </c>
      <c r="AF57" s="308" t="str">
        <f t="shared" si="108"/>
        <v/>
      </c>
      <c r="AG57" s="308" t="str">
        <f t="shared" si="109"/>
        <v/>
      </c>
      <c r="AH57" s="308" t="str">
        <f t="shared" si="110"/>
        <v/>
      </c>
      <c r="AI57" s="308" t="str">
        <f t="shared" si="111"/>
        <v/>
      </c>
      <c r="AJ57" s="308" t="str">
        <f t="shared" si="112"/>
        <v/>
      </c>
      <c r="AK57" s="308" t="str">
        <f t="shared" si="113"/>
        <v/>
      </c>
      <c r="AL57" s="308" t="str">
        <f t="shared" si="114"/>
        <v/>
      </c>
      <c r="AM57" s="308" t="str">
        <f t="shared" si="115"/>
        <v/>
      </c>
      <c r="AN57" s="308" t="str">
        <f t="shared" si="116"/>
        <v/>
      </c>
      <c r="AO57" s="308" t="str">
        <f t="shared" si="117"/>
        <v/>
      </c>
      <c r="AP57" s="308" t="str">
        <f t="shared" si="118"/>
        <v/>
      </c>
      <c r="AQ57" s="308" t="str">
        <f t="shared" si="119"/>
        <v/>
      </c>
      <c r="AR57" s="308" t="str">
        <f t="shared" si="120"/>
        <v/>
      </c>
      <c r="AS57" s="308" t="str">
        <f t="shared" si="82"/>
        <v/>
      </c>
      <c r="AT57" s="308" t="str">
        <f t="shared" si="82"/>
        <v/>
      </c>
      <c r="AU57" s="308" t="str">
        <f t="shared" si="82"/>
        <v/>
      </c>
      <c r="AV57" s="308" t="str">
        <f t="shared" si="82"/>
        <v/>
      </c>
      <c r="AW57" s="308" t="str">
        <f t="shared" si="82"/>
        <v/>
      </c>
      <c r="AX57" s="308" t="str">
        <f t="shared" si="82"/>
        <v/>
      </c>
      <c r="AY57" s="308">
        <f t="shared" si="37"/>
        <v>5</v>
      </c>
      <c r="AZ57" s="308">
        <f t="shared" si="123"/>
        <v>4</v>
      </c>
      <c r="BA57" s="308">
        <f t="shared" si="123"/>
        <v>3</v>
      </c>
      <c r="BB57" s="308">
        <f t="shared" si="123"/>
        <v>2</v>
      </c>
      <c r="BC57" s="308">
        <f t="shared" si="123"/>
        <v>1</v>
      </c>
      <c r="BD57" s="308">
        <f t="shared" si="123"/>
        <v>0</v>
      </c>
      <c r="BE57" s="308" t="str">
        <f t="shared" si="123"/>
        <v/>
      </c>
      <c r="BF57" s="308" t="str">
        <f t="shared" si="123"/>
        <v/>
      </c>
      <c r="BG57" s="308" t="str">
        <f t="shared" si="123"/>
        <v/>
      </c>
      <c r="BH57" s="308" t="str">
        <f t="shared" si="123"/>
        <v/>
      </c>
      <c r="BI57" s="308" t="str">
        <f t="shared" si="123"/>
        <v/>
      </c>
      <c r="BJ57" s="308" t="str">
        <f t="shared" si="123"/>
        <v/>
      </c>
      <c r="BK57" s="308" t="str">
        <f t="shared" si="123"/>
        <v/>
      </c>
      <c r="BL57" s="308" t="str">
        <f t="shared" si="123"/>
        <v/>
      </c>
      <c r="BM57" s="308" t="str">
        <f t="shared" si="123"/>
        <v/>
      </c>
      <c r="BN57" s="308" t="str">
        <f t="shared" si="123"/>
        <v/>
      </c>
      <c r="BO57" s="308" t="str">
        <f t="shared" si="123"/>
        <v/>
      </c>
      <c r="BP57" s="308" t="str">
        <f t="shared" si="121"/>
        <v/>
      </c>
      <c r="BQ57" s="308" t="str">
        <f t="shared" si="121"/>
        <v/>
      </c>
      <c r="BR57" s="308" t="str">
        <f t="shared" si="121"/>
        <v/>
      </c>
      <c r="BS57" s="308" t="str">
        <f t="shared" si="121"/>
        <v/>
      </c>
      <c r="BT57" s="308" t="str">
        <f t="shared" si="121"/>
        <v/>
      </c>
      <c r="BU57" s="308" t="str">
        <f t="shared" si="121"/>
        <v/>
      </c>
      <c r="BV57" s="308" t="str">
        <f t="shared" si="121"/>
        <v/>
      </c>
      <c r="BW57" s="308" t="str">
        <f t="shared" si="121"/>
        <v/>
      </c>
      <c r="BX57" s="308" t="str">
        <f t="shared" si="121"/>
        <v/>
      </c>
      <c r="BY57" s="308" t="str">
        <f t="shared" si="121"/>
        <v/>
      </c>
      <c r="BZ57" s="308" t="str">
        <f t="shared" si="121"/>
        <v/>
      </c>
      <c r="CA57" s="308" t="str">
        <f t="shared" si="121"/>
        <v/>
      </c>
      <c r="CB57" s="308" t="str">
        <f t="shared" si="121"/>
        <v/>
      </c>
      <c r="CC57" s="308" t="str">
        <f t="shared" si="121"/>
        <v/>
      </c>
      <c r="CD57" s="308" t="str">
        <f t="shared" si="121"/>
        <v/>
      </c>
      <c r="CE57" s="308" t="str">
        <f t="shared" si="122"/>
        <v/>
      </c>
      <c r="CF57" s="308" t="str">
        <f t="shared" si="122"/>
        <v/>
      </c>
      <c r="CG57" s="308" t="str">
        <f t="shared" si="122"/>
        <v/>
      </c>
      <c r="CH57" s="308" t="str">
        <f t="shared" si="122"/>
        <v/>
      </c>
      <c r="CI57" s="308" t="str">
        <f t="shared" si="122"/>
        <v/>
      </c>
      <c r="CJ57" s="308" t="str">
        <f t="shared" si="122"/>
        <v/>
      </c>
    </row>
    <row r="58" spans="1:88" x14ac:dyDescent="0.2">
      <c r="A58" s="369"/>
      <c r="B58" s="369">
        <f t="shared" si="41"/>
        <v>2.024937793999988</v>
      </c>
      <c r="C58" s="369">
        <f t="shared" si="1"/>
        <v>1.3227416234999923E-2</v>
      </c>
      <c r="D58" s="369">
        <f t="shared" si="42"/>
        <v>5.1439952024999701E-2</v>
      </c>
      <c r="E58" s="369">
        <f t="shared" si="43"/>
        <v>4.8990430499999708E-3</v>
      </c>
      <c r="F58" s="369">
        <f t="shared" si="44"/>
        <v>2.024937793999988</v>
      </c>
      <c r="G58" s="369">
        <f t="shared" si="2"/>
        <v>9.0019916043749468E-2</v>
      </c>
      <c r="H58" s="369">
        <f t="shared" si="45"/>
        <v>1.5921889912499907E-2</v>
      </c>
      <c r="I58" s="369">
        <f t="shared" si="46"/>
        <v>3.0619019062499827E-3</v>
      </c>
      <c r="J58" s="369"/>
      <c r="K58" s="308">
        <f t="shared" si="47"/>
        <v>62</v>
      </c>
      <c r="L58" s="309">
        <f t="shared" si="48"/>
        <v>326602869.99999809</v>
      </c>
      <c r="M58" s="310">
        <f t="shared" si="89"/>
        <v>3.2660286999999809E-2</v>
      </c>
      <c r="N58" s="308">
        <f t="shared" si="90"/>
        <v>-13860</v>
      </c>
      <c r="O58" s="308">
        <f t="shared" si="91"/>
        <v>61725300</v>
      </c>
      <c r="P58" s="308">
        <f t="shared" si="92"/>
        <v>-2419209000</v>
      </c>
      <c r="Q58" s="308">
        <f t="shared" si="93"/>
        <v>15765460424.999994</v>
      </c>
      <c r="R58" s="308">
        <f t="shared" si="94"/>
        <v>-30423123499.999985</v>
      </c>
      <c r="S58" s="308">
        <f t="shared" si="95"/>
        <v>17341763504.999989</v>
      </c>
      <c r="T58" s="308" t="str">
        <f t="shared" si="96"/>
        <v/>
      </c>
      <c r="U58" s="308" t="str">
        <f t="shared" si="97"/>
        <v/>
      </c>
      <c r="V58" s="308" t="str">
        <f t="shared" si="98"/>
        <v/>
      </c>
      <c r="W58" s="308" t="str">
        <f t="shared" si="99"/>
        <v/>
      </c>
      <c r="X58" s="308" t="str">
        <f t="shared" si="100"/>
        <v/>
      </c>
      <c r="Y58" s="308" t="str">
        <f t="shared" si="101"/>
        <v/>
      </c>
      <c r="Z58" s="308" t="str">
        <f t="shared" si="102"/>
        <v/>
      </c>
      <c r="AA58" s="308" t="str">
        <f t="shared" si="103"/>
        <v/>
      </c>
      <c r="AB58" s="308" t="str">
        <f t="shared" si="104"/>
        <v/>
      </c>
      <c r="AC58" s="308" t="str">
        <f t="shared" si="105"/>
        <v/>
      </c>
      <c r="AD58" s="308" t="str">
        <f t="shared" si="106"/>
        <v/>
      </c>
      <c r="AE58" s="308" t="str">
        <f t="shared" si="107"/>
        <v/>
      </c>
      <c r="AF58" s="308" t="str">
        <f t="shared" si="108"/>
        <v/>
      </c>
      <c r="AG58" s="308" t="str">
        <f t="shared" si="109"/>
        <v/>
      </c>
      <c r="AH58" s="308" t="str">
        <f t="shared" si="110"/>
        <v/>
      </c>
      <c r="AI58" s="308" t="str">
        <f t="shared" si="111"/>
        <v/>
      </c>
      <c r="AJ58" s="308" t="str">
        <f t="shared" si="112"/>
        <v/>
      </c>
      <c r="AK58" s="308" t="str">
        <f t="shared" si="113"/>
        <v/>
      </c>
      <c r="AL58" s="308" t="str">
        <f t="shared" si="114"/>
        <v/>
      </c>
      <c r="AM58" s="308" t="str">
        <f t="shared" si="115"/>
        <v/>
      </c>
      <c r="AN58" s="308" t="str">
        <f t="shared" si="116"/>
        <v/>
      </c>
      <c r="AO58" s="308" t="str">
        <f t="shared" si="117"/>
        <v/>
      </c>
      <c r="AP58" s="308" t="str">
        <f t="shared" si="118"/>
        <v/>
      </c>
      <c r="AQ58" s="308" t="str">
        <f t="shared" si="119"/>
        <v/>
      </c>
      <c r="AR58" s="308" t="str">
        <f t="shared" si="120"/>
        <v/>
      </c>
      <c r="AS58" s="308" t="str">
        <f t="shared" si="82"/>
        <v/>
      </c>
      <c r="AT58" s="308" t="str">
        <f t="shared" si="82"/>
        <v/>
      </c>
      <c r="AU58" s="308" t="str">
        <f t="shared" si="82"/>
        <v/>
      </c>
      <c r="AV58" s="308" t="str">
        <f t="shared" si="82"/>
        <v/>
      </c>
      <c r="AW58" s="308" t="str">
        <f t="shared" si="82"/>
        <v/>
      </c>
      <c r="AX58" s="308" t="str">
        <f t="shared" si="82"/>
        <v/>
      </c>
      <c r="AY58" s="308">
        <f t="shared" si="37"/>
        <v>5</v>
      </c>
      <c r="AZ58" s="308">
        <f t="shared" si="123"/>
        <v>4</v>
      </c>
      <c r="BA58" s="308">
        <f t="shared" si="123"/>
        <v>3</v>
      </c>
      <c r="BB58" s="308">
        <f t="shared" si="123"/>
        <v>2</v>
      </c>
      <c r="BC58" s="308">
        <f t="shared" si="123"/>
        <v>1</v>
      </c>
      <c r="BD58" s="308">
        <f t="shared" si="123"/>
        <v>0</v>
      </c>
      <c r="BE58" s="308" t="str">
        <f t="shared" si="123"/>
        <v/>
      </c>
      <c r="BF58" s="308" t="str">
        <f t="shared" si="123"/>
        <v/>
      </c>
      <c r="BG58" s="308" t="str">
        <f t="shared" si="123"/>
        <v/>
      </c>
      <c r="BH58" s="308" t="str">
        <f t="shared" si="123"/>
        <v/>
      </c>
      <c r="BI58" s="308" t="str">
        <f t="shared" si="123"/>
        <v/>
      </c>
      <c r="BJ58" s="308" t="str">
        <f t="shared" si="123"/>
        <v/>
      </c>
      <c r="BK58" s="308" t="str">
        <f t="shared" si="123"/>
        <v/>
      </c>
      <c r="BL58" s="308" t="str">
        <f t="shared" si="123"/>
        <v/>
      </c>
      <c r="BM58" s="308" t="str">
        <f t="shared" si="123"/>
        <v/>
      </c>
      <c r="BN58" s="308" t="str">
        <f t="shared" si="123"/>
        <v/>
      </c>
      <c r="BO58" s="308" t="str">
        <f t="shared" si="123"/>
        <v/>
      </c>
      <c r="BP58" s="308" t="str">
        <f t="shared" si="121"/>
        <v/>
      </c>
      <c r="BQ58" s="308" t="str">
        <f t="shared" si="121"/>
        <v/>
      </c>
      <c r="BR58" s="308" t="str">
        <f t="shared" si="121"/>
        <v/>
      </c>
      <c r="BS58" s="308" t="str">
        <f t="shared" si="121"/>
        <v/>
      </c>
      <c r="BT58" s="308" t="str">
        <f t="shared" si="121"/>
        <v/>
      </c>
      <c r="BU58" s="308" t="str">
        <f t="shared" si="121"/>
        <v/>
      </c>
      <c r="BV58" s="308" t="str">
        <f t="shared" si="121"/>
        <v/>
      </c>
      <c r="BW58" s="308" t="str">
        <f t="shared" si="121"/>
        <v/>
      </c>
      <c r="BX58" s="308" t="str">
        <f t="shared" si="121"/>
        <v/>
      </c>
      <c r="BY58" s="308" t="str">
        <f t="shared" si="121"/>
        <v/>
      </c>
      <c r="BZ58" s="308" t="str">
        <f t="shared" si="121"/>
        <v/>
      </c>
      <c r="CA58" s="308" t="str">
        <f t="shared" si="121"/>
        <v/>
      </c>
      <c r="CB58" s="308" t="str">
        <f t="shared" si="121"/>
        <v/>
      </c>
      <c r="CC58" s="308" t="str">
        <f t="shared" si="121"/>
        <v/>
      </c>
      <c r="CD58" s="308" t="str">
        <f t="shared" si="121"/>
        <v/>
      </c>
      <c r="CE58" s="308" t="str">
        <f t="shared" si="122"/>
        <v/>
      </c>
      <c r="CF58" s="308" t="str">
        <f t="shared" si="122"/>
        <v/>
      </c>
      <c r="CG58" s="308" t="str">
        <f t="shared" si="122"/>
        <v/>
      </c>
      <c r="CH58" s="308" t="str">
        <f t="shared" si="122"/>
        <v/>
      </c>
      <c r="CI58" s="308" t="str">
        <f t="shared" si="122"/>
        <v/>
      </c>
      <c r="CJ58" s="308" t="str">
        <f t="shared" si="122"/>
        <v/>
      </c>
    </row>
    <row r="59" spans="1:88" x14ac:dyDescent="0.2">
      <c r="A59" s="369"/>
      <c r="B59" s="369">
        <f t="shared" si="41"/>
        <v>1.8869475240000479</v>
      </c>
      <c r="C59" s="369">
        <f t="shared" si="1"/>
        <v>1.2130376940000308E-2</v>
      </c>
      <c r="D59" s="369">
        <f t="shared" si="42"/>
        <v>4.71736881000012E-2</v>
      </c>
      <c r="E59" s="369">
        <f t="shared" si="43"/>
        <v>4.4927322000001138E-3</v>
      </c>
      <c r="F59" s="369">
        <f t="shared" si="44"/>
        <v>1.8869475240000479</v>
      </c>
      <c r="G59" s="369">
        <f t="shared" si="2"/>
        <v>8.2553954175002081E-2</v>
      </c>
      <c r="H59" s="369">
        <f t="shared" si="45"/>
        <v>1.4601379650000372E-2</v>
      </c>
      <c r="I59" s="369">
        <f t="shared" si="46"/>
        <v>2.8079576250000719E-3</v>
      </c>
      <c r="J59" s="369"/>
      <c r="K59" s="308">
        <f t="shared" si="47"/>
        <v>63</v>
      </c>
      <c r="L59" s="309">
        <f t="shared" si="48"/>
        <v>299515480.00000763</v>
      </c>
      <c r="M59" s="310">
        <f t="shared" si="89"/>
        <v>2.9951548000000761E-2</v>
      </c>
      <c r="N59" s="308">
        <f t="shared" si="90"/>
        <v>-55440</v>
      </c>
      <c r="O59" s="308">
        <f t="shared" si="91"/>
        <v>104458200</v>
      </c>
      <c r="P59" s="308">
        <f t="shared" si="92"/>
        <v>-3365856000</v>
      </c>
      <c r="Q59" s="308">
        <f t="shared" si="93"/>
        <v>20065131449.999996</v>
      </c>
      <c r="R59" s="308">
        <f t="shared" si="94"/>
        <v>-36790754000</v>
      </c>
      <c r="S59" s="308">
        <f t="shared" si="95"/>
        <v>20286591270.000011</v>
      </c>
      <c r="T59" s="308" t="str">
        <f t="shared" si="96"/>
        <v/>
      </c>
      <c r="U59" s="308" t="str">
        <f t="shared" si="97"/>
        <v/>
      </c>
      <c r="V59" s="308" t="str">
        <f t="shared" si="98"/>
        <v/>
      </c>
      <c r="W59" s="308" t="str">
        <f t="shared" si="99"/>
        <v/>
      </c>
      <c r="X59" s="308" t="str">
        <f t="shared" si="100"/>
        <v/>
      </c>
      <c r="Y59" s="308" t="str">
        <f t="shared" si="101"/>
        <v/>
      </c>
      <c r="Z59" s="308" t="str">
        <f t="shared" si="102"/>
        <v/>
      </c>
      <c r="AA59" s="308" t="str">
        <f t="shared" si="103"/>
        <v/>
      </c>
      <c r="AB59" s="308" t="str">
        <f t="shared" si="104"/>
        <v/>
      </c>
      <c r="AC59" s="308" t="str">
        <f t="shared" si="105"/>
        <v/>
      </c>
      <c r="AD59" s="308" t="str">
        <f t="shared" si="106"/>
        <v/>
      </c>
      <c r="AE59" s="308" t="str">
        <f t="shared" si="107"/>
        <v/>
      </c>
      <c r="AF59" s="308" t="str">
        <f t="shared" si="108"/>
        <v/>
      </c>
      <c r="AG59" s="308" t="str">
        <f t="shared" si="109"/>
        <v/>
      </c>
      <c r="AH59" s="308" t="str">
        <f t="shared" si="110"/>
        <v/>
      </c>
      <c r="AI59" s="308" t="str">
        <f t="shared" si="111"/>
        <v/>
      </c>
      <c r="AJ59" s="308" t="str">
        <f t="shared" si="112"/>
        <v/>
      </c>
      <c r="AK59" s="308" t="str">
        <f t="shared" si="113"/>
        <v/>
      </c>
      <c r="AL59" s="308" t="str">
        <f t="shared" si="114"/>
        <v/>
      </c>
      <c r="AM59" s="308" t="str">
        <f t="shared" si="115"/>
        <v/>
      </c>
      <c r="AN59" s="308" t="str">
        <f t="shared" si="116"/>
        <v/>
      </c>
      <c r="AO59" s="308" t="str">
        <f t="shared" si="117"/>
        <v/>
      </c>
      <c r="AP59" s="308" t="str">
        <f t="shared" si="118"/>
        <v/>
      </c>
      <c r="AQ59" s="308" t="str">
        <f t="shared" si="119"/>
        <v/>
      </c>
      <c r="AR59" s="308" t="str">
        <f t="shared" si="120"/>
        <v/>
      </c>
      <c r="AS59" s="308" t="str">
        <f t="shared" si="82"/>
        <v/>
      </c>
      <c r="AT59" s="308" t="str">
        <f t="shared" si="82"/>
        <v/>
      </c>
      <c r="AU59" s="308" t="str">
        <f t="shared" si="82"/>
        <v/>
      </c>
      <c r="AV59" s="308" t="str">
        <f t="shared" si="82"/>
        <v/>
      </c>
      <c r="AW59" s="308" t="str">
        <f t="shared" si="82"/>
        <v/>
      </c>
      <c r="AX59" s="308" t="str">
        <f t="shared" si="82"/>
        <v/>
      </c>
      <c r="AY59" s="308">
        <f t="shared" si="37"/>
        <v>5</v>
      </c>
      <c r="AZ59" s="308">
        <f t="shared" si="123"/>
        <v>4</v>
      </c>
      <c r="BA59" s="308">
        <f t="shared" si="123"/>
        <v>3</v>
      </c>
      <c r="BB59" s="308">
        <f t="shared" si="123"/>
        <v>2</v>
      </c>
      <c r="BC59" s="308">
        <f t="shared" si="123"/>
        <v>1</v>
      </c>
      <c r="BD59" s="308">
        <f t="shared" si="123"/>
        <v>0</v>
      </c>
      <c r="BE59" s="308" t="str">
        <f t="shared" si="123"/>
        <v/>
      </c>
      <c r="BF59" s="308" t="str">
        <f t="shared" si="123"/>
        <v/>
      </c>
      <c r="BG59" s="308" t="str">
        <f t="shared" si="123"/>
        <v/>
      </c>
      <c r="BH59" s="308" t="str">
        <f t="shared" si="123"/>
        <v/>
      </c>
      <c r="BI59" s="308" t="str">
        <f t="shared" si="123"/>
        <v/>
      </c>
      <c r="BJ59" s="308" t="str">
        <f t="shared" si="123"/>
        <v/>
      </c>
      <c r="BK59" s="308" t="str">
        <f t="shared" si="123"/>
        <v/>
      </c>
      <c r="BL59" s="308" t="str">
        <f t="shared" si="123"/>
        <v/>
      </c>
      <c r="BM59" s="308" t="str">
        <f t="shared" si="123"/>
        <v/>
      </c>
      <c r="BN59" s="308" t="str">
        <f t="shared" si="123"/>
        <v/>
      </c>
      <c r="BO59" s="308" t="str">
        <f t="shared" si="123"/>
        <v/>
      </c>
      <c r="BP59" s="308" t="str">
        <f t="shared" si="121"/>
        <v/>
      </c>
      <c r="BQ59" s="308" t="str">
        <f t="shared" si="121"/>
        <v/>
      </c>
      <c r="BR59" s="308" t="str">
        <f t="shared" si="121"/>
        <v/>
      </c>
      <c r="BS59" s="308" t="str">
        <f t="shared" si="121"/>
        <v/>
      </c>
      <c r="BT59" s="308" t="str">
        <f t="shared" si="121"/>
        <v/>
      </c>
      <c r="BU59" s="308" t="str">
        <f t="shared" si="121"/>
        <v/>
      </c>
      <c r="BV59" s="308" t="str">
        <f t="shared" si="121"/>
        <v/>
      </c>
      <c r="BW59" s="308" t="str">
        <f t="shared" si="121"/>
        <v/>
      </c>
      <c r="BX59" s="308" t="str">
        <f t="shared" si="121"/>
        <v/>
      </c>
      <c r="BY59" s="308" t="str">
        <f t="shared" si="121"/>
        <v/>
      </c>
      <c r="BZ59" s="308" t="str">
        <f t="shared" si="121"/>
        <v/>
      </c>
      <c r="CA59" s="308" t="str">
        <f t="shared" si="121"/>
        <v/>
      </c>
      <c r="CB59" s="308" t="str">
        <f t="shared" si="121"/>
        <v/>
      </c>
      <c r="CC59" s="308" t="str">
        <f t="shared" si="121"/>
        <v/>
      </c>
      <c r="CD59" s="308" t="str">
        <f t="shared" si="121"/>
        <v/>
      </c>
      <c r="CE59" s="308" t="str">
        <f t="shared" si="122"/>
        <v/>
      </c>
      <c r="CF59" s="308" t="str">
        <f t="shared" si="122"/>
        <v/>
      </c>
      <c r="CG59" s="308" t="str">
        <f t="shared" si="122"/>
        <v/>
      </c>
      <c r="CH59" s="308" t="str">
        <f t="shared" si="122"/>
        <v/>
      </c>
      <c r="CI59" s="308" t="str">
        <f t="shared" si="122"/>
        <v/>
      </c>
      <c r="CJ59" s="308" t="str">
        <f t="shared" si="122"/>
        <v/>
      </c>
    </row>
    <row r="60" spans="1:88" x14ac:dyDescent="0.2">
      <c r="A60" s="369"/>
      <c r="B60" s="369">
        <f t="shared" si="41"/>
        <v>1.737099584000293</v>
      </c>
      <c r="C60" s="369">
        <f t="shared" si="1"/>
        <v>1.0992583305001854E-2</v>
      </c>
      <c r="D60" s="369">
        <f t="shared" si="42"/>
        <v>4.2748935075007211E-2</v>
      </c>
      <c r="E60" s="369">
        <f t="shared" si="43"/>
        <v>4.0713271500006868E-3</v>
      </c>
      <c r="F60" s="369">
        <f t="shared" si="44"/>
        <v>1.737099584000293</v>
      </c>
      <c r="G60" s="369">
        <f t="shared" si="2"/>
        <v>7.4810636381262605E-2</v>
      </c>
      <c r="H60" s="369">
        <f t="shared" si="45"/>
        <v>1.3231813237502233E-2</v>
      </c>
      <c r="I60" s="369">
        <f t="shared" si="46"/>
        <v>2.5445794687504295E-3</v>
      </c>
      <c r="J60" s="369"/>
      <c r="K60" s="308">
        <f t="shared" si="47"/>
        <v>64</v>
      </c>
      <c r="L60" s="309">
        <f t="shared" si="48"/>
        <v>271421810.00004578</v>
      </c>
      <c r="M60" s="310">
        <f t="shared" si="89"/>
        <v>2.7142181000004578E-2</v>
      </c>
      <c r="N60" s="308">
        <f t="shared" si="90"/>
        <v>-180180</v>
      </c>
      <c r="O60" s="308">
        <f t="shared" si="91"/>
        <v>171609900</v>
      </c>
      <c r="P60" s="308">
        <f t="shared" si="92"/>
        <v>-4628052000.0000019</v>
      </c>
      <c r="Q60" s="308">
        <f t="shared" si="93"/>
        <v>25376489775.000011</v>
      </c>
      <c r="R60" s="308">
        <f t="shared" si="94"/>
        <v>-44316135499.999969</v>
      </c>
      <c r="S60" s="308">
        <f t="shared" si="95"/>
        <v>23667689815.000008</v>
      </c>
      <c r="T60" s="308" t="str">
        <f t="shared" si="96"/>
        <v/>
      </c>
      <c r="U60" s="308" t="str">
        <f t="shared" si="97"/>
        <v/>
      </c>
      <c r="V60" s="308" t="str">
        <f t="shared" si="98"/>
        <v/>
      </c>
      <c r="W60" s="308" t="str">
        <f t="shared" si="99"/>
        <v/>
      </c>
      <c r="X60" s="308" t="str">
        <f t="shared" si="100"/>
        <v/>
      </c>
      <c r="Y60" s="308" t="str">
        <f t="shared" si="101"/>
        <v/>
      </c>
      <c r="Z60" s="308" t="str">
        <f t="shared" si="102"/>
        <v/>
      </c>
      <c r="AA60" s="308" t="str">
        <f t="shared" si="103"/>
        <v/>
      </c>
      <c r="AB60" s="308" t="str">
        <f t="shared" si="104"/>
        <v/>
      </c>
      <c r="AC60" s="308" t="str">
        <f t="shared" si="105"/>
        <v/>
      </c>
      <c r="AD60" s="308" t="str">
        <f t="shared" si="106"/>
        <v/>
      </c>
      <c r="AE60" s="308" t="str">
        <f t="shared" si="107"/>
        <v/>
      </c>
      <c r="AF60" s="308" t="str">
        <f t="shared" si="108"/>
        <v/>
      </c>
      <c r="AG60" s="308" t="str">
        <f t="shared" si="109"/>
        <v/>
      </c>
      <c r="AH60" s="308" t="str">
        <f t="shared" si="110"/>
        <v/>
      </c>
      <c r="AI60" s="308" t="str">
        <f t="shared" si="111"/>
        <v/>
      </c>
      <c r="AJ60" s="308" t="str">
        <f t="shared" si="112"/>
        <v/>
      </c>
      <c r="AK60" s="308" t="str">
        <f t="shared" si="113"/>
        <v/>
      </c>
      <c r="AL60" s="308" t="str">
        <f t="shared" si="114"/>
        <v/>
      </c>
      <c r="AM60" s="308" t="str">
        <f t="shared" si="115"/>
        <v/>
      </c>
      <c r="AN60" s="308" t="str">
        <f t="shared" si="116"/>
        <v/>
      </c>
      <c r="AO60" s="308" t="str">
        <f t="shared" si="117"/>
        <v/>
      </c>
      <c r="AP60" s="308" t="str">
        <f t="shared" si="118"/>
        <v/>
      </c>
      <c r="AQ60" s="308" t="str">
        <f t="shared" si="119"/>
        <v/>
      </c>
      <c r="AR60" s="308" t="str">
        <f t="shared" si="120"/>
        <v/>
      </c>
      <c r="AS60" s="308" t="str">
        <f t="shared" si="82"/>
        <v/>
      </c>
      <c r="AT60" s="308" t="str">
        <f t="shared" si="82"/>
        <v/>
      </c>
      <c r="AU60" s="308" t="str">
        <f t="shared" si="82"/>
        <v/>
      </c>
      <c r="AV60" s="308" t="str">
        <f t="shared" si="82"/>
        <v/>
      </c>
      <c r="AW60" s="308" t="str">
        <f t="shared" si="82"/>
        <v/>
      </c>
      <c r="AX60" s="308" t="str">
        <f t="shared" si="82"/>
        <v/>
      </c>
      <c r="AY60" s="308">
        <f t="shared" si="37"/>
        <v>5</v>
      </c>
      <c r="AZ60" s="308">
        <f t="shared" si="123"/>
        <v>4</v>
      </c>
      <c r="BA60" s="308">
        <f t="shared" si="123"/>
        <v>3</v>
      </c>
      <c r="BB60" s="308">
        <f t="shared" si="123"/>
        <v>2</v>
      </c>
      <c r="BC60" s="308">
        <f t="shared" si="123"/>
        <v>1</v>
      </c>
      <c r="BD60" s="308">
        <f t="shared" si="123"/>
        <v>0</v>
      </c>
      <c r="BE60" s="308" t="str">
        <f t="shared" si="123"/>
        <v/>
      </c>
      <c r="BF60" s="308" t="str">
        <f t="shared" si="123"/>
        <v/>
      </c>
      <c r="BG60" s="308" t="str">
        <f t="shared" si="123"/>
        <v/>
      </c>
      <c r="BH60" s="308" t="str">
        <f t="shared" si="123"/>
        <v/>
      </c>
      <c r="BI60" s="308" t="str">
        <f t="shared" si="123"/>
        <v/>
      </c>
      <c r="BJ60" s="308" t="str">
        <f t="shared" si="123"/>
        <v/>
      </c>
      <c r="BK60" s="308" t="str">
        <f t="shared" si="123"/>
        <v/>
      </c>
      <c r="BL60" s="308" t="str">
        <f t="shared" si="123"/>
        <v/>
      </c>
      <c r="BM60" s="308" t="str">
        <f t="shared" si="123"/>
        <v/>
      </c>
      <c r="BN60" s="308" t="str">
        <f t="shared" si="123"/>
        <v/>
      </c>
      <c r="BO60" s="308" t="str">
        <f t="shared" si="123"/>
        <v/>
      </c>
      <c r="BP60" s="308" t="str">
        <f t="shared" si="121"/>
        <v/>
      </c>
      <c r="BQ60" s="308" t="str">
        <f t="shared" si="121"/>
        <v/>
      </c>
      <c r="BR60" s="308" t="str">
        <f t="shared" si="121"/>
        <v/>
      </c>
      <c r="BS60" s="308" t="str">
        <f t="shared" si="121"/>
        <v/>
      </c>
      <c r="BT60" s="308" t="str">
        <f t="shared" si="121"/>
        <v/>
      </c>
      <c r="BU60" s="308" t="str">
        <f t="shared" si="121"/>
        <v/>
      </c>
      <c r="BV60" s="308" t="str">
        <f t="shared" si="121"/>
        <v/>
      </c>
      <c r="BW60" s="308" t="str">
        <f t="shared" si="121"/>
        <v/>
      </c>
      <c r="BX60" s="308" t="str">
        <f t="shared" si="121"/>
        <v/>
      </c>
      <c r="BY60" s="308" t="str">
        <f t="shared" si="121"/>
        <v/>
      </c>
      <c r="BZ60" s="308" t="str">
        <f t="shared" si="121"/>
        <v/>
      </c>
      <c r="CA60" s="308" t="str">
        <f t="shared" si="121"/>
        <v/>
      </c>
      <c r="CB60" s="308" t="str">
        <f t="shared" si="121"/>
        <v/>
      </c>
      <c r="CC60" s="308" t="str">
        <f t="shared" si="121"/>
        <v/>
      </c>
      <c r="CD60" s="308" t="str">
        <f t="shared" si="121"/>
        <v/>
      </c>
      <c r="CE60" s="308" t="str">
        <f t="shared" si="122"/>
        <v/>
      </c>
      <c r="CF60" s="308" t="str">
        <f t="shared" si="122"/>
        <v/>
      </c>
      <c r="CG60" s="308" t="str">
        <f t="shared" si="122"/>
        <v/>
      </c>
      <c r="CH60" s="308" t="str">
        <f t="shared" si="122"/>
        <v/>
      </c>
      <c r="CI60" s="308" t="str">
        <f t="shared" si="122"/>
        <v/>
      </c>
      <c r="CJ60" s="308" t="str">
        <f t="shared" si="122"/>
        <v/>
      </c>
    </row>
    <row r="61" spans="1:88" x14ac:dyDescent="0.2">
      <c r="A61" s="369"/>
      <c r="B61" s="369">
        <f t="shared" si="41"/>
        <v>1.5796000220004711</v>
      </c>
      <c r="C61" s="369">
        <f t="shared" si="1"/>
        <v>9.8421232140029364E-3</v>
      </c>
      <c r="D61" s="369">
        <f t="shared" si="42"/>
        <v>3.8274923610011419E-2</v>
      </c>
      <c r="E61" s="369">
        <f t="shared" si="43"/>
        <v>3.6452308200010872E-3</v>
      </c>
      <c r="F61" s="369">
        <f t="shared" si="44"/>
        <v>1.5796000220004711</v>
      </c>
      <c r="G61" s="369">
        <f t="shared" si="2"/>
        <v>6.6981116317519976E-2</v>
      </c>
      <c r="H61" s="369">
        <f t="shared" si="45"/>
        <v>1.1847000165003535E-2</v>
      </c>
      <c r="I61" s="369">
        <f t="shared" si="46"/>
        <v>2.2782692625006799E-3</v>
      </c>
      <c r="J61" s="369"/>
      <c r="K61" s="308">
        <f t="shared" si="47"/>
        <v>65</v>
      </c>
      <c r="L61" s="309">
        <f t="shared" si="48"/>
        <v>243015388.00007248</v>
      </c>
      <c r="M61" s="310">
        <f t="shared" si="89"/>
        <v>2.4301538800007249E-2</v>
      </c>
      <c r="N61" s="308">
        <f t="shared" si="90"/>
        <v>-504504</v>
      </c>
      <c r="O61" s="308">
        <f t="shared" si="91"/>
        <v>274575840</v>
      </c>
      <c r="P61" s="308">
        <f t="shared" si="92"/>
        <v>-6294150720</v>
      </c>
      <c r="Q61" s="308">
        <f t="shared" si="93"/>
        <v>31901872860.000015</v>
      </c>
      <c r="R61" s="308">
        <f t="shared" si="94"/>
        <v>-53179362599.999962</v>
      </c>
      <c r="S61" s="308">
        <f t="shared" si="95"/>
        <v>27540584512.000019</v>
      </c>
      <c r="T61" s="308" t="str">
        <f t="shared" si="96"/>
        <v/>
      </c>
      <c r="U61" s="308" t="str">
        <f t="shared" si="97"/>
        <v/>
      </c>
      <c r="V61" s="308" t="str">
        <f t="shared" si="98"/>
        <v/>
      </c>
      <c r="W61" s="308" t="str">
        <f t="shared" si="99"/>
        <v/>
      </c>
      <c r="X61" s="308" t="str">
        <f t="shared" si="100"/>
        <v/>
      </c>
      <c r="Y61" s="308" t="str">
        <f t="shared" si="101"/>
        <v/>
      </c>
      <c r="Z61" s="308" t="str">
        <f t="shared" si="102"/>
        <v/>
      </c>
      <c r="AA61" s="308" t="str">
        <f t="shared" si="103"/>
        <v/>
      </c>
      <c r="AB61" s="308" t="str">
        <f t="shared" si="104"/>
        <v/>
      </c>
      <c r="AC61" s="308" t="str">
        <f t="shared" si="105"/>
        <v/>
      </c>
      <c r="AD61" s="308" t="str">
        <f t="shared" si="106"/>
        <v/>
      </c>
      <c r="AE61" s="308" t="str">
        <f t="shared" si="107"/>
        <v/>
      </c>
      <c r="AF61" s="308" t="str">
        <f t="shared" si="108"/>
        <v/>
      </c>
      <c r="AG61" s="308" t="str">
        <f t="shared" si="109"/>
        <v/>
      </c>
      <c r="AH61" s="308" t="str">
        <f t="shared" si="110"/>
        <v/>
      </c>
      <c r="AI61" s="308" t="str">
        <f t="shared" si="111"/>
        <v/>
      </c>
      <c r="AJ61" s="308" t="str">
        <f t="shared" si="112"/>
        <v/>
      </c>
      <c r="AK61" s="308" t="str">
        <f t="shared" si="113"/>
        <v/>
      </c>
      <c r="AL61" s="308" t="str">
        <f t="shared" si="114"/>
        <v/>
      </c>
      <c r="AM61" s="308" t="str">
        <f t="shared" si="115"/>
        <v/>
      </c>
      <c r="AN61" s="308" t="str">
        <f t="shared" si="116"/>
        <v/>
      </c>
      <c r="AO61" s="308" t="str">
        <f t="shared" si="117"/>
        <v/>
      </c>
      <c r="AP61" s="308" t="str">
        <f t="shared" si="118"/>
        <v/>
      </c>
      <c r="AQ61" s="308" t="str">
        <f t="shared" si="119"/>
        <v/>
      </c>
      <c r="AR61" s="308" t="str">
        <f t="shared" si="120"/>
        <v/>
      </c>
      <c r="AS61" s="308" t="str">
        <f t="shared" si="82"/>
        <v/>
      </c>
      <c r="AT61" s="308" t="str">
        <f t="shared" si="82"/>
        <v/>
      </c>
      <c r="AU61" s="308" t="str">
        <f t="shared" si="82"/>
        <v/>
      </c>
      <c r="AV61" s="308" t="str">
        <f t="shared" si="82"/>
        <v/>
      </c>
      <c r="AW61" s="308" t="str">
        <f t="shared" si="82"/>
        <v/>
      </c>
      <c r="AX61" s="308" t="str">
        <f t="shared" si="82"/>
        <v/>
      </c>
      <c r="AY61" s="308">
        <f t="shared" si="37"/>
        <v>5</v>
      </c>
      <c r="AZ61" s="308">
        <f t="shared" si="123"/>
        <v>4</v>
      </c>
      <c r="BA61" s="308">
        <f t="shared" si="123"/>
        <v>3</v>
      </c>
      <c r="BB61" s="308">
        <f t="shared" si="123"/>
        <v>2</v>
      </c>
      <c r="BC61" s="308">
        <f t="shared" si="123"/>
        <v>1</v>
      </c>
      <c r="BD61" s="308">
        <f t="shared" si="123"/>
        <v>0</v>
      </c>
      <c r="BE61" s="308" t="str">
        <f t="shared" si="123"/>
        <v/>
      </c>
      <c r="BF61" s="308" t="str">
        <f t="shared" si="123"/>
        <v/>
      </c>
      <c r="BG61" s="308" t="str">
        <f t="shared" si="123"/>
        <v/>
      </c>
      <c r="BH61" s="308" t="str">
        <f t="shared" si="123"/>
        <v/>
      </c>
      <c r="BI61" s="308" t="str">
        <f t="shared" si="123"/>
        <v/>
      </c>
      <c r="BJ61" s="308" t="str">
        <f t="shared" si="123"/>
        <v/>
      </c>
      <c r="BK61" s="308" t="str">
        <f t="shared" si="123"/>
        <v/>
      </c>
      <c r="BL61" s="308" t="str">
        <f t="shared" si="123"/>
        <v/>
      </c>
      <c r="BM61" s="308" t="str">
        <f t="shared" si="123"/>
        <v/>
      </c>
      <c r="BN61" s="308" t="str">
        <f t="shared" si="123"/>
        <v/>
      </c>
      <c r="BO61" s="308" t="str">
        <f t="shared" si="123"/>
        <v/>
      </c>
      <c r="BP61" s="308" t="str">
        <f t="shared" si="121"/>
        <v/>
      </c>
      <c r="BQ61" s="308" t="str">
        <f t="shared" si="121"/>
        <v/>
      </c>
      <c r="BR61" s="308" t="str">
        <f t="shared" si="121"/>
        <v/>
      </c>
      <c r="BS61" s="308" t="str">
        <f t="shared" si="121"/>
        <v/>
      </c>
      <c r="BT61" s="308" t="str">
        <f t="shared" si="121"/>
        <v/>
      </c>
      <c r="BU61" s="308" t="str">
        <f t="shared" si="121"/>
        <v/>
      </c>
      <c r="BV61" s="308" t="str">
        <f t="shared" si="121"/>
        <v/>
      </c>
      <c r="BW61" s="308" t="str">
        <f t="shared" si="121"/>
        <v/>
      </c>
      <c r="BX61" s="308" t="str">
        <f t="shared" si="121"/>
        <v/>
      </c>
      <c r="BY61" s="308" t="str">
        <f t="shared" si="121"/>
        <v/>
      </c>
      <c r="BZ61" s="308" t="str">
        <f t="shared" si="121"/>
        <v/>
      </c>
      <c r="CA61" s="308" t="str">
        <f t="shared" si="121"/>
        <v/>
      </c>
      <c r="CB61" s="308" t="str">
        <f t="shared" si="121"/>
        <v/>
      </c>
      <c r="CC61" s="308" t="str">
        <f t="shared" si="121"/>
        <v/>
      </c>
      <c r="CD61" s="308" t="str">
        <f t="shared" si="121"/>
        <v/>
      </c>
      <c r="CE61" s="308" t="str">
        <f t="shared" si="122"/>
        <v/>
      </c>
      <c r="CF61" s="308" t="str">
        <f t="shared" si="122"/>
        <v/>
      </c>
      <c r="CG61" s="308" t="str">
        <f t="shared" si="122"/>
        <v/>
      </c>
      <c r="CH61" s="308" t="str">
        <f t="shared" si="122"/>
        <v/>
      </c>
      <c r="CI61" s="308" t="str">
        <f t="shared" si="122"/>
        <v/>
      </c>
      <c r="CJ61" s="308" t="str">
        <f t="shared" si="122"/>
        <v/>
      </c>
    </row>
    <row r="62" spans="1:88" x14ac:dyDescent="0.2">
      <c r="A62" s="369"/>
      <c r="B62" s="369">
        <f t="shared" si="41"/>
        <v>1.418595717000428</v>
      </c>
      <c r="C62" s="369">
        <f t="shared" si="1"/>
        <v>8.7050191725026264E-3</v>
      </c>
      <c r="D62" s="369">
        <f t="shared" si="42"/>
        <v>3.385285233751021E-2</v>
      </c>
      <c r="E62" s="369">
        <f t="shared" si="43"/>
        <v>3.2240811750009726E-3</v>
      </c>
      <c r="F62" s="369">
        <f t="shared" si="44"/>
        <v>1.418595717000428</v>
      </c>
      <c r="G62" s="369">
        <f t="shared" si="2"/>
        <v>5.9242491590642862E-2</v>
      </c>
      <c r="H62" s="369">
        <f t="shared" si="45"/>
        <v>1.0478263818753162E-2</v>
      </c>
      <c r="I62" s="369">
        <f t="shared" si="46"/>
        <v>2.0150507343756081E-3</v>
      </c>
      <c r="J62" s="369"/>
      <c r="K62" s="308">
        <f t="shared" si="47"/>
        <v>66</v>
      </c>
      <c r="L62" s="309">
        <f t="shared" si="48"/>
        <v>214938745.00006485</v>
      </c>
      <c r="M62" s="310">
        <f t="shared" si="89"/>
        <v>2.1493874500006484E-2</v>
      </c>
      <c r="N62" s="308">
        <f t="shared" si="90"/>
        <v>-1261260</v>
      </c>
      <c r="O62" s="308">
        <f t="shared" si="91"/>
        <v>429024749.99999994</v>
      </c>
      <c r="P62" s="308">
        <f t="shared" si="92"/>
        <v>-8472895199.9999971</v>
      </c>
      <c r="Q62" s="308">
        <f t="shared" si="93"/>
        <v>39877341074.999992</v>
      </c>
      <c r="R62" s="308">
        <f t="shared" si="94"/>
        <v>-63584020499.999947</v>
      </c>
      <c r="S62" s="308">
        <f t="shared" si="95"/>
        <v>31966749880.000015</v>
      </c>
      <c r="T62" s="308" t="str">
        <f t="shared" si="96"/>
        <v/>
      </c>
      <c r="U62" s="308" t="str">
        <f t="shared" si="97"/>
        <v/>
      </c>
      <c r="V62" s="308" t="str">
        <f t="shared" si="98"/>
        <v/>
      </c>
      <c r="W62" s="308" t="str">
        <f t="shared" si="99"/>
        <v/>
      </c>
      <c r="X62" s="308" t="str">
        <f t="shared" si="100"/>
        <v/>
      </c>
      <c r="Y62" s="308" t="str">
        <f t="shared" si="101"/>
        <v/>
      </c>
      <c r="Z62" s="308" t="str">
        <f t="shared" si="102"/>
        <v/>
      </c>
      <c r="AA62" s="308" t="str">
        <f t="shared" si="103"/>
        <v/>
      </c>
      <c r="AB62" s="308" t="str">
        <f t="shared" si="104"/>
        <v/>
      </c>
      <c r="AC62" s="308" t="str">
        <f t="shared" si="105"/>
        <v/>
      </c>
      <c r="AD62" s="308" t="str">
        <f t="shared" si="106"/>
        <v/>
      </c>
      <c r="AE62" s="308" t="str">
        <f t="shared" si="107"/>
        <v/>
      </c>
      <c r="AF62" s="308" t="str">
        <f t="shared" si="108"/>
        <v/>
      </c>
      <c r="AG62" s="308" t="str">
        <f t="shared" si="109"/>
        <v/>
      </c>
      <c r="AH62" s="308" t="str">
        <f t="shared" si="110"/>
        <v/>
      </c>
      <c r="AI62" s="308" t="str">
        <f t="shared" si="111"/>
        <v/>
      </c>
      <c r="AJ62" s="308" t="str">
        <f t="shared" si="112"/>
        <v/>
      </c>
      <c r="AK62" s="308" t="str">
        <f t="shared" si="113"/>
        <v/>
      </c>
      <c r="AL62" s="308" t="str">
        <f t="shared" si="114"/>
        <v/>
      </c>
      <c r="AM62" s="308" t="str">
        <f t="shared" si="115"/>
        <v/>
      </c>
      <c r="AN62" s="308" t="str">
        <f t="shared" si="116"/>
        <v/>
      </c>
      <c r="AO62" s="308" t="str">
        <f t="shared" si="117"/>
        <v/>
      </c>
      <c r="AP62" s="308" t="str">
        <f t="shared" si="118"/>
        <v/>
      </c>
      <c r="AQ62" s="308" t="str">
        <f t="shared" si="119"/>
        <v/>
      </c>
      <c r="AR62" s="308" t="str">
        <f t="shared" si="120"/>
        <v/>
      </c>
      <c r="AS62" s="308" t="str">
        <f t="shared" si="82"/>
        <v/>
      </c>
      <c r="AT62" s="308" t="str">
        <f t="shared" si="82"/>
        <v/>
      </c>
      <c r="AU62" s="308" t="str">
        <f t="shared" si="82"/>
        <v/>
      </c>
      <c r="AV62" s="308" t="str">
        <f t="shared" si="82"/>
        <v/>
      </c>
      <c r="AW62" s="308" t="str">
        <f t="shared" si="82"/>
        <v/>
      </c>
      <c r="AX62" s="308" t="str">
        <f t="shared" si="82"/>
        <v/>
      </c>
      <c r="AY62" s="308">
        <f t="shared" si="37"/>
        <v>5</v>
      </c>
      <c r="AZ62" s="308">
        <f t="shared" si="123"/>
        <v>4</v>
      </c>
      <c r="BA62" s="308">
        <f t="shared" si="123"/>
        <v>3</v>
      </c>
      <c r="BB62" s="308">
        <f t="shared" si="123"/>
        <v>2</v>
      </c>
      <c r="BC62" s="308">
        <f t="shared" si="123"/>
        <v>1</v>
      </c>
      <c r="BD62" s="308">
        <f t="shared" si="123"/>
        <v>0</v>
      </c>
      <c r="BE62" s="308" t="str">
        <f t="shared" si="123"/>
        <v/>
      </c>
      <c r="BF62" s="308" t="str">
        <f t="shared" si="123"/>
        <v/>
      </c>
      <c r="BG62" s="308" t="str">
        <f t="shared" si="123"/>
        <v/>
      </c>
      <c r="BH62" s="308" t="str">
        <f t="shared" si="123"/>
        <v/>
      </c>
      <c r="BI62" s="308" t="str">
        <f t="shared" si="123"/>
        <v/>
      </c>
      <c r="BJ62" s="308" t="str">
        <f t="shared" si="123"/>
        <v/>
      </c>
      <c r="BK62" s="308" t="str">
        <f t="shared" si="123"/>
        <v/>
      </c>
      <c r="BL62" s="308" t="str">
        <f t="shared" si="123"/>
        <v/>
      </c>
      <c r="BM62" s="308" t="str">
        <f t="shared" si="123"/>
        <v/>
      </c>
      <c r="BN62" s="308" t="str">
        <f t="shared" si="123"/>
        <v/>
      </c>
      <c r="BO62" s="308" t="str">
        <f t="shared" si="123"/>
        <v/>
      </c>
      <c r="BP62" s="308" t="str">
        <f t="shared" si="121"/>
        <v/>
      </c>
      <c r="BQ62" s="308" t="str">
        <f t="shared" si="121"/>
        <v/>
      </c>
      <c r="BR62" s="308" t="str">
        <f t="shared" si="121"/>
        <v/>
      </c>
      <c r="BS62" s="308" t="str">
        <f t="shared" si="121"/>
        <v/>
      </c>
      <c r="BT62" s="308" t="str">
        <f t="shared" si="121"/>
        <v/>
      </c>
      <c r="BU62" s="308" t="str">
        <f t="shared" si="121"/>
        <v/>
      </c>
      <c r="BV62" s="308" t="str">
        <f t="shared" si="121"/>
        <v/>
      </c>
      <c r="BW62" s="308" t="str">
        <f t="shared" si="121"/>
        <v/>
      </c>
      <c r="BX62" s="308" t="str">
        <f t="shared" si="121"/>
        <v/>
      </c>
      <c r="BY62" s="308" t="str">
        <f t="shared" si="121"/>
        <v/>
      </c>
      <c r="BZ62" s="308" t="str">
        <f t="shared" si="121"/>
        <v/>
      </c>
      <c r="CA62" s="308" t="str">
        <f t="shared" si="121"/>
        <v/>
      </c>
      <c r="CB62" s="308" t="str">
        <f t="shared" si="121"/>
        <v/>
      </c>
      <c r="CC62" s="308" t="str">
        <f t="shared" si="121"/>
        <v/>
      </c>
      <c r="CD62" s="308" t="str">
        <f t="shared" si="121"/>
        <v/>
      </c>
      <c r="CE62" s="308" t="str">
        <f t="shared" si="122"/>
        <v/>
      </c>
      <c r="CF62" s="308" t="str">
        <f t="shared" si="122"/>
        <v/>
      </c>
      <c r="CG62" s="308" t="str">
        <f t="shared" si="122"/>
        <v/>
      </c>
      <c r="CH62" s="308" t="str">
        <f t="shared" si="122"/>
        <v/>
      </c>
      <c r="CI62" s="308" t="str">
        <f t="shared" si="122"/>
        <v/>
      </c>
      <c r="CJ62" s="308" t="str">
        <f t="shared" si="122"/>
        <v/>
      </c>
    </row>
    <row r="63" spans="1:88" x14ac:dyDescent="0.2">
      <c r="A63" s="369"/>
      <c r="B63" s="369">
        <f t="shared" si="41"/>
        <v>1.2580007770004089</v>
      </c>
      <c r="C63" s="369">
        <f t="shared" si="1"/>
        <v>7.6043330550024726E-3</v>
      </c>
      <c r="D63" s="369">
        <f t="shared" si="42"/>
        <v>2.9572406325009612E-2</v>
      </c>
      <c r="E63" s="369">
        <f t="shared" si="43"/>
        <v>2.8164196500009156E-3</v>
      </c>
      <c r="F63" s="369">
        <f t="shared" si="44"/>
        <v>1.2580007770004089</v>
      </c>
      <c r="G63" s="369">
        <f t="shared" si="2"/>
        <v>5.1751711068766817E-2</v>
      </c>
      <c r="H63" s="369">
        <f t="shared" si="45"/>
        <v>9.1533638625029765E-3</v>
      </c>
      <c r="I63" s="369">
        <f t="shared" si="46"/>
        <v>1.7602622812505726E-3</v>
      </c>
      <c r="J63" s="369"/>
      <c r="K63" s="308">
        <f t="shared" si="47"/>
        <v>67</v>
      </c>
      <c r="L63" s="309">
        <f t="shared" si="48"/>
        <v>187761310.00006104</v>
      </c>
      <c r="M63" s="310">
        <f t="shared" si="89"/>
        <v>1.8776131000006104E-2</v>
      </c>
      <c r="N63" s="308">
        <f t="shared" si="90"/>
        <v>-2882880</v>
      </c>
      <c r="O63" s="308">
        <f t="shared" si="91"/>
        <v>656155500.00000024</v>
      </c>
      <c r="P63" s="308">
        <f t="shared" si="92"/>
        <v>-11297193600.000004</v>
      </c>
      <c r="Q63" s="308">
        <f t="shared" si="93"/>
        <v>49577234850</v>
      </c>
      <c r="R63" s="308">
        <f t="shared" si="94"/>
        <v>-75759683999.999939</v>
      </c>
      <c r="S63" s="308">
        <f t="shared" si="95"/>
        <v>37014131440</v>
      </c>
      <c r="T63" s="308" t="str">
        <f t="shared" si="96"/>
        <v/>
      </c>
      <c r="U63" s="308" t="str">
        <f t="shared" si="97"/>
        <v/>
      </c>
      <c r="V63" s="308" t="str">
        <f t="shared" si="98"/>
        <v/>
      </c>
      <c r="W63" s="308" t="str">
        <f t="shared" si="99"/>
        <v/>
      </c>
      <c r="X63" s="308" t="str">
        <f t="shared" si="100"/>
        <v/>
      </c>
      <c r="Y63" s="308" t="str">
        <f t="shared" si="101"/>
        <v/>
      </c>
      <c r="Z63" s="308" t="str">
        <f t="shared" si="102"/>
        <v/>
      </c>
      <c r="AA63" s="308" t="str">
        <f t="shared" si="103"/>
        <v/>
      </c>
      <c r="AB63" s="308" t="str">
        <f t="shared" si="104"/>
        <v/>
      </c>
      <c r="AC63" s="308" t="str">
        <f t="shared" si="105"/>
        <v/>
      </c>
      <c r="AD63" s="308" t="str">
        <f t="shared" si="106"/>
        <v/>
      </c>
      <c r="AE63" s="308" t="str">
        <f t="shared" si="107"/>
        <v/>
      </c>
      <c r="AF63" s="308" t="str">
        <f t="shared" si="108"/>
        <v/>
      </c>
      <c r="AG63" s="308" t="str">
        <f t="shared" si="109"/>
        <v/>
      </c>
      <c r="AH63" s="308" t="str">
        <f t="shared" si="110"/>
        <v/>
      </c>
      <c r="AI63" s="308" t="str">
        <f t="shared" si="111"/>
        <v/>
      </c>
      <c r="AJ63" s="308" t="str">
        <f t="shared" si="112"/>
        <v/>
      </c>
      <c r="AK63" s="308" t="str">
        <f t="shared" si="113"/>
        <v/>
      </c>
      <c r="AL63" s="308" t="str">
        <f t="shared" si="114"/>
        <v/>
      </c>
      <c r="AM63" s="308" t="str">
        <f t="shared" si="115"/>
        <v/>
      </c>
      <c r="AN63" s="308" t="str">
        <f t="shared" si="116"/>
        <v/>
      </c>
      <c r="AO63" s="308" t="str">
        <f t="shared" si="117"/>
        <v/>
      </c>
      <c r="AP63" s="308" t="str">
        <f t="shared" si="118"/>
        <v/>
      </c>
      <c r="AQ63" s="308" t="str">
        <f t="shared" si="119"/>
        <v/>
      </c>
      <c r="AR63" s="308" t="str">
        <f t="shared" si="120"/>
        <v/>
      </c>
      <c r="AS63" s="308" t="str">
        <f t="shared" si="82"/>
        <v/>
      </c>
      <c r="AT63" s="308" t="str">
        <f t="shared" si="82"/>
        <v/>
      </c>
      <c r="AU63" s="308" t="str">
        <f t="shared" si="82"/>
        <v/>
      </c>
      <c r="AV63" s="308" t="str">
        <f t="shared" si="82"/>
        <v/>
      </c>
      <c r="AW63" s="308" t="str">
        <f t="shared" si="82"/>
        <v/>
      </c>
      <c r="AX63" s="308" t="str">
        <f t="shared" si="82"/>
        <v/>
      </c>
      <c r="AY63" s="308">
        <f t="shared" si="37"/>
        <v>5</v>
      </c>
      <c r="AZ63" s="308">
        <f t="shared" si="123"/>
        <v>4</v>
      </c>
      <c r="BA63" s="308">
        <f t="shared" si="123"/>
        <v>3</v>
      </c>
      <c r="BB63" s="308">
        <f t="shared" si="123"/>
        <v>2</v>
      </c>
      <c r="BC63" s="308">
        <f t="shared" si="123"/>
        <v>1</v>
      </c>
      <c r="BD63" s="308">
        <f t="shared" si="123"/>
        <v>0</v>
      </c>
      <c r="BE63" s="308" t="str">
        <f t="shared" si="123"/>
        <v/>
      </c>
      <c r="BF63" s="308" t="str">
        <f t="shared" si="123"/>
        <v/>
      </c>
      <c r="BG63" s="308" t="str">
        <f t="shared" si="123"/>
        <v/>
      </c>
      <c r="BH63" s="308" t="str">
        <f t="shared" si="123"/>
        <v/>
      </c>
      <c r="BI63" s="308" t="str">
        <f t="shared" si="123"/>
        <v/>
      </c>
      <c r="BJ63" s="308" t="str">
        <f t="shared" si="123"/>
        <v/>
      </c>
      <c r="BK63" s="308" t="str">
        <f t="shared" si="123"/>
        <v/>
      </c>
      <c r="BL63" s="308" t="str">
        <f t="shared" si="123"/>
        <v/>
      </c>
      <c r="BM63" s="308" t="str">
        <f t="shared" si="123"/>
        <v/>
      </c>
      <c r="BN63" s="308" t="str">
        <f t="shared" si="123"/>
        <v/>
      </c>
      <c r="BO63" s="308" t="str">
        <f t="shared" si="123"/>
        <v/>
      </c>
      <c r="BP63" s="308" t="str">
        <f t="shared" si="121"/>
        <v/>
      </c>
      <c r="BQ63" s="308" t="str">
        <f t="shared" si="121"/>
        <v/>
      </c>
      <c r="BR63" s="308" t="str">
        <f t="shared" si="121"/>
        <v/>
      </c>
      <c r="BS63" s="308" t="str">
        <f t="shared" si="121"/>
        <v/>
      </c>
      <c r="BT63" s="308" t="str">
        <f t="shared" si="121"/>
        <v/>
      </c>
      <c r="BU63" s="308" t="str">
        <f t="shared" si="121"/>
        <v/>
      </c>
      <c r="BV63" s="308" t="str">
        <f t="shared" si="121"/>
        <v/>
      </c>
      <c r="BW63" s="308" t="str">
        <f t="shared" si="121"/>
        <v/>
      </c>
      <c r="BX63" s="308" t="str">
        <f t="shared" si="121"/>
        <v/>
      </c>
      <c r="BY63" s="308" t="str">
        <f t="shared" si="121"/>
        <v/>
      </c>
      <c r="BZ63" s="308" t="str">
        <f t="shared" si="121"/>
        <v/>
      </c>
      <c r="CA63" s="308" t="str">
        <f t="shared" si="121"/>
        <v/>
      </c>
      <c r="CB63" s="308" t="str">
        <f t="shared" si="121"/>
        <v/>
      </c>
      <c r="CC63" s="308" t="str">
        <f t="shared" si="121"/>
        <v/>
      </c>
      <c r="CD63" s="308" t="str">
        <f t="shared" si="121"/>
        <v/>
      </c>
      <c r="CE63" s="308" t="str">
        <f t="shared" si="122"/>
        <v/>
      </c>
      <c r="CF63" s="308" t="str">
        <f t="shared" si="122"/>
        <v/>
      </c>
      <c r="CG63" s="308" t="str">
        <f t="shared" si="122"/>
        <v/>
      </c>
      <c r="CH63" s="308" t="str">
        <f t="shared" si="122"/>
        <v/>
      </c>
      <c r="CI63" s="308" t="str">
        <f t="shared" si="122"/>
        <v/>
      </c>
      <c r="CJ63" s="308" t="str">
        <f t="shared" si="122"/>
        <v/>
      </c>
    </row>
    <row r="64" spans="1:88" x14ac:dyDescent="0.2">
      <c r="A64" s="369"/>
      <c r="B64" s="369">
        <f t="shared" si="41"/>
        <v>1.1013488419998962</v>
      </c>
      <c r="C64" s="369">
        <f t="shared" si="1"/>
        <v>6.559504132499382E-3</v>
      </c>
      <c r="D64" s="369">
        <f t="shared" si="42"/>
        <v>2.5509182737497596E-2</v>
      </c>
      <c r="E64" s="369">
        <f t="shared" si="43"/>
        <v>2.4294459749997712E-3</v>
      </c>
      <c r="F64" s="369">
        <f t="shared" si="44"/>
        <v>1.1013488419998962</v>
      </c>
      <c r="G64" s="369">
        <f t="shared" si="2"/>
        <v>4.464106979062079E-2</v>
      </c>
      <c r="H64" s="369">
        <f t="shared" si="45"/>
        <v>7.8956994187492566E-3</v>
      </c>
      <c r="I64" s="369">
        <f t="shared" si="46"/>
        <v>1.5184037343748571E-3</v>
      </c>
      <c r="J64" s="369"/>
      <c r="K64" s="308">
        <f t="shared" si="47"/>
        <v>68</v>
      </c>
      <c r="L64" s="309">
        <f t="shared" si="48"/>
        <v>161963064.99998474</v>
      </c>
      <c r="M64" s="310">
        <f t="shared" si="89"/>
        <v>1.6196306499998474E-2</v>
      </c>
      <c r="N64" s="308">
        <f t="shared" si="90"/>
        <v>-6126120</v>
      </c>
      <c r="O64" s="308">
        <f t="shared" si="91"/>
        <v>984233250</v>
      </c>
      <c r="P64" s="308">
        <f t="shared" si="92"/>
        <v>-14928434400.000002</v>
      </c>
      <c r="Q64" s="308">
        <f t="shared" si="93"/>
        <v>61319211525.000031</v>
      </c>
      <c r="R64" s="308">
        <f t="shared" si="94"/>
        <v>-89964624750.000061</v>
      </c>
      <c r="S64" s="308">
        <f t="shared" si="95"/>
        <v>42757703560.000015</v>
      </c>
      <c r="T64" s="308" t="str">
        <f t="shared" si="96"/>
        <v/>
      </c>
      <c r="U64" s="308" t="str">
        <f t="shared" si="97"/>
        <v/>
      </c>
      <c r="V64" s="308" t="str">
        <f t="shared" si="98"/>
        <v/>
      </c>
      <c r="W64" s="308" t="str">
        <f t="shared" si="99"/>
        <v/>
      </c>
      <c r="X64" s="308" t="str">
        <f t="shared" si="100"/>
        <v/>
      </c>
      <c r="Y64" s="308" t="str">
        <f t="shared" si="101"/>
        <v/>
      </c>
      <c r="Z64" s="308" t="str">
        <f t="shared" si="102"/>
        <v/>
      </c>
      <c r="AA64" s="308" t="str">
        <f t="shared" si="103"/>
        <v/>
      </c>
      <c r="AB64" s="308" t="str">
        <f t="shared" si="104"/>
        <v/>
      </c>
      <c r="AC64" s="308" t="str">
        <f t="shared" si="105"/>
        <v/>
      </c>
      <c r="AD64" s="308" t="str">
        <f t="shared" si="106"/>
        <v/>
      </c>
      <c r="AE64" s="308" t="str">
        <f t="shared" si="107"/>
        <v/>
      </c>
      <c r="AF64" s="308" t="str">
        <f t="shared" si="108"/>
        <v/>
      </c>
      <c r="AG64" s="308" t="str">
        <f t="shared" si="109"/>
        <v/>
      </c>
      <c r="AH64" s="308" t="str">
        <f t="shared" si="110"/>
        <v/>
      </c>
      <c r="AI64" s="308" t="str">
        <f t="shared" si="111"/>
        <v/>
      </c>
      <c r="AJ64" s="308" t="str">
        <f t="shared" si="112"/>
        <v/>
      </c>
      <c r="AK64" s="308" t="str">
        <f t="shared" si="113"/>
        <v/>
      </c>
      <c r="AL64" s="308" t="str">
        <f t="shared" si="114"/>
        <v/>
      </c>
      <c r="AM64" s="308" t="str">
        <f t="shared" si="115"/>
        <v/>
      </c>
      <c r="AN64" s="308" t="str">
        <f t="shared" si="116"/>
        <v/>
      </c>
      <c r="AO64" s="308" t="str">
        <f t="shared" si="117"/>
        <v/>
      </c>
      <c r="AP64" s="308" t="str">
        <f t="shared" si="118"/>
        <v/>
      </c>
      <c r="AQ64" s="308" t="str">
        <f t="shared" si="119"/>
        <v/>
      </c>
      <c r="AR64" s="308" t="str">
        <f t="shared" si="120"/>
        <v/>
      </c>
      <c r="AS64" s="308" t="str">
        <f t="shared" si="82"/>
        <v/>
      </c>
      <c r="AT64" s="308" t="str">
        <f t="shared" si="82"/>
        <v/>
      </c>
      <c r="AU64" s="308" t="str">
        <f t="shared" si="82"/>
        <v/>
      </c>
      <c r="AV64" s="308" t="str">
        <f t="shared" si="82"/>
        <v/>
      </c>
      <c r="AW64" s="308" t="str">
        <f t="shared" si="82"/>
        <v/>
      </c>
      <c r="AX64" s="308" t="str">
        <f t="shared" si="82"/>
        <v/>
      </c>
      <c r="AY64" s="308">
        <f t="shared" si="37"/>
        <v>5</v>
      </c>
      <c r="AZ64" s="308">
        <f t="shared" si="123"/>
        <v>4</v>
      </c>
      <c r="BA64" s="308">
        <f t="shared" si="123"/>
        <v>3</v>
      </c>
      <c r="BB64" s="308">
        <f t="shared" si="123"/>
        <v>2</v>
      </c>
      <c r="BC64" s="308">
        <f t="shared" si="123"/>
        <v>1</v>
      </c>
      <c r="BD64" s="308">
        <f t="shared" si="123"/>
        <v>0</v>
      </c>
      <c r="BE64" s="308" t="str">
        <f t="shared" si="123"/>
        <v/>
      </c>
      <c r="BF64" s="308" t="str">
        <f t="shared" si="123"/>
        <v/>
      </c>
      <c r="BG64" s="308" t="str">
        <f t="shared" si="123"/>
        <v/>
      </c>
      <c r="BH64" s="308" t="str">
        <f t="shared" si="123"/>
        <v/>
      </c>
      <c r="BI64" s="308" t="str">
        <f t="shared" si="123"/>
        <v/>
      </c>
      <c r="BJ64" s="308" t="str">
        <f t="shared" si="123"/>
        <v/>
      </c>
      <c r="BK64" s="308" t="str">
        <f t="shared" si="123"/>
        <v/>
      </c>
      <c r="BL64" s="308" t="str">
        <f t="shared" si="123"/>
        <v/>
      </c>
      <c r="BM64" s="308" t="str">
        <f t="shared" si="123"/>
        <v/>
      </c>
      <c r="BN64" s="308" t="str">
        <f t="shared" si="123"/>
        <v/>
      </c>
      <c r="BO64" s="308" t="str">
        <f t="shared" si="123"/>
        <v/>
      </c>
      <c r="BP64" s="308" t="str">
        <f t="shared" si="121"/>
        <v/>
      </c>
      <c r="BQ64" s="308" t="str">
        <f t="shared" si="121"/>
        <v/>
      </c>
      <c r="BR64" s="308" t="str">
        <f t="shared" si="121"/>
        <v/>
      </c>
      <c r="BS64" s="308" t="str">
        <f t="shared" si="121"/>
        <v/>
      </c>
      <c r="BT64" s="308" t="str">
        <f t="shared" si="121"/>
        <v/>
      </c>
      <c r="BU64" s="308" t="str">
        <f t="shared" si="121"/>
        <v/>
      </c>
      <c r="BV64" s="308" t="str">
        <f t="shared" si="121"/>
        <v/>
      </c>
      <c r="BW64" s="308" t="str">
        <f t="shared" si="121"/>
        <v/>
      </c>
      <c r="BX64" s="308" t="str">
        <f t="shared" si="121"/>
        <v/>
      </c>
      <c r="BY64" s="308" t="str">
        <f t="shared" si="121"/>
        <v/>
      </c>
      <c r="BZ64" s="308" t="str">
        <f t="shared" si="121"/>
        <v/>
      </c>
      <c r="CA64" s="308" t="str">
        <f t="shared" si="121"/>
        <v/>
      </c>
      <c r="CB64" s="308" t="str">
        <f t="shared" si="121"/>
        <v/>
      </c>
      <c r="CC64" s="308" t="str">
        <f t="shared" si="121"/>
        <v/>
      </c>
      <c r="CD64" s="308" t="str">
        <f t="shared" si="121"/>
        <v/>
      </c>
      <c r="CE64" s="308" t="str">
        <f t="shared" si="122"/>
        <v/>
      </c>
      <c r="CF64" s="308" t="str">
        <f t="shared" si="122"/>
        <v/>
      </c>
      <c r="CG64" s="308" t="str">
        <f t="shared" si="122"/>
        <v/>
      </c>
      <c r="CH64" s="308" t="str">
        <f t="shared" si="122"/>
        <v/>
      </c>
      <c r="CI64" s="308" t="str">
        <f t="shared" si="122"/>
        <v/>
      </c>
      <c r="CJ64" s="308" t="str">
        <f t="shared" si="122"/>
        <v/>
      </c>
    </row>
    <row r="65" spans="1:88" x14ac:dyDescent="0.2">
      <c r="A65" s="369"/>
      <c r="B65" s="369">
        <f t="shared" si="41"/>
        <v>0.95167822199984209</v>
      </c>
      <c r="C65" s="369">
        <f t="shared" si="1"/>
        <v>5.585937389999073E-3</v>
      </c>
      <c r="D65" s="369">
        <f t="shared" si="42"/>
        <v>2.1723089849996394E-2</v>
      </c>
      <c r="E65" s="369">
        <f t="shared" si="43"/>
        <v>2.0688656999996564E-3</v>
      </c>
      <c r="F65" s="369">
        <f t="shared" si="44"/>
        <v>0.95167822199984209</v>
      </c>
      <c r="G65" s="369">
        <f t="shared" si="2"/>
        <v>3.8015407237493685E-2</v>
      </c>
      <c r="H65" s="369">
        <f t="shared" si="45"/>
        <v>6.723813524998885E-3</v>
      </c>
      <c r="I65" s="369">
        <f t="shared" si="46"/>
        <v>1.2930410624997855E-3</v>
      </c>
      <c r="J65" s="369"/>
      <c r="K65" s="308">
        <f t="shared" si="47"/>
        <v>69</v>
      </c>
      <c r="L65" s="309">
        <f t="shared" si="48"/>
        <v>137924379.99997711</v>
      </c>
      <c r="M65" s="310">
        <f t="shared" si="89"/>
        <v>1.3792437999997711E-2</v>
      </c>
      <c r="N65" s="308">
        <f t="shared" si="90"/>
        <v>-12252240</v>
      </c>
      <c r="O65" s="308">
        <f t="shared" si="91"/>
        <v>1450448999.9999998</v>
      </c>
      <c r="P65" s="308">
        <f t="shared" si="92"/>
        <v>-19561396800</v>
      </c>
      <c r="Q65" s="308">
        <f t="shared" si="93"/>
        <v>75469798799.999954</v>
      </c>
      <c r="R65" s="308">
        <f t="shared" si="94"/>
        <v>-106488739499.99997</v>
      </c>
      <c r="S65" s="308">
        <f t="shared" si="95"/>
        <v>49280065119.999992</v>
      </c>
      <c r="T65" s="308" t="str">
        <f t="shared" si="96"/>
        <v/>
      </c>
      <c r="U65" s="308" t="str">
        <f t="shared" si="97"/>
        <v/>
      </c>
      <c r="V65" s="308" t="str">
        <f t="shared" si="98"/>
        <v/>
      </c>
      <c r="W65" s="308" t="str">
        <f t="shared" si="99"/>
        <v/>
      </c>
      <c r="X65" s="308" t="str">
        <f t="shared" si="100"/>
        <v/>
      </c>
      <c r="Y65" s="308" t="str">
        <f t="shared" si="101"/>
        <v/>
      </c>
      <c r="Z65" s="308" t="str">
        <f t="shared" si="102"/>
        <v/>
      </c>
      <c r="AA65" s="308" t="str">
        <f t="shared" si="103"/>
        <v/>
      </c>
      <c r="AB65" s="308" t="str">
        <f t="shared" si="104"/>
        <v/>
      </c>
      <c r="AC65" s="308" t="str">
        <f t="shared" si="105"/>
        <v/>
      </c>
      <c r="AD65" s="308" t="str">
        <f t="shared" si="106"/>
        <v/>
      </c>
      <c r="AE65" s="308" t="str">
        <f t="shared" si="107"/>
        <v/>
      </c>
      <c r="AF65" s="308" t="str">
        <f t="shared" si="108"/>
        <v/>
      </c>
      <c r="AG65" s="308" t="str">
        <f t="shared" si="109"/>
        <v/>
      </c>
      <c r="AH65" s="308" t="str">
        <f t="shared" si="110"/>
        <v/>
      </c>
      <c r="AI65" s="308" t="str">
        <f t="shared" si="111"/>
        <v/>
      </c>
      <c r="AJ65" s="308" t="str">
        <f t="shared" si="112"/>
        <v/>
      </c>
      <c r="AK65" s="308" t="str">
        <f t="shared" si="113"/>
        <v/>
      </c>
      <c r="AL65" s="308" t="str">
        <f t="shared" si="114"/>
        <v/>
      </c>
      <c r="AM65" s="308" t="str">
        <f t="shared" si="115"/>
        <v/>
      </c>
      <c r="AN65" s="308" t="str">
        <f t="shared" si="116"/>
        <v/>
      </c>
      <c r="AO65" s="308" t="str">
        <f t="shared" si="117"/>
        <v/>
      </c>
      <c r="AP65" s="308" t="str">
        <f t="shared" si="118"/>
        <v/>
      </c>
      <c r="AQ65" s="308" t="str">
        <f t="shared" si="119"/>
        <v/>
      </c>
      <c r="AR65" s="308" t="str">
        <f t="shared" si="120"/>
        <v/>
      </c>
      <c r="AS65" s="308" t="str">
        <f t="shared" si="82"/>
        <v/>
      </c>
      <c r="AT65" s="308" t="str">
        <f t="shared" si="82"/>
        <v/>
      </c>
      <c r="AU65" s="308" t="str">
        <f t="shared" si="82"/>
        <v/>
      </c>
      <c r="AV65" s="308" t="str">
        <f t="shared" si="82"/>
        <v/>
      </c>
      <c r="AW65" s="308" t="str">
        <f t="shared" si="82"/>
        <v/>
      </c>
      <c r="AX65" s="308" t="str">
        <f t="shared" si="82"/>
        <v/>
      </c>
      <c r="AY65" s="308">
        <f t="shared" si="37"/>
        <v>5</v>
      </c>
      <c r="AZ65" s="308">
        <f t="shared" si="123"/>
        <v>4</v>
      </c>
      <c r="BA65" s="308">
        <f t="shared" si="123"/>
        <v>3</v>
      </c>
      <c r="BB65" s="308">
        <f t="shared" si="123"/>
        <v>2</v>
      </c>
      <c r="BC65" s="308">
        <f t="shared" si="123"/>
        <v>1</v>
      </c>
      <c r="BD65" s="308">
        <f t="shared" si="123"/>
        <v>0</v>
      </c>
      <c r="BE65" s="308" t="str">
        <f t="shared" si="123"/>
        <v/>
      </c>
      <c r="BF65" s="308" t="str">
        <f t="shared" si="123"/>
        <v/>
      </c>
      <c r="BG65" s="308" t="str">
        <f t="shared" si="123"/>
        <v/>
      </c>
      <c r="BH65" s="308" t="str">
        <f t="shared" si="123"/>
        <v/>
      </c>
      <c r="BI65" s="308" t="str">
        <f t="shared" si="123"/>
        <v/>
      </c>
      <c r="BJ65" s="308" t="str">
        <f t="shared" si="123"/>
        <v/>
      </c>
      <c r="BK65" s="308" t="str">
        <f t="shared" si="123"/>
        <v/>
      </c>
      <c r="BL65" s="308" t="str">
        <f t="shared" si="123"/>
        <v/>
      </c>
      <c r="BM65" s="308" t="str">
        <f t="shared" si="123"/>
        <v/>
      </c>
      <c r="BN65" s="308" t="str">
        <f t="shared" si="123"/>
        <v/>
      </c>
      <c r="BO65" s="308" t="str">
        <f t="shared" si="123"/>
        <v/>
      </c>
      <c r="BP65" s="308" t="str">
        <f t="shared" si="121"/>
        <v/>
      </c>
      <c r="BQ65" s="308" t="str">
        <f t="shared" si="121"/>
        <v/>
      </c>
      <c r="BR65" s="308" t="str">
        <f t="shared" si="121"/>
        <v/>
      </c>
      <c r="BS65" s="308" t="str">
        <f t="shared" si="121"/>
        <v/>
      </c>
      <c r="BT65" s="308" t="str">
        <f t="shared" si="121"/>
        <v/>
      </c>
      <c r="BU65" s="308" t="str">
        <f t="shared" si="121"/>
        <v/>
      </c>
      <c r="BV65" s="308" t="str">
        <f t="shared" si="121"/>
        <v/>
      </c>
      <c r="BW65" s="308" t="str">
        <f t="shared" si="121"/>
        <v/>
      </c>
      <c r="BX65" s="308" t="str">
        <f t="shared" si="121"/>
        <v/>
      </c>
      <c r="BY65" s="308" t="str">
        <f t="shared" si="121"/>
        <v/>
      </c>
      <c r="BZ65" s="308" t="str">
        <f t="shared" si="121"/>
        <v/>
      </c>
      <c r="CA65" s="308" t="str">
        <f t="shared" si="121"/>
        <v/>
      </c>
      <c r="CB65" s="308" t="str">
        <f t="shared" si="121"/>
        <v/>
      </c>
      <c r="CC65" s="308" t="str">
        <f t="shared" si="121"/>
        <v/>
      </c>
      <c r="CD65" s="308" t="str">
        <f t="shared" si="121"/>
        <v/>
      </c>
      <c r="CE65" s="308" t="str">
        <f t="shared" si="122"/>
        <v/>
      </c>
      <c r="CF65" s="308" t="str">
        <f t="shared" si="122"/>
        <v/>
      </c>
      <c r="CG65" s="308" t="str">
        <f t="shared" si="122"/>
        <v/>
      </c>
      <c r="CH65" s="308" t="str">
        <f t="shared" si="122"/>
        <v/>
      </c>
      <c r="CI65" s="308" t="str">
        <f t="shared" si="122"/>
        <v/>
      </c>
      <c r="CJ65" s="308" t="str">
        <f t="shared" si="122"/>
        <v/>
      </c>
    </row>
    <row r="66" spans="1:88" x14ac:dyDescent="0.2">
      <c r="A66" s="369"/>
      <c r="B66" s="369">
        <f t="shared" si="41"/>
        <v>0.811453804</v>
      </c>
      <c r="C66" s="369">
        <f t="shared" si="1"/>
        <v>4.6948398660000001E-3</v>
      </c>
      <c r="D66" s="369">
        <f t="shared" si="42"/>
        <v>1.825771059E-2</v>
      </c>
      <c r="E66" s="369">
        <f t="shared" si="43"/>
        <v>1.73882958E-3</v>
      </c>
      <c r="F66" s="369">
        <f t="shared" si="44"/>
        <v>0.811453804</v>
      </c>
      <c r="G66" s="369">
        <f t="shared" si="2"/>
        <v>3.1950993532499992E-2</v>
      </c>
      <c r="H66" s="369">
        <f t="shared" si="45"/>
        <v>5.6511961350000006E-3</v>
      </c>
      <c r="I66" s="369">
        <f t="shared" si="46"/>
        <v>1.0867684875000001E-3</v>
      </c>
      <c r="J66" s="369"/>
      <c r="K66" s="308">
        <f t="shared" si="47"/>
        <v>70</v>
      </c>
      <c r="L66" s="309">
        <f t="shared" si="48"/>
        <v>115921972</v>
      </c>
      <c r="M66" s="310">
        <f t="shared" si="89"/>
        <v>1.1592197199999999E-2</v>
      </c>
      <c r="N66" s="308">
        <f t="shared" si="90"/>
        <v>210</v>
      </c>
      <c r="O66" s="308">
        <f t="shared" si="91"/>
        <v>-23279256</v>
      </c>
      <c r="P66" s="308">
        <f t="shared" si="92"/>
        <v>2103151049.9999995</v>
      </c>
      <c r="Q66" s="308">
        <f t="shared" si="93"/>
        <v>-25429815840</v>
      </c>
      <c r="R66" s="308">
        <f t="shared" si="94"/>
        <v>92450503530.000015</v>
      </c>
      <c r="S66" s="308">
        <f t="shared" si="95"/>
        <v>-125656712610</v>
      </c>
      <c r="T66" s="308">
        <f t="shared" si="96"/>
        <v>56672074887.999985</v>
      </c>
      <c r="U66" s="308" t="str">
        <f t="shared" si="97"/>
        <v/>
      </c>
      <c r="V66" s="308" t="str">
        <f t="shared" si="98"/>
        <v/>
      </c>
      <c r="W66" s="308" t="str">
        <f t="shared" si="99"/>
        <v/>
      </c>
      <c r="X66" s="308" t="str">
        <f t="shared" si="100"/>
        <v/>
      </c>
      <c r="Y66" s="308" t="str">
        <f t="shared" si="101"/>
        <v/>
      </c>
      <c r="Z66" s="308" t="str">
        <f t="shared" si="102"/>
        <v/>
      </c>
      <c r="AA66" s="308" t="str">
        <f t="shared" si="103"/>
        <v/>
      </c>
      <c r="AB66" s="308" t="str">
        <f t="shared" si="104"/>
        <v/>
      </c>
      <c r="AC66" s="308" t="str">
        <f t="shared" si="105"/>
        <v/>
      </c>
      <c r="AD66" s="308" t="str">
        <f t="shared" si="106"/>
        <v/>
      </c>
      <c r="AE66" s="308" t="str">
        <f t="shared" si="107"/>
        <v/>
      </c>
      <c r="AF66" s="308" t="str">
        <f t="shared" si="108"/>
        <v/>
      </c>
      <c r="AG66" s="308" t="str">
        <f t="shared" si="109"/>
        <v/>
      </c>
      <c r="AH66" s="308" t="str">
        <f t="shared" si="110"/>
        <v/>
      </c>
      <c r="AI66" s="308" t="str">
        <f t="shared" si="111"/>
        <v/>
      </c>
      <c r="AJ66" s="308" t="str">
        <f t="shared" si="112"/>
        <v/>
      </c>
      <c r="AK66" s="308" t="str">
        <f t="shared" si="113"/>
        <v/>
      </c>
      <c r="AL66" s="308" t="str">
        <f t="shared" si="114"/>
        <v/>
      </c>
      <c r="AM66" s="308" t="str">
        <f t="shared" si="115"/>
        <v/>
      </c>
      <c r="AN66" s="308" t="str">
        <f t="shared" si="116"/>
        <v/>
      </c>
      <c r="AO66" s="308" t="str">
        <f t="shared" si="117"/>
        <v/>
      </c>
      <c r="AP66" s="308" t="str">
        <f t="shared" si="118"/>
        <v/>
      </c>
      <c r="AQ66" s="308" t="str">
        <f t="shared" si="119"/>
        <v/>
      </c>
      <c r="AR66" s="308" t="str">
        <f t="shared" si="120"/>
        <v/>
      </c>
      <c r="AS66" s="308" t="str">
        <f t="shared" si="82"/>
        <v/>
      </c>
      <c r="AT66" s="308" t="str">
        <f t="shared" si="82"/>
        <v/>
      </c>
      <c r="AU66" s="308" t="str">
        <f t="shared" si="82"/>
        <v/>
      </c>
      <c r="AV66" s="308" t="str">
        <f t="shared" si="82"/>
        <v/>
      </c>
      <c r="AW66" s="308" t="str">
        <f t="shared" si="82"/>
        <v/>
      </c>
      <c r="AX66" s="308" t="str">
        <f t="shared" si="82"/>
        <v/>
      </c>
      <c r="AY66" s="308">
        <f t="shared" si="37"/>
        <v>6</v>
      </c>
      <c r="AZ66" s="308">
        <f t="shared" si="123"/>
        <v>5</v>
      </c>
      <c r="BA66" s="308">
        <f t="shared" si="123"/>
        <v>4</v>
      </c>
      <c r="BB66" s="308">
        <f t="shared" si="123"/>
        <v>3</v>
      </c>
      <c r="BC66" s="308">
        <f t="shared" si="123"/>
        <v>2</v>
      </c>
      <c r="BD66" s="308">
        <f t="shared" si="123"/>
        <v>1</v>
      </c>
      <c r="BE66" s="308">
        <f t="shared" si="123"/>
        <v>0</v>
      </c>
      <c r="BF66" s="308" t="str">
        <f t="shared" si="123"/>
        <v/>
      </c>
      <c r="BG66" s="308" t="str">
        <f t="shared" si="123"/>
        <v/>
      </c>
      <c r="BH66" s="308" t="str">
        <f t="shared" si="123"/>
        <v/>
      </c>
      <c r="BI66" s="308" t="str">
        <f t="shared" si="123"/>
        <v/>
      </c>
      <c r="BJ66" s="308" t="str">
        <f t="shared" si="123"/>
        <v/>
      </c>
      <c r="BK66" s="308" t="str">
        <f t="shared" si="123"/>
        <v/>
      </c>
      <c r="BL66" s="308" t="str">
        <f t="shared" si="123"/>
        <v/>
      </c>
      <c r="BM66" s="308" t="str">
        <f t="shared" si="123"/>
        <v/>
      </c>
      <c r="BN66" s="308" t="str">
        <f t="shared" si="123"/>
        <v/>
      </c>
      <c r="BO66" s="308" t="str">
        <f t="shared" si="123"/>
        <v/>
      </c>
      <c r="BP66" s="308" t="str">
        <f t="shared" si="121"/>
        <v/>
      </c>
      <c r="BQ66" s="308" t="str">
        <f t="shared" si="121"/>
        <v/>
      </c>
      <c r="BR66" s="308" t="str">
        <f t="shared" si="121"/>
        <v/>
      </c>
      <c r="BS66" s="308" t="str">
        <f t="shared" si="121"/>
        <v/>
      </c>
      <c r="BT66" s="308" t="str">
        <f t="shared" si="121"/>
        <v/>
      </c>
      <c r="BU66" s="308" t="str">
        <f t="shared" si="121"/>
        <v/>
      </c>
      <c r="BV66" s="308" t="str">
        <f t="shared" si="121"/>
        <v/>
      </c>
      <c r="BW66" s="308" t="str">
        <f t="shared" si="121"/>
        <v/>
      </c>
      <c r="BX66" s="308" t="str">
        <f t="shared" si="121"/>
        <v/>
      </c>
      <c r="BY66" s="308" t="str">
        <f t="shared" si="121"/>
        <v/>
      </c>
      <c r="BZ66" s="308" t="str">
        <f t="shared" si="121"/>
        <v/>
      </c>
      <c r="CA66" s="308" t="str">
        <f t="shared" si="121"/>
        <v/>
      </c>
      <c r="CB66" s="308" t="str">
        <f t="shared" si="121"/>
        <v/>
      </c>
      <c r="CC66" s="308" t="str">
        <f t="shared" si="121"/>
        <v/>
      </c>
      <c r="CD66" s="308" t="str">
        <f t="shared" si="121"/>
        <v/>
      </c>
      <c r="CE66" s="308" t="str">
        <f t="shared" si="122"/>
        <v/>
      </c>
      <c r="CF66" s="308" t="str">
        <f t="shared" si="122"/>
        <v/>
      </c>
      <c r="CG66" s="308" t="str">
        <f t="shared" si="122"/>
        <v/>
      </c>
      <c r="CH66" s="308" t="str">
        <f t="shared" si="122"/>
        <v/>
      </c>
      <c r="CI66" s="308" t="str">
        <f t="shared" si="122"/>
        <v/>
      </c>
      <c r="CJ66" s="308" t="str">
        <f t="shared" si="122"/>
        <v/>
      </c>
    </row>
    <row r="67" spans="1:88" x14ac:dyDescent="0.2">
      <c r="A67" s="369"/>
      <c r="B67" s="369">
        <f t="shared" si="41"/>
        <v>0.68252683399994585</v>
      </c>
      <c r="C67" s="369">
        <f t="shared" si="1"/>
        <v>3.8932868699996914E-3</v>
      </c>
      <c r="D67" s="369">
        <f t="shared" si="42"/>
        <v>1.5140560049998799E-2</v>
      </c>
      <c r="E67" s="369">
        <f t="shared" si="43"/>
        <v>1.4419580999998857E-3</v>
      </c>
      <c r="F67" s="369">
        <f t="shared" si="44"/>
        <v>0.68252683399994585</v>
      </c>
      <c r="G67" s="369">
        <f t="shared" si="2"/>
        <v>2.6495980087497897E-2</v>
      </c>
      <c r="H67" s="369">
        <f t="shared" si="45"/>
        <v>4.6863638249996292E-3</v>
      </c>
      <c r="I67" s="369">
        <f t="shared" si="46"/>
        <v>9.0122381249992871E-4</v>
      </c>
      <c r="J67" s="369"/>
      <c r="K67" s="308">
        <f t="shared" si="47"/>
        <v>71</v>
      </c>
      <c r="L67" s="309">
        <f t="shared" si="48"/>
        <v>96130539.999992371</v>
      </c>
      <c r="M67" s="310">
        <f t="shared" si="89"/>
        <v>9.6130539999992378E-3</v>
      </c>
      <c r="N67" s="308">
        <f t="shared" si="90"/>
        <v>2100</v>
      </c>
      <c r="O67" s="308">
        <f t="shared" si="91"/>
        <v>-42325920</v>
      </c>
      <c r="P67" s="308">
        <f t="shared" si="92"/>
        <v>3004501500</v>
      </c>
      <c r="Q67" s="308">
        <f t="shared" si="93"/>
        <v>-32812665600.000008</v>
      </c>
      <c r="R67" s="308">
        <f t="shared" si="94"/>
        <v>112744516500.00002</v>
      </c>
      <c r="S67" s="308">
        <f t="shared" si="95"/>
        <v>-147831426600.00003</v>
      </c>
      <c r="T67" s="308">
        <f t="shared" si="96"/>
        <v>65033528560.000023</v>
      </c>
      <c r="U67" s="308" t="str">
        <f t="shared" si="97"/>
        <v/>
      </c>
      <c r="V67" s="308" t="str">
        <f t="shared" si="98"/>
        <v/>
      </c>
      <c r="W67" s="308" t="str">
        <f t="shared" si="99"/>
        <v/>
      </c>
      <c r="X67" s="308" t="str">
        <f t="shared" si="100"/>
        <v/>
      </c>
      <c r="Y67" s="308" t="str">
        <f t="shared" si="101"/>
        <v/>
      </c>
      <c r="Z67" s="308" t="str">
        <f t="shared" si="102"/>
        <v/>
      </c>
      <c r="AA67" s="308" t="str">
        <f t="shared" si="103"/>
        <v/>
      </c>
      <c r="AB67" s="308" t="str">
        <f t="shared" si="104"/>
        <v/>
      </c>
      <c r="AC67" s="308" t="str">
        <f t="shared" si="105"/>
        <v/>
      </c>
      <c r="AD67" s="308" t="str">
        <f t="shared" si="106"/>
        <v/>
      </c>
      <c r="AE67" s="308" t="str">
        <f t="shared" si="107"/>
        <v/>
      </c>
      <c r="AF67" s="308" t="str">
        <f t="shared" si="108"/>
        <v/>
      </c>
      <c r="AG67" s="308" t="str">
        <f t="shared" si="109"/>
        <v/>
      </c>
      <c r="AH67" s="308" t="str">
        <f t="shared" si="110"/>
        <v/>
      </c>
      <c r="AI67" s="308" t="str">
        <f t="shared" si="111"/>
        <v/>
      </c>
      <c r="AJ67" s="308" t="str">
        <f t="shared" si="112"/>
        <v/>
      </c>
      <c r="AK67" s="308" t="str">
        <f t="shared" si="113"/>
        <v/>
      </c>
      <c r="AL67" s="308" t="str">
        <f t="shared" si="114"/>
        <v/>
      </c>
      <c r="AM67" s="308" t="str">
        <f t="shared" si="115"/>
        <v/>
      </c>
      <c r="AN67" s="308" t="str">
        <f t="shared" si="116"/>
        <v/>
      </c>
      <c r="AO67" s="308" t="str">
        <f t="shared" si="117"/>
        <v/>
      </c>
      <c r="AP67" s="308" t="str">
        <f t="shared" si="118"/>
        <v/>
      </c>
      <c r="AQ67" s="308" t="str">
        <f t="shared" si="119"/>
        <v/>
      </c>
      <c r="AR67" s="308" t="str">
        <f t="shared" si="120"/>
        <v/>
      </c>
      <c r="AS67" s="308" t="str">
        <f t="shared" si="82"/>
        <v/>
      </c>
      <c r="AT67" s="308" t="str">
        <f t="shared" si="82"/>
        <v/>
      </c>
      <c r="AU67" s="308" t="str">
        <f t="shared" si="82"/>
        <v/>
      </c>
      <c r="AV67" s="308" t="str">
        <f t="shared" si="82"/>
        <v/>
      </c>
      <c r="AW67" s="308" t="str">
        <f t="shared" si="82"/>
        <v/>
      </c>
      <c r="AX67" s="308" t="str">
        <f t="shared" si="82"/>
        <v/>
      </c>
      <c r="AY67" s="308">
        <f t="shared" si="37"/>
        <v>6</v>
      </c>
      <c r="AZ67" s="308">
        <f t="shared" si="123"/>
        <v>5</v>
      </c>
      <c r="BA67" s="308">
        <f t="shared" si="123"/>
        <v>4</v>
      </c>
      <c r="BB67" s="308">
        <f t="shared" si="123"/>
        <v>3</v>
      </c>
      <c r="BC67" s="308">
        <f t="shared" si="123"/>
        <v>2</v>
      </c>
      <c r="BD67" s="308">
        <f t="shared" si="123"/>
        <v>1</v>
      </c>
      <c r="BE67" s="308">
        <f t="shared" si="123"/>
        <v>0</v>
      </c>
      <c r="BF67" s="308" t="str">
        <f t="shared" si="123"/>
        <v/>
      </c>
      <c r="BG67" s="308" t="str">
        <f t="shared" si="123"/>
        <v/>
      </c>
      <c r="BH67" s="308" t="str">
        <f t="shared" si="123"/>
        <v/>
      </c>
      <c r="BI67" s="308" t="str">
        <f t="shared" si="123"/>
        <v/>
      </c>
      <c r="BJ67" s="308" t="str">
        <f t="shared" si="123"/>
        <v/>
      </c>
      <c r="BK67" s="308" t="str">
        <f t="shared" si="123"/>
        <v/>
      </c>
      <c r="BL67" s="308" t="str">
        <f t="shared" si="123"/>
        <v/>
      </c>
      <c r="BM67" s="308" t="str">
        <f t="shared" si="123"/>
        <v/>
      </c>
      <c r="BN67" s="308" t="str">
        <f t="shared" si="123"/>
        <v/>
      </c>
      <c r="BO67" s="308" t="str">
        <f t="shared" si="123"/>
        <v/>
      </c>
      <c r="BP67" s="308" t="str">
        <f t="shared" si="121"/>
        <v/>
      </c>
      <c r="BQ67" s="308" t="str">
        <f t="shared" si="121"/>
        <v/>
      </c>
      <c r="BR67" s="308" t="str">
        <f t="shared" si="121"/>
        <v/>
      </c>
      <c r="BS67" s="308" t="str">
        <f t="shared" si="121"/>
        <v/>
      </c>
      <c r="BT67" s="308" t="str">
        <f t="shared" si="121"/>
        <v/>
      </c>
      <c r="BU67" s="308" t="str">
        <f t="shared" si="121"/>
        <v/>
      </c>
      <c r="BV67" s="308" t="str">
        <f t="shared" si="121"/>
        <v/>
      </c>
      <c r="BW67" s="308" t="str">
        <f t="shared" si="121"/>
        <v/>
      </c>
      <c r="BX67" s="308" t="str">
        <f t="shared" si="121"/>
        <v/>
      </c>
      <c r="BY67" s="308" t="str">
        <f t="shared" si="121"/>
        <v/>
      </c>
      <c r="BZ67" s="308" t="str">
        <f t="shared" si="121"/>
        <v/>
      </c>
      <c r="CA67" s="308" t="str">
        <f t="shared" si="121"/>
        <v/>
      </c>
      <c r="CB67" s="308" t="str">
        <f t="shared" si="121"/>
        <v/>
      </c>
      <c r="CC67" s="308" t="str">
        <f t="shared" si="121"/>
        <v/>
      </c>
      <c r="CD67" s="308" t="str">
        <f t="shared" si="121"/>
        <v/>
      </c>
      <c r="CE67" s="308" t="str">
        <f t="shared" si="122"/>
        <v/>
      </c>
      <c r="CF67" s="308" t="str">
        <f t="shared" si="122"/>
        <v/>
      </c>
      <c r="CG67" s="308" t="str">
        <f t="shared" si="122"/>
        <v/>
      </c>
      <c r="CH67" s="308" t="str">
        <f t="shared" si="122"/>
        <v/>
      </c>
      <c r="CI67" s="308" t="str">
        <f t="shared" si="122"/>
        <v/>
      </c>
      <c r="CJ67" s="308" t="str">
        <f t="shared" si="122"/>
        <v/>
      </c>
    </row>
    <row r="68" spans="1:88" x14ac:dyDescent="0.2">
      <c r="A68" s="369"/>
      <c r="B68" s="369">
        <f t="shared" si="41"/>
        <v>0.56613110400065914</v>
      </c>
      <c r="C68" s="369">
        <f t="shared" si="1"/>
        <v>3.184487460003708E-3</v>
      </c>
      <c r="D68" s="369">
        <f t="shared" si="42"/>
        <v>1.2384117900014419E-2</v>
      </c>
      <c r="E68" s="369">
        <f t="shared" si="43"/>
        <v>1.1794398000013733E-3</v>
      </c>
      <c r="F68" s="369">
        <f t="shared" si="44"/>
        <v>0.56613110400065914</v>
      </c>
      <c r="G68" s="369">
        <f t="shared" si="2"/>
        <v>2.1672206325025232E-2</v>
      </c>
      <c r="H68" s="369">
        <f t="shared" si="45"/>
        <v>3.8331793500044637E-3</v>
      </c>
      <c r="I68" s="369">
        <f t="shared" si="46"/>
        <v>7.3714987500085843E-4</v>
      </c>
      <c r="J68" s="369"/>
      <c r="K68" s="308">
        <f t="shared" si="47"/>
        <v>72</v>
      </c>
      <c r="L68" s="309">
        <f t="shared" si="48"/>
        <v>78629320.000091553</v>
      </c>
      <c r="M68" s="310">
        <f t="shared" si="89"/>
        <v>7.8629320000091554E-3</v>
      </c>
      <c r="N68" s="308">
        <f t="shared" si="90"/>
        <v>11550</v>
      </c>
      <c r="O68" s="308">
        <f t="shared" si="91"/>
        <v>-74070360</v>
      </c>
      <c r="P68" s="308">
        <f t="shared" si="92"/>
        <v>4233615750</v>
      </c>
      <c r="Q68" s="308">
        <f t="shared" si="93"/>
        <v>-42041227799.999985</v>
      </c>
      <c r="R68" s="308">
        <f t="shared" si="94"/>
        <v>136904055749.99994</v>
      </c>
      <c r="S68" s="308">
        <f t="shared" si="95"/>
        <v>-173417635049.99988</v>
      </c>
      <c r="T68" s="308">
        <f t="shared" si="96"/>
        <v>74473879480.000015</v>
      </c>
      <c r="U68" s="308" t="str">
        <f t="shared" si="97"/>
        <v/>
      </c>
      <c r="V68" s="308" t="str">
        <f t="shared" si="98"/>
        <v/>
      </c>
      <c r="W68" s="308" t="str">
        <f t="shared" si="99"/>
        <v/>
      </c>
      <c r="X68" s="308" t="str">
        <f t="shared" si="100"/>
        <v/>
      </c>
      <c r="Y68" s="308" t="str">
        <f t="shared" si="101"/>
        <v/>
      </c>
      <c r="Z68" s="308" t="str">
        <f t="shared" si="102"/>
        <v/>
      </c>
      <c r="AA68" s="308" t="str">
        <f t="shared" si="103"/>
        <v/>
      </c>
      <c r="AB68" s="308" t="str">
        <f t="shared" si="104"/>
        <v/>
      </c>
      <c r="AC68" s="308" t="str">
        <f t="shared" si="105"/>
        <v/>
      </c>
      <c r="AD68" s="308" t="str">
        <f t="shared" si="106"/>
        <v/>
      </c>
      <c r="AE68" s="308" t="str">
        <f t="shared" si="107"/>
        <v/>
      </c>
      <c r="AF68" s="308" t="str">
        <f t="shared" si="108"/>
        <v/>
      </c>
      <c r="AG68" s="308" t="str">
        <f t="shared" si="109"/>
        <v/>
      </c>
      <c r="AH68" s="308" t="str">
        <f t="shared" si="110"/>
        <v/>
      </c>
      <c r="AI68" s="308" t="str">
        <f t="shared" si="111"/>
        <v/>
      </c>
      <c r="AJ68" s="308" t="str">
        <f t="shared" si="112"/>
        <v/>
      </c>
      <c r="AK68" s="308" t="str">
        <f t="shared" si="113"/>
        <v/>
      </c>
      <c r="AL68" s="308" t="str">
        <f t="shared" si="114"/>
        <v/>
      </c>
      <c r="AM68" s="308" t="str">
        <f t="shared" si="115"/>
        <v/>
      </c>
      <c r="AN68" s="308" t="str">
        <f t="shared" si="116"/>
        <v/>
      </c>
      <c r="AO68" s="308" t="str">
        <f t="shared" si="117"/>
        <v/>
      </c>
      <c r="AP68" s="308" t="str">
        <f t="shared" si="118"/>
        <v/>
      </c>
      <c r="AQ68" s="308" t="str">
        <f t="shared" si="119"/>
        <v/>
      </c>
      <c r="AR68" s="308" t="str">
        <f t="shared" si="120"/>
        <v/>
      </c>
      <c r="AS68" s="308" t="str">
        <f t="shared" si="82"/>
        <v/>
      </c>
      <c r="AT68" s="308" t="str">
        <f t="shared" si="82"/>
        <v/>
      </c>
      <c r="AU68" s="308" t="str">
        <f t="shared" si="82"/>
        <v/>
      </c>
      <c r="AV68" s="308" t="str">
        <f t="shared" si="82"/>
        <v/>
      </c>
      <c r="AW68" s="308" t="str">
        <f t="shared" si="82"/>
        <v/>
      </c>
      <c r="AX68" s="308" t="str">
        <f t="shared" si="82"/>
        <v/>
      </c>
      <c r="AY68" s="308">
        <f t="shared" si="37"/>
        <v>6</v>
      </c>
      <c r="AZ68" s="308">
        <f t="shared" si="123"/>
        <v>5</v>
      </c>
      <c r="BA68" s="308">
        <f t="shared" si="123"/>
        <v>4</v>
      </c>
      <c r="BB68" s="308">
        <f t="shared" si="123"/>
        <v>3</v>
      </c>
      <c r="BC68" s="308">
        <f t="shared" si="123"/>
        <v>2</v>
      </c>
      <c r="BD68" s="308">
        <f t="shared" si="123"/>
        <v>1</v>
      </c>
      <c r="BE68" s="308">
        <f t="shared" si="123"/>
        <v>0</v>
      </c>
      <c r="BF68" s="308" t="str">
        <f t="shared" si="123"/>
        <v/>
      </c>
      <c r="BG68" s="308" t="str">
        <f t="shared" si="123"/>
        <v/>
      </c>
      <c r="BH68" s="308" t="str">
        <f t="shared" si="123"/>
        <v/>
      </c>
      <c r="BI68" s="308" t="str">
        <f t="shared" si="123"/>
        <v/>
      </c>
      <c r="BJ68" s="308" t="str">
        <f t="shared" si="123"/>
        <v/>
      </c>
      <c r="BK68" s="308" t="str">
        <f t="shared" si="123"/>
        <v/>
      </c>
      <c r="BL68" s="308" t="str">
        <f t="shared" si="123"/>
        <v/>
      </c>
      <c r="BM68" s="308" t="str">
        <f t="shared" si="123"/>
        <v/>
      </c>
      <c r="BN68" s="308" t="str">
        <f t="shared" si="123"/>
        <v/>
      </c>
      <c r="BO68" s="308" t="str">
        <f t="shared" si="123"/>
        <v/>
      </c>
      <c r="BP68" s="308" t="str">
        <f t="shared" si="121"/>
        <v/>
      </c>
      <c r="BQ68" s="308" t="str">
        <f t="shared" si="121"/>
        <v/>
      </c>
      <c r="BR68" s="308" t="str">
        <f t="shared" si="121"/>
        <v/>
      </c>
      <c r="BS68" s="308" t="str">
        <f t="shared" si="121"/>
        <v/>
      </c>
      <c r="BT68" s="308" t="str">
        <f t="shared" si="121"/>
        <v/>
      </c>
      <c r="BU68" s="308" t="str">
        <f t="shared" si="121"/>
        <v/>
      </c>
      <c r="BV68" s="308" t="str">
        <f t="shared" si="121"/>
        <v/>
      </c>
      <c r="BW68" s="308" t="str">
        <f t="shared" si="121"/>
        <v/>
      </c>
      <c r="BX68" s="308" t="str">
        <f t="shared" si="121"/>
        <v/>
      </c>
      <c r="BY68" s="308" t="str">
        <f t="shared" si="121"/>
        <v/>
      </c>
      <c r="BZ68" s="308" t="str">
        <f t="shared" si="121"/>
        <v/>
      </c>
      <c r="CA68" s="308" t="str">
        <f t="shared" si="121"/>
        <v/>
      </c>
      <c r="CB68" s="308" t="str">
        <f t="shared" si="121"/>
        <v/>
      </c>
      <c r="CC68" s="308" t="str">
        <f t="shared" si="121"/>
        <v/>
      </c>
      <c r="CD68" s="308" t="str">
        <f t="shared" si="121"/>
        <v/>
      </c>
      <c r="CE68" s="308" t="str">
        <f t="shared" si="122"/>
        <v/>
      </c>
      <c r="CF68" s="308" t="str">
        <f t="shared" si="122"/>
        <v/>
      </c>
      <c r="CG68" s="308" t="str">
        <f t="shared" si="122"/>
        <v/>
      </c>
      <c r="CH68" s="308" t="str">
        <f t="shared" si="122"/>
        <v/>
      </c>
      <c r="CI68" s="308" t="str">
        <f t="shared" si="122"/>
        <v/>
      </c>
      <c r="CJ68" s="308" t="str">
        <f t="shared" si="122"/>
        <v/>
      </c>
    </row>
    <row r="69" spans="1:88" x14ac:dyDescent="0.2">
      <c r="A69" s="369"/>
      <c r="B69" s="369">
        <f t="shared" si="41"/>
        <v>0.46291183399988861</v>
      </c>
      <c r="C69" s="369">
        <f t="shared" si="1"/>
        <v>2.5682094899993823E-3</v>
      </c>
      <c r="D69" s="369">
        <f t="shared" si="42"/>
        <v>9.9874813499975963E-3</v>
      </c>
      <c r="E69" s="369">
        <f t="shared" si="43"/>
        <v>9.5118869999977109E-4</v>
      </c>
      <c r="F69" s="369">
        <f t="shared" si="44"/>
        <v>0.46291183399988861</v>
      </c>
      <c r="G69" s="369">
        <f t="shared" si="2"/>
        <v>1.7478092362495791E-2</v>
      </c>
      <c r="H69" s="369">
        <f t="shared" si="45"/>
        <v>3.0913632749992562E-3</v>
      </c>
      <c r="I69" s="369">
        <f t="shared" si="46"/>
        <v>5.94492937499857E-4</v>
      </c>
      <c r="J69" s="369"/>
      <c r="K69" s="308">
        <f t="shared" si="47"/>
        <v>73</v>
      </c>
      <c r="L69" s="309">
        <f t="shared" si="48"/>
        <v>63412579.999984741</v>
      </c>
      <c r="M69" s="310">
        <f t="shared" si="89"/>
        <v>6.3412579999984741E-3</v>
      </c>
      <c r="N69" s="308">
        <f t="shared" si="90"/>
        <v>46200</v>
      </c>
      <c r="O69" s="308">
        <f t="shared" si="91"/>
        <v>-125349840</v>
      </c>
      <c r="P69" s="308">
        <f t="shared" si="92"/>
        <v>5890248000</v>
      </c>
      <c r="Q69" s="308">
        <f t="shared" si="93"/>
        <v>-53507017199.999985</v>
      </c>
      <c r="R69" s="308">
        <f t="shared" si="94"/>
        <v>165558393000</v>
      </c>
      <c r="S69" s="308">
        <f t="shared" si="95"/>
        <v>-202865912700.00009</v>
      </c>
      <c r="T69" s="308">
        <f t="shared" si="96"/>
        <v>85113005120.000061</v>
      </c>
      <c r="U69" s="308" t="str">
        <f t="shared" si="97"/>
        <v/>
      </c>
      <c r="V69" s="308" t="str">
        <f t="shared" si="98"/>
        <v/>
      </c>
      <c r="W69" s="308" t="str">
        <f t="shared" si="99"/>
        <v/>
      </c>
      <c r="X69" s="308" t="str">
        <f t="shared" si="100"/>
        <v/>
      </c>
      <c r="Y69" s="308" t="str">
        <f t="shared" si="101"/>
        <v/>
      </c>
      <c r="Z69" s="308" t="str">
        <f t="shared" si="102"/>
        <v/>
      </c>
      <c r="AA69" s="308" t="str">
        <f t="shared" si="103"/>
        <v/>
      </c>
      <c r="AB69" s="308" t="str">
        <f t="shared" si="104"/>
        <v/>
      </c>
      <c r="AC69" s="308" t="str">
        <f t="shared" si="105"/>
        <v/>
      </c>
      <c r="AD69" s="308" t="str">
        <f t="shared" si="106"/>
        <v/>
      </c>
      <c r="AE69" s="308" t="str">
        <f t="shared" si="107"/>
        <v/>
      </c>
      <c r="AF69" s="308" t="str">
        <f t="shared" si="108"/>
        <v/>
      </c>
      <c r="AG69" s="308" t="str">
        <f t="shared" si="109"/>
        <v/>
      </c>
      <c r="AH69" s="308" t="str">
        <f t="shared" si="110"/>
        <v/>
      </c>
      <c r="AI69" s="308" t="str">
        <f t="shared" si="111"/>
        <v/>
      </c>
      <c r="AJ69" s="308" t="str">
        <f t="shared" si="112"/>
        <v/>
      </c>
      <c r="AK69" s="308" t="str">
        <f t="shared" si="113"/>
        <v/>
      </c>
      <c r="AL69" s="308" t="str">
        <f t="shared" si="114"/>
        <v/>
      </c>
      <c r="AM69" s="308" t="str">
        <f t="shared" si="115"/>
        <v/>
      </c>
      <c r="AN69" s="308" t="str">
        <f t="shared" si="116"/>
        <v/>
      </c>
      <c r="AO69" s="308" t="str">
        <f t="shared" si="117"/>
        <v/>
      </c>
      <c r="AP69" s="308" t="str">
        <f t="shared" si="118"/>
        <v/>
      </c>
      <c r="AQ69" s="308" t="str">
        <f t="shared" si="119"/>
        <v/>
      </c>
      <c r="AR69" s="308" t="str">
        <f t="shared" si="120"/>
        <v/>
      </c>
      <c r="AS69" s="308" t="str">
        <f t="shared" si="82"/>
        <v/>
      </c>
      <c r="AT69" s="308" t="str">
        <f t="shared" si="82"/>
        <v/>
      </c>
      <c r="AU69" s="308" t="str">
        <f t="shared" si="82"/>
        <v/>
      </c>
      <c r="AV69" s="308" t="str">
        <f t="shared" si="82"/>
        <v/>
      </c>
      <c r="AW69" s="308" t="str">
        <f t="shared" si="82"/>
        <v/>
      </c>
      <c r="AX69" s="308" t="str">
        <f t="shared" si="82"/>
        <v/>
      </c>
      <c r="AY69" s="308">
        <f t="shared" si="37"/>
        <v>6</v>
      </c>
      <c r="AZ69" s="308">
        <f t="shared" si="123"/>
        <v>5</v>
      </c>
      <c r="BA69" s="308">
        <f t="shared" si="123"/>
        <v>4</v>
      </c>
      <c r="BB69" s="308">
        <f t="shared" si="123"/>
        <v>3</v>
      </c>
      <c r="BC69" s="308">
        <f t="shared" si="123"/>
        <v>2</v>
      </c>
      <c r="BD69" s="308">
        <f t="shared" si="123"/>
        <v>1</v>
      </c>
      <c r="BE69" s="308">
        <f t="shared" si="123"/>
        <v>0</v>
      </c>
      <c r="BF69" s="308" t="str">
        <f t="shared" si="123"/>
        <v/>
      </c>
      <c r="BG69" s="308" t="str">
        <f t="shared" si="123"/>
        <v/>
      </c>
      <c r="BH69" s="308" t="str">
        <f t="shared" si="123"/>
        <v/>
      </c>
      <c r="BI69" s="308" t="str">
        <f t="shared" si="123"/>
        <v/>
      </c>
      <c r="BJ69" s="308" t="str">
        <f t="shared" si="123"/>
        <v/>
      </c>
      <c r="BK69" s="308" t="str">
        <f t="shared" si="123"/>
        <v/>
      </c>
      <c r="BL69" s="308" t="str">
        <f t="shared" si="123"/>
        <v/>
      </c>
      <c r="BM69" s="308" t="str">
        <f t="shared" si="123"/>
        <v/>
      </c>
      <c r="BN69" s="308" t="str">
        <f t="shared" si="123"/>
        <v/>
      </c>
      <c r="BO69" s="308" t="str">
        <f t="shared" si="123"/>
        <v/>
      </c>
      <c r="BP69" s="308" t="str">
        <f t="shared" si="121"/>
        <v/>
      </c>
      <c r="BQ69" s="308" t="str">
        <f t="shared" si="121"/>
        <v/>
      </c>
      <c r="BR69" s="308" t="str">
        <f t="shared" si="121"/>
        <v/>
      </c>
      <c r="BS69" s="308" t="str">
        <f t="shared" si="121"/>
        <v/>
      </c>
      <c r="BT69" s="308" t="str">
        <f t="shared" si="121"/>
        <v/>
      </c>
      <c r="BU69" s="308" t="str">
        <f t="shared" si="121"/>
        <v/>
      </c>
      <c r="BV69" s="308" t="str">
        <f t="shared" si="121"/>
        <v/>
      </c>
      <c r="BW69" s="308" t="str">
        <f t="shared" si="121"/>
        <v/>
      </c>
      <c r="BX69" s="308" t="str">
        <f t="shared" si="121"/>
        <v/>
      </c>
      <c r="BY69" s="308" t="str">
        <f t="shared" si="121"/>
        <v/>
      </c>
      <c r="BZ69" s="308" t="str">
        <f t="shared" si="121"/>
        <v/>
      </c>
      <c r="CA69" s="308" t="str">
        <f t="shared" si="121"/>
        <v/>
      </c>
      <c r="CB69" s="308" t="str">
        <f t="shared" si="121"/>
        <v/>
      </c>
      <c r="CC69" s="308" t="str">
        <f t="shared" si="121"/>
        <v/>
      </c>
      <c r="CD69" s="308" t="str">
        <f t="shared" si="121"/>
        <v/>
      </c>
      <c r="CE69" s="308" t="str">
        <f t="shared" si="122"/>
        <v/>
      </c>
      <c r="CF69" s="308" t="str">
        <f t="shared" si="122"/>
        <v/>
      </c>
      <c r="CG69" s="308" t="str">
        <f t="shared" si="122"/>
        <v/>
      </c>
      <c r="CH69" s="308" t="str">
        <f t="shared" si="122"/>
        <v/>
      </c>
      <c r="CI69" s="308" t="str">
        <f t="shared" si="122"/>
        <v/>
      </c>
      <c r="CJ69" s="308" t="str">
        <f t="shared" si="122"/>
        <v/>
      </c>
    </row>
    <row r="70" spans="1:88" x14ac:dyDescent="0.2">
      <c r="A70" s="369"/>
      <c r="B70" s="369">
        <f t="shared" ref="B70:B133" si="124">IF(K70="","",$K70*$M70)</f>
        <v>0.37298171899898375</v>
      </c>
      <c r="C70" s="369">
        <f t="shared" ref="C70:C133" si="125">IF($K70="","",0.3*0.9*1.5*$M70)</f>
        <v>2.0413188674944381E-3</v>
      </c>
      <c r="D70" s="369">
        <f t="shared" si="42"/>
        <v>7.9384622624783709E-3</v>
      </c>
      <c r="E70" s="369">
        <f t="shared" si="43"/>
        <v>7.5604402499794001E-4</v>
      </c>
      <c r="F70" s="369">
        <f t="shared" si="44"/>
        <v>0.37298171899898375</v>
      </c>
      <c r="G70" s="369">
        <f t="shared" si="2"/>
        <v>1.3892308959337147E-2</v>
      </c>
      <c r="H70" s="369">
        <f t="shared" si="45"/>
        <v>2.4571430812433057E-3</v>
      </c>
      <c r="I70" s="369">
        <f t="shared" si="46"/>
        <v>4.725275156237126E-4</v>
      </c>
      <c r="J70" s="369"/>
      <c r="K70" s="308">
        <f t="shared" si="47"/>
        <v>74</v>
      </c>
      <c r="L70" s="309">
        <f t="shared" si="48"/>
        <v>50402934.999862671</v>
      </c>
      <c r="M70" s="310">
        <f t="shared" si="89"/>
        <v>5.0402934999862672E-3</v>
      </c>
      <c r="N70" s="308">
        <f t="shared" si="90"/>
        <v>150150</v>
      </c>
      <c r="O70" s="308">
        <f t="shared" si="91"/>
        <v>-205931880.00000003</v>
      </c>
      <c r="P70" s="308">
        <f t="shared" si="92"/>
        <v>8099091000.0000038</v>
      </c>
      <c r="Q70" s="308">
        <f t="shared" si="93"/>
        <v>-67670639400.000023</v>
      </c>
      <c r="R70" s="308">
        <f t="shared" si="94"/>
        <v>199422609749.99988</v>
      </c>
      <c r="S70" s="308">
        <f t="shared" si="95"/>
        <v>-236676898150.00006</v>
      </c>
      <c r="T70" s="308">
        <f t="shared" si="96"/>
        <v>97082021465.000046</v>
      </c>
      <c r="U70" s="308" t="str">
        <f t="shared" si="97"/>
        <v/>
      </c>
      <c r="V70" s="308" t="str">
        <f t="shared" si="98"/>
        <v/>
      </c>
      <c r="W70" s="308" t="str">
        <f t="shared" si="99"/>
        <v/>
      </c>
      <c r="X70" s="308" t="str">
        <f t="shared" si="100"/>
        <v/>
      </c>
      <c r="Y70" s="308" t="str">
        <f t="shared" si="101"/>
        <v/>
      </c>
      <c r="Z70" s="308" t="str">
        <f t="shared" si="102"/>
        <v/>
      </c>
      <c r="AA70" s="308" t="str">
        <f t="shared" si="103"/>
        <v/>
      </c>
      <c r="AB70" s="308" t="str">
        <f t="shared" si="104"/>
        <v/>
      </c>
      <c r="AC70" s="308" t="str">
        <f t="shared" si="105"/>
        <v/>
      </c>
      <c r="AD70" s="308" t="str">
        <f t="shared" si="106"/>
        <v/>
      </c>
      <c r="AE70" s="308" t="str">
        <f t="shared" si="107"/>
        <v/>
      </c>
      <c r="AF70" s="308" t="str">
        <f t="shared" si="108"/>
        <v/>
      </c>
      <c r="AG70" s="308" t="str">
        <f t="shared" si="109"/>
        <v/>
      </c>
      <c r="AH70" s="308" t="str">
        <f t="shared" si="110"/>
        <v/>
      </c>
      <c r="AI70" s="308" t="str">
        <f t="shared" si="111"/>
        <v/>
      </c>
      <c r="AJ70" s="308" t="str">
        <f t="shared" si="112"/>
        <v/>
      </c>
      <c r="AK70" s="308" t="str">
        <f t="shared" si="113"/>
        <v/>
      </c>
      <c r="AL70" s="308" t="str">
        <f t="shared" si="114"/>
        <v/>
      </c>
      <c r="AM70" s="308" t="str">
        <f t="shared" si="115"/>
        <v/>
      </c>
      <c r="AN70" s="308" t="str">
        <f t="shared" si="116"/>
        <v/>
      </c>
      <c r="AO70" s="308" t="str">
        <f t="shared" si="117"/>
        <v/>
      </c>
      <c r="AP70" s="308" t="str">
        <f t="shared" si="118"/>
        <v/>
      </c>
      <c r="AQ70" s="308" t="str">
        <f t="shared" si="119"/>
        <v/>
      </c>
      <c r="AR70" s="308" t="str">
        <f t="shared" si="120"/>
        <v/>
      </c>
      <c r="AS70" s="308" t="str">
        <f t="shared" si="82"/>
        <v/>
      </c>
      <c r="AT70" s="308" t="str">
        <f t="shared" si="82"/>
        <v/>
      </c>
      <c r="AU70" s="308" t="str">
        <f t="shared" si="82"/>
        <v/>
      </c>
      <c r="AV70" s="308" t="str">
        <f t="shared" si="82"/>
        <v/>
      </c>
      <c r="AW70" s="308" t="str">
        <f t="shared" si="82"/>
        <v/>
      </c>
      <c r="AX70" s="308" t="str">
        <f t="shared" si="82"/>
        <v/>
      </c>
      <c r="AY70" s="308">
        <f t="shared" ref="AY70:AY133" si="126">IF($K70="","",ROUNDDOWN(($K70-$K$3)/$L$3,0))</f>
        <v>6</v>
      </c>
      <c r="AZ70" s="308">
        <f t="shared" si="123"/>
        <v>5</v>
      </c>
      <c r="BA70" s="308">
        <f t="shared" si="123"/>
        <v>4</v>
      </c>
      <c r="BB70" s="308">
        <f t="shared" si="123"/>
        <v>3</v>
      </c>
      <c r="BC70" s="308">
        <f t="shared" si="123"/>
        <v>2</v>
      </c>
      <c r="BD70" s="308">
        <f t="shared" si="123"/>
        <v>1</v>
      </c>
      <c r="BE70" s="308">
        <f t="shared" si="123"/>
        <v>0</v>
      </c>
      <c r="BF70" s="308" t="str">
        <f t="shared" si="123"/>
        <v/>
      </c>
      <c r="BG70" s="308" t="str">
        <f t="shared" si="123"/>
        <v/>
      </c>
      <c r="BH70" s="308" t="str">
        <f t="shared" si="123"/>
        <v/>
      </c>
      <c r="BI70" s="308" t="str">
        <f t="shared" si="123"/>
        <v/>
      </c>
      <c r="BJ70" s="308" t="str">
        <f t="shared" si="123"/>
        <v/>
      </c>
      <c r="BK70" s="308" t="str">
        <f t="shared" si="123"/>
        <v/>
      </c>
      <c r="BL70" s="308" t="str">
        <f t="shared" si="123"/>
        <v/>
      </c>
      <c r="BM70" s="308" t="str">
        <f t="shared" si="123"/>
        <v/>
      </c>
      <c r="BN70" s="308" t="str">
        <f t="shared" si="123"/>
        <v/>
      </c>
      <c r="BO70" s="308" t="str">
        <f t="shared" ref="BO70:CD85" si="127">IF(BN70=0,"",IF(BN70="","",BN70-1))</f>
        <v/>
      </c>
      <c r="BP70" s="308" t="str">
        <f t="shared" si="127"/>
        <v/>
      </c>
      <c r="BQ70" s="308" t="str">
        <f t="shared" si="127"/>
        <v/>
      </c>
      <c r="BR70" s="308" t="str">
        <f t="shared" si="127"/>
        <v/>
      </c>
      <c r="BS70" s="308" t="str">
        <f t="shared" si="127"/>
        <v/>
      </c>
      <c r="BT70" s="308" t="str">
        <f t="shared" si="127"/>
        <v/>
      </c>
      <c r="BU70" s="308" t="str">
        <f t="shared" si="127"/>
        <v/>
      </c>
      <c r="BV70" s="308" t="str">
        <f t="shared" si="127"/>
        <v/>
      </c>
      <c r="BW70" s="308" t="str">
        <f t="shared" si="127"/>
        <v/>
      </c>
      <c r="BX70" s="308" t="str">
        <f t="shared" si="127"/>
        <v/>
      </c>
      <c r="BY70" s="308" t="str">
        <f t="shared" si="127"/>
        <v/>
      </c>
      <c r="BZ70" s="308" t="str">
        <f t="shared" si="127"/>
        <v/>
      </c>
      <c r="CA70" s="308" t="str">
        <f t="shared" si="127"/>
        <v/>
      </c>
      <c r="CB70" s="308" t="str">
        <f t="shared" si="127"/>
        <v/>
      </c>
      <c r="CC70" s="308" t="str">
        <f t="shared" si="127"/>
        <v/>
      </c>
      <c r="CD70" s="308" t="str">
        <f t="shared" si="127"/>
        <v/>
      </c>
      <c r="CE70" s="308" t="str">
        <f t="shared" ref="CE70:CJ85" si="128">IF(CD70=0,"",IF(CD70="","",CD70-1))</f>
        <v/>
      </c>
      <c r="CF70" s="308" t="str">
        <f t="shared" si="128"/>
        <v/>
      </c>
      <c r="CG70" s="308" t="str">
        <f t="shared" si="128"/>
        <v/>
      </c>
      <c r="CH70" s="308" t="str">
        <f t="shared" si="128"/>
        <v/>
      </c>
      <c r="CI70" s="308" t="str">
        <f t="shared" si="128"/>
        <v/>
      </c>
      <c r="CJ70" s="308" t="str">
        <f t="shared" si="128"/>
        <v/>
      </c>
    </row>
    <row r="71" spans="1:88" x14ac:dyDescent="0.2">
      <c r="A71" s="369"/>
      <c r="B71" s="369">
        <f t="shared" si="124"/>
        <v>0.29599729499725341</v>
      </c>
      <c r="C71" s="369">
        <f t="shared" si="125"/>
        <v>1.5983853929851686E-3</v>
      </c>
      <c r="D71" s="369">
        <f t="shared" ref="D71:D134" si="129">IF($K71="","",0.7*0.9*2.5*$M71)</f>
        <v>6.2159431949423216E-3</v>
      </c>
      <c r="E71" s="369">
        <f t="shared" ref="E71:E134" si="130">IF($K71="","",0.3*0.1*5*$M71)</f>
        <v>5.9199458999450679E-4</v>
      </c>
      <c r="F71" s="369">
        <f t="shared" ref="F71:F134" si="131">IF($K71="","",$K71*$M71)</f>
        <v>0.29599729499725341</v>
      </c>
      <c r="G71" s="369">
        <f t="shared" ref="G71:G134" si="132">IF($K71="","",0.5*0.75*0.7*10.5*$M71)</f>
        <v>1.0877900591149061E-2</v>
      </c>
      <c r="H71" s="369">
        <f t="shared" ref="H71:H134" si="133">IF($K71="","",0.5*0.75*0.2*6.5*$M71)</f>
        <v>1.9239824174821475E-3</v>
      </c>
      <c r="I71" s="369">
        <f t="shared" ref="I71:I134" si="134">IF($K71="","",0.5*0.75*0.1*2.5*$M71)</f>
        <v>3.6999661874656683E-4</v>
      </c>
      <c r="J71" s="369"/>
      <c r="K71" s="308">
        <f t="shared" ref="K71:K134" si="135">IF(K70&lt;L$3*K$3,K70+1,"")</f>
        <v>75</v>
      </c>
      <c r="L71" s="309">
        <f t="shared" ref="L71:L134" si="136">IF(N71="","",SUM(N71:AX71))</f>
        <v>39466305.999633789</v>
      </c>
      <c r="M71" s="310">
        <f t="shared" ref="M71:M134" si="137">IF($L71="","",$L71/$L$3^$K$3)</f>
        <v>3.9466305999633789E-3</v>
      </c>
      <c r="N71" s="308">
        <f t="shared" si="90"/>
        <v>420420</v>
      </c>
      <c r="O71" s="308">
        <f t="shared" si="91"/>
        <v>-329491008</v>
      </c>
      <c r="P71" s="308">
        <f t="shared" si="92"/>
        <v>11014763760</v>
      </c>
      <c r="Q71" s="308">
        <f t="shared" si="93"/>
        <v>-85071660960.000031</v>
      </c>
      <c r="R71" s="308">
        <f t="shared" si="94"/>
        <v>239307131699.99985</v>
      </c>
      <c r="S71" s="308">
        <f t="shared" si="95"/>
        <v>-275405845120.00018</v>
      </c>
      <c r="T71" s="308">
        <f t="shared" si="96"/>
        <v>110524147514</v>
      </c>
      <c r="U71" s="308" t="str">
        <f t="shared" si="97"/>
        <v/>
      </c>
      <c r="V71" s="308" t="str">
        <f t="shared" si="98"/>
        <v/>
      </c>
      <c r="W71" s="308" t="str">
        <f t="shared" si="99"/>
        <v/>
      </c>
      <c r="X71" s="308" t="str">
        <f t="shared" si="100"/>
        <v/>
      </c>
      <c r="Y71" s="308" t="str">
        <f t="shared" si="101"/>
        <v/>
      </c>
      <c r="Z71" s="308" t="str">
        <f t="shared" si="102"/>
        <v/>
      </c>
      <c r="AA71" s="308" t="str">
        <f t="shared" si="103"/>
        <v/>
      </c>
      <c r="AB71" s="308" t="str">
        <f t="shared" si="104"/>
        <v/>
      </c>
      <c r="AC71" s="308" t="str">
        <f t="shared" si="105"/>
        <v/>
      </c>
      <c r="AD71" s="308" t="str">
        <f t="shared" si="106"/>
        <v/>
      </c>
      <c r="AE71" s="308" t="str">
        <f t="shared" si="107"/>
        <v/>
      </c>
      <c r="AF71" s="308" t="str">
        <f t="shared" si="108"/>
        <v/>
      </c>
      <c r="AG71" s="308" t="str">
        <f t="shared" si="109"/>
        <v/>
      </c>
      <c r="AH71" s="308" t="str">
        <f t="shared" si="110"/>
        <v/>
      </c>
      <c r="AI71" s="308" t="str">
        <f t="shared" si="111"/>
        <v/>
      </c>
      <c r="AJ71" s="308" t="str">
        <f t="shared" si="112"/>
        <v/>
      </c>
      <c r="AK71" s="308" t="str">
        <f t="shared" si="113"/>
        <v/>
      </c>
      <c r="AL71" s="308" t="str">
        <f t="shared" si="114"/>
        <v/>
      </c>
      <c r="AM71" s="308" t="str">
        <f t="shared" si="115"/>
        <v/>
      </c>
      <c r="AN71" s="308" t="str">
        <f t="shared" si="116"/>
        <v/>
      </c>
      <c r="AO71" s="308" t="str">
        <f t="shared" si="117"/>
        <v/>
      </c>
      <c r="AP71" s="308" t="str">
        <f t="shared" si="118"/>
        <v/>
      </c>
      <c r="AQ71" s="308" t="str">
        <f t="shared" si="119"/>
        <v/>
      </c>
      <c r="AR71" s="308" t="str">
        <f t="shared" si="120"/>
        <v/>
      </c>
      <c r="AS71" s="308" t="str">
        <f t="shared" si="82"/>
        <v/>
      </c>
      <c r="AT71" s="308" t="str">
        <f t="shared" si="82"/>
        <v/>
      </c>
      <c r="AU71" s="308" t="str">
        <f t="shared" si="82"/>
        <v/>
      </c>
      <c r="AV71" s="308" t="str">
        <f t="shared" si="82"/>
        <v/>
      </c>
      <c r="AW71" s="308" t="str">
        <f t="shared" si="82"/>
        <v/>
      </c>
      <c r="AX71" s="308" t="str">
        <f t="shared" si="82"/>
        <v/>
      </c>
      <c r="AY71" s="308">
        <f t="shared" si="126"/>
        <v>6</v>
      </c>
      <c r="AZ71" s="308">
        <f t="shared" ref="AZ71:BO86" si="138">IF(AY71=0,"",IF(AY71="","",AY71-1))</f>
        <v>5</v>
      </c>
      <c r="BA71" s="308">
        <f t="shared" si="138"/>
        <v>4</v>
      </c>
      <c r="BB71" s="308">
        <f t="shared" si="138"/>
        <v>3</v>
      </c>
      <c r="BC71" s="308">
        <f t="shared" si="138"/>
        <v>2</v>
      </c>
      <c r="BD71" s="308">
        <f t="shared" si="138"/>
        <v>1</v>
      </c>
      <c r="BE71" s="308">
        <f t="shared" si="138"/>
        <v>0</v>
      </c>
      <c r="BF71" s="308" t="str">
        <f t="shared" si="138"/>
        <v/>
      </c>
      <c r="BG71" s="308" t="str">
        <f t="shared" si="138"/>
        <v/>
      </c>
      <c r="BH71" s="308" t="str">
        <f t="shared" si="138"/>
        <v/>
      </c>
      <c r="BI71" s="308" t="str">
        <f t="shared" si="138"/>
        <v/>
      </c>
      <c r="BJ71" s="308" t="str">
        <f t="shared" si="138"/>
        <v/>
      </c>
      <c r="BK71" s="308" t="str">
        <f t="shared" si="138"/>
        <v/>
      </c>
      <c r="BL71" s="308" t="str">
        <f t="shared" si="138"/>
        <v/>
      </c>
      <c r="BM71" s="308" t="str">
        <f t="shared" si="138"/>
        <v/>
      </c>
      <c r="BN71" s="308" t="str">
        <f t="shared" si="138"/>
        <v/>
      </c>
      <c r="BO71" s="308" t="str">
        <f t="shared" si="138"/>
        <v/>
      </c>
      <c r="BP71" s="308" t="str">
        <f t="shared" si="127"/>
        <v/>
      </c>
      <c r="BQ71" s="308" t="str">
        <f t="shared" si="127"/>
        <v/>
      </c>
      <c r="BR71" s="308" t="str">
        <f t="shared" si="127"/>
        <v/>
      </c>
      <c r="BS71" s="308" t="str">
        <f t="shared" si="127"/>
        <v/>
      </c>
      <c r="BT71" s="308" t="str">
        <f t="shared" si="127"/>
        <v/>
      </c>
      <c r="BU71" s="308" t="str">
        <f t="shared" si="127"/>
        <v/>
      </c>
      <c r="BV71" s="308" t="str">
        <f t="shared" si="127"/>
        <v/>
      </c>
      <c r="BW71" s="308" t="str">
        <f t="shared" si="127"/>
        <v/>
      </c>
      <c r="BX71" s="308" t="str">
        <f t="shared" si="127"/>
        <v/>
      </c>
      <c r="BY71" s="308" t="str">
        <f t="shared" si="127"/>
        <v/>
      </c>
      <c r="BZ71" s="308" t="str">
        <f t="shared" si="127"/>
        <v/>
      </c>
      <c r="CA71" s="308" t="str">
        <f t="shared" si="127"/>
        <v/>
      </c>
      <c r="CB71" s="308" t="str">
        <f t="shared" si="127"/>
        <v/>
      </c>
      <c r="CC71" s="308" t="str">
        <f t="shared" si="127"/>
        <v/>
      </c>
      <c r="CD71" s="308" t="str">
        <f t="shared" si="127"/>
        <v/>
      </c>
      <c r="CE71" s="308" t="str">
        <f t="shared" si="128"/>
        <v/>
      </c>
      <c r="CF71" s="308" t="str">
        <f t="shared" si="128"/>
        <v/>
      </c>
      <c r="CG71" s="308" t="str">
        <f t="shared" si="128"/>
        <v/>
      </c>
      <c r="CH71" s="308" t="str">
        <f t="shared" si="128"/>
        <v/>
      </c>
      <c r="CI71" s="308" t="str">
        <f t="shared" si="128"/>
        <v/>
      </c>
      <c r="CJ71" s="308" t="str">
        <f t="shared" si="128"/>
        <v/>
      </c>
    </row>
    <row r="72" spans="1:88" x14ac:dyDescent="0.2">
      <c r="A72" s="369"/>
      <c r="B72" s="369">
        <f t="shared" si="124"/>
        <v>0.23124804999628906</v>
      </c>
      <c r="C72" s="369">
        <f t="shared" si="125"/>
        <v>1.2323086874802248E-3</v>
      </c>
      <c r="D72" s="369">
        <f t="shared" si="129"/>
        <v>4.7923115624230956E-3</v>
      </c>
      <c r="E72" s="369">
        <f t="shared" si="130"/>
        <v>4.5641062499267575E-4</v>
      </c>
      <c r="F72" s="369">
        <f t="shared" si="131"/>
        <v>0.23124804999628906</v>
      </c>
      <c r="G72" s="369">
        <f t="shared" si="132"/>
        <v>8.3865452342404157E-3</v>
      </c>
      <c r="H72" s="369">
        <f t="shared" si="133"/>
        <v>1.4833345312261965E-3</v>
      </c>
      <c r="I72" s="369">
        <f t="shared" si="134"/>
        <v>2.8525664062042239E-4</v>
      </c>
      <c r="J72" s="369"/>
      <c r="K72" s="308">
        <f t="shared" si="135"/>
        <v>76</v>
      </c>
      <c r="L72" s="309">
        <f t="shared" si="136"/>
        <v>30427374.999511719</v>
      </c>
      <c r="M72" s="310">
        <f t="shared" si="137"/>
        <v>3.0427374999511718E-3</v>
      </c>
      <c r="N72" s="308">
        <f t="shared" si="90"/>
        <v>1051050</v>
      </c>
      <c r="O72" s="308">
        <f t="shared" si="91"/>
        <v>-514829699.99999994</v>
      </c>
      <c r="P72" s="308">
        <f t="shared" si="92"/>
        <v>14827566599.999996</v>
      </c>
      <c r="Q72" s="308">
        <f t="shared" si="93"/>
        <v>-106339576199.99998</v>
      </c>
      <c r="R72" s="308">
        <f t="shared" si="94"/>
        <v>286128092249.99969</v>
      </c>
      <c r="S72" s="308">
        <f t="shared" si="95"/>
        <v>-319667498800.00018</v>
      </c>
      <c r="T72" s="308">
        <f t="shared" si="96"/>
        <v>125595622175</v>
      </c>
      <c r="U72" s="308" t="str">
        <f t="shared" si="97"/>
        <v/>
      </c>
      <c r="V72" s="308" t="str">
        <f t="shared" si="98"/>
        <v/>
      </c>
      <c r="W72" s="308" t="str">
        <f t="shared" si="99"/>
        <v/>
      </c>
      <c r="X72" s="308" t="str">
        <f t="shared" si="100"/>
        <v/>
      </c>
      <c r="Y72" s="308" t="str">
        <f t="shared" si="101"/>
        <v/>
      </c>
      <c r="Z72" s="308" t="str">
        <f t="shared" si="102"/>
        <v/>
      </c>
      <c r="AA72" s="308" t="str">
        <f t="shared" si="103"/>
        <v/>
      </c>
      <c r="AB72" s="308" t="str">
        <f t="shared" si="104"/>
        <v/>
      </c>
      <c r="AC72" s="308" t="str">
        <f t="shared" si="105"/>
        <v/>
      </c>
      <c r="AD72" s="308" t="str">
        <f t="shared" si="106"/>
        <v/>
      </c>
      <c r="AE72" s="308" t="str">
        <f t="shared" si="107"/>
        <v/>
      </c>
      <c r="AF72" s="308" t="str">
        <f t="shared" si="108"/>
        <v/>
      </c>
      <c r="AG72" s="308" t="str">
        <f t="shared" si="109"/>
        <v/>
      </c>
      <c r="AH72" s="308" t="str">
        <f t="shared" si="110"/>
        <v/>
      </c>
      <c r="AI72" s="308" t="str">
        <f t="shared" si="111"/>
        <v/>
      </c>
      <c r="AJ72" s="308" t="str">
        <f t="shared" si="112"/>
        <v/>
      </c>
      <c r="AK72" s="308" t="str">
        <f t="shared" si="113"/>
        <v/>
      </c>
      <c r="AL72" s="308" t="str">
        <f t="shared" si="114"/>
        <v/>
      </c>
      <c r="AM72" s="308" t="str">
        <f t="shared" si="115"/>
        <v/>
      </c>
      <c r="AN72" s="308" t="str">
        <f t="shared" si="116"/>
        <v/>
      </c>
      <c r="AO72" s="308" t="str">
        <f t="shared" si="117"/>
        <v/>
      </c>
      <c r="AP72" s="308" t="str">
        <f t="shared" si="118"/>
        <v/>
      </c>
      <c r="AQ72" s="308" t="str">
        <f t="shared" si="119"/>
        <v/>
      </c>
      <c r="AR72" s="308" t="str">
        <f t="shared" si="120"/>
        <v/>
      </c>
      <c r="AS72" s="308" t="str">
        <f t="shared" si="82"/>
        <v/>
      </c>
      <c r="AT72" s="308" t="str">
        <f t="shared" si="82"/>
        <v/>
      </c>
      <c r="AU72" s="308" t="str">
        <f t="shared" si="82"/>
        <v/>
      </c>
      <c r="AV72" s="308" t="str">
        <f t="shared" si="82"/>
        <v/>
      </c>
      <c r="AW72" s="308" t="str">
        <f t="shared" si="82"/>
        <v/>
      </c>
      <c r="AX72" s="308" t="str">
        <f t="shared" si="82"/>
        <v/>
      </c>
      <c r="AY72" s="308">
        <f t="shared" si="126"/>
        <v>6</v>
      </c>
      <c r="AZ72" s="308">
        <f t="shared" si="138"/>
        <v>5</v>
      </c>
      <c r="BA72" s="308">
        <f t="shared" si="138"/>
        <v>4</v>
      </c>
      <c r="BB72" s="308">
        <f t="shared" si="138"/>
        <v>3</v>
      </c>
      <c r="BC72" s="308">
        <f t="shared" si="138"/>
        <v>2</v>
      </c>
      <c r="BD72" s="308">
        <f t="shared" si="138"/>
        <v>1</v>
      </c>
      <c r="BE72" s="308">
        <f t="shared" si="138"/>
        <v>0</v>
      </c>
      <c r="BF72" s="308" t="str">
        <f t="shared" si="138"/>
        <v/>
      </c>
      <c r="BG72" s="308" t="str">
        <f t="shared" si="138"/>
        <v/>
      </c>
      <c r="BH72" s="308" t="str">
        <f t="shared" si="138"/>
        <v/>
      </c>
      <c r="BI72" s="308" t="str">
        <f t="shared" si="138"/>
        <v/>
      </c>
      <c r="BJ72" s="308" t="str">
        <f t="shared" si="138"/>
        <v/>
      </c>
      <c r="BK72" s="308" t="str">
        <f t="shared" si="138"/>
        <v/>
      </c>
      <c r="BL72" s="308" t="str">
        <f t="shared" si="138"/>
        <v/>
      </c>
      <c r="BM72" s="308" t="str">
        <f t="shared" si="138"/>
        <v/>
      </c>
      <c r="BN72" s="308" t="str">
        <f t="shared" si="138"/>
        <v/>
      </c>
      <c r="BO72" s="308" t="str">
        <f t="shared" si="138"/>
        <v/>
      </c>
      <c r="BP72" s="308" t="str">
        <f t="shared" si="127"/>
        <v/>
      </c>
      <c r="BQ72" s="308" t="str">
        <f t="shared" si="127"/>
        <v/>
      </c>
      <c r="BR72" s="308" t="str">
        <f t="shared" si="127"/>
        <v/>
      </c>
      <c r="BS72" s="308" t="str">
        <f t="shared" si="127"/>
        <v/>
      </c>
      <c r="BT72" s="308" t="str">
        <f t="shared" si="127"/>
        <v/>
      </c>
      <c r="BU72" s="308" t="str">
        <f t="shared" si="127"/>
        <v/>
      </c>
      <c r="BV72" s="308" t="str">
        <f t="shared" si="127"/>
        <v/>
      </c>
      <c r="BW72" s="308" t="str">
        <f t="shared" si="127"/>
        <v/>
      </c>
      <c r="BX72" s="308" t="str">
        <f t="shared" si="127"/>
        <v/>
      </c>
      <c r="BY72" s="308" t="str">
        <f t="shared" si="127"/>
        <v/>
      </c>
      <c r="BZ72" s="308" t="str">
        <f t="shared" si="127"/>
        <v/>
      </c>
      <c r="CA72" s="308" t="str">
        <f t="shared" si="127"/>
        <v/>
      </c>
      <c r="CB72" s="308" t="str">
        <f t="shared" si="127"/>
        <v/>
      </c>
      <c r="CC72" s="308" t="str">
        <f t="shared" si="127"/>
        <v/>
      </c>
      <c r="CD72" s="308" t="str">
        <f t="shared" si="127"/>
        <v/>
      </c>
      <c r="CE72" s="308" t="str">
        <f t="shared" si="128"/>
        <v/>
      </c>
      <c r="CF72" s="308" t="str">
        <f t="shared" si="128"/>
        <v/>
      </c>
      <c r="CG72" s="308" t="str">
        <f t="shared" si="128"/>
        <v/>
      </c>
      <c r="CH72" s="308" t="str">
        <f t="shared" si="128"/>
        <v/>
      </c>
      <c r="CI72" s="308" t="str">
        <f t="shared" si="128"/>
        <v/>
      </c>
      <c r="CJ72" s="308" t="str">
        <f t="shared" si="128"/>
        <v/>
      </c>
    </row>
    <row r="73" spans="1:88" x14ac:dyDescent="0.2">
      <c r="A73" s="369"/>
      <c r="B73" s="369">
        <f t="shared" si="124"/>
        <v>0.17775064999765014</v>
      </c>
      <c r="C73" s="369">
        <f t="shared" si="125"/>
        <v>9.3492224998764043E-4</v>
      </c>
      <c r="D73" s="369">
        <f t="shared" si="129"/>
        <v>3.6358087499519347E-3</v>
      </c>
      <c r="E73" s="369">
        <f t="shared" si="130"/>
        <v>3.4626749999542233E-4</v>
      </c>
      <c r="F73" s="369">
        <f t="shared" si="131"/>
        <v>0.17775064999765014</v>
      </c>
      <c r="G73" s="369">
        <f t="shared" si="132"/>
        <v>6.3626653124158848E-3</v>
      </c>
      <c r="H73" s="369">
        <f t="shared" si="133"/>
        <v>1.1253693749851228E-3</v>
      </c>
      <c r="I73" s="369">
        <f t="shared" si="134"/>
        <v>2.1641718749713902E-4</v>
      </c>
      <c r="J73" s="369"/>
      <c r="K73" s="308">
        <f t="shared" si="135"/>
        <v>77</v>
      </c>
      <c r="L73" s="309">
        <f t="shared" si="136"/>
        <v>23084499.999694824</v>
      </c>
      <c r="M73" s="310">
        <f t="shared" si="137"/>
        <v>2.3084499999694824E-3</v>
      </c>
      <c r="N73" s="308">
        <f t="shared" si="90"/>
        <v>2402400</v>
      </c>
      <c r="O73" s="308">
        <f t="shared" si="91"/>
        <v>-787386600.00000012</v>
      </c>
      <c r="P73" s="308">
        <f t="shared" si="92"/>
        <v>19770088800.000004</v>
      </c>
      <c r="Q73" s="308">
        <f t="shared" si="93"/>
        <v>-132205959600</v>
      </c>
      <c r="R73" s="308">
        <f t="shared" si="94"/>
        <v>340918577999.99976</v>
      </c>
      <c r="S73" s="308">
        <f t="shared" si="95"/>
        <v>-370141314400</v>
      </c>
      <c r="T73" s="308">
        <f t="shared" si="96"/>
        <v>142466675899.99994</v>
      </c>
      <c r="U73" s="308" t="str">
        <f t="shared" si="97"/>
        <v/>
      </c>
      <c r="V73" s="308" t="str">
        <f t="shared" si="98"/>
        <v/>
      </c>
      <c r="W73" s="308" t="str">
        <f t="shared" si="99"/>
        <v/>
      </c>
      <c r="X73" s="308" t="str">
        <f t="shared" si="100"/>
        <v/>
      </c>
      <c r="Y73" s="308" t="str">
        <f t="shared" si="101"/>
        <v/>
      </c>
      <c r="Z73" s="308" t="str">
        <f t="shared" si="102"/>
        <v/>
      </c>
      <c r="AA73" s="308" t="str">
        <f t="shared" si="103"/>
        <v/>
      </c>
      <c r="AB73" s="308" t="str">
        <f t="shared" si="104"/>
        <v/>
      </c>
      <c r="AC73" s="308" t="str">
        <f t="shared" si="105"/>
        <v/>
      </c>
      <c r="AD73" s="308" t="str">
        <f t="shared" si="106"/>
        <v/>
      </c>
      <c r="AE73" s="308" t="str">
        <f t="shared" si="107"/>
        <v/>
      </c>
      <c r="AF73" s="308" t="str">
        <f t="shared" si="108"/>
        <v/>
      </c>
      <c r="AG73" s="308" t="str">
        <f t="shared" si="109"/>
        <v/>
      </c>
      <c r="AH73" s="308" t="str">
        <f t="shared" si="110"/>
        <v/>
      </c>
      <c r="AI73" s="308" t="str">
        <f t="shared" si="111"/>
        <v/>
      </c>
      <c r="AJ73" s="308" t="str">
        <f t="shared" si="112"/>
        <v/>
      </c>
      <c r="AK73" s="308" t="str">
        <f t="shared" si="113"/>
        <v/>
      </c>
      <c r="AL73" s="308" t="str">
        <f t="shared" si="114"/>
        <v/>
      </c>
      <c r="AM73" s="308" t="str">
        <f t="shared" si="115"/>
        <v/>
      </c>
      <c r="AN73" s="308" t="str">
        <f t="shared" si="116"/>
        <v/>
      </c>
      <c r="AO73" s="308" t="str">
        <f t="shared" si="117"/>
        <v/>
      </c>
      <c r="AP73" s="308" t="str">
        <f t="shared" si="118"/>
        <v/>
      </c>
      <c r="AQ73" s="308" t="str">
        <f t="shared" si="119"/>
        <v/>
      </c>
      <c r="AR73" s="308" t="str">
        <f t="shared" si="120"/>
        <v/>
      </c>
      <c r="AS73" s="308" t="str">
        <f t="shared" si="82"/>
        <v/>
      </c>
      <c r="AT73" s="308" t="str">
        <f t="shared" si="82"/>
        <v/>
      </c>
      <c r="AU73" s="308" t="str">
        <f t="shared" si="82"/>
        <v/>
      </c>
      <c r="AV73" s="308" t="str">
        <f t="shared" si="82"/>
        <v/>
      </c>
      <c r="AW73" s="308" t="str">
        <f t="shared" si="82"/>
        <v/>
      </c>
      <c r="AX73" s="308" t="str">
        <f t="shared" si="82"/>
        <v/>
      </c>
      <c r="AY73" s="308">
        <f t="shared" si="126"/>
        <v>6</v>
      </c>
      <c r="AZ73" s="308">
        <f t="shared" si="138"/>
        <v>5</v>
      </c>
      <c r="BA73" s="308">
        <f t="shared" si="138"/>
        <v>4</v>
      </c>
      <c r="BB73" s="308">
        <f t="shared" si="138"/>
        <v>3</v>
      </c>
      <c r="BC73" s="308">
        <f t="shared" si="138"/>
        <v>2</v>
      </c>
      <c r="BD73" s="308">
        <f t="shared" si="138"/>
        <v>1</v>
      </c>
      <c r="BE73" s="308">
        <f t="shared" si="138"/>
        <v>0</v>
      </c>
      <c r="BF73" s="308" t="str">
        <f t="shared" si="138"/>
        <v/>
      </c>
      <c r="BG73" s="308" t="str">
        <f t="shared" si="138"/>
        <v/>
      </c>
      <c r="BH73" s="308" t="str">
        <f t="shared" si="138"/>
        <v/>
      </c>
      <c r="BI73" s="308" t="str">
        <f t="shared" si="138"/>
        <v/>
      </c>
      <c r="BJ73" s="308" t="str">
        <f t="shared" si="138"/>
        <v/>
      </c>
      <c r="BK73" s="308" t="str">
        <f t="shared" si="138"/>
        <v/>
      </c>
      <c r="BL73" s="308" t="str">
        <f t="shared" si="138"/>
        <v/>
      </c>
      <c r="BM73" s="308" t="str">
        <f t="shared" si="138"/>
        <v/>
      </c>
      <c r="BN73" s="308" t="str">
        <f t="shared" si="138"/>
        <v/>
      </c>
      <c r="BO73" s="308" t="str">
        <f t="shared" si="138"/>
        <v/>
      </c>
      <c r="BP73" s="308" t="str">
        <f t="shared" si="127"/>
        <v/>
      </c>
      <c r="BQ73" s="308" t="str">
        <f t="shared" si="127"/>
        <v/>
      </c>
      <c r="BR73" s="308" t="str">
        <f t="shared" si="127"/>
        <v/>
      </c>
      <c r="BS73" s="308" t="str">
        <f t="shared" si="127"/>
        <v/>
      </c>
      <c r="BT73" s="308" t="str">
        <f t="shared" si="127"/>
        <v/>
      </c>
      <c r="BU73" s="308" t="str">
        <f t="shared" si="127"/>
        <v/>
      </c>
      <c r="BV73" s="308" t="str">
        <f t="shared" si="127"/>
        <v/>
      </c>
      <c r="BW73" s="308" t="str">
        <f t="shared" si="127"/>
        <v/>
      </c>
      <c r="BX73" s="308" t="str">
        <f t="shared" si="127"/>
        <v/>
      </c>
      <c r="BY73" s="308" t="str">
        <f t="shared" si="127"/>
        <v/>
      </c>
      <c r="BZ73" s="308" t="str">
        <f t="shared" si="127"/>
        <v/>
      </c>
      <c r="CA73" s="308" t="str">
        <f t="shared" si="127"/>
        <v/>
      </c>
      <c r="CB73" s="308" t="str">
        <f t="shared" si="127"/>
        <v/>
      </c>
      <c r="CC73" s="308" t="str">
        <f t="shared" si="127"/>
        <v/>
      </c>
      <c r="CD73" s="308" t="str">
        <f t="shared" si="127"/>
        <v/>
      </c>
      <c r="CE73" s="308" t="str">
        <f t="shared" si="128"/>
        <v/>
      </c>
      <c r="CF73" s="308" t="str">
        <f t="shared" si="128"/>
        <v/>
      </c>
      <c r="CG73" s="308" t="str">
        <f t="shared" si="128"/>
        <v/>
      </c>
      <c r="CH73" s="308" t="str">
        <f t="shared" si="128"/>
        <v/>
      </c>
      <c r="CI73" s="308" t="str">
        <f t="shared" si="128"/>
        <v/>
      </c>
      <c r="CJ73" s="308" t="str">
        <f t="shared" si="128"/>
        <v/>
      </c>
    </row>
    <row r="74" spans="1:88" x14ac:dyDescent="0.2">
      <c r="A74" s="369"/>
      <c r="B74" s="369">
        <f t="shared" si="124"/>
        <v>0.13434135000047606</v>
      </c>
      <c r="C74" s="369">
        <f t="shared" si="125"/>
        <v>6.9754162500247196E-4</v>
      </c>
      <c r="D74" s="369">
        <f t="shared" si="129"/>
        <v>2.7126618750096128E-3</v>
      </c>
      <c r="E74" s="369">
        <f t="shared" si="130"/>
        <v>2.5834875000091553E-4</v>
      </c>
      <c r="F74" s="369">
        <f t="shared" si="131"/>
        <v>0.13434135000047606</v>
      </c>
      <c r="G74" s="369">
        <f t="shared" si="132"/>
        <v>4.7471582812668219E-3</v>
      </c>
      <c r="H74" s="369">
        <f t="shared" si="133"/>
        <v>8.3963343750297547E-4</v>
      </c>
      <c r="I74" s="369">
        <f t="shared" si="134"/>
        <v>1.6146796875057221E-4</v>
      </c>
      <c r="J74" s="369"/>
      <c r="K74" s="308">
        <f t="shared" si="135"/>
        <v>78</v>
      </c>
      <c r="L74" s="309">
        <f t="shared" si="136"/>
        <v>17223250.000061035</v>
      </c>
      <c r="M74" s="310">
        <f t="shared" si="137"/>
        <v>1.7223250000061034E-3</v>
      </c>
      <c r="N74" s="308">
        <f t="shared" si="90"/>
        <v>5105100</v>
      </c>
      <c r="O74" s="308">
        <f t="shared" si="91"/>
        <v>-1181079900</v>
      </c>
      <c r="P74" s="308">
        <f t="shared" si="92"/>
        <v>26124760200.000004</v>
      </c>
      <c r="Q74" s="308">
        <f t="shared" si="93"/>
        <v>-163517897400.00009</v>
      </c>
      <c r="R74" s="308">
        <f t="shared" si="94"/>
        <v>404840811375.00024</v>
      </c>
      <c r="S74" s="308">
        <f t="shared" si="95"/>
        <v>-427577035600.00018</v>
      </c>
      <c r="T74" s="308">
        <f t="shared" si="96"/>
        <v>161322559475.00009</v>
      </c>
      <c r="U74" s="308" t="str">
        <f t="shared" si="97"/>
        <v/>
      </c>
      <c r="V74" s="308" t="str">
        <f t="shared" si="98"/>
        <v/>
      </c>
      <c r="W74" s="308" t="str">
        <f t="shared" si="99"/>
        <v/>
      </c>
      <c r="X74" s="308" t="str">
        <f t="shared" si="100"/>
        <v/>
      </c>
      <c r="Y74" s="308" t="str">
        <f t="shared" si="101"/>
        <v/>
      </c>
      <c r="Z74" s="308" t="str">
        <f t="shared" si="102"/>
        <v/>
      </c>
      <c r="AA74" s="308" t="str">
        <f t="shared" si="103"/>
        <v/>
      </c>
      <c r="AB74" s="308" t="str">
        <f t="shared" si="104"/>
        <v/>
      </c>
      <c r="AC74" s="308" t="str">
        <f t="shared" si="105"/>
        <v/>
      </c>
      <c r="AD74" s="308" t="str">
        <f t="shared" si="106"/>
        <v/>
      </c>
      <c r="AE74" s="308" t="str">
        <f t="shared" si="107"/>
        <v/>
      </c>
      <c r="AF74" s="308" t="str">
        <f t="shared" si="108"/>
        <v/>
      </c>
      <c r="AG74" s="308" t="str">
        <f t="shared" si="109"/>
        <v/>
      </c>
      <c r="AH74" s="308" t="str">
        <f t="shared" si="110"/>
        <v/>
      </c>
      <c r="AI74" s="308" t="str">
        <f t="shared" si="111"/>
        <v/>
      </c>
      <c r="AJ74" s="308" t="str">
        <f t="shared" si="112"/>
        <v/>
      </c>
      <c r="AK74" s="308" t="str">
        <f t="shared" si="113"/>
        <v/>
      </c>
      <c r="AL74" s="308" t="str">
        <f t="shared" si="114"/>
        <v/>
      </c>
      <c r="AM74" s="308" t="str">
        <f t="shared" si="115"/>
        <v/>
      </c>
      <c r="AN74" s="308" t="str">
        <f t="shared" si="116"/>
        <v/>
      </c>
      <c r="AO74" s="308" t="str">
        <f t="shared" si="117"/>
        <v/>
      </c>
      <c r="AP74" s="308" t="str">
        <f t="shared" si="118"/>
        <v/>
      </c>
      <c r="AQ74" s="308" t="str">
        <f t="shared" si="119"/>
        <v/>
      </c>
      <c r="AR74" s="308" t="str">
        <f t="shared" si="120"/>
        <v/>
      </c>
      <c r="AS74" s="308" t="str">
        <f t="shared" si="82"/>
        <v/>
      </c>
      <c r="AT74" s="308" t="str">
        <f t="shared" si="82"/>
        <v/>
      </c>
      <c r="AU74" s="308" t="str">
        <f t="shared" si="82"/>
        <v/>
      </c>
      <c r="AV74" s="308" t="str">
        <f t="shared" si="82"/>
        <v/>
      </c>
      <c r="AW74" s="308" t="str">
        <f t="shared" si="82"/>
        <v/>
      </c>
      <c r="AX74" s="308" t="str">
        <f t="shared" si="82"/>
        <v/>
      </c>
      <c r="AY74" s="308">
        <f t="shared" si="126"/>
        <v>6</v>
      </c>
      <c r="AZ74" s="308">
        <f t="shared" si="138"/>
        <v>5</v>
      </c>
      <c r="BA74" s="308">
        <f t="shared" si="138"/>
        <v>4</v>
      </c>
      <c r="BB74" s="308">
        <f t="shared" si="138"/>
        <v>3</v>
      </c>
      <c r="BC74" s="308">
        <f t="shared" si="138"/>
        <v>2</v>
      </c>
      <c r="BD74" s="308">
        <f t="shared" si="138"/>
        <v>1</v>
      </c>
      <c r="BE74" s="308">
        <f t="shared" si="138"/>
        <v>0</v>
      </c>
      <c r="BF74" s="308" t="str">
        <f t="shared" si="138"/>
        <v/>
      </c>
      <c r="BG74" s="308" t="str">
        <f t="shared" si="138"/>
        <v/>
      </c>
      <c r="BH74" s="308" t="str">
        <f t="shared" si="138"/>
        <v/>
      </c>
      <c r="BI74" s="308" t="str">
        <f t="shared" si="138"/>
        <v/>
      </c>
      <c r="BJ74" s="308" t="str">
        <f t="shared" si="138"/>
        <v/>
      </c>
      <c r="BK74" s="308" t="str">
        <f t="shared" si="138"/>
        <v/>
      </c>
      <c r="BL74" s="308" t="str">
        <f t="shared" si="138"/>
        <v/>
      </c>
      <c r="BM74" s="308" t="str">
        <f t="shared" si="138"/>
        <v/>
      </c>
      <c r="BN74" s="308" t="str">
        <f t="shared" si="138"/>
        <v/>
      </c>
      <c r="BO74" s="308" t="str">
        <f t="shared" si="138"/>
        <v/>
      </c>
      <c r="BP74" s="308" t="str">
        <f t="shared" si="127"/>
        <v/>
      </c>
      <c r="BQ74" s="308" t="str">
        <f t="shared" si="127"/>
        <v/>
      </c>
      <c r="BR74" s="308" t="str">
        <f t="shared" si="127"/>
        <v/>
      </c>
      <c r="BS74" s="308" t="str">
        <f t="shared" si="127"/>
        <v/>
      </c>
      <c r="BT74" s="308" t="str">
        <f t="shared" si="127"/>
        <v/>
      </c>
      <c r="BU74" s="308" t="str">
        <f t="shared" si="127"/>
        <v/>
      </c>
      <c r="BV74" s="308" t="str">
        <f t="shared" si="127"/>
        <v/>
      </c>
      <c r="BW74" s="308" t="str">
        <f t="shared" si="127"/>
        <v/>
      </c>
      <c r="BX74" s="308" t="str">
        <f t="shared" si="127"/>
        <v/>
      </c>
      <c r="BY74" s="308" t="str">
        <f t="shared" si="127"/>
        <v/>
      </c>
      <c r="BZ74" s="308" t="str">
        <f t="shared" si="127"/>
        <v/>
      </c>
      <c r="CA74" s="308" t="str">
        <f t="shared" si="127"/>
        <v/>
      </c>
      <c r="CB74" s="308" t="str">
        <f t="shared" si="127"/>
        <v/>
      </c>
      <c r="CC74" s="308" t="str">
        <f t="shared" si="127"/>
        <v/>
      </c>
      <c r="CD74" s="308" t="str">
        <f t="shared" si="127"/>
        <v/>
      </c>
      <c r="CE74" s="308" t="str">
        <f t="shared" si="128"/>
        <v/>
      </c>
      <c r="CF74" s="308" t="str">
        <f t="shared" si="128"/>
        <v/>
      </c>
      <c r="CG74" s="308" t="str">
        <f t="shared" si="128"/>
        <v/>
      </c>
      <c r="CH74" s="308" t="str">
        <f t="shared" si="128"/>
        <v/>
      </c>
      <c r="CI74" s="308" t="str">
        <f t="shared" si="128"/>
        <v/>
      </c>
      <c r="CJ74" s="308" t="str">
        <f t="shared" si="128"/>
        <v/>
      </c>
    </row>
    <row r="75" spans="1:88" x14ac:dyDescent="0.2">
      <c r="A75" s="369"/>
      <c r="B75" s="369">
        <f t="shared" si="124"/>
        <v>9.9761199999999994E-2</v>
      </c>
      <c r="C75" s="369">
        <f t="shared" si="125"/>
        <v>5.1143399999999996E-4</v>
      </c>
      <c r="D75" s="369">
        <f t="shared" si="129"/>
        <v>1.98891E-3</v>
      </c>
      <c r="E75" s="369">
        <f t="shared" si="130"/>
        <v>1.8941999999999999E-4</v>
      </c>
      <c r="F75" s="369">
        <f t="shared" si="131"/>
        <v>9.9761199999999994E-2</v>
      </c>
      <c r="G75" s="369">
        <f t="shared" si="132"/>
        <v>3.4805924999999991E-3</v>
      </c>
      <c r="H75" s="369">
        <f t="shared" si="133"/>
        <v>6.1561500000000002E-4</v>
      </c>
      <c r="I75" s="369">
        <f t="shared" si="134"/>
        <v>1.1838750000000001E-4</v>
      </c>
      <c r="J75" s="369"/>
      <c r="K75" s="308">
        <f t="shared" si="135"/>
        <v>79</v>
      </c>
      <c r="L75" s="309">
        <f t="shared" si="136"/>
        <v>12628000</v>
      </c>
      <c r="M75" s="310">
        <f t="shared" si="137"/>
        <v>1.2627999999999999E-3</v>
      </c>
      <c r="N75" s="308">
        <f t="shared" si="90"/>
        <v>10210200</v>
      </c>
      <c r="O75" s="308">
        <f t="shared" si="91"/>
        <v>-1740538799.9999995</v>
      </c>
      <c r="P75" s="308">
        <f t="shared" si="92"/>
        <v>34232444399.999996</v>
      </c>
      <c r="Q75" s="308">
        <f t="shared" si="93"/>
        <v>-201252796799.99988</v>
      </c>
      <c r="R75" s="308">
        <f t="shared" si="94"/>
        <v>479199327749.99982</v>
      </c>
      <c r="S75" s="308">
        <f t="shared" si="95"/>
        <v>-492800651199.99994</v>
      </c>
      <c r="T75" s="308">
        <f t="shared" si="96"/>
        <v>182364632450</v>
      </c>
      <c r="U75" s="308" t="str">
        <f t="shared" si="97"/>
        <v/>
      </c>
      <c r="V75" s="308" t="str">
        <f t="shared" si="98"/>
        <v/>
      </c>
      <c r="W75" s="308" t="str">
        <f t="shared" si="99"/>
        <v/>
      </c>
      <c r="X75" s="308" t="str">
        <f t="shared" si="100"/>
        <v/>
      </c>
      <c r="Y75" s="308" t="str">
        <f t="shared" si="101"/>
        <v/>
      </c>
      <c r="Z75" s="308" t="str">
        <f t="shared" si="102"/>
        <v/>
      </c>
      <c r="AA75" s="308" t="str">
        <f t="shared" si="103"/>
        <v/>
      </c>
      <c r="AB75" s="308" t="str">
        <f t="shared" si="104"/>
        <v/>
      </c>
      <c r="AC75" s="308" t="str">
        <f t="shared" si="105"/>
        <v/>
      </c>
      <c r="AD75" s="308" t="str">
        <f t="shared" si="106"/>
        <v/>
      </c>
      <c r="AE75" s="308" t="str">
        <f t="shared" si="107"/>
        <v/>
      </c>
      <c r="AF75" s="308" t="str">
        <f t="shared" si="108"/>
        <v/>
      </c>
      <c r="AG75" s="308" t="str">
        <f t="shared" si="109"/>
        <v/>
      </c>
      <c r="AH75" s="308" t="str">
        <f t="shared" si="110"/>
        <v/>
      </c>
      <c r="AI75" s="308" t="str">
        <f t="shared" si="111"/>
        <v/>
      </c>
      <c r="AJ75" s="308" t="str">
        <f t="shared" si="112"/>
        <v/>
      </c>
      <c r="AK75" s="308" t="str">
        <f t="shared" si="113"/>
        <v/>
      </c>
      <c r="AL75" s="308" t="str">
        <f t="shared" si="114"/>
        <v/>
      </c>
      <c r="AM75" s="308" t="str">
        <f t="shared" si="115"/>
        <v/>
      </c>
      <c r="AN75" s="308" t="str">
        <f t="shared" si="116"/>
        <v/>
      </c>
      <c r="AO75" s="308" t="str">
        <f t="shared" si="117"/>
        <v/>
      </c>
      <c r="AP75" s="308" t="str">
        <f t="shared" si="118"/>
        <v/>
      </c>
      <c r="AQ75" s="308" t="str">
        <f t="shared" si="119"/>
        <v/>
      </c>
      <c r="AR75" s="308" t="str">
        <f t="shared" si="120"/>
        <v/>
      </c>
      <c r="AS75" s="308" t="str">
        <f t="shared" si="82"/>
        <v/>
      </c>
      <c r="AT75" s="308" t="str">
        <f t="shared" si="82"/>
        <v/>
      </c>
      <c r="AU75" s="308" t="str">
        <f t="shared" si="82"/>
        <v/>
      </c>
      <c r="AV75" s="308" t="str">
        <f t="shared" si="82"/>
        <v/>
      </c>
      <c r="AW75" s="308" t="str">
        <f t="shared" si="82"/>
        <v/>
      </c>
      <c r="AX75" s="308" t="str">
        <f t="shared" si="82"/>
        <v/>
      </c>
      <c r="AY75" s="308">
        <f t="shared" si="126"/>
        <v>6</v>
      </c>
      <c r="AZ75" s="308">
        <f t="shared" si="138"/>
        <v>5</v>
      </c>
      <c r="BA75" s="308">
        <f t="shared" si="138"/>
        <v>4</v>
      </c>
      <c r="BB75" s="308">
        <f t="shared" si="138"/>
        <v>3</v>
      </c>
      <c r="BC75" s="308">
        <f t="shared" si="138"/>
        <v>2</v>
      </c>
      <c r="BD75" s="308">
        <f t="shared" si="138"/>
        <v>1</v>
      </c>
      <c r="BE75" s="308">
        <f t="shared" si="138"/>
        <v>0</v>
      </c>
      <c r="BF75" s="308" t="str">
        <f t="shared" si="138"/>
        <v/>
      </c>
      <c r="BG75" s="308" t="str">
        <f t="shared" si="138"/>
        <v/>
      </c>
      <c r="BH75" s="308" t="str">
        <f t="shared" si="138"/>
        <v/>
      </c>
      <c r="BI75" s="308" t="str">
        <f t="shared" si="138"/>
        <v/>
      </c>
      <c r="BJ75" s="308" t="str">
        <f t="shared" si="138"/>
        <v/>
      </c>
      <c r="BK75" s="308" t="str">
        <f t="shared" si="138"/>
        <v/>
      </c>
      <c r="BL75" s="308" t="str">
        <f t="shared" si="138"/>
        <v/>
      </c>
      <c r="BM75" s="308" t="str">
        <f t="shared" si="138"/>
        <v/>
      </c>
      <c r="BN75" s="308" t="str">
        <f t="shared" si="138"/>
        <v/>
      </c>
      <c r="BO75" s="308" t="str">
        <f t="shared" si="138"/>
        <v/>
      </c>
      <c r="BP75" s="308" t="str">
        <f t="shared" si="127"/>
        <v/>
      </c>
      <c r="BQ75" s="308" t="str">
        <f t="shared" si="127"/>
        <v/>
      </c>
      <c r="BR75" s="308" t="str">
        <f t="shared" si="127"/>
        <v/>
      </c>
      <c r="BS75" s="308" t="str">
        <f t="shared" si="127"/>
        <v/>
      </c>
      <c r="BT75" s="308" t="str">
        <f t="shared" si="127"/>
        <v/>
      </c>
      <c r="BU75" s="308" t="str">
        <f t="shared" si="127"/>
        <v/>
      </c>
      <c r="BV75" s="308" t="str">
        <f t="shared" si="127"/>
        <v/>
      </c>
      <c r="BW75" s="308" t="str">
        <f t="shared" si="127"/>
        <v/>
      </c>
      <c r="BX75" s="308" t="str">
        <f t="shared" si="127"/>
        <v/>
      </c>
      <c r="BY75" s="308" t="str">
        <f t="shared" si="127"/>
        <v/>
      </c>
      <c r="BZ75" s="308" t="str">
        <f t="shared" si="127"/>
        <v/>
      </c>
      <c r="CA75" s="308" t="str">
        <f t="shared" si="127"/>
        <v/>
      </c>
      <c r="CB75" s="308" t="str">
        <f t="shared" si="127"/>
        <v/>
      </c>
      <c r="CC75" s="308" t="str">
        <f t="shared" si="127"/>
        <v/>
      </c>
      <c r="CD75" s="308" t="str">
        <f t="shared" si="127"/>
        <v/>
      </c>
      <c r="CE75" s="308" t="str">
        <f t="shared" si="128"/>
        <v/>
      </c>
      <c r="CF75" s="308" t="str">
        <f t="shared" si="128"/>
        <v/>
      </c>
      <c r="CG75" s="308" t="str">
        <f t="shared" si="128"/>
        <v/>
      </c>
      <c r="CH75" s="308" t="str">
        <f t="shared" si="128"/>
        <v/>
      </c>
      <c r="CI75" s="308" t="str">
        <f t="shared" si="128"/>
        <v/>
      </c>
      <c r="CJ75" s="308" t="str">
        <f t="shared" si="128"/>
        <v/>
      </c>
    </row>
    <row r="76" spans="1:88" x14ac:dyDescent="0.2">
      <c r="A76" s="369"/>
      <c r="B76" s="369">
        <f t="shared" si="124"/>
        <v>7.2730160001464844E-2</v>
      </c>
      <c r="C76" s="369">
        <f t="shared" si="125"/>
        <v>3.6819643500741583E-4</v>
      </c>
      <c r="D76" s="369">
        <f t="shared" si="129"/>
        <v>1.431875025028839E-3</v>
      </c>
      <c r="E76" s="369">
        <f t="shared" si="130"/>
        <v>1.3636905000274658E-4</v>
      </c>
      <c r="F76" s="369">
        <f t="shared" si="131"/>
        <v>7.2730160001464844E-2</v>
      </c>
      <c r="G76" s="369">
        <f t="shared" si="132"/>
        <v>2.5057812938004682E-3</v>
      </c>
      <c r="H76" s="369">
        <f t="shared" si="133"/>
        <v>4.4319941250892645E-4</v>
      </c>
      <c r="I76" s="369">
        <f t="shared" si="134"/>
        <v>8.5230656251716633E-5</v>
      </c>
      <c r="J76" s="369"/>
      <c r="K76" s="308">
        <f t="shared" si="135"/>
        <v>80</v>
      </c>
      <c r="L76" s="309">
        <f t="shared" si="136"/>
        <v>9091270.0001831055</v>
      </c>
      <c r="M76" s="310">
        <f t="shared" si="137"/>
        <v>9.0912700001831057E-4</v>
      </c>
      <c r="N76" s="308">
        <f t="shared" si="90"/>
        <v>-120</v>
      </c>
      <c r="O76" s="308">
        <f t="shared" si="91"/>
        <v>19399380</v>
      </c>
      <c r="P76" s="308">
        <f t="shared" si="92"/>
        <v>-2523781259.9999995</v>
      </c>
      <c r="Q76" s="308">
        <f t="shared" si="93"/>
        <v>44502177720</v>
      </c>
      <c r="R76" s="308">
        <f t="shared" si="94"/>
        <v>-246534676080.00006</v>
      </c>
      <c r="S76" s="308">
        <f t="shared" si="95"/>
        <v>565455206744.99988</v>
      </c>
      <c r="T76" s="308">
        <f t="shared" si="96"/>
        <v>-566720748879.99976</v>
      </c>
      <c r="U76" s="308">
        <f t="shared" si="97"/>
        <v>205811513765.00012</v>
      </c>
      <c r="V76" s="308" t="str">
        <f t="shared" si="98"/>
        <v/>
      </c>
      <c r="W76" s="308" t="str">
        <f t="shared" si="99"/>
        <v/>
      </c>
      <c r="X76" s="308" t="str">
        <f t="shared" si="100"/>
        <v/>
      </c>
      <c r="Y76" s="308" t="str">
        <f t="shared" si="101"/>
        <v/>
      </c>
      <c r="Z76" s="308" t="str">
        <f t="shared" si="102"/>
        <v/>
      </c>
      <c r="AA76" s="308" t="str">
        <f t="shared" si="103"/>
        <v/>
      </c>
      <c r="AB76" s="308" t="str">
        <f t="shared" si="104"/>
        <v/>
      </c>
      <c r="AC76" s="308" t="str">
        <f t="shared" si="105"/>
        <v/>
      </c>
      <c r="AD76" s="308" t="str">
        <f t="shared" si="106"/>
        <v/>
      </c>
      <c r="AE76" s="308" t="str">
        <f t="shared" si="107"/>
        <v/>
      </c>
      <c r="AF76" s="308" t="str">
        <f t="shared" si="108"/>
        <v/>
      </c>
      <c r="AG76" s="308" t="str">
        <f t="shared" si="109"/>
        <v/>
      </c>
      <c r="AH76" s="308" t="str">
        <f t="shared" si="110"/>
        <v/>
      </c>
      <c r="AI76" s="308" t="str">
        <f t="shared" si="111"/>
        <v/>
      </c>
      <c r="AJ76" s="308" t="str">
        <f t="shared" si="112"/>
        <v/>
      </c>
      <c r="AK76" s="308" t="str">
        <f t="shared" si="113"/>
        <v/>
      </c>
      <c r="AL76" s="308" t="str">
        <f t="shared" si="114"/>
        <v/>
      </c>
      <c r="AM76" s="308" t="str">
        <f t="shared" si="115"/>
        <v/>
      </c>
      <c r="AN76" s="308" t="str">
        <f t="shared" si="116"/>
        <v/>
      </c>
      <c r="AO76" s="308" t="str">
        <f t="shared" si="117"/>
        <v/>
      </c>
      <c r="AP76" s="308" t="str">
        <f t="shared" si="118"/>
        <v/>
      </c>
      <c r="AQ76" s="308" t="str">
        <f t="shared" si="119"/>
        <v/>
      </c>
      <c r="AR76" s="308" t="str">
        <f t="shared" si="120"/>
        <v/>
      </c>
      <c r="AS76" s="308" t="str">
        <f t="shared" si="82"/>
        <v/>
      </c>
      <c r="AT76" s="308" t="str">
        <f t="shared" si="82"/>
        <v/>
      </c>
      <c r="AU76" s="308" t="str">
        <f t="shared" si="82"/>
        <v/>
      </c>
      <c r="AV76" s="308" t="str">
        <f t="shared" si="82"/>
        <v/>
      </c>
      <c r="AW76" s="308" t="str">
        <f t="shared" si="82"/>
        <v/>
      </c>
      <c r="AX76" s="308" t="str">
        <f t="shared" si="82"/>
        <v/>
      </c>
      <c r="AY76" s="308">
        <f t="shared" si="126"/>
        <v>7</v>
      </c>
      <c r="AZ76" s="308">
        <f t="shared" si="138"/>
        <v>6</v>
      </c>
      <c r="BA76" s="308">
        <f t="shared" si="138"/>
        <v>5</v>
      </c>
      <c r="BB76" s="308">
        <f t="shared" si="138"/>
        <v>4</v>
      </c>
      <c r="BC76" s="308">
        <f t="shared" si="138"/>
        <v>3</v>
      </c>
      <c r="BD76" s="308">
        <f t="shared" si="138"/>
        <v>2</v>
      </c>
      <c r="BE76" s="308">
        <f t="shared" si="138"/>
        <v>1</v>
      </c>
      <c r="BF76" s="308">
        <f t="shared" si="138"/>
        <v>0</v>
      </c>
      <c r="BG76" s="308" t="str">
        <f t="shared" si="138"/>
        <v/>
      </c>
      <c r="BH76" s="308" t="str">
        <f t="shared" si="138"/>
        <v/>
      </c>
      <c r="BI76" s="308" t="str">
        <f t="shared" si="138"/>
        <v/>
      </c>
      <c r="BJ76" s="308" t="str">
        <f t="shared" si="138"/>
        <v/>
      </c>
      <c r="BK76" s="308" t="str">
        <f t="shared" si="138"/>
        <v/>
      </c>
      <c r="BL76" s="308" t="str">
        <f t="shared" si="138"/>
        <v/>
      </c>
      <c r="BM76" s="308" t="str">
        <f t="shared" si="138"/>
        <v/>
      </c>
      <c r="BN76" s="308" t="str">
        <f t="shared" si="138"/>
        <v/>
      </c>
      <c r="BO76" s="308" t="str">
        <f t="shared" si="138"/>
        <v/>
      </c>
      <c r="BP76" s="308" t="str">
        <f t="shared" si="127"/>
        <v/>
      </c>
      <c r="BQ76" s="308" t="str">
        <f t="shared" si="127"/>
        <v/>
      </c>
      <c r="BR76" s="308" t="str">
        <f t="shared" si="127"/>
        <v/>
      </c>
      <c r="BS76" s="308" t="str">
        <f t="shared" si="127"/>
        <v/>
      </c>
      <c r="BT76" s="308" t="str">
        <f t="shared" si="127"/>
        <v/>
      </c>
      <c r="BU76" s="308" t="str">
        <f t="shared" si="127"/>
        <v/>
      </c>
      <c r="BV76" s="308" t="str">
        <f t="shared" si="127"/>
        <v/>
      </c>
      <c r="BW76" s="308" t="str">
        <f t="shared" si="127"/>
        <v/>
      </c>
      <c r="BX76" s="308" t="str">
        <f t="shared" si="127"/>
        <v/>
      </c>
      <c r="BY76" s="308" t="str">
        <f t="shared" si="127"/>
        <v/>
      </c>
      <c r="BZ76" s="308" t="str">
        <f t="shared" si="127"/>
        <v/>
      </c>
      <c r="CA76" s="308" t="str">
        <f t="shared" si="127"/>
        <v/>
      </c>
      <c r="CB76" s="308" t="str">
        <f t="shared" si="127"/>
        <v/>
      </c>
      <c r="CC76" s="308" t="str">
        <f t="shared" si="127"/>
        <v/>
      </c>
      <c r="CD76" s="308" t="str">
        <f t="shared" si="127"/>
        <v/>
      </c>
      <c r="CE76" s="308" t="str">
        <f t="shared" si="128"/>
        <v/>
      </c>
      <c r="CF76" s="308" t="str">
        <f t="shared" si="128"/>
        <v/>
      </c>
      <c r="CG76" s="308" t="str">
        <f t="shared" si="128"/>
        <v/>
      </c>
      <c r="CH76" s="308" t="str">
        <f t="shared" si="128"/>
        <v/>
      </c>
      <c r="CI76" s="308" t="str">
        <f t="shared" si="128"/>
        <v/>
      </c>
      <c r="CJ76" s="308" t="str">
        <f t="shared" si="128"/>
        <v/>
      </c>
    </row>
    <row r="77" spans="1:88" x14ac:dyDescent="0.2">
      <c r="A77" s="369"/>
      <c r="B77" s="369">
        <f t="shared" si="124"/>
        <v>5.2007669999258418E-2</v>
      </c>
      <c r="C77" s="369">
        <f t="shared" si="125"/>
        <v>2.6003834999629213E-4</v>
      </c>
      <c r="D77" s="369">
        <f t="shared" si="129"/>
        <v>1.0112602499855803E-3</v>
      </c>
      <c r="E77" s="369">
        <f t="shared" si="130"/>
        <v>9.6310499998626694E-5</v>
      </c>
      <c r="F77" s="369">
        <f t="shared" si="131"/>
        <v>5.2007669999258418E-2</v>
      </c>
      <c r="G77" s="369">
        <f t="shared" si="132"/>
        <v>1.7697054374747655E-3</v>
      </c>
      <c r="H77" s="369">
        <f t="shared" si="133"/>
        <v>3.1300912499553681E-4</v>
      </c>
      <c r="I77" s="369">
        <f t="shared" si="134"/>
        <v>6.0194062499141699E-5</v>
      </c>
      <c r="J77" s="369"/>
      <c r="K77" s="308">
        <f t="shared" si="135"/>
        <v>81</v>
      </c>
      <c r="L77" s="309">
        <f t="shared" si="136"/>
        <v>6420699.9999084473</v>
      </c>
      <c r="M77" s="310">
        <f t="shared" si="137"/>
        <v>6.4206999999084468E-4</v>
      </c>
      <c r="N77" s="308">
        <f t="shared" si="90"/>
        <v>-1200</v>
      </c>
      <c r="O77" s="308">
        <f t="shared" si="91"/>
        <v>35271600</v>
      </c>
      <c r="P77" s="308">
        <f t="shared" si="92"/>
        <v>-3605401800.0000005</v>
      </c>
      <c r="Q77" s="308">
        <f t="shared" si="93"/>
        <v>57422164800.000008</v>
      </c>
      <c r="R77" s="308">
        <f t="shared" si="94"/>
        <v>-300652044000.00006</v>
      </c>
      <c r="S77" s="308">
        <f t="shared" si="95"/>
        <v>665241419700.00024</v>
      </c>
      <c r="T77" s="308">
        <f t="shared" si="96"/>
        <v>-650335285600.00024</v>
      </c>
      <c r="U77" s="308">
        <f t="shared" si="97"/>
        <v>231900297199.99997</v>
      </c>
      <c r="V77" s="308" t="str">
        <f t="shared" si="98"/>
        <v/>
      </c>
      <c r="W77" s="308" t="str">
        <f t="shared" si="99"/>
        <v/>
      </c>
      <c r="X77" s="308" t="str">
        <f t="shared" si="100"/>
        <v/>
      </c>
      <c r="Y77" s="308" t="str">
        <f t="shared" si="101"/>
        <v/>
      </c>
      <c r="Z77" s="308" t="str">
        <f t="shared" si="102"/>
        <v/>
      </c>
      <c r="AA77" s="308" t="str">
        <f t="shared" si="103"/>
        <v/>
      </c>
      <c r="AB77" s="308" t="str">
        <f t="shared" si="104"/>
        <v/>
      </c>
      <c r="AC77" s="308" t="str">
        <f t="shared" si="105"/>
        <v/>
      </c>
      <c r="AD77" s="308" t="str">
        <f t="shared" si="106"/>
        <v/>
      </c>
      <c r="AE77" s="308" t="str">
        <f t="shared" si="107"/>
        <v/>
      </c>
      <c r="AF77" s="308" t="str">
        <f t="shared" si="108"/>
        <v/>
      </c>
      <c r="AG77" s="308" t="str">
        <f t="shared" si="109"/>
        <v/>
      </c>
      <c r="AH77" s="308" t="str">
        <f t="shared" si="110"/>
        <v/>
      </c>
      <c r="AI77" s="308" t="str">
        <f t="shared" si="111"/>
        <v/>
      </c>
      <c r="AJ77" s="308" t="str">
        <f t="shared" si="112"/>
        <v/>
      </c>
      <c r="AK77" s="308" t="str">
        <f t="shared" si="113"/>
        <v/>
      </c>
      <c r="AL77" s="308" t="str">
        <f t="shared" si="114"/>
        <v/>
      </c>
      <c r="AM77" s="308" t="str">
        <f t="shared" si="115"/>
        <v/>
      </c>
      <c r="AN77" s="308" t="str">
        <f t="shared" si="116"/>
        <v/>
      </c>
      <c r="AO77" s="308" t="str">
        <f t="shared" si="117"/>
        <v/>
      </c>
      <c r="AP77" s="308" t="str">
        <f t="shared" si="118"/>
        <v/>
      </c>
      <c r="AQ77" s="308" t="str">
        <f t="shared" si="119"/>
        <v/>
      </c>
      <c r="AR77" s="308" t="str">
        <f t="shared" si="120"/>
        <v/>
      </c>
      <c r="AS77" s="308" t="str">
        <f t="shared" si="82"/>
        <v/>
      </c>
      <c r="AT77" s="308" t="str">
        <f t="shared" si="82"/>
        <v/>
      </c>
      <c r="AU77" s="308" t="str">
        <f t="shared" si="82"/>
        <v/>
      </c>
      <c r="AV77" s="308" t="str">
        <f t="shared" si="82"/>
        <v/>
      </c>
      <c r="AW77" s="308" t="str">
        <f t="shared" si="82"/>
        <v/>
      </c>
      <c r="AX77" s="308" t="str">
        <f t="shared" si="82"/>
        <v/>
      </c>
      <c r="AY77" s="308">
        <f t="shared" si="126"/>
        <v>7</v>
      </c>
      <c r="AZ77" s="308">
        <f t="shared" si="138"/>
        <v>6</v>
      </c>
      <c r="BA77" s="308">
        <f t="shared" si="138"/>
        <v>5</v>
      </c>
      <c r="BB77" s="308">
        <f t="shared" si="138"/>
        <v>4</v>
      </c>
      <c r="BC77" s="308">
        <f t="shared" si="138"/>
        <v>3</v>
      </c>
      <c r="BD77" s="308">
        <f t="shared" si="138"/>
        <v>2</v>
      </c>
      <c r="BE77" s="308">
        <f t="shared" si="138"/>
        <v>1</v>
      </c>
      <c r="BF77" s="308">
        <f t="shared" si="138"/>
        <v>0</v>
      </c>
      <c r="BG77" s="308" t="str">
        <f t="shared" si="138"/>
        <v/>
      </c>
      <c r="BH77" s="308" t="str">
        <f t="shared" si="138"/>
        <v/>
      </c>
      <c r="BI77" s="308" t="str">
        <f t="shared" si="138"/>
        <v/>
      </c>
      <c r="BJ77" s="308" t="str">
        <f t="shared" si="138"/>
        <v/>
      </c>
      <c r="BK77" s="308" t="str">
        <f t="shared" si="138"/>
        <v/>
      </c>
      <c r="BL77" s="308" t="str">
        <f t="shared" si="138"/>
        <v/>
      </c>
      <c r="BM77" s="308" t="str">
        <f t="shared" si="138"/>
        <v/>
      </c>
      <c r="BN77" s="308" t="str">
        <f t="shared" si="138"/>
        <v/>
      </c>
      <c r="BO77" s="308" t="str">
        <f t="shared" si="138"/>
        <v/>
      </c>
      <c r="BP77" s="308" t="str">
        <f t="shared" si="127"/>
        <v/>
      </c>
      <c r="BQ77" s="308" t="str">
        <f t="shared" si="127"/>
        <v/>
      </c>
      <c r="BR77" s="308" t="str">
        <f t="shared" si="127"/>
        <v/>
      </c>
      <c r="BS77" s="308" t="str">
        <f t="shared" si="127"/>
        <v/>
      </c>
      <c r="BT77" s="308" t="str">
        <f t="shared" si="127"/>
        <v/>
      </c>
      <c r="BU77" s="308" t="str">
        <f t="shared" si="127"/>
        <v/>
      </c>
      <c r="BV77" s="308" t="str">
        <f t="shared" si="127"/>
        <v/>
      </c>
      <c r="BW77" s="308" t="str">
        <f t="shared" si="127"/>
        <v/>
      </c>
      <c r="BX77" s="308" t="str">
        <f t="shared" si="127"/>
        <v/>
      </c>
      <c r="BY77" s="308" t="str">
        <f t="shared" si="127"/>
        <v/>
      </c>
      <c r="BZ77" s="308" t="str">
        <f t="shared" si="127"/>
        <v/>
      </c>
      <c r="CA77" s="308" t="str">
        <f t="shared" si="127"/>
        <v/>
      </c>
      <c r="CB77" s="308" t="str">
        <f t="shared" si="127"/>
        <v/>
      </c>
      <c r="CC77" s="308" t="str">
        <f t="shared" si="127"/>
        <v/>
      </c>
      <c r="CD77" s="308" t="str">
        <f t="shared" si="127"/>
        <v/>
      </c>
      <c r="CE77" s="308" t="str">
        <f t="shared" si="128"/>
        <v/>
      </c>
      <c r="CF77" s="308" t="str">
        <f t="shared" si="128"/>
        <v/>
      </c>
      <c r="CG77" s="308" t="str">
        <f t="shared" si="128"/>
        <v/>
      </c>
      <c r="CH77" s="308" t="str">
        <f t="shared" si="128"/>
        <v/>
      </c>
      <c r="CI77" s="308" t="str">
        <f t="shared" si="128"/>
        <v/>
      </c>
      <c r="CJ77" s="308" t="str">
        <f t="shared" si="128"/>
        <v/>
      </c>
    </row>
    <row r="78" spans="1:88" x14ac:dyDescent="0.2">
      <c r="A78" s="369"/>
      <c r="B78" s="369">
        <f t="shared" si="124"/>
        <v>3.6438544996246339E-2</v>
      </c>
      <c r="C78" s="369">
        <f t="shared" si="125"/>
        <v>1.799708624814606E-4</v>
      </c>
      <c r="D78" s="369">
        <f t="shared" si="129"/>
        <v>6.9988668742790219E-4</v>
      </c>
      <c r="E78" s="369">
        <f t="shared" si="130"/>
        <v>6.6655874993133549E-5</v>
      </c>
      <c r="F78" s="369">
        <f t="shared" si="131"/>
        <v>3.6438544996246339E-2</v>
      </c>
      <c r="G78" s="369">
        <f t="shared" si="132"/>
        <v>1.2248017029988288E-3</v>
      </c>
      <c r="H78" s="369">
        <f t="shared" si="133"/>
        <v>2.1663159372768405E-4</v>
      </c>
      <c r="I78" s="369">
        <f t="shared" si="134"/>
        <v>4.1659921870708475E-5</v>
      </c>
      <c r="J78" s="369"/>
      <c r="K78" s="308">
        <f t="shared" si="135"/>
        <v>82</v>
      </c>
      <c r="L78" s="309">
        <f t="shared" si="136"/>
        <v>4443724.9995422363</v>
      </c>
      <c r="M78" s="310">
        <f t="shared" si="137"/>
        <v>4.4437249995422364E-4</v>
      </c>
      <c r="N78" s="308">
        <f t="shared" si="90"/>
        <v>-6600</v>
      </c>
      <c r="O78" s="308">
        <f t="shared" si="91"/>
        <v>61725300</v>
      </c>
      <c r="P78" s="308">
        <f t="shared" si="92"/>
        <v>-5080338900</v>
      </c>
      <c r="Q78" s="308">
        <f t="shared" si="93"/>
        <v>73572148649.999969</v>
      </c>
      <c r="R78" s="308">
        <f t="shared" si="94"/>
        <v>-365077481999.99976</v>
      </c>
      <c r="S78" s="308">
        <f t="shared" si="95"/>
        <v>780379357724.99939</v>
      </c>
      <c r="T78" s="308">
        <f t="shared" si="96"/>
        <v>-744738794800</v>
      </c>
      <c r="U78" s="308">
        <f t="shared" si="97"/>
        <v>260887834349.99991</v>
      </c>
      <c r="V78" s="308" t="str">
        <f t="shared" si="98"/>
        <v/>
      </c>
      <c r="W78" s="308" t="str">
        <f t="shared" si="99"/>
        <v/>
      </c>
      <c r="X78" s="308" t="str">
        <f t="shared" si="100"/>
        <v/>
      </c>
      <c r="Y78" s="308" t="str">
        <f t="shared" si="101"/>
        <v/>
      </c>
      <c r="Z78" s="308" t="str">
        <f t="shared" si="102"/>
        <v/>
      </c>
      <c r="AA78" s="308" t="str">
        <f t="shared" si="103"/>
        <v/>
      </c>
      <c r="AB78" s="308" t="str">
        <f t="shared" si="104"/>
        <v/>
      </c>
      <c r="AC78" s="308" t="str">
        <f t="shared" si="105"/>
        <v/>
      </c>
      <c r="AD78" s="308" t="str">
        <f t="shared" si="106"/>
        <v/>
      </c>
      <c r="AE78" s="308" t="str">
        <f t="shared" si="107"/>
        <v/>
      </c>
      <c r="AF78" s="308" t="str">
        <f t="shared" si="108"/>
        <v/>
      </c>
      <c r="AG78" s="308" t="str">
        <f t="shared" si="109"/>
        <v/>
      </c>
      <c r="AH78" s="308" t="str">
        <f t="shared" si="110"/>
        <v/>
      </c>
      <c r="AI78" s="308" t="str">
        <f t="shared" si="111"/>
        <v/>
      </c>
      <c r="AJ78" s="308" t="str">
        <f t="shared" si="112"/>
        <v/>
      </c>
      <c r="AK78" s="308" t="str">
        <f t="shared" si="113"/>
        <v/>
      </c>
      <c r="AL78" s="308" t="str">
        <f t="shared" si="114"/>
        <v/>
      </c>
      <c r="AM78" s="308" t="str">
        <f t="shared" si="115"/>
        <v/>
      </c>
      <c r="AN78" s="308" t="str">
        <f t="shared" si="116"/>
        <v/>
      </c>
      <c r="AO78" s="308" t="str">
        <f t="shared" si="117"/>
        <v/>
      </c>
      <c r="AP78" s="308" t="str">
        <f t="shared" si="118"/>
        <v/>
      </c>
      <c r="AQ78" s="308" t="str">
        <f t="shared" si="119"/>
        <v/>
      </c>
      <c r="AR78" s="308" t="str">
        <f t="shared" si="120"/>
        <v/>
      </c>
      <c r="AS78" s="308" t="str">
        <f t="shared" si="82"/>
        <v/>
      </c>
      <c r="AT78" s="308" t="str">
        <f t="shared" si="82"/>
        <v/>
      </c>
      <c r="AU78" s="308" t="str">
        <f t="shared" si="82"/>
        <v/>
      </c>
      <c r="AV78" s="308" t="str">
        <f t="shared" si="82"/>
        <v/>
      </c>
      <c r="AW78" s="308" t="str">
        <f t="shared" si="82"/>
        <v/>
      </c>
      <c r="AX78" s="308" t="str">
        <f t="shared" si="82"/>
        <v/>
      </c>
      <c r="AY78" s="308">
        <f t="shared" si="126"/>
        <v>7</v>
      </c>
      <c r="AZ78" s="308">
        <f t="shared" si="138"/>
        <v>6</v>
      </c>
      <c r="BA78" s="308">
        <f t="shared" si="138"/>
        <v>5</v>
      </c>
      <c r="BB78" s="308">
        <f t="shared" si="138"/>
        <v>4</v>
      </c>
      <c r="BC78" s="308">
        <f t="shared" si="138"/>
        <v>3</v>
      </c>
      <c r="BD78" s="308">
        <f t="shared" si="138"/>
        <v>2</v>
      </c>
      <c r="BE78" s="308">
        <f t="shared" si="138"/>
        <v>1</v>
      </c>
      <c r="BF78" s="308">
        <f t="shared" si="138"/>
        <v>0</v>
      </c>
      <c r="BG78" s="308" t="str">
        <f t="shared" si="138"/>
        <v/>
      </c>
      <c r="BH78" s="308" t="str">
        <f t="shared" si="138"/>
        <v/>
      </c>
      <c r="BI78" s="308" t="str">
        <f t="shared" si="138"/>
        <v/>
      </c>
      <c r="BJ78" s="308" t="str">
        <f t="shared" si="138"/>
        <v/>
      </c>
      <c r="BK78" s="308" t="str">
        <f t="shared" si="138"/>
        <v/>
      </c>
      <c r="BL78" s="308" t="str">
        <f t="shared" si="138"/>
        <v/>
      </c>
      <c r="BM78" s="308" t="str">
        <f t="shared" si="138"/>
        <v/>
      </c>
      <c r="BN78" s="308" t="str">
        <f t="shared" si="138"/>
        <v/>
      </c>
      <c r="BO78" s="308" t="str">
        <f t="shared" si="138"/>
        <v/>
      </c>
      <c r="BP78" s="308" t="str">
        <f t="shared" si="127"/>
        <v/>
      </c>
      <c r="BQ78" s="308" t="str">
        <f t="shared" si="127"/>
        <v/>
      </c>
      <c r="BR78" s="308" t="str">
        <f t="shared" si="127"/>
        <v/>
      </c>
      <c r="BS78" s="308" t="str">
        <f t="shared" si="127"/>
        <v/>
      </c>
      <c r="BT78" s="308" t="str">
        <f t="shared" si="127"/>
        <v/>
      </c>
      <c r="BU78" s="308" t="str">
        <f t="shared" si="127"/>
        <v/>
      </c>
      <c r="BV78" s="308" t="str">
        <f t="shared" si="127"/>
        <v/>
      </c>
      <c r="BW78" s="308" t="str">
        <f t="shared" si="127"/>
        <v/>
      </c>
      <c r="BX78" s="308" t="str">
        <f t="shared" si="127"/>
        <v/>
      </c>
      <c r="BY78" s="308" t="str">
        <f t="shared" si="127"/>
        <v/>
      </c>
      <c r="BZ78" s="308" t="str">
        <f t="shared" si="127"/>
        <v/>
      </c>
      <c r="CA78" s="308" t="str">
        <f t="shared" si="127"/>
        <v/>
      </c>
      <c r="CB78" s="308" t="str">
        <f t="shared" si="127"/>
        <v/>
      </c>
      <c r="CC78" s="308" t="str">
        <f t="shared" si="127"/>
        <v/>
      </c>
      <c r="CD78" s="308" t="str">
        <f t="shared" si="127"/>
        <v/>
      </c>
      <c r="CE78" s="308" t="str">
        <f t="shared" si="128"/>
        <v/>
      </c>
      <c r="CF78" s="308" t="str">
        <f t="shared" si="128"/>
        <v/>
      </c>
      <c r="CG78" s="308" t="str">
        <f t="shared" si="128"/>
        <v/>
      </c>
      <c r="CH78" s="308" t="str">
        <f t="shared" si="128"/>
        <v/>
      </c>
      <c r="CI78" s="308" t="str">
        <f t="shared" si="128"/>
        <v/>
      </c>
      <c r="CJ78" s="308" t="str">
        <f t="shared" si="128"/>
        <v/>
      </c>
    </row>
    <row r="79" spans="1:88" x14ac:dyDescent="0.2">
      <c r="A79" s="369"/>
      <c r="B79" s="369">
        <f t="shared" si="124"/>
        <v>2.4984244997973633E-2</v>
      </c>
      <c r="C79" s="369">
        <f t="shared" si="125"/>
        <v>1.2191107499011232E-4</v>
      </c>
      <c r="D79" s="369">
        <f t="shared" si="129"/>
        <v>4.7409862496154784E-4</v>
      </c>
      <c r="E79" s="369">
        <f t="shared" si="130"/>
        <v>4.5152249996337892E-5</v>
      </c>
      <c r="F79" s="369">
        <f t="shared" si="131"/>
        <v>2.4984244997973633E-2</v>
      </c>
      <c r="G79" s="369">
        <f t="shared" si="132"/>
        <v>8.2967259368270873E-4</v>
      </c>
      <c r="H79" s="369">
        <f t="shared" si="133"/>
        <v>1.4674481248809815E-4</v>
      </c>
      <c r="I79" s="369">
        <f t="shared" si="134"/>
        <v>2.8220156247711188E-5</v>
      </c>
      <c r="J79" s="369"/>
      <c r="K79" s="308">
        <f t="shared" si="135"/>
        <v>83</v>
      </c>
      <c r="L79" s="309">
        <f t="shared" si="136"/>
        <v>3010149.9997558594</v>
      </c>
      <c r="M79" s="310">
        <f t="shared" si="137"/>
        <v>3.0101499997558595E-4</v>
      </c>
      <c r="N79" s="308">
        <f t="shared" si="90"/>
        <v>-26400</v>
      </c>
      <c r="O79" s="308">
        <f t="shared" si="91"/>
        <v>104458200</v>
      </c>
      <c r="P79" s="308">
        <f t="shared" si="92"/>
        <v>-7068297599.999999</v>
      </c>
      <c r="Q79" s="308">
        <f t="shared" si="93"/>
        <v>93637280099.999985</v>
      </c>
      <c r="R79" s="308">
        <f t="shared" si="94"/>
        <v>-441489048000.00006</v>
      </c>
      <c r="S79" s="308">
        <f t="shared" si="95"/>
        <v>912896607150.00037</v>
      </c>
      <c r="T79" s="308">
        <f t="shared" si="96"/>
        <v>-851130051200.00049</v>
      </c>
      <c r="U79" s="308">
        <f t="shared" si="97"/>
        <v>293052087900</v>
      </c>
      <c r="V79" s="308" t="str">
        <f t="shared" si="98"/>
        <v/>
      </c>
      <c r="W79" s="308" t="str">
        <f t="shared" si="99"/>
        <v/>
      </c>
      <c r="X79" s="308" t="str">
        <f t="shared" si="100"/>
        <v/>
      </c>
      <c r="Y79" s="308" t="str">
        <f t="shared" si="101"/>
        <v/>
      </c>
      <c r="Z79" s="308" t="str">
        <f t="shared" si="102"/>
        <v/>
      </c>
      <c r="AA79" s="308" t="str">
        <f t="shared" si="103"/>
        <v/>
      </c>
      <c r="AB79" s="308" t="str">
        <f t="shared" si="104"/>
        <v/>
      </c>
      <c r="AC79" s="308" t="str">
        <f t="shared" si="105"/>
        <v/>
      </c>
      <c r="AD79" s="308" t="str">
        <f t="shared" si="106"/>
        <v/>
      </c>
      <c r="AE79" s="308" t="str">
        <f t="shared" si="107"/>
        <v/>
      </c>
      <c r="AF79" s="308" t="str">
        <f t="shared" si="108"/>
        <v/>
      </c>
      <c r="AG79" s="308" t="str">
        <f t="shared" si="109"/>
        <v/>
      </c>
      <c r="AH79" s="308" t="str">
        <f t="shared" si="110"/>
        <v/>
      </c>
      <c r="AI79" s="308" t="str">
        <f t="shared" si="111"/>
        <v/>
      </c>
      <c r="AJ79" s="308" t="str">
        <f t="shared" si="112"/>
        <v/>
      </c>
      <c r="AK79" s="308" t="str">
        <f t="shared" si="113"/>
        <v/>
      </c>
      <c r="AL79" s="308" t="str">
        <f t="shared" si="114"/>
        <v/>
      </c>
      <c r="AM79" s="308" t="str">
        <f t="shared" si="115"/>
        <v/>
      </c>
      <c r="AN79" s="308" t="str">
        <f t="shared" si="116"/>
        <v/>
      </c>
      <c r="AO79" s="308" t="str">
        <f t="shared" si="117"/>
        <v/>
      </c>
      <c r="AP79" s="308" t="str">
        <f t="shared" si="118"/>
        <v/>
      </c>
      <c r="AQ79" s="308" t="str">
        <f t="shared" si="119"/>
        <v/>
      </c>
      <c r="AR79" s="308" t="str">
        <f t="shared" si="120"/>
        <v/>
      </c>
      <c r="AS79" s="308" t="str">
        <f t="shared" si="82"/>
        <v/>
      </c>
      <c r="AT79" s="308" t="str">
        <f t="shared" si="82"/>
        <v/>
      </c>
      <c r="AU79" s="308" t="str">
        <f t="shared" si="82"/>
        <v/>
      </c>
      <c r="AV79" s="308" t="str">
        <f t="shared" si="82"/>
        <v/>
      </c>
      <c r="AW79" s="308" t="str">
        <f t="shared" si="82"/>
        <v/>
      </c>
      <c r="AX79" s="308" t="str">
        <f t="shared" si="82"/>
        <v/>
      </c>
      <c r="AY79" s="308">
        <f t="shared" si="126"/>
        <v>7</v>
      </c>
      <c r="AZ79" s="308">
        <f t="shared" si="138"/>
        <v>6</v>
      </c>
      <c r="BA79" s="308">
        <f t="shared" si="138"/>
        <v>5</v>
      </c>
      <c r="BB79" s="308">
        <f t="shared" si="138"/>
        <v>4</v>
      </c>
      <c r="BC79" s="308">
        <f t="shared" si="138"/>
        <v>3</v>
      </c>
      <c r="BD79" s="308">
        <f t="shared" si="138"/>
        <v>2</v>
      </c>
      <c r="BE79" s="308">
        <f t="shared" si="138"/>
        <v>1</v>
      </c>
      <c r="BF79" s="308">
        <f t="shared" si="138"/>
        <v>0</v>
      </c>
      <c r="BG79" s="308" t="str">
        <f t="shared" si="138"/>
        <v/>
      </c>
      <c r="BH79" s="308" t="str">
        <f t="shared" si="138"/>
        <v/>
      </c>
      <c r="BI79" s="308" t="str">
        <f t="shared" si="138"/>
        <v/>
      </c>
      <c r="BJ79" s="308" t="str">
        <f t="shared" si="138"/>
        <v/>
      </c>
      <c r="BK79" s="308" t="str">
        <f t="shared" si="138"/>
        <v/>
      </c>
      <c r="BL79" s="308" t="str">
        <f t="shared" si="138"/>
        <v/>
      </c>
      <c r="BM79" s="308" t="str">
        <f t="shared" si="138"/>
        <v/>
      </c>
      <c r="BN79" s="308" t="str">
        <f t="shared" si="138"/>
        <v/>
      </c>
      <c r="BO79" s="308" t="str">
        <f t="shared" si="138"/>
        <v/>
      </c>
      <c r="BP79" s="308" t="str">
        <f t="shared" si="127"/>
        <v/>
      </c>
      <c r="BQ79" s="308" t="str">
        <f t="shared" si="127"/>
        <v/>
      </c>
      <c r="BR79" s="308" t="str">
        <f t="shared" si="127"/>
        <v/>
      </c>
      <c r="BS79" s="308" t="str">
        <f t="shared" si="127"/>
        <v/>
      </c>
      <c r="BT79" s="308" t="str">
        <f t="shared" si="127"/>
        <v/>
      </c>
      <c r="BU79" s="308" t="str">
        <f t="shared" si="127"/>
        <v/>
      </c>
      <c r="BV79" s="308" t="str">
        <f t="shared" si="127"/>
        <v/>
      </c>
      <c r="BW79" s="308" t="str">
        <f t="shared" si="127"/>
        <v/>
      </c>
      <c r="BX79" s="308" t="str">
        <f t="shared" si="127"/>
        <v/>
      </c>
      <c r="BY79" s="308" t="str">
        <f t="shared" si="127"/>
        <v/>
      </c>
      <c r="BZ79" s="308" t="str">
        <f t="shared" si="127"/>
        <v/>
      </c>
      <c r="CA79" s="308" t="str">
        <f t="shared" si="127"/>
        <v/>
      </c>
      <c r="CB79" s="308" t="str">
        <f t="shared" si="127"/>
        <v/>
      </c>
      <c r="CC79" s="308" t="str">
        <f t="shared" si="127"/>
        <v/>
      </c>
      <c r="CD79" s="308" t="str">
        <f t="shared" si="127"/>
        <v/>
      </c>
      <c r="CE79" s="308" t="str">
        <f t="shared" si="128"/>
        <v/>
      </c>
      <c r="CF79" s="308" t="str">
        <f t="shared" si="128"/>
        <v/>
      </c>
      <c r="CG79" s="308" t="str">
        <f t="shared" si="128"/>
        <v/>
      </c>
      <c r="CH79" s="308" t="str">
        <f t="shared" si="128"/>
        <v/>
      </c>
      <c r="CI79" s="308" t="str">
        <f t="shared" si="128"/>
        <v/>
      </c>
      <c r="CJ79" s="308" t="str">
        <f t="shared" si="128"/>
        <v/>
      </c>
    </row>
    <row r="80" spans="1:88" x14ac:dyDescent="0.2">
      <c r="A80" s="369"/>
      <c r="B80" s="369">
        <f t="shared" si="124"/>
        <v>1.6740570004614257E-2</v>
      </c>
      <c r="C80" s="369">
        <f t="shared" si="125"/>
        <v>8.071346252224732E-5</v>
      </c>
      <c r="D80" s="369">
        <f t="shared" si="129"/>
        <v>3.1388568758651731E-4</v>
      </c>
      <c r="E80" s="369">
        <f t="shared" si="130"/>
        <v>2.9893875008239744E-5</v>
      </c>
      <c r="F80" s="369">
        <f t="shared" si="131"/>
        <v>1.6740570004614257E-2</v>
      </c>
      <c r="G80" s="369">
        <f t="shared" si="132"/>
        <v>5.4929995327640524E-4</v>
      </c>
      <c r="H80" s="369">
        <f t="shared" si="133"/>
        <v>9.7155093776779176E-5</v>
      </c>
      <c r="I80" s="369">
        <f t="shared" si="134"/>
        <v>1.8683671880149844E-5</v>
      </c>
      <c r="J80" s="369"/>
      <c r="K80" s="308">
        <f t="shared" si="135"/>
        <v>84</v>
      </c>
      <c r="L80" s="309">
        <f t="shared" si="136"/>
        <v>1992925.0005493164</v>
      </c>
      <c r="M80" s="310">
        <f t="shared" si="137"/>
        <v>1.9929250005493163E-4</v>
      </c>
      <c r="N80" s="308">
        <f t="shared" si="90"/>
        <v>-85800</v>
      </c>
      <c r="O80" s="308">
        <f t="shared" si="91"/>
        <v>171609900</v>
      </c>
      <c r="P80" s="308">
        <f t="shared" si="92"/>
        <v>-9718909200.0000038</v>
      </c>
      <c r="Q80" s="308">
        <f t="shared" si="93"/>
        <v>118423618950.00006</v>
      </c>
      <c r="R80" s="308">
        <f t="shared" si="94"/>
        <v>-531793625999.99957</v>
      </c>
      <c r="S80" s="308">
        <f t="shared" si="95"/>
        <v>1065046041675.0004</v>
      </c>
      <c r="T80" s="308">
        <f t="shared" si="96"/>
        <v>-970820214650.00037</v>
      </c>
      <c r="U80" s="308">
        <f t="shared" si="97"/>
        <v>328693558050.00006</v>
      </c>
      <c r="V80" s="308" t="str">
        <f t="shared" si="98"/>
        <v/>
      </c>
      <c r="W80" s="308" t="str">
        <f t="shared" si="99"/>
        <v/>
      </c>
      <c r="X80" s="308" t="str">
        <f t="shared" si="100"/>
        <v/>
      </c>
      <c r="Y80" s="308" t="str">
        <f t="shared" si="101"/>
        <v/>
      </c>
      <c r="Z80" s="308" t="str">
        <f t="shared" si="102"/>
        <v/>
      </c>
      <c r="AA80" s="308" t="str">
        <f t="shared" si="103"/>
        <v/>
      </c>
      <c r="AB80" s="308" t="str">
        <f t="shared" si="104"/>
        <v/>
      </c>
      <c r="AC80" s="308" t="str">
        <f t="shared" si="105"/>
        <v/>
      </c>
      <c r="AD80" s="308" t="str">
        <f t="shared" si="106"/>
        <v/>
      </c>
      <c r="AE80" s="308" t="str">
        <f t="shared" si="107"/>
        <v/>
      </c>
      <c r="AF80" s="308" t="str">
        <f t="shared" si="108"/>
        <v/>
      </c>
      <c r="AG80" s="308" t="str">
        <f t="shared" si="109"/>
        <v/>
      </c>
      <c r="AH80" s="308" t="str">
        <f t="shared" si="110"/>
        <v/>
      </c>
      <c r="AI80" s="308" t="str">
        <f t="shared" si="111"/>
        <v/>
      </c>
      <c r="AJ80" s="308" t="str">
        <f t="shared" si="112"/>
        <v/>
      </c>
      <c r="AK80" s="308" t="str">
        <f t="shared" si="113"/>
        <v/>
      </c>
      <c r="AL80" s="308" t="str">
        <f t="shared" si="114"/>
        <v/>
      </c>
      <c r="AM80" s="308" t="str">
        <f t="shared" si="115"/>
        <v/>
      </c>
      <c r="AN80" s="308" t="str">
        <f t="shared" si="116"/>
        <v/>
      </c>
      <c r="AO80" s="308" t="str">
        <f t="shared" si="117"/>
        <v/>
      </c>
      <c r="AP80" s="308" t="str">
        <f t="shared" si="118"/>
        <v/>
      </c>
      <c r="AQ80" s="308" t="str">
        <f t="shared" si="119"/>
        <v/>
      </c>
      <c r="AR80" s="308" t="str">
        <f t="shared" si="120"/>
        <v/>
      </c>
      <c r="AS80" s="308" t="str">
        <f t="shared" si="82"/>
        <v/>
      </c>
      <c r="AT80" s="308" t="str">
        <f t="shared" si="82"/>
        <v/>
      </c>
      <c r="AU80" s="308" t="str">
        <f t="shared" si="82"/>
        <v/>
      </c>
      <c r="AV80" s="308" t="str">
        <f t="shared" si="82"/>
        <v/>
      </c>
      <c r="AW80" s="308" t="str">
        <f t="shared" si="82"/>
        <v/>
      </c>
      <c r="AX80" s="308" t="str">
        <f t="shared" si="82"/>
        <v/>
      </c>
      <c r="AY80" s="308">
        <f t="shared" si="126"/>
        <v>7</v>
      </c>
      <c r="AZ80" s="308">
        <f t="shared" si="138"/>
        <v>6</v>
      </c>
      <c r="BA80" s="308">
        <f t="shared" si="138"/>
        <v>5</v>
      </c>
      <c r="BB80" s="308">
        <f t="shared" si="138"/>
        <v>4</v>
      </c>
      <c r="BC80" s="308">
        <f t="shared" si="138"/>
        <v>3</v>
      </c>
      <c r="BD80" s="308">
        <f t="shared" si="138"/>
        <v>2</v>
      </c>
      <c r="BE80" s="308">
        <f t="shared" si="138"/>
        <v>1</v>
      </c>
      <c r="BF80" s="308">
        <f t="shared" si="138"/>
        <v>0</v>
      </c>
      <c r="BG80" s="308" t="str">
        <f t="shared" si="138"/>
        <v/>
      </c>
      <c r="BH80" s="308" t="str">
        <f t="shared" si="138"/>
        <v/>
      </c>
      <c r="BI80" s="308" t="str">
        <f t="shared" si="138"/>
        <v/>
      </c>
      <c r="BJ80" s="308" t="str">
        <f t="shared" si="138"/>
        <v/>
      </c>
      <c r="BK80" s="308" t="str">
        <f t="shared" si="138"/>
        <v/>
      </c>
      <c r="BL80" s="308" t="str">
        <f t="shared" si="138"/>
        <v/>
      </c>
      <c r="BM80" s="308" t="str">
        <f t="shared" si="138"/>
        <v/>
      </c>
      <c r="BN80" s="308" t="str">
        <f t="shared" si="138"/>
        <v/>
      </c>
      <c r="BO80" s="308" t="str">
        <f t="shared" si="138"/>
        <v/>
      </c>
      <c r="BP80" s="308" t="str">
        <f t="shared" si="127"/>
        <v/>
      </c>
      <c r="BQ80" s="308" t="str">
        <f t="shared" si="127"/>
        <v/>
      </c>
      <c r="BR80" s="308" t="str">
        <f t="shared" si="127"/>
        <v/>
      </c>
      <c r="BS80" s="308" t="str">
        <f t="shared" si="127"/>
        <v/>
      </c>
      <c r="BT80" s="308" t="str">
        <f t="shared" si="127"/>
        <v/>
      </c>
      <c r="BU80" s="308" t="str">
        <f t="shared" si="127"/>
        <v/>
      </c>
      <c r="BV80" s="308" t="str">
        <f t="shared" si="127"/>
        <v/>
      </c>
      <c r="BW80" s="308" t="str">
        <f t="shared" si="127"/>
        <v/>
      </c>
      <c r="BX80" s="308" t="str">
        <f t="shared" si="127"/>
        <v/>
      </c>
      <c r="BY80" s="308" t="str">
        <f t="shared" si="127"/>
        <v/>
      </c>
      <c r="BZ80" s="308" t="str">
        <f t="shared" si="127"/>
        <v/>
      </c>
      <c r="CA80" s="308" t="str">
        <f t="shared" si="127"/>
        <v/>
      </c>
      <c r="CB80" s="308" t="str">
        <f t="shared" si="127"/>
        <v/>
      </c>
      <c r="CC80" s="308" t="str">
        <f t="shared" si="127"/>
        <v/>
      </c>
      <c r="CD80" s="308" t="str">
        <f t="shared" si="127"/>
        <v/>
      </c>
      <c r="CE80" s="308" t="str">
        <f t="shared" si="128"/>
        <v/>
      </c>
      <c r="CF80" s="308" t="str">
        <f t="shared" si="128"/>
        <v/>
      </c>
      <c r="CG80" s="308" t="str">
        <f t="shared" si="128"/>
        <v/>
      </c>
      <c r="CH80" s="308" t="str">
        <f t="shared" si="128"/>
        <v/>
      </c>
      <c r="CI80" s="308" t="str">
        <f t="shared" si="128"/>
        <v/>
      </c>
      <c r="CJ80" s="308" t="str">
        <f t="shared" si="128"/>
        <v/>
      </c>
    </row>
    <row r="81" spans="1:88" x14ac:dyDescent="0.2">
      <c r="A81" s="369"/>
      <c r="B81" s="369">
        <f t="shared" si="124"/>
        <v>1.0943614012451171E-2</v>
      </c>
      <c r="C81" s="369">
        <f t="shared" si="125"/>
        <v>5.2143102059326172E-5</v>
      </c>
      <c r="D81" s="369">
        <f t="shared" si="129"/>
        <v>2.0277873023071287E-4</v>
      </c>
      <c r="E81" s="369">
        <f t="shared" si="130"/>
        <v>1.9312260021972653E-5</v>
      </c>
      <c r="F81" s="369">
        <f t="shared" si="131"/>
        <v>1.0943614012451171E-2</v>
      </c>
      <c r="G81" s="369">
        <f t="shared" si="132"/>
        <v>3.548627779037475E-4</v>
      </c>
      <c r="H81" s="369">
        <f t="shared" si="133"/>
        <v>6.2764845071411134E-5</v>
      </c>
      <c r="I81" s="369">
        <f t="shared" si="134"/>
        <v>1.2070162513732912E-5</v>
      </c>
      <c r="J81" s="369"/>
      <c r="K81" s="308">
        <f t="shared" si="135"/>
        <v>85</v>
      </c>
      <c r="L81" s="309">
        <f t="shared" si="136"/>
        <v>1287484.0014648438</v>
      </c>
      <c r="M81" s="310">
        <f t="shared" si="137"/>
        <v>1.2874840014648437E-4</v>
      </c>
      <c r="N81" s="308">
        <f t="shared" si="90"/>
        <v>-240240</v>
      </c>
      <c r="O81" s="308">
        <f t="shared" si="91"/>
        <v>274575840</v>
      </c>
      <c r="P81" s="308">
        <f t="shared" si="92"/>
        <v>-13217716512</v>
      </c>
      <c r="Q81" s="308">
        <f t="shared" si="93"/>
        <v>148875406680.00006</v>
      </c>
      <c r="R81" s="308">
        <f t="shared" si="94"/>
        <v>-638152351199.99963</v>
      </c>
      <c r="S81" s="308">
        <f t="shared" si="95"/>
        <v>1239326303040.001</v>
      </c>
      <c r="T81" s="308">
        <f t="shared" si="96"/>
        <v>-1105241475140</v>
      </c>
      <c r="U81" s="308">
        <f t="shared" si="97"/>
        <v>368136785016</v>
      </c>
      <c r="V81" s="308" t="str">
        <f t="shared" si="98"/>
        <v/>
      </c>
      <c r="W81" s="308" t="str">
        <f t="shared" si="99"/>
        <v/>
      </c>
      <c r="X81" s="308" t="str">
        <f t="shared" si="100"/>
        <v/>
      </c>
      <c r="Y81" s="308" t="str">
        <f t="shared" si="101"/>
        <v/>
      </c>
      <c r="Z81" s="308" t="str">
        <f t="shared" si="102"/>
        <v/>
      </c>
      <c r="AA81" s="308" t="str">
        <f t="shared" si="103"/>
        <v/>
      </c>
      <c r="AB81" s="308" t="str">
        <f t="shared" si="104"/>
        <v/>
      </c>
      <c r="AC81" s="308" t="str">
        <f t="shared" si="105"/>
        <v/>
      </c>
      <c r="AD81" s="308" t="str">
        <f t="shared" si="106"/>
        <v/>
      </c>
      <c r="AE81" s="308" t="str">
        <f t="shared" si="107"/>
        <v/>
      </c>
      <c r="AF81" s="308" t="str">
        <f t="shared" si="108"/>
        <v/>
      </c>
      <c r="AG81" s="308" t="str">
        <f t="shared" si="109"/>
        <v/>
      </c>
      <c r="AH81" s="308" t="str">
        <f t="shared" si="110"/>
        <v/>
      </c>
      <c r="AI81" s="308" t="str">
        <f t="shared" si="111"/>
        <v/>
      </c>
      <c r="AJ81" s="308" t="str">
        <f t="shared" si="112"/>
        <v/>
      </c>
      <c r="AK81" s="308" t="str">
        <f t="shared" si="113"/>
        <v/>
      </c>
      <c r="AL81" s="308" t="str">
        <f t="shared" si="114"/>
        <v/>
      </c>
      <c r="AM81" s="308" t="str">
        <f t="shared" si="115"/>
        <v/>
      </c>
      <c r="AN81" s="308" t="str">
        <f t="shared" si="116"/>
        <v/>
      </c>
      <c r="AO81" s="308" t="str">
        <f t="shared" si="117"/>
        <v/>
      </c>
      <c r="AP81" s="308" t="str">
        <f t="shared" si="118"/>
        <v/>
      </c>
      <c r="AQ81" s="308" t="str">
        <f t="shared" si="119"/>
        <v/>
      </c>
      <c r="AR81" s="308" t="str">
        <f t="shared" si="120"/>
        <v/>
      </c>
      <c r="AS81" s="308" t="str">
        <f t="shared" si="82"/>
        <v/>
      </c>
      <c r="AT81" s="308" t="str">
        <f t="shared" si="82"/>
        <v/>
      </c>
      <c r="AU81" s="308" t="str">
        <f t="shared" si="82"/>
        <v/>
      </c>
      <c r="AV81" s="308" t="str">
        <f t="shared" si="82"/>
        <v/>
      </c>
      <c r="AW81" s="308" t="str">
        <f t="shared" si="82"/>
        <v/>
      </c>
      <c r="AX81" s="308" t="str">
        <f t="shared" si="82"/>
        <v/>
      </c>
      <c r="AY81" s="308">
        <f t="shared" si="126"/>
        <v>7</v>
      </c>
      <c r="AZ81" s="308">
        <f t="shared" si="138"/>
        <v>6</v>
      </c>
      <c r="BA81" s="308">
        <f t="shared" si="138"/>
        <v>5</v>
      </c>
      <c r="BB81" s="308">
        <f t="shared" si="138"/>
        <v>4</v>
      </c>
      <c r="BC81" s="308">
        <f t="shared" si="138"/>
        <v>3</v>
      </c>
      <c r="BD81" s="308">
        <f t="shared" si="138"/>
        <v>2</v>
      </c>
      <c r="BE81" s="308">
        <f t="shared" si="138"/>
        <v>1</v>
      </c>
      <c r="BF81" s="308">
        <f t="shared" si="138"/>
        <v>0</v>
      </c>
      <c r="BG81" s="308" t="str">
        <f t="shared" si="138"/>
        <v/>
      </c>
      <c r="BH81" s="308" t="str">
        <f t="shared" si="138"/>
        <v/>
      </c>
      <c r="BI81" s="308" t="str">
        <f t="shared" si="138"/>
        <v/>
      </c>
      <c r="BJ81" s="308" t="str">
        <f t="shared" si="138"/>
        <v/>
      </c>
      <c r="BK81" s="308" t="str">
        <f t="shared" si="138"/>
        <v/>
      </c>
      <c r="BL81" s="308" t="str">
        <f t="shared" si="138"/>
        <v/>
      </c>
      <c r="BM81" s="308" t="str">
        <f t="shared" si="138"/>
        <v/>
      </c>
      <c r="BN81" s="308" t="str">
        <f t="shared" si="138"/>
        <v/>
      </c>
      <c r="BO81" s="308" t="str">
        <f t="shared" si="138"/>
        <v/>
      </c>
      <c r="BP81" s="308" t="str">
        <f t="shared" si="127"/>
        <v/>
      </c>
      <c r="BQ81" s="308" t="str">
        <f t="shared" si="127"/>
        <v/>
      </c>
      <c r="BR81" s="308" t="str">
        <f t="shared" si="127"/>
        <v/>
      </c>
      <c r="BS81" s="308" t="str">
        <f t="shared" si="127"/>
        <v/>
      </c>
      <c r="BT81" s="308" t="str">
        <f t="shared" si="127"/>
        <v/>
      </c>
      <c r="BU81" s="308" t="str">
        <f t="shared" si="127"/>
        <v/>
      </c>
      <c r="BV81" s="308" t="str">
        <f t="shared" si="127"/>
        <v/>
      </c>
      <c r="BW81" s="308" t="str">
        <f t="shared" si="127"/>
        <v/>
      </c>
      <c r="BX81" s="308" t="str">
        <f t="shared" si="127"/>
        <v/>
      </c>
      <c r="BY81" s="308" t="str">
        <f t="shared" si="127"/>
        <v/>
      </c>
      <c r="BZ81" s="308" t="str">
        <f t="shared" si="127"/>
        <v/>
      </c>
      <c r="CA81" s="308" t="str">
        <f t="shared" si="127"/>
        <v/>
      </c>
      <c r="CB81" s="308" t="str">
        <f t="shared" si="127"/>
        <v/>
      </c>
      <c r="CC81" s="308" t="str">
        <f t="shared" si="127"/>
        <v/>
      </c>
      <c r="CD81" s="308" t="str">
        <f t="shared" si="127"/>
        <v/>
      </c>
      <c r="CE81" s="308" t="str">
        <f t="shared" si="128"/>
        <v/>
      </c>
      <c r="CF81" s="308" t="str">
        <f t="shared" si="128"/>
        <v/>
      </c>
      <c r="CG81" s="308" t="str">
        <f t="shared" si="128"/>
        <v/>
      </c>
      <c r="CH81" s="308" t="str">
        <f t="shared" si="128"/>
        <v/>
      </c>
      <c r="CI81" s="308" t="str">
        <f t="shared" si="128"/>
        <v/>
      </c>
      <c r="CJ81" s="308" t="str">
        <f t="shared" si="128"/>
        <v/>
      </c>
    </row>
    <row r="82" spans="1:88" x14ac:dyDescent="0.2">
      <c r="A82" s="369"/>
      <c r="B82" s="369">
        <f t="shared" si="124"/>
        <v>6.9663440104980462E-3</v>
      </c>
      <c r="C82" s="369">
        <f t="shared" si="125"/>
        <v>3.2806620049438474E-5</v>
      </c>
      <c r="D82" s="369">
        <f t="shared" si="129"/>
        <v>1.2758130019226074E-4</v>
      </c>
      <c r="E82" s="369">
        <f t="shared" si="130"/>
        <v>1.2150600018310545E-5</v>
      </c>
      <c r="F82" s="369">
        <f t="shared" si="131"/>
        <v>6.9663440104980462E-3</v>
      </c>
      <c r="G82" s="369">
        <f t="shared" si="132"/>
        <v>2.2326727533645625E-4</v>
      </c>
      <c r="H82" s="369">
        <f t="shared" si="133"/>
        <v>3.9489450059509281E-5</v>
      </c>
      <c r="I82" s="369">
        <f t="shared" si="134"/>
        <v>7.5941250114440926E-6</v>
      </c>
      <c r="J82" s="369"/>
      <c r="K82" s="308">
        <f t="shared" si="135"/>
        <v>86</v>
      </c>
      <c r="L82" s="309">
        <f t="shared" si="136"/>
        <v>810040.00122070313</v>
      </c>
      <c r="M82" s="310">
        <f t="shared" si="137"/>
        <v>8.1004000122070308E-5</v>
      </c>
      <c r="N82" s="308">
        <f t="shared" si="90"/>
        <v>-600600</v>
      </c>
      <c r="O82" s="308">
        <f t="shared" si="91"/>
        <v>429024749.99999994</v>
      </c>
      <c r="P82" s="308">
        <f t="shared" si="92"/>
        <v>-17793079919.999996</v>
      </c>
      <c r="Q82" s="308">
        <f t="shared" si="93"/>
        <v>186094258349.99997</v>
      </c>
      <c r="R82" s="308">
        <f t="shared" si="94"/>
        <v>-763008245999.99927</v>
      </c>
      <c r="S82" s="308">
        <f t="shared" si="95"/>
        <v>1438503744600.0007</v>
      </c>
      <c r="T82" s="308">
        <f t="shared" si="96"/>
        <v>-1255956221750</v>
      </c>
      <c r="U82" s="308">
        <f t="shared" si="97"/>
        <v>411731930609.99976</v>
      </c>
      <c r="V82" s="308" t="str">
        <f t="shared" si="98"/>
        <v/>
      </c>
      <c r="W82" s="308" t="str">
        <f t="shared" si="99"/>
        <v/>
      </c>
      <c r="X82" s="308" t="str">
        <f t="shared" si="100"/>
        <v/>
      </c>
      <c r="Y82" s="308" t="str">
        <f t="shared" si="101"/>
        <v/>
      </c>
      <c r="Z82" s="308" t="str">
        <f t="shared" si="102"/>
        <v/>
      </c>
      <c r="AA82" s="308" t="str">
        <f t="shared" si="103"/>
        <v/>
      </c>
      <c r="AB82" s="308" t="str">
        <f t="shared" si="104"/>
        <v/>
      </c>
      <c r="AC82" s="308" t="str">
        <f t="shared" si="105"/>
        <v/>
      </c>
      <c r="AD82" s="308" t="str">
        <f t="shared" si="106"/>
        <v/>
      </c>
      <c r="AE82" s="308" t="str">
        <f t="shared" si="107"/>
        <v/>
      </c>
      <c r="AF82" s="308" t="str">
        <f t="shared" si="108"/>
        <v/>
      </c>
      <c r="AG82" s="308" t="str">
        <f t="shared" si="109"/>
        <v/>
      </c>
      <c r="AH82" s="308" t="str">
        <f t="shared" si="110"/>
        <v/>
      </c>
      <c r="AI82" s="308" t="str">
        <f t="shared" si="111"/>
        <v/>
      </c>
      <c r="AJ82" s="308" t="str">
        <f t="shared" si="112"/>
        <v/>
      </c>
      <c r="AK82" s="308" t="str">
        <f t="shared" si="113"/>
        <v/>
      </c>
      <c r="AL82" s="308" t="str">
        <f t="shared" si="114"/>
        <v/>
      </c>
      <c r="AM82" s="308" t="str">
        <f t="shared" si="115"/>
        <v/>
      </c>
      <c r="AN82" s="308" t="str">
        <f t="shared" si="116"/>
        <v/>
      </c>
      <c r="AO82" s="308" t="str">
        <f t="shared" si="117"/>
        <v/>
      </c>
      <c r="AP82" s="308" t="str">
        <f t="shared" si="118"/>
        <v/>
      </c>
      <c r="AQ82" s="308" t="str">
        <f t="shared" si="119"/>
        <v/>
      </c>
      <c r="AR82" s="308" t="str">
        <f t="shared" si="120"/>
        <v/>
      </c>
      <c r="AS82" s="308" t="str">
        <f t="shared" si="82"/>
        <v/>
      </c>
      <c r="AT82" s="308" t="str">
        <f t="shared" si="82"/>
        <v/>
      </c>
      <c r="AU82" s="308" t="str">
        <f t="shared" si="82"/>
        <v/>
      </c>
      <c r="AV82" s="308" t="str">
        <f t="shared" si="82"/>
        <v/>
      </c>
      <c r="AW82" s="308" t="str">
        <f t="shared" si="82"/>
        <v/>
      </c>
      <c r="AX82" s="308" t="str">
        <f t="shared" si="82"/>
        <v/>
      </c>
      <c r="AY82" s="308">
        <f t="shared" si="126"/>
        <v>7</v>
      </c>
      <c r="AZ82" s="308">
        <f t="shared" si="138"/>
        <v>6</v>
      </c>
      <c r="BA82" s="308">
        <f t="shared" si="138"/>
        <v>5</v>
      </c>
      <c r="BB82" s="308">
        <f t="shared" si="138"/>
        <v>4</v>
      </c>
      <c r="BC82" s="308">
        <f t="shared" si="138"/>
        <v>3</v>
      </c>
      <c r="BD82" s="308">
        <f t="shared" si="138"/>
        <v>2</v>
      </c>
      <c r="BE82" s="308">
        <f t="shared" si="138"/>
        <v>1</v>
      </c>
      <c r="BF82" s="308">
        <f t="shared" si="138"/>
        <v>0</v>
      </c>
      <c r="BG82" s="308" t="str">
        <f t="shared" si="138"/>
        <v/>
      </c>
      <c r="BH82" s="308" t="str">
        <f t="shared" si="138"/>
        <v/>
      </c>
      <c r="BI82" s="308" t="str">
        <f t="shared" si="138"/>
        <v/>
      </c>
      <c r="BJ82" s="308" t="str">
        <f t="shared" si="138"/>
        <v/>
      </c>
      <c r="BK82" s="308" t="str">
        <f t="shared" si="138"/>
        <v/>
      </c>
      <c r="BL82" s="308" t="str">
        <f t="shared" si="138"/>
        <v/>
      </c>
      <c r="BM82" s="308" t="str">
        <f t="shared" si="138"/>
        <v/>
      </c>
      <c r="BN82" s="308" t="str">
        <f t="shared" si="138"/>
        <v/>
      </c>
      <c r="BO82" s="308" t="str">
        <f t="shared" si="138"/>
        <v/>
      </c>
      <c r="BP82" s="308" t="str">
        <f t="shared" si="127"/>
        <v/>
      </c>
      <c r="BQ82" s="308" t="str">
        <f t="shared" si="127"/>
        <v/>
      </c>
      <c r="BR82" s="308" t="str">
        <f t="shared" si="127"/>
        <v/>
      </c>
      <c r="BS82" s="308" t="str">
        <f t="shared" si="127"/>
        <v/>
      </c>
      <c r="BT82" s="308" t="str">
        <f t="shared" si="127"/>
        <v/>
      </c>
      <c r="BU82" s="308" t="str">
        <f t="shared" si="127"/>
        <v/>
      </c>
      <c r="BV82" s="308" t="str">
        <f t="shared" si="127"/>
        <v/>
      </c>
      <c r="BW82" s="308" t="str">
        <f t="shared" si="127"/>
        <v/>
      </c>
      <c r="BX82" s="308" t="str">
        <f t="shared" si="127"/>
        <v/>
      </c>
      <c r="BY82" s="308" t="str">
        <f t="shared" si="127"/>
        <v/>
      </c>
      <c r="BZ82" s="308" t="str">
        <f t="shared" si="127"/>
        <v/>
      </c>
      <c r="CA82" s="308" t="str">
        <f t="shared" si="127"/>
        <v/>
      </c>
      <c r="CB82" s="308" t="str">
        <f t="shared" si="127"/>
        <v/>
      </c>
      <c r="CC82" s="308" t="str">
        <f t="shared" si="127"/>
        <v/>
      </c>
      <c r="CD82" s="308" t="str">
        <f t="shared" si="127"/>
        <v/>
      </c>
      <c r="CE82" s="308" t="str">
        <f t="shared" si="128"/>
        <v/>
      </c>
      <c r="CF82" s="308" t="str">
        <f t="shared" si="128"/>
        <v/>
      </c>
      <c r="CG82" s="308" t="str">
        <f t="shared" si="128"/>
        <v/>
      </c>
      <c r="CH82" s="308" t="str">
        <f t="shared" si="128"/>
        <v/>
      </c>
      <c r="CI82" s="308" t="str">
        <f t="shared" si="128"/>
        <v/>
      </c>
      <c r="CJ82" s="308" t="str">
        <f t="shared" si="128"/>
        <v/>
      </c>
    </row>
    <row r="83" spans="1:88" x14ac:dyDescent="0.2">
      <c r="A83" s="369"/>
      <c r="B83" s="369">
        <f t="shared" si="124"/>
        <v>4.3084140090270994E-3</v>
      </c>
      <c r="C83" s="369">
        <f t="shared" si="125"/>
        <v>2.0056410042022708E-5</v>
      </c>
      <c r="D83" s="369">
        <f t="shared" si="129"/>
        <v>7.7997150163421633E-5</v>
      </c>
      <c r="E83" s="369">
        <f t="shared" si="130"/>
        <v>7.4283000155639641E-6</v>
      </c>
      <c r="F83" s="369">
        <f t="shared" si="131"/>
        <v>4.3084140090270994E-3</v>
      </c>
      <c r="G83" s="369">
        <f t="shared" si="132"/>
        <v>1.3649501278598783E-4</v>
      </c>
      <c r="H83" s="369">
        <f t="shared" si="133"/>
        <v>2.4141975050582888E-5</v>
      </c>
      <c r="I83" s="369">
        <f t="shared" si="134"/>
        <v>4.6426875097274784E-6</v>
      </c>
      <c r="J83" s="369"/>
      <c r="K83" s="308">
        <f t="shared" si="135"/>
        <v>87</v>
      </c>
      <c r="L83" s="309">
        <f t="shared" si="136"/>
        <v>495220.00103759766</v>
      </c>
      <c r="M83" s="310">
        <f t="shared" si="137"/>
        <v>4.9522000103759765E-5</v>
      </c>
      <c r="N83" s="308">
        <f t="shared" si="90"/>
        <v>-1372800</v>
      </c>
      <c r="O83" s="308">
        <f t="shared" si="91"/>
        <v>656155500.00000024</v>
      </c>
      <c r="P83" s="308">
        <f t="shared" si="92"/>
        <v>-23724106560.000008</v>
      </c>
      <c r="Q83" s="308">
        <f t="shared" si="93"/>
        <v>231360429300</v>
      </c>
      <c r="R83" s="308">
        <f t="shared" si="94"/>
        <v>-909116207999.99927</v>
      </c>
      <c r="S83" s="308">
        <f t="shared" si="95"/>
        <v>1665635914799.9998</v>
      </c>
      <c r="T83" s="308">
        <f t="shared" si="96"/>
        <v>-1424666758999.9995</v>
      </c>
      <c r="U83" s="308">
        <f t="shared" si="97"/>
        <v>459856441980.00006</v>
      </c>
      <c r="V83" s="308" t="str">
        <f t="shared" si="98"/>
        <v/>
      </c>
      <c r="W83" s="308" t="str">
        <f t="shared" si="99"/>
        <v/>
      </c>
      <c r="X83" s="308" t="str">
        <f t="shared" si="100"/>
        <v/>
      </c>
      <c r="Y83" s="308" t="str">
        <f t="shared" si="101"/>
        <v/>
      </c>
      <c r="Z83" s="308" t="str">
        <f t="shared" si="102"/>
        <v/>
      </c>
      <c r="AA83" s="308" t="str">
        <f t="shared" si="103"/>
        <v/>
      </c>
      <c r="AB83" s="308" t="str">
        <f t="shared" si="104"/>
        <v/>
      </c>
      <c r="AC83" s="308" t="str">
        <f t="shared" si="105"/>
        <v/>
      </c>
      <c r="AD83" s="308" t="str">
        <f t="shared" si="106"/>
        <v/>
      </c>
      <c r="AE83" s="308" t="str">
        <f t="shared" si="107"/>
        <v/>
      </c>
      <c r="AF83" s="308" t="str">
        <f t="shared" si="108"/>
        <v/>
      </c>
      <c r="AG83" s="308" t="str">
        <f t="shared" si="109"/>
        <v/>
      </c>
      <c r="AH83" s="308" t="str">
        <f t="shared" si="110"/>
        <v/>
      </c>
      <c r="AI83" s="308" t="str">
        <f t="shared" si="111"/>
        <v/>
      </c>
      <c r="AJ83" s="308" t="str">
        <f t="shared" si="112"/>
        <v/>
      </c>
      <c r="AK83" s="308" t="str">
        <f t="shared" si="113"/>
        <v/>
      </c>
      <c r="AL83" s="308" t="str">
        <f t="shared" si="114"/>
        <v/>
      </c>
      <c r="AM83" s="308" t="str">
        <f t="shared" si="115"/>
        <v/>
      </c>
      <c r="AN83" s="308" t="str">
        <f t="shared" si="116"/>
        <v/>
      </c>
      <c r="AO83" s="308" t="str">
        <f t="shared" si="117"/>
        <v/>
      </c>
      <c r="AP83" s="308" t="str">
        <f t="shared" si="118"/>
        <v/>
      </c>
      <c r="AQ83" s="308" t="str">
        <f t="shared" si="119"/>
        <v/>
      </c>
      <c r="AR83" s="308" t="str">
        <f t="shared" si="120"/>
        <v/>
      </c>
      <c r="AS83" s="308" t="str">
        <f t="shared" si="82"/>
        <v/>
      </c>
      <c r="AT83" s="308" t="str">
        <f t="shared" si="82"/>
        <v/>
      </c>
      <c r="AU83" s="308" t="str">
        <f t="shared" si="82"/>
        <v/>
      </c>
      <c r="AV83" s="308" t="str">
        <f t="shared" si="82"/>
        <v/>
      </c>
      <c r="AW83" s="308" t="str">
        <f t="shared" si="82"/>
        <v/>
      </c>
      <c r="AX83" s="308" t="str">
        <f t="shared" si="82"/>
        <v/>
      </c>
      <c r="AY83" s="308">
        <f t="shared" si="126"/>
        <v>7</v>
      </c>
      <c r="AZ83" s="308">
        <f t="shared" si="138"/>
        <v>6</v>
      </c>
      <c r="BA83" s="308">
        <f t="shared" si="138"/>
        <v>5</v>
      </c>
      <c r="BB83" s="308">
        <f t="shared" si="138"/>
        <v>4</v>
      </c>
      <c r="BC83" s="308">
        <f t="shared" si="138"/>
        <v>3</v>
      </c>
      <c r="BD83" s="308">
        <f t="shared" si="138"/>
        <v>2</v>
      </c>
      <c r="BE83" s="308">
        <f t="shared" si="138"/>
        <v>1</v>
      </c>
      <c r="BF83" s="308">
        <f t="shared" si="138"/>
        <v>0</v>
      </c>
      <c r="BG83" s="308" t="str">
        <f t="shared" si="138"/>
        <v/>
      </c>
      <c r="BH83" s="308" t="str">
        <f t="shared" si="138"/>
        <v/>
      </c>
      <c r="BI83" s="308" t="str">
        <f t="shared" si="138"/>
        <v/>
      </c>
      <c r="BJ83" s="308" t="str">
        <f t="shared" si="138"/>
        <v/>
      </c>
      <c r="BK83" s="308" t="str">
        <f t="shared" si="138"/>
        <v/>
      </c>
      <c r="BL83" s="308" t="str">
        <f t="shared" si="138"/>
        <v/>
      </c>
      <c r="BM83" s="308" t="str">
        <f t="shared" si="138"/>
        <v/>
      </c>
      <c r="BN83" s="308" t="str">
        <f t="shared" si="138"/>
        <v/>
      </c>
      <c r="BO83" s="308" t="str">
        <f t="shared" si="138"/>
        <v/>
      </c>
      <c r="BP83" s="308" t="str">
        <f t="shared" si="127"/>
        <v/>
      </c>
      <c r="BQ83" s="308" t="str">
        <f t="shared" si="127"/>
        <v/>
      </c>
      <c r="BR83" s="308" t="str">
        <f t="shared" si="127"/>
        <v/>
      </c>
      <c r="BS83" s="308" t="str">
        <f t="shared" si="127"/>
        <v/>
      </c>
      <c r="BT83" s="308" t="str">
        <f t="shared" si="127"/>
        <v/>
      </c>
      <c r="BU83" s="308" t="str">
        <f t="shared" si="127"/>
        <v/>
      </c>
      <c r="BV83" s="308" t="str">
        <f t="shared" si="127"/>
        <v/>
      </c>
      <c r="BW83" s="308" t="str">
        <f t="shared" si="127"/>
        <v/>
      </c>
      <c r="BX83" s="308" t="str">
        <f t="shared" si="127"/>
        <v/>
      </c>
      <c r="BY83" s="308" t="str">
        <f t="shared" si="127"/>
        <v/>
      </c>
      <c r="BZ83" s="308" t="str">
        <f t="shared" si="127"/>
        <v/>
      </c>
      <c r="CA83" s="308" t="str">
        <f t="shared" si="127"/>
        <v/>
      </c>
      <c r="CB83" s="308" t="str">
        <f t="shared" si="127"/>
        <v/>
      </c>
      <c r="CC83" s="308" t="str">
        <f t="shared" si="127"/>
        <v/>
      </c>
      <c r="CD83" s="308" t="str">
        <f t="shared" si="127"/>
        <v/>
      </c>
      <c r="CE83" s="308" t="str">
        <f t="shared" si="128"/>
        <v/>
      </c>
      <c r="CF83" s="308" t="str">
        <f t="shared" si="128"/>
        <v/>
      </c>
      <c r="CG83" s="308" t="str">
        <f t="shared" si="128"/>
        <v/>
      </c>
      <c r="CH83" s="308" t="str">
        <f t="shared" si="128"/>
        <v/>
      </c>
      <c r="CI83" s="308" t="str">
        <f t="shared" si="128"/>
        <v/>
      </c>
      <c r="CJ83" s="308" t="str">
        <f t="shared" si="128"/>
        <v/>
      </c>
    </row>
    <row r="84" spans="1:88" x14ac:dyDescent="0.2">
      <c r="A84" s="369"/>
      <c r="B84" s="369">
        <f t="shared" si="124"/>
        <v>2.5817439930175779E-3</v>
      </c>
      <c r="C84" s="369">
        <f t="shared" si="125"/>
        <v>1.1881889967864991E-5</v>
      </c>
      <c r="D84" s="369">
        <f t="shared" si="129"/>
        <v>4.6207349875030518E-5</v>
      </c>
      <c r="E84" s="369">
        <f t="shared" si="130"/>
        <v>4.4006999880981445E-6</v>
      </c>
      <c r="F84" s="369">
        <f t="shared" si="131"/>
        <v>2.5817439930175779E-3</v>
      </c>
      <c r="G84" s="369">
        <f t="shared" si="132"/>
        <v>8.0862862281303393E-5</v>
      </c>
      <c r="H84" s="369">
        <f t="shared" si="133"/>
        <v>1.430227496131897E-5</v>
      </c>
      <c r="I84" s="369">
        <f t="shared" si="134"/>
        <v>2.7504374925613406E-6</v>
      </c>
      <c r="J84" s="369"/>
      <c r="K84" s="308">
        <f t="shared" si="135"/>
        <v>88</v>
      </c>
      <c r="L84" s="309">
        <f t="shared" si="136"/>
        <v>293379.99920654297</v>
      </c>
      <c r="M84" s="310">
        <f t="shared" si="137"/>
        <v>2.9337999920654296E-5</v>
      </c>
      <c r="N84" s="308">
        <f t="shared" si="90"/>
        <v>-2917200</v>
      </c>
      <c r="O84" s="308">
        <f t="shared" si="91"/>
        <v>984233250</v>
      </c>
      <c r="P84" s="308">
        <f t="shared" si="92"/>
        <v>-31349712240.000004</v>
      </c>
      <c r="Q84" s="308">
        <f t="shared" si="93"/>
        <v>286156320450.00018</v>
      </c>
      <c r="R84" s="308">
        <f t="shared" si="94"/>
        <v>-1079575497000.0007</v>
      </c>
      <c r="S84" s="308">
        <f t="shared" si="95"/>
        <v>1924096660200.0007</v>
      </c>
      <c r="T84" s="308">
        <f t="shared" si="96"/>
        <v>-1613225594750.001</v>
      </c>
      <c r="U84" s="308">
        <f t="shared" si="97"/>
        <v>512916800669.99994</v>
      </c>
      <c r="V84" s="308" t="str">
        <f t="shared" si="98"/>
        <v/>
      </c>
      <c r="W84" s="308" t="str">
        <f t="shared" si="99"/>
        <v/>
      </c>
      <c r="X84" s="308" t="str">
        <f t="shared" si="100"/>
        <v/>
      </c>
      <c r="Y84" s="308" t="str">
        <f t="shared" si="101"/>
        <v/>
      </c>
      <c r="Z84" s="308" t="str">
        <f t="shared" si="102"/>
        <v/>
      </c>
      <c r="AA84" s="308" t="str">
        <f t="shared" si="103"/>
        <v/>
      </c>
      <c r="AB84" s="308" t="str">
        <f t="shared" si="104"/>
        <v/>
      </c>
      <c r="AC84" s="308" t="str">
        <f t="shared" si="105"/>
        <v/>
      </c>
      <c r="AD84" s="308" t="str">
        <f t="shared" si="106"/>
        <v/>
      </c>
      <c r="AE84" s="308" t="str">
        <f t="shared" si="107"/>
        <v/>
      </c>
      <c r="AF84" s="308" t="str">
        <f t="shared" si="108"/>
        <v/>
      </c>
      <c r="AG84" s="308" t="str">
        <f t="shared" si="109"/>
        <v/>
      </c>
      <c r="AH84" s="308" t="str">
        <f t="shared" si="110"/>
        <v/>
      </c>
      <c r="AI84" s="308" t="str">
        <f t="shared" si="111"/>
        <v/>
      </c>
      <c r="AJ84" s="308" t="str">
        <f t="shared" si="112"/>
        <v/>
      </c>
      <c r="AK84" s="308" t="str">
        <f t="shared" si="113"/>
        <v/>
      </c>
      <c r="AL84" s="308" t="str">
        <f t="shared" si="114"/>
        <v/>
      </c>
      <c r="AM84" s="308" t="str">
        <f t="shared" si="115"/>
        <v/>
      </c>
      <c r="AN84" s="308" t="str">
        <f t="shared" si="116"/>
        <v/>
      </c>
      <c r="AO84" s="308" t="str">
        <f t="shared" si="117"/>
        <v/>
      </c>
      <c r="AP84" s="308" t="str">
        <f t="shared" si="118"/>
        <v/>
      </c>
      <c r="AQ84" s="308" t="str">
        <f t="shared" si="119"/>
        <v/>
      </c>
      <c r="AR84" s="308" t="str">
        <f t="shared" si="120"/>
        <v/>
      </c>
      <c r="AS84" s="308" t="str">
        <f t="shared" si="82"/>
        <v/>
      </c>
      <c r="AT84" s="308" t="str">
        <f t="shared" si="82"/>
        <v/>
      </c>
      <c r="AU84" s="308" t="str">
        <f t="shared" si="82"/>
        <v/>
      </c>
      <c r="AV84" s="308" t="str">
        <f t="shared" si="82"/>
        <v/>
      </c>
      <c r="AW84" s="308" t="str">
        <f t="shared" si="82"/>
        <v/>
      </c>
      <c r="AX84" s="308" t="str">
        <f t="shared" si="82"/>
        <v/>
      </c>
      <c r="AY84" s="308">
        <f t="shared" si="126"/>
        <v>7</v>
      </c>
      <c r="AZ84" s="308">
        <f t="shared" si="138"/>
        <v>6</v>
      </c>
      <c r="BA84" s="308">
        <f t="shared" si="138"/>
        <v>5</v>
      </c>
      <c r="BB84" s="308">
        <f t="shared" si="138"/>
        <v>4</v>
      </c>
      <c r="BC84" s="308">
        <f t="shared" si="138"/>
        <v>3</v>
      </c>
      <c r="BD84" s="308">
        <f t="shared" si="138"/>
        <v>2</v>
      </c>
      <c r="BE84" s="308">
        <f t="shared" si="138"/>
        <v>1</v>
      </c>
      <c r="BF84" s="308">
        <f t="shared" si="138"/>
        <v>0</v>
      </c>
      <c r="BG84" s="308" t="str">
        <f t="shared" si="138"/>
        <v/>
      </c>
      <c r="BH84" s="308" t="str">
        <f t="shared" si="138"/>
        <v/>
      </c>
      <c r="BI84" s="308" t="str">
        <f t="shared" si="138"/>
        <v/>
      </c>
      <c r="BJ84" s="308" t="str">
        <f t="shared" si="138"/>
        <v/>
      </c>
      <c r="BK84" s="308" t="str">
        <f t="shared" si="138"/>
        <v/>
      </c>
      <c r="BL84" s="308" t="str">
        <f t="shared" si="138"/>
        <v/>
      </c>
      <c r="BM84" s="308" t="str">
        <f t="shared" si="138"/>
        <v/>
      </c>
      <c r="BN84" s="308" t="str">
        <f t="shared" si="138"/>
        <v/>
      </c>
      <c r="BO84" s="308" t="str">
        <f t="shared" si="138"/>
        <v/>
      </c>
      <c r="BP84" s="308" t="str">
        <f t="shared" si="127"/>
        <v/>
      </c>
      <c r="BQ84" s="308" t="str">
        <f t="shared" si="127"/>
        <v/>
      </c>
      <c r="BR84" s="308" t="str">
        <f t="shared" si="127"/>
        <v/>
      </c>
      <c r="BS84" s="308" t="str">
        <f t="shared" si="127"/>
        <v/>
      </c>
      <c r="BT84" s="308" t="str">
        <f t="shared" si="127"/>
        <v/>
      </c>
      <c r="BU84" s="308" t="str">
        <f t="shared" si="127"/>
        <v/>
      </c>
      <c r="BV84" s="308" t="str">
        <f t="shared" si="127"/>
        <v/>
      </c>
      <c r="BW84" s="308" t="str">
        <f t="shared" si="127"/>
        <v/>
      </c>
      <c r="BX84" s="308" t="str">
        <f t="shared" si="127"/>
        <v/>
      </c>
      <c r="BY84" s="308" t="str">
        <f t="shared" si="127"/>
        <v/>
      </c>
      <c r="BZ84" s="308" t="str">
        <f t="shared" si="127"/>
        <v/>
      </c>
      <c r="CA84" s="308" t="str">
        <f t="shared" si="127"/>
        <v/>
      </c>
      <c r="CB84" s="308" t="str">
        <f t="shared" si="127"/>
        <v/>
      </c>
      <c r="CC84" s="308" t="str">
        <f t="shared" si="127"/>
        <v/>
      </c>
      <c r="CD84" s="308" t="str">
        <f t="shared" si="127"/>
        <v/>
      </c>
      <c r="CE84" s="308" t="str">
        <f t="shared" si="128"/>
        <v/>
      </c>
      <c r="CF84" s="308" t="str">
        <f t="shared" si="128"/>
        <v/>
      </c>
      <c r="CG84" s="308" t="str">
        <f t="shared" si="128"/>
        <v/>
      </c>
      <c r="CH84" s="308" t="str">
        <f t="shared" si="128"/>
        <v/>
      </c>
      <c r="CI84" s="308" t="str">
        <f t="shared" si="128"/>
        <v/>
      </c>
      <c r="CJ84" s="308" t="str">
        <f t="shared" si="128"/>
        <v/>
      </c>
    </row>
    <row r="85" spans="1:88" x14ac:dyDescent="0.2">
      <c r="A85" s="369"/>
      <c r="B85" s="369">
        <f t="shared" si="124"/>
        <v>1.4939539989135744E-3</v>
      </c>
      <c r="C85" s="369">
        <f t="shared" si="125"/>
        <v>6.7983299950561526E-6</v>
      </c>
      <c r="D85" s="369">
        <f t="shared" si="129"/>
        <v>2.6437949980773927E-5</v>
      </c>
      <c r="E85" s="369">
        <f t="shared" si="130"/>
        <v>2.5178999981689452E-6</v>
      </c>
      <c r="F85" s="369">
        <f t="shared" si="131"/>
        <v>1.4939539989135744E-3</v>
      </c>
      <c r="G85" s="369">
        <f t="shared" si="132"/>
        <v>4.6266412466354366E-5</v>
      </c>
      <c r="H85" s="369">
        <f t="shared" si="133"/>
        <v>8.1831749940490733E-6</v>
      </c>
      <c r="I85" s="369">
        <f t="shared" si="134"/>
        <v>1.5736874988555912E-6</v>
      </c>
      <c r="J85" s="369"/>
      <c r="K85" s="308">
        <f t="shared" si="135"/>
        <v>89</v>
      </c>
      <c r="L85" s="309">
        <f t="shared" si="136"/>
        <v>167859.99987792969</v>
      </c>
      <c r="M85" s="310">
        <f t="shared" si="137"/>
        <v>1.6785999987792969E-5</v>
      </c>
      <c r="N85" s="308">
        <f t="shared" ref="N85:N103" si="139">IF(AY85="","",-1^AY85*FACT($K$3)/(FACT(AY85)*FACT($K$3-AY85))*FACT($K85-$L$3*AY85-1)/(FACT($K85-$L$3*AY85-$K$3)*FACT($K$3-1)))</f>
        <v>-5834400</v>
      </c>
      <c r="O85" s="308">
        <f t="shared" ref="O85:O103" si="140">IF(AZ85="","",-1^AZ85*FACT($K$3)/(FACT(AZ85)*FACT($K$3-AZ85))*FACT($K85-$L$3*AZ85-1)/(FACT($K85-$L$3*AZ85-$K$3)*FACT($K$3-1)))</f>
        <v>1450448999.9999998</v>
      </c>
      <c r="P85" s="308">
        <f t="shared" ref="P85:P103" si="141">IF(BA85="","",-1^BA85*FACT($K$3)/(FACT(BA85)*FACT($K$3-BA85))*FACT($K85-$L$3*BA85-1)/(FACT($K85-$L$3*BA85-$K$3)*FACT($K$3-1)))</f>
        <v>-41078933280</v>
      </c>
      <c r="Q85" s="308">
        <f t="shared" ref="Q85:Q103" si="142">IF(BB85="","",-1^BB85*FACT($K$3)/(FACT(BB85)*FACT($K$3-BB85))*FACT($K85-$L$3*BB85-1)/(FACT($K85-$L$3*BB85-$K$3)*FACT($K$3-1)))</f>
        <v>352192394399.99982</v>
      </c>
      <c r="R85" s="308">
        <f t="shared" ref="R85:R103" si="143">IF(BC85="","",-1^BC85*FACT($K$3)/(FACT(BC85)*FACT($K$3-BC85))*FACT($K85-$L$3*BC85-1)/(FACT($K85-$L$3*BC85-$K$3)*FACT($K$3-1)))</f>
        <v>-1277864873999.9995</v>
      </c>
      <c r="S85" s="308">
        <f t="shared" ref="S85:S103" si="144">IF(BD85="","",-1^BD85*FACT($K$3)/(FACT(BD85)*FACT($K$3-BD85))*FACT($K85-$L$3*BD85-1)/(FACT($K85-$L$3*BD85-$K$3)*FACT($K$3-1)))</f>
        <v>2217602930400</v>
      </c>
      <c r="T85" s="308">
        <f t="shared" ref="T85:T103" si="145">IF(BE85="","",-1^BE85*FACT($K$3)/(FACT(BE85)*FACT($K$3-BE85))*FACT($K85-$L$3*BE85-1)/(FACT($K85-$L$3*BE85-$K$3)*FACT($K$3-1)))</f>
        <v>-1823646324500</v>
      </c>
      <c r="U85" s="308">
        <f t="shared" ref="U85:U103" si="146">IF(BF85="","",-1^BF85*FACT($K$3)/(FACT(BF85)*FACT($K$3-BF85))*FACT($K85-$L$3*BF85-1)/(FACT($K85-$L$3*BF85-$K$3)*FACT($K$3-1)))</f>
        <v>571350360239.99963</v>
      </c>
      <c r="V85" s="308" t="str">
        <f t="shared" ref="V85:V103" si="147">IF(BG85="","",-1^BG85*FACT($K$3)/(FACT(BG85)*FACT($K$3-BG85))*FACT($K85-$L$3*BG85-1)/(FACT($K85-$L$3*BG85-$K$3)*FACT($K$3-1)))</f>
        <v/>
      </c>
      <c r="W85" s="308" t="str">
        <f t="shared" ref="W85:W103" si="148">IF(BH85="","",-1^BH85*FACT($K$3)/(FACT(BH85)*FACT($K$3-BH85))*FACT($K85-$L$3*BH85-1)/(FACT($K85-$L$3*BH85-$K$3)*FACT($K$3-1)))</f>
        <v/>
      </c>
      <c r="X85" s="308" t="str">
        <f t="shared" ref="X85:X103" si="149">IF(BI85="","",-1^BI85*FACT($K$3)/(FACT(BI85)*FACT($K$3-BI85))*FACT($K85-$L$3*BI85-1)/(FACT($K85-$L$3*BI85-$K$3)*FACT($K$3-1)))</f>
        <v/>
      </c>
      <c r="Y85" s="308" t="str">
        <f t="shared" ref="Y85:Y103" si="150">IF(BJ85="","",-1^BJ85*FACT($K$3)/(FACT(BJ85)*FACT($K$3-BJ85))*FACT($K85-$L$3*BJ85-1)/(FACT($K85-$L$3*BJ85-$K$3)*FACT($K$3-1)))</f>
        <v/>
      </c>
      <c r="Z85" s="308" t="str">
        <f t="shared" ref="Z85:Z103" si="151">IF(BK85="","",-1^BK85*FACT($K$3)/(FACT(BK85)*FACT($K$3-BK85))*FACT($K85-$L$3*BK85-1)/(FACT($K85-$L$3*BK85-$K$3)*FACT($K$3-1)))</f>
        <v/>
      </c>
      <c r="AA85" s="308" t="str">
        <f t="shared" ref="AA85:AA103" si="152">IF(BL85="","",-1^BL85*FACT($K$3)/(FACT(BL85)*FACT($K$3-BL85))*FACT($K85-$L$3*BL85-1)/(FACT($K85-$L$3*BL85-$K$3)*FACT($K$3-1)))</f>
        <v/>
      </c>
      <c r="AB85" s="308" t="str">
        <f t="shared" ref="AB85:AB103" si="153">IF(BM85="","",-1^BM85*FACT($K$3)/(FACT(BM85)*FACT($K$3-BM85))*FACT($K85-$L$3*BM85-1)/(FACT($K85-$L$3*BM85-$K$3)*FACT($K$3-1)))</f>
        <v/>
      </c>
      <c r="AC85" s="308" t="str">
        <f t="shared" ref="AC85:AC103" si="154">IF(BN85="","",-1^BN85*FACT($K$3)/(FACT(BN85)*FACT($K$3-BN85))*FACT($K85-$L$3*BN85-1)/(FACT($K85-$L$3*BN85-$K$3)*FACT($K$3-1)))</f>
        <v/>
      </c>
      <c r="AD85" s="308" t="str">
        <f t="shared" ref="AD85:AD103" si="155">IF(BO85="","",-1^BO85*FACT($K$3)/(FACT(BO85)*FACT($K$3-BO85))*FACT($K85-$L$3*BO85-1)/(FACT($K85-$L$3*BO85-$K$3)*FACT($K$3-1)))</f>
        <v/>
      </c>
      <c r="AE85" s="308" t="str">
        <f t="shared" ref="AE85:AE103" si="156">IF(BP85="","",-1^BP85*FACT($K$3)/(FACT(BP85)*FACT($K$3-BP85))*FACT($K85-$L$3*BP85-1)/(FACT($K85-$L$3*BP85-$K$3)*FACT($K$3-1)))</f>
        <v/>
      </c>
      <c r="AF85" s="308" t="str">
        <f t="shared" ref="AF85:AF103" si="157">IF(BQ85="","",-1^BQ85*FACT($K$3)/(FACT(BQ85)*FACT($K$3-BQ85))*FACT($K85-$L$3*BQ85-1)/(FACT($K85-$L$3*BQ85-$K$3)*FACT($K$3-1)))</f>
        <v/>
      </c>
      <c r="AG85" s="308" t="str">
        <f t="shared" ref="AG85:AG103" si="158">IF(BR85="","",-1^BR85*FACT($K$3)/(FACT(BR85)*FACT($K$3-BR85))*FACT($K85-$L$3*BR85-1)/(FACT($K85-$L$3*BR85-$K$3)*FACT($K$3-1)))</f>
        <v/>
      </c>
      <c r="AH85" s="308" t="str">
        <f t="shared" ref="AH85:AH103" si="159">IF(BS85="","",-1^BS85*FACT($K$3)/(FACT(BS85)*FACT($K$3-BS85))*FACT($K85-$L$3*BS85-1)/(FACT($K85-$L$3*BS85-$K$3)*FACT($K$3-1)))</f>
        <v/>
      </c>
      <c r="AI85" s="308" t="str">
        <f t="shared" ref="AI85:AI103" si="160">IF(BT85="","",-1^BT85*FACT($K$3)/(FACT(BT85)*FACT($K$3-BT85))*FACT($K85-$L$3*BT85-1)/(FACT($K85-$L$3*BT85-$K$3)*FACT($K$3-1)))</f>
        <v/>
      </c>
      <c r="AJ85" s="308" t="str">
        <f t="shared" ref="AJ85:AJ103" si="161">IF(BU85="","",-1^BU85*FACT($K$3)/(FACT(BU85)*FACT($K$3-BU85))*FACT($K85-$L$3*BU85-1)/(FACT($K85-$L$3*BU85-$K$3)*FACT($K$3-1)))</f>
        <v/>
      </c>
      <c r="AK85" s="308" t="str">
        <f t="shared" ref="AK85:AK103" si="162">IF(BV85="","",-1^BV85*FACT($K$3)/(FACT(BV85)*FACT($K$3-BV85))*FACT($K85-$L$3*BV85-1)/(FACT($K85-$L$3*BV85-$K$3)*FACT($K$3-1)))</f>
        <v/>
      </c>
      <c r="AL85" s="308" t="str">
        <f t="shared" ref="AL85:AL103" si="163">IF(BW85="","",-1^BW85*FACT($K$3)/(FACT(BW85)*FACT($K$3-BW85))*FACT($K85-$L$3*BW85-1)/(FACT($K85-$L$3*BW85-$K$3)*FACT($K$3-1)))</f>
        <v/>
      </c>
      <c r="AM85" s="308" t="str">
        <f t="shared" ref="AM85:AM103" si="164">IF(BX85="","",-1^BX85*FACT($K$3)/(FACT(BX85)*FACT($K$3-BX85))*FACT($K85-$L$3*BX85-1)/(FACT($K85-$L$3*BX85-$K$3)*FACT($K$3-1)))</f>
        <v/>
      </c>
      <c r="AN85" s="308" t="str">
        <f t="shared" ref="AN85:AN103" si="165">IF(BY85="","",-1^BY85*FACT($K$3)/(FACT(BY85)*FACT($K$3-BY85))*FACT($K85-$L$3*BY85-1)/(FACT($K85-$L$3*BY85-$K$3)*FACT($K$3-1)))</f>
        <v/>
      </c>
      <c r="AO85" s="308" t="str">
        <f t="shared" ref="AO85:AO103" si="166">IF(BZ85="","",-1^BZ85*FACT($K$3)/(FACT(BZ85)*FACT($K$3-BZ85))*FACT($K85-$L$3*BZ85-1)/(FACT($K85-$L$3*BZ85-$K$3)*FACT($K$3-1)))</f>
        <v/>
      </c>
      <c r="AP85" s="308" t="str">
        <f t="shared" ref="AP85:AP103" si="167">IF(CA85="","",-1^CA85*FACT($K$3)/(FACT(CA85)*FACT($K$3-CA85))*FACT($K85-$L$3*CA85-1)/(FACT($K85-$L$3*CA85-$K$3)*FACT($K$3-1)))</f>
        <v/>
      </c>
      <c r="AQ85" s="308" t="str">
        <f t="shared" ref="AQ85:AQ103" si="168">IF(CB85="","",-1^CB85*FACT($K$3)/(FACT(CB85)*FACT($K$3-CB85))*FACT($K85-$L$3*CB85-1)/(FACT($K85-$L$3*CB85-$K$3)*FACT($K$3-1)))</f>
        <v/>
      </c>
      <c r="AR85" s="308" t="str">
        <f t="shared" ref="AR85:AR103" si="169">IF(CC85="","",-1^CC85*FACT($K$3)/(FACT(CC85)*FACT($K$3-CC85))*FACT($K85-$L$3*CC85-1)/(FACT($K85-$L$3*CC85-$K$3)*FACT($K$3-1)))</f>
        <v/>
      </c>
      <c r="AS85" s="308" t="str">
        <f t="shared" ref="AS85:AS100" si="170">IF(CD85="","",-1^CD85*FACT($K$3)/(FACT(CD85)*FACT($K$3-CD85))*FACT($K85-$L$3*CD85-1)/(FACT($K85-$L$3*CD85-$K$3)*FACT($K$3-1)))</f>
        <v/>
      </c>
      <c r="AT85" s="308" t="str">
        <f t="shared" ref="AT85:AT100" si="171">IF(CE85="","",-1^CE85*FACT($K$3)/(FACT(CE85)*FACT($K$3-CE85))*FACT($K85-$L$3*CE85-1)/(FACT($K85-$L$3*CE85-$K$3)*FACT($K$3-1)))</f>
        <v/>
      </c>
      <c r="AU85" s="308" t="str">
        <f t="shared" ref="AU85:AU100" si="172">IF(CF85="","",-1^CF85*FACT($K$3)/(FACT(CF85)*FACT($K$3-CF85))*FACT($K85-$L$3*CF85-1)/(FACT($K85-$L$3*CF85-$K$3)*FACT($K$3-1)))</f>
        <v/>
      </c>
      <c r="AV85" s="308" t="str">
        <f t="shared" ref="AV85:AV100" si="173">IF(CG85="","",-1^CG85*FACT($K$3)/(FACT(CG85)*FACT($K$3-CG85))*FACT($K85-$L$3*CG85-1)/(FACT($K85-$L$3*CG85-$K$3)*FACT($K$3-1)))</f>
        <v/>
      </c>
      <c r="AW85" s="308" t="str">
        <f t="shared" ref="AW85:AW100" si="174">IF(CH85="","",-1^CH85*FACT($K$3)/(FACT(CH85)*FACT($K$3-CH85))*FACT($K85-$L$3*CH85-1)/(FACT($K85-$L$3*CH85-$K$3)*FACT($K$3-1)))</f>
        <v/>
      </c>
      <c r="AX85" s="308" t="str">
        <f t="shared" ref="AX85:AX100" si="175">IF(CI85="","",-1^CI85*FACT($K$3)/(FACT(CI85)*FACT($K$3-CI85))*FACT($K85-$L$3*CI85-1)/(FACT($K85-$L$3*CI85-$K$3)*FACT($K$3-1)))</f>
        <v/>
      </c>
      <c r="AY85" s="308">
        <f t="shared" si="126"/>
        <v>7</v>
      </c>
      <c r="AZ85" s="308">
        <f t="shared" si="138"/>
        <v>6</v>
      </c>
      <c r="BA85" s="308">
        <f t="shared" si="138"/>
        <v>5</v>
      </c>
      <c r="BB85" s="308">
        <f t="shared" si="138"/>
        <v>4</v>
      </c>
      <c r="BC85" s="308">
        <f t="shared" si="138"/>
        <v>3</v>
      </c>
      <c r="BD85" s="308">
        <f t="shared" si="138"/>
        <v>2</v>
      </c>
      <c r="BE85" s="308">
        <f t="shared" si="138"/>
        <v>1</v>
      </c>
      <c r="BF85" s="308">
        <f t="shared" si="138"/>
        <v>0</v>
      </c>
      <c r="BG85" s="308" t="str">
        <f t="shared" si="138"/>
        <v/>
      </c>
      <c r="BH85" s="308" t="str">
        <f t="shared" si="138"/>
        <v/>
      </c>
      <c r="BI85" s="308" t="str">
        <f t="shared" si="138"/>
        <v/>
      </c>
      <c r="BJ85" s="308" t="str">
        <f t="shared" si="138"/>
        <v/>
      </c>
      <c r="BK85" s="308" t="str">
        <f t="shared" si="138"/>
        <v/>
      </c>
      <c r="BL85" s="308" t="str">
        <f t="shared" si="138"/>
        <v/>
      </c>
      <c r="BM85" s="308" t="str">
        <f t="shared" si="138"/>
        <v/>
      </c>
      <c r="BN85" s="308" t="str">
        <f t="shared" si="138"/>
        <v/>
      </c>
      <c r="BO85" s="308" t="str">
        <f t="shared" si="138"/>
        <v/>
      </c>
      <c r="BP85" s="308" t="str">
        <f t="shared" si="127"/>
        <v/>
      </c>
      <c r="BQ85" s="308" t="str">
        <f t="shared" si="127"/>
        <v/>
      </c>
      <c r="BR85" s="308" t="str">
        <f t="shared" si="127"/>
        <v/>
      </c>
      <c r="BS85" s="308" t="str">
        <f t="shared" si="127"/>
        <v/>
      </c>
      <c r="BT85" s="308" t="str">
        <f t="shared" si="127"/>
        <v/>
      </c>
      <c r="BU85" s="308" t="str">
        <f t="shared" si="127"/>
        <v/>
      </c>
      <c r="BV85" s="308" t="str">
        <f t="shared" si="127"/>
        <v/>
      </c>
      <c r="BW85" s="308" t="str">
        <f t="shared" si="127"/>
        <v/>
      </c>
      <c r="BX85" s="308" t="str">
        <f t="shared" si="127"/>
        <v/>
      </c>
      <c r="BY85" s="308" t="str">
        <f t="shared" si="127"/>
        <v/>
      </c>
      <c r="BZ85" s="308" t="str">
        <f t="shared" si="127"/>
        <v/>
      </c>
      <c r="CA85" s="308" t="str">
        <f t="shared" si="127"/>
        <v/>
      </c>
      <c r="CB85" s="308" t="str">
        <f t="shared" si="127"/>
        <v/>
      </c>
      <c r="CC85" s="308" t="str">
        <f t="shared" si="127"/>
        <v/>
      </c>
      <c r="CD85" s="308" t="str">
        <f t="shared" si="127"/>
        <v/>
      </c>
      <c r="CE85" s="308" t="str">
        <f t="shared" si="128"/>
        <v/>
      </c>
      <c r="CF85" s="308" t="str">
        <f t="shared" si="128"/>
        <v/>
      </c>
      <c r="CG85" s="308" t="str">
        <f t="shared" si="128"/>
        <v/>
      </c>
      <c r="CH85" s="308" t="str">
        <f t="shared" si="128"/>
        <v/>
      </c>
      <c r="CI85" s="308" t="str">
        <f t="shared" si="128"/>
        <v/>
      </c>
      <c r="CJ85" s="308" t="str">
        <f t="shared" si="128"/>
        <v/>
      </c>
    </row>
    <row r="86" spans="1:88" x14ac:dyDescent="0.2">
      <c r="A86" s="369"/>
      <c r="B86" s="369">
        <f t="shared" si="124"/>
        <v>8.3131199121093749E-4</v>
      </c>
      <c r="C86" s="369">
        <f t="shared" si="125"/>
        <v>3.7409039604492189E-6</v>
      </c>
      <c r="D86" s="369">
        <f t="shared" si="129"/>
        <v>1.4547959846191406E-5</v>
      </c>
      <c r="E86" s="369">
        <f t="shared" si="130"/>
        <v>1.3855199853515624E-6</v>
      </c>
      <c r="F86" s="369">
        <f t="shared" si="131"/>
        <v>8.3131199121093749E-4</v>
      </c>
      <c r="G86" s="369">
        <f t="shared" si="132"/>
        <v>2.5458929730834955E-5</v>
      </c>
      <c r="H86" s="369">
        <f t="shared" si="133"/>
        <v>4.5029399523925784E-6</v>
      </c>
      <c r="I86" s="369">
        <f t="shared" si="134"/>
        <v>8.659499908447267E-7</v>
      </c>
      <c r="J86" s="369"/>
      <c r="K86" s="308">
        <f t="shared" si="135"/>
        <v>90</v>
      </c>
      <c r="L86" s="309">
        <f t="shared" si="136"/>
        <v>92367.9990234375</v>
      </c>
      <c r="M86" s="310">
        <f t="shared" si="137"/>
        <v>9.2367999023437498E-6</v>
      </c>
      <c r="N86" s="308">
        <f t="shared" si="139"/>
        <v>45</v>
      </c>
      <c r="O86" s="308">
        <f t="shared" si="140"/>
        <v>-11085360</v>
      </c>
      <c r="P86" s="308">
        <f t="shared" si="141"/>
        <v>2103151049.9999995</v>
      </c>
      <c r="Q86" s="308">
        <f t="shared" si="142"/>
        <v>-53402613264</v>
      </c>
      <c r="R86" s="308">
        <f t="shared" si="143"/>
        <v>431435683140.00012</v>
      </c>
      <c r="S86" s="308">
        <f t="shared" si="144"/>
        <v>-1507880551319.9998</v>
      </c>
      <c r="T86" s="308">
        <f t="shared" si="145"/>
        <v>2550243369959.9995</v>
      </c>
      <c r="U86" s="308">
        <f t="shared" si="146"/>
        <v>-2058115137650.0012</v>
      </c>
      <c r="V86" s="308">
        <f t="shared" si="147"/>
        <v>635627275767.00024</v>
      </c>
      <c r="W86" s="308" t="str">
        <f t="shared" si="148"/>
        <v/>
      </c>
      <c r="X86" s="308" t="str">
        <f t="shared" si="149"/>
        <v/>
      </c>
      <c r="Y86" s="308" t="str">
        <f t="shared" si="150"/>
        <v/>
      </c>
      <c r="Z86" s="308" t="str">
        <f t="shared" si="151"/>
        <v/>
      </c>
      <c r="AA86" s="308" t="str">
        <f t="shared" si="152"/>
        <v/>
      </c>
      <c r="AB86" s="308" t="str">
        <f t="shared" si="153"/>
        <v/>
      </c>
      <c r="AC86" s="308" t="str">
        <f t="shared" si="154"/>
        <v/>
      </c>
      <c r="AD86" s="308" t="str">
        <f t="shared" si="155"/>
        <v/>
      </c>
      <c r="AE86" s="308" t="str">
        <f t="shared" si="156"/>
        <v/>
      </c>
      <c r="AF86" s="308" t="str">
        <f t="shared" si="157"/>
        <v/>
      </c>
      <c r="AG86" s="308" t="str">
        <f t="shared" si="158"/>
        <v/>
      </c>
      <c r="AH86" s="308" t="str">
        <f t="shared" si="159"/>
        <v/>
      </c>
      <c r="AI86" s="308" t="str">
        <f t="shared" si="160"/>
        <v/>
      </c>
      <c r="AJ86" s="308" t="str">
        <f t="shared" si="161"/>
        <v/>
      </c>
      <c r="AK86" s="308" t="str">
        <f t="shared" si="162"/>
        <v/>
      </c>
      <c r="AL86" s="308" t="str">
        <f t="shared" si="163"/>
        <v/>
      </c>
      <c r="AM86" s="308" t="str">
        <f t="shared" si="164"/>
        <v/>
      </c>
      <c r="AN86" s="308" t="str">
        <f t="shared" si="165"/>
        <v/>
      </c>
      <c r="AO86" s="308" t="str">
        <f t="shared" si="166"/>
        <v/>
      </c>
      <c r="AP86" s="308" t="str">
        <f t="shared" si="167"/>
        <v/>
      </c>
      <c r="AQ86" s="308" t="str">
        <f t="shared" si="168"/>
        <v/>
      </c>
      <c r="AR86" s="308" t="str">
        <f t="shared" si="169"/>
        <v/>
      </c>
      <c r="AS86" s="308" t="str">
        <f t="shared" si="170"/>
        <v/>
      </c>
      <c r="AT86" s="308" t="str">
        <f t="shared" si="171"/>
        <v/>
      </c>
      <c r="AU86" s="308" t="str">
        <f t="shared" si="172"/>
        <v/>
      </c>
      <c r="AV86" s="308" t="str">
        <f t="shared" si="173"/>
        <v/>
      </c>
      <c r="AW86" s="308" t="str">
        <f t="shared" si="174"/>
        <v/>
      </c>
      <c r="AX86" s="308" t="str">
        <f t="shared" si="175"/>
        <v/>
      </c>
      <c r="AY86" s="308">
        <f t="shared" si="126"/>
        <v>8</v>
      </c>
      <c r="AZ86" s="308">
        <f t="shared" si="138"/>
        <v>7</v>
      </c>
      <c r="BA86" s="308">
        <f t="shared" si="138"/>
        <v>6</v>
      </c>
      <c r="BB86" s="308">
        <f t="shared" si="138"/>
        <v>5</v>
      </c>
      <c r="BC86" s="308">
        <f t="shared" si="138"/>
        <v>4</v>
      </c>
      <c r="BD86" s="308">
        <f t="shared" si="138"/>
        <v>3</v>
      </c>
      <c r="BE86" s="308">
        <f t="shared" si="138"/>
        <v>2</v>
      </c>
      <c r="BF86" s="308">
        <f t="shared" si="138"/>
        <v>1</v>
      </c>
      <c r="BG86" s="308">
        <f t="shared" si="138"/>
        <v>0</v>
      </c>
      <c r="BH86" s="308" t="str">
        <f t="shared" si="138"/>
        <v/>
      </c>
      <c r="BI86" s="308" t="str">
        <f t="shared" si="138"/>
        <v/>
      </c>
      <c r="BJ86" s="308" t="str">
        <f t="shared" si="138"/>
        <v/>
      </c>
      <c r="BK86" s="308" t="str">
        <f t="shared" si="138"/>
        <v/>
      </c>
      <c r="BL86" s="308" t="str">
        <f t="shared" si="138"/>
        <v/>
      </c>
      <c r="BM86" s="308" t="str">
        <f t="shared" si="138"/>
        <v/>
      </c>
      <c r="BN86" s="308" t="str">
        <f t="shared" si="138"/>
        <v/>
      </c>
      <c r="BO86" s="308" t="str">
        <f t="shared" ref="BO86:CD101" si="176">IF(BN86=0,"",IF(BN86="","",BN86-1))</f>
        <v/>
      </c>
      <c r="BP86" s="308" t="str">
        <f t="shared" si="176"/>
        <v/>
      </c>
      <c r="BQ86" s="308" t="str">
        <f t="shared" si="176"/>
        <v/>
      </c>
      <c r="BR86" s="308" t="str">
        <f t="shared" si="176"/>
        <v/>
      </c>
      <c r="BS86" s="308" t="str">
        <f t="shared" si="176"/>
        <v/>
      </c>
      <c r="BT86" s="308" t="str">
        <f t="shared" si="176"/>
        <v/>
      </c>
      <c r="BU86" s="308" t="str">
        <f t="shared" si="176"/>
        <v/>
      </c>
      <c r="BV86" s="308" t="str">
        <f t="shared" si="176"/>
        <v/>
      </c>
      <c r="BW86" s="308" t="str">
        <f t="shared" si="176"/>
        <v/>
      </c>
      <c r="BX86" s="308" t="str">
        <f t="shared" si="176"/>
        <v/>
      </c>
      <c r="BY86" s="308" t="str">
        <f t="shared" si="176"/>
        <v/>
      </c>
      <c r="BZ86" s="308" t="str">
        <f t="shared" si="176"/>
        <v/>
      </c>
      <c r="CA86" s="308" t="str">
        <f t="shared" si="176"/>
        <v/>
      </c>
      <c r="CB86" s="308" t="str">
        <f t="shared" si="176"/>
        <v/>
      </c>
      <c r="CC86" s="308" t="str">
        <f t="shared" si="176"/>
        <v/>
      </c>
      <c r="CD86" s="308" t="str">
        <f t="shared" si="176"/>
        <v/>
      </c>
      <c r="CE86" s="308" t="str">
        <f t="shared" ref="CE86:CJ101" si="177">IF(CD86=0,"",IF(CD86="","",CD86-1))</f>
        <v/>
      </c>
      <c r="CF86" s="308" t="str">
        <f t="shared" si="177"/>
        <v/>
      </c>
      <c r="CG86" s="308" t="str">
        <f t="shared" si="177"/>
        <v/>
      </c>
      <c r="CH86" s="308" t="str">
        <f t="shared" si="177"/>
        <v/>
      </c>
      <c r="CI86" s="308" t="str">
        <f t="shared" si="177"/>
        <v/>
      </c>
      <c r="CJ86" s="308" t="str">
        <f t="shared" si="177"/>
        <v/>
      </c>
    </row>
    <row r="87" spans="1:88" x14ac:dyDescent="0.2">
      <c r="A87" s="369"/>
      <c r="B87" s="369">
        <f t="shared" si="124"/>
        <v>4.4244199888916015E-4</v>
      </c>
      <c r="C87" s="369">
        <f t="shared" si="125"/>
        <v>1.9691099950561526E-6</v>
      </c>
      <c r="D87" s="369">
        <f t="shared" si="129"/>
        <v>7.6576499807739253E-6</v>
      </c>
      <c r="E87" s="369">
        <f t="shared" si="130"/>
        <v>7.2929999816894532E-7</v>
      </c>
      <c r="F87" s="369">
        <f t="shared" si="131"/>
        <v>4.4244199888916015E-4</v>
      </c>
      <c r="G87" s="369">
        <f t="shared" si="132"/>
        <v>1.3400887466354369E-5</v>
      </c>
      <c r="H87" s="369">
        <f t="shared" si="133"/>
        <v>2.3702249940490724E-6</v>
      </c>
      <c r="I87" s="369">
        <f t="shared" si="134"/>
        <v>4.558124988555909E-7</v>
      </c>
      <c r="J87" s="369"/>
      <c r="K87" s="308">
        <f t="shared" si="135"/>
        <v>91</v>
      </c>
      <c r="L87" s="309">
        <f t="shared" si="136"/>
        <v>48619.999877929688</v>
      </c>
      <c r="M87" s="310">
        <f t="shared" si="137"/>
        <v>4.8619999877929688E-6</v>
      </c>
      <c r="N87" s="308">
        <f t="shared" si="139"/>
        <v>450</v>
      </c>
      <c r="O87" s="308">
        <f t="shared" si="140"/>
        <v>-20155200</v>
      </c>
      <c r="P87" s="308">
        <f t="shared" si="141"/>
        <v>3004501500</v>
      </c>
      <c r="Q87" s="308">
        <f t="shared" si="142"/>
        <v>-68906597760.000015</v>
      </c>
      <c r="R87" s="308">
        <f t="shared" si="143"/>
        <v>526141077000.00012</v>
      </c>
      <c r="S87" s="308">
        <f t="shared" si="144"/>
        <v>-1773977119200.0007</v>
      </c>
      <c r="T87" s="308">
        <f t="shared" si="145"/>
        <v>2926508785200.001</v>
      </c>
      <c r="U87" s="308">
        <f t="shared" si="146"/>
        <v>-2319002972000</v>
      </c>
      <c r="V87" s="308">
        <f t="shared" si="147"/>
        <v>706252528629.99939</v>
      </c>
      <c r="W87" s="308" t="str">
        <f t="shared" si="148"/>
        <v/>
      </c>
      <c r="X87" s="308" t="str">
        <f t="shared" si="149"/>
        <v/>
      </c>
      <c r="Y87" s="308" t="str">
        <f t="shared" si="150"/>
        <v/>
      </c>
      <c r="Z87" s="308" t="str">
        <f t="shared" si="151"/>
        <v/>
      </c>
      <c r="AA87" s="308" t="str">
        <f t="shared" si="152"/>
        <v/>
      </c>
      <c r="AB87" s="308" t="str">
        <f t="shared" si="153"/>
        <v/>
      </c>
      <c r="AC87" s="308" t="str">
        <f t="shared" si="154"/>
        <v/>
      </c>
      <c r="AD87" s="308" t="str">
        <f t="shared" si="155"/>
        <v/>
      </c>
      <c r="AE87" s="308" t="str">
        <f t="shared" si="156"/>
        <v/>
      </c>
      <c r="AF87" s="308" t="str">
        <f t="shared" si="157"/>
        <v/>
      </c>
      <c r="AG87" s="308" t="str">
        <f t="shared" si="158"/>
        <v/>
      </c>
      <c r="AH87" s="308" t="str">
        <f t="shared" si="159"/>
        <v/>
      </c>
      <c r="AI87" s="308" t="str">
        <f t="shared" si="160"/>
        <v/>
      </c>
      <c r="AJ87" s="308" t="str">
        <f t="shared" si="161"/>
        <v/>
      </c>
      <c r="AK87" s="308" t="str">
        <f t="shared" si="162"/>
        <v/>
      </c>
      <c r="AL87" s="308" t="str">
        <f t="shared" si="163"/>
        <v/>
      </c>
      <c r="AM87" s="308" t="str">
        <f t="shared" si="164"/>
        <v/>
      </c>
      <c r="AN87" s="308" t="str">
        <f t="shared" si="165"/>
        <v/>
      </c>
      <c r="AO87" s="308" t="str">
        <f t="shared" si="166"/>
        <v/>
      </c>
      <c r="AP87" s="308" t="str">
        <f t="shared" si="167"/>
        <v/>
      </c>
      <c r="AQ87" s="308" t="str">
        <f t="shared" si="168"/>
        <v/>
      </c>
      <c r="AR87" s="308" t="str">
        <f t="shared" si="169"/>
        <v/>
      </c>
      <c r="AS87" s="308" t="str">
        <f t="shared" si="170"/>
        <v/>
      </c>
      <c r="AT87" s="308" t="str">
        <f t="shared" si="171"/>
        <v/>
      </c>
      <c r="AU87" s="308" t="str">
        <f t="shared" si="172"/>
        <v/>
      </c>
      <c r="AV87" s="308" t="str">
        <f t="shared" si="173"/>
        <v/>
      </c>
      <c r="AW87" s="308" t="str">
        <f t="shared" si="174"/>
        <v/>
      </c>
      <c r="AX87" s="308" t="str">
        <f t="shared" si="175"/>
        <v/>
      </c>
      <c r="AY87" s="308">
        <f t="shared" si="126"/>
        <v>8</v>
      </c>
      <c r="AZ87" s="308">
        <f t="shared" ref="AZ87:BO102" si="178">IF(AY87=0,"",IF(AY87="","",AY87-1))</f>
        <v>7</v>
      </c>
      <c r="BA87" s="308">
        <f t="shared" si="178"/>
        <v>6</v>
      </c>
      <c r="BB87" s="308">
        <f t="shared" si="178"/>
        <v>5</v>
      </c>
      <c r="BC87" s="308">
        <f t="shared" si="178"/>
        <v>4</v>
      </c>
      <c r="BD87" s="308">
        <f t="shared" si="178"/>
        <v>3</v>
      </c>
      <c r="BE87" s="308">
        <f t="shared" si="178"/>
        <v>2</v>
      </c>
      <c r="BF87" s="308">
        <f t="shared" si="178"/>
        <v>1</v>
      </c>
      <c r="BG87" s="308">
        <f t="shared" si="178"/>
        <v>0</v>
      </c>
      <c r="BH87" s="308" t="str">
        <f t="shared" si="178"/>
        <v/>
      </c>
      <c r="BI87" s="308" t="str">
        <f t="shared" si="178"/>
        <v/>
      </c>
      <c r="BJ87" s="308" t="str">
        <f t="shared" si="178"/>
        <v/>
      </c>
      <c r="BK87" s="308" t="str">
        <f t="shared" si="178"/>
        <v/>
      </c>
      <c r="BL87" s="308" t="str">
        <f t="shared" si="178"/>
        <v/>
      </c>
      <c r="BM87" s="308" t="str">
        <f t="shared" si="178"/>
        <v/>
      </c>
      <c r="BN87" s="308" t="str">
        <f t="shared" si="178"/>
        <v/>
      </c>
      <c r="BO87" s="308" t="str">
        <f t="shared" si="178"/>
        <v/>
      </c>
      <c r="BP87" s="308" t="str">
        <f t="shared" si="176"/>
        <v/>
      </c>
      <c r="BQ87" s="308" t="str">
        <f t="shared" si="176"/>
        <v/>
      </c>
      <c r="BR87" s="308" t="str">
        <f t="shared" si="176"/>
        <v/>
      </c>
      <c r="BS87" s="308" t="str">
        <f t="shared" si="176"/>
        <v/>
      </c>
      <c r="BT87" s="308" t="str">
        <f t="shared" si="176"/>
        <v/>
      </c>
      <c r="BU87" s="308" t="str">
        <f t="shared" si="176"/>
        <v/>
      </c>
      <c r="BV87" s="308" t="str">
        <f t="shared" si="176"/>
        <v/>
      </c>
      <c r="BW87" s="308" t="str">
        <f t="shared" si="176"/>
        <v/>
      </c>
      <c r="BX87" s="308" t="str">
        <f t="shared" si="176"/>
        <v/>
      </c>
      <c r="BY87" s="308" t="str">
        <f t="shared" si="176"/>
        <v/>
      </c>
      <c r="BZ87" s="308" t="str">
        <f t="shared" si="176"/>
        <v/>
      </c>
      <c r="CA87" s="308" t="str">
        <f t="shared" si="176"/>
        <v/>
      </c>
      <c r="CB87" s="308" t="str">
        <f t="shared" si="176"/>
        <v/>
      </c>
      <c r="CC87" s="308" t="str">
        <f t="shared" si="176"/>
        <v/>
      </c>
      <c r="CD87" s="308" t="str">
        <f t="shared" si="176"/>
        <v/>
      </c>
      <c r="CE87" s="308" t="str">
        <f t="shared" si="177"/>
        <v/>
      </c>
      <c r="CF87" s="308" t="str">
        <f t="shared" si="177"/>
        <v/>
      </c>
      <c r="CG87" s="308" t="str">
        <f t="shared" si="177"/>
        <v/>
      </c>
      <c r="CH87" s="308" t="str">
        <f t="shared" si="177"/>
        <v/>
      </c>
      <c r="CI87" s="308" t="str">
        <f t="shared" si="177"/>
        <v/>
      </c>
      <c r="CJ87" s="308" t="str">
        <f t="shared" si="177"/>
        <v/>
      </c>
    </row>
    <row r="88" spans="1:88" x14ac:dyDescent="0.2">
      <c r="A88" s="369"/>
      <c r="B88" s="369">
        <f t="shared" si="124"/>
        <v>2.2365202246093751E-4</v>
      </c>
      <c r="C88" s="369">
        <f t="shared" si="125"/>
        <v>9.8455509887695314E-7</v>
      </c>
      <c r="D88" s="369">
        <f t="shared" si="129"/>
        <v>3.8288253845214846E-6</v>
      </c>
      <c r="E88" s="369">
        <f t="shared" si="130"/>
        <v>3.6465003662109374E-7</v>
      </c>
      <c r="F88" s="369">
        <f t="shared" si="131"/>
        <v>2.2365202246093751E-4</v>
      </c>
      <c r="G88" s="369">
        <f t="shared" si="132"/>
        <v>6.7004444229125965E-6</v>
      </c>
      <c r="H88" s="369">
        <f t="shared" si="133"/>
        <v>1.1851126190185547E-6</v>
      </c>
      <c r="I88" s="369">
        <f t="shared" si="134"/>
        <v>2.2790627288818362E-7</v>
      </c>
      <c r="J88" s="369"/>
      <c r="K88" s="308">
        <f t="shared" si="135"/>
        <v>92</v>
      </c>
      <c r="L88" s="309">
        <f t="shared" si="136"/>
        <v>24310.00244140625</v>
      </c>
      <c r="M88" s="310">
        <f t="shared" si="137"/>
        <v>2.431000244140625E-6</v>
      </c>
      <c r="N88" s="308">
        <f t="shared" si="139"/>
        <v>2475</v>
      </c>
      <c r="O88" s="308">
        <f t="shared" si="140"/>
        <v>-35271600</v>
      </c>
      <c r="P88" s="308">
        <f t="shared" si="141"/>
        <v>4233615750</v>
      </c>
      <c r="Q88" s="308">
        <f t="shared" si="142"/>
        <v>-88286578379.999969</v>
      </c>
      <c r="R88" s="308">
        <f t="shared" si="143"/>
        <v>638885593499.99963</v>
      </c>
      <c r="S88" s="308">
        <f t="shared" si="144"/>
        <v>-2081011620599.9985</v>
      </c>
      <c r="T88" s="308">
        <f t="shared" si="145"/>
        <v>3351324576600.0005</v>
      </c>
      <c r="U88" s="308">
        <f t="shared" si="146"/>
        <v>-2608878343499.999</v>
      </c>
      <c r="V88" s="308">
        <f t="shared" si="147"/>
        <v>783768050065</v>
      </c>
      <c r="W88" s="308" t="str">
        <f t="shared" si="148"/>
        <v/>
      </c>
      <c r="X88" s="308" t="str">
        <f t="shared" si="149"/>
        <v/>
      </c>
      <c r="Y88" s="308" t="str">
        <f t="shared" si="150"/>
        <v/>
      </c>
      <c r="Z88" s="308" t="str">
        <f t="shared" si="151"/>
        <v/>
      </c>
      <c r="AA88" s="308" t="str">
        <f t="shared" si="152"/>
        <v/>
      </c>
      <c r="AB88" s="308" t="str">
        <f t="shared" si="153"/>
        <v/>
      </c>
      <c r="AC88" s="308" t="str">
        <f t="shared" si="154"/>
        <v/>
      </c>
      <c r="AD88" s="308" t="str">
        <f t="shared" si="155"/>
        <v/>
      </c>
      <c r="AE88" s="308" t="str">
        <f t="shared" si="156"/>
        <v/>
      </c>
      <c r="AF88" s="308" t="str">
        <f t="shared" si="157"/>
        <v/>
      </c>
      <c r="AG88" s="308" t="str">
        <f t="shared" si="158"/>
        <v/>
      </c>
      <c r="AH88" s="308" t="str">
        <f t="shared" si="159"/>
        <v/>
      </c>
      <c r="AI88" s="308" t="str">
        <f t="shared" si="160"/>
        <v/>
      </c>
      <c r="AJ88" s="308" t="str">
        <f t="shared" si="161"/>
        <v/>
      </c>
      <c r="AK88" s="308" t="str">
        <f t="shared" si="162"/>
        <v/>
      </c>
      <c r="AL88" s="308" t="str">
        <f t="shared" si="163"/>
        <v/>
      </c>
      <c r="AM88" s="308" t="str">
        <f t="shared" si="164"/>
        <v/>
      </c>
      <c r="AN88" s="308" t="str">
        <f t="shared" si="165"/>
        <v/>
      </c>
      <c r="AO88" s="308" t="str">
        <f t="shared" si="166"/>
        <v/>
      </c>
      <c r="AP88" s="308" t="str">
        <f t="shared" si="167"/>
        <v/>
      </c>
      <c r="AQ88" s="308" t="str">
        <f t="shared" si="168"/>
        <v/>
      </c>
      <c r="AR88" s="308" t="str">
        <f t="shared" si="169"/>
        <v/>
      </c>
      <c r="AS88" s="308" t="str">
        <f t="shared" si="170"/>
        <v/>
      </c>
      <c r="AT88" s="308" t="str">
        <f t="shared" si="171"/>
        <v/>
      </c>
      <c r="AU88" s="308" t="str">
        <f t="shared" si="172"/>
        <v/>
      </c>
      <c r="AV88" s="308" t="str">
        <f t="shared" si="173"/>
        <v/>
      </c>
      <c r="AW88" s="308" t="str">
        <f t="shared" si="174"/>
        <v/>
      </c>
      <c r="AX88" s="308" t="str">
        <f t="shared" si="175"/>
        <v/>
      </c>
      <c r="AY88" s="308">
        <f t="shared" si="126"/>
        <v>8</v>
      </c>
      <c r="AZ88" s="308">
        <f t="shared" si="178"/>
        <v>7</v>
      </c>
      <c r="BA88" s="308">
        <f t="shared" si="178"/>
        <v>6</v>
      </c>
      <c r="BB88" s="308">
        <f t="shared" si="178"/>
        <v>5</v>
      </c>
      <c r="BC88" s="308">
        <f t="shared" si="178"/>
        <v>4</v>
      </c>
      <c r="BD88" s="308">
        <f t="shared" si="178"/>
        <v>3</v>
      </c>
      <c r="BE88" s="308">
        <f t="shared" si="178"/>
        <v>2</v>
      </c>
      <c r="BF88" s="308">
        <f t="shared" si="178"/>
        <v>1</v>
      </c>
      <c r="BG88" s="308">
        <f t="shared" si="178"/>
        <v>0</v>
      </c>
      <c r="BH88" s="308" t="str">
        <f t="shared" si="178"/>
        <v/>
      </c>
      <c r="BI88" s="308" t="str">
        <f t="shared" si="178"/>
        <v/>
      </c>
      <c r="BJ88" s="308" t="str">
        <f t="shared" si="178"/>
        <v/>
      </c>
      <c r="BK88" s="308" t="str">
        <f t="shared" si="178"/>
        <v/>
      </c>
      <c r="BL88" s="308" t="str">
        <f t="shared" si="178"/>
        <v/>
      </c>
      <c r="BM88" s="308" t="str">
        <f t="shared" si="178"/>
        <v/>
      </c>
      <c r="BN88" s="308" t="str">
        <f t="shared" si="178"/>
        <v/>
      </c>
      <c r="BO88" s="308" t="str">
        <f t="shared" si="178"/>
        <v/>
      </c>
      <c r="BP88" s="308" t="str">
        <f t="shared" si="176"/>
        <v/>
      </c>
      <c r="BQ88" s="308" t="str">
        <f t="shared" si="176"/>
        <v/>
      </c>
      <c r="BR88" s="308" t="str">
        <f t="shared" si="176"/>
        <v/>
      </c>
      <c r="BS88" s="308" t="str">
        <f t="shared" si="176"/>
        <v/>
      </c>
      <c r="BT88" s="308" t="str">
        <f t="shared" si="176"/>
        <v/>
      </c>
      <c r="BU88" s="308" t="str">
        <f t="shared" si="176"/>
        <v/>
      </c>
      <c r="BV88" s="308" t="str">
        <f t="shared" si="176"/>
        <v/>
      </c>
      <c r="BW88" s="308" t="str">
        <f t="shared" si="176"/>
        <v/>
      </c>
      <c r="BX88" s="308" t="str">
        <f t="shared" si="176"/>
        <v/>
      </c>
      <c r="BY88" s="308" t="str">
        <f t="shared" si="176"/>
        <v/>
      </c>
      <c r="BZ88" s="308" t="str">
        <f t="shared" si="176"/>
        <v/>
      </c>
      <c r="CA88" s="308" t="str">
        <f t="shared" si="176"/>
        <v/>
      </c>
      <c r="CB88" s="308" t="str">
        <f t="shared" si="176"/>
        <v/>
      </c>
      <c r="CC88" s="308" t="str">
        <f t="shared" si="176"/>
        <v/>
      </c>
      <c r="CD88" s="308" t="str">
        <f t="shared" si="176"/>
        <v/>
      </c>
      <c r="CE88" s="308" t="str">
        <f t="shared" si="177"/>
        <v/>
      </c>
      <c r="CF88" s="308" t="str">
        <f t="shared" si="177"/>
        <v/>
      </c>
      <c r="CG88" s="308" t="str">
        <f t="shared" si="177"/>
        <v/>
      </c>
      <c r="CH88" s="308" t="str">
        <f t="shared" si="177"/>
        <v/>
      </c>
      <c r="CI88" s="308" t="str">
        <f t="shared" si="177"/>
        <v/>
      </c>
      <c r="CJ88" s="308" t="str">
        <f t="shared" si="177"/>
        <v/>
      </c>
    </row>
    <row r="89" spans="1:88" x14ac:dyDescent="0.2">
      <c r="A89" s="369"/>
      <c r="B89" s="369">
        <f t="shared" si="124"/>
        <v>1.0639199999999999E-4</v>
      </c>
      <c r="C89" s="369">
        <f t="shared" si="125"/>
        <v>4.6332E-7</v>
      </c>
      <c r="D89" s="369">
        <f t="shared" si="129"/>
        <v>1.8017999999999998E-6</v>
      </c>
      <c r="E89" s="369">
        <f t="shared" si="130"/>
        <v>1.716E-7</v>
      </c>
      <c r="F89" s="369">
        <f t="shared" si="131"/>
        <v>1.0639199999999999E-4</v>
      </c>
      <c r="G89" s="369">
        <f t="shared" si="132"/>
        <v>3.1531499999999996E-6</v>
      </c>
      <c r="H89" s="369">
        <f t="shared" si="133"/>
        <v>5.5770000000000008E-7</v>
      </c>
      <c r="I89" s="369">
        <f t="shared" si="134"/>
        <v>1.0725000000000001E-7</v>
      </c>
      <c r="J89" s="369"/>
      <c r="K89" s="308">
        <f t="shared" si="135"/>
        <v>93</v>
      </c>
      <c r="L89" s="309">
        <f t="shared" si="136"/>
        <v>11440</v>
      </c>
      <c r="M89" s="310">
        <f t="shared" si="137"/>
        <v>1.144E-6</v>
      </c>
      <c r="N89" s="308">
        <f t="shared" si="139"/>
        <v>9900</v>
      </c>
      <c r="O89" s="308">
        <f t="shared" si="140"/>
        <v>-59690400</v>
      </c>
      <c r="P89" s="308">
        <f t="shared" si="141"/>
        <v>5890248000</v>
      </c>
      <c r="Q89" s="308">
        <f t="shared" si="142"/>
        <v>-112364736119.99998</v>
      </c>
      <c r="R89" s="308">
        <f t="shared" si="143"/>
        <v>772605834000.00012</v>
      </c>
      <c r="S89" s="308">
        <f t="shared" si="144"/>
        <v>-2434390952400.0015</v>
      </c>
      <c r="T89" s="308">
        <f t="shared" si="145"/>
        <v>3830085230400.0024</v>
      </c>
      <c r="U89" s="308">
        <f t="shared" si="146"/>
        <v>-2930520879000.0005</v>
      </c>
      <c r="V89" s="308">
        <f t="shared" si="147"/>
        <v>868754947059.99951</v>
      </c>
      <c r="W89" s="308" t="str">
        <f t="shared" si="148"/>
        <v/>
      </c>
      <c r="X89" s="308" t="str">
        <f t="shared" si="149"/>
        <v/>
      </c>
      <c r="Y89" s="308" t="str">
        <f t="shared" si="150"/>
        <v/>
      </c>
      <c r="Z89" s="308" t="str">
        <f t="shared" si="151"/>
        <v/>
      </c>
      <c r="AA89" s="308" t="str">
        <f t="shared" si="152"/>
        <v/>
      </c>
      <c r="AB89" s="308" t="str">
        <f t="shared" si="153"/>
        <v/>
      </c>
      <c r="AC89" s="308" t="str">
        <f t="shared" si="154"/>
        <v/>
      </c>
      <c r="AD89" s="308" t="str">
        <f t="shared" si="155"/>
        <v/>
      </c>
      <c r="AE89" s="308" t="str">
        <f t="shared" si="156"/>
        <v/>
      </c>
      <c r="AF89" s="308" t="str">
        <f t="shared" si="157"/>
        <v/>
      </c>
      <c r="AG89" s="308" t="str">
        <f t="shared" si="158"/>
        <v/>
      </c>
      <c r="AH89" s="308" t="str">
        <f t="shared" si="159"/>
        <v/>
      </c>
      <c r="AI89" s="308" t="str">
        <f t="shared" si="160"/>
        <v/>
      </c>
      <c r="AJ89" s="308" t="str">
        <f t="shared" si="161"/>
        <v/>
      </c>
      <c r="AK89" s="308" t="str">
        <f t="shared" si="162"/>
        <v/>
      </c>
      <c r="AL89" s="308" t="str">
        <f t="shared" si="163"/>
        <v/>
      </c>
      <c r="AM89" s="308" t="str">
        <f t="shared" si="164"/>
        <v/>
      </c>
      <c r="AN89" s="308" t="str">
        <f t="shared" si="165"/>
        <v/>
      </c>
      <c r="AO89" s="308" t="str">
        <f t="shared" si="166"/>
        <v/>
      </c>
      <c r="AP89" s="308" t="str">
        <f t="shared" si="167"/>
        <v/>
      </c>
      <c r="AQ89" s="308" t="str">
        <f t="shared" si="168"/>
        <v/>
      </c>
      <c r="AR89" s="308" t="str">
        <f t="shared" si="169"/>
        <v/>
      </c>
      <c r="AS89" s="308" t="str">
        <f t="shared" si="170"/>
        <v/>
      </c>
      <c r="AT89" s="308" t="str">
        <f t="shared" si="171"/>
        <v/>
      </c>
      <c r="AU89" s="308" t="str">
        <f t="shared" si="172"/>
        <v/>
      </c>
      <c r="AV89" s="308" t="str">
        <f t="shared" si="173"/>
        <v/>
      </c>
      <c r="AW89" s="308" t="str">
        <f t="shared" si="174"/>
        <v/>
      </c>
      <c r="AX89" s="308" t="str">
        <f t="shared" si="175"/>
        <v/>
      </c>
      <c r="AY89" s="308">
        <f t="shared" si="126"/>
        <v>8</v>
      </c>
      <c r="AZ89" s="308">
        <f t="shared" si="178"/>
        <v>7</v>
      </c>
      <c r="BA89" s="308">
        <f t="shared" si="178"/>
        <v>6</v>
      </c>
      <c r="BB89" s="308">
        <f t="shared" si="178"/>
        <v>5</v>
      </c>
      <c r="BC89" s="308">
        <f t="shared" si="178"/>
        <v>4</v>
      </c>
      <c r="BD89" s="308">
        <f t="shared" si="178"/>
        <v>3</v>
      </c>
      <c r="BE89" s="308">
        <f t="shared" si="178"/>
        <v>2</v>
      </c>
      <c r="BF89" s="308">
        <f t="shared" si="178"/>
        <v>1</v>
      </c>
      <c r="BG89" s="308">
        <f t="shared" si="178"/>
        <v>0</v>
      </c>
      <c r="BH89" s="308" t="str">
        <f t="shared" si="178"/>
        <v/>
      </c>
      <c r="BI89" s="308" t="str">
        <f t="shared" si="178"/>
        <v/>
      </c>
      <c r="BJ89" s="308" t="str">
        <f t="shared" si="178"/>
        <v/>
      </c>
      <c r="BK89" s="308" t="str">
        <f t="shared" si="178"/>
        <v/>
      </c>
      <c r="BL89" s="308" t="str">
        <f t="shared" si="178"/>
        <v/>
      </c>
      <c r="BM89" s="308" t="str">
        <f t="shared" si="178"/>
        <v/>
      </c>
      <c r="BN89" s="308" t="str">
        <f t="shared" si="178"/>
        <v/>
      </c>
      <c r="BO89" s="308" t="str">
        <f t="shared" si="178"/>
        <v/>
      </c>
      <c r="BP89" s="308" t="str">
        <f t="shared" si="176"/>
        <v/>
      </c>
      <c r="BQ89" s="308" t="str">
        <f t="shared" si="176"/>
        <v/>
      </c>
      <c r="BR89" s="308" t="str">
        <f t="shared" si="176"/>
        <v/>
      </c>
      <c r="BS89" s="308" t="str">
        <f t="shared" si="176"/>
        <v/>
      </c>
      <c r="BT89" s="308" t="str">
        <f t="shared" si="176"/>
        <v/>
      </c>
      <c r="BU89" s="308" t="str">
        <f t="shared" si="176"/>
        <v/>
      </c>
      <c r="BV89" s="308" t="str">
        <f t="shared" si="176"/>
        <v/>
      </c>
      <c r="BW89" s="308" t="str">
        <f t="shared" si="176"/>
        <v/>
      </c>
      <c r="BX89" s="308" t="str">
        <f t="shared" si="176"/>
        <v/>
      </c>
      <c r="BY89" s="308" t="str">
        <f t="shared" si="176"/>
        <v/>
      </c>
      <c r="BZ89" s="308" t="str">
        <f t="shared" si="176"/>
        <v/>
      </c>
      <c r="CA89" s="308" t="str">
        <f t="shared" si="176"/>
        <v/>
      </c>
      <c r="CB89" s="308" t="str">
        <f t="shared" si="176"/>
        <v/>
      </c>
      <c r="CC89" s="308" t="str">
        <f t="shared" si="176"/>
        <v/>
      </c>
      <c r="CD89" s="308" t="str">
        <f t="shared" si="176"/>
        <v/>
      </c>
      <c r="CE89" s="308" t="str">
        <f t="shared" si="177"/>
        <v/>
      </c>
      <c r="CF89" s="308" t="str">
        <f t="shared" si="177"/>
        <v/>
      </c>
      <c r="CG89" s="308" t="str">
        <f t="shared" si="177"/>
        <v/>
      </c>
      <c r="CH89" s="308" t="str">
        <f t="shared" si="177"/>
        <v/>
      </c>
      <c r="CI89" s="308" t="str">
        <f t="shared" si="177"/>
        <v/>
      </c>
      <c r="CJ89" s="308" t="str">
        <f t="shared" si="177"/>
        <v/>
      </c>
    </row>
    <row r="90" spans="1:88" x14ac:dyDescent="0.2">
      <c r="A90" s="369"/>
      <c r="B90" s="369">
        <f t="shared" si="124"/>
        <v>4.7046994262695318E-5</v>
      </c>
      <c r="C90" s="369">
        <f t="shared" si="125"/>
        <v>2.0270247528076176E-7</v>
      </c>
      <c r="D90" s="369">
        <f t="shared" si="129"/>
        <v>7.8828740386962901E-7</v>
      </c>
      <c r="E90" s="369">
        <f t="shared" si="130"/>
        <v>7.5074990844726562E-8</v>
      </c>
      <c r="F90" s="369">
        <f t="shared" si="131"/>
        <v>4.7046994262695318E-5</v>
      </c>
      <c r="G90" s="369">
        <f t="shared" si="132"/>
        <v>1.3795029567718505E-6</v>
      </c>
      <c r="H90" s="369">
        <f t="shared" si="133"/>
        <v>2.4399372024536136E-7</v>
      </c>
      <c r="I90" s="369">
        <f t="shared" si="134"/>
        <v>4.6921869277954116E-8</v>
      </c>
      <c r="J90" s="369"/>
      <c r="K90" s="308">
        <f t="shared" si="135"/>
        <v>94</v>
      </c>
      <c r="L90" s="309">
        <f t="shared" si="136"/>
        <v>5004.9993896484375</v>
      </c>
      <c r="M90" s="310">
        <f t="shared" si="137"/>
        <v>5.004999389648438E-7</v>
      </c>
      <c r="N90" s="308">
        <f t="shared" si="139"/>
        <v>32175</v>
      </c>
      <c r="O90" s="308">
        <f t="shared" si="140"/>
        <v>-98062800</v>
      </c>
      <c r="P90" s="308">
        <f t="shared" si="141"/>
        <v>8099091000.0000038</v>
      </c>
      <c r="Q90" s="308">
        <f t="shared" si="142"/>
        <v>-142108342740.00006</v>
      </c>
      <c r="R90" s="308">
        <f t="shared" si="143"/>
        <v>930638845499.99939</v>
      </c>
      <c r="S90" s="308">
        <f t="shared" si="144"/>
        <v>-2840122777800.001</v>
      </c>
      <c r="T90" s="308">
        <f t="shared" si="145"/>
        <v>4368690965925.0024</v>
      </c>
      <c r="U90" s="308">
        <f t="shared" si="146"/>
        <v>-3286935580500.001</v>
      </c>
      <c r="V90" s="308">
        <f t="shared" si="147"/>
        <v>961835834244.99939</v>
      </c>
      <c r="W90" s="308" t="str">
        <f t="shared" si="148"/>
        <v/>
      </c>
      <c r="X90" s="308" t="str">
        <f t="shared" si="149"/>
        <v/>
      </c>
      <c r="Y90" s="308" t="str">
        <f t="shared" si="150"/>
        <v/>
      </c>
      <c r="Z90" s="308" t="str">
        <f t="shared" si="151"/>
        <v/>
      </c>
      <c r="AA90" s="308" t="str">
        <f t="shared" si="152"/>
        <v/>
      </c>
      <c r="AB90" s="308" t="str">
        <f t="shared" si="153"/>
        <v/>
      </c>
      <c r="AC90" s="308" t="str">
        <f t="shared" si="154"/>
        <v/>
      </c>
      <c r="AD90" s="308" t="str">
        <f t="shared" si="155"/>
        <v/>
      </c>
      <c r="AE90" s="308" t="str">
        <f t="shared" si="156"/>
        <v/>
      </c>
      <c r="AF90" s="308" t="str">
        <f t="shared" si="157"/>
        <v/>
      </c>
      <c r="AG90" s="308" t="str">
        <f t="shared" si="158"/>
        <v/>
      </c>
      <c r="AH90" s="308" t="str">
        <f t="shared" si="159"/>
        <v/>
      </c>
      <c r="AI90" s="308" t="str">
        <f t="shared" si="160"/>
        <v/>
      </c>
      <c r="AJ90" s="308" t="str">
        <f t="shared" si="161"/>
        <v/>
      </c>
      <c r="AK90" s="308" t="str">
        <f t="shared" si="162"/>
        <v/>
      </c>
      <c r="AL90" s="308" t="str">
        <f t="shared" si="163"/>
        <v/>
      </c>
      <c r="AM90" s="308" t="str">
        <f t="shared" si="164"/>
        <v/>
      </c>
      <c r="AN90" s="308" t="str">
        <f t="shared" si="165"/>
        <v/>
      </c>
      <c r="AO90" s="308" t="str">
        <f t="shared" si="166"/>
        <v/>
      </c>
      <c r="AP90" s="308" t="str">
        <f t="shared" si="167"/>
        <v/>
      </c>
      <c r="AQ90" s="308" t="str">
        <f t="shared" si="168"/>
        <v/>
      </c>
      <c r="AR90" s="308" t="str">
        <f t="shared" si="169"/>
        <v/>
      </c>
      <c r="AS90" s="308" t="str">
        <f t="shared" si="170"/>
        <v/>
      </c>
      <c r="AT90" s="308" t="str">
        <f t="shared" si="171"/>
        <v/>
      </c>
      <c r="AU90" s="308" t="str">
        <f t="shared" si="172"/>
        <v/>
      </c>
      <c r="AV90" s="308" t="str">
        <f t="shared" si="173"/>
        <v/>
      </c>
      <c r="AW90" s="308" t="str">
        <f t="shared" si="174"/>
        <v/>
      </c>
      <c r="AX90" s="308" t="str">
        <f t="shared" si="175"/>
        <v/>
      </c>
      <c r="AY90" s="308">
        <f t="shared" si="126"/>
        <v>8</v>
      </c>
      <c r="AZ90" s="308">
        <f t="shared" si="178"/>
        <v>7</v>
      </c>
      <c r="BA90" s="308">
        <f t="shared" si="178"/>
        <v>6</v>
      </c>
      <c r="BB90" s="308">
        <f t="shared" si="178"/>
        <v>5</v>
      </c>
      <c r="BC90" s="308">
        <f t="shared" si="178"/>
        <v>4</v>
      </c>
      <c r="BD90" s="308">
        <f t="shared" si="178"/>
        <v>3</v>
      </c>
      <c r="BE90" s="308">
        <f t="shared" si="178"/>
        <v>2</v>
      </c>
      <c r="BF90" s="308">
        <f t="shared" si="178"/>
        <v>1</v>
      </c>
      <c r="BG90" s="308">
        <f t="shared" si="178"/>
        <v>0</v>
      </c>
      <c r="BH90" s="308" t="str">
        <f t="shared" si="178"/>
        <v/>
      </c>
      <c r="BI90" s="308" t="str">
        <f t="shared" si="178"/>
        <v/>
      </c>
      <c r="BJ90" s="308" t="str">
        <f t="shared" si="178"/>
        <v/>
      </c>
      <c r="BK90" s="308" t="str">
        <f t="shared" si="178"/>
        <v/>
      </c>
      <c r="BL90" s="308" t="str">
        <f t="shared" si="178"/>
        <v/>
      </c>
      <c r="BM90" s="308" t="str">
        <f t="shared" si="178"/>
        <v/>
      </c>
      <c r="BN90" s="308" t="str">
        <f t="shared" si="178"/>
        <v/>
      </c>
      <c r="BO90" s="308" t="str">
        <f t="shared" si="178"/>
        <v/>
      </c>
      <c r="BP90" s="308" t="str">
        <f t="shared" si="176"/>
        <v/>
      </c>
      <c r="BQ90" s="308" t="str">
        <f t="shared" si="176"/>
        <v/>
      </c>
      <c r="BR90" s="308" t="str">
        <f t="shared" si="176"/>
        <v/>
      </c>
      <c r="BS90" s="308" t="str">
        <f t="shared" si="176"/>
        <v/>
      </c>
      <c r="BT90" s="308" t="str">
        <f t="shared" si="176"/>
        <v/>
      </c>
      <c r="BU90" s="308" t="str">
        <f t="shared" si="176"/>
        <v/>
      </c>
      <c r="BV90" s="308" t="str">
        <f t="shared" si="176"/>
        <v/>
      </c>
      <c r="BW90" s="308" t="str">
        <f t="shared" si="176"/>
        <v/>
      </c>
      <c r="BX90" s="308" t="str">
        <f t="shared" si="176"/>
        <v/>
      </c>
      <c r="BY90" s="308" t="str">
        <f t="shared" si="176"/>
        <v/>
      </c>
      <c r="BZ90" s="308" t="str">
        <f t="shared" si="176"/>
        <v/>
      </c>
      <c r="CA90" s="308" t="str">
        <f t="shared" si="176"/>
        <v/>
      </c>
      <c r="CB90" s="308" t="str">
        <f t="shared" si="176"/>
        <v/>
      </c>
      <c r="CC90" s="308" t="str">
        <f t="shared" si="176"/>
        <v/>
      </c>
      <c r="CD90" s="308" t="str">
        <f t="shared" si="176"/>
        <v/>
      </c>
      <c r="CE90" s="308" t="str">
        <f t="shared" si="177"/>
        <v/>
      </c>
      <c r="CF90" s="308" t="str">
        <f t="shared" si="177"/>
        <v/>
      </c>
      <c r="CG90" s="308" t="str">
        <f t="shared" si="177"/>
        <v/>
      </c>
      <c r="CH90" s="308" t="str">
        <f t="shared" si="177"/>
        <v/>
      </c>
      <c r="CI90" s="308" t="str">
        <f t="shared" si="177"/>
        <v/>
      </c>
      <c r="CJ90" s="308" t="str">
        <f t="shared" si="177"/>
        <v/>
      </c>
    </row>
    <row r="91" spans="1:88" x14ac:dyDescent="0.2">
      <c r="A91" s="369"/>
      <c r="B91" s="369">
        <f t="shared" si="124"/>
        <v>1.9018967529296874E-5</v>
      </c>
      <c r="C91" s="369">
        <f t="shared" si="125"/>
        <v>8.1080861572265632E-8</v>
      </c>
      <c r="D91" s="369">
        <f t="shared" si="129"/>
        <v>3.1531446166992187E-7</v>
      </c>
      <c r="E91" s="369">
        <f t="shared" si="130"/>
        <v>3.0029948730468748E-8</v>
      </c>
      <c r="F91" s="369">
        <f t="shared" si="131"/>
        <v>1.9018967529296874E-5</v>
      </c>
      <c r="G91" s="369">
        <f t="shared" si="132"/>
        <v>5.5180030792236319E-7</v>
      </c>
      <c r="H91" s="369">
        <f t="shared" si="133"/>
        <v>9.7597333374023439E-8</v>
      </c>
      <c r="I91" s="369">
        <f t="shared" si="134"/>
        <v>1.8768717956542972E-8</v>
      </c>
      <c r="J91" s="369"/>
      <c r="K91" s="308">
        <f t="shared" si="135"/>
        <v>95</v>
      </c>
      <c r="L91" s="309">
        <f t="shared" si="136"/>
        <v>2001.99658203125</v>
      </c>
      <c r="M91" s="310">
        <f t="shared" si="137"/>
        <v>2.00199658203125E-7</v>
      </c>
      <c r="N91" s="308">
        <f t="shared" si="139"/>
        <v>90090</v>
      </c>
      <c r="O91" s="308">
        <f t="shared" si="140"/>
        <v>-156900480</v>
      </c>
      <c r="P91" s="308">
        <f t="shared" si="141"/>
        <v>11014763760</v>
      </c>
      <c r="Q91" s="308">
        <f t="shared" si="142"/>
        <v>-178650488016.00009</v>
      </c>
      <c r="R91" s="308">
        <f t="shared" si="143"/>
        <v>1116766614599.9993</v>
      </c>
      <c r="S91" s="308">
        <f t="shared" si="144"/>
        <v>-3304870141440.0024</v>
      </c>
      <c r="T91" s="308">
        <f t="shared" si="145"/>
        <v>4973586638130</v>
      </c>
      <c r="U91" s="308">
        <f t="shared" si="146"/>
        <v>-3681367850160</v>
      </c>
      <c r="V91" s="308">
        <f t="shared" si="147"/>
        <v>1063677275518</v>
      </c>
      <c r="W91" s="308" t="str">
        <f t="shared" si="148"/>
        <v/>
      </c>
      <c r="X91" s="308" t="str">
        <f t="shared" si="149"/>
        <v/>
      </c>
      <c r="Y91" s="308" t="str">
        <f t="shared" si="150"/>
        <v/>
      </c>
      <c r="Z91" s="308" t="str">
        <f t="shared" si="151"/>
        <v/>
      </c>
      <c r="AA91" s="308" t="str">
        <f t="shared" si="152"/>
        <v/>
      </c>
      <c r="AB91" s="308" t="str">
        <f t="shared" si="153"/>
        <v/>
      </c>
      <c r="AC91" s="308" t="str">
        <f t="shared" si="154"/>
        <v/>
      </c>
      <c r="AD91" s="308" t="str">
        <f t="shared" si="155"/>
        <v/>
      </c>
      <c r="AE91" s="308" t="str">
        <f t="shared" si="156"/>
        <v/>
      </c>
      <c r="AF91" s="308" t="str">
        <f t="shared" si="157"/>
        <v/>
      </c>
      <c r="AG91" s="308" t="str">
        <f t="shared" si="158"/>
        <v/>
      </c>
      <c r="AH91" s="308" t="str">
        <f t="shared" si="159"/>
        <v/>
      </c>
      <c r="AI91" s="308" t="str">
        <f t="shared" si="160"/>
        <v/>
      </c>
      <c r="AJ91" s="308" t="str">
        <f t="shared" si="161"/>
        <v/>
      </c>
      <c r="AK91" s="308" t="str">
        <f t="shared" si="162"/>
        <v/>
      </c>
      <c r="AL91" s="308" t="str">
        <f t="shared" si="163"/>
        <v/>
      </c>
      <c r="AM91" s="308" t="str">
        <f t="shared" si="164"/>
        <v/>
      </c>
      <c r="AN91" s="308" t="str">
        <f t="shared" si="165"/>
        <v/>
      </c>
      <c r="AO91" s="308" t="str">
        <f t="shared" si="166"/>
        <v/>
      </c>
      <c r="AP91" s="308" t="str">
        <f t="shared" si="167"/>
        <v/>
      </c>
      <c r="AQ91" s="308" t="str">
        <f t="shared" si="168"/>
        <v/>
      </c>
      <c r="AR91" s="308" t="str">
        <f t="shared" si="169"/>
        <v/>
      </c>
      <c r="AS91" s="308" t="str">
        <f t="shared" si="170"/>
        <v/>
      </c>
      <c r="AT91" s="308" t="str">
        <f t="shared" si="171"/>
        <v/>
      </c>
      <c r="AU91" s="308" t="str">
        <f t="shared" si="172"/>
        <v/>
      </c>
      <c r="AV91" s="308" t="str">
        <f t="shared" si="173"/>
        <v/>
      </c>
      <c r="AW91" s="308" t="str">
        <f t="shared" si="174"/>
        <v/>
      </c>
      <c r="AX91" s="308" t="str">
        <f t="shared" si="175"/>
        <v/>
      </c>
      <c r="AY91" s="308">
        <f t="shared" si="126"/>
        <v>8</v>
      </c>
      <c r="AZ91" s="308">
        <f t="shared" si="178"/>
        <v>7</v>
      </c>
      <c r="BA91" s="308">
        <f t="shared" si="178"/>
        <v>6</v>
      </c>
      <c r="BB91" s="308">
        <f t="shared" si="178"/>
        <v>5</v>
      </c>
      <c r="BC91" s="308">
        <f t="shared" si="178"/>
        <v>4</v>
      </c>
      <c r="BD91" s="308">
        <f t="shared" si="178"/>
        <v>3</v>
      </c>
      <c r="BE91" s="308">
        <f t="shared" si="178"/>
        <v>2</v>
      </c>
      <c r="BF91" s="308">
        <f t="shared" si="178"/>
        <v>1</v>
      </c>
      <c r="BG91" s="308">
        <f t="shared" si="178"/>
        <v>0</v>
      </c>
      <c r="BH91" s="308" t="str">
        <f t="shared" si="178"/>
        <v/>
      </c>
      <c r="BI91" s="308" t="str">
        <f t="shared" si="178"/>
        <v/>
      </c>
      <c r="BJ91" s="308" t="str">
        <f t="shared" si="178"/>
        <v/>
      </c>
      <c r="BK91" s="308" t="str">
        <f t="shared" si="178"/>
        <v/>
      </c>
      <c r="BL91" s="308" t="str">
        <f t="shared" si="178"/>
        <v/>
      </c>
      <c r="BM91" s="308" t="str">
        <f t="shared" si="178"/>
        <v/>
      </c>
      <c r="BN91" s="308" t="str">
        <f t="shared" si="178"/>
        <v/>
      </c>
      <c r="BO91" s="308" t="str">
        <f t="shared" si="178"/>
        <v/>
      </c>
      <c r="BP91" s="308" t="str">
        <f t="shared" si="176"/>
        <v/>
      </c>
      <c r="BQ91" s="308" t="str">
        <f t="shared" si="176"/>
        <v/>
      </c>
      <c r="BR91" s="308" t="str">
        <f t="shared" si="176"/>
        <v/>
      </c>
      <c r="BS91" s="308" t="str">
        <f t="shared" si="176"/>
        <v/>
      </c>
      <c r="BT91" s="308" t="str">
        <f t="shared" si="176"/>
        <v/>
      </c>
      <c r="BU91" s="308" t="str">
        <f t="shared" si="176"/>
        <v/>
      </c>
      <c r="BV91" s="308" t="str">
        <f t="shared" si="176"/>
        <v/>
      </c>
      <c r="BW91" s="308" t="str">
        <f t="shared" si="176"/>
        <v/>
      </c>
      <c r="BX91" s="308" t="str">
        <f t="shared" si="176"/>
        <v/>
      </c>
      <c r="BY91" s="308" t="str">
        <f t="shared" si="176"/>
        <v/>
      </c>
      <c r="BZ91" s="308" t="str">
        <f t="shared" si="176"/>
        <v/>
      </c>
      <c r="CA91" s="308" t="str">
        <f t="shared" si="176"/>
        <v/>
      </c>
      <c r="CB91" s="308" t="str">
        <f t="shared" si="176"/>
        <v/>
      </c>
      <c r="CC91" s="308" t="str">
        <f t="shared" si="176"/>
        <v/>
      </c>
      <c r="CD91" s="308" t="str">
        <f t="shared" si="176"/>
        <v/>
      </c>
      <c r="CE91" s="308" t="str">
        <f t="shared" si="177"/>
        <v/>
      </c>
      <c r="CF91" s="308" t="str">
        <f t="shared" si="177"/>
        <v/>
      </c>
      <c r="CG91" s="308" t="str">
        <f t="shared" si="177"/>
        <v/>
      </c>
      <c r="CH91" s="308" t="str">
        <f t="shared" si="177"/>
        <v/>
      </c>
      <c r="CI91" s="308" t="str">
        <f t="shared" si="177"/>
        <v/>
      </c>
      <c r="CJ91" s="308" t="str">
        <f t="shared" si="177"/>
        <v/>
      </c>
    </row>
    <row r="92" spans="1:88" x14ac:dyDescent="0.2">
      <c r="A92" s="369"/>
      <c r="B92" s="369">
        <f t="shared" si="124"/>
        <v>6.8639859375000001E-6</v>
      </c>
      <c r="C92" s="369">
        <f t="shared" si="125"/>
        <v>2.8957440673828127E-8</v>
      </c>
      <c r="D92" s="369">
        <f t="shared" si="129"/>
        <v>1.1261226928710937E-7</v>
      </c>
      <c r="E92" s="369">
        <f t="shared" si="130"/>
        <v>1.072497802734375E-8</v>
      </c>
      <c r="F92" s="369">
        <f t="shared" si="131"/>
        <v>6.8639859375000001E-6</v>
      </c>
      <c r="G92" s="369">
        <f t="shared" si="132"/>
        <v>1.9707147125244138E-7</v>
      </c>
      <c r="H92" s="369">
        <f t="shared" si="133"/>
        <v>3.4856178588867193E-8</v>
      </c>
      <c r="I92" s="369">
        <f t="shared" si="134"/>
        <v>6.7031112670898447E-9</v>
      </c>
      <c r="J92" s="369"/>
      <c r="K92" s="308">
        <f t="shared" si="135"/>
        <v>96</v>
      </c>
      <c r="L92" s="309">
        <f t="shared" si="136"/>
        <v>714.99853515625</v>
      </c>
      <c r="M92" s="310">
        <f t="shared" si="137"/>
        <v>7.1499853515625001E-8</v>
      </c>
      <c r="N92" s="308">
        <f t="shared" si="139"/>
        <v>225225</v>
      </c>
      <c r="O92" s="308">
        <f t="shared" si="140"/>
        <v>-245156999.99999997</v>
      </c>
      <c r="P92" s="308">
        <f t="shared" si="141"/>
        <v>14827566599.999996</v>
      </c>
      <c r="Q92" s="308">
        <f t="shared" si="142"/>
        <v>-223313110019.99994</v>
      </c>
      <c r="R92" s="308">
        <f t="shared" si="143"/>
        <v>1335264430499.9988</v>
      </c>
      <c r="S92" s="308">
        <f t="shared" si="144"/>
        <v>-3836009985600.002</v>
      </c>
      <c r="T92" s="308">
        <f t="shared" si="145"/>
        <v>5651802997875</v>
      </c>
      <c r="U92" s="308">
        <f t="shared" si="146"/>
        <v>-4117319306099.998</v>
      </c>
      <c r="V92" s="308">
        <f t="shared" si="147"/>
        <v>1174992339234.9995</v>
      </c>
      <c r="W92" s="308" t="str">
        <f t="shared" si="148"/>
        <v/>
      </c>
      <c r="X92" s="308" t="str">
        <f t="shared" si="149"/>
        <v/>
      </c>
      <c r="Y92" s="308" t="str">
        <f t="shared" si="150"/>
        <v/>
      </c>
      <c r="Z92" s="308" t="str">
        <f t="shared" si="151"/>
        <v/>
      </c>
      <c r="AA92" s="308" t="str">
        <f t="shared" si="152"/>
        <v/>
      </c>
      <c r="AB92" s="308" t="str">
        <f t="shared" si="153"/>
        <v/>
      </c>
      <c r="AC92" s="308" t="str">
        <f t="shared" si="154"/>
        <v/>
      </c>
      <c r="AD92" s="308" t="str">
        <f t="shared" si="155"/>
        <v/>
      </c>
      <c r="AE92" s="308" t="str">
        <f t="shared" si="156"/>
        <v/>
      </c>
      <c r="AF92" s="308" t="str">
        <f t="shared" si="157"/>
        <v/>
      </c>
      <c r="AG92" s="308" t="str">
        <f t="shared" si="158"/>
        <v/>
      </c>
      <c r="AH92" s="308" t="str">
        <f t="shared" si="159"/>
        <v/>
      </c>
      <c r="AI92" s="308" t="str">
        <f t="shared" si="160"/>
        <v/>
      </c>
      <c r="AJ92" s="308" t="str">
        <f t="shared" si="161"/>
        <v/>
      </c>
      <c r="AK92" s="308" t="str">
        <f t="shared" si="162"/>
        <v/>
      </c>
      <c r="AL92" s="308" t="str">
        <f t="shared" si="163"/>
        <v/>
      </c>
      <c r="AM92" s="308" t="str">
        <f t="shared" si="164"/>
        <v/>
      </c>
      <c r="AN92" s="308" t="str">
        <f t="shared" si="165"/>
        <v/>
      </c>
      <c r="AO92" s="308" t="str">
        <f t="shared" si="166"/>
        <v/>
      </c>
      <c r="AP92" s="308" t="str">
        <f t="shared" si="167"/>
        <v/>
      </c>
      <c r="AQ92" s="308" t="str">
        <f t="shared" si="168"/>
        <v/>
      </c>
      <c r="AR92" s="308" t="str">
        <f t="shared" si="169"/>
        <v/>
      </c>
      <c r="AS92" s="308" t="str">
        <f t="shared" si="170"/>
        <v/>
      </c>
      <c r="AT92" s="308" t="str">
        <f t="shared" si="171"/>
        <v/>
      </c>
      <c r="AU92" s="308" t="str">
        <f t="shared" si="172"/>
        <v/>
      </c>
      <c r="AV92" s="308" t="str">
        <f t="shared" si="173"/>
        <v/>
      </c>
      <c r="AW92" s="308" t="str">
        <f t="shared" si="174"/>
        <v/>
      </c>
      <c r="AX92" s="308" t="str">
        <f t="shared" si="175"/>
        <v/>
      </c>
      <c r="AY92" s="308">
        <f t="shared" si="126"/>
        <v>8</v>
      </c>
      <c r="AZ92" s="308">
        <f t="shared" si="178"/>
        <v>7</v>
      </c>
      <c r="BA92" s="308">
        <f t="shared" si="178"/>
        <v>6</v>
      </c>
      <c r="BB92" s="308">
        <f t="shared" si="178"/>
        <v>5</v>
      </c>
      <c r="BC92" s="308">
        <f t="shared" si="178"/>
        <v>4</v>
      </c>
      <c r="BD92" s="308">
        <f t="shared" si="178"/>
        <v>3</v>
      </c>
      <c r="BE92" s="308">
        <f t="shared" si="178"/>
        <v>2</v>
      </c>
      <c r="BF92" s="308">
        <f t="shared" si="178"/>
        <v>1</v>
      </c>
      <c r="BG92" s="308">
        <f t="shared" si="178"/>
        <v>0</v>
      </c>
      <c r="BH92" s="308" t="str">
        <f t="shared" si="178"/>
        <v/>
      </c>
      <c r="BI92" s="308" t="str">
        <f t="shared" si="178"/>
        <v/>
      </c>
      <c r="BJ92" s="308" t="str">
        <f t="shared" si="178"/>
        <v/>
      </c>
      <c r="BK92" s="308" t="str">
        <f t="shared" si="178"/>
        <v/>
      </c>
      <c r="BL92" s="308" t="str">
        <f t="shared" si="178"/>
        <v/>
      </c>
      <c r="BM92" s="308" t="str">
        <f t="shared" si="178"/>
        <v/>
      </c>
      <c r="BN92" s="308" t="str">
        <f t="shared" si="178"/>
        <v/>
      </c>
      <c r="BO92" s="308" t="str">
        <f t="shared" si="178"/>
        <v/>
      </c>
      <c r="BP92" s="308" t="str">
        <f t="shared" si="176"/>
        <v/>
      </c>
      <c r="BQ92" s="308" t="str">
        <f t="shared" si="176"/>
        <v/>
      </c>
      <c r="BR92" s="308" t="str">
        <f t="shared" si="176"/>
        <v/>
      </c>
      <c r="BS92" s="308" t="str">
        <f t="shared" si="176"/>
        <v/>
      </c>
      <c r="BT92" s="308" t="str">
        <f t="shared" si="176"/>
        <v/>
      </c>
      <c r="BU92" s="308" t="str">
        <f t="shared" si="176"/>
        <v/>
      </c>
      <c r="BV92" s="308" t="str">
        <f t="shared" si="176"/>
        <v/>
      </c>
      <c r="BW92" s="308" t="str">
        <f t="shared" si="176"/>
        <v/>
      </c>
      <c r="BX92" s="308" t="str">
        <f t="shared" si="176"/>
        <v/>
      </c>
      <c r="BY92" s="308" t="str">
        <f t="shared" si="176"/>
        <v/>
      </c>
      <c r="BZ92" s="308" t="str">
        <f t="shared" si="176"/>
        <v/>
      </c>
      <c r="CA92" s="308" t="str">
        <f t="shared" si="176"/>
        <v/>
      </c>
      <c r="CB92" s="308" t="str">
        <f t="shared" si="176"/>
        <v/>
      </c>
      <c r="CC92" s="308" t="str">
        <f t="shared" si="176"/>
        <v/>
      </c>
      <c r="CD92" s="308" t="str">
        <f t="shared" si="176"/>
        <v/>
      </c>
      <c r="CE92" s="308" t="str">
        <f t="shared" si="177"/>
        <v/>
      </c>
      <c r="CF92" s="308" t="str">
        <f t="shared" si="177"/>
        <v/>
      </c>
      <c r="CG92" s="308" t="str">
        <f t="shared" si="177"/>
        <v/>
      </c>
      <c r="CH92" s="308" t="str">
        <f t="shared" si="177"/>
        <v/>
      </c>
      <c r="CI92" s="308" t="str">
        <f t="shared" si="177"/>
        <v/>
      </c>
      <c r="CJ92" s="308" t="str">
        <f t="shared" si="177"/>
        <v/>
      </c>
    </row>
    <row r="93" spans="1:88" x14ac:dyDescent="0.2">
      <c r="A93" s="369"/>
      <c r="B93" s="369">
        <f t="shared" si="124"/>
        <v>2.1339597412109372E-6</v>
      </c>
      <c r="C93" s="369">
        <f t="shared" si="125"/>
        <v>8.9098319091796875E-9</v>
      </c>
      <c r="D93" s="369">
        <f t="shared" si="129"/>
        <v>3.4649346313476563E-8</v>
      </c>
      <c r="E93" s="369">
        <f t="shared" si="130"/>
        <v>3.299937744140625E-9</v>
      </c>
      <c r="F93" s="369">
        <f t="shared" si="131"/>
        <v>2.1339597412109372E-6</v>
      </c>
      <c r="G93" s="369">
        <f t="shared" si="132"/>
        <v>6.0636356048583979E-8</v>
      </c>
      <c r="H93" s="369">
        <f t="shared" si="133"/>
        <v>1.0724797668457032E-8</v>
      </c>
      <c r="I93" s="369">
        <f t="shared" si="134"/>
        <v>2.0624610900878909E-9</v>
      </c>
      <c r="J93" s="369"/>
      <c r="K93" s="308">
        <f t="shared" si="135"/>
        <v>97</v>
      </c>
      <c r="L93" s="309">
        <f t="shared" si="136"/>
        <v>219.995849609375</v>
      </c>
      <c r="M93" s="310">
        <f t="shared" si="137"/>
        <v>2.1999584960937499E-8</v>
      </c>
      <c r="N93" s="308">
        <f t="shared" si="139"/>
        <v>514800</v>
      </c>
      <c r="O93" s="308">
        <f t="shared" si="140"/>
        <v>-374946000.00000006</v>
      </c>
      <c r="P93" s="308">
        <f t="shared" si="141"/>
        <v>19770088800.000004</v>
      </c>
      <c r="Q93" s="308">
        <f t="shared" si="142"/>
        <v>-277632515160</v>
      </c>
      <c r="R93" s="308">
        <f t="shared" si="143"/>
        <v>1590953363999.9988</v>
      </c>
      <c r="S93" s="308">
        <f t="shared" si="144"/>
        <v>-4441695772800</v>
      </c>
      <c r="T93" s="308">
        <f t="shared" si="145"/>
        <v>6411000415499.998</v>
      </c>
      <c r="U93" s="308">
        <f t="shared" si="146"/>
        <v>-4598564419800.001</v>
      </c>
      <c r="V93" s="308">
        <f t="shared" si="147"/>
        <v>1296543270879.9998</v>
      </c>
      <c r="W93" s="308" t="str">
        <f t="shared" si="148"/>
        <v/>
      </c>
      <c r="X93" s="308" t="str">
        <f t="shared" si="149"/>
        <v/>
      </c>
      <c r="Y93" s="308" t="str">
        <f t="shared" si="150"/>
        <v/>
      </c>
      <c r="Z93" s="308" t="str">
        <f t="shared" si="151"/>
        <v/>
      </c>
      <c r="AA93" s="308" t="str">
        <f t="shared" si="152"/>
        <v/>
      </c>
      <c r="AB93" s="308" t="str">
        <f t="shared" si="153"/>
        <v/>
      </c>
      <c r="AC93" s="308" t="str">
        <f t="shared" si="154"/>
        <v/>
      </c>
      <c r="AD93" s="308" t="str">
        <f t="shared" si="155"/>
        <v/>
      </c>
      <c r="AE93" s="308" t="str">
        <f t="shared" si="156"/>
        <v/>
      </c>
      <c r="AF93" s="308" t="str">
        <f t="shared" si="157"/>
        <v/>
      </c>
      <c r="AG93" s="308" t="str">
        <f t="shared" si="158"/>
        <v/>
      </c>
      <c r="AH93" s="308" t="str">
        <f t="shared" si="159"/>
        <v/>
      </c>
      <c r="AI93" s="308" t="str">
        <f t="shared" si="160"/>
        <v/>
      </c>
      <c r="AJ93" s="308" t="str">
        <f t="shared" si="161"/>
        <v/>
      </c>
      <c r="AK93" s="308" t="str">
        <f t="shared" si="162"/>
        <v/>
      </c>
      <c r="AL93" s="308" t="str">
        <f t="shared" si="163"/>
        <v/>
      </c>
      <c r="AM93" s="308" t="str">
        <f t="shared" si="164"/>
        <v/>
      </c>
      <c r="AN93" s="308" t="str">
        <f t="shared" si="165"/>
        <v/>
      </c>
      <c r="AO93" s="308" t="str">
        <f t="shared" si="166"/>
        <v/>
      </c>
      <c r="AP93" s="308" t="str">
        <f t="shared" si="167"/>
        <v/>
      </c>
      <c r="AQ93" s="308" t="str">
        <f t="shared" si="168"/>
        <v/>
      </c>
      <c r="AR93" s="308" t="str">
        <f t="shared" si="169"/>
        <v/>
      </c>
      <c r="AS93" s="308" t="str">
        <f t="shared" si="170"/>
        <v/>
      </c>
      <c r="AT93" s="308" t="str">
        <f t="shared" si="171"/>
        <v/>
      </c>
      <c r="AU93" s="308" t="str">
        <f t="shared" si="172"/>
        <v/>
      </c>
      <c r="AV93" s="308" t="str">
        <f t="shared" si="173"/>
        <v/>
      </c>
      <c r="AW93" s="308" t="str">
        <f t="shared" si="174"/>
        <v/>
      </c>
      <c r="AX93" s="308" t="str">
        <f t="shared" si="175"/>
        <v/>
      </c>
      <c r="AY93" s="308">
        <f t="shared" si="126"/>
        <v>8</v>
      </c>
      <c r="AZ93" s="308">
        <f t="shared" si="178"/>
        <v>7</v>
      </c>
      <c r="BA93" s="308">
        <f t="shared" si="178"/>
        <v>6</v>
      </c>
      <c r="BB93" s="308">
        <f t="shared" si="178"/>
        <v>5</v>
      </c>
      <c r="BC93" s="308">
        <f t="shared" si="178"/>
        <v>4</v>
      </c>
      <c r="BD93" s="308">
        <f t="shared" si="178"/>
        <v>3</v>
      </c>
      <c r="BE93" s="308">
        <f t="shared" si="178"/>
        <v>2</v>
      </c>
      <c r="BF93" s="308">
        <f t="shared" si="178"/>
        <v>1</v>
      </c>
      <c r="BG93" s="308">
        <f t="shared" si="178"/>
        <v>0</v>
      </c>
      <c r="BH93" s="308" t="str">
        <f t="shared" si="178"/>
        <v/>
      </c>
      <c r="BI93" s="308" t="str">
        <f t="shared" si="178"/>
        <v/>
      </c>
      <c r="BJ93" s="308" t="str">
        <f t="shared" si="178"/>
        <v/>
      </c>
      <c r="BK93" s="308" t="str">
        <f t="shared" si="178"/>
        <v/>
      </c>
      <c r="BL93" s="308" t="str">
        <f t="shared" si="178"/>
        <v/>
      </c>
      <c r="BM93" s="308" t="str">
        <f t="shared" si="178"/>
        <v/>
      </c>
      <c r="BN93" s="308" t="str">
        <f t="shared" si="178"/>
        <v/>
      </c>
      <c r="BO93" s="308" t="str">
        <f t="shared" si="178"/>
        <v/>
      </c>
      <c r="BP93" s="308" t="str">
        <f t="shared" si="176"/>
        <v/>
      </c>
      <c r="BQ93" s="308" t="str">
        <f t="shared" si="176"/>
        <v/>
      </c>
      <c r="BR93" s="308" t="str">
        <f t="shared" si="176"/>
        <v/>
      </c>
      <c r="BS93" s="308" t="str">
        <f t="shared" si="176"/>
        <v/>
      </c>
      <c r="BT93" s="308" t="str">
        <f t="shared" si="176"/>
        <v/>
      </c>
      <c r="BU93" s="308" t="str">
        <f t="shared" si="176"/>
        <v/>
      </c>
      <c r="BV93" s="308" t="str">
        <f t="shared" si="176"/>
        <v/>
      </c>
      <c r="BW93" s="308" t="str">
        <f t="shared" si="176"/>
        <v/>
      </c>
      <c r="BX93" s="308" t="str">
        <f t="shared" si="176"/>
        <v/>
      </c>
      <c r="BY93" s="308" t="str">
        <f t="shared" si="176"/>
        <v/>
      </c>
      <c r="BZ93" s="308" t="str">
        <f t="shared" si="176"/>
        <v/>
      </c>
      <c r="CA93" s="308" t="str">
        <f t="shared" si="176"/>
        <v/>
      </c>
      <c r="CB93" s="308" t="str">
        <f t="shared" si="176"/>
        <v/>
      </c>
      <c r="CC93" s="308" t="str">
        <f t="shared" si="176"/>
        <v/>
      </c>
      <c r="CD93" s="308" t="str">
        <f t="shared" si="176"/>
        <v/>
      </c>
      <c r="CE93" s="308" t="str">
        <f t="shared" si="177"/>
        <v/>
      </c>
      <c r="CF93" s="308" t="str">
        <f t="shared" si="177"/>
        <v/>
      </c>
      <c r="CG93" s="308" t="str">
        <f t="shared" si="177"/>
        <v/>
      </c>
      <c r="CH93" s="308" t="str">
        <f t="shared" si="177"/>
        <v/>
      </c>
      <c r="CI93" s="308" t="str">
        <f t="shared" si="177"/>
        <v/>
      </c>
      <c r="CJ93" s="308" t="str">
        <f t="shared" si="177"/>
        <v/>
      </c>
    </row>
    <row r="94" spans="1:88" x14ac:dyDescent="0.2">
      <c r="A94" s="369"/>
      <c r="B94" s="369">
        <f t="shared" si="124"/>
        <v>5.39035888671875E-7</v>
      </c>
      <c r="C94" s="369">
        <f t="shared" si="125"/>
        <v>2.2276483154296875E-9</v>
      </c>
      <c r="D94" s="369">
        <f t="shared" si="129"/>
        <v>8.6630767822265613E-9</v>
      </c>
      <c r="E94" s="369">
        <f t="shared" si="130"/>
        <v>8.2505493164062496E-10</v>
      </c>
      <c r="F94" s="369">
        <f t="shared" si="131"/>
        <v>5.39035888671875E-7</v>
      </c>
      <c r="G94" s="369">
        <f t="shared" si="132"/>
        <v>1.5160384368896482E-8</v>
      </c>
      <c r="H94" s="369">
        <f t="shared" si="133"/>
        <v>2.6814285278320314E-9</v>
      </c>
      <c r="I94" s="369">
        <f t="shared" si="134"/>
        <v>5.1565933227539061E-10</v>
      </c>
      <c r="J94" s="369"/>
      <c r="K94" s="308">
        <f t="shared" si="135"/>
        <v>98</v>
      </c>
      <c r="L94" s="309">
        <f t="shared" si="136"/>
        <v>55.003662109375</v>
      </c>
      <c r="M94" s="310">
        <f t="shared" si="137"/>
        <v>5.5003662109374996E-9</v>
      </c>
      <c r="N94" s="308">
        <f t="shared" si="139"/>
        <v>1093950</v>
      </c>
      <c r="O94" s="308">
        <f t="shared" si="140"/>
        <v>-562419000</v>
      </c>
      <c r="P94" s="308">
        <f t="shared" si="141"/>
        <v>26124760200.000004</v>
      </c>
      <c r="Q94" s="308">
        <f t="shared" si="142"/>
        <v>-343387584540.00018</v>
      </c>
      <c r="R94" s="308">
        <f t="shared" si="143"/>
        <v>1889257119750.001</v>
      </c>
      <c r="S94" s="308">
        <f t="shared" si="144"/>
        <v>-5130924427200.002</v>
      </c>
      <c r="T94" s="308">
        <f t="shared" si="145"/>
        <v>7259515176375.0039</v>
      </c>
      <c r="U94" s="308">
        <f t="shared" si="146"/>
        <v>-5129168006700</v>
      </c>
      <c r="V94" s="308">
        <f t="shared" si="147"/>
        <v>1429144287220.0007</v>
      </c>
      <c r="W94" s="308" t="str">
        <f t="shared" si="148"/>
        <v/>
      </c>
      <c r="X94" s="308" t="str">
        <f t="shared" si="149"/>
        <v/>
      </c>
      <c r="Y94" s="308" t="str">
        <f t="shared" si="150"/>
        <v/>
      </c>
      <c r="Z94" s="308" t="str">
        <f t="shared" si="151"/>
        <v/>
      </c>
      <c r="AA94" s="308" t="str">
        <f t="shared" si="152"/>
        <v/>
      </c>
      <c r="AB94" s="308" t="str">
        <f t="shared" si="153"/>
        <v/>
      </c>
      <c r="AC94" s="308" t="str">
        <f t="shared" si="154"/>
        <v/>
      </c>
      <c r="AD94" s="308" t="str">
        <f t="shared" si="155"/>
        <v/>
      </c>
      <c r="AE94" s="308" t="str">
        <f t="shared" si="156"/>
        <v/>
      </c>
      <c r="AF94" s="308" t="str">
        <f t="shared" si="157"/>
        <v/>
      </c>
      <c r="AG94" s="308" t="str">
        <f t="shared" si="158"/>
        <v/>
      </c>
      <c r="AH94" s="308" t="str">
        <f t="shared" si="159"/>
        <v/>
      </c>
      <c r="AI94" s="308" t="str">
        <f t="shared" si="160"/>
        <v/>
      </c>
      <c r="AJ94" s="308" t="str">
        <f t="shared" si="161"/>
        <v/>
      </c>
      <c r="AK94" s="308" t="str">
        <f t="shared" si="162"/>
        <v/>
      </c>
      <c r="AL94" s="308" t="str">
        <f t="shared" si="163"/>
        <v/>
      </c>
      <c r="AM94" s="308" t="str">
        <f t="shared" si="164"/>
        <v/>
      </c>
      <c r="AN94" s="308" t="str">
        <f t="shared" si="165"/>
        <v/>
      </c>
      <c r="AO94" s="308" t="str">
        <f t="shared" si="166"/>
        <v/>
      </c>
      <c r="AP94" s="308" t="str">
        <f t="shared" si="167"/>
        <v/>
      </c>
      <c r="AQ94" s="308" t="str">
        <f t="shared" si="168"/>
        <v/>
      </c>
      <c r="AR94" s="308" t="str">
        <f t="shared" si="169"/>
        <v/>
      </c>
      <c r="AS94" s="308" t="str">
        <f t="shared" si="170"/>
        <v/>
      </c>
      <c r="AT94" s="308" t="str">
        <f t="shared" si="171"/>
        <v/>
      </c>
      <c r="AU94" s="308" t="str">
        <f t="shared" si="172"/>
        <v/>
      </c>
      <c r="AV94" s="308" t="str">
        <f t="shared" si="173"/>
        <v/>
      </c>
      <c r="AW94" s="308" t="str">
        <f t="shared" si="174"/>
        <v/>
      </c>
      <c r="AX94" s="308" t="str">
        <f t="shared" si="175"/>
        <v/>
      </c>
      <c r="AY94" s="308">
        <f t="shared" si="126"/>
        <v>8</v>
      </c>
      <c r="AZ94" s="308">
        <f t="shared" si="178"/>
        <v>7</v>
      </c>
      <c r="BA94" s="308">
        <f t="shared" si="178"/>
        <v>6</v>
      </c>
      <c r="BB94" s="308">
        <f t="shared" si="178"/>
        <v>5</v>
      </c>
      <c r="BC94" s="308">
        <f t="shared" si="178"/>
        <v>4</v>
      </c>
      <c r="BD94" s="308">
        <f t="shared" si="178"/>
        <v>3</v>
      </c>
      <c r="BE94" s="308">
        <f t="shared" si="178"/>
        <v>2</v>
      </c>
      <c r="BF94" s="308">
        <f t="shared" si="178"/>
        <v>1</v>
      </c>
      <c r="BG94" s="308">
        <f t="shared" si="178"/>
        <v>0</v>
      </c>
      <c r="BH94" s="308" t="str">
        <f t="shared" si="178"/>
        <v/>
      </c>
      <c r="BI94" s="308" t="str">
        <f t="shared" si="178"/>
        <v/>
      </c>
      <c r="BJ94" s="308" t="str">
        <f t="shared" si="178"/>
        <v/>
      </c>
      <c r="BK94" s="308" t="str">
        <f t="shared" si="178"/>
        <v/>
      </c>
      <c r="BL94" s="308" t="str">
        <f t="shared" si="178"/>
        <v/>
      </c>
      <c r="BM94" s="308" t="str">
        <f t="shared" si="178"/>
        <v/>
      </c>
      <c r="BN94" s="308" t="str">
        <f t="shared" si="178"/>
        <v/>
      </c>
      <c r="BO94" s="308" t="str">
        <f t="shared" si="178"/>
        <v/>
      </c>
      <c r="BP94" s="308" t="str">
        <f t="shared" si="176"/>
        <v/>
      </c>
      <c r="BQ94" s="308" t="str">
        <f t="shared" si="176"/>
        <v/>
      </c>
      <c r="BR94" s="308" t="str">
        <f t="shared" si="176"/>
        <v/>
      </c>
      <c r="BS94" s="308" t="str">
        <f t="shared" si="176"/>
        <v/>
      </c>
      <c r="BT94" s="308" t="str">
        <f t="shared" si="176"/>
        <v/>
      </c>
      <c r="BU94" s="308" t="str">
        <f t="shared" si="176"/>
        <v/>
      </c>
      <c r="BV94" s="308" t="str">
        <f t="shared" si="176"/>
        <v/>
      </c>
      <c r="BW94" s="308" t="str">
        <f t="shared" si="176"/>
        <v/>
      </c>
      <c r="BX94" s="308" t="str">
        <f t="shared" si="176"/>
        <v/>
      </c>
      <c r="BY94" s="308" t="str">
        <f t="shared" si="176"/>
        <v/>
      </c>
      <c r="BZ94" s="308" t="str">
        <f t="shared" si="176"/>
        <v/>
      </c>
      <c r="CA94" s="308" t="str">
        <f t="shared" si="176"/>
        <v/>
      </c>
      <c r="CB94" s="308" t="str">
        <f t="shared" si="176"/>
        <v/>
      </c>
      <c r="CC94" s="308" t="str">
        <f t="shared" si="176"/>
        <v/>
      </c>
      <c r="CD94" s="308" t="str">
        <f t="shared" si="176"/>
        <v/>
      </c>
      <c r="CE94" s="308" t="str">
        <f t="shared" si="177"/>
        <v/>
      </c>
      <c r="CF94" s="308" t="str">
        <f t="shared" si="177"/>
        <v/>
      </c>
      <c r="CG94" s="308" t="str">
        <f t="shared" si="177"/>
        <v/>
      </c>
      <c r="CH94" s="308" t="str">
        <f t="shared" si="177"/>
        <v/>
      </c>
      <c r="CI94" s="308" t="str">
        <f t="shared" si="177"/>
        <v/>
      </c>
      <c r="CJ94" s="308" t="str">
        <f t="shared" si="177"/>
        <v/>
      </c>
    </row>
    <row r="95" spans="1:88" x14ac:dyDescent="0.2">
      <c r="A95" s="369"/>
      <c r="B95" s="369">
        <f t="shared" si="124"/>
        <v>9.9053173828125001E-8</v>
      </c>
      <c r="C95" s="369">
        <f t="shared" si="125"/>
        <v>4.05217529296875E-10</v>
      </c>
      <c r="D95" s="369">
        <f t="shared" si="129"/>
        <v>1.5758459472656249E-9</v>
      </c>
      <c r="E95" s="369">
        <f t="shared" si="130"/>
        <v>1.5008056640625E-10</v>
      </c>
      <c r="F95" s="369">
        <f t="shared" si="131"/>
        <v>9.9053173828125001E-8</v>
      </c>
      <c r="G95" s="369">
        <f t="shared" si="132"/>
        <v>2.7577304077148434E-9</v>
      </c>
      <c r="H95" s="369">
        <f t="shared" si="133"/>
        <v>4.8776184082031254E-10</v>
      </c>
      <c r="I95" s="369">
        <f t="shared" si="134"/>
        <v>9.3800354003906269E-11</v>
      </c>
      <c r="J95" s="369"/>
      <c r="K95" s="308">
        <f t="shared" si="135"/>
        <v>99</v>
      </c>
      <c r="L95" s="309">
        <f t="shared" si="136"/>
        <v>10.00537109375</v>
      </c>
      <c r="M95" s="310">
        <f t="shared" si="137"/>
        <v>1.000537109375E-9</v>
      </c>
      <c r="N95" s="308">
        <f t="shared" si="139"/>
        <v>2187900</v>
      </c>
      <c r="O95" s="308">
        <f t="shared" si="140"/>
        <v>-828827999.99999988</v>
      </c>
      <c r="P95" s="308">
        <f t="shared" si="141"/>
        <v>34232444399.999996</v>
      </c>
      <c r="Q95" s="308">
        <f t="shared" si="142"/>
        <v>-422630873279.99976</v>
      </c>
      <c r="R95" s="308">
        <f t="shared" si="143"/>
        <v>2236263529499.9995</v>
      </c>
      <c r="S95" s="308">
        <f t="shared" si="144"/>
        <v>-5913607814399.999</v>
      </c>
      <c r="T95" s="308">
        <f t="shared" si="145"/>
        <v>8206408460250</v>
      </c>
      <c r="U95" s="308">
        <f t="shared" si="146"/>
        <v>-5713503602399.9951</v>
      </c>
      <c r="V95" s="308">
        <f t="shared" si="147"/>
        <v>1573664496039.9995</v>
      </c>
      <c r="W95" s="308" t="str">
        <f t="shared" si="148"/>
        <v/>
      </c>
      <c r="X95" s="308" t="str">
        <f t="shared" si="149"/>
        <v/>
      </c>
      <c r="Y95" s="308" t="str">
        <f t="shared" si="150"/>
        <v/>
      </c>
      <c r="Z95" s="308" t="str">
        <f t="shared" si="151"/>
        <v/>
      </c>
      <c r="AA95" s="308" t="str">
        <f t="shared" si="152"/>
        <v/>
      </c>
      <c r="AB95" s="308" t="str">
        <f t="shared" si="153"/>
        <v/>
      </c>
      <c r="AC95" s="308" t="str">
        <f t="shared" si="154"/>
        <v/>
      </c>
      <c r="AD95" s="308" t="str">
        <f t="shared" si="155"/>
        <v/>
      </c>
      <c r="AE95" s="308" t="str">
        <f t="shared" si="156"/>
        <v/>
      </c>
      <c r="AF95" s="308" t="str">
        <f t="shared" si="157"/>
        <v/>
      </c>
      <c r="AG95" s="308" t="str">
        <f t="shared" si="158"/>
        <v/>
      </c>
      <c r="AH95" s="308" t="str">
        <f t="shared" si="159"/>
        <v/>
      </c>
      <c r="AI95" s="308" t="str">
        <f t="shared" si="160"/>
        <v/>
      </c>
      <c r="AJ95" s="308" t="str">
        <f t="shared" si="161"/>
        <v/>
      </c>
      <c r="AK95" s="308" t="str">
        <f t="shared" si="162"/>
        <v/>
      </c>
      <c r="AL95" s="308" t="str">
        <f t="shared" si="163"/>
        <v/>
      </c>
      <c r="AM95" s="308" t="str">
        <f t="shared" si="164"/>
        <v/>
      </c>
      <c r="AN95" s="308" t="str">
        <f t="shared" si="165"/>
        <v/>
      </c>
      <c r="AO95" s="308" t="str">
        <f t="shared" si="166"/>
        <v/>
      </c>
      <c r="AP95" s="308" t="str">
        <f t="shared" si="167"/>
        <v/>
      </c>
      <c r="AQ95" s="308" t="str">
        <f t="shared" si="168"/>
        <v/>
      </c>
      <c r="AR95" s="308" t="str">
        <f t="shared" si="169"/>
        <v/>
      </c>
      <c r="AS95" s="308" t="str">
        <f t="shared" si="170"/>
        <v/>
      </c>
      <c r="AT95" s="308" t="str">
        <f t="shared" si="171"/>
        <v/>
      </c>
      <c r="AU95" s="308" t="str">
        <f t="shared" si="172"/>
        <v/>
      </c>
      <c r="AV95" s="308" t="str">
        <f t="shared" si="173"/>
        <v/>
      </c>
      <c r="AW95" s="308" t="str">
        <f t="shared" si="174"/>
        <v/>
      </c>
      <c r="AX95" s="308" t="str">
        <f t="shared" si="175"/>
        <v/>
      </c>
      <c r="AY95" s="308">
        <f t="shared" si="126"/>
        <v>8</v>
      </c>
      <c r="AZ95" s="308">
        <f t="shared" si="178"/>
        <v>7</v>
      </c>
      <c r="BA95" s="308">
        <f t="shared" si="178"/>
        <v>6</v>
      </c>
      <c r="BB95" s="308">
        <f t="shared" si="178"/>
        <v>5</v>
      </c>
      <c r="BC95" s="308">
        <f t="shared" si="178"/>
        <v>4</v>
      </c>
      <c r="BD95" s="308">
        <f t="shared" si="178"/>
        <v>3</v>
      </c>
      <c r="BE95" s="308">
        <f t="shared" si="178"/>
        <v>2</v>
      </c>
      <c r="BF95" s="308">
        <f t="shared" si="178"/>
        <v>1</v>
      </c>
      <c r="BG95" s="308">
        <f t="shared" si="178"/>
        <v>0</v>
      </c>
      <c r="BH95" s="308" t="str">
        <f t="shared" si="178"/>
        <v/>
      </c>
      <c r="BI95" s="308" t="str">
        <f t="shared" si="178"/>
        <v/>
      </c>
      <c r="BJ95" s="308" t="str">
        <f t="shared" si="178"/>
        <v/>
      </c>
      <c r="BK95" s="308" t="str">
        <f t="shared" si="178"/>
        <v/>
      </c>
      <c r="BL95" s="308" t="str">
        <f t="shared" si="178"/>
        <v/>
      </c>
      <c r="BM95" s="308" t="str">
        <f t="shared" si="178"/>
        <v/>
      </c>
      <c r="BN95" s="308" t="str">
        <f t="shared" si="178"/>
        <v/>
      </c>
      <c r="BO95" s="308" t="str">
        <f t="shared" si="178"/>
        <v/>
      </c>
      <c r="BP95" s="308" t="str">
        <f t="shared" si="176"/>
        <v/>
      </c>
      <c r="BQ95" s="308" t="str">
        <f t="shared" si="176"/>
        <v/>
      </c>
      <c r="BR95" s="308" t="str">
        <f t="shared" si="176"/>
        <v/>
      </c>
      <c r="BS95" s="308" t="str">
        <f t="shared" si="176"/>
        <v/>
      </c>
      <c r="BT95" s="308" t="str">
        <f t="shared" si="176"/>
        <v/>
      </c>
      <c r="BU95" s="308" t="str">
        <f t="shared" si="176"/>
        <v/>
      </c>
      <c r="BV95" s="308" t="str">
        <f t="shared" si="176"/>
        <v/>
      </c>
      <c r="BW95" s="308" t="str">
        <f t="shared" si="176"/>
        <v/>
      </c>
      <c r="BX95" s="308" t="str">
        <f t="shared" si="176"/>
        <v/>
      </c>
      <c r="BY95" s="308" t="str">
        <f t="shared" si="176"/>
        <v/>
      </c>
      <c r="BZ95" s="308" t="str">
        <f t="shared" si="176"/>
        <v/>
      </c>
      <c r="CA95" s="308" t="str">
        <f t="shared" si="176"/>
        <v/>
      </c>
      <c r="CB95" s="308" t="str">
        <f t="shared" si="176"/>
        <v/>
      </c>
      <c r="CC95" s="308" t="str">
        <f t="shared" si="176"/>
        <v/>
      </c>
      <c r="CD95" s="308" t="str">
        <f t="shared" si="176"/>
        <v/>
      </c>
      <c r="CE95" s="308" t="str">
        <f t="shared" si="177"/>
        <v/>
      </c>
      <c r="CF95" s="308" t="str">
        <f t="shared" si="177"/>
        <v/>
      </c>
      <c r="CG95" s="308" t="str">
        <f t="shared" si="177"/>
        <v/>
      </c>
      <c r="CH95" s="308" t="str">
        <f t="shared" si="177"/>
        <v/>
      </c>
      <c r="CI95" s="308" t="str">
        <f t="shared" si="177"/>
        <v/>
      </c>
      <c r="CJ95" s="308" t="str">
        <f t="shared" si="177"/>
        <v/>
      </c>
    </row>
    <row r="96" spans="1:88" x14ac:dyDescent="0.2">
      <c r="A96" s="369"/>
      <c r="B96" s="369">
        <f t="shared" si="124"/>
        <v>1.0048828125E-8</v>
      </c>
      <c r="C96" s="369">
        <f t="shared" si="125"/>
        <v>4.069775390625E-11</v>
      </c>
      <c r="D96" s="369">
        <f t="shared" si="129"/>
        <v>1.5826904296875001E-10</v>
      </c>
      <c r="E96" s="369">
        <f t="shared" si="130"/>
        <v>1.5073242187499999E-11</v>
      </c>
      <c r="F96" s="369">
        <f t="shared" si="131"/>
        <v>1.0048828125E-8</v>
      </c>
      <c r="G96" s="369">
        <f t="shared" si="132"/>
        <v>2.7697082519531247E-10</v>
      </c>
      <c r="H96" s="369">
        <f t="shared" si="133"/>
        <v>4.8988037109375005E-11</v>
      </c>
      <c r="I96" s="369">
        <f t="shared" si="134"/>
        <v>9.4207763671875018E-12</v>
      </c>
      <c r="J96" s="369"/>
      <c r="K96" s="308">
        <f t="shared" si="135"/>
        <v>100</v>
      </c>
      <c r="L96" s="309">
        <f t="shared" si="136"/>
        <v>1.0048828125</v>
      </c>
      <c r="M96" s="310">
        <f t="shared" si="137"/>
        <v>1.0048828125E-10</v>
      </c>
      <c r="N96" s="308">
        <f t="shared" si="139"/>
        <v>-10</v>
      </c>
      <c r="O96" s="308">
        <f t="shared" si="140"/>
        <v>4157010</v>
      </c>
      <c r="P96" s="308">
        <f t="shared" si="141"/>
        <v>-1201800599.9999998</v>
      </c>
      <c r="Q96" s="308">
        <f t="shared" si="142"/>
        <v>44502177720</v>
      </c>
      <c r="R96" s="308">
        <f t="shared" si="143"/>
        <v>-517722819768.00012</v>
      </c>
      <c r="S96" s="308">
        <f t="shared" si="144"/>
        <v>2638790964810</v>
      </c>
      <c r="T96" s="308">
        <f t="shared" si="145"/>
        <v>-6800648986559.998</v>
      </c>
      <c r="U96" s="308">
        <f t="shared" si="146"/>
        <v>9261518119425.0039</v>
      </c>
      <c r="V96" s="308">
        <f t="shared" si="147"/>
        <v>-6356272757670.002</v>
      </c>
      <c r="W96" s="308">
        <f t="shared" si="148"/>
        <v>1731030945644.001</v>
      </c>
      <c r="X96" s="308" t="str">
        <f t="shared" si="149"/>
        <v/>
      </c>
      <c r="Y96" s="308" t="str">
        <f t="shared" si="150"/>
        <v/>
      </c>
      <c r="Z96" s="308" t="str">
        <f t="shared" si="151"/>
        <v/>
      </c>
      <c r="AA96" s="308" t="str">
        <f t="shared" si="152"/>
        <v/>
      </c>
      <c r="AB96" s="308" t="str">
        <f t="shared" si="153"/>
        <v/>
      </c>
      <c r="AC96" s="308" t="str">
        <f t="shared" si="154"/>
        <v/>
      </c>
      <c r="AD96" s="308" t="str">
        <f t="shared" si="155"/>
        <v/>
      </c>
      <c r="AE96" s="308" t="str">
        <f t="shared" si="156"/>
        <v/>
      </c>
      <c r="AF96" s="308" t="str">
        <f t="shared" si="157"/>
        <v/>
      </c>
      <c r="AG96" s="308" t="str">
        <f t="shared" si="158"/>
        <v/>
      </c>
      <c r="AH96" s="308" t="str">
        <f t="shared" si="159"/>
        <v/>
      </c>
      <c r="AI96" s="308" t="str">
        <f t="shared" si="160"/>
        <v/>
      </c>
      <c r="AJ96" s="308" t="str">
        <f t="shared" si="161"/>
        <v/>
      </c>
      <c r="AK96" s="308" t="str">
        <f t="shared" si="162"/>
        <v/>
      </c>
      <c r="AL96" s="308" t="str">
        <f t="shared" si="163"/>
        <v/>
      </c>
      <c r="AM96" s="308" t="str">
        <f t="shared" si="164"/>
        <v/>
      </c>
      <c r="AN96" s="308" t="str">
        <f t="shared" si="165"/>
        <v/>
      </c>
      <c r="AO96" s="308" t="str">
        <f t="shared" si="166"/>
        <v/>
      </c>
      <c r="AP96" s="308" t="str">
        <f t="shared" si="167"/>
        <v/>
      </c>
      <c r="AQ96" s="308" t="str">
        <f t="shared" si="168"/>
        <v/>
      </c>
      <c r="AR96" s="308" t="str">
        <f t="shared" si="169"/>
        <v/>
      </c>
      <c r="AS96" s="308" t="str">
        <f t="shared" si="170"/>
        <v/>
      </c>
      <c r="AT96" s="308" t="str">
        <f t="shared" si="171"/>
        <v/>
      </c>
      <c r="AU96" s="308" t="str">
        <f t="shared" si="172"/>
        <v/>
      </c>
      <c r="AV96" s="308" t="str">
        <f t="shared" si="173"/>
        <v/>
      </c>
      <c r="AW96" s="308" t="str">
        <f t="shared" si="174"/>
        <v/>
      </c>
      <c r="AX96" s="308" t="str">
        <f t="shared" si="175"/>
        <v/>
      </c>
      <c r="AY96" s="308">
        <f t="shared" si="126"/>
        <v>9</v>
      </c>
      <c r="AZ96" s="308">
        <f t="shared" si="178"/>
        <v>8</v>
      </c>
      <c r="BA96" s="308">
        <f t="shared" si="178"/>
        <v>7</v>
      </c>
      <c r="BB96" s="308">
        <f t="shared" si="178"/>
        <v>6</v>
      </c>
      <c r="BC96" s="308">
        <f t="shared" si="178"/>
        <v>5</v>
      </c>
      <c r="BD96" s="308">
        <f t="shared" si="178"/>
        <v>4</v>
      </c>
      <c r="BE96" s="308">
        <f t="shared" si="178"/>
        <v>3</v>
      </c>
      <c r="BF96" s="308">
        <f t="shared" si="178"/>
        <v>2</v>
      </c>
      <c r="BG96" s="308">
        <f t="shared" si="178"/>
        <v>1</v>
      </c>
      <c r="BH96" s="308">
        <f t="shared" si="178"/>
        <v>0</v>
      </c>
      <c r="BI96" s="308" t="str">
        <f t="shared" si="178"/>
        <v/>
      </c>
      <c r="BJ96" s="308" t="str">
        <f t="shared" si="178"/>
        <v/>
      </c>
      <c r="BK96" s="308" t="str">
        <f t="shared" si="178"/>
        <v/>
      </c>
      <c r="BL96" s="308" t="str">
        <f t="shared" si="178"/>
        <v/>
      </c>
      <c r="BM96" s="308" t="str">
        <f t="shared" si="178"/>
        <v/>
      </c>
      <c r="BN96" s="308" t="str">
        <f t="shared" si="178"/>
        <v/>
      </c>
      <c r="BO96" s="308" t="str">
        <f t="shared" si="178"/>
        <v/>
      </c>
      <c r="BP96" s="308" t="str">
        <f t="shared" si="176"/>
        <v/>
      </c>
      <c r="BQ96" s="308" t="str">
        <f t="shared" si="176"/>
        <v/>
      </c>
      <c r="BR96" s="308" t="str">
        <f t="shared" si="176"/>
        <v/>
      </c>
      <c r="BS96" s="308" t="str">
        <f t="shared" si="176"/>
        <v/>
      </c>
      <c r="BT96" s="308" t="str">
        <f t="shared" si="176"/>
        <v/>
      </c>
      <c r="BU96" s="308" t="str">
        <f t="shared" si="176"/>
        <v/>
      </c>
      <c r="BV96" s="308" t="str">
        <f t="shared" si="176"/>
        <v/>
      </c>
      <c r="BW96" s="308" t="str">
        <f t="shared" si="176"/>
        <v/>
      </c>
      <c r="BX96" s="308" t="str">
        <f t="shared" si="176"/>
        <v/>
      </c>
      <c r="BY96" s="308" t="str">
        <f t="shared" si="176"/>
        <v/>
      </c>
      <c r="BZ96" s="308" t="str">
        <f t="shared" si="176"/>
        <v/>
      </c>
      <c r="CA96" s="308" t="str">
        <f t="shared" si="176"/>
        <v/>
      </c>
      <c r="CB96" s="308" t="str">
        <f t="shared" si="176"/>
        <v/>
      </c>
      <c r="CC96" s="308" t="str">
        <f t="shared" si="176"/>
        <v/>
      </c>
      <c r="CD96" s="308" t="str">
        <f t="shared" si="176"/>
        <v/>
      </c>
      <c r="CE96" s="308" t="str">
        <f t="shared" si="177"/>
        <v/>
      </c>
      <c r="CF96" s="308" t="str">
        <f t="shared" si="177"/>
        <v/>
      </c>
      <c r="CG96" s="308" t="str">
        <f t="shared" si="177"/>
        <v/>
      </c>
      <c r="CH96" s="308" t="str">
        <f t="shared" si="177"/>
        <v/>
      </c>
      <c r="CI96" s="308" t="str">
        <f t="shared" si="177"/>
        <v/>
      </c>
      <c r="CJ96" s="308" t="str">
        <f t="shared" si="177"/>
        <v/>
      </c>
    </row>
    <row r="97" spans="1:88" x14ac:dyDescent="0.2">
      <c r="A97" s="369"/>
      <c r="B97" s="369" t="str">
        <f t="shared" si="124"/>
        <v/>
      </c>
      <c r="C97" s="369" t="str">
        <f t="shared" si="125"/>
        <v/>
      </c>
      <c r="D97" s="369" t="str">
        <f t="shared" si="129"/>
        <v/>
      </c>
      <c r="E97" s="369" t="str">
        <f t="shared" si="130"/>
        <v/>
      </c>
      <c r="F97" s="369" t="str">
        <f t="shared" si="131"/>
        <v/>
      </c>
      <c r="G97" s="369" t="str">
        <f t="shared" si="132"/>
        <v/>
      </c>
      <c r="H97" s="369" t="str">
        <f t="shared" si="133"/>
        <v/>
      </c>
      <c r="I97" s="369" t="str">
        <f t="shared" si="134"/>
        <v/>
      </c>
      <c r="J97" s="369"/>
      <c r="K97" s="308" t="str">
        <f t="shared" si="135"/>
        <v/>
      </c>
      <c r="L97" s="309" t="str">
        <f t="shared" si="136"/>
        <v/>
      </c>
      <c r="M97" s="310" t="str">
        <f t="shared" si="137"/>
        <v/>
      </c>
      <c r="N97" s="308" t="str">
        <f t="shared" si="139"/>
        <v/>
      </c>
      <c r="O97" s="308" t="str">
        <f t="shared" si="140"/>
        <v/>
      </c>
      <c r="P97" s="308" t="str">
        <f t="shared" si="141"/>
        <v/>
      </c>
      <c r="Q97" s="308" t="str">
        <f t="shared" si="142"/>
        <v/>
      </c>
      <c r="R97" s="308" t="str">
        <f t="shared" si="143"/>
        <v/>
      </c>
      <c r="S97" s="308" t="str">
        <f t="shared" si="144"/>
        <v/>
      </c>
      <c r="T97" s="308" t="str">
        <f t="shared" si="145"/>
        <v/>
      </c>
      <c r="U97" s="308" t="str">
        <f t="shared" si="146"/>
        <v/>
      </c>
      <c r="V97" s="308" t="str">
        <f t="shared" si="147"/>
        <v/>
      </c>
      <c r="W97" s="308" t="str">
        <f t="shared" si="148"/>
        <v/>
      </c>
      <c r="X97" s="308" t="str">
        <f t="shared" si="149"/>
        <v/>
      </c>
      <c r="Y97" s="308" t="str">
        <f t="shared" si="150"/>
        <v/>
      </c>
      <c r="Z97" s="308" t="str">
        <f t="shared" si="151"/>
        <v/>
      </c>
      <c r="AA97" s="308" t="str">
        <f t="shared" si="152"/>
        <v/>
      </c>
      <c r="AB97" s="308" t="str">
        <f t="shared" si="153"/>
        <v/>
      </c>
      <c r="AC97" s="308" t="str">
        <f t="shared" si="154"/>
        <v/>
      </c>
      <c r="AD97" s="308" t="str">
        <f t="shared" si="155"/>
        <v/>
      </c>
      <c r="AE97" s="308" t="str">
        <f t="shared" si="156"/>
        <v/>
      </c>
      <c r="AF97" s="308" t="str">
        <f t="shared" si="157"/>
        <v/>
      </c>
      <c r="AG97" s="308" t="str">
        <f t="shared" si="158"/>
        <v/>
      </c>
      <c r="AH97" s="308" t="str">
        <f t="shared" si="159"/>
        <v/>
      </c>
      <c r="AI97" s="308" t="str">
        <f t="shared" si="160"/>
        <v/>
      </c>
      <c r="AJ97" s="308" t="str">
        <f t="shared" si="161"/>
        <v/>
      </c>
      <c r="AK97" s="308" t="str">
        <f t="shared" si="162"/>
        <v/>
      </c>
      <c r="AL97" s="308" t="str">
        <f t="shared" si="163"/>
        <v/>
      </c>
      <c r="AM97" s="308" t="str">
        <f t="shared" si="164"/>
        <v/>
      </c>
      <c r="AN97" s="308" t="str">
        <f t="shared" si="165"/>
        <v/>
      </c>
      <c r="AO97" s="308" t="str">
        <f t="shared" si="166"/>
        <v/>
      </c>
      <c r="AP97" s="308" t="str">
        <f t="shared" si="167"/>
        <v/>
      </c>
      <c r="AQ97" s="308" t="str">
        <f t="shared" si="168"/>
        <v/>
      </c>
      <c r="AR97" s="308" t="str">
        <f t="shared" si="169"/>
        <v/>
      </c>
      <c r="AS97" s="308" t="str">
        <f t="shared" si="170"/>
        <v/>
      </c>
      <c r="AT97" s="308" t="str">
        <f t="shared" si="171"/>
        <v/>
      </c>
      <c r="AU97" s="308" t="str">
        <f t="shared" si="172"/>
        <v/>
      </c>
      <c r="AV97" s="308" t="str">
        <f t="shared" si="173"/>
        <v/>
      </c>
      <c r="AW97" s="308" t="str">
        <f t="shared" si="174"/>
        <v/>
      </c>
      <c r="AX97" s="308" t="str">
        <f t="shared" si="175"/>
        <v/>
      </c>
      <c r="AY97" s="308" t="str">
        <f t="shared" si="126"/>
        <v/>
      </c>
      <c r="AZ97" s="308" t="str">
        <f t="shared" si="178"/>
        <v/>
      </c>
      <c r="BA97" s="308" t="str">
        <f t="shared" si="178"/>
        <v/>
      </c>
      <c r="BB97" s="308" t="str">
        <f t="shared" si="178"/>
        <v/>
      </c>
      <c r="BC97" s="308" t="str">
        <f t="shared" si="178"/>
        <v/>
      </c>
      <c r="BD97" s="308" t="str">
        <f t="shared" si="178"/>
        <v/>
      </c>
      <c r="BE97" s="308" t="str">
        <f t="shared" si="178"/>
        <v/>
      </c>
      <c r="BF97" s="308" t="str">
        <f t="shared" si="178"/>
        <v/>
      </c>
      <c r="BG97" s="308" t="str">
        <f t="shared" si="178"/>
        <v/>
      </c>
      <c r="BH97" s="308" t="str">
        <f t="shared" si="178"/>
        <v/>
      </c>
      <c r="BI97" s="308" t="str">
        <f t="shared" si="178"/>
        <v/>
      </c>
      <c r="BJ97" s="308" t="str">
        <f t="shared" si="178"/>
        <v/>
      </c>
      <c r="BK97" s="308" t="str">
        <f t="shared" si="178"/>
        <v/>
      </c>
      <c r="BL97" s="308" t="str">
        <f t="shared" si="178"/>
        <v/>
      </c>
      <c r="BM97" s="308" t="str">
        <f t="shared" si="178"/>
        <v/>
      </c>
      <c r="BN97" s="308" t="str">
        <f t="shared" si="178"/>
        <v/>
      </c>
      <c r="BO97" s="308" t="str">
        <f t="shared" si="178"/>
        <v/>
      </c>
      <c r="BP97" s="308" t="str">
        <f t="shared" si="176"/>
        <v/>
      </c>
      <c r="BQ97" s="308" t="str">
        <f t="shared" si="176"/>
        <v/>
      </c>
      <c r="BR97" s="308" t="str">
        <f t="shared" si="176"/>
        <v/>
      </c>
      <c r="BS97" s="308" t="str">
        <f t="shared" si="176"/>
        <v/>
      </c>
      <c r="BT97" s="308" t="str">
        <f t="shared" si="176"/>
        <v/>
      </c>
      <c r="BU97" s="308" t="str">
        <f t="shared" si="176"/>
        <v/>
      </c>
      <c r="BV97" s="308" t="str">
        <f t="shared" si="176"/>
        <v/>
      </c>
      <c r="BW97" s="308" t="str">
        <f t="shared" si="176"/>
        <v/>
      </c>
      <c r="BX97" s="308" t="str">
        <f t="shared" si="176"/>
        <v/>
      </c>
      <c r="BY97" s="308" t="str">
        <f t="shared" si="176"/>
        <v/>
      </c>
      <c r="BZ97" s="308" t="str">
        <f t="shared" si="176"/>
        <v/>
      </c>
      <c r="CA97" s="308" t="str">
        <f t="shared" si="176"/>
        <v/>
      </c>
      <c r="CB97" s="308" t="str">
        <f t="shared" si="176"/>
        <v/>
      </c>
      <c r="CC97" s="308" t="str">
        <f t="shared" si="176"/>
        <v/>
      </c>
      <c r="CD97" s="308" t="str">
        <f t="shared" si="176"/>
        <v/>
      </c>
      <c r="CE97" s="308" t="str">
        <f t="shared" si="177"/>
        <v/>
      </c>
      <c r="CF97" s="308" t="str">
        <f t="shared" si="177"/>
        <v/>
      </c>
      <c r="CG97" s="308" t="str">
        <f t="shared" si="177"/>
        <v/>
      </c>
      <c r="CH97" s="308" t="str">
        <f t="shared" si="177"/>
        <v/>
      </c>
      <c r="CI97" s="308" t="str">
        <f t="shared" si="177"/>
        <v/>
      </c>
      <c r="CJ97" s="308" t="str">
        <f t="shared" si="177"/>
        <v/>
      </c>
    </row>
    <row r="98" spans="1:88" x14ac:dyDescent="0.2">
      <c r="A98" s="369"/>
      <c r="B98" s="369" t="str">
        <f t="shared" si="124"/>
        <v/>
      </c>
      <c r="C98" s="369" t="str">
        <f t="shared" si="125"/>
        <v/>
      </c>
      <c r="D98" s="369" t="str">
        <f t="shared" si="129"/>
        <v/>
      </c>
      <c r="E98" s="369" t="str">
        <f t="shared" si="130"/>
        <v/>
      </c>
      <c r="F98" s="369" t="str">
        <f t="shared" si="131"/>
        <v/>
      </c>
      <c r="G98" s="369" t="str">
        <f t="shared" si="132"/>
        <v/>
      </c>
      <c r="H98" s="369" t="str">
        <f t="shared" si="133"/>
        <v/>
      </c>
      <c r="I98" s="369" t="str">
        <f t="shared" si="134"/>
        <v/>
      </c>
      <c r="J98" s="369"/>
      <c r="K98" s="308" t="str">
        <f t="shared" si="135"/>
        <v/>
      </c>
      <c r="L98" s="309" t="str">
        <f t="shared" si="136"/>
        <v/>
      </c>
      <c r="M98" s="310" t="str">
        <f t="shared" si="137"/>
        <v/>
      </c>
      <c r="N98" s="308" t="str">
        <f t="shared" si="139"/>
        <v/>
      </c>
      <c r="O98" s="308" t="str">
        <f t="shared" si="140"/>
        <v/>
      </c>
      <c r="P98" s="308" t="str">
        <f t="shared" si="141"/>
        <v/>
      </c>
      <c r="Q98" s="308" t="str">
        <f t="shared" si="142"/>
        <v/>
      </c>
      <c r="R98" s="308" t="str">
        <f t="shared" si="143"/>
        <v/>
      </c>
      <c r="S98" s="308" t="str">
        <f t="shared" si="144"/>
        <v/>
      </c>
      <c r="T98" s="308" t="str">
        <f t="shared" si="145"/>
        <v/>
      </c>
      <c r="U98" s="308" t="str">
        <f t="shared" si="146"/>
        <v/>
      </c>
      <c r="V98" s="308" t="str">
        <f t="shared" si="147"/>
        <v/>
      </c>
      <c r="W98" s="308" t="str">
        <f t="shared" si="148"/>
        <v/>
      </c>
      <c r="X98" s="308" t="str">
        <f t="shared" si="149"/>
        <v/>
      </c>
      <c r="Y98" s="308" t="str">
        <f t="shared" si="150"/>
        <v/>
      </c>
      <c r="Z98" s="308" t="str">
        <f t="shared" si="151"/>
        <v/>
      </c>
      <c r="AA98" s="308" t="str">
        <f t="shared" si="152"/>
        <v/>
      </c>
      <c r="AB98" s="308" t="str">
        <f t="shared" si="153"/>
        <v/>
      </c>
      <c r="AC98" s="308" t="str">
        <f t="shared" si="154"/>
        <v/>
      </c>
      <c r="AD98" s="308" t="str">
        <f t="shared" si="155"/>
        <v/>
      </c>
      <c r="AE98" s="308" t="str">
        <f t="shared" si="156"/>
        <v/>
      </c>
      <c r="AF98" s="308" t="str">
        <f t="shared" si="157"/>
        <v/>
      </c>
      <c r="AG98" s="308" t="str">
        <f t="shared" si="158"/>
        <v/>
      </c>
      <c r="AH98" s="308" t="str">
        <f t="shared" si="159"/>
        <v/>
      </c>
      <c r="AI98" s="308" t="str">
        <f t="shared" si="160"/>
        <v/>
      </c>
      <c r="AJ98" s="308" t="str">
        <f t="shared" si="161"/>
        <v/>
      </c>
      <c r="AK98" s="308" t="str">
        <f t="shared" si="162"/>
        <v/>
      </c>
      <c r="AL98" s="308" t="str">
        <f t="shared" si="163"/>
        <v/>
      </c>
      <c r="AM98" s="308" t="str">
        <f t="shared" si="164"/>
        <v/>
      </c>
      <c r="AN98" s="308" t="str">
        <f t="shared" si="165"/>
        <v/>
      </c>
      <c r="AO98" s="308" t="str">
        <f t="shared" si="166"/>
        <v/>
      </c>
      <c r="AP98" s="308" t="str">
        <f t="shared" si="167"/>
        <v/>
      </c>
      <c r="AQ98" s="308" t="str">
        <f t="shared" si="168"/>
        <v/>
      </c>
      <c r="AR98" s="308" t="str">
        <f t="shared" si="169"/>
        <v/>
      </c>
      <c r="AS98" s="308" t="str">
        <f t="shared" si="170"/>
        <v/>
      </c>
      <c r="AT98" s="308" t="str">
        <f t="shared" si="171"/>
        <v/>
      </c>
      <c r="AU98" s="308" t="str">
        <f t="shared" si="172"/>
        <v/>
      </c>
      <c r="AV98" s="308" t="str">
        <f t="shared" si="173"/>
        <v/>
      </c>
      <c r="AW98" s="308" t="str">
        <f t="shared" si="174"/>
        <v/>
      </c>
      <c r="AX98" s="308" t="str">
        <f t="shared" si="175"/>
        <v/>
      </c>
      <c r="AY98" s="308" t="str">
        <f t="shared" si="126"/>
        <v/>
      </c>
      <c r="AZ98" s="308" t="str">
        <f t="shared" si="178"/>
        <v/>
      </c>
      <c r="BA98" s="308" t="str">
        <f t="shared" si="178"/>
        <v/>
      </c>
      <c r="BB98" s="308" t="str">
        <f t="shared" si="178"/>
        <v/>
      </c>
      <c r="BC98" s="308" t="str">
        <f t="shared" si="178"/>
        <v/>
      </c>
      <c r="BD98" s="308" t="str">
        <f t="shared" si="178"/>
        <v/>
      </c>
      <c r="BE98" s="308" t="str">
        <f t="shared" si="178"/>
        <v/>
      </c>
      <c r="BF98" s="308" t="str">
        <f t="shared" si="178"/>
        <v/>
      </c>
      <c r="BG98" s="308" t="str">
        <f t="shared" si="178"/>
        <v/>
      </c>
      <c r="BH98" s="308" t="str">
        <f t="shared" si="178"/>
        <v/>
      </c>
      <c r="BI98" s="308" t="str">
        <f t="shared" si="178"/>
        <v/>
      </c>
      <c r="BJ98" s="308" t="str">
        <f t="shared" si="178"/>
        <v/>
      </c>
      <c r="BK98" s="308" t="str">
        <f t="shared" si="178"/>
        <v/>
      </c>
      <c r="BL98" s="308" t="str">
        <f t="shared" si="178"/>
        <v/>
      </c>
      <c r="BM98" s="308" t="str">
        <f t="shared" si="178"/>
        <v/>
      </c>
      <c r="BN98" s="308" t="str">
        <f t="shared" si="178"/>
        <v/>
      </c>
      <c r="BO98" s="308" t="str">
        <f t="shared" si="178"/>
        <v/>
      </c>
      <c r="BP98" s="308" t="str">
        <f t="shared" si="176"/>
        <v/>
      </c>
      <c r="BQ98" s="308" t="str">
        <f t="shared" si="176"/>
        <v/>
      </c>
      <c r="BR98" s="308" t="str">
        <f t="shared" si="176"/>
        <v/>
      </c>
      <c r="BS98" s="308" t="str">
        <f t="shared" si="176"/>
        <v/>
      </c>
      <c r="BT98" s="308" t="str">
        <f t="shared" si="176"/>
        <v/>
      </c>
      <c r="BU98" s="308" t="str">
        <f t="shared" si="176"/>
        <v/>
      </c>
      <c r="BV98" s="308" t="str">
        <f t="shared" si="176"/>
        <v/>
      </c>
      <c r="BW98" s="308" t="str">
        <f t="shared" si="176"/>
        <v/>
      </c>
      <c r="BX98" s="308" t="str">
        <f t="shared" si="176"/>
        <v/>
      </c>
      <c r="BY98" s="308" t="str">
        <f t="shared" si="176"/>
        <v/>
      </c>
      <c r="BZ98" s="308" t="str">
        <f t="shared" si="176"/>
        <v/>
      </c>
      <c r="CA98" s="308" t="str">
        <f t="shared" si="176"/>
        <v/>
      </c>
      <c r="CB98" s="308" t="str">
        <f t="shared" si="176"/>
        <v/>
      </c>
      <c r="CC98" s="308" t="str">
        <f t="shared" si="176"/>
        <v/>
      </c>
      <c r="CD98" s="308" t="str">
        <f t="shared" si="176"/>
        <v/>
      </c>
      <c r="CE98" s="308" t="str">
        <f t="shared" si="177"/>
        <v/>
      </c>
      <c r="CF98" s="308" t="str">
        <f t="shared" si="177"/>
        <v/>
      </c>
      <c r="CG98" s="308" t="str">
        <f t="shared" si="177"/>
        <v/>
      </c>
      <c r="CH98" s="308" t="str">
        <f t="shared" si="177"/>
        <v/>
      </c>
      <c r="CI98" s="308" t="str">
        <f t="shared" si="177"/>
        <v/>
      </c>
      <c r="CJ98" s="308" t="str">
        <f t="shared" si="177"/>
        <v/>
      </c>
    </row>
    <row r="99" spans="1:88" x14ac:dyDescent="0.2">
      <c r="A99" s="369"/>
      <c r="B99" s="369" t="str">
        <f t="shared" si="124"/>
        <v/>
      </c>
      <c r="C99" s="369" t="str">
        <f t="shared" si="125"/>
        <v/>
      </c>
      <c r="D99" s="369" t="str">
        <f t="shared" si="129"/>
        <v/>
      </c>
      <c r="E99" s="369" t="str">
        <f t="shared" si="130"/>
        <v/>
      </c>
      <c r="F99" s="369" t="str">
        <f t="shared" si="131"/>
        <v/>
      </c>
      <c r="G99" s="369" t="str">
        <f t="shared" si="132"/>
        <v/>
      </c>
      <c r="H99" s="369" t="str">
        <f t="shared" si="133"/>
        <v/>
      </c>
      <c r="I99" s="369" t="str">
        <f t="shared" si="134"/>
        <v/>
      </c>
      <c r="J99" s="369"/>
      <c r="K99" s="308" t="str">
        <f t="shared" si="135"/>
        <v/>
      </c>
      <c r="L99" s="309" t="str">
        <f t="shared" si="136"/>
        <v/>
      </c>
      <c r="M99" s="310" t="str">
        <f t="shared" si="137"/>
        <v/>
      </c>
      <c r="N99" s="308" t="str">
        <f t="shared" si="139"/>
        <v/>
      </c>
      <c r="O99" s="308" t="str">
        <f t="shared" si="140"/>
        <v/>
      </c>
      <c r="P99" s="308" t="str">
        <f t="shared" si="141"/>
        <v/>
      </c>
      <c r="Q99" s="308" t="str">
        <f t="shared" si="142"/>
        <v/>
      </c>
      <c r="R99" s="308" t="str">
        <f t="shared" si="143"/>
        <v/>
      </c>
      <c r="S99" s="308" t="str">
        <f t="shared" si="144"/>
        <v/>
      </c>
      <c r="T99" s="308" t="str">
        <f t="shared" si="145"/>
        <v/>
      </c>
      <c r="U99" s="308" t="str">
        <f t="shared" si="146"/>
        <v/>
      </c>
      <c r="V99" s="308" t="str">
        <f t="shared" si="147"/>
        <v/>
      </c>
      <c r="W99" s="308" t="str">
        <f t="shared" si="148"/>
        <v/>
      </c>
      <c r="X99" s="308" t="str">
        <f t="shared" si="149"/>
        <v/>
      </c>
      <c r="Y99" s="308" t="str">
        <f t="shared" si="150"/>
        <v/>
      </c>
      <c r="Z99" s="308" t="str">
        <f t="shared" si="151"/>
        <v/>
      </c>
      <c r="AA99" s="308" t="str">
        <f t="shared" si="152"/>
        <v/>
      </c>
      <c r="AB99" s="308" t="str">
        <f t="shared" si="153"/>
        <v/>
      </c>
      <c r="AC99" s="308" t="str">
        <f t="shared" si="154"/>
        <v/>
      </c>
      <c r="AD99" s="308" t="str">
        <f t="shared" si="155"/>
        <v/>
      </c>
      <c r="AE99" s="308" t="str">
        <f t="shared" si="156"/>
        <v/>
      </c>
      <c r="AF99" s="308" t="str">
        <f t="shared" si="157"/>
        <v/>
      </c>
      <c r="AG99" s="308" t="str">
        <f t="shared" si="158"/>
        <v/>
      </c>
      <c r="AH99" s="308" t="str">
        <f t="shared" si="159"/>
        <v/>
      </c>
      <c r="AI99" s="308" t="str">
        <f t="shared" si="160"/>
        <v/>
      </c>
      <c r="AJ99" s="308" t="str">
        <f t="shared" si="161"/>
        <v/>
      </c>
      <c r="AK99" s="308" t="str">
        <f t="shared" si="162"/>
        <v/>
      </c>
      <c r="AL99" s="308" t="str">
        <f t="shared" si="163"/>
        <v/>
      </c>
      <c r="AM99" s="308" t="str">
        <f t="shared" si="164"/>
        <v/>
      </c>
      <c r="AN99" s="308" t="str">
        <f t="shared" si="165"/>
        <v/>
      </c>
      <c r="AO99" s="308" t="str">
        <f t="shared" si="166"/>
        <v/>
      </c>
      <c r="AP99" s="308" t="str">
        <f t="shared" si="167"/>
        <v/>
      </c>
      <c r="AQ99" s="308" t="str">
        <f t="shared" si="168"/>
        <v/>
      </c>
      <c r="AR99" s="308" t="str">
        <f t="shared" si="169"/>
        <v/>
      </c>
      <c r="AS99" s="308" t="str">
        <f t="shared" si="170"/>
        <v/>
      </c>
      <c r="AT99" s="308" t="str">
        <f t="shared" si="171"/>
        <v/>
      </c>
      <c r="AU99" s="308" t="str">
        <f t="shared" si="172"/>
        <v/>
      </c>
      <c r="AV99" s="308" t="str">
        <f t="shared" si="173"/>
        <v/>
      </c>
      <c r="AW99" s="308" t="str">
        <f t="shared" si="174"/>
        <v/>
      </c>
      <c r="AX99" s="308" t="str">
        <f t="shared" si="175"/>
        <v/>
      </c>
      <c r="AY99" s="308" t="str">
        <f t="shared" si="126"/>
        <v/>
      </c>
      <c r="AZ99" s="308" t="str">
        <f t="shared" si="178"/>
        <v/>
      </c>
      <c r="BA99" s="308" t="str">
        <f t="shared" si="178"/>
        <v/>
      </c>
      <c r="BB99" s="308" t="str">
        <f t="shared" si="178"/>
        <v/>
      </c>
      <c r="BC99" s="308" t="str">
        <f t="shared" si="178"/>
        <v/>
      </c>
      <c r="BD99" s="308" t="str">
        <f t="shared" si="178"/>
        <v/>
      </c>
      <c r="BE99" s="308" t="str">
        <f t="shared" si="178"/>
        <v/>
      </c>
      <c r="BF99" s="308" t="str">
        <f t="shared" si="178"/>
        <v/>
      </c>
      <c r="BG99" s="308" t="str">
        <f t="shared" si="178"/>
        <v/>
      </c>
      <c r="BH99" s="308" t="str">
        <f t="shared" si="178"/>
        <v/>
      </c>
      <c r="BI99" s="308" t="str">
        <f t="shared" si="178"/>
        <v/>
      </c>
      <c r="BJ99" s="308" t="str">
        <f t="shared" si="178"/>
        <v/>
      </c>
      <c r="BK99" s="308" t="str">
        <f t="shared" si="178"/>
        <v/>
      </c>
      <c r="BL99" s="308" t="str">
        <f t="shared" si="178"/>
        <v/>
      </c>
      <c r="BM99" s="308" t="str">
        <f t="shared" si="178"/>
        <v/>
      </c>
      <c r="BN99" s="308" t="str">
        <f t="shared" si="178"/>
        <v/>
      </c>
      <c r="BO99" s="308" t="str">
        <f t="shared" si="178"/>
        <v/>
      </c>
      <c r="BP99" s="308" t="str">
        <f t="shared" si="176"/>
        <v/>
      </c>
      <c r="BQ99" s="308" t="str">
        <f t="shared" si="176"/>
        <v/>
      </c>
      <c r="BR99" s="308" t="str">
        <f t="shared" si="176"/>
        <v/>
      </c>
      <c r="BS99" s="308" t="str">
        <f t="shared" si="176"/>
        <v/>
      </c>
      <c r="BT99" s="308" t="str">
        <f t="shared" si="176"/>
        <v/>
      </c>
      <c r="BU99" s="308" t="str">
        <f t="shared" si="176"/>
        <v/>
      </c>
      <c r="BV99" s="308" t="str">
        <f t="shared" si="176"/>
        <v/>
      </c>
      <c r="BW99" s="308" t="str">
        <f t="shared" si="176"/>
        <v/>
      </c>
      <c r="BX99" s="308" t="str">
        <f t="shared" si="176"/>
        <v/>
      </c>
      <c r="BY99" s="308" t="str">
        <f t="shared" si="176"/>
        <v/>
      </c>
      <c r="BZ99" s="308" t="str">
        <f t="shared" si="176"/>
        <v/>
      </c>
      <c r="CA99" s="308" t="str">
        <f t="shared" si="176"/>
        <v/>
      </c>
      <c r="CB99" s="308" t="str">
        <f t="shared" si="176"/>
        <v/>
      </c>
      <c r="CC99" s="308" t="str">
        <f t="shared" si="176"/>
        <v/>
      </c>
      <c r="CD99" s="308" t="str">
        <f t="shared" si="176"/>
        <v/>
      </c>
      <c r="CE99" s="308" t="str">
        <f t="shared" si="177"/>
        <v/>
      </c>
      <c r="CF99" s="308" t="str">
        <f t="shared" si="177"/>
        <v/>
      </c>
      <c r="CG99" s="308" t="str">
        <f t="shared" si="177"/>
        <v/>
      </c>
      <c r="CH99" s="308" t="str">
        <f t="shared" si="177"/>
        <v/>
      </c>
      <c r="CI99" s="308" t="str">
        <f t="shared" si="177"/>
        <v/>
      </c>
      <c r="CJ99" s="308" t="str">
        <f t="shared" si="177"/>
        <v/>
      </c>
    </row>
    <row r="100" spans="1:88" x14ac:dyDescent="0.2">
      <c r="A100" s="369"/>
      <c r="B100" s="369" t="str">
        <f t="shared" si="124"/>
        <v/>
      </c>
      <c r="C100" s="369" t="str">
        <f t="shared" si="125"/>
        <v/>
      </c>
      <c r="D100" s="369" t="str">
        <f t="shared" si="129"/>
        <v/>
      </c>
      <c r="E100" s="369" t="str">
        <f t="shared" si="130"/>
        <v/>
      </c>
      <c r="F100" s="369" t="str">
        <f t="shared" si="131"/>
        <v/>
      </c>
      <c r="G100" s="369" t="str">
        <f t="shared" si="132"/>
        <v/>
      </c>
      <c r="H100" s="369" t="str">
        <f t="shared" si="133"/>
        <v/>
      </c>
      <c r="I100" s="369" t="str">
        <f t="shared" si="134"/>
        <v/>
      </c>
      <c r="J100" s="369"/>
      <c r="K100" s="308" t="str">
        <f t="shared" si="135"/>
        <v/>
      </c>
      <c r="L100" s="309" t="str">
        <f t="shared" si="136"/>
        <v/>
      </c>
      <c r="M100" s="310" t="str">
        <f t="shared" si="137"/>
        <v/>
      </c>
      <c r="N100" s="308" t="str">
        <f t="shared" si="139"/>
        <v/>
      </c>
      <c r="O100" s="308" t="str">
        <f t="shared" si="140"/>
        <v/>
      </c>
      <c r="P100" s="308" t="str">
        <f t="shared" si="141"/>
        <v/>
      </c>
      <c r="Q100" s="308" t="str">
        <f t="shared" si="142"/>
        <v/>
      </c>
      <c r="R100" s="308" t="str">
        <f t="shared" si="143"/>
        <v/>
      </c>
      <c r="S100" s="308" t="str">
        <f t="shared" si="144"/>
        <v/>
      </c>
      <c r="T100" s="308" t="str">
        <f t="shared" si="145"/>
        <v/>
      </c>
      <c r="U100" s="308" t="str">
        <f t="shared" si="146"/>
        <v/>
      </c>
      <c r="V100" s="308" t="str">
        <f t="shared" si="147"/>
        <v/>
      </c>
      <c r="W100" s="308" t="str">
        <f t="shared" si="148"/>
        <v/>
      </c>
      <c r="X100" s="308" t="str">
        <f t="shared" si="149"/>
        <v/>
      </c>
      <c r="Y100" s="308" t="str">
        <f t="shared" si="150"/>
        <v/>
      </c>
      <c r="Z100" s="308" t="str">
        <f t="shared" si="151"/>
        <v/>
      </c>
      <c r="AA100" s="308" t="str">
        <f t="shared" si="152"/>
        <v/>
      </c>
      <c r="AB100" s="308" t="str">
        <f t="shared" si="153"/>
        <v/>
      </c>
      <c r="AC100" s="308" t="str">
        <f t="shared" si="154"/>
        <v/>
      </c>
      <c r="AD100" s="308" t="str">
        <f t="shared" si="155"/>
        <v/>
      </c>
      <c r="AE100" s="308" t="str">
        <f t="shared" si="156"/>
        <v/>
      </c>
      <c r="AF100" s="308" t="str">
        <f t="shared" si="157"/>
        <v/>
      </c>
      <c r="AG100" s="308" t="str">
        <f t="shared" si="158"/>
        <v/>
      </c>
      <c r="AH100" s="308" t="str">
        <f t="shared" si="159"/>
        <v/>
      </c>
      <c r="AI100" s="308" t="str">
        <f t="shared" si="160"/>
        <v/>
      </c>
      <c r="AJ100" s="308" t="str">
        <f t="shared" si="161"/>
        <v/>
      </c>
      <c r="AK100" s="308" t="str">
        <f t="shared" si="162"/>
        <v/>
      </c>
      <c r="AL100" s="308" t="str">
        <f t="shared" si="163"/>
        <v/>
      </c>
      <c r="AM100" s="308" t="str">
        <f t="shared" si="164"/>
        <v/>
      </c>
      <c r="AN100" s="308" t="str">
        <f t="shared" si="165"/>
        <v/>
      </c>
      <c r="AO100" s="308" t="str">
        <f t="shared" si="166"/>
        <v/>
      </c>
      <c r="AP100" s="308" t="str">
        <f t="shared" si="167"/>
        <v/>
      </c>
      <c r="AQ100" s="308" t="str">
        <f t="shared" si="168"/>
        <v/>
      </c>
      <c r="AR100" s="308" t="str">
        <f t="shared" si="169"/>
        <v/>
      </c>
      <c r="AS100" s="308" t="str">
        <f t="shared" si="170"/>
        <v/>
      </c>
      <c r="AT100" s="308" t="str">
        <f t="shared" si="171"/>
        <v/>
      </c>
      <c r="AU100" s="308" t="str">
        <f t="shared" si="172"/>
        <v/>
      </c>
      <c r="AV100" s="308" t="str">
        <f t="shared" si="173"/>
        <v/>
      </c>
      <c r="AW100" s="308" t="str">
        <f t="shared" si="174"/>
        <v/>
      </c>
      <c r="AX100" s="308" t="str">
        <f t="shared" si="175"/>
        <v/>
      </c>
      <c r="AY100" s="308" t="str">
        <f t="shared" si="126"/>
        <v/>
      </c>
      <c r="AZ100" s="308" t="str">
        <f t="shared" si="178"/>
        <v/>
      </c>
      <c r="BA100" s="308" t="str">
        <f t="shared" si="178"/>
        <v/>
      </c>
      <c r="BB100" s="308" t="str">
        <f t="shared" si="178"/>
        <v/>
      </c>
      <c r="BC100" s="308" t="str">
        <f t="shared" si="178"/>
        <v/>
      </c>
      <c r="BD100" s="308" t="str">
        <f t="shared" si="178"/>
        <v/>
      </c>
      <c r="BE100" s="308" t="str">
        <f t="shared" si="178"/>
        <v/>
      </c>
      <c r="BF100" s="308" t="str">
        <f t="shared" si="178"/>
        <v/>
      </c>
      <c r="BG100" s="308" t="str">
        <f t="shared" si="178"/>
        <v/>
      </c>
      <c r="BH100" s="308" t="str">
        <f t="shared" si="178"/>
        <v/>
      </c>
      <c r="BI100" s="308" t="str">
        <f t="shared" si="178"/>
        <v/>
      </c>
      <c r="BJ100" s="308" t="str">
        <f t="shared" si="178"/>
        <v/>
      </c>
      <c r="BK100" s="308" t="str">
        <f t="shared" si="178"/>
        <v/>
      </c>
      <c r="BL100" s="308" t="str">
        <f t="shared" si="178"/>
        <v/>
      </c>
      <c r="BM100" s="308" t="str">
        <f t="shared" si="178"/>
        <v/>
      </c>
      <c r="BN100" s="308" t="str">
        <f t="shared" si="178"/>
        <v/>
      </c>
      <c r="BO100" s="308" t="str">
        <f t="shared" si="178"/>
        <v/>
      </c>
      <c r="BP100" s="308" t="str">
        <f t="shared" si="176"/>
        <v/>
      </c>
      <c r="BQ100" s="308" t="str">
        <f t="shared" si="176"/>
        <v/>
      </c>
      <c r="BR100" s="308" t="str">
        <f t="shared" si="176"/>
        <v/>
      </c>
      <c r="BS100" s="308" t="str">
        <f t="shared" si="176"/>
        <v/>
      </c>
      <c r="BT100" s="308" t="str">
        <f t="shared" si="176"/>
        <v/>
      </c>
      <c r="BU100" s="308" t="str">
        <f t="shared" si="176"/>
        <v/>
      </c>
      <c r="BV100" s="308" t="str">
        <f t="shared" si="176"/>
        <v/>
      </c>
      <c r="BW100" s="308" t="str">
        <f t="shared" si="176"/>
        <v/>
      </c>
      <c r="BX100" s="308" t="str">
        <f t="shared" si="176"/>
        <v/>
      </c>
      <c r="BY100" s="308" t="str">
        <f t="shared" si="176"/>
        <v/>
      </c>
      <c r="BZ100" s="308" t="str">
        <f t="shared" si="176"/>
        <v/>
      </c>
      <c r="CA100" s="308" t="str">
        <f t="shared" si="176"/>
        <v/>
      </c>
      <c r="CB100" s="308" t="str">
        <f t="shared" si="176"/>
        <v/>
      </c>
      <c r="CC100" s="308" t="str">
        <f t="shared" si="176"/>
        <v/>
      </c>
      <c r="CD100" s="308" t="str">
        <f t="shared" si="176"/>
        <v/>
      </c>
      <c r="CE100" s="308" t="str">
        <f t="shared" si="177"/>
        <v/>
      </c>
      <c r="CF100" s="308" t="str">
        <f t="shared" si="177"/>
        <v/>
      </c>
      <c r="CG100" s="308" t="str">
        <f t="shared" si="177"/>
        <v/>
      </c>
      <c r="CH100" s="308" t="str">
        <f t="shared" si="177"/>
        <v/>
      </c>
      <c r="CI100" s="308" t="str">
        <f t="shared" si="177"/>
        <v/>
      </c>
      <c r="CJ100" s="308" t="str">
        <f t="shared" si="177"/>
        <v/>
      </c>
    </row>
    <row r="101" spans="1:88" x14ac:dyDescent="0.2">
      <c r="A101" s="369"/>
      <c r="B101" s="369" t="str">
        <f t="shared" si="124"/>
        <v/>
      </c>
      <c r="C101" s="369" t="str">
        <f t="shared" si="125"/>
        <v/>
      </c>
      <c r="D101" s="369" t="str">
        <f t="shared" si="129"/>
        <v/>
      </c>
      <c r="E101" s="369" t="str">
        <f t="shared" si="130"/>
        <v/>
      </c>
      <c r="F101" s="369" t="str">
        <f t="shared" si="131"/>
        <v/>
      </c>
      <c r="G101" s="369" t="str">
        <f t="shared" si="132"/>
        <v/>
      </c>
      <c r="H101" s="369" t="str">
        <f t="shared" si="133"/>
        <v/>
      </c>
      <c r="I101" s="369" t="str">
        <f t="shared" si="134"/>
        <v/>
      </c>
      <c r="J101" s="369"/>
      <c r="K101" s="308" t="str">
        <f t="shared" si="135"/>
        <v/>
      </c>
      <c r="L101" s="309" t="str">
        <f t="shared" si="136"/>
        <v/>
      </c>
      <c r="M101" s="310" t="str">
        <f t="shared" si="137"/>
        <v/>
      </c>
      <c r="N101" s="308" t="str">
        <f t="shared" si="139"/>
        <v/>
      </c>
      <c r="O101" s="308" t="str">
        <f t="shared" si="140"/>
        <v/>
      </c>
      <c r="P101" s="308" t="str">
        <f t="shared" si="141"/>
        <v/>
      </c>
      <c r="Q101" s="308" t="str">
        <f t="shared" si="142"/>
        <v/>
      </c>
      <c r="R101" s="308" t="str">
        <f t="shared" si="143"/>
        <v/>
      </c>
      <c r="S101" s="308" t="str">
        <f t="shared" si="144"/>
        <v/>
      </c>
      <c r="T101" s="308" t="str">
        <f t="shared" si="145"/>
        <v/>
      </c>
      <c r="U101" s="308" t="str">
        <f t="shared" si="146"/>
        <v/>
      </c>
      <c r="V101" s="308" t="str">
        <f t="shared" si="147"/>
        <v/>
      </c>
      <c r="W101" s="308" t="str">
        <f t="shared" si="148"/>
        <v/>
      </c>
      <c r="X101" s="308" t="str">
        <f t="shared" si="149"/>
        <v/>
      </c>
      <c r="Y101" s="308" t="str">
        <f t="shared" si="150"/>
        <v/>
      </c>
      <c r="Z101" s="308" t="str">
        <f t="shared" si="151"/>
        <v/>
      </c>
      <c r="AA101" s="308" t="str">
        <f t="shared" si="152"/>
        <v/>
      </c>
      <c r="AB101" s="308" t="str">
        <f t="shared" si="153"/>
        <v/>
      </c>
      <c r="AC101" s="308" t="str">
        <f t="shared" si="154"/>
        <v/>
      </c>
      <c r="AD101" s="308" t="str">
        <f t="shared" si="155"/>
        <v/>
      </c>
      <c r="AE101" s="308" t="str">
        <f t="shared" si="156"/>
        <v/>
      </c>
      <c r="AF101" s="308" t="str">
        <f t="shared" si="157"/>
        <v/>
      </c>
      <c r="AG101" s="308" t="str">
        <f t="shared" si="158"/>
        <v/>
      </c>
      <c r="AH101" s="308" t="str">
        <f t="shared" si="159"/>
        <v/>
      </c>
      <c r="AI101" s="308" t="str">
        <f t="shared" si="160"/>
        <v/>
      </c>
      <c r="AJ101" s="308" t="str">
        <f t="shared" si="161"/>
        <v/>
      </c>
      <c r="AK101" s="308" t="str">
        <f t="shared" si="162"/>
        <v/>
      </c>
      <c r="AL101" s="308" t="str">
        <f t="shared" si="163"/>
        <v/>
      </c>
      <c r="AM101" s="308" t="str">
        <f t="shared" si="164"/>
        <v/>
      </c>
      <c r="AN101" s="308" t="str">
        <f t="shared" si="165"/>
        <v/>
      </c>
      <c r="AO101" s="308" t="str">
        <f t="shared" si="166"/>
        <v/>
      </c>
      <c r="AP101" s="308" t="str">
        <f t="shared" si="167"/>
        <v/>
      </c>
      <c r="AQ101" s="308" t="str">
        <f t="shared" si="168"/>
        <v/>
      </c>
      <c r="AR101" s="308" t="str">
        <f t="shared" si="169"/>
        <v/>
      </c>
      <c r="AS101" s="308" t="str">
        <f t="shared" ref="AS101:AW103" si="179">IF(CD101="","",-1^CD101*FACT($K$3)/(FACT(CD101)*FACT($K$3-CD101))*FACT($K101-$L$3*CD101-1)/(FACT($K101-$L$3*CD101-$K$3)*FACT($K$3-1)))</f>
        <v/>
      </c>
      <c r="AT101" s="308" t="str">
        <f t="shared" si="179"/>
        <v/>
      </c>
      <c r="AU101" s="308" t="str">
        <f t="shared" si="179"/>
        <v/>
      </c>
      <c r="AV101" s="308" t="str">
        <f t="shared" si="179"/>
        <v/>
      </c>
      <c r="AW101" s="308" t="str">
        <f t="shared" si="179"/>
        <v/>
      </c>
      <c r="AX101" s="308" t="str">
        <f t="shared" ref="AX101:AX164" si="180">IF(CI101="","",-1^CI101*FACT($K$3)/(FACT(CI101)*FACT($K$3-CI101))*FACT($K101-$L$3*CI101-1)/(FACT($K101-$L$3*CI101-$K$3)*FACT($K$3-1)))</f>
        <v/>
      </c>
      <c r="AY101" s="308" t="str">
        <f t="shared" si="126"/>
        <v/>
      </c>
      <c r="AZ101" s="308" t="str">
        <f t="shared" si="178"/>
        <v/>
      </c>
      <c r="BA101" s="308" t="str">
        <f t="shared" si="178"/>
        <v/>
      </c>
      <c r="BB101" s="308" t="str">
        <f t="shared" si="178"/>
        <v/>
      </c>
      <c r="BC101" s="308" t="str">
        <f t="shared" si="178"/>
        <v/>
      </c>
      <c r="BD101" s="308" t="str">
        <f t="shared" si="178"/>
        <v/>
      </c>
      <c r="BE101" s="308" t="str">
        <f t="shared" si="178"/>
        <v/>
      </c>
      <c r="BF101" s="308" t="str">
        <f t="shared" si="178"/>
        <v/>
      </c>
      <c r="BG101" s="308" t="str">
        <f t="shared" si="178"/>
        <v/>
      </c>
      <c r="BH101" s="308" t="str">
        <f t="shared" si="178"/>
        <v/>
      </c>
      <c r="BI101" s="308" t="str">
        <f t="shared" si="178"/>
        <v/>
      </c>
      <c r="BJ101" s="308" t="str">
        <f t="shared" si="178"/>
        <v/>
      </c>
      <c r="BK101" s="308" t="str">
        <f t="shared" si="178"/>
        <v/>
      </c>
      <c r="BL101" s="308" t="str">
        <f t="shared" si="178"/>
        <v/>
      </c>
      <c r="BM101" s="308" t="str">
        <f t="shared" si="178"/>
        <v/>
      </c>
      <c r="BN101" s="308" t="str">
        <f t="shared" si="178"/>
        <v/>
      </c>
      <c r="BO101" s="308" t="str">
        <f t="shared" si="178"/>
        <v/>
      </c>
      <c r="BP101" s="308" t="str">
        <f t="shared" si="176"/>
        <v/>
      </c>
      <c r="BQ101" s="308" t="str">
        <f t="shared" si="176"/>
        <v/>
      </c>
      <c r="BR101" s="308" t="str">
        <f t="shared" si="176"/>
        <v/>
      </c>
      <c r="BS101" s="308" t="str">
        <f t="shared" si="176"/>
        <v/>
      </c>
      <c r="BT101" s="308" t="str">
        <f t="shared" si="176"/>
        <v/>
      </c>
      <c r="BU101" s="308" t="str">
        <f t="shared" si="176"/>
        <v/>
      </c>
      <c r="BV101" s="308" t="str">
        <f t="shared" si="176"/>
        <v/>
      </c>
      <c r="BW101" s="308" t="str">
        <f t="shared" si="176"/>
        <v/>
      </c>
      <c r="BX101" s="308" t="str">
        <f t="shared" si="176"/>
        <v/>
      </c>
      <c r="BY101" s="308" t="str">
        <f t="shared" si="176"/>
        <v/>
      </c>
      <c r="BZ101" s="308" t="str">
        <f t="shared" si="176"/>
        <v/>
      </c>
      <c r="CA101" s="308" t="str">
        <f t="shared" si="176"/>
        <v/>
      </c>
      <c r="CB101" s="308" t="str">
        <f t="shared" si="176"/>
        <v/>
      </c>
      <c r="CC101" s="308" t="str">
        <f t="shared" si="176"/>
        <v/>
      </c>
      <c r="CD101" s="308" t="str">
        <f t="shared" si="176"/>
        <v/>
      </c>
      <c r="CE101" s="308" t="str">
        <f t="shared" si="177"/>
        <v/>
      </c>
      <c r="CF101" s="308" t="str">
        <f t="shared" si="177"/>
        <v/>
      </c>
      <c r="CG101" s="308" t="str">
        <f t="shared" si="177"/>
        <v/>
      </c>
      <c r="CH101" s="308" t="str">
        <f t="shared" si="177"/>
        <v/>
      </c>
      <c r="CI101" s="308" t="str">
        <f t="shared" si="177"/>
        <v/>
      </c>
      <c r="CJ101" s="308" t="str">
        <f t="shared" si="177"/>
        <v/>
      </c>
    </row>
    <row r="102" spans="1:88" x14ac:dyDescent="0.2">
      <c r="A102" s="369"/>
      <c r="B102" s="369" t="str">
        <f t="shared" si="124"/>
        <v/>
      </c>
      <c r="C102" s="369" t="str">
        <f t="shared" si="125"/>
        <v/>
      </c>
      <c r="D102" s="369" t="str">
        <f t="shared" si="129"/>
        <v/>
      </c>
      <c r="E102" s="369" t="str">
        <f t="shared" si="130"/>
        <v/>
      </c>
      <c r="F102" s="369" t="str">
        <f t="shared" si="131"/>
        <v/>
      </c>
      <c r="G102" s="369" t="str">
        <f t="shared" si="132"/>
        <v/>
      </c>
      <c r="H102" s="369" t="str">
        <f t="shared" si="133"/>
        <v/>
      </c>
      <c r="I102" s="369" t="str">
        <f t="shared" si="134"/>
        <v/>
      </c>
      <c r="J102" s="369"/>
      <c r="K102" s="308" t="str">
        <f t="shared" si="135"/>
        <v/>
      </c>
      <c r="L102" s="309" t="str">
        <f t="shared" si="136"/>
        <v/>
      </c>
      <c r="M102" s="310" t="str">
        <f t="shared" si="137"/>
        <v/>
      </c>
      <c r="N102" s="308" t="str">
        <f t="shared" si="139"/>
        <v/>
      </c>
      <c r="O102" s="308" t="str">
        <f t="shared" si="140"/>
        <v/>
      </c>
      <c r="P102" s="308" t="str">
        <f t="shared" si="141"/>
        <v/>
      </c>
      <c r="Q102" s="308" t="str">
        <f t="shared" si="142"/>
        <v/>
      </c>
      <c r="R102" s="308" t="str">
        <f t="shared" si="143"/>
        <v/>
      </c>
      <c r="S102" s="308" t="str">
        <f t="shared" si="144"/>
        <v/>
      </c>
      <c r="T102" s="308" t="str">
        <f t="shared" si="145"/>
        <v/>
      </c>
      <c r="U102" s="308" t="str">
        <f t="shared" si="146"/>
        <v/>
      </c>
      <c r="V102" s="308" t="str">
        <f t="shared" si="147"/>
        <v/>
      </c>
      <c r="W102" s="308" t="str">
        <f t="shared" si="148"/>
        <v/>
      </c>
      <c r="X102" s="308" t="str">
        <f t="shared" si="149"/>
        <v/>
      </c>
      <c r="Y102" s="308" t="str">
        <f t="shared" si="150"/>
        <v/>
      </c>
      <c r="Z102" s="308" t="str">
        <f t="shared" si="151"/>
        <v/>
      </c>
      <c r="AA102" s="308" t="str">
        <f t="shared" si="152"/>
        <v/>
      </c>
      <c r="AB102" s="308" t="str">
        <f t="shared" si="153"/>
        <v/>
      </c>
      <c r="AC102" s="308" t="str">
        <f t="shared" si="154"/>
        <v/>
      </c>
      <c r="AD102" s="308" t="str">
        <f t="shared" si="155"/>
        <v/>
      </c>
      <c r="AE102" s="308" t="str">
        <f t="shared" si="156"/>
        <v/>
      </c>
      <c r="AF102" s="308" t="str">
        <f t="shared" si="157"/>
        <v/>
      </c>
      <c r="AG102" s="308" t="str">
        <f t="shared" si="158"/>
        <v/>
      </c>
      <c r="AH102" s="308" t="str">
        <f t="shared" si="159"/>
        <v/>
      </c>
      <c r="AI102" s="308" t="str">
        <f t="shared" si="160"/>
        <v/>
      </c>
      <c r="AJ102" s="308" t="str">
        <f t="shared" si="161"/>
        <v/>
      </c>
      <c r="AK102" s="308" t="str">
        <f t="shared" si="162"/>
        <v/>
      </c>
      <c r="AL102" s="308" t="str">
        <f t="shared" si="163"/>
        <v/>
      </c>
      <c r="AM102" s="308" t="str">
        <f t="shared" si="164"/>
        <v/>
      </c>
      <c r="AN102" s="308" t="str">
        <f t="shared" si="165"/>
        <v/>
      </c>
      <c r="AO102" s="308" t="str">
        <f t="shared" si="166"/>
        <v/>
      </c>
      <c r="AP102" s="308" t="str">
        <f t="shared" si="167"/>
        <v/>
      </c>
      <c r="AQ102" s="308" t="str">
        <f t="shared" si="168"/>
        <v/>
      </c>
      <c r="AR102" s="308" t="str">
        <f t="shared" si="169"/>
        <v/>
      </c>
      <c r="AS102" s="308" t="str">
        <f t="shared" si="179"/>
        <v/>
      </c>
      <c r="AT102" s="308" t="str">
        <f t="shared" si="179"/>
        <v/>
      </c>
      <c r="AU102" s="308" t="str">
        <f t="shared" si="179"/>
        <v/>
      </c>
      <c r="AV102" s="308" t="str">
        <f t="shared" si="179"/>
        <v/>
      </c>
      <c r="AW102" s="308" t="str">
        <f t="shared" si="179"/>
        <v/>
      </c>
      <c r="AX102" s="308" t="str">
        <f t="shared" si="180"/>
        <v/>
      </c>
      <c r="AY102" s="308" t="str">
        <f t="shared" si="126"/>
        <v/>
      </c>
      <c r="AZ102" s="308" t="str">
        <f t="shared" si="178"/>
        <v/>
      </c>
      <c r="BA102" s="308" t="str">
        <f t="shared" si="178"/>
        <v/>
      </c>
      <c r="BB102" s="308" t="str">
        <f t="shared" si="178"/>
        <v/>
      </c>
      <c r="BC102" s="308" t="str">
        <f t="shared" si="178"/>
        <v/>
      </c>
      <c r="BD102" s="308" t="str">
        <f t="shared" si="178"/>
        <v/>
      </c>
      <c r="BE102" s="308" t="str">
        <f t="shared" si="178"/>
        <v/>
      </c>
      <c r="BF102" s="308" t="str">
        <f t="shared" si="178"/>
        <v/>
      </c>
      <c r="BG102" s="308" t="str">
        <f t="shared" si="178"/>
        <v/>
      </c>
      <c r="BH102" s="308" t="str">
        <f t="shared" si="178"/>
        <v/>
      </c>
      <c r="BI102" s="308" t="str">
        <f t="shared" si="178"/>
        <v/>
      </c>
      <c r="BJ102" s="308" t="str">
        <f t="shared" si="178"/>
        <v/>
      </c>
      <c r="BK102" s="308" t="str">
        <f t="shared" si="178"/>
        <v/>
      </c>
      <c r="BL102" s="308" t="str">
        <f t="shared" si="178"/>
        <v/>
      </c>
      <c r="BM102" s="308" t="str">
        <f t="shared" si="178"/>
        <v/>
      </c>
      <c r="BN102" s="308" t="str">
        <f t="shared" si="178"/>
        <v/>
      </c>
      <c r="BO102" s="308" t="str">
        <f t="shared" ref="BO102:CD117" si="181">IF(BN102=0,"",IF(BN102="","",BN102-1))</f>
        <v/>
      </c>
      <c r="BP102" s="308" t="str">
        <f t="shared" si="181"/>
        <v/>
      </c>
      <c r="BQ102" s="308" t="str">
        <f t="shared" si="181"/>
        <v/>
      </c>
      <c r="BR102" s="308" t="str">
        <f t="shared" si="181"/>
        <v/>
      </c>
      <c r="BS102" s="308" t="str">
        <f t="shared" si="181"/>
        <v/>
      </c>
      <c r="BT102" s="308" t="str">
        <f t="shared" si="181"/>
        <v/>
      </c>
      <c r="BU102" s="308" t="str">
        <f t="shared" si="181"/>
        <v/>
      </c>
      <c r="BV102" s="308" t="str">
        <f t="shared" si="181"/>
        <v/>
      </c>
      <c r="BW102" s="308" t="str">
        <f t="shared" si="181"/>
        <v/>
      </c>
      <c r="BX102" s="308" t="str">
        <f t="shared" si="181"/>
        <v/>
      </c>
      <c r="BY102" s="308" t="str">
        <f t="shared" si="181"/>
        <v/>
      </c>
      <c r="BZ102" s="308" t="str">
        <f t="shared" si="181"/>
        <v/>
      </c>
      <c r="CA102" s="308" t="str">
        <f t="shared" si="181"/>
        <v/>
      </c>
      <c r="CB102" s="308" t="str">
        <f t="shared" si="181"/>
        <v/>
      </c>
      <c r="CC102" s="308" t="str">
        <f t="shared" si="181"/>
        <v/>
      </c>
      <c r="CD102" s="308" t="str">
        <f t="shared" si="181"/>
        <v/>
      </c>
      <c r="CE102" s="308" t="str">
        <f t="shared" ref="CE102:CJ117" si="182">IF(CD102=0,"",IF(CD102="","",CD102-1))</f>
        <v/>
      </c>
      <c r="CF102" s="308" t="str">
        <f t="shared" si="182"/>
        <v/>
      </c>
      <c r="CG102" s="308" t="str">
        <f t="shared" si="182"/>
        <v/>
      </c>
      <c r="CH102" s="308" t="str">
        <f t="shared" si="182"/>
        <v/>
      </c>
      <c r="CI102" s="308" t="str">
        <f t="shared" si="182"/>
        <v/>
      </c>
      <c r="CJ102" s="308" t="str">
        <f t="shared" si="182"/>
        <v/>
      </c>
    </row>
    <row r="103" spans="1:88" x14ac:dyDescent="0.2">
      <c r="A103" s="369"/>
      <c r="B103" s="369" t="str">
        <f t="shared" si="124"/>
        <v/>
      </c>
      <c r="C103" s="369" t="str">
        <f t="shared" si="125"/>
        <v/>
      </c>
      <c r="D103" s="369" t="str">
        <f t="shared" si="129"/>
        <v/>
      </c>
      <c r="E103" s="369" t="str">
        <f t="shared" si="130"/>
        <v/>
      </c>
      <c r="F103" s="369" t="str">
        <f t="shared" si="131"/>
        <v/>
      </c>
      <c r="G103" s="369" t="str">
        <f t="shared" si="132"/>
        <v/>
      </c>
      <c r="H103" s="369" t="str">
        <f t="shared" si="133"/>
        <v/>
      </c>
      <c r="I103" s="369" t="str">
        <f t="shared" si="134"/>
        <v/>
      </c>
      <c r="J103" s="369"/>
      <c r="K103" s="308" t="str">
        <f t="shared" si="135"/>
        <v/>
      </c>
      <c r="L103" s="309" t="str">
        <f t="shared" si="136"/>
        <v/>
      </c>
      <c r="M103" s="310" t="str">
        <f t="shared" si="137"/>
        <v/>
      </c>
      <c r="N103" s="308" t="str">
        <f t="shared" si="139"/>
        <v/>
      </c>
      <c r="O103" s="308" t="str">
        <f t="shared" si="140"/>
        <v/>
      </c>
      <c r="P103" s="308" t="str">
        <f t="shared" si="141"/>
        <v/>
      </c>
      <c r="Q103" s="308" t="str">
        <f t="shared" si="142"/>
        <v/>
      </c>
      <c r="R103" s="308" t="str">
        <f t="shared" si="143"/>
        <v/>
      </c>
      <c r="S103" s="308" t="str">
        <f t="shared" si="144"/>
        <v/>
      </c>
      <c r="T103" s="308" t="str">
        <f t="shared" si="145"/>
        <v/>
      </c>
      <c r="U103" s="308" t="str">
        <f t="shared" si="146"/>
        <v/>
      </c>
      <c r="V103" s="308" t="str">
        <f t="shared" si="147"/>
        <v/>
      </c>
      <c r="W103" s="308" t="str">
        <f t="shared" si="148"/>
        <v/>
      </c>
      <c r="X103" s="308" t="str">
        <f t="shared" si="149"/>
        <v/>
      </c>
      <c r="Y103" s="308" t="str">
        <f t="shared" si="150"/>
        <v/>
      </c>
      <c r="Z103" s="308" t="str">
        <f t="shared" si="151"/>
        <v/>
      </c>
      <c r="AA103" s="308" t="str">
        <f t="shared" si="152"/>
        <v/>
      </c>
      <c r="AB103" s="308" t="str">
        <f t="shared" si="153"/>
        <v/>
      </c>
      <c r="AC103" s="308" t="str">
        <f t="shared" si="154"/>
        <v/>
      </c>
      <c r="AD103" s="308" t="str">
        <f t="shared" si="155"/>
        <v/>
      </c>
      <c r="AE103" s="308" t="str">
        <f t="shared" si="156"/>
        <v/>
      </c>
      <c r="AF103" s="308" t="str">
        <f t="shared" si="157"/>
        <v/>
      </c>
      <c r="AG103" s="308" t="str">
        <f t="shared" si="158"/>
        <v/>
      </c>
      <c r="AH103" s="308" t="str">
        <f t="shared" si="159"/>
        <v/>
      </c>
      <c r="AI103" s="308" t="str">
        <f t="shared" si="160"/>
        <v/>
      </c>
      <c r="AJ103" s="308" t="str">
        <f t="shared" si="161"/>
        <v/>
      </c>
      <c r="AK103" s="308" t="str">
        <f t="shared" si="162"/>
        <v/>
      </c>
      <c r="AL103" s="308" t="str">
        <f t="shared" si="163"/>
        <v/>
      </c>
      <c r="AM103" s="308" t="str">
        <f t="shared" si="164"/>
        <v/>
      </c>
      <c r="AN103" s="308" t="str">
        <f t="shared" si="165"/>
        <v/>
      </c>
      <c r="AO103" s="308" t="str">
        <f t="shared" si="166"/>
        <v/>
      </c>
      <c r="AP103" s="308" t="str">
        <f t="shared" si="167"/>
        <v/>
      </c>
      <c r="AQ103" s="308" t="str">
        <f t="shared" si="168"/>
        <v/>
      </c>
      <c r="AR103" s="308" t="str">
        <f t="shared" si="169"/>
        <v/>
      </c>
      <c r="AS103" s="308" t="str">
        <f t="shared" si="179"/>
        <v/>
      </c>
      <c r="AT103" s="308" t="str">
        <f t="shared" si="179"/>
        <v/>
      </c>
      <c r="AU103" s="308" t="str">
        <f t="shared" si="179"/>
        <v/>
      </c>
      <c r="AV103" s="308" t="str">
        <f t="shared" si="179"/>
        <v/>
      </c>
      <c r="AW103" s="308" t="str">
        <f t="shared" si="179"/>
        <v/>
      </c>
      <c r="AX103" s="308" t="str">
        <f t="shared" si="180"/>
        <v/>
      </c>
      <c r="AY103" s="308" t="str">
        <f t="shared" si="126"/>
        <v/>
      </c>
      <c r="AZ103" s="308" t="str">
        <f t="shared" ref="AZ103:BO118" si="183">IF(AY103=0,"",IF(AY103="","",AY103-1))</f>
        <v/>
      </c>
      <c r="BA103" s="308" t="str">
        <f t="shared" si="183"/>
        <v/>
      </c>
      <c r="BB103" s="308" t="str">
        <f t="shared" si="183"/>
        <v/>
      </c>
      <c r="BC103" s="308" t="str">
        <f t="shared" si="183"/>
        <v/>
      </c>
      <c r="BD103" s="308" t="str">
        <f t="shared" si="183"/>
        <v/>
      </c>
      <c r="BE103" s="308" t="str">
        <f t="shared" si="183"/>
        <v/>
      </c>
      <c r="BF103" s="308" t="str">
        <f t="shared" si="183"/>
        <v/>
      </c>
      <c r="BG103" s="308" t="str">
        <f t="shared" si="183"/>
        <v/>
      </c>
      <c r="BH103" s="308" t="str">
        <f t="shared" si="183"/>
        <v/>
      </c>
      <c r="BI103" s="308" t="str">
        <f t="shared" si="183"/>
        <v/>
      </c>
      <c r="BJ103" s="308" t="str">
        <f t="shared" si="183"/>
        <v/>
      </c>
      <c r="BK103" s="308" t="str">
        <f t="shared" si="183"/>
        <v/>
      </c>
      <c r="BL103" s="308" t="str">
        <f t="shared" si="183"/>
        <v/>
      </c>
      <c r="BM103" s="308" t="str">
        <f t="shared" si="183"/>
        <v/>
      </c>
      <c r="BN103" s="308" t="str">
        <f t="shared" si="183"/>
        <v/>
      </c>
      <c r="BO103" s="308" t="str">
        <f t="shared" si="183"/>
        <v/>
      </c>
      <c r="BP103" s="308" t="str">
        <f t="shared" si="181"/>
        <v/>
      </c>
      <c r="BQ103" s="308" t="str">
        <f t="shared" si="181"/>
        <v/>
      </c>
      <c r="BR103" s="308" t="str">
        <f t="shared" si="181"/>
        <v/>
      </c>
      <c r="BS103" s="308" t="str">
        <f t="shared" si="181"/>
        <v/>
      </c>
      <c r="BT103" s="308" t="str">
        <f t="shared" si="181"/>
        <v/>
      </c>
      <c r="BU103" s="308" t="str">
        <f t="shared" si="181"/>
        <v/>
      </c>
      <c r="BV103" s="308" t="str">
        <f t="shared" si="181"/>
        <v/>
      </c>
      <c r="BW103" s="308" t="str">
        <f t="shared" si="181"/>
        <v/>
      </c>
      <c r="BX103" s="308" t="str">
        <f t="shared" si="181"/>
        <v/>
      </c>
      <c r="BY103" s="308" t="str">
        <f t="shared" si="181"/>
        <v/>
      </c>
      <c r="BZ103" s="308" t="str">
        <f t="shared" si="181"/>
        <v/>
      </c>
      <c r="CA103" s="308" t="str">
        <f t="shared" si="181"/>
        <v/>
      </c>
      <c r="CB103" s="308" t="str">
        <f t="shared" si="181"/>
        <v/>
      </c>
      <c r="CC103" s="308" t="str">
        <f t="shared" si="181"/>
        <v/>
      </c>
      <c r="CD103" s="308" t="str">
        <f t="shared" si="181"/>
        <v/>
      </c>
      <c r="CE103" s="308" t="str">
        <f t="shared" si="182"/>
        <v/>
      </c>
      <c r="CF103" s="308" t="str">
        <f t="shared" si="182"/>
        <v/>
      </c>
      <c r="CG103" s="308" t="str">
        <f t="shared" si="182"/>
        <v/>
      </c>
      <c r="CH103" s="308" t="str">
        <f t="shared" si="182"/>
        <v/>
      </c>
      <c r="CI103" s="308" t="str">
        <f t="shared" si="182"/>
        <v/>
      </c>
      <c r="CJ103" s="308" t="str">
        <f t="shared" si="182"/>
        <v/>
      </c>
    </row>
    <row r="104" spans="1:88" x14ac:dyDescent="0.2">
      <c r="A104" s="369"/>
      <c r="B104" s="369" t="str">
        <f t="shared" si="124"/>
        <v/>
      </c>
      <c r="C104" s="369" t="str">
        <f t="shared" si="125"/>
        <v/>
      </c>
      <c r="D104" s="369" t="str">
        <f t="shared" si="129"/>
        <v/>
      </c>
      <c r="E104" s="369" t="str">
        <f t="shared" si="130"/>
        <v/>
      </c>
      <c r="F104" s="369" t="str">
        <f t="shared" si="131"/>
        <v/>
      </c>
      <c r="G104" s="369" t="str">
        <f t="shared" si="132"/>
        <v/>
      </c>
      <c r="H104" s="369" t="str">
        <f t="shared" si="133"/>
        <v/>
      </c>
      <c r="I104" s="369" t="str">
        <f t="shared" si="134"/>
        <v/>
      </c>
      <c r="J104" s="369"/>
      <c r="K104" s="308" t="str">
        <f t="shared" si="135"/>
        <v/>
      </c>
      <c r="L104" s="309" t="str">
        <f t="shared" si="136"/>
        <v/>
      </c>
      <c r="M104" s="310" t="str">
        <f t="shared" si="137"/>
        <v/>
      </c>
      <c r="N104" s="308" t="str">
        <f t="shared" ref="N104:N135" si="184">IF(AY104="","",-1^AY104*FACT($K$3)/(FACT(AY104)*FACT($K$3-AY104))*FACT($K104-$L$3*AY104-1)/(FACT($K104-$L$3*AY104-$K$3)*FACT($K$3-1)))</f>
        <v/>
      </c>
      <c r="O104" s="308" t="str">
        <f t="shared" ref="O104:O135" si="185">IF(AZ104="","",-1^AZ104*FACT($K$3)/(FACT(AZ104)*FACT($K$3-AZ104))*FACT($K104-$L$3*AZ104-1)/(FACT($K104-$L$3*AZ104-$K$3)*FACT($K$3-1)))</f>
        <v/>
      </c>
      <c r="P104" s="308" t="str">
        <f t="shared" ref="P104:P135" si="186">IF(BA104="","",-1^BA104*FACT($K$3)/(FACT(BA104)*FACT($K$3-BA104))*FACT($K104-$L$3*BA104-1)/(FACT($K104-$L$3*BA104-$K$3)*FACT($K$3-1)))</f>
        <v/>
      </c>
      <c r="Q104" s="308" t="str">
        <f t="shared" ref="Q104:Q135" si="187">IF(BB104="","",-1^BB104*FACT($K$3)/(FACT(BB104)*FACT($K$3-BB104))*FACT($K104-$L$3*BB104-1)/(FACT($K104-$L$3*BB104-$K$3)*FACT($K$3-1)))</f>
        <v/>
      </c>
      <c r="R104" s="308" t="str">
        <f t="shared" ref="R104:R135" si="188">IF(BC104="","",-1^BC104*FACT($K$3)/(FACT(BC104)*FACT($K$3-BC104))*FACT($K104-$L$3*BC104-1)/(FACT($K104-$L$3*BC104-$K$3)*FACT($K$3-1)))</f>
        <v/>
      </c>
      <c r="S104" s="308" t="str">
        <f t="shared" ref="S104:S135" si="189">IF(BD104="","",-1^BD104*FACT($K$3)/(FACT(BD104)*FACT($K$3-BD104))*FACT($K104-$L$3*BD104-1)/(FACT($K104-$L$3*BD104-$K$3)*FACT($K$3-1)))</f>
        <v/>
      </c>
      <c r="T104" s="308" t="str">
        <f t="shared" ref="T104:T135" si="190">IF(BE104="","",-1^BE104*FACT($K$3)/(FACT(BE104)*FACT($K$3-BE104))*FACT($K104-$L$3*BE104-1)/(FACT($K104-$L$3*BE104-$K$3)*FACT($K$3-1)))</f>
        <v/>
      </c>
      <c r="U104" s="308" t="str">
        <f t="shared" ref="U104:U135" si="191">IF(BF104="","",-1^BF104*FACT($K$3)/(FACT(BF104)*FACT($K$3-BF104))*FACT($K104-$L$3*BF104-1)/(FACT($K104-$L$3*BF104-$K$3)*FACT($K$3-1)))</f>
        <v/>
      </c>
      <c r="V104" s="308" t="str">
        <f t="shared" ref="V104:V135" si="192">IF(BG104="","",-1^BG104*FACT($K$3)/(FACT(BG104)*FACT($K$3-BG104))*FACT($K104-$L$3*BG104-1)/(FACT($K104-$L$3*BG104-$K$3)*FACT($K$3-1)))</f>
        <v/>
      </c>
      <c r="W104" s="308" t="str">
        <f t="shared" ref="W104:W135" si="193">IF(BH104="","",-1^BH104*FACT($K$3)/(FACT(BH104)*FACT($K$3-BH104))*FACT($K104-$L$3*BH104-1)/(FACT($K104-$L$3*BH104-$K$3)*FACT($K$3-1)))</f>
        <v/>
      </c>
      <c r="X104" s="308" t="str">
        <f t="shared" ref="X104:X135" si="194">IF(BI104="","",-1^BI104*FACT($K$3)/(FACT(BI104)*FACT($K$3-BI104))*FACT($K104-$L$3*BI104-1)/(FACT($K104-$L$3*BI104-$K$3)*FACT($K$3-1)))</f>
        <v/>
      </c>
      <c r="Y104" s="308" t="str">
        <f t="shared" ref="Y104:Y135" si="195">IF(BJ104="","",-1^BJ104*FACT($K$3)/(FACT(BJ104)*FACT($K$3-BJ104))*FACT($K104-$L$3*BJ104-1)/(FACT($K104-$L$3*BJ104-$K$3)*FACT($K$3-1)))</f>
        <v/>
      </c>
      <c r="Z104" s="308" t="str">
        <f t="shared" ref="Z104:Z135" si="196">IF(BK104="","",-1^BK104*FACT($K$3)/(FACT(BK104)*FACT($K$3-BK104))*FACT($K104-$L$3*BK104-1)/(FACT($K104-$L$3*BK104-$K$3)*FACT($K$3-1)))</f>
        <v/>
      </c>
      <c r="AA104" s="308" t="str">
        <f t="shared" ref="AA104:AA135" si="197">IF(BL104="","",-1^BL104*FACT($K$3)/(FACT(BL104)*FACT($K$3-BL104))*FACT($K104-$L$3*BL104-1)/(FACT($K104-$L$3*BL104-$K$3)*FACT($K$3-1)))</f>
        <v/>
      </c>
      <c r="AB104" s="308" t="str">
        <f t="shared" ref="AB104:AB135" si="198">IF(BM104="","",-1^BM104*FACT($K$3)/(FACT(BM104)*FACT($K$3-BM104))*FACT($K104-$L$3*BM104-1)/(FACT($K104-$L$3*BM104-$K$3)*FACT($K$3-1)))</f>
        <v/>
      </c>
      <c r="AC104" s="308" t="str">
        <f t="shared" ref="AC104:AC135" si="199">IF(BN104="","",-1^BN104*FACT($K$3)/(FACT(BN104)*FACT($K$3-BN104))*FACT($K104-$L$3*BN104-1)/(FACT($K104-$L$3*BN104-$K$3)*FACT($K$3-1)))</f>
        <v/>
      </c>
      <c r="AD104" s="308" t="str">
        <f t="shared" ref="AD104:AD135" si="200">IF(BO104="","",-1^BO104*FACT($K$3)/(FACT(BO104)*FACT($K$3-BO104))*FACT($K104-$L$3*BO104-1)/(FACT($K104-$L$3*BO104-$K$3)*FACT($K$3-1)))</f>
        <v/>
      </c>
      <c r="AE104" s="308" t="str">
        <f t="shared" ref="AE104:AE135" si="201">IF(BP104="","",-1^BP104*FACT($K$3)/(FACT(BP104)*FACT($K$3-BP104))*FACT($K104-$L$3*BP104-1)/(FACT($K104-$L$3*BP104-$K$3)*FACT($K$3-1)))</f>
        <v/>
      </c>
      <c r="AF104" s="308" t="str">
        <f t="shared" ref="AF104:AF135" si="202">IF(BQ104="","",-1^BQ104*FACT($K$3)/(FACT(BQ104)*FACT($K$3-BQ104))*FACT($K104-$L$3*BQ104-1)/(FACT($K104-$L$3*BQ104-$K$3)*FACT($K$3-1)))</f>
        <v/>
      </c>
      <c r="AG104" s="308" t="str">
        <f t="shared" ref="AG104:AG135" si="203">IF(BR104="","",-1^BR104*FACT($K$3)/(FACT(BR104)*FACT($K$3-BR104))*FACT($K104-$L$3*BR104-1)/(FACT($K104-$L$3*BR104-$K$3)*FACT($K$3-1)))</f>
        <v/>
      </c>
      <c r="AH104" s="308" t="str">
        <f t="shared" ref="AH104:AH135" si="204">IF(BS104="","",-1^BS104*FACT($K$3)/(FACT(BS104)*FACT($K$3-BS104))*FACT($K104-$L$3*BS104-1)/(FACT($K104-$L$3*BS104-$K$3)*FACT($K$3-1)))</f>
        <v/>
      </c>
      <c r="AI104" s="308" t="str">
        <f t="shared" ref="AI104:AI135" si="205">IF(BT104="","",-1^BT104*FACT($K$3)/(FACT(BT104)*FACT($K$3-BT104))*FACT($K104-$L$3*BT104-1)/(FACT($K104-$L$3*BT104-$K$3)*FACT($K$3-1)))</f>
        <v/>
      </c>
      <c r="AJ104" s="308" t="str">
        <f t="shared" ref="AJ104:AJ135" si="206">IF(BU104="","",-1^BU104*FACT($K$3)/(FACT(BU104)*FACT($K$3-BU104))*FACT($K104-$L$3*BU104-1)/(FACT($K104-$L$3*BU104-$K$3)*FACT($K$3-1)))</f>
        <v/>
      </c>
      <c r="AK104" s="308" t="str">
        <f t="shared" ref="AK104:AK135" si="207">IF(BV104="","",-1^BV104*FACT($K$3)/(FACT(BV104)*FACT($K$3-BV104))*FACT($K104-$L$3*BV104-1)/(FACT($K104-$L$3*BV104-$K$3)*FACT($K$3-1)))</f>
        <v/>
      </c>
      <c r="AL104" s="308" t="str">
        <f t="shared" ref="AL104:AL135" si="208">IF(BW104="","",-1^BW104*FACT($K$3)/(FACT(BW104)*FACT($K$3-BW104))*FACT($K104-$L$3*BW104-1)/(FACT($K104-$L$3*BW104-$K$3)*FACT($K$3-1)))</f>
        <v/>
      </c>
      <c r="AM104" s="308" t="str">
        <f t="shared" ref="AM104:AM135" si="209">IF(BX104="","",-1^BX104*FACT($K$3)/(FACT(BX104)*FACT($K$3-BX104))*FACT($K104-$L$3*BX104-1)/(FACT($K104-$L$3*BX104-$K$3)*FACT($K$3-1)))</f>
        <v/>
      </c>
      <c r="AN104" s="308" t="str">
        <f t="shared" ref="AN104:AN135" si="210">IF(BY104="","",-1^BY104*FACT($K$3)/(FACT(BY104)*FACT($K$3-BY104))*FACT($K104-$L$3*BY104-1)/(FACT($K104-$L$3*BY104-$K$3)*FACT($K$3-1)))</f>
        <v/>
      </c>
      <c r="AO104" s="308" t="str">
        <f t="shared" ref="AO104:AO135" si="211">IF(BZ104="","",-1^BZ104*FACT($K$3)/(FACT(BZ104)*FACT($K$3-BZ104))*FACT($K104-$L$3*BZ104-1)/(FACT($K104-$L$3*BZ104-$K$3)*FACT($K$3-1)))</f>
        <v/>
      </c>
      <c r="AP104" s="308" t="str">
        <f t="shared" ref="AP104:AP135" si="212">IF(CA104="","",-1^CA104*FACT($K$3)/(FACT(CA104)*FACT($K$3-CA104))*FACT($K104-$L$3*CA104-1)/(FACT($K104-$L$3*CA104-$K$3)*FACT($K$3-1)))</f>
        <v/>
      </c>
      <c r="AQ104" s="308" t="str">
        <f t="shared" ref="AQ104:AW140" si="213">IF(CB104="","",-1^CB104*FACT($K$3)/(FACT(CB104)*FACT($K$3-CB104))*FACT($K104-$L$3*CB104-1)/(FACT($K104-$L$3*CB104-$K$3)*FACT($K$3-1)))</f>
        <v/>
      </c>
      <c r="AR104" s="308" t="str">
        <f t="shared" si="213"/>
        <v/>
      </c>
      <c r="AS104" s="308" t="str">
        <f t="shared" si="213"/>
        <v/>
      </c>
      <c r="AT104" s="308" t="str">
        <f t="shared" si="213"/>
        <v/>
      </c>
      <c r="AU104" s="308" t="str">
        <f t="shared" si="213"/>
        <v/>
      </c>
      <c r="AV104" s="308" t="str">
        <f t="shared" si="213"/>
        <v/>
      </c>
      <c r="AW104" s="308" t="str">
        <f t="shared" si="213"/>
        <v/>
      </c>
      <c r="AX104" s="308" t="str">
        <f t="shared" si="180"/>
        <v/>
      </c>
      <c r="AY104" s="308" t="str">
        <f t="shared" si="126"/>
        <v/>
      </c>
      <c r="AZ104" s="308" t="str">
        <f t="shared" si="183"/>
        <v/>
      </c>
      <c r="BA104" s="308" t="str">
        <f t="shared" si="183"/>
        <v/>
      </c>
      <c r="BB104" s="308" t="str">
        <f t="shared" si="183"/>
        <v/>
      </c>
      <c r="BC104" s="308" t="str">
        <f t="shared" si="183"/>
        <v/>
      </c>
      <c r="BD104" s="308" t="str">
        <f t="shared" si="183"/>
        <v/>
      </c>
      <c r="BE104" s="308" t="str">
        <f t="shared" si="183"/>
        <v/>
      </c>
      <c r="BF104" s="308" t="str">
        <f t="shared" si="183"/>
        <v/>
      </c>
      <c r="BG104" s="308" t="str">
        <f t="shared" si="183"/>
        <v/>
      </c>
      <c r="BH104" s="308" t="str">
        <f t="shared" si="183"/>
        <v/>
      </c>
      <c r="BI104" s="308" t="str">
        <f t="shared" si="183"/>
        <v/>
      </c>
      <c r="BJ104" s="308" t="str">
        <f t="shared" si="183"/>
        <v/>
      </c>
      <c r="BK104" s="308" t="str">
        <f t="shared" si="183"/>
        <v/>
      </c>
      <c r="BL104" s="308" t="str">
        <f t="shared" si="183"/>
        <v/>
      </c>
      <c r="BM104" s="308" t="str">
        <f t="shared" si="183"/>
        <v/>
      </c>
      <c r="BN104" s="308" t="str">
        <f t="shared" si="183"/>
        <v/>
      </c>
      <c r="BO104" s="308" t="str">
        <f t="shared" si="183"/>
        <v/>
      </c>
      <c r="BP104" s="308" t="str">
        <f t="shared" si="181"/>
        <v/>
      </c>
      <c r="BQ104" s="308" t="str">
        <f t="shared" si="181"/>
        <v/>
      </c>
      <c r="BR104" s="308" t="str">
        <f t="shared" si="181"/>
        <v/>
      </c>
      <c r="BS104" s="308" t="str">
        <f t="shared" si="181"/>
        <v/>
      </c>
      <c r="BT104" s="308" t="str">
        <f t="shared" si="181"/>
        <v/>
      </c>
      <c r="BU104" s="308" t="str">
        <f t="shared" si="181"/>
        <v/>
      </c>
      <c r="BV104" s="308" t="str">
        <f t="shared" si="181"/>
        <v/>
      </c>
      <c r="BW104" s="308" t="str">
        <f t="shared" si="181"/>
        <v/>
      </c>
      <c r="BX104" s="308" t="str">
        <f t="shared" si="181"/>
        <v/>
      </c>
      <c r="BY104" s="308" t="str">
        <f t="shared" si="181"/>
        <v/>
      </c>
      <c r="BZ104" s="308" t="str">
        <f t="shared" si="181"/>
        <v/>
      </c>
      <c r="CA104" s="308" t="str">
        <f t="shared" si="181"/>
        <v/>
      </c>
      <c r="CB104" s="308" t="str">
        <f t="shared" si="181"/>
        <v/>
      </c>
      <c r="CC104" s="308" t="str">
        <f t="shared" si="181"/>
        <v/>
      </c>
      <c r="CD104" s="308" t="str">
        <f t="shared" si="181"/>
        <v/>
      </c>
      <c r="CE104" s="308" t="str">
        <f t="shared" si="182"/>
        <v/>
      </c>
      <c r="CF104" s="308" t="str">
        <f t="shared" si="182"/>
        <v/>
      </c>
      <c r="CG104" s="308" t="str">
        <f t="shared" si="182"/>
        <v/>
      </c>
      <c r="CH104" s="308" t="str">
        <f t="shared" si="182"/>
        <v/>
      </c>
      <c r="CI104" s="308" t="str">
        <f t="shared" si="182"/>
        <v/>
      </c>
      <c r="CJ104" s="308" t="str">
        <f t="shared" si="182"/>
        <v/>
      </c>
    </row>
    <row r="105" spans="1:88" x14ac:dyDescent="0.2">
      <c r="A105" s="369"/>
      <c r="B105" s="369" t="str">
        <f t="shared" si="124"/>
        <v/>
      </c>
      <c r="C105" s="369" t="str">
        <f t="shared" si="125"/>
        <v/>
      </c>
      <c r="D105" s="369" t="str">
        <f t="shared" si="129"/>
        <v/>
      </c>
      <c r="E105" s="369" t="str">
        <f t="shared" si="130"/>
        <v/>
      </c>
      <c r="F105" s="369" t="str">
        <f t="shared" si="131"/>
        <v/>
      </c>
      <c r="G105" s="369" t="str">
        <f t="shared" si="132"/>
        <v/>
      </c>
      <c r="H105" s="369" t="str">
        <f t="shared" si="133"/>
        <v/>
      </c>
      <c r="I105" s="369" t="str">
        <f t="shared" si="134"/>
        <v/>
      </c>
      <c r="J105" s="369"/>
      <c r="K105" s="308" t="str">
        <f t="shared" si="135"/>
        <v/>
      </c>
      <c r="L105" s="309" t="str">
        <f t="shared" si="136"/>
        <v/>
      </c>
      <c r="M105" s="310" t="str">
        <f t="shared" si="137"/>
        <v/>
      </c>
      <c r="N105" s="308" t="str">
        <f t="shared" si="184"/>
        <v/>
      </c>
      <c r="O105" s="308" t="str">
        <f t="shared" si="185"/>
        <v/>
      </c>
      <c r="P105" s="308" t="str">
        <f t="shared" si="186"/>
        <v/>
      </c>
      <c r="Q105" s="308" t="str">
        <f t="shared" si="187"/>
        <v/>
      </c>
      <c r="R105" s="308" t="str">
        <f t="shared" si="188"/>
        <v/>
      </c>
      <c r="S105" s="308" t="str">
        <f t="shared" si="189"/>
        <v/>
      </c>
      <c r="T105" s="308" t="str">
        <f t="shared" si="190"/>
        <v/>
      </c>
      <c r="U105" s="308" t="str">
        <f t="shared" si="191"/>
        <v/>
      </c>
      <c r="V105" s="308" t="str">
        <f t="shared" si="192"/>
        <v/>
      </c>
      <c r="W105" s="308" t="str">
        <f t="shared" si="193"/>
        <v/>
      </c>
      <c r="X105" s="308" t="str">
        <f t="shared" si="194"/>
        <v/>
      </c>
      <c r="Y105" s="308" t="str">
        <f t="shared" si="195"/>
        <v/>
      </c>
      <c r="Z105" s="308" t="str">
        <f t="shared" si="196"/>
        <v/>
      </c>
      <c r="AA105" s="308" t="str">
        <f t="shared" si="197"/>
        <v/>
      </c>
      <c r="AB105" s="308" t="str">
        <f t="shared" si="198"/>
        <v/>
      </c>
      <c r="AC105" s="308" t="str">
        <f t="shared" si="199"/>
        <v/>
      </c>
      <c r="AD105" s="308" t="str">
        <f t="shared" si="200"/>
        <v/>
      </c>
      <c r="AE105" s="308" t="str">
        <f t="shared" si="201"/>
        <v/>
      </c>
      <c r="AF105" s="308" t="str">
        <f t="shared" si="202"/>
        <v/>
      </c>
      <c r="AG105" s="308" t="str">
        <f t="shared" si="203"/>
        <v/>
      </c>
      <c r="AH105" s="308" t="str">
        <f t="shared" si="204"/>
        <v/>
      </c>
      <c r="AI105" s="308" t="str">
        <f t="shared" si="205"/>
        <v/>
      </c>
      <c r="AJ105" s="308" t="str">
        <f t="shared" si="206"/>
        <v/>
      </c>
      <c r="AK105" s="308" t="str">
        <f t="shared" si="207"/>
        <v/>
      </c>
      <c r="AL105" s="308" t="str">
        <f t="shared" si="208"/>
        <v/>
      </c>
      <c r="AM105" s="308" t="str">
        <f t="shared" si="209"/>
        <v/>
      </c>
      <c r="AN105" s="308" t="str">
        <f t="shared" si="210"/>
        <v/>
      </c>
      <c r="AO105" s="308" t="str">
        <f t="shared" si="211"/>
        <v/>
      </c>
      <c r="AP105" s="308" t="str">
        <f t="shared" si="212"/>
        <v/>
      </c>
      <c r="AQ105" s="308" t="str">
        <f t="shared" si="213"/>
        <v/>
      </c>
      <c r="AR105" s="308" t="str">
        <f t="shared" si="213"/>
        <v/>
      </c>
      <c r="AS105" s="308" t="str">
        <f t="shared" si="213"/>
        <v/>
      </c>
      <c r="AT105" s="308" t="str">
        <f t="shared" si="213"/>
        <v/>
      </c>
      <c r="AU105" s="308" t="str">
        <f t="shared" si="213"/>
        <v/>
      </c>
      <c r="AV105" s="308" t="str">
        <f t="shared" si="213"/>
        <v/>
      </c>
      <c r="AW105" s="308" t="str">
        <f t="shared" si="213"/>
        <v/>
      </c>
      <c r="AX105" s="308" t="str">
        <f t="shared" si="180"/>
        <v/>
      </c>
      <c r="AY105" s="308" t="str">
        <f t="shared" si="126"/>
        <v/>
      </c>
      <c r="AZ105" s="308" t="str">
        <f t="shared" si="183"/>
        <v/>
      </c>
      <c r="BA105" s="308" t="str">
        <f t="shared" si="183"/>
        <v/>
      </c>
      <c r="BB105" s="308" t="str">
        <f t="shared" si="183"/>
        <v/>
      </c>
      <c r="BC105" s="308" t="str">
        <f t="shared" si="183"/>
        <v/>
      </c>
      <c r="BD105" s="308" t="str">
        <f t="shared" si="183"/>
        <v/>
      </c>
      <c r="BE105" s="308" t="str">
        <f t="shared" si="183"/>
        <v/>
      </c>
      <c r="BF105" s="308" t="str">
        <f t="shared" si="183"/>
        <v/>
      </c>
      <c r="BG105" s="308" t="str">
        <f t="shared" si="183"/>
        <v/>
      </c>
      <c r="BH105" s="308" t="str">
        <f t="shared" si="183"/>
        <v/>
      </c>
      <c r="BI105" s="308" t="str">
        <f t="shared" si="183"/>
        <v/>
      </c>
      <c r="BJ105" s="308" t="str">
        <f t="shared" si="183"/>
        <v/>
      </c>
      <c r="BK105" s="308" t="str">
        <f t="shared" si="183"/>
        <v/>
      </c>
      <c r="BL105" s="308" t="str">
        <f t="shared" si="183"/>
        <v/>
      </c>
      <c r="BM105" s="308" t="str">
        <f t="shared" si="183"/>
        <v/>
      </c>
      <c r="BN105" s="308" t="str">
        <f t="shared" si="183"/>
        <v/>
      </c>
      <c r="BO105" s="308" t="str">
        <f t="shared" si="183"/>
        <v/>
      </c>
      <c r="BP105" s="308" t="str">
        <f t="shared" si="181"/>
        <v/>
      </c>
      <c r="BQ105" s="308" t="str">
        <f t="shared" si="181"/>
        <v/>
      </c>
      <c r="BR105" s="308" t="str">
        <f t="shared" si="181"/>
        <v/>
      </c>
      <c r="BS105" s="308" t="str">
        <f t="shared" si="181"/>
        <v/>
      </c>
      <c r="BT105" s="308" t="str">
        <f t="shared" si="181"/>
        <v/>
      </c>
      <c r="BU105" s="308" t="str">
        <f t="shared" si="181"/>
        <v/>
      </c>
      <c r="BV105" s="308" t="str">
        <f t="shared" si="181"/>
        <v/>
      </c>
      <c r="BW105" s="308" t="str">
        <f t="shared" si="181"/>
        <v/>
      </c>
      <c r="BX105" s="308" t="str">
        <f t="shared" si="181"/>
        <v/>
      </c>
      <c r="BY105" s="308" t="str">
        <f t="shared" si="181"/>
        <v/>
      </c>
      <c r="BZ105" s="308" t="str">
        <f t="shared" si="181"/>
        <v/>
      </c>
      <c r="CA105" s="308" t="str">
        <f t="shared" si="181"/>
        <v/>
      </c>
      <c r="CB105" s="308" t="str">
        <f t="shared" si="181"/>
        <v/>
      </c>
      <c r="CC105" s="308" t="str">
        <f t="shared" si="181"/>
        <v/>
      </c>
      <c r="CD105" s="308" t="str">
        <f t="shared" si="181"/>
        <v/>
      </c>
      <c r="CE105" s="308" t="str">
        <f t="shared" si="182"/>
        <v/>
      </c>
      <c r="CF105" s="308" t="str">
        <f t="shared" si="182"/>
        <v/>
      </c>
      <c r="CG105" s="308" t="str">
        <f t="shared" si="182"/>
        <v/>
      </c>
      <c r="CH105" s="308" t="str">
        <f t="shared" si="182"/>
        <v/>
      </c>
      <c r="CI105" s="308" t="str">
        <f t="shared" si="182"/>
        <v/>
      </c>
      <c r="CJ105" s="308" t="str">
        <f t="shared" si="182"/>
        <v/>
      </c>
    </row>
    <row r="106" spans="1:88" x14ac:dyDescent="0.2">
      <c r="A106" s="369"/>
      <c r="B106" s="369" t="str">
        <f t="shared" si="124"/>
        <v/>
      </c>
      <c r="C106" s="369" t="str">
        <f t="shared" si="125"/>
        <v/>
      </c>
      <c r="D106" s="369" t="str">
        <f t="shared" si="129"/>
        <v/>
      </c>
      <c r="E106" s="369" t="str">
        <f t="shared" si="130"/>
        <v/>
      </c>
      <c r="F106" s="369" t="str">
        <f t="shared" si="131"/>
        <v/>
      </c>
      <c r="G106" s="369" t="str">
        <f t="shared" si="132"/>
        <v/>
      </c>
      <c r="H106" s="369" t="str">
        <f t="shared" si="133"/>
        <v/>
      </c>
      <c r="I106" s="369" t="str">
        <f t="shared" si="134"/>
        <v/>
      </c>
      <c r="J106" s="369"/>
      <c r="K106" s="308" t="str">
        <f t="shared" si="135"/>
        <v/>
      </c>
      <c r="L106" s="309" t="str">
        <f t="shared" si="136"/>
        <v/>
      </c>
      <c r="M106" s="310" t="str">
        <f t="shared" si="137"/>
        <v/>
      </c>
      <c r="N106" s="308" t="str">
        <f t="shared" si="184"/>
        <v/>
      </c>
      <c r="O106" s="308" t="str">
        <f t="shared" si="185"/>
        <v/>
      </c>
      <c r="P106" s="308" t="str">
        <f t="shared" si="186"/>
        <v/>
      </c>
      <c r="Q106" s="308" t="str">
        <f t="shared" si="187"/>
        <v/>
      </c>
      <c r="R106" s="308" t="str">
        <f t="shared" si="188"/>
        <v/>
      </c>
      <c r="S106" s="308" t="str">
        <f t="shared" si="189"/>
        <v/>
      </c>
      <c r="T106" s="308" t="str">
        <f t="shared" si="190"/>
        <v/>
      </c>
      <c r="U106" s="308" t="str">
        <f t="shared" si="191"/>
        <v/>
      </c>
      <c r="V106" s="308" t="str">
        <f t="shared" si="192"/>
        <v/>
      </c>
      <c r="W106" s="308" t="str">
        <f t="shared" si="193"/>
        <v/>
      </c>
      <c r="X106" s="308" t="str">
        <f t="shared" si="194"/>
        <v/>
      </c>
      <c r="Y106" s="308" t="str">
        <f t="shared" si="195"/>
        <v/>
      </c>
      <c r="Z106" s="308" t="str">
        <f t="shared" si="196"/>
        <v/>
      </c>
      <c r="AA106" s="308" t="str">
        <f t="shared" si="197"/>
        <v/>
      </c>
      <c r="AB106" s="308" t="str">
        <f t="shared" si="198"/>
        <v/>
      </c>
      <c r="AC106" s="308" t="str">
        <f t="shared" si="199"/>
        <v/>
      </c>
      <c r="AD106" s="308" t="str">
        <f t="shared" si="200"/>
        <v/>
      </c>
      <c r="AE106" s="308" t="str">
        <f t="shared" si="201"/>
        <v/>
      </c>
      <c r="AF106" s="308" t="str">
        <f t="shared" si="202"/>
        <v/>
      </c>
      <c r="AG106" s="308" t="str">
        <f t="shared" si="203"/>
        <v/>
      </c>
      <c r="AH106" s="308" t="str">
        <f t="shared" si="204"/>
        <v/>
      </c>
      <c r="AI106" s="308" t="str">
        <f t="shared" si="205"/>
        <v/>
      </c>
      <c r="AJ106" s="308" t="str">
        <f t="shared" si="206"/>
        <v/>
      </c>
      <c r="AK106" s="308" t="str">
        <f t="shared" si="207"/>
        <v/>
      </c>
      <c r="AL106" s="308" t="str">
        <f t="shared" si="208"/>
        <v/>
      </c>
      <c r="AM106" s="308" t="str">
        <f t="shared" si="209"/>
        <v/>
      </c>
      <c r="AN106" s="308" t="str">
        <f t="shared" si="210"/>
        <v/>
      </c>
      <c r="AO106" s="308" t="str">
        <f t="shared" si="211"/>
        <v/>
      </c>
      <c r="AP106" s="308" t="str">
        <f t="shared" si="212"/>
        <v/>
      </c>
      <c r="AQ106" s="308" t="str">
        <f t="shared" si="213"/>
        <v/>
      </c>
      <c r="AR106" s="308" t="str">
        <f t="shared" si="213"/>
        <v/>
      </c>
      <c r="AS106" s="308" t="str">
        <f t="shared" si="213"/>
        <v/>
      </c>
      <c r="AT106" s="308" t="str">
        <f t="shared" si="213"/>
        <v/>
      </c>
      <c r="AU106" s="308" t="str">
        <f t="shared" si="213"/>
        <v/>
      </c>
      <c r="AV106" s="308" t="str">
        <f t="shared" si="213"/>
        <v/>
      </c>
      <c r="AW106" s="308" t="str">
        <f t="shared" si="213"/>
        <v/>
      </c>
      <c r="AX106" s="308" t="str">
        <f t="shared" si="180"/>
        <v/>
      </c>
      <c r="AY106" s="308" t="str">
        <f t="shared" si="126"/>
        <v/>
      </c>
      <c r="AZ106" s="308" t="str">
        <f t="shared" si="183"/>
        <v/>
      </c>
      <c r="BA106" s="308" t="str">
        <f t="shared" si="183"/>
        <v/>
      </c>
      <c r="BB106" s="308" t="str">
        <f t="shared" si="183"/>
        <v/>
      </c>
      <c r="BC106" s="308" t="str">
        <f t="shared" si="183"/>
        <v/>
      </c>
      <c r="BD106" s="308" t="str">
        <f t="shared" si="183"/>
        <v/>
      </c>
      <c r="BE106" s="308" t="str">
        <f t="shared" si="183"/>
        <v/>
      </c>
      <c r="BF106" s="308" t="str">
        <f t="shared" si="183"/>
        <v/>
      </c>
      <c r="BG106" s="308" t="str">
        <f t="shared" si="183"/>
        <v/>
      </c>
      <c r="BH106" s="308" t="str">
        <f t="shared" si="183"/>
        <v/>
      </c>
      <c r="BI106" s="308" t="str">
        <f t="shared" si="183"/>
        <v/>
      </c>
      <c r="BJ106" s="308" t="str">
        <f t="shared" si="183"/>
        <v/>
      </c>
      <c r="BK106" s="308" t="str">
        <f t="shared" si="183"/>
        <v/>
      </c>
      <c r="BL106" s="308" t="str">
        <f t="shared" si="183"/>
        <v/>
      </c>
      <c r="BM106" s="308" t="str">
        <f t="shared" si="183"/>
        <v/>
      </c>
      <c r="BN106" s="308" t="str">
        <f t="shared" si="183"/>
        <v/>
      </c>
      <c r="BO106" s="308" t="str">
        <f t="shared" si="183"/>
        <v/>
      </c>
      <c r="BP106" s="308" t="str">
        <f t="shared" si="181"/>
        <v/>
      </c>
      <c r="BQ106" s="308" t="str">
        <f t="shared" si="181"/>
        <v/>
      </c>
      <c r="BR106" s="308" t="str">
        <f t="shared" si="181"/>
        <v/>
      </c>
      <c r="BS106" s="308" t="str">
        <f t="shared" si="181"/>
        <v/>
      </c>
      <c r="BT106" s="308" t="str">
        <f t="shared" si="181"/>
        <v/>
      </c>
      <c r="BU106" s="308" t="str">
        <f t="shared" si="181"/>
        <v/>
      </c>
      <c r="BV106" s="308" t="str">
        <f t="shared" si="181"/>
        <v/>
      </c>
      <c r="BW106" s="308" t="str">
        <f t="shared" si="181"/>
        <v/>
      </c>
      <c r="BX106" s="308" t="str">
        <f t="shared" si="181"/>
        <v/>
      </c>
      <c r="BY106" s="308" t="str">
        <f t="shared" si="181"/>
        <v/>
      </c>
      <c r="BZ106" s="308" t="str">
        <f t="shared" si="181"/>
        <v/>
      </c>
      <c r="CA106" s="308" t="str">
        <f t="shared" si="181"/>
        <v/>
      </c>
      <c r="CB106" s="308" t="str">
        <f t="shared" si="181"/>
        <v/>
      </c>
      <c r="CC106" s="308" t="str">
        <f t="shared" si="181"/>
        <v/>
      </c>
      <c r="CD106" s="308" t="str">
        <f t="shared" si="181"/>
        <v/>
      </c>
      <c r="CE106" s="308" t="str">
        <f t="shared" si="182"/>
        <v/>
      </c>
      <c r="CF106" s="308" t="str">
        <f t="shared" si="182"/>
        <v/>
      </c>
      <c r="CG106" s="308" t="str">
        <f t="shared" si="182"/>
        <v/>
      </c>
      <c r="CH106" s="308" t="str">
        <f t="shared" si="182"/>
        <v/>
      </c>
      <c r="CI106" s="308" t="str">
        <f t="shared" si="182"/>
        <v/>
      </c>
      <c r="CJ106" s="308" t="str">
        <f t="shared" si="182"/>
        <v/>
      </c>
    </row>
    <row r="107" spans="1:88" x14ac:dyDescent="0.2">
      <c r="A107" s="369"/>
      <c r="B107" s="369" t="str">
        <f t="shared" si="124"/>
        <v/>
      </c>
      <c r="C107" s="369" t="str">
        <f t="shared" si="125"/>
        <v/>
      </c>
      <c r="D107" s="369" t="str">
        <f t="shared" si="129"/>
        <v/>
      </c>
      <c r="E107" s="369" t="str">
        <f t="shared" si="130"/>
        <v/>
      </c>
      <c r="F107" s="369" t="str">
        <f t="shared" si="131"/>
        <v/>
      </c>
      <c r="G107" s="369" t="str">
        <f t="shared" si="132"/>
        <v/>
      </c>
      <c r="H107" s="369" t="str">
        <f t="shared" si="133"/>
        <v/>
      </c>
      <c r="I107" s="369" t="str">
        <f t="shared" si="134"/>
        <v/>
      </c>
      <c r="J107" s="369"/>
      <c r="K107" s="308" t="str">
        <f t="shared" si="135"/>
        <v/>
      </c>
      <c r="L107" s="309" t="str">
        <f t="shared" si="136"/>
        <v/>
      </c>
      <c r="M107" s="310" t="str">
        <f t="shared" si="137"/>
        <v/>
      </c>
      <c r="N107" s="308" t="str">
        <f t="shared" si="184"/>
        <v/>
      </c>
      <c r="O107" s="308" t="str">
        <f t="shared" si="185"/>
        <v/>
      </c>
      <c r="P107" s="308" t="str">
        <f t="shared" si="186"/>
        <v/>
      </c>
      <c r="Q107" s="308" t="str">
        <f t="shared" si="187"/>
        <v/>
      </c>
      <c r="R107" s="308" t="str">
        <f t="shared" si="188"/>
        <v/>
      </c>
      <c r="S107" s="308" t="str">
        <f t="shared" si="189"/>
        <v/>
      </c>
      <c r="T107" s="308" t="str">
        <f t="shared" si="190"/>
        <v/>
      </c>
      <c r="U107" s="308" t="str">
        <f t="shared" si="191"/>
        <v/>
      </c>
      <c r="V107" s="308" t="str">
        <f t="shared" si="192"/>
        <v/>
      </c>
      <c r="W107" s="308" t="str">
        <f t="shared" si="193"/>
        <v/>
      </c>
      <c r="X107" s="308" t="str">
        <f t="shared" si="194"/>
        <v/>
      </c>
      <c r="Y107" s="308" t="str">
        <f t="shared" si="195"/>
        <v/>
      </c>
      <c r="Z107" s="308" t="str">
        <f t="shared" si="196"/>
        <v/>
      </c>
      <c r="AA107" s="308" t="str">
        <f t="shared" si="197"/>
        <v/>
      </c>
      <c r="AB107" s="308" t="str">
        <f t="shared" si="198"/>
        <v/>
      </c>
      <c r="AC107" s="308" t="str">
        <f t="shared" si="199"/>
        <v/>
      </c>
      <c r="AD107" s="308" t="str">
        <f t="shared" si="200"/>
        <v/>
      </c>
      <c r="AE107" s="308" t="str">
        <f t="shared" si="201"/>
        <v/>
      </c>
      <c r="AF107" s="308" t="str">
        <f t="shared" si="202"/>
        <v/>
      </c>
      <c r="AG107" s="308" t="str">
        <f t="shared" si="203"/>
        <v/>
      </c>
      <c r="AH107" s="308" t="str">
        <f t="shared" si="204"/>
        <v/>
      </c>
      <c r="AI107" s="308" t="str">
        <f t="shared" si="205"/>
        <v/>
      </c>
      <c r="AJ107" s="308" t="str">
        <f t="shared" si="206"/>
        <v/>
      </c>
      <c r="AK107" s="308" t="str">
        <f t="shared" si="207"/>
        <v/>
      </c>
      <c r="AL107" s="308" t="str">
        <f t="shared" si="208"/>
        <v/>
      </c>
      <c r="AM107" s="308" t="str">
        <f t="shared" si="209"/>
        <v/>
      </c>
      <c r="AN107" s="308" t="str">
        <f t="shared" si="210"/>
        <v/>
      </c>
      <c r="AO107" s="308" t="str">
        <f t="shared" si="211"/>
        <v/>
      </c>
      <c r="AP107" s="308" t="str">
        <f t="shared" si="212"/>
        <v/>
      </c>
      <c r="AQ107" s="308" t="str">
        <f t="shared" si="213"/>
        <v/>
      </c>
      <c r="AR107" s="308" t="str">
        <f t="shared" si="213"/>
        <v/>
      </c>
      <c r="AS107" s="308" t="str">
        <f t="shared" si="213"/>
        <v/>
      </c>
      <c r="AT107" s="308" t="str">
        <f t="shared" si="213"/>
        <v/>
      </c>
      <c r="AU107" s="308" t="str">
        <f t="shared" si="213"/>
        <v/>
      </c>
      <c r="AV107" s="308" t="str">
        <f t="shared" si="213"/>
        <v/>
      </c>
      <c r="AW107" s="308" t="str">
        <f t="shared" si="213"/>
        <v/>
      </c>
      <c r="AX107" s="308" t="str">
        <f t="shared" si="180"/>
        <v/>
      </c>
      <c r="AY107" s="308" t="str">
        <f t="shared" si="126"/>
        <v/>
      </c>
      <c r="AZ107" s="308" t="str">
        <f t="shared" si="183"/>
        <v/>
      </c>
      <c r="BA107" s="308" t="str">
        <f t="shared" si="183"/>
        <v/>
      </c>
      <c r="BB107" s="308" t="str">
        <f t="shared" si="183"/>
        <v/>
      </c>
      <c r="BC107" s="308" t="str">
        <f t="shared" si="183"/>
        <v/>
      </c>
      <c r="BD107" s="308" t="str">
        <f t="shared" si="183"/>
        <v/>
      </c>
      <c r="BE107" s="308" t="str">
        <f t="shared" si="183"/>
        <v/>
      </c>
      <c r="BF107" s="308" t="str">
        <f t="shared" si="183"/>
        <v/>
      </c>
      <c r="BG107" s="308" t="str">
        <f t="shared" si="183"/>
        <v/>
      </c>
      <c r="BH107" s="308" t="str">
        <f t="shared" si="183"/>
        <v/>
      </c>
      <c r="BI107" s="308" t="str">
        <f t="shared" si="183"/>
        <v/>
      </c>
      <c r="BJ107" s="308" t="str">
        <f t="shared" si="183"/>
        <v/>
      </c>
      <c r="BK107" s="308" t="str">
        <f t="shared" si="183"/>
        <v/>
      </c>
      <c r="BL107" s="308" t="str">
        <f t="shared" si="183"/>
        <v/>
      </c>
      <c r="BM107" s="308" t="str">
        <f t="shared" si="183"/>
        <v/>
      </c>
      <c r="BN107" s="308" t="str">
        <f t="shared" si="183"/>
        <v/>
      </c>
      <c r="BO107" s="308" t="str">
        <f t="shared" si="183"/>
        <v/>
      </c>
      <c r="BP107" s="308" t="str">
        <f t="shared" si="181"/>
        <v/>
      </c>
      <c r="BQ107" s="308" t="str">
        <f t="shared" si="181"/>
        <v/>
      </c>
      <c r="BR107" s="308" t="str">
        <f t="shared" si="181"/>
        <v/>
      </c>
      <c r="BS107" s="308" t="str">
        <f t="shared" si="181"/>
        <v/>
      </c>
      <c r="BT107" s="308" t="str">
        <f t="shared" si="181"/>
        <v/>
      </c>
      <c r="BU107" s="308" t="str">
        <f t="shared" si="181"/>
        <v/>
      </c>
      <c r="BV107" s="308" t="str">
        <f t="shared" si="181"/>
        <v/>
      </c>
      <c r="BW107" s="308" t="str">
        <f t="shared" si="181"/>
        <v/>
      </c>
      <c r="BX107" s="308" t="str">
        <f t="shared" si="181"/>
        <v/>
      </c>
      <c r="BY107" s="308" t="str">
        <f t="shared" si="181"/>
        <v/>
      </c>
      <c r="BZ107" s="308" t="str">
        <f t="shared" si="181"/>
        <v/>
      </c>
      <c r="CA107" s="308" t="str">
        <f t="shared" si="181"/>
        <v/>
      </c>
      <c r="CB107" s="308" t="str">
        <f t="shared" si="181"/>
        <v/>
      </c>
      <c r="CC107" s="308" t="str">
        <f t="shared" si="181"/>
        <v/>
      </c>
      <c r="CD107" s="308" t="str">
        <f t="shared" si="181"/>
        <v/>
      </c>
      <c r="CE107" s="308" t="str">
        <f t="shared" si="182"/>
        <v/>
      </c>
      <c r="CF107" s="308" t="str">
        <f t="shared" si="182"/>
        <v/>
      </c>
      <c r="CG107" s="308" t="str">
        <f t="shared" si="182"/>
        <v/>
      </c>
      <c r="CH107" s="308" t="str">
        <f t="shared" si="182"/>
        <v/>
      </c>
      <c r="CI107" s="308" t="str">
        <f t="shared" si="182"/>
        <v/>
      </c>
      <c r="CJ107" s="308" t="str">
        <f t="shared" si="182"/>
        <v/>
      </c>
    </row>
    <row r="108" spans="1:88" x14ac:dyDescent="0.2">
      <c r="A108" s="369"/>
      <c r="B108" s="369" t="str">
        <f t="shared" si="124"/>
        <v/>
      </c>
      <c r="C108" s="369" t="str">
        <f t="shared" si="125"/>
        <v/>
      </c>
      <c r="D108" s="369" t="str">
        <f t="shared" si="129"/>
        <v/>
      </c>
      <c r="E108" s="369" t="str">
        <f t="shared" si="130"/>
        <v/>
      </c>
      <c r="F108" s="369" t="str">
        <f t="shared" si="131"/>
        <v/>
      </c>
      <c r="G108" s="369" t="str">
        <f t="shared" si="132"/>
        <v/>
      </c>
      <c r="H108" s="369" t="str">
        <f t="shared" si="133"/>
        <v/>
      </c>
      <c r="I108" s="369" t="str">
        <f t="shared" si="134"/>
        <v/>
      </c>
      <c r="J108" s="369"/>
      <c r="K108" s="308" t="str">
        <f t="shared" si="135"/>
        <v/>
      </c>
      <c r="L108" s="309" t="str">
        <f t="shared" si="136"/>
        <v/>
      </c>
      <c r="M108" s="310" t="str">
        <f t="shared" si="137"/>
        <v/>
      </c>
      <c r="N108" s="308" t="str">
        <f t="shared" si="184"/>
        <v/>
      </c>
      <c r="O108" s="308" t="str">
        <f t="shared" si="185"/>
        <v/>
      </c>
      <c r="P108" s="308" t="str">
        <f t="shared" si="186"/>
        <v/>
      </c>
      <c r="Q108" s="308" t="str">
        <f t="shared" si="187"/>
        <v/>
      </c>
      <c r="R108" s="308" t="str">
        <f t="shared" si="188"/>
        <v/>
      </c>
      <c r="S108" s="308" t="str">
        <f t="shared" si="189"/>
        <v/>
      </c>
      <c r="T108" s="308" t="str">
        <f t="shared" si="190"/>
        <v/>
      </c>
      <c r="U108" s="308" t="str">
        <f t="shared" si="191"/>
        <v/>
      </c>
      <c r="V108" s="308" t="str">
        <f t="shared" si="192"/>
        <v/>
      </c>
      <c r="W108" s="308" t="str">
        <f t="shared" si="193"/>
        <v/>
      </c>
      <c r="X108" s="308" t="str">
        <f t="shared" si="194"/>
        <v/>
      </c>
      <c r="Y108" s="308" t="str">
        <f t="shared" si="195"/>
        <v/>
      </c>
      <c r="Z108" s="308" t="str">
        <f t="shared" si="196"/>
        <v/>
      </c>
      <c r="AA108" s="308" t="str">
        <f t="shared" si="197"/>
        <v/>
      </c>
      <c r="AB108" s="308" t="str">
        <f t="shared" si="198"/>
        <v/>
      </c>
      <c r="AC108" s="308" t="str">
        <f t="shared" si="199"/>
        <v/>
      </c>
      <c r="AD108" s="308" t="str">
        <f t="shared" si="200"/>
        <v/>
      </c>
      <c r="AE108" s="308" t="str">
        <f t="shared" si="201"/>
        <v/>
      </c>
      <c r="AF108" s="308" t="str">
        <f t="shared" si="202"/>
        <v/>
      </c>
      <c r="AG108" s="308" t="str">
        <f t="shared" si="203"/>
        <v/>
      </c>
      <c r="AH108" s="308" t="str">
        <f t="shared" si="204"/>
        <v/>
      </c>
      <c r="AI108" s="308" t="str">
        <f t="shared" si="205"/>
        <v/>
      </c>
      <c r="AJ108" s="308" t="str">
        <f t="shared" si="206"/>
        <v/>
      </c>
      <c r="AK108" s="308" t="str">
        <f t="shared" si="207"/>
        <v/>
      </c>
      <c r="AL108" s="308" t="str">
        <f t="shared" si="208"/>
        <v/>
      </c>
      <c r="AM108" s="308" t="str">
        <f t="shared" si="209"/>
        <v/>
      </c>
      <c r="AN108" s="308" t="str">
        <f t="shared" si="210"/>
        <v/>
      </c>
      <c r="AO108" s="308" t="str">
        <f t="shared" si="211"/>
        <v/>
      </c>
      <c r="AP108" s="308" t="str">
        <f t="shared" si="212"/>
        <v/>
      </c>
      <c r="AQ108" s="308" t="str">
        <f t="shared" si="213"/>
        <v/>
      </c>
      <c r="AR108" s="308" t="str">
        <f t="shared" si="213"/>
        <v/>
      </c>
      <c r="AS108" s="308" t="str">
        <f t="shared" si="213"/>
        <v/>
      </c>
      <c r="AT108" s="308" t="str">
        <f t="shared" si="213"/>
        <v/>
      </c>
      <c r="AU108" s="308" t="str">
        <f t="shared" si="213"/>
        <v/>
      </c>
      <c r="AV108" s="308" t="str">
        <f t="shared" si="213"/>
        <v/>
      </c>
      <c r="AW108" s="308" t="str">
        <f t="shared" si="213"/>
        <v/>
      </c>
      <c r="AX108" s="308" t="str">
        <f t="shared" si="180"/>
        <v/>
      </c>
      <c r="AY108" s="308" t="str">
        <f t="shared" si="126"/>
        <v/>
      </c>
      <c r="AZ108" s="308" t="str">
        <f t="shared" si="183"/>
        <v/>
      </c>
      <c r="BA108" s="308" t="str">
        <f t="shared" si="183"/>
        <v/>
      </c>
      <c r="BB108" s="308" t="str">
        <f t="shared" si="183"/>
        <v/>
      </c>
      <c r="BC108" s="308" t="str">
        <f t="shared" si="183"/>
        <v/>
      </c>
      <c r="BD108" s="308" t="str">
        <f t="shared" si="183"/>
        <v/>
      </c>
      <c r="BE108" s="308" t="str">
        <f t="shared" si="183"/>
        <v/>
      </c>
      <c r="BF108" s="308" t="str">
        <f t="shared" si="183"/>
        <v/>
      </c>
      <c r="BG108" s="308" t="str">
        <f t="shared" si="183"/>
        <v/>
      </c>
      <c r="BH108" s="308" t="str">
        <f t="shared" si="183"/>
        <v/>
      </c>
      <c r="BI108" s="308" t="str">
        <f t="shared" si="183"/>
        <v/>
      </c>
      <c r="BJ108" s="308" t="str">
        <f t="shared" si="183"/>
        <v/>
      </c>
      <c r="BK108" s="308" t="str">
        <f t="shared" si="183"/>
        <v/>
      </c>
      <c r="BL108" s="308" t="str">
        <f t="shared" si="183"/>
        <v/>
      </c>
      <c r="BM108" s="308" t="str">
        <f t="shared" si="183"/>
        <v/>
      </c>
      <c r="BN108" s="308" t="str">
        <f t="shared" si="183"/>
        <v/>
      </c>
      <c r="BO108" s="308" t="str">
        <f t="shared" si="183"/>
        <v/>
      </c>
      <c r="BP108" s="308" t="str">
        <f t="shared" si="181"/>
        <v/>
      </c>
      <c r="BQ108" s="308" t="str">
        <f t="shared" si="181"/>
        <v/>
      </c>
      <c r="BR108" s="308" t="str">
        <f t="shared" si="181"/>
        <v/>
      </c>
      <c r="BS108" s="308" t="str">
        <f t="shared" si="181"/>
        <v/>
      </c>
      <c r="BT108" s="308" t="str">
        <f t="shared" si="181"/>
        <v/>
      </c>
      <c r="BU108" s="308" t="str">
        <f t="shared" si="181"/>
        <v/>
      </c>
      <c r="BV108" s="308" t="str">
        <f t="shared" si="181"/>
        <v/>
      </c>
      <c r="BW108" s="308" t="str">
        <f t="shared" si="181"/>
        <v/>
      </c>
      <c r="BX108" s="308" t="str">
        <f t="shared" si="181"/>
        <v/>
      </c>
      <c r="BY108" s="308" t="str">
        <f t="shared" si="181"/>
        <v/>
      </c>
      <c r="BZ108" s="308" t="str">
        <f t="shared" si="181"/>
        <v/>
      </c>
      <c r="CA108" s="308" t="str">
        <f t="shared" si="181"/>
        <v/>
      </c>
      <c r="CB108" s="308" t="str">
        <f t="shared" si="181"/>
        <v/>
      </c>
      <c r="CC108" s="308" t="str">
        <f t="shared" si="181"/>
        <v/>
      </c>
      <c r="CD108" s="308" t="str">
        <f t="shared" si="181"/>
        <v/>
      </c>
      <c r="CE108" s="308" t="str">
        <f t="shared" si="182"/>
        <v/>
      </c>
      <c r="CF108" s="308" t="str">
        <f t="shared" si="182"/>
        <v/>
      </c>
      <c r="CG108" s="308" t="str">
        <f t="shared" si="182"/>
        <v/>
      </c>
      <c r="CH108" s="308" t="str">
        <f t="shared" si="182"/>
        <v/>
      </c>
      <c r="CI108" s="308" t="str">
        <f t="shared" si="182"/>
        <v/>
      </c>
      <c r="CJ108" s="308" t="str">
        <f t="shared" si="182"/>
        <v/>
      </c>
    </row>
    <row r="109" spans="1:88" x14ac:dyDescent="0.2">
      <c r="A109" s="369"/>
      <c r="B109" s="369" t="str">
        <f t="shared" si="124"/>
        <v/>
      </c>
      <c r="C109" s="369" t="str">
        <f t="shared" si="125"/>
        <v/>
      </c>
      <c r="D109" s="369" t="str">
        <f t="shared" si="129"/>
        <v/>
      </c>
      <c r="E109" s="369" t="str">
        <f t="shared" si="130"/>
        <v/>
      </c>
      <c r="F109" s="369" t="str">
        <f t="shared" si="131"/>
        <v/>
      </c>
      <c r="G109" s="369" t="str">
        <f t="shared" si="132"/>
        <v/>
      </c>
      <c r="H109" s="369" t="str">
        <f t="shared" si="133"/>
        <v/>
      </c>
      <c r="I109" s="369" t="str">
        <f t="shared" si="134"/>
        <v/>
      </c>
      <c r="J109" s="369"/>
      <c r="K109" s="308" t="str">
        <f t="shared" si="135"/>
        <v/>
      </c>
      <c r="L109" s="309" t="str">
        <f t="shared" si="136"/>
        <v/>
      </c>
      <c r="M109" s="310" t="str">
        <f t="shared" si="137"/>
        <v/>
      </c>
      <c r="N109" s="308" t="str">
        <f t="shared" si="184"/>
        <v/>
      </c>
      <c r="O109" s="308" t="str">
        <f t="shared" si="185"/>
        <v/>
      </c>
      <c r="P109" s="308" t="str">
        <f t="shared" si="186"/>
        <v/>
      </c>
      <c r="Q109" s="308" t="str">
        <f t="shared" si="187"/>
        <v/>
      </c>
      <c r="R109" s="308" t="str">
        <f t="shared" si="188"/>
        <v/>
      </c>
      <c r="S109" s="308" t="str">
        <f t="shared" si="189"/>
        <v/>
      </c>
      <c r="T109" s="308" t="str">
        <f t="shared" si="190"/>
        <v/>
      </c>
      <c r="U109" s="308" t="str">
        <f t="shared" si="191"/>
        <v/>
      </c>
      <c r="V109" s="308" t="str">
        <f t="shared" si="192"/>
        <v/>
      </c>
      <c r="W109" s="308" t="str">
        <f t="shared" si="193"/>
        <v/>
      </c>
      <c r="X109" s="308" t="str">
        <f t="shared" si="194"/>
        <v/>
      </c>
      <c r="Y109" s="308" t="str">
        <f t="shared" si="195"/>
        <v/>
      </c>
      <c r="Z109" s="308" t="str">
        <f t="shared" si="196"/>
        <v/>
      </c>
      <c r="AA109" s="308" t="str">
        <f t="shared" si="197"/>
        <v/>
      </c>
      <c r="AB109" s="308" t="str">
        <f t="shared" si="198"/>
        <v/>
      </c>
      <c r="AC109" s="308" t="str">
        <f t="shared" si="199"/>
        <v/>
      </c>
      <c r="AD109" s="308" t="str">
        <f t="shared" si="200"/>
        <v/>
      </c>
      <c r="AE109" s="308" t="str">
        <f t="shared" si="201"/>
        <v/>
      </c>
      <c r="AF109" s="308" t="str">
        <f t="shared" si="202"/>
        <v/>
      </c>
      <c r="AG109" s="308" t="str">
        <f t="shared" si="203"/>
        <v/>
      </c>
      <c r="AH109" s="308" t="str">
        <f t="shared" si="204"/>
        <v/>
      </c>
      <c r="AI109" s="308" t="str">
        <f t="shared" si="205"/>
        <v/>
      </c>
      <c r="AJ109" s="308" t="str">
        <f t="shared" si="206"/>
        <v/>
      </c>
      <c r="AK109" s="308" t="str">
        <f t="shared" si="207"/>
        <v/>
      </c>
      <c r="AL109" s="308" t="str">
        <f t="shared" si="208"/>
        <v/>
      </c>
      <c r="AM109" s="308" t="str">
        <f t="shared" si="209"/>
        <v/>
      </c>
      <c r="AN109" s="308" t="str">
        <f t="shared" si="210"/>
        <v/>
      </c>
      <c r="AO109" s="308" t="str">
        <f t="shared" si="211"/>
        <v/>
      </c>
      <c r="AP109" s="308" t="str">
        <f t="shared" si="212"/>
        <v/>
      </c>
      <c r="AQ109" s="308" t="str">
        <f t="shared" si="213"/>
        <v/>
      </c>
      <c r="AR109" s="308" t="str">
        <f t="shared" si="213"/>
        <v/>
      </c>
      <c r="AS109" s="308" t="str">
        <f t="shared" si="213"/>
        <v/>
      </c>
      <c r="AT109" s="308" t="str">
        <f t="shared" si="213"/>
        <v/>
      </c>
      <c r="AU109" s="308" t="str">
        <f t="shared" si="213"/>
        <v/>
      </c>
      <c r="AV109" s="308" t="str">
        <f t="shared" si="213"/>
        <v/>
      </c>
      <c r="AW109" s="308" t="str">
        <f t="shared" si="213"/>
        <v/>
      </c>
      <c r="AX109" s="308" t="str">
        <f t="shared" si="180"/>
        <v/>
      </c>
      <c r="AY109" s="308" t="str">
        <f t="shared" si="126"/>
        <v/>
      </c>
      <c r="AZ109" s="308" t="str">
        <f t="shared" si="183"/>
        <v/>
      </c>
      <c r="BA109" s="308" t="str">
        <f t="shared" si="183"/>
        <v/>
      </c>
      <c r="BB109" s="308" t="str">
        <f t="shared" si="183"/>
        <v/>
      </c>
      <c r="BC109" s="308" t="str">
        <f t="shared" si="183"/>
        <v/>
      </c>
      <c r="BD109" s="308" t="str">
        <f t="shared" si="183"/>
        <v/>
      </c>
      <c r="BE109" s="308" t="str">
        <f t="shared" si="183"/>
        <v/>
      </c>
      <c r="BF109" s="308" t="str">
        <f t="shared" si="183"/>
        <v/>
      </c>
      <c r="BG109" s="308" t="str">
        <f t="shared" si="183"/>
        <v/>
      </c>
      <c r="BH109" s="308" t="str">
        <f t="shared" si="183"/>
        <v/>
      </c>
      <c r="BI109" s="308" t="str">
        <f t="shared" si="183"/>
        <v/>
      </c>
      <c r="BJ109" s="308" t="str">
        <f t="shared" si="183"/>
        <v/>
      </c>
      <c r="BK109" s="308" t="str">
        <f t="shared" si="183"/>
        <v/>
      </c>
      <c r="BL109" s="308" t="str">
        <f t="shared" si="183"/>
        <v/>
      </c>
      <c r="BM109" s="308" t="str">
        <f t="shared" si="183"/>
        <v/>
      </c>
      <c r="BN109" s="308" t="str">
        <f t="shared" si="183"/>
        <v/>
      </c>
      <c r="BO109" s="308" t="str">
        <f t="shared" si="183"/>
        <v/>
      </c>
      <c r="BP109" s="308" t="str">
        <f t="shared" si="181"/>
        <v/>
      </c>
      <c r="BQ109" s="308" t="str">
        <f t="shared" si="181"/>
        <v/>
      </c>
      <c r="BR109" s="308" t="str">
        <f t="shared" si="181"/>
        <v/>
      </c>
      <c r="BS109" s="308" t="str">
        <f t="shared" si="181"/>
        <v/>
      </c>
      <c r="BT109" s="308" t="str">
        <f t="shared" si="181"/>
        <v/>
      </c>
      <c r="BU109" s="308" t="str">
        <f t="shared" si="181"/>
        <v/>
      </c>
      <c r="BV109" s="308" t="str">
        <f t="shared" si="181"/>
        <v/>
      </c>
      <c r="BW109" s="308" t="str">
        <f t="shared" si="181"/>
        <v/>
      </c>
      <c r="BX109" s="308" t="str">
        <f t="shared" si="181"/>
        <v/>
      </c>
      <c r="BY109" s="308" t="str">
        <f t="shared" si="181"/>
        <v/>
      </c>
      <c r="BZ109" s="308" t="str">
        <f t="shared" si="181"/>
        <v/>
      </c>
      <c r="CA109" s="308" t="str">
        <f t="shared" si="181"/>
        <v/>
      </c>
      <c r="CB109" s="308" t="str">
        <f t="shared" si="181"/>
        <v/>
      </c>
      <c r="CC109" s="308" t="str">
        <f t="shared" si="181"/>
        <v/>
      </c>
      <c r="CD109" s="308" t="str">
        <f t="shared" si="181"/>
        <v/>
      </c>
      <c r="CE109" s="308" t="str">
        <f t="shared" si="182"/>
        <v/>
      </c>
      <c r="CF109" s="308" t="str">
        <f t="shared" si="182"/>
        <v/>
      </c>
      <c r="CG109" s="308" t="str">
        <f t="shared" si="182"/>
        <v/>
      </c>
      <c r="CH109" s="308" t="str">
        <f t="shared" si="182"/>
        <v/>
      </c>
      <c r="CI109" s="308" t="str">
        <f t="shared" si="182"/>
        <v/>
      </c>
      <c r="CJ109" s="308" t="str">
        <f t="shared" si="182"/>
        <v/>
      </c>
    </row>
    <row r="110" spans="1:88" x14ac:dyDescent="0.2">
      <c r="A110" s="369"/>
      <c r="B110" s="369" t="str">
        <f t="shared" si="124"/>
        <v/>
      </c>
      <c r="C110" s="369" t="str">
        <f t="shared" si="125"/>
        <v/>
      </c>
      <c r="D110" s="369" t="str">
        <f t="shared" si="129"/>
        <v/>
      </c>
      <c r="E110" s="369" t="str">
        <f t="shared" si="130"/>
        <v/>
      </c>
      <c r="F110" s="369" t="str">
        <f t="shared" si="131"/>
        <v/>
      </c>
      <c r="G110" s="369" t="str">
        <f t="shared" si="132"/>
        <v/>
      </c>
      <c r="H110" s="369" t="str">
        <f t="shared" si="133"/>
        <v/>
      </c>
      <c r="I110" s="369" t="str">
        <f t="shared" si="134"/>
        <v/>
      </c>
      <c r="J110" s="369"/>
      <c r="K110" s="308" t="str">
        <f t="shared" si="135"/>
        <v/>
      </c>
      <c r="L110" s="309" t="str">
        <f t="shared" si="136"/>
        <v/>
      </c>
      <c r="M110" s="310" t="str">
        <f t="shared" si="137"/>
        <v/>
      </c>
      <c r="N110" s="308" t="str">
        <f t="shared" si="184"/>
        <v/>
      </c>
      <c r="O110" s="308" t="str">
        <f t="shared" si="185"/>
        <v/>
      </c>
      <c r="P110" s="308" t="str">
        <f t="shared" si="186"/>
        <v/>
      </c>
      <c r="Q110" s="308" t="str">
        <f t="shared" si="187"/>
        <v/>
      </c>
      <c r="R110" s="308" t="str">
        <f t="shared" si="188"/>
        <v/>
      </c>
      <c r="S110" s="308" t="str">
        <f t="shared" si="189"/>
        <v/>
      </c>
      <c r="T110" s="308" t="str">
        <f t="shared" si="190"/>
        <v/>
      </c>
      <c r="U110" s="308" t="str">
        <f t="shared" si="191"/>
        <v/>
      </c>
      <c r="V110" s="308" t="str">
        <f t="shared" si="192"/>
        <v/>
      </c>
      <c r="W110" s="308" t="str">
        <f t="shared" si="193"/>
        <v/>
      </c>
      <c r="X110" s="308" t="str">
        <f t="shared" si="194"/>
        <v/>
      </c>
      <c r="Y110" s="308" t="str">
        <f t="shared" si="195"/>
        <v/>
      </c>
      <c r="Z110" s="308" t="str">
        <f t="shared" si="196"/>
        <v/>
      </c>
      <c r="AA110" s="308" t="str">
        <f t="shared" si="197"/>
        <v/>
      </c>
      <c r="AB110" s="308" t="str">
        <f t="shared" si="198"/>
        <v/>
      </c>
      <c r="AC110" s="308" t="str">
        <f t="shared" si="199"/>
        <v/>
      </c>
      <c r="AD110" s="308" t="str">
        <f t="shared" si="200"/>
        <v/>
      </c>
      <c r="AE110" s="308" t="str">
        <f t="shared" si="201"/>
        <v/>
      </c>
      <c r="AF110" s="308" t="str">
        <f t="shared" si="202"/>
        <v/>
      </c>
      <c r="AG110" s="308" t="str">
        <f t="shared" si="203"/>
        <v/>
      </c>
      <c r="AH110" s="308" t="str">
        <f t="shared" si="204"/>
        <v/>
      </c>
      <c r="AI110" s="308" t="str">
        <f t="shared" si="205"/>
        <v/>
      </c>
      <c r="AJ110" s="308" t="str">
        <f t="shared" si="206"/>
        <v/>
      </c>
      <c r="AK110" s="308" t="str">
        <f t="shared" si="207"/>
        <v/>
      </c>
      <c r="AL110" s="308" t="str">
        <f t="shared" si="208"/>
        <v/>
      </c>
      <c r="AM110" s="308" t="str">
        <f t="shared" si="209"/>
        <v/>
      </c>
      <c r="AN110" s="308" t="str">
        <f t="shared" si="210"/>
        <v/>
      </c>
      <c r="AO110" s="308" t="str">
        <f t="shared" si="211"/>
        <v/>
      </c>
      <c r="AP110" s="308" t="str">
        <f t="shared" si="212"/>
        <v/>
      </c>
      <c r="AQ110" s="308" t="str">
        <f t="shared" si="213"/>
        <v/>
      </c>
      <c r="AR110" s="308" t="str">
        <f t="shared" si="213"/>
        <v/>
      </c>
      <c r="AS110" s="308" t="str">
        <f t="shared" si="213"/>
        <v/>
      </c>
      <c r="AT110" s="308" t="str">
        <f t="shared" si="213"/>
        <v/>
      </c>
      <c r="AU110" s="308" t="str">
        <f t="shared" si="213"/>
        <v/>
      </c>
      <c r="AV110" s="308" t="str">
        <f t="shared" si="213"/>
        <v/>
      </c>
      <c r="AW110" s="308" t="str">
        <f t="shared" si="213"/>
        <v/>
      </c>
      <c r="AX110" s="308" t="str">
        <f t="shared" si="180"/>
        <v/>
      </c>
      <c r="AY110" s="308" t="str">
        <f t="shared" si="126"/>
        <v/>
      </c>
      <c r="AZ110" s="308" t="str">
        <f t="shared" si="183"/>
        <v/>
      </c>
      <c r="BA110" s="308" t="str">
        <f t="shared" si="183"/>
        <v/>
      </c>
      <c r="BB110" s="308" t="str">
        <f t="shared" si="183"/>
        <v/>
      </c>
      <c r="BC110" s="308" t="str">
        <f t="shared" si="183"/>
        <v/>
      </c>
      <c r="BD110" s="308" t="str">
        <f t="shared" si="183"/>
        <v/>
      </c>
      <c r="BE110" s="308" t="str">
        <f t="shared" si="183"/>
        <v/>
      </c>
      <c r="BF110" s="308" t="str">
        <f t="shared" si="183"/>
        <v/>
      </c>
      <c r="BG110" s="308" t="str">
        <f t="shared" si="183"/>
        <v/>
      </c>
      <c r="BH110" s="308" t="str">
        <f t="shared" si="183"/>
        <v/>
      </c>
      <c r="BI110" s="308" t="str">
        <f t="shared" si="183"/>
        <v/>
      </c>
      <c r="BJ110" s="308" t="str">
        <f t="shared" si="183"/>
        <v/>
      </c>
      <c r="BK110" s="308" t="str">
        <f t="shared" si="183"/>
        <v/>
      </c>
      <c r="BL110" s="308" t="str">
        <f t="shared" si="183"/>
        <v/>
      </c>
      <c r="BM110" s="308" t="str">
        <f t="shared" si="183"/>
        <v/>
      </c>
      <c r="BN110" s="308" t="str">
        <f t="shared" si="183"/>
        <v/>
      </c>
      <c r="BO110" s="308" t="str">
        <f t="shared" si="183"/>
        <v/>
      </c>
      <c r="BP110" s="308" t="str">
        <f t="shared" si="181"/>
        <v/>
      </c>
      <c r="BQ110" s="308" t="str">
        <f t="shared" si="181"/>
        <v/>
      </c>
      <c r="BR110" s="308" t="str">
        <f t="shared" si="181"/>
        <v/>
      </c>
      <c r="BS110" s="308" t="str">
        <f t="shared" si="181"/>
        <v/>
      </c>
      <c r="BT110" s="308" t="str">
        <f t="shared" si="181"/>
        <v/>
      </c>
      <c r="BU110" s="308" t="str">
        <f t="shared" si="181"/>
        <v/>
      </c>
      <c r="BV110" s="308" t="str">
        <f t="shared" si="181"/>
        <v/>
      </c>
      <c r="BW110" s="308" t="str">
        <f t="shared" si="181"/>
        <v/>
      </c>
      <c r="BX110" s="308" t="str">
        <f t="shared" si="181"/>
        <v/>
      </c>
      <c r="BY110" s="308" t="str">
        <f t="shared" si="181"/>
        <v/>
      </c>
      <c r="BZ110" s="308" t="str">
        <f t="shared" si="181"/>
        <v/>
      </c>
      <c r="CA110" s="308" t="str">
        <f t="shared" si="181"/>
        <v/>
      </c>
      <c r="CB110" s="308" t="str">
        <f t="shared" si="181"/>
        <v/>
      </c>
      <c r="CC110" s="308" t="str">
        <f t="shared" si="181"/>
        <v/>
      </c>
      <c r="CD110" s="308" t="str">
        <f t="shared" si="181"/>
        <v/>
      </c>
      <c r="CE110" s="308" t="str">
        <f t="shared" si="182"/>
        <v/>
      </c>
      <c r="CF110" s="308" t="str">
        <f t="shared" si="182"/>
        <v/>
      </c>
      <c r="CG110" s="308" t="str">
        <f t="shared" si="182"/>
        <v/>
      </c>
      <c r="CH110" s="308" t="str">
        <f t="shared" si="182"/>
        <v/>
      </c>
      <c r="CI110" s="308" t="str">
        <f t="shared" si="182"/>
        <v/>
      </c>
      <c r="CJ110" s="308" t="str">
        <f t="shared" si="182"/>
        <v/>
      </c>
    </row>
    <row r="111" spans="1:88" x14ac:dyDescent="0.2">
      <c r="A111" s="369"/>
      <c r="B111" s="369" t="str">
        <f t="shared" si="124"/>
        <v/>
      </c>
      <c r="C111" s="369" t="str">
        <f t="shared" si="125"/>
        <v/>
      </c>
      <c r="D111" s="369" t="str">
        <f t="shared" si="129"/>
        <v/>
      </c>
      <c r="E111" s="369" t="str">
        <f t="shared" si="130"/>
        <v/>
      </c>
      <c r="F111" s="369" t="str">
        <f t="shared" si="131"/>
        <v/>
      </c>
      <c r="G111" s="369" t="str">
        <f t="shared" si="132"/>
        <v/>
      </c>
      <c r="H111" s="369" t="str">
        <f t="shared" si="133"/>
        <v/>
      </c>
      <c r="I111" s="369" t="str">
        <f t="shared" si="134"/>
        <v/>
      </c>
      <c r="J111" s="369"/>
      <c r="K111" s="308" t="str">
        <f t="shared" si="135"/>
        <v/>
      </c>
      <c r="L111" s="309" t="str">
        <f t="shared" si="136"/>
        <v/>
      </c>
      <c r="M111" s="310" t="str">
        <f t="shared" si="137"/>
        <v/>
      </c>
      <c r="N111" s="308" t="str">
        <f t="shared" si="184"/>
        <v/>
      </c>
      <c r="O111" s="308" t="str">
        <f t="shared" si="185"/>
        <v/>
      </c>
      <c r="P111" s="308" t="str">
        <f t="shared" si="186"/>
        <v/>
      </c>
      <c r="Q111" s="308" t="str">
        <f t="shared" si="187"/>
        <v/>
      </c>
      <c r="R111" s="308" t="str">
        <f t="shared" si="188"/>
        <v/>
      </c>
      <c r="S111" s="308" t="str">
        <f t="shared" si="189"/>
        <v/>
      </c>
      <c r="T111" s="308" t="str">
        <f t="shared" si="190"/>
        <v/>
      </c>
      <c r="U111" s="308" t="str">
        <f t="shared" si="191"/>
        <v/>
      </c>
      <c r="V111" s="308" t="str">
        <f t="shared" si="192"/>
        <v/>
      </c>
      <c r="W111" s="308" t="str">
        <f t="shared" si="193"/>
        <v/>
      </c>
      <c r="X111" s="308" t="str">
        <f t="shared" si="194"/>
        <v/>
      </c>
      <c r="Y111" s="308" t="str">
        <f t="shared" si="195"/>
        <v/>
      </c>
      <c r="Z111" s="308" t="str">
        <f t="shared" si="196"/>
        <v/>
      </c>
      <c r="AA111" s="308" t="str">
        <f t="shared" si="197"/>
        <v/>
      </c>
      <c r="AB111" s="308" t="str">
        <f t="shared" si="198"/>
        <v/>
      </c>
      <c r="AC111" s="308" t="str">
        <f t="shared" si="199"/>
        <v/>
      </c>
      <c r="AD111" s="308" t="str">
        <f t="shared" si="200"/>
        <v/>
      </c>
      <c r="AE111" s="308" t="str">
        <f t="shared" si="201"/>
        <v/>
      </c>
      <c r="AF111" s="308" t="str">
        <f t="shared" si="202"/>
        <v/>
      </c>
      <c r="AG111" s="308" t="str">
        <f t="shared" si="203"/>
        <v/>
      </c>
      <c r="AH111" s="308" t="str">
        <f t="shared" si="204"/>
        <v/>
      </c>
      <c r="AI111" s="308" t="str">
        <f t="shared" si="205"/>
        <v/>
      </c>
      <c r="AJ111" s="308" t="str">
        <f t="shared" si="206"/>
        <v/>
      </c>
      <c r="AK111" s="308" t="str">
        <f t="shared" si="207"/>
        <v/>
      </c>
      <c r="AL111" s="308" t="str">
        <f t="shared" si="208"/>
        <v/>
      </c>
      <c r="AM111" s="308" t="str">
        <f t="shared" si="209"/>
        <v/>
      </c>
      <c r="AN111" s="308" t="str">
        <f t="shared" si="210"/>
        <v/>
      </c>
      <c r="AO111" s="308" t="str">
        <f t="shared" si="211"/>
        <v/>
      </c>
      <c r="AP111" s="308" t="str">
        <f t="shared" si="212"/>
        <v/>
      </c>
      <c r="AQ111" s="308" t="str">
        <f t="shared" si="213"/>
        <v/>
      </c>
      <c r="AR111" s="308" t="str">
        <f t="shared" si="213"/>
        <v/>
      </c>
      <c r="AS111" s="308" t="str">
        <f t="shared" si="213"/>
        <v/>
      </c>
      <c r="AT111" s="308" t="str">
        <f t="shared" si="213"/>
        <v/>
      </c>
      <c r="AU111" s="308" t="str">
        <f t="shared" si="213"/>
        <v/>
      </c>
      <c r="AV111" s="308" t="str">
        <f t="shared" si="213"/>
        <v/>
      </c>
      <c r="AW111" s="308" t="str">
        <f t="shared" si="213"/>
        <v/>
      </c>
      <c r="AX111" s="308" t="str">
        <f t="shared" si="180"/>
        <v/>
      </c>
      <c r="AY111" s="308" t="str">
        <f t="shared" si="126"/>
        <v/>
      </c>
      <c r="AZ111" s="308" t="str">
        <f t="shared" si="183"/>
        <v/>
      </c>
      <c r="BA111" s="308" t="str">
        <f t="shared" si="183"/>
        <v/>
      </c>
      <c r="BB111" s="308" t="str">
        <f t="shared" si="183"/>
        <v/>
      </c>
      <c r="BC111" s="308" t="str">
        <f t="shared" si="183"/>
        <v/>
      </c>
      <c r="BD111" s="308" t="str">
        <f t="shared" si="183"/>
        <v/>
      </c>
      <c r="BE111" s="308" t="str">
        <f t="shared" si="183"/>
        <v/>
      </c>
      <c r="BF111" s="308" t="str">
        <f t="shared" si="183"/>
        <v/>
      </c>
      <c r="BG111" s="308" t="str">
        <f t="shared" si="183"/>
        <v/>
      </c>
      <c r="BH111" s="308" t="str">
        <f t="shared" si="183"/>
        <v/>
      </c>
      <c r="BI111" s="308" t="str">
        <f t="shared" si="183"/>
        <v/>
      </c>
      <c r="BJ111" s="308" t="str">
        <f t="shared" si="183"/>
        <v/>
      </c>
      <c r="BK111" s="308" t="str">
        <f t="shared" si="183"/>
        <v/>
      </c>
      <c r="BL111" s="308" t="str">
        <f t="shared" si="183"/>
        <v/>
      </c>
      <c r="BM111" s="308" t="str">
        <f t="shared" si="183"/>
        <v/>
      </c>
      <c r="BN111" s="308" t="str">
        <f t="shared" si="183"/>
        <v/>
      </c>
      <c r="BO111" s="308" t="str">
        <f t="shared" si="183"/>
        <v/>
      </c>
      <c r="BP111" s="308" t="str">
        <f t="shared" si="181"/>
        <v/>
      </c>
      <c r="BQ111" s="308" t="str">
        <f t="shared" si="181"/>
        <v/>
      </c>
      <c r="BR111" s="308" t="str">
        <f t="shared" si="181"/>
        <v/>
      </c>
      <c r="BS111" s="308" t="str">
        <f t="shared" si="181"/>
        <v/>
      </c>
      <c r="BT111" s="308" t="str">
        <f t="shared" si="181"/>
        <v/>
      </c>
      <c r="BU111" s="308" t="str">
        <f t="shared" si="181"/>
        <v/>
      </c>
      <c r="BV111" s="308" t="str">
        <f t="shared" si="181"/>
        <v/>
      </c>
      <c r="BW111" s="308" t="str">
        <f t="shared" si="181"/>
        <v/>
      </c>
      <c r="BX111" s="308" t="str">
        <f t="shared" si="181"/>
        <v/>
      </c>
      <c r="BY111" s="308" t="str">
        <f t="shared" si="181"/>
        <v/>
      </c>
      <c r="BZ111" s="308" t="str">
        <f t="shared" si="181"/>
        <v/>
      </c>
      <c r="CA111" s="308" t="str">
        <f t="shared" si="181"/>
        <v/>
      </c>
      <c r="CB111" s="308" t="str">
        <f t="shared" si="181"/>
        <v/>
      </c>
      <c r="CC111" s="308" t="str">
        <f t="shared" si="181"/>
        <v/>
      </c>
      <c r="CD111" s="308" t="str">
        <f t="shared" si="181"/>
        <v/>
      </c>
      <c r="CE111" s="308" t="str">
        <f t="shared" si="182"/>
        <v/>
      </c>
      <c r="CF111" s="308" t="str">
        <f t="shared" si="182"/>
        <v/>
      </c>
      <c r="CG111" s="308" t="str">
        <f t="shared" si="182"/>
        <v/>
      </c>
      <c r="CH111" s="308" t="str">
        <f t="shared" si="182"/>
        <v/>
      </c>
      <c r="CI111" s="308" t="str">
        <f t="shared" si="182"/>
        <v/>
      </c>
      <c r="CJ111" s="308" t="str">
        <f t="shared" si="182"/>
        <v/>
      </c>
    </row>
    <row r="112" spans="1:88" x14ac:dyDescent="0.2">
      <c r="A112" s="369"/>
      <c r="B112" s="369" t="str">
        <f t="shared" si="124"/>
        <v/>
      </c>
      <c r="C112" s="369" t="str">
        <f t="shared" si="125"/>
        <v/>
      </c>
      <c r="D112" s="369" t="str">
        <f t="shared" si="129"/>
        <v/>
      </c>
      <c r="E112" s="369" t="str">
        <f t="shared" si="130"/>
        <v/>
      </c>
      <c r="F112" s="369" t="str">
        <f t="shared" si="131"/>
        <v/>
      </c>
      <c r="G112" s="369" t="str">
        <f t="shared" si="132"/>
        <v/>
      </c>
      <c r="H112" s="369" t="str">
        <f t="shared" si="133"/>
        <v/>
      </c>
      <c r="I112" s="369" t="str">
        <f t="shared" si="134"/>
        <v/>
      </c>
      <c r="J112" s="369"/>
      <c r="K112" s="308" t="str">
        <f t="shared" si="135"/>
        <v/>
      </c>
      <c r="L112" s="309" t="str">
        <f t="shared" si="136"/>
        <v/>
      </c>
      <c r="M112" s="310" t="str">
        <f t="shared" si="137"/>
        <v/>
      </c>
      <c r="N112" s="308" t="str">
        <f t="shared" si="184"/>
        <v/>
      </c>
      <c r="O112" s="308" t="str">
        <f t="shared" si="185"/>
        <v/>
      </c>
      <c r="P112" s="308" t="str">
        <f t="shared" si="186"/>
        <v/>
      </c>
      <c r="Q112" s="308" t="str">
        <f t="shared" si="187"/>
        <v/>
      </c>
      <c r="R112" s="308" t="str">
        <f t="shared" si="188"/>
        <v/>
      </c>
      <c r="S112" s="308" t="str">
        <f t="shared" si="189"/>
        <v/>
      </c>
      <c r="T112" s="308" t="str">
        <f t="shared" si="190"/>
        <v/>
      </c>
      <c r="U112" s="308" t="str">
        <f t="shared" si="191"/>
        <v/>
      </c>
      <c r="V112" s="308" t="str">
        <f t="shared" si="192"/>
        <v/>
      </c>
      <c r="W112" s="308" t="str">
        <f t="shared" si="193"/>
        <v/>
      </c>
      <c r="X112" s="308" t="str">
        <f t="shared" si="194"/>
        <v/>
      </c>
      <c r="Y112" s="308" t="str">
        <f t="shared" si="195"/>
        <v/>
      </c>
      <c r="Z112" s="308" t="str">
        <f t="shared" si="196"/>
        <v/>
      </c>
      <c r="AA112" s="308" t="str">
        <f t="shared" si="197"/>
        <v/>
      </c>
      <c r="AB112" s="308" t="str">
        <f t="shared" si="198"/>
        <v/>
      </c>
      <c r="AC112" s="308" t="str">
        <f t="shared" si="199"/>
        <v/>
      </c>
      <c r="AD112" s="308" t="str">
        <f t="shared" si="200"/>
        <v/>
      </c>
      <c r="AE112" s="308" t="str">
        <f t="shared" si="201"/>
        <v/>
      </c>
      <c r="AF112" s="308" t="str">
        <f t="shared" si="202"/>
        <v/>
      </c>
      <c r="AG112" s="308" t="str">
        <f t="shared" si="203"/>
        <v/>
      </c>
      <c r="AH112" s="308" t="str">
        <f t="shared" si="204"/>
        <v/>
      </c>
      <c r="AI112" s="308" t="str">
        <f t="shared" si="205"/>
        <v/>
      </c>
      <c r="AJ112" s="308" t="str">
        <f t="shared" si="206"/>
        <v/>
      </c>
      <c r="AK112" s="308" t="str">
        <f t="shared" si="207"/>
        <v/>
      </c>
      <c r="AL112" s="308" t="str">
        <f t="shared" si="208"/>
        <v/>
      </c>
      <c r="AM112" s="308" t="str">
        <f t="shared" si="209"/>
        <v/>
      </c>
      <c r="AN112" s="308" t="str">
        <f t="shared" si="210"/>
        <v/>
      </c>
      <c r="AO112" s="308" t="str">
        <f t="shared" si="211"/>
        <v/>
      </c>
      <c r="AP112" s="308" t="str">
        <f t="shared" si="212"/>
        <v/>
      </c>
      <c r="AQ112" s="308" t="str">
        <f t="shared" si="213"/>
        <v/>
      </c>
      <c r="AR112" s="308" t="str">
        <f t="shared" si="213"/>
        <v/>
      </c>
      <c r="AS112" s="308" t="str">
        <f t="shared" si="213"/>
        <v/>
      </c>
      <c r="AT112" s="308" t="str">
        <f t="shared" si="213"/>
        <v/>
      </c>
      <c r="AU112" s="308" t="str">
        <f t="shared" si="213"/>
        <v/>
      </c>
      <c r="AV112" s="308" t="str">
        <f t="shared" si="213"/>
        <v/>
      </c>
      <c r="AW112" s="308" t="str">
        <f t="shared" si="213"/>
        <v/>
      </c>
      <c r="AX112" s="308" t="str">
        <f t="shared" si="180"/>
        <v/>
      </c>
      <c r="AY112" s="308" t="str">
        <f t="shared" si="126"/>
        <v/>
      </c>
      <c r="AZ112" s="308" t="str">
        <f t="shared" si="183"/>
        <v/>
      </c>
      <c r="BA112" s="308" t="str">
        <f t="shared" si="183"/>
        <v/>
      </c>
      <c r="BB112" s="308" t="str">
        <f t="shared" si="183"/>
        <v/>
      </c>
      <c r="BC112" s="308" t="str">
        <f t="shared" si="183"/>
        <v/>
      </c>
      <c r="BD112" s="308" t="str">
        <f t="shared" si="183"/>
        <v/>
      </c>
      <c r="BE112" s="308" t="str">
        <f t="shared" si="183"/>
        <v/>
      </c>
      <c r="BF112" s="308" t="str">
        <f t="shared" si="183"/>
        <v/>
      </c>
      <c r="BG112" s="308" t="str">
        <f t="shared" si="183"/>
        <v/>
      </c>
      <c r="BH112" s="308" t="str">
        <f t="shared" si="183"/>
        <v/>
      </c>
      <c r="BI112" s="308" t="str">
        <f t="shared" si="183"/>
        <v/>
      </c>
      <c r="BJ112" s="308" t="str">
        <f t="shared" si="183"/>
        <v/>
      </c>
      <c r="BK112" s="308" t="str">
        <f t="shared" si="183"/>
        <v/>
      </c>
      <c r="BL112" s="308" t="str">
        <f t="shared" si="183"/>
        <v/>
      </c>
      <c r="BM112" s="308" t="str">
        <f t="shared" si="183"/>
        <v/>
      </c>
      <c r="BN112" s="308" t="str">
        <f t="shared" si="183"/>
        <v/>
      </c>
      <c r="BO112" s="308" t="str">
        <f t="shared" si="183"/>
        <v/>
      </c>
      <c r="BP112" s="308" t="str">
        <f t="shared" si="181"/>
        <v/>
      </c>
      <c r="BQ112" s="308" t="str">
        <f t="shared" si="181"/>
        <v/>
      </c>
      <c r="BR112" s="308" t="str">
        <f t="shared" si="181"/>
        <v/>
      </c>
      <c r="BS112" s="308" t="str">
        <f t="shared" si="181"/>
        <v/>
      </c>
      <c r="BT112" s="308" t="str">
        <f t="shared" si="181"/>
        <v/>
      </c>
      <c r="BU112" s="308" t="str">
        <f t="shared" si="181"/>
        <v/>
      </c>
      <c r="BV112" s="308" t="str">
        <f t="shared" si="181"/>
        <v/>
      </c>
      <c r="BW112" s="308" t="str">
        <f t="shared" si="181"/>
        <v/>
      </c>
      <c r="BX112" s="308" t="str">
        <f t="shared" si="181"/>
        <v/>
      </c>
      <c r="BY112" s="308" t="str">
        <f t="shared" si="181"/>
        <v/>
      </c>
      <c r="BZ112" s="308" t="str">
        <f t="shared" si="181"/>
        <v/>
      </c>
      <c r="CA112" s="308" t="str">
        <f t="shared" si="181"/>
        <v/>
      </c>
      <c r="CB112" s="308" t="str">
        <f t="shared" si="181"/>
        <v/>
      </c>
      <c r="CC112" s="308" t="str">
        <f t="shared" si="181"/>
        <v/>
      </c>
      <c r="CD112" s="308" t="str">
        <f t="shared" si="181"/>
        <v/>
      </c>
      <c r="CE112" s="308" t="str">
        <f t="shared" si="182"/>
        <v/>
      </c>
      <c r="CF112" s="308" t="str">
        <f t="shared" si="182"/>
        <v/>
      </c>
      <c r="CG112" s="308" t="str">
        <f t="shared" si="182"/>
        <v/>
      </c>
      <c r="CH112" s="308" t="str">
        <f t="shared" si="182"/>
        <v/>
      </c>
      <c r="CI112" s="308" t="str">
        <f t="shared" si="182"/>
        <v/>
      </c>
      <c r="CJ112" s="308" t="str">
        <f t="shared" si="182"/>
        <v/>
      </c>
    </row>
    <row r="113" spans="1:88" x14ac:dyDescent="0.2">
      <c r="A113" s="369"/>
      <c r="B113" s="369" t="str">
        <f t="shared" si="124"/>
        <v/>
      </c>
      <c r="C113" s="369" t="str">
        <f t="shared" si="125"/>
        <v/>
      </c>
      <c r="D113" s="369" t="str">
        <f t="shared" si="129"/>
        <v/>
      </c>
      <c r="E113" s="369" t="str">
        <f t="shared" si="130"/>
        <v/>
      </c>
      <c r="F113" s="369" t="str">
        <f t="shared" si="131"/>
        <v/>
      </c>
      <c r="G113" s="369" t="str">
        <f t="shared" si="132"/>
        <v/>
      </c>
      <c r="H113" s="369" t="str">
        <f t="shared" si="133"/>
        <v/>
      </c>
      <c r="I113" s="369" t="str">
        <f t="shared" si="134"/>
        <v/>
      </c>
      <c r="J113" s="369"/>
      <c r="K113" s="308" t="str">
        <f t="shared" si="135"/>
        <v/>
      </c>
      <c r="L113" s="309" t="str">
        <f t="shared" si="136"/>
        <v/>
      </c>
      <c r="M113" s="310" t="str">
        <f t="shared" si="137"/>
        <v/>
      </c>
      <c r="N113" s="308" t="str">
        <f t="shared" si="184"/>
        <v/>
      </c>
      <c r="O113" s="308" t="str">
        <f t="shared" si="185"/>
        <v/>
      </c>
      <c r="P113" s="308" t="str">
        <f t="shared" si="186"/>
        <v/>
      </c>
      <c r="Q113" s="308" t="str">
        <f t="shared" si="187"/>
        <v/>
      </c>
      <c r="R113" s="308" t="str">
        <f t="shared" si="188"/>
        <v/>
      </c>
      <c r="S113" s="308" t="str">
        <f t="shared" si="189"/>
        <v/>
      </c>
      <c r="T113" s="308" t="str">
        <f t="shared" si="190"/>
        <v/>
      </c>
      <c r="U113" s="308" t="str">
        <f t="shared" si="191"/>
        <v/>
      </c>
      <c r="V113" s="308" t="str">
        <f t="shared" si="192"/>
        <v/>
      </c>
      <c r="W113" s="308" t="str">
        <f t="shared" si="193"/>
        <v/>
      </c>
      <c r="X113" s="308" t="str">
        <f t="shared" si="194"/>
        <v/>
      </c>
      <c r="Y113" s="308" t="str">
        <f t="shared" si="195"/>
        <v/>
      </c>
      <c r="Z113" s="308" t="str">
        <f t="shared" si="196"/>
        <v/>
      </c>
      <c r="AA113" s="308" t="str">
        <f t="shared" si="197"/>
        <v/>
      </c>
      <c r="AB113" s="308" t="str">
        <f t="shared" si="198"/>
        <v/>
      </c>
      <c r="AC113" s="308" t="str">
        <f t="shared" si="199"/>
        <v/>
      </c>
      <c r="AD113" s="308" t="str">
        <f t="shared" si="200"/>
        <v/>
      </c>
      <c r="AE113" s="308" t="str">
        <f t="shared" si="201"/>
        <v/>
      </c>
      <c r="AF113" s="308" t="str">
        <f t="shared" si="202"/>
        <v/>
      </c>
      <c r="AG113" s="308" t="str">
        <f t="shared" si="203"/>
        <v/>
      </c>
      <c r="AH113" s="308" t="str">
        <f t="shared" si="204"/>
        <v/>
      </c>
      <c r="AI113" s="308" t="str">
        <f t="shared" si="205"/>
        <v/>
      </c>
      <c r="AJ113" s="308" t="str">
        <f t="shared" si="206"/>
        <v/>
      </c>
      <c r="AK113" s="308" t="str">
        <f t="shared" si="207"/>
        <v/>
      </c>
      <c r="AL113" s="308" t="str">
        <f t="shared" si="208"/>
        <v/>
      </c>
      <c r="AM113" s="308" t="str">
        <f t="shared" si="209"/>
        <v/>
      </c>
      <c r="AN113" s="308" t="str">
        <f t="shared" si="210"/>
        <v/>
      </c>
      <c r="AO113" s="308" t="str">
        <f t="shared" si="211"/>
        <v/>
      </c>
      <c r="AP113" s="308" t="str">
        <f t="shared" si="212"/>
        <v/>
      </c>
      <c r="AQ113" s="308" t="str">
        <f t="shared" si="213"/>
        <v/>
      </c>
      <c r="AR113" s="308" t="str">
        <f t="shared" si="213"/>
        <v/>
      </c>
      <c r="AS113" s="308" t="str">
        <f t="shared" si="213"/>
        <v/>
      </c>
      <c r="AT113" s="308" t="str">
        <f t="shared" si="213"/>
        <v/>
      </c>
      <c r="AU113" s="308" t="str">
        <f t="shared" si="213"/>
        <v/>
      </c>
      <c r="AV113" s="308" t="str">
        <f t="shared" si="213"/>
        <v/>
      </c>
      <c r="AW113" s="308" t="str">
        <f t="shared" si="213"/>
        <v/>
      </c>
      <c r="AX113" s="308" t="str">
        <f t="shared" si="180"/>
        <v/>
      </c>
      <c r="AY113" s="308" t="str">
        <f t="shared" si="126"/>
        <v/>
      </c>
      <c r="AZ113" s="308" t="str">
        <f t="shared" si="183"/>
        <v/>
      </c>
      <c r="BA113" s="308" t="str">
        <f t="shared" si="183"/>
        <v/>
      </c>
      <c r="BB113" s="308" t="str">
        <f t="shared" si="183"/>
        <v/>
      </c>
      <c r="BC113" s="308" t="str">
        <f t="shared" si="183"/>
        <v/>
      </c>
      <c r="BD113" s="308" t="str">
        <f t="shared" si="183"/>
        <v/>
      </c>
      <c r="BE113" s="308" t="str">
        <f t="shared" si="183"/>
        <v/>
      </c>
      <c r="BF113" s="308" t="str">
        <f t="shared" si="183"/>
        <v/>
      </c>
      <c r="BG113" s="308" t="str">
        <f t="shared" si="183"/>
        <v/>
      </c>
      <c r="BH113" s="308" t="str">
        <f t="shared" si="183"/>
        <v/>
      </c>
      <c r="BI113" s="308" t="str">
        <f t="shared" si="183"/>
        <v/>
      </c>
      <c r="BJ113" s="308" t="str">
        <f t="shared" si="183"/>
        <v/>
      </c>
      <c r="BK113" s="308" t="str">
        <f t="shared" si="183"/>
        <v/>
      </c>
      <c r="BL113" s="308" t="str">
        <f t="shared" si="183"/>
        <v/>
      </c>
      <c r="BM113" s="308" t="str">
        <f t="shared" si="183"/>
        <v/>
      </c>
      <c r="BN113" s="308" t="str">
        <f t="shared" si="183"/>
        <v/>
      </c>
      <c r="BO113" s="308" t="str">
        <f t="shared" si="183"/>
        <v/>
      </c>
      <c r="BP113" s="308" t="str">
        <f t="shared" si="181"/>
        <v/>
      </c>
      <c r="BQ113" s="308" t="str">
        <f t="shared" si="181"/>
        <v/>
      </c>
      <c r="BR113" s="308" t="str">
        <f t="shared" si="181"/>
        <v/>
      </c>
      <c r="BS113" s="308" t="str">
        <f t="shared" si="181"/>
        <v/>
      </c>
      <c r="BT113" s="308" t="str">
        <f t="shared" si="181"/>
        <v/>
      </c>
      <c r="BU113" s="308" t="str">
        <f t="shared" si="181"/>
        <v/>
      </c>
      <c r="BV113" s="308" t="str">
        <f t="shared" si="181"/>
        <v/>
      </c>
      <c r="BW113" s="308" t="str">
        <f t="shared" si="181"/>
        <v/>
      </c>
      <c r="BX113" s="308" t="str">
        <f t="shared" si="181"/>
        <v/>
      </c>
      <c r="BY113" s="308" t="str">
        <f t="shared" si="181"/>
        <v/>
      </c>
      <c r="BZ113" s="308" t="str">
        <f t="shared" si="181"/>
        <v/>
      </c>
      <c r="CA113" s="308" t="str">
        <f t="shared" si="181"/>
        <v/>
      </c>
      <c r="CB113" s="308" t="str">
        <f t="shared" si="181"/>
        <v/>
      </c>
      <c r="CC113" s="308" t="str">
        <f t="shared" si="181"/>
        <v/>
      </c>
      <c r="CD113" s="308" t="str">
        <f t="shared" si="181"/>
        <v/>
      </c>
      <c r="CE113" s="308" t="str">
        <f t="shared" si="182"/>
        <v/>
      </c>
      <c r="CF113" s="308" t="str">
        <f t="shared" si="182"/>
        <v/>
      </c>
      <c r="CG113" s="308" t="str">
        <f t="shared" si="182"/>
        <v/>
      </c>
      <c r="CH113" s="308" t="str">
        <f t="shared" si="182"/>
        <v/>
      </c>
      <c r="CI113" s="308" t="str">
        <f t="shared" si="182"/>
        <v/>
      </c>
      <c r="CJ113" s="308" t="str">
        <f t="shared" si="182"/>
        <v/>
      </c>
    </row>
    <row r="114" spans="1:88" x14ac:dyDescent="0.2">
      <c r="A114" s="369"/>
      <c r="B114" s="369" t="str">
        <f t="shared" si="124"/>
        <v/>
      </c>
      <c r="C114" s="369" t="str">
        <f t="shared" si="125"/>
        <v/>
      </c>
      <c r="D114" s="369" t="str">
        <f t="shared" si="129"/>
        <v/>
      </c>
      <c r="E114" s="369" t="str">
        <f t="shared" si="130"/>
        <v/>
      </c>
      <c r="F114" s="369" t="str">
        <f t="shared" si="131"/>
        <v/>
      </c>
      <c r="G114" s="369" t="str">
        <f t="shared" si="132"/>
        <v/>
      </c>
      <c r="H114" s="369" t="str">
        <f t="shared" si="133"/>
        <v/>
      </c>
      <c r="I114" s="369" t="str">
        <f t="shared" si="134"/>
        <v/>
      </c>
      <c r="J114" s="369"/>
      <c r="K114" s="308" t="str">
        <f t="shared" si="135"/>
        <v/>
      </c>
      <c r="L114" s="309" t="str">
        <f t="shared" si="136"/>
        <v/>
      </c>
      <c r="M114" s="310" t="str">
        <f t="shared" si="137"/>
        <v/>
      </c>
      <c r="N114" s="308" t="str">
        <f t="shared" si="184"/>
        <v/>
      </c>
      <c r="O114" s="308" t="str">
        <f t="shared" si="185"/>
        <v/>
      </c>
      <c r="P114" s="308" t="str">
        <f t="shared" si="186"/>
        <v/>
      </c>
      <c r="Q114" s="308" t="str">
        <f t="shared" si="187"/>
        <v/>
      </c>
      <c r="R114" s="308" t="str">
        <f t="shared" si="188"/>
        <v/>
      </c>
      <c r="S114" s="308" t="str">
        <f t="shared" si="189"/>
        <v/>
      </c>
      <c r="T114" s="308" t="str">
        <f t="shared" si="190"/>
        <v/>
      </c>
      <c r="U114" s="308" t="str">
        <f t="shared" si="191"/>
        <v/>
      </c>
      <c r="V114" s="308" t="str">
        <f t="shared" si="192"/>
        <v/>
      </c>
      <c r="W114" s="308" t="str">
        <f t="shared" si="193"/>
        <v/>
      </c>
      <c r="X114" s="308" t="str">
        <f t="shared" si="194"/>
        <v/>
      </c>
      <c r="Y114" s="308" t="str">
        <f t="shared" si="195"/>
        <v/>
      </c>
      <c r="Z114" s="308" t="str">
        <f t="shared" si="196"/>
        <v/>
      </c>
      <c r="AA114" s="308" t="str">
        <f t="shared" si="197"/>
        <v/>
      </c>
      <c r="AB114" s="308" t="str">
        <f t="shared" si="198"/>
        <v/>
      </c>
      <c r="AC114" s="308" t="str">
        <f t="shared" si="199"/>
        <v/>
      </c>
      <c r="AD114" s="308" t="str">
        <f t="shared" si="200"/>
        <v/>
      </c>
      <c r="AE114" s="308" t="str">
        <f t="shared" si="201"/>
        <v/>
      </c>
      <c r="AF114" s="308" t="str">
        <f t="shared" si="202"/>
        <v/>
      </c>
      <c r="AG114" s="308" t="str">
        <f t="shared" si="203"/>
        <v/>
      </c>
      <c r="AH114" s="308" t="str">
        <f t="shared" si="204"/>
        <v/>
      </c>
      <c r="AI114" s="308" t="str">
        <f t="shared" si="205"/>
        <v/>
      </c>
      <c r="AJ114" s="308" t="str">
        <f t="shared" si="206"/>
        <v/>
      </c>
      <c r="AK114" s="308" t="str">
        <f t="shared" si="207"/>
        <v/>
      </c>
      <c r="AL114" s="308" t="str">
        <f t="shared" si="208"/>
        <v/>
      </c>
      <c r="AM114" s="308" t="str">
        <f t="shared" si="209"/>
        <v/>
      </c>
      <c r="AN114" s="308" t="str">
        <f t="shared" si="210"/>
        <v/>
      </c>
      <c r="AO114" s="308" t="str">
        <f t="shared" si="211"/>
        <v/>
      </c>
      <c r="AP114" s="308" t="str">
        <f t="shared" si="212"/>
        <v/>
      </c>
      <c r="AQ114" s="308" t="str">
        <f t="shared" si="213"/>
        <v/>
      </c>
      <c r="AR114" s="308" t="str">
        <f t="shared" si="213"/>
        <v/>
      </c>
      <c r="AS114" s="308" t="str">
        <f t="shared" si="213"/>
        <v/>
      </c>
      <c r="AT114" s="308" t="str">
        <f t="shared" si="213"/>
        <v/>
      </c>
      <c r="AU114" s="308" t="str">
        <f t="shared" si="213"/>
        <v/>
      </c>
      <c r="AV114" s="308" t="str">
        <f t="shared" si="213"/>
        <v/>
      </c>
      <c r="AW114" s="308" t="str">
        <f t="shared" si="213"/>
        <v/>
      </c>
      <c r="AX114" s="308" t="str">
        <f t="shared" si="180"/>
        <v/>
      </c>
      <c r="AY114" s="308" t="str">
        <f t="shared" si="126"/>
        <v/>
      </c>
      <c r="AZ114" s="308" t="str">
        <f t="shared" si="183"/>
        <v/>
      </c>
      <c r="BA114" s="308" t="str">
        <f t="shared" si="183"/>
        <v/>
      </c>
      <c r="BB114" s="308" t="str">
        <f t="shared" si="183"/>
        <v/>
      </c>
      <c r="BC114" s="308" t="str">
        <f t="shared" si="183"/>
        <v/>
      </c>
      <c r="BD114" s="308" t="str">
        <f t="shared" si="183"/>
        <v/>
      </c>
      <c r="BE114" s="308" t="str">
        <f t="shared" si="183"/>
        <v/>
      </c>
      <c r="BF114" s="308" t="str">
        <f t="shared" si="183"/>
        <v/>
      </c>
      <c r="BG114" s="308" t="str">
        <f t="shared" si="183"/>
        <v/>
      </c>
      <c r="BH114" s="308" t="str">
        <f t="shared" si="183"/>
        <v/>
      </c>
      <c r="BI114" s="308" t="str">
        <f t="shared" si="183"/>
        <v/>
      </c>
      <c r="BJ114" s="308" t="str">
        <f t="shared" si="183"/>
        <v/>
      </c>
      <c r="BK114" s="308" t="str">
        <f t="shared" si="183"/>
        <v/>
      </c>
      <c r="BL114" s="308" t="str">
        <f t="shared" si="183"/>
        <v/>
      </c>
      <c r="BM114" s="308" t="str">
        <f t="shared" si="183"/>
        <v/>
      </c>
      <c r="BN114" s="308" t="str">
        <f t="shared" si="183"/>
        <v/>
      </c>
      <c r="BO114" s="308" t="str">
        <f t="shared" si="183"/>
        <v/>
      </c>
      <c r="BP114" s="308" t="str">
        <f t="shared" si="181"/>
        <v/>
      </c>
      <c r="BQ114" s="308" t="str">
        <f t="shared" si="181"/>
        <v/>
      </c>
      <c r="BR114" s="308" t="str">
        <f t="shared" si="181"/>
        <v/>
      </c>
      <c r="BS114" s="308" t="str">
        <f t="shared" si="181"/>
        <v/>
      </c>
      <c r="BT114" s="308" t="str">
        <f t="shared" si="181"/>
        <v/>
      </c>
      <c r="BU114" s="308" t="str">
        <f t="shared" si="181"/>
        <v/>
      </c>
      <c r="BV114" s="308" t="str">
        <f t="shared" si="181"/>
        <v/>
      </c>
      <c r="BW114" s="308" t="str">
        <f t="shared" si="181"/>
        <v/>
      </c>
      <c r="BX114" s="308" t="str">
        <f t="shared" si="181"/>
        <v/>
      </c>
      <c r="BY114" s="308" t="str">
        <f t="shared" si="181"/>
        <v/>
      </c>
      <c r="BZ114" s="308" t="str">
        <f t="shared" si="181"/>
        <v/>
      </c>
      <c r="CA114" s="308" t="str">
        <f t="shared" si="181"/>
        <v/>
      </c>
      <c r="CB114" s="308" t="str">
        <f t="shared" si="181"/>
        <v/>
      </c>
      <c r="CC114" s="308" t="str">
        <f t="shared" si="181"/>
        <v/>
      </c>
      <c r="CD114" s="308" t="str">
        <f t="shared" si="181"/>
        <v/>
      </c>
      <c r="CE114" s="308" t="str">
        <f t="shared" si="182"/>
        <v/>
      </c>
      <c r="CF114" s="308" t="str">
        <f t="shared" si="182"/>
        <v/>
      </c>
      <c r="CG114" s="308" t="str">
        <f t="shared" si="182"/>
        <v/>
      </c>
      <c r="CH114" s="308" t="str">
        <f t="shared" si="182"/>
        <v/>
      </c>
      <c r="CI114" s="308" t="str">
        <f t="shared" si="182"/>
        <v/>
      </c>
      <c r="CJ114" s="308" t="str">
        <f t="shared" si="182"/>
        <v/>
      </c>
    </row>
    <row r="115" spans="1:88" x14ac:dyDescent="0.2">
      <c r="A115" s="369"/>
      <c r="B115" s="369" t="str">
        <f t="shared" si="124"/>
        <v/>
      </c>
      <c r="C115" s="369" t="str">
        <f t="shared" si="125"/>
        <v/>
      </c>
      <c r="D115" s="369" t="str">
        <f t="shared" si="129"/>
        <v/>
      </c>
      <c r="E115" s="369" t="str">
        <f t="shared" si="130"/>
        <v/>
      </c>
      <c r="F115" s="369" t="str">
        <f t="shared" si="131"/>
        <v/>
      </c>
      <c r="G115" s="369" t="str">
        <f t="shared" si="132"/>
        <v/>
      </c>
      <c r="H115" s="369" t="str">
        <f t="shared" si="133"/>
        <v/>
      </c>
      <c r="I115" s="369" t="str">
        <f t="shared" si="134"/>
        <v/>
      </c>
      <c r="J115" s="369"/>
      <c r="K115" s="308" t="str">
        <f t="shared" si="135"/>
        <v/>
      </c>
      <c r="L115" s="309" t="str">
        <f t="shared" si="136"/>
        <v/>
      </c>
      <c r="M115" s="310" t="str">
        <f t="shared" si="137"/>
        <v/>
      </c>
      <c r="N115" s="308" t="str">
        <f t="shared" si="184"/>
        <v/>
      </c>
      <c r="O115" s="308" t="str">
        <f t="shared" si="185"/>
        <v/>
      </c>
      <c r="P115" s="308" t="str">
        <f t="shared" si="186"/>
        <v/>
      </c>
      <c r="Q115" s="308" t="str">
        <f t="shared" si="187"/>
        <v/>
      </c>
      <c r="R115" s="308" t="str">
        <f t="shared" si="188"/>
        <v/>
      </c>
      <c r="S115" s="308" t="str">
        <f t="shared" si="189"/>
        <v/>
      </c>
      <c r="T115" s="308" t="str">
        <f t="shared" si="190"/>
        <v/>
      </c>
      <c r="U115" s="308" t="str">
        <f t="shared" si="191"/>
        <v/>
      </c>
      <c r="V115" s="308" t="str">
        <f t="shared" si="192"/>
        <v/>
      </c>
      <c r="W115" s="308" t="str">
        <f t="shared" si="193"/>
        <v/>
      </c>
      <c r="X115" s="308" t="str">
        <f t="shared" si="194"/>
        <v/>
      </c>
      <c r="Y115" s="308" t="str">
        <f t="shared" si="195"/>
        <v/>
      </c>
      <c r="Z115" s="308" t="str">
        <f t="shared" si="196"/>
        <v/>
      </c>
      <c r="AA115" s="308" t="str">
        <f t="shared" si="197"/>
        <v/>
      </c>
      <c r="AB115" s="308" t="str">
        <f t="shared" si="198"/>
        <v/>
      </c>
      <c r="AC115" s="308" t="str">
        <f t="shared" si="199"/>
        <v/>
      </c>
      <c r="AD115" s="308" t="str">
        <f t="shared" si="200"/>
        <v/>
      </c>
      <c r="AE115" s="308" t="str">
        <f t="shared" si="201"/>
        <v/>
      </c>
      <c r="AF115" s="308" t="str">
        <f t="shared" si="202"/>
        <v/>
      </c>
      <c r="AG115" s="308" t="str">
        <f t="shared" si="203"/>
        <v/>
      </c>
      <c r="AH115" s="308" t="str">
        <f t="shared" si="204"/>
        <v/>
      </c>
      <c r="AI115" s="308" t="str">
        <f t="shared" si="205"/>
        <v/>
      </c>
      <c r="AJ115" s="308" t="str">
        <f t="shared" si="206"/>
        <v/>
      </c>
      <c r="AK115" s="308" t="str">
        <f t="shared" si="207"/>
        <v/>
      </c>
      <c r="AL115" s="308" t="str">
        <f t="shared" si="208"/>
        <v/>
      </c>
      <c r="AM115" s="308" t="str">
        <f t="shared" si="209"/>
        <v/>
      </c>
      <c r="AN115" s="308" t="str">
        <f t="shared" si="210"/>
        <v/>
      </c>
      <c r="AO115" s="308" t="str">
        <f t="shared" si="211"/>
        <v/>
      </c>
      <c r="AP115" s="308" t="str">
        <f t="shared" si="212"/>
        <v/>
      </c>
      <c r="AQ115" s="308" t="str">
        <f t="shared" si="213"/>
        <v/>
      </c>
      <c r="AR115" s="308" t="str">
        <f t="shared" si="213"/>
        <v/>
      </c>
      <c r="AS115" s="308" t="str">
        <f t="shared" si="213"/>
        <v/>
      </c>
      <c r="AT115" s="308" t="str">
        <f t="shared" si="213"/>
        <v/>
      </c>
      <c r="AU115" s="308" t="str">
        <f t="shared" si="213"/>
        <v/>
      </c>
      <c r="AV115" s="308" t="str">
        <f t="shared" si="213"/>
        <v/>
      </c>
      <c r="AW115" s="308" t="str">
        <f t="shared" si="213"/>
        <v/>
      </c>
      <c r="AX115" s="308" t="str">
        <f t="shared" si="180"/>
        <v/>
      </c>
      <c r="AY115" s="308" t="str">
        <f t="shared" si="126"/>
        <v/>
      </c>
      <c r="AZ115" s="308" t="str">
        <f t="shared" si="183"/>
        <v/>
      </c>
      <c r="BA115" s="308" t="str">
        <f t="shared" si="183"/>
        <v/>
      </c>
      <c r="BB115" s="308" t="str">
        <f t="shared" si="183"/>
        <v/>
      </c>
      <c r="BC115" s="308" t="str">
        <f t="shared" si="183"/>
        <v/>
      </c>
      <c r="BD115" s="308" t="str">
        <f t="shared" si="183"/>
        <v/>
      </c>
      <c r="BE115" s="308" t="str">
        <f t="shared" si="183"/>
        <v/>
      </c>
      <c r="BF115" s="308" t="str">
        <f t="shared" si="183"/>
        <v/>
      </c>
      <c r="BG115" s="308" t="str">
        <f t="shared" si="183"/>
        <v/>
      </c>
      <c r="BH115" s="308" t="str">
        <f t="shared" si="183"/>
        <v/>
      </c>
      <c r="BI115" s="308" t="str">
        <f t="shared" si="183"/>
        <v/>
      </c>
      <c r="BJ115" s="308" t="str">
        <f t="shared" si="183"/>
        <v/>
      </c>
      <c r="BK115" s="308" t="str">
        <f t="shared" si="183"/>
        <v/>
      </c>
      <c r="BL115" s="308" t="str">
        <f t="shared" si="183"/>
        <v/>
      </c>
      <c r="BM115" s="308" t="str">
        <f t="shared" si="183"/>
        <v/>
      </c>
      <c r="BN115" s="308" t="str">
        <f t="shared" si="183"/>
        <v/>
      </c>
      <c r="BO115" s="308" t="str">
        <f t="shared" si="183"/>
        <v/>
      </c>
      <c r="BP115" s="308" t="str">
        <f t="shared" si="181"/>
        <v/>
      </c>
      <c r="BQ115" s="308" t="str">
        <f t="shared" si="181"/>
        <v/>
      </c>
      <c r="BR115" s="308" t="str">
        <f t="shared" si="181"/>
        <v/>
      </c>
      <c r="BS115" s="308" t="str">
        <f t="shared" si="181"/>
        <v/>
      </c>
      <c r="BT115" s="308" t="str">
        <f t="shared" si="181"/>
        <v/>
      </c>
      <c r="BU115" s="308" t="str">
        <f t="shared" si="181"/>
        <v/>
      </c>
      <c r="BV115" s="308" t="str">
        <f t="shared" si="181"/>
        <v/>
      </c>
      <c r="BW115" s="308" t="str">
        <f t="shared" si="181"/>
        <v/>
      </c>
      <c r="BX115" s="308" t="str">
        <f t="shared" si="181"/>
        <v/>
      </c>
      <c r="BY115" s="308" t="str">
        <f t="shared" si="181"/>
        <v/>
      </c>
      <c r="BZ115" s="308" t="str">
        <f t="shared" si="181"/>
        <v/>
      </c>
      <c r="CA115" s="308" t="str">
        <f t="shared" si="181"/>
        <v/>
      </c>
      <c r="CB115" s="308" t="str">
        <f t="shared" si="181"/>
        <v/>
      </c>
      <c r="CC115" s="308" t="str">
        <f t="shared" si="181"/>
        <v/>
      </c>
      <c r="CD115" s="308" t="str">
        <f t="shared" si="181"/>
        <v/>
      </c>
      <c r="CE115" s="308" t="str">
        <f t="shared" si="182"/>
        <v/>
      </c>
      <c r="CF115" s="308" t="str">
        <f t="shared" si="182"/>
        <v/>
      </c>
      <c r="CG115" s="308" t="str">
        <f t="shared" si="182"/>
        <v/>
      </c>
      <c r="CH115" s="308" t="str">
        <f t="shared" si="182"/>
        <v/>
      </c>
      <c r="CI115" s="308" t="str">
        <f t="shared" si="182"/>
        <v/>
      </c>
      <c r="CJ115" s="308" t="str">
        <f t="shared" si="182"/>
        <v/>
      </c>
    </row>
    <row r="116" spans="1:88" x14ac:dyDescent="0.2">
      <c r="A116" s="369"/>
      <c r="B116" s="369" t="str">
        <f t="shared" si="124"/>
        <v/>
      </c>
      <c r="C116" s="369" t="str">
        <f t="shared" si="125"/>
        <v/>
      </c>
      <c r="D116" s="369" t="str">
        <f t="shared" si="129"/>
        <v/>
      </c>
      <c r="E116" s="369" t="str">
        <f t="shared" si="130"/>
        <v/>
      </c>
      <c r="F116" s="369" t="str">
        <f t="shared" si="131"/>
        <v/>
      </c>
      <c r="G116" s="369" t="str">
        <f t="shared" si="132"/>
        <v/>
      </c>
      <c r="H116" s="369" t="str">
        <f t="shared" si="133"/>
        <v/>
      </c>
      <c r="I116" s="369" t="str">
        <f t="shared" si="134"/>
        <v/>
      </c>
      <c r="J116" s="369"/>
      <c r="K116" s="308" t="str">
        <f t="shared" si="135"/>
        <v/>
      </c>
      <c r="L116" s="309" t="str">
        <f t="shared" si="136"/>
        <v/>
      </c>
      <c r="M116" s="310" t="str">
        <f t="shared" si="137"/>
        <v/>
      </c>
      <c r="N116" s="308" t="str">
        <f t="shared" si="184"/>
        <v/>
      </c>
      <c r="O116" s="308" t="str">
        <f t="shared" si="185"/>
        <v/>
      </c>
      <c r="P116" s="308" t="str">
        <f t="shared" si="186"/>
        <v/>
      </c>
      <c r="Q116" s="308" t="str">
        <f t="shared" si="187"/>
        <v/>
      </c>
      <c r="R116" s="308" t="str">
        <f t="shared" si="188"/>
        <v/>
      </c>
      <c r="S116" s="308" t="str">
        <f t="shared" si="189"/>
        <v/>
      </c>
      <c r="T116" s="308" t="str">
        <f t="shared" si="190"/>
        <v/>
      </c>
      <c r="U116" s="308" t="str">
        <f t="shared" si="191"/>
        <v/>
      </c>
      <c r="V116" s="308" t="str">
        <f t="shared" si="192"/>
        <v/>
      </c>
      <c r="W116" s="308" t="str">
        <f t="shared" si="193"/>
        <v/>
      </c>
      <c r="X116" s="308" t="str">
        <f t="shared" si="194"/>
        <v/>
      </c>
      <c r="Y116" s="308" t="str">
        <f t="shared" si="195"/>
        <v/>
      </c>
      <c r="Z116" s="308" t="str">
        <f t="shared" si="196"/>
        <v/>
      </c>
      <c r="AA116" s="308" t="str">
        <f t="shared" si="197"/>
        <v/>
      </c>
      <c r="AB116" s="308" t="str">
        <f t="shared" si="198"/>
        <v/>
      </c>
      <c r="AC116" s="308" t="str">
        <f t="shared" si="199"/>
        <v/>
      </c>
      <c r="AD116" s="308" t="str">
        <f t="shared" si="200"/>
        <v/>
      </c>
      <c r="AE116" s="308" t="str">
        <f t="shared" si="201"/>
        <v/>
      </c>
      <c r="AF116" s="308" t="str">
        <f t="shared" si="202"/>
        <v/>
      </c>
      <c r="AG116" s="308" t="str">
        <f t="shared" si="203"/>
        <v/>
      </c>
      <c r="AH116" s="308" t="str">
        <f t="shared" si="204"/>
        <v/>
      </c>
      <c r="AI116" s="308" t="str">
        <f t="shared" si="205"/>
        <v/>
      </c>
      <c r="AJ116" s="308" t="str">
        <f t="shared" si="206"/>
        <v/>
      </c>
      <c r="AK116" s="308" t="str">
        <f t="shared" si="207"/>
        <v/>
      </c>
      <c r="AL116" s="308" t="str">
        <f t="shared" si="208"/>
        <v/>
      </c>
      <c r="AM116" s="308" t="str">
        <f t="shared" si="209"/>
        <v/>
      </c>
      <c r="AN116" s="308" t="str">
        <f t="shared" si="210"/>
        <v/>
      </c>
      <c r="AO116" s="308" t="str">
        <f t="shared" si="211"/>
        <v/>
      </c>
      <c r="AP116" s="308" t="str">
        <f t="shared" si="212"/>
        <v/>
      </c>
      <c r="AQ116" s="308" t="str">
        <f t="shared" si="213"/>
        <v/>
      </c>
      <c r="AR116" s="308" t="str">
        <f t="shared" si="213"/>
        <v/>
      </c>
      <c r="AS116" s="308" t="str">
        <f t="shared" si="213"/>
        <v/>
      </c>
      <c r="AT116" s="308" t="str">
        <f t="shared" si="213"/>
        <v/>
      </c>
      <c r="AU116" s="308" t="str">
        <f t="shared" si="213"/>
        <v/>
      </c>
      <c r="AV116" s="308" t="str">
        <f t="shared" si="213"/>
        <v/>
      </c>
      <c r="AW116" s="308" t="str">
        <f t="shared" si="213"/>
        <v/>
      </c>
      <c r="AX116" s="308" t="str">
        <f t="shared" si="180"/>
        <v/>
      </c>
      <c r="AY116" s="308" t="str">
        <f t="shared" si="126"/>
        <v/>
      </c>
      <c r="AZ116" s="308" t="str">
        <f t="shared" si="183"/>
        <v/>
      </c>
      <c r="BA116" s="308" t="str">
        <f t="shared" si="183"/>
        <v/>
      </c>
      <c r="BB116" s="308" t="str">
        <f t="shared" si="183"/>
        <v/>
      </c>
      <c r="BC116" s="308" t="str">
        <f t="shared" si="183"/>
        <v/>
      </c>
      <c r="BD116" s="308" t="str">
        <f t="shared" si="183"/>
        <v/>
      </c>
      <c r="BE116" s="308" t="str">
        <f t="shared" si="183"/>
        <v/>
      </c>
      <c r="BF116" s="308" t="str">
        <f t="shared" si="183"/>
        <v/>
      </c>
      <c r="BG116" s="308" t="str">
        <f t="shared" si="183"/>
        <v/>
      </c>
      <c r="BH116" s="308" t="str">
        <f t="shared" si="183"/>
        <v/>
      </c>
      <c r="BI116" s="308" t="str">
        <f t="shared" si="183"/>
        <v/>
      </c>
      <c r="BJ116" s="308" t="str">
        <f t="shared" si="183"/>
        <v/>
      </c>
      <c r="BK116" s="308" t="str">
        <f t="shared" si="183"/>
        <v/>
      </c>
      <c r="BL116" s="308" t="str">
        <f t="shared" si="183"/>
        <v/>
      </c>
      <c r="BM116" s="308" t="str">
        <f t="shared" si="183"/>
        <v/>
      </c>
      <c r="BN116" s="308" t="str">
        <f t="shared" si="183"/>
        <v/>
      </c>
      <c r="BO116" s="308" t="str">
        <f t="shared" si="183"/>
        <v/>
      </c>
      <c r="BP116" s="308" t="str">
        <f t="shared" si="181"/>
        <v/>
      </c>
      <c r="BQ116" s="308" t="str">
        <f t="shared" si="181"/>
        <v/>
      </c>
      <c r="BR116" s="308" t="str">
        <f t="shared" si="181"/>
        <v/>
      </c>
      <c r="BS116" s="308" t="str">
        <f t="shared" si="181"/>
        <v/>
      </c>
      <c r="BT116" s="308" t="str">
        <f t="shared" si="181"/>
        <v/>
      </c>
      <c r="BU116" s="308" t="str">
        <f t="shared" si="181"/>
        <v/>
      </c>
      <c r="BV116" s="308" t="str">
        <f t="shared" si="181"/>
        <v/>
      </c>
      <c r="BW116" s="308" t="str">
        <f t="shared" si="181"/>
        <v/>
      </c>
      <c r="BX116" s="308" t="str">
        <f t="shared" si="181"/>
        <v/>
      </c>
      <c r="BY116" s="308" t="str">
        <f t="shared" si="181"/>
        <v/>
      </c>
      <c r="BZ116" s="308" t="str">
        <f t="shared" si="181"/>
        <v/>
      </c>
      <c r="CA116" s="308" t="str">
        <f t="shared" si="181"/>
        <v/>
      </c>
      <c r="CB116" s="308" t="str">
        <f t="shared" si="181"/>
        <v/>
      </c>
      <c r="CC116" s="308" t="str">
        <f t="shared" si="181"/>
        <v/>
      </c>
      <c r="CD116" s="308" t="str">
        <f t="shared" si="181"/>
        <v/>
      </c>
      <c r="CE116" s="308" t="str">
        <f t="shared" si="182"/>
        <v/>
      </c>
      <c r="CF116" s="308" t="str">
        <f t="shared" si="182"/>
        <v/>
      </c>
      <c r="CG116" s="308" t="str">
        <f t="shared" si="182"/>
        <v/>
      </c>
      <c r="CH116" s="308" t="str">
        <f t="shared" si="182"/>
        <v/>
      </c>
      <c r="CI116" s="308" t="str">
        <f t="shared" si="182"/>
        <v/>
      </c>
      <c r="CJ116" s="308" t="str">
        <f t="shared" si="182"/>
        <v/>
      </c>
    </row>
    <row r="117" spans="1:88" x14ac:dyDescent="0.2">
      <c r="A117" s="369"/>
      <c r="B117" s="369" t="str">
        <f t="shared" si="124"/>
        <v/>
      </c>
      <c r="C117" s="369" t="str">
        <f t="shared" si="125"/>
        <v/>
      </c>
      <c r="D117" s="369" t="str">
        <f t="shared" si="129"/>
        <v/>
      </c>
      <c r="E117" s="369" t="str">
        <f t="shared" si="130"/>
        <v/>
      </c>
      <c r="F117" s="369" t="str">
        <f t="shared" si="131"/>
        <v/>
      </c>
      <c r="G117" s="369" t="str">
        <f t="shared" si="132"/>
        <v/>
      </c>
      <c r="H117" s="369" t="str">
        <f t="shared" si="133"/>
        <v/>
      </c>
      <c r="I117" s="369" t="str">
        <f t="shared" si="134"/>
        <v/>
      </c>
      <c r="J117" s="369"/>
      <c r="K117" s="308" t="str">
        <f t="shared" si="135"/>
        <v/>
      </c>
      <c r="L117" s="309" t="str">
        <f t="shared" si="136"/>
        <v/>
      </c>
      <c r="M117" s="310" t="str">
        <f t="shared" si="137"/>
        <v/>
      </c>
      <c r="N117" s="308" t="str">
        <f t="shared" si="184"/>
        <v/>
      </c>
      <c r="O117" s="308" t="str">
        <f t="shared" si="185"/>
        <v/>
      </c>
      <c r="P117" s="308" t="str">
        <f t="shared" si="186"/>
        <v/>
      </c>
      <c r="Q117" s="308" t="str">
        <f t="shared" si="187"/>
        <v/>
      </c>
      <c r="R117" s="308" t="str">
        <f t="shared" si="188"/>
        <v/>
      </c>
      <c r="S117" s="308" t="str">
        <f t="shared" si="189"/>
        <v/>
      </c>
      <c r="T117" s="308" t="str">
        <f t="shared" si="190"/>
        <v/>
      </c>
      <c r="U117" s="308" t="str">
        <f t="shared" si="191"/>
        <v/>
      </c>
      <c r="V117" s="308" t="str">
        <f t="shared" si="192"/>
        <v/>
      </c>
      <c r="W117" s="308" t="str">
        <f t="shared" si="193"/>
        <v/>
      </c>
      <c r="X117" s="308" t="str">
        <f t="shared" si="194"/>
        <v/>
      </c>
      <c r="Y117" s="308" t="str">
        <f t="shared" si="195"/>
        <v/>
      </c>
      <c r="Z117" s="308" t="str">
        <f t="shared" si="196"/>
        <v/>
      </c>
      <c r="AA117" s="308" t="str">
        <f t="shared" si="197"/>
        <v/>
      </c>
      <c r="AB117" s="308" t="str">
        <f t="shared" si="198"/>
        <v/>
      </c>
      <c r="AC117" s="308" t="str">
        <f t="shared" si="199"/>
        <v/>
      </c>
      <c r="AD117" s="308" t="str">
        <f t="shared" si="200"/>
        <v/>
      </c>
      <c r="AE117" s="308" t="str">
        <f t="shared" si="201"/>
        <v/>
      </c>
      <c r="AF117" s="308" t="str">
        <f t="shared" si="202"/>
        <v/>
      </c>
      <c r="AG117" s="308" t="str">
        <f t="shared" si="203"/>
        <v/>
      </c>
      <c r="AH117" s="308" t="str">
        <f t="shared" si="204"/>
        <v/>
      </c>
      <c r="AI117" s="308" t="str">
        <f t="shared" si="205"/>
        <v/>
      </c>
      <c r="AJ117" s="308" t="str">
        <f t="shared" si="206"/>
        <v/>
      </c>
      <c r="AK117" s="308" t="str">
        <f t="shared" si="207"/>
        <v/>
      </c>
      <c r="AL117" s="308" t="str">
        <f t="shared" si="208"/>
        <v/>
      </c>
      <c r="AM117" s="308" t="str">
        <f t="shared" si="209"/>
        <v/>
      </c>
      <c r="AN117" s="308" t="str">
        <f t="shared" si="210"/>
        <v/>
      </c>
      <c r="AO117" s="308" t="str">
        <f t="shared" si="211"/>
        <v/>
      </c>
      <c r="AP117" s="308" t="str">
        <f t="shared" si="212"/>
        <v/>
      </c>
      <c r="AQ117" s="308" t="str">
        <f t="shared" si="213"/>
        <v/>
      </c>
      <c r="AR117" s="308" t="str">
        <f t="shared" si="213"/>
        <v/>
      </c>
      <c r="AS117" s="308" t="str">
        <f t="shared" si="213"/>
        <v/>
      </c>
      <c r="AT117" s="308" t="str">
        <f t="shared" si="213"/>
        <v/>
      </c>
      <c r="AU117" s="308" t="str">
        <f t="shared" si="213"/>
        <v/>
      </c>
      <c r="AV117" s="308" t="str">
        <f t="shared" si="213"/>
        <v/>
      </c>
      <c r="AW117" s="308" t="str">
        <f t="shared" si="213"/>
        <v/>
      </c>
      <c r="AX117" s="308" t="str">
        <f t="shared" si="180"/>
        <v/>
      </c>
      <c r="AY117" s="308" t="str">
        <f t="shared" si="126"/>
        <v/>
      </c>
      <c r="AZ117" s="308" t="str">
        <f t="shared" si="183"/>
        <v/>
      </c>
      <c r="BA117" s="308" t="str">
        <f t="shared" si="183"/>
        <v/>
      </c>
      <c r="BB117" s="308" t="str">
        <f t="shared" si="183"/>
        <v/>
      </c>
      <c r="BC117" s="308" t="str">
        <f t="shared" si="183"/>
        <v/>
      </c>
      <c r="BD117" s="308" t="str">
        <f t="shared" si="183"/>
        <v/>
      </c>
      <c r="BE117" s="308" t="str">
        <f t="shared" si="183"/>
        <v/>
      </c>
      <c r="BF117" s="308" t="str">
        <f t="shared" si="183"/>
        <v/>
      </c>
      <c r="BG117" s="308" t="str">
        <f t="shared" si="183"/>
        <v/>
      </c>
      <c r="BH117" s="308" t="str">
        <f t="shared" si="183"/>
        <v/>
      </c>
      <c r="BI117" s="308" t="str">
        <f t="shared" si="183"/>
        <v/>
      </c>
      <c r="BJ117" s="308" t="str">
        <f t="shared" si="183"/>
        <v/>
      </c>
      <c r="BK117" s="308" t="str">
        <f t="shared" si="183"/>
        <v/>
      </c>
      <c r="BL117" s="308" t="str">
        <f t="shared" si="183"/>
        <v/>
      </c>
      <c r="BM117" s="308" t="str">
        <f t="shared" si="183"/>
        <v/>
      </c>
      <c r="BN117" s="308" t="str">
        <f t="shared" si="183"/>
        <v/>
      </c>
      <c r="BO117" s="308" t="str">
        <f t="shared" si="183"/>
        <v/>
      </c>
      <c r="BP117" s="308" t="str">
        <f t="shared" si="181"/>
        <v/>
      </c>
      <c r="BQ117" s="308" t="str">
        <f t="shared" si="181"/>
        <v/>
      </c>
      <c r="BR117" s="308" t="str">
        <f t="shared" si="181"/>
        <v/>
      </c>
      <c r="BS117" s="308" t="str">
        <f t="shared" si="181"/>
        <v/>
      </c>
      <c r="BT117" s="308" t="str">
        <f t="shared" si="181"/>
        <v/>
      </c>
      <c r="BU117" s="308" t="str">
        <f t="shared" si="181"/>
        <v/>
      </c>
      <c r="BV117" s="308" t="str">
        <f t="shared" si="181"/>
        <v/>
      </c>
      <c r="BW117" s="308" t="str">
        <f t="shared" si="181"/>
        <v/>
      </c>
      <c r="BX117" s="308" t="str">
        <f t="shared" si="181"/>
        <v/>
      </c>
      <c r="BY117" s="308" t="str">
        <f t="shared" si="181"/>
        <v/>
      </c>
      <c r="BZ117" s="308" t="str">
        <f t="shared" si="181"/>
        <v/>
      </c>
      <c r="CA117" s="308" t="str">
        <f t="shared" si="181"/>
        <v/>
      </c>
      <c r="CB117" s="308" t="str">
        <f t="shared" si="181"/>
        <v/>
      </c>
      <c r="CC117" s="308" t="str">
        <f t="shared" si="181"/>
        <v/>
      </c>
      <c r="CD117" s="308" t="str">
        <f t="shared" si="181"/>
        <v/>
      </c>
      <c r="CE117" s="308" t="str">
        <f t="shared" si="182"/>
        <v/>
      </c>
      <c r="CF117" s="308" t="str">
        <f t="shared" si="182"/>
        <v/>
      </c>
      <c r="CG117" s="308" t="str">
        <f t="shared" si="182"/>
        <v/>
      </c>
      <c r="CH117" s="308" t="str">
        <f t="shared" si="182"/>
        <v/>
      </c>
      <c r="CI117" s="308" t="str">
        <f t="shared" si="182"/>
        <v/>
      </c>
      <c r="CJ117" s="308" t="str">
        <f t="shared" si="182"/>
        <v/>
      </c>
    </row>
    <row r="118" spans="1:88" x14ac:dyDescent="0.2">
      <c r="A118" s="369"/>
      <c r="B118" s="369" t="str">
        <f t="shared" si="124"/>
        <v/>
      </c>
      <c r="C118" s="369" t="str">
        <f t="shared" si="125"/>
        <v/>
      </c>
      <c r="D118" s="369" t="str">
        <f t="shared" si="129"/>
        <v/>
      </c>
      <c r="E118" s="369" t="str">
        <f t="shared" si="130"/>
        <v/>
      </c>
      <c r="F118" s="369" t="str">
        <f t="shared" si="131"/>
        <v/>
      </c>
      <c r="G118" s="369" t="str">
        <f t="shared" si="132"/>
        <v/>
      </c>
      <c r="H118" s="369" t="str">
        <f t="shared" si="133"/>
        <v/>
      </c>
      <c r="I118" s="369" t="str">
        <f t="shared" si="134"/>
        <v/>
      </c>
      <c r="J118" s="369"/>
      <c r="K118" s="308" t="str">
        <f t="shared" si="135"/>
        <v/>
      </c>
      <c r="L118" s="309" t="str">
        <f t="shared" si="136"/>
        <v/>
      </c>
      <c r="M118" s="310" t="str">
        <f t="shared" si="137"/>
        <v/>
      </c>
      <c r="N118" s="308" t="str">
        <f t="shared" si="184"/>
        <v/>
      </c>
      <c r="O118" s="308" t="str">
        <f t="shared" si="185"/>
        <v/>
      </c>
      <c r="P118" s="308" t="str">
        <f t="shared" si="186"/>
        <v/>
      </c>
      <c r="Q118" s="308" t="str">
        <f t="shared" si="187"/>
        <v/>
      </c>
      <c r="R118" s="308" t="str">
        <f t="shared" si="188"/>
        <v/>
      </c>
      <c r="S118" s="308" t="str">
        <f t="shared" si="189"/>
        <v/>
      </c>
      <c r="T118" s="308" t="str">
        <f t="shared" si="190"/>
        <v/>
      </c>
      <c r="U118" s="308" t="str">
        <f t="shared" si="191"/>
        <v/>
      </c>
      <c r="V118" s="308" t="str">
        <f t="shared" si="192"/>
        <v/>
      </c>
      <c r="W118" s="308" t="str">
        <f t="shared" si="193"/>
        <v/>
      </c>
      <c r="X118" s="308" t="str">
        <f t="shared" si="194"/>
        <v/>
      </c>
      <c r="Y118" s="308" t="str">
        <f t="shared" si="195"/>
        <v/>
      </c>
      <c r="Z118" s="308" t="str">
        <f t="shared" si="196"/>
        <v/>
      </c>
      <c r="AA118" s="308" t="str">
        <f t="shared" si="197"/>
        <v/>
      </c>
      <c r="AB118" s="308" t="str">
        <f t="shared" si="198"/>
        <v/>
      </c>
      <c r="AC118" s="308" t="str">
        <f t="shared" si="199"/>
        <v/>
      </c>
      <c r="AD118" s="308" t="str">
        <f t="shared" si="200"/>
        <v/>
      </c>
      <c r="AE118" s="308" t="str">
        <f t="shared" si="201"/>
        <v/>
      </c>
      <c r="AF118" s="308" t="str">
        <f t="shared" si="202"/>
        <v/>
      </c>
      <c r="AG118" s="308" t="str">
        <f t="shared" si="203"/>
        <v/>
      </c>
      <c r="AH118" s="308" t="str">
        <f t="shared" si="204"/>
        <v/>
      </c>
      <c r="AI118" s="308" t="str">
        <f t="shared" si="205"/>
        <v/>
      </c>
      <c r="AJ118" s="308" t="str">
        <f t="shared" si="206"/>
        <v/>
      </c>
      <c r="AK118" s="308" t="str">
        <f t="shared" si="207"/>
        <v/>
      </c>
      <c r="AL118" s="308" t="str">
        <f t="shared" si="208"/>
        <v/>
      </c>
      <c r="AM118" s="308" t="str">
        <f t="shared" si="209"/>
        <v/>
      </c>
      <c r="AN118" s="308" t="str">
        <f t="shared" si="210"/>
        <v/>
      </c>
      <c r="AO118" s="308" t="str">
        <f t="shared" si="211"/>
        <v/>
      </c>
      <c r="AP118" s="308" t="str">
        <f t="shared" si="212"/>
        <v/>
      </c>
      <c r="AQ118" s="308" t="str">
        <f t="shared" si="213"/>
        <v/>
      </c>
      <c r="AR118" s="308" t="str">
        <f t="shared" si="213"/>
        <v/>
      </c>
      <c r="AS118" s="308" t="str">
        <f t="shared" si="213"/>
        <v/>
      </c>
      <c r="AT118" s="308" t="str">
        <f t="shared" si="213"/>
        <v/>
      </c>
      <c r="AU118" s="308" t="str">
        <f t="shared" si="213"/>
        <v/>
      </c>
      <c r="AV118" s="308" t="str">
        <f t="shared" si="213"/>
        <v/>
      </c>
      <c r="AW118" s="308" t="str">
        <f t="shared" si="213"/>
        <v/>
      </c>
      <c r="AX118" s="308" t="str">
        <f t="shared" si="180"/>
        <v/>
      </c>
      <c r="AY118" s="308" t="str">
        <f t="shared" si="126"/>
        <v/>
      </c>
      <c r="AZ118" s="308" t="str">
        <f t="shared" si="183"/>
        <v/>
      </c>
      <c r="BA118" s="308" t="str">
        <f t="shared" si="183"/>
        <v/>
      </c>
      <c r="BB118" s="308" t="str">
        <f t="shared" si="183"/>
        <v/>
      </c>
      <c r="BC118" s="308" t="str">
        <f t="shared" si="183"/>
        <v/>
      </c>
      <c r="BD118" s="308" t="str">
        <f t="shared" si="183"/>
        <v/>
      </c>
      <c r="BE118" s="308" t="str">
        <f t="shared" si="183"/>
        <v/>
      </c>
      <c r="BF118" s="308" t="str">
        <f t="shared" si="183"/>
        <v/>
      </c>
      <c r="BG118" s="308" t="str">
        <f t="shared" si="183"/>
        <v/>
      </c>
      <c r="BH118" s="308" t="str">
        <f t="shared" si="183"/>
        <v/>
      </c>
      <c r="BI118" s="308" t="str">
        <f t="shared" si="183"/>
        <v/>
      </c>
      <c r="BJ118" s="308" t="str">
        <f t="shared" si="183"/>
        <v/>
      </c>
      <c r="BK118" s="308" t="str">
        <f t="shared" si="183"/>
        <v/>
      </c>
      <c r="BL118" s="308" t="str">
        <f t="shared" si="183"/>
        <v/>
      </c>
      <c r="BM118" s="308" t="str">
        <f t="shared" si="183"/>
        <v/>
      </c>
      <c r="BN118" s="308" t="str">
        <f t="shared" si="183"/>
        <v/>
      </c>
      <c r="BO118" s="308" t="str">
        <f t="shared" ref="BO118:CD133" si="214">IF(BN118=0,"",IF(BN118="","",BN118-1))</f>
        <v/>
      </c>
      <c r="BP118" s="308" t="str">
        <f t="shared" si="214"/>
        <v/>
      </c>
      <c r="BQ118" s="308" t="str">
        <f t="shared" si="214"/>
        <v/>
      </c>
      <c r="BR118" s="308" t="str">
        <f t="shared" si="214"/>
        <v/>
      </c>
      <c r="BS118" s="308" t="str">
        <f t="shared" si="214"/>
        <v/>
      </c>
      <c r="BT118" s="308" t="str">
        <f t="shared" si="214"/>
        <v/>
      </c>
      <c r="BU118" s="308" t="str">
        <f t="shared" si="214"/>
        <v/>
      </c>
      <c r="BV118" s="308" t="str">
        <f t="shared" si="214"/>
        <v/>
      </c>
      <c r="BW118" s="308" t="str">
        <f t="shared" si="214"/>
        <v/>
      </c>
      <c r="BX118" s="308" t="str">
        <f t="shared" si="214"/>
        <v/>
      </c>
      <c r="BY118" s="308" t="str">
        <f t="shared" si="214"/>
        <v/>
      </c>
      <c r="BZ118" s="308" t="str">
        <f t="shared" si="214"/>
        <v/>
      </c>
      <c r="CA118" s="308" t="str">
        <f t="shared" si="214"/>
        <v/>
      </c>
      <c r="CB118" s="308" t="str">
        <f t="shared" si="214"/>
        <v/>
      </c>
      <c r="CC118" s="308" t="str">
        <f t="shared" si="214"/>
        <v/>
      </c>
      <c r="CD118" s="308" t="str">
        <f t="shared" si="214"/>
        <v/>
      </c>
      <c r="CE118" s="308" t="str">
        <f t="shared" ref="CE118:CJ133" si="215">IF(CD118=0,"",IF(CD118="","",CD118-1))</f>
        <v/>
      </c>
      <c r="CF118" s="308" t="str">
        <f t="shared" si="215"/>
        <v/>
      </c>
      <c r="CG118" s="308" t="str">
        <f t="shared" si="215"/>
        <v/>
      </c>
      <c r="CH118" s="308" t="str">
        <f t="shared" si="215"/>
        <v/>
      </c>
      <c r="CI118" s="308" t="str">
        <f t="shared" si="215"/>
        <v/>
      </c>
      <c r="CJ118" s="308" t="str">
        <f t="shared" si="215"/>
        <v/>
      </c>
    </row>
    <row r="119" spans="1:88" x14ac:dyDescent="0.2">
      <c r="A119" s="369"/>
      <c r="B119" s="369" t="str">
        <f t="shared" si="124"/>
        <v/>
      </c>
      <c r="C119" s="369" t="str">
        <f t="shared" si="125"/>
        <v/>
      </c>
      <c r="D119" s="369" t="str">
        <f t="shared" si="129"/>
        <v/>
      </c>
      <c r="E119" s="369" t="str">
        <f t="shared" si="130"/>
        <v/>
      </c>
      <c r="F119" s="369" t="str">
        <f t="shared" si="131"/>
        <v/>
      </c>
      <c r="G119" s="369" t="str">
        <f t="shared" si="132"/>
        <v/>
      </c>
      <c r="H119" s="369" t="str">
        <f t="shared" si="133"/>
        <v/>
      </c>
      <c r="I119" s="369" t="str">
        <f t="shared" si="134"/>
        <v/>
      </c>
      <c r="J119" s="369"/>
      <c r="K119" s="308" t="str">
        <f t="shared" si="135"/>
        <v/>
      </c>
      <c r="L119" s="309" t="str">
        <f t="shared" si="136"/>
        <v/>
      </c>
      <c r="M119" s="310" t="str">
        <f t="shared" si="137"/>
        <v/>
      </c>
      <c r="N119" s="308" t="str">
        <f t="shared" si="184"/>
        <v/>
      </c>
      <c r="O119" s="308" t="str">
        <f t="shared" si="185"/>
        <v/>
      </c>
      <c r="P119" s="308" t="str">
        <f t="shared" si="186"/>
        <v/>
      </c>
      <c r="Q119" s="308" t="str">
        <f t="shared" si="187"/>
        <v/>
      </c>
      <c r="R119" s="308" t="str">
        <f t="shared" si="188"/>
        <v/>
      </c>
      <c r="S119" s="308" t="str">
        <f t="shared" si="189"/>
        <v/>
      </c>
      <c r="T119" s="308" t="str">
        <f t="shared" si="190"/>
        <v/>
      </c>
      <c r="U119" s="308" t="str">
        <f t="shared" si="191"/>
        <v/>
      </c>
      <c r="V119" s="308" t="str">
        <f t="shared" si="192"/>
        <v/>
      </c>
      <c r="W119" s="308" t="str">
        <f t="shared" si="193"/>
        <v/>
      </c>
      <c r="X119" s="308" t="str">
        <f t="shared" si="194"/>
        <v/>
      </c>
      <c r="Y119" s="308" t="str">
        <f t="shared" si="195"/>
        <v/>
      </c>
      <c r="Z119" s="308" t="str">
        <f t="shared" si="196"/>
        <v/>
      </c>
      <c r="AA119" s="308" t="str">
        <f t="shared" si="197"/>
        <v/>
      </c>
      <c r="AB119" s="308" t="str">
        <f t="shared" si="198"/>
        <v/>
      </c>
      <c r="AC119" s="308" t="str">
        <f t="shared" si="199"/>
        <v/>
      </c>
      <c r="AD119" s="308" t="str">
        <f t="shared" si="200"/>
        <v/>
      </c>
      <c r="AE119" s="308" t="str">
        <f t="shared" si="201"/>
        <v/>
      </c>
      <c r="AF119" s="308" t="str">
        <f t="shared" si="202"/>
        <v/>
      </c>
      <c r="AG119" s="308" t="str">
        <f t="shared" si="203"/>
        <v/>
      </c>
      <c r="AH119" s="308" t="str">
        <f t="shared" si="204"/>
        <v/>
      </c>
      <c r="AI119" s="308" t="str">
        <f t="shared" si="205"/>
        <v/>
      </c>
      <c r="AJ119" s="308" t="str">
        <f t="shared" si="206"/>
        <v/>
      </c>
      <c r="AK119" s="308" t="str">
        <f t="shared" si="207"/>
        <v/>
      </c>
      <c r="AL119" s="308" t="str">
        <f t="shared" si="208"/>
        <v/>
      </c>
      <c r="AM119" s="308" t="str">
        <f t="shared" si="209"/>
        <v/>
      </c>
      <c r="AN119" s="308" t="str">
        <f t="shared" si="210"/>
        <v/>
      </c>
      <c r="AO119" s="308" t="str">
        <f t="shared" si="211"/>
        <v/>
      </c>
      <c r="AP119" s="308" t="str">
        <f t="shared" si="212"/>
        <v/>
      </c>
      <c r="AQ119" s="308" t="str">
        <f t="shared" si="213"/>
        <v/>
      </c>
      <c r="AR119" s="308" t="str">
        <f t="shared" si="213"/>
        <v/>
      </c>
      <c r="AS119" s="308" t="str">
        <f t="shared" si="213"/>
        <v/>
      </c>
      <c r="AT119" s="308" t="str">
        <f t="shared" si="213"/>
        <v/>
      </c>
      <c r="AU119" s="308" t="str">
        <f t="shared" si="213"/>
        <v/>
      </c>
      <c r="AV119" s="308" t="str">
        <f t="shared" si="213"/>
        <v/>
      </c>
      <c r="AW119" s="308" t="str">
        <f t="shared" si="213"/>
        <v/>
      </c>
      <c r="AX119" s="308" t="str">
        <f t="shared" si="180"/>
        <v/>
      </c>
      <c r="AY119" s="308" t="str">
        <f t="shared" si="126"/>
        <v/>
      </c>
      <c r="AZ119" s="308" t="str">
        <f t="shared" ref="AZ119:BO134" si="216">IF(AY119=0,"",IF(AY119="","",AY119-1))</f>
        <v/>
      </c>
      <c r="BA119" s="308" t="str">
        <f t="shared" si="216"/>
        <v/>
      </c>
      <c r="BB119" s="308" t="str">
        <f t="shared" si="216"/>
        <v/>
      </c>
      <c r="BC119" s="308" t="str">
        <f t="shared" si="216"/>
        <v/>
      </c>
      <c r="BD119" s="308" t="str">
        <f t="shared" si="216"/>
        <v/>
      </c>
      <c r="BE119" s="308" t="str">
        <f t="shared" si="216"/>
        <v/>
      </c>
      <c r="BF119" s="308" t="str">
        <f t="shared" si="216"/>
        <v/>
      </c>
      <c r="BG119" s="308" t="str">
        <f t="shared" si="216"/>
        <v/>
      </c>
      <c r="BH119" s="308" t="str">
        <f t="shared" si="216"/>
        <v/>
      </c>
      <c r="BI119" s="308" t="str">
        <f t="shared" si="216"/>
        <v/>
      </c>
      <c r="BJ119" s="308" t="str">
        <f t="shared" si="216"/>
        <v/>
      </c>
      <c r="BK119" s="308" t="str">
        <f t="shared" si="216"/>
        <v/>
      </c>
      <c r="BL119" s="308" t="str">
        <f t="shared" si="216"/>
        <v/>
      </c>
      <c r="BM119" s="308" t="str">
        <f t="shared" si="216"/>
        <v/>
      </c>
      <c r="BN119" s="308" t="str">
        <f t="shared" si="216"/>
        <v/>
      </c>
      <c r="BO119" s="308" t="str">
        <f t="shared" si="216"/>
        <v/>
      </c>
      <c r="BP119" s="308" t="str">
        <f t="shared" si="214"/>
        <v/>
      </c>
      <c r="BQ119" s="308" t="str">
        <f t="shared" si="214"/>
        <v/>
      </c>
      <c r="BR119" s="308" t="str">
        <f t="shared" si="214"/>
        <v/>
      </c>
      <c r="BS119" s="308" t="str">
        <f t="shared" si="214"/>
        <v/>
      </c>
      <c r="BT119" s="308" t="str">
        <f t="shared" si="214"/>
        <v/>
      </c>
      <c r="BU119" s="308" t="str">
        <f t="shared" si="214"/>
        <v/>
      </c>
      <c r="BV119" s="308" t="str">
        <f t="shared" si="214"/>
        <v/>
      </c>
      <c r="BW119" s="308" t="str">
        <f t="shared" si="214"/>
        <v/>
      </c>
      <c r="BX119" s="308" t="str">
        <f t="shared" si="214"/>
        <v/>
      </c>
      <c r="BY119" s="308" t="str">
        <f t="shared" si="214"/>
        <v/>
      </c>
      <c r="BZ119" s="308" t="str">
        <f t="shared" si="214"/>
        <v/>
      </c>
      <c r="CA119" s="308" t="str">
        <f t="shared" si="214"/>
        <v/>
      </c>
      <c r="CB119" s="308" t="str">
        <f t="shared" si="214"/>
        <v/>
      </c>
      <c r="CC119" s="308" t="str">
        <f t="shared" si="214"/>
        <v/>
      </c>
      <c r="CD119" s="308" t="str">
        <f t="shared" si="214"/>
        <v/>
      </c>
      <c r="CE119" s="308" t="str">
        <f t="shared" si="215"/>
        <v/>
      </c>
      <c r="CF119" s="308" t="str">
        <f t="shared" si="215"/>
        <v/>
      </c>
      <c r="CG119" s="308" t="str">
        <f t="shared" si="215"/>
        <v/>
      </c>
      <c r="CH119" s="308" t="str">
        <f t="shared" si="215"/>
        <v/>
      </c>
      <c r="CI119" s="308" t="str">
        <f t="shared" si="215"/>
        <v/>
      </c>
      <c r="CJ119" s="308" t="str">
        <f t="shared" si="215"/>
        <v/>
      </c>
    </row>
    <row r="120" spans="1:88" x14ac:dyDescent="0.2">
      <c r="A120" s="369"/>
      <c r="B120" s="369" t="str">
        <f t="shared" si="124"/>
        <v/>
      </c>
      <c r="C120" s="369" t="str">
        <f t="shared" si="125"/>
        <v/>
      </c>
      <c r="D120" s="369" t="str">
        <f t="shared" si="129"/>
        <v/>
      </c>
      <c r="E120" s="369" t="str">
        <f t="shared" si="130"/>
        <v/>
      </c>
      <c r="F120" s="369" t="str">
        <f t="shared" si="131"/>
        <v/>
      </c>
      <c r="G120" s="369" t="str">
        <f t="shared" si="132"/>
        <v/>
      </c>
      <c r="H120" s="369" t="str">
        <f t="shared" si="133"/>
        <v/>
      </c>
      <c r="I120" s="369" t="str">
        <f t="shared" si="134"/>
        <v/>
      </c>
      <c r="J120" s="369"/>
      <c r="K120" s="308" t="str">
        <f t="shared" si="135"/>
        <v/>
      </c>
      <c r="L120" s="309" t="str">
        <f t="shared" si="136"/>
        <v/>
      </c>
      <c r="M120" s="310" t="str">
        <f t="shared" si="137"/>
        <v/>
      </c>
      <c r="N120" s="308" t="str">
        <f t="shared" si="184"/>
        <v/>
      </c>
      <c r="O120" s="308" t="str">
        <f t="shared" si="185"/>
        <v/>
      </c>
      <c r="P120" s="308" t="str">
        <f t="shared" si="186"/>
        <v/>
      </c>
      <c r="Q120" s="308" t="str">
        <f t="shared" si="187"/>
        <v/>
      </c>
      <c r="R120" s="308" t="str">
        <f t="shared" si="188"/>
        <v/>
      </c>
      <c r="S120" s="308" t="str">
        <f t="shared" si="189"/>
        <v/>
      </c>
      <c r="T120" s="308" t="str">
        <f t="shared" si="190"/>
        <v/>
      </c>
      <c r="U120" s="308" t="str">
        <f t="shared" si="191"/>
        <v/>
      </c>
      <c r="V120" s="308" t="str">
        <f t="shared" si="192"/>
        <v/>
      </c>
      <c r="W120" s="308" t="str">
        <f t="shared" si="193"/>
        <v/>
      </c>
      <c r="X120" s="308" t="str">
        <f t="shared" si="194"/>
        <v/>
      </c>
      <c r="Y120" s="308" t="str">
        <f t="shared" si="195"/>
        <v/>
      </c>
      <c r="Z120" s="308" t="str">
        <f t="shared" si="196"/>
        <v/>
      </c>
      <c r="AA120" s="308" t="str">
        <f t="shared" si="197"/>
        <v/>
      </c>
      <c r="AB120" s="308" t="str">
        <f t="shared" si="198"/>
        <v/>
      </c>
      <c r="AC120" s="308" t="str">
        <f t="shared" si="199"/>
        <v/>
      </c>
      <c r="AD120" s="308" t="str">
        <f t="shared" si="200"/>
        <v/>
      </c>
      <c r="AE120" s="308" t="str">
        <f t="shared" si="201"/>
        <v/>
      </c>
      <c r="AF120" s="308" t="str">
        <f t="shared" si="202"/>
        <v/>
      </c>
      <c r="AG120" s="308" t="str">
        <f t="shared" si="203"/>
        <v/>
      </c>
      <c r="AH120" s="308" t="str">
        <f t="shared" si="204"/>
        <v/>
      </c>
      <c r="AI120" s="308" t="str">
        <f t="shared" si="205"/>
        <v/>
      </c>
      <c r="AJ120" s="308" t="str">
        <f t="shared" si="206"/>
        <v/>
      </c>
      <c r="AK120" s="308" t="str">
        <f t="shared" si="207"/>
        <v/>
      </c>
      <c r="AL120" s="308" t="str">
        <f t="shared" si="208"/>
        <v/>
      </c>
      <c r="AM120" s="308" t="str">
        <f t="shared" si="209"/>
        <v/>
      </c>
      <c r="AN120" s="308" t="str">
        <f t="shared" si="210"/>
        <v/>
      </c>
      <c r="AO120" s="308" t="str">
        <f t="shared" si="211"/>
        <v/>
      </c>
      <c r="AP120" s="308" t="str">
        <f t="shared" si="212"/>
        <v/>
      </c>
      <c r="AQ120" s="308" t="str">
        <f t="shared" si="213"/>
        <v/>
      </c>
      <c r="AR120" s="308" t="str">
        <f t="shared" si="213"/>
        <v/>
      </c>
      <c r="AS120" s="308" t="str">
        <f t="shared" si="213"/>
        <v/>
      </c>
      <c r="AT120" s="308" t="str">
        <f t="shared" si="213"/>
        <v/>
      </c>
      <c r="AU120" s="308" t="str">
        <f t="shared" si="213"/>
        <v/>
      </c>
      <c r="AV120" s="308" t="str">
        <f t="shared" si="213"/>
        <v/>
      </c>
      <c r="AW120" s="308" t="str">
        <f t="shared" si="213"/>
        <v/>
      </c>
      <c r="AX120" s="308" t="str">
        <f t="shared" si="180"/>
        <v/>
      </c>
      <c r="AY120" s="308" t="str">
        <f t="shared" si="126"/>
        <v/>
      </c>
      <c r="AZ120" s="308" t="str">
        <f t="shared" si="216"/>
        <v/>
      </c>
      <c r="BA120" s="308" t="str">
        <f t="shared" si="216"/>
        <v/>
      </c>
      <c r="BB120" s="308" t="str">
        <f t="shared" si="216"/>
        <v/>
      </c>
      <c r="BC120" s="308" t="str">
        <f t="shared" si="216"/>
        <v/>
      </c>
      <c r="BD120" s="308" t="str">
        <f t="shared" si="216"/>
        <v/>
      </c>
      <c r="BE120" s="308" t="str">
        <f t="shared" si="216"/>
        <v/>
      </c>
      <c r="BF120" s="308" t="str">
        <f t="shared" si="216"/>
        <v/>
      </c>
      <c r="BG120" s="308" t="str">
        <f t="shared" si="216"/>
        <v/>
      </c>
      <c r="BH120" s="308" t="str">
        <f t="shared" si="216"/>
        <v/>
      </c>
      <c r="BI120" s="308" t="str">
        <f t="shared" si="216"/>
        <v/>
      </c>
      <c r="BJ120" s="308" t="str">
        <f t="shared" si="216"/>
        <v/>
      </c>
      <c r="BK120" s="308" t="str">
        <f t="shared" si="216"/>
        <v/>
      </c>
      <c r="BL120" s="308" t="str">
        <f t="shared" si="216"/>
        <v/>
      </c>
      <c r="BM120" s="308" t="str">
        <f t="shared" si="216"/>
        <v/>
      </c>
      <c r="BN120" s="308" t="str">
        <f t="shared" si="216"/>
        <v/>
      </c>
      <c r="BO120" s="308" t="str">
        <f t="shared" si="216"/>
        <v/>
      </c>
      <c r="BP120" s="308" t="str">
        <f t="shared" si="214"/>
        <v/>
      </c>
      <c r="BQ120" s="308" t="str">
        <f t="shared" si="214"/>
        <v/>
      </c>
      <c r="BR120" s="308" t="str">
        <f t="shared" si="214"/>
        <v/>
      </c>
      <c r="BS120" s="308" t="str">
        <f t="shared" si="214"/>
        <v/>
      </c>
      <c r="BT120" s="308" t="str">
        <f t="shared" si="214"/>
        <v/>
      </c>
      <c r="BU120" s="308" t="str">
        <f t="shared" si="214"/>
        <v/>
      </c>
      <c r="BV120" s="308" t="str">
        <f t="shared" si="214"/>
        <v/>
      </c>
      <c r="BW120" s="308" t="str">
        <f t="shared" si="214"/>
        <v/>
      </c>
      <c r="BX120" s="308" t="str">
        <f t="shared" si="214"/>
        <v/>
      </c>
      <c r="BY120" s="308" t="str">
        <f t="shared" si="214"/>
        <v/>
      </c>
      <c r="BZ120" s="308" t="str">
        <f t="shared" si="214"/>
        <v/>
      </c>
      <c r="CA120" s="308" t="str">
        <f t="shared" si="214"/>
        <v/>
      </c>
      <c r="CB120" s="308" t="str">
        <f t="shared" si="214"/>
        <v/>
      </c>
      <c r="CC120" s="308" t="str">
        <f t="shared" si="214"/>
        <v/>
      </c>
      <c r="CD120" s="308" t="str">
        <f t="shared" si="214"/>
        <v/>
      </c>
      <c r="CE120" s="308" t="str">
        <f t="shared" si="215"/>
        <v/>
      </c>
      <c r="CF120" s="308" t="str">
        <f t="shared" si="215"/>
        <v/>
      </c>
      <c r="CG120" s="308" t="str">
        <f t="shared" si="215"/>
        <v/>
      </c>
      <c r="CH120" s="308" t="str">
        <f t="shared" si="215"/>
        <v/>
      </c>
      <c r="CI120" s="308" t="str">
        <f t="shared" si="215"/>
        <v/>
      </c>
      <c r="CJ120" s="308" t="str">
        <f t="shared" si="215"/>
        <v/>
      </c>
    </row>
    <row r="121" spans="1:88" x14ac:dyDescent="0.2">
      <c r="A121" s="369"/>
      <c r="B121" s="369" t="str">
        <f t="shared" si="124"/>
        <v/>
      </c>
      <c r="C121" s="369" t="str">
        <f t="shared" si="125"/>
        <v/>
      </c>
      <c r="D121" s="369" t="str">
        <f t="shared" si="129"/>
        <v/>
      </c>
      <c r="E121" s="369" t="str">
        <f t="shared" si="130"/>
        <v/>
      </c>
      <c r="F121" s="369" t="str">
        <f t="shared" si="131"/>
        <v/>
      </c>
      <c r="G121" s="369" t="str">
        <f t="shared" si="132"/>
        <v/>
      </c>
      <c r="H121" s="369" t="str">
        <f t="shared" si="133"/>
        <v/>
      </c>
      <c r="I121" s="369" t="str">
        <f t="shared" si="134"/>
        <v/>
      </c>
      <c r="J121" s="369"/>
      <c r="K121" s="308" t="str">
        <f t="shared" si="135"/>
        <v/>
      </c>
      <c r="L121" s="309" t="str">
        <f t="shared" si="136"/>
        <v/>
      </c>
      <c r="M121" s="310" t="str">
        <f t="shared" si="137"/>
        <v/>
      </c>
      <c r="N121" s="308" t="str">
        <f t="shared" si="184"/>
        <v/>
      </c>
      <c r="O121" s="308" t="str">
        <f t="shared" si="185"/>
        <v/>
      </c>
      <c r="P121" s="308" t="str">
        <f t="shared" si="186"/>
        <v/>
      </c>
      <c r="Q121" s="308" t="str">
        <f t="shared" si="187"/>
        <v/>
      </c>
      <c r="R121" s="308" t="str">
        <f t="shared" si="188"/>
        <v/>
      </c>
      <c r="S121" s="308" t="str">
        <f t="shared" si="189"/>
        <v/>
      </c>
      <c r="T121" s="308" t="str">
        <f t="shared" si="190"/>
        <v/>
      </c>
      <c r="U121" s="308" t="str">
        <f t="shared" si="191"/>
        <v/>
      </c>
      <c r="V121" s="308" t="str">
        <f t="shared" si="192"/>
        <v/>
      </c>
      <c r="W121" s="308" t="str">
        <f t="shared" si="193"/>
        <v/>
      </c>
      <c r="X121" s="308" t="str">
        <f t="shared" si="194"/>
        <v/>
      </c>
      <c r="Y121" s="308" t="str">
        <f t="shared" si="195"/>
        <v/>
      </c>
      <c r="Z121" s="308" t="str">
        <f t="shared" si="196"/>
        <v/>
      </c>
      <c r="AA121" s="308" t="str">
        <f t="shared" si="197"/>
        <v/>
      </c>
      <c r="AB121" s="308" t="str">
        <f t="shared" si="198"/>
        <v/>
      </c>
      <c r="AC121" s="308" t="str">
        <f t="shared" si="199"/>
        <v/>
      </c>
      <c r="AD121" s="308" t="str">
        <f t="shared" si="200"/>
        <v/>
      </c>
      <c r="AE121" s="308" t="str">
        <f t="shared" si="201"/>
        <v/>
      </c>
      <c r="AF121" s="308" t="str">
        <f t="shared" si="202"/>
        <v/>
      </c>
      <c r="AG121" s="308" t="str">
        <f t="shared" si="203"/>
        <v/>
      </c>
      <c r="AH121" s="308" t="str">
        <f t="shared" si="204"/>
        <v/>
      </c>
      <c r="AI121" s="308" t="str">
        <f t="shared" si="205"/>
        <v/>
      </c>
      <c r="AJ121" s="308" t="str">
        <f t="shared" si="206"/>
        <v/>
      </c>
      <c r="AK121" s="308" t="str">
        <f t="shared" si="207"/>
        <v/>
      </c>
      <c r="AL121" s="308" t="str">
        <f t="shared" si="208"/>
        <v/>
      </c>
      <c r="AM121" s="308" t="str">
        <f t="shared" si="209"/>
        <v/>
      </c>
      <c r="AN121" s="308" t="str">
        <f t="shared" si="210"/>
        <v/>
      </c>
      <c r="AO121" s="308" t="str">
        <f t="shared" si="211"/>
        <v/>
      </c>
      <c r="AP121" s="308" t="str">
        <f t="shared" si="212"/>
        <v/>
      </c>
      <c r="AQ121" s="308" t="str">
        <f t="shared" si="213"/>
        <v/>
      </c>
      <c r="AR121" s="308" t="str">
        <f t="shared" si="213"/>
        <v/>
      </c>
      <c r="AS121" s="308" t="str">
        <f t="shared" si="213"/>
        <v/>
      </c>
      <c r="AT121" s="308" t="str">
        <f t="shared" si="213"/>
        <v/>
      </c>
      <c r="AU121" s="308" t="str">
        <f t="shared" si="213"/>
        <v/>
      </c>
      <c r="AV121" s="308" t="str">
        <f t="shared" si="213"/>
        <v/>
      </c>
      <c r="AW121" s="308" t="str">
        <f t="shared" si="213"/>
        <v/>
      </c>
      <c r="AX121" s="308" t="str">
        <f t="shared" si="180"/>
        <v/>
      </c>
      <c r="AY121" s="308" t="str">
        <f t="shared" si="126"/>
        <v/>
      </c>
      <c r="AZ121" s="308" t="str">
        <f t="shared" si="216"/>
        <v/>
      </c>
      <c r="BA121" s="308" t="str">
        <f t="shared" si="216"/>
        <v/>
      </c>
      <c r="BB121" s="308" t="str">
        <f t="shared" si="216"/>
        <v/>
      </c>
      <c r="BC121" s="308" t="str">
        <f t="shared" si="216"/>
        <v/>
      </c>
      <c r="BD121" s="308" t="str">
        <f t="shared" si="216"/>
        <v/>
      </c>
      <c r="BE121" s="308" t="str">
        <f t="shared" si="216"/>
        <v/>
      </c>
      <c r="BF121" s="308" t="str">
        <f t="shared" si="216"/>
        <v/>
      </c>
      <c r="BG121" s="308" t="str">
        <f t="shared" si="216"/>
        <v/>
      </c>
      <c r="BH121" s="308" t="str">
        <f t="shared" si="216"/>
        <v/>
      </c>
      <c r="BI121" s="308" t="str">
        <f t="shared" si="216"/>
        <v/>
      </c>
      <c r="BJ121" s="308" t="str">
        <f t="shared" si="216"/>
        <v/>
      </c>
      <c r="BK121" s="308" t="str">
        <f t="shared" si="216"/>
        <v/>
      </c>
      <c r="BL121" s="308" t="str">
        <f t="shared" si="216"/>
        <v/>
      </c>
      <c r="BM121" s="308" t="str">
        <f t="shared" si="216"/>
        <v/>
      </c>
      <c r="BN121" s="308" t="str">
        <f t="shared" si="216"/>
        <v/>
      </c>
      <c r="BO121" s="308" t="str">
        <f t="shared" si="216"/>
        <v/>
      </c>
      <c r="BP121" s="308" t="str">
        <f t="shared" si="214"/>
        <v/>
      </c>
      <c r="BQ121" s="308" t="str">
        <f t="shared" si="214"/>
        <v/>
      </c>
      <c r="BR121" s="308" t="str">
        <f t="shared" si="214"/>
        <v/>
      </c>
      <c r="BS121" s="308" t="str">
        <f t="shared" si="214"/>
        <v/>
      </c>
      <c r="BT121" s="308" t="str">
        <f t="shared" si="214"/>
        <v/>
      </c>
      <c r="BU121" s="308" t="str">
        <f t="shared" si="214"/>
        <v/>
      </c>
      <c r="BV121" s="308" t="str">
        <f t="shared" si="214"/>
        <v/>
      </c>
      <c r="BW121" s="308" t="str">
        <f t="shared" si="214"/>
        <v/>
      </c>
      <c r="BX121" s="308" t="str">
        <f t="shared" si="214"/>
        <v/>
      </c>
      <c r="BY121" s="308" t="str">
        <f t="shared" si="214"/>
        <v/>
      </c>
      <c r="BZ121" s="308" t="str">
        <f t="shared" si="214"/>
        <v/>
      </c>
      <c r="CA121" s="308" t="str">
        <f t="shared" si="214"/>
        <v/>
      </c>
      <c r="CB121" s="308" t="str">
        <f t="shared" si="214"/>
        <v/>
      </c>
      <c r="CC121" s="308" t="str">
        <f t="shared" si="214"/>
        <v/>
      </c>
      <c r="CD121" s="308" t="str">
        <f t="shared" si="214"/>
        <v/>
      </c>
      <c r="CE121" s="308" t="str">
        <f t="shared" si="215"/>
        <v/>
      </c>
      <c r="CF121" s="308" t="str">
        <f t="shared" si="215"/>
        <v/>
      </c>
      <c r="CG121" s="308" t="str">
        <f t="shared" si="215"/>
        <v/>
      </c>
      <c r="CH121" s="308" t="str">
        <f t="shared" si="215"/>
        <v/>
      </c>
      <c r="CI121" s="308" t="str">
        <f t="shared" si="215"/>
        <v/>
      </c>
      <c r="CJ121" s="308" t="str">
        <f t="shared" si="215"/>
        <v/>
      </c>
    </row>
    <row r="122" spans="1:88" x14ac:dyDescent="0.2">
      <c r="A122" s="369"/>
      <c r="B122" s="369" t="str">
        <f t="shared" si="124"/>
        <v/>
      </c>
      <c r="C122" s="369" t="str">
        <f t="shared" si="125"/>
        <v/>
      </c>
      <c r="D122" s="369" t="str">
        <f t="shared" si="129"/>
        <v/>
      </c>
      <c r="E122" s="369" t="str">
        <f t="shared" si="130"/>
        <v/>
      </c>
      <c r="F122" s="369" t="str">
        <f t="shared" si="131"/>
        <v/>
      </c>
      <c r="G122" s="369" t="str">
        <f t="shared" si="132"/>
        <v/>
      </c>
      <c r="H122" s="369" t="str">
        <f t="shared" si="133"/>
        <v/>
      </c>
      <c r="I122" s="369" t="str">
        <f t="shared" si="134"/>
        <v/>
      </c>
      <c r="J122" s="369"/>
      <c r="K122" s="308" t="str">
        <f t="shared" si="135"/>
        <v/>
      </c>
      <c r="L122" s="309" t="str">
        <f t="shared" si="136"/>
        <v/>
      </c>
      <c r="M122" s="310" t="str">
        <f t="shared" si="137"/>
        <v/>
      </c>
      <c r="N122" s="308" t="str">
        <f t="shared" si="184"/>
        <v/>
      </c>
      <c r="O122" s="308" t="str">
        <f t="shared" si="185"/>
        <v/>
      </c>
      <c r="P122" s="308" t="str">
        <f t="shared" si="186"/>
        <v/>
      </c>
      <c r="Q122" s="308" t="str">
        <f t="shared" si="187"/>
        <v/>
      </c>
      <c r="R122" s="308" t="str">
        <f t="shared" si="188"/>
        <v/>
      </c>
      <c r="S122" s="308" t="str">
        <f t="shared" si="189"/>
        <v/>
      </c>
      <c r="T122" s="308" t="str">
        <f t="shared" si="190"/>
        <v/>
      </c>
      <c r="U122" s="308" t="str">
        <f t="shared" si="191"/>
        <v/>
      </c>
      <c r="V122" s="308" t="str">
        <f t="shared" si="192"/>
        <v/>
      </c>
      <c r="W122" s="308" t="str">
        <f t="shared" si="193"/>
        <v/>
      </c>
      <c r="X122" s="308" t="str">
        <f t="shared" si="194"/>
        <v/>
      </c>
      <c r="Y122" s="308" t="str">
        <f t="shared" si="195"/>
        <v/>
      </c>
      <c r="Z122" s="308" t="str">
        <f t="shared" si="196"/>
        <v/>
      </c>
      <c r="AA122" s="308" t="str">
        <f t="shared" si="197"/>
        <v/>
      </c>
      <c r="AB122" s="308" t="str">
        <f t="shared" si="198"/>
        <v/>
      </c>
      <c r="AC122" s="308" t="str">
        <f t="shared" si="199"/>
        <v/>
      </c>
      <c r="AD122" s="308" t="str">
        <f t="shared" si="200"/>
        <v/>
      </c>
      <c r="AE122" s="308" t="str">
        <f t="shared" si="201"/>
        <v/>
      </c>
      <c r="AF122" s="308" t="str">
        <f t="shared" si="202"/>
        <v/>
      </c>
      <c r="AG122" s="308" t="str">
        <f t="shared" si="203"/>
        <v/>
      </c>
      <c r="AH122" s="308" t="str">
        <f t="shared" si="204"/>
        <v/>
      </c>
      <c r="AI122" s="308" t="str">
        <f t="shared" si="205"/>
        <v/>
      </c>
      <c r="AJ122" s="308" t="str">
        <f t="shared" si="206"/>
        <v/>
      </c>
      <c r="AK122" s="308" t="str">
        <f t="shared" si="207"/>
        <v/>
      </c>
      <c r="AL122" s="308" t="str">
        <f t="shared" si="208"/>
        <v/>
      </c>
      <c r="AM122" s="308" t="str">
        <f t="shared" si="209"/>
        <v/>
      </c>
      <c r="AN122" s="308" t="str">
        <f t="shared" si="210"/>
        <v/>
      </c>
      <c r="AO122" s="308" t="str">
        <f t="shared" si="211"/>
        <v/>
      </c>
      <c r="AP122" s="308" t="str">
        <f t="shared" si="212"/>
        <v/>
      </c>
      <c r="AQ122" s="308" t="str">
        <f t="shared" si="213"/>
        <v/>
      </c>
      <c r="AR122" s="308" t="str">
        <f t="shared" si="213"/>
        <v/>
      </c>
      <c r="AS122" s="308" t="str">
        <f t="shared" si="213"/>
        <v/>
      </c>
      <c r="AT122" s="308" t="str">
        <f t="shared" si="213"/>
        <v/>
      </c>
      <c r="AU122" s="308" t="str">
        <f t="shared" si="213"/>
        <v/>
      </c>
      <c r="AV122" s="308" t="str">
        <f t="shared" si="213"/>
        <v/>
      </c>
      <c r="AW122" s="308" t="str">
        <f t="shared" si="213"/>
        <v/>
      </c>
      <c r="AX122" s="308" t="str">
        <f t="shared" si="180"/>
        <v/>
      </c>
      <c r="AY122" s="308" t="str">
        <f t="shared" si="126"/>
        <v/>
      </c>
      <c r="AZ122" s="308" t="str">
        <f t="shared" si="216"/>
        <v/>
      </c>
      <c r="BA122" s="308" t="str">
        <f t="shared" si="216"/>
        <v/>
      </c>
      <c r="BB122" s="308" t="str">
        <f t="shared" si="216"/>
        <v/>
      </c>
      <c r="BC122" s="308" t="str">
        <f t="shared" si="216"/>
        <v/>
      </c>
      <c r="BD122" s="308" t="str">
        <f t="shared" si="216"/>
        <v/>
      </c>
      <c r="BE122" s="308" t="str">
        <f t="shared" si="216"/>
        <v/>
      </c>
      <c r="BF122" s="308" t="str">
        <f t="shared" si="216"/>
        <v/>
      </c>
      <c r="BG122" s="308" t="str">
        <f t="shared" si="216"/>
        <v/>
      </c>
      <c r="BH122" s="308" t="str">
        <f t="shared" si="216"/>
        <v/>
      </c>
      <c r="BI122" s="308" t="str">
        <f t="shared" si="216"/>
        <v/>
      </c>
      <c r="BJ122" s="308" t="str">
        <f t="shared" si="216"/>
        <v/>
      </c>
      <c r="BK122" s="308" t="str">
        <f t="shared" si="216"/>
        <v/>
      </c>
      <c r="BL122" s="308" t="str">
        <f t="shared" si="216"/>
        <v/>
      </c>
      <c r="BM122" s="308" t="str">
        <f t="shared" si="216"/>
        <v/>
      </c>
      <c r="BN122" s="308" t="str">
        <f t="shared" si="216"/>
        <v/>
      </c>
      <c r="BO122" s="308" t="str">
        <f t="shared" si="216"/>
        <v/>
      </c>
      <c r="BP122" s="308" t="str">
        <f t="shared" si="214"/>
        <v/>
      </c>
      <c r="BQ122" s="308" t="str">
        <f t="shared" si="214"/>
        <v/>
      </c>
      <c r="BR122" s="308" t="str">
        <f t="shared" si="214"/>
        <v/>
      </c>
      <c r="BS122" s="308" t="str">
        <f t="shared" si="214"/>
        <v/>
      </c>
      <c r="BT122" s="308" t="str">
        <f t="shared" si="214"/>
        <v/>
      </c>
      <c r="BU122" s="308" t="str">
        <f t="shared" si="214"/>
        <v/>
      </c>
      <c r="BV122" s="308" t="str">
        <f t="shared" si="214"/>
        <v/>
      </c>
      <c r="BW122" s="308" t="str">
        <f t="shared" si="214"/>
        <v/>
      </c>
      <c r="BX122" s="308" t="str">
        <f t="shared" si="214"/>
        <v/>
      </c>
      <c r="BY122" s="308" t="str">
        <f t="shared" si="214"/>
        <v/>
      </c>
      <c r="BZ122" s="308" t="str">
        <f t="shared" si="214"/>
        <v/>
      </c>
      <c r="CA122" s="308" t="str">
        <f t="shared" si="214"/>
        <v/>
      </c>
      <c r="CB122" s="308" t="str">
        <f t="shared" si="214"/>
        <v/>
      </c>
      <c r="CC122" s="308" t="str">
        <f t="shared" si="214"/>
        <v/>
      </c>
      <c r="CD122" s="308" t="str">
        <f t="shared" si="214"/>
        <v/>
      </c>
      <c r="CE122" s="308" t="str">
        <f t="shared" si="215"/>
        <v/>
      </c>
      <c r="CF122" s="308" t="str">
        <f t="shared" si="215"/>
        <v/>
      </c>
      <c r="CG122" s="308" t="str">
        <f t="shared" si="215"/>
        <v/>
      </c>
      <c r="CH122" s="308" t="str">
        <f t="shared" si="215"/>
        <v/>
      </c>
      <c r="CI122" s="308" t="str">
        <f t="shared" si="215"/>
        <v/>
      </c>
      <c r="CJ122" s="308" t="str">
        <f t="shared" si="215"/>
        <v/>
      </c>
    </row>
    <row r="123" spans="1:88" x14ac:dyDescent="0.2">
      <c r="A123" s="369"/>
      <c r="B123" s="369" t="str">
        <f t="shared" si="124"/>
        <v/>
      </c>
      <c r="C123" s="369" t="str">
        <f t="shared" si="125"/>
        <v/>
      </c>
      <c r="D123" s="369" t="str">
        <f t="shared" si="129"/>
        <v/>
      </c>
      <c r="E123" s="369" t="str">
        <f t="shared" si="130"/>
        <v/>
      </c>
      <c r="F123" s="369" t="str">
        <f t="shared" si="131"/>
        <v/>
      </c>
      <c r="G123" s="369" t="str">
        <f t="shared" si="132"/>
        <v/>
      </c>
      <c r="H123" s="369" t="str">
        <f t="shared" si="133"/>
        <v/>
      </c>
      <c r="I123" s="369" t="str">
        <f t="shared" si="134"/>
        <v/>
      </c>
      <c r="J123" s="369"/>
      <c r="K123" s="308" t="str">
        <f t="shared" si="135"/>
        <v/>
      </c>
      <c r="L123" s="309" t="str">
        <f t="shared" si="136"/>
        <v/>
      </c>
      <c r="M123" s="310" t="str">
        <f t="shared" si="137"/>
        <v/>
      </c>
      <c r="N123" s="308" t="str">
        <f t="shared" si="184"/>
        <v/>
      </c>
      <c r="O123" s="308" t="str">
        <f t="shared" si="185"/>
        <v/>
      </c>
      <c r="P123" s="308" t="str">
        <f t="shared" si="186"/>
        <v/>
      </c>
      <c r="Q123" s="308" t="str">
        <f t="shared" si="187"/>
        <v/>
      </c>
      <c r="R123" s="308" t="str">
        <f t="shared" si="188"/>
        <v/>
      </c>
      <c r="S123" s="308" t="str">
        <f t="shared" si="189"/>
        <v/>
      </c>
      <c r="T123" s="308" t="str">
        <f t="shared" si="190"/>
        <v/>
      </c>
      <c r="U123" s="308" t="str">
        <f t="shared" si="191"/>
        <v/>
      </c>
      <c r="V123" s="308" t="str">
        <f t="shared" si="192"/>
        <v/>
      </c>
      <c r="W123" s="308" t="str">
        <f t="shared" si="193"/>
        <v/>
      </c>
      <c r="X123" s="308" t="str">
        <f t="shared" si="194"/>
        <v/>
      </c>
      <c r="Y123" s="308" t="str">
        <f t="shared" si="195"/>
        <v/>
      </c>
      <c r="Z123" s="308" t="str">
        <f t="shared" si="196"/>
        <v/>
      </c>
      <c r="AA123" s="308" t="str">
        <f t="shared" si="197"/>
        <v/>
      </c>
      <c r="AB123" s="308" t="str">
        <f t="shared" si="198"/>
        <v/>
      </c>
      <c r="AC123" s="308" t="str">
        <f t="shared" si="199"/>
        <v/>
      </c>
      <c r="AD123" s="308" t="str">
        <f t="shared" si="200"/>
        <v/>
      </c>
      <c r="AE123" s="308" t="str">
        <f t="shared" si="201"/>
        <v/>
      </c>
      <c r="AF123" s="308" t="str">
        <f t="shared" si="202"/>
        <v/>
      </c>
      <c r="AG123" s="308" t="str">
        <f t="shared" si="203"/>
        <v/>
      </c>
      <c r="AH123" s="308" t="str">
        <f t="shared" si="204"/>
        <v/>
      </c>
      <c r="AI123" s="308" t="str">
        <f t="shared" si="205"/>
        <v/>
      </c>
      <c r="AJ123" s="308" t="str">
        <f t="shared" si="206"/>
        <v/>
      </c>
      <c r="AK123" s="308" t="str">
        <f t="shared" si="207"/>
        <v/>
      </c>
      <c r="AL123" s="308" t="str">
        <f t="shared" si="208"/>
        <v/>
      </c>
      <c r="AM123" s="308" t="str">
        <f t="shared" si="209"/>
        <v/>
      </c>
      <c r="AN123" s="308" t="str">
        <f t="shared" si="210"/>
        <v/>
      </c>
      <c r="AO123" s="308" t="str">
        <f t="shared" si="211"/>
        <v/>
      </c>
      <c r="AP123" s="308" t="str">
        <f t="shared" si="212"/>
        <v/>
      </c>
      <c r="AQ123" s="308" t="str">
        <f t="shared" si="213"/>
        <v/>
      </c>
      <c r="AR123" s="308" t="str">
        <f t="shared" si="213"/>
        <v/>
      </c>
      <c r="AS123" s="308" t="str">
        <f t="shared" si="213"/>
        <v/>
      </c>
      <c r="AT123" s="308" t="str">
        <f t="shared" si="213"/>
        <v/>
      </c>
      <c r="AU123" s="308" t="str">
        <f t="shared" si="213"/>
        <v/>
      </c>
      <c r="AV123" s="308" t="str">
        <f t="shared" si="213"/>
        <v/>
      </c>
      <c r="AW123" s="308" t="str">
        <f t="shared" si="213"/>
        <v/>
      </c>
      <c r="AX123" s="308" t="str">
        <f t="shared" si="180"/>
        <v/>
      </c>
      <c r="AY123" s="308" t="str">
        <f t="shared" si="126"/>
        <v/>
      </c>
      <c r="AZ123" s="308" t="str">
        <f t="shared" si="216"/>
        <v/>
      </c>
      <c r="BA123" s="308" t="str">
        <f t="shared" si="216"/>
        <v/>
      </c>
      <c r="BB123" s="308" t="str">
        <f t="shared" si="216"/>
        <v/>
      </c>
      <c r="BC123" s="308" t="str">
        <f t="shared" si="216"/>
        <v/>
      </c>
      <c r="BD123" s="308" t="str">
        <f t="shared" si="216"/>
        <v/>
      </c>
      <c r="BE123" s="308" t="str">
        <f t="shared" si="216"/>
        <v/>
      </c>
      <c r="BF123" s="308" t="str">
        <f t="shared" si="216"/>
        <v/>
      </c>
      <c r="BG123" s="308" t="str">
        <f t="shared" si="216"/>
        <v/>
      </c>
      <c r="BH123" s="308" t="str">
        <f t="shared" si="216"/>
        <v/>
      </c>
      <c r="BI123" s="308" t="str">
        <f t="shared" si="216"/>
        <v/>
      </c>
      <c r="BJ123" s="308" t="str">
        <f t="shared" si="216"/>
        <v/>
      </c>
      <c r="BK123" s="308" t="str">
        <f t="shared" si="216"/>
        <v/>
      </c>
      <c r="BL123" s="308" t="str">
        <f t="shared" si="216"/>
        <v/>
      </c>
      <c r="BM123" s="308" t="str">
        <f t="shared" si="216"/>
        <v/>
      </c>
      <c r="BN123" s="308" t="str">
        <f t="shared" si="216"/>
        <v/>
      </c>
      <c r="BO123" s="308" t="str">
        <f t="shared" si="216"/>
        <v/>
      </c>
      <c r="BP123" s="308" t="str">
        <f t="shared" si="214"/>
        <v/>
      </c>
      <c r="BQ123" s="308" t="str">
        <f t="shared" si="214"/>
        <v/>
      </c>
      <c r="BR123" s="308" t="str">
        <f t="shared" si="214"/>
        <v/>
      </c>
      <c r="BS123" s="308" t="str">
        <f t="shared" si="214"/>
        <v/>
      </c>
      <c r="BT123" s="308" t="str">
        <f t="shared" si="214"/>
        <v/>
      </c>
      <c r="BU123" s="308" t="str">
        <f t="shared" si="214"/>
        <v/>
      </c>
      <c r="BV123" s="308" t="str">
        <f t="shared" si="214"/>
        <v/>
      </c>
      <c r="BW123" s="308" t="str">
        <f t="shared" si="214"/>
        <v/>
      </c>
      <c r="BX123" s="308" t="str">
        <f t="shared" si="214"/>
        <v/>
      </c>
      <c r="BY123" s="308" t="str">
        <f t="shared" si="214"/>
        <v/>
      </c>
      <c r="BZ123" s="308" t="str">
        <f t="shared" si="214"/>
        <v/>
      </c>
      <c r="CA123" s="308" t="str">
        <f t="shared" si="214"/>
        <v/>
      </c>
      <c r="CB123" s="308" t="str">
        <f t="shared" si="214"/>
        <v/>
      </c>
      <c r="CC123" s="308" t="str">
        <f t="shared" si="214"/>
        <v/>
      </c>
      <c r="CD123" s="308" t="str">
        <f t="shared" si="214"/>
        <v/>
      </c>
      <c r="CE123" s="308" t="str">
        <f t="shared" si="215"/>
        <v/>
      </c>
      <c r="CF123" s="308" t="str">
        <f t="shared" si="215"/>
        <v/>
      </c>
      <c r="CG123" s="308" t="str">
        <f t="shared" si="215"/>
        <v/>
      </c>
      <c r="CH123" s="308" t="str">
        <f t="shared" si="215"/>
        <v/>
      </c>
      <c r="CI123" s="308" t="str">
        <f t="shared" si="215"/>
        <v/>
      </c>
      <c r="CJ123" s="308" t="str">
        <f t="shared" si="215"/>
        <v/>
      </c>
    </row>
    <row r="124" spans="1:88" x14ac:dyDescent="0.2">
      <c r="A124" s="369"/>
      <c r="B124" s="369" t="str">
        <f t="shared" si="124"/>
        <v/>
      </c>
      <c r="C124" s="369" t="str">
        <f t="shared" si="125"/>
        <v/>
      </c>
      <c r="D124" s="369" t="str">
        <f t="shared" si="129"/>
        <v/>
      </c>
      <c r="E124" s="369" t="str">
        <f t="shared" si="130"/>
        <v/>
      </c>
      <c r="F124" s="369" t="str">
        <f t="shared" si="131"/>
        <v/>
      </c>
      <c r="G124" s="369" t="str">
        <f t="shared" si="132"/>
        <v/>
      </c>
      <c r="H124" s="369" t="str">
        <f t="shared" si="133"/>
        <v/>
      </c>
      <c r="I124" s="369" t="str">
        <f t="shared" si="134"/>
        <v/>
      </c>
      <c r="J124" s="369"/>
      <c r="K124" s="308" t="str">
        <f t="shared" si="135"/>
        <v/>
      </c>
      <c r="L124" s="309" t="str">
        <f t="shared" si="136"/>
        <v/>
      </c>
      <c r="M124" s="310" t="str">
        <f t="shared" si="137"/>
        <v/>
      </c>
      <c r="N124" s="308" t="str">
        <f t="shared" si="184"/>
        <v/>
      </c>
      <c r="O124" s="308" t="str">
        <f t="shared" si="185"/>
        <v/>
      </c>
      <c r="P124" s="308" t="str">
        <f t="shared" si="186"/>
        <v/>
      </c>
      <c r="Q124" s="308" t="str">
        <f t="shared" si="187"/>
        <v/>
      </c>
      <c r="R124" s="308" t="str">
        <f t="shared" si="188"/>
        <v/>
      </c>
      <c r="S124" s="308" t="str">
        <f t="shared" si="189"/>
        <v/>
      </c>
      <c r="T124" s="308" t="str">
        <f t="shared" si="190"/>
        <v/>
      </c>
      <c r="U124" s="308" t="str">
        <f t="shared" si="191"/>
        <v/>
      </c>
      <c r="V124" s="308" t="str">
        <f t="shared" si="192"/>
        <v/>
      </c>
      <c r="W124" s="308" t="str">
        <f t="shared" si="193"/>
        <v/>
      </c>
      <c r="X124" s="308" t="str">
        <f t="shared" si="194"/>
        <v/>
      </c>
      <c r="Y124" s="308" t="str">
        <f t="shared" si="195"/>
        <v/>
      </c>
      <c r="Z124" s="308" t="str">
        <f t="shared" si="196"/>
        <v/>
      </c>
      <c r="AA124" s="308" t="str">
        <f t="shared" si="197"/>
        <v/>
      </c>
      <c r="AB124" s="308" t="str">
        <f t="shared" si="198"/>
        <v/>
      </c>
      <c r="AC124" s="308" t="str">
        <f t="shared" si="199"/>
        <v/>
      </c>
      <c r="AD124" s="308" t="str">
        <f t="shared" si="200"/>
        <v/>
      </c>
      <c r="AE124" s="308" t="str">
        <f t="shared" si="201"/>
        <v/>
      </c>
      <c r="AF124" s="308" t="str">
        <f t="shared" si="202"/>
        <v/>
      </c>
      <c r="AG124" s="308" t="str">
        <f t="shared" si="203"/>
        <v/>
      </c>
      <c r="AH124" s="308" t="str">
        <f t="shared" si="204"/>
        <v/>
      </c>
      <c r="AI124" s="308" t="str">
        <f t="shared" si="205"/>
        <v/>
      </c>
      <c r="AJ124" s="308" t="str">
        <f t="shared" si="206"/>
        <v/>
      </c>
      <c r="AK124" s="308" t="str">
        <f t="shared" si="207"/>
        <v/>
      </c>
      <c r="AL124" s="308" t="str">
        <f t="shared" si="208"/>
        <v/>
      </c>
      <c r="AM124" s="308" t="str">
        <f t="shared" si="209"/>
        <v/>
      </c>
      <c r="AN124" s="308" t="str">
        <f t="shared" si="210"/>
        <v/>
      </c>
      <c r="AO124" s="308" t="str">
        <f t="shared" si="211"/>
        <v/>
      </c>
      <c r="AP124" s="308" t="str">
        <f t="shared" si="212"/>
        <v/>
      </c>
      <c r="AQ124" s="308" t="str">
        <f t="shared" si="213"/>
        <v/>
      </c>
      <c r="AR124" s="308" t="str">
        <f t="shared" si="213"/>
        <v/>
      </c>
      <c r="AS124" s="308" t="str">
        <f t="shared" si="213"/>
        <v/>
      </c>
      <c r="AT124" s="308" t="str">
        <f t="shared" si="213"/>
        <v/>
      </c>
      <c r="AU124" s="308" t="str">
        <f t="shared" si="213"/>
        <v/>
      </c>
      <c r="AV124" s="308" t="str">
        <f t="shared" si="213"/>
        <v/>
      </c>
      <c r="AW124" s="308" t="str">
        <f t="shared" si="213"/>
        <v/>
      </c>
      <c r="AX124" s="308" t="str">
        <f t="shared" si="180"/>
        <v/>
      </c>
      <c r="AY124" s="308" t="str">
        <f t="shared" si="126"/>
        <v/>
      </c>
      <c r="AZ124" s="308" t="str">
        <f t="shared" si="216"/>
        <v/>
      </c>
      <c r="BA124" s="308" t="str">
        <f t="shared" si="216"/>
        <v/>
      </c>
      <c r="BB124" s="308" t="str">
        <f t="shared" si="216"/>
        <v/>
      </c>
      <c r="BC124" s="308" t="str">
        <f t="shared" si="216"/>
        <v/>
      </c>
      <c r="BD124" s="308" t="str">
        <f t="shared" si="216"/>
        <v/>
      </c>
      <c r="BE124" s="308" t="str">
        <f t="shared" si="216"/>
        <v/>
      </c>
      <c r="BF124" s="308" t="str">
        <f t="shared" si="216"/>
        <v/>
      </c>
      <c r="BG124" s="308" t="str">
        <f t="shared" si="216"/>
        <v/>
      </c>
      <c r="BH124" s="308" t="str">
        <f t="shared" si="216"/>
        <v/>
      </c>
      <c r="BI124" s="308" t="str">
        <f t="shared" si="216"/>
        <v/>
      </c>
      <c r="BJ124" s="308" t="str">
        <f t="shared" si="216"/>
        <v/>
      </c>
      <c r="BK124" s="308" t="str">
        <f t="shared" si="216"/>
        <v/>
      </c>
      <c r="BL124" s="308" t="str">
        <f t="shared" si="216"/>
        <v/>
      </c>
      <c r="BM124" s="308" t="str">
        <f t="shared" si="216"/>
        <v/>
      </c>
      <c r="BN124" s="308" t="str">
        <f t="shared" si="216"/>
        <v/>
      </c>
      <c r="BO124" s="308" t="str">
        <f t="shared" si="216"/>
        <v/>
      </c>
      <c r="BP124" s="308" t="str">
        <f t="shared" si="214"/>
        <v/>
      </c>
      <c r="BQ124" s="308" t="str">
        <f t="shared" si="214"/>
        <v/>
      </c>
      <c r="BR124" s="308" t="str">
        <f t="shared" si="214"/>
        <v/>
      </c>
      <c r="BS124" s="308" t="str">
        <f t="shared" si="214"/>
        <v/>
      </c>
      <c r="BT124" s="308" t="str">
        <f t="shared" si="214"/>
        <v/>
      </c>
      <c r="BU124" s="308" t="str">
        <f t="shared" si="214"/>
        <v/>
      </c>
      <c r="BV124" s="308" t="str">
        <f t="shared" si="214"/>
        <v/>
      </c>
      <c r="BW124" s="308" t="str">
        <f t="shared" si="214"/>
        <v/>
      </c>
      <c r="BX124" s="308" t="str">
        <f t="shared" si="214"/>
        <v/>
      </c>
      <c r="BY124" s="308" t="str">
        <f t="shared" si="214"/>
        <v/>
      </c>
      <c r="BZ124" s="308" t="str">
        <f t="shared" si="214"/>
        <v/>
      </c>
      <c r="CA124" s="308" t="str">
        <f t="shared" si="214"/>
        <v/>
      </c>
      <c r="CB124" s="308" t="str">
        <f t="shared" si="214"/>
        <v/>
      </c>
      <c r="CC124" s="308" t="str">
        <f t="shared" si="214"/>
        <v/>
      </c>
      <c r="CD124" s="308" t="str">
        <f t="shared" si="214"/>
        <v/>
      </c>
      <c r="CE124" s="308" t="str">
        <f t="shared" si="215"/>
        <v/>
      </c>
      <c r="CF124" s="308" t="str">
        <f t="shared" si="215"/>
        <v/>
      </c>
      <c r="CG124" s="308" t="str">
        <f t="shared" si="215"/>
        <v/>
      </c>
      <c r="CH124" s="308" t="str">
        <f t="shared" si="215"/>
        <v/>
      </c>
      <c r="CI124" s="308" t="str">
        <f t="shared" si="215"/>
        <v/>
      </c>
      <c r="CJ124" s="308" t="str">
        <f t="shared" si="215"/>
        <v/>
      </c>
    </row>
    <row r="125" spans="1:88" x14ac:dyDescent="0.2">
      <c r="A125" s="369"/>
      <c r="B125" s="369" t="str">
        <f t="shared" si="124"/>
        <v/>
      </c>
      <c r="C125" s="369" t="str">
        <f t="shared" si="125"/>
        <v/>
      </c>
      <c r="D125" s="369" t="str">
        <f t="shared" si="129"/>
        <v/>
      </c>
      <c r="E125" s="369" t="str">
        <f t="shared" si="130"/>
        <v/>
      </c>
      <c r="F125" s="369" t="str">
        <f t="shared" si="131"/>
        <v/>
      </c>
      <c r="G125" s="369" t="str">
        <f t="shared" si="132"/>
        <v/>
      </c>
      <c r="H125" s="369" t="str">
        <f t="shared" si="133"/>
        <v/>
      </c>
      <c r="I125" s="369" t="str">
        <f t="shared" si="134"/>
        <v/>
      </c>
      <c r="J125" s="369"/>
      <c r="K125" s="308" t="str">
        <f t="shared" si="135"/>
        <v/>
      </c>
      <c r="L125" s="309" t="str">
        <f t="shared" si="136"/>
        <v/>
      </c>
      <c r="M125" s="310" t="str">
        <f t="shared" si="137"/>
        <v/>
      </c>
      <c r="N125" s="308" t="str">
        <f t="shared" si="184"/>
        <v/>
      </c>
      <c r="O125" s="308" t="str">
        <f t="shared" si="185"/>
        <v/>
      </c>
      <c r="P125" s="308" t="str">
        <f t="shared" si="186"/>
        <v/>
      </c>
      <c r="Q125" s="308" t="str">
        <f t="shared" si="187"/>
        <v/>
      </c>
      <c r="R125" s="308" t="str">
        <f t="shared" si="188"/>
        <v/>
      </c>
      <c r="S125" s="308" t="str">
        <f t="shared" si="189"/>
        <v/>
      </c>
      <c r="T125" s="308" t="str">
        <f t="shared" si="190"/>
        <v/>
      </c>
      <c r="U125" s="308" t="str">
        <f t="shared" si="191"/>
        <v/>
      </c>
      <c r="V125" s="308" t="str">
        <f t="shared" si="192"/>
        <v/>
      </c>
      <c r="W125" s="308" t="str">
        <f t="shared" si="193"/>
        <v/>
      </c>
      <c r="X125" s="308" t="str">
        <f t="shared" si="194"/>
        <v/>
      </c>
      <c r="Y125" s="308" t="str">
        <f t="shared" si="195"/>
        <v/>
      </c>
      <c r="Z125" s="308" t="str">
        <f t="shared" si="196"/>
        <v/>
      </c>
      <c r="AA125" s="308" t="str">
        <f t="shared" si="197"/>
        <v/>
      </c>
      <c r="AB125" s="308" t="str">
        <f t="shared" si="198"/>
        <v/>
      </c>
      <c r="AC125" s="308" t="str">
        <f t="shared" si="199"/>
        <v/>
      </c>
      <c r="AD125" s="308" t="str">
        <f t="shared" si="200"/>
        <v/>
      </c>
      <c r="AE125" s="308" t="str">
        <f t="shared" si="201"/>
        <v/>
      </c>
      <c r="AF125" s="308" t="str">
        <f t="shared" si="202"/>
        <v/>
      </c>
      <c r="AG125" s="308" t="str">
        <f t="shared" si="203"/>
        <v/>
      </c>
      <c r="AH125" s="308" t="str">
        <f t="shared" si="204"/>
        <v/>
      </c>
      <c r="AI125" s="308" t="str">
        <f t="shared" si="205"/>
        <v/>
      </c>
      <c r="AJ125" s="308" t="str">
        <f t="shared" si="206"/>
        <v/>
      </c>
      <c r="AK125" s="308" t="str">
        <f t="shared" si="207"/>
        <v/>
      </c>
      <c r="AL125" s="308" t="str">
        <f t="shared" si="208"/>
        <v/>
      </c>
      <c r="AM125" s="308" t="str">
        <f t="shared" si="209"/>
        <v/>
      </c>
      <c r="AN125" s="308" t="str">
        <f t="shared" si="210"/>
        <v/>
      </c>
      <c r="AO125" s="308" t="str">
        <f t="shared" si="211"/>
        <v/>
      </c>
      <c r="AP125" s="308" t="str">
        <f t="shared" si="212"/>
        <v/>
      </c>
      <c r="AQ125" s="308" t="str">
        <f t="shared" si="213"/>
        <v/>
      </c>
      <c r="AR125" s="308" t="str">
        <f t="shared" si="213"/>
        <v/>
      </c>
      <c r="AS125" s="308" t="str">
        <f t="shared" si="213"/>
        <v/>
      </c>
      <c r="AT125" s="308" t="str">
        <f t="shared" si="213"/>
        <v/>
      </c>
      <c r="AU125" s="308" t="str">
        <f t="shared" si="213"/>
        <v/>
      </c>
      <c r="AV125" s="308" t="str">
        <f t="shared" si="213"/>
        <v/>
      </c>
      <c r="AW125" s="308" t="str">
        <f t="shared" si="213"/>
        <v/>
      </c>
      <c r="AX125" s="308" t="str">
        <f t="shared" si="180"/>
        <v/>
      </c>
      <c r="AY125" s="308" t="str">
        <f t="shared" si="126"/>
        <v/>
      </c>
      <c r="AZ125" s="308" t="str">
        <f t="shared" si="216"/>
        <v/>
      </c>
      <c r="BA125" s="308" t="str">
        <f t="shared" si="216"/>
        <v/>
      </c>
      <c r="BB125" s="308" t="str">
        <f t="shared" si="216"/>
        <v/>
      </c>
      <c r="BC125" s="308" t="str">
        <f t="shared" si="216"/>
        <v/>
      </c>
      <c r="BD125" s="308" t="str">
        <f t="shared" si="216"/>
        <v/>
      </c>
      <c r="BE125" s="308" t="str">
        <f t="shared" si="216"/>
        <v/>
      </c>
      <c r="BF125" s="308" t="str">
        <f t="shared" si="216"/>
        <v/>
      </c>
      <c r="BG125" s="308" t="str">
        <f t="shared" si="216"/>
        <v/>
      </c>
      <c r="BH125" s="308" t="str">
        <f t="shared" si="216"/>
        <v/>
      </c>
      <c r="BI125" s="308" t="str">
        <f t="shared" si="216"/>
        <v/>
      </c>
      <c r="BJ125" s="308" t="str">
        <f t="shared" si="216"/>
        <v/>
      </c>
      <c r="BK125" s="308" t="str">
        <f t="shared" si="216"/>
        <v/>
      </c>
      <c r="BL125" s="308" t="str">
        <f t="shared" si="216"/>
        <v/>
      </c>
      <c r="BM125" s="308" t="str">
        <f t="shared" si="216"/>
        <v/>
      </c>
      <c r="BN125" s="308" t="str">
        <f t="shared" si="216"/>
        <v/>
      </c>
      <c r="BO125" s="308" t="str">
        <f t="shared" si="216"/>
        <v/>
      </c>
      <c r="BP125" s="308" t="str">
        <f t="shared" si="214"/>
        <v/>
      </c>
      <c r="BQ125" s="308" t="str">
        <f t="shared" si="214"/>
        <v/>
      </c>
      <c r="BR125" s="308" t="str">
        <f t="shared" si="214"/>
        <v/>
      </c>
      <c r="BS125" s="308" t="str">
        <f t="shared" si="214"/>
        <v/>
      </c>
      <c r="BT125" s="308" t="str">
        <f t="shared" si="214"/>
        <v/>
      </c>
      <c r="BU125" s="308" t="str">
        <f t="shared" si="214"/>
        <v/>
      </c>
      <c r="BV125" s="308" t="str">
        <f t="shared" si="214"/>
        <v/>
      </c>
      <c r="BW125" s="308" t="str">
        <f t="shared" si="214"/>
        <v/>
      </c>
      <c r="BX125" s="308" t="str">
        <f t="shared" si="214"/>
        <v/>
      </c>
      <c r="BY125" s="308" t="str">
        <f t="shared" si="214"/>
        <v/>
      </c>
      <c r="BZ125" s="308" t="str">
        <f t="shared" si="214"/>
        <v/>
      </c>
      <c r="CA125" s="308" t="str">
        <f t="shared" si="214"/>
        <v/>
      </c>
      <c r="CB125" s="308" t="str">
        <f t="shared" si="214"/>
        <v/>
      </c>
      <c r="CC125" s="308" t="str">
        <f t="shared" si="214"/>
        <v/>
      </c>
      <c r="CD125" s="308" t="str">
        <f t="shared" si="214"/>
        <v/>
      </c>
      <c r="CE125" s="308" t="str">
        <f t="shared" si="215"/>
        <v/>
      </c>
      <c r="CF125" s="308" t="str">
        <f t="shared" si="215"/>
        <v/>
      </c>
      <c r="CG125" s="308" t="str">
        <f t="shared" si="215"/>
        <v/>
      </c>
      <c r="CH125" s="308" t="str">
        <f t="shared" si="215"/>
        <v/>
      </c>
      <c r="CI125" s="308" t="str">
        <f t="shared" si="215"/>
        <v/>
      </c>
      <c r="CJ125" s="308" t="str">
        <f t="shared" si="215"/>
        <v/>
      </c>
    </row>
    <row r="126" spans="1:88" x14ac:dyDescent="0.2">
      <c r="A126" s="369"/>
      <c r="B126" s="369" t="str">
        <f t="shared" si="124"/>
        <v/>
      </c>
      <c r="C126" s="369" t="str">
        <f t="shared" si="125"/>
        <v/>
      </c>
      <c r="D126" s="369" t="str">
        <f t="shared" si="129"/>
        <v/>
      </c>
      <c r="E126" s="369" t="str">
        <f t="shared" si="130"/>
        <v/>
      </c>
      <c r="F126" s="369" t="str">
        <f t="shared" si="131"/>
        <v/>
      </c>
      <c r="G126" s="369" t="str">
        <f t="shared" si="132"/>
        <v/>
      </c>
      <c r="H126" s="369" t="str">
        <f t="shared" si="133"/>
        <v/>
      </c>
      <c r="I126" s="369" t="str">
        <f t="shared" si="134"/>
        <v/>
      </c>
      <c r="J126" s="369"/>
      <c r="K126" s="308" t="str">
        <f t="shared" si="135"/>
        <v/>
      </c>
      <c r="L126" s="309" t="str">
        <f t="shared" si="136"/>
        <v/>
      </c>
      <c r="M126" s="310" t="str">
        <f t="shared" si="137"/>
        <v/>
      </c>
      <c r="N126" s="308" t="str">
        <f t="shared" si="184"/>
        <v/>
      </c>
      <c r="O126" s="308" t="str">
        <f t="shared" si="185"/>
        <v/>
      </c>
      <c r="P126" s="308" t="str">
        <f t="shared" si="186"/>
        <v/>
      </c>
      <c r="Q126" s="308" t="str">
        <f t="shared" si="187"/>
        <v/>
      </c>
      <c r="R126" s="308" t="str">
        <f t="shared" si="188"/>
        <v/>
      </c>
      <c r="S126" s="308" t="str">
        <f t="shared" si="189"/>
        <v/>
      </c>
      <c r="T126" s="308" t="str">
        <f t="shared" si="190"/>
        <v/>
      </c>
      <c r="U126" s="308" t="str">
        <f t="shared" si="191"/>
        <v/>
      </c>
      <c r="V126" s="308" t="str">
        <f t="shared" si="192"/>
        <v/>
      </c>
      <c r="W126" s="308" t="str">
        <f t="shared" si="193"/>
        <v/>
      </c>
      <c r="X126" s="308" t="str">
        <f t="shared" si="194"/>
        <v/>
      </c>
      <c r="Y126" s="308" t="str">
        <f t="shared" si="195"/>
        <v/>
      </c>
      <c r="Z126" s="308" t="str">
        <f t="shared" si="196"/>
        <v/>
      </c>
      <c r="AA126" s="308" t="str">
        <f t="shared" si="197"/>
        <v/>
      </c>
      <c r="AB126" s="308" t="str">
        <f t="shared" si="198"/>
        <v/>
      </c>
      <c r="AC126" s="308" t="str">
        <f t="shared" si="199"/>
        <v/>
      </c>
      <c r="AD126" s="308" t="str">
        <f t="shared" si="200"/>
        <v/>
      </c>
      <c r="AE126" s="308" t="str">
        <f t="shared" si="201"/>
        <v/>
      </c>
      <c r="AF126" s="308" t="str">
        <f t="shared" si="202"/>
        <v/>
      </c>
      <c r="AG126" s="308" t="str">
        <f t="shared" si="203"/>
        <v/>
      </c>
      <c r="AH126" s="308" t="str">
        <f t="shared" si="204"/>
        <v/>
      </c>
      <c r="AI126" s="308" t="str">
        <f t="shared" si="205"/>
        <v/>
      </c>
      <c r="AJ126" s="308" t="str">
        <f t="shared" si="206"/>
        <v/>
      </c>
      <c r="AK126" s="308" t="str">
        <f t="shared" si="207"/>
        <v/>
      </c>
      <c r="AL126" s="308" t="str">
        <f t="shared" si="208"/>
        <v/>
      </c>
      <c r="AM126" s="308" t="str">
        <f t="shared" si="209"/>
        <v/>
      </c>
      <c r="AN126" s="308" t="str">
        <f t="shared" si="210"/>
        <v/>
      </c>
      <c r="AO126" s="308" t="str">
        <f t="shared" si="211"/>
        <v/>
      </c>
      <c r="AP126" s="308" t="str">
        <f t="shared" si="212"/>
        <v/>
      </c>
      <c r="AQ126" s="308" t="str">
        <f t="shared" si="213"/>
        <v/>
      </c>
      <c r="AR126" s="308" t="str">
        <f t="shared" si="213"/>
        <v/>
      </c>
      <c r="AS126" s="308" t="str">
        <f t="shared" si="213"/>
        <v/>
      </c>
      <c r="AT126" s="308" t="str">
        <f t="shared" si="213"/>
        <v/>
      </c>
      <c r="AU126" s="308" t="str">
        <f t="shared" si="213"/>
        <v/>
      </c>
      <c r="AV126" s="308" t="str">
        <f t="shared" si="213"/>
        <v/>
      </c>
      <c r="AW126" s="308" t="str">
        <f t="shared" si="213"/>
        <v/>
      </c>
      <c r="AX126" s="308" t="str">
        <f t="shared" si="180"/>
        <v/>
      </c>
      <c r="AY126" s="308" t="str">
        <f t="shared" si="126"/>
        <v/>
      </c>
      <c r="AZ126" s="308" t="str">
        <f t="shared" si="216"/>
        <v/>
      </c>
      <c r="BA126" s="308" t="str">
        <f t="shared" si="216"/>
        <v/>
      </c>
      <c r="BB126" s="308" t="str">
        <f t="shared" si="216"/>
        <v/>
      </c>
      <c r="BC126" s="308" t="str">
        <f t="shared" si="216"/>
        <v/>
      </c>
      <c r="BD126" s="308" t="str">
        <f t="shared" si="216"/>
        <v/>
      </c>
      <c r="BE126" s="308" t="str">
        <f t="shared" si="216"/>
        <v/>
      </c>
      <c r="BF126" s="308" t="str">
        <f t="shared" si="216"/>
        <v/>
      </c>
      <c r="BG126" s="308" t="str">
        <f t="shared" si="216"/>
        <v/>
      </c>
      <c r="BH126" s="308" t="str">
        <f t="shared" si="216"/>
        <v/>
      </c>
      <c r="BI126" s="308" t="str">
        <f t="shared" si="216"/>
        <v/>
      </c>
      <c r="BJ126" s="308" t="str">
        <f t="shared" si="216"/>
        <v/>
      </c>
      <c r="BK126" s="308" t="str">
        <f t="shared" si="216"/>
        <v/>
      </c>
      <c r="BL126" s="308" t="str">
        <f t="shared" si="216"/>
        <v/>
      </c>
      <c r="BM126" s="308" t="str">
        <f t="shared" si="216"/>
        <v/>
      </c>
      <c r="BN126" s="308" t="str">
        <f t="shared" si="216"/>
        <v/>
      </c>
      <c r="BO126" s="308" t="str">
        <f t="shared" si="216"/>
        <v/>
      </c>
      <c r="BP126" s="308" t="str">
        <f t="shared" si="214"/>
        <v/>
      </c>
      <c r="BQ126" s="308" t="str">
        <f t="shared" si="214"/>
        <v/>
      </c>
      <c r="BR126" s="308" t="str">
        <f t="shared" si="214"/>
        <v/>
      </c>
      <c r="BS126" s="308" t="str">
        <f t="shared" si="214"/>
        <v/>
      </c>
      <c r="BT126" s="308" t="str">
        <f t="shared" si="214"/>
        <v/>
      </c>
      <c r="BU126" s="308" t="str">
        <f t="shared" si="214"/>
        <v/>
      </c>
      <c r="BV126" s="308" t="str">
        <f t="shared" si="214"/>
        <v/>
      </c>
      <c r="BW126" s="308" t="str">
        <f t="shared" si="214"/>
        <v/>
      </c>
      <c r="BX126" s="308" t="str">
        <f t="shared" si="214"/>
        <v/>
      </c>
      <c r="BY126" s="308" t="str">
        <f t="shared" si="214"/>
        <v/>
      </c>
      <c r="BZ126" s="308" t="str">
        <f t="shared" si="214"/>
        <v/>
      </c>
      <c r="CA126" s="308" t="str">
        <f t="shared" si="214"/>
        <v/>
      </c>
      <c r="CB126" s="308" t="str">
        <f t="shared" si="214"/>
        <v/>
      </c>
      <c r="CC126" s="308" t="str">
        <f t="shared" si="214"/>
        <v/>
      </c>
      <c r="CD126" s="308" t="str">
        <f t="shared" si="214"/>
        <v/>
      </c>
      <c r="CE126" s="308" t="str">
        <f t="shared" si="215"/>
        <v/>
      </c>
      <c r="CF126" s="308" t="str">
        <f t="shared" si="215"/>
        <v/>
      </c>
      <c r="CG126" s="308" t="str">
        <f t="shared" si="215"/>
        <v/>
      </c>
      <c r="CH126" s="308" t="str">
        <f t="shared" si="215"/>
        <v/>
      </c>
      <c r="CI126" s="308" t="str">
        <f t="shared" si="215"/>
        <v/>
      </c>
      <c r="CJ126" s="308" t="str">
        <f t="shared" si="215"/>
        <v/>
      </c>
    </row>
    <row r="127" spans="1:88" x14ac:dyDescent="0.2">
      <c r="A127" s="369"/>
      <c r="B127" s="369" t="str">
        <f t="shared" si="124"/>
        <v/>
      </c>
      <c r="C127" s="369" t="str">
        <f t="shared" si="125"/>
        <v/>
      </c>
      <c r="D127" s="369" t="str">
        <f t="shared" si="129"/>
        <v/>
      </c>
      <c r="E127" s="369" t="str">
        <f t="shared" si="130"/>
        <v/>
      </c>
      <c r="F127" s="369" t="str">
        <f t="shared" si="131"/>
        <v/>
      </c>
      <c r="G127" s="369" t="str">
        <f t="shared" si="132"/>
        <v/>
      </c>
      <c r="H127" s="369" t="str">
        <f t="shared" si="133"/>
        <v/>
      </c>
      <c r="I127" s="369" t="str">
        <f t="shared" si="134"/>
        <v/>
      </c>
      <c r="J127" s="369"/>
      <c r="K127" s="308" t="str">
        <f t="shared" si="135"/>
        <v/>
      </c>
      <c r="L127" s="309" t="str">
        <f t="shared" si="136"/>
        <v/>
      </c>
      <c r="M127" s="310" t="str">
        <f t="shared" si="137"/>
        <v/>
      </c>
      <c r="N127" s="308" t="str">
        <f t="shared" si="184"/>
        <v/>
      </c>
      <c r="O127" s="308" t="str">
        <f t="shared" si="185"/>
        <v/>
      </c>
      <c r="P127" s="308" t="str">
        <f t="shared" si="186"/>
        <v/>
      </c>
      <c r="Q127" s="308" t="str">
        <f t="shared" si="187"/>
        <v/>
      </c>
      <c r="R127" s="308" t="str">
        <f t="shared" si="188"/>
        <v/>
      </c>
      <c r="S127" s="308" t="str">
        <f t="shared" si="189"/>
        <v/>
      </c>
      <c r="T127" s="308" t="str">
        <f t="shared" si="190"/>
        <v/>
      </c>
      <c r="U127" s="308" t="str">
        <f t="shared" si="191"/>
        <v/>
      </c>
      <c r="V127" s="308" t="str">
        <f t="shared" si="192"/>
        <v/>
      </c>
      <c r="W127" s="308" t="str">
        <f t="shared" si="193"/>
        <v/>
      </c>
      <c r="X127" s="308" t="str">
        <f t="shared" si="194"/>
        <v/>
      </c>
      <c r="Y127" s="308" t="str">
        <f t="shared" si="195"/>
        <v/>
      </c>
      <c r="Z127" s="308" t="str">
        <f t="shared" si="196"/>
        <v/>
      </c>
      <c r="AA127" s="308" t="str">
        <f t="shared" si="197"/>
        <v/>
      </c>
      <c r="AB127" s="308" t="str">
        <f t="shared" si="198"/>
        <v/>
      </c>
      <c r="AC127" s="308" t="str">
        <f t="shared" si="199"/>
        <v/>
      </c>
      <c r="AD127" s="308" t="str">
        <f t="shared" si="200"/>
        <v/>
      </c>
      <c r="AE127" s="308" t="str">
        <f t="shared" si="201"/>
        <v/>
      </c>
      <c r="AF127" s="308" t="str">
        <f t="shared" si="202"/>
        <v/>
      </c>
      <c r="AG127" s="308" t="str">
        <f t="shared" si="203"/>
        <v/>
      </c>
      <c r="AH127" s="308" t="str">
        <f t="shared" si="204"/>
        <v/>
      </c>
      <c r="AI127" s="308" t="str">
        <f t="shared" si="205"/>
        <v/>
      </c>
      <c r="AJ127" s="308" t="str">
        <f t="shared" si="206"/>
        <v/>
      </c>
      <c r="AK127" s="308" t="str">
        <f t="shared" si="207"/>
        <v/>
      </c>
      <c r="AL127" s="308" t="str">
        <f t="shared" si="208"/>
        <v/>
      </c>
      <c r="AM127" s="308" t="str">
        <f t="shared" si="209"/>
        <v/>
      </c>
      <c r="AN127" s="308" t="str">
        <f t="shared" si="210"/>
        <v/>
      </c>
      <c r="AO127" s="308" t="str">
        <f t="shared" si="211"/>
        <v/>
      </c>
      <c r="AP127" s="308" t="str">
        <f t="shared" si="212"/>
        <v/>
      </c>
      <c r="AQ127" s="308" t="str">
        <f t="shared" si="213"/>
        <v/>
      </c>
      <c r="AR127" s="308" t="str">
        <f t="shared" si="213"/>
        <v/>
      </c>
      <c r="AS127" s="308" t="str">
        <f t="shared" si="213"/>
        <v/>
      </c>
      <c r="AT127" s="308" t="str">
        <f t="shared" si="213"/>
        <v/>
      </c>
      <c r="AU127" s="308" t="str">
        <f t="shared" si="213"/>
        <v/>
      </c>
      <c r="AV127" s="308" t="str">
        <f t="shared" si="213"/>
        <v/>
      </c>
      <c r="AW127" s="308" t="str">
        <f t="shared" si="213"/>
        <v/>
      </c>
      <c r="AX127" s="308" t="str">
        <f t="shared" si="180"/>
        <v/>
      </c>
      <c r="AY127" s="308" t="str">
        <f t="shared" si="126"/>
        <v/>
      </c>
      <c r="AZ127" s="308" t="str">
        <f t="shared" si="216"/>
        <v/>
      </c>
      <c r="BA127" s="308" t="str">
        <f t="shared" si="216"/>
        <v/>
      </c>
      <c r="BB127" s="308" t="str">
        <f t="shared" si="216"/>
        <v/>
      </c>
      <c r="BC127" s="308" t="str">
        <f t="shared" si="216"/>
        <v/>
      </c>
      <c r="BD127" s="308" t="str">
        <f t="shared" si="216"/>
        <v/>
      </c>
      <c r="BE127" s="308" t="str">
        <f t="shared" si="216"/>
        <v/>
      </c>
      <c r="BF127" s="308" t="str">
        <f t="shared" si="216"/>
        <v/>
      </c>
      <c r="BG127" s="308" t="str">
        <f t="shared" si="216"/>
        <v/>
      </c>
      <c r="BH127" s="308" t="str">
        <f t="shared" si="216"/>
        <v/>
      </c>
      <c r="BI127" s="308" t="str">
        <f t="shared" si="216"/>
        <v/>
      </c>
      <c r="BJ127" s="308" t="str">
        <f t="shared" si="216"/>
        <v/>
      </c>
      <c r="BK127" s="308" t="str">
        <f t="shared" si="216"/>
        <v/>
      </c>
      <c r="BL127" s="308" t="str">
        <f t="shared" si="216"/>
        <v/>
      </c>
      <c r="BM127" s="308" t="str">
        <f t="shared" si="216"/>
        <v/>
      </c>
      <c r="BN127" s="308" t="str">
        <f t="shared" si="216"/>
        <v/>
      </c>
      <c r="BO127" s="308" t="str">
        <f t="shared" si="216"/>
        <v/>
      </c>
      <c r="BP127" s="308" t="str">
        <f t="shared" si="214"/>
        <v/>
      </c>
      <c r="BQ127" s="308" t="str">
        <f t="shared" si="214"/>
        <v/>
      </c>
      <c r="BR127" s="308" t="str">
        <f t="shared" si="214"/>
        <v/>
      </c>
      <c r="BS127" s="308" t="str">
        <f t="shared" si="214"/>
        <v/>
      </c>
      <c r="BT127" s="308" t="str">
        <f t="shared" si="214"/>
        <v/>
      </c>
      <c r="BU127" s="308" t="str">
        <f t="shared" si="214"/>
        <v/>
      </c>
      <c r="BV127" s="308" t="str">
        <f t="shared" si="214"/>
        <v/>
      </c>
      <c r="BW127" s="308" t="str">
        <f t="shared" si="214"/>
        <v/>
      </c>
      <c r="BX127" s="308" t="str">
        <f t="shared" si="214"/>
        <v/>
      </c>
      <c r="BY127" s="308" t="str">
        <f t="shared" si="214"/>
        <v/>
      </c>
      <c r="BZ127" s="308" t="str">
        <f t="shared" si="214"/>
        <v/>
      </c>
      <c r="CA127" s="308" t="str">
        <f t="shared" si="214"/>
        <v/>
      </c>
      <c r="CB127" s="308" t="str">
        <f t="shared" si="214"/>
        <v/>
      </c>
      <c r="CC127" s="308" t="str">
        <f t="shared" si="214"/>
        <v/>
      </c>
      <c r="CD127" s="308" t="str">
        <f t="shared" si="214"/>
        <v/>
      </c>
      <c r="CE127" s="308" t="str">
        <f t="shared" si="215"/>
        <v/>
      </c>
      <c r="CF127" s="308" t="str">
        <f t="shared" si="215"/>
        <v/>
      </c>
      <c r="CG127" s="308" t="str">
        <f t="shared" si="215"/>
        <v/>
      </c>
      <c r="CH127" s="308" t="str">
        <f t="shared" si="215"/>
        <v/>
      </c>
      <c r="CI127" s="308" t="str">
        <f t="shared" si="215"/>
        <v/>
      </c>
      <c r="CJ127" s="308" t="str">
        <f t="shared" si="215"/>
        <v/>
      </c>
    </row>
    <row r="128" spans="1:88" x14ac:dyDescent="0.2">
      <c r="A128" s="369"/>
      <c r="B128" s="369" t="str">
        <f t="shared" si="124"/>
        <v/>
      </c>
      <c r="C128" s="369" t="str">
        <f t="shared" si="125"/>
        <v/>
      </c>
      <c r="D128" s="369" t="str">
        <f t="shared" si="129"/>
        <v/>
      </c>
      <c r="E128" s="369" t="str">
        <f t="shared" si="130"/>
        <v/>
      </c>
      <c r="F128" s="369" t="str">
        <f t="shared" si="131"/>
        <v/>
      </c>
      <c r="G128" s="369" t="str">
        <f t="shared" si="132"/>
        <v/>
      </c>
      <c r="H128" s="369" t="str">
        <f t="shared" si="133"/>
        <v/>
      </c>
      <c r="I128" s="369" t="str">
        <f t="shared" si="134"/>
        <v/>
      </c>
      <c r="J128" s="369"/>
      <c r="K128" s="308" t="str">
        <f t="shared" si="135"/>
        <v/>
      </c>
      <c r="L128" s="309" t="str">
        <f t="shared" si="136"/>
        <v/>
      </c>
      <c r="M128" s="310" t="str">
        <f t="shared" si="137"/>
        <v/>
      </c>
      <c r="N128" s="308" t="str">
        <f t="shared" si="184"/>
        <v/>
      </c>
      <c r="O128" s="308" t="str">
        <f t="shared" si="185"/>
        <v/>
      </c>
      <c r="P128" s="308" t="str">
        <f t="shared" si="186"/>
        <v/>
      </c>
      <c r="Q128" s="308" t="str">
        <f t="shared" si="187"/>
        <v/>
      </c>
      <c r="R128" s="308" t="str">
        <f t="shared" si="188"/>
        <v/>
      </c>
      <c r="S128" s="308" t="str">
        <f t="shared" si="189"/>
        <v/>
      </c>
      <c r="T128" s="308" t="str">
        <f t="shared" si="190"/>
        <v/>
      </c>
      <c r="U128" s="308" t="str">
        <f t="shared" si="191"/>
        <v/>
      </c>
      <c r="V128" s="308" t="str">
        <f t="shared" si="192"/>
        <v/>
      </c>
      <c r="W128" s="308" t="str">
        <f t="shared" si="193"/>
        <v/>
      </c>
      <c r="X128" s="308" t="str">
        <f t="shared" si="194"/>
        <v/>
      </c>
      <c r="Y128" s="308" t="str">
        <f t="shared" si="195"/>
        <v/>
      </c>
      <c r="Z128" s="308" t="str">
        <f t="shared" si="196"/>
        <v/>
      </c>
      <c r="AA128" s="308" t="str">
        <f t="shared" si="197"/>
        <v/>
      </c>
      <c r="AB128" s="308" t="str">
        <f t="shared" si="198"/>
        <v/>
      </c>
      <c r="AC128" s="308" t="str">
        <f t="shared" si="199"/>
        <v/>
      </c>
      <c r="AD128" s="308" t="str">
        <f t="shared" si="200"/>
        <v/>
      </c>
      <c r="AE128" s="308" t="str">
        <f t="shared" si="201"/>
        <v/>
      </c>
      <c r="AF128" s="308" t="str">
        <f t="shared" si="202"/>
        <v/>
      </c>
      <c r="AG128" s="308" t="str">
        <f t="shared" si="203"/>
        <v/>
      </c>
      <c r="AH128" s="308" t="str">
        <f t="shared" si="204"/>
        <v/>
      </c>
      <c r="AI128" s="308" t="str">
        <f t="shared" si="205"/>
        <v/>
      </c>
      <c r="AJ128" s="308" t="str">
        <f t="shared" si="206"/>
        <v/>
      </c>
      <c r="AK128" s="308" t="str">
        <f t="shared" si="207"/>
        <v/>
      </c>
      <c r="AL128" s="308" t="str">
        <f t="shared" si="208"/>
        <v/>
      </c>
      <c r="AM128" s="308" t="str">
        <f t="shared" si="209"/>
        <v/>
      </c>
      <c r="AN128" s="308" t="str">
        <f t="shared" si="210"/>
        <v/>
      </c>
      <c r="AO128" s="308" t="str">
        <f t="shared" si="211"/>
        <v/>
      </c>
      <c r="AP128" s="308" t="str">
        <f t="shared" si="212"/>
        <v/>
      </c>
      <c r="AQ128" s="308" t="str">
        <f t="shared" si="213"/>
        <v/>
      </c>
      <c r="AR128" s="308" t="str">
        <f t="shared" si="213"/>
        <v/>
      </c>
      <c r="AS128" s="308" t="str">
        <f t="shared" si="213"/>
        <v/>
      </c>
      <c r="AT128" s="308" t="str">
        <f t="shared" si="213"/>
        <v/>
      </c>
      <c r="AU128" s="308" t="str">
        <f t="shared" si="213"/>
        <v/>
      </c>
      <c r="AV128" s="308" t="str">
        <f t="shared" si="213"/>
        <v/>
      </c>
      <c r="AW128" s="308" t="str">
        <f t="shared" si="213"/>
        <v/>
      </c>
      <c r="AX128" s="308" t="str">
        <f t="shared" si="180"/>
        <v/>
      </c>
      <c r="AY128" s="308" t="str">
        <f t="shared" si="126"/>
        <v/>
      </c>
      <c r="AZ128" s="308" t="str">
        <f t="shared" si="216"/>
        <v/>
      </c>
      <c r="BA128" s="308" t="str">
        <f t="shared" si="216"/>
        <v/>
      </c>
      <c r="BB128" s="308" t="str">
        <f t="shared" si="216"/>
        <v/>
      </c>
      <c r="BC128" s="308" t="str">
        <f t="shared" si="216"/>
        <v/>
      </c>
      <c r="BD128" s="308" t="str">
        <f t="shared" si="216"/>
        <v/>
      </c>
      <c r="BE128" s="308" t="str">
        <f t="shared" si="216"/>
        <v/>
      </c>
      <c r="BF128" s="308" t="str">
        <f t="shared" si="216"/>
        <v/>
      </c>
      <c r="BG128" s="308" t="str">
        <f t="shared" si="216"/>
        <v/>
      </c>
      <c r="BH128" s="308" t="str">
        <f t="shared" si="216"/>
        <v/>
      </c>
      <c r="BI128" s="308" t="str">
        <f t="shared" si="216"/>
        <v/>
      </c>
      <c r="BJ128" s="308" t="str">
        <f t="shared" si="216"/>
        <v/>
      </c>
      <c r="BK128" s="308" t="str">
        <f t="shared" si="216"/>
        <v/>
      </c>
      <c r="BL128" s="308" t="str">
        <f t="shared" si="216"/>
        <v/>
      </c>
      <c r="BM128" s="308" t="str">
        <f t="shared" si="216"/>
        <v/>
      </c>
      <c r="BN128" s="308" t="str">
        <f t="shared" si="216"/>
        <v/>
      </c>
      <c r="BO128" s="308" t="str">
        <f t="shared" si="216"/>
        <v/>
      </c>
      <c r="BP128" s="308" t="str">
        <f t="shared" si="214"/>
        <v/>
      </c>
      <c r="BQ128" s="308" t="str">
        <f t="shared" si="214"/>
        <v/>
      </c>
      <c r="BR128" s="308" t="str">
        <f t="shared" si="214"/>
        <v/>
      </c>
      <c r="BS128" s="308" t="str">
        <f t="shared" si="214"/>
        <v/>
      </c>
      <c r="BT128" s="308" t="str">
        <f t="shared" si="214"/>
        <v/>
      </c>
      <c r="BU128" s="308" t="str">
        <f t="shared" si="214"/>
        <v/>
      </c>
      <c r="BV128" s="308" t="str">
        <f t="shared" si="214"/>
        <v/>
      </c>
      <c r="BW128" s="308" t="str">
        <f t="shared" si="214"/>
        <v/>
      </c>
      <c r="BX128" s="308" t="str">
        <f t="shared" si="214"/>
        <v/>
      </c>
      <c r="BY128" s="308" t="str">
        <f t="shared" si="214"/>
        <v/>
      </c>
      <c r="BZ128" s="308" t="str">
        <f t="shared" si="214"/>
        <v/>
      </c>
      <c r="CA128" s="308" t="str">
        <f t="shared" si="214"/>
        <v/>
      </c>
      <c r="CB128" s="308" t="str">
        <f t="shared" si="214"/>
        <v/>
      </c>
      <c r="CC128" s="308" t="str">
        <f t="shared" si="214"/>
        <v/>
      </c>
      <c r="CD128" s="308" t="str">
        <f t="shared" si="214"/>
        <v/>
      </c>
      <c r="CE128" s="308" t="str">
        <f t="shared" si="215"/>
        <v/>
      </c>
      <c r="CF128" s="308" t="str">
        <f t="shared" si="215"/>
        <v/>
      </c>
      <c r="CG128" s="308" t="str">
        <f t="shared" si="215"/>
        <v/>
      </c>
      <c r="CH128" s="308" t="str">
        <f t="shared" si="215"/>
        <v/>
      </c>
      <c r="CI128" s="308" t="str">
        <f t="shared" si="215"/>
        <v/>
      </c>
      <c r="CJ128" s="308" t="str">
        <f t="shared" si="215"/>
        <v/>
      </c>
    </row>
    <row r="129" spans="1:88" x14ac:dyDescent="0.2">
      <c r="A129" s="369"/>
      <c r="B129" s="369" t="str">
        <f t="shared" si="124"/>
        <v/>
      </c>
      <c r="C129" s="369" t="str">
        <f t="shared" si="125"/>
        <v/>
      </c>
      <c r="D129" s="369" t="str">
        <f t="shared" si="129"/>
        <v/>
      </c>
      <c r="E129" s="369" t="str">
        <f t="shared" si="130"/>
        <v/>
      </c>
      <c r="F129" s="369" t="str">
        <f t="shared" si="131"/>
        <v/>
      </c>
      <c r="G129" s="369" t="str">
        <f t="shared" si="132"/>
        <v/>
      </c>
      <c r="H129" s="369" t="str">
        <f t="shared" si="133"/>
        <v/>
      </c>
      <c r="I129" s="369" t="str">
        <f t="shared" si="134"/>
        <v/>
      </c>
      <c r="J129" s="369"/>
      <c r="K129" s="308" t="str">
        <f t="shared" si="135"/>
        <v/>
      </c>
      <c r="L129" s="309" t="str">
        <f t="shared" si="136"/>
        <v/>
      </c>
      <c r="M129" s="310" t="str">
        <f t="shared" si="137"/>
        <v/>
      </c>
      <c r="N129" s="308" t="str">
        <f t="shared" si="184"/>
        <v/>
      </c>
      <c r="O129" s="308" t="str">
        <f t="shared" si="185"/>
        <v/>
      </c>
      <c r="P129" s="308" t="str">
        <f t="shared" si="186"/>
        <v/>
      </c>
      <c r="Q129" s="308" t="str">
        <f t="shared" si="187"/>
        <v/>
      </c>
      <c r="R129" s="308" t="str">
        <f t="shared" si="188"/>
        <v/>
      </c>
      <c r="S129" s="308" t="str">
        <f t="shared" si="189"/>
        <v/>
      </c>
      <c r="T129" s="308" t="str">
        <f t="shared" si="190"/>
        <v/>
      </c>
      <c r="U129" s="308" t="str">
        <f t="shared" si="191"/>
        <v/>
      </c>
      <c r="V129" s="308" t="str">
        <f t="shared" si="192"/>
        <v/>
      </c>
      <c r="W129" s="308" t="str">
        <f t="shared" si="193"/>
        <v/>
      </c>
      <c r="X129" s="308" t="str">
        <f t="shared" si="194"/>
        <v/>
      </c>
      <c r="Y129" s="308" t="str">
        <f t="shared" si="195"/>
        <v/>
      </c>
      <c r="Z129" s="308" t="str">
        <f t="shared" si="196"/>
        <v/>
      </c>
      <c r="AA129" s="308" t="str">
        <f t="shared" si="197"/>
        <v/>
      </c>
      <c r="AB129" s="308" t="str">
        <f t="shared" si="198"/>
        <v/>
      </c>
      <c r="AC129" s="308" t="str">
        <f t="shared" si="199"/>
        <v/>
      </c>
      <c r="AD129" s="308" t="str">
        <f t="shared" si="200"/>
        <v/>
      </c>
      <c r="AE129" s="308" t="str">
        <f t="shared" si="201"/>
        <v/>
      </c>
      <c r="AF129" s="308" t="str">
        <f t="shared" si="202"/>
        <v/>
      </c>
      <c r="AG129" s="308" t="str">
        <f t="shared" si="203"/>
        <v/>
      </c>
      <c r="AH129" s="308" t="str">
        <f t="shared" si="204"/>
        <v/>
      </c>
      <c r="AI129" s="308" t="str">
        <f t="shared" si="205"/>
        <v/>
      </c>
      <c r="AJ129" s="308" t="str">
        <f t="shared" si="206"/>
        <v/>
      </c>
      <c r="AK129" s="308" t="str">
        <f t="shared" si="207"/>
        <v/>
      </c>
      <c r="AL129" s="308" t="str">
        <f t="shared" si="208"/>
        <v/>
      </c>
      <c r="AM129" s="308" t="str">
        <f t="shared" si="209"/>
        <v/>
      </c>
      <c r="AN129" s="308" t="str">
        <f t="shared" si="210"/>
        <v/>
      </c>
      <c r="AO129" s="308" t="str">
        <f t="shared" si="211"/>
        <v/>
      </c>
      <c r="AP129" s="308" t="str">
        <f t="shared" si="212"/>
        <v/>
      </c>
      <c r="AQ129" s="308" t="str">
        <f t="shared" si="213"/>
        <v/>
      </c>
      <c r="AR129" s="308" t="str">
        <f t="shared" si="213"/>
        <v/>
      </c>
      <c r="AS129" s="308" t="str">
        <f t="shared" si="213"/>
        <v/>
      </c>
      <c r="AT129" s="308" t="str">
        <f t="shared" si="213"/>
        <v/>
      </c>
      <c r="AU129" s="308" t="str">
        <f t="shared" si="213"/>
        <v/>
      </c>
      <c r="AV129" s="308" t="str">
        <f t="shared" si="213"/>
        <v/>
      </c>
      <c r="AW129" s="308" t="str">
        <f t="shared" si="213"/>
        <v/>
      </c>
      <c r="AX129" s="308" t="str">
        <f t="shared" si="180"/>
        <v/>
      </c>
      <c r="AY129" s="308" t="str">
        <f t="shared" si="126"/>
        <v/>
      </c>
      <c r="AZ129" s="308" t="str">
        <f t="shared" si="216"/>
        <v/>
      </c>
      <c r="BA129" s="308" t="str">
        <f t="shared" si="216"/>
        <v/>
      </c>
      <c r="BB129" s="308" t="str">
        <f t="shared" si="216"/>
        <v/>
      </c>
      <c r="BC129" s="308" t="str">
        <f t="shared" si="216"/>
        <v/>
      </c>
      <c r="BD129" s="308" t="str">
        <f t="shared" si="216"/>
        <v/>
      </c>
      <c r="BE129" s="308" t="str">
        <f t="shared" si="216"/>
        <v/>
      </c>
      <c r="BF129" s="308" t="str">
        <f t="shared" si="216"/>
        <v/>
      </c>
      <c r="BG129" s="308" t="str">
        <f t="shared" si="216"/>
        <v/>
      </c>
      <c r="BH129" s="308" t="str">
        <f t="shared" si="216"/>
        <v/>
      </c>
      <c r="BI129" s="308" t="str">
        <f t="shared" si="216"/>
        <v/>
      </c>
      <c r="BJ129" s="308" t="str">
        <f t="shared" si="216"/>
        <v/>
      </c>
      <c r="BK129" s="308" t="str">
        <f t="shared" si="216"/>
        <v/>
      </c>
      <c r="BL129" s="308" t="str">
        <f t="shared" si="216"/>
        <v/>
      </c>
      <c r="BM129" s="308" t="str">
        <f t="shared" si="216"/>
        <v/>
      </c>
      <c r="BN129" s="308" t="str">
        <f t="shared" si="216"/>
        <v/>
      </c>
      <c r="BO129" s="308" t="str">
        <f t="shared" si="216"/>
        <v/>
      </c>
      <c r="BP129" s="308" t="str">
        <f t="shared" si="214"/>
        <v/>
      </c>
      <c r="BQ129" s="308" t="str">
        <f t="shared" si="214"/>
        <v/>
      </c>
      <c r="BR129" s="308" t="str">
        <f t="shared" si="214"/>
        <v/>
      </c>
      <c r="BS129" s="308" t="str">
        <f t="shared" si="214"/>
        <v/>
      </c>
      <c r="BT129" s="308" t="str">
        <f t="shared" si="214"/>
        <v/>
      </c>
      <c r="BU129" s="308" t="str">
        <f t="shared" si="214"/>
        <v/>
      </c>
      <c r="BV129" s="308" t="str">
        <f t="shared" si="214"/>
        <v/>
      </c>
      <c r="BW129" s="308" t="str">
        <f t="shared" si="214"/>
        <v/>
      </c>
      <c r="BX129" s="308" t="str">
        <f t="shared" si="214"/>
        <v/>
      </c>
      <c r="BY129" s="308" t="str">
        <f t="shared" si="214"/>
        <v/>
      </c>
      <c r="BZ129" s="308" t="str">
        <f t="shared" si="214"/>
        <v/>
      </c>
      <c r="CA129" s="308" t="str">
        <f t="shared" si="214"/>
        <v/>
      </c>
      <c r="CB129" s="308" t="str">
        <f t="shared" si="214"/>
        <v/>
      </c>
      <c r="CC129" s="308" t="str">
        <f t="shared" si="214"/>
        <v/>
      </c>
      <c r="CD129" s="308" t="str">
        <f t="shared" si="214"/>
        <v/>
      </c>
      <c r="CE129" s="308" t="str">
        <f t="shared" si="215"/>
        <v/>
      </c>
      <c r="CF129" s="308" t="str">
        <f t="shared" si="215"/>
        <v/>
      </c>
      <c r="CG129" s="308" t="str">
        <f t="shared" si="215"/>
        <v/>
      </c>
      <c r="CH129" s="308" t="str">
        <f t="shared" si="215"/>
        <v/>
      </c>
      <c r="CI129" s="308" t="str">
        <f t="shared" si="215"/>
        <v/>
      </c>
      <c r="CJ129" s="308" t="str">
        <f t="shared" si="215"/>
        <v/>
      </c>
    </row>
    <row r="130" spans="1:88" x14ac:dyDescent="0.2">
      <c r="A130" s="369"/>
      <c r="B130" s="369" t="str">
        <f t="shared" si="124"/>
        <v/>
      </c>
      <c r="C130" s="369" t="str">
        <f t="shared" si="125"/>
        <v/>
      </c>
      <c r="D130" s="369" t="str">
        <f t="shared" si="129"/>
        <v/>
      </c>
      <c r="E130" s="369" t="str">
        <f t="shared" si="130"/>
        <v/>
      </c>
      <c r="F130" s="369" t="str">
        <f t="shared" si="131"/>
        <v/>
      </c>
      <c r="G130" s="369" t="str">
        <f t="shared" si="132"/>
        <v/>
      </c>
      <c r="H130" s="369" t="str">
        <f t="shared" si="133"/>
        <v/>
      </c>
      <c r="I130" s="369" t="str">
        <f t="shared" si="134"/>
        <v/>
      </c>
      <c r="J130" s="369"/>
      <c r="K130" s="308" t="str">
        <f t="shared" si="135"/>
        <v/>
      </c>
      <c r="L130" s="309" t="str">
        <f t="shared" si="136"/>
        <v/>
      </c>
      <c r="M130" s="310" t="str">
        <f t="shared" si="137"/>
        <v/>
      </c>
      <c r="N130" s="308" t="str">
        <f t="shared" si="184"/>
        <v/>
      </c>
      <c r="O130" s="308" t="str">
        <f t="shared" si="185"/>
        <v/>
      </c>
      <c r="P130" s="308" t="str">
        <f t="shared" si="186"/>
        <v/>
      </c>
      <c r="Q130" s="308" t="str">
        <f t="shared" si="187"/>
        <v/>
      </c>
      <c r="R130" s="308" t="str">
        <f t="shared" si="188"/>
        <v/>
      </c>
      <c r="S130" s="308" t="str">
        <f t="shared" si="189"/>
        <v/>
      </c>
      <c r="T130" s="308" t="str">
        <f t="shared" si="190"/>
        <v/>
      </c>
      <c r="U130" s="308" t="str">
        <f t="shared" si="191"/>
        <v/>
      </c>
      <c r="V130" s="308" t="str">
        <f t="shared" si="192"/>
        <v/>
      </c>
      <c r="W130" s="308" t="str">
        <f t="shared" si="193"/>
        <v/>
      </c>
      <c r="X130" s="308" t="str">
        <f t="shared" si="194"/>
        <v/>
      </c>
      <c r="Y130" s="308" t="str">
        <f t="shared" si="195"/>
        <v/>
      </c>
      <c r="Z130" s="308" t="str">
        <f t="shared" si="196"/>
        <v/>
      </c>
      <c r="AA130" s="308" t="str">
        <f t="shared" si="197"/>
        <v/>
      </c>
      <c r="AB130" s="308" t="str">
        <f t="shared" si="198"/>
        <v/>
      </c>
      <c r="AC130" s="308" t="str">
        <f t="shared" si="199"/>
        <v/>
      </c>
      <c r="AD130" s="308" t="str">
        <f t="shared" si="200"/>
        <v/>
      </c>
      <c r="AE130" s="308" t="str">
        <f t="shared" si="201"/>
        <v/>
      </c>
      <c r="AF130" s="308" t="str">
        <f t="shared" si="202"/>
        <v/>
      </c>
      <c r="AG130" s="308" t="str">
        <f t="shared" si="203"/>
        <v/>
      </c>
      <c r="AH130" s="308" t="str">
        <f t="shared" si="204"/>
        <v/>
      </c>
      <c r="AI130" s="308" t="str">
        <f t="shared" si="205"/>
        <v/>
      </c>
      <c r="AJ130" s="308" t="str">
        <f t="shared" si="206"/>
        <v/>
      </c>
      <c r="AK130" s="308" t="str">
        <f t="shared" si="207"/>
        <v/>
      </c>
      <c r="AL130" s="308" t="str">
        <f t="shared" si="208"/>
        <v/>
      </c>
      <c r="AM130" s="308" t="str">
        <f t="shared" si="209"/>
        <v/>
      </c>
      <c r="AN130" s="308" t="str">
        <f t="shared" si="210"/>
        <v/>
      </c>
      <c r="AO130" s="308" t="str">
        <f t="shared" si="211"/>
        <v/>
      </c>
      <c r="AP130" s="308" t="str">
        <f t="shared" si="212"/>
        <v/>
      </c>
      <c r="AQ130" s="308" t="str">
        <f t="shared" si="213"/>
        <v/>
      </c>
      <c r="AR130" s="308" t="str">
        <f t="shared" si="213"/>
        <v/>
      </c>
      <c r="AS130" s="308" t="str">
        <f t="shared" si="213"/>
        <v/>
      </c>
      <c r="AT130" s="308" t="str">
        <f t="shared" si="213"/>
        <v/>
      </c>
      <c r="AU130" s="308" t="str">
        <f t="shared" si="213"/>
        <v/>
      </c>
      <c r="AV130" s="308" t="str">
        <f t="shared" si="213"/>
        <v/>
      </c>
      <c r="AW130" s="308" t="str">
        <f t="shared" si="213"/>
        <v/>
      </c>
      <c r="AX130" s="308" t="str">
        <f t="shared" si="180"/>
        <v/>
      </c>
      <c r="AY130" s="308" t="str">
        <f t="shared" si="126"/>
        <v/>
      </c>
      <c r="AZ130" s="308" t="str">
        <f t="shared" si="216"/>
        <v/>
      </c>
      <c r="BA130" s="308" t="str">
        <f t="shared" si="216"/>
        <v/>
      </c>
      <c r="BB130" s="308" t="str">
        <f t="shared" si="216"/>
        <v/>
      </c>
      <c r="BC130" s="308" t="str">
        <f t="shared" si="216"/>
        <v/>
      </c>
      <c r="BD130" s="308" t="str">
        <f t="shared" si="216"/>
        <v/>
      </c>
      <c r="BE130" s="308" t="str">
        <f t="shared" si="216"/>
        <v/>
      </c>
      <c r="BF130" s="308" t="str">
        <f t="shared" si="216"/>
        <v/>
      </c>
      <c r="BG130" s="308" t="str">
        <f t="shared" si="216"/>
        <v/>
      </c>
      <c r="BH130" s="308" t="str">
        <f t="shared" si="216"/>
        <v/>
      </c>
      <c r="BI130" s="308" t="str">
        <f t="shared" si="216"/>
        <v/>
      </c>
      <c r="BJ130" s="308" t="str">
        <f t="shared" si="216"/>
        <v/>
      </c>
      <c r="BK130" s="308" t="str">
        <f t="shared" si="216"/>
        <v/>
      </c>
      <c r="BL130" s="308" t="str">
        <f t="shared" si="216"/>
        <v/>
      </c>
      <c r="BM130" s="308" t="str">
        <f t="shared" si="216"/>
        <v/>
      </c>
      <c r="BN130" s="308" t="str">
        <f t="shared" si="216"/>
        <v/>
      </c>
      <c r="BO130" s="308" t="str">
        <f t="shared" si="216"/>
        <v/>
      </c>
      <c r="BP130" s="308" t="str">
        <f t="shared" si="214"/>
        <v/>
      </c>
      <c r="BQ130" s="308" t="str">
        <f t="shared" si="214"/>
        <v/>
      </c>
      <c r="BR130" s="308" t="str">
        <f t="shared" si="214"/>
        <v/>
      </c>
      <c r="BS130" s="308" t="str">
        <f t="shared" si="214"/>
        <v/>
      </c>
      <c r="BT130" s="308" t="str">
        <f t="shared" si="214"/>
        <v/>
      </c>
      <c r="BU130" s="308" t="str">
        <f t="shared" si="214"/>
        <v/>
      </c>
      <c r="BV130" s="308" t="str">
        <f t="shared" si="214"/>
        <v/>
      </c>
      <c r="BW130" s="308" t="str">
        <f t="shared" si="214"/>
        <v/>
      </c>
      <c r="BX130" s="308" t="str">
        <f t="shared" si="214"/>
        <v/>
      </c>
      <c r="BY130" s="308" t="str">
        <f t="shared" si="214"/>
        <v/>
      </c>
      <c r="BZ130" s="308" t="str">
        <f t="shared" si="214"/>
        <v/>
      </c>
      <c r="CA130" s="308" t="str">
        <f t="shared" si="214"/>
        <v/>
      </c>
      <c r="CB130" s="308" t="str">
        <f t="shared" si="214"/>
        <v/>
      </c>
      <c r="CC130" s="308" t="str">
        <f t="shared" si="214"/>
        <v/>
      </c>
      <c r="CD130" s="308" t="str">
        <f t="shared" si="214"/>
        <v/>
      </c>
      <c r="CE130" s="308" t="str">
        <f t="shared" si="215"/>
        <v/>
      </c>
      <c r="CF130" s="308" t="str">
        <f t="shared" si="215"/>
        <v/>
      </c>
      <c r="CG130" s="308" t="str">
        <f t="shared" si="215"/>
        <v/>
      </c>
      <c r="CH130" s="308" t="str">
        <f t="shared" si="215"/>
        <v/>
      </c>
      <c r="CI130" s="308" t="str">
        <f t="shared" si="215"/>
        <v/>
      </c>
      <c r="CJ130" s="308" t="str">
        <f t="shared" si="215"/>
        <v/>
      </c>
    </row>
    <row r="131" spans="1:88" x14ac:dyDescent="0.2">
      <c r="A131" s="369"/>
      <c r="B131" s="369" t="str">
        <f t="shared" si="124"/>
        <v/>
      </c>
      <c r="C131" s="369" t="str">
        <f t="shared" si="125"/>
        <v/>
      </c>
      <c r="D131" s="369" t="str">
        <f t="shared" si="129"/>
        <v/>
      </c>
      <c r="E131" s="369" t="str">
        <f t="shared" si="130"/>
        <v/>
      </c>
      <c r="F131" s="369" t="str">
        <f t="shared" si="131"/>
        <v/>
      </c>
      <c r="G131" s="369" t="str">
        <f t="shared" si="132"/>
        <v/>
      </c>
      <c r="H131" s="369" t="str">
        <f t="shared" si="133"/>
        <v/>
      </c>
      <c r="I131" s="369" t="str">
        <f t="shared" si="134"/>
        <v/>
      </c>
      <c r="J131" s="369"/>
      <c r="K131" s="308" t="str">
        <f t="shared" si="135"/>
        <v/>
      </c>
      <c r="L131" s="309" t="str">
        <f t="shared" si="136"/>
        <v/>
      </c>
      <c r="M131" s="310" t="str">
        <f t="shared" si="137"/>
        <v/>
      </c>
      <c r="N131" s="308" t="str">
        <f t="shared" si="184"/>
        <v/>
      </c>
      <c r="O131" s="308" t="str">
        <f t="shared" si="185"/>
        <v/>
      </c>
      <c r="P131" s="308" t="str">
        <f t="shared" si="186"/>
        <v/>
      </c>
      <c r="Q131" s="308" t="str">
        <f t="shared" si="187"/>
        <v/>
      </c>
      <c r="R131" s="308" t="str">
        <f t="shared" si="188"/>
        <v/>
      </c>
      <c r="S131" s="308" t="str">
        <f t="shared" si="189"/>
        <v/>
      </c>
      <c r="T131" s="308" t="str">
        <f t="shared" si="190"/>
        <v/>
      </c>
      <c r="U131" s="308" t="str">
        <f t="shared" si="191"/>
        <v/>
      </c>
      <c r="V131" s="308" t="str">
        <f t="shared" si="192"/>
        <v/>
      </c>
      <c r="W131" s="308" t="str">
        <f t="shared" si="193"/>
        <v/>
      </c>
      <c r="X131" s="308" t="str">
        <f t="shared" si="194"/>
        <v/>
      </c>
      <c r="Y131" s="308" t="str">
        <f t="shared" si="195"/>
        <v/>
      </c>
      <c r="Z131" s="308" t="str">
        <f t="shared" si="196"/>
        <v/>
      </c>
      <c r="AA131" s="308" t="str">
        <f t="shared" si="197"/>
        <v/>
      </c>
      <c r="AB131" s="308" t="str">
        <f t="shared" si="198"/>
        <v/>
      </c>
      <c r="AC131" s="308" t="str">
        <f t="shared" si="199"/>
        <v/>
      </c>
      <c r="AD131" s="308" t="str">
        <f t="shared" si="200"/>
        <v/>
      </c>
      <c r="AE131" s="308" t="str">
        <f t="shared" si="201"/>
        <v/>
      </c>
      <c r="AF131" s="308" t="str">
        <f t="shared" si="202"/>
        <v/>
      </c>
      <c r="AG131" s="308" t="str">
        <f t="shared" si="203"/>
        <v/>
      </c>
      <c r="AH131" s="308" t="str">
        <f t="shared" si="204"/>
        <v/>
      </c>
      <c r="AI131" s="308" t="str">
        <f t="shared" si="205"/>
        <v/>
      </c>
      <c r="AJ131" s="308" t="str">
        <f t="shared" si="206"/>
        <v/>
      </c>
      <c r="AK131" s="308" t="str">
        <f t="shared" si="207"/>
        <v/>
      </c>
      <c r="AL131" s="308" t="str">
        <f t="shared" si="208"/>
        <v/>
      </c>
      <c r="AM131" s="308" t="str">
        <f t="shared" si="209"/>
        <v/>
      </c>
      <c r="AN131" s="308" t="str">
        <f t="shared" si="210"/>
        <v/>
      </c>
      <c r="AO131" s="308" t="str">
        <f t="shared" si="211"/>
        <v/>
      </c>
      <c r="AP131" s="308" t="str">
        <f t="shared" si="212"/>
        <v/>
      </c>
      <c r="AQ131" s="308" t="str">
        <f t="shared" si="213"/>
        <v/>
      </c>
      <c r="AR131" s="308" t="str">
        <f t="shared" si="213"/>
        <v/>
      </c>
      <c r="AS131" s="308" t="str">
        <f t="shared" si="213"/>
        <v/>
      </c>
      <c r="AT131" s="308" t="str">
        <f t="shared" si="213"/>
        <v/>
      </c>
      <c r="AU131" s="308" t="str">
        <f t="shared" si="213"/>
        <v/>
      </c>
      <c r="AV131" s="308" t="str">
        <f t="shared" si="213"/>
        <v/>
      </c>
      <c r="AW131" s="308" t="str">
        <f t="shared" si="213"/>
        <v/>
      </c>
      <c r="AX131" s="308" t="str">
        <f t="shared" si="180"/>
        <v/>
      </c>
      <c r="AY131" s="308" t="str">
        <f t="shared" si="126"/>
        <v/>
      </c>
      <c r="AZ131" s="308" t="str">
        <f t="shared" si="216"/>
        <v/>
      </c>
      <c r="BA131" s="308" t="str">
        <f t="shared" si="216"/>
        <v/>
      </c>
      <c r="BB131" s="308" t="str">
        <f t="shared" si="216"/>
        <v/>
      </c>
      <c r="BC131" s="308" t="str">
        <f t="shared" si="216"/>
        <v/>
      </c>
      <c r="BD131" s="308" t="str">
        <f t="shared" si="216"/>
        <v/>
      </c>
      <c r="BE131" s="308" t="str">
        <f t="shared" si="216"/>
        <v/>
      </c>
      <c r="BF131" s="308" t="str">
        <f t="shared" si="216"/>
        <v/>
      </c>
      <c r="BG131" s="308" t="str">
        <f t="shared" si="216"/>
        <v/>
      </c>
      <c r="BH131" s="308" t="str">
        <f t="shared" si="216"/>
        <v/>
      </c>
      <c r="BI131" s="308" t="str">
        <f t="shared" si="216"/>
        <v/>
      </c>
      <c r="BJ131" s="308" t="str">
        <f t="shared" si="216"/>
        <v/>
      </c>
      <c r="BK131" s="308" t="str">
        <f t="shared" si="216"/>
        <v/>
      </c>
      <c r="BL131" s="308" t="str">
        <f t="shared" si="216"/>
        <v/>
      </c>
      <c r="BM131" s="308" t="str">
        <f t="shared" si="216"/>
        <v/>
      </c>
      <c r="BN131" s="308" t="str">
        <f t="shared" si="216"/>
        <v/>
      </c>
      <c r="BO131" s="308" t="str">
        <f t="shared" si="216"/>
        <v/>
      </c>
      <c r="BP131" s="308" t="str">
        <f t="shared" si="214"/>
        <v/>
      </c>
      <c r="BQ131" s="308" t="str">
        <f t="shared" si="214"/>
        <v/>
      </c>
      <c r="BR131" s="308" t="str">
        <f t="shared" si="214"/>
        <v/>
      </c>
      <c r="BS131" s="308" t="str">
        <f t="shared" si="214"/>
        <v/>
      </c>
      <c r="BT131" s="308" t="str">
        <f t="shared" si="214"/>
        <v/>
      </c>
      <c r="BU131" s="308" t="str">
        <f t="shared" si="214"/>
        <v/>
      </c>
      <c r="BV131" s="308" t="str">
        <f t="shared" si="214"/>
        <v/>
      </c>
      <c r="BW131" s="308" t="str">
        <f t="shared" si="214"/>
        <v/>
      </c>
      <c r="BX131" s="308" t="str">
        <f t="shared" si="214"/>
        <v/>
      </c>
      <c r="BY131" s="308" t="str">
        <f t="shared" si="214"/>
        <v/>
      </c>
      <c r="BZ131" s="308" t="str">
        <f t="shared" si="214"/>
        <v/>
      </c>
      <c r="CA131" s="308" t="str">
        <f t="shared" si="214"/>
        <v/>
      </c>
      <c r="CB131" s="308" t="str">
        <f t="shared" si="214"/>
        <v/>
      </c>
      <c r="CC131" s="308" t="str">
        <f t="shared" si="214"/>
        <v/>
      </c>
      <c r="CD131" s="308" t="str">
        <f t="shared" si="214"/>
        <v/>
      </c>
      <c r="CE131" s="308" t="str">
        <f t="shared" si="215"/>
        <v/>
      </c>
      <c r="CF131" s="308" t="str">
        <f t="shared" si="215"/>
        <v/>
      </c>
      <c r="CG131" s="308" t="str">
        <f t="shared" si="215"/>
        <v/>
      </c>
      <c r="CH131" s="308" t="str">
        <f t="shared" si="215"/>
        <v/>
      </c>
      <c r="CI131" s="308" t="str">
        <f t="shared" si="215"/>
        <v/>
      </c>
      <c r="CJ131" s="308" t="str">
        <f t="shared" si="215"/>
        <v/>
      </c>
    </row>
    <row r="132" spans="1:88" x14ac:dyDescent="0.2">
      <c r="A132" s="369"/>
      <c r="B132" s="369" t="str">
        <f t="shared" si="124"/>
        <v/>
      </c>
      <c r="C132" s="369" t="str">
        <f t="shared" si="125"/>
        <v/>
      </c>
      <c r="D132" s="369" t="str">
        <f t="shared" si="129"/>
        <v/>
      </c>
      <c r="E132" s="369" t="str">
        <f t="shared" si="130"/>
        <v/>
      </c>
      <c r="F132" s="369" t="str">
        <f t="shared" si="131"/>
        <v/>
      </c>
      <c r="G132" s="369" t="str">
        <f t="shared" si="132"/>
        <v/>
      </c>
      <c r="H132" s="369" t="str">
        <f t="shared" si="133"/>
        <v/>
      </c>
      <c r="I132" s="369" t="str">
        <f t="shared" si="134"/>
        <v/>
      </c>
      <c r="J132" s="369"/>
      <c r="K132" s="308" t="str">
        <f t="shared" si="135"/>
        <v/>
      </c>
      <c r="L132" s="309" t="str">
        <f t="shared" si="136"/>
        <v/>
      </c>
      <c r="M132" s="310" t="str">
        <f t="shared" si="137"/>
        <v/>
      </c>
      <c r="N132" s="308" t="str">
        <f t="shared" si="184"/>
        <v/>
      </c>
      <c r="O132" s="308" t="str">
        <f t="shared" si="185"/>
        <v/>
      </c>
      <c r="P132" s="308" t="str">
        <f t="shared" si="186"/>
        <v/>
      </c>
      <c r="Q132" s="308" t="str">
        <f t="shared" si="187"/>
        <v/>
      </c>
      <c r="R132" s="308" t="str">
        <f t="shared" si="188"/>
        <v/>
      </c>
      <c r="S132" s="308" t="str">
        <f t="shared" si="189"/>
        <v/>
      </c>
      <c r="T132" s="308" t="str">
        <f t="shared" si="190"/>
        <v/>
      </c>
      <c r="U132" s="308" t="str">
        <f t="shared" si="191"/>
        <v/>
      </c>
      <c r="V132" s="308" t="str">
        <f t="shared" si="192"/>
        <v/>
      </c>
      <c r="W132" s="308" t="str">
        <f t="shared" si="193"/>
        <v/>
      </c>
      <c r="X132" s="308" t="str">
        <f t="shared" si="194"/>
        <v/>
      </c>
      <c r="Y132" s="308" t="str">
        <f t="shared" si="195"/>
        <v/>
      </c>
      <c r="Z132" s="308" t="str">
        <f t="shared" si="196"/>
        <v/>
      </c>
      <c r="AA132" s="308" t="str">
        <f t="shared" si="197"/>
        <v/>
      </c>
      <c r="AB132" s="308" t="str">
        <f t="shared" si="198"/>
        <v/>
      </c>
      <c r="AC132" s="308" t="str">
        <f t="shared" si="199"/>
        <v/>
      </c>
      <c r="AD132" s="308" t="str">
        <f t="shared" si="200"/>
        <v/>
      </c>
      <c r="AE132" s="308" t="str">
        <f t="shared" si="201"/>
        <v/>
      </c>
      <c r="AF132" s="308" t="str">
        <f t="shared" si="202"/>
        <v/>
      </c>
      <c r="AG132" s="308" t="str">
        <f t="shared" si="203"/>
        <v/>
      </c>
      <c r="AH132" s="308" t="str">
        <f t="shared" si="204"/>
        <v/>
      </c>
      <c r="AI132" s="308" t="str">
        <f t="shared" si="205"/>
        <v/>
      </c>
      <c r="AJ132" s="308" t="str">
        <f t="shared" si="206"/>
        <v/>
      </c>
      <c r="AK132" s="308" t="str">
        <f t="shared" si="207"/>
        <v/>
      </c>
      <c r="AL132" s="308" t="str">
        <f t="shared" si="208"/>
        <v/>
      </c>
      <c r="AM132" s="308" t="str">
        <f t="shared" si="209"/>
        <v/>
      </c>
      <c r="AN132" s="308" t="str">
        <f t="shared" si="210"/>
        <v/>
      </c>
      <c r="AO132" s="308" t="str">
        <f t="shared" si="211"/>
        <v/>
      </c>
      <c r="AP132" s="308" t="str">
        <f t="shared" si="212"/>
        <v/>
      </c>
      <c r="AQ132" s="308" t="str">
        <f t="shared" si="213"/>
        <v/>
      </c>
      <c r="AR132" s="308" t="str">
        <f t="shared" si="213"/>
        <v/>
      </c>
      <c r="AS132" s="308" t="str">
        <f t="shared" si="213"/>
        <v/>
      </c>
      <c r="AT132" s="308" t="str">
        <f t="shared" si="213"/>
        <v/>
      </c>
      <c r="AU132" s="308" t="str">
        <f t="shared" si="213"/>
        <v/>
      </c>
      <c r="AV132" s="308" t="str">
        <f t="shared" si="213"/>
        <v/>
      </c>
      <c r="AW132" s="308" t="str">
        <f t="shared" si="213"/>
        <v/>
      </c>
      <c r="AX132" s="308" t="str">
        <f t="shared" si="180"/>
        <v/>
      </c>
      <c r="AY132" s="308" t="str">
        <f t="shared" si="126"/>
        <v/>
      </c>
      <c r="AZ132" s="308" t="str">
        <f t="shared" si="216"/>
        <v/>
      </c>
      <c r="BA132" s="308" t="str">
        <f t="shared" si="216"/>
        <v/>
      </c>
      <c r="BB132" s="308" t="str">
        <f t="shared" si="216"/>
        <v/>
      </c>
      <c r="BC132" s="308" t="str">
        <f t="shared" si="216"/>
        <v/>
      </c>
      <c r="BD132" s="308" t="str">
        <f t="shared" si="216"/>
        <v/>
      </c>
      <c r="BE132" s="308" t="str">
        <f t="shared" si="216"/>
        <v/>
      </c>
      <c r="BF132" s="308" t="str">
        <f t="shared" si="216"/>
        <v/>
      </c>
      <c r="BG132" s="308" t="str">
        <f t="shared" si="216"/>
        <v/>
      </c>
      <c r="BH132" s="308" t="str">
        <f t="shared" si="216"/>
        <v/>
      </c>
      <c r="BI132" s="308" t="str">
        <f t="shared" si="216"/>
        <v/>
      </c>
      <c r="BJ132" s="308" t="str">
        <f t="shared" si="216"/>
        <v/>
      </c>
      <c r="BK132" s="308" t="str">
        <f t="shared" si="216"/>
        <v/>
      </c>
      <c r="BL132" s="308" t="str">
        <f t="shared" si="216"/>
        <v/>
      </c>
      <c r="BM132" s="308" t="str">
        <f t="shared" si="216"/>
        <v/>
      </c>
      <c r="BN132" s="308" t="str">
        <f t="shared" si="216"/>
        <v/>
      </c>
      <c r="BO132" s="308" t="str">
        <f t="shared" si="216"/>
        <v/>
      </c>
      <c r="BP132" s="308" t="str">
        <f t="shared" si="214"/>
        <v/>
      </c>
      <c r="BQ132" s="308" t="str">
        <f t="shared" si="214"/>
        <v/>
      </c>
      <c r="BR132" s="308" t="str">
        <f t="shared" si="214"/>
        <v/>
      </c>
      <c r="BS132" s="308" t="str">
        <f t="shared" si="214"/>
        <v/>
      </c>
      <c r="BT132" s="308" t="str">
        <f t="shared" si="214"/>
        <v/>
      </c>
      <c r="BU132" s="308" t="str">
        <f t="shared" si="214"/>
        <v/>
      </c>
      <c r="BV132" s="308" t="str">
        <f t="shared" si="214"/>
        <v/>
      </c>
      <c r="BW132" s="308" t="str">
        <f t="shared" si="214"/>
        <v/>
      </c>
      <c r="BX132" s="308" t="str">
        <f t="shared" si="214"/>
        <v/>
      </c>
      <c r="BY132" s="308" t="str">
        <f t="shared" si="214"/>
        <v/>
      </c>
      <c r="BZ132" s="308" t="str">
        <f t="shared" si="214"/>
        <v/>
      </c>
      <c r="CA132" s="308" t="str">
        <f t="shared" si="214"/>
        <v/>
      </c>
      <c r="CB132" s="308" t="str">
        <f t="shared" si="214"/>
        <v/>
      </c>
      <c r="CC132" s="308" t="str">
        <f t="shared" si="214"/>
        <v/>
      </c>
      <c r="CD132" s="308" t="str">
        <f t="shared" si="214"/>
        <v/>
      </c>
      <c r="CE132" s="308" t="str">
        <f t="shared" si="215"/>
        <v/>
      </c>
      <c r="CF132" s="308" t="str">
        <f t="shared" si="215"/>
        <v/>
      </c>
      <c r="CG132" s="308" t="str">
        <f t="shared" si="215"/>
        <v/>
      </c>
      <c r="CH132" s="308" t="str">
        <f t="shared" si="215"/>
        <v/>
      </c>
      <c r="CI132" s="308" t="str">
        <f t="shared" si="215"/>
        <v/>
      </c>
      <c r="CJ132" s="308" t="str">
        <f t="shared" si="215"/>
        <v/>
      </c>
    </row>
    <row r="133" spans="1:88" x14ac:dyDescent="0.2">
      <c r="A133" s="369"/>
      <c r="B133" s="369" t="str">
        <f t="shared" si="124"/>
        <v/>
      </c>
      <c r="C133" s="369" t="str">
        <f t="shared" si="125"/>
        <v/>
      </c>
      <c r="D133" s="369" t="str">
        <f t="shared" si="129"/>
        <v/>
      </c>
      <c r="E133" s="369" t="str">
        <f t="shared" si="130"/>
        <v/>
      </c>
      <c r="F133" s="369" t="str">
        <f t="shared" si="131"/>
        <v/>
      </c>
      <c r="G133" s="369" t="str">
        <f t="shared" si="132"/>
        <v/>
      </c>
      <c r="H133" s="369" t="str">
        <f t="shared" si="133"/>
        <v/>
      </c>
      <c r="I133" s="369" t="str">
        <f t="shared" si="134"/>
        <v/>
      </c>
      <c r="J133" s="369"/>
      <c r="K133" s="308" t="str">
        <f t="shared" si="135"/>
        <v/>
      </c>
      <c r="L133" s="309" t="str">
        <f t="shared" si="136"/>
        <v/>
      </c>
      <c r="M133" s="310" t="str">
        <f t="shared" si="137"/>
        <v/>
      </c>
      <c r="N133" s="308" t="str">
        <f t="shared" si="184"/>
        <v/>
      </c>
      <c r="O133" s="308" t="str">
        <f t="shared" si="185"/>
        <v/>
      </c>
      <c r="P133" s="308" t="str">
        <f t="shared" si="186"/>
        <v/>
      </c>
      <c r="Q133" s="308" t="str">
        <f t="shared" si="187"/>
        <v/>
      </c>
      <c r="R133" s="308" t="str">
        <f t="shared" si="188"/>
        <v/>
      </c>
      <c r="S133" s="308" t="str">
        <f t="shared" si="189"/>
        <v/>
      </c>
      <c r="T133" s="308" t="str">
        <f t="shared" si="190"/>
        <v/>
      </c>
      <c r="U133" s="308" t="str">
        <f t="shared" si="191"/>
        <v/>
      </c>
      <c r="V133" s="308" t="str">
        <f t="shared" si="192"/>
        <v/>
      </c>
      <c r="W133" s="308" t="str">
        <f t="shared" si="193"/>
        <v/>
      </c>
      <c r="X133" s="308" t="str">
        <f t="shared" si="194"/>
        <v/>
      </c>
      <c r="Y133" s="308" t="str">
        <f t="shared" si="195"/>
        <v/>
      </c>
      <c r="Z133" s="308" t="str">
        <f t="shared" si="196"/>
        <v/>
      </c>
      <c r="AA133" s="308" t="str">
        <f t="shared" si="197"/>
        <v/>
      </c>
      <c r="AB133" s="308" t="str">
        <f t="shared" si="198"/>
        <v/>
      </c>
      <c r="AC133" s="308" t="str">
        <f t="shared" si="199"/>
        <v/>
      </c>
      <c r="AD133" s="308" t="str">
        <f t="shared" si="200"/>
        <v/>
      </c>
      <c r="AE133" s="308" t="str">
        <f t="shared" si="201"/>
        <v/>
      </c>
      <c r="AF133" s="308" t="str">
        <f t="shared" si="202"/>
        <v/>
      </c>
      <c r="AG133" s="308" t="str">
        <f t="shared" si="203"/>
        <v/>
      </c>
      <c r="AH133" s="308" t="str">
        <f t="shared" si="204"/>
        <v/>
      </c>
      <c r="AI133" s="308" t="str">
        <f t="shared" si="205"/>
        <v/>
      </c>
      <c r="AJ133" s="308" t="str">
        <f t="shared" si="206"/>
        <v/>
      </c>
      <c r="AK133" s="308" t="str">
        <f t="shared" si="207"/>
        <v/>
      </c>
      <c r="AL133" s="308" t="str">
        <f t="shared" si="208"/>
        <v/>
      </c>
      <c r="AM133" s="308" t="str">
        <f t="shared" si="209"/>
        <v/>
      </c>
      <c r="AN133" s="308" t="str">
        <f t="shared" si="210"/>
        <v/>
      </c>
      <c r="AO133" s="308" t="str">
        <f t="shared" si="211"/>
        <v/>
      </c>
      <c r="AP133" s="308" t="str">
        <f t="shared" si="212"/>
        <v/>
      </c>
      <c r="AQ133" s="308" t="str">
        <f t="shared" si="213"/>
        <v/>
      </c>
      <c r="AR133" s="308" t="str">
        <f t="shared" si="213"/>
        <v/>
      </c>
      <c r="AS133" s="308" t="str">
        <f t="shared" si="213"/>
        <v/>
      </c>
      <c r="AT133" s="308" t="str">
        <f t="shared" si="213"/>
        <v/>
      </c>
      <c r="AU133" s="308" t="str">
        <f t="shared" si="213"/>
        <v/>
      </c>
      <c r="AV133" s="308" t="str">
        <f t="shared" si="213"/>
        <v/>
      </c>
      <c r="AW133" s="308" t="str">
        <f t="shared" si="213"/>
        <v/>
      </c>
      <c r="AX133" s="308" t="str">
        <f t="shared" si="180"/>
        <v/>
      </c>
      <c r="AY133" s="308" t="str">
        <f t="shared" si="126"/>
        <v/>
      </c>
      <c r="AZ133" s="308" t="str">
        <f t="shared" si="216"/>
        <v/>
      </c>
      <c r="BA133" s="308" t="str">
        <f t="shared" si="216"/>
        <v/>
      </c>
      <c r="BB133" s="308" t="str">
        <f t="shared" si="216"/>
        <v/>
      </c>
      <c r="BC133" s="308" t="str">
        <f t="shared" si="216"/>
        <v/>
      </c>
      <c r="BD133" s="308" t="str">
        <f t="shared" si="216"/>
        <v/>
      </c>
      <c r="BE133" s="308" t="str">
        <f t="shared" si="216"/>
        <v/>
      </c>
      <c r="BF133" s="308" t="str">
        <f t="shared" si="216"/>
        <v/>
      </c>
      <c r="BG133" s="308" t="str">
        <f t="shared" si="216"/>
        <v/>
      </c>
      <c r="BH133" s="308" t="str">
        <f t="shared" si="216"/>
        <v/>
      </c>
      <c r="BI133" s="308" t="str">
        <f t="shared" si="216"/>
        <v/>
      </c>
      <c r="BJ133" s="308" t="str">
        <f t="shared" si="216"/>
        <v/>
      </c>
      <c r="BK133" s="308" t="str">
        <f t="shared" si="216"/>
        <v/>
      </c>
      <c r="BL133" s="308" t="str">
        <f t="shared" si="216"/>
        <v/>
      </c>
      <c r="BM133" s="308" t="str">
        <f t="shared" si="216"/>
        <v/>
      </c>
      <c r="BN133" s="308" t="str">
        <f t="shared" si="216"/>
        <v/>
      </c>
      <c r="BO133" s="308" t="str">
        <f t="shared" si="216"/>
        <v/>
      </c>
      <c r="BP133" s="308" t="str">
        <f t="shared" si="214"/>
        <v/>
      </c>
      <c r="BQ133" s="308" t="str">
        <f t="shared" si="214"/>
        <v/>
      </c>
      <c r="BR133" s="308" t="str">
        <f t="shared" si="214"/>
        <v/>
      </c>
      <c r="BS133" s="308" t="str">
        <f t="shared" si="214"/>
        <v/>
      </c>
      <c r="BT133" s="308" t="str">
        <f t="shared" si="214"/>
        <v/>
      </c>
      <c r="BU133" s="308" t="str">
        <f t="shared" si="214"/>
        <v/>
      </c>
      <c r="BV133" s="308" t="str">
        <f t="shared" si="214"/>
        <v/>
      </c>
      <c r="BW133" s="308" t="str">
        <f t="shared" si="214"/>
        <v/>
      </c>
      <c r="BX133" s="308" t="str">
        <f t="shared" si="214"/>
        <v/>
      </c>
      <c r="BY133" s="308" t="str">
        <f t="shared" si="214"/>
        <v/>
      </c>
      <c r="BZ133" s="308" t="str">
        <f t="shared" si="214"/>
        <v/>
      </c>
      <c r="CA133" s="308" t="str">
        <f t="shared" si="214"/>
        <v/>
      </c>
      <c r="CB133" s="308" t="str">
        <f t="shared" si="214"/>
        <v/>
      </c>
      <c r="CC133" s="308" t="str">
        <f t="shared" si="214"/>
        <v/>
      </c>
      <c r="CD133" s="308" t="str">
        <f t="shared" si="214"/>
        <v/>
      </c>
      <c r="CE133" s="308" t="str">
        <f t="shared" si="215"/>
        <v/>
      </c>
      <c r="CF133" s="308" t="str">
        <f t="shared" si="215"/>
        <v/>
      </c>
      <c r="CG133" s="308" t="str">
        <f t="shared" si="215"/>
        <v/>
      </c>
      <c r="CH133" s="308" t="str">
        <f t="shared" si="215"/>
        <v/>
      </c>
      <c r="CI133" s="308" t="str">
        <f t="shared" si="215"/>
        <v/>
      </c>
      <c r="CJ133" s="308" t="str">
        <f t="shared" si="215"/>
        <v/>
      </c>
    </row>
    <row r="134" spans="1:88" x14ac:dyDescent="0.2">
      <c r="A134" s="369"/>
      <c r="B134" s="369" t="str">
        <f t="shared" ref="B134:B197" si="217">IF(K134="","",$K134*$M134)</f>
        <v/>
      </c>
      <c r="C134" s="369" t="str">
        <f t="shared" ref="C134:C197" si="218">IF($K134="","",0.3*0.9*1.5*$M134)</f>
        <v/>
      </c>
      <c r="D134" s="369" t="str">
        <f t="shared" si="129"/>
        <v/>
      </c>
      <c r="E134" s="369" t="str">
        <f t="shared" si="130"/>
        <v/>
      </c>
      <c r="F134" s="369" t="str">
        <f t="shared" si="131"/>
        <v/>
      </c>
      <c r="G134" s="369" t="str">
        <f t="shared" si="132"/>
        <v/>
      </c>
      <c r="H134" s="369" t="str">
        <f t="shared" si="133"/>
        <v/>
      </c>
      <c r="I134" s="369" t="str">
        <f t="shared" si="134"/>
        <v/>
      </c>
      <c r="J134" s="369"/>
      <c r="K134" s="308" t="str">
        <f t="shared" si="135"/>
        <v/>
      </c>
      <c r="L134" s="309" t="str">
        <f t="shared" si="136"/>
        <v/>
      </c>
      <c r="M134" s="310" t="str">
        <f t="shared" si="137"/>
        <v/>
      </c>
      <c r="N134" s="308" t="str">
        <f t="shared" si="184"/>
        <v/>
      </c>
      <c r="O134" s="308" t="str">
        <f t="shared" si="185"/>
        <v/>
      </c>
      <c r="P134" s="308" t="str">
        <f t="shared" si="186"/>
        <v/>
      </c>
      <c r="Q134" s="308" t="str">
        <f t="shared" si="187"/>
        <v/>
      </c>
      <c r="R134" s="308" t="str">
        <f t="shared" si="188"/>
        <v/>
      </c>
      <c r="S134" s="308" t="str">
        <f t="shared" si="189"/>
        <v/>
      </c>
      <c r="T134" s="308" t="str">
        <f t="shared" si="190"/>
        <v/>
      </c>
      <c r="U134" s="308" t="str">
        <f t="shared" si="191"/>
        <v/>
      </c>
      <c r="V134" s="308" t="str">
        <f t="shared" si="192"/>
        <v/>
      </c>
      <c r="W134" s="308" t="str">
        <f t="shared" si="193"/>
        <v/>
      </c>
      <c r="X134" s="308" t="str">
        <f t="shared" si="194"/>
        <v/>
      </c>
      <c r="Y134" s="308" t="str">
        <f t="shared" si="195"/>
        <v/>
      </c>
      <c r="Z134" s="308" t="str">
        <f t="shared" si="196"/>
        <v/>
      </c>
      <c r="AA134" s="308" t="str">
        <f t="shared" si="197"/>
        <v/>
      </c>
      <c r="AB134" s="308" t="str">
        <f t="shared" si="198"/>
        <v/>
      </c>
      <c r="AC134" s="308" t="str">
        <f t="shared" si="199"/>
        <v/>
      </c>
      <c r="AD134" s="308" t="str">
        <f t="shared" si="200"/>
        <v/>
      </c>
      <c r="AE134" s="308" t="str">
        <f t="shared" si="201"/>
        <v/>
      </c>
      <c r="AF134" s="308" t="str">
        <f t="shared" si="202"/>
        <v/>
      </c>
      <c r="AG134" s="308" t="str">
        <f t="shared" si="203"/>
        <v/>
      </c>
      <c r="AH134" s="308" t="str">
        <f t="shared" si="204"/>
        <v/>
      </c>
      <c r="AI134" s="308" t="str">
        <f t="shared" si="205"/>
        <v/>
      </c>
      <c r="AJ134" s="308" t="str">
        <f t="shared" si="206"/>
        <v/>
      </c>
      <c r="AK134" s="308" t="str">
        <f t="shared" si="207"/>
        <v/>
      </c>
      <c r="AL134" s="308" t="str">
        <f t="shared" si="208"/>
        <v/>
      </c>
      <c r="AM134" s="308" t="str">
        <f t="shared" si="209"/>
        <v/>
      </c>
      <c r="AN134" s="308" t="str">
        <f t="shared" si="210"/>
        <v/>
      </c>
      <c r="AO134" s="308" t="str">
        <f t="shared" si="211"/>
        <v/>
      </c>
      <c r="AP134" s="308" t="str">
        <f t="shared" si="212"/>
        <v/>
      </c>
      <c r="AQ134" s="308" t="str">
        <f t="shared" si="213"/>
        <v/>
      </c>
      <c r="AR134" s="308" t="str">
        <f t="shared" si="213"/>
        <v/>
      </c>
      <c r="AS134" s="308" t="str">
        <f t="shared" si="213"/>
        <v/>
      </c>
      <c r="AT134" s="308" t="str">
        <f t="shared" si="213"/>
        <v/>
      </c>
      <c r="AU134" s="308" t="str">
        <f t="shared" si="213"/>
        <v/>
      </c>
      <c r="AV134" s="308" t="str">
        <f t="shared" si="213"/>
        <v/>
      </c>
      <c r="AW134" s="308" t="str">
        <f t="shared" si="213"/>
        <v/>
      </c>
      <c r="AX134" s="308" t="str">
        <f t="shared" si="180"/>
        <v/>
      </c>
      <c r="AY134" s="308" t="str">
        <f t="shared" ref="AY134:AY197" si="219">IF($K134="","",ROUNDDOWN(($K134-$K$3)/$L$3,0))</f>
        <v/>
      </c>
      <c r="AZ134" s="308" t="str">
        <f t="shared" si="216"/>
        <v/>
      </c>
      <c r="BA134" s="308" t="str">
        <f t="shared" si="216"/>
        <v/>
      </c>
      <c r="BB134" s="308" t="str">
        <f t="shared" si="216"/>
        <v/>
      </c>
      <c r="BC134" s="308" t="str">
        <f t="shared" si="216"/>
        <v/>
      </c>
      <c r="BD134" s="308" t="str">
        <f t="shared" si="216"/>
        <v/>
      </c>
      <c r="BE134" s="308" t="str">
        <f t="shared" si="216"/>
        <v/>
      </c>
      <c r="BF134" s="308" t="str">
        <f t="shared" si="216"/>
        <v/>
      </c>
      <c r="BG134" s="308" t="str">
        <f t="shared" si="216"/>
        <v/>
      </c>
      <c r="BH134" s="308" t="str">
        <f t="shared" si="216"/>
        <v/>
      </c>
      <c r="BI134" s="308" t="str">
        <f t="shared" si="216"/>
        <v/>
      </c>
      <c r="BJ134" s="308" t="str">
        <f t="shared" si="216"/>
        <v/>
      </c>
      <c r="BK134" s="308" t="str">
        <f t="shared" si="216"/>
        <v/>
      </c>
      <c r="BL134" s="308" t="str">
        <f t="shared" si="216"/>
        <v/>
      </c>
      <c r="BM134" s="308" t="str">
        <f t="shared" si="216"/>
        <v/>
      </c>
      <c r="BN134" s="308" t="str">
        <f t="shared" si="216"/>
        <v/>
      </c>
      <c r="BO134" s="308" t="str">
        <f t="shared" ref="BO134:CD149" si="220">IF(BN134=0,"",IF(BN134="","",BN134-1))</f>
        <v/>
      </c>
      <c r="BP134" s="308" t="str">
        <f t="shared" si="220"/>
        <v/>
      </c>
      <c r="BQ134" s="308" t="str">
        <f t="shared" si="220"/>
        <v/>
      </c>
      <c r="BR134" s="308" t="str">
        <f t="shared" si="220"/>
        <v/>
      </c>
      <c r="BS134" s="308" t="str">
        <f t="shared" si="220"/>
        <v/>
      </c>
      <c r="BT134" s="308" t="str">
        <f t="shared" si="220"/>
        <v/>
      </c>
      <c r="BU134" s="308" t="str">
        <f t="shared" si="220"/>
        <v/>
      </c>
      <c r="BV134" s="308" t="str">
        <f t="shared" si="220"/>
        <v/>
      </c>
      <c r="BW134" s="308" t="str">
        <f t="shared" si="220"/>
        <v/>
      </c>
      <c r="BX134" s="308" t="str">
        <f t="shared" si="220"/>
        <v/>
      </c>
      <c r="BY134" s="308" t="str">
        <f t="shared" si="220"/>
        <v/>
      </c>
      <c r="BZ134" s="308" t="str">
        <f t="shared" si="220"/>
        <v/>
      </c>
      <c r="CA134" s="308" t="str">
        <f t="shared" si="220"/>
        <v/>
      </c>
      <c r="CB134" s="308" t="str">
        <f t="shared" si="220"/>
        <v/>
      </c>
      <c r="CC134" s="308" t="str">
        <f t="shared" si="220"/>
        <v/>
      </c>
      <c r="CD134" s="308" t="str">
        <f t="shared" si="220"/>
        <v/>
      </c>
      <c r="CE134" s="308" t="str">
        <f t="shared" ref="CE134:CJ149" si="221">IF(CD134=0,"",IF(CD134="","",CD134-1))</f>
        <v/>
      </c>
      <c r="CF134" s="308" t="str">
        <f t="shared" si="221"/>
        <v/>
      </c>
      <c r="CG134" s="308" t="str">
        <f t="shared" si="221"/>
        <v/>
      </c>
      <c r="CH134" s="308" t="str">
        <f t="shared" si="221"/>
        <v/>
      </c>
      <c r="CI134" s="308" t="str">
        <f t="shared" si="221"/>
        <v/>
      </c>
      <c r="CJ134" s="308" t="str">
        <f t="shared" si="221"/>
        <v/>
      </c>
    </row>
    <row r="135" spans="1:88" x14ac:dyDescent="0.2">
      <c r="A135" s="369"/>
      <c r="B135" s="369" t="str">
        <f t="shared" si="217"/>
        <v/>
      </c>
      <c r="C135" s="369" t="str">
        <f t="shared" si="218"/>
        <v/>
      </c>
      <c r="D135" s="369" t="str">
        <f t="shared" ref="D135:D198" si="222">IF($K135="","",0.7*0.9*2.5*$M135)</f>
        <v/>
      </c>
      <c r="E135" s="369" t="str">
        <f t="shared" ref="E135:E198" si="223">IF($K135="","",0.3*0.1*5*$M135)</f>
        <v/>
      </c>
      <c r="F135" s="369" t="str">
        <f t="shared" ref="F135:F198" si="224">IF($K135="","",$K135*$M135)</f>
        <v/>
      </c>
      <c r="G135" s="369" t="str">
        <f t="shared" ref="G135:G198" si="225">IF($K135="","",0.5*0.75*0.7*10.5*$M135)</f>
        <v/>
      </c>
      <c r="H135" s="369" t="str">
        <f t="shared" ref="H135:H198" si="226">IF($K135="","",0.5*0.75*0.2*6.5*$M135)</f>
        <v/>
      </c>
      <c r="I135" s="369" t="str">
        <f t="shared" ref="I135:I198" si="227">IF($K135="","",0.5*0.75*0.1*2.5*$M135)</f>
        <v/>
      </c>
      <c r="J135" s="369"/>
      <c r="K135" s="308" t="str">
        <f t="shared" ref="K135:K198" si="228">IF(K134&lt;L$3*K$3,K134+1,"")</f>
        <v/>
      </c>
      <c r="L135" s="309" t="str">
        <f t="shared" ref="L135:L198" si="229">IF(N135="","",SUM(N135:AX135))</f>
        <v/>
      </c>
      <c r="M135" s="310" t="str">
        <f t="shared" ref="M135:M198" si="230">IF($L135="","",$L135/$L$3^$K$3)</f>
        <v/>
      </c>
      <c r="N135" s="308" t="str">
        <f t="shared" si="184"/>
        <v/>
      </c>
      <c r="O135" s="308" t="str">
        <f t="shared" si="185"/>
        <v/>
      </c>
      <c r="P135" s="308" t="str">
        <f t="shared" si="186"/>
        <v/>
      </c>
      <c r="Q135" s="308" t="str">
        <f t="shared" si="187"/>
        <v/>
      </c>
      <c r="R135" s="308" t="str">
        <f t="shared" si="188"/>
        <v/>
      </c>
      <c r="S135" s="308" t="str">
        <f t="shared" si="189"/>
        <v/>
      </c>
      <c r="T135" s="308" t="str">
        <f t="shared" si="190"/>
        <v/>
      </c>
      <c r="U135" s="308" t="str">
        <f t="shared" si="191"/>
        <v/>
      </c>
      <c r="V135" s="308" t="str">
        <f t="shared" si="192"/>
        <v/>
      </c>
      <c r="W135" s="308" t="str">
        <f t="shared" si="193"/>
        <v/>
      </c>
      <c r="X135" s="308" t="str">
        <f t="shared" si="194"/>
        <v/>
      </c>
      <c r="Y135" s="308" t="str">
        <f t="shared" si="195"/>
        <v/>
      </c>
      <c r="Z135" s="308" t="str">
        <f t="shared" si="196"/>
        <v/>
      </c>
      <c r="AA135" s="308" t="str">
        <f t="shared" si="197"/>
        <v/>
      </c>
      <c r="AB135" s="308" t="str">
        <f t="shared" si="198"/>
        <v/>
      </c>
      <c r="AC135" s="308" t="str">
        <f t="shared" si="199"/>
        <v/>
      </c>
      <c r="AD135" s="308" t="str">
        <f t="shared" si="200"/>
        <v/>
      </c>
      <c r="AE135" s="308" t="str">
        <f t="shared" si="201"/>
        <v/>
      </c>
      <c r="AF135" s="308" t="str">
        <f t="shared" si="202"/>
        <v/>
      </c>
      <c r="AG135" s="308" t="str">
        <f t="shared" si="203"/>
        <v/>
      </c>
      <c r="AH135" s="308" t="str">
        <f t="shared" si="204"/>
        <v/>
      </c>
      <c r="AI135" s="308" t="str">
        <f t="shared" si="205"/>
        <v/>
      </c>
      <c r="AJ135" s="308" t="str">
        <f t="shared" si="206"/>
        <v/>
      </c>
      <c r="AK135" s="308" t="str">
        <f t="shared" si="207"/>
        <v/>
      </c>
      <c r="AL135" s="308" t="str">
        <f t="shared" si="208"/>
        <v/>
      </c>
      <c r="AM135" s="308" t="str">
        <f t="shared" si="209"/>
        <v/>
      </c>
      <c r="AN135" s="308" t="str">
        <f t="shared" si="210"/>
        <v/>
      </c>
      <c r="AO135" s="308" t="str">
        <f t="shared" si="211"/>
        <v/>
      </c>
      <c r="AP135" s="308" t="str">
        <f t="shared" si="212"/>
        <v/>
      </c>
      <c r="AQ135" s="308" t="str">
        <f t="shared" si="213"/>
        <v/>
      </c>
      <c r="AR135" s="308" t="str">
        <f t="shared" si="213"/>
        <v/>
      </c>
      <c r="AS135" s="308" t="str">
        <f t="shared" si="213"/>
        <v/>
      </c>
      <c r="AT135" s="308" t="str">
        <f t="shared" si="213"/>
        <v/>
      </c>
      <c r="AU135" s="308" t="str">
        <f t="shared" si="213"/>
        <v/>
      </c>
      <c r="AV135" s="308" t="str">
        <f t="shared" si="213"/>
        <v/>
      </c>
      <c r="AW135" s="308" t="str">
        <f t="shared" si="213"/>
        <v/>
      </c>
      <c r="AX135" s="308" t="str">
        <f t="shared" si="180"/>
        <v/>
      </c>
      <c r="AY135" s="308" t="str">
        <f t="shared" si="219"/>
        <v/>
      </c>
      <c r="AZ135" s="308" t="str">
        <f t="shared" ref="AZ135:BO150" si="231">IF(AY135=0,"",IF(AY135="","",AY135-1))</f>
        <v/>
      </c>
      <c r="BA135" s="308" t="str">
        <f t="shared" si="231"/>
        <v/>
      </c>
      <c r="BB135" s="308" t="str">
        <f t="shared" si="231"/>
        <v/>
      </c>
      <c r="BC135" s="308" t="str">
        <f t="shared" si="231"/>
        <v/>
      </c>
      <c r="BD135" s="308" t="str">
        <f t="shared" si="231"/>
        <v/>
      </c>
      <c r="BE135" s="308" t="str">
        <f t="shared" si="231"/>
        <v/>
      </c>
      <c r="BF135" s="308" t="str">
        <f t="shared" si="231"/>
        <v/>
      </c>
      <c r="BG135" s="308" t="str">
        <f t="shared" si="231"/>
        <v/>
      </c>
      <c r="BH135" s="308" t="str">
        <f t="shared" si="231"/>
        <v/>
      </c>
      <c r="BI135" s="308" t="str">
        <f t="shared" si="231"/>
        <v/>
      </c>
      <c r="BJ135" s="308" t="str">
        <f t="shared" si="231"/>
        <v/>
      </c>
      <c r="BK135" s="308" t="str">
        <f t="shared" si="231"/>
        <v/>
      </c>
      <c r="BL135" s="308" t="str">
        <f t="shared" si="231"/>
        <v/>
      </c>
      <c r="BM135" s="308" t="str">
        <f t="shared" si="231"/>
        <v/>
      </c>
      <c r="BN135" s="308" t="str">
        <f t="shared" si="231"/>
        <v/>
      </c>
      <c r="BO135" s="308" t="str">
        <f t="shared" si="231"/>
        <v/>
      </c>
      <c r="BP135" s="308" t="str">
        <f t="shared" si="220"/>
        <v/>
      </c>
      <c r="BQ135" s="308" t="str">
        <f t="shared" si="220"/>
        <v/>
      </c>
      <c r="BR135" s="308" t="str">
        <f t="shared" si="220"/>
        <v/>
      </c>
      <c r="BS135" s="308" t="str">
        <f t="shared" si="220"/>
        <v/>
      </c>
      <c r="BT135" s="308" t="str">
        <f t="shared" si="220"/>
        <v/>
      </c>
      <c r="BU135" s="308" t="str">
        <f t="shared" si="220"/>
        <v/>
      </c>
      <c r="BV135" s="308" t="str">
        <f t="shared" si="220"/>
        <v/>
      </c>
      <c r="BW135" s="308" t="str">
        <f t="shared" si="220"/>
        <v/>
      </c>
      <c r="BX135" s="308" t="str">
        <f t="shared" si="220"/>
        <v/>
      </c>
      <c r="BY135" s="308" t="str">
        <f t="shared" si="220"/>
        <v/>
      </c>
      <c r="BZ135" s="308" t="str">
        <f t="shared" si="220"/>
        <v/>
      </c>
      <c r="CA135" s="308" t="str">
        <f t="shared" si="220"/>
        <v/>
      </c>
      <c r="CB135" s="308" t="str">
        <f t="shared" si="220"/>
        <v/>
      </c>
      <c r="CC135" s="308" t="str">
        <f t="shared" si="220"/>
        <v/>
      </c>
      <c r="CD135" s="308" t="str">
        <f t="shared" si="220"/>
        <v/>
      </c>
      <c r="CE135" s="308" t="str">
        <f t="shared" si="221"/>
        <v/>
      </c>
      <c r="CF135" s="308" t="str">
        <f t="shared" si="221"/>
        <v/>
      </c>
      <c r="CG135" s="308" t="str">
        <f t="shared" si="221"/>
        <v/>
      </c>
      <c r="CH135" s="308" t="str">
        <f t="shared" si="221"/>
        <v/>
      </c>
      <c r="CI135" s="308" t="str">
        <f t="shared" si="221"/>
        <v/>
      </c>
      <c r="CJ135" s="308" t="str">
        <f t="shared" si="221"/>
        <v/>
      </c>
    </row>
    <row r="136" spans="1:88" x14ac:dyDescent="0.2">
      <c r="A136" s="369"/>
      <c r="B136" s="369" t="str">
        <f t="shared" si="217"/>
        <v/>
      </c>
      <c r="C136" s="369" t="str">
        <f t="shared" si="218"/>
        <v/>
      </c>
      <c r="D136" s="369" t="str">
        <f t="shared" si="222"/>
        <v/>
      </c>
      <c r="E136" s="369" t="str">
        <f t="shared" si="223"/>
        <v/>
      </c>
      <c r="F136" s="369" t="str">
        <f t="shared" si="224"/>
        <v/>
      </c>
      <c r="G136" s="369" t="str">
        <f t="shared" si="225"/>
        <v/>
      </c>
      <c r="H136" s="369" t="str">
        <f t="shared" si="226"/>
        <v/>
      </c>
      <c r="I136" s="369" t="str">
        <f t="shared" si="227"/>
        <v/>
      </c>
      <c r="J136" s="369"/>
      <c r="K136" s="308" t="str">
        <f t="shared" si="228"/>
        <v/>
      </c>
      <c r="L136" s="309" t="str">
        <f t="shared" si="229"/>
        <v/>
      </c>
      <c r="M136" s="310" t="str">
        <f t="shared" si="230"/>
        <v/>
      </c>
      <c r="N136" s="308" t="str">
        <f t="shared" ref="N136:N167" si="232">IF(AY136="","",-1^AY136*FACT($K$3)/(FACT(AY136)*FACT($K$3-AY136))*FACT($K136-$L$3*AY136-1)/(FACT($K136-$L$3*AY136-$K$3)*FACT($K$3-1)))</f>
        <v/>
      </c>
      <c r="O136" s="308" t="str">
        <f t="shared" ref="O136:O167" si="233">IF(AZ136="","",-1^AZ136*FACT($K$3)/(FACT(AZ136)*FACT($K$3-AZ136))*FACT($K136-$L$3*AZ136-1)/(FACT($K136-$L$3*AZ136-$K$3)*FACT($K$3-1)))</f>
        <v/>
      </c>
      <c r="P136" s="308" t="str">
        <f t="shared" ref="P136:P167" si="234">IF(BA136="","",-1^BA136*FACT($K$3)/(FACT(BA136)*FACT($K$3-BA136))*FACT($K136-$L$3*BA136-1)/(FACT($K136-$L$3*BA136-$K$3)*FACT($K$3-1)))</f>
        <v/>
      </c>
      <c r="Q136" s="308" t="str">
        <f t="shared" ref="Q136:Q167" si="235">IF(BB136="","",-1^BB136*FACT($K$3)/(FACT(BB136)*FACT($K$3-BB136))*FACT($K136-$L$3*BB136-1)/(FACT($K136-$L$3*BB136-$K$3)*FACT($K$3-1)))</f>
        <v/>
      </c>
      <c r="R136" s="308" t="str">
        <f t="shared" ref="R136:R167" si="236">IF(BC136="","",-1^BC136*FACT($K$3)/(FACT(BC136)*FACT($K$3-BC136))*FACT($K136-$L$3*BC136-1)/(FACT($K136-$L$3*BC136-$K$3)*FACT($K$3-1)))</f>
        <v/>
      </c>
      <c r="S136" s="308" t="str">
        <f t="shared" ref="S136:S167" si="237">IF(BD136="","",-1^BD136*FACT($K$3)/(FACT(BD136)*FACT($K$3-BD136))*FACT($K136-$L$3*BD136-1)/(FACT($K136-$L$3*BD136-$K$3)*FACT($K$3-1)))</f>
        <v/>
      </c>
      <c r="T136" s="308" t="str">
        <f t="shared" ref="T136:T167" si="238">IF(BE136="","",-1^BE136*FACT($K$3)/(FACT(BE136)*FACT($K$3-BE136))*FACT($K136-$L$3*BE136-1)/(FACT($K136-$L$3*BE136-$K$3)*FACT($K$3-1)))</f>
        <v/>
      </c>
      <c r="U136" s="308" t="str">
        <f t="shared" ref="U136:U167" si="239">IF(BF136="","",-1^BF136*FACT($K$3)/(FACT(BF136)*FACT($K$3-BF136))*FACT($K136-$L$3*BF136-1)/(FACT($K136-$L$3*BF136-$K$3)*FACT($K$3-1)))</f>
        <v/>
      </c>
      <c r="V136" s="308" t="str">
        <f t="shared" ref="V136:V167" si="240">IF(BG136="","",-1^BG136*FACT($K$3)/(FACT(BG136)*FACT($K$3-BG136))*FACT($K136-$L$3*BG136-1)/(FACT($K136-$L$3*BG136-$K$3)*FACT($K$3-1)))</f>
        <v/>
      </c>
      <c r="W136" s="308" t="str">
        <f t="shared" ref="W136:W167" si="241">IF(BH136="","",-1^BH136*FACT($K$3)/(FACT(BH136)*FACT($K$3-BH136))*FACT($K136-$L$3*BH136-1)/(FACT($K136-$L$3*BH136-$K$3)*FACT($K$3-1)))</f>
        <v/>
      </c>
      <c r="X136" s="308" t="str">
        <f t="shared" ref="X136:X167" si="242">IF(BI136="","",-1^BI136*FACT($K$3)/(FACT(BI136)*FACT($K$3-BI136))*FACT($K136-$L$3*BI136-1)/(FACT($K136-$L$3*BI136-$K$3)*FACT($K$3-1)))</f>
        <v/>
      </c>
      <c r="Y136" s="308" t="str">
        <f t="shared" ref="Y136:Y167" si="243">IF(BJ136="","",-1^BJ136*FACT($K$3)/(FACT(BJ136)*FACT($K$3-BJ136))*FACT($K136-$L$3*BJ136-1)/(FACT($K136-$L$3*BJ136-$K$3)*FACT($K$3-1)))</f>
        <v/>
      </c>
      <c r="Z136" s="308" t="str">
        <f t="shared" ref="Z136:Z167" si="244">IF(BK136="","",-1^BK136*FACT($K$3)/(FACT(BK136)*FACT($K$3-BK136))*FACT($K136-$L$3*BK136-1)/(FACT($K136-$L$3*BK136-$K$3)*FACT($K$3-1)))</f>
        <v/>
      </c>
      <c r="AA136" s="308" t="str">
        <f t="shared" ref="AA136:AA167" si="245">IF(BL136="","",-1^BL136*FACT($K$3)/(FACT(BL136)*FACT($K$3-BL136))*FACT($K136-$L$3*BL136-1)/(FACT($K136-$L$3*BL136-$K$3)*FACT($K$3-1)))</f>
        <v/>
      </c>
      <c r="AB136" s="308" t="str">
        <f t="shared" ref="AB136:AB167" si="246">IF(BM136="","",-1^BM136*FACT($K$3)/(FACT(BM136)*FACT($K$3-BM136))*FACT($K136-$L$3*BM136-1)/(FACT($K136-$L$3*BM136-$K$3)*FACT($K$3-1)))</f>
        <v/>
      </c>
      <c r="AC136" s="308" t="str">
        <f t="shared" ref="AC136:AC167" si="247">IF(BN136="","",-1^BN136*FACT($K$3)/(FACT(BN136)*FACT($K$3-BN136))*FACT($K136-$L$3*BN136-1)/(FACT($K136-$L$3*BN136-$K$3)*FACT($K$3-1)))</f>
        <v/>
      </c>
      <c r="AD136" s="308" t="str">
        <f t="shared" ref="AD136:AD167" si="248">IF(BO136="","",-1^BO136*FACT($K$3)/(FACT(BO136)*FACT($K$3-BO136))*FACT($K136-$L$3*BO136-1)/(FACT($K136-$L$3*BO136-$K$3)*FACT($K$3-1)))</f>
        <v/>
      </c>
      <c r="AE136" s="308" t="str">
        <f t="shared" ref="AE136:AE167" si="249">IF(BP136="","",-1^BP136*FACT($K$3)/(FACT(BP136)*FACT($K$3-BP136))*FACT($K136-$L$3*BP136-1)/(FACT($K136-$L$3*BP136-$K$3)*FACT($K$3-1)))</f>
        <v/>
      </c>
      <c r="AF136" s="308" t="str">
        <f t="shared" ref="AF136:AF167" si="250">IF(BQ136="","",-1^BQ136*FACT($K$3)/(FACT(BQ136)*FACT($K$3-BQ136))*FACT($K136-$L$3*BQ136-1)/(FACT($K136-$L$3*BQ136-$K$3)*FACT($K$3-1)))</f>
        <v/>
      </c>
      <c r="AG136" s="308" t="str">
        <f t="shared" ref="AG136:AG167" si="251">IF(BR136="","",-1^BR136*FACT($K$3)/(FACT(BR136)*FACT($K$3-BR136))*FACT($K136-$L$3*BR136-1)/(FACT($K136-$L$3*BR136-$K$3)*FACT($K$3-1)))</f>
        <v/>
      </c>
      <c r="AH136" s="308" t="str">
        <f t="shared" ref="AH136:AH167" si="252">IF(BS136="","",-1^BS136*FACT($K$3)/(FACT(BS136)*FACT($K$3-BS136))*FACT($K136-$L$3*BS136-1)/(FACT($K136-$L$3*BS136-$K$3)*FACT($K$3-1)))</f>
        <v/>
      </c>
      <c r="AI136" s="308" t="str">
        <f t="shared" ref="AI136:AI167" si="253">IF(BT136="","",-1^BT136*FACT($K$3)/(FACT(BT136)*FACT($K$3-BT136))*FACT($K136-$L$3*BT136-1)/(FACT($K136-$L$3*BT136-$K$3)*FACT($K$3-1)))</f>
        <v/>
      </c>
      <c r="AJ136" s="308" t="str">
        <f t="shared" ref="AJ136:AJ167" si="254">IF(BU136="","",-1^BU136*FACT($K$3)/(FACT(BU136)*FACT($K$3-BU136))*FACT($K136-$L$3*BU136-1)/(FACT($K136-$L$3*BU136-$K$3)*FACT($K$3-1)))</f>
        <v/>
      </c>
      <c r="AK136" s="308" t="str">
        <f t="shared" ref="AK136:AK167" si="255">IF(BV136="","",-1^BV136*FACT($K$3)/(FACT(BV136)*FACT($K$3-BV136))*FACT($K136-$L$3*BV136-1)/(FACT($K136-$L$3*BV136-$K$3)*FACT($K$3-1)))</f>
        <v/>
      </c>
      <c r="AL136" s="308" t="str">
        <f t="shared" ref="AL136:AL167" si="256">IF(BW136="","",-1^BW136*FACT($K$3)/(FACT(BW136)*FACT($K$3-BW136))*FACT($K136-$L$3*BW136-1)/(FACT($K136-$L$3*BW136-$K$3)*FACT($K$3-1)))</f>
        <v/>
      </c>
      <c r="AM136" s="308" t="str">
        <f t="shared" ref="AM136:AM167" si="257">IF(BX136="","",-1^BX136*FACT($K$3)/(FACT(BX136)*FACT($K$3-BX136))*FACT($K136-$L$3*BX136-1)/(FACT($K136-$L$3*BX136-$K$3)*FACT($K$3-1)))</f>
        <v/>
      </c>
      <c r="AN136" s="308" t="str">
        <f t="shared" ref="AN136:AN167" si="258">IF(BY136="","",-1^BY136*FACT($K$3)/(FACT(BY136)*FACT($K$3-BY136))*FACT($K136-$L$3*BY136-1)/(FACT($K136-$L$3*BY136-$K$3)*FACT($K$3-1)))</f>
        <v/>
      </c>
      <c r="AO136" s="308" t="str">
        <f t="shared" ref="AO136:AO167" si="259">IF(BZ136="","",-1^BZ136*FACT($K$3)/(FACT(BZ136)*FACT($K$3-BZ136))*FACT($K136-$L$3*BZ136-1)/(FACT($K136-$L$3*BZ136-$K$3)*FACT($K$3-1)))</f>
        <v/>
      </c>
      <c r="AP136" s="308" t="str">
        <f t="shared" ref="AP136:AP167" si="260">IF(CA136="","",-1^CA136*FACT($K$3)/(FACT(CA136)*FACT($K$3-CA136))*FACT($K136-$L$3*CA136-1)/(FACT($K136-$L$3*CA136-$K$3)*FACT($K$3-1)))</f>
        <v/>
      </c>
      <c r="AQ136" s="308" t="str">
        <f t="shared" si="213"/>
        <v/>
      </c>
      <c r="AR136" s="308" t="str">
        <f t="shared" si="213"/>
        <v/>
      </c>
      <c r="AS136" s="308" t="str">
        <f t="shared" si="213"/>
        <v/>
      </c>
      <c r="AT136" s="308" t="str">
        <f t="shared" si="213"/>
        <v/>
      </c>
      <c r="AU136" s="308" t="str">
        <f t="shared" si="213"/>
        <v/>
      </c>
      <c r="AV136" s="308" t="str">
        <f t="shared" si="213"/>
        <v/>
      </c>
      <c r="AW136" s="308" t="str">
        <f t="shared" si="213"/>
        <v/>
      </c>
      <c r="AX136" s="308" t="str">
        <f t="shared" si="180"/>
        <v/>
      </c>
      <c r="AY136" s="308" t="str">
        <f t="shared" si="219"/>
        <v/>
      </c>
      <c r="AZ136" s="308" t="str">
        <f t="shared" si="231"/>
        <v/>
      </c>
      <c r="BA136" s="308" t="str">
        <f t="shared" si="231"/>
        <v/>
      </c>
      <c r="BB136" s="308" t="str">
        <f t="shared" si="231"/>
        <v/>
      </c>
      <c r="BC136" s="308" t="str">
        <f t="shared" si="231"/>
        <v/>
      </c>
      <c r="BD136" s="308" t="str">
        <f t="shared" si="231"/>
        <v/>
      </c>
      <c r="BE136" s="308" t="str">
        <f t="shared" si="231"/>
        <v/>
      </c>
      <c r="BF136" s="308" t="str">
        <f t="shared" si="231"/>
        <v/>
      </c>
      <c r="BG136" s="308" t="str">
        <f t="shared" si="231"/>
        <v/>
      </c>
      <c r="BH136" s="308" t="str">
        <f t="shared" si="231"/>
        <v/>
      </c>
      <c r="BI136" s="308" t="str">
        <f t="shared" si="231"/>
        <v/>
      </c>
      <c r="BJ136" s="308" t="str">
        <f t="shared" si="231"/>
        <v/>
      </c>
      <c r="BK136" s="308" t="str">
        <f t="shared" si="231"/>
        <v/>
      </c>
      <c r="BL136" s="308" t="str">
        <f t="shared" si="231"/>
        <v/>
      </c>
      <c r="BM136" s="308" t="str">
        <f t="shared" si="231"/>
        <v/>
      </c>
      <c r="BN136" s="308" t="str">
        <f t="shared" si="231"/>
        <v/>
      </c>
      <c r="BO136" s="308" t="str">
        <f t="shared" si="231"/>
        <v/>
      </c>
      <c r="BP136" s="308" t="str">
        <f t="shared" si="220"/>
        <v/>
      </c>
      <c r="BQ136" s="308" t="str">
        <f t="shared" si="220"/>
        <v/>
      </c>
      <c r="BR136" s="308" t="str">
        <f t="shared" si="220"/>
        <v/>
      </c>
      <c r="BS136" s="308" t="str">
        <f t="shared" si="220"/>
        <v/>
      </c>
      <c r="BT136" s="308" t="str">
        <f t="shared" si="220"/>
        <v/>
      </c>
      <c r="BU136" s="308" t="str">
        <f t="shared" si="220"/>
        <v/>
      </c>
      <c r="BV136" s="308" t="str">
        <f t="shared" si="220"/>
        <v/>
      </c>
      <c r="BW136" s="308" t="str">
        <f t="shared" si="220"/>
        <v/>
      </c>
      <c r="BX136" s="308" t="str">
        <f t="shared" si="220"/>
        <v/>
      </c>
      <c r="BY136" s="308" t="str">
        <f t="shared" si="220"/>
        <v/>
      </c>
      <c r="BZ136" s="308" t="str">
        <f t="shared" si="220"/>
        <v/>
      </c>
      <c r="CA136" s="308" t="str">
        <f t="shared" si="220"/>
        <v/>
      </c>
      <c r="CB136" s="308" t="str">
        <f t="shared" si="220"/>
        <v/>
      </c>
      <c r="CC136" s="308" t="str">
        <f t="shared" si="220"/>
        <v/>
      </c>
      <c r="CD136" s="308" t="str">
        <f t="shared" si="220"/>
        <v/>
      </c>
      <c r="CE136" s="308" t="str">
        <f t="shared" si="221"/>
        <v/>
      </c>
      <c r="CF136" s="308" t="str">
        <f t="shared" si="221"/>
        <v/>
      </c>
      <c r="CG136" s="308" t="str">
        <f t="shared" si="221"/>
        <v/>
      </c>
      <c r="CH136" s="308" t="str">
        <f t="shared" si="221"/>
        <v/>
      </c>
      <c r="CI136" s="308" t="str">
        <f t="shared" si="221"/>
        <v/>
      </c>
      <c r="CJ136" s="308" t="str">
        <f t="shared" si="221"/>
        <v/>
      </c>
    </row>
    <row r="137" spans="1:88" x14ac:dyDescent="0.2">
      <c r="A137" s="369"/>
      <c r="B137" s="369" t="str">
        <f t="shared" si="217"/>
        <v/>
      </c>
      <c r="C137" s="369" t="str">
        <f t="shared" si="218"/>
        <v/>
      </c>
      <c r="D137" s="369" t="str">
        <f t="shared" si="222"/>
        <v/>
      </c>
      <c r="E137" s="369" t="str">
        <f t="shared" si="223"/>
        <v/>
      </c>
      <c r="F137" s="369" t="str">
        <f t="shared" si="224"/>
        <v/>
      </c>
      <c r="G137" s="369" t="str">
        <f t="shared" si="225"/>
        <v/>
      </c>
      <c r="H137" s="369" t="str">
        <f t="shared" si="226"/>
        <v/>
      </c>
      <c r="I137" s="369" t="str">
        <f t="shared" si="227"/>
        <v/>
      </c>
      <c r="J137" s="369"/>
      <c r="K137" s="308" t="str">
        <f t="shared" si="228"/>
        <v/>
      </c>
      <c r="L137" s="309" t="str">
        <f t="shared" si="229"/>
        <v/>
      </c>
      <c r="M137" s="310" t="str">
        <f t="shared" si="230"/>
        <v/>
      </c>
      <c r="N137" s="308" t="str">
        <f t="shared" si="232"/>
        <v/>
      </c>
      <c r="O137" s="308" t="str">
        <f t="shared" si="233"/>
        <v/>
      </c>
      <c r="P137" s="308" t="str">
        <f t="shared" si="234"/>
        <v/>
      </c>
      <c r="Q137" s="308" t="str">
        <f t="shared" si="235"/>
        <v/>
      </c>
      <c r="R137" s="308" t="str">
        <f t="shared" si="236"/>
        <v/>
      </c>
      <c r="S137" s="308" t="str">
        <f t="shared" si="237"/>
        <v/>
      </c>
      <c r="T137" s="308" t="str">
        <f t="shared" si="238"/>
        <v/>
      </c>
      <c r="U137" s="308" t="str">
        <f t="shared" si="239"/>
        <v/>
      </c>
      <c r="V137" s="308" t="str">
        <f t="shared" si="240"/>
        <v/>
      </c>
      <c r="W137" s="308" t="str">
        <f t="shared" si="241"/>
        <v/>
      </c>
      <c r="X137" s="308" t="str">
        <f t="shared" si="242"/>
        <v/>
      </c>
      <c r="Y137" s="308" t="str">
        <f t="shared" si="243"/>
        <v/>
      </c>
      <c r="Z137" s="308" t="str">
        <f t="shared" si="244"/>
        <v/>
      </c>
      <c r="AA137" s="308" t="str">
        <f t="shared" si="245"/>
        <v/>
      </c>
      <c r="AB137" s="308" t="str">
        <f t="shared" si="246"/>
        <v/>
      </c>
      <c r="AC137" s="308" t="str">
        <f t="shared" si="247"/>
        <v/>
      </c>
      <c r="AD137" s="308" t="str">
        <f t="shared" si="248"/>
        <v/>
      </c>
      <c r="AE137" s="308" t="str">
        <f t="shared" si="249"/>
        <v/>
      </c>
      <c r="AF137" s="308" t="str">
        <f t="shared" si="250"/>
        <v/>
      </c>
      <c r="AG137" s="308" t="str">
        <f t="shared" si="251"/>
        <v/>
      </c>
      <c r="AH137" s="308" t="str">
        <f t="shared" si="252"/>
        <v/>
      </c>
      <c r="AI137" s="308" t="str">
        <f t="shared" si="253"/>
        <v/>
      </c>
      <c r="AJ137" s="308" t="str">
        <f t="shared" si="254"/>
        <v/>
      </c>
      <c r="AK137" s="308" t="str">
        <f t="shared" si="255"/>
        <v/>
      </c>
      <c r="AL137" s="308" t="str">
        <f t="shared" si="256"/>
        <v/>
      </c>
      <c r="AM137" s="308" t="str">
        <f t="shared" si="257"/>
        <v/>
      </c>
      <c r="AN137" s="308" t="str">
        <f t="shared" si="258"/>
        <v/>
      </c>
      <c r="AO137" s="308" t="str">
        <f t="shared" si="259"/>
        <v/>
      </c>
      <c r="AP137" s="308" t="str">
        <f t="shared" si="260"/>
        <v/>
      </c>
      <c r="AQ137" s="308" t="str">
        <f t="shared" si="213"/>
        <v/>
      </c>
      <c r="AR137" s="308" t="str">
        <f t="shared" si="213"/>
        <v/>
      </c>
      <c r="AS137" s="308" t="str">
        <f t="shared" si="213"/>
        <v/>
      </c>
      <c r="AT137" s="308" t="str">
        <f t="shared" si="213"/>
        <v/>
      </c>
      <c r="AU137" s="308" t="str">
        <f t="shared" si="213"/>
        <v/>
      </c>
      <c r="AV137" s="308" t="str">
        <f t="shared" si="213"/>
        <v/>
      </c>
      <c r="AW137" s="308" t="str">
        <f t="shared" si="213"/>
        <v/>
      </c>
      <c r="AX137" s="308" t="str">
        <f t="shared" si="180"/>
        <v/>
      </c>
      <c r="AY137" s="308" t="str">
        <f t="shared" si="219"/>
        <v/>
      </c>
      <c r="AZ137" s="308" t="str">
        <f t="shared" si="231"/>
        <v/>
      </c>
      <c r="BA137" s="308" t="str">
        <f t="shared" si="231"/>
        <v/>
      </c>
      <c r="BB137" s="308" t="str">
        <f t="shared" si="231"/>
        <v/>
      </c>
      <c r="BC137" s="308" t="str">
        <f t="shared" si="231"/>
        <v/>
      </c>
      <c r="BD137" s="308" t="str">
        <f t="shared" si="231"/>
        <v/>
      </c>
      <c r="BE137" s="308" t="str">
        <f t="shared" si="231"/>
        <v/>
      </c>
      <c r="BF137" s="308" t="str">
        <f t="shared" si="231"/>
        <v/>
      </c>
      <c r="BG137" s="308" t="str">
        <f t="shared" si="231"/>
        <v/>
      </c>
      <c r="BH137" s="308" t="str">
        <f t="shared" si="231"/>
        <v/>
      </c>
      <c r="BI137" s="308" t="str">
        <f t="shared" si="231"/>
        <v/>
      </c>
      <c r="BJ137" s="308" t="str">
        <f t="shared" si="231"/>
        <v/>
      </c>
      <c r="BK137" s="308" t="str">
        <f t="shared" si="231"/>
        <v/>
      </c>
      <c r="BL137" s="308" t="str">
        <f t="shared" si="231"/>
        <v/>
      </c>
      <c r="BM137" s="308" t="str">
        <f t="shared" si="231"/>
        <v/>
      </c>
      <c r="BN137" s="308" t="str">
        <f t="shared" si="231"/>
        <v/>
      </c>
      <c r="BO137" s="308" t="str">
        <f t="shared" si="231"/>
        <v/>
      </c>
      <c r="BP137" s="308" t="str">
        <f t="shared" si="220"/>
        <v/>
      </c>
      <c r="BQ137" s="308" t="str">
        <f t="shared" si="220"/>
        <v/>
      </c>
      <c r="BR137" s="308" t="str">
        <f t="shared" si="220"/>
        <v/>
      </c>
      <c r="BS137" s="308" t="str">
        <f t="shared" si="220"/>
        <v/>
      </c>
      <c r="BT137" s="308" t="str">
        <f t="shared" si="220"/>
        <v/>
      </c>
      <c r="BU137" s="308" t="str">
        <f t="shared" si="220"/>
        <v/>
      </c>
      <c r="BV137" s="308" t="str">
        <f t="shared" si="220"/>
        <v/>
      </c>
      <c r="BW137" s="308" t="str">
        <f t="shared" si="220"/>
        <v/>
      </c>
      <c r="BX137" s="308" t="str">
        <f t="shared" si="220"/>
        <v/>
      </c>
      <c r="BY137" s="308" t="str">
        <f t="shared" si="220"/>
        <v/>
      </c>
      <c r="BZ137" s="308" t="str">
        <f t="shared" si="220"/>
        <v/>
      </c>
      <c r="CA137" s="308" t="str">
        <f t="shared" si="220"/>
        <v/>
      </c>
      <c r="CB137" s="308" t="str">
        <f t="shared" si="220"/>
        <v/>
      </c>
      <c r="CC137" s="308" t="str">
        <f t="shared" si="220"/>
        <v/>
      </c>
      <c r="CD137" s="308" t="str">
        <f t="shared" si="220"/>
        <v/>
      </c>
      <c r="CE137" s="308" t="str">
        <f t="shared" si="221"/>
        <v/>
      </c>
      <c r="CF137" s="308" t="str">
        <f t="shared" si="221"/>
        <v/>
      </c>
      <c r="CG137" s="308" t="str">
        <f t="shared" si="221"/>
        <v/>
      </c>
      <c r="CH137" s="308" t="str">
        <f t="shared" si="221"/>
        <v/>
      </c>
      <c r="CI137" s="308" t="str">
        <f t="shared" si="221"/>
        <v/>
      </c>
      <c r="CJ137" s="308" t="str">
        <f t="shared" si="221"/>
        <v/>
      </c>
    </row>
    <row r="138" spans="1:88" x14ac:dyDescent="0.2">
      <c r="A138" s="369"/>
      <c r="B138" s="369" t="str">
        <f t="shared" si="217"/>
        <v/>
      </c>
      <c r="C138" s="369" t="str">
        <f t="shared" si="218"/>
        <v/>
      </c>
      <c r="D138" s="369" t="str">
        <f t="shared" si="222"/>
        <v/>
      </c>
      <c r="E138" s="369" t="str">
        <f t="shared" si="223"/>
        <v/>
      </c>
      <c r="F138" s="369" t="str">
        <f t="shared" si="224"/>
        <v/>
      </c>
      <c r="G138" s="369" t="str">
        <f t="shared" si="225"/>
        <v/>
      </c>
      <c r="H138" s="369" t="str">
        <f t="shared" si="226"/>
        <v/>
      </c>
      <c r="I138" s="369" t="str">
        <f t="shared" si="227"/>
        <v/>
      </c>
      <c r="J138" s="369"/>
      <c r="K138" s="308" t="str">
        <f t="shared" si="228"/>
        <v/>
      </c>
      <c r="L138" s="309" t="str">
        <f t="shared" si="229"/>
        <v/>
      </c>
      <c r="M138" s="310" t="str">
        <f t="shared" si="230"/>
        <v/>
      </c>
      <c r="N138" s="308" t="str">
        <f t="shared" si="232"/>
        <v/>
      </c>
      <c r="O138" s="308" t="str">
        <f t="shared" si="233"/>
        <v/>
      </c>
      <c r="P138" s="308" t="str">
        <f t="shared" si="234"/>
        <v/>
      </c>
      <c r="Q138" s="308" t="str">
        <f t="shared" si="235"/>
        <v/>
      </c>
      <c r="R138" s="308" t="str">
        <f t="shared" si="236"/>
        <v/>
      </c>
      <c r="S138" s="308" t="str">
        <f t="shared" si="237"/>
        <v/>
      </c>
      <c r="T138" s="308" t="str">
        <f t="shared" si="238"/>
        <v/>
      </c>
      <c r="U138" s="308" t="str">
        <f t="shared" si="239"/>
        <v/>
      </c>
      <c r="V138" s="308" t="str">
        <f t="shared" si="240"/>
        <v/>
      </c>
      <c r="W138" s="308" t="str">
        <f t="shared" si="241"/>
        <v/>
      </c>
      <c r="X138" s="308" t="str">
        <f t="shared" si="242"/>
        <v/>
      </c>
      <c r="Y138" s="308" t="str">
        <f t="shared" si="243"/>
        <v/>
      </c>
      <c r="Z138" s="308" t="str">
        <f t="shared" si="244"/>
        <v/>
      </c>
      <c r="AA138" s="308" t="str">
        <f t="shared" si="245"/>
        <v/>
      </c>
      <c r="AB138" s="308" t="str">
        <f t="shared" si="246"/>
        <v/>
      </c>
      <c r="AC138" s="308" t="str">
        <f t="shared" si="247"/>
        <v/>
      </c>
      <c r="AD138" s="308" t="str">
        <f t="shared" si="248"/>
        <v/>
      </c>
      <c r="AE138" s="308" t="str">
        <f t="shared" si="249"/>
        <v/>
      </c>
      <c r="AF138" s="308" t="str">
        <f t="shared" si="250"/>
        <v/>
      </c>
      <c r="AG138" s="308" t="str">
        <f t="shared" si="251"/>
        <v/>
      </c>
      <c r="AH138" s="308" t="str">
        <f t="shared" si="252"/>
        <v/>
      </c>
      <c r="AI138" s="308" t="str">
        <f t="shared" si="253"/>
        <v/>
      </c>
      <c r="AJ138" s="308" t="str">
        <f t="shared" si="254"/>
        <v/>
      </c>
      <c r="AK138" s="308" t="str">
        <f t="shared" si="255"/>
        <v/>
      </c>
      <c r="AL138" s="308" t="str">
        <f t="shared" si="256"/>
        <v/>
      </c>
      <c r="AM138" s="308" t="str">
        <f t="shared" si="257"/>
        <v/>
      </c>
      <c r="AN138" s="308" t="str">
        <f t="shared" si="258"/>
        <v/>
      </c>
      <c r="AO138" s="308" t="str">
        <f t="shared" si="259"/>
        <v/>
      </c>
      <c r="AP138" s="308" t="str">
        <f t="shared" si="260"/>
        <v/>
      </c>
      <c r="AQ138" s="308" t="str">
        <f t="shared" si="213"/>
        <v/>
      </c>
      <c r="AR138" s="308" t="str">
        <f t="shared" si="213"/>
        <v/>
      </c>
      <c r="AS138" s="308" t="str">
        <f t="shared" si="213"/>
        <v/>
      </c>
      <c r="AT138" s="308" t="str">
        <f t="shared" si="213"/>
        <v/>
      </c>
      <c r="AU138" s="308" t="str">
        <f t="shared" si="213"/>
        <v/>
      </c>
      <c r="AV138" s="308" t="str">
        <f t="shared" si="213"/>
        <v/>
      </c>
      <c r="AW138" s="308" t="str">
        <f t="shared" si="213"/>
        <v/>
      </c>
      <c r="AX138" s="308" t="str">
        <f t="shared" si="180"/>
        <v/>
      </c>
      <c r="AY138" s="308" t="str">
        <f t="shared" si="219"/>
        <v/>
      </c>
      <c r="AZ138" s="308" t="str">
        <f t="shared" si="231"/>
        <v/>
      </c>
      <c r="BA138" s="308" t="str">
        <f t="shared" si="231"/>
        <v/>
      </c>
      <c r="BB138" s="308" t="str">
        <f t="shared" si="231"/>
        <v/>
      </c>
      <c r="BC138" s="308" t="str">
        <f t="shared" si="231"/>
        <v/>
      </c>
      <c r="BD138" s="308" t="str">
        <f t="shared" si="231"/>
        <v/>
      </c>
      <c r="BE138" s="308" t="str">
        <f t="shared" si="231"/>
        <v/>
      </c>
      <c r="BF138" s="308" t="str">
        <f t="shared" si="231"/>
        <v/>
      </c>
      <c r="BG138" s="308" t="str">
        <f t="shared" si="231"/>
        <v/>
      </c>
      <c r="BH138" s="308" t="str">
        <f t="shared" si="231"/>
        <v/>
      </c>
      <c r="BI138" s="308" t="str">
        <f t="shared" si="231"/>
        <v/>
      </c>
      <c r="BJ138" s="308" t="str">
        <f t="shared" si="231"/>
        <v/>
      </c>
      <c r="BK138" s="308" t="str">
        <f t="shared" si="231"/>
        <v/>
      </c>
      <c r="BL138" s="308" t="str">
        <f t="shared" si="231"/>
        <v/>
      </c>
      <c r="BM138" s="308" t="str">
        <f t="shared" si="231"/>
        <v/>
      </c>
      <c r="BN138" s="308" t="str">
        <f t="shared" si="231"/>
        <v/>
      </c>
      <c r="BO138" s="308" t="str">
        <f t="shared" si="231"/>
        <v/>
      </c>
      <c r="BP138" s="308" t="str">
        <f t="shared" si="220"/>
        <v/>
      </c>
      <c r="BQ138" s="308" t="str">
        <f t="shared" si="220"/>
        <v/>
      </c>
      <c r="BR138" s="308" t="str">
        <f t="shared" si="220"/>
        <v/>
      </c>
      <c r="BS138" s="308" t="str">
        <f t="shared" si="220"/>
        <v/>
      </c>
      <c r="BT138" s="308" t="str">
        <f t="shared" si="220"/>
        <v/>
      </c>
      <c r="BU138" s="308" t="str">
        <f t="shared" si="220"/>
        <v/>
      </c>
      <c r="BV138" s="308" t="str">
        <f t="shared" si="220"/>
        <v/>
      </c>
      <c r="BW138" s="308" t="str">
        <f t="shared" si="220"/>
        <v/>
      </c>
      <c r="BX138" s="308" t="str">
        <f t="shared" si="220"/>
        <v/>
      </c>
      <c r="BY138" s="308" t="str">
        <f t="shared" si="220"/>
        <v/>
      </c>
      <c r="BZ138" s="308" t="str">
        <f t="shared" si="220"/>
        <v/>
      </c>
      <c r="CA138" s="308" t="str">
        <f t="shared" si="220"/>
        <v/>
      </c>
      <c r="CB138" s="308" t="str">
        <f t="shared" si="220"/>
        <v/>
      </c>
      <c r="CC138" s="308" t="str">
        <f t="shared" si="220"/>
        <v/>
      </c>
      <c r="CD138" s="308" t="str">
        <f t="shared" si="220"/>
        <v/>
      </c>
      <c r="CE138" s="308" t="str">
        <f t="shared" si="221"/>
        <v/>
      </c>
      <c r="CF138" s="308" t="str">
        <f t="shared" si="221"/>
        <v/>
      </c>
      <c r="CG138" s="308" t="str">
        <f t="shared" si="221"/>
        <v/>
      </c>
      <c r="CH138" s="308" t="str">
        <f t="shared" si="221"/>
        <v/>
      </c>
      <c r="CI138" s="308" t="str">
        <f t="shared" si="221"/>
        <v/>
      </c>
      <c r="CJ138" s="308" t="str">
        <f t="shared" si="221"/>
        <v/>
      </c>
    </row>
    <row r="139" spans="1:88" x14ac:dyDescent="0.2">
      <c r="A139" s="369"/>
      <c r="B139" s="369" t="str">
        <f t="shared" si="217"/>
        <v/>
      </c>
      <c r="C139" s="369" t="str">
        <f t="shared" si="218"/>
        <v/>
      </c>
      <c r="D139" s="369" t="str">
        <f t="shared" si="222"/>
        <v/>
      </c>
      <c r="E139" s="369" t="str">
        <f t="shared" si="223"/>
        <v/>
      </c>
      <c r="F139" s="369" t="str">
        <f t="shared" si="224"/>
        <v/>
      </c>
      <c r="G139" s="369" t="str">
        <f t="shared" si="225"/>
        <v/>
      </c>
      <c r="H139" s="369" t="str">
        <f t="shared" si="226"/>
        <v/>
      </c>
      <c r="I139" s="369" t="str">
        <f t="shared" si="227"/>
        <v/>
      </c>
      <c r="J139" s="369"/>
      <c r="K139" s="308" t="str">
        <f t="shared" si="228"/>
        <v/>
      </c>
      <c r="L139" s="309" t="str">
        <f t="shared" si="229"/>
        <v/>
      </c>
      <c r="M139" s="310" t="str">
        <f t="shared" si="230"/>
        <v/>
      </c>
      <c r="N139" s="308" t="str">
        <f t="shared" si="232"/>
        <v/>
      </c>
      <c r="O139" s="308" t="str">
        <f t="shared" si="233"/>
        <v/>
      </c>
      <c r="P139" s="308" t="str">
        <f t="shared" si="234"/>
        <v/>
      </c>
      <c r="Q139" s="308" t="str">
        <f t="shared" si="235"/>
        <v/>
      </c>
      <c r="R139" s="308" t="str">
        <f t="shared" si="236"/>
        <v/>
      </c>
      <c r="S139" s="308" t="str">
        <f t="shared" si="237"/>
        <v/>
      </c>
      <c r="T139" s="308" t="str">
        <f t="shared" si="238"/>
        <v/>
      </c>
      <c r="U139" s="308" t="str">
        <f t="shared" si="239"/>
        <v/>
      </c>
      <c r="V139" s="308" t="str">
        <f t="shared" si="240"/>
        <v/>
      </c>
      <c r="W139" s="308" t="str">
        <f t="shared" si="241"/>
        <v/>
      </c>
      <c r="X139" s="308" t="str">
        <f t="shared" si="242"/>
        <v/>
      </c>
      <c r="Y139" s="308" t="str">
        <f t="shared" si="243"/>
        <v/>
      </c>
      <c r="Z139" s="308" t="str">
        <f t="shared" si="244"/>
        <v/>
      </c>
      <c r="AA139" s="308" t="str">
        <f t="shared" si="245"/>
        <v/>
      </c>
      <c r="AB139" s="308" t="str">
        <f t="shared" si="246"/>
        <v/>
      </c>
      <c r="AC139" s="308" t="str">
        <f t="shared" si="247"/>
        <v/>
      </c>
      <c r="AD139" s="308" t="str">
        <f t="shared" si="248"/>
        <v/>
      </c>
      <c r="AE139" s="308" t="str">
        <f t="shared" si="249"/>
        <v/>
      </c>
      <c r="AF139" s="308" t="str">
        <f t="shared" si="250"/>
        <v/>
      </c>
      <c r="AG139" s="308" t="str">
        <f t="shared" si="251"/>
        <v/>
      </c>
      <c r="AH139" s="308" t="str">
        <f t="shared" si="252"/>
        <v/>
      </c>
      <c r="AI139" s="308" t="str">
        <f t="shared" si="253"/>
        <v/>
      </c>
      <c r="AJ139" s="308" t="str">
        <f t="shared" si="254"/>
        <v/>
      </c>
      <c r="AK139" s="308" t="str">
        <f t="shared" si="255"/>
        <v/>
      </c>
      <c r="AL139" s="308" t="str">
        <f t="shared" si="256"/>
        <v/>
      </c>
      <c r="AM139" s="308" t="str">
        <f t="shared" si="257"/>
        <v/>
      </c>
      <c r="AN139" s="308" t="str">
        <f t="shared" si="258"/>
        <v/>
      </c>
      <c r="AO139" s="308" t="str">
        <f t="shared" si="259"/>
        <v/>
      </c>
      <c r="AP139" s="308" t="str">
        <f t="shared" si="260"/>
        <v/>
      </c>
      <c r="AQ139" s="308" t="str">
        <f t="shared" si="213"/>
        <v/>
      </c>
      <c r="AR139" s="308" t="str">
        <f t="shared" si="213"/>
        <v/>
      </c>
      <c r="AS139" s="308" t="str">
        <f t="shared" si="213"/>
        <v/>
      </c>
      <c r="AT139" s="308" t="str">
        <f t="shared" si="213"/>
        <v/>
      </c>
      <c r="AU139" s="308" t="str">
        <f t="shared" si="213"/>
        <v/>
      </c>
      <c r="AV139" s="308" t="str">
        <f t="shared" si="213"/>
        <v/>
      </c>
      <c r="AW139" s="308" t="str">
        <f t="shared" si="213"/>
        <v/>
      </c>
      <c r="AX139" s="308" t="str">
        <f t="shared" si="180"/>
        <v/>
      </c>
      <c r="AY139" s="308" t="str">
        <f t="shared" si="219"/>
        <v/>
      </c>
      <c r="AZ139" s="308" t="str">
        <f t="shared" si="231"/>
        <v/>
      </c>
      <c r="BA139" s="308" t="str">
        <f t="shared" si="231"/>
        <v/>
      </c>
      <c r="BB139" s="308" t="str">
        <f t="shared" si="231"/>
        <v/>
      </c>
      <c r="BC139" s="308" t="str">
        <f t="shared" si="231"/>
        <v/>
      </c>
      <c r="BD139" s="308" t="str">
        <f t="shared" si="231"/>
        <v/>
      </c>
      <c r="BE139" s="308" t="str">
        <f t="shared" si="231"/>
        <v/>
      </c>
      <c r="BF139" s="308" t="str">
        <f t="shared" si="231"/>
        <v/>
      </c>
      <c r="BG139" s="308" t="str">
        <f t="shared" si="231"/>
        <v/>
      </c>
      <c r="BH139" s="308" t="str">
        <f t="shared" si="231"/>
        <v/>
      </c>
      <c r="BI139" s="308" t="str">
        <f t="shared" si="231"/>
        <v/>
      </c>
      <c r="BJ139" s="308" t="str">
        <f t="shared" si="231"/>
        <v/>
      </c>
      <c r="BK139" s="308" t="str">
        <f t="shared" si="231"/>
        <v/>
      </c>
      <c r="BL139" s="308" t="str">
        <f t="shared" si="231"/>
        <v/>
      </c>
      <c r="BM139" s="308" t="str">
        <f t="shared" si="231"/>
        <v/>
      </c>
      <c r="BN139" s="308" t="str">
        <f t="shared" si="231"/>
        <v/>
      </c>
      <c r="BO139" s="308" t="str">
        <f t="shared" si="231"/>
        <v/>
      </c>
      <c r="BP139" s="308" t="str">
        <f t="shared" si="220"/>
        <v/>
      </c>
      <c r="BQ139" s="308" t="str">
        <f t="shared" si="220"/>
        <v/>
      </c>
      <c r="BR139" s="308" t="str">
        <f t="shared" si="220"/>
        <v/>
      </c>
      <c r="BS139" s="308" t="str">
        <f t="shared" si="220"/>
        <v/>
      </c>
      <c r="BT139" s="308" t="str">
        <f t="shared" si="220"/>
        <v/>
      </c>
      <c r="BU139" s="308" t="str">
        <f t="shared" si="220"/>
        <v/>
      </c>
      <c r="BV139" s="308" t="str">
        <f t="shared" si="220"/>
        <v/>
      </c>
      <c r="BW139" s="308" t="str">
        <f t="shared" si="220"/>
        <v/>
      </c>
      <c r="BX139" s="308" t="str">
        <f t="shared" si="220"/>
        <v/>
      </c>
      <c r="BY139" s="308" t="str">
        <f t="shared" si="220"/>
        <v/>
      </c>
      <c r="BZ139" s="308" t="str">
        <f t="shared" si="220"/>
        <v/>
      </c>
      <c r="CA139" s="308" t="str">
        <f t="shared" si="220"/>
        <v/>
      </c>
      <c r="CB139" s="308" t="str">
        <f t="shared" si="220"/>
        <v/>
      </c>
      <c r="CC139" s="308" t="str">
        <f t="shared" si="220"/>
        <v/>
      </c>
      <c r="CD139" s="308" t="str">
        <f t="shared" si="220"/>
        <v/>
      </c>
      <c r="CE139" s="308" t="str">
        <f t="shared" si="221"/>
        <v/>
      </c>
      <c r="CF139" s="308" t="str">
        <f t="shared" si="221"/>
        <v/>
      </c>
      <c r="CG139" s="308" t="str">
        <f t="shared" si="221"/>
        <v/>
      </c>
      <c r="CH139" s="308" t="str">
        <f t="shared" si="221"/>
        <v/>
      </c>
      <c r="CI139" s="308" t="str">
        <f t="shared" si="221"/>
        <v/>
      </c>
      <c r="CJ139" s="308" t="str">
        <f t="shared" si="221"/>
        <v/>
      </c>
    </row>
    <row r="140" spans="1:88" x14ac:dyDescent="0.2">
      <c r="A140" s="369"/>
      <c r="B140" s="369" t="str">
        <f t="shared" si="217"/>
        <v/>
      </c>
      <c r="C140" s="369" t="str">
        <f t="shared" si="218"/>
        <v/>
      </c>
      <c r="D140" s="369" t="str">
        <f t="shared" si="222"/>
        <v/>
      </c>
      <c r="E140" s="369" t="str">
        <f t="shared" si="223"/>
        <v/>
      </c>
      <c r="F140" s="369" t="str">
        <f t="shared" si="224"/>
        <v/>
      </c>
      <c r="G140" s="369" t="str">
        <f t="shared" si="225"/>
        <v/>
      </c>
      <c r="H140" s="369" t="str">
        <f t="shared" si="226"/>
        <v/>
      </c>
      <c r="I140" s="369" t="str">
        <f t="shared" si="227"/>
        <v/>
      </c>
      <c r="J140" s="369"/>
      <c r="K140" s="308" t="str">
        <f t="shared" si="228"/>
        <v/>
      </c>
      <c r="L140" s="309" t="str">
        <f t="shared" si="229"/>
        <v/>
      </c>
      <c r="M140" s="310" t="str">
        <f t="shared" si="230"/>
        <v/>
      </c>
      <c r="N140" s="308" t="str">
        <f t="shared" si="232"/>
        <v/>
      </c>
      <c r="O140" s="308" t="str">
        <f t="shared" si="233"/>
        <v/>
      </c>
      <c r="P140" s="308" t="str">
        <f t="shared" si="234"/>
        <v/>
      </c>
      <c r="Q140" s="308" t="str">
        <f t="shared" si="235"/>
        <v/>
      </c>
      <c r="R140" s="308" t="str">
        <f t="shared" si="236"/>
        <v/>
      </c>
      <c r="S140" s="308" t="str">
        <f t="shared" si="237"/>
        <v/>
      </c>
      <c r="T140" s="308" t="str">
        <f t="shared" si="238"/>
        <v/>
      </c>
      <c r="U140" s="308" t="str">
        <f t="shared" si="239"/>
        <v/>
      </c>
      <c r="V140" s="308" t="str">
        <f t="shared" si="240"/>
        <v/>
      </c>
      <c r="W140" s="308" t="str">
        <f t="shared" si="241"/>
        <v/>
      </c>
      <c r="X140" s="308" t="str">
        <f t="shared" si="242"/>
        <v/>
      </c>
      <c r="Y140" s="308" t="str">
        <f t="shared" si="243"/>
        <v/>
      </c>
      <c r="Z140" s="308" t="str">
        <f t="shared" si="244"/>
        <v/>
      </c>
      <c r="AA140" s="308" t="str">
        <f t="shared" si="245"/>
        <v/>
      </c>
      <c r="AB140" s="308" t="str">
        <f t="shared" si="246"/>
        <v/>
      </c>
      <c r="AC140" s="308" t="str">
        <f t="shared" si="247"/>
        <v/>
      </c>
      <c r="AD140" s="308" t="str">
        <f t="shared" si="248"/>
        <v/>
      </c>
      <c r="AE140" s="308" t="str">
        <f t="shared" si="249"/>
        <v/>
      </c>
      <c r="AF140" s="308" t="str">
        <f t="shared" si="250"/>
        <v/>
      </c>
      <c r="AG140" s="308" t="str">
        <f t="shared" si="251"/>
        <v/>
      </c>
      <c r="AH140" s="308" t="str">
        <f t="shared" si="252"/>
        <v/>
      </c>
      <c r="AI140" s="308" t="str">
        <f t="shared" si="253"/>
        <v/>
      </c>
      <c r="AJ140" s="308" t="str">
        <f t="shared" si="254"/>
        <v/>
      </c>
      <c r="AK140" s="308" t="str">
        <f t="shared" si="255"/>
        <v/>
      </c>
      <c r="AL140" s="308" t="str">
        <f t="shared" si="256"/>
        <v/>
      </c>
      <c r="AM140" s="308" t="str">
        <f t="shared" si="257"/>
        <v/>
      </c>
      <c r="AN140" s="308" t="str">
        <f t="shared" si="258"/>
        <v/>
      </c>
      <c r="AO140" s="308" t="str">
        <f t="shared" si="259"/>
        <v/>
      </c>
      <c r="AP140" s="308" t="str">
        <f t="shared" si="260"/>
        <v/>
      </c>
      <c r="AQ140" s="308" t="str">
        <f t="shared" si="213"/>
        <v/>
      </c>
      <c r="AR140" s="308" t="str">
        <f t="shared" si="213"/>
        <v/>
      </c>
      <c r="AS140" s="308" t="str">
        <f t="shared" si="213"/>
        <v/>
      </c>
      <c r="AT140" s="308" t="str">
        <f t="shared" ref="AT140:AX195" si="261">IF(CE140="","",-1^CE140*FACT($K$3)/(FACT(CE140)*FACT($K$3-CE140))*FACT($K140-$L$3*CE140-1)/(FACT($K140-$L$3*CE140-$K$3)*FACT($K$3-1)))</f>
        <v/>
      </c>
      <c r="AU140" s="308" t="str">
        <f t="shared" si="261"/>
        <v/>
      </c>
      <c r="AV140" s="308" t="str">
        <f t="shared" si="261"/>
        <v/>
      </c>
      <c r="AW140" s="308" t="str">
        <f t="shared" si="261"/>
        <v/>
      </c>
      <c r="AX140" s="308" t="str">
        <f t="shared" si="180"/>
        <v/>
      </c>
      <c r="AY140" s="308" t="str">
        <f t="shared" si="219"/>
        <v/>
      </c>
      <c r="AZ140" s="308" t="str">
        <f t="shared" si="231"/>
        <v/>
      </c>
      <c r="BA140" s="308" t="str">
        <f t="shared" si="231"/>
        <v/>
      </c>
      <c r="BB140" s="308" t="str">
        <f t="shared" si="231"/>
        <v/>
      </c>
      <c r="BC140" s="308" t="str">
        <f t="shared" si="231"/>
        <v/>
      </c>
      <c r="BD140" s="308" t="str">
        <f t="shared" si="231"/>
        <v/>
      </c>
      <c r="BE140" s="308" t="str">
        <f t="shared" si="231"/>
        <v/>
      </c>
      <c r="BF140" s="308" t="str">
        <f t="shared" si="231"/>
        <v/>
      </c>
      <c r="BG140" s="308" t="str">
        <f t="shared" si="231"/>
        <v/>
      </c>
      <c r="BH140" s="308" t="str">
        <f t="shared" si="231"/>
        <v/>
      </c>
      <c r="BI140" s="308" t="str">
        <f t="shared" si="231"/>
        <v/>
      </c>
      <c r="BJ140" s="308" t="str">
        <f t="shared" si="231"/>
        <v/>
      </c>
      <c r="BK140" s="308" t="str">
        <f t="shared" si="231"/>
        <v/>
      </c>
      <c r="BL140" s="308" t="str">
        <f t="shared" si="231"/>
        <v/>
      </c>
      <c r="BM140" s="308" t="str">
        <f t="shared" si="231"/>
        <v/>
      </c>
      <c r="BN140" s="308" t="str">
        <f t="shared" si="231"/>
        <v/>
      </c>
      <c r="BO140" s="308" t="str">
        <f t="shared" si="231"/>
        <v/>
      </c>
      <c r="BP140" s="308" t="str">
        <f t="shared" si="220"/>
        <v/>
      </c>
      <c r="BQ140" s="308" t="str">
        <f t="shared" si="220"/>
        <v/>
      </c>
      <c r="BR140" s="308" t="str">
        <f t="shared" si="220"/>
        <v/>
      </c>
      <c r="BS140" s="308" t="str">
        <f t="shared" si="220"/>
        <v/>
      </c>
      <c r="BT140" s="308" t="str">
        <f t="shared" si="220"/>
        <v/>
      </c>
      <c r="BU140" s="308" t="str">
        <f t="shared" si="220"/>
        <v/>
      </c>
      <c r="BV140" s="308" t="str">
        <f t="shared" si="220"/>
        <v/>
      </c>
      <c r="BW140" s="308" t="str">
        <f t="shared" si="220"/>
        <v/>
      </c>
      <c r="BX140" s="308" t="str">
        <f t="shared" si="220"/>
        <v/>
      </c>
      <c r="BY140" s="308" t="str">
        <f t="shared" si="220"/>
        <v/>
      </c>
      <c r="BZ140" s="308" t="str">
        <f t="shared" si="220"/>
        <v/>
      </c>
      <c r="CA140" s="308" t="str">
        <f t="shared" si="220"/>
        <v/>
      </c>
      <c r="CB140" s="308" t="str">
        <f t="shared" si="220"/>
        <v/>
      </c>
      <c r="CC140" s="308" t="str">
        <f t="shared" si="220"/>
        <v/>
      </c>
      <c r="CD140" s="308" t="str">
        <f t="shared" si="220"/>
        <v/>
      </c>
      <c r="CE140" s="308" t="str">
        <f t="shared" si="221"/>
        <v/>
      </c>
      <c r="CF140" s="308" t="str">
        <f t="shared" si="221"/>
        <v/>
      </c>
      <c r="CG140" s="308" t="str">
        <f t="shared" si="221"/>
        <v/>
      </c>
      <c r="CH140" s="308" t="str">
        <f t="shared" si="221"/>
        <v/>
      </c>
      <c r="CI140" s="308" t="str">
        <f t="shared" si="221"/>
        <v/>
      </c>
      <c r="CJ140" s="308" t="str">
        <f t="shared" si="221"/>
        <v/>
      </c>
    </row>
    <row r="141" spans="1:88" x14ac:dyDescent="0.2">
      <c r="A141" s="369"/>
      <c r="B141" s="369" t="str">
        <f t="shared" si="217"/>
        <v/>
      </c>
      <c r="C141" s="369" t="str">
        <f t="shared" si="218"/>
        <v/>
      </c>
      <c r="D141" s="369" t="str">
        <f t="shared" si="222"/>
        <v/>
      </c>
      <c r="E141" s="369" t="str">
        <f t="shared" si="223"/>
        <v/>
      </c>
      <c r="F141" s="369" t="str">
        <f t="shared" si="224"/>
        <v/>
      </c>
      <c r="G141" s="369" t="str">
        <f t="shared" si="225"/>
        <v/>
      </c>
      <c r="H141" s="369" t="str">
        <f t="shared" si="226"/>
        <v/>
      </c>
      <c r="I141" s="369" t="str">
        <f t="shared" si="227"/>
        <v/>
      </c>
      <c r="J141" s="369"/>
      <c r="K141" s="308" t="str">
        <f t="shared" si="228"/>
        <v/>
      </c>
      <c r="L141" s="309" t="str">
        <f t="shared" si="229"/>
        <v/>
      </c>
      <c r="M141" s="310" t="str">
        <f t="shared" si="230"/>
        <v/>
      </c>
      <c r="N141" s="308" t="str">
        <f t="shared" si="232"/>
        <v/>
      </c>
      <c r="O141" s="308" t="str">
        <f t="shared" si="233"/>
        <v/>
      </c>
      <c r="P141" s="308" t="str">
        <f t="shared" si="234"/>
        <v/>
      </c>
      <c r="Q141" s="308" t="str">
        <f t="shared" si="235"/>
        <v/>
      </c>
      <c r="R141" s="308" t="str">
        <f t="shared" si="236"/>
        <v/>
      </c>
      <c r="S141" s="308" t="str">
        <f t="shared" si="237"/>
        <v/>
      </c>
      <c r="T141" s="308" t="str">
        <f t="shared" si="238"/>
        <v/>
      </c>
      <c r="U141" s="308" t="str">
        <f t="shared" si="239"/>
        <v/>
      </c>
      <c r="V141" s="308" t="str">
        <f t="shared" si="240"/>
        <v/>
      </c>
      <c r="W141" s="308" t="str">
        <f t="shared" si="241"/>
        <v/>
      </c>
      <c r="X141" s="308" t="str">
        <f t="shared" si="242"/>
        <v/>
      </c>
      <c r="Y141" s="308" t="str">
        <f t="shared" si="243"/>
        <v/>
      </c>
      <c r="Z141" s="308" t="str">
        <f t="shared" si="244"/>
        <v/>
      </c>
      <c r="AA141" s="308" t="str">
        <f t="shared" si="245"/>
        <v/>
      </c>
      <c r="AB141" s="308" t="str">
        <f t="shared" si="246"/>
        <v/>
      </c>
      <c r="AC141" s="308" t="str">
        <f t="shared" si="247"/>
        <v/>
      </c>
      <c r="AD141" s="308" t="str">
        <f t="shared" si="248"/>
        <v/>
      </c>
      <c r="AE141" s="308" t="str">
        <f t="shared" si="249"/>
        <v/>
      </c>
      <c r="AF141" s="308" t="str">
        <f t="shared" si="250"/>
        <v/>
      </c>
      <c r="AG141" s="308" t="str">
        <f t="shared" si="251"/>
        <v/>
      </c>
      <c r="AH141" s="308" t="str">
        <f t="shared" si="252"/>
        <v/>
      </c>
      <c r="AI141" s="308" t="str">
        <f t="shared" si="253"/>
        <v/>
      </c>
      <c r="AJ141" s="308" t="str">
        <f t="shared" si="254"/>
        <v/>
      </c>
      <c r="AK141" s="308" t="str">
        <f t="shared" si="255"/>
        <v/>
      </c>
      <c r="AL141" s="308" t="str">
        <f t="shared" si="256"/>
        <v/>
      </c>
      <c r="AM141" s="308" t="str">
        <f t="shared" si="257"/>
        <v/>
      </c>
      <c r="AN141" s="308" t="str">
        <f t="shared" si="258"/>
        <v/>
      </c>
      <c r="AO141" s="308" t="str">
        <f t="shared" si="259"/>
        <v/>
      </c>
      <c r="AP141" s="308" t="str">
        <f t="shared" si="260"/>
        <v/>
      </c>
      <c r="AQ141" s="308" t="str">
        <f t="shared" ref="AQ141:AQ172" si="262">IF(CB141="","",-1^CB141*FACT($K$3)/(FACT(CB141)*FACT($K$3-CB141))*FACT($K141-$L$3*CB141-1)/(FACT($K141-$L$3*CB141-$K$3)*FACT($K$3-1)))</f>
        <v/>
      </c>
      <c r="AR141" s="308" t="str">
        <f t="shared" ref="AR141:AR172" si="263">IF(CC141="","",-1^CC141*FACT($K$3)/(FACT(CC141)*FACT($K$3-CC141))*FACT($K141-$L$3*CC141-1)/(FACT($K141-$L$3*CC141-$K$3)*FACT($K$3-1)))</f>
        <v/>
      </c>
      <c r="AS141" s="308" t="str">
        <f t="shared" ref="AS141:AS172" si="264">IF(CD141="","",-1^CD141*FACT($K$3)/(FACT(CD141)*FACT($K$3-CD141))*FACT($K141-$L$3*CD141-1)/(FACT($K141-$L$3*CD141-$K$3)*FACT($K$3-1)))</f>
        <v/>
      </c>
      <c r="AT141" s="308" t="str">
        <f t="shared" si="261"/>
        <v/>
      </c>
      <c r="AU141" s="308" t="str">
        <f t="shared" si="261"/>
        <v/>
      </c>
      <c r="AV141" s="308" t="str">
        <f t="shared" si="261"/>
        <v/>
      </c>
      <c r="AW141" s="308" t="str">
        <f t="shared" si="261"/>
        <v/>
      </c>
      <c r="AX141" s="308" t="str">
        <f t="shared" si="180"/>
        <v/>
      </c>
      <c r="AY141" s="308" t="str">
        <f t="shared" si="219"/>
        <v/>
      </c>
      <c r="AZ141" s="308" t="str">
        <f t="shared" si="231"/>
        <v/>
      </c>
      <c r="BA141" s="308" t="str">
        <f t="shared" si="231"/>
        <v/>
      </c>
      <c r="BB141" s="308" t="str">
        <f t="shared" si="231"/>
        <v/>
      </c>
      <c r="BC141" s="308" t="str">
        <f t="shared" si="231"/>
        <v/>
      </c>
      <c r="BD141" s="308" t="str">
        <f t="shared" si="231"/>
        <v/>
      </c>
      <c r="BE141" s="308" t="str">
        <f t="shared" si="231"/>
        <v/>
      </c>
      <c r="BF141" s="308" t="str">
        <f t="shared" si="231"/>
        <v/>
      </c>
      <c r="BG141" s="308" t="str">
        <f t="shared" si="231"/>
        <v/>
      </c>
      <c r="BH141" s="308" t="str">
        <f t="shared" si="231"/>
        <v/>
      </c>
      <c r="BI141" s="308" t="str">
        <f t="shared" si="231"/>
        <v/>
      </c>
      <c r="BJ141" s="308" t="str">
        <f t="shared" si="231"/>
        <v/>
      </c>
      <c r="BK141" s="308" t="str">
        <f t="shared" si="231"/>
        <v/>
      </c>
      <c r="BL141" s="308" t="str">
        <f t="shared" si="231"/>
        <v/>
      </c>
      <c r="BM141" s="308" t="str">
        <f t="shared" si="231"/>
        <v/>
      </c>
      <c r="BN141" s="308" t="str">
        <f t="shared" si="231"/>
        <v/>
      </c>
      <c r="BO141" s="308" t="str">
        <f t="shared" si="231"/>
        <v/>
      </c>
      <c r="BP141" s="308" t="str">
        <f t="shared" si="220"/>
        <v/>
      </c>
      <c r="BQ141" s="308" t="str">
        <f t="shared" si="220"/>
        <v/>
      </c>
      <c r="BR141" s="308" t="str">
        <f t="shared" si="220"/>
        <v/>
      </c>
      <c r="BS141" s="308" t="str">
        <f t="shared" si="220"/>
        <v/>
      </c>
      <c r="BT141" s="308" t="str">
        <f t="shared" si="220"/>
        <v/>
      </c>
      <c r="BU141" s="308" t="str">
        <f t="shared" si="220"/>
        <v/>
      </c>
      <c r="BV141" s="308" t="str">
        <f t="shared" si="220"/>
        <v/>
      </c>
      <c r="BW141" s="308" t="str">
        <f t="shared" si="220"/>
        <v/>
      </c>
      <c r="BX141" s="308" t="str">
        <f t="shared" si="220"/>
        <v/>
      </c>
      <c r="BY141" s="308" t="str">
        <f t="shared" si="220"/>
        <v/>
      </c>
      <c r="BZ141" s="308" t="str">
        <f t="shared" si="220"/>
        <v/>
      </c>
      <c r="CA141" s="308" t="str">
        <f t="shared" si="220"/>
        <v/>
      </c>
      <c r="CB141" s="308" t="str">
        <f t="shared" si="220"/>
        <v/>
      </c>
      <c r="CC141" s="308" t="str">
        <f t="shared" si="220"/>
        <v/>
      </c>
      <c r="CD141" s="308" t="str">
        <f t="shared" si="220"/>
        <v/>
      </c>
      <c r="CE141" s="308" t="str">
        <f t="shared" si="221"/>
        <v/>
      </c>
      <c r="CF141" s="308" t="str">
        <f t="shared" si="221"/>
        <v/>
      </c>
      <c r="CG141" s="308" t="str">
        <f t="shared" si="221"/>
        <v/>
      </c>
      <c r="CH141" s="308" t="str">
        <f t="shared" si="221"/>
        <v/>
      </c>
      <c r="CI141" s="308" t="str">
        <f t="shared" si="221"/>
        <v/>
      </c>
      <c r="CJ141" s="308" t="str">
        <f t="shared" si="221"/>
        <v/>
      </c>
    </row>
    <row r="142" spans="1:88" x14ac:dyDescent="0.2">
      <c r="A142" s="369"/>
      <c r="B142" s="369" t="str">
        <f t="shared" si="217"/>
        <v/>
      </c>
      <c r="C142" s="369" t="str">
        <f t="shared" si="218"/>
        <v/>
      </c>
      <c r="D142" s="369" t="str">
        <f t="shared" si="222"/>
        <v/>
      </c>
      <c r="E142" s="369" t="str">
        <f t="shared" si="223"/>
        <v/>
      </c>
      <c r="F142" s="369" t="str">
        <f t="shared" si="224"/>
        <v/>
      </c>
      <c r="G142" s="369" t="str">
        <f t="shared" si="225"/>
        <v/>
      </c>
      <c r="H142" s="369" t="str">
        <f t="shared" si="226"/>
        <v/>
      </c>
      <c r="I142" s="369" t="str">
        <f t="shared" si="227"/>
        <v/>
      </c>
      <c r="J142" s="369"/>
      <c r="K142" s="308" t="str">
        <f t="shared" si="228"/>
        <v/>
      </c>
      <c r="L142" s="309" t="str">
        <f t="shared" si="229"/>
        <v/>
      </c>
      <c r="M142" s="310" t="str">
        <f t="shared" si="230"/>
        <v/>
      </c>
      <c r="N142" s="308" t="str">
        <f t="shared" si="232"/>
        <v/>
      </c>
      <c r="O142" s="308" t="str">
        <f t="shared" si="233"/>
        <v/>
      </c>
      <c r="P142" s="308" t="str">
        <f t="shared" si="234"/>
        <v/>
      </c>
      <c r="Q142" s="308" t="str">
        <f t="shared" si="235"/>
        <v/>
      </c>
      <c r="R142" s="308" t="str">
        <f t="shared" si="236"/>
        <v/>
      </c>
      <c r="S142" s="308" t="str">
        <f t="shared" si="237"/>
        <v/>
      </c>
      <c r="T142" s="308" t="str">
        <f t="shared" si="238"/>
        <v/>
      </c>
      <c r="U142" s="308" t="str">
        <f t="shared" si="239"/>
        <v/>
      </c>
      <c r="V142" s="308" t="str">
        <f t="shared" si="240"/>
        <v/>
      </c>
      <c r="W142" s="308" t="str">
        <f t="shared" si="241"/>
        <v/>
      </c>
      <c r="X142" s="308" t="str">
        <f t="shared" si="242"/>
        <v/>
      </c>
      <c r="Y142" s="308" t="str">
        <f t="shared" si="243"/>
        <v/>
      </c>
      <c r="Z142" s="308" t="str">
        <f t="shared" si="244"/>
        <v/>
      </c>
      <c r="AA142" s="308" t="str">
        <f t="shared" si="245"/>
        <v/>
      </c>
      <c r="AB142" s="308" t="str">
        <f t="shared" si="246"/>
        <v/>
      </c>
      <c r="AC142" s="308" t="str">
        <f t="shared" si="247"/>
        <v/>
      </c>
      <c r="AD142" s="308" t="str">
        <f t="shared" si="248"/>
        <v/>
      </c>
      <c r="AE142" s="308" t="str">
        <f t="shared" si="249"/>
        <v/>
      </c>
      <c r="AF142" s="308" t="str">
        <f t="shared" si="250"/>
        <v/>
      </c>
      <c r="AG142" s="308" t="str">
        <f t="shared" si="251"/>
        <v/>
      </c>
      <c r="AH142" s="308" t="str">
        <f t="shared" si="252"/>
        <v/>
      </c>
      <c r="AI142" s="308" t="str">
        <f t="shared" si="253"/>
        <v/>
      </c>
      <c r="AJ142" s="308" t="str">
        <f t="shared" si="254"/>
        <v/>
      </c>
      <c r="AK142" s="308" t="str">
        <f t="shared" si="255"/>
        <v/>
      </c>
      <c r="AL142" s="308" t="str">
        <f t="shared" si="256"/>
        <v/>
      </c>
      <c r="AM142" s="308" t="str">
        <f t="shared" si="257"/>
        <v/>
      </c>
      <c r="AN142" s="308" t="str">
        <f t="shared" si="258"/>
        <v/>
      </c>
      <c r="AO142" s="308" t="str">
        <f t="shared" si="259"/>
        <v/>
      </c>
      <c r="AP142" s="308" t="str">
        <f t="shared" si="260"/>
        <v/>
      </c>
      <c r="AQ142" s="308" t="str">
        <f t="shared" si="262"/>
        <v/>
      </c>
      <c r="AR142" s="308" t="str">
        <f t="shared" si="263"/>
        <v/>
      </c>
      <c r="AS142" s="308" t="str">
        <f t="shared" si="264"/>
        <v/>
      </c>
      <c r="AT142" s="308" t="str">
        <f t="shared" si="261"/>
        <v/>
      </c>
      <c r="AU142" s="308" t="str">
        <f t="shared" si="261"/>
        <v/>
      </c>
      <c r="AV142" s="308" t="str">
        <f t="shared" si="261"/>
        <v/>
      </c>
      <c r="AW142" s="308" t="str">
        <f t="shared" si="261"/>
        <v/>
      </c>
      <c r="AX142" s="308" t="str">
        <f t="shared" si="180"/>
        <v/>
      </c>
      <c r="AY142" s="308" t="str">
        <f t="shared" si="219"/>
        <v/>
      </c>
      <c r="AZ142" s="308" t="str">
        <f t="shared" si="231"/>
        <v/>
      </c>
      <c r="BA142" s="308" t="str">
        <f t="shared" si="231"/>
        <v/>
      </c>
      <c r="BB142" s="308" t="str">
        <f t="shared" si="231"/>
        <v/>
      </c>
      <c r="BC142" s="308" t="str">
        <f t="shared" si="231"/>
        <v/>
      </c>
      <c r="BD142" s="308" t="str">
        <f t="shared" si="231"/>
        <v/>
      </c>
      <c r="BE142" s="308" t="str">
        <f t="shared" si="231"/>
        <v/>
      </c>
      <c r="BF142" s="308" t="str">
        <f t="shared" si="231"/>
        <v/>
      </c>
      <c r="BG142" s="308" t="str">
        <f t="shared" si="231"/>
        <v/>
      </c>
      <c r="BH142" s="308" t="str">
        <f t="shared" si="231"/>
        <v/>
      </c>
      <c r="BI142" s="308" t="str">
        <f t="shared" si="231"/>
        <v/>
      </c>
      <c r="BJ142" s="308" t="str">
        <f t="shared" si="231"/>
        <v/>
      </c>
      <c r="BK142" s="308" t="str">
        <f t="shared" si="231"/>
        <v/>
      </c>
      <c r="BL142" s="308" t="str">
        <f t="shared" si="231"/>
        <v/>
      </c>
      <c r="BM142" s="308" t="str">
        <f t="shared" si="231"/>
        <v/>
      </c>
      <c r="BN142" s="308" t="str">
        <f t="shared" si="231"/>
        <v/>
      </c>
      <c r="BO142" s="308" t="str">
        <f t="shared" si="231"/>
        <v/>
      </c>
      <c r="BP142" s="308" t="str">
        <f t="shared" si="220"/>
        <v/>
      </c>
      <c r="BQ142" s="308" t="str">
        <f t="shared" si="220"/>
        <v/>
      </c>
      <c r="BR142" s="308" t="str">
        <f t="shared" si="220"/>
        <v/>
      </c>
      <c r="BS142" s="308" t="str">
        <f t="shared" si="220"/>
        <v/>
      </c>
      <c r="BT142" s="308" t="str">
        <f t="shared" si="220"/>
        <v/>
      </c>
      <c r="BU142" s="308" t="str">
        <f t="shared" si="220"/>
        <v/>
      </c>
      <c r="BV142" s="308" t="str">
        <f t="shared" si="220"/>
        <v/>
      </c>
      <c r="BW142" s="308" t="str">
        <f t="shared" si="220"/>
        <v/>
      </c>
      <c r="BX142" s="308" t="str">
        <f t="shared" si="220"/>
        <v/>
      </c>
      <c r="BY142" s="308" t="str">
        <f t="shared" si="220"/>
        <v/>
      </c>
      <c r="BZ142" s="308" t="str">
        <f t="shared" si="220"/>
        <v/>
      </c>
      <c r="CA142" s="308" t="str">
        <f t="shared" si="220"/>
        <v/>
      </c>
      <c r="CB142" s="308" t="str">
        <f t="shared" si="220"/>
        <v/>
      </c>
      <c r="CC142" s="308" t="str">
        <f t="shared" si="220"/>
        <v/>
      </c>
      <c r="CD142" s="308" t="str">
        <f t="shared" si="220"/>
        <v/>
      </c>
      <c r="CE142" s="308" t="str">
        <f t="shared" si="221"/>
        <v/>
      </c>
      <c r="CF142" s="308" t="str">
        <f t="shared" si="221"/>
        <v/>
      </c>
      <c r="CG142" s="308" t="str">
        <f t="shared" si="221"/>
        <v/>
      </c>
      <c r="CH142" s="308" t="str">
        <f t="shared" si="221"/>
        <v/>
      </c>
      <c r="CI142" s="308" t="str">
        <f t="shared" si="221"/>
        <v/>
      </c>
      <c r="CJ142" s="308" t="str">
        <f t="shared" si="221"/>
        <v/>
      </c>
    </row>
    <row r="143" spans="1:88" x14ac:dyDescent="0.2">
      <c r="A143" s="369"/>
      <c r="B143" s="369" t="str">
        <f t="shared" si="217"/>
        <v/>
      </c>
      <c r="C143" s="369" t="str">
        <f t="shared" si="218"/>
        <v/>
      </c>
      <c r="D143" s="369" t="str">
        <f t="shared" si="222"/>
        <v/>
      </c>
      <c r="E143" s="369" t="str">
        <f t="shared" si="223"/>
        <v/>
      </c>
      <c r="F143" s="369" t="str">
        <f t="shared" si="224"/>
        <v/>
      </c>
      <c r="G143" s="369" t="str">
        <f t="shared" si="225"/>
        <v/>
      </c>
      <c r="H143" s="369" t="str">
        <f t="shared" si="226"/>
        <v/>
      </c>
      <c r="I143" s="369" t="str">
        <f t="shared" si="227"/>
        <v/>
      </c>
      <c r="J143" s="369"/>
      <c r="K143" s="308" t="str">
        <f t="shared" si="228"/>
        <v/>
      </c>
      <c r="L143" s="309" t="str">
        <f t="shared" si="229"/>
        <v/>
      </c>
      <c r="M143" s="310" t="str">
        <f t="shared" si="230"/>
        <v/>
      </c>
      <c r="N143" s="308" t="str">
        <f t="shared" si="232"/>
        <v/>
      </c>
      <c r="O143" s="308" t="str">
        <f t="shared" si="233"/>
        <v/>
      </c>
      <c r="P143" s="308" t="str">
        <f t="shared" si="234"/>
        <v/>
      </c>
      <c r="Q143" s="308" t="str">
        <f t="shared" si="235"/>
        <v/>
      </c>
      <c r="R143" s="308" t="str">
        <f t="shared" si="236"/>
        <v/>
      </c>
      <c r="S143" s="308" t="str">
        <f t="shared" si="237"/>
        <v/>
      </c>
      <c r="T143" s="308" t="str">
        <f t="shared" si="238"/>
        <v/>
      </c>
      <c r="U143" s="308" t="str">
        <f t="shared" si="239"/>
        <v/>
      </c>
      <c r="V143" s="308" t="str">
        <f t="shared" si="240"/>
        <v/>
      </c>
      <c r="W143" s="308" t="str">
        <f t="shared" si="241"/>
        <v/>
      </c>
      <c r="X143" s="308" t="str">
        <f t="shared" si="242"/>
        <v/>
      </c>
      <c r="Y143" s="308" t="str">
        <f t="shared" si="243"/>
        <v/>
      </c>
      <c r="Z143" s="308" t="str">
        <f t="shared" si="244"/>
        <v/>
      </c>
      <c r="AA143" s="308" t="str">
        <f t="shared" si="245"/>
        <v/>
      </c>
      <c r="AB143" s="308" t="str">
        <f t="shared" si="246"/>
        <v/>
      </c>
      <c r="AC143" s="308" t="str">
        <f t="shared" si="247"/>
        <v/>
      </c>
      <c r="AD143" s="308" t="str">
        <f t="shared" si="248"/>
        <v/>
      </c>
      <c r="AE143" s="308" t="str">
        <f t="shared" si="249"/>
        <v/>
      </c>
      <c r="AF143" s="308" t="str">
        <f t="shared" si="250"/>
        <v/>
      </c>
      <c r="AG143" s="308" t="str">
        <f t="shared" si="251"/>
        <v/>
      </c>
      <c r="AH143" s="308" t="str">
        <f t="shared" si="252"/>
        <v/>
      </c>
      <c r="AI143" s="308" t="str">
        <f t="shared" si="253"/>
        <v/>
      </c>
      <c r="AJ143" s="308" t="str">
        <f t="shared" si="254"/>
        <v/>
      </c>
      <c r="AK143" s="308" t="str">
        <f t="shared" si="255"/>
        <v/>
      </c>
      <c r="AL143" s="308" t="str">
        <f t="shared" si="256"/>
        <v/>
      </c>
      <c r="AM143" s="308" t="str">
        <f t="shared" si="257"/>
        <v/>
      </c>
      <c r="AN143" s="308" t="str">
        <f t="shared" si="258"/>
        <v/>
      </c>
      <c r="AO143" s="308" t="str">
        <f t="shared" si="259"/>
        <v/>
      </c>
      <c r="AP143" s="308" t="str">
        <f t="shared" si="260"/>
        <v/>
      </c>
      <c r="AQ143" s="308" t="str">
        <f t="shared" si="262"/>
        <v/>
      </c>
      <c r="AR143" s="308" t="str">
        <f t="shared" si="263"/>
        <v/>
      </c>
      <c r="AS143" s="308" t="str">
        <f t="shared" si="264"/>
        <v/>
      </c>
      <c r="AT143" s="308" t="str">
        <f t="shared" si="261"/>
        <v/>
      </c>
      <c r="AU143" s="308" t="str">
        <f t="shared" si="261"/>
        <v/>
      </c>
      <c r="AV143" s="308" t="str">
        <f t="shared" si="261"/>
        <v/>
      </c>
      <c r="AW143" s="308" t="str">
        <f t="shared" si="261"/>
        <v/>
      </c>
      <c r="AX143" s="308" t="str">
        <f t="shared" si="180"/>
        <v/>
      </c>
      <c r="AY143" s="308" t="str">
        <f t="shared" si="219"/>
        <v/>
      </c>
      <c r="AZ143" s="308" t="str">
        <f t="shared" si="231"/>
        <v/>
      </c>
      <c r="BA143" s="308" t="str">
        <f t="shared" si="231"/>
        <v/>
      </c>
      <c r="BB143" s="308" t="str">
        <f t="shared" si="231"/>
        <v/>
      </c>
      <c r="BC143" s="308" t="str">
        <f t="shared" si="231"/>
        <v/>
      </c>
      <c r="BD143" s="308" t="str">
        <f t="shared" si="231"/>
        <v/>
      </c>
      <c r="BE143" s="308" t="str">
        <f t="shared" si="231"/>
        <v/>
      </c>
      <c r="BF143" s="308" t="str">
        <f t="shared" si="231"/>
        <v/>
      </c>
      <c r="BG143" s="308" t="str">
        <f t="shared" si="231"/>
        <v/>
      </c>
      <c r="BH143" s="308" t="str">
        <f t="shared" si="231"/>
        <v/>
      </c>
      <c r="BI143" s="308" t="str">
        <f t="shared" si="231"/>
        <v/>
      </c>
      <c r="BJ143" s="308" t="str">
        <f t="shared" si="231"/>
        <v/>
      </c>
      <c r="BK143" s="308" t="str">
        <f t="shared" si="231"/>
        <v/>
      </c>
      <c r="BL143" s="308" t="str">
        <f t="shared" si="231"/>
        <v/>
      </c>
      <c r="BM143" s="308" t="str">
        <f t="shared" si="231"/>
        <v/>
      </c>
      <c r="BN143" s="308" t="str">
        <f t="shared" si="231"/>
        <v/>
      </c>
      <c r="BO143" s="308" t="str">
        <f t="shared" si="231"/>
        <v/>
      </c>
      <c r="BP143" s="308" t="str">
        <f t="shared" si="220"/>
        <v/>
      </c>
      <c r="BQ143" s="308" t="str">
        <f t="shared" si="220"/>
        <v/>
      </c>
      <c r="BR143" s="308" t="str">
        <f t="shared" si="220"/>
        <v/>
      </c>
      <c r="BS143" s="308" t="str">
        <f t="shared" si="220"/>
        <v/>
      </c>
      <c r="BT143" s="308" t="str">
        <f t="shared" si="220"/>
        <v/>
      </c>
      <c r="BU143" s="308" t="str">
        <f t="shared" si="220"/>
        <v/>
      </c>
      <c r="BV143" s="308" t="str">
        <f t="shared" si="220"/>
        <v/>
      </c>
      <c r="BW143" s="308" t="str">
        <f t="shared" si="220"/>
        <v/>
      </c>
      <c r="BX143" s="308" t="str">
        <f t="shared" si="220"/>
        <v/>
      </c>
      <c r="BY143" s="308" t="str">
        <f t="shared" si="220"/>
        <v/>
      </c>
      <c r="BZ143" s="308" t="str">
        <f t="shared" si="220"/>
        <v/>
      </c>
      <c r="CA143" s="308" t="str">
        <f t="shared" si="220"/>
        <v/>
      </c>
      <c r="CB143" s="308" t="str">
        <f t="shared" si="220"/>
        <v/>
      </c>
      <c r="CC143" s="308" t="str">
        <f t="shared" si="220"/>
        <v/>
      </c>
      <c r="CD143" s="308" t="str">
        <f t="shared" si="220"/>
        <v/>
      </c>
      <c r="CE143" s="308" t="str">
        <f t="shared" si="221"/>
        <v/>
      </c>
      <c r="CF143" s="308" t="str">
        <f t="shared" si="221"/>
        <v/>
      </c>
      <c r="CG143" s="308" t="str">
        <f t="shared" si="221"/>
        <v/>
      </c>
      <c r="CH143" s="308" t="str">
        <f t="shared" si="221"/>
        <v/>
      </c>
      <c r="CI143" s="308" t="str">
        <f t="shared" si="221"/>
        <v/>
      </c>
      <c r="CJ143" s="308" t="str">
        <f t="shared" si="221"/>
        <v/>
      </c>
    </row>
    <row r="144" spans="1:88" x14ac:dyDescent="0.2">
      <c r="A144" s="369"/>
      <c r="B144" s="369" t="str">
        <f t="shared" si="217"/>
        <v/>
      </c>
      <c r="C144" s="369" t="str">
        <f t="shared" si="218"/>
        <v/>
      </c>
      <c r="D144" s="369" t="str">
        <f t="shared" si="222"/>
        <v/>
      </c>
      <c r="E144" s="369" t="str">
        <f t="shared" si="223"/>
        <v/>
      </c>
      <c r="F144" s="369" t="str">
        <f t="shared" si="224"/>
        <v/>
      </c>
      <c r="G144" s="369" t="str">
        <f t="shared" si="225"/>
        <v/>
      </c>
      <c r="H144" s="369" t="str">
        <f t="shared" si="226"/>
        <v/>
      </c>
      <c r="I144" s="369" t="str">
        <f t="shared" si="227"/>
        <v/>
      </c>
      <c r="J144" s="369"/>
      <c r="K144" s="308" t="str">
        <f t="shared" si="228"/>
        <v/>
      </c>
      <c r="L144" s="309" t="str">
        <f t="shared" si="229"/>
        <v/>
      </c>
      <c r="M144" s="310" t="str">
        <f t="shared" si="230"/>
        <v/>
      </c>
      <c r="N144" s="308" t="str">
        <f t="shared" si="232"/>
        <v/>
      </c>
      <c r="O144" s="308" t="str">
        <f t="shared" si="233"/>
        <v/>
      </c>
      <c r="P144" s="308" t="str">
        <f t="shared" si="234"/>
        <v/>
      </c>
      <c r="Q144" s="308" t="str">
        <f t="shared" si="235"/>
        <v/>
      </c>
      <c r="R144" s="308" t="str">
        <f t="shared" si="236"/>
        <v/>
      </c>
      <c r="S144" s="308" t="str">
        <f t="shared" si="237"/>
        <v/>
      </c>
      <c r="T144" s="308" t="str">
        <f t="shared" si="238"/>
        <v/>
      </c>
      <c r="U144" s="308" t="str">
        <f t="shared" si="239"/>
        <v/>
      </c>
      <c r="V144" s="308" t="str">
        <f t="shared" si="240"/>
        <v/>
      </c>
      <c r="W144" s="308" t="str">
        <f t="shared" si="241"/>
        <v/>
      </c>
      <c r="X144" s="308" t="str">
        <f t="shared" si="242"/>
        <v/>
      </c>
      <c r="Y144" s="308" t="str">
        <f t="shared" si="243"/>
        <v/>
      </c>
      <c r="Z144" s="308" t="str">
        <f t="shared" si="244"/>
        <v/>
      </c>
      <c r="AA144" s="308" t="str">
        <f t="shared" si="245"/>
        <v/>
      </c>
      <c r="AB144" s="308" t="str">
        <f t="shared" si="246"/>
        <v/>
      </c>
      <c r="AC144" s="308" t="str">
        <f t="shared" si="247"/>
        <v/>
      </c>
      <c r="AD144" s="308" t="str">
        <f t="shared" si="248"/>
        <v/>
      </c>
      <c r="AE144" s="308" t="str">
        <f t="shared" si="249"/>
        <v/>
      </c>
      <c r="AF144" s="308" t="str">
        <f t="shared" si="250"/>
        <v/>
      </c>
      <c r="AG144" s="308" t="str">
        <f t="shared" si="251"/>
        <v/>
      </c>
      <c r="AH144" s="308" t="str">
        <f t="shared" si="252"/>
        <v/>
      </c>
      <c r="AI144" s="308" t="str">
        <f t="shared" si="253"/>
        <v/>
      </c>
      <c r="AJ144" s="308" t="str">
        <f t="shared" si="254"/>
        <v/>
      </c>
      <c r="AK144" s="308" t="str">
        <f t="shared" si="255"/>
        <v/>
      </c>
      <c r="AL144" s="308" t="str">
        <f t="shared" si="256"/>
        <v/>
      </c>
      <c r="AM144" s="308" t="str">
        <f t="shared" si="257"/>
        <v/>
      </c>
      <c r="AN144" s="308" t="str">
        <f t="shared" si="258"/>
        <v/>
      </c>
      <c r="AO144" s="308" t="str">
        <f t="shared" si="259"/>
        <v/>
      </c>
      <c r="AP144" s="308" t="str">
        <f t="shared" si="260"/>
        <v/>
      </c>
      <c r="AQ144" s="308" t="str">
        <f t="shared" si="262"/>
        <v/>
      </c>
      <c r="AR144" s="308" t="str">
        <f t="shared" si="263"/>
        <v/>
      </c>
      <c r="AS144" s="308" t="str">
        <f t="shared" si="264"/>
        <v/>
      </c>
      <c r="AT144" s="308" t="str">
        <f t="shared" si="261"/>
        <v/>
      </c>
      <c r="AU144" s="308" t="str">
        <f t="shared" si="261"/>
        <v/>
      </c>
      <c r="AV144" s="308" t="str">
        <f t="shared" si="261"/>
        <v/>
      </c>
      <c r="AW144" s="308" t="str">
        <f t="shared" si="261"/>
        <v/>
      </c>
      <c r="AX144" s="308" t="str">
        <f t="shared" si="180"/>
        <v/>
      </c>
      <c r="AY144" s="308" t="str">
        <f t="shared" si="219"/>
        <v/>
      </c>
      <c r="AZ144" s="308" t="str">
        <f t="shared" si="231"/>
        <v/>
      </c>
      <c r="BA144" s="308" t="str">
        <f t="shared" si="231"/>
        <v/>
      </c>
      <c r="BB144" s="308" t="str">
        <f t="shared" si="231"/>
        <v/>
      </c>
      <c r="BC144" s="308" t="str">
        <f t="shared" si="231"/>
        <v/>
      </c>
      <c r="BD144" s="308" t="str">
        <f t="shared" si="231"/>
        <v/>
      </c>
      <c r="BE144" s="308" t="str">
        <f t="shared" si="231"/>
        <v/>
      </c>
      <c r="BF144" s="308" t="str">
        <f t="shared" si="231"/>
        <v/>
      </c>
      <c r="BG144" s="308" t="str">
        <f t="shared" si="231"/>
        <v/>
      </c>
      <c r="BH144" s="308" t="str">
        <f t="shared" si="231"/>
        <v/>
      </c>
      <c r="BI144" s="308" t="str">
        <f t="shared" si="231"/>
        <v/>
      </c>
      <c r="BJ144" s="308" t="str">
        <f t="shared" si="231"/>
        <v/>
      </c>
      <c r="BK144" s="308" t="str">
        <f t="shared" si="231"/>
        <v/>
      </c>
      <c r="BL144" s="308" t="str">
        <f t="shared" si="231"/>
        <v/>
      </c>
      <c r="BM144" s="308" t="str">
        <f t="shared" si="231"/>
        <v/>
      </c>
      <c r="BN144" s="308" t="str">
        <f t="shared" si="231"/>
        <v/>
      </c>
      <c r="BO144" s="308" t="str">
        <f t="shared" si="231"/>
        <v/>
      </c>
      <c r="BP144" s="308" t="str">
        <f t="shared" si="220"/>
        <v/>
      </c>
      <c r="BQ144" s="308" t="str">
        <f t="shared" si="220"/>
        <v/>
      </c>
      <c r="BR144" s="308" t="str">
        <f t="shared" si="220"/>
        <v/>
      </c>
      <c r="BS144" s="308" t="str">
        <f t="shared" si="220"/>
        <v/>
      </c>
      <c r="BT144" s="308" t="str">
        <f t="shared" si="220"/>
        <v/>
      </c>
      <c r="BU144" s="308" t="str">
        <f t="shared" si="220"/>
        <v/>
      </c>
      <c r="BV144" s="308" t="str">
        <f t="shared" si="220"/>
        <v/>
      </c>
      <c r="BW144" s="308" t="str">
        <f t="shared" si="220"/>
        <v/>
      </c>
      <c r="BX144" s="308" t="str">
        <f t="shared" si="220"/>
        <v/>
      </c>
      <c r="BY144" s="308" t="str">
        <f t="shared" si="220"/>
        <v/>
      </c>
      <c r="BZ144" s="308" t="str">
        <f t="shared" si="220"/>
        <v/>
      </c>
      <c r="CA144" s="308" t="str">
        <f t="shared" si="220"/>
        <v/>
      </c>
      <c r="CB144" s="308" t="str">
        <f t="shared" si="220"/>
        <v/>
      </c>
      <c r="CC144" s="308" t="str">
        <f t="shared" si="220"/>
        <v/>
      </c>
      <c r="CD144" s="308" t="str">
        <f t="shared" si="220"/>
        <v/>
      </c>
      <c r="CE144" s="308" t="str">
        <f t="shared" si="221"/>
        <v/>
      </c>
      <c r="CF144" s="308" t="str">
        <f t="shared" si="221"/>
        <v/>
      </c>
      <c r="CG144" s="308" t="str">
        <f t="shared" si="221"/>
        <v/>
      </c>
      <c r="CH144" s="308" t="str">
        <f t="shared" si="221"/>
        <v/>
      </c>
      <c r="CI144" s="308" t="str">
        <f t="shared" si="221"/>
        <v/>
      </c>
      <c r="CJ144" s="308" t="str">
        <f t="shared" si="221"/>
        <v/>
      </c>
    </row>
    <row r="145" spans="1:88" x14ac:dyDescent="0.2">
      <c r="A145" s="369"/>
      <c r="B145" s="369" t="str">
        <f t="shared" si="217"/>
        <v/>
      </c>
      <c r="C145" s="369" t="str">
        <f t="shared" si="218"/>
        <v/>
      </c>
      <c r="D145" s="369" t="str">
        <f t="shared" si="222"/>
        <v/>
      </c>
      <c r="E145" s="369" t="str">
        <f t="shared" si="223"/>
        <v/>
      </c>
      <c r="F145" s="369" t="str">
        <f t="shared" si="224"/>
        <v/>
      </c>
      <c r="G145" s="369" t="str">
        <f t="shared" si="225"/>
        <v/>
      </c>
      <c r="H145" s="369" t="str">
        <f t="shared" si="226"/>
        <v/>
      </c>
      <c r="I145" s="369" t="str">
        <f t="shared" si="227"/>
        <v/>
      </c>
      <c r="J145" s="369"/>
      <c r="K145" s="308" t="str">
        <f t="shared" si="228"/>
        <v/>
      </c>
      <c r="L145" s="309" t="str">
        <f t="shared" si="229"/>
        <v/>
      </c>
      <c r="M145" s="310" t="str">
        <f t="shared" si="230"/>
        <v/>
      </c>
      <c r="N145" s="308" t="str">
        <f t="shared" si="232"/>
        <v/>
      </c>
      <c r="O145" s="308" t="str">
        <f t="shared" si="233"/>
        <v/>
      </c>
      <c r="P145" s="308" t="str">
        <f t="shared" si="234"/>
        <v/>
      </c>
      <c r="Q145" s="308" t="str">
        <f t="shared" si="235"/>
        <v/>
      </c>
      <c r="R145" s="308" t="str">
        <f t="shared" si="236"/>
        <v/>
      </c>
      <c r="S145" s="308" t="str">
        <f t="shared" si="237"/>
        <v/>
      </c>
      <c r="T145" s="308" t="str">
        <f t="shared" si="238"/>
        <v/>
      </c>
      <c r="U145" s="308" t="str">
        <f t="shared" si="239"/>
        <v/>
      </c>
      <c r="V145" s="308" t="str">
        <f t="shared" si="240"/>
        <v/>
      </c>
      <c r="W145" s="308" t="str">
        <f t="shared" si="241"/>
        <v/>
      </c>
      <c r="X145" s="308" t="str">
        <f t="shared" si="242"/>
        <v/>
      </c>
      <c r="Y145" s="308" t="str">
        <f t="shared" si="243"/>
        <v/>
      </c>
      <c r="Z145" s="308" t="str">
        <f t="shared" si="244"/>
        <v/>
      </c>
      <c r="AA145" s="308" t="str">
        <f t="shared" si="245"/>
        <v/>
      </c>
      <c r="AB145" s="308" t="str">
        <f t="shared" si="246"/>
        <v/>
      </c>
      <c r="AC145" s="308" t="str">
        <f t="shared" si="247"/>
        <v/>
      </c>
      <c r="AD145" s="308" t="str">
        <f t="shared" si="248"/>
        <v/>
      </c>
      <c r="AE145" s="308" t="str">
        <f t="shared" si="249"/>
        <v/>
      </c>
      <c r="AF145" s="308" t="str">
        <f t="shared" si="250"/>
        <v/>
      </c>
      <c r="AG145" s="308" t="str">
        <f t="shared" si="251"/>
        <v/>
      </c>
      <c r="AH145" s="308" t="str">
        <f t="shared" si="252"/>
        <v/>
      </c>
      <c r="AI145" s="308" t="str">
        <f t="shared" si="253"/>
        <v/>
      </c>
      <c r="AJ145" s="308" t="str">
        <f t="shared" si="254"/>
        <v/>
      </c>
      <c r="AK145" s="308" t="str">
        <f t="shared" si="255"/>
        <v/>
      </c>
      <c r="AL145" s="308" t="str">
        <f t="shared" si="256"/>
        <v/>
      </c>
      <c r="AM145" s="308" t="str">
        <f t="shared" si="257"/>
        <v/>
      </c>
      <c r="AN145" s="308" t="str">
        <f t="shared" si="258"/>
        <v/>
      </c>
      <c r="AO145" s="308" t="str">
        <f t="shared" si="259"/>
        <v/>
      </c>
      <c r="AP145" s="308" t="str">
        <f t="shared" si="260"/>
        <v/>
      </c>
      <c r="AQ145" s="308" t="str">
        <f t="shared" si="262"/>
        <v/>
      </c>
      <c r="AR145" s="308" t="str">
        <f t="shared" si="263"/>
        <v/>
      </c>
      <c r="AS145" s="308" t="str">
        <f t="shared" si="264"/>
        <v/>
      </c>
      <c r="AT145" s="308" t="str">
        <f t="shared" si="261"/>
        <v/>
      </c>
      <c r="AU145" s="308" t="str">
        <f t="shared" si="261"/>
        <v/>
      </c>
      <c r="AV145" s="308" t="str">
        <f t="shared" si="261"/>
        <v/>
      </c>
      <c r="AW145" s="308" t="str">
        <f t="shared" si="261"/>
        <v/>
      </c>
      <c r="AX145" s="308" t="str">
        <f t="shared" si="180"/>
        <v/>
      </c>
      <c r="AY145" s="308" t="str">
        <f t="shared" si="219"/>
        <v/>
      </c>
      <c r="AZ145" s="308" t="str">
        <f t="shared" si="231"/>
        <v/>
      </c>
      <c r="BA145" s="308" t="str">
        <f t="shared" si="231"/>
        <v/>
      </c>
      <c r="BB145" s="308" t="str">
        <f t="shared" si="231"/>
        <v/>
      </c>
      <c r="BC145" s="308" t="str">
        <f t="shared" si="231"/>
        <v/>
      </c>
      <c r="BD145" s="308" t="str">
        <f t="shared" si="231"/>
        <v/>
      </c>
      <c r="BE145" s="308" t="str">
        <f t="shared" si="231"/>
        <v/>
      </c>
      <c r="BF145" s="308" t="str">
        <f t="shared" si="231"/>
        <v/>
      </c>
      <c r="BG145" s="308" t="str">
        <f t="shared" si="231"/>
        <v/>
      </c>
      <c r="BH145" s="308" t="str">
        <f t="shared" si="231"/>
        <v/>
      </c>
      <c r="BI145" s="308" t="str">
        <f t="shared" si="231"/>
        <v/>
      </c>
      <c r="BJ145" s="308" t="str">
        <f t="shared" si="231"/>
        <v/>
      </c>
      <c r="BK145" s="308" t="str">
        <f t="shared" si="231"/>
        <v/>
      </c>
      <c r="BL145" s="308" t="str">
        <f t="shared" si="231"/>
        <v/>
      </c>
      <c r="BM145" s="308" t="str">
        <f t="shared" si="231"/>
        <v/>
      </c>
      <c r="BN145" s="308" t="str">
        <f t="shared" si="231"/>
        <v/>
      </c>
      <c r="BO145" s="308" t="str">
        <f t="shared" si="231"/>
        <v/>
      </c>
      <c r="BP145" s="308" t="str">
        <f t="shared" si="220"/>
        <v/>
      </c>
      <c r="BQ145" s="308" t="str">
        <f t="shared" si="220"/>
        <v/>
      </c>
      <c r="BR145" s="308" t="str">
        <f t="shared" si="220"/>
        <v/>
      </c>
      <c r="BS145" s="308" t="str">
        <f t="shared" si="220"/>
        <v/>
      </c>
      <c r="BT145" s="308" t="str">
        <f t="shared" si="220"/>
        <v/>
      </c>
      <c r="BU145" s="308" t="str">
        <f t="shared" si="220"/>
        <v/>
      </c>
      <c r="BV145" s="308" t="str">
        <f t="shared" si="220"/>
        <v/>
      </c>
      <c r="BW145" s="308" t="str">
        <f t="shared" si="220"/>
        <v/>
      </c>
      <c r="BX145" s="308" t="str">
        <f t="shared" si="220"/>
        <v/>
      </c>
      <c r="BY145" s="308" t="str">
        <f t="shared" si="220"/>
        <v/>
      </c>
      <c r="BZ145" s="308" t="str">
        <f t="shared" si="220"/>
        <v/>
      </c>
      <c r="CA145" s="308" t="str">
        <f t="shared" si="220"/>
        <v/>
      </c>
      <c r="CB145" s="308" t="str">
        <f t="shared" si="220"/>
        <v/>
      </c>
      <c r="CC145" s="308" t="str">
        <f t="shared" si="220"/>
        <v/>
      </c>
      <c r="CD145" s="308" t="str">
        <f t="shared" si="220"/>
        <v/>
      </c>
      <c r="CE145" s="308" t="str">
        <f t="shared" si="221"/>
        <v/>
      </c>
      <c r="CF145" s="308" t="str">
        <f t="shared" si="221"/>
        <v/>
      </c>
      <c r="CG145" s="308" t="str">
        <f t="shared" si="221"/>
        <v/>
      </c>
      <c r="CH145" s="308" t="str">
        <f t="shared" si="221"/>
        <v/>
      </c>
      <c r="CI145" s="308" t="str">
        <f t="shared" si="221"/>
        <v/>
      </c>
      <c r="CJ145" s="308" t="str">
        <f t="shared" si="221"/>
        <v/>
      </c>
    </row>
    <row r="146" spans="1:88" x14ac:dyDescent="0.2">
      <c r="A146" s="369"/>
      <c r="B146" s="369" t="str">
        <f t="shared" si="217"/>
        <v/>
      </c>
      <c r="C146" s="369" t="str">
        <f t="shared" si="218"/>
        <v/>
      </c>
      <c r="D146" s="369" t="str">
        <f t="shared" si="222"/>
        <v/>
      </c>
      <c r="E146" s="369" t="str">
        <f t="shared" si="223"/>
        <v/>
      </c>
      <c r="F146" s="369" t="str">
        <f t="shared" si="224"/>
        <v/>
      </c>
      <c r="G146" s="369" t="str">
        <f t="shared" si="225"/>
        <v/>
      </c>
      <c r="H146" s="369" t="str">
        <f t="shared" si="226"/>
        <v/>
      </c>
      <c r="I146" s="369" t="str">
        <f t="shared" si="227"/>
        <v/>
      </c>
      <c r="J146" s="369"/>
      <c r="K146" s="308" t="str">
        <f t="shared" si="228"/>
        <v/>
      </c>
      <c r="L146" s="309" t="str">
        <f t="shared" si="229"/>
        <v/>
      </c>
      <c r="M146" s="310" t="str">
        <f t="shared" si="230"/>
        <v/>
      </c>
      <c r="N146" s="308" t="str">
        <f t="shared" si="232"/>
        <v/>
      </c>
      <c r="O146" s="308" t="str">
        <f t="shared" si="233"/>
        <v/>
      </c>
      <c r="P146" s="308" t="str">
        <f t="shared" si="234"/>
        <v/>
      </c>
      <c r="Q146" s="308" t="str">
        <f t="shared" si="235"/>
        <v/>
      </c>
      <c r="R146" s="308" t="str">
        <f t="shared" si="236"/>
        <v/>
      </c>
      <c r="S146" s="308" t="str">
        <f t="shared" si="237"/>
        <v/>
      </c>
      <c r="T146" s="308" t="str">
        <f t="shared" si="238"/>
        <v/>
      </c>
      <c r="U146" s="308" t="str">
        <f t="shared" si="239"/>
        <v/>
      </c>
      <c r="V146" s="308" t="str">
        <f t="shared" si="240"/>
        <v/>
      </c>
      <c r="W146" s="308" t="str">
        <f t="shared" si="241"/>
        <v/>
      </c>
      <c r="X146" s="308" t="str">
        <f t="shared" si="242"/>
        <v/>
      </c>
      <c r="Y146" s="308" t="str">
        <f t="shared" si="243"/>
        <v/>
      </c>
      <c r="Z146" s="308" t="str">
        <f t="shared" si="244"/>
        <v/>
      </c>
      <c r="AA146" s="308" t="str">
        <f t="shared" si="245"/>
        <v/>
      </c>
      <c r="AB146" s="308" t="str">
        <f t="shared" si="246"/>
        <v/>
      </c>
      <c r="AC146" s="308" t="str">
        <f t="shared" si="247"/>
        <v/>
      </c>
      <c r="AD146" s="308" t="str">
        <f t="shared" si="248"/>
        <v/>
      </c>
      <c r="AE146" s="308" t="str">
        <f t="shared" si="249"/>
        <v/>
      </c>
      <c r="AF146" s="308" t="str">
        <f t="shared" si="250"/>
        <v/>
      </c>
      <c r="AG146" s="308" t="str">
        <f t="shared" si="251"/>
        <v/>
      </c>
      <c r="AH146" s="308" t="str">
        <f t="shared" si="252"/>
        <v/>
      </c>
      <c r="AI146" s="308" t="str">
        <f t="shared" si="253"/>
        <v/>
      </c>
      <c r="AJ146" s="308" t="str">
        <f t="shared" si="254"/>
        <v/>
      </c>
      <c r="AK146" s="308" t="str">
        <f t="shared" si="255"/>
        <v/>
      </c>
      <c r="AL146" s="308" t="str">
        <f t="shared" si="256"/>
        <v/>
      </c>
      <c r="AM146" s="308" t="str">
        <f t="shared" si="257"/>
        <v/>
      </c>
      <c r="AN146" s="308" t="str">
        <f t="shared" si="258"/>
        <v/>
      </c>
      <c r="AO146" s="308" t="str">
        <f t="shared" si="259"/>
        <v/>
      </c>
      <c r="AP146" s="308" t="str">
        <f t="shared" si="260"/>
        <v/>
      </c>
      <c r="AQ146" s="308" t="str">
        <f t="shared" si="262"/>
        <v/>
      </c>
      <c r="AR146" s="308" t="str">
        <f t="shared" si="263"/>
        <v/>
      </c>
      <c r="AS146" s="308" t="str">
        <f t="shared" si="264"/>
        <v/>
      </c>
      <c r="AT146" s="308" t="str">
        <f t="shared" si="261"/>
        <v/>
      </c>
      <c r="AU146" s="308" t="str">
        <f t="shared" si="261"/>
        <v/>
      </c>
      <c r="AV146" s="308" t="str">
        <f t="shared" si="261"/>
        <v/>
      </c>
      <c r="AW146" s="308" t="str">
        <f t="shared" si="261"/>
        <v/>
      </c>
      <c r="AX146" s="308" t="str">
        <f t="shared" si="180"/>
        <v/>
      </c>
      <c r="AY146" s="308" t="str">
        <f t="shared" si="219"/>
        <v/>
      </c>
      <c r="AZ146" s="308" t="str">
        <f t="shared" si="231"/>
        <v/>
      </c>
      <c r="BA146" s="308" t="str">
        <f t="shared" si="231"/>
        <v/>
      </c>
      <c r="BB146" s="308" t="str">
        <f t="shared" si="231"/>
        <v/>
      </c>
      <c r="BC146" s="308" t="str">
        <f t="shared" si="231"/>
        <v/>
      </c>
      <c r="BD146" s="308" t="str">
        <f t="shared" si="231"/>
        <v/>
      </c>
      <c r="BE146" s="308" t="str">
        <f t="shared" si="231"/>
        <v/>
      </c>
      <c r="BF146" s="308" t="str">
        <f t="shared" si="231"/>
        <v/>
      </c>
      <c r="BG146" s="308" t="str">
        <f t="shared" si="231"/>
        <v/>
      </c>
      <c r="BH146" s="308" t="str">
        <f t="shared" si="231"/>
        <v/>
      </c>
      <c r="BI146" s="308" t="str">
        <f t="shared" si="231"/>
        <v/>
      </c>
      <c r="BJ146" s="308" t="str">
        <f t="shared" si="231"/>
        <v/>
      </c>
      <c r="BK146" s="308" t="str">
        <f t="shared" si="231"/>
        <v/>
      </c>
      <c r="BL146" s="308" t="str">
        <f t="shared" si="231"/>
        <v/>
      </c>
      <c r="BM146" s="308" t="str">
        <f t="shared" si="231"/>
        <v/>
      </c>
      <c r="BN146" s="308" t="str">
        <f t="shared" si="231"/>
        <v/>
      </c>
      <c r="BO146" s="308" t="str">
        <f t="shared" si="231"/>
        <v/>
      </c>
      <c r="BP146" s="308" t="str">
        <f t="shared" si="220"/>
        <v/>
      </c>
      <c r="BQ146" s="308" t="str">
        <f t="shared" si="220"/>
        <v/>
      </c>
      <c r="BR146" s="308" t="str">
        <f t="shared" si="220"/>
        <v/>
      </c>
      <c r="BS146" s="308" t="str">
        <f t="shared" si="220"/>
        <v/>
      </c>
      <c r="BT146" s="308" t="str">
        <f t="shared" si="220"/>
        <v/>
      </c>
      <c r="BU146" s="308" t="str">
        <f t="shared" si="220"/>
        <v/>
      </c>
      <c r="BV146" s="308" t="str">
        <f t="shared" si="220"/>
        <v/>
      </c>
      <c r="BW146" s="308" t="str">
        <f t="shared" si="220"/>
        <v/>
      </c>
      <c r="BX146" s="308" t="str">
        <f t="shared" si="220"/>
        <v/>
      </c>
      <c r="BY146" s="308" t="str">
        <f t="shared" si="220"/>
        <v/>
      </c>
      <c r="BZ146" s="308" t="str">
        <f t="shared" si="220"/>
        <v/>
      </c>
      <c r="CA146" s="308" t="str">
        <f t="shared" si="220"/>
        <v/>
      </c>
      <c r="CB146" s="308" t="str">
        <f t="shared" si="220"/>
        <v/>
      </c>
      <c r="CC146" s="308" t="str">
        <f t="shared" si="220"/>
        <v/>
      </c>
      <c r="CD146" s="308" t="str">
        <f t="shared" si="220"/>
        <v/>
      </c>
      <c r="CE146" s="308" t="str">
        <f t="shared" si="221"/>
        <v/>
      </c>
      <c r="CF146" s="308" t="str">
        <f t="shared" si="221"/>
        <v/>
      </c>
      <c r="CG146" s="308" t="str">
        <f t="shared" si="221"/>
        <v/>
      </c>
      <c r="CH146" s="308" t="str">
        <f t="shared" si="221"/>
        <v/>
      </c>
      <c r="CI146" s="308" t="str">
        <f t="shared" si="221"/>
        <v/>
      </c>
      <c r="CJ146" s="308" t="str">
        <f t="shared" si="221"/>
        <v/>
      </c>
    </row>
    <row r="147" spans="1:88" x14ac:dyDescent="0.2">
      <c r="A147" s="369"/>
      <c r="B147" s="369" t="str">
        <f t="shared" si="217"/>
        <v/>
      </c>
      <c r="C147" s="369" t="str">
        <f t="shared" si="218"/>
        <v/>
      </c>
      <c r="D147" s="369" t="str">
        <f t="shared" si="222"/>
        <v/>
      </c>
      <c r="E147" s="369" t="str">
        <f t="shared" si="223"/>
        <v/>
      </c>
      <c r="F147" s="369" t="str">
        <f t="shared" si="224"/>
        <v/>
      </c>
      <c r="G147" s="369" t="str">
        <f t="shared" si="225"/>
        <v/>
      </c>
      <c r="H147" s="369" t="str">
        <f t="shared" si="226"/>
        <v/>
      </c>
      <c r="I147" s="369" t="str">
        <f t="shared" si="227"/>
        <v/>
      </c>
      <c r="J147" s="369"/>
      <c r="K147" s="308" t="str">
        <f t="shared" si="228"/>
        <v/>
      </c>
      <c r="L147" s="309" t="str">
        <f t="shared" si="229"/>
        <v/>
      </c>
      <c r="M147" s="310" t="str">
        <f t="shared" si="230"/>
        <v/>
      </c>
      <c r="N147" s="308" t="str">
        <f t="shared" si="232"/>
        <v/>
      </c>
      <c r="O147" s="308" t="str">
        <f t="shared" si="233"/>
        <v/>
      </c>
      <c r="P147" s="308" t="str">
        <f t="shared" si="234"/>
        <v/>
      </c>
      <c r="Q147" s="308" t="str">
        <f t="shared" si="235"/>
        <v/>
      </c>
      <c r="R147" s="308" t="str">
        <f t="shared" si="236"/>
        <v/>
      </c>
      <c r="S147" s="308" t="str">
        <f t="shared" si="237"/>
        <v/>
      </c>
      <c r="T147" s="308" t="str">
        <f t="shared" si="238"/>
        <v/>
      </c>
      <c r="U147" s="308" t="str">
        <f t="shared" si="239"/>
        <v/>
      </c>
      <c r="V147" s="308" t="str">
        <f t="shared" si="240"/>
        <v/>
      </c>
      <c r="W147" s="308" t="str">
        <f t="shared" si="241"/>
        <v/>
      </c>
      <c r="X147" s="308" t="str">
        <f t="shared" si="242"/>
        <v/>
      </c>
      <c r="Y147" s="308" t="str">
        <f t="shared" si="243"/>
        <v/>
      </c>
      <c r="Z147" s="308" t="str">
        <f t="shared" si="244"/>
        <v/>
      </c>
      <c r="AA147" s="308" t="str">
        <f t="shared" si="245"/>
        <v/>
      </c>
      <c r="AB147" s="308" t="str">
        <f t="shared" si="246"/>
        <v/>
      </c>
      <c r="AC147" s="308" t="str">
        <f t="shared" si="247"/>
        <v/>
      </c>
      <c r="AD147" s="308" t="str">
        <f t="shared" si="248"/>
        <v/>
      </c>
      <c r="AE147" s="308" t="str">
        <f t="shared" si="249"/>
        <v/>
      </c>
      <c r="AF147" s="308" t="str">
        <f t="shared" si="250"/>
        <v/>
      </c>
      <c r="AG147" s="308" t="str">
        <f t="shared" si="251"/>
        <v/>
      </c>
      <c r="AH147" s="308" t="str">
        <f t="shared" si="252"/>
        <v/>
      </c>
      <c r="AI147" s="308" t="str">
        <f t="shared" si="253"/>
        <v/>
      </c>
      <c r="AJ147" s="308" t="str">
        <f t="shared" si="254"/>
        <v/>
      </c>
      <c r="AK147" s="308" t="str">
        <f t="shared" si="255"/>
        <v/>
      </c>
      <c r="AL147" s="308" t="str">
        <f t="shared" si="256"/>
        <v/>
      </c>
      <c r="AM147" s="308" t="str">
        <f t="shared" si="257"/>
        <v/>
      </c>
      <c r="AN147" s="308" t="str">
        <f t="shared" si="258"/>
        <v/>
      </c>
      <c r="AO147" s="308" t="str">
        <f t="shared" si="259"/>
        <v/>
      </c>
      <c r="AP147" s="308" t="str">
        <f t="shared" si="260"/>
        <v/>
      </c>
      <c r="AQ147" s="308" t="str">
        <f t="shared" si="262"/>
        <v/>
      </c>
      <c r="AR147" s="308" t="str">
        <f t="shared" si="263"/>
        <v/>
      </c>
      <c r="AS147" s="308" t="str">
        <f t="shared" si="264"/>
        <v/>
      </c>
      <c r="AT147" s="308" t="str">
        <f t="shared" si="261"/>
        <v/>
      </c>
      <c r="AU147" s="308" t="str">
        <f t="shared" si="261"/>
        <v/>
      </c>
      <c r="AV147" s="308" t="str">
        <f t="shared" si="261"/>
        <v/>
      </c>
      <c r="AW147" s="308" t="str">
        <f t="shared" si="261"/>
        <v/>
      </c>
      <c r="AX147" s="308" t="str">
        <f t="shared" si="180"/>
        <v/>
      </c>
      <c r="AY147" s="308" t="str">
        <f t="shared" si="219"/>
        <v/>
      </c>
      <c r="AZ147" s="308" t="str">
        <f t="shared" si="231"/>
        <v/>
      </c>
      <c r="BA147" s="308" t="str">
        <f t="shared" si="231"/>
        <v/>
      </c>
      <c r="BB147" s="308" t="str">
        <f t="shared" si="231"/>
        <v/>
      </c>
      <c r="BC147" s="308" t="str">
        <f t="shared" si="231"/>
        <v/>
      </c>
      <c r="BD147" s="308" t="str">
        <f t="shared" si="231"/>
        <v/>
      </c>
      <c r="BE147" s="308" t="str">
        <f t="shared" si="231"/>
        <v/>
      </c>
      <c r="BF147" s="308" t="str">
        <f t="shared" si="231"/>
        <v/>
      </c>
      <c r="BG147" s="308" t="str">
        <f t="shared" si="231"/>
        <v/>
      </c>
      <c r="BH147" s="308" t="str">
        <f t="shared" si="231"/>
        <v/>
      </c>
      <c r="BI147" s="308" t="str">
        <f t="shared" si="231"/>
        <v/>
      </c>
      <c r="BJ147" s="308" t="str">
        <f t="shared" si="231"/>
        <v/>
      </c>
      <c r="BK147" s="308" t="str">
        <f t="shared" si="231"/>
        <v/>
      </c>
      <c r="BL147" s="308" t="str">
        <f t="shared" si="231"/>
        <v/>
      </c>
      <c r="BM147" s="308" t="str">
        <f t="shared" si="231"/>
        <v/>
      </c>
      <c r="BN147" s="308" t="str">
        <f t="shared" si="231"/>
        <v/>
      </c>
      <c r="BO147" s="308" t="str">
        <f t="shared" si="231"/>
        <v/>
      </c>
      <c r="BP147" s="308" t="str">
        <f t="shared" si="220"/>
        <v/>
      </c>
      <c r="BQ147" s="308" t="str">
        <f t="shared" si="220"/>
        <v/>
      </c>
      <c r="BR147" s="308" t="str">
        <f t="shared" si="220"/>
        <v/>
      </c>
      <c r="BS147" s="308" t="str">
        <f t="shared" si="220"/>
        <v/>
      </c>
      <c r="BT147" s="308" t="str">
        <f t="shared" si="220"/>
        <v/>
      </c>
      <c r="BU147" s="308" t="str">
        <f t="shared" si="220"/>
        <v/>
      </c>
      <c r="BV147" s="308" t="str">
        <f t="shared" si="220"/>
        <v/>
      </c>
      <c r="BW147" s="308" t="str">
        <f t="shared" si="220"/>
        <v/>
      </c>
      <c r="BX147" s="308" t="str">
        <f t="shared" si="220"/>
        <v/>
      </c>
      <c r="BY147" s="308" t="str">
        <f t="shared" si="220"/>
        <v/>
      </c>
      <c r="BZ147" s="308" t="str">
        <f t="shared" si="220"/>
        <v/>
      </c>
      <c r="CA147" s="308" t="str">
        <f t="shared" si="220"/>
        <v/>
      </c>
      <c r="CB147" s="308" t="str">
        <f t="shared" si="220"/>
        <v/>
      </c>
      <c r="CC147" s="308" t="str">
        <f t="shared" si="220"/>
        <v/>
      </c>
      <c r="CD147" s="308" t="str">
        <f t="shared" si="220"/>
        <v/>
      </c>
      <c r="CE147" s="308" t="str">
        <f t="shared" si="221"/>
        <v/>
      </c>
      <c r="CF147" s="308" t="str">
        <f t="shared" si="221"/>
        <v/>
      </c>
      <c r="CG147" s="308" t="str">
        <f t="shared" si="221"/>
        <v/>
      </c>
      <c r="CH147" s="308" t="str">
        <f t="shared" si="221"/>
        <v/>
      </c>
      <c r="CI147" s="308" t="str">
        <f t="shared" si="221"/>
        <v/>
      </c>
      <c r="CJ147" s="308" t="str">
        <f t="shared" si="221"/>
        <v/>
      </c>
    </row>
    <row r="148" spans="1:88" x14ac:dyDescent="0.2">
      <c r="A148" s="369"/>
      <c r="B148" s="369" t="str">
        <f t="shared" si="217"/>
        <v/>
      </c>
      <c r="C148" s="369" t="str">
        <f t="shared" si="218"/>
        <v/>
      </c>
      <c r="D148" s="369" t="str">
        <f t="shared" si="222"/>
        <v/>
      </c>
      <c r="E148" s="369" t="str">
        <f t="shared" si="223"/>
        <v/>
      </c>
      <c r="F148" s="369" t="str">
        <f t="shared" si="224"/>
        <v/>
      </c>
      <c r="G148" s="369" t="str">
        <f t="shared" si="225"/>
        <v/>
      </c>
      <c r="H148" s="369" t="str">
        <f t="shared" si="226"/>
        <v/>
      </c>
      <c r="I148" s="369" t="str">
        <f t="shared" si="227"/>
        <v/>
      </c>
      <c r="J148" s="369"/>
      <c r="K148" s="308" t="str">
        <f t="shared" si="228"/>
        <v/>
      </c>
      <c r="L148" s="309" t="str">
        <f t="shared" si="229"/>
        <v/>
      </c>
      <c r="M148" s="310" t="str">
        <f t="shared" si="230"/>
        <v/>
      </c>
      <c r="N148" s="308" t="str">
        <f t="shared" si="232"/>
        <v/>
      </c>
      <c r="O148" s="308" t="str">
        <f t="shared" si="233"/>
        <v/>
      </c>
      <c r="P148" s="308" t="str">
        <f t="shared" si="234"/>
        <v/>
      </c>
      <c r="Q148" s="308" t="str">
        <f t="shared" si="235"/>
        <v/>
      </c>
      <c r="R148" s="308" t="str">
        <f t="shared" si="236"/>
        <v/>
      </c>
      <c r="S148" s="308" t="str">
        <f t="shared" si="237"/>
        <v/>
      </c>
      <c r="T148" s="308" t="str">
        <f t="shared" si="238"/>
        <v/>
      </c>
      <c r="U148" s="308" t="str">
        <f t="shared" si="239"/>
        <v/>
      </c>
      <c r="V148" s="308" t="str">
        <f t="shared" si="240"/>
        <v/>
      </c>
      <c r="W148" s="308" t="str">
        <f t="shared" si="241"/>
        <v/>
      </c>
      <c r="X148" s="308" t="str">
        <f t="shared" si="242"/>
        <v/>
      </c>
      <c r="Y148" s="308" t="str">
        <f t="shared" si="243"/>
        <v/>
      </c>
      <c r="Z148" s="308" t="str">
        <f t="shared" si="244"/>
        <v/>
      </c>
      <c r="AA148" s="308" t="str">
        <f t="shared" si="245"/>
        <v/>
      </c>
      <c r="AB148" s="308" t="str">
        <f t="shared" si="246"/>
        <v/>
      </c>
      <c r="AC148" s="308" t="str">
        <f t="shared" si="247"/>
        <v/>
      </c>
      <c r="AD148" s="308" t="str">
        <f t="shared" si="248"/>
        <v/>
      </c>
      <c r="AE148" s="308" t="str">
        <f t="shared" si="249"/>
        <v/>
      </c>
      <c r="AF148" s="308" t="str">
        <f t="shared" si="250"/>
        <v/>
      </c>
      <c r="AG148" s="308" t="str">
        <f t="shared" si="251"/>
        <v/>
      </c>
      <c r="AH148" s="308" t="str">
        <f t="shared" si="252"/>
        <v/>
      </c>
      <c r="AI148" s="308" t="str">
        <f t="shared" si="253"/>
        <v/>
      </c>
      <c r="AJ148" s="308" t="str">
        <f t="shared" si="254"/>
        <v/>
      </c>
      <c r="AK148" s="308" t="str">
        <f t="shared" si="255"/>
        <v/>
      </c>
      <c r="AL148" s="308" t="str">
        <f t="shared" si="256"/>
        <v/>
      </c>
      <c r="AM148" s="308" t="str">
        <f t="shared" si="257"/>
        <v/>
      </c>
      <c r="AN148" s="308" t="str">
        <f t="shared" si="258"/>
        <v/>
      </c>
      <c r="AO148" s="308" t="str">
        <f t="shared" si="259"/>
        <v/>
      </c>
      <c r="AP148" s="308" t="str">
        <f t="shared" si="260"/>
        <v/>
      </c>
      <c r="AQ148" s="308" t="str">
        <f t="shared" si="262"/>
        <v/>
      </c>
      <c r="AR148" s="308" t="str">
        <f t="shared" si="263"/>
        <v/>
      </c>
      <c r="AS148" s="308" t="str">
        <f t="shared" si="264"/>
        <v/>
      </c>
      <c r="AT148" s="308" t="str">
        <f t="shared" si="261"/>
        <v/>
      </c>
      <c r="AU148" s="308" t="str">
        <f t="shared" si="261"/>
        <v/>
      </c>
      <c r="AV148" s="308" t="str">
        <f t="shared" si="261"/>
        <v/>
      </c>
      <c r="AW148" s="308" t="str">
        <f t="shared" si="261"/>
        <v/>
      </c>
      <c r="AX148" s="308" t="str">
        <f t="shared" si="180"/>
        <v/>
      </c>
      <c r="AY148" s="308" t="str">
        <f t="shared" si="219"/>
        <v/>
      </c>
      <c r="AZ148" s="308" t="str">
        <f t="shared" si="231"/>
        <v/>
      </c>
      <c r="BA148" s="308" t="str">
        <f t="shared" si="231"/>
        <v/>
      </c>
      <c r="BB148" s="308" t="str">
        <f t="shared" si="231"/>
        <v/>
      </c>
      <c r="BC148" s="308" t="str">
        <f t="shared" si="231"/>
        <v/>
      </c>
      <c r="BD148" s="308" t="str">
        <f t="shared" si="231"/>
        <v/>
      </c>
      <c r="BE148" s="308" t="str">
        <f t="shared" si="231"/>
        <v/>
      </c>
      <c r="BF148" s="308" t="str">
        <f t="shared" si="231"/>
        <v/>
      </c>
      <c r="BG148" s="308" t="str">
        <f t="shared" si="231"/>
        <v/>
      </c>
      <c r="BH148" s="308" t="str">
        <f t="shared" si="231"/>
        <v/>
      </c>
      <c r="BI148" s="308" t="str">
        <f t="shared" si="231"/>
        <v/>
      </c>
      <c r="BJ148" s="308" t="str">
        <f t="shared" si="231"/>
        <v/>
      </c>
      <c r="BK148" s="308" t="str">
        <f t="shared" si="231"/>
        <v/>
      </c>
      <c r="BL148" s="308" t="str">
        <f t="shared" si="231"/>
        <v/>
      </c>
      <c r="BM148" s="308" t="str">
        <f t="shared" si="231"/>
        <v/>
      </c>
      <c r="BN148" s="308" t="str">
        <f t="shared" si="231"/>
        <v/>
      </c>
      <c r="BO148" s="308" t="str">
        <f t="shared" si="231"/>
        <v/>
      </c>
      <c r="BP148" s="308" t="str">
        <f t="shared" si="220"/>
        <v/>
      </c>
      <c r="BQ148" s="308" t="str">
        <f t="shared" si="220"/>
        <v/>
      </c>
      <c r="BR148" s="308" t="str">
        <f t="shared" si="220"/>
        <v/>
      </c>
      <c r="BS148" s="308" t="str">
        <f t="shared" si="220"/>
        <v/>
      </c>
      <c r="BT148" s="308" t="str">
        <f t="shared" si="220"/>
        <v/>
      </c>
      <c r="BU148" s="308" t="str">
        <f t="shared" si="220"/>
        <v/>
      </c>
      <c r="BV148" s="308" t="str">
        <f t="shared" si="220"/>
        <v/>
      </c>
      <c r="BW148" s="308" t="str">
        <f t="shared" si="220"/>
        <v/>
      </c>
      <c r="BX148" s="308" t="str">
        <f t="shared" si="220"/>
        <v/>
      </c>
      <c r="BY148" s="308" t="str">
        <f t="shared" si="220"/>
        <v/>
      </c>
      <c r="BZ148" s="308" t="str">
        <f t="shared" si="220"/>
        <v/>
      </c>
      <c r="CA148" s="308" t="str">
        <f t="shared" si="220"/>
        <v/>
      </c>
      <c r="CB148" s="308" t="str">
        <f t="shared" si="220"/>
        <v/>
      </c>
      <c r="CC148" s="308" t="str">
        <f t="shared" si="220"/>
        <v/>
      </c>
      <c r="CD148" s="308" t="str">
        <f t="shared" si="220"/>
        <v/>
      </c>
      <c r="CE148" s="308" t="str">
        <f t="shared" si="221"/>
        <v/>
      </c>
      <c r="CF148" s="308" t="str">
        <f t="shared" si="221"/>
        <v/>
      </c>
      <c r="CG148" s="308" t="str">
        <f t="shared" si="221"/>
        <v/>
      </c>
      <c r="CH148" s="308" t="str">
        <f t="shared" si="221"/>
        <v/>
      </c>
      <c r="CI148" s="308" t="str">
        <f t="shared" si="221"/>
        <v/>
      </c>
      <c r="CJ148" s="308" t="str">
        <f t="shared" si="221"/>
        <v/>
      </c>
    </row>
    <row r="149" spans="1:88" x14ac:dyDescent="0.2">
      <c r="A149" s="369"/>
      <c r="B149" s="369" t="str">
        <f t="shared" si="217"/>
        <v/>
      </c>
      <c r="C149" s="369" t="str">
        <f t="shared" si="218"/>
        <v/>
      </c>
      <c r="D149" s="369" t="str">
        <f t="shared" si="222"/>
        <v/>
      </c>
      <c r="E149" s="369" t="str">
        <f t="shared" si="223"/>
        <v/>
      </c>
      <c r="F149" s="369" t="str">
        <f t="shared" si="224"/>
        <v/>
      </c>
      <c r="G149" s="369" t="str">
        <f t="shared" si="225"/>
        <v/>
      </c>
      <c r="H149" s="369" t="str">
        <f t="shared" si="226"/>
        <v/>
      </c>
      <c r="I149" s="369" t="str">
        <f t="shared" si="227"/>
        <v/>
      </c>
      <c r="J149" s="369"/>
      <c r="K149" s="308" t="str">
        <f t="shared" si="228"/>
        <v/>
      </c>
      <c r="L149" s="309" t="str">
        <f t="shared" si="229"/>
        <v/>
      </c>
      <c r="M149" s="310" t="str">
        <f t="shared" si="230"/>
        <v/>
      </c>
      <c r="N149" s="308" t="str">
        <f t="shared" si="232"/>
        <v/>
      </c>
      <c r="O149" s="308" t="str">
        <f t="shared" si="233"/>
        <v/>
      </c>
      <c r="P149" s="308" t="str">
        <f t="shared" si="234"/>
        <v/>
      </c>
      <c r="Q149" s="308" t="str">
        <f t="shared" si="235"/>
        <v/>
      </c>
      <c r="R149" s="308" t="str">
        <f t="shared" si="236"/>
        <v/>
      </c>
      <c r="S149" s="308" t="str">
        <f t="shared" si="237"/>
        <v/>
      </c>
      <c r="T149" s="308" t="str">
        <f t="shared" si="238"/>
        <v/>
      </c>
      <c r="U149" s="308" t="str">
        <f t="shared" si="239"/>
        <v/>
      </c>
      <c r="V149" s="308" t="str">
        <f t="shared" si="240"/>
        <v/>
      </c>
      <c r="W149" s="308" t="str">
        <f t="shared" si="241"/>
        <v/>
      </c>
      <c r="X149" s="308" t="str">
        <f t="shared" si="242"/>
        <v/>
      </c>
      <c r="Y149" s="308" t="str">
        <f t="shared" si="243"/>
        <v/>
      </c>
      <c r="Z149" s="308" t="str">
        <f t="shared" si="244"/>
        <v/>
      </c>
      <c r="AA149" s="308" t="str">
        <f t="shared" si="245"/>
        <v/>
      </c>
      <c r="AB149" s="308" t="str">
        <f t="shared" si="246"/>
        <v/>
      </c>
      <c r="AC149" s="308" t="str">
        <f t="shared" si="247"/>
        <v/>
      </c>
      <c r="AD149" s="308" t="str">
        <f t="shared" si="248"/>
        <v/>
      </c>
      <c r="AE149" s="308" t="str">
        <f t="shared" si="249"/>
        <v/>
      </c>
      <c r="AF149" s="308" t="str">
        <f t="shared" si="250"/>
        <v/>
      </c>
      <c r="AG149" s="308" t="str">
        <f t="shared" si="251"/>
        <v/>
      </c>
      <c r="AH149" s="308" t="str">
        <f t="shared" si="252"/>
        <v/>
      </c>
      <c r="AI149" s="308" t="str">
        <f t="shared" si="253"/>
        <v/>
      </c>
      <c r="AJ149" s="308" t="str">
        <f t="shared" si="254"/>
        <v/>
      </c>
      <c r="AK149" s="308" t="str">
        <f t="shared" si="255"/>
        <v/>
      </c>
      <c r="AL149" s="308" t="str">
        <f t="shared" si="256"/>
        <v/>
      </c>
      <c r="AM149" s="308" t="str">
        <f t="shared" si="257"/>
        <v/>
      </c>
      <c r="AN149" s="308" t="str">
        <f t="shared" si="258"/>
        <v/>
      </c>
      <c r="AO149" s="308" t="str">
        <f t="shared" si="259"/>
        <v/>
      </c>
      <c r="AP149" s="308" t="str">
        <f t="shared" si="260"/>
        <v/>
      </c>
      <c r="AQ149" s="308" t="str">
        <f t="shared" si="262"/>
        <v/>
      </c>
      <c r="AR149" s="308" t="str">
        <f t="shared" si="263"/>
        <v/>
      </c>
      <c r="AS149" s="308" t="str">
        <f t="shared" si="264"/>
        <v/>
      </c>
      <c r="AT149" s="308" t="str">
        <f t="shared" si="261"/>
        <v/>
      </c>
      <c r="AU149" s="308" t="str">
        <f t="shared" si="261"/>
        <v/>
      </c>
      <c r="AV149" s="308" t="str">
        <f t="shared" si="261"/>
        <v/>
      </c>
      <c r="AW149" s="308" t="str">
        <f t="shared" si="261"/>
        <v/>
      </c>
      <c r="AX149" s="308" t="str">
        <f t="shared" si="180"/>
        <v/>
      </c>
      <c r="AY149" s="308" t="str">
        <f t="shared" si="219"/>
        <v/>
      </c>
      <c r="AZ149" s="308" t="str">
        <f t="shared" si="231"/>
        <v/>
      </c>
      <c r="BA149" s="308" t="str">
        <f t="shared" si="231"/>
        <v/>
      </c>
      <c r="BB149" s="308" t="str">
        <f t="shared" si="231"/>
        <v/>
      </c>
      <c r="BC149" s="308" t="str">
        <f t="shared" si="231"/>
        <v/>
      </c>
      <c r="BD149" s="308" t="str">
        <f t="shared" si="231"/>
        <v/>
      </c>
      <c r="BE149" s="308" t="str">
        <f t="shared" si="231"/>
        <v/>
      </c>
      <c r="BF149" s="308" t="str">
        <f t="shared" si="231"/>
        <v/>
      </c>
      <c r="BG149" s="308" t="str">
        <f t="shared" si="231"/>
        <v/>
      </c>
      <c r="BH149" s="308" t="str">
        <f t="shared" si="231"/>
        <v/>
      </c>
      <c r="BI149" s="308" t="str">
        <f t="shared" si="231"/>
        <v/>
      </c>
      <c r="BJ149" s="308" t="str">
        <f t="shared" si="231"/>
        <v/>
      </c>
      <c r="BK149" s="308" t="str">
        <f t="shared" si="231"/>
        <v/>
      </c>
      <c r="BL149" s="308" t="str">
        <f t="shared" si="231"/>
        <v/>
      </c>
      <c r="BM149" s="308" t="str">
        <f t="shared" si="231"/>
        <v/>
      </c>
      <c r="BN149" s="308" t="str">
        <f t="shared" si="231"/>
        <v/>
      </c>
      <c r="BO149" s="308" t="str">
        <f t="shared" si="231"/>
        <v/>
      </c>
      <c r="BP149" s="308" t="str">
        <f t="shared" si="220"/>
        <v/>
      </c>
      <c r="BQ149" s="308" t="str">
        <f t="shared" si="220"/>
        <v/>
      </c>
      <c r="BR149" s="308" t="str">
        <f t="shared" si="220"/>
        <v/>
      </c>
      <c r="BS149" s="308" t="str">
        <f t="shared" si="220"/>
        <v/>
      </c>
      <c r="BT149" s="308" t="str">
        <f t="shared" si="220"/>
        <v/>
      </c>
      <c r="BU149" s="308" t="str">
        <f t="shared" si="220"/>
        <v/>
      </c>
      <c r="BV149" s="308" t="str">
        <f t="shared" si="220"/>
        <v/>
      </c>
      <c r="BW149" s="308" t="str">
        <f t="shared" si="220"/>
        <v/>
      </c>
      <c r="BX149" s="308" t="str">
        <f t="shared" si="220"/>
        <v/>
      </c>
      <c r="BY149" s="308" t="str">
        <f t="shared" si="220"/>
        <v/>
      </c>
      <c r="BZ149" s="308" t="str">
        <f t="shared" si="220"/>
        <v/>
      </c>
      <c r="CA149" s="308" t="str">
        <f t="shared" si="220"/>
        <v/>
      </c>
      <c r="CB149" s="308" t="str">
        <f t="shared" si="220"/>
        <v/>
      </c>
      <c r="CC149" s="308" t="str">
        <f t="shared" si="220"/>
        <v/>
      </c>
      <c r="CD149" s="308" t="str">
        <f t="shared" si="220"/>
        <v/>
      </c>
      <c r="CE149" s="308" t="str">
        <f t="shared" si="221"/>
        <v/>
      </c>
      <c r="CF149" s="308" t="str">
        <f t="shared" si="221"/>
        <v/>
      </c>
      <c r="CG149" s="308" t="str">
        <f t="shared" si="221"/>
        <v/>
      </c>
      <c r="CH149" s="308" t="str">
        <f t="shared" si="221"/>
        <v/>
      </c>
      <c r="CI149" s="308" t="str">
        <f t="shared" si="221"/>
        <v/>
      </c>
      <c r="CJ149" s="308" t="str">
        <f t="shared" si="221"/>
        <v/>
      </c>
    </row>
    <row r="150" spans="1:88" x14ac:dyDescent="0.2">
      <c r="A150" s="369"/>
      <c r="B150" s="369" t="str">
        <f t="shared" si="217"/>
        <v/>
      </c>
      <c r="C150" s="369" t="str">
        <f t="shared" si="218"/>
        <v/>
      </c>
      <c r="D150" s="369" t="str">
        <f t="shared" si="222"/>
        <v/>
      </c>
      <c r="E150" s="369" t="str">
        <f t="shared" si="223"/>
        <v/>
      </c>
      <c r="F150" s="369" t="str">
        <f t="shared" si="224"/>
        <v/>
      </c>
      <c r="G150" s="369" t="str">
        <f t="shared" si="225"/>
        <v/>
      </c>
      <c r="H150" s="369" t="str">
        <f t="shared" si="226"/>
        <v/>
      </c>
      <c r="I150" s="369" t="str">
        <f t="shared" si="227"/>
        <v/>
      </c>
      <c r="J150" s="369"/>
      <c r="K150" s="308" t="str">
        <f t="shared" si="228"/>
        <v/>
      </c>
      <c r="L150" s="309" t="str">
        <f t="shared" si="229"/>
        <v/>
      </c>
      <c r="M150" s="310" t="str">
        <f t="shared" si="230"/>
        <v/>
      </c>
      <c r="N150" s="308" t="str">
        <f t="shared" si="232"/>
        <v/>
      </c>
      <c r="O150" s="308" t="str">
        <f t="shared" si="233"/>
        <v/>
      </c>
      <c r="P150" s="308" t="str">
        <f t="shared" si="234"/>
        <v/>
      </c>
      <c r="Q150" s="308" t="str">
        <f t="shared" si="235"/>
        <v/>
      </c>
      <c r="R150" s="308" t="str">
        <f t="shared" si="236"/>
        <v/>
      </c>
      <c r="S150" s="308" t="str">
        <f t="shared" si="237"/>
        <v/>
      </c>
      <c r="T150" s="308" t="str">
        <f t="shared" si="238"/>
        <v/>
      </c>
      <c r="U150" s="308" t="str">
        <f t="shared" si="239"/>
        <v/>
      </c>
      <c r="V150" s="308" t="str">
        <f t="shared" si="240"/>
        <v/>
      </c>
      <c r="W150" s="308" t="str">
        <f t="shared" si="241"/>
        <v/>
      </c>
      <c r="X150" s="308" t="str">
        <f t="shared" si="242"/>
        <v/>
      </c>
      <c r="Y150" s="308" t="str">
        <f t="shared" si="243"/>
        <v/>
      </c>
      <c r="Z150" s="308" t="str">
        <f t="shared" si="244"/>
        <v/>
      </c>
      <c r="AA150" s="308" t="str">
        <f t="shared" si="245"/>
        <v/>
      </c>
      <c r="AB150" s="308" t="str">
        <f t="shared" si="246"/>
        <v/>
      </c>
      <c r="AC150" s="308" t="str">
        <f t="shared" si="247"/>
        <v/>
      </c>
      <c r="AD150" s="308" t="str">
        <f t="shared" si="248"/>
        <v/>
      </c>
      <c r="AE150" s="308" t="str">
        <f t="shared" si="249"/>
        <v/>
      </c>
      <c r="AF150" s="308" t="str">
        <f t="shared" si="250"/>
        <v/>
      </c>
      <c r="AG150" s="308" t="str">
        <f t="shared" si="251"/>
        <v/>
      </c>
      <c r="AH150" s="308" t="str">
        <f t="shared" si="252"/>
        <v/>
      </c>
      <c r="AI150" s="308" t="str">
        <f t="shared" si="253"/>
        <v/>
      </c>
      <c r="AJ150" s="308" t="str">
        <f t="shared" si="254"/>
        <v/>
      </c>
      <c r="AK150" s="308" t="str">
        <f t="shared" si="255"/>
        <v/>
      </c>
      <c r="AL150" s="308" t="str">
        <f t="shared" si="256"/>
        <v/>
      </c>
      <c r="AM150" s="308" t="str">
        <f t="shared" si="257"/>
        <v/>
      </c>
      <c r="AN150" s="308" t="str">
        <f t="shared" si="258"/>
        <v/>
      </c>
      <c r="AO150" s="308" t="str">
        <f t="shared" si="259"/>
        <v/>
      </c>
      <c r="AP150" s="308" t="str">
        <f t="shared" si="260"/>
        <v/>
      </c>
      <c r="AQ150" s="308" t="str">
        <f t="shared" si="262"/>
        <v/>
      </c>
      <c r="AR150" s="308" t="str">
        <f t="shared" si="263"/>
        <v/>
      </c>
      <c r="AS150" s="308" t="str">
        <f t="shared" si="264"/>
        <v/>
      </c>
      <c r="AT150" s="308" t="str">
        <f t="shared" si="261"/>
        <v/>
      </c>
      <c r="AU150" s="308" t="str">
        <f t="shared" si="261"/>
        <v/>
      </c>
      <c r="AV150" s="308" t="str">
        <f t="shared" si="261"/>
        <v/>
      </c>
      <c r="AW150" s="308" t="str">
        <f t="shared" si="261"/>
        <v/>
      </c>
      <c r="AX150" s="308" t="str">
        <f t="shared" si="180"/>
        <v/>
      </c>
      <c r="AY150" s="308" t="str">
        <f t="shared" si="219"/>
        <v/>
      </c>
      <c r="AZ150" s="308" t="str">
        <f t="shared" si="231"/>
        <v/>
      </c>
      <c r="BA150" s="308" t="str">
        <f t="shared" si="231"/>
        <v/>
      </c>
      <c r="BB150" s="308" t="str">
        <f t="shared" si="231"/>
        <v/>
      </c>
      <c r="BC150" s="308" t="str">
        <f t="shared" si="231"/>
        <v/>
      </c>
      <c r="BD150" s="308" t="str">
        <f t="shared" si="231"/>
        <v/>
      </c>
      <c r="BE150" s="308" t="str">
        <f t="shared" si="231"/>
        <v/>
      </c>
      <c r="BF150" s="308" t="str">
        <f t="shared" si="231"/>
        <v/>
      </c>
      <c r="BG150" s="308" t="str">
        <f t="shared" si="231"/>
        <v/>
      </c>
      <c r="BH150" s="308" t="str">
        <f t="shared" si="231"/>
        <v/>
      </c>
      <c r="BI150" s="308" t="str">
        <f t="shared" si="231"/>
        <v/>
      </c>
      <c r="BJ150" s="308" t="str">
        <f t="shared" si="231"/>
        <v/>
      </c>
      <c r="BK150" s="308" t="str">
        <f t="shared" si="231"/>
        <v/>
      </c>
      <c r="BL150" s="308" t="str">
        <f t="shared" si="231"/>
        <v/>
      </c>
      <c r="BM150" s="308" t="str">
        <f t="shared" si="231"/>
        <v/>
      </c>
      <c r="BN150" s="308" t="str">
        <f t="shared" si="231"/>
        <v/>
      </c>
      <c r="BO150" s="308" t="str">
        <f t="shared" ref="BO150:CD165" si="265">IF(BN150=0,"",IF(BN150="","",BN150-1))</f>
        <v/>
      </c>
      <c r="BP150" s="308" t="str">
        <f t="shared" si="265"/>
        <v/>
      </c>
      <c r="BQ150" s="308" t="str">
        <f t="shared" si="265"/>
        <v/>
      </c>
      <c r="BR150" s="308" t="str">
        <f t="shared" si="265"/>
        <v/>
      </c>
      <c r="BS150" s="308" t="str">
        <f t="shared" si="265"/>
        <v/>
      </c>
      <c r="BT150" s="308" t="str">
        <f t="shared" si="265"/>
        <v/>
      </c>
      <c r="BU150" s="308" t="str">
        <f t="shared" si="265"/>
        <v/>
      </c>
      <c r="BV150" s="308" t="str">
        <f t="shared" si="265"/>
        <v/>
      </c>
      <c r="BW150" s="308" t="str">
        <f t="shared" si="265"/>
        <v/>
      </c>
      <c r="BX150" s="308" t="str">
        <f t="shared" si="265"/>
        <v/>
      </c>
      <c r="BY150" s="308" t="str">
        <f t="shared" si="265"/>
        <v/>
      </c>
      <c r="BZ150" s="308" t="str">
        <f t="shared" si="265"/>
        <v/>
      </c>
      <c r="CA150" s="308" t="str">
        <f t="shared" si="265"/>
        <v/>
      </c>
      <c r="CB150" s="308" t="str">
        <f t="shared" si="265"/>
        <v/>
      </c>
      <c r="CC150" s="308" t="str">
        <f t="shared" si="265"/>
        <v/>
      </c>
      <c r="CD150" s="308" t="str">
        <f t="shared" si="265"/>
        <v/>
      </c>
      <c r="CE150" s="308" t="str">
        <f t="shared" ref="CE150:CJ165" si="266">IF(CD150=0,"",IF(CD150="","",CD150-1))</f>
        <v/>
      </c>
      <c r="CF150" s="308" t="str">
        <f t="shared" si="266"/>
        <v/>
      </c>
      <c r="CG150" s="308" t="str">
        <f t="shared" si="266"/>
        <v/>
      </c>
      <c r="CH150" s="308" t="str">
        <f t="shared" si="266"/>
        <v/>
      </c>
      <c r="CI150" s="308" t="str">
        <f t="shared" si="266"/>
        <v/>
      </c>
      <c r="CJ150" s="308" t="str">
        <f t="shared" si="266"/>
        <v/>
      </c>
    </row>
    <row r="151" spans="1:88" x14ac:dyDescent="0.2">
      <c r="A151" s="369"/>
      <c r="B151" s="369" t="str">
        <f t="shared" si="217"/>
        <v/>
      </c>
      <c r="C151" s="369" t="str">
        <f t="shared" si="218"/>
        <v/>
      </c>
      <c r="D151" s="369" t="str">
        <f t="shared" si="222"/>
        <v/>
      </c>
      <c r="E151" s="369" t="str">
        <f t="shared" si="223"/>
        <v/>
      </c>
      <c r="F151" s="369" t="str">
        <f t="shared" si="224"/>
        <v/>
      </c>
      <c r="G151" s="369" t="str">
        <f t="shared" si="225"/>
        <v/>
      </c>
      <c r="H151" s="369" t="str">
        <f t="shared" si="226"/>
        <v/>
      </c>
      <c r="I151" s="369" t="str">
        <f t="shared" si="227"/>
        <v/>
      </c>
      <c r="J151" s="369"/>
      <c r="K151" s="308" t="str">
        <f t="shared" si="228"/>
        <v/>
      </c>
      <c r="L151" s="309" t="str">
        <f t="shared" si="229"/>
        <v/>
      </c>
      <c r="M151" s="310" t="str">
        <f t="shared" si="230"/>
        <v/>
      </c>
      <c r="N151" s="308" t="str">
        <f t="shared" si="232"/>
        <v/>
      </c>
      <c r="O151" s="308" t="str">
        <f t="shared" si="233"/>
        <v/>
      </c>
      <c r="P151" s="308" t="str">
        <f t="shared" si="234"/>
        <v/>
      </c>
      <c r="Q151" s="308" t="str">
        <f t="shared" si="235"/>
        <v/>
      </c>
      <c r="R151" s="308" t="str">
        <f t="shared" si="236"/>
        <v/>
      </c>
      <c r="S151" s="308" t="str">
        <f t="shared" si="237"/>
        <v/>
      </c>
      <c r="T151" s="308" t="str">
        <f t="shared" si="238"/>
        <v/>
      </c>
      <c r="U151" s="308" t="str">
        <f t="shared" si="239"/>
        <v/>
      </c>
      <c r="V151" s="308" t="str">
        <f t="shared" si="240"/>
        <v/>
      </c>
      <c r="W151" s="308" t="str">
        <f t="shared" si="241"/>
        <v/>
      </c>
      <c r="X151" s="308" t="str">
        <f t="shared" si="242"/>
        <v/>
      </c>
      <c r="Y151" s="308" t="str">
        <f t="shared" si="243"/>
        <v/>
      </c>
      <c r="Z151" s="308" t="str">
        <f t="shared" si="244"/>
        <v/>
      </c>
      <c r="AA151" s="308" t="str">
        <f t="shared" si="245"/>
        <v/>
      </c>
      <c r="AB151" s="308" t="str">
        <f t="shared" si="246"/>
        <v/>
      </c>
      <c r="AC151" s="308" t="str">
        <f t="shared" si="247"/>
        <v/>
      </c>
      <c r="AD151" s="308" t="str">
        <f t="shared" si="248"/>
        <v/>
      </c>
      <c r="AE151" s="308" t="str">
        <f t="shared" si="249"/>
        <v/>
      </c>
      <c r="AF151" s="308" t="str">
        <f t="shared" si="250"/>
        <v/>
      </c>
      <c r="AG151" s="308" t="str">
        <f t="shared" si="251"/>
        <v/>
      </c>
      <c r="AH151" s="308" t="str">
        <f t="shared" si="252"/>
        <v/>
      </c>
      <c r="AI151" s="308" t="str">
        <f t="shared" si="253"/>
        <v/>
      </c>
      <c r="AJ151" s="308" t="str">
        <f t="shared" si="254"/>
        <v/>
      </c>
      <c r="AK151" s="308" t="str">
        <f t="shared" si="255"/>
        <v/>
      </c>
      <c r="AL151" s="308" t="str">
        <f t="shared" si="256"/>
        <v/>
      </c>
      <c r="AM151" s="308" t="str">
        <f t="shared" si="257"/>
        <v/>
      </c>
      <c r="AN151" s="308" t="str">
        <f t="shared" si="258"/>
        <v/>
      </c>
      <c r="AO151" s="308" t="str">
        <f t="shared" si="259"/>
        <v/>
      </c>
      <c r="AP151" s="308" t="str">
        <f t="shared" si="260"/>
        <v/>
      </c>
      <c r="AQ151" s="308" t="str">
        <f t="shared" si="262"/>
        <v/>
      </c>
      <c r="AR151" s="308" t="str">
        <f t="shared" si="263"/>
        <v/>
      </c>
      <c r="AS151" s="308" t="str">
        <f t="shared" si="264"/>
        <v/>
      </c>
      <c r="AT151" s="308" t="str">
        <f t="shared" si="261"/>
        <v/>
      </c>
      <c r="AU151" s="308" t="str">
        <f t="shared" si="261"/>
        <v/>
      </c>
      <c r="AV151" s="308" t="str">
        <f t="shared" si="261"/>
        <v/>
      </c>
      <c r="AW151" s="308" t="str">
        <f t="shared" si="261"/>
        <v/>
      </c>
      <c r="AX151" s="308" t="str">
        <f t="shared" si="180"/>
        <v/>
      </c>
      <c r="AY151" s="308" t="str">
        <f t="shared" si="219"/>
        <v/>
      </c>
      <c r="AZ151" s="308" t="str">
        <f t="shared" ref="AZ151:BO166" si="267">IF(AY151=0,"",IF(AY151="","",AY151-1))</f>
        <v/>
      </c>
      <c r="BA151" s="308" t="str">
        <f t="shared" si="267"/>
        <v/>
      </c>
      <c r="BB151" s="308" t="str">
        <f t="shared" si="267"/>
        <v/>
      </c>
      <c r="BC151" s="308" t="str">
        <f t="shared" si="267"/>
        <v/>
      </c>
      <c r="BD151" s="308" t="str">
        <f t="shared" si="267"/>
        <v/>
      </c>
      <c r="BE151" s="308" t="str">
        <f t="shared" si="267"/>
        <v/>
      </c>
      <c r="BF151" s="308" t="str">
        <f t="shared" si="267"/>
        <v/>
      </c>
      <c r="BG151" s="308" t="str">
        <f t="shared" si="267"/>
        <v/>
      </c>
      <c r="BH151" s="308" t="str">
        <f t="shared" si="267"/>
        <v/>
      </c>
      <c r="BI151" s="308" t="str">
        <f t="shared" si="267"/>
        <v/>
      </c>
      <c r="BJ151" s="308" t="str">
        <f t="shared" si="267"/>
        <v/>
      </c>
      <c r="BK151" s="308" t="str">
        <f t="shared" si="267"/>
        <v/>
      </c>
      <c r="BL151" s="308" t="str">
        <f t="shared" si="267"/>
        <v/>
      </c>
      <c r="BM151" s="308" t="str">
        <f t="shared" si="267"/>
        <v/>
      </c>
      <c r="BN151" s="308" t="str">
        <f t="shared" si="267"/>
        <v/>
      </c>
      <c r="BO151" s="308" t="str">
        <f t="shared" si="267"/>
        <v/>
      </c>
      <c r="BP151" s="308" t="str">
        <f t="shared" si="265"/>
        <v/>
      </c>
      <c r="BQ151" s="308" t="str">
        <f t="shared" si="265"/>
        <v/>
      </c>
      <c r="BR151" s="308" t="str">
        <f t="shared" si="265"/>
        <v/>
      </c>
      <c r="BS151" s="308" t="str">
        <f t="shared" si="265"/>
        <v/>
      </c>
      <c r="BT151" s="308" t="str">
        <f t="shared" si="265"/>
        <v/>
      </c>
      <c r="BU151" s="308" t="str">
        <f t="shared" si="265"/>
        <v/>
      </c>
      <c r="BV151" s="308" t="str">
        <f t="shared" si="265"/>
        <v/>
      </c>
      <c r="BW151" s="308" t="str">
        <f t="shared" si="265"/>
        <v/>
      </c>
      <c r="BX151" s="308" t="str">
        <f t="shared" si="265"/>
        <v/>
      </c>
      <c r="BY151" s="308" t="str">
        <f t="shared" si="265"/>
        <v/>
      </c>
      <c r="BZ151" s="308" t="str">
        <f t="shared" si="265"/>
        <v/>
      </c>
      <c r="CA151" s="308" t="str">
        <f t="shared" si="265"/>
        <v/>
      </c>
      <c r="CB151" s="308" t="str">
        <f t="shared" si="265"/>
        <v/>
      </c>
      <c r="CC151" s="308" t="str">
        <f t="shared" si="265"/>
        <v/>
      </c>
      <c r="CD151" s="308" t="str">
        <f t="shared" si="265"/>
        <v/>
      </c>
      <c r="CE151" s="308" t="str">
        <f t="shared" si="266"/>
        <v/>
      </c>
      <c r="CF151" s="308" t="str">
        <f t="shared" si="266"/>
        <v/>
      </c>
      <c r="CG151" s="308" t="str">
        <f t="shared" si="266"/>
        <v/>
      </c>
      <c r="CH151" s="308" t="str">
        <f t="shared" si="266"/>
        <v/>
      </c>
      <c r="CI151" s="308" t="str">
        <f t="shared" si="266"/>
        <v/>
      </c>
      <c r="CJ151" s="308" t="str">
        <f t="shared" si="266"/>
        <v/>
      </c>
    </row>
    <row r="152" spans="1:88" x14ac:dyDescent="0.2">
      <c r="A152" s="369"/>
      <c r="B152" s="369" t="str">
        <f t="shared" si="217"/>
        <v/>
      </c>
      <c r="C152" s="369" t="str">
        <f t="shared" si="218"/>
        <v/>
      </c>
      <c r="D152" s="369" t="str">
        <f t="shared" si="222"/>
        <v/>
      </c>
      <c r="E152" s="369" t="str">
        <f t="shared" si="223"/>
        <v/>
      </c>
      <c r="F152" s="369" t="str">
        <f t="shared" si="224"/>
        <v/>
      </c>
      <c r="G152" s="369" t="str">
        <f t="shared" si="225"/>
        <v/>
      </c>
      <c r="H152" s="369" t="str">
        <f t="shared" si="226"/>
        <v/>
      </c>
      <c r="I152" s="369" t="str">
        <f t="shared" si="227"/>
        <v/>
      </c>
      <c r="J152" s="369"/>
      <c r="K152" s="308" t="str">
        <f t="shared" si="228"/>
        <v/>
      </c>
      <c r="L152" s="309" t="str">
        <f t="shared" si="229"/>
        <v/>
      </c>
      <c r="M152" s="310" t="str">
        <f t="shared" si="230"/>
        <v/>
      </c>
      <c r="N152" s="308" t="str">
        <f t="shared" si="232"/>
        <v/>
      </c>
      <c r="O152" s="308" t="str">
        <f t="shared" si="233"/>
        <v/>
      </c>
      <c r="P152" s="308" t="str">
        <f t="shared" si="234"/>
        <v/>
      </c>
      <c r="Q152" s="308" t="str">
        <f t="shared" si="235"/>
        <v/>
      </c>
      <c r="R152" s="308" t="str">
        <f t="shared" si="236"/>
        <v/>
      </c>
      <c r="S152" s="308" t="str">
        <f t="shared" si="237"/>
        <v/>
      </c>
      <c r="T152" s="308" t="str">
        <f t="shared" si="238"/>
        <v/>
      </c>
      <c r="U152" s="308" t="str">
        <f t="shared" si="239"/>
        <v/>
      </c>
      <c r="V152" s="308" t="str">
        <f t="shared" si="240"/>
        <v/>
      </c>
      <c r="W152" s="308" t="str">
        <f t="shared" si="241"/>
        <v/>
      </c>
      <c r="X152" s="308" t="str">
        <f t="shared" si="242"/>
        <v/>
      </c>
      <c r="Y152" s="308" t="str">
        <f t="shared" si="243"/>
        <v/>
      </c>
      <c r="Z152" s="308" t="str">
        <f t="shared" si="244"/>
        <v/>
      </c>
      <c r="AA152" s="308" t="str">
        <f t="shared" si="245"/>
        <v/>
      </c>
      <c r="AB152" s="308" t="str">
        <f t="shared" si="246"/>
        <v/>
      </c>
      <c r="AC152" s="308" t="str">
        <f t="shared" si="247"/>
        <v/>
      </c>
      <c r="AD152" s="308" t="str">
        <f t="shared" si="248"/>
        <v/>
      </c>
      <c r="AE152" s="308" t="str">
        <f t="shared" si="249"/>
        <v/>
      </c>
      <c r="AF152" s="308" t="str">
        <f t="shared" si="250"/>
        <v/>
      </c>
      <c r="AG152" s="308" t="str">
        <f t="shared" si="251"/>
        <v/>
      </c>
      <c r="AH152" s="308" t="str">
        <f t="shared" si="252"/>
        <v/>
      </c>
      <c r="AI152" s="308" t="str">
        <f t="shared" si="253"/>
        <v/>
      </c>
      <c r="AJ152" s="308" t="str">
        <f t="shared" si="254"/>
        <v/>
      </c>
      <c r="AK152" s="308" t="str">
        <f t="shared" si="255"/>
        <v/>
      </c>
      <c r="AL152" s="308" t="str">
        <f t="shared" si="256"/>
        <v/>
      </c>
      <c r="AM152" s="308" t="str">
        <f t="shared" si="257"/>
        <v/>
      </c>
      <c r="AN152" s="308" t="str">
        <f t="shared" si="258"/>
        <v/>
      </c>
      <c r="AO152" s="308" t="str">
        <f t="shared" si="259"/>
        <v/>
      </c>
      <c r="AP152" s="308" t="str">
        <f t="shared" si="260"/>
        <v/>
      </c>
      <c r="AQ152" s="308" t="str">
        <f t="shared" si="262"/>
        <v/>
      </c>
      <c r="AR152" s="308" t="str">
        <f t="shared" si="263"/>
        <v/>
      </c>
      <c r="AS152" s="308" t="str">
        <f t="shared" si="264"/>
        <v/>
      </c>
      <c r="AT152" s="308" t="str">
        <f t="shared" si="261"/>
        <v/>
      </c>
      <c r="AU152" s="308" t="str">
        <f t="shared" si="261"/>
        <v/>
      </c>
      <c r="AV152" s="308" t="str">
        <f t="shared" si="261"/>
        <v/>
      </c>
      <c r="AW152" s="308" t="str">
        <f t="shared" si="261"/>
        <v/>
      </c>
      <c r="AX152" s="308" t="str">
        <f t="shared" si="180"/>
        <v/>
      </c>
      <c r="AY152" s="308" t="str">
        <f t="shared" si="219"/>
        <v/>
      </c>
      <c r="AZ152" s="308" t="str">
        <f t="shared" si="267"/>
        <v/>
      </c>
      <c r="BA152" s="308" t="str">
        <f t="shared" si="267"/>
        <v/>
      </c>
      <c r="BB152" s="308" t="str">
        <f t="shared" si="267"/>
        <v/>
      </c>
      <c r="BC152" s="308" t="str">
        <f t="shared" si="267"/>
        <v/>
      </c>
      <c r="BD152" s="308" t="str">
        <f t="shared" si="267"/>
        <v/>
      </c>
      <c r="BE152" s="308" t="str">
        <f t="shared" si="267"/>
        <v/>
      </c>
      <c r="BF152" s="308" t="str">
        <f t="shared" si="267"/>
        <v/>
      </c>
      <c r="BG152" s="308" t="str">
        <f t="shared" si="267"/>
        <v/>
      </c>
      <c r="BH152" s="308" t="str">
        <f t="shared" si="267"/>
        <v/>
      </c>
      <c r="BI152" s="308" t="str">
        <f t="shared" si="267"/>
        <v/>
      </c>
      <c r="BJ152" s="308" t="str">
        <f t="shared" si="267"/>
        <v/>
      </c>
      <c r="BK152" s="308" t="str">
        <f t="shared" si="267"/>
        <v/>
      </c>
      <c r="BL152" s="308" t="str">
        <f t="shared" si="267"/>
        <v/>
      </c>
      <c r="BM152" s="308" t="str">
        <f t="shared" si="267"/>
        <v/>
      </c>
      <c r="BN152" s="308" t="str">
        <f t="shared" si="267"/>
        <v/>
      </c>
      <c r="BO152" s="308" t="str">
        <f t="shared" si="267"/>
        <v/>
      </c>
      <c r="BP152" s="308" t="str">
        <f t="shared" si="265"/>
        <v/>
      </c>
      <c r="BQ152" s="308" t="str">
        <f t="shared" si="265"/>
        <v/>
      </c>
      <c r="BR152" s="308" t="str">
        <f t="shared" si="265"/>
        <v/>
      </c>
      <c r="BS152" s="308" t="str">
        <f t="shared" si="265"/>
        <v/>
      </c>
      <c r="BT152" s="308" t="str">
        <f t="shared" si="265"/>
        <v/>
      </c>
      <c r="BU152" s="308" t="str">
        <f t="shared" si="265"/>
        <v/>
      </c>
      <c r="BV152" s="308" t="str">
        <f t="shared" si="265"/>
        <v/>
      </c>
      <c r="BW152" s="308" t="str">
        <f t="shared" si="265"/>
        <v/>
      </c>
      <c r="BX152" s="308" t="str">
        <f t="shared" si="265"/>
        <v/>
      </c>
      <c r="BY152" s="308" t="str">
        <f t="shared" si="265"/>
        <v/>
      </c>
      <c r="BZ152" s="308" t="str">
        <f t="shared" si="265"/>
        <v/>
      </c>
      <c r="CA152" s="308" t="str">
        <f t="shared" si="265"/>
        <v/>
      </c>
      <c r="CB152" s="308" t="str">
        <f t="shared" si="265"/>
        <v/>
      </c>
      <c r="CC152" s="308" t="str">
        <f t="shared" si="265"/>
        <v/>
      </c>
      <c r="CD152" s="308" t="str">
        <f t="shared" si="265"/>
        <v/>
      </c>
      <c r="CE152" s="308" t="str">
        <f t="shared" si="266"/>
        <v/>
      </c>
      <c r="CF152" s="308" t="str">
        <f t="shared" si="266"/>
        <v/>
      </c>
      <c r="CG152" s="308" t="str">
        <f t="shared" si="266"/>
        <v/>
      </c>
      <c r="CH152" s="308" t="str">
        <f t="shared" si="266"/>
        <v/>
      </c>
      <c r="CI152" s="308" t="str">
        <f t="shared" si="266"/>
        <v/>
      </c>
      <c r="CJ152" s="308" t="str">
        <f t="shared" si="266"/>
        <v/>
      </c>
    </row>
    <row r="153" spans="1:88" x14ac:dyDescent="0.2">
      <c r="A153" s="369"/>
      <c r="B153" s="369" t="str">
        <f t="shared" si="217"/>
        <v/>
      </c>
      <c r="C153" s="369" t="str">
        <f t="shared" si="218"/>
        <v/>
      </c>
      <c r="D153" s="369" t="str">
        <f t="shared" si="222"/>
        <v/>
      </c>
      <c r="E153" s="369" t="str">
        <f t="shared" si="223"/>
        <v/>
      </c>
      <c r="F153" s="369" t="str">
        <f t="shared" si="224"/>
        <v/>
      </c>
      <c r="G153" s="369" t="str">
        <f t="shared" si="225"/>
        <v/>
      </c>
      <c r="H153" s="369" t="str">
        <f t="shared" si="226"/>
        <v/>
      </c>
      <c r="I153" s="369" t="str">
        <f t="shared" si="227"/>
        <v/>
      </c>
      <c r="J153" s="369"/>
      <c r="K153" s="308" t="str">
        <f t="shared" si="228"/>
        <v/>
      </c>
      <c r="L153" s="309" t="str">
        <f t="shared" si="229"/>
        <v/>
      </c>
      <c r="M153" s="310" t="str">
        <f t="shared" si="230"/>
        <v/>
      </c>
      <c r="N153" s="308" t="str">
        <f t="shared" si="232"/>
        <v/>
      </c>
      <c r="O153" s="308" t="str">
        <f t="shared" si="233"/>
        <v/>
      </c>
      <c r="P153" s="308" t="str">
        <f t="shared" si="234"/>
        <v/>
      </c>
      <c r="Q153" s="308" t="str">
        <f t="shared" si="235"/>
        <v/>
      </c>
      <c r="R153" s="308" t="str">
        <f t="shared" si="236"/>
        <v/>
      </c>
      <c r="S153" s="308" t="str">
        <f t="shared" si="237"/>
        <v/>
      </c>
      <c r="T153" s="308" t="str">
        <f t="shared" si="238"/>
        <v/>
      </c>
      <c r="U153" s="308" t="str">
        <f t="shared" si="239"/>
        <v/>
      </c>
      <c r="V153" s="308" t="str">
        <f t="shared" si="240"/>
        <v/>
      </c>
      <c r="W153" s="308" t="str">
        <f t="shared" si="241"/>
        <v/>
      </c>
      <c r="X153" s="308" t="str">
        <f t="shared" si="242"/>
        <v/>
      </c>
      <c r="Y153" s="308" t="str">
        <f t="shared" si="243"/>
        <v/>
      </c>
      <c r="Z153" s="308" t="str">
        <f t="shared" si="244"/>
        <v/>
      </c>
      <c r="AA153" s="308" t="str">
        <f t="shared" si="245"/>
        <v/>
      </c>
      <c r="AB153" s="308" t="str">
        <f t="shared" si="246"/>
        <v/>
      </c>
      <c r="AC153" s="308" t="str">
        <f t="shared" si="247"/>
        <v/>
      </c>
      <c r="AD153" s="308" t="str">
        <f t="shared" si="248"/>
        <v/>
      </c>
      <c r="AE153" s="308" t="str">
        <f t="shared" si="249"/>
        <v/>
      </c>
      <c r="AF153" s="308" t="str">
        <f t="shared" si="250"/>
        <v/>
      </c>
      <c r="AG153" s="308" t="str">
        <f t="shared" si="251"/>
        <v/>
      </c>
      <c r="AH153" s="308" t="str">
        <f t="shared" si="252"/>
        <v/>
      </c>
      <c r="AI153" s="308" t="str">
        <f t="shared" si="253"/>
        <v/>
      </c>
      <c r="AJ153" s="308" t="str">
        <f t="shared" si="254"/>
        <v/>
      </c>
      <c r="AK153" s="308" t="str">
        <f t="shared" si="255"/>
        <v/>
      </c>
      <c r="AL153" s="308" t="str">
        <f t="shared" si="256"/>
        <v/>
      </c>
      <c r="AM153" s="308" t="str">
        <f t="shared" si="257"/>
        <v/>
      </c>
      <c r="AN153" s="308" t="str">
        <f t="shared" si="258"/>
        <v/>
      </c>
      <c r="AO153" s="308" t="str">
        <f t="shared" si="259"/>
        <v/>
      </c>
      <c r="AP153" s="308" t="str">
        <f t="shared" si="260"/>
        <v/>
      </c>
      <c r="AQ153" s="308" t="str">
        <f t="shared" si="262"/>
        <v/>
      </c>
      <c r="AR153" s="308" t="str">
        <f t="shared" si="263"/>
        <v/>
      </c>
      <c r="AS153" s="308" t="str">
        <f t="shared" si="264"/>
        <v/>
      </c>
      <c r="AT153" s="308" t="str">
        <f t="shared" si="261"/>
        <v/>
      </c>
      <c r="AU153" s="308" t="str">
        <f t="shared" si="261"/>
        <v/>
      </c>
      <c r="AV153" s="308" t="str">
        <f t="shared" si="261"/>
        <v/>
      </c>
      <c r="AW153" s="308" t="str">
        <f t="shared" si="261"/>
        <v/>
      </c>
      <c r="AX153" s="308" t="str">
        <f t="shared" si="180"/>
        <v/>
      </c>
      <c r="AY153" s="308" t="str">
        <f t="shared" si="219"/>
        <v/>
      </c>
      <c r="AZ153" s="308" t="str">
        <f t="shared" si="267"/>
        <v/>
      </c>
      <c r="BA153" s="308" t="str">
        <f t="shared" si="267"/>
        <v/>
      </c>
      <c r="BB153" s="308" t="str">
        <f t="shared" si="267"/>
        <v/>
      </c>
      <c r="BC153" s="308" t="str">
        <f t="shared" si="267"/>
        <v/>
      </c>
      <c r="BD153" s="308" t="str">
        <f t="shared" si="267"/>
        <v/>
      </c>
      <c r="BE153" s="308" t="str">
        <f t="shared" si="267"/>
        <v/>
      </c>
      <c r="BF153" s="308" t="str">
        <f t="shared" si="267"/>
        <v/>
      </c>
      <c r="BG153" s="308" t="str">
        <f t="shared" si="267"/>
        <v/>
      </c>
      <c r="BH153" s="308" t="str">
        <f t="shared" si="267"/>
        <v/>
      </c>
      <c r="BI153" s="308" t="str">
        <f t="shared" si="267"/>
        <v/>
      </c>
      <c r="BJ153" s="308" t="str">
        <f t="shared" si="267"/>
        <v/>
      </c>
      <c r="BK153" s="308" t="str">
        <f t="shared" si="267"/>
        <v/>
      </c>
      <c r="BL153" s="308" t="str">
        <f t="shared" si="267"/>
        <v/>
      </c>
      <c r="BM153" s="308" t="str">
        <f t="shared" si="267"/>
        <v/>
      </c>
      <c r="BN153" s="308" t="str">
        <f t="shared" si="267"/>
        <v/>
      </c>
      <c r="BO153" s="308" t="str">
        <f t="shared" si="267"/>
        <v/>
      </c>
      <c r="BP153" s="308" t="str">
        <f t="shared" si="265"/>
        <v/>
      </c>
      <c r="BQ153" s="308" t="str">
        <f t="shared" si="265"/>
        <v/>
      </c>
      <c r="BR153" s="308" t="str">
        <f t="shared" si="265"/>
        <v/>
      </c>
      <c r="BS153" s="308" t="str">
        <f t="shared" si="265"/>
        <v/>
      </c>
      <c r="BT153" s="308" t="str">
        <f t="shared" si="265"/>
        <v/>
      </c>
      <c r="BU153" s="308" t="str">
        <f t="shared" si="265"/>
        <v/>
      </c>
      <c r="BV153" s="308" t="str">
        <f t="shared" si="265"/>
        <v/>
      </c>
      <c r="BW153" s="308" t="str">
        <f t="shared" si="265"/>
        <v/>
      </c>
      <c r="BX153" s="308" t="str">
        <f t="shared" si="265"/>
        <v/>
      </c>
      <c r="BY153" s="308" t="str">
        <f t="shared" si="265"/>
        <v/>
      </c>
      <c r="BZ153" s="308" t="str">
        <f t="shared" si="265"/>
        <v/>
      </c>
      <c r="CA153" s="308" t="str">
        <f t="shared" si="265"/>
        <v/>
      </c>
      <c r="CB153" s="308" t="str">
        <f t="shared" si="265"/>
        <v/>
      </c>
      <c r="CC153" s="308" t="str">
        <f t="shared" si="265"/>
        <v/>
      </c>
      <c r="CD153" s="308" t="str">
        <f t="shared" si="265"/>
        <v/>
      </c>
      <c r="CE153" s="308" t="str">
        <f t="shared" si="266"/>
        <v/>
      </c>
      <c r="CF153" s="308" t="str">
        <f t="shared" si="266"/>
        <v/>
      </c>
      <c r="CG153" s="308" t="str">
        <f t="shared" si="266"/>
        <v/>
      </c>
      <c r="CH153" s="308" t="str">
        <f t="shared" si="266"/>
        <v/>
      </c>
      <c r="CI153" s="308" t="str">
        <f t="shared" si="266"/>
        <v/>
      </c>
      <c r="CJ153" s="308" t="str">
        <f t="shared" si="266"/>
        <v/>
      </c>
    </row>
    <row r="154" spans="1:88" x14ac:dyDescent="0.2">
      <c r="A154" s="369"/>
      <c r="B154" s="369" t="str">
        <f t="shared" si="217"/>
        <v/>
      </c>
      <c r="C154" s="369" t="str">
        <f t="shared" si="218"/>
        <v/>
      </c>
      <c r="D154" s="369" t="str">
        <f t="shared" si="222"/>
        <v/>
      </c>
      <c r="E154" s="369" t="str">
        <f t="shared" si="223"/>
        <v/>
      </c>
      <c r="F154" s="369" t="str">
        <f t="shared" si="224"/>
        <v/>
      </c>
      <c r="G154" s="369" t="str">
        <f t="shared" si="225"/>
        <v/>
      </c>
      <c r="H154" s="369" t="str">
        <f t="shared" si="226"/>
        <v/>
      </c>
      <c r="I154" s="369" t="str">
        <f t="shared" si="227"/>
        <v/>
      </c>
      <c r="J154" s="369"/>
      <c r="K154" s="308" t="str">
        <f t="shared" si="228"/>
        <v/>
      </c>
      <c r="L154" s="309" t="str">
        <f t="shared" si="229"/>
        <v/>
      </c>
      <c r="M154" s="310" t="str">
        <f t="shared" si="230"/>
        <v/>
      </c>
      <c r="N154" s="308" t="str">
        <f t="shared" si="232"/>
        <v/>
      </c>
      <c r="O154" s="308" t="str">
        <f t="shared" si="233"/>
        <v/>
      </c>
      <c r="P154" s="308" t="str">
        <f t="shared" si="234"/>
        <v/>
      </c>
      <c r="Q154" s="308" t="str">
        <f t="shared" si="235"/>
        <v/>
      </c>
      <c r="R154" s="308" t="str">
        <f t="shared" si="236"/>
        <v/>
      </c>
      <c r="S154" s="308" t="str">
        <f t="shared" si="237"/>
        <v/>
      </c>
      <c r="T154" s="308" t="str">
        <f t="shared" si="238"/>
        <v/>
      </c>
      <c r="U154" s="308" t="str">
        <f t="shared" si="239"/>
        <v/>
      </c>
      <c r="V154" s="308" t="str">
        <f t="shared" si="240"/>
        <v/>
      </c>
      <c r="W154" s="308" t="str">
        <f t="shared" si="241"/>
        <v/>
      </c>
      <c r="X154" s="308" t="str">
        <f t="shared" si="242"/>
        <v/>
      </c>
      <c r="Y154" s="308" t="str">
        <f t="shared" si="243"/>
        <v/>
      </c>
      <c r="Z154" s="308" t="str">
        <f t="shared" si="244"/>
        <v/>
      </c>
      <c r="AA154" s="308" t="str">
        <f t="shared" si="245"/>
        <v/>
      </c>
      <c r="AB154" s="308" t="str">
        <f t="shared" si="246"/>
        <v/>
      </c>
      <c r="AC154" s="308" t="str">
        <f t="shared" si="247"/>
        <v/>
      </c>
      <c r="AD154" s="308" t="str">
        <f t="shared" si="248"/>
        <v/>
      </c>
      <c r="AE154" s="308" t="str">
        <f t="shared" si="249"/>
        <v/>
      </c>
      <c r="AF154" s="308" t="str">
        <f t="shared" si="250"/>
        <v/>
      </c>
      <c r="AG154" s="308" t="str">
        <f t="shared" si="251"/>
        <v/>
      </c>
      <c r="AH154" s="308" t="str">
        <f t="shared" si="252"/>
        <v/>
      </c>
      <c r="AI154" s="308" t="str">
        <f t="shared" si="253"/>
        <v/>
      </c>
      <c r="AJ154" s="308" t="str">
        <f t="shared" si="254"/>
        <v/>
      </c>
      <c r="AK154" s="308" t="str">
        <f t="shared" si="255"/>
        <v/>
      </c>
      <c r="AL154" s="308" t="str">
        <f t="shared" si="256"/>
        <v/>
      </c>
      <c r="AM154" s="308" t="str">
        <f t="shared" si="257"/>
        <v/>
      </c>
      <c r="AN154" s="308" t="str">
        <f t="shared" si="258"/>
        <v/>
      </c>
      <c r="AO154" s="308" t="str">
        <f t="shared" si="259"/>
        <v/>
      </c>
      <c r="AP154" s="308" t="str">
        <f t="shared" si="260"/>
        <v/>
      </c>
      <c r="AQ154" s="308" t="str">
        <f t="shared" si="262"/>
        <v/>
      </c>
      <c r="AR154" s="308" t="str">
        <f t="shared" si="263"/>
        <v/>
      </c>
      <c r="AS154" s="308" t="str">
        <f t="shared" si="264"/>
        <v/>
      </c>
      <c r="AT154" s="308" t="str">
        <f t="shared" si="261"/>
        <v/>
      </c>
      <c r="AU154" s="308" t="str">
        <f t="shared" si="261"/>
        <v/>
      </c>
      <c r="AV154" s="308" t="str">
        <f t="shared" si="261"/>
        <v/>
      </c>
      <c r="AW154" s="308" t="str">
        <f t="shared" si="261"/>
        <v/>
      </c>
      <c r="AX154" s="308" t="str">
        <f t="shared" si="180"/>
        <v/>
      </c>
      <c r="AY154" s="308" t="str">
        <f t="shared" si="219"/>
        <v/>
      </c>
      <c r="AZ154" s="308" t="str">
        <f t="shared" si="267"/>
        <v/>
      </c>
      <c r="BA154" s="308" t="str">
        <f t="shared" si="267"/>
        <v/>
      </c>
      <c r="BB154" s="308" t="str">
        <f t="shared" si="267"/>
        <v/>
      </c>
      <c r="BC154" s="308" t="str">
        <f t="shared" si="267"/>
        <v/>
      </c>
      <c r="BD154" s="308" t="str">
        <f t="shared" si="267"/>
        <v/>
      </c>
      <c r="BE154" s="308" t="str">
        <f t="shared" si="267"/>
        <v/>
      </c>
      <c r="BF154" s="308" t="str">
        <f t="shared" si="267"/>
        <v/>
      </c>
      <c r="BG154" s="308" t="str">
        <f t="shared" si="267"/>
        <v/>
      </c>
      <c r="BH154" s="308" t="str">
        <f t="shared" si="267"/>
        <v/>
      </c>
      <c r="BI154" s="308" t="str">
        <f t="shared" si="267"/>
        <v/>
      </c>
      <c r="BJ154" s="308" t="str">
        <f t="shared" si="267"/>
        <v/>
      </c>
      <c r="BK154" s="308" t="str">
        <f t="shared" si="267"/>
        <v/>
      </c>
      <c r="BL154" s="308" t="str">
        <f t="shared" si="267"/>
        <v/>
      </c>
      <c r="BM154" s="308" t="str">
        <f t="shared" si="267"/>
        <v/>
      </c>
      <c r="BN154" s="308" t="str">
        <f t="shared" si="267"/>
        <v/>
      </c>
      <c r="BO154" s="308" t="str">
        <f t="shared" si="267"/>
        <v/>
      </c>
      <c r="BP154" s="308" t="str">
        <f t="shared" si="265"/>
        <v/>
      </c>
      <c r="BQ154" s="308" t="str">
        <f t="shared" si="265"/>
        <v/>
      </c>
      <c r="BR154" s="308" t="str">
        <f t="shared" si="265"/>
        <v/>
      </c>
      <c r="BS154" s="308" t="str">
        <f t="shared" si="265"/>
        <v/>
      </c>
      <c r="BT154" s="308" t="str">
        <f t="shared" si="265"/>
        <v/>
      </c>
      <c r="BU154" s="308" t="str">
        <f t="shared" si="265"/>
        <v/>
      </c>
      <c r="BV154" s="308" t="str">
        <f t="shared" si="265"/>
        <v/>
      </c>
      <c r="BW154" s="308" t="str">
        <f t="shared" si="265"/>
        <v/>
      </c>
      <c r="BX154" s="308" t="str">
        <f t="shared" si="265"/>
        <v/>
      </c>
      <c r="BY154" s="308" t="str">
        <f t="shared" si="265"/>
        <v/>
      </c>
      <c r="BZ154" s="308" t="str">
        <f t="shared" si="265"/>
        <v/>
      </c>
      <c r="CA154" s="308" t="str">
        <f t="shared" si="265"/>
        <v/>
      </c>
      <c r="CB154" s="308" t="str">
        <f t="shared" si="265"/>
        <v/>
      </c>
      <c r="CC154" s="308" t="str">
        <f t="shared" si="265"/>
        <v/>
      </c>
      <c r="CD154" s="308" t="str">
        <f t="shared" si="265"/>
        <v/>
      </c>
      <c r="CE154" s="308" t="str">
        <f t="shared" si="266"/>
        <v/>
      </c>
      <c r="CF154" s="308" t="str">
        <f t="shared" si="266"/>
        <v/>
      </c>
      <c r="CG154" s="308" t="str">
        <f t="shared" si="266"/>
        <v/>
      </c>
      <c r="CH154" s="308" t="str">
        <f t="shared" si="266"/>
        <v/>
      </c>
      <c r="CI154" s="308" t="str">
        <f t="shared" si="266"/>
        <v/>
      </c>
      <c r="CJ154" s="308" t="str">
        <f t="shared" si="266"/>
        <v/>
      </c>
    </row>
    <row r="155" spans="1:88" x14ac:dyDescent="0.2">
      <c r="A155" s="369"/>
      <c r="B155" s="369" t="str">
        <f t="shared" si="217"/>
        <v/>
      </c>
      <c r="C155" s="369" t="str">
        <f t="shared" si="218"/>
        <v/>
      </c>
      <c r="D155" s="369" t="str">
        <f t="shared" si="222"/>
        <v/>
      </c>
      <c r="E155" s="369" t="str">
        <f t="shared" si="223"/>
        <v/>
      </c>
      <c r="F155" s="369" t="str">
        <f t="shared" si="224"/>
        <v/>
      </c>
      <c r="G155" s="369" t="str">
        <f t="shared" si="225"/>
        <v/>
      </c>
      <c r="H155" s="369" t="str">
        <f t="shared" si="226"/>
        <v/>
      </c>
      <c r="I155" s="369" t="str">
        <f t="shared" si="227"/>
        <v/>
      </c>
      <c r="J155" s="369"/>
      <c r="K155" s="308" t="str">
        <f t="shared" si="228"/>
        <v/>
      </c>
      <c r="L155" s="309" t="str">
        <f t="shared" si="229"/>
        <v/>
      </c>
      <c r="M155" s="310" t="str">
        <f t="shared" si="230"/>
        <v/>
      </c>
      <c r="N155" s="308" t="str">
        <f t="shared" si="232"/>
        <v/>
      </c>
      <c r="O155" s="308" t="str">
        <f t="shared" si="233"/>
        <v/>
      </c>
      <c r="P155" s="308" t="str">
        <f t="shared" si="234"/>
        <v/>
      </c>
      <c r="Q155" s="308" t="str">
        <f t="shared" si="235"/>
        <v/>
      </c>
      <c r="R155" s="308" t="str">
        <f t="shared" si="236"/>
        <v/>
      </c>
      <c r="S155" s="308" t="str">
        <f t="shared" si="237"/>
        <v/>
      </c>
      <c r="T155" s="308" t="str">
        <f t="shared" si="238"/>
        <v/>
      </c>
      <c r="U155" s="308" t="str">
        <f t="shared" si="239"/>
        <v/>
      </c>
      <c r="V155" s="308" t="str">
        <f t="shared" si="240"/>
        <v/>
      </c>
      <c r="W155" s="308" t="str">
        <f t="shared" si="241"/>
        <v/>
      </c>
      <c r="X155" s="308" t="str">
        <f t="shared" si="242"/>
        <v/>
      </c>
      <c r="Y155" s="308" t="str">
        <f t="shared" si="243"/>
        <v/>
      </c>
      <c r="Z155" s="308" t="str">
        <f t="shared" si="244"/>
        <v/>
      </c>
      <c r="AA155" s="308" t="str">
        <f t="shared" si="245"/>
        <v/>
      </c>
      <c r="AB155" s="308" t="str">
        <f t="shared" si="246"/>
        <v/>
      </c>
      <c r="AC155" s="308" t="str">
        <f t="shared" si="247"/>
        <v/>
      </c>
      <c r="AD155" s="308" t="str">
        <f t="shared" si="248"/>
        <v/>
      </c>
      <c r="AE155" s="308" t="str">
        <f t="shared" si="249"/>
        <v/>
      </c>
      <c r="AF155" s="308" t="str">
        <f t="shared" si="250"/>
        <v/>
      </c>
      <c r="AG155" s="308" t="str">
        <f t="shared" si="251"/>
        <v/>
      </c>
      <c r="AH155" s="308" t="str">
        <f t="shared" si="252"/>
        <v/>
      </c>
      <c r="AI155" s="308" t="str">
        <f t="shared" si="253"/>
        <v/>
      </c>
      <c r="AJ155" s="308" t="str">
        <f t="shared" si="254"/>
        <v/>
      </c>
      <c r="AK155" s="308" t="str">
        <f t="shared" si="255"/>
        <v/>
      </c>
      <c r="AL155" s="308" t="str">
        <f t="shared" si="256"/>
        <v/>
      </c>
      <c r="AM155" s="308" t="str">
        <f t="shared" si="257"/>
        <v/>
      </c>
      <c r="AN155" s="308" t="str">
        <f t="shared" si="258"/>
        <v/>
      </c>
      <c r="AO155" s="308" t="str">
        <f t="shared" si="259"/>
        <v/>
      </c>
      <c r="AP155" s="308" t="str">
        <f t="shared" si="260"/>
        <v/>
      </c>
      <c r="AQ155" s="308" t="str">
        <f t="shared" si="262"/>
        <v/>
      </c>
      <c r="AR155" s="308" t="str">
        <f t="shared" si="263"/>
        <v/>
      </c>
      <c r="AS155" s="308" t="str">
        <f t="shared" si="264"/>
        <v/>
      </c>
      <c r="AT155" s="308" t="str">
        <f t="shared" si="261"/>
        <v/>
      </c>
      <c r="AU155" s="308" t="str">
        <f t="shared" si="261"/>
        <v/>
      </c>
      <c r="AV155" s="308" t="str">
        <f t="shared" si="261"/>
        <v/>
      </c>
      <c r="AW155" s="308" t="str">
        <f t="shared" si="261"/>
        <v/>
      </c>
      <c r="AX155" s="308" t="str">
        <f t="shared" si="180"/>
        <v/>
      </c>
      <c r="AY155" s="308" t="str">
        <f t="shared" si="219"/>
        <v/>
      </c>
      <c r="AZ155" s="308" t="str">
        <f t="shared" si="267"/>
        <v/>
      </c>
      <c r="BA155" s="308" t="str">
        <f t="shared" si="267"/>
        <v/>
      </c>
      <c r="BB155" s="308" t="str">
        <f t="shared" si="267"/>
        <v/>
      </c>
      <c r="BC155" s="308" t="str">
        <f t="shared" si="267"/>
        <v/>
      </c>
      <c r="BD155" s="308" t="str">
        <f t="shared" si="267"/>
        <v/>
      </c>
      <c r="BE155" s="308" t="str">
        <f t="shared" si="267"/>
        <v/>
      </c>
      <c r="BF155" s="308" t="str">
        <f t="shared" si="267"/>
        <v/>
      </c>
      <c r="BG155" s="308" t="str">
        <f t="shared" si="267"/>
        <v/>
      </c>
      <c r="BH155" s="308" t="str">
        <f t="shared" si="267"/>
        <v/>
      </c>
      <c r="BI155" s="308" t="str">
        <f t="shared" si="267"/>
        <v/>
      </c>
      <c r="BJ155" s="308" t="str">
        <f t="shared" si="267"/>
        <v/>
      </c>
      <c r="BK155" s="308" t="str">
        <f t="shared" si="267"/>
        <v/>
      </c>
      <c r="BL155" s="308" t="str">
        <f t="shared" si="267"/>
        <v/>
      </c>
      <c r="BM155" s="308" t="str">
        <f t="shared" si="267"/>
        <v/>
      </c>
      <c r="BN155" s="308" t="str">
        <f t="shared" si="267"/>
        <v/>
      </c>
      <c r="BO155" s="308" t="str">
        <f t="shared" si="267"/>
        <v/>
      </c>
      <c r="BP155" s="308" t="str">
        <f t="shared" si="265"/>
        <v/>
      </c>
      <c r="BQ155" s="308" t="str">
        <f t="shared" si="265"/>
        <v/>
      </c>
      <c r="BR155" s="308" t="str">
        <f t="shared" si="265"/>
        <v/>
      </c>
      <c r="BS155" s="308" t="str">
        <f t="shared" si="265"/>
        <v/>
      </c>
      <c r="BT155" s="308" t="str">
        <f t="shared" si="265"/>
        <v/>
      </c>
      <c r="BU155" s="308" t="str">
        <f t="shared" si="265"/>
        <v/>
      </c>
      <c r="BV155" s="308" t="str">
        <f t="shared" si="265"/>
        <v/>
      </c>
      <c r="BW155" s="308" t="str">
        <f t="shared" si="265"/>
        <v/>
      </c>
      <c r="BX155" s="308" t="str">
        <f t="shared" si="265"/>
        <v/>
      </c>
      <c r="BY155" s="308" t="str">
        <f t="shared" si="265"/>
        <v/>
      </c>
      <c r="BZ155" s="308" t="str">
        <f t="shared" si="265"/>
        <v/>
      </c>
      <c r="CA155" s="308" t="str">
        <f t="shared" si="265"/>
        <v/>
      </c>
      <c r="CB155" s="308" t="str">
        <f t="shared" si="265"/>
        <v/>
      </c>
      <c r="CC155" s="308" t="str">
        <f t="shared" si="265"/>
        <v/>
      </c>
      <c r="CD155" s="308" t="str">
        <f t="shared" si="265"/>
        <v/>
      </c>
      <c r="CE155" s="308" t="str">
        <f t="shared" si="266"/>
        <v/>
      </c>
      <c r="CF155" s="308" t="str">
        <f t="shared" si="266"/>
        <v/>
      </c>
      <c r="CG155" s="308" t="str">
        <f t="shared" si="266"/>
        <v/>
      </c>
      <c r="CH155" s="308" t="str">
        <f t="shared" si="266"/>
        <v/>
      </c>
      <c r="CI155" s="308" t="str">
        <f t="shared" si="266"/>
        <v/>
      </c>
      <c r="CJ155" s="308" t="str">
        <f t="shared" si="266"/>
        <v/>
      </c>
    </row>
    <row r="156" spans="1:88" x14ac:dyDescent="0.2">
      <c r="A156" s="369"/>
      <c r="B156" s="369" t="str">
        <f t="shared" si="217"/>
        <v/>
      </c>
      <c r="C156" s="369" t="str">
        <f t="shared" si="218"/>
        <v/>
      </c>
      <c r="D156" s="369" t="str">
        <f t="shared" si="222"/>
        <v/>
      </c>
      <c r="E156" s="369" t="str">
        <f t="shared" si="223"/>
        <v/>
      </c>
      <c r="F156" s="369" t="str">
        <f t="shared" si="224"/>
        <v/>
      </c>
      <c r="G156" s="369" t="str">
        <f t="shared" si="225"/>
        <v/>
      </c>
      <c r="H156" s="369" t="str">
        <f t="shared" si="226"/>
        <v/>
      </c>
      <c r="I156" s="369" t="str">
        <f t="shared" si="227"/>
        <v/>
      </c>
      <c r="J156" s="369"/>
      <c r="K156" s="308" t="str">
        <f t="shared" si="228"/>
        <v/>
      </c>
      <c r="L156" s="309" t="str">
        <f t="shared" si="229"/>
        <v/>
      </c>
      <c r="M156" s="310" t="str">
        <f t="shared" si="230"/>
        <v/>
      </c>
      <c r="N156" s="308" t="str">
        <f t="shared" si="232"/>
        <v/>
      </c>
      <c r="O156" s="308" t="str">
        <f t="shared" si="233"/>
        <v/>
      </c>
      <c r="P156" s="308" t="str">
        <f t="shared" si="234"/>
        <v/>
      </c>
      <c r="Q156" s="308" t="str">
        <f t="shared" si="235"/>
        <v/>
      </c>
      <c r="R156" s="308" t="str">
        <f t="shared" si="236"/>
        <v/>
      </c>
      <c r="S156" s="308" t="str">
        <f t="shared" si="237"/>
        <v/>
      </c>
      <c r="T156" s="308" t="str">
        <f t="shared" si="238"/>
        <v/>
      </c>
      <c r="U156" s="308" t="str">
        <f t="shared" si="239"/>
        <v/>
      </c>
      <c r="V156" s="308" t="str">
        <f t="shared" si="240"/>
        <v/>
      </c>
      <c r="W156" s="308" t="str">
        <f t="shared" si="241"/>
        <v/>
      </c>
      <c r="X156" s="308" t="str">
        <f t="shared" si="242"/>
        <v/>
      </c>
      <c r="Y156" s="308" t="str">
        <f t="shared" si="243"/>
        <v/>
      </c>
      <c r="Z156" s="308" t="str">
        <f t="shared" si="244"/>
        <v/>
      </c>
      <c r="AA156" s="308" t="str">
        <f t="shared" si="245"/>
        <v/>
      </c>
      <c r="AB156" s="308" t="str">
        <f t="shared" si="246"/>
        <v/>
      </c>
      <c r="AC156" s="308" t="str">
        <f t="shared" si="247"/>
        <v/>
      </c>
      <c r="AD156" s="308" t="str">
        <f t="shared" si="248"/>
        <v/>
      </c>
      <c r="AE156" s="308" t="str">
        <f t="shared" si="249"/>
        <v/>
      </c>
      <c r="AF156" s="308" t="str">
        <f t="shared" si="250"/>
        <v/>
      </c>
      <c r="AG156" s="308" t="str">
        <f t="shared" si="251"/>
        <v/>
      </c>
      <c r="AH156" s="308" t="str">
        <f t="shared" si="252"/>
        <v/>
      </c>
      <c r="AI156" s="308" t="str">
        <f t="shared" si="253"/>
        <v/>
      </c>
      <c r="AJ156" s="308" t="str">
        <f t="shared" si="254"/>
        <v/>
      </c>
      <c r="AK156" s="308" t="str">
        <f t="shared" si="255"/>
        <v/>
      </c>
      <c r="AL156" s="308" t="str">
        <f t="shared" si="256"/>
        <v/>
      </c>
      <c r="AM156" s="308" t="str">
        <f t="shared" si="257"/>
        <v/>
      </c>
      <c r="AN156" s="308" t="str">
        <f t="shared" si="258"/>
        <v/>
      </c>
      <c r="AO156" s="308" t="str">
        <f t="shared" si="259"/>
        <v/>
      </c>
      <c r="AP156" s="308" t="str">
        <f t="shared" si="260"/>
        <v/>
      </c>
      <c r="AQ156" s="308" t="str">
        <f t="shared" si="262"/>
        <v/>
      </c>
      <c r="AR156" s="308" t="str">
        <f t="shared" si="263"/>
        <v/>
      </c>
      <c r="AS156" s="308" t="str">
        <f t="shared" si="264"/>
        <v/>
      </c>
      <c r="AT156" s="308" t="str">
        <f t="shared" si="261"/>
        <v/>
      </c>
      <c r="AU156" s="308" t="str">
        <f t="shared" si="261"/>
        <v/>
      </c>
      <c r="AV156" s="308" t="str">
        <f t="shared" si="261"/>
        <v/>
      </c>
      <c r="AW156" s="308" t="str">
        <f t="shared" si="261"/>
        <v/>
      </c>
      <c r="AX156" s="308" t="str">
        <f t="shared" si="180"/>
        <v/>
      </c>
      <c r="AY156" s="308" t="str">
        <f t="shared" si="219"/>
        <v/>
      </c>
      <c r="AZ156" s="308" t="str">
        <f t="shared" si="267"/>
        <v/>
      </c>
      <c r="BA156" s="308" t="str">
        <f t="shared" si="267"/>
        <v/>
      </c>
      <c r="BB156" s="308" t="str">
        <f t="shared" si="267"/>
        <v/>
      </c>
      <c r="BC156" s="308" t="str">
        <f t="shared" si="267"/>
        <v/>
      </c>
      <c r="BD156" s="308" t="str">
        <f t="shared" si="267"/>
        <v/>
      </c>
      <c r="BE156" s="308" t="str">
        <f t="shared" si="267"/>
        <v/>
      </c>
      <c r="BF156" s="308" t="str">
        <f t="shared" si="267"/>
        <v/>
      </c>
      <c r="BG156" s="308" t="str">
        <f t="shared" si="267"/>
        <v/>
      </c>
      <c r="BH156" s="308" t="str">
        <f t="shared" si="267"/>
        <v/>
      </c>
      <c r="BI156" s="308" t="str">
        <f t="shared" si="267"/>
        <v/>
      </c>
      <c r="BJ156" s="308" t="str">
        <f t="shared" si="267"/>
        <v/>
      </c>
      <c r="BK156" s="308" t="str">
        <f t="shared" si="267"/>
        <v/>
      </c>
      <c r="BL156" s="308" t="str">
        <f t="shared" si="267"/>
        <v/>
      </c>
      <c r="BM156" s="308" t="str">
        <f t="shared" si="267"/>
        <v/>
      </c>
      <c r="BN156" s="308" t="str">
        <f t="shared" si="267"/>
        <v/>
      </c>
      <c r="BO156" s="308" t="str">
        <f t="shared" si="267"/>
        <v/>
      </c>
      <c r="BP156" s="308" t="str">
        <f t="shared" si="265"/>
        <v/>
      </c>
      <c r="BQ156" s="308" t="str">
        <f t="shared" si="265"/>
        <v/>
      </c>
      <c r="BR156" s="308" t="str">
        <f t="shared" si="265"/>
        <v/>
      </c>
      <c r="BS156" s="308" t="str">
        <f t="shared" si="265"/>
        <v/>
      </c>
      <c r="BT156" s="308" t="str">
        <f t="shared" si="265"/>
        <v/>
      </c>
      <c r="BU156" s="308" t="str">
        <f t="shared" si="265"/>
        <v/>
      </c>
      <c r="BV156" s="308" t="str">
        <f t="shared" si="265"/>
        <v/>
      </c>
      <c r="BW156" s="308" t="str">
        <f t="shared" si="265"/>
        <v/>
      </c>
      <c r="BX156" s="308" t="str">
        <f t="shared" si="265"/>
        <v/>
      </c>
      <c r="BY156" s="308" t="str">
        <f t="shared" si="265"/>
        <v/>
      </c>
      <c r="BZ156" s="308" t="str">
        <f t="shared" si="265"/>
        <v/>
      </c>
      <c r="CA156" s="308" t="str">
        <f t="shared" si="265"/>
        <v/>
      </c>
      <c r="CB156" s="308" t="str">
        <f t="shared" si="265"/>
        <v/>
      </c>
      <c r="CC156" s="308" t="str">
        <f t="shared" si="265"/>
        <v/>
      </c>
      <c r="CD156" s="308" t="str">
        <f t="shared" si="265"/>
        <v/>
      </c>
      <c r="CE156" s="308" t="str">
        <f t="shared" si="266"/>
        <v/>
      </c>
      <c r="CF156" s="308" t="str">
        <f t="shared" si="266"/>
        <v/>
      </c>
      <c r="CG156" s="308" t="str">
        <f t="shared" si="266"/>
        <v/>
      </c>
      <c r="CH156" s="308" t="str">
        <f t="shared" si="266"/>
        <v/>
      </c>
      <c r="CI156" s="308" t="str">
        <f t="shared" si="266"/>
        <v/>
      </c>
      <c r="CJ156" s="308" t="str">
        <f t="shared" si="266"/>
        <v/>
      </c>
    </row>
    <row r="157" spans="1:88" x14ac:dyDescent="0.2">
      <c r="A157" s="369"/>
      <c r="B157" s="369" t="str">
        <f t="shared" si="217"/>
        <v/>
      </c>
      <c r="C157" s="369" t="str">
        <f t="shared" si="218"/>
        <v/>
      </c>
      <c r="D157" s="369" t="str">
        <f t="shared" si="222"/>
        <v/>
      </c>
      <c r="E157" s="369" t="str">
        <f t="shared" si="223"/>
        <v/>
      </c>
      <c r="F157" s="369" t="str">
        <f t="shared" si="224"/>
        <v/>
      </c>
      <c r="G157" s="369" t="str">
        <f t="shared" si="225"/>
        <v/>
      </c>
      <c r="H157" s="369" t="str">
        <f t="shared" si="226"/>
        <v/>
      </c>
      <c r="I157" s="369" t="str">
        <f t="shared" si="227"/>
        <v/>
      </c>
      <c r="J157" s="369"/>
      <c r="K157" s="308" t="str">
        <f t="shared" si="228"/>
        <v/>
      </c>
      <c r="L157" s="309" t="str">
        <f t="shared" si="229"/>
        <v/>
      </c>
      <c r="M157" s="310" t="str">
        <f t="shared" si="230"/>
        <v/>
      </c>
      <c r="N157" s="308" t="str">
        <f t="shared" si="232"/>
        <v/>
      </c>
      <c r="O157" s="308" t="str">
        <f t="shared" si="233"/>
        <v/>
      </c>
      <c r="P157" s="308" t="str">
        <f t="shared" si="234"/>
        <v/>
      </c>
      <c r="Q157" s="308" t="str">
        <f t="shared" si="235"/>
        <v/>
      </c>
      <c r="R157" s="308" t="str">
        <f t="shared" si="236"/>
        <v/>
      </c>
      <c r="S157" s="308" t="str">
        <f t="shared" si="237"/>
        <v/>
      </c>
      <c r="T157" s="308" t="str">
        <f t="shared" si="238"/>
        <v/>
      </c>
      <c r="U157" s="308" t="str">
        <f t="shared" si="239"/>
        <v/>
      </c>
      <c r="V157" s="308" t="str">
        <f t="shared" si="240"/>
        <v/>
      </c>
      <c r="W157" s="308" t="str">
        <f t="shared" si="241"/>
        <v/>
      </c>
      <c r="X157" s="308" t="str">
        <f t="shared" si="242"/>
        <v/>
      </c>
      <c r="Y157" s="308" t="str">
        <f t="shared" si="243"/>
        <v/>
      </c>
      <c r="Z157" s="308" t="str">
        <f t="shared" si="244"/>
        <v/>
      </c>
      <c r="AA157" s="308" t="str">
        <f t="shared" si="245"/>
        <v/>
      </c>
      <c r="AB157" s="308" t="str">
        <f t="shared" si="246"/>
        <v/>
      </c>
      <c r="AC157" s="308" t="str">
        <f>IF(BN157="","",-1^BN157*FACT($K$3)/(FACT(BN157)*FACT($K$3-BN157))*FACT($K157-$L$3*BN157-1)/(FACT($K157-$L$3*BN157-$K$3)*FACT($K$3-1)))</f>
        <v/>
      </c>
      <c r="AD157" s="308" t="str">
        <f t="shared" si="248"/>
        <v/>
      </c>
      <c r="AE157" s="308" t="str">
        <f t="shared" si="249"/>
        <v/>
      </c>
      <c r="AF157" s="308" t="str">
        <f t="shared" si="250"/>
        <v/>
      </c>
      <c r="AG157" s="308" t="str">
        <f t="shared" si="251"/>
        <v/>
      </c>
      <c r="AH157" s="308" t="str">
        <f t="shared" si="252"/>
        <v/>
      </c>
      <c r="AI157" s="308" t="str">
        <f t="shared" si="253"/>
        <v/>
      </c>
      <c r="AJ157" s="308" t="str">
        <f t="shared" si="254"/>
        <v/>
      </c>
      <c r="AK157" s="308" t="str">
        <f t="shared" si="255"/>
        <v/>
      </c>
      <c r="AL157" s="308" t="str">
        <f t="shared" si="256"/>
        <v/>
      </c>
      <c r="AM157" s="308" t="str">
        <f t="shared" si="257"/>
        <v/>
      </c>
      <c r="AN157" s="308" t="str">
        <f t="shared" si="258"/>
        <v/>
      </c>
      <c r="AO157" s="308" t="str">
        <f t="shared" si="259"/>
        <v/>
      </c>
      <c r="AP157" s="308" t="str">
        <f t="shared" si="260"/>
        <v/>
      </c>
      <c r="AQ157" s="308" t="str">
        <f t="shared" si="262"/>
        <v/>
      </c>
      <c r="AR157" s="308" t="str">
        <f t="shared" si="263"/>
        <v/>
      </c>
      <c r="AS157" s="308" t="str">
        <f t="shared" si="264"/>
        <v/>
      </c>
      <c r="AT157" s="308" t="str">
        <f t="shared" si="261"/>
        <v/>
      </c>
      <c r="AU157" s="308" t="str">
        <f t="shared" si="261"/>
        <v/>
      </c>
      <c r="AV157" s="308" t="str">
        <f t="shared" si="261"/>
        <v/>
      </c>
      <c r="AW157" s="308" t="str">
        <f t="shared" si="261"/>
        <v/>
      </c>
      <c r="AX157" s="308" t="str">
        <f t="shared" si="180"/>
        <v/>
      </c>
      <c r="AY157" s="308" t="str">
        <f t="shared" si="219"/>
        <v/>
      </c>
      <c r="AZ157" s="308" t="str">
        <f t="shared" si="267"/>
        <v/>
      </c>
      <c r="BA157" s="308" t="str">
        <f t="shared" si="267"/>
        <v/>
      </c>
      <c r="BB157" s="308" t="str">
        <f t="shared" si="267"/>
        <v/>
      </c>
      <c r="BC157" s="308" t="str">
        <f t="shared" si="267"/>
        <v/>
      </c>
      <c r="BD157" s="308" t="str">
        <f t="shared" si="267"/>
        <v/>
      </c>
      <c r="BE157" s="308" t="str">
        <f t="shared" si="267"/>
        <v/>
      </c>
      <c r="BF157" s="308" t="str">
        <f t="shared" si="267"/>
        <v/>
      </c>
      <c r="BG157" s="308" t="str">
        <f t="shared" si="267"/>
        <v/>
      </c>
      <c r="BH157" s="308" t="str">
        <f t="shared" si="267"/>
        <v/>
      </c>
      <c r="BI157" s="308" t="str">
        <f t="shared" si="267"/>
        <v/>
      </c>
      <c r="BJ157" s="308" t="str">
        <f t="shared" si="267"/>
        <v/>
      </c>
      <c r="BK157" s="308" t="str">
        <f t="shared" si="267"/>
        <v/>
      </c>
      <c r="BL157" s="308" t="str">
        <f t="shared" si="267"/>
        <v/>
      </c>
      <c r="BM157" s="308" t="str">
        <f t="shared" si="267"/>
        <v/>
      </c>
      <c r="BN157" s="308" t="str">
        <f t="shared" si="267"/>
        <v/>
      </c>
      <c r="BO157" s="308" t="str">
        <f t="shared" si="267"/>
        <v/>
      </c>
      <c r="BP157" s="308" t="str">
        <f t="shared" si="265"/>
        <v/>
      </c>
      <c r="BQ157" s="308" t="str">
        <f t="shared" si="265"/>
        <v/>
      </c>
      <c r="BR157" s="308" t="str">
        <f t="shared" si="265"/>
        <v/>
      </c>
      <c r="BS157" s="308" t="str">
        <f t="shared" si="265"/>
        <v/>
      </c>
      <c r="BT157" s="308" t="str">
        <f t="shared" si="265"/>
        <v/>
      </c>
      <c r="BU157" s="308" t="str">
        <f t="shared" si="265"/>
        <v/>
      </c>
      <c r="BV157" s="308" t="str">
        <f t="shared" si="265"/>
        <v/>
      </c>
      <c r="BW157" s="308" t="str">
        <f t="shared" si="265"/>
        <v/>
      </c>
      <c r="BX157" s="308" t="str">
        <f t="shared" si="265"/>
        <v/>
      </c>
      <c r="BY157" s="308" t="str">
        <f t="shared" si="265"/>
        <v/>
      </c>
      <c r="BZ157" s="308" t="str">
        <f t="shared" si="265"/>
        <v/>
      </c>
      <c r="CA157" s="308" t="str">
        <f t="shared" si="265"/>
        <v/>
      </c>
      <c r="CB157" s="308" t="str">
        <f t="shared" si="265"/>
        <v/>
      </c>
      <c r="CC157" s="308" t="str">
        <f t="shared" si="265"/>
        <v/>
      </c>
      <c r="CD157" s="308" t="str">
        <f t="shared" si="265"/>
        <v/>
      </c>
      <c r="CE157" s="308" t="str">
        <f t="shared" si="266"/>
        <v/>
      </c>
      <c r="CF157" s="308" t="str">
        <f t="shared" si="266"/>
        <v/>
      </c>
      <c r="CG157" s="308" t="str">
        <f t="shared" si="266"/>
        <v/>
      </c>
      <c r="CH157" s="308" t="str">
        <f t="shared" si="266"/>
        <v/>
      </c>
      <c r="CI157" s="308" t="str">
        <f t="shared" si="266"/>
        <v/>
      </c>
      <c r="CJ157" s="308" t="str">
        <f t="shared" si="266"/>
        <v/>
      </c>
    </row>
    <row r="158" spans="1:88" x14ac:dyDescent="0.2">
      <c r="A158" s="369"/>
      <c r="B158" s="369" t="str">
        <f t="shared" si="217"/>
        <v/>
      </c>
      <c r="C158" s="369" t="str">
        <f t="shared" si="218"/>
        <v/>
      </c>
      <c r="D158" s="369" t="str">
        <f t="shared" si="222"/>
        <v/>
      </c>
      <c r="E158" s="369" t="str">
        <f t="shared" si="223"/>
        <v/>
      </c>
      <c r="F158" s="369" t="str">
        <f t="shared" si="224"/>
        <v/>
      </c>
      <c r="G158" s="369" t="str">
        <f t="shared" si="225"/>
        <v/>
      </c>
      <c r="H158" s="369" t="str">
        <f t="shared" si="226"/>
        <v/>
      </c>
      <c r="I158" s="369" t="str">
        <f t="shared" si="227"/>
        <v/>
      </c>
      <c r="J158" s="369"/>
      <c r="K158" s="308" t="str">
        <f t="shared" si="228"/>
        <v/>
      </c>
      <c r="L158" s="309" t="str">
        <f t="shared" si="229"/>
        <v/>
      </c>
      <c r="M158" s="310" t="str">
        <f t="shared" si="230"/>
        <v/>
      </c>
      <c r="N158" s="308" t="str">
        <f t="shared" si="232"/>
        <v/>
      </c>
      <c r="O158" s="308" t="str">
        <f t="shared" si="233"/>
        <v/>
      </c>
      <c r="P158" s="308" t="str">
        <f t="shared" si="234"/>
        <v/>
      </c>
      <c r="Q158" s="308" t="str">
        <f t="shared" si="235"/>
        <v/>
      </c>
      <c r="R158" s="308" t="str">
        <f t="shared" si="236"/>
        <v/>
      </c>
      <c r="S158" s="308" t="str">
        <f t="shared" si="237"/>
        <v/>
      </c>
      <c r="T158" s="308" t="str">
        <f t="shared" si="238"/>
        <v/>
      </c>
      <c r="U158" s="308" t="str">
        <f t="shared" si="239"/>
        <v/>
      </c>
      <c r="V158" s="308" t="str">
        <f t="shared" si="240"/>
        <v/>
      </c>
      <c r="W158" s="308" t="str">
        <f t="shared" si="241"/>
        <v/>
      </c>
      <c r="X158" s="308" t="str">
        <f t="shared" si="242"/>
        <v/>
      </c>
      <c r="Y158" s="308" t="str">
        <f t="shared" si="243"/>
        <v/>
      </c>
      <c r="Z158" s="308" t="str">
        <f t="shared" si="244"/>
        <v/>
      </c>
      <c r="AA158" s="308" t="str">
        <f t="shared" si="245"/>
        <v/>
      </c>
      <c r="AB158" s="308" t="str">
        <f t="shared" si="246"/>
        <v/>
      </c>
      <c r="AC158" s="308" t="str">
        <f t="shared" si="247"/>
        <v/>
      </c>
      <c r="AD158" s="308" t="str">
        <f t="shared" si="248"/>
        <v/>
      </c>
      <c r="AE158" s="308" t="str">
        <f t="shared" si="249"/>
        <v/>
      </c>
      <c r="AF158" s="308" t="str">
        <f t="shared" si="250"/>
        <v/>
      </c>
      <c r="AG158" s="308" t="str">
        <f t="shared" si="251"/>
        <v/>
      </c>
      <c r="AH158" s="308" t="str">
        <f t="shared" si="252"/>
        <v/>
      </c>
      <c r="AI158" s="308" t="str">
        <f t="shared" si="253"/>
        <v/>
      </c>
      <c r="AJ158" s="308" t="str">
        <f t="shared" si="254"/>
        <v/>
      </c>
      <c r="AK158" s="308" t="str">
        <f t="shared" si="255"/>
        <v/>
      </c>
      <c r="AL158" s="308" t="str">
        <f t="shared" si="256"/>
        <v/>
      </c>
      <c r="AM158" s="308" t="str">
        <f t="shared" si="257"/>
        <v/>
      </c>
      <c r="AN158" s="308" t="str">
        <f t="shared" si="258"/>
        <v/>
      </c>
      <c r="AO158" s="308" t="str">
        <f t="shared" si="259"/>
        <v/>
      </c>
      <c r="AP158" s="308" t="str">
        <f t="shared" si="260"/>
        <v/>
      </c>
      <c r="AQ158" s="308" t="str">
        <f t="shared" si="262"/>
        <v/>
      </c>
      <c r="AR158" s="308" t="str">
        <f t="shared" si="263"/>
        <v/>
      </c>
      <c r="AS158" s="308" t="str">
        <f t="shared" si="264"/>
        <v/>
      </c>
      <c r="AT158" s="308" t="str">
        <f t="shared" si="261"/>
        <v/>
      </c>
      <c r="AU158" s="308" t="str">
        <f t="shared" si="261"/>
        <v/>
      </c>
      <c r="AV158" s="308" t="str">
        <f t="shared" si="261"/>
        <v/>
      </c>
      <c r="AW158" s="308" t="str">
        <f t="shared" si="261"/>
        <v/>
      </c>
      <c r="AX158" s="308" t="str">
        <f t="shared" si="180"/>
        <v/>
      </c>
      <c r="AY158" s="308" t="str">
        <f t="shared" si="219"/>
        <v/>
      </c>
      <c r="AZ158" s="308" t="str">
        <f t="shared" si="267"/>
        <v/>
      </c>
      <c r="BA158" s="308" t="str">
        <f t="shared" si="267"/>
        <v/>
      </c>
      <c r="BB158" s="308" t="str">
        <f t="shared" si="267"/>
        <v/>
      </c>
      <c r="BC158" s="308" t="str">
        <f t="shared" si="267"/>
        <v/>
      </c>
      <c r="BD158" s="308" t="str">
        <f t="shared" si="267"/>
        <v/>
      </c>
      <c r="BE158" s="308" t="str">
        <f t="shared" si="267"/>
        <v/>
      </c>
      <c r="BF158" s="308" t="str">
        <f t="shared" si="267"/>
        <v/>
      </c>
      <c r="BG158" s="308" t="str">
        <f t="shared" si="267"/>
        <v/>
      </c>
      <c r="BH158" s="308" t="str">
        <f t="shared" si="267"/>
        <v/>
      </c>
      <c r="BI158" s="308" t="str">
        <f t="shared" si="267"/>
        <v/>
      </c>
      <c r="BJ158" s="308" t="str">
        <f t="shared" si="267"/>
        <v/>
      </c>
      <c r="BK158" s="308" t="str">
        <f t="shared" si="267"/>
        <v/>
      </c>
      <c r="BL158" s="308" t="str">
        <f t="shared" si="267"/>
        <v/>
      </c>
      <c r="BM158" s="308" t="str">
        <f t="shared" si="267"/>
        <v/>
      </c>
      <c r="BN158" s="308" t="str">
        <f t="shared" si="267"/>
        <v/>
      </c>
      <c r="BO158" s="308" t="str">
        <f t="shared" si="267"/>
        <v/>
      </c>
      <c r="BP158" s="308" t="str">
        <f t="shared" si="265"/>
        <v/>
      </c>
      <c r="BQ158" s="308" t="str">
        <f t="shared" si="265"/>
        <v/>
      </c>
      <c r="BR158" s="308" t="str">
        <f t="shared" si="265"/>
        <v/>
      </c>
      <c r="BS158" s="308" t="str">
        <f t="shared" si="265"/>
        <v/>
      </c>
      <c r="BT158" s="308" t="str">
        <f t="shared" si="265"/>
        <v/>
      </c>
      <c r="BU158" s="308" t="str">
        <f t="shared" si="265"/>
        <v/>
      </c>
      <c r="BV158" s="308" t="str">
        <f t="shared" si="265"/>
        <v/>
      </c>
      <c r="BW158" s="308" t="str">
        <f t="shared" si="265"/>
        <v/>
      </c>
      <c r="BX158" s="308" t="str">
        <f t="shared" si="265"/>
        <v/>
      </c>
      <c r="BY158" s="308" t="str">
        <f t="shared" si="265"/>
        <v/>
      </c>
      <c r="BZ158" s="308" t="str">
        <f t="shared" si="265"/>
        <v/>
      </c>
      <c r="CA158" s="308" t="str">
        <f t="shared" si="265"/>
        <v/>
      </c>
      <c r="CB158" s="308" t="str">
        <f t="shared" si="265"/>
        <v/>
      </c>
      <c r="CC158" s="308" t="str">
        <f t="shared" si="265"/>
        <v/>
      </c>
      <c r="CD158" s="308" t="str">
        <f t="shared" si="265"/>
        <v/>
      </c>
      <c r="CE158" s="308" t="str">
        <f t="shared" si="266"/>
        <v/>
      </c>
      <c r="CF158" s="308" t="str">
        <f t="shared" si="266"/>
        <v/>
      </c>
      <c r="CG158" s="308" t="str">
        <f t="shared" si="266"/>
        <v/>
      </c>
      <c r="CH158" s="308" t="str">
        <f t="shared" si="266"/>
        <v/>
      </c>
      <c r="CI158" s="308" t="str">
        <f t="shared" si="266"/>
        <v/>
      </c>
      <c r="CJ158" s="308" t="str">
        <f t="shared" si="266"/>
        <v/>
      </c>
    </row>
    <row r="159" spans="1:88" x14ac:dyDescent="0.2">
      <c r="A159" s="369"/>
      <c r="B159" s="369" t="str">
        <f t="shared" si="217"/>
        <v/>
      </c>
      <c r="C159" s="369" t="str">
        <f t="shared" si="218"/>
        <v/>
      </c>
      <c r="D159" s="369" t="str">
        <f t="shared" si="222"/>
        <v/>
      </c>
      <c r="E159" s="369" t="str">
        <f t="shared" si="223"/>
        <v/>
      </c>
      <c r="F159" s="369" t="str">
        <f t="shared" si="224"/>
        <v/>
      </c>
      <c r="G159" s="369" t="str">
        <f t="shared" si="225"/>
        <v/>
      </c>
      <c r="H159" s="369" t="str">
        <f t="shared" si="226"/>
        <v/>
      </c>
      <c r="I159" s="369" t="str">
        <f t="shared" si="227"/>
        <v/>
      </c>
      <c r="J159" s="369"/>
      <c r="K159" s="308" t="str">
        <f t="shared" si="228"/>
        <v/>
      </c>
      <c r="L159" s="309" t="str">
        <f t="shared" si="229"/>
        <v/>
      </c>
      <c r="M159" s="310" t="str">
        <f t="shared" si="230"/>
        <v/>
      </c>
      <c r="N159" s="308" t="str">
        <f t="shared" si="232"/>
        <v/>
      </c>
      <c r="O159" s="308" t="str">
        <f t="shared" si="233"/>
        <v/>
      </c>
      <c r="P159" s="308" t="str">
        <f t="shared" si="234"/>
        <v/>
      </c>
      <c r="Q159" s="308" t="str">
        <f t="shared" si="235"/>
        <v/>
      </c>
      <c r="R159" s="308" t="str">
        <f t="shared" si="236"/>
        <v/>
      </c>
      <c r="S159" s="308" t="str">
        <f t="shared" si="237"/>
        <v/>
      </c>
      <c r="T159" s="308" t="str">
        <f t="shared" si="238"/>
        <v/>
      </c>
      <c r="U159" s="308" t="str">
        <f t="shared" si="239"/>
        <v/>
      </c>
      <c r="V159" s="308" t="str">
        <f t="shared" si="240"/>
        <v/>
      </c>
      <c r="W159" s="308" t="str">
        <f t="shared" si="241"/>
        <v/>
      </c>
      <c r="X159" s="308" t="str">
        <f t="shared" si="242"/>
        <v/>
      </c>
      <c r="Y159" s="308" t="str">
        <f t="shared" si="243"/>
        <v/>
      </c>
      <c r="Z159" s="308" t="str">
        <f t="shared" si="244"/>
        <v/>
      </c>
      <c r="AA159" s="308" t="str">
        <f t="shared" si="245"/>
        <v/>
      </c>
      <c r="AB159" s="308" t="str">
        <f t="shared" si="246"/>
        <v/>
      </c>
      <c r="AC159" s="308" t="str">
        <f t="shared" si="247"/>
        <v/>
      </c>
      <c r="AD159" s="308" t="str">
        <f t="shared" si="248"/>
        <v/>
      </c>
      <c r="AE159" s="308" t="str">
        <f t="shared" si="249"/>
        <v/>
      </c>
      <c r="AF159" s="308" t="str">
        <f t="shared" si="250"/>
        <v/>
      </c>
      <c r="AG159" s="308" t="str">
        <f t="shared" si="251"/>
        <v/>
      </c>
      <c r="AH159" s="308" t="str">
        <f t="shared" si="252"/>
        <v/>
      </c>
      <c r="AI159" s="308" t="str">
        <f t="shared" si="253"/>
        <v/>
      </c>
      <c r="AJ159" s="308" t="str">
        <f t="shared" si="254"/>
        <v/>
      </c>
      <c r="AK159" s="308" t="str">
        <f t="shared" si="255"/>
        <v/>
      </c>
      <c r="AL159" s="308" t="str">
        <f t="shared" si="256"/>
        <v/>
      </c>
      <c r="AM159" s="308" t="str">
        <f t="shared" si="257"/>
        <v/>
      </c>
      <c r="AN159" s="308" t="str">
        <f t="shared" si="258"/>
        <v/>
      </c>
      <c r="AO159" s="308" t="str">
        <f t="shared" si="259"/>
        <v/>
      </c>
      <c r="AP159" s="308" t="str">
        <f t="shared" si="260"/>
        <v/>
      </c>
      <c r="AQ159" s="308" t="str">
        <f t="shared" si="262"/>
        <v/>
      </c>
      <c r="AR159" s="308" t="str">
        <f t="shared" si="263"/>
        <v/>
      </c>
      <c r="AS159" s="308" t="str">
        <f t="shared" si="264"/>
        <v/>
      </c>
      <c r="AT159" s="308" t="str">
        <f t="shared" si="261"/>
        <v/>
      </c>
      <c r="AU159" s="308" t="str">
        <f t="shared" si="261"/>
        <v/>
      </c>
      <c r="AV159" s="308" t="str">
        <f t="shared" si="261"/>
        <v/>
      </c>
      <c r="AW159" s="308" t="str">
        <f t="shared" si="261"/>
        <v/>
      </c>
      <c r="AX159" s="308" t="str">
        <f t="shared" si="180"/>
        <v/>
      </c>
      <c r="AY159" s="308" t="str">
        <f t="shared" si="219"/>
        <v/>
      </c>
      <c r="AZ159" s="308" t="str">
        <f t="shared" si="267"/>
        <v/>
      </c>
      <c r="BA159" s="308" t="str">
        <f t="shared" si="267"/>
        <v/>
      </c>
      <c r="BB159" s="308" t="str">
        <f t="shared" si="267"/>
        <v/>
      </c>
      <c r="BC159" s="308" t="str">
        <f t="shared" si="267"/>
        <v/>
      </c>
      <c r="BD159" s="308" t="str">
        <f t="shared" si="267"/>
        <v/>
      </c>
      <c r="BE159" s="308" t="str">
        <f t="shared" si="267"/>
        <v/>
      </c>
      <c r="BF159" s="308" t="str">
        <f t="shared" si="267"/>
        <v/>
      </c>
      <c r="BG159" s="308" t="str">
        <f t="shared" si="267"/>
        <v/>
      </c>
      <c r="BH159" s="308" t="str">
        <f t="shared" si="267"/>
        <v/>
      </c>
      <c r="BI159" s="308" t="str">
        <f t="shared" si="267"/>
        <v/>
      </c>
      <c r="BJ159" s="308" t="str">
        <f t="shared" si="267"/>
        <v/>
      </c>
      <c r="BK159" s="308" t="str">
        <f t="shared" si="267"/>
        <v/>
      </c>
      <c r="BL159" s="308" t="str">
        <f t="shared" si="267"/>
        <v/>
      </c>
      <c r="BM159" s="308" t="str">
        <f t="shared" si="267"/>
        <v/>
      </c>
      <c r="BN159" s="308" t="str">
        <f t="shared" si="267"/>
        <v/>
      </c>
      <c r="BO159" s="308" t="str">
        <f t="shared" si="267"/>
        <v/>
      </c>
      <c r="BP159" s="308" t="str">
        <f t="shared" si="265"/>
        <v/>
      </c>
      <c r="BQ159" s="308" t="str">
        <f t="shared" si="265"/>
        <v/>
      </c>
      <c r="BR159" s="308" t="str">
        <f t="shared" si="265"/>
        <v/>
      </c>
      <c r="BS159" s="308" t="str">
        <f t="shared" si="265"/>
        <v/>
      </c>
      <c r="BT159" s="308" t="str">
        <f t="shared" si="265"/>
        <v/>
      </c>
      <c r="BU159" s="308" t="str">
        <f t="shared" si="265"/>
        <v/>
      </c>
      <c r="BV159" s="308" t="str">
        <f t="shared" si="265"/>
        <v/>
      </c>
      <c r="BW159" s="308" t="str">
        <f t="shared" si="265"/>
        <v/>
      </c>
      <c r="BX159" s="308" t="str">
        <f t="shared" si="265"/>
        <v/>
      </c>
      <c r="BY159" s="308" t="str">
        <f t="shared" si="265"/>
        <v/>
      </c>
      <c r="BZ159" s="308" t="str">
        <f t="shared" si="265"/>
        <v/>
      </c>
      <c r="CA159" s="308" t="str">
        <f t="shared" si="265"/>
        <v/>
      </c>
      <c r="CB159" s="308" t="str">
        <f t="shared" si="265"/>
        <v/>
      </c>
      <c r="CC159" s="308" t="str">
        <f t="shared" si="265"/>
        <v/>
      </c>
      <c r="CD159" s="308" t="str">
        <f t="shared" si="265"/>
        <v/>
      </c>
      <c r="CE159" s="308" t="str">
        <f t="shared" si="266"/>
        <v/>
      </c>
      <c r="CF159" s="308" t="str">
        <f t="shared" si="266"/>
        <v/>
      </c>
      <c r="CG159" s="308" t="str">
        <f t="shared" si="266"/>
        <v/>
      </c>
      <c r="CH159" s="308" t="str">
        <f t="shared" si="266"/>
        <v/>
      </c>
      <c r="CI159" s="308" t="str">
        <f t="shared" si="266"/>
        <v/>
      </c>
      <c r="CJ159" s="308" t="str">
        <f t="shared" si="266"/>
        <v/>
      </c>
    </row>
    <row r="160" spans="1:88" x14ac:dyDescent="0.2">
      <c r="A160" s="369"/>
      <c r="B160" s="369" t="str">
        <f t="shared" si="217"/>
        <v/>
      </c>
      <c r="C160" s="369" t="str">
        <f t="shared" si="218"/>
        <v/>
      </c>
      <c r="D160" s="369" t="str">
        <f t="shared" si="222"/>
        <v/>
      </c>
      <c r="E160" s="369" t="str">
        <f t="shared" si="223"/>
        <v/>
      </c>
      <c r="F160" s="369" t="str">
        <f t="shared" si="224"/>
        <v/>
      </c>
      <c r="G160" s="369" t="str">
        <f t="shared" si="225"/>
        <v/>
      </c>
      <c r="H160" s="369" t="str">
        <f t="shared" si="226"/>
        <v/>
      </c>
      <c r="I160" s="369" t="str">
        <f t="shared" si="227"/>
        <v/>
      </c>
      <c r="J160" s="369"/>
      <c r="K160" s="308" t="str">
        <f t="shared" si="228"/>
        <v/>
      </c>
      <c r="L160" s="309" t="str">
        <f t="shared" si="229"/>
        <v/>
      </c>
      <c r="M160" s="310" t="str">
        <f t="shared" si="230"/>
        <v/>
      </c>
      <c r="N160" s="308" t="str">
        <f t="shared" si="232"/>
        <v/>
      </c>
      <c r="O160" s="308" t="str">
        <f t="shared" si="233"/>
        <v/>
      </c>
      <c r="P160" s="308" t="str">
        <f t="shared" si="234"/>
        <v/>
      </c>
      <c r="Q160" s="308" t="str">
        <f t="shared" si="235"/>
        <v/>
      </c>
      <c r="R160" s="308" t="str">
        <f t="shared" si="236"/>
        <v/>
      </c>
      <c r="S160" s="308" t="str">
        <f t="shared" si="237"/>
        <v/>
      </c>
      <c r="T160" s="308" t="str">
        <f t="shared" si="238"/>
        <v/>
      </c>
      <c r="U160" s="308" t="str">
        <f t="shared" si="239"/>
        <v/>
      </c>
      <c r="V160" s="308" t="str">
        <f t="shared" si="240"/>
        <v/>
      </c>
      <c r="W160" s="308" t="str">
        <f t="shared" si="241"/>
        <v/>
      </c>
      <c r="X160" s="308" t="str">
        <f t="shared" si="242"/>
        <v/>
      </c>
      <c r="Y160" s="308" t="str">
        <f t="shared" si="243"/>
        <v/>
      </c>
      <c r="Z160" s="308" t="str">
        <f t="shared" si="244"/>
        <v/>
      </c>
      <c r="AA160" s="308" t="str">
        <f t="shared" si="245"/>
        <v/>
      </c>
      <c r="AB160" s="308" t="str">
        <f t="shared" si="246"/>
        <v/>
      </c>
      <c r="AC160" s="308" t="str">
        <f t="shared" si="247"/>
        <v/>
      </c>
      <c r="AD160" s="308" t="str">
        <f t="shared" si="248"/>
        <v/>
      </c>
      <c r="AE160" s="308" t="str">
        <f t="shared" si="249"/>
        <v/>
      </c>
      <c r="AF160" s="308" t="str">
        <f t="shared" si="250"/>
        <v/>
      </c>
      <c r="AG160" s="308" t="str">
        <f t="shared" si="251"/>
        <v/>
      </c>
      <c r="AH160" s="308" t="str">
        <f t="shared" si="252"/>
        <v/>
      </c>
      <c r="AI160" s="308" t="str">
        <f t="shared" si="253"/>
        <v/>
      </c>
      <c r="AJ160" s="308" t="str">
        <f t="shared" si="254"/>
        <v/>
      </c>
      <c r="AK160" s="308" t="str">
        <f t="shared" si="255"/>
        <v/>
      </c>
      <c r="AL160" s="308" t="str">
        <f t="shared" si="256"/>
        <v/>
      </c>
      <c r="AM160" s="308" t="str">
        <f t="shared" si="257"/>
        <v/>
      </c>
      <c r="AN160" s="308" t="str">
        <f t="shared" si="258"/>
        <v/>
      </c>
      <c r="AO160" s="308" t="str">
        <f t="shared" si="259"/>
        <v/>
      </c>
      <c r="AP160" s="308" t="str">
        <f t="shared" si="260"/>
        <v/>
      </c>
      <c r="AQ160" s="308" t="str">
        <f t="shared" si="262"/>
        <v/>
      </c>
      <c r="AR160" s="308" t="str">
        <f t="shared" si="263"/>
        <v/>
      </c>
      <c r="AS160" s="308" t="str">
        <f t="shared" si="264"/>
        <v/>
      </c>
      <c r="AT160" s="308" t="str">
        <f t="shared" si="261"/>
        <v/>
      </c>
      <c r="AU160" s="308" t="str">
        <f t="shared" si="261"/>
        <v/>
      </c>
      <c r="AV160" s="308" t="str">
        <f t="shared" si="261"/>
        <v/>
      </c>
      <c r="AW160" s="308" t="str">
        <f t="shared" si="261"/>
        <v/>
      </c>
      <c r="AX160" s="308" t="str">
        <f t="shared" si="180"/>
        <v/>
      </c>
      <c r="AY160" s="308" t="str">
        <f t="shared" si="219"/>
        <v/>
      </c>
      <c r="AZ160" s="308" t="str">
        <f t="shared" si="267"/>
        <v/>
      </c>
      <c r="BA160" s="308" t="str">
        <f t="shared" si="267"/>
        <v/>
      </c>
      <c r="BB160" s="308" t="str">
        <f t="shared" si="267"/>
        <v/>
      </c>
      <c r="BC160" s="308" t="str">
        <f t="shared" si="267"/>
        <v/>
      </c>
      <c r="BD160" s="308" t="str">
        <f t="shared" si="267"/>
        <v/>
      </c>
      <c r="BE160" s="308" t="str">
        <f t="shared" si="267"/>
        <v/>
      </c>
      <c r="BF160" s="308" t="str">
        <f t="shared" si="267"/>
        <v/>
      </c>
      <c r="BG160" s="308" t="str">
        <f t="shared" si="267"/>
        <v/>
      </c>
      <c r="BH160" s="308" t="str">
        <f t="shared" si="267"/>
        <v/>
      </c>
      <c r="BI160" s="308" t="str">
        <f t="shared" si="267"/>
        <v/>
      </c>
      <c r="BJ160" s="308" t="str">
        <f t="shared" si="267"/>
        <v/>
      </c>
      <c r="BK160" s="308" t="str">
        <f t="shared" si="267"/>
        <v/>
      </c>
      <c r="BL160" s="308" t="str">
        <f t="shared" si="267"/>
        <v/>
      </c>
      <c r="BM160" s="308" t="str">
        <f t="shared" si="267"/>
        <v/>
      </c>
      <c r="BN160" s="308" t="str">
        <f t="shared" si="267"/>
        <v/>
      </c>
      <c r="BO160" s="308" t="str">
        <f t="shared" si="267"/>
        <v/>
      </c>
      <c r="BP160" s="308" t="str">
        <f t="shared" si="265"/>
        <v/>
      </c>
      <c r="BQ160" s="308" t="str">
        <f t="shared" si="265"/>
        <v/>
      </c>
      <c r="BR160" s="308" t="str">
        <f t="shared" si="265"/>
        <v/>
      </c>
      <c r="BS160" s="308" t="str">
        <f t="shared" si="265"/>
        <v/>
      </c>
      <c r="BT160" s="308" t="str">
        <f t="shared" si="265"/>
        <v/>
      </c>
      <c r="BU160" s="308" t="str">
        <f t="shared" si="265"/>
        <v/>
      </c>
      <c r="BV160" s="308" t="str">
        <f t="shared" si="265"/>
        <v/>
      </c>
      <c r="BW160" s="308" t="str">
        <f t="shared" si="265"/>
        <v/>
      </c>
      <c r="BX160" s="308" t="str">
        <f t="shared" si="265"/>
        <v/>
      </c>
      <c r="BY160" s="308" t="str">
        <f t="shared" si="265"/>
        <v/>
      </c>
      <c r="BZ160" s="308" t="str">
        <f t="shared" si="265"/>
        <v/>
      </c>
      <c r="CA160" s="308" t="str">
        <f t="shared" si="265"/>
        <v/>
      </c>
      <c r="CB160" s="308" t="str">
        <f t="shared" si="265"/>
        <v/>
      </c>
      <c r="CC160" s="308" t="str">
        <f t="shared" si="265"/>
        <v/>
      </c>
      <c r="CD160" s="308" t="str">
        <f t="shared" si="265"/>
        <v/>
      </c>
      <c r="CE160" s="308" t="str">
        <f t="shared" si="266"/>
        <v/>
      </c>
      <c r="CF160" s="308" t="str">
        <f t="shared" si="266"/>
        <v/>
      </c>
      <c r="CG160" s="308" t="str">
        <f t="shared" si="266"/>
        <v/>
      </c>
      <c r="CH160" s="308" t="str">
        <f t="shared" si="266"/>
        <v/>
      </c>
      <c r="CI160" s="308" t="str">
        <f t="shared" si="266"/>
        <v/>
      </c>
      <c r="CJ160" s="308" t="str">
        <f t="shared" si="266"/>
        <v/>
      </c>
    </row>
    <row r="161" spans="1:88" x14ac:dyDescent="0.2">
      <c r="A161" s="369"/>
      <c r="B161" s="369" t="str">
        <f t="shared" si="217"/>
        <v/>
      </c>
      <c r="C161" s="369" t="str">
        <f t="shared" si="218"/>
        <v/>
      </c>
      <c r="D161" s="369" t="str">
        <f t="shared" si="222"/>
        <v/>
      </c>
      <c r="E161" s="369" t="str">
        <f t="shared" si="223"/>
        <v/>
      </c>
      <c r="F161" s="369" t="str">
        <f t="shared" si="224"/>
        <v/>
      </c>
      <c r="G161" s="369" t="str">
        <f t="shared" si="225"/>
        <v/>
      </c>
      <c r="H161" s="369" t="str">
        <f t="shared" si="226"/>
        <v/>
      </c>
      <c r="I161" s="369" t="str">
        <f t="shared" si="227"/>
        <v/>
      </c>
      <c r="J161" s="369"/>
      <c r="K161" s="308" t="str">
        <f t="shared" si="228"/>
        <v/>
      </c>
      <c r="L161" s="309" t="str">
        <f t="shared" si="229"/>
        <v/>
      </c>
      <c r="M161" s="310" t="str">
        <f t="shared" si="230"/>
        <v/>
      </c>
      <c r="N161" s="308" t="str">
        <f t="shared" si="232"/>
        <v/>
      </c>
      <c r="O161" s="308" t="str">
        <f t="shared" si="233"/>
        <v/>
      </c>
      <c r="P161" s="308" t="str">
        <f t="shared" si="234"/>
        <v/>
      </c>
      <c r="Q161" s="308" t="str">
        <f t="shared" si="235"/>
        <v/>
      </c>
      <c r="R161" s="308" t="str">
        <f t="shared" si="236"/>
        <v/>
      </c>
      <c r="S161" s="308" t="str">
        <f t="shared" si="237"/>
        <v/>
      </c>
      <c r="T161" s="308" t="str">
        <f t="shared" si="238"/>
        <v/>
      </c>
      <c r="U161" s="308" t="str">
        <f t="shared" si="239"/>
        <v/>
      </c>
      <c r="V161" s="308" t="str">
        <f t="shared" si="240"/>
        <v/>
      </c>
      <c r="W161" s="308" t="str">
        <f t="shared" si="241"/>
        <v/>
      </c>
      <c r="X161" s="308" t="str">
        <f t="shared" si="242"/>
        <v/>
      </c>
      <c r="Y161" s="308" t="str">
        <f t="shared" si="243"/>
        <v/>
      </c>
      <c r="Z161" s="308" t="str">
        <f t="shared" si="244"/>
        <v/>
      </c>
      <c r="AA161" s="308" t="str">
        <f t="shared" si="245"/>
        <v/>
      </c>
      <c r="AB161" s="308" t="str">
        <f t="shared" si="246"/>
        <v/>
      </c>
      <c r="AC161" s="308" t="str">
        <f t="shared" si="247"/>
        <v/>
      </c>
      <c r="AD161" s="308" t="str">
        <f t="shared" si="248"/>
        <v/>
      </c>
      <c r="AE161" s="308" t="str">
        <f t="shared" si="249"/>
        <v/>
      </c>
      <c r="AF161" s="308" t="str">
        <f t="shared" si="250"/>
        <v/>
      </c>
      <c r="AG161" s="308" t="str">
        <f t="shared" si="251"/>
        <v/>
      </c>
      <c r="AH161" s="308" t="str">
        <f t="shared" si="252"/>
        <v/>
      </c>
      <c r="AI161" s="308" t="str">
        <f t="shared" si="253"/>
        <v/>
      </c>
      <c r="AJ161" s="308" t="str">
        <f t="shared" si="254"/>
        <v/>
      </c>
      <c r="AK161" s="308" t="str">
        <f t="shared" si="255"/>
        <v/>
      </c>
      <c r="AL161" s="308" t="str">
        <f t="shared" si="256"/>
        <v/>
      </c>
      <c r="AM161" s="308" t="str">
        <f t="shared" si="257"/>
        <v/>
      </c>
      <c r="AN161" s="308" t="str">
        <f t="shared" si="258"/>
        <v/>
      </c>
      <c r="AO161" s="308" t="str">
        <f t="shared" si="259"/>
        <v/>
      </c>
      <c r="AP161" s="308" t="str">
        <f t="shared" si="260"/>
        <v/>
      </c>
      <c r="AQ161" s="308" t="str">
        <f t="shared" si="262"/>
        <v/>
      </c>
      <c r="AR161" s="308" t="str">
        <f t="shared" si="263"/>
        <v/>
      </c>
      <c r="AS161" s="308" t="str">
        <f t="shared" si="264"/>
        <v/>
      </c>
      <c r="AT161" s="308" t="str">
        <f t="shared" si="261"/>
        <v/>
      </c>
      <c r="AU161" s="308" t="str">
        <f t="shared" si="261"/>
        <v/>
      </c>
      <c r="AV161" s="308" t="str">
        <f t="shared" si="261"/>
        <v/>
      </c>
      <c r="AW161" s="308" t="str">
        <f t="shared" si="261"/>
        <v/>
      </c>
      <c r="AX161" s="308" t="str">
        <f t="shared" si="180"/>
        <v/>
      </c>
      <c r="AY161" s="308" t="str">
        <f t="shared" si="219"/>
        <v/>
      </c>
      <c r="AZ161" s="308" t="str">
        <f t="shared" si="267"/>
        <v/>
      </c>
      <c r="BA161" s="308" t="str">
        <f t="shared" si="267"/>
        <v/>
      </c>
      <c r="BB161" s="308" t="str">
        <f t="shared" si="267"/>
        <v/>
      </c>
      <c r="BC161" s="308" t="str">
        <f t="shared" si="267"/>
        <v/>
      </c>
      <c r="BD161" s="308" t="str">
        <f t="shared" si="267"/>
        <v/>
      </c>
      <c r="BE161" s="308" t="str">
        <f t="shared" si="267"/>
        <v/>
      </c>
      <c r="BF161" s="308" t="str">
        <f t="shared" si="267"/>
        <v/>
      </c>
      <c r="BG161" s="308" t="str">
        <f t="shared" si="267"/>
        <v/>
      </c>
      <c r="BH161" s="308" t="str">
        <f t="shared" si="267"/>
        <v/>
      </c>
      <c r="BI161" s="308" t="str">
        <f t="shared" si="267"/>
        <v/>
      </c>
      <c r="BJ161" s="308" t="str">
        <f t="shared" si="267"/>
        <v/>
      </c>
      <c r="BK161" s="308" t="str">
        <f t="shared" si="267"/>
        <v/>
      </c>
      <c r="BL161" s="308" t="str">
        <f t="shared" si="267"/>
        <v/>
      </c>
      <c r="BM161" s="308" t="str">
        <f t="shared" si="267"/>
        <v/>
      </c>
      <c r="BN161" s="308" t="str">
        <f t="shared" si="267"/>
        <v/>
      </c>
      <c r="BO161" s="308" t="str">
        <f t="shared" si="267"/>
        <v/>
      </c>
      <c r="BP161" s="308" t="str">
        <f t="shared" si="265"/>
        <v/>
      </c>
      <c r="BQ161" s="308" t="str">
        <f t="shared" si="265"/>
        <v/>
      </c>
      <c r="BR161" s="308" t="str">
        <f t="shared" si="265"/>
        <v/>
      </c>
      <c r="BS161" s="308" t="str">
        <f t="shared" si="265"/>
        <v/>
      </c>
      <c r="BT161" s="308" t="str">
        <f t="shared" si="265"/>
        <v/>
      </c>
      <c r="BU161" s="308" t="str">
        <f t="shared" si="265"/>
        <v/>
      </c>
      <c r="BV161" s="308" t="str">
        <f t="shared" si="265"/>
        <v/>
      </c>
      <c r="BW161" s="308" t="str">
        <f t="shared" si="265"/>
        <v/>
      </c>
      <c r="BX161" s="308" t="str">
        <f t="shared" si="265"/>
        <v/>
      </c>
      <c r="BY161" s="308" t="str">
        <f t="shared" si="265"/>
        <v/>
      </c>
      <c r="BZ161" s="308" t="str">
        <f t="shared" si="265"/>
        <v/>
      </c>
      <c r="CA161" s="308" t="str">
        <f t="shared" si="265"/>
        <v/>
      </c>
      <c r="CB161" s="308" t="str">
        <f t="shared" si="265"/>
        <v/>
      </c>
      <c r="CC161" s="308" t="str">
        <f t="shared" si="265"/>
        <v/>
      </c>
      <c r="CD161" s="308" t="str">
        <f t="shared" si="265"/>
        <v/>
      </c>
      <c r="CE161" s="308" t="str">
        <f t="shared" si="266"/>
        <v/>
      </c>
      <c r="CF161" s="308" t="str">
        <f t="shared" si="266"/>
        <v/>
      </c>
      <c r="CG161" s="308" t="str">
        <f t="shared" si="266"/>
        <v/>
      </c>
      <c r="CH161" s="308" t="str">
        <f t="shared" si="266"/>
        <v/>
      </c>
      <c r="CI161" s="308" t="str">
        <f t="shared" si="266"/>
        <v/>
      </c>
      <c r="CJ161" s="308" t="str">
        <f t="shared" si="266"/>
        <v/>
      </c>
    </row>
    <row r="162" spans="1:88" x14ac:dyDescent="0.2">
      <c r="A162" s="369"/>
      <c r="B162" s="369" t="str">
        <f t="shared" si="217"/>
        <v/>
      </c>
      <c r="C162" s="369" t="str">
        <f t="shared" si="218"/>
        <v/>
      </c>
      <c r="D162" s="369" t="str">
        <f t="shared" si="222"/>
        <v/>
      </c>
      <c r="E162" s="369" t="str">
        <f t="shared" si="223"/>
        <v/>
      </c>
      <c r="F162" s="369" t="str">
        <f t="shared" si="224"/>
        <v/>
      </c>
      <c r="G162" s="369" t="str">
        <f t="shared" si="225"/>
        <v/>
      </c>
      <c r="H162" s="369" t="str">
        <f t="shared" si="226"/>
        <v/>
      </c>
      <c r="I162" s="369" t="str">
        <f t="shared" si="227"/>
        <v/>
      </c>
      <c r="J162" s="369"/>
      <c r="K162" s="308" t="str">
        <f t="shared" si="228"/>
        <v/>
      </c>
      <c r="L162" s="309" t="str">
        <f t="shared" si="229"/>
        <v/>
      </c>
      <c r="M162" s="310" t="str">
        <f t="shared" si="230"/>
        <v/>
      </c>
      <c r="N162" s="308" t="str">
        <f t="shared" si="232"/>
        <v/>
      </c>
      <c r="O162" s="308" t="str">
        <f t="shared" si="233"/>
        <v/>
      </c>
      <c r="P162" s="308" t="str">
        <f t="shared" si="234"/>
        <v/>
      </c>
      <c r="Q162" s="308" t="str">
        <f t="shared" si="235"/>
        <v/>
      </c>
      <c r="R162" s="308" t="str">
        <f t="shared" si="236"/>
        <v/>
      </c>
      <c r="S162" s="308" t="str">
        <f t="shared" si="237"/>
        <v/>
      </c>
      <c r="T162" s="308" t="str">
        <f t="shared" si="238"/>
        <v/>
      </c>
      <c r="U162" s="308" t="str">
        <f t="shared" si="239"/>
        <v/>
      </c>
      <c r="V162" s="308" t="str">
        <f t="shared" si="240"/>
        <v/>
      </c>
      <c r="W162" s="308" t="str">
        <f t="shared" si="241"/>
        <v/>
      </c>
      <c r="X162" s="308" t="str">
        <f t="shared" si="242"/>
        <v/>
      </c>
      <c r="Y162" s="308" t="str">
        <f t="shared" si="243"/>
        <v/>
      </c>
      <c r="Z162" s="308" t="str">
        <f t="shared" si="244"/>
        <v/>
      </c>
      <c r="AA162" s="308" t="str">
        <f t="shared" si="245"/>
        <v/>
      </c>
      <c r="AB162" s="308" t="str">
        <f t="shared" si="246"/>
        <v/>
      </c>
      <c r="AC162" s="308" t="str">
        <f t="shared" si="247"/>
        <v/>
      </c>
      <c r="AD162" s="308" t="str">
        <f t="shared" si="248"/>
        <v/>
      </c>
      <c r="AE162" s="308" t="str">
        <f t="shared" si="249"/>
        <v/>
      </c>
      <c r="AF162" s="308" t="str">
        <f t="shared" si="250"/>
        <v/>
      </c>
      <c r="AG162" s="308" t="str">
        <f t="shared" si="251"/>
        <v/>
      </c>
      <c r="AH162" s="308" t="str">
        <f t="shared" si="252"/>
        <v/>
      </c>
      <c r="AI162" s="308" t="str">
        <f t="shared" si="253"/>
        <v/>
      </c>
      <c r="AJ162" s="308" t="str">
        <f t="shared" si="254"/>
        <v/>
      </c>
      <c r="AK162" s="308" t="str">
        <f t="shared" si="255"/>
        <v/>
      </c>
      <c r="AL162" s="308" t="str">
        <f t="shared" si="256"/>
        <v/>
      </c>
      <c r="AM162" s="308" t="str">
        <f t="shared" si="257"/>
        <v/>
      </c>
      <c r="AN162" s="308" t="str">
        <f t="shared" si="258"/>
        <v/>
      </c>
      <c r="AO162" s="308" t="str">
        <f t="shared" si="259"/>
        <v/>
      </c>
      <c r="AP162" s="308" t="str">
        <f t="shared" si="260"/>
        <v/>
      </c>
      <c r="AQ162" s="308" t="str">
        <f t="shared" si="262"/>
        <v/>
      </c>
      <c r="AR162" s="308" t="str">
        <f t="shared" si="263"/>
        <v/>
      </c>
      <c r="AS162" s="308" t="str">
        <f t="shared" si="264"/>
        <v/>
      </c>
      <c r="AT162" s="308" t="str">
        <f t="shared" si="261"/>
        <v/>
      </c>
      <c r="AU162" s="308" t="str">
        <f t="shared" si="261"/>
        <v/>
      </c>
      <c r="AV162" s="308" t="str">
        <f t="shared" si="261"/>
        <v/>
      </c>
      <c r="AW162" s="308" t="str">
        <f t="shared" si="261"/>
        <v/>
      </c>
      <c r="AX162" s="308" t="str">
        <f t="shared" si="180"/>
        <v/>
      </c>
      <c r="AY162" s="308" t="str">
        <f t="shared" si="219"/>
        <v/>
      </c>
      <c r="AZ162" s="308" t="str">
        <f t="shared" si="267"/>
        <v/>
      </c>
      <c r="BA162" s="308" t="str">
        <f t="shared" si="267"/>
        <v/>
      </c>
      <c r="BB162" s="308" t="str">
        <f t="shared" si="267"/>
        <v/>
      </c>
      <c r="BC162" s="308" t="str">
        <f t="shared" si="267"/>
        <v/>
      </c>
      <c r="BD162" s="308" t="str">
        <f t="shared" si="267"/>
        <v/>
      </c>
      <c r="BE162" s="308" t="str">
        <f t="shared" si="267"/>
        <v/>
      </c>
      <c r="BF162" s="308" t="str">
        <f t="shared" si="267"/>
        <v/>
      </c>
      <c r="BG162" s="308" t="str">
        <f t="shared" si="267"/>
        <v/>
      </c>
      <c r="BH162" s="308" t="str">
        <f t="shared" si="267"/>
        <v/>
      </c>
      <c r="BI162" s="308" t="str">
        <f t="shared" si="267"/>
        <v/>
      </c>
      <c r="BJ162" s="308" t="str">
        <f t="shared" si="267"/>
        <v/>
      </c>
      <c r="BK162" s="308" t="str">
        <f t="shared" si="267"/>
        <v/>
      </c>
      <c r="BL162" s="308" t="str">
        <f t="shared" si="267"/>
        <v/>
      </c>
      <c r="BM162" s="308" t="str">
        <f t="shared" si="267"/>
        <v/>
      </c>
      <c r="BN162" s="308" t="str">
        <f t="shared" si="267"/>
        <v/>
      </c>
      <c r="BO162" s="308" t="str">
        <f t="shared" si="267"/>
        <v/>
      </c>
      <c r="BP162" s="308" t="str">
        <f t="shared" si="265"/>
        <v/>
      </c>
      <c r="BQ162" s="308" t="str">
        <f t="shared" si="265"/>
        <v/>
      </c>
      <c r="BR162" s="308" t="str">
        <f t="shared" si="265"/>
        <v/>
      </c>
      <c r="BS162" s="308" t="str">
        <f t="shared" si="265"/>
        <v/>
      </c>
      <c r="BT162" s="308" t="str">
        <f t="shared" si="265"/>
        <v/>
      </c>
      <c r="BU162" s="308" t="str">
        <f t="shared" si="265"/>
        <v/>
      </c>
      <c r="BV162" s="308" t="str">
        <f t="shared" si="265"/>
        <v/>
      </c>
      <c r="BW162" s="308" t="str">
        <f t="shared" si="265"/>
        <v/>
      </c>
      <c r="BX162" s="308" t="str">
        <f t="shared" si="265"/>
        <v/>
      </c>
      <c r="BY162" s="308" t="str">
        <f t="shared" si="265"/>
        <v/>
      </c>
      <c r="BZ162" s="308" t="str">
        <f t="shared" si="265"/>
        <v/>
      </c>
      <c r="CA162" s="308" t="str">
        <f t="shared" si="265"/>
        <v/>
      </c>
      <c r="CB162" s="308" t="str">
        <f t="shared" si="265"/>
        <v/>
      </c>
      <c r="CC162" s="308" t="str">
        <f t="shared" si="265"/>
        <v/>
      </c>
      <c r="CD162" s="308" t="str">
        <f t="shared" si="265"/>
        <v/>
      </c>
      <c r="CE162" s="308" t="str">
        <f t="shared" si="266"/>
        <v/>
      </c>
      <c r="CF162" s="308" t="str">
        <f t="shared" si="266"/>
        <v/>
      </c>
      <c r="CG162" s="308" t="str">
        <f t="shared" si="266"/>
        <v/>
      </c>
      <c r="CH162" s="308" t="str">
        <f t="shared" si="266"/>
        <v/>
      </c>
      <c r="CI162" s="308" t="str">
        <f t="shared" si="266"/>
        <v/>
      </c>
      <c r="CJ162" s="308" t="str">
        <f t="shared" si="266"/>
        <v/>
      </c>
    </row>
    <row r="163" spans="1:88" x14ac:dyDescent="0.2">
      <c r="A163" s="369"/>
      <c r="B163" s="369" t="str">
        <f t="shared" si="217"/>
        <v/>
      </c>
      <c r="C163" s="369" t="str">
        <f t="shared" si="218"/>
        <v/>
      </c>
      <c r="D163" s="369" t="str">
        <f t="shared" si="222"/>
        <v/>
      </c>
      <c r="E163" s="369" t="str">
        <f t="shared" si="223"/>
        <v/>
      </c>
      <c r="F163" s="369" t="str">
        <f t="shared" si="224"/>
        <v/>
      </c>
      <c r="G163" s="369" t="str">
        <f t="shared" si="225"/>
        <v/>
      </c>
      <c r="H163" s="369" t="str">
        <f t="shared" si="226"/>
        <v/>
      </c>
      <c r="I163" s="369" t="str">
        <f t="shared" si="227"/>
        <v/>
      </c>
      <c r="J163" s="369"/>
      <c r="K163" s="308" t="str">
        <f t="shared" si="228"/>
        <v/>
      </c>
      <c r="L163" s="309" t="str">
        <f t="shared" si="229"/>
        <v/>
      </c>
      <c r="M163" s="310" t="str">
        <f t="shared" si="230"/>
        <v/>
      </c>
      <c r="N163" s="308" t="str">
        <f t="shared" si="232"/>
        <v/>
      </c>
      <c r="O163" s="308" t="str">
        <f t="shared" si="233"/>
        <v/>
      </c>
      <c r="P163" s="308" t="str">
        <f t="shared" si="234"/>
        <v/>
      </c>
      <c r="Q163" s="308" t="str">
        <f t="shared" si="235"/>
        <v/>
      </c>
      <c r="R163" s="308" t="str">
        <f t="shared" si="236"/>
        <v/>
      </c>
      <c r="S163" s="308" t="str">
        <f t="shared" si="237"/>
        <v/>
      </c>
      <c r="T163" s="308" t="str">
        <f t="shared" si="238"/>
        <v/>
      </c>
      <c r="U163" s="308" t="str">
        <f t="shared" si="239"/>
        <v/>
      </c>
      <c r="V163" s="308" t="str">
        <f t="shared" si="240"/>
        <v/>
      </c>
      <c r="W163" s="308" t="str">
        <f t="shared" si="241"/>
        <v/>
      </c>
      <c r="X163" s="308" t="str">
        <f t="shared" si="242"/>
        <v/>
      </c>
      <c r="Y163" s="308" t="str">
        <f t="shared" si="243"/>
        <v/>
      </c>
      <c r="Z163" s="308" t="str">
        <f t="shared" si="244"/>
        <v/>
      </c>
      <c r="AA163" s="308" t="str">
        <f t="shared" si="245"/>
        <v/>
      </c>
      <c r="AB163" s="308" t="str">
        <f t="shared" si="246"/>
        <v/>
      </c>
      <c r="AC163" s="308" t="str">
        <f t="shared" si="247"/>
        <v/>
      </c>
      <c r="AD163" s="308" t="str">
        <f t="shared" si="248"/>
        <v/>
      </c>
      <c r="AE163" s="308" t="str">
        <f t="shared" si="249"/>
        <v/>
      </c>
      <c r="AF163" s="308" t="str">
        <f t="shared" si="250"/>
        <v/>
      </c>
      <c r="AG163" s="308" t="str">
        <f t="shared" si="251"/>
        <v/>
      </c>
      <c r="AH163" s="308" t="str">
        <f t="shared" si="252"/>
        <v/>
      </c>
      <c r="AI163" s="308" t="str">
        <f t="shared" si="253"/>
        <v/>
      </c>
      <c r="AJ163" s="308" t="str">
        <f t="shared" si="254"/>
        <v/>
      </c>
      <c r="AK163" s="308" t="str">
        <f t="shared" si="255"/>
        <v/>
      </c>
      <c r="AL163" s="308" t="str">
        <f t="shared" si="256"/>
        <v/>
      </c>
      <c r="AM163" s="308" t="str">
        <f t="shared" si="257"/>
        <v/>
      </c>
      <c r="AN163" s="308" t="str">
        <f t="shared" si="258"/>
        <v/>
      </c>
      <c r="AO163" s="308" t="str">
        <f t="shared" si="259"/>
        <v/>
      </c>
      <c r="AP163" s="308" t="str">
        <f t="shared" si="260"/>
        <v/>
      </c>
      <c r="AQ163" s="308" t="str">
        <f t="shared" si="262"/>
        <v/>
      </c>
      <c r="AR163" s="308" t="str">
        <f t="shared" si="263"/>
        <v/>
      </c>
      <c r="AS163" s="308" t="str">
        <f t="shared" si="264"/>
        <v/>
      </c>
      <c r="AT163" s="308" t="str">
        <f t="shared" si="261"/>
        <v/>
      </c>
      <c r="AU163" s="308" t="str">
        <f t="shared" si="261"/>
        <v/>
      </c>
      <c r="AV163" s="308" t="str">
        <f t="shared" si="261"/>
        <v/>
      </c>
      <c r="AW163" s="308" t="str">
        <f t="shared" si="261"/>
        <v/>
      </c>
      <c r="AX163" s="308" t="str">
        <f t="shared" si="180"/>
        <v/>
      </c>
      <c r="AY163" s="308" t="str">
        <f t="shared" si="219"/>
        <v/>
      </c>
      <c r="AZ163" s="308" t="str">
        <f t="shared" si="267"/>
        <v/>
      </c>
      <c r="BA163" s="308" t="str">
        <f t="shared" si="267"/>
        <v/>
      </c>
      <c r="BB163" s="308" t="str">
        <f t="shared" si="267"/>
        <v/>
      </c>
      <c r="BC163" s="308" t="str">
        <f t="shared" si="267"/>
        <v/>
      </c>
      <c r="BD163" s="308" t="str">
        <f t="shared" si="267"/>
        <v/>
      </c>
      <c r="BE163" s="308" t="str">
        <f t="shared" si="267"/>
        <v/>
      </c>
      <c r="BF163" s="308" t="str">
        <f t="shared" si="267"/>
        <v/>
      </c>
      <c r="BG163" s="308" t="str">
        <f t="shared" si="267"/>
        <v/>
      </c>
      <c r="BH163" s="308" t="str">
        <f t="shared" si="267"/>
        <v/>
      </c>
      <c r="BI163" s="308" t="str">
        <f t="shared" si="267"/>
        <v/>
      </c>
      <c r="BJ163" s="308" t="str">
        <f t="shared" si="267"/>
        <v/>
      </c>
      <c r="BK163" s="308" t="str">
        <f t="shared" si="267"/>
        <v/>
      </c>
      <c r="BL163" s="308" t="str">
        <f t="shared" si="267"/>
        <v/>
      </c>
      <c r="BM163" s="308" t="str">
        <f t="shared" si="267"/>
        <v/>
      </c>
      <c r="BN163" s="308" t="str">
        <f t="shared" si="267"/>
        <v/>
      </c>
      <c r="BO163" s="308" t="str">
        <f t="shared" si="267"/>
        <v/>
      </c>
      <c r="BP163" s="308" t="str">
        <f t="shared" si="265"/>
        <v/>
      </c>
      <c r="BQ163" s="308" t="str">
        <f t="shared" si="265"/>
        <v/>
      </c>
      <c r="BR163" s="308" t="str">
        <f t="shared" si="265"/>
        <v/>
      </c>
      <c r="BS163" s="308" t="str">
        <f t="shared" si="265"/>
        <v/>
      </c>
      <c r="BT163" s="308" t="str">
        <f t="shared" si="265"/>
        <v/>
      </c>
      <c r="BU163" s="308" t="str">
        <f t="shared" si="265"/>
        <v/>
      </c>
      <c r="BV163" s="308" t="str">
        <f t="shared" si="265"/>
        <v/>
      </c>
      <c r="BW163" s="308" t="str">
        <f t="shared" si="265"/>
        <v/>
      </c>
      <c r="BX163" s="308" t="str">
        <f t="shared" si="265"/>
        <v/>
      </c>
      <c r="BY163" s="308" t="str">
        <f t="shared" si="265"/>
        <v/>
      </c>
      <c r="BZ163" s="308" t="str">
        <f t="shared" si="265"/>
        <v/>
      </c>
      <c r="CA163" s="308" t="str">
        <f t="shared" si="265"/>
        <v/>
      </c>
      <c r="CB163" s="308" t="str">
        <f t="shared" si="265"/>
        <v/>
      </c>
      <c r="CC163" s="308" t="str">
        <f t="shared" si="265"/>
        <v/>
      </c>
      <c r="CD163" s="308" t="str">
        <f t="shared" si="265"/>
        <v/>
      </c>
      <c r="CE163" s="308" t="str">
        <f t="shared" si="266"/>
        <v/>
      </c>
      <c r="CF163" s="308" t="str">
        <f t="shared" si="266"/>
        <v/>
      </c>
      <c r="CG163" s="308" t="str">
        <f t="shared" si="266"/>
        <v/>
      </c>
      <c r="CH163" s="308" t="str">
        <f t="shared" si="266"/>
        <v/>
      </c>
      <c r="CI163" s="308" t="str">
        <f t="shared" si="266"/>
        <v/>
      </c>
      <c r="CJ163" s="308" t="str">
        <f t="shared" si="266"/>
        <v/>
      </c>
    </row>
    <row r="164" spans="1:88" x14ac:dyDescent="0.2">
      <c r="A164" s="369"/>
      <c r="B164" s="369" t="str">
        <f t="shared" si="217"/>
        <v/>
      </c>
      <c r="C164" s="369" t="str">
        <f t="shared" si="218"/>
        <v/>
      </c>
      <c r="D164" s="369" t="str">
        <f t="shared" si="222"/>
        <v/>
      </c>
      <c r="E164" s="369" t="str">
        <f t="shared" si="223"/>
        <v/>
      </c>
      <c r="F164" s="369" t="str">
        <f t="shared" si="224"/>
        <v/>
      </c>
      <c r="G164" s="369" t="str">
        <f t="shared" si="225"/>
        <v/>
      </c>
      <c r="H164" s="369" t="str">
        <f t="shared" si="226"/>
        <v/>
      </c>
      <c r="I164" s="369" t="str">
        <f t="shared" si="227"/>
        <v/>
      </c>
      <c r="J164" s="369"/>
      <c r="K164" s="308" t="str">
        <f t="shared" si="228"/>
        <v/>
      </c>
      <c r="L164" s="309" t="str">
        <f t="shared" si="229"/>
        <v/>
      </c>
      <c r="M164" s="310" t="str">
        <f t="shared" si="230"/>
        <v/>
      </c>
      <c r="N164" s="308" t="str">
        <f t="shared" si="232"/>
        <v/>
      </c>
      <c r="O164" s="308" t="str">
        <f t="shared" si="233"/>
        <v/>
      </c>
      <c r="P164" s="308" t="str">
        <f t="shared" si="234"/>
        <v/>
      </c>
      <c r="Q164" s="308" t="str">
        <f t="shared" si="235"/>
        <v/>
      </c>
      <c r="R164" s="308" t="str">
        <f t="shared" si="236"/>
        <v/>
      </c>
      <c r="S164" s="308" t="str">
        <f t="shared" si="237"/>
        <v/>
      </c>
      <c r="T164" s="308" t="str">
        <f t="shared" si="238"/>
        <v/>
      </c>
      <c r="U164" s="308" t="str">
        <f t="shared" si="239"/>
        <v/>
      </c>
      <c r="V164" s="308" t="str">
        <f t="shared" si="240"/>
        <v/>
      </c>
      <c r="W164" s="308" t="str">
        <f t="shared" si="241"/>
        <v/>
      </c>
      <c r="X164" s="308" t="str">
        <f t="shared" si="242"/>
        <v/>
      </c>
      <c r="Y164" s="308" t="str">
        <f t="shared" si="243"/>
        <v/>
      </c>
      <c r="Z164" s="308" t="str">
        <f t="shared" si="244"/>
        <v/>
      </c>
      <c r="AA164" s="308" t="str">
        <f t="shared" si="245"/>
        <v/>
      </c>
      <c r="AB164" s="308" t="str">
        <f t="shared" si="246"/>
        <v/>
      </c>
      <c r="AC164" s="308" t="str">
        <f t="shared" si="247"/>
        <v/>
      </c>
      <c r="AD164" s="308" t="str">
        <f t="shared" si="248"/>
        <v/>
      </c>
      <c r="AE164" s="308" t="str">
        <f t="shared" si="249"/>
        <v/>
      </c>
      <c r="AF164" s="308" t="str">
        <f t="shared" si="250"/>
        <v/>
      </c>
      <c r="AG164" s="308" t="str">
        <f t="shared" si="251"/>
        <v/>
      </c>
      <c r="AH164" s="308" t="str">
        <f t="shared" si="252"/>
        <v/>
      </c>
      <c r="AI164" s="308" t="str">
        <f t="shared" si="253"/>
        <v/>
      </c>
      <c r="AJ164" s="308" t="str">
        <f t="shared" si="254"/>
        <v/>
      </c>
      <c r="AK164" s="308" t="str">
        <f t="shared" si="255"/>
        <v/>
      </c>
      <c r="AL164" s="308" t="str">
        <f t="shared" si="256"/>
        <v/>
      </c>
      <c r="AM164" s="308" t="str">
        <f t="shared" si="257"/>
        <v/>
      </c>
      <c r="AN164" s="308" t="str">
        <f t="shared" si="258"/>
        <v/>
      </c>
      <c r="AO164" s="308" t="str">
        <f t="shared" si="259"/>
        <v/>
      </c>
      <c r="AP164" s="308" t="str">
        <f t="shared" si="260"/>
        <v/>
      </c>
      <c r="AQ164" s="308" t="str">
        <f t="shared" si="262"/>
        <v/>
      </c>
      <c r="AR164" s="308" t="str">
        <f t="shared" si="263"/>
        <v/>
      </c>
      <c r="AS164" s="308" t="str">
        <f t="shared" si="264"/>
        <v/>
      </c>
      <c r="AT164" s="308" t="str">
        <f t="shared" si="261"/>
        <v/>
      </c>
      <c r="AU164" s="308" t="str">
        <f t="shared" si="261"/>
        <v/>
      </c>
      <c r="AV164" s="308" t="str">
        <f t="shared" si="261"/>
        <v/>
      </c>
      <c r="AW164" s="308" t="str">
        <f t="shared" si="261"/>
        <v/>
      </c>
      <c r="AX164" s="308" t="str">
        <f t="shared" si="180"/>
        <v/>
      </c>
      <c r="AY164" s="308" t="str">
        <f t="shared" si="219"/>
        <v/>
      </c>
      <c r="AZ164" s="308" t="str">
        <f t="shared" si="267"/>
        <v/>
      </c>
      <c r="BA164" s="308" t="str">
        <f t="shared" si="267"/>
        <v/>
      </c>
      <c r="BB164" s="308" t="str">
        <f t="shared" si="267"/>
        <v/>
      </c>
      <c r="BC164" s="308" t="str">
        <f t="shared" si="267"/>
        <v/>
      </c>
      <c r="BD164" s="308" t="str">
        <f t="shared" si="267"/>
        <v/>
      </c>
      <c r="BE164" s="308" t="str">
        <f t="shared" si="267"/>
        <v/>
      </c>
      <c r="BF164" s="308" t="str">
        <f t="shared" si="267"/>
        <v/>
      </c>
      <c r="BG164" s="308" t="str">
        <f t="shared" si="267"/>
        <v/>
      </c>
      <c r="BH164" s="308" t="str">
        <f t="shared" si="267"/>
        <v/>
      </c>
      <c r="BI164" s="308" t="str">
        <f t="shared" si="267"/>
        <v/>
      </c>
      <c r="BJ164" s="308" t="str">
        <f t="shared" si="267"/>
        <v/>
      </c>
      <c r="BK164" s="308" t="str">
        <f t="shared" si="267"/>
        <v/>
      </c>
      <c r="BL164" s="308" t="str">
        <f t="shared" si="267"/>
        <v/>
      </c>
      <c r="BM164" s="308" t="str">
        <f t="shared" si="267"/>
        <v/>
      </c>
      <c r="BN164" s="308" t="str">
        <f t="shared" si="267"/>
        <v/>
      </c>
      <c r="BO164" s="308" t="str">
        <f t="shared" si="267"/>
        <v/>
      </c>
      <c r="BP164" s="308" t="str">
        <f t="shared" si="265"/>
        <v/>
      </c>
      <c r="BQ164" s="308" t="str">
        <f t="shared" si="265"/>
        <v/>
      </c>
      <c r="BR164" s="308" t="str">
        <f t="shared" si="265"/>
        <v/>
      </c>
      <c r="BS164" s="308" t="str">
        <f t="shared" si="265"/>
        <v/>
      </c>
      <c r="BT164" s="308" t="str">
        <f t="shared" si="265"/>
        <v/>
      </c>
      <c r="BU164" s="308" t="str">
        <f t="shared" si="265"/>
        <v/>
      </c>
      <c r="BV164" s="308" t="str">
        <f t="shared" si="265"/>
        <v/>
      </c>
      <c r="BW164" s="308" t="str">
        <f t="shared" si="265"/>
        <v/>
      </c>
      <c r="BX164" s="308" t="str">
        <f t="shared" si="265"/>
        <v/>
      </c>
      <c r="BY164" s="308" t="str">
        <f t="shared" si="265"/>
        <v/>
      </c>
      <c r="BZ164" s="308" t="str">
        <f t="shared" si="265"/>
        <v/>
      </c>
      <c r="CA164" s="308" t="str">
        <f t="shared" si="265"/>
        <v/>
      </c>
      <c r="CB164" s="308" t="str">
        <f t="shared" si="265"/>
        <v/>
      </c>
      <c r="CC164" s="308" t="str">
        <f t="shared" si="265"/>
        <v/>
      </c>
      <c r="CD164" s="308" t="str">
        <f t="shared" si="265"/>
        <v/>
      </c>
      <c r="CE164" s="308" t="str">
        <f t="shared" si="266"/>
        <v/>
      </c>
      <c r="CF164" s="308" t="str">
        <f t="shared" si="266"/>
        <v/>
      </c>
      <c r="CG164" s="308" t="str">
        <f t="shared" si="266"/>
        <v/>
      </c>
      <c r="CH164" s="308" t="str">
        <f t="shared" si="266"/>
        <v/>
      </c>
      <c r="CI164" s="308" t="str">
        <f t="shared" si="266"/>
        <v/>
      </c>
      <c r="CJ164" s="308" t="str">
        <f t="shared" si="266"/>
        <v/>
      </c>
    </row>
    <row r="165" spans="1:88" x14ac:dyDescent="0.2">
      <c r="A165" s="369"/>
      <c r="B165" s="369" t="str">
        <f t="shared" si="217"/>
        <v/>
      </c>
      <c r="C165" s="369" t="str">
        <f t="shared" si="218"/>
        <v/>
      </c>
      <c r="D165" s="369" t="str">
        <f t="shared" si="222"/>
        <v/>
      </c>
      <c r="E165" s="369" t="str">
        <f t="shared" si="223"/>
        <v/>
      </c>
      <c r="F165" s="369" t="str">
        <f t="shared" si="224"/>
        <v/>
      </c>
      <c r="G165" s="369" t="str">
        <f t="shared" si="225"/>
        <v/>
      </c>
      <c r="H165" s="369" t="str">
        <f t="shared" si="226"/>
        <v/>
      </c>
      <c r="I165" s="369" t="str">
        <f t="shared" si="227"/>
        <v/>
      </c>
      <c r="J165" s="369"/>
      <c r="K165" s="308" t="str">
        <f t="shared" si="228"/>
        <v/>
      </c>
      <c r="L165" s="309" t="str">
        <f t="shared" si="229"/>
        <v/>
      </c>
      <c r="M165" s="310" t="str">
        <f t="shared" si="230"/>
        <v/>
      </c>
      <c r="N165" s="308" t="str">
        <f t="shared" si="232"/>
        <v/>
      </c>
      <c r="O165" s="308" t="str">
        <f t="shared" si="233"/>
        <v/>
      </c>
      <c r="P165" s="308" t="str">
        <f t="shared" si="234"/>
        <v/>
      </c>
      <c r="Q165" s="308" t="str">
        <f t="shared" si="235"/>
        <v/>
      </c>
      <c r="R165" s="308" t="str">
        <f t="shared" si="236"/>
        <v/>
      </c>
      <c r="S165" s="308" t="str">
        <f t="shared" si="237"/>
        <v/>
      </c>
      <c r="T165" s="308" t="str">
        <f t="shared" si="238"/>
        <v/>
      </c>
      <c r="U165" s="308" t="str">
        <f t="shared" si="239"/>
        <v/>
      </c>
      <c r="V165" s="308" t="str">
        <f t="shared" si="240"/>
        <v/>
      </c>
      <c r="W165" s="308" t="str">
        <f t="shared" si="241"/>
        <v/>
      </c>
      <c r="X165" s="308" t="str">
        <f t="shared" si="242"/>
        <v/>
      </c>
      <c r="Y165" s="308" t="str">
        <f t="shared" si="243"/>
        <v/>
      </c>
      <c r="Z165" s="308" t="str">
        <f t="shared" si="244"/>
        <v/>
      </c>
      <c r="AA165" s="308" t="str">
        <f t="shared" si="245"/>
        <v/>
      </c>
      <c r="AB165" s="308" t="str">
        <f t="shared" si="246"/>
        <v/>
      </c>
      <c r="AC165" s="308" t="str">
        <f t="shared" si="247"/>
        <v/>
      </c>
      <c r="AD165" s="308" t="str">
        <f t="shared" si="248"/>
        <v/>
      </c>
      <c r="AE165" s="308" t="str">
        <f t="shared" si="249"/>
        <v/>
      </c>
      <c r="AF165" s="308" t="str">
        <f t="shared" si="250"/>
        <v/>
      </c>
      <c r="AG165" s="308" t="str">
        <f t="shared" si="251"/>
        <v/>
      </c>
      <c r="AH165" s="308" t="str">
        <f t="shared" si="252"/>
        <v/>
      </c>
      <c r="AI165" s="308" t="str">
        <f t="shared" si="253"/>
        <v/>
      </c>
      <c r="AJ165" s="308" t="str">
        <f t="shared" si="254"/>
        <v/>
      </c>
      <c r="AK165" s="308" t="str">
        <f t="shared" si="255"/>
        <v/>
      </c>
      <c r="AL165" s="308" t="str">
        <f t="shared" si="256"/>
        <v/>
      </c>
      <c r="AM165" s="308" t="str">
        <f t="shared" si="257"/>
        <v/>
      </c>
      <c r="AN165" s="308" t="str">
        <f t="shared" si="258"/>
        <v/>
      </c>
      <c r="AO165" s="308" t="str">
        <f t="shared" si="259"/>
        <v/>
      </c>
      <c r="AP165" s="308" t="str">
        <f t="shared" si="260"/>
        <v/>
      </c>
      <c r="AQ165" s="308" t="str">
        <f t="shared" si="262"/>
        <v/>
      </c>
      <c r="AR165" s="308" t="str">
        <f t="shared" si="263"/>
        <v/>
      </c>
      <c r="AS165" s="308" t="str">
        <f t="shared" si="264"/>
        <v/>
      </c>
      <c r="AT165" s="308" t="str">
        <f t="shared" si="261"/>
        <v/>
      </c>
      <c r="AU165" s="308" t="str">
        <f t="shared" si="261"/>
        <v/>
      </c>
      <c r="AV165" s="308" t="str">
        <f t="shared" si="261"/>
        <v/>
      </c>
      <c r="AW165" s="308" t="str">
        <f t="shared" si="261"/>
        <v/>
      </c>
      <c r="AX165" s="308" t="str">
        <f t="shared" si="261"/>
        <v/>
      </c>
      <c r="AY165" s="308" t="str">
        <f t="shared" si="219"/>
        <v/>
      </c>
      <c r="AZ165" s="308" t="str">
        <f t="shared" si="267"/>
        <v/>
      </c>
      <c r="BA165" s="308" t="str">
        <f t="shared" si="267"/>
        <v/>
      </c>
      <c r="BB165" s="308" t="str">
        <f t="shared" si="267"/>
        <v/>
      </c>
      <c r="BC165" s="308" t="str">
        <f t="shared" si="267"/>
        <v/>
      </c>
      <c r="BD165" s="308" t="str">
        <f t="shared" si="267"/>
        <v/>
      </c>
      <c r="BE165" s="308" t="str">
        <f t="shared" si="267"/>
        <v/>
      </c>
      <c r="BF165" s="308" t="str">
        <f t="shared" si="267"/>
        <v/>
      </c>
      <c r="BG165" s="308" t="str">
        <f t="shared" si="267"/>
        <v/>
      </c>
      <c r="BH165" s="308" t="str">
        <f t="shared" si="267"/>
        <v/>
      </c>
      <c r="BI165" s="308" t="str">
        <f t="shared" si="267"/>
        <v/>
      </c>
      <c r="BJ165" s="308" t="str">
        <f t="shared" si="267"/>
        <v/>
      </c>
      <c r="BK165" s="308" t="str">
        <f t="shared" si="267"/>
        <v/>
      </c>
      <c r="BL165" s="308" t="str">
        <f t="shared" si="267"/>
        <v/>
      </c>
      <c r="BM165" s="308" t="str">
        <f t="shared" si="267"/>
        <v/>
      </c>
      <c r="BN165" s="308" t="str">
        <f t="shared" si="267"/>
        <v/>
      </c>
      <c r="BO165" s="308" t="str">
        <f t="shared" si="267"/>
        <v/>
      </c>
      <c r="BP165" s="308" t="str">
        <f t="shared" si="265"/>
        <v/>
      </c>
      <c r="BQ165" s="308" t="str">
        <f t="shared" si="265"/>
        <v/>
      </c>
      <c r="BR165" s="308" t="str">
        <f t="shared" si="265"/>
        <v/>
      </c>
      <c r="BS165" s="308" t="str">
        <f t="shared" si="265"/>
        <v/>
      </c>
      <c r="BT165" s="308" t="str">
        <f t="shared" si="265"/>
        <v/>
      </c>
      <c r="BU165" s="308" t="str">
        <f t="shared" si="265"/>
        <v/>
      </c>
      <c r="BV165" s="308" t="str">
        <f t="shared" si="265"/>
        <v/>
      </c>
      <c r="BW165" s="308" t="str">
        <f t="shared" si="265"/>
        <v/>
      </c>
      <c r="BX165" s="308" t="str">
        <f t="shared" si="265"/>
        <v/>
      </c>
      <c r="BY165" s="308" t="str">
        <f t="shared" si="265"/>
        <v/>
      </c>
      <c r="BZ165" s="308" t="str">
        <f t="shared" si="265"/>
        <v/>
      </c>
      <c r="CA165" s="308" t="str">
        <f t="shared" si="265"/>
        <v/>
      </c>
      <c r="CB165" s="308" t="str">
        <f t="shared" si="265"/>
        <v/>
      </c>
      <c r="CC165" s="308" t="str">
        <f t="shared" si="265"/>
        <v/>
      </c>
      <c r="CD165" s="308" t="str">
        <f t="shared" si="265"/>
        <v/>
      </c>
      <c r="CE165" s="308" t="str">
        <f t="shared" si="266"/>
        <v/>
      </c>
      <c r="CF165" s="308" t="str">
        <f t="shared" si="266"/>
        <v/>
      </c>
      <c r="CG165" s="308" t="str">
        <f t="shared" si="266"/>
        <v/>
      </c>
      <c r="CH165" s="308" t="str">
        <f t="shared" si="266"/>
        <v/>
      </c>
      <c r="CI165" s="308" t="str">
        <f t="shared" si="266"/>
        <v/>
      </c>
      <c r="CJ165" s="308" t="str">
        <f t="shared" si="266"/>
        <v/>
      </c>
    </row>
    <row r="166" spans="1:88" x14ac:dyDescent="0.2">
      <c r="A166" s="369"/>
      <c r="B166" s="369" t="str">
        <f t="shared" si="217"/>
        <v/>
      </c>
      <c r="C166" s="369" t="str">
        <f t="shared" si="218"/>
        <v/>
      </c>
      <c r="D166" s="369" t="str">
        <f t="shared" si="222"/>
        <v/>
      </c>
      <c r="E166" s="369" t="str">
        <f t="shared" si="223"/>
        <v/>
      </c>
      <c r="F166" s="369" t="str">
        <f t="shared" si="224"/>
        <v/>
      </c>
      <c r="G166" s="369" t="str">
        <f t="shared" si="225"/>
        <v/>
      </c>
      <c r="H166" s="369" t="str">
        <f t="shared" si="226"/>
        <v/>
      </c>
      <c r="I166" s="369" t="str">
        <f t="shared" si="227"/>
        <v/>
      </c>
      <c r="J166" s="369"/>
      <c r="K166" s="308" t="str">
        <f t="shared" si="228"/>
        <v/>
      </c>
      <c r="L166" s="309" t="str">
        <f t="shared" si="229"/>
        <v/>
      </c>
      <c r="M166" s="310" t="str">
        <f t="shared" si="230"/>
        <v/>
      </c>
      <c r="N166" s="308" t="str">
        <f t="shared" si="232"/>
        <v/>
      </c>
      <c r="O166" s="308" t="str">
        <f t="shared" si="233"/>
        <v/>
      </c>
      <c r="P166" s="308" t="str">
        <f t="shared" si="234"/>
        <v/>
      </c>
      <c r="Q166" s="308" t="str">
        <f t="shared" si="235"/>
        <v/>
      </c>
      <c r="R166" s="308" t="str">
        <f t="shared" si="236"/>
        <v/>
      </c>
      <c r="S166" s="308" t="str">
        <f t="shared" si="237"/>
        <v/>
      </c>
      <c r="T166" s="308" t="str">
        <f t="shared" si="238"/>
        <v/>
      </c>
      <c r="U166" s="308" t="str">
        <f t="shared" si="239"/>
        <v/>
      </c>
      <c r="V166" s="308" t="str">
        <f t="shared" si="240"/>
        <v/>
      </c>
      <c r="W166" s="308" t="str">
        <f t="shared" si="241"/>
        <v/>
      </c>
      <c r="X166" s="308" t="str">
        <f t="shared" si="242"/>
        <v/>
      </c>
      <c r="Y166" s="308" t="str">
        <f t="shared" si="243"/>
        <v/>
      </c>
      <c r="Z166" s="308" t="str">
        <f t="shared" si="244"/>
        <v/>
      </c>
      <c r="AA166" s="308" t="str">
        <f t="shared" si="245"/>
        <v/>
      </c>
      <c r="AB166" s="308" t="str">
        <f t="shared" si="246"/>
        <v/>
      </c>
      <c r="AC166" s="308" t="str">
        <f t="shared" si="247"/>
        <v/>
      </c>
      <c r="AD166" s="308" t="str">
        <f t="shared" si="248"/>
        <v/>
      </c>
      <c r="AE166" s="308" t="str">
        <f t="shared" si="249"/>
        <v/>
      </c>
      <c r="AF166" s="308" t="str">
        <f t="shared" si="250"/>
        <v/>
      </c>
      <c r="AG166" s="308" t="str">
        <f t="shared" si="251"/>
        <v/>
      </c>
      <c r="AH166" s="308" t="str">
        <f t="shared" si="252"/>
        <v/>
      </c>
      <c r="AI166" s="308" t="str">
        <f t="shared" si="253"/>
        <v/>
      </c>
      <c r="AJ166" s="308" t="str">
        <f t="shared" si="254"/>
        <v/>
      </c>
      <c r="AK166" s="308" t="str">
        <f t="shared" si="255"/>
        <v/>
      </c>
      <c r="AL166" s="308" t="str">
        <f t="shared" si="256"/>
        <v/>
      </c>
      <c r="AM166" s="308" t="str">
        <f t="shared" si="257"/>
        <v/>
      </c>
      <c r="AN166" s="308" t="str">
        <f t="shared" si="258"/>
        <v/>
      </c>
      <c r="AO166" s="308" t="str">
        <f t="shared" si="259"/>
        <v/>
      </c>
      <c r="AP166" s="308" t="str">
        <f t="shared" si="260"/>
        <v/>
      </c>
      <c r="AQ166" s="308" t="str">
        <f t="shared" si="262"/>
        <v/>
      </c>
      <c r="AR166" s="308" t="str">
        <f t="shared" si="263"/>
        <v/>
      </c>
      <c r="AS166" s="308" t="str">
        <f t="shared" si="264"/>
        <v/>
      </c>
      <c r="AT166" s="308" t="str">
        <f t="shared" si="261"/>
        <v/>
      </c>
      <c r="AU166" s="308" t="str">
        <f t="shared" si="261"/>
        <v/>
      </c>
      <c r="AV166" s="308" t="str">
        <f t="shared" si="261"/>
        <v/>
      </c>
      <c r="AW166" s="308" t="str">
        <f t="shared" si="261"/>
        <v/>
      </c>
      <c r="AX166" s="308" t="str">
        <f t="shared" si="261"/>
        <v/>
      </c>
      <c r="AY166" s="308" t="str">
        <f t="shared" si="219"/>
        <v/>
      </c>
      <c r="AZ166" s="308" t="str">
        <f t="shared" si="267"/>
        <v/>
      </c>
      <c r="BA166" s="308" t="str">
        <f t="shared" si="267"/>
        <v/>
      </c>
      <c r="BB166" s="308" t="str">
        <f t="shared" si="267"/>
        <v/>
      </c>
      <c r="BC166" s="308" t="str">
        <f t="shared" si="267"/>
        <v/>
      </c>
      <c r="BD166" s="308" t="str">
        <f t="shared" si="267"/>
        <v/>
      </c>
      <c r="BE166" s="308" t="str">
        <f t="shared" si="267"/>
        <v/>
      </c>
      <c r="BF166" s="308" t="str">
        <f t="shared" si="267"/>
        <v/>
      </c>
      <c r="BG166" s="308" t="str">
        <f t="shared" si="267"/>
        <v/>
      </c>
      <c r="BH166" s="308" t="str">
        <f t="shared" si="267"/>
        <v/>
      </c>
      <c r="BI166" s="308" t="str">
        <f t="shared" si="267"/>
        <v/>
      </c>
      <c r="BJ166" s="308" t="str">
        <f t="shared" si="267"/>
        <v/>
      </c>
      <c r="BK166" s="308" t="str">
        <f t="shared" si="267"/>
        <v/>
      </c>
      <c r="BL166" s="308" t="str">
        <f t="shared" si="267"/>
        <v/>
      </c>
      <c r="BM166" s="308" t="str">
        <f t="shared" si="267"/>
        <v/>
      </c>
      <c r="BN166" s="308" t="str">
        <f t="shared" si="267"/>
        <v/>
      </c>
      <c r="BO166" s="308" t="str">
        <f t="shared" ref="BO166:CD181" si="268">IF(BN166=0,"",IF(BN166="","",BN166-1))</f>
        <v/>
      </c>
      <c r="BP166" s="308" t="str">
        <f t="shared" si="268"/>
        <v/>
      </c>
      <c r="BQ166" s="308" t="str">
        <f t="shared" si="268"/>
        <v/>
      </c>
      <c r="BR166" s="308" t="str">
        <f t="shared" si="268"/>
        <v/>
      </c>
      <c r="BS166" s="308" t="str">
        <f t="shared" si="268"/>
        <v/>
      </c>
      <c r="BT166" s="308" t="str">
        <f t="shared" si="268"/>
        <v/>
      </c>
      <c r="BU166" s="308" t="str">
        <f t="shared" si="268"/>
        <v/>
      </c>
      <c r="BV166" s="308" t="str">
        <f t="shared" si="268"/>
        <v/>
      </c>
      <c r="BW166" s="308" t="str">
        <f t="shared" si="268"/>
        <v/>
      </c>
      <c r="BX166" s="308" t="str">
        <f t="shared" si="268"/>
        <v/>
      </c>
      <c r="BY166" s="308" t="str">
        <f t="shared" si="268"/>
        <v/>
      </c>
      <c r="BZ166" s="308" t="str">
        <f t="shared" si="268"/>
        <v/>
      </c>
      <c r="CA166" s="308" t="str">
        <f t="shared" si="268"/>
        <v/>
      </c>
      <c r="CB166" s="308" t="str">
        <f t="shared" si="268"/>
        <v/>
      </c>
      <c r="CC166" s="308" t="str">
        <f t="shared" si="268"/>
        <v/>
      </c>
      <c r="CD166" s="308" t="str">
        <f t="shared" si="268"/>
        <v/>
      </c>
      <c r="CE166" s="308" t="str">
        <f t="shared" ref="CE166:CJ181" si="269">IF(CD166=0,"",IF(CD166="","",CD166-1))</f>
        <v/>
      </c>
      <c r="CF166" s="308" t="str">
        <f t="shared" si="269"/>
        <v/>
      </c>
      <c r="CG166" s="308" t="str">
        <f t="shared" si="269"/>
        <v/>
      </c>
      <c r="CH166" s="308" t="str">
        <f t="shared" si="269"/>
        <v/>
      </c>
      <c r="CI166" s="308" t="str">
        <f t="shared" si="269"/>
        <v/>
      </c>
      <c r="CJ166" s="308" t="str">
        <f t="shared" si="269"/>
        <v/>
      </c>
    </row>
    <row r="167" spans="1:88" x14ac:dyDescent="0.2">
      <c r="A167" s="369"/>
      <c r="B167" s="369" t="str">
        <f t="shared" si="217"/>
        <v/>
      </c>
      <c r="C167" s="369" t="str">
        <f t="shared" si="218"/>
        <v/>
      </c>
      <c r="D167" s="369" t="str">
        <f t="shared" si="222"/>
        <v/>
      </c>
      <c r="E167" s="369" t="str">
        <f t="shared" si="223"/>
        <v/>
      </c>
      <c r="F167" s="369" t="str">
        <f t="shared" si="224"/>
        <v/>
      </c>
      <c r="G167" s="369" t="str">
        <f t="shared" si="225"/>
        <v/>
      </c>
      <c r="H167" s="369" t="str">
        <f t="shared" si="226"/>
        <v/>
      </c>
      <c r="I167" s="369" t="str">
        <f t="shared" si="227"/>
        <v/>
      </c>
      <c r="J167" s="369"/>
      <c r="K167" s="308" t="str">
        <f t="shared" si="228"/>
        <v/>
      </c>
      <c r="L167" s="309" t="str">
        <f t="shared" si="229"/>
        <v/>
      </c>
      <c r="M167" s="310" t="str">
        <f t="shared" si="230"/>
        <v/>
      </c>
      <c r="N167" s="308" t="str">
        <f t="shared" si="232"/>
        <v/>
      </c>
      <c r="O167" s="308" t="str">
        <f t="shared" si="233"/>
        <v/>
      </c>
      <c r="P167" s="308" t="str">
        <f t="shared" si="234"/>
        <v/>
      </c>
      <c r="Q167" s="308" t="str">
        <f t="shared" si="235"/>
        <v/>
      </c>
      <c r="R167" s="308" t="str">
        <f t="shared" si="236"/>
        <v/>
      </c>
      <c r="S167" s="308" t="str">
        <f t="shared" si="237"/>
        <v/>
      </c>
      <c r="T167" s="308" t="str">
        <f t="shared" si="238"/>
        <v/>
      </c>
      <c r="U167" s="308" t="str">
        <f t="shared" si="239"/>
        <v/>
      </c>
      <c r="V167" s="308" t="str">
        <f t="shared" si="240"/>
        <v/>
      </c>
      <c r="W167" s="308" t="str">
        <f t="shared" si="241"/>
        <v/>
      </c>
      <c r="X167" s="308" t="str">
        <f t="shared" si="242"/>
        <v/>
      </c>
      <c r="Y167" s="308" t="str">
        <f t="shared" si="243"/>
        <v/>
      </c>
      <c r="Z167" s="308" t="str">
        <f t="shared" si="244"/>
        <v/>
      </c>
      <c r="AA167" s="308" t="str">
        <f t="shared" si="245"/>
        <v/>
      </c>
      <c r="AB167" s="308" t="str">
        <f t="shared" si="246"/>
        <v/>
      </c>
      <c r="AC167" s="308" t="str">
        <f t="shared" si="247"/>
        <v/>
      </c>
      <c r="AD167" s="308" t="str">
        <f t="shared" si="248"/>
        <v/>
      </c>
      <c r="AE167" s="308" t="str">
        <f t="shared" si="249"/>
        <v/>
      </c>
      <c r="AF167" s="308" t="str">
        <f t="shared" si="250"/>
        <v/>
      </c>
      <c r="AG167" s="308" t="str">
        <f t="shared" si="251"/>
        <v/>
      </c>
      <c r="AH167" s="308" t="str">
        <f t="shared" si="252"/>
        <v/>
      </c>
      <c r="AI167" s="308" t="str">
        <f t="shared" si="253"/>
        <v/>
      </c>
      <c r="AJ167" s="308" t="str">
        <f t="shared" si="254"/>
        <v/>
      </c>
      <c r="AK167" s="308" t="str">
        <f t="shared" si="255"/>
        <v/>
      </c>
      <c r="AL167" s="308" t="str">
        <f t="shared" si="256"/>
        <v/>
      </c>
      <c r="AM167" s="308" t="str">
        <f t="shared" si="257"/>
        <v/>
      </c>
      <c r="AN167" s="308" t="str">
        <f t="shared" si="258"/>
        <v/>
      </c>
      <c r="AO167" s="308" t="str">
        <f t="shared" si="259"/>
        <v/>
      </c>
      <c r="AP167" s="308" t="str">
        <f t="shared" si="260"/>
        <v/>
      </c>
      <c r="AQ167" s="308" t="str">
        <f t="shared" si="262"/>
        <v/>
      </c>
      <c r="AR167" s="308" t="str">
        <f t="shared" si="263"/>
        <v/>
      </c>
      <c r="AS167" s="308" t="str">
        <f t="shared" si="264"/>
        <v/>
      </c>
      <c r="AT167" s="308" t="str">
        <f t="shared" si="261"/>
        <v/>
      </c>
      <c r="AU167" s="308" t="str">
        <f t="shared" si="261"/>
        <v/>
      </c>
      <c r="AV167" s="308" t="str">
        <f t="shared" si="261"/>
        <v/>
      </c>
      <c r="AW167" s="308" t="str">
        <f t="shared" si="261"/>
        <v/>
      </c>
      <c r="AX167" s="308" t="str">
        <f t="shared" si="261"/>
        <v/>
      </c>
      <c r="AY167" s="308" t="str">
        <f t="shared" si="219"/>
        <v/>
      </c>
      <c r="AZ167" s="308" t="str">
        <f t="shared" ref="AZ167:BO182" si="270">IF(AY167=0,"",IF(AY167="","",AY167-1))</f>
        <v/>
      </c>
      <c r="BA167" s="308" t="str">
        <f t="shared" si="270"/>
        <v/>
      </c>
      <c r="BB167" s="308" t="str">
        <f t="shared" si="270"/>
        <v/>
      </c>
      <c r="BC167" s="308" t="str">
        <f t="shared" si="270"/>
        <v/>
      </c>
      <c r="BD167" s="308" t="str">
        <f t="shared" si="270"/>
        <v/>
      </c>
      <c r="BE167" s="308" t="str">
        <f t="shared" si="270"/>
        <v/>
      </c>
      <c r="BF167" s="308" t="str">
        <f t="shared" si="270"/>
        <v/>
      </c>
      <c r="BG167" s="308" t="str">
        <f t="shared" si="270"/>
        <v/>
      </c>
      <c r="BH167" s="308" t="str">
        <f t="shared" si="270"/>
        <v/>
      </c>
      <c r="BI167" s="308" t="str">
        <f t="shared" si="270"/>
        <v/>
      </c>
      <c r="BJ167" s="308" t="str">
        <f t="shared" si="270"/>
        <v/>
      </c>
      <c r="BK167" s="308" t="str">
        <f t="shared" si="270"/>
        <v/>
      </c>
      <c r="BL167" s="308" t="str">
        <f t="shared" si="270"/>
        <v/>
      </c>
      <c r="BM167" s="308" t="str">
        <f t="shared" si="270"/>
        <v/>
      </c>
      <c r="BN167" s="308" t="str">
        <f t="shared" si="270"/>
        <v/>
      </c>
      <c r="BO167" s="308" t="str">
        <f t="shared" si="270"/>
        <v/>
      </c>
      <c r="BP167" s="308" t="str">
        <f t="shared" si="268"/>
        <v/>
      </c>
      <c r="BQ167" s="308" t="str">
        <f t="shared" si="268"/>
        <v/>
      </c>
      <c r="BR167" s="308" t="str">
        <f t="shared" si="268"/>
        <v/>
      </c>
      <c r="BS167" s="308" t="str">
        <f t="shared" si="268"/>
        <v/>
      </c>
      <c r="BT167" s="308" t="str">
        <f t="shared" si="268"/>
        <v/>
      </c>
      <c r="BU167" s="308" t="str">
        <f t="shared" si="268"/>
        <v/>
      </c>
      <c r="BV167" s="308" t="str">
        <f t="shared" si="268"/>
        <v/>
      </c>
      <c r="BW167" s="308" t="str">
        <f t="shared" si="268"/>
        <v/>
      </c>
      <c r="BX167" s="308" t="str">
        <f t="shared" si="268"/>
        <v/>
      </c>
      <c r="BY167" s="308" t="str">
        <f t="shared" si="268"/>
        <v/>
      </c>
      <c r="BZ167" s="308" t="str">
        <f t="shared" si="268"/>
        <v/>
      </c>
      <c r="CA167" s="308" t="str">
        <f t="shared" si="268"/>
        <v/>
      </c>
      <c r="CB167" s="308" t="str">
        <f t="shared" si="268"/>
        <v/>
      </c>
      <c r="CC167" s="308" t="str">
        <f t="shared" si="268"/>
        <v/>
      </c>
      <c r="CD167" s="308" t="str">
        <f t="shared" si="268"/>
        <v/>
      </c>
      <c r="CE167" s="308" t="str">
        <f t="shared" si="269"/>
        <v/>
      </c>
      <c r="CF167" s="308" t="str">
        <f t="shared" si="269"/>
        <v/>
      </c>
      <c r="CG167" s="308" t="str">
        <f t="shared" si="269"/>
        <v/>
      </c>
      <c r="CH167" s="308" t="str">
        <f t="shared" si="269"/>
        <v/>
      </c>
      <c r="CI167" s="308" t="str">
        <f t="shared" si="269"/>
        <v/>
      </c>
      <c r="CJ167" s="308" t="str">
        <f t="shared" si="269"/>
        <v/>
      </c>
    </row>
    <row r="168" spans="1:88" x14ac:dyDescent="0.2">
      <c r="A168" s="369"/>
      <c r="B168" s="369" t="str">
        <f t="shared" si="217"/>
        <v/>
      </c>
      <c r="C168" s="369" t="str">
        <f t="shared" si="218"/>
        <v/>
      </c>
      <c r="D168" s="369" t="str">
        <f t="shared" si="222"/>
        <v/>
      </c>
      <c r="E168" s="369" t="str">
        <f t="shared" si="223"/>
        <v/>
      </c>
      <c r="F168" s="369" t="str">
        <f t="shared" si="224"/>
        <v/>
      </c>
      <c r="G168" s="369" t="str">
        <f t="shared" si="225"/>
        <v/>
      </c>
      <c r="H168" s="369" t="str">
        <f t="shared" si="226"/>
        <v/>
      </c>
      <c r="I168" s="369" t="str">
        <f t="shared" si="227"/>
        <v/>
      </c>
      <c r="J168" s="369"/>
      <c r="K168" s="308" t="str">
        <f t="shared" si="228"/>
        <v/>
      </c>
      <c r="L168" s="309" t="str">
        <f t="shared" si="229"/>
        <v/>
      </c>
      <c r="M168" s="310" t="str">
        <f t="shared" si="230"/>
        <v/>
      </c>
      <c r="N168" s="308" t="str">
        <f t="shared" ref="N168:N199" si="271">IF(AY168="","",-1^AY168*FACT($K$3)/(FACT(AY168)*FACT($K$3-AY168))*FACT($K168-$L$3*AY168-1)/(FACT($K168-$L$3*AY168-$K$3)*FACT($K$3-1)))</f>
        <v/>
      </c>
      <c r="O168" s="308" t="str">
        <f t="shared" ref="O168:O199" si="272">IF(AZ168="","",-1^AZ168*FACT($K$3)/(FACT(AZ168)*FACT($K$3-AZ168))*FACT($K168-$L$3*AZ168-1)/(FACT($K168-$L$3*AZ168-$K$3)*FACT($K$3-1)))</f>
        <v/>
      </c>
      <c r="P168" s="308" t="str">
        <f t="shared" ref="P168:P199" si="273">IF(BA168="","",-1^BA168*FACT($K$3)/(FACT(BA168)*FACT($K$3-BA168))*FACT($K168-$L$3*BA168-1)/(FACT($K168-$L$3*BA168-$K$3)*FACT($K$3-1)))</f>
        <v/>
      </c>
      <c r="Q168" s="308" t="str">
        <f t="shared" ref="Q168:Q199" si="274">IF(BB168="","",-1^BB168*FACT($K$3)/(FACT(BB168)*FACT($K$3-BB168))*FACT($K168-$L$3*BB168-1)/(FACT($K168-$L$3*BB168-$K$3)*FACT($K$3-1)))</f>
        <v/>
      </c>
      <c r="R168" s="308" t="str">
        <f t="shared" ref="R168:R199" si="275">IF(BC168="","",-1^BC168*FACT($K$3)/(FACT(BC168)*FACT($K$3-BC168))*FACT($K168-$L$3*BC168-1)/(FACT($K168-$L$3*BC168-$K$3)*FACT($K$3-1)))</f>
        <v/>
      </c>
      <c r="S168" s="308" t="str">
        <f t="shared" ref="S168:S199" si="276">IF(BD168="","",-1^BD168*FACT($K$3)/(FACT(BD168)*FACT($K$3-BD168))*FACT($K168-$L$3*BD168-1)/(FACT($K168-$L$3*BD168-$K$3)*FACT($K$3-1)))</f>
        <v/>
      </c>
      <c r="T168" s="308" t="str">
        <f t="shared" ref="T168:T199" si="277">IF(BE168="","",-1^BE168*FACT($K$3)/(FACT(BE168)*FACT($K$3-BE168))*FACT($K168-$L$3*BE168-1)/(FACT($K168-$L$3*BE168-$K$3)*FACT($K$3-1)))</f>
        <v/>
      </c>
      <c r="U168" s="308" t="str">
        <f t="shared" ref="U168:U199" si="278">IF(BF168="","",-1^BF168*FACT($K$3)/(FACT(BF168)*FACT($K$3-BF168))*FACT($K168-$L$3*BF168-1)/(FACT($K168-$L$3*BF168-$K$3)*FACT($K$3-1)))</f>
        <v/>
      </c>
      <c r="V168" s="308" t="str">
        <f t="shared" ref="V168:V199" si="279">IF(BG168="","",-1^BG168*FACT($K$3)/(FACT(BG168)*FACT($K$3-BG168))*FACT($K168-$L$3*BG168-1)/(FACT($K168-$L$3*BG168-$K$3)*FACT($K$3-1)))</f>
        <v/>
      </c>
      <c r="W168" s="308" t="str">
        <f t="shared" ref="W168:W199" si="280">IF(BH168="","",-1^BH168*FACT($K$3)/(FACT(BH168)*FACT($K$3-BH168))*FACT($K168-$L$3*BH168-1)/(FACT($K168-$L$3*BH168-$K$3)*FACT($K$3-1)))</f>
        <v/>
      </c>
      <c r="X168" s="308" t="str">
        <f t="shared" ref="X168:X199" si="281">IF(BI168="","",-1^BI168*FACT($K$3)/(FACT(BI168)*FACT($K$3-BI168))*FACT($K168-$L$3*BI168-1)/(FACT($K168-$L$3*BI168-$K$3)*FACT($K$3-1)))</f>
        <v/>
      </c>
      <c r="Y168" s="308" t="str">
        <f t="shared" ref="Y168:Y199" si="282">IF(BJ168="","",-1^BJ168*FACT($K$3)/(FACT(BJ168)*FACT($K$3-BJ168))*FACT($K168-$L$3*BJ168-1)/(FACT($K168-$L$3*BJ168-$K$3)*FACT($K$3-1)))</f>
        <v/>
      </c>
      <c r="Z168" s="308" t="str">
        <f t="shared" ref="Z168:Z199" si="283">IF(BK168="","",-1^BK168*FACT($K$3)/(FACT(BK168)*FACT($K$3-BK168))*FACT($K168-$L$3*BK168-1)/(FACT($K168-$L$3*BK168-$K$3)*FACT($K$3-1)))</f>
        <v/>
      </c>
      <c r="AA168" s="308" t="str">
        <f t="shared" ref="AA168:AA199" si="284">IF(BL168="","",-1^BL168*FACT($K$3)/(FACT(BL168)*FACT($K$3-BL168))*FACT($K168-$L$3*BL168-1)/(FACT($K168-$L$3*BL168-$K$3)*FACT($K$3-1)))</f>
        <v/>
      </c>
      <c r="AB168" s="308" t="str">
        <f t="shared" ref="AB168:AB199" si="285">IF(BM168="","",-1^BM168*FACT($K$3)/(FACT(BM168)*FACT($K$3-BM168))*FACT($K168-$L$3*BM168-1)/(FACT($K168-$L$3*BM168-$K$3)*FACT($K$3-1)))</f>
        <v/>
      </c>
      <c r="AC168" s="308" t="str">
        <f t="shared" ref="AC168:AC199" si="286">IF(BN168="","",-1^BN168*FACT($K$3)/(FACT(BN168)*FACT($K$3-BN168))*FACT($K168-$L$3*BN168-1)/(FACT($K168-$L$3*BN168-$K$3)*FACT($K$3-1)))</f>
        <v/>
      </c>
      <c r="AD168" s="308" t="str">
        <f t="shared" ref="AD168:AD199" si="287">IF(BO168="","",-1^BO168*FACT($K$3)/(FACT(BO168)*FACT($K$3-BO168))*FACT($K168-$L$3*BO168-1)/(FACT($K168-$L$3*BO168-$K$3)*FACT($K$3-1)))</f>
        <v/>
      </c>
      <c r="AE168" s="308" t="str">
        <f t="shared" ref="AE168:AE199" si="288">IF(BP168="","",-1^BP168*FACT($K$3)/(FACT(BP168)*FACT($K$3-BP168))*FACT($K168-$L$3*BP168-1)/(FACT($K168-$L$3*BP168-$K$3)*FACT($K$3-1)))</f>
        <v/>
      </c>
      <c r="AF168" s="308" t="str">
        <f t="shared" ref="AF168:AF199" si="289">IF(BQ168="","",-1^BQ168*FACT($K$3)/(FACT(BQ168)*FACT($K$3-BQ168))*FACT($K168-$L$3*BQ168-1)/(FACT($K168-$L$3*BQ168-$K$3)*FACT($K$3-1)))</f>
        <v/>
      </c>
      <c r="AG168" s="308" t="str">
        <f t="shared" ref="AG168:AG199" si="290">IF(BR168="","",-1^BR168*FACT($K$3)/(FACT(BR168)*FACT($K$3-BR168))*FACT($K168-$L$3*BR168-1)/(FACT($K168-$L$3*BR168-$K$3)*FACT($K$3-1)))</f>
        <v/>
      </c>
      <c r="AH168" s="308" t="str">
        <f t="shared" ref="AH168:AH199" si="291">IF(BS168="","",-1^BS168*FACT($K$3)/(FACT(BS168)*FACT($K$3-BS168))*FACT($K168-$L$3*BS168-1)/(FACT($K168-$L$3*BS168-$K$3)*FACT($K$3-1)))</f>
        <v/>
      </c>
      <c r="AI168" s="308" t="str">
        <f t="shared" ref="AI168:AI199" si="292">IF(BT168="","",-1^BT168*FACT($K$3)/(FACT(BT168)*FACT($K$3-BT168))*FACT($K168-$L$3*BT168-1)/(FACT($K168-$L$3*BT168-$K$3)*FACT($K$3-1)))</f>
        <v/>
      </c>
      <c r="AJ168" s="308" t="str">
        <f t="shared" ref="AJ168:AJ199" si="293">IF(BU168="","",-1^BU168*FACT($K$3)/(FACT(BU168)*FACT($K$3-BU168))*FACT($K168-$L$3*BU168-1)/(FACT($K168-$L$3*BU168-$K$3)*FACT($K$3-1)))</f>
        <v/>
      </c>
      <c r="AK168" s="308" t="str">
        <f t="shared" ref="AK168:AK199" si="294">IF(BV168="","",-1^BV168*FACT($K$3)/(FACT(BV168)*FACT($K$3-BV168))*FACT($K168-$L$3*BV168-1)/(FACT($K168-$L$3*BV168-$K$3)*FACT($K$3-1)))</f>
        <v/>
      </c>
      <c r="AL168" s="308" t="str">
        <f t="shared" ref="AL168:AL199" si="295">IF(BW168="","",-1^BW168*FACT($K$3)/(FACT(BW168)*FACT($K$3-BW168))*FACT($K168-$L$3*BW168-1)/(FACT($K168-$L$3*BW168-$K$3)*FACT($K$3-1)))</f>
        <v/>
      </c>
      <c r="AM168" s="308" t="str">
        <f t="shared" ref="AM168:AM199" si="296">IF(BX168="","",-1^BX168*FACT($K$3)/(FACT(BX168)*FACT($K$3-BX168))*FACT($K168-$L$3*BX168-1)/(FACT($K168-$L$3*BX168-$K$3)*FACT($K$3-1)))</f>
        <v/>
      </c>
      <c r="AN168" s="308" t="str">
        <f t="shared" ref="AN168:AN199" si="297">IF(BY168="","",-1^BY168*FACT($K$3)/(FACT(BY168)*FACT($K$3-BY168))*FACT($K168-$L$3*BY168-1)/(FACT($K168-$L$3*BY168-$K$3)*FACT($K$3-1)))</f>
        <v/>
      </c>
      <c r="AO168" s="308" t="str">
        <f t="shared" ref="AO168:AO199" si="298">IF(BZ168="","",-1^BZ168*FACT($K$3)/(FACT(BZ168)*FACT($K$3-BZ168))*FACT($K168-$L$3*BZ168-1)/(FACT($K168-$L$3*BZ168-$K$3)*FACT($K$3-1)))</f>
        <v/>
      </c>
      <c r="AP168" s="308" t="str">
        <f t="shared" ref="AP168:AP199" si="299">IF(CA168="","",-1^CA168*FACT($K$3)/(FACT(CA168)*FACT($K$3-CA168))*FACT($K168-$L$3*CA168-1)/(FACT($K168-$L$3*CA168-$K$3)*FACT($K$3-1)))</f>
        <v/>
      </c>
      <c r="AQ168" s="308" t="str">
        <f t="shared" si="262"/>
        <v/>
      </c>
      <c r="AR168" s="308" t="str">
        <f t="shared" si="263"/>
        <v/>
      </c>
      <c r="AS168" s="308" t="str">
        <f t="shared" si="264"/>
        <v/>
      </c>
      <c r="AT168" s="308" t="str">
        <f t="shared" si="261"/>
        <v/>
      </c>
      <c r="AU168" s="308" t="str">
        <f t="shared" si="261"/>
        <v/>
      </c>
      <c r="AV168" s="308" t="str">
        <f t="shared" si="261"/>
        <v/>
      </c>
      <c r="AW168" s="308" t="str">
        <f t="shared" si="261"/>
        <v/>
      </c>
      <c r="AX168" s="308" t="str">
        <f t="shared" si="261"/>
        <v/>
      </c>
      <c r="AY168" s="308" t="str">
        <f t="shared" si="219"/>
        <v/>
      </c>
      <c r="AZ168" s="308" t="str">
        <f t="shared" si="270"/>
        <v/>
      </c>
      <c r="BA168" s="308" t="str">
        <f t="shared" si="270"/>
        <v/>
      </c>
      <c r="BB168" s="308" t="str">
        <f t="shared" si="270"/>
        <v/>
      </c>
      <c r="BC168" s="308" t="str">
        <f t="shared" si="270"/>
        <v/>
      </c>
      <c r="BD168" s="308" t="str">
        <f t="shared" si="270"/>
        <v/>
      </c>
      <c r="BE168" s="308" t="str">
        <f t="shared" si="270"/>
        <v/>
      </c>
      <c r="BF168" s="308" t="str">
        <f t="shared" si="270"/>
        <v/>
      </c>
      <c r="BG168" s="308" t="str">
        <f t="shared" si="270"/>
        <v/>
      </c>
      <c r="BH168" s="308" t="str">
        <f t="shared" si="270"/>
        <v/>
      </c>
      <c r="BI168" s="308" t="str">
        <f t="shared" si="270"/>
        <v/>
      </c>
      <c r="BJ168" s="308" t="str">
        <f t="shared" si="270"/>
        <v/>
      </c>
      <c r="BK168" s="308" t="str">
        <f t="shared" si="270"/>
        <v/>
      </c>
      <c r="BL168" s="308" t="str">
        <f t="shared" si="270"/>
        <v/>
      </c>
      <c r="BM168" s="308" t="str">
        <f t="shared" si="270"/>
        <v/>
      </c>
      <c r="BN168" s="308" t="str">
        <f t="shared" si="270"/>
        <v/>
      </c>
      <c r="BO168" s="308" t="str">
        <f t="shared" si="270"/>
        <v/>
      </c>
      <c r="BP168" s="308" t="str">
        <f t="shared" si="268"/>
        <v/>
      </c>
      <c r="BQ168" s="308" t="str">
        <f t="shared" si="268"/>
        <v/>
      </c>
      <c r="BR168" s="308" t="str">
        <f t="shared" si="268"/>
        <v/>
      </c>
      <c r="BS168" s="308" t="str">
        <f t="shared" si="268"/>
        <v/>
      </c>
      <c r="BT168" s="308" t="str">
        <f t="shared" si="268"/>
        <v/>
      </c>
      <c r="BU168" s="308" t="str">
        <f t="shared" si="268"/>
        <v/>
      </c>
      <c r="BV168" s="308" t="str">
        <f t="shared" si="268"/>
        <v/>
      </c>
      <c r="BW168" s="308" t="str">
        <f t="shared" si="268"/>
        <v/>
      </c>
      <c r="BX168" s="308" t="str">
        <f t="shared" si="268"/>
        <v/>
      </c>
      <c r="BY168" s="308" t="str">
        <f t="shared" si="268"/>
        <v/>
      </c>
      <c r="BZ168" s="308" t="str">
        <f t="shared" si="268"/>
        <v/>
      </c>
      <c r="CA168" s="308" t="str">
        <f t="shared" si="268"/>
        <v/>
      </c>
      <c r="CB168" s="308" t="str">
        <f t="shared" si="268"/>
        <v/>
      </c>
      <c r="CC168" s="308" t="str">
        <f t="shared" si="268"/>
        <v/>
      </c>
      <c r="CD168" s="308" t="str">
        <f t="shared" si="268"/>
        <v/>
      </c>
      <c r="CE168" s="308" t="str">
        <f t="shared" si="269"/>
        <v/>
      </c>
      <c r="CF168" s="308" t="str">
        <f t="shared" si="269"/>
        <v/>
      </c>
      <c r="CG168" s="308" t="str">
        <f t="shared" si="269"/>
        <v/>
      </c>
      <c r="CH168" s="308" t="str">
        <f t="shared" si="269"/>
        <v/>
      </c>
      <c r="CI168" s="308" t="str">
        <f t="shared" si="269"/>
        <v/>
      </c>
      <c r="CJ168" s="308" t="str">
        <f t="shared" si="269"/>
        <v/>
      </c>
    </row>
    <row r="169" spans="1:88" x14ac:dyDescent="0.2">
      <c r="A169" s="369"/>
      <c r="B169" s="369" t="str">
        <f t="shared" si="217"/>
        <v/>
      </c>
      <c r="C169" s="369" t="str">
        <f t="shared" si="218"/>
        <v/>
      </c>
      <c r="D169" s="369" t="str">
        <f t="shared" si="222"/>
        <v/>
      </c>
      <c r="E169" s="369" t="str">
        <f t="shared" si="223"/>
        <v/>
      </c>
      <c r="F169" s="369" t="str">
        <f t="shared" si="224"/>
        <v/>
      </c>
      <c r="G169" s="369" t="str">
        <f t="shared" si="225"/>
        <v/>
      </c>
      <c r="H169" s="369" t="str">
        <f t="shared" si="226"/>
        <v/>
      </c>
      <c r="I169" s="369" t="str">
        <f t="shared" si="227"/>
        <v/>
      </c>
      <c r="J169" s="369"/>
      <c r="K169" s="308" t="str">
        <f t="shared" si="228"/>
        <v/>
      </c>
      <c r="L169" s="309" t="str">
        <f t="shared" si="229"/>
        <v/>
      </c>
      <c r="M169" s="310" t="str">
        <f t="shared" si="230"/>
        <v/>
      </c>
      <c r="N169" s="308" t="str">
        <f t="shared" si="271"/>
        <v/>
      </c>
      <c r="O169" s="308" t="str">
        <f t="shared" si="272"/>
        <v/>
      </c>
      <c r="P169" s="308" t="str">
        <f t="shared" si="273"/>
        <v/>
      </c>
      <c r="Q169" s="308" t="str">
        <f t="shared" si="274"/>
        <v/>
      </c>
      <c r="R169" s="308" t="str">
        <f t="shared" si="275"/>
        <v/>
      </c>
      <c r="S169" s="308" t="str">
        <f t="shared" si="276"/>
        <v/>
      </c>
      <c r="T169" s="308" t="str">
        <f t="shared" si="277"/>
        <v/>
      </c>
      <c r="U169" s="308" t="str">
        <f t="shared" si="278"/>
        <v/>
      </c>
      <c r="V169" s="308" t="str">
        <f t="shared" si="279"/>
        <v/>
      </c>
      <c r="W169" s="308" t="str">
        <f t="shared" si="280"/>
        <v/>
      </c>
      <c r="X169" s="308" t="str">
        <f t="shared" si="281"/>
        <v/>
      </c>
      <c r="Y169" s="308" t="str">
        <f t="shared" si="282"/>
        <v/>
      </c>
      <c r="Z169" s="308" t="str">
        <f t="shared" si="283"/>
        <v/>
      </c>
      <c r="AA169" s="308" t="str">
        <f t="shared" si="284"/>
        <v/>
      </c>
      <c r="AB169" s="308" t="str">
        <f t="shared" si="285"/>
        <v/>
      </c>
      <c r="AC169" s="308" t="str">
        <f t="shared" si="286"/>
        <v/>
      </c>
      <c r="AD169" s="308" t="str">
        <f t="shared" si="287"/>
        <v/>
      </c>
      <c r="AE169" s="308" t="str">
        <f t="shared" si="288"/>
        <v/>
      </c>
      <c r="AF169" s="308" t="str">
        <f t="shared" si="289"/>
        <v/>
      </c>
      <c r="AG169" s="308" t="str">
        <f t="shared" si="290"/>
        <v/>
      </c>
      <c r="AH169" s="308" t="str">
        <f t="shared" si="291"/>
        <v/>
      </c>
      <c r="AI169" s="308" t="str">
        <f t="shared" si="292"/>
        <v/>
      </c>
      <c r="AJ169" s="308" t="str">
        <f t="shared" si="293"/>
        <v/>
      </c>
      <c r="AK169" s="308" t="str">
        <f t="shared" si="294"/>
        <v/>
      </c>
      <c r="AL169" s="308" t="str">
        <f t="shared" si="295"/>
        <v/>
      </c>
      <c r="AM169" s="308" t="str">
        <f t="shared" si="296"/>
        <v/>
      </c>
      <c r="AN169" s="308" t="str">
        <f t="shared" si="297"/>
        <v/>
      </c>
      <c r="AO169" s="308" t="str">
        <f t="shared" si="298"/>
        <v/>
      </c>
      <c r="AP169" s="308" t="str">
        <f t="shared" si="299"/>
        <v/>
      </c>
      <c r="AQ169" s="308" t="str">
        <f t="shared" si="262"/>
        <v/>
      </c>
      <c r="AR169" s="308" t="str">
        <f t="shared" si="263"/>
        <v/>
      </c>
      <c r="AS169" s="308" t="str">
        <f t="shared" si="264"/>
        <v/>
      </c>
      <c r="AT169" s="308" t="str">
        <f t="shared" si="261"/>
        <v/>
      </c>
      <c r="AU169" s="308" t="str">
        <f t="shared" si="261"/>
        <v/>
      </c>
      <c r="AV169" s="308" t="str">
        <f t="shared" si="261"/>
        <v/>
      </c>
      <c r="AW169" s="308" t="str">
        <f t="shared" si="261"/>
        <v/>
      </c>
      <c r="AX169" s="308" t="str">
        <f t="shared" si="261"/>
        <v/>
      </c>
      <c r="AY169" s="308" t="str">
        <f t="shared" si="219"/>
        <v/>
      </c>
      <c r="AZ169" s="308" t="str">
        <f t="shared" si="270"/>
        <v/>
      </c>
      <c r="BA169" s="308" t="str">
        <f t="shared" si="270"/>
        <v/>
      </c>
      <c r="BB169" s="308" t="str">
        <f t="shared" si="270"/>
        <v/>
      </c>
      <c r="BC169" s="308" t="str">
        <f t="shared" si="270"/>
        <v/>
      </c>
      <c r="BD169" s="308" t="str">
        <f t="shared" si="270"/>
        <v/>
      </c>
      <c r="BE169" s="308" t="str">
        <f t="shared" si="270"/>
        <v/>
      </c>
      <c r="BF169" s="308" t="str">
        <f t="shared" si="270"/>
        <v/>
      </c>
      <c r="BG169" s="308" t="str">
        <f t="shared" si="270"/>
        <v/>
      </c>
      <c r="BH169" s="308" t="str">
        <f t="shared" si="270"/>
        <v/>
      </c>
      <c r="BI169" s="308" t="str">
        <f t="shared" si="270"/>
        <v/>
      </c>
      <c r="BJ169" s="308" t="str">
        <f t="shared" si="270"/>
        <v/>
      </c>
      <c r="BK169" s="308" t="str">
        <f t="shared" si="270"/>
        <v/>
      </c>
      <c r="BL169" s="308" t="str">
        <f t="shared" si="270"/>
        <v/>
      </c>
      <c r="BM169" s="308" t="str">
        <f t="shared" si="270"/>
        <v/>
      </c>
      <c r="BN169" s="308" t="str">
        <f t="shared" si="270"/>
        <v/>
      </c>
      <c r="BO169" s="308" t="str">
        <f t="shared" si="270"/>
        <v/>
      </c>
      <c r="BP169" s="308" t="str">
        <f t="shared" si="268"/>
        <v/>
      </c>
      <c r="BQ169" s="308" t="str">
        <f t="shared" si="268"/>
        <v/>
      </c>
      <c r="BR169" s="308" t="str">
        <f t="shared" si="268"/>
        <v/>
      </c>
      <c r="BS169" s="308" t="str">
        <f t="shared" si="268"/>
        <v/>
      </c>
      <c r="BT169" s="308" t="str">
        <f t="shared" si="268"/>
        <v/>
      </c>
      <c r="BU169" s="308" t="str">
        <f t="shared" si="268"/>
        <v/>
      </c>
      <c r="BV169" s="308" t="str">
        <f t="shared" si="268"/>
        <v/>
      </c>
      <c r="BW169" s="308" t="str">
        <f t="shared" si="268"/>
        <v/>
      </c>
      <c r="BX169" s="308" t="str">
        <f t="shared" si="268"/>
        <v/>
      </c>
      <c r="BY169" s="308" t="str">
        <f t="shared" si="268"/>
        <v/>
      </c>
      <c r="BZ169" s="308" t="str">
        <f t="shared" si="268"/>
        <v/>
      </c>
      <c r="CA169" s="308" t="str">
        <f t="shared" si="268"/>
        <v/>
      </c>
      <c r="CB169" s="308" t="str">
        <f t="shared" si="268"/>
        <v/>
      </c>
      <c r="CC169" s="308" t="str">
        <f t="shared" si="268"/>
        <v/>
      </c>
      <c r="CD169" s="308" t="str">
        <f t="shared" si="268"/>
        <v/>
      </c>
      <c r="CE169" s="308" t="str">
        <f t="shared" si="269"/>
        <v/>
      </c>
      <c r="CF169" s="308" t="str">
        <f t="shared" si="269"/>
        <v/>
      </c>
      <c r="CG169" s="308" t="str">
        <f t="shared" si="269"/>
        <v/>
      </c>
      <c r="CH169" s="308" t="str">
        <f t="shared" si="269"/>
        <v/>
      </c>
      <c r="CI169" s="308" t="str">
        <f t="shared" si="269"/>
        <v/>
      </c>
      <c r="CJ169" s="308" t="str">
        <f t="shared" si="269"/>
        <v/>
      </c>
    </row>
    <row r="170" spans="1:88" x14ac:dyDescent="0.2">
      <c r="A170" s="369"/>
      <c r="B170" s="369" t="str">
        <f t="shared" si="217"/>
        <v/>
      </c>
      <c r="C170" s="369" t="str">
        <f t="shared" si="218"/>
        <v/>
      </c>
      <c r="D170" s="369" t="str">
        <f t="shared" si="222"/>
        <v/>
      </c>
      <c r="E170" s="369" t="str">
        <f t="shared" si="223"/>
        <v/>
      </c>
      <c r="F170" s="369" t="str">
        <f t="shared" si="224"/>
        <v/>
      </c>
      <c r="G170" s="369" t="str">
        <f t="shared" si="225"/>
        <v/>
      </c>
      <c r="H170" s="369" t="str">
        <f t="shared" si="226"/>
        <v/>
      </c>
      <c r="I170" s="369" t="str">
        <f t="shared" si="227"/>
        <v/>
      </c>
      <c r="J170" s="369"/>
      <c r="K170" s="308" t="str">
        <f t="shared" si="228"/>
        <v/>
      </c>
      <c r="L170" s="309" t="str">
        <f t="shared" si="229"/>
        <v/>
      </c>
      <c r="M170" s="310" t="str">
        <f t="shared" si="230"/>
        <v/>
      </c>
      <c r="N170" s="308" t="str">
        <f t="shared" si="271"/>
        <v/>
      </c>
      <c r="O170" s="308" t="str">
        <f t="shared" si="272"/>
        <v/>
      </c>
      <c r="P170" s="308" t="str">
        <f t="shared" si="273"/>
        <v/>
      </c>
      <c r="Q170" s="308" t="str">
        <f t="shared" si="274"/>
        <v/>
      </c>
      <c r="R170" s="308" t="str">
        <f t="shared" si="275"/>
        <v/>
      </c>
      <c r="S170" s="308" t="str">
        <f t="shared" si="276"/>
        <v/>
      </c>
      <c r="T170" s="308" t="str">
        <f t="shared" si="277"/>
        <v/>
      </c>
      <c r="U170" s="308" t="str">
        <f t="shared" si="278"/>
        <v/>
      </c>
      <c r="V170" s="308" t="str">
        <f t="shared" si="279"/>
        <v/>
      </c>
      <c r="W170" s="308" t="str">
        <f t="shared" si="280"/>
        <v/>
      </c>
      <c r="X170" s="308" t="str">
        <f t="shared" si="281"/>
        <v/>
      </c>
      <c r="Y170" s="308" t="str">
        <f t="shared" si="282"/>
        <v/>
      </c>
      <c r="Z170" s="308" t="str">
        <f t="shared" si="283"/>
        <v/>
      </c>
      <c r="AA170" s="308" t="str">
        <f t="shared" si="284"/>
        <v/>
      </c>
      <c r="AB170" s="308" t="str">
        <f t="shared" si="285"/>
        <v/>
      </c>
      <c r="AC170" s="308" t="str">
        <f t="shared" si="286"/>
        <v/>
      </c>
      <c r="AD170" s="308" t="str">
        <f t="shared" si="287"/>
        <v/>
      </c>
      <c r="AE170" s="308" t="str">
        <f t="shared" si="288"/>
        <v/>
      </c>
      <c r="AF170" s="308" t="str">
        <f t="shared" si="289"/>
        <v/>
      </c>
      <c r="AG170" s="308" t="str">
        <f t="shared" si="290"/>
        <v/>
      </c>
      <c r="AH170" s="308" t="str">
        <f t="shared" si="291"/>
        <v/>
      </c>
      <c r="AI170" s="308" t="str">
        <f t="shared" si="292"/>
        <v/>
      </c>
      <c r="AJ170" s="308" t="str">
        <f t="shared" si="293"/>
        <v/>
      </c>
      <c r="AK170" s="308" t="str">
        <f t="shared" si="294"/>
        <v/>
      </c>
      <c r="AL170" s="308" t="str">
        <f t="shared" si="295"/>
        <v/>
      </c>
      <c r="AM170" s="308" t="str">
        <f t="shared" si="296"/>
        <v/>
      </c>
      <c r="AN170" s="308" t="str">
        <f t="shared" si="297"/>
        <v/>
      </c>
      <c r="AO170" s="308" t="str">
        <f t="shared" si="298"/>
        <v/>
      </c>
      <c r="AP170" s="308" t="str">
        <f t="shared" si="299"/>
        <v/>
      </c>
      <c r="AQ170" s="308" t="str">
        <f t="shared" si="262"/>
        <v/>
      </c>
      <c r="AR170" s="308" t="str">
        <f t="shared" si="263"/>
        <v/>
      </c>
      <c r="AS170" s="308" t="str">
        <f t="shared" si="264"/>
        <v/>
      </c>
      <c r="AT170" s="308" t="str">
        <f t="shared" si="261"/>
        <v/>
      </c>
      <c r="AU170" s="308" t="str">
        <f t="shared" si="261"/>
        <v/>
      </c>
      <c r="AV170" s="308" t="str">
        <f t="shared" si="261"/>
        <v/>
      </c>
      <c r="AW170" s="308" t="str">
        <f t="shared" si="261"/>
        <v/>
      </c>
      <c r="AX170" s="308" t="str">
        <f t="shared" si="261"/>
        <v/>
      </c>
      <c r="AY170" s="308" t="str">
        <f t="shared" si="219"/>
        <v/>
      </c>
      <c r="AZ170" s="308" t="str">
        <f t="shared" si="270"/>
        <v/>
      </c>
      <c r="BA170" s="308" t="str">
        <f t="shared" si="270"/>
        <v/>
      </c>
      <c r="BB170" s="308" t="str">
        <f t="shared" si="270"/>
        <v/>
      </c>
      <c r="BC170" s="308" t="str">
        <f t="shared" si="270"/>
        <v/>
      </c>
      <c r="BD170" s="308" t="str">
        <f t="shared" si="270"/>
        <v/>
      </c>
      <c r="BE170" s="308" t="str">
        <f t="shared" si="270"/>
        <v/>
      </c>
      <c r="BF170" s="308" t="str">
        <f t="shared" si="270"/>
        <v/>
      </c>
      <c r="BG170" s="308" t="str">
        <f t="shared" si="270"/>
        <v/>
      </c>
      <c r="BH170" s="308" t="str">
        <f t="shared" si="270"/>
        <v/>
      </c>
      <c r="BI170" s="308" t="str">
        <f t="shared" si="270"/>
        <v/>
      </c>
      <c r="BJ170" s="308" t="str">
        <f t="shared" si="270"/>
        <v/>
      </c>
      <c r="BK170" s="308" t="str">
        <f t="shared" si="270"/>
        <v/>
      </c>
      <c r="BL170" s="308" t="str">
        <f t="shared" si="270"/>
        <v/>
      </c>
      <c r="BM170" s="308" t="str">
        <f t="shared" si="270"/>
        <v/>
      </c>
      <c r="BN170" s="308" t="str">
        <f t="shared" si="270"/>
        <v/>
      </c>
      <c r="BO170" s="308" t="str">
        <f t="shared" si="270"/>
        <v/>
      </c>
      <c r="BP170" s="308" t="str">
        <f t="shared" si="268"/>
        <v/>
      </c>
      <c r="BQ170" s="308" t="str">
        <f t="shared" si="268"/>
        <v/>
      </c>
      <c r="BR170" s="308" t="str">
        <f t="shared" si="268"/>
        <v/>
      </c>
      <c r="BS170" s="308" t="str">
        <f t="shared" si="268"/>
        <v/>
      </c>
      <c r="BT170" s="308" t="str">
        <f t="shared" si="268"/>
        <v/>
      </c>
      <c r="BU170" s="308" t="str">
        <f t="shared" si="268"/>
        <v/>
      </c>
      <c r="BV170" s="308" t="str">
        <f t="shared" si="268"/>
        <v/>
      </c>
      <c r="BW170" s="308" t="str">
        <f t="shared" si="268"/>
        <v/>
      </c>
      <c r="BX170" s="308" t="str">
        <f t="shared" si="268"/>
        <v/>
      </c>
      <c r="BY170" s="308" t="str">
        <f t="shared" si="268"/>
        <v/>
      </c>
      <c r="BZ170" s="308" t="str">
        <f t="shared" si="268"/>
        <v/>
      </c>
      <c r="CA170" s="308" t="str">
        <f t="shared" si="268"/>
        <v/>
      </c>
      <c r="CB170" s="308" t="str">
        <f t="shared" si="268"/>
        <v/>
      </c>
      <c r="CC170" s="308" t="str">
        <f t="shared" si="268"/>
        <v/>
      </c>
      <c r="CD170" s="308" t="str">
        <f t="shared" si="268"/>
        <v/>
      </c>
      <c r="CE170" s="308" t="str">
        <f t="shared" si="269"/>
        <v/>
      </c>
      <c r="CF170" s="308" t="str">
        <f t="shared" si="269"/>
        <v/>
      </c>
      <c r="CG170" s="308" t="str">
        <f t="shared" si="269"/>
        <v/>
      </c>
      <c r="CH170" s="308" t="str">
        <f t="shared" si="269"/>
        <v/>
      </c>
      <c r="CI170" s="308" t="str">
        <f t="shared" si="269"/>
        <v/>
      </c>
      <c r="CJ170" s="308" t="str">
        <f t="shared" si="269"/>
        <v/>
      </c>
    </row>
    <row r="171" spans="1:88" x14ac:dyDescent="0.2">
      <c r="A171" s="369"/>
      <c r="B171" s="369" t="str">
        <f t="shared" si="217"/>
        <v/>
      </c>
      <c r="C171" s="369" t="str">
        <f t="shared" si="218"/>
        <v/>
      </c>
      <c r="D171" s="369" t="str">
        <f t="shared" si="222"/>
        <v/>
      </c>
      <c r="E171" s="369" t="str">
        <f t="shared" si="223"/>
        <v/>
      </c>
      <c r="F171" s="369" t="str">
        <f t="shared" si="224"/>
        <v/>
      </c>
      <c r="G171" s="369" t="str">
        <f t="shared" si="225"/>
        <v/>
      </c>
      <c r="H171" s="369" t="str">
        <f t="shared" si="226"/>
        <v/>
      </c>
      <c r="I171" s="369" t="str">
        <f t="shared" si="227"/>
        <v/>
      </c>
      <c r="J171" s="369"/>
      <c r="K171" s="308" t="str">
        <f t="shared" si="228"/>
        <v/>
      </c>
      <c r="L171" s="309" t="str">
        <f t="shared" si="229"/>
        <v/>
      </c>
      <c r="M171" s="310" t="str">
        <f t="shared" si="230"/>
        <v/>
      </c>
      <c r="N171" s="308" t="str">
        <f t="shared" si="271"/>
        <v/>
      </c>
      <c r="O171" s="308" t="str">
        <f t="shared" si="272"/>
        <v/>
      </c>
      <c r="P171" s="308" t="str">
        <f t="shared" si="273"/>
        <v/>
      </c>
      <c r="Q171" s="308" t="str">
        <f t="shared" si="274"/>
        <v/>
      </c>
      <c r="R171" s="308" t="str">
        <f t="shared" si="275"/>
        <v/>
      </c>
      <c r="S171" s="308" t="str">
        <f t="shared" si="276"/>
        <v/>
      </c>
      <c r="T171" s="308" t="str">
        <f t="shared" si="277"/>
        <v/>
      </c>
      <c r="U171" s="308" t="str">
        <f t="shared" si="278"/>
        <v/>
      </c>
      <c r="V171" s="308" t="str">
        <f t="shared" si="279"/>
        <v/>
      </c>
      <c r="W171" s="308" t="str">
        <f t="shared" si="280"/>
        <v/>
      </c>
      <c r="X171" s="308" t="str">
        <f t="shared" si="281"/>
        <v/>
      </c>
      <c r="Y171" s="308" t="str">
        <f t="shared" si="282"/>
        <v/>
      </c>
      <c r="Z171" s="308" t="str">
        <f t="shared" si="283"/>
        <v/>
      </c>
      <c r="AA171" s="308" t="str">
        <f t="shared" si="284"/>
        <v/>
      </c>
      <c r="AB171" s="308" t="str">
        <f t="shared" si="285"/>
        <v/>
      </c>
      <c r="AC171" s="308" t="str">
        <f t="shared" si="286"/>
        <v/>
      </c>
      <c r="AD171" s="308" t="str">
        <f t="shared" si="287"/>
        <v/>
      </c>
      <c r="AE171" s="308" t="str">
        <f t="shared" si="288"/>
        <v/>
      </c>
      <c r="AF171" s="308" t="str">
        <f t="shared" si="289"/>
        <v/>
      </c>
      <c r="AG171" s="308" t="str">
        <f t="shared" si="290"/>
        <v/>
      </c>
      <c r="AH171" s="308" t="str">
        <f t="shared" si="291"/>
        <v/>
      </c>
      <c r="AI171" s="308" t="str">
        <f t="shared" si="292"/>
        <v/>
      </c>
      <c r="AJ171" s="308" t="str">
        <f t="shared" si="293"/>
        <v/>
      </c>
      <c r="AK171" s="308" t="str">
        <f t="shared" si="294"/>
        <v/>
      </c>
      <c r="AL171" s="308" t="str">
        <f t="shared" si="295"/>
        <v/>
      </c>
      <c r="AM171" s="308" t="str">
        <f t="shared" si="296"/>
        <v/>
      </c>
      <c r="AN171" s="308" t="str">
        <f t="shared" si="297"/>
        <v/>
      </c>
      <c r="AO171" s="308" t="str">
        <f t="shared" si="298"/>
        <v/>
      </c>
      <c r="AP171" s="308" t="str">
        <f t="shared" si="299"/>
        <v/>
      </c>
      <c r="AQ171" s="308" t="str">
        <f t="shared" si="262"/>
        <v/>
      </c>
      <c r="AR171" s="308" t="str">
        <f t="shared" si="263"/>
        <v/>
      </c>
      <c r="AS171" s="308" t="str">
        <f t="shared" si="264"/>
        <v/>
      </c>
      <c r="AT171" s="308" t="str">
        <f t="shared" si="261"/>
        <v/>
      </c>
      <c r="AU171" s="308" t="str">
        <f t="shared" si="261"/>
        <v/>
      </c>
      <c r="AV171" s="308" t="str">
        <f t="shared" si="261"/>
        <v/>
      </c>
      <c r="AW171" s="308" t="str">
        <f t="shared" si="261"/>
        <v/>
      </c>
      <c r="AX171" s="308" t="str">
        <f t="shared" si="261"/>
        <v/>
      </c>
      <c r="AY171" s="308" t="str">
        <f t="shared" si="219"/>
        <v/>
      </c>
      <c r="AZ171" s="308" t="str">
        <f t="shared" si="270"/>
        <v/>
      </c>
      <c r="BA171" s="308" t="str">
        <f t="shared" si="270"/>
        <v/>
      </c>
      <c r="BB171" s="308" t="str">
        <f t="shared" si="270"/>
        <v/>
      </c>
      <c r="BC171" s="308" t="str">
        <f t="shared" si="270"/>
        <v/>
      </c>
      <c r="BD171" s="308" t="str">
        <f t="shared" si="270"/>
        <v/>
      </c>
      <c r="BE171" s="308" t="str">
        <f t="shared" si="270"/>
        <v/>
      </c>
      <c r="BF171" s="308" t="str">
        <f t="shared" si="270"/>
        <v/>
      </c>
      <c r="BG171" s="308" t="str">
        <f t="shared" si="270"/>
        <v/>
      </c>
      <c r="BH171" s="308" t="str">
        <f t="shared" si="270"/>
        <v/>
      </c>
      <c r="BI171" s="308" t="str">
        <f t="shared" si="270"/>
        <v/>
      </c>
      <c r="BJ171" s="308" t="str">
        <f t="shared" si="270"/>
        <v/>
      </c>
      <c r="BK171" s="308" t="str">
        <f t="shared" si="270"/>
        <v/>
      </c>
      <c r="BL171" s="308" t="str">
        <f t="shared" si="270"/>
        <v/>
      </c>
      <c r="BM171" s="308" t="str">
        <f t="shared" si="270"/>
        <v/>
      </c>
      <c r="BN171" s="308" t="str">
        <f t="shared" si="270"/>
        <v/>
      </c>
      <c r="BO171" s="308" t="str">
        <f t="shared" si="270"/>
        <v/>
      </c>
      <c r="BP171" s="308" t="str">
        <f t="shared" si="268"/>
        <v/>
      </c>
      <c r="BQ171" s="308" t="str">
        <f t="shared" si="268"/>
        <v/>
      </c>
      <c r="BR171" s="308" t="str">
        <f t="shared" si="268"/>
        <v/>
      </c>
      <c r="BS171" s="308" t="str">
        <f t="shared" si="268"/>
        <v/>
      </c>
      <c r="BT171" s="308" t="str">
        <f t="shared" si="268"/>
        <v/>
      </c>
      <c r="BU171" s="308" t="str">
        <f t="shared" si="268"/>
        <v/>
      </c>
      <c r="BV171" s="308" t="str">
        <f t="shared" si="268"/>
        <v/>
      </c>
      <c r="BW171" s="308" t="str">
        <f t="shared" si="268"/>
        <v/>
      </c>
      <c r="BX171" s="308" t="str">
        <f t="shared" si="268"/>
        <v/>
      </c>
      <c r="BY171" s="308" t="str">
        <f t="shared" si="268"/>
        <v/>
      </c>
      <c r="BZ171" s="308" t="str">
        <f t="shared" si="268"/>
        <v/>
      </c>
      <c r="CA171" s="308" t="str">
        <f t="shared" si="268"/>
        <v/>
      </c>
      <c r="CB171" s="308" t="str">
        <f t="shared" si="268"/>
        <v/>
      </c>
      <c r="CC171" s="308" t="str">
        <f t="shared" si="268"/>
        <v/>
      </c>
      <c r="CD171" s="308" t="str">
        <f t="shared" si="268"/>
        <v/>
      </c>
      <c r="CE171" s="308" t="str">
        <f t="shared" si="269"/>
        <v/>
      </c>
      <c r="CF171" s="308" t="str">
        <f t="shared" si="269"/>
        <v/>
      </c>
      <c r="CG171" s="308" t="str">
        <f t="shared" si="269"/>
        <v/>
      </c>
      <c r="CH171" s="308" t="str">
        <f t="shared" si="269"/>
        <v/>
      </c>
      <c r="CI171" s="308" t="str">
        <f t="shared" si="269"/>
        <v/>
      </c>
      <c r="CJ171" s="308" t="str">
        <f t="shared" si="269"/>
        <v/>
      </c>
    </row>
    <row r="172" spans="1:88" x14ac:dyDescent="0.2">
      <c r="A172" s="369"/>
      <c r="B172" s="369" t="str">
        <f t="shared" si="217"/>
        <v/>
      </c>
      <c r="C172" s="369" t="str">
        <f t="shared" si="218"/>
        <v/>
      </c>
      <c r="D172" s="369" t="str">
        <f t="shared" si="222"/>
        <v/>
      </c>
      <c r="E172" s="369" t="str">
        <f t="shared" si="223"/>
        <v/>
      </c>
      <c r="F172" s="369" t="str">
        <f t="shared" si="224"/>
        <v/>
      </c>
      <c r="G172" s="369" t="str">
        <f t="shared" si="225"/>
        <v/>
      </c>
      <c r="H172" s="369" t="str">
        <f t="shared" si="226"/>
        <v/>
      </c>
      <c r="I172" s="369" t="str">
        <f t="shared" si="227"/>
        <v/>
      </c>
      <c r="J172" s="369"/>
      <c r="K172" s="308" t="str">
        <f t="shared" si="228"/>
        <v/>
      </c>
      <c r="L172" s="309" t="str">
        <f t="shared" si="229"/>
        <v/>
      </c>
      <c r="M172" s="310" t="str">
        <f t="shared" si="230"/>
        <v/>
      </c>
      <c r="N172" s="308" t="str">
        <f t="shared" si="271"/>
        <v/>
      </c>
      <c r="O172" s="308" t="str">
        <f t="shared" si="272"/>
        <v/>
      </c>
      <c r="P172" s="308" t="str">
        <f t="shared" si="273"/>
        <v/>
      </c>
      <c r="Q172" s="308" t="str">
        <f t="shared" si="274"/>
        <v/>
      </c>
      <c r="R172" s="308" t="str">
        <f t="shared" si="275"/>
        <v/>
      </c>
      <c r="S172" s="308" t="str">
        <f t="shared" si="276"/>
        <v/>
      </c>
      <c r="T172" s="308" t="str">
        <f t="shared" si="277"/>
        <v/>
      </c>
      <c r="U172" s="308" t="str">
        <f t="shared" si="278"/>
        <v/>
      </c>
      <c r="V172" s="308" t="str">
        <f t="shared" si="279"/>
        <v/>
      </c>
      <c r="W172" s="308" t="str">
        <f t="shared" si="280"/>
        <v/>
      </c>
      <c r="X172" s="308" t="str">
        <f t="shared" si="281"/>
        <v/>
      </c>
      <c r="Y172" s="308" t="str">
        <f t="shared" si="282"/>
        <v/>
      </c>
      <c r="Z172" s="308" t="str">
        <f t="shared" si="283"/>
        <v/>
      </c>
      <c r="AA172" s="308" t="str">
        <f t="shared" si="284"/>
        <v/>
      </c>
      <c r="AB172" s="308" t="str">
        <f t="shared" si="285"/>
        <v/>
      </c>
      <c r="AC172" s="308" t="str">
        <f t="shared" si="286"/>
        <v/>
      </c>
      <c r="AD172" s="308" t="str">
        <f t="shared" si="287"/>
        <v/>
      </c>
      <c r="AE172" s="308" t="str">
        <f t="shared" si="288"/>
        <v/>
      </c>
      <c r="AF172" s="308" t="str">
        <f t="shared" si="289"/>
        <v/>
      </c>
      <c r="AG172" s="308" t="str">
        <f t="shared" si="290"/>
        <v/>
      </c>
      <c r="AH172" s="308" t="str">
        <f t="shared" si="291"/>
        <v/>
      </c>
      <c r="AI172" s="308" t="str">
        <f t="shared" si="292"/>
        <v/>
      </c>
      <c r="AJ172" s="308" t="str">
        <f t="shared" si="293"/>
        <v/>
      </c>
      <c r="AK172" s="308" t="str">
        <f t="shared" si="294"/>
        <v/>
      </c>
      <c r="AL172" s="308" t="str">
        <f t="shared" si="295"/>
        <v/>
      </c>
      <c r="AM172" s="308" t="str">
        <f t="shared" si="296"/>
        <v/>
      </c>
      <c r="AN172" s="308" t="str">
        <f t="shared" si="297"/>
        <v/>
      </c>
      <c r="AO172" s="308" t="str">
        <f t="shared" si="298"/>
        <v/>
      </c>
      <c r="AP172" s="308" t="str">
        <f t="shared" si="299"/>
        <v/>
      </c>
      <c r="AQ172" s="308" t="str">
        <f t="shared" si="262"/>
        <v/>
      </c>
      <c r="AR172" s="308" t="str">
        <f t="shared" si="263"/>
        <v/>
      </c>
      <c r="AS172" s="308" t="str">
        <f t="shared" si="264"/>
        <v/>
      </c>
      <c r="AT172" s="308" t="str">
        <f t="shared" si="261"/>
        <v/>
      </c>
      <c r="AU172" s="308" t="str">
        <f t="shared" si="261"/>
        <v/>
      </c>
      <c r="AV172" s="308" t="str">
        <f t="shared" si="261"/>
        <v/>
      </c>
      <c r="AW172" s="308" t="str">
        <f t="shared" si="261"/>
        <v/>
      </c>
      <c r="AX172" s="308" t="str">
        <f t="shared" si="261"/>
        <v/>
      </c>
      <c r="AY172" s="308" t="str">
        <f t="shared" si="219"/>
        <v/>
      </c>
      <c r="AZ172" s="308" t="str">
        <f t="shared" si="270"/>
        <v/>
      </c>
      <c r="BA172" s="308" t="str">
        <f t="shared" si="270"/>
        <v/>
      </c>
      <c r="BB172" s="308" t="str">
        <f t="shared" si="270"/>
        <v/>
      </c>
      <c r="BC172" s="308" t="str">
        <f t="shared" si="270"/>
        <v/>
      </c>
      <c r="BD172" s="308" t="str">
        <f t="shared" si="270"/>
        <v/>
      </c>
      <c r="BE172" s="308" t="str">
        <f t="shared" si="270"/>
        <v/>
      </c>
      <c r="BF172" s="308" t="str">
        <f t="shared" si="270"/>
        <v/>
      </c>
      <c r="BG172" s="308" t="str">
        <f t="shared" si="270"/>
        <v/>
      </c>
      <c r="BH172" s="308" t="str">
        <f t="shared" si="270"/>
        <v/>
      </c>
      <c r="BI172" s="308" t="str">
        <f t="shared" si="270"/>
        <v/>
      </c>
      <c r="BJ172" s="308" t="str">
        <f t="shared" si="270"/>
        <v/>
      </c>
      <c r="BK172" s="308" t="str">
        <f t="shared" si="270"/>
        <v/>
      </c>
      <c r="BL172" s="308" t="str">
        <f t="shared" si="270"/>
        <v/>
      </c>
      <c r="BM172" s="308" t="str">
        <f t="shared" si="270"/>
        <v/>
      </c>
      <c r="BN172" s="308" t="str">
        <f t="shared" si="270"/>
        <v/>
      </c>
      <c r="BO172" s="308" t="str">
        <f t="shared" si="270"/>
        <v/>
      </c>
      <c r="BP172" s="308" t="str">
        <f t="shared" si="268"/>
        <v/>
      </c>
      <c r="BQ172" s="308" t="str">
        <f t="shared" si="268"/>
        <v/>
      </c>
      <c r="BR172" s="308" t="str">
        <f t="shared" si="268"/>
        <v/>
      </c>
      <c r="BS172" s="308" t="str">
        <f t="shared" si="268"/>
        <v/>
      </c>
      <c r="BT172" s="308" t="str">
        <f t="shared" si="268"/>
        <v/>
      </c>
      <c r="BU172" s="308" t="str">
        <f t="shared" si="268"/>
        <v/>
      </c>
      <c r="BV172" s="308" t="str">
        <f t="shared" si="268"/>
        <v/>
      </c>
      <c r="BW172" s="308" t="str">
        <f t="shared" si="268"/>
        <v/>
      </c>
      <c r="BX172" s="308" t="str">
        <f t="shared" si="268"/>
        <v/>
      </c>
      <c r="BY172" s="308" t="str">
        <f t="shared" si="268"/>
        <v/>
      </c>
      <c r="BZ172" s="308" t="str">
        <f t="shared" si="268"/>
        <v/>
      </c>
      <c r="CA172" s="308" t="str">
        <f t="shared" si="268"/>
        <v/>
      </c>
      <c r="CB172" s="308" t="str">
        <f t="shared" si="268"/>
        <v/>
      </c>
      <c r="CC172" s="308" t="str">
        <f t="shared" si="268"/>
        <v/>
      </c>
      <c r="CD172" s="308" t="str">
        <f t="shared" si="268"/>
        <v/>
      </c>
      <c r="CE172" s="308" t="str">
        <f t="shared" si="269"/>
        <v/>
      </c>
      <c r="CF172" s="308" t="str">
        <f t="shared" si="269"/>
        <v/>
      </c>
      <c r="CG172" s="308" t="str">
        <f t="shared" si="269"/>
        <v/>
      </c>
      <c r="CH172" s="308" t="str">
        <f t="shared" si="269"/>
        <v/>
      </c>
      <c r="CI172" s="308" t="str">
        <f t="shared" si="269"/>
        <v/>
      </c>
      <c r="CJ172" s="308" t="str">
        <f t="shared" si="269"/>
        <v/>
      </c>
    </row>
    <row r="173" spans="1:88" x14ac:dyDescent="0.2">
      <c r="A173" s="369"/>
      <c r="B173" s="369" t="str">
        <f t="shared" si="217"/>
        <v/>
      </c>
      <c r="C173" s="369" t="str">
        <f t="shared" si="218"/>
        <v/>
      </c>
      <c r="D173" s="369" t="str">
        <f t="shared" si="222"/>
        <v/>
      </c>
      <c r="E173" s="369" t="str">
        <f t="shared" si="223"/>
        <v/>
      </c>
      <c r="F173" s="369" t="str">
        <f t="shared" si="224"/>
        <v/>
      </c>
      <c r="G173" s="369" t="str">
        <f t="shared" si="225"/>
        <v/>
      </c>
      <c r="H173" s="369" t="str">
        <f t="shared" si="226"/>
        <v/>
      </c>
      <c r="I173" s="369" t="str">
        <f t="shared" si="227"/>
        <v/>
      </c>
      <c r="J173" s="369"/>
      <c r="K173" s="308" t="str">
        <f t="shared" si="228"/>
        <v/>
      </c>
      <c r="L173" s="309" t="str">
        <f t="shared" si="229"/>
        <v/>
      </c>
      <c r="M173" s="310" t="str">
        <f t="shared" si="230"/>
        <v/>
      </c>
      <c r="N173" s="308" t="str">
        <f t="shared" si="271"/>
        <v/>
      </c>
      <c r="O173" s="308" t="str">
        <f t="shared" si="272"/>
        <v/>
      </c>
      <c r="P173" s="308" t="str">
        <f t="shared" si="273"/>
        <v/>
      </c>
      <c r="Q173" s="308" t="str">
        <f t="shared" si="274"/>
        <v/>
      </c>
      <c r="R173" s="308" t="str">
        <f t="shared" si="275"/>
        <v/>
      </c>
      <c r="S173" s="308" t="str">
        <f t="shared" si="276"/>
        <v/>
      </c>
      <c r="T173" s="308" t="str">
        <f t="shared" si="277"/>
        <v/>
      </c>
      <c r="U173" s="308" t="str">
        <f t="shared" si="278"/>
        <v/>
      </c>
      <c r="V173" s="308" t="str">
        <f t="shared" si="279"/>
        <v/>
      </c>
      <c r="W173" s="308" t="str">
        <f t="shared" si="280"/>
        <v/>
      </c>
      <c r="X173" s="308" t="str">
        <f t="shared" si="281"/>
        <v/>
      </c>
      <c r="Y173" s="308" t="str">
        <f t="shared" si="282"/>
        <v/>
      </c>
      <c r="Z173" s="308" t="str">
        <f t="shared" si="283"/>
        <v/>
      </c>
      <c r="AA173" s="308" t="str">
        <f t="shared" si="284"/>
        <v/>
      </c>
      <c r="AB173" s="308" t="str">
        <f t="shared" si="285"/>
        <v/>
      </c>
      <c r="AC173" s="308" t="str">
        <f t="shared" si="286"/>
        <v/>
      </c>
      <c r="AD173" s="308" t="str">
        <f t="shared" si="287"/>
        <v/>
      </c>
      <c r="AE173" s="308" t="str">
        <f t="shared" si="288"/>
        <v/>
      </c>
      <c r="AF173" s="308" t="str">
        <f t="shared" si="289"/>
        <v/>
      </c>
      <c r="AG173" s="308" t="str">
        <f t="shared" si="290"/>
        <v/>
      </c>
      <c r="AH173" s="308" t="str">
        <f t="shared" si="291"/>
        <v/>
      </c>
      <c r="AI173" s="308" t="str">
        <f t="shared" si="292"/>
        <v/>
      </c>
      <c r="AJ173" s="308" t="str">
        <f t="shared" si="293"/>
        <v/>
      </c>
      <c r="AK173" s="308" t="str">
        <f t="shared" si="294"/>
        <v/>
      </c>
      <c r="AL173" s="308" t="str">
        <f t="shared" si="295"/>
        <v/>
      </c>
      <c r="AM173" s="308" t="str">
        <f t="shared" si="296"/>
        <v/>
      </c>
      <c r="AN173" s="308" t="str">
        <f t="shared" si="297"/>
        <v/>
      </c>
      <c r="AO173" s="308" t="str">
        <f t="shared" si="298"/>
        <v/>
      </c>
      <c r="AP173" s="308" t="str">
        <f t="shared" si="299"/>
        <v/>
      </c>
      <c r="AQ173" s="308" t="str">
        <f t="shared" ref="AQ173:AQ204" si="300">IF(CB173="","",-1^CB173*FACT($K$3)/(FACT(CB173)*FACT($K$3-CB173))*FACT($K173-$L$3*CB173-1)/(FACT($K173-$L$3*CB173-$K$3)*FACT($K$3-1)))</f>
        <v/>
      </c>
      <c r="AR173" s="308" t="str">
        <f t="shared" ref="AR173:AR204" si="301">IF(CC173="","",-1^CC173*FACT($K$3)/(FACT(CC173)*FACT($K$3-CC173))*FACT($K173-$L$3*CC173-1)/(FACT($K173-$L$3*CC173-$K$3)*FACT($K$3-1)))</f>
        <v/>
      </c>
      <c r="AS173" s="308" t="str">
        <f t="shared" ref="AS173:AS204" si="302">IF(CD173="","",-1^CD173*FACT($K$3)/(FACT(CD173)*FACT($K$3-CD173))*FACT($K173-$L$3*CD173-1)/(FACT($K173-$L$3*CD173-$K$3)*FACT($K$3-1)))</f>
        <v/>
      </c>
      <c r="AT173" s="308" t="str">
        <f t="shared" si="261"/>
        <v/>
      </c>
      <c r="AU173" s="308" t="str">
        <f t="shared" si="261"/>
        <v/>
      </c>
      <c r="AV173" s="308" t="str">
        <f t="shared" si="261"/>
        <v/>
      </c>
      <c r="AW173" s="308" t="str">
        <f t="shared" si="261"/>
        <v/>
      </c>
      <c r="AX173" s="308" t="str">
        <f t="shared" si="261"/>
        <v/>
      </c>
      <c r="AY173" s="308" t="str">
        <f t="shared" si="219"/>
        <v/>
      </c>
      <c r="AZ173" s="308" t="str">
        <f t="shared" si="270"/>
        <v/>
      </c>
      <c r="BA173" s="308" t="str">
        <f t="shared" si="270"/>
        <v/>
      </c>
      <c r="BB173" s="308" t="str">
        <f t="shared" si="270"/>
        <v/>
      </c>
      <c r="BC173" s="308" t="str">
        <f t="shared" si="270"/>
        <v/>
      </c>
      <c r="BD173" s="308" t="str">
        <f t="shared" si="270"/>
        <v/>
      </c>
      <c r="BE173" s="308" t="str">
        <f t="shared" si="270"/>
        <v/>
      </c>
      <c r="BF173" s="308" t="str">
        <f t="shared" si="270"/>
        <v/>
      </c>
      <c r="BG173" s="308" t="str">
        <f t="shared" si="270"/>
        <v/>
      </c>
      <c r="BH173" s="308" t="str">
        <f t="shared" si="270"/>
        <v/>
      </c>
      <c r="BI173" s="308" t="str">
        <f t="shared" si="270"/>
        <v/>
      </c>
      <c r="BJ173" s="308" t="str">
        <f t="shared" si="270"/>
        <v/>
      </c>
      <c r="BK173" s="308" t="str">
        <f t="shared" si="270"/>
        <v/>
      </c>
      <c r="BL173" s="308" t="str">
        <f t="shared" si="270"/>
        <v/>
      </c>
      <c r="BM173" s="308" t="str">
        <f t="shared" si="270"/>
        <v/>
      </c>
      <c r="BN173" s="308" t="str">
        <f t="shared" si="270"/>
        <v/>
      </c>
      <c r="BO173" s="308" t="str">
        <f t="shared" si="270"/>
        <v/>
      </c>
      <c r="BP173" s="308" t="str">
        <f t="shared" si="268"/>
        <v/>
      </c>
      <c r="BQ173" s="308" t="str">
        <f t="shared" si="268"/>
        <v/>
      </c>
      <c r="BR173" s="308" t="str">
        <f t="shared" si="268"/>
        <v/>
      </c>
      <c r="BS173" s="308" t="str">
        <f t="shared" si="268"/>
        <v/>
      </c>
      <c r="BT173" s="308" t="str">
        <f t="shared" si="268"/>
        <v/>
      </c>
      <c r="BU173" s="308" t="str">
        <f t="shared" si="268"/>
        <v/>
      </c>
      <c r="BV173" s="308" t="str">
        <f t="shared" si="268"/>
        <v/>
      </c>
      <c r="BW173" s="308" t="str">
        <f t="shared" si="268"/>
        <v/>
      </c>
      <c r="BX173" s="308" t="str">
        <f t="shared" si="268"/>
        <v/>
      </c>
      <c r="BY173" s="308" t="str">
        <f t="shared" si="268"/>
        <v/>
      </c>
      <c r="BZ173" s="308" t="str">
        <f t="shared" si="268"/>
        <v/>
      </c>
      <c r="CA173" s="308" t="str">
        <f t="shared" si="268"/>
        <v/>
      </c>
      <c r="CB173" s="308" t="str">
        <f t="shared" si="268"/>
        <v/>
      </c>
      <c r="CC173" s="308" t="str">
        <f t="shared" si="268"/>
        <v/>
      </c>
      <c r="CD173" s="308" t="str">
        <f t="shared" si="268"/>
        <v/>
      </c>
      <c r="CE173" s="308" t="str">
        <f t="shared" si="269"/>
        <v/>
      </c>
      <c r="CF173" s="308" t="str">
        <f t="shared" si="269"/>
        <v/>
      </c>
      <c r="CG173" s="308" t="str">
        <f t="shared" si="269"/>
        <v/>
      </c>
      <c r="CH173" s="308" t="str">
        <f t="shared" si="269"/>
        <v/>
      </c>
      <c r="CI173" s="308" t="str">
        <f t="shared" si="269"/>
        <v/>
      </c>
      <c r="CJ173" s="308" t="str">
        <f t="shared" si="269"/>
        <v/>
      </c>
    </row>
    <row r="174" spans="1:88" x14ac:dyDescent="0.2">
      <c r="A174" s="369"/>
      <c r="B174" s="369" t="str">
        <f t="shared" si="217"/>
        <v/>
      </c>
      <c r="C174" s="369" t="str">
        <f t="shared" si="218"/>
        <v/>
      </c>
      <c r="D174" s="369" t="str">
        <f t="shared" si="222"/>
        <v/>
      </c>
      <c r="E174" s="369" t="str">
        <f t="shared" si="223"/>
        <v/>
      </c>
      <c r="F174" s="369" t="str">
        <f t="shared" si="224"/>
        <v/>
      </c>
      <c r="G174" s="369" t="str">
        <f t="shared" si="225"/>
        <v/>
      </c>
      <c r="H174" s="369" t="str">
        <f t="shared" si="226"/>
        <v/>
      </c>
      <c r="I174" s="369" t="str">
        <f t="shared" si="227"/>
        <v/>
      </c>
      <c r="J174" s="369"/>
      <c r="K174" s="308" t="str">
        <f t="shared" si="228"/>
        <v/>
      </c>
      <c r="L174" s="309" t="str">
        <f t="shared" si="229"/>
        <v/>
      </c>
      <c r="M174" s="310" t="str">
        <f t="shared" si="230"/>
        <v/>
      </c>
      <c r="N174" s="308" t="str">
        <f t="shared" si="271"/>
        <v/>
      </c>
      <c r="O174" s="308" t="str">
        <f t="shared" si="272"/>
        <v/>
      </c>
      <c r="P174" s="308" t="str">
        <f t="shared" si="273"/>
        <v/>
      </c>
      <c r="Q174" s="308" t="str">
        <f t="shared" si="274"/>
        <v/>
      </c>
      <c r="R174" s="308" t="str">
        <f t="shared" si="275"/>
        <v/>
      </c>
      <c r="S174" s="308" t="str">
        <f t="shared" si="276"/>
        <v/>
      </c>
      <c r="T174" s="308" t="str">
        <f t="shared" si="277"/>
        <v/>
      </c>
      <c r="U174" s="308" t="str">
        <f t="shared" si="278"/>
        <v/>
      </c>
      <c r="V174" s="308" t="str">
        <f t="shared" si="279"/>
        <v/>
      </c>
      <c r="W174" s="308" t="str">
        <f t="shared" si="280"/>
        <v/>
      </c>
      <c r="X174" s="308" t="str">
        <f t="shared" si="281"/>
        <v/>
      </c>
      <c r="Y174" s="308" t="str">
        <f t="shared" si="282"/>
        <v/>
      </c>
      <c r="Z174" s="308" t="str">
        <f t="shared" si="283"/>
        <v/>
      </c>
      <c r="AA174" s="308" t="str">
        <f t="shared" si="284"/>
        <v/>
      </c>
      <c r="AB174" s="308" t="str">
        <f t="shared" si="285"/>
        <v/>
      </c>
      <c r="AC174" s="308" t="str">
        <f t="shared" si="286"/>
        <v/>
      </c>
      <c r="AD174" s="308" t="str">
        <f t="shared" si="287"/>
        <v/>
      </c>
      <c r="AE174" s="308" t="str">
        <f t="shared" si="288"/>
        <v/>
      </c>
      <c r="AF174" s="308" t="str">
        <f t="shared" si="289"/>
        <v/>
      </c>
      <c r="AG174" s="308" t="str">
        <f t="shared" si="290"/>
        <v/>
      </c>
      <c r="AH174" s="308" t="str">
        <f t="shared" si="291"/>
        <v/>
      </c>
      <c r="AI174" s="308" t="str">
        <f t="shared" si="292"/>
        <v/>
      </c>
      <c r="AJ174" s="308" t="str">
        <f t="shared" si="293"/>
        <v/>
      </c>
      <c r="AK174" s="308" t="str">
        <f t="shared" si="294"/>
        <v/>
      </c>
      <c r="AL174" s="308" t="str">
        <f t="shared" si="295"/>
        <v/>
      </c>
      <c r="AM174" s="308" t="str">
        <f t="shared" si="296"/>
        <v/>
      </c>
      <c r="AN174" s="308" t="str">
        <f t="shared" si="297"/>
        <v/>
      </c>
      <c r="AO174" s="308" t="str">
        <f t="shared" si="298"/>
        <v/>
      </c>
      <c r="AP174" s="308" t="str">
        <f t="shared" si="299"/>
        <v/>
      </c>
      <c r="AQ174" s="308" t="str">
        <f t="shared" si="300"/>
        <v/>
      </c>
      <c r="AR174" s="308" t="str">
        <f t="shared" si="301"/>
        <v/>
      </c>
      <c r="AS174" s="308" t="str">
        <f t="shared" si="302"/>
        <v/>
      </c>
      <c r="AT174" s="308" t="str">
        <f t="shared" si="261"/>
        <v/>
      </c>
      <c r="AU174" s="308" t="str">
        <f t="shared" si="261"/>
        <v/>
      </c>
      <c r="AV174" s="308" t="str">
        <f t="shared" si="261"/>
        <v/>
      </c>
      <c r="AW174" s="308" t="str">
        <f t="shared" si="261"/>
        <v/>
      </c>
      <c r="AX174" s="308" t="str">
        <f t="shared" si="261"/>
        <v/>
      </c>
      <c r="AY174" s="308" t="str">
        <f t="shared" si="219"/>
        <v/>
      </c>
      <c r="AZ174" s="308" t="str">
        <f t="shared" si="270"/>
        <v/>
      </c>
      <c r="BA174" s="308" t="str">
        <f t="shared" si="270"/>
        <v/>
      </c>
      <c r="BB174" s="308" t="str">
        <f t="shared" si="270"/>
        <v/>
      </c>
      <c r="BC174" s="308" t="str">
        <f t="shared" si="270"/>
        <v/>
      </c>
      <c r="BD174" s="308" t="str">
        <f t="shared" si="270"/>
        <v/>
      </c>
      <c r="BE174" s="308" t="str">
        <f t="shared" si="270"/>
        <v/>
      </c>
      <c r="BF174" s="308" t="str">
        <f t="shared" si="270"/>
        <v/>
      </c>
      <c r="BG174" s="308" t="str">
        <f t="shared" si="270"/>
        <v/>
      </c>
      <c r="BH174" s="308" t="str">
        <f t="shared" si="270"/>
        <v/>
      </c>
      <c r="BI174" s="308" t="str">
        <f t="shared" si="270"/>
        <v/>
      </c>
      <c r="BJ174" s="308" t="str">
        <f t="shared" si="270"/>
        <v/>
      </c>
      <c r="BK174" s="308" t="str">
        <f t="shared" si="270"/>
        <v/>
      </c>
      <c r="BL174" s="308" t="str">
        <f t="shared" si="270"/>
        <v/>
      </c>
      <c r="BM174" s="308" t="str">
        <f t="shared" si="270"/>
        <v/>
      </c>
      <c r="BN174" s="308" t="str">
        <f t="shared" si="270"/>
        <v/>
      </c>
      <c r="BO174" s="308" t="str">
        <f t="shared" si="270"/>
        <v/>
      </c>
      <c r="BP174" s="308" t="str">
        <f t="shared" si="268"/>
        <v/>
      </c>
      <c r="BQ174" s="308" t="str">
        <f t="shared" si="268"/>
        <v/>
      </c>
      <c r="BR174" s="308" t="str">
        <f t="shared" si="268"/>
        <v/>
      </c>
      <c r="BS174" s="308" t="str">
        <f t="shared" si="268"/>
        <v/>
      </c>
      <c r="BT174" s="308" t="str">
        <f t="shared" si="268"/>
        <v/>
      </c>
      <c r="BU174" s="308" t="str">
        <f t="shared" si="268"/>
        <v/>
      </c>
      <c r="BV174" s="308" t="str">
        <f t="shared" si="268"/>
        <v/>
      </c>
      <c r="BW174" s="308" t="str">
        <f t="shared" si="268"/>
        <v/>
      </c>
      <c r="BX174" s="308" t="str">
        <f t="shared" si="268"/>
        <v/>
      </c>
      <c r="BY174" s="308" t="str">
        <f t="shared" si="268"/>
        <v/>
      </c>
      <c r="BZ174" s="308" t="str">
        <f t="shared" si="268"/>
        <v/>
      </c>
      <c r="CA174" s="308" t="str">
        <f t="shared" si="268"/>
        <v/>
      </c>
      <c r="CB174" s="308" t="str">
        <f t="shared" si="268"/>
        <v/>
      </c>
      <c r="CC174" s="308" t="str">
        <f t="shared" si="268"/>
        <v/>
      </c>
      <c r="CD174" s="308" t="str">
        <f t="shared" si="268"/>
        <v/>
      </c>
      <c r="CE174" s="308" t="str">
        <f t="shared" si="269"/>
        <v/>
      </c>
      <c r="CF174" s="308" t="str">
        <f t="shared" si="269"/>
        <v/>
      </c>
      <c r="CG174" s="308" t="str">
        <f t="shared" si="269"/>
        <v/>
      </c>
      <c r="CH174" s="308" t="str">
        <f t="shared" si="269"/>
        <v/>
      </c>
      <c r="CI174" s="308" t="str">
        <f t="shared" si="269"/>
        <v/>
      </c>
      <c r="CJ174" s="308" t="str">
        <f t="shared" si="269"/>
        <v/>
      </c>
    </row>
    <row r="175" spans="1:88" x14ac:dyDescent="0.2">
      <c r="A175" s="369"/>
      <c r="B175" s="369" t="str">
        <f t="shared" si="217"/>
        <v/>
      </c>
      <c r="C175" s="369" t="str">
        <f t="shared" si="218"/>
        <v/>
      </c>
      <c r="D175" s="369" t="str">
        <f t="shared" si="222"/>
        <v/>
      </c>
      <c r="E175" s="369" t="str">
        <f t="shared" si="223"/>
        <v/>
      </c>
      <c r="F175" s="369" t="str">
        <f t="shared" si="224"/>
        <v/>
      </c>
      <c r="G175" s="369" t="str">
        <f t="shared" si="225"/>
        <v/>
      </c>
      <c r="H175" s="369" t="str">
        <f t="shared" si="226"/>
        <v/>
      </c>
      <c r="I175" s="369" t="str">
        <f t="shared" si="227"/>
        <v/>
      </c>
      <c r="J175" s="369"/>
      <c r="K175" s="308" t="str">
        <f t="shared" si="228"/>
        <v/>
      </c>
      <c r="L175" s="309" t="str">
        <f t="shared" si="229"/>
        <v/>
      </c>
      <c r="M175" s="310" t="str">
        <f t="shared" si="230"/>
        <v/>
      </c>
      <c r="N175" s="308" t="str">
        <f t="shared" si="271"/>
        <v/>
      </c>
      <c r="O175" s="308" t="str">
        <f t="shared" si="272"/>
        <v/>
      </c>
      <c r="P175" s="308" t="str">
        <f t="shared" si="273"/>
        <v/>
      </c>
      <c r="Q175" s="308" t="str">
        <f t="shared" si="274"/>
        <v/>
      </c>
      <c r="R175" s="308" t="str">
        <f t="shared" si="275"/>
        <v/>
      </c>
      <c r="S175" s="308" t="str">
        <f t="shared" si="276"/>
        <v/>
      </c>
      <c r="T175" s="308" t="str">
        <f t="shared" si="277"/>
        <v/>
      </c>
      <c r="U175" s="308" t="str">
        <f t="shared" si="278"/>
        <v/>
      </c>
      <c r="V175" s="308" t="str">
        <f t="shared" si="279"/>
        <v/>
      </c>
      <c r="W175" s="308" t="str">
        <f t="shared" si="280"/>
        <v/>
      </c>
      <c r="X175" s="308" t="str">
        <f t="shared" si="281"/>
        <v/>
      </c>
      <c r="Y175" s="308" t="str">
        <f t="shared" si="282"/>
        <v/>
      </c>
      <c r="Z175" s="308" t="str">
        <f t="shared" si="283"/>
        <v/>
      </c>
      <c r="AA175" s="308" t="str">
        <f t="shared" si="284"/>
        <v/>
      </c>
      <c r="AB175" s="308" t="str">
        <f t="shared" si="285"/>
        <v/>
      </c>
      <c r="AC175" s="308" t="str">
        <f t="shared" si="286"/>
        <v/>
      </c>
      <c r="AD175" s="308" t="str">
        <f t="shared" si="287"/>
        <v/>
      </c>
      <c r="AE175" s="308" t="str">
        <f t="shared" si="288"/>
        <v/>
      </c>
      <c r="AF175" s="308" t="str">
        <f t="shared" si="289"/>
        <v/>
      </c>
      <c r="AG175" s="308" t="str">
        <f t="shared" si="290"/>
        <v/>
      </c>
      <c r="AH175" s="308" t="str">
        <f t="shared" si="291"/>
        <v/>
      </c>
      <c r="AI175" s="308" t="str">
        <f t="shared" si="292"/>
        <v/>
      </c>
      <c r="AJ175" s="308" t="str">
        <f t="shared" si="293"/>
        <v/>
      </c>
      <c r="AK175" s="308" t="str">
        <f t="shared" si="294"/>
        <v/>
      </c>
      <c r="AL175" s="308" t="str">
        <f t="shared" si="295"/>
        <v/>
      </c>
      <c r="AM175" s="308" t="str">
        <f t="shared" si="296"/>
        <v/>
      </c>
      <c r="AN175" s="308" t="str">
        <f t="shared" si="297"/>
        <v/>
      </c>
      <c r="AO175" s="308" t="str">
        <f t="shared" si="298"/>
        <v/>
      </c>
      <c r="AP175" s="308" t="str">
        <f t="shared" si="299"/>
        <v/>
      </c>
      <c r="AQ175" s="308" t="str">
        <f t="shared" si="300"/>
        <v/>
      </c>
      <c r="AR175" s="308" t="str">
        <f t="shared" si="301"/>
        <v/>
      </c>
      <c r="AS175" s="308" t="str">
        <f t="shared" si="302"/>
        <v/>
      </c>
      <c r="AT175" s="308" t="str">
        <f t="shared" si="261"/>
        <v/>
      </c>
      <c r="AU175" s="308" t="str">
        <f t="shared" si="261"/>
        <v/>
      </c>
      <c r="AV175" s="308" t="str">
        <f t="shared" si="261"/>
        <v/>
      </c>
      <c r="AW175" s="308" t="str">
        <f t="shared" si="261"/>
        <v/>
      </c>
      <c r="AX175" s="308" t="str">
        <f t="shared" si="261"/>
        <v/>
      </c>
      <c r="AY175" s="308" t="str">
        <f t="shared" si="219"/>
        <v/>
      </c>
      <c r="AZ175" s="308" t="str">
        <f t="shared" si="270"/>
        <v/>
      </c>
      <c r="BA175" s="308" t="str">
        <f t="shared" si="270"/>
        <v/>
      </c>
      <c r="BB175" s="308" t="str">
        <f t="shared" si="270"/>
        <v/>
      </c>
      <c r="BC175" s="308" t="str">
        <f t="shared" si="270"/>
        <v/>
      </c>
      <c r="BD175" s="308" t="str">
        <f t="shared" si="270"/>
        <v/>
      </c>
      <c r="BE175" s="308" t="str">
        <f t="shared" si="270"/>
        <v/>
      </c>
      <c r="BF175" s="308" t="str">
        <f t="shared" si="270"/>
        <v/>
      </c>
      <c r="BG175" s="308" t="str">
        <f t="shared" si="270"/>
        <v/>
      </c>
      <c r="BH175" s="308" t="str">
        <f t="shared" si="270"/>
        <v/>
      </c>
      <c r="BI175" s="308" t="str">
        <f t="shared" si="270"/>
        <v/>
      </c>
      <c r="BJ175" s="308" t="str">
        <f t="shared" si="270"/>
        <v/>
      </c>
      <c r="BK175" s="308" t="str">
        <f t="shared" si="270"/>
        <v/>
      </c>
      <c r="BL175" s="308" t="str">
        <f t="shared" si="270"/>
        <v/>
      </c>
      <c r="BM175" s="308" t="str">
        <f t="shared" si="270"/>
        <v/>
      </c>
      <c r="BN175" s="308" t="str">
        <f t="shared" si="270"/>
        <v/>
      </c>
      <c r="BO175" s="308" t="str">
        <f t="shared" si="270"/>
        <v/>
      </c>
      <c r="BP175" s="308" t="str">
        <f t="shared" si="268"/>
        <v/>
      </c>
      <c r="BQ175" s="308" t="str">
        <f t="shared" si="268"/>
        <v/>
      </c>
      <c r="BR175" s="308" t="str">
        <f t="shared" si="268"/>
        <v/>
      </c>
      <c r="BS175" s="308" t="str">
        <f t="shared" si="268"/>
        <v/>
      </c>
      <c r="BT175" s="308" t="str">
        <f t="shared" si="268"/>
        <v/>
      </c>
      <c r="BU175" s="308" t="str">
        <f t="shared" si="268"/>
        <v/>
      </c>
      <c r="BV175" s="308" t="str">
        <f t="shared" si="268"/>
        <v/>
      </c>
      <c r="BW175" s="308" t="str">
        <f t="shared" si="268"/>
        <v/>
      </c>
      <c r="BX175" s="308" t="str">
        <f t="shared" si="268"/>
        <v/>
      </c>
      <c r="BY175" s="308" t="str">
        <f t="shared" si="268"/>
        <v/>
      </c>
      <c r="BZ175" s="308" t="str">
        <f t="shared" si="268"/>
        <v/>
      </c>
      <c r="CA175" s="308" t="str">
        <f t="shared" si="268"/>
        <v/>
      </c>
      <c r="CB175" s="308" t="str">
        <f t="shared" si="268"/>
        <v/>
      </c>
      <c r="CC175" s="308" t="str">
        <f t="shared" si="268"/>
        <v/>
      </c>
      <c r="CD175" s="308" t="str">
        <f t="shared" si="268"/>
        <v/>
      </c>
      <c r="CE175" s="308" t="str">
        <f t="shared" si="269"/>
        <v/>
      </c>
      <c r="CF175" s="308" t="str">
        <f t="shared" si="269"/>
        <v/>
      </c>
      <c r="CG175" s="308" t="str">
        <f t="shared" si="269"/>
        <v/>
      </c>
      <c r="CH175" s="308" t="str">
        <f t="shared" si="269"/>
        <v/>
      </c>
      <c r="CI175" s="308" t="str">
        <f t="shared" si="269"/>
        <v/>
      </c>
      <c r="CJ175" s="308" t="str">
        <f t="shared" si="269"/>
        <v/>
      </c>
    </row>
    <row r="176" spans="1:88" x14ac:dyDescent="0.2">
      <c r="A176" s="369"/>
      <c r="B176" s="369" t="str">
        <f t="shared" si="217"/>
        <v/>
      </c>
      <c r="C176" s="369" t="str">
        <f t="shared" si="218"/>
        <v/>
      </c>
      <c r="D176" s="369" t="str">
        <f t="shared" si="222"/>
        <v/>
      </c>
      <c r="E176" s="369" t="str">
        <f t="shared" si="223"/>
        <v/>
      </c>
      <c r="F176" s="369" t="str">
        <f t="shared" si="224"/>
        <v/>
      </c>
      <c r="G176" s="369" t="str">
        <f t="shared" si="225"/>
        <v/>
      </c>
      <c r="H176" s="369" t="str">
        <f t="shared" si="226"/>
        <v/>
      </c>
      <c r="I176" s="369" t="str">
        <f t="shared" si="227"/>
        <v/>
      </c>
      <c r="J176" s="369"/>
      <c r="K176" s="308" t="str">
        <f t="shared" si="228"/>
        <v/>
      </c>
      <c r="L176" s="309" t="str">
        <f t="shared" si="229"/>
        <v/>
      </c>
      <c r="M176" s="310" t="str">
        <f t="shared" si="230"/>
        <v/>
      </c>
      <c r="N176" s="308" t="str">
        <f t="shared" si="271"/>
        <v/>
      </c>
      <c r="O176" s="308" t="str">
        <f t="shared" si="272"/>
        <v/>
      </c>
      <c r="P176" s="308" t="str">
        <f t="shared" si="273"/>
        <v/>
      </c>
      <c r="Q176" s="308" t="str">
        <f t="shared" si="274"/>
        <v/>
      </c>
      <c r="R176" s="308" t="str">
        <f t="shared" si="275"/>
        <v/>
      </c>
      <c r="S176" s="308" t="str">
        <f t="shared" si="276"/>
        <v/>
      </c>
      <c r="T176" s="308" t="str">
        <f t="shared" si="277"/>
        <v/>
      </c>
      <c r="U176" s="308" t="str">
        <f t="shared" si="278"/>
        <v/>
      </c>
      <c r="V176" s="308" t="str">
        <f t="shared" si="279"/>
        <v/>
      </c>
      <c r="W176" s="308" t="str">
        <f t="shared" si="280"/>
        <v/>
      </c>
      <c r="X176" s="308" t="str">
        <f t="shared" si="281"/>
        <v/>
      </c>
      <c r="Y176" s="308" t="str">
        <f t="shared" si="282"/>
        <v/>
      </c>
      <c r="Z176" s="308" t="str">
        <f t="shared" si="283"/>
        <v/>
      </c>
      <c r="AA176" s="308" t="str">
        <f t="shared" si="284"/>
        <v/>
      </c>
      <c r="AB176" s="308" t="str">
        <f t="shared" si="285"/>
        <v/>
      </c>
      <c r="AC176" s="308" t="str">
        <f t="shared" si="286"/>
        <v/>
      </c>
      <c r="AD176" s="308" t="str">
        <f t="shared" si="287"/>
        <v/>
      </c>
      <c r="AE176" s="308" t="str">
        <f t="shared" si="288"/>
        <v/>
      </c>
      <c r="AF176" s="308" t="str">
        <f t="shared" si="289"/>
        <v/>
      </c>
      <c r="AG176" s="308" t="str">
        <f t="shared" si="290"/>
        <v/>
      </c>
      <c r="AH176" s="308" t="str">
        <f t="shared" si="291"/>
        <v/>
      </c>
      <c r="AI176" s="308" t="str">
        <f t="shared" si="292"/>
        <v/>
      </c>
      <c r="AJ176" s="308" t="str">
        <f t="shared" si="293"/>
        <v/>
      </c>
      <c r="AK176" s="308" t="str">
        <f t="shared" si="294"/>
        <v/>
      </c>
      <c r="AL176" s="308" t="str">
        <f t="shared" si="295"/>
        <v/>
      </c>
      <c r="AM176" s="308" t="str">
        <f t="shared" si="296"/>
        <v/>
      </c>
      <c r="AN176" s="308" t="str">
        <f t="shared" si="297"/>
        <v/>
      </c>
      <c r="AO176" s="308" t="str">
        <f t="shared" si="298"/>
        <v/>
      </c>
      <c r="AP176" s="308" t="str">
        <f t="shared" si="299"/>
        <v/>
      </c>
      <c r="AQ176" s="308" t="str">
        <f t="shared" si="300"/>
        <v/>
      </c>
      <c r="AR176" s="308" t="str">
        <f t="shared" si="301"/>
        <v/>
      </c>
      <c r="AS176" s="308" t="str">
        <f t="shared" si="302"/>
        <v/>
      </c>
      <c r="AT176" s="308" t="str">
        <f t="shared" si="261"/>
        <v/>
      </c>
      <c r="AU176" s="308" t="str">
        <f t="shared" si="261"/>
        <v/>
      </c>
      <c r="AV176" s="308" t="str">
        <f t="shared" si="261"/>
        <v/>
      </c>
      <c r="AW176" s="308" t="str">
        <f t="shared" si="261"/>
        <v/>
      </c>
      <c r="AX176" s="308" t="str">
        <f t="shared" si="261"/>
        <v/>
      </c>
      <c r="AY176" s="308" t="str">
        <f t="shared" si="219"/>
        <v/>
      </c>
      <c r="AZ176" s="308" t="str">
        <f t="shared" si="270"/>
        <v/>
      </c>
      <c r="BA176" s="308" t="str">
        <f t="shared" si="270"/>
        <v/>
      </c>
      <c r="BB176" s="308" t="str">
        <f t="shared" si="270"/>
        <v/>
      </c>
      <c r="BC176" s="308" t="str">
        <f t="shared" si="270"/>
        <v/>
      </c>
      <c r="BD176" s="308" t="str">
        <f t="shared" si="270"/>
        <v/>
      </c>
      <c r="BE176" s="308" t="str">
        <f t="shared" si="270"/>
        <v/>
      </c>
      <c r="BF176" s="308" t="str">
        <f t="shared" si="270"/>
        <v/>
      </c>
      <c r="BG176" s="308" t="str">
        <f t="shared" si="270"/>
        <v/>
      </c>
      <c r="BH176" s="308" t="str">
        <f t="shared" si="270"/>
        <v/>
      </c>
      <c r="BI176" s="308" t="str">
        <f t="shared" si="270"/>
        <v/>
      </c>
      <c r="BJ176" s="308" t="str">
        <f t="shared" si="270"/>
        <v/>
      </c>
      <c r="BK176" s="308" t="str">
        <f t="shared" si="270"/>
        <v/>
      </c>
      <c r="BL176" s="308" t="str">
        <f t="shared" si="270"/>
        <v/>
      </c>
      <c r="BM176" s="308" t="str">
        <f t="shared" si="270"/>
        <v/>
      </c>
      <c r="BN176" s="308" t="str">
        <f t="shared" si="270"/>
        <v/>
      </c>
      <c r="BO176" s="308" t="str">
        <f t="shared" si="270"/>
        <v/>
      </c>
      <c r="BP176" s="308" t="str">
        <f t="shared" si="268"/>
        <v/>
      </c>
      <c r="BQ176" s="308" t="str">
        <f t="shared" si="268"/>
        <v/>
      </c>
      <c r="BR176" s="308" t="str">
        <f t="shared" si="268"/>
        <v/>
      </c>
      <c r="BS176" s="308" t="str">
        <f t="shared" si="268"/>
        <v/>
      </c>
      <c r="BT176" s="308" t="str">
        <f t="shared" si="268"/>
        <v/>
      </c>
      <c r="BU176" s="308" t="str">
        <f t="shared" si="268"/>
        <v/>
      </c>
      <c r="BV176" s="308" t="str">
        <f t="shared" si="268"/>
        <v/>
      </c>
      <c r="BW176" s="308" t="str">
        <f t="shared" si="268"/>
        <v/>
      </c>
      <c r="BX176" s="308" t="str">
        <f t="shared" si="268"/>
        <v/>
      </c>
      <c r="BY176" s="308" t="str">
        <f t="shared" si="268"/>
        <v/>
      </c>
      <c r="BZ176" s="308" t="str">
        <f t="shared" si="268"/>
        <v/>
      </c>
      <c r="CA176" s="308" t="str">
        <f t="shared" si="268"/>
        <v/>
      </c>
      <c r="CB176" s="308" t="str">
        <f t="shared" si="268"/>
        <v/>
      </c>
      <c r="CC176" s="308" t="str">
        <f t="shared" si="268"/>
        <v/>
      </c>
      <c r="CD176" s="308" t="str">
        <f t="shared" si="268"/>
        <v/>
      </c>
      <c r="CE176" s="308" t="str">
        <f t="shared" si="269"/>
        <v/>
      </c>
      <c r="CF176" s="308" t="str">
        <f t="shared" si="269"/>
        <v/>
      </c>
      <c r="CG176" s="308" t="str">
        <f t="shared" si="269"/>
        <v/>
      </c>
      <c r="CH176" s="308" t="str">
        <f t="shared" si="269"/>
        <v/>
      </c>
      <c r="CI176" s="308" t="str">
        <f t="shared" si="269"/>
        <v/>
      </c>
      <c r="CJ176" s="308" t="str">
        <f t="shared" si="269"/>
        <v/>
      </c>
    </row>
    <row r="177" spans="1:88" x14ac:dyDescent="0.2">
      <c r="A177" s="369"/>
      <c r="B177" s="369" t="str">
        <f t="shared" si="217"/>
        <v/>
      </c>
      <c r="C177" s="369" t="str">
        <f t="shared" si="218"/>
        <v/>
      </c>
      <c r="D177" s="369" t="str">
        <f t="shared" si="222"/>
        <v/>
      </c>
      <c r="E177" s="369" t="str">
        <f t="shared" si="223"/>
        <v/>
      </c>
      <c r="F177" s="369" t="str">
        <f t="shared" si="224"/>
        <v/>
      </c>
      <c r="G177" s="369" t="str">
        <f t="shared" si="225"/>
        <v/>
      </c>
      <c r="H177" s="369" t="str">
        <f t="shared" si="226"/>
        <v/>
      </c>
      <c r="I177" s="369" t="str">
        <f t="shared" si="227"/>
        <v/>
      </c>
      <c r="J177" s="369"/>
      <c r="K177" s="308" t="str">
        <f t="shared" si="228"/>
        <v/>
      </c>
      <c r="L177" s="309" t="str">
        <f t="shared" si="229"/>
        <v/>
      </c>
      <c r="M177" s="310" t="str">
        <f t="shared" si="230"/>
        <v/>
      </c>
      <c r="N177" s="308" t="str">
        <f t="shared" si="271"/>
        <v/>
      </c>
      <c r="O177" s="308" t="str">
        <f t="shared" si="272"/>
        <v/>
      </c>
      <c r="P177" s="308" t="str">
        <f t="shared" si="273"/>
        <v/>
      </c>
      <c r="Q177" s="308" t="str">
        <f t="shared" si="274"/>
        <v/>
      </c>
      <c r="R177" s="308" t="str">
        <f t="shared" si="275"/>
        <v/>
      </c>
      <c r="S177" s="308" t="str">
        <f t="shared" si="276"/>
        <v/>
      </c>
      <c r="T177" s="308" t="str">
        <f t="shared" si="277"/>
        <v/>
      </c>
      <c r="U177" s="308" t="str">
        <f t="shared" si="278"/>
        <v/>
      </c>
      <c r="V177" s="308" t="str">
        <f t="shared" si="279"/>
        <v/>
      </c>
      <c r="W177" s="308" t="str">
        <f t="shared" si="280"/>
        <v/>
      </c>
      <c r="X177" s="308" t="str">
        <f t="shared" si="281"/>
        <v/>
      </c>
      <c r="Y177" s="308" t="str">
        <f t="shared" si="282"/>
        <v/>
      </c>
      <c r="Z177" s="308" t="str">
        <f t="shared" si="283"/>
        <v/>
      </c>
      <c r="AA177" s="308" t="str">
        <f t="shared" si="284"/>
        <v/>
      </c>
      <c r="AB177" s="308" t="str">
        <f t="shared" si="285"/>
        <v/>
      </c>
      <c r="AC177" s="308" t="str">
        <f t="shared" si="286"/>
        <v/>
      </c>
      <c r="AD177" s="308" t="str">
        <f t="shared" si="287"/>
        <v/>
      </c>
      <c r="AE177" s="308" t="str">
        <f t="shared" si="288"/>
        <v/>
      </c>
      <c r="AF177" s="308" t="str">
        <f t="shared" si="289"/>
        <v/>
      </c>
      <c r="AG177" s="308" t="str">
        <f t="shared" si="290"/>
        <v/>
      </c>
      <c r="AH177" s="308" t="str">
        <f t="shared" si="291"/>
        <v/>
      </c>
      <c r="AI177" s="308" t="str">
        <f t="shared" si="292"/>
        <v/>
      </c>
      <c r="AJ177" s="308" t="str">
        <f t="shared" si="293"/>
        <v/>
      </c>
      <c r="AK177" s="308" t="str">
        <f t="shared" si="294"/>
        <v/>
      </c>
      <c r="AL177" s="308" t="str">
        <f t="shared" si="295"/>
        <v/>
      </c>
      <c r="AM177" s="308" t="str">
        <f t="shared" si="296"/>
        <v/>
      </c>
      <c r="AN177" s="308" t="str">
        <f t="shared" si="297"/>
        <v/>
      </c>
      <c r="AO177" s="308" t="str">
        <f t="shared" si="298"/>
        <v/>
      </c>
      <c r="AP177" s="308" t="str">
        <f t="shared" si="299"/>
        <v/>
      </c>
      <c r="AQ177" s="308" t="str">
        <f t="shared" si="300"/>
        <v/>
      </c>
      <c r="AR177" s="308" t="str">
        <f t="shared" si="301"/>
        <v/>
      </c>
      <c r="AS177" s="308" t="str">
        <f t="shared" si="302"/>
        <v/>
      </c>
      <c r="AT177" s="308" t="str">
        <f t="shared" si="261"/>
        <v/>
      </c>
      <c r="AU177" s="308" t="str">
        <f t="shared" si="261"/>
        <v/>
      </c>
      <c r="AV177" s="308" t="str">
        <f t="shared" si="261"/>
        <v/>
      </c>
      <c r="AW177" s="308" t="str">
        <f t="shared" si="261"/>
        <v/>
      </c>
      <c r="AX177" s="308" t="str">
        <f t="shared" si="261"/>
        <v/>
      </c>
      <c r="AY177" s="308" t="str">
        <f t="shared" si="219"/>
        <v/>
      </c>
      <c r="AZ177" s="308" t="str">
        <f t="shared" si="270"/>
        <v/>
      </c>
      <c r="BA177" s="308" t="str">
        <f t="shared" si="270"/>
        <v/>
      </c>
      <c r="BB177" s="308" t="str">
        <f t="shared" si="270"/>
        <v/>
      </c>
      <c r="BC177" s="308" t="str">
        <f t="shared" si="270"/>
        <v/>
      </c>
      <c r="BD177" s="308" t="str">
        <f t="shared" si="270"/>
        <v/>
      </c>
      <c r="BE177" s="308" t="str">
        <f t="shared" si="270"/>
        <v/>
      </c>
      <c r="BF177" s="308" t="str">
        <f t="shared" si="270"/>
        <v/>
      </c>
      <c r="BG177" s="308" t="str">
        <f t="shared" si="270"/>
        <v/>
      </c>
      <c r="BH177" s="308" t="str">
        <f t="shared" si="270"/>
        <v/>
      </c>
      <c r="BI177" s="308" t="str">
        <f t="shared" si="270"/>
        <v/>
      </c>
      <c r="BJ177" s="308" t="str">
        <f t="shared" si="270"/>
        <v/>
      </c>
      <c r="BK177" s="308" t="str">
        <f t="shared" si="270"/>
        <v/>
      </c>
      <c r="BL177" s="308" t="str">
        <f t="shared" si="270"/>
        <v/>
      </c>
      <c r="BM177" s="308" t="str">
        <f t="shared" si="270"/>
        <v/>
      </c>
      <c r="BN177" s="308" t="str">
        <f t="shared" si="270"/>
        <v/>
      </c>
      <c r="BO177" s="308" t="str">
        <f t="shared" si="270"/>
        <v/>
      </c>
      <c r="BP177" s="308" t="str">
        <f t="shared" si="268"/>
        <v/>
      </c>
      <c r="BQ177" s="308" t="str">
        <f t="shared" si="268"/>
        <v/>
      </c>
      <c r="BR177" s="308" t="str">
        <f t="shared" si="268"/>
        <v/>
      </c>
      <c r="BS177" s="308" t="str">
        <f t="shared" si="268"/>
        <v/>
      </c>
      <c r="BT177" s="308" t="str">
        <f t="shared" si="268"/>
        <v/>
      </c>
      <c r="BU177" s="308" t="str">
        <f t="shared" si="268"/>
        <v/>
      </c>
      <c r="BV177" s="308" t="str">
        <f t="shared" si="268"/>
        <v/>
      </c>
      <c r="BW177" s="308" t="str">
        <f t="shared" si="268"/>
        <v/>
      </c>
      <c r="BX177" s="308" t="str">
        <f t="shared" si="268"/>
        <v/>
      </c>
      <c r="BY177" s="308" t="str">
        <f t="shared" si="268"/>
        <v/>
      </c>
      <c r="BZ177" s="308" t="str">
        <f t="shared" si="268"/>
        <v/>
      </c>
      <c r="CA177" s="308" t="str">
        <f t="shared" si="268"/>
        <v/>
      </c>
      <c r="CB177" s="308" t="str">
        <f t="shared" si="268"/>
        <v/>
      </c>
      <c r="CC177" s="308" t="str">
        <f t="shared" si="268"/>
        <v/>
      </c>
      <c r="CD177" s="308" t="str">
        <f t="shared" si="268"/>
        <v/>
      </c>
      <c r="CE177" s="308" t="str">
        <f t="shared" si="269"/>
        <v/>
      </c>
      <c r="CF177" s="308" t="str">
        <f t="shared" si="269"/>
        <v/>
      </c>
      <c r="CG177" s="308" t="str">
        <f t="shared" si="269"/>
        <v/>
      </c>
      <c r="CH177" s="308" t="str">
        <f t="shared" si="269"/>
        <v/>
      </c>
      <c r="CI177" s="308" t="str">
        <f t="shared" si="269"/>
        <v/>
      </c>
      <c r="CJ177" s="308" t="str">
        <f t="shared" si="269"/>
        <v/>
      </c>
    </row>
    <row r="178" spans="1:88" x14ac:dyDescent="0.2">
      <c r="A178" s="369"/>
      <c r="B178" s="369" t="str">
        <f t="shared" si="217"/>
        <v/>
      </c>
      <c r="C178" s="369" t="str">
        <f t="shared" si="218"/>
        <v/>
      </c>
      <c r="D178" s="369" t="str">
        <f t="shared" si="222"/>
        <v/>
      </c>
      <c r="E178" s="369" t="str">
        <f t="shared" si="223"/>
        <v/>
      </c>
      <c r="F178" s="369" t="str">
        <f t="shared" si="224"/>
        <v/>
      </c>
      <c r="G178" s="369" t="str">
        <f t="shared" si="225"/>
        <v/>
      </c>
      <c r="H178" s="369" t="str">
        <f t="shared" si="226"/>
        <v/>
      </c>
      <c r="I178" s="369" t="str">
        <f t="shared" si="227"/>
        <v/>
      </c>
      <c r="J178" s="369"/>
      <c r="K178" s="308" t="str">
        <f t="shared" si="228"/>
        <v/>
      </c>
      <c r="L178" s="309" t="str">
        <f t="shared" si="229"/>
        <v/>
      </c>
      <c r="M178" s="310" t="str">
        <f t="shared" si="230"/>
        <v/>
      </c>
      <c r="N178" s="308" t="str">
        <f t="shared" si="271"/>
        <v/>
      </c>
      <c r="O178" s="308" t="str">
        <f t="shared" si="272"/>
        <v/>
      </c>
      <c r="P178" s="308" t="str">
        <f t="shared" si="273"/>
        <v/>
      </c>
      <c r="Q178" s="308" t="str">
        <f t="shared" si="274"/>
        <v/>
      </c>
      <c r="R178" s="308" t="str">
        <f t="shared" si="275"/>
        <v/>
      </c>
      <c r="S178" s="308" t="str">
        <f t="shared" si="276"/>
        <v/>
      </c>
      <c r="T178" s="308" t="str">
        <f t="shared" si="277"/>
        <v/>
      </c>
      <c r="U178" s="308" t="str">
        <f t="shared" si="278"/>
        <v/>
      </c>
      <c r="V178" s="308" t="str">
        <f t="shared" si="279"/>
        <v/>
      </c>
      <c r="W178" s="308" t="str">
        <f t="shared" si="280"/>
        <v/>
      </c>
      <c r="X178" s="308" t="str">
        <f t="shared" si="281"/>
        <v/>
      </c>
      <c r="Y178" s="308" t="str">
        <f t="shared" si="282"/>
        <v/>
      </c>
      <c r="Z178" s="308" t="str">
        <f t="shared" si="283"/>
        <v/>
      </c>
      <c r="AA178" s="308" t="str">
        <f t="shared" si="284"/>
        <v/>
      </c>
      <c r="AB178" s="308" t="str">
        <f t="shared" si="285"/>
        <v/>
      </c>
      <c r="AC178" s="308" t="str">
        <f t="shared" si="286"/>
        <v/>
      </c>
      <c r="AD178" s="308" t="str">
        <f t="shared" si="287"/>
        <v/>
      </c>
      <c r="AE178" s="308" t="str">
        <f t="shared" si="288"/>
        <v/>
      </c>
      <c r="AF178" s="308" t="str">
        <f t="shared" si="289"/>
        <v/>
      </c>
      <c r="AG178" s="308" t="str">
        <f t="shared" si="290"/>
        <v/>
      </c>
      <c r="AH178" s="308" t="str">
        <f t="shared" si="291"/>
        <v/>
      </c>
      <c r="AI178" s="308" t="str">
        <f t="shared" si="292"/>
        <v/>
      </c>
      <c r="AJ178" s="308" t="str">
        <f t="shared" si="293"/>
        <v/>
      </c>
      <c r="AK178" s="308" t="str">
        <f t="shared" si="294"/>
        <v/>
      </c>
      <c r="AL178" s="308" t="str">
        <f t="shared" si="295"/>
        <v/>
      </c>
      <c r="AM178" s="308" t="str">
        <f t="shared" si="296"/>
        <v/>
      </c>
      <c r="AN178" s="308" t="str">
        <f t="shared" si="297"/>
        <v/>
      </c>
      <c r="AO178" s="308" t="str">
        <f t="shared" si="298"/>
        <v/>
      </c>
      <c r="AP178" s="308" t="str">
        <f t="shared" si="299"/>
        <v/>
      </c>
      <c r="AQ178" s="308" t="str">
        <f t="shared" si="300"/>
        <v/>
      </c>
      <c r="AR178" s="308" t="str">
        <f t="shared" si="301"/>
        <v/>
      </c>
      <c r="AS178" s="308" t="str">
        <f t="shared" si="302"/>
        <v/>
      </c>
      <c r="AT178" s="308" t="str">
        <f t="shared" si="261"/>
        <v/>
      </c>
      <c r="AU178" s="308" t="str">
        <f t="shared" si="261"/>
        <v/>
      </c>
      <c r="AV178" s="308" t="str">
        <f t="shared" si="261"/>
        <v/>
      </c>
      <c r="AW178" s="308" t="str">
        <f t="shared" si="261"/>
        <v/>
      </c>
      <c r="AX178" s="308" t="str">
        <f t="shared" si="261"/>
        <v/>
      </c>
      <c r="AY178" s="308" t="str">
        <f t="shared" si="219"/>
        <v/>
      </c>
      <c r="AZ178" s="308" t="str">
        <f t="shared" si="270"/>
        <v/>
      </c>
      <c r="BA178" s="308" t="str">
        <f t="shared" si="270"/>
        <v/>
      </c>
      <c r="BB178" s="308" t="str">
        <f t="shared" si="270"/>
        <v/>
      </c>
      <c r="BC178" s="308" t="str">
        <f t="shared" si="270"/>
        <v/>
      </c>
      <c r="BD178" s="308" t="str">
        <f t="shared" si="270"/>
        <v/>
      </c>
      <c r="BE178" s="308" t="str">
        <f t="shared" si="270"/>
        <v/>
      </c>
      <c r="BF178" s="308" t="str">
        <f t="shared" si="270"/>
        <v/>
      </c>
      <c r="BG178" s="308" t="str">
        <f t="shared" si="270"/>
        <v/>
      </c>
      <c r="BH178" s="308" t="str">
        <f t="shared" si="270"/>
        <v/>
      </c>
      <c r="BI178" s="308" t="str">
        <f t="shared" si="270"/>
        <v/>
      </c>
      <c r="BJ178" s="308" t="str">
        <f t="shared" si="270"/>
        <v/>
      </c>
      <c r="BK178" s="308" t="str">
        <f t="shared" si="270"/>
        <v/>
      </c>
      <c r="BL178" s="308" t="str">
        <f t="shared" si="270"/>
        <v/>
      </c>
      <c r="BM178" s="308" t="str">
        <f t="shared" si="270"/>
        <v/>
      </c>
      <c r="BN178" s="308" t="str">
        <f t="shared" si="270"/>
        <v/>
      </c>
      <c r="BO178" s="308" t="str">
        <f t="shared" si="270"/>
        <v/>
      </c>
      <c r="BP178" s="308" t="str">
        <f t="shared" si="268"/>
        <v/>
      </c>
      <c r="BQ178" s="308" t="str">
        <f t="shared" si="268"/>
        <v/>
      </c>
      <c r="BR178" s="308" t="str">
        <f t="shared" si="268"/>
        <v/>
      </c>
      <c r="BS178" s="308" t="str">
        <f t="shared" si="268"/>
        <v/>
      </c>
      <c r="BT178" s="308" t="str">
        <f t="shared" si="268"/>
        <v/>
      </c>
      <c r="BU178" s="308" t="str">
        <f t="shared" si="268"/>
        <v/>
      </c>
      <c r="BV178" s="308" t="str">
        <f t="shared" si="268"/>
        <v/>
      </c>
      <c r="BW178" s="308" t="str">
        <f t="shared" si="268"/>
        <v/>
      </c>
      <c r="BX178" s="308" t="str">
        <f t="shared" si="268"/>
        <v/>
      </c>
      <c r="BY178" s="308" t="str">
        <f t="shared" si="268"/>
        <v/>
      </c>
      <c r="BZ178" s="308" t="str">
        <f t="shared" si="268"/>
        <v/>
      </c>
      <c r="CA178" s="308" t="str">
        <f t="shared" si="268"/>
        <v/>
      </c>
      <c r="CB178" s="308" t="str">
        <f t="shared" si="268"/>
        <v/>
      </c>
      <c r="CC178" s="308" t="str">
        <f t="shared" si="268"/>
        <v/>
      </c>
      <c r="CD178" s="308" t="str">
        <f t="shared" si="268"/>
        <v/>
      </c>
      <c r="CE178" s="308" t="str">
        <f t="shared" si="269"/>
        <v/>
      </c>
      <c r="CF178" s="308" t="str">
        <f t="shared" si="269"/>
        <v/>
      </c>
      <c r="CG178" s="308" t="str">
        <f t="shared" si="269"/>
        <v/>
      </c>
      <c r="CH178" s="308" t="str">
        <f t="shared" si="269"/>
        <v/>
      </c>
      <c r="CI178" s="308" t="str">
        <f t="shared" si="269"/>
        <v/>
      </c>
      <c r="CJ178" s="308" t="str">
        <f t="shared" si="269"/>
        <v/>
      </c>
    </row>
    <row r="179" spans="1:88" x14ac:dyDescent="0.2">
      <c r="A179" s="369"/>
      <c r="B179" s="369" t="str">
        <f t="shared" si="217"/>
        <v/>
      </c>
      <c r="C179" s="369" t="str">
        <f t="shared" si="218"/>
        <v/>
      </c>
      <c r="D179" s="369" t="str">
        <f t="shared" si="222"/>
        <v/>
      </c>
      <c r="E179" s="369" t="str">
        <f t="shared" si="223"/>
        <v/>
      </c>
      <c r="F179" s="369" t="str">
        <f t="shared" si="224"/>
        <v/>
      </c>
      <c r="G179" s="369" t="str">
        <f t="shared" si="225"/>
        <v/>
      </c>
      <c r="H179" s="369" t="str">
        <f t="shared" si="226"/>
        <v/>
      </c>
      <c r="I179" s="369" t="str">
        <f t="shared" si="227"/>
        <v/>
      </c>
      <c r="J179" s="369"/>
      <c r="K179" s="308" t="str">
        <f t="shared" si="228"/>
        <v/>
      </c>
      <c r="L179" s="309" t="str">
        <f t="shared" si="229"/>
        <v/>
      </c>
      <c r="M179" s="310" t="str">
        <f t="shared" si="230"/>
        <v/>
      </c>
      <c r="N179" s="308" t="str">
        <f t="shared" si="271"/>
        <v/>
      </c>
      <c r="O179" s="308" t="str">
        <f t="shared" si="272"/>
        <v/>
      </c>
      <c r="P179" s="308" t="str">
        <f t="shared" si="273"/>
        <v/>
      </c>
      <c r="Q179" s="308" t="str">
        <f t="shared" si="274"/>
        <v/>
      </c>
      <c r="R179" s="308" t="str">
        <f t="shared" si="275"/>
        <v/>
      </c>
      <c r="S179" s="308" t="str">
        <f t="shared" si="276"/>
        <v/>
      </c>
      <c r="T179" s="308" t="str">
        <f t="shared" si="277"/>
        <v/>
      </c>
      <c r="U179" s="308" t="str">
        <f t="shared" si="278"/>
        <v/>
      </c>
      <c r="V179" s="308" t="str">
        <f t="shared" si="279"/>
        <v/>
      </c>
      <c r="W179" s="308" t="str">
        <f t="shared" si="280"/>
        <v/>
      </c>
      <c r="X179" s="308" t="str">
        <f t="shared" si="281"/>
        <v/>
      </c>
      <c r="Y179" s="308" t="str">
        <f t="shared" si="282"/>
        <v/>
      </c>
      <c r="Z179" s="308" t="str">
        <f t="shared" si="283"/>
        <v/>
      </c>
      <c r="AA179" s="308" t="str">
        <f t="shared" si="284"/>
        <v/>
      </c>
      <c r="AB179" s="308" t="str">
        <f t="shared" si="285"/>
        <v/>
      </c>
      <c r="AC179" s="308" t="str">
        <f t="shared" si="286"/>
        <v/>
      </c>
      <c r="AD179" s="308" t="str">
        <f t="shared" si="287"/>
        <v/>
      </c>
      <c r="AE179" s="308" t="str">
        <f t="shared" si="288"/>
        <v/>
      </c>
      <c r="AF179" s="308" t="str">
        <f t="shared" si="289"/>
        <v/>
      </c>
      <c r="AG179" s="308" t="str">
        <f t="shared" si="290"/>
        <v/>
      </c>
      <c r="AH179" s="308" t="str">
        <f t="shared" si="291"/>
        <v/>
      </c>
      <c r="AI179" s="308" t="str">
        <f t="shared" si="292"/>
        <v/>
      </c>
      <c r="AJ179" s="308" t="str">
        <f t="shared" si="293"/>
        <v/>
      </c>
      <c r="AK179" s="308" t="str">
        <f t="shared" si="294"/>
        <v/>
      </c>
      <c r="AL179" s="308" t="str">
        <f t="shared" si="295"/>
        <v/>
      </c>
      <c r="AM179" s="308" t="str">
        <f t="shared" si="296"/>
        <v/>
      </c>
      <c r="AN179" s="308" t="str">
        <f t="shared" si="297"/>
        <v/>
      </c>
      <c r="AO179" s="308" t="str">
        <f t="shared" si="298"/>
        <v/>
      </c>
      <c r="AP179" s="308" t="str">
        <f t="shared" si="299"/>
        <v/>
      </c>
      <c r="AQ179" s="308" t="str">
        <f t="shared" si="300"/>
        <v/>
      </c>
      <c r="AR179" s="308" t="str">
        <f t="shared" si="301"/>
        <v/>
      </c>
      <c r="AS179" s="308" t="str">
        <f t="shared" si="302"/>
        <v/>
      </c>
      <c r="AT179" s="308" t="str">
        <f t="shared" si="261"/>
        <v/>
      </c>
      <c r="AU179" s="308" t="str">
        <f t="shared" si="261"/>
        <v/>
      </c>
      <c r="AV179" s="308" t="str">
        <f t="shared" si="261"/>
        <v/>
      </c>
      <c r="AW179" s="308" t="str">
        <f t="shared" si="261"/>
        <v/>
      </c>
      <c r="AX179" s="308" t="str">
        <f t="shared" si="261"/>
        <v/>
      </c>
      <c r="AY179" s="308" t="str">
        <f t="shared" si="219"/>
        <v/>
      </c>
      <c r="AZ179" s="308" t="str">
        <f t="shared" si="270"/>
        <v/>
      </c>
      <c r="BA179" s="308" t="str">
        <f t="shared" si="270"/>
        <v/>
      </c>
      <c r="BB179" s="308" t="str">
        <f t="shared" si="270"/>
        <v/>
      </c>
      <c r="BC179" s="308" t="str">
        <f t="shared" si="270"/>
        <v/>
      </c>
      <c r="BD179" s="308" t="str">
        <f t="shared" si="270"/>
        <v/>
      </c>
      <c r="BE179" s="308" t="str">
        <f t="shared" si="270"/>
        <v/>
      </c>
      <c r="BF179" s="308" t="str">
        <f t="shared" si="270"/>
        <v/>
      </c>
      <c r="BG179" s="308" t="str">
        <f t="shared" si="270"/>
        <v/>
      </c>
      <c r="BH179" s="308" t="str">
        <f t="shared" si="270"/>
        <v/>
      </c>
      <c r="BI179" s="308" t="str">
        <f t="shared" si="270"/>
        <v/>
      </c>
      <c r="BJ179" s="308" t="str">
        <f t="shared" si="270"/>
        <v/>
      </c>
      <c r="BK179" s="308" t="str">
        <f t="shared" si="270"/>
        <v/>
      </c>
      <c r="BL179" s="308" t="str">
        <f t="shared" si="270"/>
        <v/>
      </c>
      <c r="BM179" s="308" t="str">
        <f t="shared" si="270"/>
        <v/>
      </c>
      <c r="BN179" s="308" t="str">
        <f t="shared" si="270"/>
        <v/>
      </c>
      <c r="BO179" s="308" t="str">
        <f t="shared" si="270"/>
        <v/>
      </c>
      <c r="BP179" s="308" t="str">
        <f t="shared" si="268"/>
        <v/>
      </c>
      <c r="BQ179" s="308" t="str">
        <f t="shared" si="268"/>
        <v/>
      </c>
      <c r="BR179" s="308" t="str">
        <f t="shared" si="268"/>
        <v/>
      </c>
      <c r="BS179" s="308" t="str">
        <f t="shared" si="268"/>
        <v/>
      </c>
      <c r="BT179" s="308" t="str">
        <f t="shared" si="268"/>
        <v/>
      </c>
      <c r="BU179" s="308" t="str">
        <f t="shared" si="268"/>
        <v/>
      </c>
      <c r="BV179" s="308" t="str">
        <f t="shared" si="268"/>
        <v/>
      </c>
      <c r="BW179" s="308" t="str">
        <f t="shared" si="268"/>
        <v/>
      </c>
      <c r="BX179" s="308" t="str">
        <f t="shared" si="268"/>
        <v/>
      </c>
      <c r="BY179" s="308" t="str">
        <f t="shared" si="268"/>
        <v/>
      </c>
      <c r="BZ179" s="308" t="str">
        <f t="shared" si="268"/>
        <v/>
      </c>
      <c r="CA179" s="308" t="str">
        <f t="shared" si="268"/>
        <v/>
      </c>
      <c r="CB179" s="308" t="str">
        <f t="shared" si="268"/>
        <v/>
      </c>
      <c r="CC179" s="308" t="str">
        <f t="shared" si="268"/>
        <v/>
      </c>
      <c r="CD179" s="308" t="str">
        <f t="shared" si="268"/>
        <v/>
      </c>
      <c r="CE179" s="308" t="str">
        <f t="shared" si="269"/>
        <v/>
      </c>
      <c r="CF179" s="308" t="str">
        <f t="shared" si="269"/>
        <v/>
      </c>
      <c r="CG179" s="308" t="str">
        <f t="shared" si="269"/>
        <v/>
      </c>
      <c r="CH179" s="308" t="str">
        <f t="shared" si="269"/>
        <v/>
      </c>
      <c r="CI179" s="308" t="str">
        <f t="shared" si="269"/>
        <v/>
      </c>
      <c r="CJ179" s="308" t="str">
        <f t="shared" si="269"/>
        <v/>
      </c>
    </row>
    <row r="180" spans="1:88" x14ac:dyDescent="0.2">
      <c r="A180" s="369"/>
      <c r="B180" s="369" t="str">
        <f t="shared" si="217"/>
        <v/>
      </c>
      <c r="C180" s="369" t="str">
        <f t="shared" si="218"/>
        <v/>
      </c>
      <c r="D180" s="369" t="str">
        <f t="shared" si="222"/>
        <v/>
      </c>
      <c r="E180" s="369" t="str">
        <f t="shared" si="223"/>
        <v/>
      </c>
      <c r="F180" s="369" t="str">
        <f t="shared" si="224"/>
        <v/>
      </c>
      <c r="G180" s="369" t="str">
        <f t="shared" si="225"/>
        <v/>
      </c>
      <c r="H180" s="369" t="str">
        <f t="shared" si="226"/>
        <v/>
      </c>
      <c r="I180" s="369" t="str">
        <f t="shared" si="227"/>
        <v/>
      </c>
      <c r="J180" s="369"/>
      <c r="K180" s="308" t="str">
        <f t="shared" si="228"/>
        <v/>
      </c>
      <c r="L180" s="309" t="str">
        <f t="shared" si="229"/>
        <v/>
      </c>
      <c r="M180" s="310" t="str">
        <f t="shared" si="230"/>
        <v/>
      </c>
      <c r="N180" s="308" t="str">
        <f t="shared" si="271"/>
        <v/>
      </c>
      <c r="O180" s="308" t="str">
        <f t="shared" si="272"/>
        <v/>
      </c>
      <c r="P180" s="308" t="str">
        <f t="shared" si="273"/>
        <v/>
      </c>
      <c r="Q180" s="308" t="str">
        <f t="shared" si="274"/>
        <v/>
      </c>
      <c r="R180" s="308" t="str">
        <f t="shared" si="275"/>
        <v/>
      </c>
      <c r="S180" s="308" t="str">
        <f t="shared" si="276"/>
        <v/>
      </c>
      <c r="T180" s="308" t="str">
        <f t="shared" si="277"/>
        <v/>
      </c>
      <c r="U180" s="308" t="str">
        <f t="shared" si="278"/>
        <v/>
      </c>
      <c r="V180" s="308" t="str">
        <f t="shared" si="279"/>
        <v/>
      </c>
      <c r="W180" s="308" t="str">
        <f t="shared" si="280"/>
        <v/>
      </c>
      <c r="X180" s="308" t="str">
        <f t="shared" si="281"/>
        <v/>
      </c>
      <c r="Y180" s="308" t="str">
        <f t="shared" si="282"/>
        <v/>
      </c>
      <c r="Z180" s="308" t="str">
        <f t="shared" si="283"/>
        <v/>
      </c>
      <c r="AA180" s="308" t="str">
        <f t="shared" si="284"/>
        <v/>
      </c>
      <c r="AB180" s="308" t="str">
        <f t="shared" si="285"/>
        <v/>
      </c>
      <c r="AC180" s="308" t="str">
        <f t="shared" si="286"/>
        <v/>
      </c>
      <c r="AD180" s="308" t="str">
        <f t="shared" si="287"/>
        <v/>
      </c>
      <c r="AE180" s="308" t="str">
        <f t="shared" si="288"/>
        <v/>
      </c>
      <c r="AF180" s="308" t="str">
        <f t="shared" si="289"/>
        <v/>
      </c>
      <c r="AG180" s="308" t="str">
        <f t="shared" si="290"/>
        <v/>
      </c>
      <c r="AH180" s="308" t="str">
        <f t="shared" si="291"/>
        <v/>
      </c>
      <c r="AI180" s="308" t="str">
        <f t="shared" si="292"/>
        <v/>
      </c>
      <c r="AJ180" s="308" t="str">
        <f t="shared" si="293"/>
        <v/>
      </c>
      <c r="AK180" s="308" t="str">
        <f t="shared" si="294"/>
        <v/>
      </c>
      <c r="AL180" s="308" t="str">
        <f t="shared" si="295"/>
        <v/>
      </c>
      <c r="AM180" s="308" t="str">
        <f t="shared" si="296"/>
        <v/>
      </c>
      <c r="AN180" s="308" t="str">
        <f t="shared" si="297"/>
        <v/>
      </c>
      <c r="AO180" s="308" t="str">
        <f t="shared" si="298"/>
        <v/>
      </c>
      <c r="AP180" s="308" t="str">
        <f t="shared" si="299"/>
        <v/>
      </c>
      <c r="AQ180" s="308" t="str">
        <f t="shared" si="300"/>
        <v/>
      </c>
      <c r="AR180" s="308" t="str">
        <f t="shared" si="301"/>
        <v/>
      </c>
      <c r="AS180" s="308" t="str">
        <f t="shared" si="302"/>
        <v/>
      </c>
      <c r="AT180" s="308" t="str">
        <f t="shared" si="261"/>
        <v/>
      </c>
      <c r="AU180" s="308" t="str">
        <f t="shared" si="261"/>
        <v/>
      </c>
      <c r="AV180" s="308" t="str">
        <f t="shared" si="261"/>
        <v/>
      </c>
      <c r="AW180" s="308" t="str">
        <f t="shared" si="261"/>
        <v/>
      </c>
      <c r="AX180" s="308" t="str">
        <f t="shared" si="261"/>
        <v/>
      </c>
      <c r="AY180" s="308" t="str">
        <f t="shared" si="219"/>
        <v/>
      </c>
      <c r="AZ180" s="308" t="str">
        <f t="shared" si="270"/>
        <v/>
      </c>
      <c r="BA180" s="308" t="str">
        <f t="shared" si="270"/>
        <v/>
      </c>
      <c r="BB180" s="308" t="str">
        <f t="shared" si="270"/>
        <v/>
      </c>
      <c r="BC180" s="308" t="str">
        <f t="shared" si="270"/>
        <v/>
      </c>
      <c r="BD180" s="308" t="str">
        <f t="shared" si="270"/>
        <v/>
      </c>
      <c r="BE180" s="308" t="str">
        <f t="shared" si="270"/>
        <v/>
      </c>
      <c r="BF180" s="308" t="str">
        <f t="shared" si="270"/>
        <v/>
      </c>
      <c r="BG180" s="308" t="str">
        <f t="shared" si="270"/>
        <v/>
      </c>
      <c r="BH180" s="308" t="str">
        <f t="shared" si="270"/>
        <v/>
      </c>
      <c r="BI180" s="308" t="str">
        <f t="shared" si="270"/>
        <v/>
      </c>
      <c r="BJ180" s="308" t="str">
        <f t="shared" si="270"/>
        <v/>
      </c>
      <c r="BK180" s="308" t="str">
        <f t="shared" si="270"/>
        <v/>
      </c>
      <c r="BL180" s="308" t="str">
        <f t="shared" si="270"/>
        <v/>
      </c>
      <c r="BM180" s="308" t="str">
        <f t="shared" si="270"/>
        <v/>
      </c>
      <c r="BN180" s="308" t="str">
        <f t="shared" si="270"/>
        <v/>
      </c>
      <c r="BO180" s="308" t="str">
        <f t="shared" si="270"/>
        <v/>
      </c>
      <c r="BP180" s="308" t="str">
        <f t="shared" si="268"/>
        <v/>
      </c>
      <c r="BQ180" s="308" t="str">
        <f t="shared" si="268"/>
        <v/>
      </c>
      <c r="BR180" s="308" t="str">
        <f t="shared" si="268"/>
        <v/>
      </c>
      <c r="BS180" s="308" t="str">
        <f t="shared" si="268"/>
        <v/>
      </c>
      <c r="BT180" s="308" t="str">
        <f t="shared" si="268"/>
        <v/>
      </c>
      <c r="BU180" s="308" t="str">
        <f t="shared" si="268"/>
        <v/>
      </c>
      <c r="BV180" s="308" t="str">
        <f t="shared" si="268"/>
        <v/>
      </c>
      <c r="BW180" s="308" t="str">
        <f t="shared" si="268"/>
        <v/>
      </c>
      <c r="BX180" s="308" t="str">
        <f t="shared" si="268"/>
        <v/>
      </c>
      <c r="BY180" s="308" t="str">
        <f t="shared" si="268"/>
        <v/>
      </c>
      <c r="BZ180" s="308" t="str">
        <f t="shared" si="268"/>
        <v/>
      </c>
      <c r="CA180" s="308" t="str">
        <f t="shared" si="268"/>
        <v/>
      </c>
      <c r="CB180" s="308" t="str">
        <f t="shared" si="268"/>
        <v/>
      </c>
      <c r="CC180" s="308" t="str">
        <f t="shared" si="268"/>
        <v/>
      </c>
      <c r="CD180" s="308" t="str">
        <f t="shared" si="268"/>
        <v/>
      </c>
      <c r="CE180" s="308" t="str">
        <f t="shared" si="269"/>
        <v/>
      </c>
      <c r="CF180" s="308" t="str">
        <f t="shared" si="269"/>
        <v/>
      </c>
      <c r="CG180" s="308" t="str">
        <f t="shared" si="269"/>
        <v/>
      </c>
      <c r="CH180" s="308" t="str">
        <f t="shared" si="269"/>
        <v/>
      </c>
      <c r="CI180" s="308" t="str">
        <f t="shared" si="269"/>
        <v/>
      </c>
      <c r="CJ180" s="308" t="str">
        <f t="shared" si="269"/>
        <v/>
      </c>
    </row>
    <row r="181" spans="1:88" x14ac:dyDescent="0.2">
      <c r="A181" s="369"/>
      <c r="B181" s="369" t="str">
        <f t="shared" si="217"/>
        <v/>
      </c>
      <c r="C181" s="369" t="str">
        <f t="shared" si="218"/>
        <v/>
      </c>
      <c r="D181" s="369" t="str">
        <f t="shared" si="222"/>
        <v/>
      </c>
      <c r="E181" s="369" t="str">
        <f t="shared" si="223"/>
        <v/>
      </c>
      <c r="F181" s="369" t="str">
        <f t="shared" si="224"/>
        <v/>
      </c>
      <c r="G181" s="369" t="str">
        <f t="shared" si="225"/>
        <v/>
      </c>
      <c r="H181" s="369" t="str">
        <f t="shared" si="226"/>
        <v/>
      </c>
      <c r="I181" s="369" t="str">
        <f t="shared" si="227"/>
        <v/>
      </c>
      <c r="J181" s="369"/>
      <c r="K181" s="308" t="str">
        <f t="shared" si="228"/>
        <v/>
      </c>
      <c r="L181" s="309" t="str">
        <f t="shared" si="229"/>
        <v/>
      </c>
      <c r="M181" s="310" t="str">
        <f t="shared" si="230"/>
        <v/>
      </c>
      <c r="N181" s="308" t="str">
        <f t="shared" si="271"/>
        <v/>
      </c>
      <c r="O181" s="308" t="str">
        <f t="shared" si="272"/>
        <v/>
      </c>
      <c r="P181" s="308" t="str">
        <f t="shared" si="273"/>
        <v/>
      </c>
      <c r="Q181" s="308" t="str">
        <f t="shared" si="274"/>
        <v/>
      </c>
      <c r="R181" s="308" t="str">
        <f t="shared" si="275"/>
        <v/>
      </c>
      <c r="S181" s="308" t="str">
        <f t="shared" si="276"/>
        <v/>
      </c>
      <c r="T181" s="308" t="str">
        <f t="shared" si="277"/>
        <v/>
      </c>
      <c r="U181" s="308" t="str">
        <f t="shared" si="278"/>
        <v/>
      </c>
      <c r="V181" s="308" t="str">
        <f t="shared" si="279"/>
        <v/>
      </c>
      <c r="W181" s="308" t="str">
        <f t="shared" si="280"/>
        <v/>
      </c>
      <c r="X181" s="308" t="str">
        <f t="shared" si="281"/>
        <v/>
      </c>
      <c r="Y181" s="308" t="str">
        <f t="shared" si="282"/>
        <v/>
      </c>
      <c r="Z181" s="308" t="str">
        <f t="shared" si="283"/>
        <v/>
      </c>
      <c r="AA181" s="308" t="str">
        <f t="shared" si="284"/>
        <v/>
      </c>
      <c r="AB181" s="308" t="str">
        <f t="shared" si="285"/>
        <v/>
      </c>
      <c r="AC181" s="308" t="str">
        <f t="shared" si="286"/>
        <v/>
      </c>
      <c r="AD181" s="308" t="str">
        <f t="shared" si="287"/>
        <v/>
      </c>
      <c r="AE181" s="308" t="str">
        <f t="shared" si="288"/>
        <v/>
      </c>
      <c r="AF181" s="308" t="str">
        <f t="shared" si="289"/>
        <v/>
      </c>
      <c r="AG181" s="308" t="str">
        <f t="shared" si="290"/>
        <v/>
      </c>
      <c r="AH181" s="308" t="str">
        <f t="shared" si="291"/>
        <v/>
      </c>
      <c r="AI181" s="308" t="str">
        <f t="shared" si="292"/>
        <v/>
      </c>
      <c r="AJ181" s="308" t="str">
        <f t="shared" si="293"/>
        <v/>
      </c>
      <c r="AK181" s="308" t="str">
        <f t="shared" si="294"/>
        <v/>
      </c>
      <c r="AL181" s="308" t="str">
        <f t="shared" si="295"/>
        <v/>
      </c>
      <c r="AM181" s="308" t="str">
        <f t="shared" si="296"/>
        <v/>
      </c>
      <c r="AN181" s="308" t="str">
        <f t="shared" si="297"/>
        <v/>
      </c>
      <c r="AO181" s="308" t="str">
        <f t="shared" si="298"/>
        <v/>
      </c>
      <c r="AP181" s="308" t="str">
        <f t="shared" si="299"/>
        <v/>
      </c>
      <c r="AQ181" s="308" t="str">
        <f t="shared" si="300"/>
        <v/>
      </c>
      <c r="AR181" s="308" t="str">
        <f t="shared" si="301"/>
        <v/>
      </c>
      <c r="AS181" s="308" t="str">
        <f t="shared" si="302"/>
        <v/>
      </c>
      <c r="AT181" s="308" t="str">
        <f t="shared" si="261"/>
        <v/>
      </c>
      <c r="AU181" s="308" t="str">
        <f t="shared" si="261"/>
        <v/>
      </c>
      <c r="AV181" s="308" t="str">
        <f t="shared" si="261"/>
        <v/>
      </c>
      <c r="AW181" s="308" t="str">
        <f t="shared" si="261"/>
        <v/>
      </c>
      <c r="AX181" s="308" t="str">
        <f t="shared" si="261"/>
        <v/>
      </c>
      <c r="AY181" s="308" t="str">
        <f t="shared" si="219"/>
        <v/>
      </c>
      <c r="AZ181" s="308" t="str">
        <f t="shared" si="270"/>
        <v/>
      </c>
      <c r="BA181" s="308" t="str">
        <f t="shared" si="270"/>
        <v/>
      </c>
      <c r="BB181" s="308" t="str">
        <f t="shared" si="270"/>
        <v/>
      </c>
      <c r="BC181" s="308" t="str">
        <f t="shared" si="270"/>
        <v/>
      </c>
      <c r="BD181" s="308" t="str">
        <f t="shared" si="270"/>
        <v/>
      </c>
      <c r="BE181" s="308" t="str">
        <f t="shared" si="270"/>
        <v/>
      </c>
      <c r="BF181" s="308" t="str">
        <f t="shared" si="270"/>
        <v/>
      </c>
      <c r="BG181" s="308" t="str">
        <f t="shared" si="270"/>
        <v/>
      </c>
      <c r="BH181" s="308" t="str">
        <f t="shared" si="270"/>
        <v/>
      </c>
      <c r="BI181" s="308" t="str">
        <f t="shared" si="270"/>
        <v/>
      </c>
      <c r="BJ181" s="308" t="str">
        <f t="shared" si="270"/>
        <v/>
      </c>
      <c r="BK181" s="308" t="str">
        <f t="shared" si="270"/>
        <v/>
      </c>
      <c r="BL181" s="308" t="str">
        <f t="shared" si="270"/>
        <v/>
      </c>
      <c r="BM181" s="308" t="str">
        <f t="shared" si="270"/>
        <v/>
      </c>
      <c r="BN181" s="308" t="str">
        <f t="shared" si="270"/>
        <v/>
      </c>
      <c r="BO181" s="308" t="str">
        <f t="shared" si="270"/>
        <v/>
      </c>
      <c r="BP181" s="308" t="str">
        <f t="shared" si="268"/>
        <v/>
      </c>
      <c r="BQ181" s="308" t="str">
        <f t="shared" si="268"/>
        <v/>
      </c>
      <c r="BR181" s="308" t="str">
        <f t="shared" si="268"/>
        <v/>
      </c>
      <c r="BS181" s="308" t="str">
        <f t="shared" si="268"/>
        <v/>
      </c>
      <c r="BT181" s="308" t="str">
        <f t="shared" si="268"/>
        <v/>
      </c>
      <c r="BU181" s="308" t="str">
        <f t="shared" si="268"/>
        <v/>
      </c>
      <c r="BV181" s="308" t="str">
        <f t="shared" si="268"/>
        <v/>
      </c>
      <c r="BW181" s="308" t="str">
        <f t="shared" si="268"/>
        <v/>
      </c>
      <c r="BX181" s="308" t="str">
        <f t="shared" si="268"/>
        <v/>
      </c>
      <c r="BY181" s="308" t="str">
        <f t="shared" si="268"/>
        <v/>
      </c>
      <c r="BZ181" s="308" t="str">
        <f t="shared" si="268"/>
        <v/>
      </c>
      <c r="CA181" s="308" t="str">
        <f t="shared" si="268"/>
        <v/>
      </c>
      <c r="CB181" s="308" t="str">
        <f t="shared" si="268"/>
        <v/>
      </c>
      <c r="CC181" s="308" t="str">
        <f t="shared" si="268"/>
        <v/>
      </c>
      <c r="CD181" s="308" t="str">
        <f t="shared" si="268"/>
        <v/>
      </c>
      <c r="CE181" s="308" t="str">
        <f t="shared" si="269"/>
        <v/>
      </c>
      <c r="CF181" s="308" t="str">
        <f t="shared" si="269"/>
        <v/>
      </c>
      <c r="CG181" s="308" t="str">
        <f t="shared" si="269"/>
        <v/>
      </c>
      <c r="CH181" s="308" t="str">
        <f t="shared" si="269"/>
        <v/>
      </c>
      <c r="CI181" s="308" t="str">
        <f t="shared" si="269"/>
        <v/>
      </c>
      <c r="CJ181" s="308" t="str">
        <f t="shared" si="269"/>
        <v/>
      </c>
    </row>
    <row r="182" spans="1:88" x14ac:dyDescent="0.2">
      <c r="A182" s="369"/>
      <c r="B182" s="369" t="str">
        <f t="shared" si="217"/>
        <v/>
      </c>
      <c r="C182" s="369" t="str">
        <f t="shared" si="218"/>
        <v/>
      </c>
      <c r="D182" s="369" t="str">
        <f t="shared" si="222"/>
        <v/>
      </c>
      <c r="E182" s="369" t="str">
        <f t="shared" si="223"/>
        <v/>
      </c>
      <c r="F182" s="369" t="str">
        <f t="shared" si="224"/>
        <v/>
      </c>
      <c r="G182" s="369" t="str">
        <f t="shared" si="225"/>
        <v/>
      </c>
      <c r="H182" s="369" t="str">
        <f t="shared" si="226"/>
        <v/>
      </c>
      <c r="I182" s="369" t="str">
        <f t="shared" si="227"/>
        <v/>
      </c>
      <c r="J182" s="369"/>
      <c r="K182" s="308" t="str">
        <f t="shared" si="228"/>
        <v/>
      </c>
      <c r="L182" s="309" t="str">
        <f t="shared" si="229"/>
        <v/>
      </c>
      <c r="M182" s="310" t="str">
        <f t="shared" si="230"/>
        <v/>
      </c>
      <c r="N182" s="308" t="str">
        <f t="shared" si="271"/>
        <v/>
      </c>
      <c r="O182" s="308" t="str">
        <f t="shared" si="272"/>
        <v/>
      </c>
      <c r="P182" s="308" t="str">
        <f t="shared" si="273"/>
        <v/>
      </c>
      <c r="Q182" s="308" t="str">
        <f t="shared" si="274"/>
        <v/>
      </c>
      <c r="R182" s="308" t="str">
        <f t="shared" si="275"/>
        <v/>
      </c>
      <c r="S182" s="308" t="str">
        <f t="shared" si="276"/>
        <v/>
      </c>
      <c r="T182" s="308" t="str">
        <f t="shared" si="277"/>
        <v/>
      </c>
      <c r="U182" s="308" t="str">
        <f t="shared" si="278"/>
        <v/>
      </c>
      <c r="V182" s="308" t="str">
        <f t="shared" si="279"/>
        <v/>
      </c>
      <c r="W182" s="308" t="str">
        <f t="shared" si="280"/>
        <v/>
      </c>
      <c r="X182" s="308" t="str">
        <f t="shared" si="281"/>
        <v/>
      </c>
      <c r="Y182" s="308" t="str">
        <f t="shared" si="282"/>
        <v/>
      </c>
      <c r="Z182" s="308" t="str">
        <f t="shared" si="283"/>
        <v/>
      </c>
      <c r="AA182" s="308" t="str">
        <f t="shared" si="284"/>
        <v/>
      </c>
      <c r="AB182" s="308" t="str">
        <f t="shared" si="285"/>
        <v/>
      </c>
      <c r="AC182" s="308" t="str">
        <f t="shared" si="286"/>
        <v/>
      </c>
      <c r="AD182" s="308" t="str">
        <f t="shared" si="287"/>
        <v/>
      </c>
      <c r="AE182" s="308" t="str">
        <f t="shared" si="288"/>
        <v/>
      </c>
      <c r="AF182" s="308" t="str">
        <f t="shared" si="289"/>
        <v/>
      </c>
      <c r="AG182" s="308" t="str">
        <f t="shared" si="290"/>
        <v/>
      </c>
      <c r="AH182" s="308" t="str">
        <f t="shared" si="291"/>
        <v/>
      </c>
      <c r="AI182" s="308" t="str">
        <f t="shared" si="292"/>
        <v/>
      </c>
      <c r="AJ182" s="308" t="str">
        <f t="shared" si="293"/>
        <v/>
      </c>
      <c r="AK182" s="308" t="str">
        <f t="shared" si="294"/>
        <v/>
      </c>
      <c r="AL182" s="308" t="str">
        <f t="shared" si="295"/>
        <v/>
      </c>
      <c r="AM182" s="308" t="str">
        <f t="shared" si="296"/>
        <v/>
      </c>
      <c r="AN182" s="308" t="str">
        <f t="shared" si="297"/>
        <v/>
      </c>
      <c r="AO182" s="308" t="str">
        <f t="shared" si="298"/>
        <v/>
      </c>
      <c r="AP182" s="308" t="str">
        <f t="shared" si="299"/>
        <v/>
      </c>
      <c r="AQ182" s="308" t="str">
        <f t="shared" si="300"/>
        <v/>
      </c>
      <c r="AR182" s="308" t="str">
        <f t="shared" si="301"/>
        <v/>
      </c>
      <c r="AS182" s="308" t="str">
        <f t="shared" si="302"/>
        <v/>
      </c>
      <c r="AT182" s="308" t="str">
        <f t="shared" si="261"/>
        <v/>
      </c>
      <c r="AU182" s="308" t="str">
        <f t="shared" si="261"/>
        <v/>
      </c>
      <c r="AV182" s="308" t="str">
        <f t="shared" si="261"/>
        <v/>
      </c>
      <c r="AW182" s="308" t="str">
        <f t="shared" si="261"/>
        <v/>
      </c>
      <c r="AX182" s="308" t="str">
        <f t="shared" si="261"/>
        <v/>
      </c>
      <c r="AY182" s="308" t="str">
        <f t="shared" si="219"/>
        <v/>
      </c>
      <c r="AZ182" s="308" t="str">
        <f t="shared" si="270"/>
        <v/>
      </c>
      <c r="BA182" s="308" t="str">
        <f t="shared" si="270"/>
        <v/>
      </c>
      <c r="BB182" s="308" t="str">
        <f t="shared" si="270"/>
        <v/>
      </c>
      <c r="BC182" s="308" t="str">
        <f t="shared" si="270"/>
        <v/>
      </c>
      <c r="BD182" s="308" t="str">
        <f t="shared" si="270"/>
        <v/>
      </c>
      <c r="BE182" s="308" t="str">
        <f t="shared" si="270"/>
        <v/>
      </c>
      <c r="BF182" s="308" t="str">
        <f t="shared" si="270"/>
        <v/>
      </c>
      <c r="BG182" s="308" t="str">
        <f t="shared" si="270"/>
        <v/>
      </c>
      <c r="BH182" s="308" t="str">
        <f t="shared" si="270"/>
        <v/>
      </c>
      <c r="BI182" s="308" t="str">
        <f t="shared" si="270"/>
        <v/>
      </c>
      <c r="BJ182" s="308" t="str">
        <f t="shared" si="270"/>
        <v/>
      </c>
      <c r="BK182" s="308" t="str">
        <f t="shared" si="270"/>
        <v/>
      </c>
      <c r="BL182" s="308" t="str">
        <f t="shared" si="270"/>
        <v/>
      </c>
      <c r="BM182" s="308" t="str">
        <f t="shared" si="270"/>
        <v/>
      </c>
      <c r="BN182" s="308" t="str">
        <f t="shared" si="270"/>
        <v/>
      </c>
      <c r="BO182" s="308" t="str">
        <f t="shared" ref="BO182:CD197" si="303">IF(BN182=0,"",IF(BN182="","",BN182-1))</f>
        <v/>
      </c>
      <c r="BP182" s="308" t="str">
        <f t="shared" si="303"/>
        <v/>
      </c>
      <c r="BQ182" s="308" t="str">
        <f t="shared" si="303"/>
        <v/>
      </c>
      <c r="BR182" s="308" t="str">
        <f t="shared" si="303"/>
        <v/>
      </c>
      <c r="BS182" s="308" t="str">
        <f t="shared" si="303"/>
        <v/>
      </c>
      <c r="BT182" s="308" t="str">
        <f t="shared" si="303"/>
        <v/>
      </c>
      <c r="BU182" s="308" t="str">
        <f t="shared" si="303"/>
        <v/>
      </c>
      <c r="BV182" s="308" t="str">
        <f t="shared" si="303"/>
        <v/>
      </c>
      <c r="BW182" s="308" t="str">
        <f t="shared" si="303"/>
        <v/>
      </c>
      <c r="BX182" s="308" t="str">
        <f t="shared" si="303"/>
        <v/>
      </c>
      <c r="BY182" s="308" t="str">
        <f t="shared" si="303"/>
        <v/>
      </c>
      <c r="BZ182" s="308" t="str">
        <f t="shared" si="303"/>
        <v/>
      </c>
      <c r="CA182" s="308" t="str">
        <f t="shared" si="303"/>
        <v/>
      </c>
      <c r="CB182" s="308" t="str">
        <f t="shared" si="303"/>
        <v/>
      </c>
      <c r="CC182" s="308" t="str">
        <f t="shared" si="303"/>
        <v/>
      </c>
      <c r="CD182" s="308" t="str">
        <f t="shared" si="303"/>
        <v/>
      </c>
      <c r="CE182" s="308" t="str">
        <f t="shared" ref="CE182:CJ197" si="304">IF(CD182=0,"",IF(CD182="","",CD182-1))</f>
        <v/>
      </c>
      <c r="CF182" s="308" t="str">
        <f t="shared" si="304"/>
        <v/>
      </c>
      <c r="CG182" s="308" t="str">
        <f t="shared" si="304"/>
        <v/>
      </c>
      <c r="CH182" s="308" t="str">
        <f t="shared" si="304"/>
        <v/>
      </c>
      <c r="CI182" s="308" t="str">
        <f t="shared" si="304"/>
        <v/>
      </c>
      <c r="CJ182" s="308" t="str">
        <f t="shared" si="304"/>
        <v/>
      </c>
    </row>
    <row r="183" spans="1:88" x14ac:dyDescent="0.2">
      <c r="A183" s="369"/>
      <c r="B183" s="369" t="str">
        <f t="shared" si="217"/>
        <v/>
      </c>
      <c r="C183" s="369" t="str">
        <f t="shared" si="218"/>
        <v/>
      </c>
      <c r="D183" s="369" t="str">
        <f t="shared" si="222"/>
        <v/>
      </c>
      <c r="E183" s="369" t="str">
        <f t="shared" si="223"/>
        <v/>
      </c>
      <c r="F183" s="369" t="str">
        <f t="shared" si="224"/>
        <v/>
      </c>
      <c r="G183" s="369" t="str">
        <f t="shared" si="225"/>
        <v/>
      </c>
      <c r="H183" s="369" t="str">
        <f t="shared" si="226"/>
        <v/>
      </c>
      <c r="I183" s="369" t="str">
        <f t="shared" si="227"/>
        <v/>
      </c>
      <c r="J183" s="369"/>
      <c r="K183" s="308" t="str">
        <f t="shared" si="228"/>
        <v/>
      </c>
      <c r="L183" s="309" t="str">
        <f t="shared" si="229"/>
        <v/>
      </c>
      <c r="M183" s="310" t="str">
        <f t="shared" si="230"/>
        <v/>
      </c>
      <c r="N183" s="308" t="str">
        <f t="shared" si="271"/>
        <v/>
      </c>
      <c r="O183" s="308" t="str">
        <f t="shared" si="272"/>
        <v/>
      </c>
      <c r="P183" s="308" t="str">
        <f t="shared" si="273"/>
        <v/>
      </c>
      <c r="Q183" s="308" t="str">
        <f t="shared" si="274"/>
        <v/>
      </c>
      <c r="R183" s="308" t="str">
        <f t="shared" si="275"/>
        <v/>
      </c>
      <c r="S183" s="308" t="str">
        <f t="shared" si="276"/>
        <v/>
      </c>
      <c r="T183" s="308" t="str">
        <f t="shared" si="277"/>
        <v/>
      </c>
      <c r="U183" s="308" t="str">
        <f t="shared" si="278"/>
        <v/>
      </c>
      <c r="V183" s="308" t="str">
        <f t="shared" si="279"/>
        <v/>
      </c>
      <c r="W183" s="308" t="str">
        <f t="shared" si="280"/>
        <v/>
      </c>
      <c r="X183" s="308" t="str">
        <f t="shared" si="281"/>
        <v/>
      </c>
      <c r="Y183" s="308" t="str">
        <f t="shared" si="282"/>
        <v/>
      </c>
      <c r="Z183" s="308" t="str">
        <f t="shared" si="283"/>
        <v/>
      </c>
      <c r="AA183" s="308" t="str">
        <f t="shared" si="284"/>
        <v/>
      </c>
      <c r="AB183" s="308" t="str">
        <f t="shared" si="285"/>
        <v/>
      </c>
      <c r="AC183" s="308" t="str">
        <f t="shared" si="286"/>
        <v/>
      </c>
      <c r="AD183" s="308" t="str">
        <f t="shared" si="287"/>
        <v/>
      </c>
      <c r="AE183" s="308" t="str">
        <f t="shared" si="288"/>
        <v/>
      </c>
      <c r="AF183" s="308" t="str">
        <f t="shared" si="289"/>
        <v/>
      </c>
      <c r="AG183" s="308" t="str">
        <f t="shared" si="290"/>
        <v/>
      </c>
      <c r="AH183" s="308" t="str">
        <f t="shared" si="291"/>
        <v/>
      </c>
      <c r="AI183" s="308" t="str">
        <f t="shared" si="292"/>
        <v/>
      </c>
      <c r="AJ183" s="308" t="str">
        <f t="shared" si="293"/>
        <v/>
      </c>
      <c r="AK183" s="308" t="str">
        <f t="shared" si="294"/>
        <v/>
      </c>
      <c r="AL183" s="308" t="str">
        <f t="shared" si="295"/>
        <v/>
      </c>
      <c r="AM183" s="308" t="str">
        <f t="shared" si="296"/>
        <v/>
      </c>
      <c r="AN183" s="308" t="str">
        <f t="shared" si="297"/>
        <v/>
      </c>
      <c r="AO183" s="308" t="str">
        <f t="shared" si="298"/>
        <v/>
      </c>
      <c r="AP183" s="308" t="str">
        <f t="shared" si="299"/>
        <v/>
      </c>
      <c r="AQ183" s="308" t="str">
        <f t="shared" si="300"/>
        <v/>
      </c>
      <c r="AR183" s="308" t="str">
        <f t="shared" si="301"/>
        <v/>
      </c>
      <c r="AS183" s="308" t="str">
        <f t="shared" si="302"/>
        <v/>
      </c>
      <c r="AT183" s="308" t="str">
        <f t="shared" si="261"/>
        <v/>
      </c>
      <c r="AU183" s="308" t="str">
        <f t="shared" si="261"/>
        <v/>
      </c>
      <c r="AV183" s="308" t="str">
        <f t="shared" si="261"/>
        <v/>
      </c>
      <c r="AW183" s="308" t="str">
        <f t="shared" si="261"/>
        <v/>
      </c>
      <c r="AX183" s="308" t="str">
        <f t="shared" si="261"/>
        <v/>
      </c>
      <c r="AY183" s="308" t="str">
        <f t="shared" si="219"/>
        <v/>
      </c>
      <c r="AZ183" s="308" t="str">
        <f t="shared" ref="AZ183:BO198" si="305">IF(AY183=0,"",IF(AY183="","",AY183-1))</f>
        <v/>
      </c>
      <c r="BA183" s="308" t="str">
        <f t="shared" si="305"/>
        <v/>
      </c>
      <c r="BB183" s="308" t="str">
        <f t="shared" si="305"/>
        <v/>
      </c>
      <c r="BC183" s="308" t="str">
        <f t="shared" si="305"/>
        <v/>
      </c>
      <c r="BD183" s="308" t="str">
        <f t="shared" si="305"/>
        <v/>
      </c>
      <c r="BE183" s="308" t="str">
        <f t="shared" si="305"/>
        <v/>
      </c>
      <c r="BF183" s="308" t="str">
        <f t="shared" si="305"/>
        <v/>
      </c>
      <c r="BG183" s="308" t="str">
        <f t="shared" si="305"/>
        <v/>
      </c>
      <c r="BH183" s="308" t="str">
        <f t="shared" si="305"/>
        <v/>
      </c>
      <c r="BI183" s="308" t="str">
        <f t="shared" si="305"/>
        <v/>
      </c>
      <c r="BJ183" s="308" t="str">
        <f t="shared" si="305"/>
        <v/>
      </c>
      <c r="BK183" s="308" t="str">
        <f t="shared" si="305"/>
        <v/>
      </c>
      <c r="BL183" s="308" t="str">
        <f t="shared" si="305"/>
        <v/>
      </c>
      <c r="BM183" s="308" t="str">
        <f t="shared" si="305"/>
        <v/>
      </c>
      <c r="BN183" s="308" t="str">
        <f t="shared" si="305"/>
        <v/>
      </c>
      <c r="BO183" s="308" t="str">
        <f t="shared" si="305"/>
        <v/>
      </c>
      <c r="BP183" s="308" t="str">
        <f t="shared" si="303"/>
        <v/>
      </c>
      <c r="BQ183" s="308" t="str">
        <f t="shared" si="303"/>
        <v/>
      </c>
      <c r="BR183" s="308" t="str">
        <f t="shared" si="303"/>
        <v/>
      </c>
      <c r="BS183" s="308" t="str">
        <f t="shared" si="303"/>
        <v/>
      </c>
      <c r="BT183" s="308" t="str">
        <f t="shared" si="303"/>
        <v/>
      </c>
      <c r="BU183" s="308" t="str">
        <f t="shared" si="303"/>
        <v/>
      </c>
      <c r="BV183" s="308" t="str">
        <f t="shared" si="303"/>
        <v/>
      </c>
      <c r="BW183" s="308" t="str">
        <f t="shared" si="303"/>
        <v/>
      </c>
      <c r="BX183" s="308" t="str">
        <f t="shared" si="303"/>
        <v/>
      </c>
      <c r="BY183" s="308" t="str">
        <f t="shared" si="303"/>
        <v/>
      </c>
      <c r="BZ183" s="308" t="str">
        <f t="shared" si="303"/>
        <v/>
      </c>
      <c r="CA183" s="308" t="str">
        <f t="shared" si="303"/>
        <v/>
      </c>
      <c r="CB183" s="308" t="str">
        <f t="shared" si="303"/>
        <v/>
      </c>
      <c r="CC183" s="308" t="str">
        <f t="shared" si="303"/>
        <v/>
      </c>
      <c r="CD183" s="308" t="str">
        <f t="shared" si="303"/>
        <v/>
      </c>
      <c r="CE183" s="308" t="str">
        <f t="shared" si="304"/>
        <v/>
      </c>
      <c r="CF183" s="308" t="str">
        <f t="shared" si="304"/>
        <v/>
      </c>
      <c r="CG183" s="308" t="str">
        <f t="shared" si="304"/>
        <v/>
      </c>
      <c r="CH183" s="308" t="str">
        <f t="shared" si="304"/>
        <v/>
      </c>
      <c r="CI183" s="308" t="str">
        <f t="shared" si="304"/>
        <v/>
      </c>
      <c r="CJ183" s="308" t="str">
        <f t="shared" si="304"/>
        <v/>
      </c>
    </row>
    <row r="184" spans="1:88" x14ac:dyDescent="0.2">
      <c r="A184" s="369"/>
      <c r="B184" s="369" t="str">
        <f t="shared" si="217"/>
        <v/>
      </c>
      <c r="C184" s="369" t="str">
        <f t="shared" si="218"/>
        <v/>
      </c>
      <c r="D184" s="369" t="str">
        <f t="shared" si="222"/>
        <v/>
      </c>
      <c r="E184" s="369" t="str">
        <f t="shared" si="223"/>
        <v/>
      </c>
      <c r="F184" s="369" t="str">
        <f t="shared" si="224"/>
        <v/>
      </c>
      <c r="G184" s="369" t="str">
        <f t="shared" si="225"/>
        <v/>
      </c>
      <c r="H184" s="369" t="str">
        <f t="shared" si="226"/>
        <v/>
      </c>
      <c r="I184" s="369" t="str">
        <f t="shared" si="227"/>
        <v/>
      </c>
      <c r="J184" s="369"/>
      <c r="K184" s="308" t="str">
        <f t="shared" si="228"/>
        <v/>
      </c>
      <c r="L184" s="309" t="str">
        <f t="shared" si="229"/>
        <v/>
      </c>
      <c r="M184" s="310" t="str">
        <f t="shared" si="230"/>
        <v/>
      </c>
      <c r="N184" s="308" t="str">
        <f t="shared" si="271"/>
        <v/>
      </c>
      <c r="O184" s="308" t="str">
        <f t="shared" si="272"/>
        <v/>
      </c>
      <c r="P184" s="308" t="str">
        <f t="shared" si="273"/>
        <v/>
      </c>
      <c r="Q184" s="308" t="str">
        <f t="shared" si="274"/>
        <v/>
      </c>
      <c r="R184" s="308" t="str">
        <f t="shared" si="275"/>
        <v/>
      </c>
      <c r="S184" s="308" t="str">
        <f t="shared" si="276"/>
        <v/>
      </c>
      <c r="T184" s="308" t="str">
        <f t="shared" si="277"/>
        <v/>
      </c>
      <c r="U184" s="308" t="str">
        <f t="shared" si="278"/>
        <v/>
      </c>
      <c r="V184" s="308" t="str">
        <f t="shared" si="279"/>
        <v/>
      </c>
      <c r="W184" s="308" t="str">
        <f t="shared" si="280"/>
        <v/>
      </c>
      <c r="X184" s="308" t="str">
        <f t="shared" si="281"/>
        <v/>
      </c>
      <c r="Y184" s="308" t="str">
        <f t="shared" si="282"/>
        <v/>
      </c>
      <c r="Z184" s="308" t="str">
        <f t="shared" si="283"/>
        <v/>
      </c>
      <c r="AA184" s="308" t="str">
        <f t="shared" si="284"/>
        <v/>
      </c>
      <c r="AB184" s="308" t="str">
        <f t="shared" si="285"/>
        <v/>
      </c>
      <c r="AC184" s="308" t="str">
        <f t="shared" si="286"/>
        <v/>
      </c>
      <c r="AD184" s="308" t="str">
        <f t="shared" si="287"/>
        <v/>
      </c>
      <c r="AE184" s="308" t="str">
        <f t="shared" si="288"/>
        <v/>
      </c>
      <c r="AF184" s="308" t="str">
        <f t="shared" si="289"/>
        <v/>
      </c>
      <c r="AG184" s="308" t="str">
        <f t="shared" si="290"/>
        <v/>
      </c>
      <c r="AH184" s="308" t="str">
        <f t="shared" si="291"/>
        <v/>
      </c>
      <c r="AI184" s="308" t="str">
        <f t="shared" si="292"/>
        <v/>
      </c>
      <c r="AJ184" s="308" t="str">
        <f t="shared" si="293"/>
        <v/>
      </c>
      <c r="AK184" s="308" t="str">
        <f t="shared" si="294"/>
        <v/>
      </c>
      <c r="AL184" s="308" t="str">
        <f t="shared" si="295"/>
        <v/>
      </c>
      <c r="AM184" s="308" t="str">
        <f t="shared" si="296"/>
        <v/>
      </c>
      <c r="AN184" s="308" t="str">
        <f t="shared" si="297"/>
        <v/>
      </c>
      <c r="AO184" s="308" t="str">
        <f t="shared" si="298"/>
        <v/>
      </c>
      <c r="AP184" s="308" t="str">
        <f t="shared" si="299"/>
        <v/>
      </c>
      <c r="AQ184" s="308" t="str">
        <f t="shared" si="300"/>
        <v/>
      </c>
      <c r="AR184" s="308" t="str">
        <f t="shared" si="301"/>
        <v/>
      </c>
      <c r="AS184" s="308" t="str">
        <f t="shared" si="302"/>
        <v/>
      </c>
      <c r="AT184" s="308" t="str">
        <f t="shared" si="261"/>
        <v/>
      </c>
      <c r="AU184" s="308" t="str">
        <f t="shared" si="261"/>
        <v/>
      </c>
      <c r="AV184" s="308" t="str">
        <f t="shared" si="261"/>
        <v/>
      </c>
      <c r="AW184" s="308" t="str">
        <f t="shared" si="261"/>
        <v/>
      </c>
      <c r="AX184" s="308" t="str">
        <f t="shared" si="261"/>
        <v/>
      </c>
      <c r="AY184" s="308" t="str">
        <f t="shared" si="219"/>
        <v/>
      </c>
      <c r="AZ184" s="308" t="str">
        <f t="shared" si="305"/>
        <v/>
      </c>
      <c r="BA184" s="308" t="str">
        <f t="shared" si="305"/>
        <v/>
      </c>
      <c r="BB184" s="308" t="str">
        <f t="shared" si="305"/>
        <v/>
      </c>
      <c r="BC184" s="308" t="str">
        <f t="shared" si="305"/>
        <v/>
      </c>
      <c r="BD184" s="308" t="str">
        <f t="shared" si="305"/>
        <v/>
      </c>
      <c r="BE184" s="308" t="str">
        <f t="shared" si="305"/>
        <v/>
      </c>
      <c r="BF184" s="308" t="str">
        <f t="shared" si="305"/>
        <v/>
      </c>
      <c r="BG184" s="308" t="str">
        <f t="shared" si="305"/>
        <v/>
      </c>
      <c r="BH184" s="308" t="str">
        <f t="shared" si="305"/>
        <v/>
      </c>
      <c r="BI184" s="308" t="str">
        <f t="shared" si="305"/>
        <v/>
      </c>
      <c r="BJ184" s="308" t="str">
        <f t="shared" si="305"/>
        <v/>
      </c>
      <c r="BK184" s="308" t="str">
        <f t="shared" si="305"/>
        <v/>
      </c>
      <c r="BL184" s="308" t="str">
        <f t="shared" si="305"/>
        <v/>
      </c>
      <c r="BM184" s="308" t="str">
        <f t="shared" si="305"/>
        <v/>
      </c>
      <c r="BN184" s="308" t="str">
        <f t="shared" si="305"/>
        <v/>
      </c>
      <c r="BO184" s="308" t="str">
        <f t="shared" si="305"/>
        <v/>
      </c>
      <c r="BP184" s="308" t="str">
        <f t="shared" si="303"/>
        <v/>
      </c>
      <c r="BQ184" s="308" t="str">
        <f t="shared" si="303"/>
        <v/>
      </c>
      <c r="BR184" s="308" t="str">
        <f t="shared" si="303"/>
        <v/>
      </c>
      <c r="BS184" s="308" t="str">
        <f t="shared" si="303"/>
        <v/>
      </c>
      <c r="BT184" s="308" t="str">
        <f t="shared" si="303"/>
        <v/>
      </c>
      <c r="BU184" s="308" t="str">
        <f t="shared" si="303"/>
        <v/>
      </c>
      <c r="BV184" s="308" t="str">
        <f t="shared" si="303"/>
        <v/>
      </c>
      <c r="BW184" s="308" t="str">
        <f t="shared" si="303"/>
        <v/>
      </c>
      <c r="BX184" s="308" t="str">
        <f t="shared" si="303"/>
        <v/>
      </c>
      <c r="BY184" s="308" t="str">
        <f t="shared" si="303"/>
        <v/>
      </c>
      <c r="BZ184" s="308" t="str">
        <f t="shared" si="303"/>
        <v/>
      </c>
      <c r="CA184" s="308" t="str">
        <f t="shared" si="303"/>
        <v/>
      </c>
      <c r="CB184" s="308" t="str">
        <f t="shared" si="303"/>
        <v/>
      </c>
      <c r="CC184" s="308" t="str">
        <f t="shared" si="303"/>
        <v/>
      </c>
      <c r="CD184" s="308" t="str">
        <f t="shared" si="303"/>
        <v/>
      </c>
      <c r="CE184" s="308" t="str">
        <f t="shared" si="304"/>
        <v/>
      </c>
      <c r="CF184" s="308" t="str">
        <f t="shared" si="304"/>
        <v/>
      </c>
      <c r="CG184" s="308" t="str">
        <f t="shared" si="304"/>
        <v/>
      </c>
      <c r="CH184" s="308" t="str">
        <f t="shared" si="304"/>
        <v/>
      </c>
      <c r="CI184" s="308" t="str">
        <f t="shared" si="304"/>
        <v/>
      </c>
      <c r="CJ184" s="308" t="str">
        <f t="shared" si="304"/>
        <v/>
      </c>
    </row>
    <row r="185" spans="1:88" x14ac:dyDescent="0.2">
      <c r="A185" s="369"/>
      <c r="B185" s="369" t="str">
        <f t="shared" si="217"/>
        <v/>
      </c>
      <c r="C185" s="369" t="str">
        <f t="shared" si="218"/>
        <v/>
      </c>
      <c r="D185" s="369" t="str">
        <f t="shared" si="222"/>
        <v/>
      </c>
      <c r="E185" s="369" t="str">
        <f t="shared" si="223"/>
        <v/>
      </c>
      <c r="F185" s="369" t="str">
        <f t="shared" si="224"/>
        <v/>
      </c>
      <c r="G185" s="369" t="str">
        <f t="shared" si="225"/>
        <v/>
      </c>
      <c r="H185" s="369" t="str">
        <f t="shared" si="226"/>
        <v/>
      </c>
      <c r="I185" s="369" t="str">
        <f t="shared" si="227"/>
        <v/>
      </c>
      <c r="J185" s="369"/>
      <c r="K185" s="308" t="str">
        <f t="shared" si="228"/>
        <v/>
      </c>
      <c r="L185" s="309" t="str">
        <f t="shared" si="229"/>
        <v/>
      </c>
      <c r="M185" s="310" t="str">
        <f t="shared" si="230"/>
        <v/>
      </c>
      <c r="N185" s="308" t="str">
        <f t="shared" si="271"/>
        <v/>
      </c>
      <c r="O185" s="308" t="str">
        <f t="shared" si="272"/>
        <v/>
      </c>
      <c r="P185" s="308" t="str">
        <f t="shared" si="273"/>
        <v/>
      </c>
      <c r="Q185" s="308" t="str">
        <f t="shared" si="274"/>
        <v/>
      </c>
      <c r="R185" s="308" t="str">
        <f t="shared" si="275"/>
        <v/>
      </c>
      <c r="S185" s="308" t="str">
        <f t="shared" si="276"/>
        <v/>
      </c>
      <c r="T185" s="308" t="str">
        <f t="shared" si="277"/>
        <v/>
      </c>
      <c r="U185" s="308" t="str">
        <f t="shared" si="278"/>
        <v/>
      </c>
      <c r="V185" s="308" t="str">
        <f t="shared" si="279"/>
        <v/>
      </c>
      <c r="W185" s="308" t="str">
        <f t="shared" si="280"/>
        <v/>
      </c>
      <c r="X185" s="308" t="str">
        <f t="shared" si="281"/>
        <v/>
      </c>
      <c r="Y185" s="308" t="str">
        <f t="shared" si="282"/>
        <v/>
      </c>
      <c r="Z185" s="308" t="str">
        <f t="shared" si="283"/>
        <v/>
      </c>
      <c r="AA185" s="308" t="str">
        <f t="shared" si="284"/>
        <v/>
      </c>
      <c r="AB185" s="308" t="str">
        <f t="shared" si="285"/>
        <v/>
      </c>
      <c r="AC185" s="308" t="str">
        <f t="shared" si="286"/>
        <v/>
      </c>
      <c r="AD185" s="308" t="str">
        <f t="shared" si="287"/>
        <v/>
      </c>
      <c r="AE185" s="308" t="str">
        <f t="shared" si="288"/>
        <v/>
      </c>
      <c r="AF185" s="308" t="str">
        <f t="shared" si="289"/>
        <v/>
      </c>
      <c r="AG185" s="308" t="str">
        <f t="shared" si="290"/>
        <v/>
      </c>
      <c r="AH185" s="308" t="str">
        <f t="shared" si="291"/>
        <v/>
      </c>
      <c r="AI185" s="308" t="str">
        <f t="shared" si="292"/>
        <v/>
      </c>
      <c r="AJ185" s="308" t="str">
        <f t="shared" si="293"/>
        <v/>
      </c>
      <c r="AK185" s="308" t="str">
        <f t="shared" si="294"/>
        <v/>
      </c>
      <c r="AL185" s="308" t="str">
        <f t="shared" si="295"/>
        <v/>
      </c>
      <c r="AM185" s="308" t="str">
        <f t="shared" si="296"/>
        <v/>
      </c>
      <c r="AN185" s="308" t="str">
        <f t="shared" si="297"/>
        <v/>
      </c>
      <c r="AO185" s="308" t="str">
        <f t="shared" si="298"/>
        <v/>
      </c>
      <c r="AP185" s="308" t="str">
        <f t="shared" si="299"/>
        <v/>
      </c>
      <c r="AQ185" s="308" t="str">
        <f t="shared" si="300"/>
        <v/>
      </c>
      <c r="AR185" s="308" t="str">
        <f t="shared" si="301"/>
        <v/>
      </c>
      <c r="AS185" s="308" t="str">
        <f t="shared" si="302"/>
        <v/>
      </c>
      <c r="AT185" s="308" t="str">
        <f t="shared" si="261"/>
        <v/>
      </c>
      <c r="AU185" s="308" t="str">
        <f t="shared" si="261"/>
        <v/>
      </c>
      <c r="AV185" s="308" t="str">
        <f t="shared" si="261"/>
        <v/>
      </c>
      <c r="AW185" s="308" t="str">
        <f t="shared" si="261"/>
        <v/>
      </c>
      <c r="AX185" s="308" t="str">
        <f t="shared" si="261"/>
        <v/>
      </c>
      <c r="AY185" s="308" t="str">
        <f t="shared" si="219"/>
        <v/>
      </c>
      <c r="AZ185" s="308" t="str">
        <f t="shared" si="305"/>
        <v/>
      </c>
      <c r="BA185" s="308" t="str">
        <f t="shared" si="305"/>
        <v/>
      </c>
      <c r="BB185" s="308" t="str">
        <f t="shared" si="305"/>
        <v/>
      </c>
      <c r="BC185" s="308" t="str">
        <f t="shared" si="305"/>
        <v/>
      </c>
      <c r="BD185" s="308" t="str">
        <f t="shared" si="305"/>
        <v/>
      </c>
      <c r="BE185" s="308" t="str">
        <f t="shared" si="305"/>
        <v/>
      </c>
      <c r="BF185" s="308" t="str">
        <f t="shared" si="305"/>
        <v/>
      </c>
      <c r="BG185" s="308" t="str">
        <f t="shared" si="305"/>
        <v/>
      </c>
      <c r="BH185" s="308" t="str">
        <f t="shared" si="305"/>
        <v/>
      </c>
      <c r="BI185" s="308" t="str">
        <f t="shared" si="305"/>
        <v/>
      </c>
      <c r="BJ185" s="308" t="str">
        <f t="shared" si="305"/>
        <v/>
      </c>
      <c r="BK185" s="308" t="str">
        <f t="shared" si="305"/>
        <v/>
      </c>
      <c r="BL185" s="308" t="str">
        <f t="shared" si="305"/>
        <v/>
      </c>
      <c r="BM185" s="308" t="str">
        <f t="shared" si="305"/>
        <v/>
      </c>
      <c r="BN185" s="308" t="str">
        <f t="shared" si="305"/>
        <v/>
      </c>
      <c r="BO185" s="308" t="str">
        <f t="shared" si="305"/>
        <v/>
      </c>
      <c r="BP185" s="308" t="str">
        <f t="shared" si="303"/>
        <v/>
      </c>
      <c r="BQ185" s="308" t="str">
        <f t="shared" si="303"/>
        <v/>
      </c>
      <c r="BR185" s="308" t="str">
        <f t="shared" si="303"/>
        <v/>
      </c>
      <c r="BS185" s="308" t="str">
        <f t="shared" si="303"/>
        <v/>
      </c>
      <c r="BT185" s="308" t="str">
        <f t="shared" si="303"/>
        <v/>
      </c>
      <c r="BU185" s="308" t="str">
        <f t="shared" si="303"/>
        <v/>
      </c>
      <c r="BV185" s="308" t="str">
        <f t="shared" si="303"/>
        <v/>
      </c>
      <c r="BW185" s="308" t="str">
        <f t="shared" si="303"/>
        <v/>
      </c>
      <c r="BX185" s="308" t="str">
        <f t="shared" si="303"/>
        <v/>
      </c>
      <c r="BY185" s="308" t="str">
        <f t="shared" si="303"/>
        <v/>
      </c>
      <c r="BZ185" s="308" t="str">
        <f t="shared" si="303"/>
        <v/>
      </c>
      <c r="CA185" s="308" t="str">
        <f t="shared" si="303"/>
        <v/>
      </c>
      <c r="CB185" s="308" t="str">
        <f t="shared" si="303"/>
        <v/>
      </c>
      <c r="CC185" s="308" t="str">
        <f t="shared" si="303"/>
        <v/>
      </c>
      <c r="CD185" s="308" t="str">
        <f t="shared" si="303"/>
        <v/>
      </c>
      <c r="CE185" s="308" t="str">
        <f t="shared" si="304"/>
        <v/>
      </c>
      <c r="CF185" s="308" t="str">
        <f t="shared" si="304"/>
        <v/>
      </c>
      <c r="CG185" s="308" t="str">
        <f t="shared" si="304"/>
        <v/>
      </c>
      <c r="CH185" s="308" t="str">
        <f t="shared" si="304"/>
        <v/>
      </c>
      <c r="CI185" s="308" t="str">
        <f t="shared" si="304"/>
        <v/>
      </c>
      <c r="CJ185" s="308" t="str">
        <f t="shared" si="304"/>
        <v/>
      </c>
    </row>
    <row r="186" spans="1:88" x14ac:dyDescent="0.2">
      <c r="A186" s="369"/>
      <c r="B186" s="369" t="str">
        <f t="shared" si="217"/>
        <v/>
      </c>
      <c r="C186" s="369" t="str">
        <f t="shared" si="218"/>
        <v/>
      </c>
      <c r="D186" s="369" t="str">
        <f t="shared" si="222"/>
        <v/>
      </c>
      <c r="E186" s="369" t="str">
        <f t="shared" si="223"/>
        <v/>
      </c>
      <c r="F186" s="369" t="str">
        <f t="shared" si="224"/>
        <v/>
      </c>
      <c r="G186" s="369" t="str">
        <f t="shared" si="225"/>
        <v/>
      </c>
      <c r="H186" s="369" t="str">
        <f t="shared" si="226"/>
        <v/>
      </c>
      <c r="I186" s="369" t="str">
        <f t="shared" si="227"/>
        <v/>
      </c>
      <c r="J186" s="369"/>
      <c r="K186" s="308" t="str">
        <f t="shared" si="228"/>
        <v/>
      </c>
      <c r="L186" s="309" t="str">
        <f t="shared" si="229"/>
        <v/>
      </c>
      <c r="M186" s="310" t="str">
        <f t="shared" si="230"/>
        <v/>
      </c>
      <c r="N186" s="308" t="str">
        <f t="shared" si="271"/>
        <v/>
      </c>
      <c r="O186" s="308" t="str">
        <f t="shared" si="272"/>
        <v/>
      </c>
      <c r="P186" s="308" t="str">
        <f t="shared" si="273"/>
        <v/>
      </c>
      <c r="Q186" s="308" t="str">
        <f t="shared" si="274"/>
        <v/>
      </c>
      <c r="R186" s="308" t="str">
        <f t="shared" si="275"/>
        <v/>
      </c>
      <c r="S186" s="308" t="str">
        <f t="shared" si="276"/>
        <v/>
      </c>
      <c r="T186" s="308" t="str">
        <f t="shared" si="277"/>
        <v/>
      </c>
      <c r="U186" s="308" t="str">
        <f t="shared" si="278"/>
        <v/>
      </c>
      <c r="V186" s="308" t="str">
        <f t="shared" si="279"/>
        <v/>
      </c>
      <c r="W186" s="308" t="str">
        <f t="shared" si="280"/>
        <v/>
      </c>
      <c r="X186" s="308" t="str">
        <f t="shared" si="281"/>
        <v/>
      </c>
      <c r="Y186" s="308" t="str">
        <f t="shared" si="282"/>
        <v/>
      </c>
      <c r="Z186" s="308" t="str">
        <f t="shared" si="283"/>
        <v/>
      </c>
      <c r="AA186" s="308" t="str">
        <f t="shared" si="284"/>
        <v/>
      </c>
      <c r="AB186" s="308" t="str">
        <f t="shared" si="285"/>
        <v/>
      </c>
      <c r="AC186" s="308" t="str">
        <f t="shared" si="286"/>
        <v/>
      </c>
      <c r="AD186" s="308" t="str">
        <f t="shared" si="287"/>
        <v/>
      </c>
      <c r="AE186" s="308" t="str">
        <f t="shared" si="288"/>
        <v/>
      </c>
      <c r="AF186" s="308" t="str">
        <f t="shared" si="289"/>
        <v/>
      </c>
      <c r="AG186" s="308" t="str">
        <f t="shared" si="290"/>
        <v/>
      </c>
      <c r="AH186" s="308" t="str">
        <f t="shared" si="291"/>
        <v/>
      </c>
      <c r="AI186" s="308" t="str">
        <f t="shared" si="292"/>
        <v/>
      </c>
      <c r="AJ186" s="308" t="str">
        <f t="shared" si="293"/>
        <v/>
      </c>
      <c r="AK186" s="308" t="str">
        <f t="shared" si="294"/>
        <v/>
      </c>
      <c r="AL186" s="308" t="str">
        <f t="shared" si="295"/>
        <v/>
      </c>
      <c r="AM186" s="308" t="str">
        <f t="shared" si="296"/>
        <v/>
      </c>
      <c r="AN186" s="308" t="str">
        <f t="shared" si="297"/>
        <v/>
      </c>
      <c r="AO186" s="308" t="str">
        <f t="shared" si="298"/>
        <v/>
      </c>
      <c r="AP186" s="308" t="str">
        <f t="shared" si="299"/>
        <v/>
      </c>
      <c r="AQ186" s="308" t="str">
        <f t="shared" si="300"/>
        <v/>
      </c>
      <c r="AR186" s="308" t="str">
        <f t="shared" si="301"/>
        <v/>
      </c>
      <c r="AS186" s="308" t="str">
        <f t="shared" si="302"/>
        <v/>
      </c>
      <c r="AT186" s="308" t="str">
        <f t="shared" si="261"/>
        <v/>
      </c>
      <c r="AU186" s="308" t="str">
        <f t="shared" si="261"/>
        <v/>
      </c>
      <c r="AV186" s="308" t="str">
        <f t="shared" si="261"/>
        <v/>
      </c>
      <c r="AW186" s="308" t="str">
        <f t="shared" si="261"/>
        <v/>
      </c>
      <c r="AX186" s="308" t="str">
        <f t="shared" si="261"/>
        <v/>
      </c>
      <c r="AY186" s="308" t="str">
        <f t="shared" si="219"/>
        <v/>
      </c>
      <c r="AZ186" s="308" t="str">
        <f t="shared" si="305"/>
        <v/>
      </c>
      <c r="BA186" s="308" t="str">
        <f t="shared" si="305"/>
        <v/>
      </c>
      <c r="BB186" s="308" t="str">
        <f t="shared" si="305"/>
        <v/>
      </c>
      <c r="BC186" s="308" t="str">
        <f t="shared" si="305"/>
        <v/>
      </c>
      <c r="BD186" s="308" t="str">
        <f t="shared" si="305"/>
        <v/>
      </c>
      <c r="BE186" s="308" t="str">
        <f t="shared" si="305"/>
        <v/>
      </c>
      <c r="BF186" s="308" t="str">
        <f t="shared" si="305"/>
        <v/>
      </c>
      <c r="BG186" s="308" t="str">
        <f t="shared" si="305"/>
        <v/>
      </c>
      <c r="BH186" s="308" t="str">
        <f t="shared" si="305"/>
        <v/>
      </c>
      <c r="BI186" s="308" t="str">
        <f t="shared" si="305"/>
        <v/>
      </c>
      <c r="BJ186" s="308" t="str">
        <f t="shared" si="305"/>
        <v/>
      </c>
      <c r="BK186" s="308" t="str">
        <f t="shared" si="305"/>
        <v/>
      </c>
      <c r="BL186" s="308" t="str">
        <f t="shared" si="305"/>
        <v/>
      </c>
      <c r="BM186" s="308" t="str">
        <f t="shared" si="305"/>
        <v/>
      </c>
      <c r="BN186" s="308" t="str">
        <f t="shared" si="305"/>
        <v/>
      </c>
      <c r="BO186" s="308" t="str">
        <f t="shared" si="305"/>
        <v/>
      </c>
      <c r="BP186" s="308" t="str">
        <f t="shared" si="303"/>
        <v/>
      </c>
      <c r="BQ186" s="308" t="str">
        <f t="shared" si="303"/>
        <v/>
      </c>
      <c r="BR186" s="308" t="str">
        <f t="shared" si="303"/>
        <v/>
      </c>
      <c r="BS186" s="308" t="str">
        <f t="shared" si="303"/>
        <v/>
      </c>
      <c r="BT186" s="308" t="str">
        <f t="shared" si="303"/>
        <v/>
      </c>
      <c r="BU186" s="308" t="str">
        <f t="shared" si="303"/>
        <v/>
      </c>
      <c r="BV186" s="308" t="str">
        <f t="shared" si="303"/>
        <v/>
      </c>
      <c r="BW186" s="308" t="str">
        <f t="shared" si="303"/>
        <v/>
      </c>
      <c r="BX186" s="308" t="str">
        <f t="shared" si="303"/>
        <v/>
      </c>
      <c r="BY186" s="308" t="str">
        <f t="shared" si="303"/>
        <v/>
      </c>
      <c r="BZ186" s="308" t="str">
        <f t="shared" si="303"/>
        <v/>
      </c>
      <c r="CA186" s="308" t="str">
        <f t="shared" si="303"/>
        <v/>
      </c>
      <c r="CB186" s="308" t="str">
        <f t="shared" si="303"/>
        <v/>
      </c>
      <c r="CC186" s="308" t="str">
        <f t="shared" si="303"/>
        <v/>
      </c>
      <c r="CD186" s="308" t="str">
        <f t="shared" si="303"/>
        <v/>
      </c>
      <c r="CE186" s="308" t="str">
        <f t="shared" si="304"/>
        <v/>
      </c>
      <c r="CF186" s="308" t="str">
        <f t="shared" si="304"/>
        <v/>
      </c>
      <c r="CG186" s="308" t="str">
        <f t="shared" si="304"/>
        <v/>
      </c>
      <c r="CH186" s="308" t="str">
        <f t="shared" si="304"/>
        <v/>
      </c>
      <c r="CI186" s="308" t="str">
        <f t="shared" si="304"/>
        <v/>
      </c>
      <c r="CJ186" s="308" t="str">
        <f t="shared" si="304"/>
        <v/>
      </c>
    </row>
    <row r="187" spans="1:88" x14ac:dyDescent="0.2">
      <c r="A187" s="369"/>
      <c r="B187" s="369" t="str">
        <f t="shared" si="217"/>
        <v/>
      </c>
      <c r="C187" s="369" t="str">
        <f t="shared" si="218"/>
        <v/>
      </c>
      <c r="D187" s="369" t="str">
        <f t="shared" si="222"/>
        <v/>
      </c>
      <c r="E187" s="369" t="str">
        <f t="shared" si="223"/>
        <v/>
      </c>
      <c r="F187" s="369" t="str">
        <f t="shared" si="224"/>
        <v/>
      </c>
      <c r="G187" s="369" t="str">
        <f t="shared" si="225"/>
        <v/>
      </c>
      <c r="H187" s="369" t="str">
        <f t="shared" si="226"/>
        <v/>
      </c>
      <c r="I187" s="369" t="str">
        <f t="shared" si="227"/>
        <v/>
      </c>
      <c r="J187" s="369"/>
      <c r="K187" s="308" t="str">
        <f t="shared" si="228"/>
        <v/>
      </c>
      <c r="L187" s="309" t="str">
        <f t="shared" si="229"/>
        <v/>
      </c>
      <c r="M187" s="310" t="str">
        <f t="shared" si="230"/>
        <v/>
      </c>
      <c r="N187" s="308" t="str">
        <f t="shared" si="271"/>
        <v/>
      </c>
      <c r="O187" s="308" t="str">
        <f t="shared" si="272"/>
        <v/>
      </c>
      <c r="P187" s="308" t="str">
        <f t="shared" si="273"/>
        <v/>
      </c>
      <c r="Q187" s="308" t="str">
        <f t="shared" si="274"/>
        <v/>
      </c>
      <c r="R187" s="308" t="str">
        <f t="shared" si="275"/>
        <v/>
      </c>
      <c r="S187" s="308" t="str">
        <f t="shared" si="276"/>
        <v/>
      </c>
      <c r="T187" s="308" t="str">
        <f t="shared" si="277"/>
        <v/>
      </c>
      <c r="U187" s="308" t="str">
        <f t="shared" si="278"/>
        <v/>
      </c>
      <c r="V187" s="308" t="str">
        <f t="shared" si="279"/>
        <v/>
      </c>
      <c r="W187" s="308" t="str">
        <f t="shared" si="280"/>
        <v/>
      </c>
      <c r="X187" s="308" t="str">
        <f t="shared" si="281"/>
        <v/>
      </c>
      <c r="Y187" s="308" t="str">
        <f t="shared" si="282"/>
        <v/>
      </c>
      <c r="Z187" s="308" t="str">
        <f t="shared" si="283"/>
        <v/>
      </c>
      <c r="AA187" s="308" t="str">
        <f t="shared" si="284"/>
        <v/>
      </c>
      <c r="AB187" s="308" t="str">
        <f t="shared" si="285"/>
        <v/>
      </c>
      <c r="AC187" s="308" t="str">
        <f t="shared" si="286"/>
        <v/>
      </c>
      <c r="AD187" s="308" t="str">
        <f t="shared" si="287"/>
        <v/>
      </c>
      <c r="AE187" s="308" t="str">
        <f t="shared" si="288"/>
        <v/>
      </c>
      <c r="AF187" s="308" t="str">
        <f t="shared" si="289"/>
        <v/>
      </c>
      <c r="AG187" s="308" t="str">
        <f t="shared" si="290"/>
        <v/>
      </c>
      <c r="AH187" s="308" t="str">
        <f t="shared" si="291"/>
        <v/>
      </c>
      <c r="AI187" s="308" t="str">
        <f t="shared" si="292"/>
        <v/>
      </c>
      <c r="AJ187" s="308" t="str">
        <f t="shared" si="293"/>
        <v/>
      </c>
      <c r="AK187" s="308" t="str">
        <f t="shared" si="294"/>
        <v/>
      </c>
      <c r="AL187" s="308" t="str">
        <f t="shared" si="295"/>
        <v/>
      </c>
      <c r="AM187" s="308" t="str">
        <f t="shared" si="296"/>
        <v/>
      </c>
      <c r="AN187" s="308" t="str">
        <f t="shared" si="297"/>
        <v/>
      </c>
      <c r="AO187" s="308" t="str">
        <f t="shared" si="298"/>
        <v/>
      </c>
      <c r="AP187" s="308" t="str">
        <f t="shared" si="299"/>
        <v/>
      </c>
      <c r="AQ187" s="308" t="str">
        <f t="shared" si="300"/>
        <v/>
      </c>
      <c r="AR187" s="308" t="str">
        <f t="shared" si="301"/>
        <v/>
      </c>
      <c r="AS187" s="308" t="str">
        <f t="shared" si="302"/>
        <v/>
      </c>
      <c r="AT187" s="308" t="str">
        <f t="shared" si="261"/>
        <v/>
      </c>
      <c r="AU187" s="308" t="str">
        <f t="shared" si="261"/>
        <v/>
      </c>
      <c r="AV187" s="308" t="str">
        <f t="shared" si="261"/>
        <v/>
      </c>
      <c r="AW187" s="308" t="str">
        <f t="shared" si="261"/>
        <v/>
      </c>
      <c r="AX187" s="308" t="str">
        <f t="shared" si="261"/>
        <v/>
      </c>
      <c r="AY187" s="308" t="str">
        <f t="shared" si="219"/>
        <v/>
      </c>
      <c r="AZ187" s="308" t="str">
        <f t="shared" si="305"/>
        <v/>
      </c>
      <c r="BA187" s="308" t="str">
        <f t="shared" si="305"/>
        <v/>
      </c>
      <c r="BB187" s="308" t="str">
        <f t="shared" si="305"/>
        <v/>
      </c>
      <c r="BC187" s="308" t="str">
        <f t="shared" si="305"/>
        <v/>
      </c>
      <c r="BD187" s="308" t="str">
        <f t="shared" si="305"/>
        <v/>
      </c>
      <c r="BE187" s="308" t="str">
        <f t="shared" si="305"/>
        <v/>
      </c>
      <c r="BF187" s="308" t="str">
        <f t="shared" si="305"/>
        <v/>
      </c>
      <c r="BG187" s="308" t="str">
        <f t="shared" si="305"/>
        <v/>
      </c>
      <c r="BH187" s="308" t="str">
        <f t="shared" si="305"/>
        <v/>
      </c>
      <c r="BI187" s="308" t="str">
        <f t="shared" si="305"/>
        <v/>
      </c>
      <c r="BJ187" s="308" t="str">
        <f t="shared" si="305"/>
        <v/>
      </c>
      <c r="BK187" s="308" t="str">
        <f t="shared" si="305"/>
        <v/>
      </c>
      <c r="BL187" s="308" t="str">
        <f t="shared" si="305"/>
        <v/>
      </c>
      <c r="BM187" s="308" t="str">
        <f t="shared" si="305"/>
        <v/>
      </c>
      <c r="BN187" s="308" t="str">
        <f t="shared" si="305"/>
        <v/>
      </c>
      <c r="BO187" s="308" t="str">
        <f t="shared" si="305"/>
        <v/>
      </c>
      <c r="BP187" s="308" t="str">
        <f t="shared" si="303"/>
        <v/>
      </c>
      <c r="BQ187" s="308" t="str">
        <f t="shared" si="303"/>
        <v/>
      </c>
      <c r="BR187" s="308" t="str">
        <f t="shared" si="303"/>
        <v/>
      </c>
      <c r="BS187" s="308" t="str">
        <f t="shared" si="303"/>
        <v/>
      </c>
      <c r="BT187" s="308" t="str">
        <f t="shared" si="303"/>
        <v/>
      </c>
      <c r="BU187" s="308" t="str">
        <f t="shared" si="303"/>
        <v/>
      </c>
      <c r="BV187" s="308" t="str">
        <f t="shared" si="303"/>
        <v/>
      </c>
      <c r="BW187" s="308" t="str">
        <f t="shared" si="303"/>
        <v/>
      </c>
      <c r="BX187" s="308" t="str">
        <f t="shared" si="303"/>
        <v/>
      </c>
      <c r="BY187" s="308" t="str">
        <f t="shared" si="303"/>
        <v/>
      </c>
      <c r="BZ187" s="308" t="str">
        <f t="shared" si="303"/>
        <v/>
      </c>
      <c r="CA187" s="308" t="str">
        <f t="shared" si="303"/>
        <v/>
      </c>
      <c r="CB187" s="308" t="str">
        <f t="shared" si="303"/>
        <v/>
      </c>
      <c r="CC187" s="308" t="str">
        <f t="shared" si="303"/>
        <v/>
      </c>
      <c r="CD187" s="308" t="str">
        <f t="shared" si="303"/>
        <v/>
      </c>
      <c r="CE187" s="308" t="str">
        <f t="shared" si="304"/>
        <v/>
      </c>
      <c r="CF187" s="308" t="str">
        <f t="shared" si="304"/>
        <v/>
      </c>
      <c r="CG187" s="308" t="str">
        <f t="shared" si="304"/>
        <v/>
      </c>
      <c r="CH187" s="308" t="str">
        <f t="shared" si="304"/>
        <v/>
      </c>
      <c r="CI187" s="308" t="str">
        <f t="shared" si="304"/>
        <v/>
      </c>
      <c r="CJ187" s="308" t="str">
        <f t="shared" si="304"/>
        <v/>
      </c>
    </row>
    <row r="188" spans="1:88" x14ac:dyDescent="0.2">
      <c r="A188" s="369"/>
      <c r="B188" s="369" t="str">
        <f t="shared" si="217"/>
        <v/>
      </c>
      <c r="C188" s="369" t="str">
        <f t="shared" si="218"/>
        <v/>
      </c>
      <c r="D188" s="369" t="str">
        <f t="shared" si="222"/>
        <v/>
      </c>
      <c r="E188" s="369" t="str">
        <f t="shared" si="223"/>
        <v/>
      </c>
      <c r="F188" s="369" t="str">
        <f t="shared" si="224"/>
        <v/>
      </c>
      <c r="G188" s="369" t="str">
        <f t="shared" si="225"/>
        <v/>
      </c>
      <c r="H188" s="369" t="str">
        <f t="shared" si="226"/>
        <v/>
      </c>
      <c r="I188" s="369" t="str">
        <f t="shared" si="227"/>
        <v/>
      </c>
      <c r="J188" s="369"/>
      <c r="K188" s="308" t="str">
        <f t="shared" si="228"/>
        <v/>
      </c>
      <c r="L188" s="309" t="str">
        <f t="shared" si="229"/>
        <v/>
      </c>
      <c r="M188" s="310" t="str">
        <f t="shared" si="230"/>
        <v/>
      </c>
      <c r="N188" s="308" t="str">
        <f t="shared" si="271"/>
        <v/>
      </c>
      <c r="O188" s="308" t="str">
        <f t="shared" si="272"/>
        <v/>
      </c>
      <c r="P188" s="308" t="str">
        <f t="shared" si="273"/>
        <v/>
      </c>
      <c r="Q188" s="308" t="str">
        <f t="shared" si="274"/>
        <v/>
      </c>
      <c r="R188" s="308" t="str">
        <f t="shared" si="275"/>
        <v/>
      </c>
      <c r="S188" s="308" t="str">
        <f t="shared" si="276"/>
        <v/>
      </c>
      <c r="T188" s="308" t="str">
        <f t="shared" si="277"/>
        <v/>
      </c>
      <c r="U188" s="308" t="str">
        <f t="shared" si="278"/>
        <v/>
      </c>
      <c r="V188" s="308" t="str">
        <f t="shared" si="279"/>
        <v/>
      </c>
      <c r="W188" s="308" t="str">
        <f t="shared" si="280"/>
        <v/>
      </c>
      <c r="X188" s="308" t="str">
        <f t="shared" si="281"/>
        <v/>
      </c>
      <c r="Y188" s="308" t="str">
        <f t="shared" si="282"/>
        <v/>
      </c>
      <c r="Z188" s="308" t="str">
        <f t="shared" si="283"/>
        <v/>
      </c>
      <c r="AA188" s="308" t="str">
        <f t="shared" si="284"/>
        <v/>
      </c>
      <c r="AB188" s="308" t="str">
        <f t="shared" si="285"/>
        <v/>
      </c>
      <c r="AC188" s="308" t="str">
        <f t="shared" si="286"/>
        <v/>
      </c>
      <c r="AD188" s="308" t="str">
        <f t="shared" si="287"/>
        <v/>
      </c>
      <c r="AE188" s="308" t="str">
        <f t="shared" si="288"/>
        <v/>
      </c>
      <c r="AF188" s="308" t="str">
        <f t="shared" si="289"/>
        <v/>
      </c>
      <c r="AG188" s="308" t="str">
        <f t="shared" si="290"/>
        <v/>
      </c>
      <c r="AH188" s="308" t="str">
        <f t="shared" si="291"/>
        <v/>
      </c>
      <c r="AI188" s="308" t="str">
        <f t="shared" si="292"/>
        <v/>
      </c>
      <c r="AJ188" s="308" t="str">
        <f t="shared" si="293"/>
        <v/>
      </c>
      <c r="AK188" s="308" t="str">
        <f t="shared" si="294"/>
        <v/>
      </c>
      <c r="AL188" s="308" t="str">
        <f t="shared" si="295"/>
        <v/>
      </c>
      <c r="AM188" s="308" t="str">
        <f t="shared" si="296"/>
        <v/>
      </c>
      <c r="AN188" s="308" t="str">
        <f t="shared" si="297"/>
        <v/>
      </c>
      <c r="AO188" s="308" t="str">
        <f t="shared" si="298"/>
        <v/>
      </c>
      <c r="AP188" s="308" t="str">
        <f t="shared" si="299"/>
        <v/>
      </c>
      <c r="AQ188" s="308" t="str">
        <f t="shared" si="300"/>
        <v/>
      </c>
      <c r="AR188" s="308" t="str">
        <f t="shared" si="301"/>
        <v/>
      </c>
      <c r="AS188" s="308" t="str">
        <f t="shared" si="302"/>
        <v/>
      </c>
      <c r="AT188" s="308" t="str">
        <f t="shared" si="261"/>
        <v/>
      </c>
      <c r="AU188" s="308" t="str">
        <f t="shared" si="261"/>
        <v/>
      </c>
      <c r="AV188" s="308" t="str">
        <f t="shared" si="261"/>
        <v/>
      </c>
      <c r="AW188" s="308" t="str">
        <f t="shared" si="261"/>
        <v/>
      </c>
      <c r="AX188" s="308" t="str">
        <f t="shared" si="261"/>
        <v/>
      </c>
      <c r="AY188" s="308" t="str">
        <f t="shared" si="219"/>
        <v/>
      </c>
      <c r="AZ188" s="308" t="str">
        <f t="shared" si="305"/>
        <v/>
      </c>
      <c r="BA188" s="308" t="str">
        <f t="shared" si="305"/>
        <v/>
      </c>
      <c r="BB188" s="308" t="str">
        <f t="shared" si="305"/>
        <v/>
      </c>
      <c r="BC188" s="308" t="str">
        <f t="shared" si="305"/>
        <v/>
      </c>
      <c r="BD188" s="308" t="str">
        <f t="shared" si="305"/>
        <v/>
      </c>
      <c r="BE188" s="308" t="str">
        <f t="shared" si="305"/>
        <v/>
      </c>
      <c r="BF188" s="308" t="str">
        <f t="shared" si="305"/>
        <v/>
      </c>
      <c r="BG188" s="308" t="str">
        <f t="shared" si="305"/>
        <v/>
      </c>
      <c r="BH188" s="308" t="str">
        <f t="shared" si="305"/>
        <v/>
      </c>
      <c r="BI188" s="308" t="str">
        <f t="shared" si="305"/>
        <v/>
      </c>
      <c r="BJ188" s="308" t="str">
        <f t="shared" si="305"/>
        <v/>
      </c>
      <c r="BK188" s="308" t="str">
        <f t="shared" si="305"/>
        <v/>
      </c>
      <c r="BL188" s="308" t="str">
        <f t="shared" si="305"/>
        <v/>
      </c>
      <c r="BM188" s="308" t="str">
        <f t="shared" si="305"/>
        <v/>
      </c>
      <c r="BN188" s="308" t="str">
        <f t="shared" si="305"/>
        <v/>
      </c>
      <c r="BO188" s="308" t="str">
        <f t="shared" si="305"/>
        <v/>
      </c>
      <c r="BP188" s="308" t="str">
        <f t="shared" si="303"/>
        <v/>
      </c>
      <c r="BQ188" s="308" t="str">
        <f t="shared" si="303"/>
        <v/>
      </c>
      <c r="BR188" s="308" t="str">
        <f t="shared" si="303"/>
        <v/>
      </c>
      <c r="BS188" s="308" t="str">
        <f t="shared" si="303"/>
        <v/>
      </c>
      <c r="BT188" s="308" t="str">
        <f t="shared" si="303"/>
        <v/>
      </c>
      <c r="BU188" s="308" t="str">
        <f t="shared" si="303"/>
        <v/>
      </c>
      <c r="BV188" s="308" t="str">
        <f t="shared" si="303"/>
        <v/>
      </c>
      <c r="BW188" s="308" t="str">
        <f t="shared" si="303"/>
        <v/>
      </c>
      <c r="BX188" s="308" t="str">
        <f t="shared" si="303"/>
        <v/>
      </c>
      <c r="BY188" s="308" t="str">
        <f t="shared" si="303"/>
        <v/>
      </c>
      <c r="BZ188" s="308" t="str">
        <f t="shared" si="303"/>
        <v/>
      </c>
      <c r="CA188" s="308" t="str">
        <f t="shared" si="303"/>
        <v/>
      </c>
      <c r="CB188" s="308" t="str">
        <f t="shared" si="303"/>
        <v/>
      </c>
      <c r="CC188" s="308" t="str">
        <f t="shared" si="303"/>
        <v/>
      </c>
      <c r="CD188" s="308" t="str">
        <f t="shared" si="303"/>
        <v/>
      </c>
      <c r="CE188" s="308" t="str">
        <f t="shared" si="304"/>
        <v/>
      </c>
      <c r="CF188" s="308" t="str">
        <f t="shared" si="304"/>
        <v/>
      </c>
      <c r="CG188" s="308" t="str">
        <f t="shared" si="304"/>
        <v/>
      </c>
      <c r="CH188" s="308" t="str">
        <f t="shared" si="304"/>
        <v/>
      </c>
      <c r="CI188" s="308" t="str">
        <f t="shared" si="304"/>
        <v/>
      </c>
      <c r="CJ188" s="308" t="str">
        <f t="shared" si="304"/>
        <v/>
      </c>
    </row>
    <row r="189" spans="1:88" x14ac:dyDescent="0.2">
      <c r="A189" s="369"/>
      <c r="B189" s="369" t="str">
        <f t="shared" si="217"/>
        <v/>
      </c>
      <c r="C189" s="369" t="str">
        <f t="shared" si="218"/>
        <v/>
      </c>
      <c r="D189" s="369" t="str">
        <f t="shared" si="222"/>
        <v/>
      </c>
      <c r="E189" s="369" t="str">
        <f t="shared" si="223"/>
        <v/>
      </c>
      <c r="F189" s="369" t="str">
        <f t="shared" si="224"/>
        <v/>
      </c>
      <c r="G189" s="369" t="str">
        <f t="shared" si="225"/>
        <v/>
      </c>
      <c r="H189" s="369" t="str">
        <f t="shared" si="226"/>
        <v/>
      </c>
      <c r="I189" s="369" t="str">
        <f t="shared" si="227"/>
        <v/>
      </c>
      <c r="J189" s="369"/>
      <c r="K189" s="308" t="str">
        <f t="shared" si="228"/>
        <v/>
      </c>
      <c r="L189" s="309" t="str">
        <f t="shared" si="229"/>
        <v/>
      </c>
      <c r="M189" s="310" t="str">
        <f t="shared" si="230"/>
        <v/>
      </c>
      <c r="N189" s="308" t="str">
        <f t="shared" si="271"/>
        <v/>
      </c>
      <c r="O189" s="308" t="str">
        <f t="shared" si="272"/>
        <v/>
      </c>
      <c r="P189" s="308" t="str">
        <f t="shared" si="273"/>
        <v/>
      </c>
      <c r="Q189" s="308" t="str">
        <f t="shared" si="274"/>
        <v/>
      </c>
      <c r="R189" s="308" t="str">
        <f t="shared" si="275"/>
        <v/>
      </c>
      <c r="S189" s="308" t="str">
        <f t="shared" si="276"/>
        <v/>
      </c>
      <c r="T189" s="308" t="str">
        <f t="shared" si="277"/>
        <v/>
      </c>
      <c r="U189" s="308" t="str">
        <f t="shared" si="278"/>
        <v/>
      </c>
      <c r="V189" s="308" t="str">
        <f t="shared" si="279"/>
        <v/>
      </c>
      <c r="W189" s="308" t="str">
        <f t="shared" si="280"/>
        <v/>
      </c>
      <c r="X189" s="308" t="str">
        <f t="shared" si="281"/>
        <v/>
      </c>
      <c r="Y189" s="308" t="str">
        <f t="shared" si="282"/>
        <v/>
      </c>
      <c r="Z189" s="308" t="str">
        <f t="shared" si="283"/>
        <v/>
      </c>
      <c r="AA189" s="308" t="str">
        <f t="shared" si="284"/>
        <v/>
      </c>
      <c r="AB189" s="308" t="str">
        <f t="shared" si="285"/>
        <v/>
      </c>
      <c r="AC189" s="308" t="str">
        <f t="shared" si="286"/>
        <v/>
      </c>
      <c r="AD189" s="308" t="str">
        <f t="shared" si="287"/>
        <v/>
      </c>
      <c r="AE189" s="308" t="str">
        <f t="shared" si="288"/>
        <v/>
      </c>
      <c r="AF189" s="308" t="str">
        <f t="shared" si="289"/>
        <v/>
      </c>
      <c r="AG189" s="308" t="str">
        <f t="shared" si="290"/>
        <v/>
      </c>
      <c r="AH189" s="308" t="str">
        <f t="shared" si="291"/>
        <v/>
      </c>
      <c r="AI189" s="308" t="str">
        <f t="shared" si="292"/>
        <v/>
      </c>
      <c r="AJ189" s="308" t="str">
        <f t="shared" si="293"/>
        <v/>
      </c>
      <c r="AK189" s="308" t="str">
        <f t="shared" si="294"/>
        <v/>
      </c>
      <c r="AL189" s="308" t="str">
        <f t="shared" si="295"/>
        <v/>
      </c>
      <c r="AM189" s="308" t="str">
        <f t="shared" si="296"/>
        <v/>
      </c>
      <c r="AN189" s="308" t="str">
        <f t="shared" si="297"/>
        <v/>
      </c>
      <c r="AO189" s="308" t="str">
        <f t="shared" si="298"/>
        <v/>
      </c>
      <c r="AP189" s="308" t="str">
        <f t="shared" si="299"/>
        <v/>
      </c>
      <c r="AQ189" s="308" t="str">
        <f t="shared" si="300"/>
        <v/>
      </c>
      <c r="AR189" s="308" t="str">
        <f t="shared" si="301"/>
        <v/>
      </c>
      <c r="AS189" s="308" t="str">
        <f t="shared" si="302"/>
        <v/>
      </c>
      <c r="AT189" s="308" t="str">
        <f t="shared" si="261"/>
        <v/>
      </c>
      <c r="AU189" s="308" t="str">
        <f t="shared" si="261"/>
        <v/>
      </c>
      <c r="AV189" s="308" t="str">
        <f t="shared" si="261"/>
        <v/>
      </c>
      <c r="AW189" s="308" t="str">
        <f t="shared" si="261"/>
        <v/>
      </c>
      <c r="AX189" s="308" t="str">
        <f t="shared" si="261"/>
        <v/>
      </c>
      <c r="AY189" s="308" t="str">
        <f t="shared" si="219"/>
        <v/>
      </c>
      <c r="AZ189" s="308" t="str">
        <f t="shared" si="305"/>
        <v/>
      </c>
      <c r="BA189" s="308" t="str">
        <f t="shared" si="305"/>
        <v/>
      </c>
      <c r="BB189" s="308" t="str">
        <f t="shared" si="305"/>
        <v/>
      </c>
      <c r="BC189" s="308" t="str">
        <f t="shared" si="305"/>
        <v/>
      </c>
      <c r="BD189" s="308" t="str">
        <f t="shared" si="305"/>
        <v/>
      </c>
      <c r="BE189" s="308" t="str">
        <f t="shared" si="305"/>
        <v/>
      </c>
      <c r="BF189" s="308" t="str">
        <f t="shared" si="305"/>
        <v/>
      </c>
      <c r="BG189" s="308" t="str">
        <f t="shared" si="305"/>
        <v/>
      </c>
      <c r="BH189" s="308" t="str">
        <f t="shared" si="305"/>
        <v/>
      </c>
      <c r="BI189" s="308" t="str">
        <f t="shared" si="305"/>
        <v/>
      </c>
      <c r="BJ189" s="308" t="str">
        <f t="shared" si="305"/>
        <v/>
      </c>
      <c r="BK189" s="308" t="str">
        <f t="shared" si="305"/>
        <v/>
      </c>
      <c r="BL189" s="308" t="str">
        <f t="shared" si="305"/>
        <v/>
      </c>
      <c r="BM189" s="308" t="str">
        <f t="shared" si="305"/>
        <v/>
      </c>
      <c r="BN189" s="308" t="str">
        <f t="shared" si="305"/>
        <v/>
      </c>
      <c r="BO189" s="308" t="str">
        <f t="shared" si="305"/>
        <v/>
      </c>
      <c r="BP189" s="308" t="str">
        <f t="shared" si="303"/>
        <v/>
      </c>
      <c r="BQ189" s="308" t="str">
        <f t="shared" si="303"/>
        <v/>
      </c>
      <c r="BR189" s="308" t="str">
        <f t="shared" si="303"/>
        <v/>
      </c>
      <c r="BS189" s="308" t="str">
        <f t="shared" si="303"/>
        <v/>
      </c>
      <c r="BT189" s="308" t="str">
        <f t="shared" si="303"/>
        <v/>
      </c>
      <c r="BU189" s="308" t="str">
        <f t="shared" si="303"/>
        <v/>
      </c>
      <c r="BV189" s="308" t="str">
        <f t="shared" si="303"/>
        <v/>
      </c>
      <c r="BW189" s="308" t="str">
        <f t="shared" si="303"/>
        <v/>
      </c>
      <c r="BX189" s="308" t="str">
        <f t="shared" si="303"/>
        <v/>
      </c>
      <c r="BY189" s="308" t="str">
        <f t="shared" si="303"/>
        <v/>
      </c>
      <c r="BZ189" s="308" t="str">
        <f t="shared" si="303"/>
        <v/>
      </c>
      <c r="CA189" s="308" t="str">
        <f t="shared" si="303"/>
        <v/>
      </c>
      <c r="CB189" s="308" t="str">
        <f t="shared" si="303"/>
        <v/>
      </c>
      <c r="CC189" s="308" t="str">
        <f t="shared" si="303"/>
        <v/>
      </c>
      <c r="CD189" s="308" t="str">
        <f t="shared" si="303"/>
        <v/>
      </c>
      <c r="CE189" s="308" t="str">
        <f t="shared" si="304"/>
        <v/>
      </c>
      <c r="CF189" s="308" t="str">
        <f t="shared" si="304"/>
        <v/>
      </c>
      <c r="CG189" s="308" t="str">
        <f t="shared" si="304"/>
        <v/>
      </c>
      <c r="CH189" s="308" t="str">
        <f t="shared" si="304"/>
        <v/>
      </c>
      <c r="CI189" s="308" t="str">
        <f t="shared" si="304"/>
        <v/>
      </c>
      <c r="CJ189" s="308" t="str">
        <f t="shared" si="304"/>
        <v/>
      </c>
    </row>
    <row r="190" spans="1:88" x14ac:dyDescent="0.2">
      <c r="A190" s="369"/>
      <c r="B190" s="369" t="str">
        <f t="shared" si="217"/>
        <v/>
      </c>
      <c r="C190" s="369" t="str">
        <f t="shared" si="218"/>
        <v/>
      </c>
      <c r="D190" s="369" t="str">
        <f t="shared" si="222"/>
        <v/>
      </c>
      <c r="E190" s="369" t="str">
        <f t="shared" si="223"/>
        <v/>
      </c>
      <c r="F190" s="369" t="str">
        <f t="shared" si="224"/>
        <v/>
      </c>
      <c r="G190" s="369" t="str">
        <f t="shared" si="225"/>
        <v/>
      </c>
      <c r="H190" s="369" t="str">
        <f t="shared" si="226"/>
        <v/>
      </c>
      <c r="I190" s="369" t="str">
        <f t="shared" si="227"/>
        <v/>
      </c>
      <c r="J190" s="369"/>
      <c r="K190" s="308" t="str">
        <f t="shared" si="228"/>
        <v/>
      </c>
      <c r="L190" s="309" t="str">
        <f t="shared" si="229"/>
        <v/>
      </c>
      <c r="M190" s="310" t="str">
        <f t="shared" si="230"/>
        <v/>
      </c>
      <c r="N190" s="308" t="str">
        <f t="shared" si="271"/>
        <v/>
      </c>
      <c r="O190" s="308" t="str">
        <f t="shared" si="272"/>
        <v/>
      </c>
      <c r="P190" s="308" t="str">
        <f t="shared" si="273"/>
        <v/>
      </c>
      <c r="Q190" s="308" t="str">
        <f t="shared" si="274"/>
        <v/>
      </c>
      <c r="R190" s="308" t="str">
        <f t="shared" si="275"/>
        <v/>
      </c>
      <c r="S190" s="308" t="str">
        <f t="shared" si="276"/>
        <v/>
      </c>
      <c r="T190" s="308" t="str">
        <f t="shared" si="277"/>
        <v/>
      </c>
      <c r="U190" s="308" t="str">
        <f t="shared" si="278"/>
        <v/>
      </c>
      <c r="V190" s="308" t="str">
        <f t="shared" si="279"/>
        <v/>
      </c>
      <c r="W190" s="308" t="str">
        <f t="shared" si="280"/>
        <v/>
      </c>
      <c r="X190" s="308" t="str">
        <f t="shared" si="281"/>
        <v/>
      </c>
      <c r="Y190" s="308" t="str">
        <f t="shared" si="282"/>
        <v/>
      </c>
      <c r="Z190" s="308" t="str">
        <f t="shared" si="283"/>
        <v/>
      </c>
      <c r="AA190" s="308" t="str">
        <f t="shared" si="284"/>
        <v/>
      </c>
      <c r="AB190" s="308" t="str">
        <f t="shared" si="285"/>
        <v/>
      </c>
      <c r="AC190" s="308" t="str">
        <f t="shared" si="286"/>
        <v/>
      </c>
      <c r="AD190" s="308" t="str">
        <f t="shared" si="287"/>
        <v/>
      </c>
      <c r="AE190" s="308" t="str">
        <f t="shared" si="288"/>
        <v/>
      </c>
      <c r="AF190" s="308" t="str">
        <f t="shared" si="289"/>
        <v/>
      </c>
      <c r="AG190" s="308" t="str">
        <f t="shared" si="290"/>
        <v/>
      </c>
      <c r="AH190" s="308" t="str">
        <f t="shared" si="291"/>
        <v/>
      </c>
      <c r="AI190" s="308" t="str">
        <f t="shared" si="292"/>
        <v/>
      </c>
      <c r="AJ190" s="308" t="str">
        <f t="shared" si="293"/>
        <v/>
      </c>
      <c r="AK190" s="308" t="str">
        <f t="shared" si="294"/>
        <v/>
      </c>
      <c r="AL190" s="308" t="str">
        <f t="shared" si="295"/>
        <v/>
      </c>
      <c r="AM190" s="308" t="str">
        <f t="shared" si="296"/>
        <v/>
      </c>
      <c r="AN190" s="308" t="str">
        <f t="shared" si="297"/>
        <v/>
      </c>
      <c r="AO190" s="308" t="str">
        <f t="shared" si="298"/>
        <v/>
      </c>
      <c r="AP190" s="308" t="str">
        <f t="shared" si="299"/>
        <v/>
      </c>
      <c r="AQ190" s="308" t="str">
        <f t="shared" si="300"/>
        <v/>
      </c>
      <c r="AR190" s="308" t="str">
        <f t="shared" si="301"/>
        <v/>
      </c>
      <c r="AS190" s="308" t="str">
        <f t="shared" si="302"/>
        <v/>
      </c>
      <c r="AT190" s="308" t="str">
        <f t="shared" si="261"/>
        <v/>
      </c>
      <c r="AU190" s="308" t="str">
        <f t="shared" si="261"/>
        <v/>
      </c>
      <c r="AV190" s="308" t="str">
        <f t="shared" si="261"/>
        <v/>
      </c>
      <c r="AW190" s="308" t="str">
        <f t="shared" si="261"/>
        <v/>
      </c>
      <c r="AX190" s="308" t="str">
        <f t="shared" si="261"/>
        <v/>
      </c>
      <c r="AY190" s="308" t="str">
        <f t="shared" si="219"/>
        <v/>
      </c>
      <c r="AZ190" s="308" t="str">
        <f t="shared" si="305"/>
        <v/>
      </c>
      <c r="BA190" s="308" t="str">
        <f t="shared" si="305"/>
        <v/>
      </c>
      <c r="BB190" s="308" t="str">
        <f t="shared" si="305"/>
        <v/>
      </c>
      <c r="BC190" s="308" t="str">
        <f t="shared" si="305"/>
        <v/>
      </c>
      <c r="BD190" s="308" t="str">
        <f t="shared" si="305"/>
        <v/>
      </c>
      <c r="BE190" s="308" t="str">
        <f t="shared" si="305"/>
        <v/>
      </c>
      <c r="BF190" s="308" t="str">
        <f t="shared" si="305"/>
        <v/>
      </c>
      <c r="BG190" s="308" t="str">
        <f t="shared" si="305"/>
        <v/>
      </c>
      <c r="BH190" s="308" t="str">
        <f t="shared" si="305"/>
        <v/>
      </c>
      <c r="BI190" s="308" t="str">
        <f t="shared" si="305"/>
        <v/>
      </c>
      <c r="BJ190" s="308" t="str">
        <f t="shared" si="305"/>
        <v/>
      </c>
      <c r="BK190" s="308" t="str">
        <f t="shared" si="305"/>
        <v/>
      </c>
      <c r="BL190" s="308" t="str">
        <f t="shared" si="305"/>
        <v/>
      </c>
      <c r="BM190" s="308" t="str">
        <f t="shared" si="305"/>
        <v/>
      </c>
      <c r="BN190" s="308" t="str">
        <f t="shared" si="305"/>
        <v/>
      </c>
      <c r="BO190" s="308" t="str">
        <f t="shared" si="305"/>
        <v/>
      </c>
      <c r="BP190" s="308" t="str">
        <f t="shared" si="303"/>
        <v/>
      </c>
      <c r="BQ190" s="308" t="str">
        <f t="shared" si="303"/>
        <v/>
      </c>
      <c r="BR190" s="308" t="str">
        <f t="shared" si="303"/>
        <v/>
      </c>
      <c r="BS190" s="308" t="str">
        <f t="shared" si="303"/>
        <v/>
      </c>
      <c r="BT190" s="308" t="str">
        <f t="shared" si="303"/>
        <v/>
      </c>
      <c r="BU190" s="308" t="str">
        <f t="shared" si="303"/>
        <v/>
      </c>
      <c r="BV190" s="308" t="str">
        <f t="shared" si="303"/>
        <v/>
      </c>
      <c r="BW190" s="308" t="str">
        <f t="shared" si="303"/>
        <v/>
      </c>
      <c r="BX190" s="308" t="str">
        <f t="shared" si="303"/>
        <v/>
      </c>
      <c r="BY190" s="308" t="str">
        <f t="shared" si="303"/>
        <v/>
      </c>
      <c r="BZ190" s="308" t="str">
        <f t="shared" si="303"/>
        <v/>
      </c>
      <c r="CA190" s="308" t="str">
        <f t="shared" si="303"/>
        <v/>
      </c>
      <c r="CB190" s="308" t="str">
        <f t="shared" si="303"/>
        <v/>
      </c>
      <c r="CC190" s="308" t="str">
        <f t="shared" si="303"/>
        <v/>
      </c>
      <c r="CD190" s="308" t="str">
        <f t="shared" si="303"/>
        <v/>
      </c>
      <c r="CE190" s="308" t="str">
        <f t="shared" si="304"/>
        <v/>
      </c>
      <c r="CF190" s="308" t="str">
        <f t="shared" si="304"/>
        <v/>
      </c>
      <c r="CG190" s="308" t="str">
        <f t="shared" si="304"/>
        <v/>
      </c>
      <c r="CH190" s="308" t="str">
        <f t="shared" si="304"/>
        <v/>
      </c>
      <c r="CI190" s="308" t="str">
        <f t="shared" si="304"/>
        <v/>
      </c>
      <c r="CJ190" s="308" t="str">
        <f t="shared" si="304"/>
        <v/>
      </c>
    </row>
    <row r="191" spans="1:88" x14ac:dyDescent="0.2">
      <c r="A191" s="369"/>
      <c r="B191" s="369" t="str">
        <f t="shared" si="217"/>
        <v/>
      </c>
      <c r="C191" s="369" t="str">
        <f t="shared" si="218"/>
        <v/>
      </c>
      <c r="D191" s="369" t="str">
        <f t="shared" si="222"/>
        <v/>
      </c>
      <c r="E191" s="369" t="str">
        <f t="shared" si="223"/>
        <v/>
      </c>
      <c r="F191" s="369" t="str">
        <f t="shared" si="224"/>
        <v/>
      </c>
      <c r="G191" s="369" t="str">
        <f t="shared" si="225"/>
        <v/>
      </c>
      <c r="H191" s="369" t="str">
        <f t="shared" si="226"/>
        <v/>
      </c>
      <c r="I191" s="369" t="str">
        <f t="shared" si="227"/>
        <v/>
      </c>
      <c r="J191" s="369"/>
      <c r="K191" s="308" t="str">
        <f t="shared" si="228"/>
        <v/>
      </c>
      <c r="L191" s="309" t="str">
        <f t="shared" si="229"/>
        <v/>
      </c>
      <c r="M191" s="310" t="str">
        <f t="shared" si="230"/>
        <v/>
      </c>
      <c r="N191" s="308" t="str">
        <f t="shared" si="271"/>
        <v/>
      </c>
      <c r="O191" s="308" t="str">
        <f t="shared" si="272"/>
        <v/>
      </c>
      <c r="P191" s="308" t="str">
        <f t="shared" si="273"/>
        <v/>
      </c>
      <c r="Q191" s="308" t="str">
        <f t="shared" si="274"/>
        <v/>
      </c>
      <c r="R191" s="308" t="str">
        <f t="shared" si="275"/>
        <v/>
      </c>
      <c r="S191" s="308" t="str">
        <f t="shared" si="276"/>
        <v/>
      </c>
      <c r="T191" s="308" t="str">
        <f t="shared" si="277"/>
        <v/>
      </c>
      <c r="U191" s="308" t="str">
        <f t="shared" si="278"/>
        <v/>
      </c>
      <c r="V191" s="308" t="str">
        <f t="shared" si="279"/>
        <v/>
      </c>
      <c r="W191" s="308" t="str">
        <f t="shared" si="280"/>
        <v/>
      </c>
      <c r="X191" s="308" t="str">
        <f t="shared" si="281"/>
        <v/>
      </c>
      <c r="Y191" s="308" t="str">
        <f t="shared" si="282"/>
        <v/>
      </c>
      <c r="Z191" s="308" t="str">
        <f t="shared" si="283"/>
        <v/>
      </c>
      <c r="AA191" s="308" t="str">
        <f t="shared" si="284"/>
        <v/>
      </c>
      <c r="AB191" s="308" t="str">
        <f t="shared" si="285"/>
        <v/>
      </c>
      <c r="AC191" s="308" t="str">
        <f t="shared" si="286"/>
        <v/>
      </c>
      <c r="AD191" s="308" t="str">
        <f t="shared" si="287"/>
        <v/>
      </c>
      <c r="AE191" s="308" t="str">
        <f t="shared" si="288"/>
        <v/>
      </c>
      <c r="AF191" s="308" t="str">
        <f t="shared" si="289"/>
        <v/>
      </c>
      <c r="AG191" s="308" t="str">
        <f t="shared" si="290"/>
        <v/>
      </c>
      <c r="AH191" s="308" t="str">
        <f t="shared" si="291"/>
        <v/>
      </c>
      <c r="AI191" s="308" t="str">
        <f t="shared" si="292"/>
        <v/>
      </c>
      <c r="AJ191" s="308" t="str">
        <f t="shared" si="293"/>
        <v/>
      </c>
      <c r="AK191" s="308" t="str">
        <f t="shared" si="294"/>
        <v/>
      </c>
      <c r="AL191" s="308" t="str">
        <f t="shared" si="295"/>
        <v/>
      </c>
      <c r="AM191" s="308" t="str">
        <f t="shared" si="296"/>
        <v/>
      </c>
      <c r="AN191" s="308" t="str">
        <f t="shared" si="297"/>
        <v/>
      </c>
      <c r="AO191" s="308" t="str">
        <f t="shared" si="298"/>
        <v/>
      </c>
      <c r="AP191" s="308" t="str">
        <f t="shared" si="299"/>
        <v/>
      </c>
      <c r="AQ191" s="308" t="str">
        <f t="shared" si="300"/>
        <v/>
      </c>
      <c r="AR191" s="308" t="str">
        <f t="shared" si="301"/>
        <v/>
      </c>
      <c r="AS191" s="308" t="str">
        <f t="shared" si="302"/>
        <v/>
      </c>
      <c r="AT191" s="308" t="str">
        <f t="shared" si="261"/>
        <v/>
      </c>
      <c r="AU191" s="308" t="str">
        <f t="shared" si="261"/>
        <v/>
      </c>
      <c r="AV191" s="308" t="str">
        <f t="shared" si="261"/>
        <v/>
      </c>
      <c r="AW191" s="308" t="str">
        <f t="shared" si="261"/>
        <v/>
      </c>
      <c r="AX191" s="308" t="str">
        <f t="shared" si="261"/>
        <v/>
      </c>
      <c r="AY191" s="308" t="str">
        <f t="shared" si="219"/>
        <v/>
      </c>
      <c r="AZ191" s="308" t="str">
        <f t="shared" si="305"/>
        <v/>
      </c>
      <c r="BA191" s="308" t="str">
        <f t="shared" si="305"/>
        <v/>
      </c>
      <c r="BB191" s="308" t="str">
        <f t="shared" si="305"/>
        <v/>
      </c>
      <c r="BC191" s="308" t="str">
        <f t="shared" si="305"/>
        <v/>
      </c>
      <c r="BD191" s="308" t="str">
        <f t="shared" si="305"/>
        <v/>
      </c>
      <c r="BE191" s="308" t="str">
        <f t="shared" si="305"/>
        <v/>
      </c>
      <c r="BF191" s="308" t="str">
        <f t="shared" si="305"/>
        <v/>
      </c>
      <c r="BG191" s="308" t="str">
        <f t="shared" si="305"/>
        <v/>
      </c>
      <c r="BH191" s="308" t="str">
        <f t="shared" si="305"/>
        <v/>
      </c>
      <c r="BI191" s="308" t="str">
        <f t="shared" si="305"/>
        <v/>
      </c>
      <c r="BJ191" s="308" t="str">
        <f t="shared" si="305"/>
        <v/>
      </c>
      <c r="BK191" s="308" t="str">
        <f t="shared" si="305"/>
        <v/>
      </c>
      <c r="BL191" s="308" t="str">
        <f t="shared" si="305"/>
        <v/>
      </c>
      <c r="BM191" s="308" t="str">
        <f t="shared" si="305"/>
        <v/>
      </c>
      <c r="BN191" s="308" t="str">
        <f t="shared" si="305"/>
        <v/>
      </c>
      <c r="BO191" s="308" t="str">
        <f t="shared" si="305"/>
        <v/>
      </c>
      <c r="BP191" s="308" t="str">
        <f t="shared" si="303"/>
        <v/>
      </c>
      <c r="BQ191" s="308" t="str">
        <f t="shared" si="303"/>
        <v/>
      </c>
      <c r="BR191" s="308" t="str">
        <f t="shared" si="303"/>
        <v/>
      </c>
      <c r="BS191" s="308" t="str">
        <f t="shared" si="303"/>
        <v/>
      </c>
      <c r="BT191" s="308" t="str">
        <f t="shared" si="303"/>
        <v/>
      </c>
      <c r="BU191" s="308" t="str">
        <f t="shared" si="303"/>
        <v/>
      </c>
      <c r="BV191" s="308" t="str">
        <f t="shared" si="303"/>
        <v/>
      </c>
      <c r="BW191" s="308" t="str">
        <f t="shared" si="303"/>
        <v/>
      </c>
      <c r="BX191" s="308" t="str">
        <f t="shared" si="303"/>
        <v/>
      </c>
      <c r="BY191" s="308" t="str">
        <f t="shared" si="303"/>
        <v/>
      </c>
      <c r="BZ191" s="308" t="str">
        <f t="shared" si="303"/>
        <v/>
      </c>
      <c r="CA191" s="308" t="str">
        <f t="shared" si="303"/>
        <v/>
      </c>
      <c r="CB191" s="308" t="str">
        <f t="shared" si="303"/>
        <v/>
      </c>
      <c r="CC191" s="308" t="str">
        <f t="shared" si="303"/>
        <v/>
      </c>
      <c r="CD191" s="308" t="str">
        <f t="shared" si="303"/>
        <v/>
      </c>
      <c r="CE191" s="308" t="str">
        <f t="shared" si="304"/>
        <v/>
      </c>
      <c r="CF191" s="308" t="str">
        <f t="shared" si="304"/>
        <v/>
      </c>
      <c r="CG191" s="308" t="str">
        <f t="shared" si="304"/>
        <v/>
      </c>
      <c r="CH191" s="308" t="str">
        <f t="shared" si="304"/>
        <v/>
      </c>
      <c r="CI191" s="308" t="str">
        <f t="shared" si="304"/>
        <v/>
      </c>
      <c r="CJ191" s="308" t="str">
        <f t="shared" si="304"/>
        <v/>
      </c>
    </row>
    <row r="192" spans="1:88" x14ac:dyDescent="0.2">
      <c r="A192" s="369"/>
      <c r="B192" s="369" t="str">
        <f t="shared" si="217"/>
        <v/>
      </c>
      <c r="C192" s="369" t="str">
        <f t="shared" si="218"/>
        <v/>
      </c>
      <c r="D192" s="369" t="str">
        <f t="shared" si="222"/>
        <v/>
      </c>
      <c r="E192" s="369" t="str">
        <f t="shared" si="223"/>
        <v/>
      </c>
      <c r="F192" s="369" t="str">
        <f t="shared" si="224"/>
        <v/>
      </c>
      <c r="G192" s="369" t="str">
        <f t="shared" si="225"/>
        <v/>
      </c>
      <c r="H192" s="369" t="str">
        <f t="shared" si="226"/>
        <v/>
      </c>
      <c r="I192" s="369" t="str">
        <f t="shared" si="227"/>
        <v/>
      </c>
      <c r="J192" s="369"/>
      <c r="K192" s="308" t="str">
        <f t="shared" si="228"/>
        <v/>
      </c>
      <c r="L192" s="309" t="str">
        <f t="shared" si="229"/>
        <v/>
      </c>
      <c r="M192" s="310" t="str">
        <f t="shared" si="230"/>
        <v/>
      </c>
      <c r="N192" s="308" t="str">
        <f t="shared" si="271"/>
        <v/>
      </c>
      <c r="O192" s="308" t="str">
        <f t="shared" si="272"/>
        <v/>
      </c>
      <c r="P192" s="308" t="str">
        <f t="shared" si="273"/>
        <v/>
      </c>
      <c r="Q192" s="308" t="str">
        <f t="shared" si="274"/>
        <v/>
      </c>
      <c r="R192" s="308" t="str">
        <f t="shared" si="275"/>
        <v/>
      </c>
      <c r="S192" s="308" t="str">
        <f t="shared" si="276"/>
        <v/>
      </c>
      <c r="T192" s="308" t="str">
        <f t="shared" si="277"/>
        <v/>
      </c>
      <c r="U192" s="308" t="str">
        <f t="shared" si="278"/>
        <v/>
      </c>
      <c r="V192" s="308" t="str">
        <f t="shared" si="279"/>
        <v/>
      </c>
      <c r="W192" s="308" t="str">
        <f t="shared" si="280"/>
        <v/>
      </c>
      <c r="X192" s="308" t="str">
        <f t="shared" si="281"/>
        <v/>
      </c>
      <c r="Y192" s="308" t="str">
        <f t="shared" si="282"/>
        <v/>
      </c>
      <c r="Z192" s="308" t="str">
        <f t="shared" si="283"/>
        <v/>
      </c>
      <c r="AA192" s="308" t="str">
        <f t="shared" si="284"/>
        <v/>
      </c>
      <c r="AB192" s="308" t="str">
        <f t="shared" si="285"/>
        <v/>
      </c>
      <c r="AC192" s="308" t="str">
        <f t="shared" si="286"/>
        <v/>
      </c>
      <c r="AD192" s="308" t="str">
        <f t="shared" si="287"/>
        <v/>
      </c>
      <c r="AE192" s="308" t="str">
        <f t="shared" si="288"/>
        <v/>
      </c>
      <c r="AF192" s="308" t="str">
        <f t="shared" si="289"/>
        <v/>
      </c>
      <c r="AG192" s="308" t="str">
        <f t="shared" si="290"/>
        <v/>
      </c>
      <c r="AH192" s="308" t="str">
        <f t="shared" si="291"/>
        <v/>
      </c>
      <c r="AI192" s="308" t="str">
        <f t="shared" si="292"/>
        <v/>
      </c>
      <c r="AJ192" s="308" t="str">
        <f t="shared" si="293"/>
        <v/>
      </c>
      <c r="AK192" s="308" t="str">
        <f t="shared" si="294"/>
        <v/>
      </c>
      <c r="AL192" s="308" t="str">
        <f t="shared" si="295"/>
        <v/>
      </c>
      <c r="AM192" s="308" t="str">
        <f t="shared" si="296"/>
        <v/>
      </c>
      <c r="AN192" s="308" t="str">
        <f t="shared" si="297"/>
        <v/>
      </c>
      <c r="AO192" s="308" t="str">
        <f t="shared" si="298"/>
        <v/>
      </c>
      <c r="AP192" s="308" t="str">
        <f t="shared" si="299"/>
        <v/>
      </c>
      <c r="AQ192" s="308" t="str">
        <f t="shared" si="300"/>
        <v/>
      </c>
      <c r="AR192" s="308" t="str">
        <f t="shared" si="301"/>
        <v/>
      </c>
      <c r="AS192" s="308" t="str">
        <f t="shared" si="302"/>
        <v/>
      </c>
      <c r="AT192" s="308" t="str">
        <f t="shared" si="261"/>
        <v/>
      </c>
      <c r="AU192" s="308" t="str">
        <f t="shared" si="261"/>
        <v/>
      </c>
      <c r="AV192" s="308" t="str">
        <f t="shared" si="261"/>
        <v/>
      </c>
      <c r="AW192" s="308" t="str">
        <f t="shared" si="261"/>
        <v/>
      </c>
      <c r="AX192" s="308" t="str">
        <f t="shared" si="261"/>
        <v/>
      </c>
      <c r="AY192" s="308" t="str">
        <f t="shared" si="219"/>
        <v/>
      </c>
      <c r="AZ192" s="308" t="str">
        <f t="shared" si="305"/>
        <v/>
      </c>
      <c r="BA192" s="308" t="str">
        <f t="shared" si="305"/>
        <v/>
      </c>
      <c r="BB192" s="308" t="str">
        <f t="shared" si="305"/>
        <v/>
      </c>
      <c r="BC192" s="308" t="str">
        <f t="shared" si="305"/>
        <v/>
      </c>
      <c r="BD192" s="308" t="str">
        <f t="shared" si="305"/>
        <v/>
      </c>
      <c r="BE192" s="308" t="str">
        <f t="shared" si="305"/>
        <v/>
      </c>
      <c r="BF192" s="308" t="str">
        <f t="shared" si="305"/>
        <v/>
      </c>
      <c r="BG192" s="308" t="str">
        <f t="shared" si="305"/>
        <v/>
      </c>
      <c r="BH192" s="308" t="str">
        <f t="shared" si="305"/>
        <v/>
      </c>
      <c r="BI192" s="308" t="str">
        <f t="shared" si="305"/>
        <v/>
      </c>
      <c r="BJ192" s="308" t="str">
        <f t="shared" si="305"/>
        <v/>
      </c>
      <c r="BK192" s="308" t="str">
        <f t="shared" si="305"/>
        <v/>
      </c>
      <c r="BL192" s="308" t="str">
        <f t="shared" si="305"/>
        <v/>
      </c>
      <c r="BM192" s="308" t="str">
        <f t="shared" si="305"/>
        <v/>
      </c>
      <c r="BN192" s="308" t="str">
        <f t="shared" si="305"/>
        <v/>
      </c>
      <c r="BO192" s="308" t="str">
        <f t="shared" si="305"/>
        <v/>
      </c>
      <c r="BP192" s="308" t="str">
        <f t="shared" si="303"/>
        <v/>
      </c>
      <c r="BQ192" s="308" t="str">
        <f t="shared" si="303"/>
        <v/>
      </c>
      <c r="BR192" s="308" t="str">
        <f t="shared" si="303"/>
        <v/>
      </c>
      <c r="BS192" s="308" t="str">
        <f t="shared" si="303"/>
        <v/>
      </c>
      <c r="BT192" s="308" t="str">
        <f t="shared" si="303"/>
        <v/>
      </c>
      <c r="BU192" s="308" t="str">
        <f t="shared" si="303"/>
        <v/>
      </c>
      <c r="BV192" s="308" t="str">
        <f t="shared" si="303"/>
        <v/>
      </c>
      <c r="BW192" s="308" t="str">
        <f t="shared" si="303"/>
        <v/>
      </c>
      <c r="BX192" s="308" t="str">
        <f t="shared" si="303"/>
        <v/>
      </c>
      <c r="BY192" s="308" t="str">
        <f t="shared" si="303"/>
        <v/>
      </c>
      <c r="BZ192" s="308" t="str">
        <f t="shared" si="303"/>
        <v/>
      </c>
      <c r="CA192" s="308" t="str">
        <f t="shared" si="303"/>
        <v/>
      </c>
      <c r="CB192" s="308" t="str">
        <f t="shared" si="303"/>
        <v/>
      </c>
      <c r="CC192" s="308" t="str">
        <f t="shared" si="303"/>
        <v/>
      </c>
      <c r="CD192" s="308" t="str">
        <f t="shared" si="303"/>
        <v/>
      </c>
      <c r="CE192" s="308" t="str">
        <f t="shared" si="304"/>
        <v/>
      </c>
      <c r="CF192" s="308" t="str">
        <f t="shared" si="304"/>
        <v/>
      </c>
      <c r="CG192" s="308" t="str">
        <f t="shared" si="304"/>
        <v/>
      </c>
      <c r="CH192" s="308" t="str">
        <f t="shared" si="304"/>
        <v/>
      </c>
      <c r="CI192" s="308" t="str">
        <f t="shared" si="304"/>
        <v/>
      </c>
      <c r="CJ192" s="308" t="str">
        <f t="shared" si="304"/>
        <v/>
      </c>
    </row>
    <row r="193" spans="1:88" x14ac:dyDescent="0.2">
      <c r="A193" s="369"/>
      <c r="B193" s="369" t="str">
        <f t="shared" si="217"/>
        <v/>
      </c>
      <c r="C193" s="369" t="str">
        <f t="shared" si="218"/>
        <v/>
      </c>
      <c r="D193" s="369" t="str">
        <f t="shared" si="222"/>
        <v/>
      </c>
      <c r="E193" s="369" t="str">
        <f t="shared" si="223"/>
        <v/>
      </c>
      <c r="F193" s="369" t="str">
        <f t="shared" si="224"/>
        <v/>
      </c>
      <c r="G193" s="369" t="str">
        <f t="shared" si="225"/>
        <v/>
      </c>
      <c r="H193" s="369" t="str">
        <f t="shared" si="226"/>
        <v/>
      </c>
      <c r="I193" s="369" t="str">
        <f t="shared" si="227"/>
        <v/>
      </c>
      <c r="J193" s="369"/>
      <c r="K193" s="308" t="str">
        <f t="shared" si="228"/>
        <v/>
      </c>
      <c r="L193" s="309" t="str">
        <f t="shared" si="229"/>
        <v/>
      </c>
      <c r="M193" s="310" t="str">
        <f t="shared" si="230"/>
        <v/>
      </c>
      <c r="N193" s="308" t="str">
        <f t="shared" si="271"/>
        <v/>
      </c>
      <c r="O193" s="308" t="str">
        <f t="shared" si="272"/>
        <v/>
      </c>
      <c r="P193" s="308" t="str">
        <f t="shared" si="273"/>
        <v/>
      </c>
      <c r="Q193" s="308" t="str">
        <f t="shared" si="274"/>
        <v/>
      </c>
      <c r="R193" s="308" t="str">
        <f t="shared" si="275"/>
        <v/>
      </c>
      <c r="S193" s="308" t="str">
        <f t="shared" si="276"/>
        <v/>
      </c>
      <c r="T193" s="308" t="str">
        <f t="shared" si="277"/>
        <v/>
      </c>
      <c r="U193" s="308" t="str">
        <f t="shared" si="278"/>
        <v/>
      </c>
      <c r="V193" s="308" t="str">
        <f t="shared" si="279"/>
        <v/>
      </c>
      <c r="W193" s="308" t="str">
        <f t="shared" si="280"/>
        <v/>
      </c>
      <c r="X193" s="308" t="str">
        <f t="shared" si="281"/>
        <v/>
      </c>
      <c r="Y193" s="308" t="str">
        <f t="shared" si="282"/>
        <v/>
      </c>
      <c r="Z193" s="308" t="str">
        <f t="shared" si="283"/>
        <v/>
      </c>
      <c r="AA193" s="308" t="str">
        <f t="shared" si="284"/>
        <v/>
      </c>
      <c r="AB193" s="308" t="str">
        <f t="shared" si="285"/>
        <v/>
      </c>
      <c r="AC193" s="308" t="str">
        <f t="shared" si="286"/>
        <v/>
      </c>
      <c r="AD193" s="308" t="str">
        <f t="shared" si="287"/>
        <v/>
      </c>
      <c r="AE193" s="308" t="str">
        <f t="shared" si="288"/>
        <v/>
      </c>
      <c r="AF193" s="308" t="str">
        <f t="shared" si="289"/>
        <v/>
      </c>
      <c r="AG193" s="308" t="str">
        <f t="shared" si="290"/>
        <v/>
      </c>
      <c r="AH193" s="308" t="str">
        <f t="shared" si="291"/>
        <v/>
      </c>
      <c r="AI193" s="308" t="str">
        <f t="shared" si="292"/>
        <v/>
      </c>
      <c r="AJ193" s="308" t="str">
        <f t="shared" si="293"/>
        <v/>
      </c>
      <c r="AK193" s="308" t="str">
        <f t="shared" si="294"/>
        <v/>
      </c>
      <c r="AL193" s="308" t="str">
        <f t="shared" si="295"/>
        <v/>
      </c>
      <c r="AM193" s="308" t="str">
        <f t="shared" si="296"/>
        <v/>
      </c>
      <c r="AN193" s="308" t="str">
        <f t="shared" si="297"/>
        <v/>
      </c>
      <c r="AO193" s="308" t="str">
        <f t="shared" si="298"/>
        <v/>
      </c>
      <c r="AP193" s="308" t="str">
        <f t="shared" si="299"/>
        <v/>
      </c>
      <c r="AQ193" s="308" t="str">
        <f t="shared" si="300"/>
        <v/>
      </c>
      <c r="AR193" s="308" t="str">
        <f t="shared" si="301"/>
        <v/>
      </c>
      <c r="AS193" s="308" t="str">
        <f t="shared" si="302"/>
        <v/>
      </c>
      <c r="AT193" s="308" t="str">
        <f t="shared" si="261"/>
        <v/>
      </c>
      <c r="AU193" s="308" t="str">
        <f t="shared" si="261"/>
        <v/>
      </c>
      <c r="AV193" s="308" t="str">
        <f t="shared" si="261"/>
        <v/>
      </c>
      <c r="AW193" s="308" t="str">
        <f t="shared" si="261"/>
        <v/>
      </c>
      <c r="AX193" s="308" t="str">
        <f t="shared" si="261"/>
        <v/>
      </c>
      <c r="AY193" s="308" t="str">
        <f t="shared" si="219"/>
        <v/>
      </c>
      <c r="AZ193" s="308" t="str">
        <f t="shared" si="305"/>
        <v/>
      </c>
      <c r="BA193" s="308" t="str">
        <f t="shared" si="305"/>
        <v/>
      </c>
      <c r="BB193" s="308" t="str">
        <f t="shared" si="305"/>
        <v/>
      </c>
      <c r="BC193" s="308" t="str">
        <f t="shared" si="305"/>
        <v/>
      </c>
      <c r="BD193" s="308" t="str">
        <f t="shared" si="305"/>
        <v/>
      </c>
      <c r="BE193" s="308" t="str">
        <f t="shared" si="305"/>
        <v/>
      </c>
      <c r="BF193" s="308" t="str">
        <f t="shared" si="305"/>
        <v/>
      </c>
      <c r="BG193" s="308" t="str">
        <f t="shared" si="305"/>
        <v/>
      </c>
      <c r="BH193" s="308" t="str">
        <f t="shared" si="305"/>
        <v/>
      </c>
      <c r="BI193" s="308" t="str">
        <f t="shared" si="305"/>
        <v/>
      </c>
      <c r="BJ193" s="308" t="str">
        <f t="shared" si="305"/>
        <v/>
      </c>
      <c r="BK193" s="308" t="str">
        <f t="shared" si="305"/>
        <v/>
      </c>
      <c r="BL193" s="308" t="str">
        <f t="shared" si="305"/>
        <v/>
      </c>
      <c r="BM193" s="308" t="str">
        <f t="shared" si="305"/>
        <v/>
      </c>
      <c r="BN193" s="308" t="str">
        <f t="shared" si="305"/>
        <v/>
      </c>
      <c r="BO193" s="308" t="str">
        <f t="shared" si="305"/>
        <v/>
      </c>
      <c r="BP193" s="308" t="str">
        <f t="shared" si="303"/>
        <v/>
      </c>
      <c r="BQ193" s="308" t="str">
        <f t="shared" si="303"/>
        <v/>
      </c>
      <c r="BR193" s="308" t="str">
        <f t="shared" si="303"/>
        <v/>
      </c>
      <c r="BS193" s="308" t="str">
        <f t="shared" si="303"/>
        <v/>
      </c>
      <c r="BT193" s="308" t="str">
        <f t="shared" si="303"/>
        <v/>
      </c>
      <c r="BU193" s="308" t="str">
        <f t="shared" si="303"/>
        <v/>
      </c>
      <c r="BV193" s="308" t="str">
        <f t="shared" si="303"/>
        <v/>
      </c>
      <c r="BW193" s="308" t="str">
        <f t="shared" si="303"/>
        <v/>
      </c>
      <c r="BX193" s="308" t="str">
        <f t="shared" si="303"/>
        <v/>
      </c>
      <c r="BY193" s="308" t="str">
        <f t="shared" si="303"/>
        <v/>
      </c>
      <c r="BZ193" s="308" t="str">
        <f t="shared" si="303"/>
        <v/>
      </c>
      <c r="CA193" s="308" t="str">
        <f t="shared" si="303"/>
        <v/>
      </c>
      <c r="CB193" s="308" t="str">
        <f t="shared" si="303"/>
        <v/>
      </c>
      <c r="CC193" s="308" t="str">
        <f t="shared" si="303"/>
        <v/>
      </c>
      <c r="CD193" s="308" t="str">
        <f t="shared" si="303"/>
        <v/>
      </c>
      <c r="CE193" s="308" t="str">
        <f t="shared" si="304"/>
        <v/>
      </c>
      <c r="CF193" s="308" t="str">
        <f t="shared" si="304"/>
        <v/>
      </c>
      <c r="CG193" s="308" t="str">
        <f t="shared" si="304"/>
        <v/>
      </c>
      <c r="CH193" s="308" t="str">
        <f t="shared" si="304"/>
        <v/>
      </c>
      <c r="CI193" s="308" t="str">
        <f t="shared" si="304"/>
        <v/>
      </c>
      <c r="CJ193" s="308" t="str">
        <f t="shared" si="304"/>
        <v/>
      </c>
    </row>
    <row r="194" spans="1:88" x14ac:dyDescent="0.2">
      <c r="A194" s="369"/>
      <c r="B194" s="369" t="str">
        <f t="shared" si="217"/>
        <v/>
      </c>
      <c r="C194" s="369" t="str">
        <f t="shared" si="218"/>
        <v/>
      </c>
      <c r="D194" s="369" t="str">
        <f t="shared" si="222"/>
        <v/>
      </c>
      <c r="E194" s="369" t="str">
        <f t="shared" si="223"/>
        <v/>
      </c>
      <c r="F194" s="369" t="str">
        <f t="shared" si="224"/>
        <v/>
      </c>
      <c r="G194" s="369" t="str">
        <f t="shared" si="225"/>
        <v/>
      </c>
      <c r="H194" s="369" t="str">
        <f t="shared" si="226"/>
        <v/>
      </c>
      <c r="I194" s="369" t="str">
        <f t="shared" si="227"/>
        <v/>
      </c>
      <c r="J194" s="369"/>
      <c r="K194" s="308" t="str">
        <f t="shared" si="228"/>
        <v/>
      </c>
      <c r="L194" s="309" t="str">
        <f t="shared" si="229"/>
        <v/>
      </c>
      <c r="M194" s="310" t="str">
        <f t="shared" si="230"/>
        <v/>
      </c>
      <c r="N194" s="308" t="str">
        <f t="shared" si="271"/>
        <v/>
      </c>
      <c r="O194" s="308" t="str">
        <f t="shared" si="272"/>
        <v/>
      </c>
      <c r="P194" s="308" t="str">
        <f t="shared" si="273"/>
        <v/>
      </c>
      <c r="Q194" s="308" t="str">
        <f t="shared" si="274"/>
        <v/>
      </c>
      <c r="R194" s="308" t="str">
        <f t="shared" si="275"/>
        <v/>
      </c>
      <c r="S194" s="308" t="str">
        <f t="shared" si="276"/>
        <v/>
      </c>
      <c r="T194" s="308" t="str">
        <f t="shared" si="277"/>
        <v/>
      </c>
      <c r="U194" s="308" t="str">
        <f t="shared" si="278"/>
        <v/>
      </c>
      <c r="V194" s="308" t="str">
        <f t="shared" si="279"/>
        <v/>
      </c>
      <c r="W194" s="308" t="str">
        <f t="shared" si="280"/>
        <v/>
      </c>
      <c r="X194" s="308" t="str">
        <f t="shared" si="281"/>
        <v/>
      </c>
      <c r="Y194" s="308" t="str">
        <f t="shared" si="282"/>
        <v/>
      </c>
      <c r="Z194" s="308" t="str">
        <f t="shared" si="283"/>
        <v/>
      </c>
      <c r="AA194" s="308" t="str">
        <f t="shared" si="284"/>
        <v/>
      </c>
      <c r="AB194" s="308" t="str">
        <f t="shared" si="285"/>
        <v/>
      </c>
      <c r="AC194" s="308" t="str">
        <f t="shared" si="286"/>
        <v/>
      </c>
      <c r="AD194" s="308" t="str">
        <f t="shared" si="287"/>
        <v/>
      </c>
      <c r="AE194" s="308" t="str">
        <f t="shared" si="288"/>
        <v/>
      </c>
      <c r="AF194" s="308" t="str">
        <f t="shared" si="289"/>
        <v/>
      </c>
      <c r="AG194" s="308" t="str">
        <f t="shared" si="290"/>
        <v/>
      </c>
      <c r="AH194" s="308" t="str">
        <f t="shared" si="291"/>
        <v/>
      </c>
      <c r="AI194" s="308" t="str">
        <f t="shared" si="292"/>
        <v/>
      </c>
      <c r="AJ194" s="308" t="str">
        <f t="shared" si="293"/>
        <v/>
      </c>
      <c r="AK194" s="308" t="str">
        <f t="shared" si="294"/>
        <v/>
      </c>
      <c r="AL194" s="308" t="str">
        <f t="shared" si="295"/>
        <v/>
      </c>
      <c r="AM194" s="308" t="str">
        <f t="shared" si="296"/>
        <v/>
      </c>
      <c r="AN194" s="308" t="str">
        <f t="shared" si="297"/>
        <v/>
      </c>
      <c r="AO194" s="308" t="str">
        <f t="shared" si="298"/>
        <v/>
      </c>
      <c r="AP194" s="308" t="str">
        <f t="shared" si="299"/>
        <v/>
      </c>
      <c r="AQ194" s="308" t="str">
        <f t="shared" si="300"/>
        <v/>
      </c>
      <c r="AR194" s="308" t="str">
        <f t="shared" si="301"/>
        <v/>
      </c>
      <c r="AS194" s="308" t="str">
        <f t="shared" si="302"/>
        <v/>
      </c>
      <c r="AT194" s="308" t="str">
        <f t="shared" si="261"/>
        <v/>
      </c>
      <c r="AU194" s="308" t="str">
        <f t="shared" si="261"/>
        <v/>
      </c>
      <c r="AV194" s="308" t="str">
        <f t="shared" si="261"/>
        <v/>
      </c>
      <c r="AW194" s="308" t="str">
        <f t="shared" si="261"/>
        <v/>
      </c>
      <c r="AX194" s="308" t="str">
        <f t="shared" si="261"/>
        <v/>
      </c>
      <c r="AY194" s="308" t="str">
        <f t="shared" si="219"/>
        <v/>
      </c>
      <c r="AZ194" s="308" t="str">
        <f t="shared" si="305"/>
        <v/>
      </c>
      <c r="BA194" s="308" t="str">
        <f t="shared" si="305"/>
        <v/>
      </c>
      <c r="BB194" s="308" t="str">
        <f t="shared" si="305"/>
        <v/>
      </c>
      <c r="BC194" s="308" t="str">
        <f t="shared" si="305"/>
        <v/>
      </c>
      <c r="BD194" s="308" t="str">
        <f t="shared" si="305"/>
        <v/>
      </c>
      <c r="BE194" s="308" t="str">
        <f t="shared" si="305"/>
        <v/>
      </c>
      <c r="BF194" s="308" t="str">
        <f t="shared" si="305"/>
        <v/>
      </c>
      <c r="BG194" s="308" t="str">
        <f t="shared" si="305"/>
        <v/>
      </c>
      <c r="BH194" s="308" t="str">
        <f t="shared" si="305"/>
        <v/>
      </c>
      <c r="BI194" s="308" t="str">
        <f t="shared" si="305"/>
        <v/>
      </c>
      <c r="BJ194" s="308" t="str">
        <f t="shared" si="305"/>
        <v/>
      </c>
      <c r="BK194" s="308" t="str">
        <f t="shared" si="305"/>
        <v/>
      </c>
      <c r="BL194" s="308" t="str">
        <f t="shared" si="305"/>
        <v/>
      </c>
      <c r="BM194" s="308" t="str">
        <f t="shared" si="305"/>
        <v/>
      </c>
      <c r="BN194" s="308" t="str">
        <f t="shared" si="305"/>
        <v/>
      </c>
      <c r="BO194" s="308" t="str">
        <f t="shared" si="305"/>
        <v/>
      </c>
      <c r="BP194" s="308" t="str">
        <f t="shared" si="303"/>
        <v/>
      </c>
      <c r="BQ194" s="308" t="str">
        <f t="shared" si="303"/>
        <v/>
      </c>
      <c r="BR194" s="308" t="str">
        <f t="shared" si="303"/>
        <v/>
      </c>
      <c r="BS194" s="308" t="str">
        <f t="shared" si="303"/>
        <v/>
      </c>
      <c r="BT194" s="308" t="str">
        <f t="shared" si="303"/>
        <v/>
      </c>
      <c r="BU194" s="308" t="str">
        <f t="shared" si="303"/>
        <v/>
      </c>
      <c r="BV194" s="308" t="str">
        <f t="shared" si="303"/>
        <v/>
      </c>
      <c r="BW194" s="308" t="str">
        <f t="shared" si="303"/>
        <v/>
      </c>
      <c r="BX194" s="308" t="str">
        <f t="shared" si="303"/>
        <v/>
      </c>
      <c r="BY194" s="308" t="str">
        <f t="shared" si="303"/>
        <v/>
      </c>
      <c r="BZ194" s="308" t="str">
        <f t="shared" si="303"/>
        <v/>
      </c>
      <c r="CA194" s="308" t="str">
        <f t="shared" si="303"/>
        <v/>
      </c>
      <c r="CB194" s="308" t="str">
        <f t="shared" si="303"/>
        <v/>
      </c>
      <c r="CC194" s="308" t="str">
        <f t="shared" si="303"/>
        <v/>
      </c>
      <c r="CD194" s="308" t="str">
        <f t="shared" si="303"/>
        <v/>
      </c>
      <c r="CE194" s="308" t="str">
        <f t="shared" si="304"/>
        <v/>
      </c>
      <c r="CF194" s="308" t="str">
        <f t="shared" si="304"/>
        <v/>
      </c>
      <c r="CG194" s="308" t="str">
        <f t="shared" si="304"/>
        <v/>
      </c>
      <c r="CH194" s="308" t="str">
        <f t="shared" si="304"/>
        <v/>
      </c>
      <c r="CI194" s="308" t="str">
        <f t="shared" si="304"/>
        <v/>
      </c>
      <c r="CJ194" s="308" t="str">
        <f t="shared" si="304"/>
        <v/>
      </c>
    </row>
    <row r="195" spans="1:88" x14ac:dyDescent="0.2">
      <c r="A195" s="369"/>
      <c r="B195" s="369" t="str">
        <f t="shared" si="217"/>
        <v/>
      </c>
      <c r="C195" s="369" t="str">
        <f t="shared" si="218"/>
        <v/>
      </c>
      <c r="D195" s="369" t="str">
        <f t="shared" si="222"/>
        <v/>
      </c>
      <c r="E195" s="369" t="str">
        <f t="shared" si="223"/>
        <v/>
      </c>
      <c r="F195" s="369" t="str">
        <f t="shared" si="224"/>
        <v/>
      </c>
      <c r="G195" s="369" t="str">
        <f t="shared" si="225"/>
        <v/>
      </c>
      <c r="H195" s="369" t="str">
        <f t="shared" si="226"/>
        <v/>
      </c>
      <c r="I195" s="369" t="str">
        <f t="shared" si="227"/>
        <v/>
      </c>
      <c r="J195" s="369"/>
      <c r="K195" s="308" t="str">
        <f t="shared" si="228"/>
        <v/>
      </c>
      <c r="L195" s="309" t="str">
        <f t="shared" si="229"/>
        <v/>
      </c>
      <c r="M195" s="310" t="str">
        <f t="shared" si="230"/>
        <v/>
      </c>
      <c r="N195" s="308" t="str">
        <f t="shared" si="271"/>
        <v/>
      </c>
      <c r="O195" s="308" t="str">
        <f t="shared" si="272"/>
        <v/>
      </c>
      <c r="P195" s="308" t="str">
        <f t="shared" si="273"/>
        <v/>
      </c>
      <c r="Q195" s="308" t="str">
        <f t="shared" si="274"/>
        <v/>
      </c>
      <c r="R195" s="308" t="str">
        <f t="shared" si="275"/>
        <v/>
      </c>
      <c r="S195" s="308" t="str">
        <f t="shared" si="276"/>
        <v/>
      </c>
      <c r="T195" s="308" t="str">
        <f t="shared" si="277"/>
        <v/>
      </c>
      <c r="U195" s="308" t="str">
        <f t="shared" si="278"/>
        <v/>
      </c>
      <c r="V195" s="308" t="str">
        <f t="shared" si="279"/>
        <v/>
      </c>
      <c r="W195" s="308" t="str">
        <f t="shared" si="280"/>
        <v/>
      </c>
      <c r="X195" s="308" t="str">
        <f t="shared" si="281"/>
        <v/>
      </c>
      <c r="Y195" s="308" t="str">
        <f t="shared" si="282"/>
        <v/>
      </c>
      <c r="Z195" s="308" t="str">
        <f t="shared" si="283"/>
        <v/>
      </c>
      <c r="AA195" s="308" t="str">
        <f t="shared" si="284"/>
        <v/>
      </c>
      <c r="AB195" s="308" t="str">
        <f t="shared" si="285"/>
        <v/>
      </c>
      <c r="AC195" s="308" t="str">
        <f t="shared" si="286"/>
        <v/>
      </c>
      <c r="AD195" s="308" t="str">
        <f t="shared" si="287"/>
        <v/>
      </c>
      <c r="AE195" s="308" t="str">
        <f t="shared" si="288"/>
        <v/>
      </c>
      <c r="AF195" s="308" t="str">
        <f t="shared" si="289"/>
        <v/>
      </c>
      <c r="AG195" s="308" t="str">
        <f t="shared" si="290"/>
        <v/>
      </c>
      <c r="AH195" s="308" t="str">
        <f t="shared" si="291"/>
        <v/>
      </c>
      <c r="AI195" s="308" t="str">
        <f t="shared" si="292"/>
        <v/>
      </c>
      <c r="AJ195" s="308" t="str">
        <f t="shared" si="293"/>
        <v/>
      </c>
      <c r="AK195" s="308" t="str">
        <f t="shared" si="294"/>
        <v/>
      </c>
      <c r="AL195" s="308" t="str">
        <f t="shared" si="295"/>
        <v/>
      </c>
      <c r="AM195" s="308" t="str">
        <f t="shared" si="296"/>
        <v/>
      </c>
      <c r="AN195" s="308" t="str">
        <f t="shared" si="297"/>
        <v/>
      </c>
      <c r="AO195" s="308" t="str">
        <f t="shared" si="298"/>
        <v/>
      </c>
      <c r="AP195" s="308" t="str">
        <f t="shared" si="299"/>
        <v/>
      </c>
      <c r="AQ195" s="308" t="str">
        <f t="shared" si="300"/>
        <v/>
      </c>
      <c r="AR195" s="308" t="str">
        <f t="shared" si="301"/>
        <v/>
      </c>
      <c r="AS195" s="308" t="str">
        <f t="shared" si="302"/>
        <v/>
      </c>
      <c r="AT195" s="308" t="str">
        <f t="shared" si="261"/>
        <v/>
      </c>
      <c r="AU195" s="308" t="str">
        <f t="shared" si="261"/>
        <v/>
      </c>
      <c r="AV195" s="308" t="str">
        <f t="shared" si="261"/>
        <v/>
      </c>
      <c r="AW195" s="308" t="str">
        <f t="shared" si="261"/>
        <v/>
      </c>
      <c r="AX195" s="308" t="str">
        <f t="shared" si="261"/>
        <v/>
      </c>
      <c r="AY195" s="308" t="str">
        <f t="shared" si="219"/>
        <v/>
      </c>
      <c r="AZ195" s="308" t="str">
        <f t="shared" si="305"/>
        <v/>
      </c>
      <c r="BA195" s="308" t="str">
        <f t="shared" si="305"/>
        <v/>
      </c>
      <c r="BB195" s="308" t="str">
        <f t="shared" si="305"/>
        <v/>
      </c>
      <c r="BC195" s="308" t="str">
        <f t="shared" si="305"/>
        <v/>
      </c>
      <c r="BD195" s="308" t="str">
        <f t="shared" si="305"/>
        <v/>
      </c>
      <c r="BE195" s="308" t="str">
        <f t="shared" si="305"/>
        <v/>
      </c>
      <c r="BF195" s="308" t="str">
        <f t="shared" si="305"/>
        <v/>
      </c>
      <c r="BG195" s="308" t="str">
        <f t="shared" si="305"/>
        <v/>
      </c>
      <c r="BH195" s="308" t="str">
        <f t="shared" si="305"/>
        <v/>
      </c>
      <c r="BI195" s="308" t="str">
        <f t="shared" si="305"/>
        <v/>
      </c>
      <c r="BJ195" s="308" t="str">
        <f t="shared" si="305"/>
        <v/>
      </c>
      <c r="BK195" s="308" t="str">
        <f t="shared" si="305"/>
        <v/>
      </c>
      <c r="BL195" s="308" t="str">
        <f t="shared" si="305"/>
        <v/>
      </c>
      <c r="BM195" s="308" t="str">
        <f t="shared" si="305"/>
        <v/>
      </c>
      <c r="BN195" s="308" t="str">
        <f t="shared" si="305"/>
        <v/>
      </c>
      <c r="BO195" s="308" t="str">
        <f t="shared" si="305"/>
        <v/>
      </c>
      <c r="BP195" s="308" t="str">
        <f t="shared" si="303"/>
        <v/>
      </c>
      <c r="BQ195" s="308" t="str">
        <f t="shared" si="303"/>
        <v/>
      </c>
      <c r="BR195" s="308" t="str">
        <f t="shared" si="303"/>
        <v/>
      </c>
      <c r="BS195" s="308" t="str">
        <f t="shared" si="303"/>
        <v/>
      </c>
      <c r="BT195" s="308" t="str">
        <f t="shared" si="303"/>
        <v/>
      </c>
      <c r="BU195" s="308" t="str">
        <f t="shared" si="303"/>
        <v/>
      </c>
      <c r="BV195" s="308" t="str">
        <f t="shared" si="303"/>
        <v/>
      </c>
      <c r="BW195" s="308" t="str">
        <f t="shared" si="303"/>
        <v/>
      </c>
      <c r="BX195" s="308" t="str">
        <f t="shared" si="303"/>
        <v/>
      </c>
      <c r="BY195" s="308" t="str">
        <f t="shared" si="303"/>
        <v/>
      </c>
      <c r="BZ195" s="308" t="str">
        <f t="shared" si="303"/>
        <v/>
      </c>
      <c r="CA195" s="308" t="str">
        <f t="shared" si="303"/>
        <v/>
      </c>
      <c r="CB195" s="308" t="str">
        <f t="shared" si="303"/>
        <v/>
      </c>
      <c r="CC195" s="308" t="str">
        <f t="shared" si="303"/>
        <v/>
      </c>
      <c r="CD195" s="308" t="str">
        <f t="shared" si="303"/>
        <v/>
      </c>
      <c r="CE195" s="308" t="str">
        <f t="shared" si="304"/>
        <v/>
      </c>
      <c r="CF195" s="308" t="str">
        <f t="shared" si="304"/>
        <v/>
      </c>
      <c r="CG195" s="308" t="str">
        <f t="shared" si="304"/>
        <v/>
      </c>
      <c r="CH195" s="308" t="str">
        <f t="shared" si="304"/>
        <v/>
      </c>
      <c r="CI195" s="308" t="str">
        <f t="shared" si="304"/>
        <v/>
      </c>
      <c r="CJ195" s="308" t="str">
        <f t="shared" si="304"/>
        <v/>
      </c>
    </row>
    <row r="196" spans="1:88" x14ac:dyDescent="0.2">
      <c r="A196" s="369"/>
      <c r="B196" s="369" t="str">
        <f t="shared" si="217"/>
        <v/>
      </c>
      <c r="C196" s="369" t="str">
        <f t="shared" si="218"/>
        <v/>
      </c>
      <c r="D196" s="369" t="str">
        <f t="shared" si="222"/>
        <v/>
      </c>
      <c r="E196" s="369" t="str">
        <f t="shared" si="223"/>
        <v/>
      </c>
      <c r="F196" s="369" t="str">
        <f t="shared" si="224"/>
        <v/>
      </c>
      <c r="G196" s="369" t="str">
        <f t="shared" si="225"/>
        <v/>
      </c>
      <c r="H196" s="369" t="str">
        <f t="shared" si="226"/>
        <v/>
      </c>
      <c r="I196" s="369" t="str">
        <f t="shared" si="227"/>
        <v/>
      </c>
      <c r="J196" s="369"/>
      <c r="K196" s="308" t="str">
        <f t="shared" si="228"/>
        <v/>
      </c>
      <c r="L196" s="309" t="str">
        <f t="shared" si="229"/>
        <v/>
      </c>
      <c r="M196" s="310" t="str">
        <f t="shared" si="230"/>
        <v/>
      </c>
      <c r="N196" s="308" t="str">
        <f t="shared" si="271"/>
        <v/>
      </c>
      <c r="O196" s="308" t="str">
        <f t="shared" si="272"/>
        <v/>
      </c>
      <c r="P196" s="308" t="str">
        <f t="shared" si="273"/>
        <v/>
      </c>
      <c r="Q196" s="308" t="str">
        <f t="shared" si="274"/>
        <v/>
      </c>
      <c r="R196" s="308" t="str">
        <f t="shared" si="275"/>
        <v/>
      </c>
      <c r="S196" s="308" t="str">
        <f t="shared" si="276"/>
        <v/>
      </c>
      <c r="T196" s="308" t="str">
        <f t="shared" si="277"/>
        <v/>
      </c>
      <c r="U196" s="308" t="str">
        <f t="shared" si="278"/>
        <v/>
      </c>
      <c r="V196" s="308" t="str">
        <f t="shared" si="279"/>
        <v/>
      </c>
      <c r="W196" s="308" t="str">
        <f t="shared" si="280"/>
        <v/>
      </c>
      <c r="X196" s="308" t="str">
        <f t="shared" si="281"/>
        <v/>
      </c>
      <c r="Y196" s="308" t="str">
        <f t="shared" si="282"/>
        <v/>
      </c>
      <c r="Z196" s="308" t="str">
        <f t="shared" si="283"/>
        <v/>
      </c>
      <c r="AA196" s="308" t="str">
        <f t="shared" si="284"/>
        <v/>
      </c>
      <c r="AB196" s="308" t="str">
        <f t="shared" si="285"/>
        <v/>
      </c>
      <c r="AC196" s="308" t="str">
        <f t="shared" si="286"/>
        <v/>
      </c>
      <c r="AD196" s="308" t="str">
        <f t="shared" si="287"/>
        <v/>
      </c>
      <c r="AE196" s="308" t="str">
        <f t="shared" si="288"/>
        <v/>
      </c>
      <c r="AF196" s="308" t="str">
        <f t="shared" si="289"/>
        <v/>
      </c>
      <c r="AG196" s="308" t="str">
        <f t="shared" si="290"/>
        <v/>
      </c>
      <c r="AH196" s="308" t="str">
        <f t="shared" si="291"/>
        <v/>
      </c>
      <c r="AI196" s="308" t="str">
        <f t="shared" si="292"/>
        <v/>
      </c>
      <c r="AJ196" s="308" t="str">
        <f t="shared" si="293"/>
        <v/>
      </c>
      <c r="AK196" s="308" t="str">
        <f t="shared" si="294"/>
        <v/>
      </c>
      <c r="AL196" s="308" t="str">
        <f t="shared" si="295"/>
        <v/>
      </c>
      <c r="AM196" s="308" t="str">
        <f t="shared" si="296"/>
        <v/>
      </c>
      <c r="AN196" s="308" t="str">
        <f t="shared" si="297"/>
        <v/>
      </c>
      <c r="AO196" s="308" t="str">
        <f t="shared" si="298"/>
        <v/>
      </c>
      <c r="AP196" s="308" t="str">
        <f t="shared" si="299"/>
        <v/>
      </c>
      <c r="AQ196" s="308" t="str">
        <f t="shared" si="300"/>
        <v/>
      </c>
      <c r="AR196" s="308" t="str">
        <f t="shared" si="301"/>
        <v/>
      </c>
      <c r="AS196" s="308" t="str">
        <f t="shared" si="302"/>
        <v/>
      </c>
      <c r="AT196" s="308" t="str">
        <f t="shared" ref="AT196:AT220" si="306">IF(CE196="","",-1^CE196*FACT($K$3)/(FACT(CE196)*FACT($K$3-CE196))*FACT($K196-$L$3*CE196-1)/(FACT($K196-$L$3*CE196-$K$3)*FACT($K$3-1)))</f>
        <v/>
      </c>
      <c r="AU196" s="308" t="str">
        <f t="shared" ref="AU196:AU220" si="307">IF(CF196="","",-1^CF196*FACT($K$3)/(FACT(CF196)*FACT($K$3-CF196))*FACT($K196-$L$3*CF196-1)/(FACT($K196-$L$3*CF196-$K$3)*FACT($K$3-1)))</f>
        <v/>
      </c>
      <c r="AV196" s="308" t="str">
        <f t="shared" ref="AV196:AV220" si="308">IF(CG196="","",-1^CG196*FACT($K$3)/(FACT(CG196)*FACT($K$3-CG196))*FACT($K196-$L$3*CG196-1)/(FACT($K196-$L$3*CG196-$K$3)*FACT($K$3-1)))</f>
        <v/>
      </c>
      <c r="AW196" s="308" t="str">
        <f t="shared" ref="AW196:AW220" si="309">IF(CH196="","",-1^CH196*FACT($K$3)/(FACT(CH196)*FACT($K$3-CH196))*FACT($K196-$L$3*CH196-1)/(FACT($K196-$L$3*CH196-$K$3)*FACT($K$3-1)))</f>
        <v/>
      </c>
      <c r="AX196" s="308" t="str">
        <f t="shared" ref="AX196:AX220" si="310">IF(CI196="","",-1^CI196*FACT($K$3)/(FACT(CI196)*FACT($K$3-CI196))*FACT($K196-$L$3*CI196-1)/(FACT($K196-$L$3*CI196-$K$3)*FACT($K$3-1)))</f>
        <v/>
      </c>
      <c r="AY196" s="308" t="str">
        <f t="shared" si="219"/>
        <v/>
      </c>
      <c r="AZ196" s="308" t="str">
        <f t="shared" si="305"/>
        <v/>
      </c>
      <c r="BA196" s="308" t="str">
        <f t="shared" si="305"/>
        <v/>
      </c>
      <c r="BB196" s="308" t="str">
        <f t="shared" si="305"/>
        <v/>
      </c>
      <c r="BC196" s="308" t="str">
        <f t="shared" si="305"/>
        <v/>
      </c>
      <c r="BD196" s="308" t="str">
        <f t="shared" si="305"/>
        <v/>
      </c>
      <c r="BE196" s="308" t="str">
        <f t="shared" si="305"/>
        <v/>
      </c>
      <c r="BF196" s="308" t="str">
        <f t="shared" si="305"/>
        <v/>
      </c>
      <c r="BG196" s="308" t="str">
        <f t="shared" si="305"/>
        <v/>
      </c>
      <c r="BH196" s="308" t="str">
        <f t="shared" si="305"/>
        <v/>
      </c>
      <c r="BI196" s="308" t="str">
        <f t="shared" si="305"/>
        <v/>
      </c>
      <c r="BJ196" s="308" t="str">
        <f t="shared" si="305"/>
        <v/>
      </c>
      <c r="BK196" s="308" t="str">
        <f t="shared" si="305"/>
        <v/>
      </c>
      <c r="BL196" s="308" t="str">
        <f t="shared" si="305"/>
        <v/>
      </c>
      <c r="BM196" s="308" t="str">
        <f t="shared" si="305"/>
        <v/>
      </c>
      <c r="BN196" s="308" t="str">
        <f t="shared" si="305"/>
        <v/>
      </c>
      <c r="BO196" s="308" t="str">
        <f t="shared" si="305"/>
        <v/>
      </c>
      <c r="BP196" s="308" t="str">
        <f t="shared" si="303"/>
        <v/>
      </c>
      <c r="BQ196" s="308" t="str">
        <f t="shared" si="303"/>
        <v/>
      </c>
      <c r="BR196" s="308" t="str">
        <f t="shared" si="303"/>
        <v/>
      </c>
      <c r="BS196" s="308" t="str">
        <f t="shared" si="303"/>
        <v/>
      </c>
      <c r="BT196" s="308" t="str">
        <f t="shared" si="303"/>
        <v/>
      </c>
      <c r="BU196" s="308" t="str">
        <f t="shared" si="303"/>
        <v/>
      </c>
      <c r="BV196" s="308" t="str">
        <f t="shared" si="303"/>
        <v/>
      </c>
      <c r="BW196" s="308" t="str">
        <f t="shared" si="303"/>
        <v/>
      </c>
      <c r="BX196" s="308" t="str">
        <f t="shared" si="303"/>
        <v/>
      </c>
      <c r="BY196" s="308" t="str">
        <f t="shared" si="303"/>
        <v/>
      </c>
      <c r="BZ196" s="308" t="str">
        <f t="shared" si="303"/>
        <v/>
      </c>
      <c r="CA196" s="308" t="str">
        <f t="shared" si="303"/>
        <v/>
      </c>
      <c r="CB196" s="308" t="str">
        <f t="shared" si="303"/>
        <v/>
      </c>
      <c r="CC196" s="308" t="str">
        <f t="shared" si="303"/>
        <v/>
      </c>
      <c r="CD196" s="308" t="str">
        <f t="shared" si="303"/>
        <v/>
      </c>
      <c r="CE196" s="308" t="str">
        <f t="shared" si="304"/>
        <v/>
      </c>
      <c r="CF196" s="308" t="str">
        <f t="shared" si="304"/>
        <v/>
      </c>
      <c r="CG196" s="308" t="str">
        <f t="shared" si="304"/>
        <v/>
      </c>
      <c r="CH196" s="308" t="str">
        <f t="shared" si="304"/>
        <v/>
      </c>
      <c r="CI196" s="308" t="str">
        <f t="shared" si="304"/>
        <v/>
      </c>
      <c r="CJ196" s="308" t="str">
        <f t="shared" si="304"/>
        <v/>
      </c>
    </row>
    <row r="197" spans="1:88" x14ac:dyDescent="0.2">
      <c r="A197" s="369"/>
      <c r="B197" s="369" t="str">
        <f t="shared" si="217"/>
        <v/>
      </c>
      <c r="C197" s="369" t="str">
        <f t="shared" si="218"/>
        <v/>
      </c>
      <c r="D197" s="369" t="str">
        <f t="shared" si="222"/>
        <v/>
      </c>
      <c r="E197" s="369" t="str">
        <f t="shared" si="223"/>
        <v/>
      </c>
      <c r="F197" s="369" t="str">
        <f t="shared" si="224"/>
        <v/>
      </c>
      <c r="G197" s="369" t="str">
        <f t="shared" si="225"/>
        <v/>
      </c>
      <c r="H197" s="369" t="str">
        <f t="shared" si="226"/>
        <v/>
      </c>
      <c r="I197" s="369" t="str">
        <f t="shared" si="227"/>
        <v/>
      </c>
      <c r="J197" s="369"/>
      <c r="K197" s="308" t="str">
        <f t="shared" si="228"/>
        <v/>
      </c>
      <c r="L197" s="309" t="str">
        <f t="shared" si="229"/>
        <v/>
      </c>
      <c r="M197" s="310" t="str">
        <f t="shared" si="230"/>
        <v/>
      </c>
      <c r="N197" s="308" t="str">
        <f t="shared" si="271"/>
        <v/>
      </c>
      <c r="O197" s="308" t="str">
        <f t="shared" si="272"/>
        <v/>
      </c>
      <c r="P197" s="308" t="str">
        <f t="shared" si="273"/>
        <v/>
      </c>
      <c r="Q197" s="308" t="str">
        <f t="shared" si="274"/>
        <v/>
      </c>
      <c r="R197" s="308" t="str">
        <f t="shared" si="275"/>
        <v/>
      </c>
      <c r="S197" s="308" t="str">
        <f t="shared" si="276"/>
        <v/>
      </c>
      <c r="T197" s="308" t="str">
        <f t="shared" si="277"/>
        <v/>
      </c>
      <c r="U197" s="308" t="str">
        <f t="shared" si="278"/>
        <v/>
      </c>
      <c r="V197" s="308" t="str">
        <f t="shared" si="279"/>
        <v/>
      </c>
      <c r="W197" s="308" t="str">
        <f t="shared" si="280"/>
        <v/>
      </c>
      <c r="X197" s="308" t="str">
        <f t="shared" si="281"/>
        <v/>
      </c>
      <c r="Y197" s="308" t="str">
        <f t="shared" si="282"/>
        <v/>
      </c>
      <c r="Z197" s="308" t="str">
        <f t="shared" si="283"/>
        <v/>
      </c>
      <c r="AA197" s="308" t="str">
        <f t="shared" si="284"/>
        <v/>
      </c>
      <c r="AB197" s="308" t="str">
        <f t="shared" si="285"/>
        <v/>
      </c>
      <c r="AC197" s="308" t="str">
        <f t="shared" si="286"/>
        <v/>
      </c>
      <c r="AD197" s="308" t="str">
        <f t="shared" si="287"/>
        <v/>
      </c>
      <c r="AE197" s="308" t="str">
        <f t="shared" si="288"/>
        <v/>
      </c>
      <c r="AF197" s="308" t="str">
        <f t="shared" si="289"/>
        <v/>
      </c>
      <c r="AG197" s="308" t="str">
        <f t="shared" si="290"/>
        <v/>
      </c>
      <c r="AH197" s="308" t="str">
        <f t="shared" si="291"/>
        <v/>
      </c>
      <c r="AI197" s="308" t="str">
        <f t="shared" si="292"/>
        <v/>
      </c>
      <c r="AJ197" s="308" t="str">
        <f t="shared" si="293"/>
        <v/>
      </c>
      <c r="AK197" s="308" t="str">
        <f t="shared" si="294"/>
        <v/>
      </c>
      <c r="AL197" s="308" t="str">
        <f t="shared" si="295"/>
        <v/>
      </c>
      <c r="AM197" s="308" t="str">
        <f t="shared" si="296"/>
        <v/>
      </c>
      <c r="AN197" s="308" t="str">
        <f t="shared" si="297"/>
        <v/>
      </c>
      <c r="AO197" s="308" t="str">
        <f t="shared" si="298"/>
        <v/>
      </c>
      <c r="AP197" s="308" t="str">
        <f t="shared" si="299"/>
        <v/>
      </c>
      <c r="AQ197" s="308" t="str">
        <f t="shared" si="300"/>
        <v/>
      </c>
      <c r="AR197" s="308" t="str">
        <f t="shared" si="301"/>
        <v/>
      </c>
      <c r="AS197" s="308" t="str">
        <f t="shared" si="302"/>
        <v/>
      </c>
      <c r="AT197" s="308" t="str">
        <f t="shared" si="306"/>
        <v/>
      </c>
      <c r="AU197" s="308" t="str">
        <f t="shared" si="307"/>
        <v/>
      </c>
      <c r="AV197" s="308" t="str">
        <f t="shared" si="308"/>
        <v/>
      </c>
      <c r="AW197" s="308" t="str">
        <f t="shared" si="309"/>
        <v/>
      </c>
      <c r="AX197" s="308" t="str">
        <f t="shared" si="310"/>
        <v/>
      </c>
      <c r="AY197" s="308" t="str">
        <f t="shared" si="219"/>
        <v/>
      </c>
      <c r="AZ197" s="308" t="str">
        <f t="shared" si="305"/>
        <v/>
      </c>
      <c r="BA197" s="308" t="str">
        <f t="shared" si="305"/>
        <v/>
      </c>
      <c r="BB197" s="308" t="str">
        <f t="shared" si="305"/>
        <v/>
      </c>
      <c r="BC197" s="308" t="str">
        <f t="shared" si="305"/>
        <v/>
      </c>
      <c r="BD197" s="308" t="str">
        <f t="shared" si="305"/>
        <v/>
      </c>
      <c r="BE197" s="308" t="str">
        <f t="shared" si="305"/>
        <v/>
      </c>
      <c r="BF197" s="308" t="str">
        <f t="shared" si="305"/>
        <v/>
      </c>
      <c r="BG197" s="308" t="str">
        <f t="shared" si="305"/>
        <v/>
      </c>
      <c r="BH197" s="308" t="str">
        <f t="shared" si="305"/>
        <v/>
      </c>
      <c r="BI197" s="308" t="str">
        <f t="shared" si="305"/>
        <v/>
      </c>
      <c r="BJ197" s="308" t="str">
        <f t="shared" si="305"/>
        <v/>
      </c>
      <c r="BK197" s="308" t="str">
        <f t="shared" si="305"/>
        <v/>
      </c>
      <c r="BL197" s="308" t="str">
        <f t="shared" si="305"/>
        <v/>
      </c>
      <c r="BM197" s="308" t="str">
        <f t="shared" si="305"/>
        <v/>
      </c>
      <c r="BN197" s="308" t="str">
        <f t="shared" si="305"/>
        <v/>
      </c>
      <c r="BO197" s="308" t="str">
        <f t="shared" si="305"/>
        <v/>
      </c>
      <c r="BP197" s="308" t="str">
        <f t="shared" si="303"/>
        <v/>
      </c>
      <c r="BQ197" s="308" t="str">
        <f t="shared" si="303"/>
        <v/>
      </c>
      <c r="BR197" s="308" t="str">
        <f t="shared" si="303"/>
        <v/>
      </c>
      <c r="BS197" s="308" t="str">
        <f t="shared" si="303"/>
        <v/>
      </c>
      <c r="BT197" s="308" t="str">
        <f t="shared" si="303"/>
        <v/>
      </c>
      <c r="BU197" s="308" t="str">
        <f t="shared" si="303"/>
        <v/>
      </c>
      <c r="BV197" s="308" t="str">
        <f t="shared" si="303"/>
        <v/>
      </c>
      <c r="BW197" s="308" t="str">
        <f t="shared" si="303"/>
        <v/>
      </c>
      <c r="BX197" s="308" t="str">
        <f t="shared" si="303"/>
        <v/>
      </c>
      <c r="BY197" s="308" t="str">
        <f t="shared" si="303"/>
        <v/>
      </c>
      <c r="BZ197" s="308" t="str">
        <f t="shared" si="303"/>
        <v/>
      </c>
      <c r="CA197" s="308" t="str">
        <f t="shared" si="303"/>
        <v/>
      </c>
      <c r="CB197" s="308" t="str">
        <f t="shared" si="303"/>
        <v/>
      </c>
      <c r="CC197" s="308" t="str">
        <f t="shared" si="303"/>
        <v/>
      </c>
      <c r="CD197" s="308" t="str">
        <f t="shared" si="303"/>
        <v/>
      </c>
      <c r="CE197" s="308" t="str">
        <f t="shared" si="304"/>
        <v/>
      </c>
      <c r="CF197" s="308" t="str">
        <f t="shared" si="304"/>
        <v/>
      </c>
      <c r="CG197" s="308" t="str">
        <f t="shared" si="304"/>
        <v/>
      </c>
      <c r="CH197" s="308" t="str">
        <f t="shared" si="304"/>
        <v/>
      </c>
      <c r="CI197" s="308" t="str">
        <f t="shared" si="304"/>
        <v/>
      </c>
      <c r="CJ197" s="308" t="str">
        <f t="shared" si="304"/>
        <v/>
      </c>
    </row>
    <row r="198" spans="1:88" x14ac:dyDescent="0.2">
      <c r="A198" s="369"/>
      <c r="B198" s="369" t="str">
        <f t="shared" ref="B198:B261" si="311">IF(K198="","",$K198*$M198)</f>
        <v/>
      </c>
      <c r="C198" s="369" t="str">
        <f t="shared" ref="C198:C261" si="312">IF($K198="","",0.3*0.9*1.5*$M198)</f>
        <v/>
      </c>
      <c r="D198" s="369" t="str">
        <f t="shared" si="222"/>
        <v/>
      </c>
      <c r="E198" s="369" t="str">
        <f t="shared" si="223"/>
        <v/>
      </c>
      <c r="F198" s="369" t="str">
        <f t="shared" si="224"/>
        <v/>
      </c>
      <c r="G198" s="369" t="str">
        <f t="shared" si="225"/>
        <v/>
      </c>
      <c r="H198" s="369" t="str">
        <f t="shared" si="226"/>
        <v/>
      </c>
      <c r="I198" s="369" t="str">
        <f t="shared" si="227"/>
        <v/>
      </c>
      <c r="J198" s="369"/>
      <c r="K198" s="308" t="str">
        <f t="shared" si="228"/>
        <v/>
      </c>
      <c r="L198" s="309" t="str">
        <f t="shared" si="229"/>
        <v/>
      </c>
      <c r="M198" s="310" t="str">
        <f t="shared" si="230"/>
        <v/>
      </c>
      <c r="N198" s="308" t="str">
        <f t="shared" si="271"/>
        <v/>
      </c>
      <c r="O198" s="308" t="str">
        <f t="shared" si="272"/>
        <v/>
      </c>
      <c r="P198" s="308" t="str">
        <f t="shared" si="273"/>
        <v/>
      </c>
      <c r="Q198" s="308" t="str">
        <f t="shared" si="274"/>
        <v/>
      </c>
      <c r="R198" s="308" t="str">
        <f t="shared" si="275"/>
        <v/>
      </c>
      <c r="S198" s="308" t="str">
        <f t="shared" si="276"/>
        <v/>
      </c>
      <c r="T198" s="308" t="str">
        <f t="shared" si="277"/>
        <v/>
      </c>
      <c r="U198" s="308" t="str">
        <f t="shared" si="278"/>
        <v/>
      </c>
      <c r="V198" s="308" t="str">
        <f t="shared" si="279"/>
        <v/>
      </c>
      <c r="W198" s="308" t="str">
        <f t="shared" si="280"/>
        <v/>
      </c>
      <c r="X198" s="308" t="str">
        <f t="shared" si="281"/>
        <v/>
      </c>
      <c r="Y198" s="308" t="str">
        <f t="shared" si="282"/>
        <v/>
      </c>
      <c r="Z198" s="308" t="str">
        <f t="shared" si="283"/>
        <v/>
      </c>
      <c r="AA198" s="308" t="str">
        <f t="shared" si="284"/>
        <v/>
      </c>
      <c r="AB198" s="308" t="str">
        <f t="shared" si="285"/>
        <v/>
      </c>
      <c r="AC198" s="308" t="str">
        <f t="shared" si="286"/>
        <v/>
      </c>
      <c r="AD198" s="308" t="str">
        <f t="shared" si="287"/>
        <v/>
      </c>
      <c r="AE198" s="308" t="str">
        <f t="shared" si="288"/>
        <v/>
      </c>
      <c r="AF198" s="308" t="str">
        <f t="shared" si="289"/>
        <v/>
      </c>
      <c r="AG198" s="308" t="str">
        <f t="shared" si="290"/>
        <v/>
      </c>
      <c r="AH198" s="308" t="str">
        <f t="shared" si="291"/>
        <v/>
      </c>
      <c r="AI198" s="308" t="str">
        <f t="shared" si="292"/>
        <v/>
      </c>
      <c r="AJ198" s="308" t="str">
        <f t="shared" si="293"/>
        <v/>
      </c>
      <c r="AK198" s="308" t="str">
        <f t="shared" si="294"/>
        <v/>
      </c>
      <c r="AL198" s="308" t="str">
        <f t="shared" si="295"/>
        <v/>
      </c>
      <c r="AM198" s="308" t="str">
        <f t="shared" si="296"/>
        <v/>
      </c>
      <c r="AN198" s="308" t="str">
        <f t="shared" si="297"/>
        <v/>
      </c>
      <c r="AO198" s="308" t="str">
        <f t="shared" si="298"/>
        <v/>
      </c>
      <c r="AP198" s="308" t="str">
        <f t="shared" si="299"/>
        <v/>
      </c>
      <c r="AQ198" s="308" t="str">
        <f t="shared" si="300"/>
        <v/>
      </c>
      <c r="AR198" s="308" t="str">
        <f t="shared" si="301"/>
        <v/>
      </c>
      <c r="AS198" s="308" t="str">
        <f t="shared" si="302"/>
        <v/>
      </c>
      <c r="AT198" s="308" t="str">
        <f t="shared" si="306"/>
        <v/>
      </c>
      <c r="AU198" s="308" t="str">
        <f t="shared" si="307"/>
        <v/>
      </c>
      <c r="AV198" s="308" t="str">
        <f t="shared" si="308"/>
        <v/>
      </c>
      <c r="AW198" s="308" t="str">
        <f t="shared" si="309"/>
        <v/>
      </c>
      <c r="AX198" s="308" t="str">
        <f t="shared" si="310"/>
        <v/>
      </c>
      <c r="AY198" s="308" t="str">
        <f t="shared" ref="AY198:AY261" si="313">IF($K198="","",ROUNDDOWN(($K198-$K$3)/$L$3,0))</f>
        <v/>
      </c>
      <c r="AZ198" s="308" t="str">
        <f t="shared" si="305"/>
        <v/>
      </c>
      <c r="BA198" s="308" t="str">
        <f t="shared" si="305"/>
        <v/>
      </c>
      <c r="BB198" s="308" t="str">
        <f t="shared" si="305"/>
        <v/>
      </c>
      <c r="BC198" s="308" t="str">
        <f t="shared" si="305"/>
        <v/>
      </c>
      <c r="BD198" s="308" t="str">
        <f t="shared" si="305"/>
        <v/>
      </c>
      <c r="BE198" s="308" t="str">
        <f t="shared" si="305"/>
        <v/>
      </c>
      <c r="BF198" s="308" t="str">
        <f t="shared" si="305"/>
        <v/>
      </c>
      <c r="BG198" s="308" t="str">
        <f t="shared" si="305"/>
        <v/>
      </c>
      <c r="BH198" s="308" t="str">
        <f t="shared" si="305"/>
        <v/>
      </c>
      <c r="BI198" s="308" t="str">
        <f t="shared" si="305"/>
        <v/>
      </c>
      <c r="BJ198" s="308" t="str">
        <f t="shared" si="305"/>
        <v/>
      </c>
      <c r="BK198" s="308" t="str">
        <f t="shared" si="305"/>
        <v/>
      </c>
      <c r="BL198" s="308" t="str">
        <f t="shared" si="305"/>
        <v/>
      </c>
      <c r="BM198" s="308" t="str">
        <f t="shared" si="305"/>
        <v/>
      </c>
      <c r="BN198" s="308" t="str">
        <f t="shared" si="305"/>
        <v/>
      </c>
      <c r="BO198" s="308" t="str">
        <f t="shared" ref="BO198:CD213" si="314">IF(BN198=0,"",IF(BN198="","",BN198-1))</f>
        <v/>
      </c>
      <c r="BP198" s="308" t="str">
        <f t="shared" si="314"/>
        <v/>
      </c>
      <c r="BQ198" s="308" t="str">
        <f t="shared" si="314"/>
        <v/>
      </c>
      <c r="BR198" s="308" t="str">
        <f t="shared" si="314"/>
        <v/>
      </c>
      <c r="BS198" s="308" t="str">
        <f t="shared" si="314"/>
        <v/>
      </c>
      <c r="BT198" s="308" t="str">
        <f t="shared" si="314"/>
        <v/>
      </c>
      <c r="BU198" s="308" t="str">
        <f t="shared" si="314"/>
        <v/>
      </c>
      <c r="BV198" s="308" t="str">
        <f t="shared" si="314"/>
        <v/>
      </c>
      <c r="BW198" s="308" t="str">
        <f t="shared" si="314"/>
        <v/>
      </c>
      <c r="BX198" s="308" t="str">
        <f t="shared" si="314"/>
        <v/>
      </c>
      <c r="BY198" s="308" t="str">
        <f t="shared" si="314"/>
        <v/>
      </c>
      <c r="BZ198" s="308" t="str">
        <f t="shared" si="314"/>
        <v/>
      </c>
      <c r="CA198" s="308" t="str">
        <f t="shared" si="314"/>
        <v/>
      </c>
      <c r="CB198" s="308" t="str">
        <f t="shared" si="314"/>
        <v/>
      </c>
      <c r="CC198" s="308" t="str">
        <f t="shared" si="314"/>
        <v/>
      </c>
      <c r="CD198" s="308" t="str">
        <f t="shared" si="314"/>
        <v/>
      </c>
      <c r="CE198" s="308" t="str">
        <f t="shared" ref="CE198:CJ213" si="315">IF(CD198=0,"",IF(CD198="","",CD198-1))</f>
        <v/>
      </c>
      <c r="CF198" s="308" t="str">
        <f t="shared" si="315"/>
        <v/>
      </c>
      <c r="CG198" s="308" t="str">
        <f t="shared" si="315"/>
        <v/>
      </c>
      <c r="CH198" s="308" t="str">
        <f t="shared" si="315"/>
        <v/>
      </c>
      <c r="CI198" s="308" t="str">
        <f t="shared" si="315"/>
        <v/>
      </c>
      <c r="CJ198" s="308" t="str">
        <f t="shared" si="315"/>
        <v/>
      </c>
    </row>
    <row r="199" spans="1:88" x14ac:dyDescent="0.2">
      <c r="A199" s="369"/>
      <c r="B199" s="369" t="str">
        <f t="shared" si="311"/>
        <v/>
      </c>
      <c r="C199" s="369" t="str">
        <f t="shared" si="312"/>
        <v/>
      </c>
      <c r="D199" s="369" t="str">
        <f t="shared" ref="D199:D262" si="316">IF($K199="","",0.7*0.9*2.5*$M199)</f>
        <v/>
      </c>
      <c r="E199" s="369" t="str">
        <f t="shared" ref="E199:E262" si="317">IF($K199="","",0.3*0.1*5*$M199)</f>
        <v/>
      </c>
      <c r="F199" s="369" t="str">
        <f t="shared" ref="F199:F262" si="318">IF($K199="","",$K199*$M199)</f>
        <v/>
      </c>
      <c r="G199" s="369" t="str">
        <f t="shared" ref="G199:G262" si="319">IF($K199="","",0.5*0.75*0.7*10.5*$M199)</f>
        <v/>
      </c>
      <c r="H199" s="369" t="str">
        <f t="shared" ref="H199:H262" si="320">IF($K199="","",0.5*0.75*0.2*6.5*$M199)</f>
        <v/>
      </c>
      <c r="I199" s="369" t="str">
        <f t="shared" ref="I199:I262" si="321">IF($K199="","",0.5*0.75*0.1*2.5*$M199)</f>
        <v/>
      </c>
      <c r="J199" s="369"/>
      <c r="K199" s="308" t="str">
        <f t="shared" ref="K199:K262" si="322">IF(K198&lt;L$3*K$3,K198+1,"")</f>
        <v/>
      </c>
      <c r="L199" s="309" t="str">
        <f t="shared" ref="L199:L262" si="323">IF(N199="","",SUM(N199:AX199))</f>
        <v/>
      </c>
      <c r="M199" s="310" t="str">
        <f t="shared" ref="M199:M262" si="324">IF($L199="","",$L199/$L$3^$K$3)</f>
        <v/>
      </c>
      <c r="N199" s="308" t="str">
        <f t="shared" si="271"/>
        <v/>
      </c>
      <c r="O199" s="308" t="str">
        <f t="shared" si="272"/>
        <v/>
      </c>
      <c r="P199" s="308" t="str">
        <f t="shared" si="273"/>
        <v/>
      </c>
      <c r="Q199" s="308" t="str">
        <f t="shared" si="274"/>
        <v/>
      </c>
      <c r="R199" s="308" t="str">
        <f t="shared" si="275"/>
        <v/>
      </c>
      <c r="S199" s="308" t="str">
        <f t="shared" si="276"/>
        <v/>
      </c>
      <c r="T199" s="308" t="str">
        <f t="shared" si="277"/>
        <v/>
      </c>
      <c r="U199" s="308" t="str">
        <f t="shared" si="278"/>
        <v/>
      </c>
      <c r="V199" s="308" t="str">
        <f t="shared" si="279"/>
        <v/>
      </c>
      <c r="W199" s="308" t="str">
        <f t="shared" si="280"/>
        <v/>
      </c>
      <c r="X199" s="308" t="str">
        <f t="shared" si="281"/>
        <v/>
      </c>
      <c r="Y199" s="308" t="str">
        <f t="shared" si="282"/>
        <v/>
      </c>
      <c r="Z199" s="308" t="str">
        <f t="shared" si="283"/>
        <v/>
      </c>
      <c r="AA199" s="308" t="str">
        <f t="shared" si="284"/>
        <v/>
      </c>
      <c r="AB199" s="308" t="str">
        <f t="shared" si="285"/>
        <v/>
      </c>
      <c r="AC199" s="308" t="str">
        <f t="shared" si="286"/>
        <v/>
      </c>
      <c r="AD199" s="308" t="str">
        <f t="shared" si="287"/>
        <v/>
      </c>
      <c r="AE199" s="308" t="str">
        <f t="shared" si="288"/>
        <v/>
      </c>
      <c r="AF199" s="308" t="str">
        <f t="shared" si="289"/>
        <v/>
      </c>
      <c r="AG199" s="308" t="str">
        <f t="shared" si="290"/>
        <v/>
      </c>
      <c r="AH199" s="308" t="str">
        <f t="shared" si="291"/>
        <v/>
      </c>
      <c r="AI199" s="308" t="str">
        <f t="shared" si="292"/>
        <v/>
      </c>
      <c r="AJ199" s="308" t="str">
        <f t="shared" si="293"/>
        <v/>
      </c>
      <c r="AK199" s="308" t="str">
        <f t="shared" si="294"/>
        <v/>
      </c>
      <c r="AL199" s="308" t="str">
        <f t="shared" si="295"/>
        <v/>
      </c>
      <c r="AM199" s="308" t="str">
        <f t="shared" si="296"/>
        <v/>
      </c>
      <c r="AN199" s="308" t="str">
        <f t="shared" si="297"/>
        <v/>
      </c>
      <c r="AO199" s="308" t="str">
        <f t="shared" si="298"/>
        <v/>
      </c>
      <c r="AP199" s="308" t="str">
        <f t="shared" si="299"/>
        <v/>
      </c>
      <c r="AQ199" s="308" t="str">
        <f t="shared" si="300"/>
        <v/>
      </c>
      <c r="AR199" s="308" t="str">
        <f t="shared" si="301"/>
        <v/>
      </c>
      <c r="AS199" s="308" t="str">
        <f t="shared" si="302"/>
        <v/>
      </c>
      <c r="AT199" s="308" t="str">
        <f t="shared" si="306"/>
        <v/>
      </c>
      <c r="AU199" s="308" t="str">
        <f t="shared" si="307"/>
        <v/>
      </c>
      <c r="AV199" s="308" t="str">
        <f t="shared" si="308"/>
        <v/>
      </c>
      <c r="AW199" s="308" t="str">
        <f t="shared" si="309"/>
        <v/>
      </c>
      <c r="AX199" s="308" t="str">
        <f t="shared" si="310"/>
        <v/>
      </c>
      <c r="AY199" s="308" t="str">
        <f t="shared" si="313"/>
        <v/>
      </c>
      <c r="AZ199" s="308" t="str">
        <f t="shared" ref="AZ199:BO214" si="325">IF(AY199=0,"",IF(AY199="","",AY199-1))</f>
        <v/>
      </c>
      <c r="BA199" s="308" t="str">
        <f t="shared" si="325"/>
        <v/>
      </c>
      <c r="BB199" s="308" t="str">
        <f t="shared" si="325"/>
        <v/>
      </c>
      <c r="BC199" s="308" t="str">
        <f t="shared" si="325"/>
        <v/>
      </c>
      <c r="BD199" s="308" t="str">
        <f t="shared" si="325"/>
        <v/>
      </c>
      <c r="BE199" s="308" t="str">
        <f t="shared" si="325"/>
        <v/>
      </c>
      <c r="BF199" s="308" t="str">
        <f t="shared" si="325"/>
        <v/>
      </c>
      <c r="BG199" s="308" t="str">
        <f t="shared" si="325"/>
        <v/>
      </c>
      <c r="BH199" s="308" t="str">
        <f t="shared" si="325"/>
        <v/>
      </c>
      <c r="BI199" s="308" t="str">
        <f t="shared" si="325"/>
        <v/>
      </c>
      <c r="BJ199" s="308" t="str">
        <f t="shared" si="325"/>
        <v/>
      </c>
      <c r="BK199" s="308" t="str">
        <f t="shared" si="325"/>
        <v/>
      </c>
      <c r="BL199" s="308" t="str">
        <f t="shared" si="325"/>
        <v/>
      </c>
      <c r="BM199" s="308" t="str">
        <f t="shared" si="325"/>
        <v/>
      </c>
      <c r="BN199" s="308" t="str">
        <f t="shared" si="325"/>
        <v/>
      </c>
      <c r="BO199" s="308" t="str">
        <f t="shared" si="325"/>
        <v/>
      </c>
      <c r="BP199" s="308" t="str">
        <f t="shared" si="314"/>
        <v/>
      </c>
      <c r="BQ199" s="308" t="str">
        <f t="shared" si="314"/>
        <v/>
      </c>
      <c r="BR199" s="308" t="str">
        <f t="shared" si="314"/>
        <v/>
      </c>
      <c r="BS199" s="308" t="str">
        <f t="shared" si="314"/>
        <v/>
      </c>
      <c r="BT199" s="308" t="str">
        <f t="shared" si="314"/>
        <v/>
      </c>
      <c r="BU199" s="308" t="str">
        <f t="shared" si="314"/>
        <v/>
      </c>
      <c r="BV199" s="308" t="str">
        <f t="shared" si="314"/>
        <v/>
      </c>
      <c r="BW199" s="308" t="str">
        <f t="shared" si="314"/>
        <v/>
      </c>
      <c r="BX199" s="308" t="str">
        <f t="shared" si="314"/>
        <v/>
      </c>
      <c r="BY199" s="308" t="str">
        <f t="shared" si="314"/>
        <v/>
      </c>
      <c r="BZ199" s="308" t="str">
        <f t="shared" si="314"/>
        <v/>
      </c>
      <c r="CA199" s="308" t="str">
        <f t="shared" si="314"/>
        <v/>
      </c>
      <c r="CB199" s="308" t="str">
        <f t="shared" si="314"/>
        <v/>
      </c>
      <c r="CC199" s="308" t="str">
        <f t="shared" si="314"/>
        <v/>
      </c>
      <c r="CD199" s="308" t="str">
        <f t="shared" si="314"/>
        <v/>
      </c>
      <c r="CE199" s="308" t="str">
        <f t="shared" si="315"/>
        <v/>
      </c>
      <c r="CF199" s="308" t="str">
        <f t="shared" si="315"/>
        <v/>
      </c>
      <c r="CG199" s="308" t="str">
        <f t="shared" si="315"/>
        <v/>
      </c>
      <c r="CH199" s="308" t="str">
        <f t="shared" si="315"/>
        <v/>
      </c>
      <c r="CI199" s="308" t="str">
        <f t="shared" si="315"/>
        <v/>
      </c>
      <c r="CJ199" s="308" t="str">
        <f t="shared" si="315"/>
        <v/>
      </c>
    </row>
    <row r="200" spans="1:88" x14ac:dyDescent="0.2">
      <c r="A200" s="369"/>
      <c r="B200" s="369" t="str">
        <f t="shared" si="311"/>
        <v/>
      </c>
      <c r="C200" s="369" t="str">
        <f t="shared" si="312"/>
        <v/>
      </c>
      <c r="D200" s="369" t="str">
        <f t="shared" si="316"/>
        <v/>
      </c>
      <c r="E200" s="369" t="str">
        <f t="shared" si="317"/>
        <v/>
      </c>
      <c r="F200" s="369" t="str">
        <f t="shared" si="318"/>
        <v/>
      </c>
      <c r="G200" s="369" t="str">
        <f t="shared" si="319"/>
        <v/>
      </c>
      <c r="H200" s="369" t="str">
        <f t="shared" si="320"/>
        <v/>
      </c>
      <c r="I200" s="369" t="str">
        <f t="shared" si="321"/>
        <v/>
      </c>
      <c r="J200" s="369"/>
      <c r="K200" s="308" t="str">
        <f t="shared" si="322"/>
        <v/>
      </c>
      <c r="L200" s="309" t="str">
        <f t="shared" si="323"/>
        <v/>
      </c>
      <c r="M200" s="310" t="str">
        <f t="shared" si="324"/>
        <v/>
      </c>
      <c r="N200" s="308" t="str">
        <f t="shared" ref="N200:N220" si="326">IF(AY200="","",-1^AY200*FACT($K$3)/(FACT(AY200)*FACT($K$3-AY200))*FACT($K200-$L$3*AY200-1)/(FACT($K200-$L$3*AY200-$K$3)*FACT($K$3-1)))</f>
        <v/>
      </c>
      <c r="O200" s="308" t="str">
        <f t="shared" ref="O200:O220" si="327">IF(AZ200="","",-1^AZ200*FACT($K$3)/(FACT(AZ200)*FACT($K$3-AZ200))*FACT($K200-$L$3*AZ200-1)/(FACT($K200-$L$3*AZ200-$K$3)*FACT($K$3-1)))</f>
        <v/>
      </c>
      <c r="P200" s="308" t="str">
        <f t="shared" ref="P200:P220" si="328">IF(BA200="","",-1^BA200*FACT($K$3)/(FACT(BA200)*FACT($K$3-BA200))*FACT($K200-$L$3*BA200-1)/(FACT($K200-$L$3*BA200-$K$3)*FACT($K$3-1)))</f>
        <v/>
      </c>
      <c r="Q200" s="308" t="str">
        <f t="shared" ref="Q200:Q220" si="329">IF(BB200="","",-1^BB200*FACT($K$3)/(FACT(BB200)*FACT($K$3-BB200))*FACT($K200-$L$3*BB200-1)/(FACT($K200-$L$3*BB200-$K$3)*FACT($K$3-1)))</f>
        <v/>
      </c>
      <c r="R200" s="308" t="str">
        <f t="shared" ref="R200:R220" si="330">IF(BC200="","",-1^BC200*FACT($K$3)/(FACT(BC200)*FACT($K$3-BC200))*FACT($K200-$L$3*BC200-1)/(FACT($K200-$L$3*BC200-$K$3)*FACT($K$3-1)))</f>
        <v/>
      </c>
      <c r="S200" s="308" t="str">
        <f t="shared" ref="S200:S220" si="331">IF(BD200="","",-1^BD200*FACT($K$3)/(FACT(BD200)*FACT($K$3-BD200))*FACT($K200-$L$3*BD200-1)/(FACT($K200-$L$3*BD200-$K$3)*FACT($K$3-1)))</f>
        <v/>
      </c>
      <c r="T200" s="308" t="str">
        <f t="shared" ref="T200:T220" si="332">IF(BE200="","",-1^BE200*FACT($K$3)/(FACT(BE200)*FACT($K$3-BE200))*FACT($K200-$L$3*BE200-1)/(FACT($K200-$L$3*BE200-$K$3)*FACT($K$3-1)))</f>
        <v/>
      </c>
      <c r="U200" s="308" t="str">
        <f t="shared" ref="U200:U220" si="333">IF(BF200="","",-1^BF200*FACT($K$3)/(FACT(BF200)*FACT($K$3-BF200))*FACT($K200-$L$3*BF200-1)/(FACT($K200-$L$3*BF200-$K$3)*FACT($K$3-1)))</f>
        <v/>
      </c>
      <c r="V200" s="308" t="str">
        <f t="shared" ref="V200:V220" si="334">IF(BG200="","",-1^BG200*FACT($K$3)/(FACT(BG200)*FACT($K$3-BG200))*FACT($K200-$L$3*BG200-1)/(FACT($K200-$L$3*BG200-$K$3)*FACT($K$3-1)))</f>
        <v/>
      </c>
      <c r="W200" s="308" t="str">
        <f t="shared" ref="W200:W220" si="335">IF(BH200="","",-1^BH200*FACT($K$3)/(FACT(BH200)*FACT($K$3-BH200))*FACT($K200-$L$3*BH200-1)/(FACT($K200-$L$3*BH200-$K$3)*FACT($K$3-1)))</f>
        <v/>
      </c>
      <c r="X200" s="308" t="str">
        <f t="shared" ref="X200:X220" si="336">IF(BI200="","",-1^BI200*FACT($K$3)/(FACT(BI200)*FACT($K$3-BI200))*FACT($K200-$L$3*BI200-1)/(FACT($K200-$L$3*BI200-$K$3)*FACT($K$3-1)))</f>
        <v/>
      </c>
      <c r="Y200" s="308" t="str">
        <f t="shared" ref="Y200:Y220" si="337">IF(BJ200="","",-1^BJ200*FACT($K$3)/(FACT(BJ200)*FACT($K$3-BJ200))*FACT($K200-$L$3*BJ200-1)/(FACT($K200-$L$3*BJ200-$K$3)*FACT($K$3-1)))</f>
        <v/>
      </c>
      <c r="Z200" s="308" t="str">
        <f t="shared" ref="Z200:Z220" si="338">IF(BK200="","",-1^BK200*FACT($K$3)/(FACT(BK200)*FACT($K$3-BK200))*FACT($K200-$L$3*BK200-1)/(FACT($K200-$L$3*BK200-$K$3)*FACT($K$3-1)))</f>
        <v/>
      </c>
      <c r="AA200" s="308" t="str">
        <f t="shared" ref="AA200:AA220" si="339">IF(BL200="","",-1^BL200*FACT($K$3)/(FACT(BL200)*FACT($K$3-BL200))*FACT($K200-$L$3*BL200-1)/(FACT($K200-$L$3*BL200-$K$3)*FACT($K$3-1)))</f>
        <v/>
      </c>
      <c r="AB200" s="308" t="str">
        <f t="shared" ref="AB200:AB220" si="340">IF(BM200="","",-1^BM200*FACT($K$3)/(FACT(BM200)*FACT($K$3-BM200))*FACT($K200-$L$3*BM200-1)/(FACT($K200-$L$3*BM200-$K$3)*FACT($K$3-1)))</f>
        <v/>
      </c>
      <c r="AC200" s="308" t="str">
        <f t="shared" ref="AC200:AC220" si="341">IF(BN200="","",-1^BN200*FACT($K$3)/(FACT(BN200)*FACT($K$3-BN200))*FACT($K200-$L$3*BN200-1)/(FACT($K200-$L$3*BN200-$K$3)*FACT($K$3-1)))</f>
        <v/>
      </c>
      <c r="AD200" s="308" t="str">
        <f t="shared" ref="AD200:AD220" si="342">IF(BO200="","",-1^BO200*FACT($K$3)/(FACT(BO200)*FACT($K$3-BO200))*FACT($K200-$L$3*BO200-1)/(FACT($K200-$L$3*BO200-$K$3)*FACT($K$3-1)))</f>
        <v/>
      </c>
      <c r="AE200" s="308" t="str">
        <f t="shared" ref="AE200:AE220" si="343">IF(BP200="","",-1^BP200*FACT($K$3)/(FACT(BP200)*FACT($K$3-BP200))*FACT($K200-$L$3*BP200-1)/(FACT($K200-$L$3*BP200-$K$3)*FACT($K$3-1)))</f>
        <v/>
      </c>
      <c r="AF200" s="308" t="str">
        <f t="shared" ref="AF200:AF220" si="344">IF(BQ200="","",-1^BQ200*FACT($K$3)/(FACT(BQ200)*FACT($K$3-BQ200))*FACT($K200-$L$3*BQ200-1)/(FACT($K200-$L$3*BQ200-$K$3)*FACT($K$3-1)))</f>
        <v/>
      </c>
      <c r="AG200" s="308" t="str">
        <f t="shared" ref="AG200:AG220" si="345">IF(BR200="","",-1^BR200*FACT($K$3)/(FACT(BR200)*FACT($K$3-BR200))*FACT($K200-$L$3*BR200-1)/(FACT($K200-$L$3*BR200-$K$3)*FACT($K$3-1)))</f>
        <v/>
      </c>
      <c r="AH200" s="308" t="str">
        <f t="shared" ref="AH200:AH220" si="346">IF(BS200="","",-1^BS200*FACT($K$3)/(FACT(BS200)*FACT($K$3-BS200))*FACT($K200-$L$3*BS200-1)/(FACT($K200-$L$3*BS200-$K$3)*FACT($K$3-1)))</f>
        <v/>
      </c>
      <c r="AI200" s="308" t="str">
        <f t="shared" ref="AI200:AI220" si="347">IF(BT200="","",-1^BT200*FACT($K$3)/(FACT(BT200)*FACT($K$3-BT200))*FACT($K200-$L$3*BT200-1)/(FACT($K200-$L$3*BT200-$K$3)*FACT($K$3-1)))</f>
        <v/>
      </c>
      <c r="AJ200" s="308" t="str">
        <f t="shared" ref="AJ200:AJ220" si="348">IF(BU200="","",-1^BU200*FACT($K$3)/(FACT(BU200)*FACT($K$3-BU200))*FACT($K200-$L$3*BU200-1)/(FACT($K200-$L$3*BU200-$K$3)*FACT($K$3-1)))</f>
        <v/>
      </c>
      <c r="AK200" s="308" t="str">
        <f t="shared" ref="AK200:AK220" si="349">IF(BV200="","",-1^BV200*FACT($K$3)/(FACT(BV200)*FACT($K$3-BV200))*FACT($K200-$L$3*BV200-1)/(FACT($K200-$L$3*BV200-$K$3)*FACT($K$3-1)))</f>
        <v/>
      </c>
      <c r="AL200" s="308" t="str">
        <f t="shared" ref="AL200:AL220" si="350">IF(BW200="","",-1^BW200*FACT($K$3)/(FACT(BW200)*FACT($K$3-BW200))*FACT($K200-$L$3*BW200-1)/(FACT($K200-$L$3*BW200-$K$3)*FACT($K$3-1)))</f>
        <v/>
      </c>
      <c r="AM200" s="308" t="str">
        <f t="shared" ref="AM200:AM220" si="351">IF(BX200="","",-1^BX200*FACT($K$3)/(FACT(BX200)*FACT($K$3-BX200))*FACT($K200-$L$3*BX200-1)/(FACT($K200-$L$3*BX200-$K$3)*FACT($K$3-1)))</f>
        <v/>
      </c>
      <c r="AN200" s="308" t="str">
        <f t="shared" ref="AN200:AN220" si="352">IF(BY200="","",-1^BY200*FACT($K$3)/(FACT(BY200)*FACT($K$3-BY200))*FACT($K200-$L$3*BY200-1)/(FACT($K200-$L$3*BY200-$K$3)*FACT($K$3-1)))</f>
        <v/>
      </c>
      <c r="AO200" s="308" t="str">
        <f t="shared" ref="AO200:AO220" si="353">IF(BZ200="","",-1^BZ200*FACT($K$3)/(FACT(BZ200)*FACT($K$3-BZ200))*FACT($K200-$L$3*BZ200-1)/(FACT($K200-$L$3*BZ200-$K$3)*FACT($K$3-1)))</f>
        <v/>
      </c>
      <c r="AP200" s="308" t="str">
        <f t="shared" ref="AP200:AP220" si="354">IF(CA200="","",-1^CA200*FACT($K$3)/(FACT(CA200)*FACT($K$3-CA200))*FACT($K200-$L$3*CA200-1)/(FACT($K200-$L$3*CA200-$K$3)*FACT($K$3-1)))</f>
        <v/>
      </c>
      <c r="AQ200" s="308" t="str">
        <f t="shared" si="300"/>
        <v/>
      </c>
      <c r="AR200" s="308" t="str">
        <f t="shared" si="301"/>
        <v/>
      </c>
      <c r="AS200" s="308" t="str">
        <f t="shared" si="302"/>
        <v/>
      </c>
      <c r="AT200" s="308" t="str">
        <f t="shared" si="306"/>
        <v/>
      </c>
      <c r="AU200" s="308" t="str">
        <f t="shared" si="307"/>
        <v/>
      </c>
      <c r="AV200" s="308" t="str">
        <f t="shared" si="308"/>
        <v/>
      </c>
      <c r="AW200" s="308" t="str">
        <f t="shared" si="309"/>
        <v/>
      </c>
      <c r="AX200" s="308" t="str">
        <f t="shared" si="310"/>
        <v/>
      </c>
      <c r="AY200" s="308" t="str">
        <f t="shared" si="313"/>
        <v/>
      </c>
      <c r="AZ200" s="308" t="str">
        <f t="shared" si="325"/>
        <v/>
      </c>
      <c r="BA200" s="308" t="str">
        <f t="shared" si="325"/>
        <v/>
      </c>
      <c r="BB200" s="308" t="str">
        <f t="shared" si="325"/>
        <v/>
      </c>
      <c r="BC200" s="308" t="str">
        <f t="shared" si="325"/>
        <v/>
      </c>
      <c r="BD200" s="308" t="str">
        <f t="shared" si="325"/>
        <v/>
      </c>
      <c r="BE200" s="308" t="str">
        <f t="shared" si="325"/>
        <v/>
      </c>
      <c r="BF200" s="308" t="str">
        <f t="shared" si="325"/>
        <v/>
      </c>
      <c r="BG200" s="308" t="str">
        <f t="shared" si="325"/>
        <v/>
      </c>
      <c r="BH200" s="308" t="str">
        <f t="shared" si="325"/>
        <v/>
      </c>
      <c r="BI200" s="308" t="str">
        <f t="shared" si="325"/>
        <v/>
      </c>
      <c r="BJ200" s="308" t="str">
        <f t="shared" si="325"/>
        <v/>
      </c>
      <c r="BK200" s="308" t="str">
        <f t="shared" si="325"/>
        <v/>
      </c>
      <c r="BL200" s="308" t="str">
        <f t="shared" si="325"/>
        <v/>
      </c>
      <c r="BM200" s="308" t="str">
        <f t="shared" si="325"/>
        <v/>
      </c>
      <c r="BN200" s="308" t="str">
        <f t="shared" si="325"/>
        <v/>
      </c>
      <c r="BO200" s="308" t="str">
        <f t="shared" si="325"/>
        <v/>
      </c>
      <c r="BP200" s="308" t="str">
        <f t="shared" si="314"/>
        <v/>
      </c>
      <c r="BQ200" s="308" t="str">
        <f t="shared" si="314"/>
        <v/>
      </c>
      <c r="BR200" s="308" t="str">
        <f t="shared" si="314"/>
        <v/>
      </c>
      <c r="BS200" s="308" t="str">
        <f t="shared" si="314"/>
        <v/>
      </c>
      <c r="BT200" s="308" t="str">
        <f t="shared" si="314"/>
        <v/>
      </c>
      <c r="BU200" s="308" t="str">
        <f t="shared" si="314"/>
        <v/>
      </c>
      <c r="BV200" s="308" t="str">
        <f t="shared" si="314"/>
        <v/>
      </c>
      <c r="BW200" s="308" t="str">
        <f t="shared" si="314"/>
        <v/>
      </c>
      <c r="BX200" s="308" t="str">
        <f t="shared" si="314"/>
        <v/>
      </c>
      <c r="BY200" s="308" t="str">
        <f t="shared" si="314"/>
        <v/>
      </c>
      <c r="BZ200" s="308" t="str">
        <f t="shared" si="314"/>
        <v/>
      </c>
      <c r="CA200" s="308" t="str">
        <f t="shared" si="314"/>
        <v/>
      </c>
      <c r="CB200" s="308" t="str">
        <f t="shared" si="314"/>
        <v/>
      </c>
      <c r="CC200" s="308" t="str">
        <f t="shared" si="314"/>
        <v/>
      </c>
      <c r="CD200" s="308" t="str">
        <f t="shared" si="314"/>
        <v/>
      </c>
      <c r="CE200" s="308" t="str">
        <f t="shared" si="315"/>
        <v/>
      </c>
      <c r="CF200" s="308" t="str">
        <f t="shared" si="315"/>
        <v/>
      </c>
      <c r="CG200" s="308" t="str">
        <f t="shared" si="315"/>
        <v/>
      </c>
      <c r="CH200" s="308" t="str">
        <f t="shared" si="315"/>
        <v/>
      </c>
      <c r="CI200" s="308" t="str">
        <f t="shared" si="315"/>
        <v/>
      </c>
      <c r="CJ200" s="308" t="str">
        <f t="shared" si="315"/>
        <v/>
      </c>
    </row>
    <row r="201" spans="1:88" x14ac:dyDescent="0.2">
      <c r="B201" s="369" t="str">
        <f t="shared" si="311"/>
        <v/>
      </c>
      <c r="C201" s="369" t="str">
        <f t="shared" si="312"/>
        <v/>
      </c>
      <c r="D201" s="369" t="str">
        <f t="shared" si="316"/>
        <v/>
      </c>
      <c r="E201" s="369" t="str">
        <f t="shared" si="317"/>
        <v/>
      </c>
      <c r="F201" s="369" t="str">
        <f t="shared" si="318"/>
        <v/>
      </c>
      <c r="G201" s="369" t="str">
        <f t="shared" si="319"/>
        <v/>
      </c>
      <c r="H201" s="369" t="str">
        <f t="shared" si="320"/>
        <v/>
      </c>
      <c r="I201" s="369" t="str">
        <f t="shared" si="321"/>
        <v/>
      </c>
      <c r="K201" s="308" t="str">
        <f t="shared" si="322"/>
        <v/>
      </c>
      <c r="L201" s="309" t="str">
        <f t="shared" si="323"/>
        <v/>
      </c>
      <c r="M201" s="310" t="str">
        <f t="shared" si="324"/>
        <v/>
      </c>
      <c r="N201" s="308" t="str">
        <f t="shared" si="326"/>
        <v/>
      </c>
      <c r="O201" s="308" t="str">
        <f t="shared" si="327"/>
        <v/>
      </c>
      <c r="P201" s="308" t="str">
        <f t="shared" si="328"/>
        <v/>
      </c>
      <c r="Q201" s="308" t="str">
        <f t="shared" si="329"/>
        <v/>
      </c>
      <c r="R201" s="308" t="str">
        <f t="shared" si="330"/>
        <v/>
      </c>
      <c r="S201" s="308" t="str">
        <f t="shared" si="331"/>
        <v/>
      </c>
      <c r="T201" s="308" t="str">
        <f t="shared" si="332"/>
        <v/>
      </c>
      <c r="U201" s="308" t="str">
        <f t="shared" si="333"/>
        <v/>
      </c>
      <c r="V201" s="308" t="str">
        <f t="shared" si="334"/>
        <v/>
      </c>
      <c r="W201" s="308" t="str">
        <f t="shared" si="335"/>
        <v/>
      </c>
      <c r="X201" s="308" t="str">
        <f t="shared" si="336"/>
        <v/>
      </c>
      <c r="Y201" s="308" t="str">
        <f t="shared" si="337"/>
        <v/>
      </c>
      <c r="Z201" s="308" t="str">
        <f t="shared" si="338"/>
        <v/>
      </c>
      <c r="AA201" s="308" t="str">
        <f t="shared" si="339"/>
        <v/>
      </c>
      <c r="AB201" s="308" t="str">
        <f t="shared" si="340"/>
        <v/>
      </c>
      <c r="AC201" s="308" t="str">
        <f t="shared" si="341"/>
        <v/>
      </c>
      <c r="AD201" s="308" t="str">
        <f t="shared" si="342"/>
        <v/>
      </c>
      <c r="AE201" s="308" t="str">
        <f t="shared" si="343"/>
        <v/>
      </c>
      <c r="AF201" s="308" t="str">
        <f t="shared" si="344"/>
        <v/>
      </c>
      <c r="AG201" s="308" t="str">
        <f t="shared" si="345"/>
        <v/>
      </c>
      <c r="AH201" s="308" t="str">
        <f t="shared" si="346"/>
        <v/>
      </c>
      <c r="AI201" s="308" t="str">
        <f t="shared" si="347"/>
        <v/>
      </c>
      <c r="AJ201" s="308" t="str">
        <f t="shared" si="348"/>
        <v/>
      </c>
      <c r="AK201" s="308" t="str">
        <f t="shared" si="349"/>
        <v/>
      </c>
      <c r="AL201" s="308" t="str">
        <f t="shared" si="350"/>
        <v/>
      </c>
      <c r="AM201" s="308" t="str">
        <f t="shared" si="351"/>
        <v/>
      </c>
      <c r="AN201" s="308" t="str">
        <f t="shared" si="352"/>
        <v/>
      </c>
      <c r="AO201" s="308" t="str">
        <f t="shared" si="353"/>
        <v/>
      </c>
      <c r="AP201" s="308" t="str">
        <f t="shared" si="354"/>
        <v/>
      </c>
      <c r="AQ201" s="308" t="str">
        <f t="shared" si="300"/>
        <v/>
      </c>
      <c r="AR201" s="308" t="str">
        <f t="shared" si="301"/>
        <v/>
      </c>
      <c r="AS201" s="308" t="str">
        <f t="shared" si="302"/>
        <v/>
      </c>
      <c r="AT201" s="308" t="str">
        <f t="shared" si="306"/>
        <v/>
      </c>
      <c r="AU201" s="308" t="str">
        <f t="shared" si="307"/>
        <v/>
      </c>
      <c r="AV201" s="308" t="str">
        <f t="shared" si="308"/>
        <v/>
      </c>
      <c r="AW201" s="308" t="str">
        <f t="shared" si="309"/>
        <v/>
      </c>
      <c r="AX201" s="308" t="str">
        <f t="shared" si="310"/>
        <v/>
      </c>
      <c r="AY201" s="308" t="str">
        <f t="shared" si="313"/>
        <v/>
      </c>
      <c r="AZ201" s="308" t="str">
        <f t="shared" si="325"/>
        <v/>
      </c>
      <c r="BA201" s="308" t="str">
        <f t="shared" si="325"/>
        <v/>
      </c>
      <c r="BB201" s="308" t="str">
        <f t="shared" si="325"/>
        <v/>
      </c>
      <c r="BC201" s="308" t="str">
        <f t="shared" si="325"/>
        <v/>
      </c>
      <c r="BD201" s="308" t="str">
        <f t="shared" si="325"/>
        <v/>
      </c>
      <c r="BE201" s="308" t="str">
        <f t="shared" si="325"/>
        <v/>
      </c>
      <c r="BF201" s="308" t="str">
        <f t="shared" si="325"/>
        <v/>
      </c>
      <c r="BG201" s="308" t="str">
        <f t="shared" si="325"/>
        <v/>
      </c>
      <c r="BH201" s="308" t="str">
        <f t="shared" si="325"/>
        <v/>
      </c>
      <c r="BI201" s="308" t="str">
        <f t="shared" si="325"/>
        <v/>
      </c>
      <c r="BJ201" s="308" t="str">
        <f t="shared" si="325"/>
        <v/>
      </c>
      <c r="BK201" s="308" t="str">
        <f t="shared" si="325"/>
        <v/>
      </c>
      <c r="BL201" s="308" t="str">
        <f t="shared" si="325"/>
        <v/>
      </c>
      <c r="BM201" s="308" t="str">
        <f t="shared" si="325"/>
        <v/>
      </c>
      <c r="BN201" s="308" t="str">
        <f t="shared" si="325"/>
        <v/>
      </c>
      <c r="BO201" s="308" t="str">
        <f t="shared" si="325"/>
        <v/>
      </c>
      <c r="BP201" s="308" t="str">
        <f t="shared" si="314"/>
        <v/>
      </c>
      <c r="BQ201" s="308" t="str">
        <f t="shared" si="314"/>
        <v/>
      </c>
      <c r="BR201" s="308" t="str">
        <f t="shared" si="314"/>
        <v/>
      </c>
      <c r="BS201" s="308" t="str">
        <f t="shared" si="314"/>
        <v/>
      </c>
      <c r="BT201" s="308" t="str">
        <f t="shared" si="314"/>
        <v/>
      </c>
      <c r="BU201" s="308" t="str">
        <f t="shared" si="314"/>
        <v/>
      </c>
      <c r="BV201" s="308" t="str">
        <f t="shared" si="314"/>
        <v/>
      </c>
      <c r="BW201" s="308" t="str">
        <f t="shared" si="314"/>
        <v/>
      </c>
      <c r="BX201" s="308" t="str">
        <f t="shared" si="314"/>
        <v/>
      </c>
      <c r="BY201" s="308" t="str">
        <f t="shared" si="314"/>
        <v/>
      </c>
      <c r="BZ201" s="308" t="str">
        <f t="shared" si="314"/>
        <v/>
      </c>
      <c r="CA201" s="308" t="str">
        <f t="shared" si="314"/>
        <v/>
      </c>
      <c r="CB201" s="308" t="str">
        <f t="shared" si="314"/>
        <v/>
      </c>
      <c r="CC201" s="308" t="str">
        <f t="shared" si="314"/>
        <v/>
      </c>
      <c r="CD201" s="308" t="str">
        <f t="shared" si="314"/>
        <v/>
      </c>
      <c r="CE201" s="308" t="str">
        <f t="shared" si="315"/>
        <v/>
      </c>
      <c r="CF201" s="308" t="str">
        <f t="shared" si="315"/>
        <v/>
      </c>
      <c r="CG201" s="308" t="str">
        <f t="shared" si="315"/>
        <v/>
      </c>
      <c r="CH201" s="308" t="str">
        <f t="shared" si="315"/>
        <v/>
      </c>
      <c r="CI201" s="308" t="str">
        <f t="shared" si="315"/>
        <v/>
      </c>
      <c r="CJ201" s="308" t="str">
        <f t="shared" si="315"/>
        <v/>
      </c>
    </row>
    <row r="202" spans="1:88" x14ac:dyDescent="0.2">
      <c r="B202" s="369" t="str">
        <f t="shared" si="311"/>
        <v/>
      </c>
      <c r="C202" s="369" t="str">
        <f t="shared" si="312"/>
        <v/>
      </c>
      <c r="D202" s="369" t="str">
        <f t="shared" si="316"/>
        <v/>
      </c>
      <c r="E202" s="369" t="str">
        <f t="shared" si="317"/>
        <v/>
      </c>
      <c r="F202" s="369" t="str">
        <f t="shared" si="318"/>
        <v/>
      </c>
      <c r="G202" s="369" t="str">
        <f t="shared" si="319"/>
        <v/>
      </c>
      <c r="H202" s="369" t="str">
        <f t="shared" si="320"/>
        <v/>
      </c>
      <c r="I202" s="369" t="str">
        <f t="shared" si="321"/>
        <v/>
      </c>
      <c r="K202" s="308" t="str">
        <f t="shared" si="322"/>
        <v/>
      </c>
      <c r="L202" s="309" t="str">
        <f t="shared" si="323"/>
        <v/>
      </c>
      <c r="M202" s="310" t="str">
        <f t="shared" si="324"/>
        <v/>
      </c>
      <c r="N202" s="308" t="str">
        <f t="shared" si="326"/>
        <v/>
      </c>
      <c r="O202" s="308" t="str">
        <f t="shared" si="327"/>
        <v/>
      </c>
      <c r="P202" s="308" t="str">
        <f t="shared" si="328"/>
        <v/>
      </c>
      <c r="Q202" s="308" t="str">
        <f t="shared" si="329"/>
        <v/>
      </c>
      <c r="R202" s="308" t="str">
        <f t="shared" si="330"/>
        <v/>
      </c>
      <c r="S202" s="308" t="str">
        <f t="shared" si="331"/>
        <v/>
      </c>
      <c r="T202" s="308" t="str">
        <f t="shared" si="332"/>
        <v/>
      </c>
      <c r="U202" s="308" t="str">
        <f t="shared" si="333"/>
        <v/>
      </c>
      <c r="V202" s="308" t="str">
        <f t="shared" si="334"/>
        <v/>
      </c>
      <c r="W202" s="308" t="str">
        <f t="shared" si="335"/>
        <v/>
      </c>
      <c r="X202" s="308" t="str">
        <f t="shared" si="336"/>
        <v/>
      </c>
      <c r="Y202" s="308" t="str">
        <f t="shared" si="337"/>
        <v/>
      </c>
      <c r="Z202" s="308" t="str">
        <f t="shared" si="338"/>
        <v/>
      </c>
      <c r="AA202" s="308" t="str">
        <f t="shared" si="339"/>
        <v/>
      </c>
      <c r="AB202" s="308" t="str">
        <f t="shared" si="340"/>
        <v/>
      </c>
      <c r="AC202" s="308" t="str">
        <f t="shared" si="341"/>
        <v/>
      </c>
      <c r="AD202" s="308" t="str">
        <f t="shared" si="342"/>
        <v/>
      </c>
      <c r="AE202" s="308" t="str">
        <f t="shared" si="343"/>
        <v/>
      </c>
      <c r="AF202" s="308" t="str">
        <f t="shared" si="344"/>
        <v/>
      </c>
      <c r="AG202" s="308" t="str">
        <f t="shared" si="345"/>
        <v/>
      </c>
      <c r="AH202" s="308" t="str">
        <f t="shared" si="346"/>
        <v/>
      </c>
      <c r="AI202" s="308" t="str">
        <f t="shared" si="347"/>
        <v/>
      </c>
      <c r="AJ202" s="308" t="str">
        <f t="shared" si="348"/>
        <v/>
      </c>
      <c r="AK202" s="308" t="str">
        <f t="shared" si="349"/>
        <v/>
      </c>
      <c r="AL202" s="308" t="str">
        <f t="shared" si="350"/>
        <v/>
      </c>
      <c r="AM202" s="308" t="str">
        <f t="shared" si="351"/>
        <v/>
      </c>
      <c r="AN202" s="308" t="str">
        <f t="shared" si="352"/>
        <v/>
      </c>
      <c r="AO202" s="308" t="str">
        <f t="shared" si="353"/>
        <v/>
      </c>
      <c r="AP202" s="308" t="str">
        <f t="shared" si="354"/>
        <v/>
      </c>
      <c r="AQ202" s="308" t="str">
        <f t="shared" si="300"/>
        <v/>
      </c>
      <c r="AR202" s="308" t="str">
        <f t="shared" si="301"/>
        <v/>
      </c>
      <c r="AS202" s="308" t="str">
        <f t="shared" si="302"/>
        <v/>
      </c>
      <c r="AT202" s="308" t="str">
        <f t="shared" si="306"/>
        <v/>
      </c>
      <c r="AU202" s="308" t="str">
        <f t="shared" si="307"/>
        <v/>
      </c>
      <c r="AV202" s="308" t="str">
        <f t="shared" si="308"/>
        <v/>
      </c>
      <c r="AW202" s="308" t="str">
        <f t="shared" si="309"/>
        <v/>
      </c>
      <c r="AX202" s="308" t="str">
        <f t="shared" si="310"/>
        <v/>
      </c>
      <c r="AY202" s="308" t="str">
        <f t="shared" si="313"/>
        <v/>
      </c>
      <c r="AZ202" s="308" t="str">
        <f t="shared" si="325"/>
        <v/>
      </c>
      <c r="BA202" s="308" t="str">
        <f t="shared" si="325"/>
        <v/>
      </c>
      <c r="BB202" s="308" t="str">
        <f t="shared" si="325"/>
        <v/>
      </c>
      <c r="BC202" s="308" t="str">
        <f t="shared" si="325"/>
        <v/>
      </c>
      <c r="BD202" s="308" t="str">
        <f t="shared" si="325"/>
        <v/>
      </c>
      <c r="BE202" s="308" t="str">
        <f t="shared" si="325"/>
        <v/>
      </c>
      <c r="BF202" s="308" t="str">
        <f t="shared" si="325"/>
        <v/>
      </c>
      <c r="BG202" s="308" t="str">
        <f t="shared" si="325"/>
        <v/>
      </c>
      <c r="BH202" s="308" t="str">
        <f t="shared" si="325"/>
        <v/>
      </c>
      <c r="BI202" s="308" t="str">
        <f t="shared" si="325"/>
        <v/>
      </c>
      <c r="BJ202" s="308" t="str">
        <f t="shared" si="325"/>
        <v/>
      </c>
      <c r="BK202" s="308" t="str">
        <f t="shared" si="325"/>
        <v/>
      </c>
      <c r="BL202" s="308" t="str">
        <f t="shared" si="325"/>
        <v/>
      </c>
      <c r="BM202" s="308" t="str">
        <f t="shared" si="325"/>
        <v/>
      </c>
      <c r="BN202" s="308" t="str">
        <f t="shared" si="325"/>
        <v/>
      </c>
      <c r="BO202" s="308" t="str">
        <f t="shared" si="325"/>
        <v/>
      </c>
      <c r="BP202" s="308" t="str">
        <f t="shared" si="314"/>
        <v/>
      </c>
      <c r="BQ202" s="308" t="str">
        <f t="shared" si="314"/>
        <v/>
      </c>
      <c r="BR202" s="308" t="str">
        <f t="shared" si="314"/>
        <v/>
      </c>
      <c r="BS202" s="308" t="str">
        <f t="shared" si="314"/>
        <v/>
      </c>
      <c r="BT202" s="308" t="str">
        <f t="shared" si="314"/>
        <v/>
      </c>
      <c r="BU202" s="308" t="str">
        <f t="shared" si="314"/>
        <v/>
      </c>
      <c r="BV202" s="308" t="str">
        <f t="shared" si="314"/>
        <v/>
      </c>
      <c r="BW202" s="308" t="str">
        <f t="shared" si="314"/>
        <v/>
      </c>
      <c r="BX202" s="308" t="str">
        <f t="shared" si="314"/>
        <v/>
      </c>
      <c r="BY202" s="308" t="str">
        <f t="shared" si="314"/>
        <v/>
      </c>
      <c r="BZ202" s="308" t="str">
        <f t="shared" si="314"/>
        <v/>
      </c>
      <c r="CA202" s="308" t="str">
        <f t="shared" si="314"/>
        <v/>
      </c>
      <c r="CB202" s="308" t="str">
        <f t="shared" si="314"/>
        <v/>
      </c>
      <c r="CC202" s="308" t="str">
        <f t="shared" si="314"/>
        <v/>
      </c>
      <c r="CD202" s="308" t="str">
        <f t="shared" si="314"/>
        <v/>
      </c>
      <c r="CE202" s="308" t="str">
        <f t="shared" si="315"/>
        <v/>
      </c>
      <c r="CF202" s="308" t="str">
        <f t="shared" si="315"/>
        <v/>
      </c>
      <c r="CG202" s="308" t="str">
        <f t="shared" si="315"/>
        <v/>
      </c>
      <c r="CH202" s="308" t="str">
        <f t="shared" si="315"/>
        <v/>
      </c>
      <c r="CI202" s="308" t="str">
        <f t="shared" si="315"/>
        <v/>
      </c>
      <c r="CJ202" s="308" t="str">
        <f t="shared" si="315"/>
        <v/>
      </c>
    </row>
    <row r="203" spans="1:88" x14ac:dyDescent="0.2">
      <c r="B203" s="369" t="str">
        <f t="shared" si="311"/>
        <v/>
      </c>
      <c r="C203" s="369" t="str">
        <f t="shared" si="312"/>
        <v/>
      </c>
      <c r="D203" s="369" t="str">
        <f t="shared" si="316"/>
        <v/>
      </c>
      <c r="E203" s="369" t="str">
        <f t="shared" si="317"/>
        <v/>
      </c>
      <c r="F203" s="369" t="str">
        <f t="shared" si="318"/>
        <v/>
      </c>
      <c r="G203" s="369" t="str">
        <f t="shared" si="319"/>
        <v/>
      </c>
      <c r="H203" s="369" t="str">
        <f t="shared" si="320"/>
        <v/>
      </c>
      <c r="I203" s="369" t="str">
        <f t="shared" si="321"/>
        <v/>
      </c>
      <c r="K203" s="308" t="str">
        <f t="shared" si="322"/>
        <v/>
      </c>
      <c r="L203" s="309" t="str">
        <f t="shared" si="323"/>
        <v/>
      </c>
      <c r="M203" s="310" t="str">
        <f t="shared" si="324"/>
        <v/>
      </c>
      <c r="N203" s="308" t="str">
        <f t="shared" si="326"/>
        <v/>
      </c>
      <c r="O203" s="308" t="str">
        <f t="shared" si="327"/>
        <v/>
      </c>
      <c r="P203" s="308" t="str">
        <f t="shared" si="328"/>
        <v/>
      </c>
      <c r="Q203" s="308" t="str">
        <f t="shared" si="329"/>
        <v/>
      </c>
      <c r="R203" s="308" t="str">
        <f t="shared" si="330"/>
        <v/>
      </c>
      <c r="S203" s="308" t="str">
        <f t="shared" si="331"/>
        <v/>
      </c>
      <c r="T203" s="308" t="str">
        <f t="shared" si="332"/>
        <v/>
      </c>
      <c r="U203" s="308" t="str">
        <f t="shared" si="333"/>
        <v/>
      </c>
      <c r="V203" s="308" t="str">
        <f t="shared" si="334"/>
        <v/>
      </c>
      <c r="W203" s="308" t="str">
        <f t="shared" si="335"/>
        <v/>
      </c>
      <c r="X203" s="308" t="str">
        <f t="shared" si="336"/>
        <v/>
      </c>
      <c r="Y203" s="308" t="str">
        <f t="shared" si="337"/>
        <v/>
      </c>
      <c r="Z203" s="308" t="str">
        <f t="shared" si="338"/>
        <v/>
      </c>
      <c r="AA203" s="308" t="str">
        <f t="shared" si="339"/>
        <v/>
      </c>
      <c r="AB203" s="308" t="str">
        <f t="shared" si="340"/>
        <v/>
      </c>
      <c r="AC203" s="308" t="str">
        <f t="shared" si="341"/>
        <v/>
      </c>
      <c r="AD203" s="308" t="str">
        <f t="shared" si="342"/>
        <v/>
      </c>
      <c r="AE203" s="308" t="str">
        <f t="shared" si="343"/>
        <v/>
      </c>
      <c r="AF203" s="308" t="str">
        <f t="shared" si="344"/>
        <v/>
      </c>
      <c r="AG203" s="308" t="str">
        <f t="shared" si="345"/>
        <v/>
      </c>
      <c r="AH203" s="308" t="str">
        <f t="shared" si="346"/>
        <v/>
      </c>
      <c r="AI203" s="308" t="str">
        <f t="shared" si="347"/>
        <v/>
      </c>
      <c r="AJ203" s="308" t="str">
        <f t="shared" si="348"/>
        <v/>
      </c>
      <c r="AK203" s="308" t="str">
        <f t="shared" si="349"/>
        <v/>
      </c>
      <c r="AL203" s="308" t="str">
        <f t="shared" si="350"/>
        <v/>
      </c>
      <c r="AM203" s="308" t="str">
        <f t="shared" si="351"/>
        <v/>
      </c>
      <c r="AN203" s="308" t="str">
        <f t="shared" si="352"/>
        <v/>
      </c>
      <c r="AO203" s="308" t="str">
        <f t="shared" si="353"/>
        <v/>
      </c>
      <c r="AP203" s="308" t="str">
        <f t="shared" si="354"/>
        <v/>
      </c>
      <c r="AQ203" s="308" t="str">
        <f t="shared" si="300"/>
        <v/>
      </c>
      <c r="AR203" s="308" t="str">
        <f t="shared" si="301"/>
        <v/>
      </c>
      <c r="AS203" s="308" t="str">
        <f t="shared" si="302"/>
        <v/>
      </c>
      <c r="AT203" s="308" t="str">
        <f t="shared" si="306"/>
        <v/>
      </c>
      <c r="AU203" s="308" t="str">
        <f t="shared" si="307"/>
        <v/>
      </c>
      <c r="AV203" s="308" t="str">
        <f t="shared" si="308"/>
        <v/>
      </c>
      <c r="AW203" s="308" t="str">
        <f t="shared" si="309"/>
        <v/>
      </c>
      <c r="AX203" s="308" t="str">
        <f t="shared" si="310"/>
        <v/>
      </c>
      <c r="AY203" s="308" t="str">
        <f t="shared" si="313"/>
        <v/>
      </c>
      <c r="AZ203" s="308" t="str">
        <f t="shared" si="325"/>
        <v/>
      </c>
      <c r="BA203" s="308" t="str">
        <f t="shared" si="325"/>
        <v/>
      </c>
      <c r="BB203" s="308" t="str">
        <f t="shared" si="325"/>
        <v/>
      </c>
      <c r="BC203" s="308" t="str">
        <f t="shared" si="325"/>
        <v/>
      </c>
      <c r="BD203" s="308" t="str">
        <f t="shared" si="325"/>
        <v/>
      </c>
      <c r="BE203" s="308" t="str">
        <f t="shared" si="325"/>
        <v/>
      </c>
      <c r="BF203" s="308" t="str">
        <f t="shared" si="325"/>
        <v/>
      </c>
      <c r="BG203" s="308" t="str">
        <f t="shared" si="325"/>
        <v/>
      </c>
      <c r="BH203" s="308" t="str">
        <f t="shared" si="325"/>
        <v/>
      </c>
      <c r="BI203" s="308" t="str">
        <f t="shared" si="325"/>
        <v/>
      </c>
      <c r="BJ203" s="308" t="str">
        <f t="shared" si="325"/>
        <v/>
      </c>
      <c r="BK203" s="308" t="str">
        <f t="shared" si="325"/>
        <v/>
      </c>
      <c r="BL203" s="308" t="str">
        <f t="shared" si="325"/>
        <v/>
      </c>
      <c r="BM203" s="308" t="str">
        <f t="shared" si="325"/>
        <v/>
      </c>
      <c r="BN203" s="308" t="str">
        <f t="shared" si="325"/>
        <v/>
      </c>
      <c r="BO203" s="308" t="str">
        <f t="shared" si="325"/>
        <v/>
      </c>
      <c r="BP203" s="308" t="str">
        <f t="shared" si="314"/>
        <v/>
      </c>
      <c r="BQ203" s="308" t="str">
        <f t="shared" si="314"/>
        <v/>
      </c>
      <c r="BR203" s="308" t="str">
        <f t="shared" si="314"/>
        <v/>
      </c>
      <c r="BS203" s="308" t="str">
        <f t="shared" si="314"/>
        <v/>
      </c>
      <c r="BT203" s="308" t="str">
        <f t="shared" si="314"/>
        <v/>
      </c>
      <c r="BU203" s="308" t="str">
        <f t="shared" si="314"/>
        <v/>
      </c>
      <c r="BV203" s="308" t="str">
        <f t="shared" si="314"/>
        <v/>
      </c>
      <c r="BW203" s="308" t="str">
        <f t="shared" si="314"/>
        <v/>
      </c>
      <c r="BX203" s="308" t="str">
        <f t="shared" si="314"/>
        <v/>
      </c>
      <c r="BY203" s="308" t="str">
        <f t="shared" si="314"/>
        <v/>
      </c>
      <c r="BZ203" s="308" t="str">
        <f t="shared" si="314"/>
        <v/>
      </c>
      <c r="CA203" s="308" t="str">
        <f t="shared" si="314"/>
        <v/>
      </c>
      <c r="CB203" s="308" t="str">
        <f t="shared" si="314"/>
        <v/>
      </c>
      <c r="CC203" s="308" t="str">
        <f t="shared" si="314"/>
        <v/>
      </c>
      <c r="CD203" s="308" t="str">
        <f t="shared" si="314"/>
        <v/>
      </c>
      <c r="CE203" s="308" t="str">
        <f t="shared" si="315"/>
        <v/>
      </c>
      <c r="CF203" s="308" t="str">
        <f t="shared" si="315"/>
        <v/>
      </c>
      <c r="CG203" s="308" t="str">
        <f t="shared" si="315"/>
        <v/>
      </c>
      <c r="CH203" s="308" t="str">
        <f t="shared" si="315"/>
        <v/>
      </c>
      <c r="CI203" s="308" t="str">
        <f t="shared" si="315"/>
        <v/>
      </c>
      <c r="CJ203" s="308" t="str">
        <f t="shared" si="315"/>
        <v/>
      </c>
    </row>
    <row r="204" spans="1:88" x14ac:dyDescent="0.2">
      <c r="B204" s="369" t="str">
        <f t="shared" si="311"/>
        <v/>
      </c>
      <c r="C204" s="369" t="str">
        <f t="shared" si="312"/>
        <v/>
      </c>
      <c r="D204" s="369" t="str">
        <f t="shared" si="316"/>
        <v/>
      </c>
      <c r="E204" s="369" t="str">
        <f t="shared" si="317"/>
        <v/>
      </c>
      <c r="F204" s="369" t="str">
        <f t="shared" si="318"/>
        <v/>
      </c>
      <c r="G204" s="369" t="str">
        <f t="shared" si="319"/>
        <v/>
      </c>
      <c r="H204" s="369" t="str">
        <f t="shared" si="320"/>
        <v/>
      </c>
      <c r="I204" s="369" t="str">
        <f t="shared" si="321"/>
        <v/>
      </c>
      <c r="K204" s="308" t="str">
        <f t="shared" si="322"/>
        <v/>
      </c>
      <c r="L204" s="309" t="str">
        <f t="shared" si="323"/>
        <v/>
      </c>
      <c r="M204" s="310" t="str">
        <f t="shared" si="324"/>
        <v/>
      </c>
      <c r="N204" s="308" t="str">
        <f t="shared" si="326"/>
        <v/>
      </c>
      <c r="O204" s="308" t="str">
        <f t="shared" si="327"/>
        <v/>
      </c>
      <c r="P204" s="308" t="str">
        <f t="shared" si="328"/>
        <v/>
      </c>
      <c r="Q204" s="308" t="str">
        <f t="shared" si="329"/>
        <v/>
      </c>
      <c r="R204" s="308" t="str">
        <f t="shared" si="330"/>
        <v/>
      </c>
      <c r="S204" s="308" t="str">
        <f t="shared" si="331"/>
        <v/>
      </c>
      <c r="T204" s="308" t="str">
        <f t="shared" si="332"/>
        <v/>
      </c>
      <c r="U204" s="308" t="str">
        <f t="shared" si="333"/>
        <v/>
      </c>
      <c r="V204" s="308" t="str">
        <f t="shared" si="334"/>
        <v/>
      </c>
      <c r="W204" s="308" t="str">
        <f t="shared" si="335"/>
        <v/>
      </c>
      <c r="X204" s="308" t="str">
        <f t="shared" si="336"/>
        <v/>
      </c>
      <c r="Y204" s="308" t="str">
        <f t="shared" si="337"/>
        <v/>
      </c>
      <c r="Z204" s="308" t="str">
        <f t="shared" si="338"/>
        <v/>
      </c>
      <c r="AA204" s="308" t="str">
        <f t="shared" si="339"/>
        <v/>
      </c>
      <c r="AB204" s="308" t="str">
        <f t="shared" si="340"/>
        <v/>
      </c>
      <c r="AC204" s="308" t="str">
        <f t="shared" si="341"/>
        <v/>
      </c>
      <c r="AD204" s="308" t="str">
        <f t="shared" si="342"/>
        <v/>
      </c>
      <c r="AE204" s="308" t="str">
        <f t="shared" si="343"/>
        <v/>
      </c>
      <c r="AF204" s="308" t="str">
        <f t="shared" si="344"/>
        <v/>
      </c>
      <c r="AG204" s="308" t="str">
        <f t="shared" si="345"/>
        <v/>
      </c>
      <c r="AH204" s="308" t="str">
        <f t="shared" si="346"/>
        <v/>
      </c>
      <c r="AI204" s="308" t="str">
        <f t="shared" si="347"/>
        <v/>
      </c>
      <c r="AJ204" s="308" t="str">
        <f t="shared" si="348"/>
        <v/>
      </c>
      <c r="AK204" s="308" t="str">
        <f t="shared" si="349"/>
        <v/>
      </c>
      <c r="AL204" s="308" t="str">
        <f t="shared" si="350"/>
        <v/>
      </c>
      <c r="AM204" s="308" t="str">
        <f t="shared" si="351"/>
        <v/>
      </c>
      <c r="AN204" s="308" t="str">
        <f t="shared" si="352"/>
        <v/>
      </c>
      <c r="AO204" s="308" t="str">
        <f t="shared" si="353"/>
        <v/>
      </c>
      <c r="AP204" s="308" t="str">
        <f t="shared" si="354"/>
        <v/>
      </c>
      <c r="AQ204" s="308" t="str">
        <f t="shared" si="300"/>
        <v/>
      </c>
      <c r="AR204" s="308" t="str">
        <f t="shared" si="301"/>
        <v/>
      </c>
      <c r="AS204" s="308" t="str">
        <f t="shared" si="302"/>
        <v/>
      </c>
      <c r="AT204" s="308" t="str">
        <f t="shared" si="306"/>
        <v/>
      </c>
      <c r="AU204" s="308" t="str">
        <f t="shared" si="307"/>
        <v/>
      </c>
      <c r="AV204" s="308" t="str">
        <f t="shared" si="308"/>
        <v/>
      </c>
      <c r="AW204" s="308" t="str">
        <f t="shared" si="309"/>
        <v/>
      </c>
      <c r="AX204" s="308" t="str">
        <f t="shared" si="310"/>
        <v/>
      </c>
      <c r="AY204" s="308" t="str">
        <f t="shared" si="313"/>
        <v/>
      </c>
      <c r="AZ204" s="308" t="str">
        <f t="shared" si="325"/>
        <v/>
      </c>
      <c r="BA204" s="308" t="str">
        <f t="shared" si="325"/>
        <v/>
      </c>
      <c r="BB204" s="308" t="str">
        <f t="shared" si="325"/>
        <v/>
      </c>
      <c r="BC204" s="308" t="str">
        <f t="shared" si="325"/>
        <v/>
      </c>
      <c r="BD204" s="308" t="str">
        <f t="shared" si="325"/>
        <v/>
      </c>
      <c r="BE204" s="308" t="str">
        <f t="shared" si="325"/>
        <v/>
      </c>
      <c r="BF204" s="308" t="str">
        <f t="shared" si="325"/>
        <v/>
      </c>
      <c r="BG204" s="308" t="str">
        <f t="shared" si="325"/>
        <v/>
      </c>
      <c r="BH204" s="308" t="str">
        <f t="shared" si="325"/>
        <v/>
      </c>
      <c r="BI204" s="308" t="str">
        <f t="shared" si="325"/>
        <v/>
      </c>
      <c r="BJ204" s="308" t="str">
        <f t="shared" si="325"/>
        <v/>
      </c>
      <c r="BK204" s="308" t="str">
        <f t="shared" si="325"/>
        <v/>
      </c>
      <c r="BL204" s="308" t="str">
        <f t="shared" si="325"/>
        <v/>
      </c>
      <c r="BM204" s="308" t="str">
        <f t="shared" si="325"/>
        <v/>
      </c>
      <c r="BN204" s="308" t="str">
        <f t="shared" si="325"/>
        <v/>
      </c>
      <c r="BO204" s="308" t="str">
        <f t="shared" si="325"/>
        <v/>
      </c>
      <c r="BP204" s="308" t="str">
        <f t="shared" si="314"/>
        <v/>
      </c>
      <c r="BQ204" s="308" t="str">
        <f t="shared" si="314"/>
        <v/>
      </c>
      <c r="BR204" s="308" t="str">
        <f t="shared" si="314"/>
        <v/>
      </c>
      <c r="BS204" s="308" t="str">
        <f t="shared" si="314"/>
        <v/>
      </c>
      <c r="BT204" s="308" t="str">
        <f t="shared" si="314"/>
        <v/>
      </c>
      <c r="BU204" s="308" t="str">
        <f t="shared" si="314"/>
        <v/>
      </c>
      <c r="BV204" s="308" t="str">
        <f t="shared" si="314"/>
        <v/>
      </c>
      <c r="BW204" s="308" t="str">
        <f t="shared" si="314"/>
        <v/>
      </c>
      <c r="BX204" s="308" t="str">
        <f t="shared" si="314"/>
        <v/>
      </c>
      <c r="BY204" s="308" t="str">
        <f t="shared" si="314"/>
        <v/>
      </c>
      <c r="BZ204" s="308" t="str">
        <f t="shared" si="314"/>
        <v/>
      </c>
      <c r="CA204" s="308" t="str">
        <f t="shared" si="314"/>
        <v/>
      </c>
      <c r="CB204" s="308" t="str">
        <f t="shared" si="314"/>
        <v/>
      </c>
      <c r="CC204" s="308" t="str">
        <f t="shared" si="314"/>
        <v/>
      </c>
      <c r="CD204" s="308" t="str">
        <f t="shared" si="314"/>
        <v/>
      </c>
      <c r="CE204" s="308" t="str">
        <f t="shared" si="315"/>
        <v/>
      </c>
      <c r="CF204" s="308" t="str">
        <f t="shared" si="315"/>
        <v/>
      </c>
      <c r="CG204" s="308" t="str">
        <f t="shared" si="315"/>
        <v/>
      </c>
      <c r="CH204" s="308" t="str">
        <f t="shared" si="315"/>
        <v/>
      </c>
      <c r="CI204" s="308" t="str">
        <f t="shared" si="315"/>
        <v/>
      </c>
      <c r="CJ204" s="308" t="str">
        <f t="shared" si="315"/>
        <v/>
      </c>
    </row>
    <row r="205" spans="1:88" x14ac:dyDescent="0.2">
      <c r="B205" s="369" t="str">
        <f t="shared" si="311"/>
        <v/>
      </c>
      <c r="C205" s="369" t="str">
        <f t="shared" si="312"/>
        <v/>
      </c>
      <c r="D205" s="369" t="str">
        <f t="shared" si="316"/>
        <v/>
      </c>
      <c r="E205" s="369" t="str">
        <f t="shared" si="317"/>
        <v/>
      </c>
      <c r="F205" s="369" t="str">
        <f t="shared" si="318"/>
        <v/>
      </c>
      <c r="G205" s="369" t="str">
        <f t="shared" si="319"/>
        <v/>
      </c>
      <c r="H205" s="369" t="str">
        <f t="shared" si="320"/>
        <v/>
      </c>
      <c r="I205" s="369" t="str">
        <f t="shared" si="321"/>
        <v/>
      </c>
      <c r="K205" s="308" t="str">
        <f t="shared" si="322"/>
        <v/>
      </c>
      <c r="L205" s="309" t="str">
        <f t="shared" si="323"/>
        <v/>
      </c>
      <c r="M205" s="310" t="str">
        <f t="shared" si="324"/>
        <v/>
      </c>
      <c r="N205" s="308" t="str">
        <f t="shared" si="326"/>
        <v/>
      </c>
      <c r="O205" s="308" t="str">
        <f t="shared" si="327"/>
        <v/>
      </c>
      <c r="P205" s="308" t="str">
        <f t="shared" si="328"/>
        <v/>
      </c>
      <c r="Q205" s="308" t="str">
        <f t="shared" si="329"/>
        <v/>
      </c>
      <c r="R205" s="308" t="str">
        <f t="shared" si="330"/>
        <v/>
      </c>
      <c r="S205" s="308" t="str">
        <f t="shared" si="331"/>
        <v/>
      </c>
      <c r="T205" s="308" t="str">
        <f t="shared" si="332"/>
        <v/>
      </c>
      <c r="U205" s="308" t="str">
        <f t="shared" si="333"/>
        <v/>
      </c>
      <c r="V205" s="308" t="str">
        <f t="shared" si="334"/>
        <v/>
      </c>
      <c r="W205" s="308" t="str">
        <f t="shared" si="335"/>
        <v/>
      </c>
      <c r="X205" s="308" t="str">
        <f t="shared" si="336"/>
        <v/>
      </c>
      <c r="Y205" s="308" t="str">
        <f t="shared" si="337"/>
        <v/>
      </c>
      <c r="Z205" s="308" t="str">
        <f t="shared" si="338"/>
        <v/>
      </c>
      <c r="AA205" s="308" t="str">
        <f t="shared" si="339"/>
        <v/>
      </c>
      <c r="AB205" s="308" t="str">
        <f t="shared" si="340"/>
        <v/>
      </c>
      <c r="AC205" s="308" t="str">
        <f t="shared" si="341"/>
        <v/>
      </c>
      <c r="AD205" s="308" t="str">
        <f t="shared" si="342"/>
        <v/>
      </c>
      <c r="AE205" s="308" t="str">
        <f t="shared" si="343"/>
        <v/>
      </c>
      <c r="AF205" s="308" t="str">
        <f t="shared" si="344"/>
        <v/>
      </c>
      <c r="AG205" s="308" t="str">
        <f t="shared" si="345"/>
        <v/>
      </c>
      <c r="AH205" s="308" t="str">
        <f t="shared" si="346"/>
        <v/>
      </c>
      <c r="AI205" s="308" t="str">
        <f t="shared" si="347"/>
        <v/>
      </c>
      <c r="AJ205" s="308" t="str">
        <f t="shared" si="348"/>
        <v/>
      </c>
      <c r="AK205" s="308" t="str">
        <f t="shared" si="349"/>
        <v/>
      </c>
      <c r="AL205" s="308" t="str">
        <f t="shared" si="350"/>
        <v/>
      </c>
      <c r="AM205" s="308" t="str">
        <f t="shared" si="351"/>
        <v/>
      </c>
      <c r="AN205" s="308" t="str">
        <f t="shared" si="352"/>
        <v/>
      </c>
      <c r="AO205" s="308" t="str">
        <f t="shared" si="353"/>
        <v/>
      </c>
      <c r="AP205" s="308" t="str">
        <f t="shared" si="354"/>
        <v/>
      </c>
      <c r="AQ205" s="308" t="str">
        <f t="shared" ref="AQ205:AQ220" si="355">IF(CB205="","",-1^CB205*FACT($K$3)/(FACT(CB205)*FACT($K$3-CB205))*FACT($K205-$L$3*CB205-1)/(FACT($K205-$L$3*CB205-$K$3)*FACT($K$3-1)))</f>
        <v/>
      </c>
      <c r="AR205" s="308" t="str">
        <f t="shared" ref="AR205:AR220" si="356">IF(CC205="","",-1^CC205*FACT($K$3)/(FACT(CC205)*FACT($K$3-CC205))*FACT($K205-$L$3*CC205-1)/(FACT($K205-$L$3*CC205-$K$3)*FACT($K$3-1)))</f>
        <v/>
      </c>
      <c r="AS205" s="308" t="str">
        <f t="shared" ref="AS205:AS220" si="357">IF(CD205="","",-1^CD205*FACT($K$3)/(FACT(CD205)*FACT($K$3-CD205))*FACT($K205-$L$3*CD205-1)/(FACT($K205-$L$3*CD205-$K$3)*FACT($K$3-1)))</f>
        <v/>
      </c>
      <c r="AT205" s="308" t="str">
        <f t="shared" si="306"/>
        <v/>
      </c>
      <c r="AU205" s="308" t="str">
        <f t="shared" si="307"/>
        <v/>
      </c>
      <c r="AV205" s="308" t="str">
        <f t="shared" si="308"/>
        <v/>
      </c>
      <c r="AW205" s="308" t="str">
        <f t="shared" si="309"/>
        <v/>
      </c>
      <c r="AX205" s="308" t="str">
        <f t="shared" si="310"/>
        <v/>
      </c>
      <c r="AY205" s="308" t="str">
        <f t="shared" si="313"/>
        <v/>
      </c>
      <c r="AZ205" s="308" t="str">
        <f t="shared" si="325"/>
        <v/>
      </c>
      <c r="BA205" s="308" t="str">
        <f t="shared" si="325"/>
        <v/>
      </c>
      <c r="BB205" s="308" t="str">
        <f t="shared" si="325"/>
        <v/>
      </c>
      <c r="BC205" s="308" t="str">
        <f t="shared" si="325"/>
        <v/>
      </c>
      <c r="BD205" s="308" t="str">
        <f t="shared" si="325"/>
        <v/>
      </c>
      <c r="BE205" s="308" t="str">
        <f t="shared" si="325"/>
        <v/>
      </c>
      <c r="BF205" s="308" t="str">
        <f t="shared" si="325"/>
        <v/>
      </c>
      <c r="BG205" s="308" t="str">
        <f t="shared" si="325"/>
        <v/>
      </c>
      <c r="BH205" s="308" t="str">
        <f t="shared" si="325"/>
        <v/>
      </c>
      <c r="BI205" s="308" t="str">
        <f t="shared" si="325"/>
        <v/>
      </c>
      <c r="BJ205" s="308" t="str">
        <f t="shared" si="325"/>
        <v/>
      </c>
      <c r="BK205" s="308" t="str">
        <f t="shared" si="325"/>
        <v/>
      </c>
      <c r="BL205" s="308" t="str">
        <f t="shared" si="325"/>
        <v/>
      </c>
      <c r="BM205" s="308" t="str">
        <f t="shared" si="325"/>
        <v/>
      </c>
      <c r="BN205" s="308" t="str">
        <f t="shared" si="325"/>
        <v/>
      </c>
      <c r="BO205" s="308" t="str">
        <f t="shared" si="325"/>
        <v/>
      </c>
      <c r="BP205" s="308" t="str">
        <f t="shared" si="314"/>
        <v/>
      </c>
      <c r="BQ205" s="308" t="str">
        <f t="shared" si="314"/>
        <v/>
      </c>
      <c r="BR205" s="308" t="str">
        <f t="shared" si="314"/>
        <v/>
      </c>
      <c r="BS205" s="308" t="str">
        <f t="shared" si="314"/>
        <v/>
      </c>
      <c r="BT205" s="308" t="str">
        <f t="shared" si="314"/>
        <v/>
      </c>
      <c r="BU205" s="308" t="str">
        <f t="shared" si="314"/>
        <v/>
      </c>
      <c r="BV205" s="308" t="str">
        <f t="shared" si="314"/>
        <v/>
      </c>
      <c r="BW205" s="308" t="str">
        <f t="shared" si="314"/>
        <v/>
      </c>
      <c r="BX205" s="308" t="str">
        <f t="shared" si="314"/>
        <v/>
      </c>
      <c r="BY205" s="308" t="str">
        <f t="shared" si="314"/>
        <v/>
      </c>
      <c r="BZ205" s="308" t="str">
        <f t="shared" si="314"/>
        <v/>
      </c>
      <c r="CA205" s="308" t="str">
        <f t="shared" si="314"/>
        <v/>
      </c>
      <c r="CB205" s="308" t="str">
        <f t="shared" si="314"/>
        <v/>
      </c>
      <c r="CC205" s="308" t="str">
        <f t="shared" si="314"/>
        <v/>
      </c>
      <c r="CD205" s="308" t="str">
        <f t="shared" si="314"/>
        <v/>
      </c>
      <c r="CE205" s="308" t="str">
        <f t="shared" si="315"/>
        <v/>
      </c>
      <c r="CF205" s="308" t="str">
        <f t="shared" si="315"/>
        <v/>
      </c>
      <c r="CG205" s="308" t="str">
        <f t="shared" si="315"/>
        <v/>
      </c>
      <c r="CH205" s="308" t="str">
        <f t="shared" si="315"/>
        <v/>
      </c>
      <c r="CI205" s="308" t="str">
        <f t="shared" si="315"/>
        <v/>
      </c>
      <c r="CJ205" s="308" t="str">
        <f t="shared" si="315"/>
        <v/>
      </c>
    </row>
    <row r="206" spans="1:88" x14ac:dyDescent="0.2">
      <c r="B206" s="369" t="str">
        <f t="shared" si="311"/>
        <v/>
      </c>
      <c r="C206" s="369" t="str">
        <f t="shared" si="312"/>
        <v/>
      </c>
      <c r="D206" s="369" t="str">
        <f t="shared" si="316"/>
        <v/>
      </c>
      <c r="E206" s="369" t="str">
        <f t="shared" si="317"/>
        <v/>
      </c>
      <c r="F206" s="369" t="str">
        <f t="shared" si="318"/>
        <v/>
      </c>
      <c r="G206" s="369" t="str">
        <f t="shared" si="319"/>
        <v/>
      </c>
      <c r="H206" s="369" t="str">
        <f t="shared" si="320"/>
        <v/>
      </c>
      <c r="I206" s="369" t="str">
        <f t="shared" si="321"/>
        <v/>
      </c>
      <c r="K206" s="308" t="str">
        <f t="shared" si="322"/>
        <v/>
      </c>
      <c r="L206" s="309" t="str">
        <f t="shared" si="323"/>
        <v/>
      </c>
      <c r="M206" s="310" t="str">
        <f t="shared" si="324"/>
        <v/>
      </c>
      <c r="N206" s="308" t="str">
        <f t="shared" si="326"/>
        <v/>
      </c>
      <c r="O206" s="308" t="str">
        <f t="shared" si="327"/>
        <v/>
      </c>
      <c r="P206" s="308" t="str">
        <f t="shared" si="328"/>
        <v/>
      </c>
      <c r="Q206" s="308" t="str">
        <f t="shared" si="329"/>
        <v/>
      </c>
      <c r="R206" s="308" t="str">
        <f t="shared" si="330"/>
        <v/>
      </c>
      <c r="S206" s="308" t="str">
        <f t="shared" si="331"/>
        <v/>
      </c>
      <c r="T206" s="308" t="str">
        <f t="shared" si="332"/>
        <v/>
      </c>
      <c r="U206" s="308" t="str">
        <f t="shared" si="333"/>
        <v/>
      </c>
      <c r="V206" s="308" t="str">
        <f t="shared" si="334"/>
        <v/>
      </c>
      <c r="W206" s="308" t="str">
        <f t="shared" si="335"/>
        <v/>
      </c>
      <c r="X206" s="308" t="str">
        <f t="shared" si="336"/>
        <v/>
      </c>
      <c r="Y206" s="308" t="str">
        <f t="shared" si="337"/>
        <v/>
      </c>
      <c r="Z206" s="308" t="str">
        <f t="shared" si="338"/>
        <v/>
      </c>
      <c r="AA206" s="308" t="str">
        <f t="shared" si="339"/>
        <v/>
      </c>
      <c r="AB206" s="308" t="str">
        <f t="shared" si="340"/>
        <v/>
      </c>
      <c r="AC206" s="308" t="str">
        <f t="shared" si="341"/>
        <v/>
      </c>
      <c r="AD206" s="308" t="str">
        <f t="shared" si="342"/>
        <v/>
      </c>
      <c r="AE206" s="308" t="str">
        <f t="shared" si="343"/>
        <v/>
      </c>
      <c r="AF206" s="308" t="str">
        <f t="shared" si="344"/>
        <v/>
      </c>
      <c r="AG206" s="308" t="str">
        <f t="shared" si="345"/>
        <v/>
      </c>
      <c r="AH206" s="308" t="str">
        <f t="shared" si="346"/>
        <v/>
      </c>
      <c r="AI206" s="308" t="str">
        <f t="shared" si="347"/>
        <v/>
      </c>
      <c r="AJ206" s="308" t="str">
        <f t="shared" si="348"/>
        <v/>
      </c>
      <c r="AK206" s="308" t="str">
        <f t="shared" si="349"/>
        <v/>
      </c>
      <c r="AL206" s="308" t="str">
        <f t="shared" si="350"/>
        <v/>
      </c>
      <c r="AM206" s="308" t="str">
        <f t="shared" si="351"/>
        <v/>
      </c>
      <c r="AN206" s="308" t="str">
        <f t="shared" si="352"/>
        <v/>
      </c>
      <c r="AO206" s="308" t="str">
        <f t="shared" si="353"/>
        <v/>
      </c>
      <c r="AP206" s="308" t="str">
        <f t="shared" si="354"/>
        <v/>
      </c>
      <c r="AQ206" s="308" t="str">
        <f t="shared" si="355"/>
        <v/>
      </c>
      <c r="AR206" s="308" t="str">
        <f t="shared" si="356"/>
        <v/>
      </c>
      <c r="AS206" s="308" t="str">
        <f t="shared" si="357"/>
        <v/>
      </c>
      <c r="AT206" s="308" t="str">
        <f t="shared" si="306"/>
        <v/>
      </c>
      <c r="AU206" s="308" t="str">
        <f t="shared" si="307"/>
        <v/>
      </c>
      <c r="AV206" s="308" t="str">
        <f t="shared" si="308"/>
        <v/>
      </c>
      <c r="AW206" s="308" t="str">
        <f t="shared" si="309"/>
        <v/>
      </c>
      <c r="AX206" s="308" t="str">
        <f t="shared" si="310"/>
        <v/>
      </c>
      <c r="AY206" s="308" t="str">
        <f t="shared" si="313"/>
        <v/>
      </c>
      <c r="AZ206" s="308" t="str">
        <f t="shared" si="325"/>
        <v/>
      </c>
      <c r="BA206" s="308" t="str">
        <f t="shared" si="325"/>
        <v/>
      </c>
      <c r="BB206" s="308" t="str">
        <f t="shared" si="325"/>
        <v/>
      </c>
      <c r="BC206" s="308" t="str">
        <f t="shared" si="325"/>
        <v/>
      </c>
      <c r="BD206" s="308" t="str">
        <f t="shared" si="325"/>
        <v/>
      </c>
      <c r="BE206" s="308" t="str">
        <f t="shared" si="325"/>
        <v/>
      </c>
      <c r="BF206" s="308" t="str">
        <f t="shared" si="325"/>
        <v/>
      </c>
      <c r="BG206" s="308" t="str">
        <f t="shared" si="325"/>
        <v/>
      </c>
      <c r="BH206" s="308" t="str">
        <f t="shared" si="325"/>
        <v/>
      </c>
      <c r="BI206" s="308" t="str">
        <f t="shared" si="325"/>
        <v/>
      </c>
      <c r="BJ206" s="308" t="str">
        <f t="shared" si="325"/>
        <v/>
      </c>
      <c r="BK206" s="308" t="str">
        <f t="shared" si="325"/>
        <v/>
      </c>
      <c r="BL206" s="308" t="str">
        <f t="shared" si="325"/>
        <v/>
      </c>
      <c r="BM206" s="308" t="str">
        <f t="shared" si="325"/>
        <v/>
      </c>
      <c r="BN206" s="308" t="str">
        <f t="shared" si="325"/>
        <v/>
      </c>
      <c r="BO206" s="308" t="str">
        <f t="shared" si="325"/>
        <v/>
      </c>
      <c r="BP206" s="308" t="str">
        <f t="shared" si="314"/>
        <v/>
      </c>
      <c r="BQ206" s="308" t="str">
        <f t="shared" si="314"/>
        <v/>
      </c>
      <c r="BR206" s="308" t="str">
        <f t="shared" si="314"/>
        <v/>
      </c>
      <c r="BS206" s="308" t="str">
        <f t="shared" si="314"/>
        <v/>
      </c>
      <c r="BT206" s="308" t="str">
        <f t="shared" si="314"/>
        <v/>
      </c>
      <c r="BU206" s="308" t="str">
        <f t="shared" si="314"/>
        <v/>
      </c>
      <c r="BV206" s="308" t="str">
        <f t="shared" si="314"/>
        <v/>
      </c>
      <c r="BW206" s="308" t="str">
        <f t="shared" si="314"/>
        <v/>
      </c>
      <c r="BX206" s="308" t="str">
        <f t="shared" si="314"/>
        <v/>
      </c>
      <c r="BY206" s="308" t="str">
        <f t="shared" si="314"/>
        <v/>
      </c>
      <c r="BZ206" s="308" t="str">
        <f t="shared" si="314"/>
        <v/>
      </c>
      <c r="CA206" s="308" t="str">
        <f t="shared" si="314"/>
        <v/>
      </c>
      <c r="CB206" s="308" t="str">
        <f t="shared" si="314"/>
        <v/>
      </c>
      <c r="CC206" s="308" t="str">
        <f t="shared" si="314"/>
        <v/>
      </c>
      <c r="CD206" s="308" t="str">
        <f t="shared" si="314"/>
        <v/>
      </c>
      <c r="CE206" s="308" t="str">
        <f t="shared" si="315"/>
        <v/>
      </c>
      <c r="CF206" s="308" t="str">
        <f t="shared" si="315"/>
        <v/>
      </c>
      <c r="CG206" s="308" t="str">
        <f t="shared" si="315"/>
        <v/>
      </c>
      <c r="CH206" s="308" t="str">
        <f t="shared" si="315"/>
        <v/>
      </c>
      <c r="CI206" s="308" t="str">
        <f t="shared" si="315"/>
        <v/>
      </c>
      <c r="CJ206" s="308" t="str">
        <f t="shared" si="315"/>
        <v/>
      </c>
    </row>
    <row r="207" spans="1:88" x14ac:dyDescent="0.2">
      <c r="B207" s="369" t="str">
        <f t="shared" si="311"/>
        <v/>
      </c>
      <c r="C207" s="369" t="str">
        <f t="shared" si="312"/>
        <v/>
      </c>
      <c r="D207" s="369" t="str">
        <f t="shared" si="316"/>
        <v/>
      </c>
      <c r="E207" s="369" t="str">
        <f t="shared" si="317"/>
        <v/>
      </c>
      <c r="F207" s="369" t="str">
        <f t="shared" si="318"/>
        <v/>
      </c>
      <c r="G207" s="369" t="str">
        <f t="shared" si="319"/>
        <v/>
      </c>
      <c r="H207" s="369" t="str">
        <f t="shared" si="320"/>
        <v/>
      </c>
      <c r="I207" s="369" t="str">
        <f t="shared" si="321"/>
        <v/>
      </c>
      <c r="K207" s="308" t="str">
        <f t="shared" si="322"/>
        <v/>
      </c>
      <c r="L207" s="309" t="str">
        <f t="shared" si="323"/>
        <v/>
      </c>
      <c r="M207" s="310" t="str">
        <f t="shared" si="324"/>
        <v/>
      </c>
      <c r="N207" s="308" t="str">
        <f t="shared" si="326"/>
        <v/>
      </c>
      <c r="O207" s="308" t="str">
        <f t="shared" si="327"/>
        <v/>
      </c>
      <c r="P207" s="308" t="str">
        <f t="shared" si="328"/>
        <v/>
      </c>
      <c r="Q207" s="308" t="str">
        <f t="shared" si="329"/>
        <v/>
      </c>
      <c r="R207" s="308" t="str">
        <f t="shared" si="330"/>
        <v/>
      </c>
      <c r="S207" s="308" t="str">
        <f t="shared" si="331"/>
        <v/>
      </c>
      <c r="T207" s="308" t="str">
        <f t="shared" si="332"/>
        <v/>
      </c>
      <c r="U207" s="308" t="str">
        <f t="shared" si="333"/>
        <v/>
      </c>
      <c r="V207" s="308" t="str">
        <f t="shared" si="334"/>
        <v/>
      </c>
      <c r="W207" s="308" t="str">
        <f t="shared" si="335"/>
        <v/>
      </c>
      <c r="X207" s="308" t="str">
        <f t="shared" si="336"/>
        <v/>
      </c>
      <c r="Y207" s="308" t="str">
        <f t="shared" si="337"/>
        <v/>
      </c>
      <c r="Z207" s="308" t="str">
        <f t="shared" si="338"/>
        <v/>
      </c>
      <c r="AA207" s="308" t="str">
        <f t="shared" si="339"/>
        <v/>
      </c>
      <c r="AB207" s="308" t="str">
        <f t="shared" si="340"/>
        <v/>
      </c>
      <c r="AC207" s="308" t="str">
        <f t="shared" si="341"/>
        <v/>
      </c>
      <c r="AD207" s="308" t="str">
        <f t="shared" si="342"/>
        <v/>
      </c>
      <c r="AE207" s="308" t="str">
        <f t="shared" si="343"/>
        <v/>
      </c>
      <c r="AF207" s="308" t="str">
        <f t="shared" si="344"/>
        <v/>
      </c>
      <c r="AG207" s="308" t="str">
        <f t="shared" si="345"/>
        <v/>
      </c>
      <c r="AH207" s="308" t="str">
        <f t="shared" si="346"/>
        <v/>
      </c>
      <c r="AI207" s="308" t="str">
        <f t="shared" si="347"/>
        <v/>
      </c>
      <c r="AJ207" s="308" t="str">
        <f t="shared" si="348"/>
        <v/>
      </c>
      <c r="AK207" s="308" t="str">
        <f t="shared" si="349"/>
        <v/>
      </c>
      <c r="AL207" s="308" t="str">
        <f t="shared" si="350"/>
        <v/>
      </c>
      <c r="AM207" s="308" t="str">
        <f t="shared" si="351"/>
        <v/>
      </c>
      <c r="AN207" s="308" t="str">
        <f t="shared" si="352"/>
        <v/>
      </c>
      <c r="AO207" s="308" t="str">
        <f t="shared" si="353"/>
        <v/>
      </c>
      <c r="AP207" s="308" t="str">
        <f t="shared" si="354"/>
        <v/>
      </c>
      <c r="AQ207" s="308" t="str">
        <f t="shared" si="355"/>
        <v/>
      </c>
      <c r="AR207" s="308" t="str">
        <f t="shared" si="356"/>
        <v/>
      </c>
      <c r="AS207" s="308" t="str">
        <f t="shared" si="357"/>
        <v/>
      </c>
      <c r="AT207" s="308" t="str">
        <f t="shared" si="306"/>
        <v/>
      </c>
      <c r="AU207" s="308" t="str">
        <f t="shared" si="307"/>
        <v/>
      </c>
      <c r="AV207" s="308" t="str">
        <f t="shared" si="308"/>
        <v/>
      </c>
      <c r="AW207" s="308" t="str">
        <f t="shared" si="309"/>
        <v/>
      </c>
      <c r="AX207" s="308" t="str">
        <f t="shared" si="310"/>
        <v/>
      </c>
      <c r="AY207" s="308" t="str">
        <f t="shared" si="313"/>
        <v/>
      </c>
      <c r="AZ207" s="308" t="str">
        <f t="shared" si="325"/>
        <v/>
      </c>
      <c r="BA207" s="308" t="str">
        <f t="shared" si="325"/>
        <v/>
      </c>
      <c r="BB207" s="308" t="str">
        <f t="shared" si="325"/>
        <v/>
      </c>
      <c r="BC207" s="308" t="str">
        <f t="shared" si="325"/>
        <v/>
      </c>
      <c r="BD207" s="308" t="str">
        <f t="shared" si="325"/>
        <v/>
      </c>
      <c r="BE207" s="308" t="str">
        <f t="shared" si="325"/>
        <v/>
      </c>
      <c r="BF207" s="308" t="str">
        <f t="shared" si="325"/>
        <v/>
      </c>
      <c r="BG207" s="308" t="str">
        <f t="shared" si="325"/>
        <v/>
      </c>
      <c r="BH207" s="308" t="str">
        <f t="shared" si="325"/>
        <v/>
      </c>
      <c r="BI207" s="308" t="str">
        <f t="shared" si="325"/>
        <v/>
      </c>
      <c r="BJ207" s="308" t="str">
        <f t="shared" si="325"/>
        <v/>
      </c>
      <c r="BK207" s="308" t="str">
        <f t="shared" si="325"/>
        <v/>
      </c>
      <c r="BL207" s="308" t="str">
        <f t="shared" si="325"/>
        <v/>
      </c>
      <c r="BM207" s="308" t="str">
        <f t="shared" si="325"/>
        <v/>
      </c>
      <c r="BN207" s="308" t="str">
        <f t="shared" si="325"/>
        <v/>
      </c>
      <c r="BO207" s="308" t="str">
        <f t="shared" si="325"/>
        <v/>
      </c>
      <c r="BP207" s="308" t="str">
        <f t="shared" si="314"/>
        <v/>
      </c>
      <c r="BQ207" s="308" t="str">
        <f t="shared" si="314"/>
        <v/>
      </c>
      <c r="BR207" s="308" t="str">
        <f t="shared" si="314"/>
        <v/>
      </c>
      <c r="BS207" s="308" t="str">
        <f t="shared" si="314"/>
        <v/>
      </c>
      <c r="BT207" s="308" t="str">
        <f t="shared" si="314"/>
        <v/>
      </c>
      <c r="BU207" s="308" t="str">
        <f t="shared" si="314"/>
        <v/>
      </c>
      <c r="BV207" s="308" t="str">
        <f t="shared" si="314"/>
        <v/>
      </c>
      <c r="BW207" s="308" t="str">
        <f t="shared" si="314"/>
        <v/>
      </c>
      <c r="BX207" s="308" t="str">
        <f t="shared" si="314"/>
        <v/>
      </c>
      <c r="BY207" s="308" t="str">
        <f t="shared" si="314"/>
        <v/>
      </c>
      <c r="BZ207" s="308" t="str">
        <f t="shared" si="314"/>
        <v/>
      </c>
      <c r="CA207" s="308" t="str">
        <f t="shared" si="314"/>
        <v/>
      </c>
      <c r="CB207" s="308" t="str">
        <f t="shared" si="314"/>
        <v/>
      </c>
      <c r="CC207" s="308" t="str">
        <f t="shared" si="314"/>
        <v/>
      </c>
      <c r="CD207" s="308" t="str">
        <f t="shared" si="314"/>
        <v/>
      </c>
      <c r="CE207" s="308" t="str">
        <f t="shared" si="315"/>
        <v/>
      </c>
      <c r="CF207" s="308" t="str">
        <f t="shared" si="315"/>
        <v/>
      </c>
      <c r="CG207" s="308" t="str">
        <f t="shared" si="315"/>
        <v/>
      </c>
      <c r="CH207" s="308" t="str">
        <f t="shared" si="315"/>
        <v/>
      </c>
      <c r="CI207" s="308" t="str">
        <f t="shared" si="315"/>
        <v/>
      </c>
      <c r="CJ207" s="308" t="str">
        <f t="shared" si="315"/>
        <v/>
      </c>
    </row>
    <row r="208" spans="1:88" x14ac:dyDescent="0.2">
      <c r="B208" s="369" t="str">
        <f t="shared" si="311"/>
        <v/>
      </c>
      <c r="C208" s="369" t="str">
        <f t="shared" si="312"/>
        <v/>
      </c>
      <c r="D208" s="369" t="str">
        <f t="shared" si="316"/>
        <v/>
      </c>
      <c r="E208" s="369" t="str">
        <f t="shared" si="317"/>
        <v/>
      </c>
      <c r="F208" s="369" t="str">
        <f t="shared" si="318"/>
        <v/>
      </c>
      <c r="G208" s="369" t="str">
        <f t="shared" si="319"/>
        <v/>
      </c>
      <c r="H208" s="369" t="str">
        <f t="shared" si="320"/>
        <v/>
      </c>
      <c r="I208" s="369" t="str">
        <f t="shared" si="321"/>
        <v/>
      </c>
      <c r="K208" s="308" t="str">
        <f t="shared" si="322"/>
        <v/>
      </c>
      <c r="L208" s="309" t="str">
        <f t="shared" si="323"/>
        <v/>
      </c>
      <c r="M208" s="310" t="str">
        <f t="shared" si="324"/>
        <v/>
      </c>
      <c r="N208" s="308" t="str">
        <f t="shared" si="326"/>
        <v/>
      </c>
      <c r="O208" s="308" t="str">
        <f t="shared" si="327"/>
        <v/>
      </c>
      <c r="P208" s="308" t="str">
        <f t="shared" si="328"/>
        <v/>
      </c>
      <c r="Q208" s="308" t="str">
        <f t="shared" si="329"/>
        <v/>
      </c>
      <c r="R208" s="308" t="str">
        <f t="shared" si="330"/>
        <v/>
      </c>
      <c r="S208" s="308" t="str">
        <f t="shared" si="331"/>
        <v/>
      </c>
      <c r="T208" s="308" t="str">
        <f t="shared" si="332"/>
        <v/>
      </c>
      <c r="U208" s="308" t="str">
        <f t="shared" si="333"/>
        <v/>
      </c>
      <c r="V208" s="308" t="str">
        <f t="shared" si="334"/>
        <v/>
      </c>
      <c r="W208" s="308" t="str">
        <f t="shared" si="335"/>
        <v/>
      </c>
      <c r="X208" s="308" t="str">
        <f t="shared" si="336"/>
        <v/>
      </c>
      <c r="Y208" s="308" t="str">
        <f t="shared" si="337"/>
        <v/>
      </c>
      <c r="Z208" s="308" t="str">
        <f t="shared" si="338"/>
        <v/>
      </c>
      <c r="AA208" s="308" t="str">
        <f t="shared" si="339"/>
        <v/>
      </c>
      <c r="AB208" s="308" t="str">
        <f t="shared" si="340"/>
        <v/>
      </c>
      <c r="AC208" s="308" t="str">
        <f t="shared" si="341"/>
        <v/>
      </c>
      <c r="AD208" s="308" t="str">
        <f t="shared" si="342"/>
        <v/>
      </c>
      <c r="AE208" s="308" t="str">
        <f t="shared" si="343"/>
        <v/>
      </c>
      <c r="AF208" s="308" t="str">
        <f t="shared" si="344"/>
        <v/>
      </c>
      <c r="AG208" s="308" t="str">
        <f t="shared" si="345"/>
        <v/>
      </c>
      <c r="AH208" s="308" t="str">
        <f t="shared" si="346"/>
        <v/>
      </c>
      <c r="AI208" s="308" t="str">
        <f t="shared" si="347"/>
        <v/>
      </c>
      <c r="AJ208" s="308" t="str">
        <f t="shared" si="348"/>
        <v/>
      </c>
      <c r="AK208" s="308" t="str">
        <f t="shared" si="349"/>
        <v/>
      </c>
      <c r="AL208" s="308" t="str">
        <f t="shared" si="350"/>
        <v/>
      </c>
      <c r="AM208" s="308" t="str">
        <f t="shared" si="351"/>
        <v/>
      </c>
      <c r="AN208" s="308" t="str">
        <f t="shared" si="352"/>
        <v/>
      </c>
      <c r="AO208" s="308" t="str">
        <f t="shared" si="353"/>
        <v/>
      </c>
      <c r="AP208" s="308" t="str">
        <f t="shared" si="354"/>
        <v/>
      </c>
      <c r="AQ208" s="308" t="str">
        <f t="shared" si="355"/>
        <v/>
      </c>
      <c r="AR208" s="308" t="str">
        <f t="shared" si="356"/>
        <v/>
      </c>
      <c r="AS208" s="308" t="str">
        <f t="shared" si="357"/>
        <v/>
      </c>
      <c r="AT208" s="308" t="str">
        <f t="shared" si="306"/>
        <v/>
      </c>
      <c r="AU208" s="308" t="str">
        <f t="shared" si="307"/>
        <v/>
      </c>
      <c r="AV208" s="308" t="str">
        <f t="shared" si="308"/>
        <v/>
      </c>
      <c r="AW208" s="308" t="str">
        <f t="shared" si="309"/>
        <v/>
      </c>
      <c r="AX208" s="308" t="str">
        <f t="shared" si="310"/>
        <v/>
      </c>
      <c r="AY208" s="308" t="str">
        <f t="shared" si="313"/>
        <v/>
      </c>
      <c r="AZ208" s="308" t="str">
        <f t="shared" si="325"/>
        <v/>
      </c>
      <c r="BA208" s="308" t="str">
        <f t="shared" si="325"/>
        <v/>
      </c>
      <c r="BB208" s="308" t="str">
        <f t="shared" si="325"/>
        <v/>
      </c>
      <c r="BC208" s="308" t="str">
        <f t="shared" si="325"/>
        <v/>
      </c>
      <c r="BD208" s="308" t="str">
        <f t="shared" si="325"/>
        <v/>
      </c>
      <c r="BE208" s="308" t="str">
        <f t="shared" si="325"/>
        <v/>
      </c>
      <c r="BF208" s="308" t="str">
        <f t="shared" si="325"/>
        <v/>
      </c>
      <c r="BG208" s="308" t="str">
        <f t="shared" si="325"/>
        <v/>
      </c>
      <c r="BH208" s="308" t="str">
        <f t="shared" si="325"/>
        <v/>
      </c>
      <c r="BI208" s="308" t="str">
        <f t="shared" si="325"/>
        <v/>
      </c>
      <c r="BJ208" s="308" t="str">
        <f t="shared" si="325"/>
        <v/>
      </c>
      <c r="BK208" s="308" t="str">
        <f t="shared" si="325"/>
        <v/>
      </c>
      <c r="BL208" s="308" t="str">
        <f t="shared" si="325"/>
        <v/>
      </c>
      <c r="BM208" s="308" t="str">
        <f t="shared" si="325"/>
        <v/>
      </c>
      <c r="BN208" s="308" t="str">
        <f t="shared" si="325"/>
        <v/>
      </c>
      <c r="BO208" s="308" t="str">
        <f t="shared" si="325"/>
        <v/>
      </c>
      <c r="BP208" s="308" t="str">
        <f t="shared" si="314"/>
        <v/>
      </c>
      <c r="BQ208" s="308" t="str">
        <f t="shared" si="314"/>
        <v/>
      </c>
      <c r="BR208" s="308" t="str">
        <f t="shared" si="314"/>
        <v/>
      </c>
      <c r="BS208" s="308" t="str">
        <f t="shared" si="314"/>
        <v/>
      </c>
      <c r="BT208" s="308" t="str">
        <f t="shared" si="314"/>
        <v/>
      </c>
      <c r="BU208" s="308" t="str">
        <f t="shared" si="314"/>
        <v/>
      </c>
      <c r="BV208" s="308" t="str">
        <f t="shared" si="314"/>
        <v/>
      </c>
      <c r="BW208" s="308" t="str">
        <f t="shared" si="314"/>
        <v/>
      </c>
      <c r="BX208" s="308" t="str">
        <f t="shared" si="314"/>
        <v/>
      </c>
      <c r="BY208" s="308" t="str">
        <f t="shared" si="314"/>
        <v/>
      </c>
      <c r="BZ208" s="308" t="str">
        <f t="shared" si="314"/>
        <v/>
      </c>
      <c r="CA208" s="308" t="str">
        <f t="shared" si="314"/>
        <v/>
      </c>
      <c r="CB208" s="308" t="str">
        <f t="shared" si="314"/>
        <v/>
      </c>
      <c r="CC208" s="308" t="str">
        <f t="shared" si="314"/>
        <v/>
      </c>
      <c r="CD208" s="308" t="str">
        <f t="shared" si="314"/>
        <v/>
      </c>
      <c r="CE208" s="308" t="str">
        <f t="shared" si="315"/>
        <v/>
      </c>
      <c r="CF208" s="308" t="str">
        <f t="shared" si="315"/>
        <v/>
      </c>
      <c r="CG208" s="308" t="str">
        <f t="shared" si="315"/>
        <v/>
      </c>
      <c r="CH208" s="308" t="str">
        <f t="shared" si="315"/>
        <v/>
      </c>
      <c r="CI208" s="308" t="str">
        <f t="shared" si="315"/>
        <v/>
      </c>
      <c r="CJ208" s="308" t="str">
        <f t="shared" si="315"/>
        <v/>
      </c>
    </row>
    <row r="209" spans="2:88" x14ac:dyDescent="0.2">
      <c r="B209" s="369" t="str">
        <f t="shared" si="311"/>
        <v/>
      </c>
      <c r="C209" s="369" t="str">
        <f t="shared" si="312"/>
        <v/>
      </c>
      <c r="D209" s="369" t="str">
        <f t="shared" si="316"/>
        <v/>
      </c>
      <c r="E209" s="369" t="str">
        <f t="shared" si="317"/>
        <v/>
      </c>
      <c r="F209" s="369" t="str">
        <f t="shared" si="318"/>
        <v/>
      </c>
      <c r="G209" s="369" t="str">
        <f t="shared" si="319"/>
        <v/>
      </c>
      <c r="H209" s="369" t="str">
        <f t="shared" si="320"/>
        <v/>
      </c>
      <c r="I209" s="369" t="str">
        <f t="shared" si="321"/>
        <v/>
      </c>
      <c r="K209" s="308" t="str">
        <f t="shared" si="322"/>
        <v/>
      </c>
      <c r="L209" s="309" t="str">
        <f t="shared" si="323"/>
        <v/>
      </c>
      <c r="M209" s="310" t="str">
        <f t="shared" si="324"/>
        <v/>
      </c>
      <c r="N209" s="308" t="str">
        <f t="shared" si="326"/>
        <v/>
      </c>
      <c r="O209" s="308" t="str">
        <f t="shared" si="327"/>
        <v/>
      </c>
      <c r="P209" s="308" t="str">
        <f t="shared" si="328"/>
        <v/>
      </c>
      <c r="Q209" s="308" t="str">
        <f t="shared" si="329"/>
        <v/>
      </c>
      <c r="R209" s="308" t="str">
        <f t="shared" si="330"/>
        <v/>
      </c>
      <c r="S209" s="308" t="str">
        <f t="shared" si="331"/>
        <v/>
      </c>
      <c r="T209" s="308" t="str">
        <f t="shared" si="332"/>
        <v/>
      </c>
      <c r="U209" s="308" t="str">
        <f t="shared" si="333"/>
        <v/>
      </c>
      <c r="V209" s="308" t="str">
        <f t="shared" si="334"/>
        <v/>
      </c>
      <c r="W209" s="308" t="str">
        <f t="shared" si="335"/>
        <v/>
      </c>
      <c r="X209" s="308" t="str">
        <f t="shared" si="336"/>
        <v/>
      </c>
      <c r="Y209" s="308" t="str">
        <f t="shared" si="337"/>
        <v/>
      </c>
      <c r="Z209" s="308" t="str">
        <f t="shared" si="338"/>
        <v/>
      </c>
      <c r="AA209" s="308" t="str">
        <f t="shared" si="339"/>
        <v/>
      </c>
      <c r="AB209" s="308" t="str">
        <f t="shared" si="340"/>
        <v/>
      </c>
      <c r="AC209" s="308" t="str">
        <f t="shared" si="341"/>
        <v/>
      </c>
      <c r="AD209" s="308" t="str">
        <f t="shared" si="342"/>
        <v/>
      </c>
      <c r="AE209" s="308" t="str">
        <f t="shared" si="343"/>
        <v/>
      </c>
      <c r="AF209" s="308" t="str">
        <f t="shared" si="344"/>
        <v/>
      </c>
      <c r="AG209" s="308" t="str">
        <f t="shared" si="345"/>
        <v/>
      </c>
      <c r="AH209" s="308" t="str">
        <f t="shared" si="346"/>
        <v/>
      </c>
      <c r="AI209" s="308" t="str">
        <f t="shared" si="347"/>
        <v/>
      </c>
      <c r="AJ209" s="308" t="str">
        <f t="shared" si="348"/>
        <v/>
      </c>
      <c r="AK209" s="308" t="str">
        <f t="shared" si="349"/>
        <v/>
      </c>
      <c r="AL209" s="308" t="str">
        <f t="shared" si="350"/>
        <v/>
      </c>
      <c r="AM209" s="308" t="str">
        <f t="shared" si="351"/>
        <v/>
      </c>
      <c r="AN209" s="308" t="str">
        <f t="shared" si="352"/>
        <v/>
      </c>
      <c r="AO209" s="308" t="str">
        <f t="shared" si="353"/>
        <v/>
      </c>
      <c r="AP209" s="308" t="str">
        <f t="shared" si="354"/>
        <v/>
      </c>
      <c r="AQ209" s="308" t="str">
        <f t="shared" si="355"/>
        <v/>
      </c>
      <c r="AR209" s="308" t="str">
        <f t="shared" si="356"/>
        <v/>
      </c>
      <c r="AS209" s="308" t="str">
        <f t="shared" si="357"/>
        <v/>
      </c>
      <c r="AT209" s="308" t="str">
        <f t="shared" si="306"/>
        <v/>
      </c>
      <c r="AU209" s="308" t="str">
        <f t="shared" si="307"/>
        <v/>
      </c>
      <c r="AV209" s="308" t="str">
        <f t="shared" si="308"/>
        <v/>
      </c>
      <c r="AW209" s="308" t="str">
        <f t="shared" si="309"/>
        <v/>
      </c>
      <c r="AX209" s="308" t="str">
        <f t="shared" si="310"/>
        <v/>
      </c>
      <c r="AY209" s="308" t="str">
        <f t="shared" si="313"/>
        <v/>
      </c>
      <c r="AZ209" s="308" t="str">
        <f t="shared" si="325"/>
        <v/>
      </c>
      <c r="BA209" s="308" t="str">
        <f t="shared" si="325"/>
        <v/>
      </c>
      <c r="BB209" s="308" t="str">
        <f t="shared" si="325"/>
        <v/>
      </c>
      <c r="BC209" s="308" t="str">
        <f t="shared" si="325"/>
        <v/>
      </c>
      <c r="BD209" s="308" t="str">
        <f t="shared" si="325"/>
        <v/>
      </c>
      <c r="BE209" s="308" t="str">
        <f t="shared" si="325"/>
        <v/>
      </c>
      <c r="BF209" s="308" t="str">
        <f t="shared" si="325"/>
        <v/>
      </c>
      <c r="BG209" s="308" t="str">
        <f t="shared" si="325"/>
        <v/>
      </c>
      <c r="BH209" s="308" t="str">
        <f t="shared" si="325"/>
        <v/>
      </c>
      <c r="BI209" s="308" t="str">
        <f t="shared" si="325"/>
        <v/>
      </c>
      <c r="BJ209" s="308" t="str">
        <f t="shared" si="325"/>
        <v/>
      </c>
      <c r="BK209" s="308" t="str">
        <f t="shared" si="325"/>
        <v/>
      </c>
      <c r="BL209" s="308" t="str">
        <f t="shared" si="325"/>
        <v/>
      </c>
      <c r="BM209" s="308" t="str">
        <f t="shared" si="325"/>
        <v/>
      </c>
      <c r="BN209" s="308" t="str">
        <f t="shared" si="325"/>
        <v/>
      </c>
      <c r="BO209" s="308" t="str">
        <f t="shared" si="325"/>
        <v/>
      </c>
      <c r="BP209" s="308" t="str">
        <f t="shared" si="314"/>
        <v/>
      </c>
      <c r="BQ209" s="308" t="str">
        <f t="shared" si="314"/>
        <v/>
      </c>
      <c r="BR209" s="308" t="str">
        <f t="shared" si="314"/>
        <v/>
      </c>
      <c r="BS209" s="308" t="str">
        <f t="shared" si="314"/>
        <v/>
      </c>
      <c r="BT209" s="308" t="str">
        <f t="shared" si="314"/>
        <v/>
      </c>
      <c r="BU209" s="308" t="str">
        <f t="shared" si="314"/>
        <v/>
      </c>
      <c r="BV209" s="308" t="str">
        <f t="shared" si="314"/>
        <v/>
      </c>
      <c r="BW209" s="308" t="str">
        <f t="shared" si="314"/>
        <v/>
      </c>
      <c r="BX209" s="308" t="str">
        <f t="shared" si="314"/>
        <v/>
      </c>
      <c r="BY209" s="308" t="str">
        <f t="shared" si="314"/>
        <v/>
      </c>
      <c r="BZ209" s="308" t="str">
        <f t="shared" si="314"/>
        <v/>
      </c>
      <c r="CA209" s="308" t="str">
        <f t="shared" si="314"/>
        <v/>
      </c>
      <c r="CB209" s="308" t="str">
        <f t="shared" si="314"/>
        <v/>
      </c>
      <c r="CC209" s="308" t="str">
        <f t="shared" si="314"/>
        <v/>
      </c>
      <c r="CD209" s="308" t="str">
        <f t="shared" si="314"/>
        <v/>
      </c>
      <c r="CE209" s="308" t="str">
        <f t="shared" si="315"/>
        <v/>
      </c>
      <c r="CF209" s="308" t="str">
        <f t="shared" si="315"/>
        <v/>
      </c>
      <c r="CG209" s="308" t="str">
        <f t="shared" si="315"/>
        <v/>
      </c>
      <c r="CH209" s="308" t="str">
        <f t="shared" si="315"/>
        <v/>
      </c>
      <c r="CI209" s="308" t="str">
        <f t="shared" si="315"/>
        <v/>
      </c>
      <c r="CJ209" s="308" t="str">
        <f t="shared" si="315"/>
        <v/>
      </c>
    </row>
    <row r="210" spans="2:88" x14ac:dyDescent="0.2">
      <c r="B210" s="369" t="str">
        <f t="shared" si="311"/>
        <v/>
      </c>
      <c r="C210" s="369" t="str">
        <f t="shared" si="312"/>
        <v/>
      </c>
      <c r="D210" s="369" t="str">
        <f t="shared" si="316"/>
        <v/>
      </c>
      <c r="E210" s="369" t="str">
        <f t="shared" si="317"/>
        <v/>
      </c>
      <c r="F210" s="369" t="str">
        <f t="shared" si="318"/>
        <v/>
      </c>
      <c r="G210" s="369" t="str">
        <f t="shared" si="319"/>
        <v/>
      </c>
      <c r="H210" s="369" t="str">
        <f t="shared" si="320"/>
        <v/>
      </c>
      <c r="I210" s="369" t="str">
        <f t="shared" si="321"/>
        <v/>
      </c>
      <c r="K210" s="308" t="str">
        <f t="shared" si="322"/>
        <v/>
      </c>
      <c r="L210" s="309" t="str">
        <f t="shared" si="323"/>
        <v/>
      </c>
      <c r="M210" s="310" t="str">
        <f t="shared" si="324"/>
        <v/>
      </c>
      <c r="N210" s="308" t="str">
        <f t="shared" si="326"/>
        <v/>
      </c>
      <c r="O210" s="308" t="str">
        <f t="shared" si="327"/>
        <v/>
      </c>
      <c r="P210" s="308" t="str">
        <f t="shared" si="328"/>
        <v/>
      </c>
      <c r="Q210" s="308" t="str">
        <f t="shared" si="329"/>
        <v/>
      </c>
      <c r="R210" s="308" t="str">
        <f t="shared" si="330"/>
        <v/>
      </c>
      <c r="S210" s="308" t="str">
        <f t="shared" si="331"/>
        <v/>
      </c>
      <c r="T210" s="308" t="str">
        <f t="shared" si="332"/>
        <v/>
      </c>
      <c r="U210" s="308" t="str">
        <f t="shared" si="333"/>
        <v/>
      </c>
      <c r="V210" s="308" t="str">
        <f t="shared" si="334"/>
        <v/>
      </c>
      <c r="W210" s="308" t="str">
        <f t="shared" si="335"/>
        <v/>
      </c>
      <c r="X210" s="308" t="str">
        <f t="shared" si="336"/>
        <v/>
      </c>
      <c r="Y210" s="308" t="str">
        <f t="shared" si="337"/>
        <v/>
      </c>
      <c r="Z210" s="308" t="str">
        <f t="shared" si="338"/>
        <v/>
      </c>
      <c r="AA210" s="308" t="str">
        <f t="shared" si="339"/>
        <v/>
      </c>
      <c r="AB210" s="308" t="str">
        <f t="shared" si="340"/>
        <v/>
      </c>
      <c r="AC210" s="308" t="str">
        <f t="shared" si="341"/>
        <v/>
      </c>
      <c r="AD210" s="308" t="str">
        <f t="shared" si="342"/>
        <v/>
      </c>
      <c r="AE210" s="308" t="str">
        <f t="shared" si="343"/>
        <v/>
      </c>
      <c r="AF210" s="308" t="str">
        <f t="shared" si="344"/>
        <v/>
      </c>
      <c r="AG210" s="308" t="str">
        <f t="shared" si="345"/>
        <v/>
      </c>
      <c r="AH210" s="308" t="str">
        <f t="shared" si="346"/>
        <v/>
      </c>
      <c r="AI210" s="308" t="str">
        <f t="shared" si="347"/>
        <v/>
      </c>
      <c r="AJ210" s="308" t="str">
        <f t="shared" si="348"/>
        <v/>
      </c>
      <c r="AK210" s="308" t="str">
        <f t="shared" si="349"/>
        <v/>
      </c>
      <c r="AL210" s="308" t="str">
        <f t="shared" si="350"/>
        <v/>
      </c>
      <c r="AM210" s="308" t="str">
        <f t="shared" si="351"/>
        <v/>
      </c>
      <c r="AN210" s="308" t="str">
        <f t="shared" si="352"/>
        <v/>
      </c>
      <c r="AO210" s="308" t="str">
        <f t="shared" si="353"/>
        <v/>
      </c>
      <c r="AP210" s="308" t="str">
        <f t="shared" si="354"/>
        <v/>
      </c>
      <c r="AQ210" s="308" t="str">
        <f t="shared" si="355"/>
        <v/>
      </c>
      <c r="AR210" s="308" t="str">
        <f t="shared" si="356"/>
        <v/>
      </c>
      <c r="AS210" s="308" t="str">
        <f t="shared" si="357"/>
        <v/>
      </c>
      <c r="AT210" s="308" t="str">
        <f t="shared" si="306"/>
        <v/>
      </c>
      <c r="AU210" s="308" t="str">
        <f t="shared" si="307"/>
        <v/>
      </c>
      <c r="AV210" s="308" t="str">
        <f t="shared" si="308"/>
        <v/>
      </c>
      <c r="AW210" s="308" t="str">
        <f t="shared" si="309"/>
        <v/>
      </c>
      <c r="AX210" s="308" t="str">
        <f t="shared" si="310"/>
        <v/>
      </c>
      <c r="AY210" s="308" t="str">
        <f t="shared" si="313"/>
        <v/>
      </c>
      <c r="AZ210" s="308" t="str">
        <f t="shared" si="325"/>
        <v/>
      </c>
      <c r="BA210" s="308" t="str">
        <f t="shared" si="325"/>
        <v/>
      </c>
      <c r="BB210" s="308" t="str">
        <f t="shared" si="325"/>
        <v/>
      </c>
      <c r="BC210" s="308" t="str">
        <f t="shared" si="325"/>
        <v/>
      </c>
      <c r="BD210" s="308" t="str">
        <f t="shared" si="325"/>
        <v/>
      </c>
      <c r="BE210" s="308" t="str">
        <f t="shared" si="325"/>
        <v/>
      </c>
      <c r="BF210" s="308" t="str">
        <f t="shared" si="325"/>
        <v/>
      </c>
      <c r="BG210" s="308" t="str">
        <f t="shared" si="325"/>
        <v/>
      </c>
      <c r="BH210" s="308" t="str">
        <f t="shared" si="325"/>
        <v/>
      </c>
      <c r="BI210" s="308" t="str">
        <f t="shared" si="325"/>
        <v/>
      </c>
      <c r="BJ210" s="308" t="str">
        <f t="shared" si="325"/>
        <v/>
      </c>
      <c r="BK210" s="308" t="str">
        <f t="shared" si="325"/>
        <v/>
      </c>
      <c r="BL210" s="308" t="str">
        <f t="shared" si="325"/>
        <v/>
      </c>
      <c r="BM210" s="308" t="str">
        <f t="shared" si="325"/>
        <v/>
      </c>
      <c r="BN210" s="308" t="str">
        <f t="shared" si="325"/>
        <v/>
      </c>
      <c r="BO210" s="308" t="str">
        <f t="shared" si="325"/>
        <v/>
      </c>
      <c r="BP210" s="308" t="str">
        <f t="shared" si="314"/>
        <v/>
      </c>
      <c r="BQ210" s="308" t="str">
        <f t="shared" si="314"/>
        <v/>
      </c>
      <c r="BR210" s="308" t="str">
        <f t="shared" si="314"/>
        <v/>
      </c>
      <c r="BS210" s="308" t="str">
        <f t="shared" si="314"/>
        <v/>
      </c>
      <c r="BT210" s="308" t="str">
        <f t="shared" si="314"/>
        <v/>
      </c>
      <c r="BU210" s="308" t="str">
        <f t="shared" si="314"/>
        <v/>
      </c>
      <c r="BV210" s="308" t="str">
        <f t="shared" si="314"/>
        <v/>
      </c>
      <c r="BW210" s="308" t="str">
        <f t="shared" si="314"/>
        <v/>
      </c>
      <c r="BX210" s="308" t="str">
        <f t="shared" si="314"/>
        <v/>
      </c>
      <c r="BY210" s="308" t="str">
        <f t="shared" si="314"/>
        <v/>
      </c>
      <c r="BZ210" s="308" t="str">
        <f t="shared" si="314"/>
        <v/>
      </c>
      <c r="CA210" s="308" t="str">
        <f t="shared" si="314"/>
        <v/>
      </c>
      <c r="CB210" s="308" t="str">
        <f t="shared" si="314"/>
        <v/>
      </c>
      <c r="CC210" s="308" t="str">
        <f t="shared" si="314"/>
        <v/>
      </c>
      <c r="CD210" s="308" t="str">
        <f t="shared" si="314"/>
        <v/>
      </c>
      <c r="CE210" s="308" t="str">
        <f t="shared" si="315"/>
        <v/>
      </c>
      <c r="CF210" s="308" t="str">
        <f t="shared" si="315"/>
        <v/>
      </c>
      <c r="CG210" s="308" t="str">
        <f t="shared" si="315"/>
        <v/>
      </c>
      <c r="CH210" s="308" t="str">
        <f t="shared" si="315"/>
        <v/>
      </c>
      <c r="CI210" s="308" t="str">
        <f t="shared" si="315"/>
        <v/>
      </c>
      <c r="CJ210" s="308" t="str">
        <f t="shared" si="315"/>
        <v/>
      </c>
    </row>
    <row r="211" spans="2:88" x14ac:dyDescent="0.2">
      <c r="B211" s="369" t="str">
        <f t="shared" si="311"/>
        <v/>
      </c>
      <c r="C211" s="369" t="str">
        <f t="shared" si="312"/>
        <v/>
      </c>
      <c r="D211" s="369" t="str">
        <f t="shared" si="316"/>
        <v/>
      </c>
      <c r="E211" s="369" t="str">
        <f t="shared" si="317"/>
        <v/>
      </c>
      <c r="F211" s="369" t="str">
        <f t="shared" si="318"/>
        <v/>
      </c>
      <c r="G211" s="369" t="str">
        <f t="shared" si="319"/>
        <v/>
      </c>
      <c r="H211" s="369" t="str">
        <f t="shared" si="320"/>
        <v/>
      </c>
      <c r="I211" s="369" t="str">
        <f t="shared" si="321"/>
        <v/>
      </c>
      <c r="K211" s="308" t="str">
        <f t="shared" si="322"/>
        <v/>
      </c>
      <c r="L211" s="309" t="str">
        <f t="shared" si="323"/>
        <v/>
      </c>
      <c r="M211" s="310" t="str">
        <f t="shared" si="324"/>
        <v/>
      </c>
      <c r="N211" s="308" t="str">
        <f t="shared" si="326"/>
        <v/>
      </c>
      <c r="O211" s="308" t="str">
        <f t="shared" si="327"/>
        <v/>
      </c>
      <c r="P211" s="308" t="str">
        <f t="shared" si="328"/>
        <v/>
      </c>
      <c r="Q211" s="308" t="str">
        <f t="shared" si="329"/>
        <v/>
      </c>
      <c r="R211" s="308" t="str">
        <f t="shared" si="330"/>
        <v/>
      </c>
      <c r="S211" s="308" t="str">
        <f t="shared" si="331"/>
        <v/>
      </c>
      <c r="T211" s="308" t="str">
        <f t="shared" si="332"/>
        <v/>
      </c>
      <c r="U211" s="308" t="str">
        <f t="shared" si="333"/>
        <v/>
      </c>
      <c r="V211" s="308" t="str">
        <f t="shared" si="334"/>
        <v/>
      </c>
      <c r="W211" s="308" t="str">
        <f t="shared" si="335"/>
        <v/>
      </c>
      <c r="X211" s="308" t="str">
        <f t="shared" si="336"/>
        <v/>
      </c>
      <c r="Y211" s="308" t="str">
        <f t="shared" si="337"/>
        <v/>
      </c>
      <c r="Z211" s="308" t="str">
        <f t="shared" si="338"/>
        <v/>
      </c>
      <c r="AA211" s="308" t="str">
        <f t="shared" si="339"/>
        <v/>
      </c>
      <c r="AB211" s="308" t="str">
        <f t="shared" si="340"/>
        <v/>
      </c>
      <c r="AC211" s="308" t="str">
        <f t="shared" si="341"/>
        <v/>
      </c>
      <c r="AD211" s="308" t="str">
        <f t="shared" si="342"/>
        <v/>
      </c>
      <c r="AE211" s="308" t="str">
        <f t="shared" si="343"/>
        <v/>
      </c>
      <c r="AF211" s="308" t="str">
        <f t="shared" si="344"/>
        <v/>
      </c>
      <c r="AG211" s="308" t="str">
        <f t="shared" si="345"/>
        <v/>
      </c>
      <c r="AH211" s="308" t="str">
        <f t="shared" si="346"/>
        <v/>
      </c>
      <c r="AI211" s="308" t="str">
        <f t="shared" si="347"/>
        <v/>
      </c>
      <c r="AJ211" s="308" t="str">
        <f t="shared" si="348"/>
        <v/>
      </c>
      <c r="AK211" s="308" t="str">
        <f t="shared" si="349"/>
        <v/>
      </c>
      <c r="AL211" s="308" t="str">
        <f t="shared" si="350"/>
        <v/>
      </c>
      <c r="AM211" s="308" t="str">
        <f t="shared" si="351"/>
        <v/>
      </c>
      <c r="AN211" s="308" t="str">
        <f t="shared" si="352"/>
        <v/>
      </c>
      <c r="AO211" s="308" t="str">
        <f t="shared" si="353"/>
        <v/>
      </c>
      <c r="AP211" s="308" t="str">
        <f t="shared" si="354"/>
        <v/>
      </c>
      <c r="AQ211" s="308" t="str">
        <f t="shared" si="355"/>
        <v/>
      </c>
      <c r="AR211" s="308" t="str">
        <f t="shared" si="356"/>
        <v/>
      </c>
      <c r="AS211" s="308" t="str">
        <f t="shared" si="357"/>
        <v/>
      </c>
      <c r="AT211" s="308" t="str">
        <f t="shared" si="306"/>
        <v/>
      </c>
      <c r="AU211" s="308" t="str">
        <f t="shared" si="307"/>
        <v/>
      </c>
      <c r="AV211" s="308" t="str">
        <f t="shared" si="308"/>
        <v/>
      </c>
      <c r="AW211" s="308" t="str">
        <f t="shared" si="309"/>
        <v/>
      </c>
      <c r="AX211" s="308" t="str">
        <f t="shared" si="310"/>
        <v/>
      </c>
      <c r="AY211" s="308" t="str">
        <f t="shared" si="313"/>
        <v/>
      </c>
      <c r="AZ211" s="308" t="str">
        <f t="shared" si="325"/>
        <v/>
      </c>
      <c r="BA211" s="308" t="str">
        <f t="shared" si="325"/>
        <v/>
      </c>
      <c r="BB211" s="308" t="str">
        <f t="shared" si="325"/>
        <v/>
      </c>
      <c r="BC211" s="308" t="str">
        <f t="shared" si="325"/>
        <v/>
      </c>
      <c r="BD211" s="308" t="str">
        <f t="shared" si="325"/>
        <v/>
      </c>
      <c r="BE211" s="308" t="str">
        <f t="shared" si="325"/>
        <v/>
      </c>
      <c r="BF211" s="308" t="str">
        <f t="shared" si="325"/>
        <v/>
      </c>
      <c r="BG211" s="308" t="str">
        <f t="shared" si="325"/>
        <v/>
      </c>
      <c r="BH211" s="308" t="str">
        <f t="shared" si="325"/>
        <v/>
      </c>
      <c r="BI211" s="308" t="str">
        <f t="shared" si="325"/>
        <v/>
      </c>
      <c r="BJ211" s="308" t="str">
        <f t="shared" si="325"/>
        <v/>
      </c>
      <c r="BK211" s="308" t="str">
        <f t="shared" si="325"/>
        <v/>
      </c>
      <c r="BL211" s="308" t="str">
        <f t="shared" si="325"/>
        <v/>
      </c>
      <c r="BM211" s="308" t="str">
        <f t="shared" si="325"/>
        <v/>
      </c>
      <c r="BN211" s="308" t="str">
        <f t="shared" si="325"/>
        <v/>
      </c>
      <c r="BO211" s="308" t="str">
        <f t="shared" si="325"/>
        <v/>
      </c>
      <c r="BP211" s="308" t="str">
        <f t="shared" si="314"/>
        <v/>
      </c>
      <c r="BQ211" s="308" t="str">
        <f t="shared" si="314"/>
        <v/>
      </c>
      <c r="BR211" s="308" t="str">
        <f t="shared" si="314"/>
        <v/>
      </c>
      <c r="BS211" s="308" t="str">
        <f t="shared" si="314"/>
        <v/>
      </c>
      <c r="BT211" s="308" t="str">
        <f t="shared" si="314"/>
        <v/>
      </c>
      <c r="BU211" s="308" t="str">
        <f t="shared" si="314"/>
        <v/>
      </c>
      <c r="BV211" s="308" t="str">
        <f t="shared" si="314"/>
        <v/>
      </c>
      <c r="BW211" s="308" t="str">
        <f t="shared" si="314"/>
        <v/>
      </c>
      <c r="BX211" s="308" t="str">
        <f t="shared" si="314"/>
        <v/>
      </c>
      <c r="BY211" s="308" t="str">
        <f t="shared" si="314"/>
        <v/>
      </c>
      <c r="BZ211" s="308" t="str">
        <f t="shared" si="314"/>
        <v/>
      </c>
      <c r="CA211" s="308" t="str">
        <f t="shared" si="314"/>
        <v/>
      </c>
      <c r="CB211" s="308" t="str">
        <f t="shared" si="314"/>
        <v/>
      </c>
      <c r="CC211" s="308" t="str">
        <f t="shared" si="314"/>
        <v/>
      </c>
      <c r="CD211" s="308" t="str">
        <f t="shared" si="314"/>
        <v/>
      </c>
      <c r="CE211" s="308" t="str">
        <f t="shared" si="315"/>
        <v/>
      </c>
      <c r="CF211" s="308" t="str">
        <f t="shared" si="315"/>
        <v/>
      </c>
      <c r="CG211" s="308" t="str">
        <f t="shared" si="315"/>
        <v/>
      </c>
      <c r="CH211" s="308" t="str">
        <f t="shared" si="315"/>
        <v/>
      </c>
      <c r="CI211" s="308" t="str">
        <f t="shared" si="315"/>
        <v/>
      </c>
      <c r="CJ211" s="308" t="str">
        <f t="shared" si="315"/>
        <v/>
      </c>
    </row>
    <row r="212" spans="2:88" x14ac:dyDescent="0.2">
      <c r="B212" s="369" t="str">
        <f t="shared" si="311"/>
        <v/>
      </c>
      <c r="C212" s="369" t="str">
        <f t="shared" si="312"/>
        <v/>
      </c>
      <c r="D212" s="369" t="str">
        <f t="shared" si="316"/>
        <v/>
      </c>
      <c r="E212" s="369" t="str">
        <f t="shared" si="317"/>
        <v/>
      </c>
      <c r="F212" s="369" t="str">
        <f t="shared" si="318"/>
        <v/>
      </c>
      <c r="G212" s="369" t="str">
        <f t="shared" si="319"/>
        <v/>
      </c>
      <c r="H212" s="369" t="str">
        <f t="shared" si="320"/>
        <v/>
      </c>
      <c r="I212" s="369" t="str">
        <f t="shared" si="321"/>
        <v/>
      </c>
      <c r="K212" s="308" t="str">
        <f t="shared" si="322"/>
        <v/>
      </c>
      <c r="L212" s="309" t="str">
        <f t="shared" si="323"/>
        <v/>
      </c>
      <c r="M212" s="310" t="str">
        <f t="shared" si="324"/>
        <v/>
      </c>
      <c r="N212" s="308" t="str">
        <f t="shared" si="326"/>
        <v/>
      </c>
      <c r="O212" s="308" t="str">
        <f t="shared" si="327"/>
        <v/>
      </c>
      <c r="P212" s="308" t="str">
        <f t="shared" si="328"/>
        <v/>
      </c>
      <c r="Q212" s="308" t="str">
        <f t="shared" si="329"/>
        <v/>
      </c>
      <c r="R212" s="308" t="str">
        <f t="shared" si="330"/>
        <v/>
      </c>
      <c r="S212" s="308" t="str">
        <f t="shared" si="331"/>
        <v/>
      </c>
      <c r="T212" s="308" t="str">
        <f t="shared" si="332"/>
        <v/>
      </c>
      <c r="U212" s="308" t="str">
        <f t="shared" si="333"/>
        <v/>
      </c>
      <c r="V212" s="308" t="str">
        <f t="shared" si="334"/>
        <v/>
      </c>
      <c r="W212" s="308" t="str">
        <f t="shared" si="335"/>
        <v/>
      </c>
      <c r="X212" s="308" t="str">
        <f t="shared" si="336"/>
        <v/>
      </c>
      <c r="Y212" s="308" t="str">
        <f t="shared" si="337"/>
        <v/>
      </c>
      <c r="Z212" s="308" t="str">
        <f t="shared" si="338"/>
        <v/>
      </c>
      <c r="AA212" s="308" t="str">
        <f t="shared" si="339"/>
        <v/>
      </c>
      <c r="AB212" s="308" t="str">
        <f t="shared" si="340"/>
        <v/>
      </c>
      <c r="AC212" s="308" t="str">
        <f t="shared" si="341"/>
        <v/>
      </c>
      <c r="AD212" s="308" t="str">
        <f t="shared" si="342"/>
        <v/>
      </c>
      <c r="AE212" s="308" t="str">
        <f t="shared" si="343"/>
        <v/>
      </c>
      <c r="AF212" s="308" t="str">
        <f t="shared" si="344"/>
        <v/>
      </c>
      <c r="AG212" s="308" t="str">
        <f t="shared" si="345"/>
        <v/>
      </c>
      <c r="AH212" s="308" t="str">
        <f t="shared" si="346"/>
        <v/>
      </c>
      <c r="AI212" s="308" t="str">
        <f t="shared" si="347"/>
        <v/>
      </c>
      <c r="AJ212" s="308" t="str">
        <f t="shared" si="348"/>
        <v/>
      </c>
      <c r="AK212" s="308" t="str">
        <f t="shared" si="349"/>
        <v/>
      </c>
      <c r="AL212" s="308" t="str">
        <f t="shared" si="350"/>
        <v/>
      </c>
      <c r="AM212" s="308" t="str">
        <f t="shared" si="351"/>
        <v/>
      </c>
      <c r="AN212" s="308" t="str">
        <f t="shared" si="352"/>
        <v/>
      </c>
      <c r="AO212" s="308" t="str">
        <f t="shared" si="353"/>
        <v/>
      </c>
      <c r="AP212" s="308" t="str">
        <f t="shared" si="354"/>
        <v/>
      </c>
      <c r="AQ212" s="308" t="str">
        <f t="shared" si="355"/>
        <v/>
      </c>
      <c r="AR212" s="308" t="str">
        <f t="shared" si="356"/>
        <v/>
      </c>
      <c r="AS212" s="308" t="str">
        <f t="shared" si="357"/>
        <v/>
      </c>
      <c r="AT212" s="308" t="str">
        <f t="shared" si="306"/>
        <v/>
      </c>
      <c r="AU212" s="308" t="str">
        <f t="shared" si="307"/>
        <v/>
      </c>
      <c r="AV212" s="308" t="str">
        <f t="shared" si="308"/>
        <v/>
      </c>
      <c r="AW212" s="308" t="str">
        <f t="shared" si="309"/>
        <v/>
      </c>
      <c r="AX212" s="308" t="str">
        <f t="shared" si="310"/>
        <v/>
      </c>
      <c r="AY212" s="308" t="str">
        <f t="shared" si="313"/>
        <v/>
      </c>
      <c r="AZ212" s="308" t="str">
        <f t="shared" si="325"/>
        <v/>
      </c>
      <c r="BA212" s="308" t="str">
        <f t="shared" si="325"/>
        <v/>
      </c>
      <c r="BB212" s="308" t="str">
        <f t="shared" si="325"/>
        <v/>
      </c>
      <c r="BC212" s="308" t="str">
        <f t="shared" si="325"/>
        <v/>
      </c>
      <c r="BD212" s="308" t="str">
        <f t="shared" si="325"/>
        <v/>
      </c>
      <c r="BE212" s="308" t="str">
        <f t="shared" si="325"/>
        <v/>
      </c>
      <c r="BF212" s="308" t="str">
        <f t="shared" si="325"/>
        <v/>
      </c>
      <c r="BG212" s="308" t="str">
        <f t="shared" si="325"/>
        <v/>
      </c>
      <c r="BH212" s="308" t="str">
        <f t="shared" si="325"/>
        <v/>
      </c>
      <c r="BI212" s="308" t="str">
        <f t="shared" si="325"/>
        <v/>
      </c>
      <c r="BJ212" s="308" t="str">
        <f t="shared" si="325"/>
        <v/>
      </c>
      <c r="BK212" s="308" t="str">
        <f t="shared" si="325"/>
        <v/>
      </c>
      <c r="BL212" s="308" t="str">
        <f t="shared" si="325"/>
        <v/>
      </c>
      <c r="BM212" s="308" t="str">
        <f t="shared" si="325"/>
        <v/>
      </c>
      <c r="BN212" s="308" t="str">
        <f t="shared" si="325"/>
        <v/>
      </c>
      <c r="BO212" s="308" t="str">
        <f t="shared" si="325"/>
        <v/>
      </c>
      <c r="BP212" s="308" t="str">
        <f t="shared" si="314"/>
        <v/>
      </c>
      <c r="BQ212" s="308" t="str">
        <f t="shared" si="314"/>
        <v/>
      </c>
      <c r="BR212" s="308" t="str">
        <f t="shared" si="314"/>
        <v/>
      </c>
      <c r="BS212" s="308" t="str">
        <f t="shared" si="314"/>
        <v/>
      </c>
      <c r="BT212" s="308" t="str">
        <f t="shared" si="314"/>
        <v/>
      </c>
      <c r="BU212" s="308" t="str">
        <f t="shared" si="314"/>
        <v/>
      </c>
      <c r="BV212" s="308" t="str">
        <f t="shared" si="314"/>
        <v/>
      </c>
      <c r="BW212" s="308" t="str">
        <f t="shared" si="314"/>
        <v/>
      </c>
      <c r="BX212" s="308" t="str">
        <f t="shared" si="314"/>
        <v/>
      </c>
      <c r="BY212" s="308" t="str">
        <f t="shared" si="314"/>
        <v/>
      </c>
      <c r="BZ212" s="308" t="str">
        <f t="shared" si="314"/>
        <v/>
      </c>
      <c r="CA212" s="308" t="str">
        <f t="shared" si="314"/>
        <v/>
      </c>
      <c r="CB212" s="308" t="str">
        <f t="shared" si="314"/>
        <v/>
      </c>
      <c r="CC212" s="308" t="str">
        <f t="shared" si="314"/>
        <v/>
      </c>
      <c r="CD212" s="308" t="str">
        <f t="shared" si="314"/>
        <v/>
      </c>
      <c r="CE212" s="308" t="str">
        <f t="shared" si="315"/>
        <v/>
      </c>
      <c r="CF212" s="308" t="str">
        <f t="shared" si="315"/>
        <v/>
      </c>
      <c r="CG212" s="308" t="str">
        <f t="shared" si="315"/>
        <v/>
      </c>
      <c r="CH212" s="308" t="str">
        <f t="shared" si="315"/>
        <v/>
      </c>
      <c r="CI212" s="308" t="str">
        <f t="shared" si="315"/>
        <v/>
      </c>
      <c r="CJ212" s="308" t="str">
        <f t="shared" si="315"/>
        <v/>
      </c>
    </row>
    <row r="213" spans="2:88" x14ac:dyDescent="0.2">
      <c r="B213" s="369" t="str">
        <f t="shared" si="311"/>
        <v/>
      </c>
      <c r="C213" s="369" t="str">
        <f t="shared" si="312"/>
        <v/>
      </c>
      <c r="D213" s="369" t="str">
        <f t="shared" si="316"/>
        <v/>
      </c>
      <c r="E213" s="369" t="str">
        <f t="shared" si="317"/>
        <v/>
      </c>
      <c r="F213" s="369" t="str">
        <f t="shared" si="318"/>
        <v/>
      </c>
      <c r="G213" s="369" t="str">
        <f t="shared" si="319"/>
        <v/>
      </c>
      <c r="H213" s="369" t="str">
        <f t="shared" si="320"/>
        <v/>
      </c>
      <c r="I213" s="369" t="str">
        <f t="shared" si="321"/>
        <v/>
      </c>
      <c r="K213" s="308" t="str">
        <f t="shared" si="322"/>
        <v/>
      </c>
      <c r="L213" s="309" t="str">
        <f t="shared" si="323"/>
        <v/>
      </c>
      <c r="M213" s="310" t="str">
        <f t="shared" si="324"/>
        <v/>
      </c>
      <c r="N213" s="308" t="str">
        <f t="shared" si="326"/>
        <v/>
      </c>
      <c r="O213" s="308" t="str">
        <f t="shared" si="327"/>
        <v/>
      </c>
      <c r="P213" s="308" t="str">
        <f t="shared" si="328"/>
        <v/>
      </c>
      <c r="Q213" s="308" t="str">
        <f t="shared" si="329"/>
        <v/>
      </c>
      <c r="R213" s="308" t="str">
        <f t="shared" si="330"/>
        <v/>
      </c>
      <c r="S213" s="308" t="str">
        <f t="shared" si="331"/>
        <v/>
      </c>
      <c r="T213" s="308" t="str">
        <f t="shared" si="332"/>
        <v/>
      </c>
      <c r="U213" s="308" t="str">
        <f t="shared" si="333"/>
        <v/>
      </c>
      <c r="V213" s="308" t="str">
        <f t="shared" si="334"/>
        <v/>
      </c>
      <c r="W213" s="308" t="str">
        <f t="shared" si="335"/>
        <v/>
      </c>
      <c r="X213" s="308" t="str">
        <f t="shared" si="336"/>
        <v/>
      </c>
      <c r="Y213" s="308" t="str">
        <f t="shared" si="337"/>
        <v/>
      </c>
      <c r="Z213" s="308" t="str">
        <f t="shared" si="338"/>
        <v/>
      </c>
      <c r="AA213" s="308" t="str">
        <f t="shared" si="339"/>
        <v/>
      </c>
      <c r="AB213" s="308" t="str">
        <f t="shared" si="340"/>
        <v/>
      </c>
      <c r="AC213" s="308" t="str">
        <f t="shared" si="341"/>
        <v/>
      </c>
      <c r="AD213" s="308" t="str">
        <f t="shared" si="342"/>
        <v/>
      </c>
      <c r="AE213" s="308" t="str">
        <f t="shared" si="343"/>
        <v/>
      </c>
      <c r="AF213" s="308" t="str">
        <f t="shared" si="344"/>
        <v/>
      </c>
      <c r="AG213" s="308" t="str">
        <f t="shared" si="345"/>
        <v/>
      </c>
      <c r="AH213" s="308" t="str">
        <f t="shared" si="346"/>
        <v/>
      </c>
      <c r="AI213" s="308" t="str">
        <f t="shared" si="347"/>
        <v/>
      </c>
      <c r="AJ213" s="308" t="str">
        <f t="shared" si="348"/>
        <v/>
      </c>
      <c r="AK213" s="308" t="str">
        <f t="shared" si="349"/>
        <v/>
      </c>
      <c r="AL213" s="308" t="str">
        <f t="shared" si="350"/>
        <v/>
      </c>
      <c r="AM213" s="308" t="str">
        <f t="shared" si="351"/>
        <v/>
      </c>
      <c r="AN213" s="308" t="str">
        <f t="shared" si="352"/>
        <v/>
      </c>
      <c r="AO213" s="308" t="str">
        <f t="shared" si="353"/>
        <v/>
      </c>
      <c r="AP213" s="308" t="str">
        <f t="shared" si="354"/>
        <v/>
      </c>
      <c r="AQ213" s="308" t="str">
        <f t="shared" si="355"/>
        <v/>
      </c>
      <c r="AR213" s="308" t="str">
        <f t="shared" si="356"/>
        <v/>
      </c>
      <c r="AS213" s="308" t="str">
        <f t="shared" si="357"/>
        <v/>
      </c>
      <c r="AT213" s="308" t="str">
        <f t="shared" si="306"/>
        <v/>
      </c>
      <c r="AU213" s="308" t="str">
        <f t="shared" si="307"/>
        <v/>
      </c>
      <c r="AV213" s="308" t="str">
        <f t="shared" si="308"/>
        <v/>
      </c>
      <c r="AW213" s="308" t="str">
        <f t="shared" si="309"/>
        <v/>
      </c>
      <c r="AX213" s="308" t="str">
        <f t="shared" si="310"/>
        <v/>
      </c>
      <c r="AY213" s="308" t="str">
        <f t="shared" si="313"/>
        <v/>
      </c>
      <c r="AZ213" s="308" t="str">
        <f t="shared" si="325"/>
        <v/>
      </c>
      <c r="BA213" s="308" t="str">
        <f t="shared" si="325"/>
        <v/>
      </c>
      <c r="BB213" s="308" t="str">
        <f t="shared" si="325"/>
        <v/>
      </c>
      <c r="BC213" s="308" t="str">
        <f t="shared" si="325"/>
        <v/>
      </c>
      <c r="BD213" s="308" t="str">
        <f t="shared" si="325"/>
        <v/>
      </c>
      <c r="BE213" s="308" t="str">
        <f t="shared" si="325"/>
        <v/>
      </c>
      <c r="BF213" s="308" t="str">
        <f t="shared" si="325"/>
        <v/>
      </c>
      <c r="BG213" s="308" t="str">
        <f t="shared" si="325"/>
        <v/>
      </c>
      <c r="BH213" s="308" t="str">
        <f t="shared" si="325"/>
        <v/>
      </c>
      <c r="BI213" s="308" t="str">
        <f t="shared" si="325"/>
        <v/>
      </c>
      <c r="BJ213" s="308" t="str">
        <f t="shared" si="325"/>
        <v/>
      </c>
      <c r="BK213" s="308" t="str">
        <f t="shared" si="325"/>
        <v/>
      </c>
      <c r="BL213" s="308" t="str">
        <f t="shared" si="325"/>
        <v/>
      </c>
      <c r="BM213" s="308" t="str">
        <f t="shared" si="325"/>
        <v/>
      </c>
      <c r="BN213" s="308" t="str">
        <f t="shared" si="325"/>
        <v/>
      </c>
      <c r="BO213" s="308" t="str">
        <f t="shared" si="325"/>
        <v/>
      </c>
      <c r="BP213" s="308" t="str">
        <f t="shared" si="314"/>
        <v/>
      </c>
      <c r="BQ213" s="308" t="str">
        <f t="shared" si="314"/>
        <v/>
      </c>
      <c r="BR213" s="308" t="str">
        <f t="shared" si="314"/>
        <v/>
      </c>
      <c r="BS213" s="308" t="str">
        <f t="shared" si="314"/>
        <v/>
      </c>
      <c r="BT213" s="308" t="str">
        <f t="shared" si="314"/>
        <v/>
      </c>
      <c r="BU213" s="308" t="str">
        <f t="shared" si="314"/>
        <v/>
      </c>
      <c r="BV213" s="308" t="str">
        <f t="shared" si="314"/>
        <v/>
      </c>
      <c r="BW213" s="308" t="str">
        <f t="shared" si="314"/>
        <v/>
      </c>
      <c r="BX213" s="308" t="str">
        <f t="shared" si="314"/>
        <v/>
      </c>
      <c r="BY213" s="308" t="str">
        <f t="shared" si="314"/>
        <v/>
      </c>
      <c r="BZ213" s="308" t="str">
        <f t="shared" si="314"/>
        <v/>
      </c>
      <c r="CA213" s="308" t="str">
        <f t="shared" si="314"/>
        <v/>
      </c>
      <c r="CB213" s="308" t="str">
        <f t="shared" si="314"/>
        <v/>
      </c>
      <c r="CC213" s="308" t="str">
        <f t="shared" si="314"/>
        <v/>
      </c>
      <c r="CD213" s="308" t="str">
        <f t="shared" si="314"/>
        <v/>
      </c>
      <c r="CE213" s="308" t="str">
        <f t="shared" si="315"/>
        <v/>
      </c>
      <c r="CF213" s="308" t="str">
        <f t="shared" si="315"/>
        <v/>
      </c>
      <c r="CG213" s="308" t="str">
        <f t="shared" si="315"/>
        <v/>
      </c>
      <c r="CH213" s="308" t="str">
        <f t="shared" si="315"/>
        <v/>
      </c>
      <c r="CI213" s="308" t="str">
        <f t="shared" si="315"/>
        <v/>
      </c>
      <c r="CJ213" s="308" t="str">
        <f t="shared" si="315"/>
        <v/>
      </c>
    </row>
    <row r="214" spans="2:88" x14ac:dyDescent="0.2">
      <c r="B214" s="369" t="str">
        <f t="shared" si="311"/>
        <v/>
      </c>
      <c r="C214" s="369" t="str">
        <f t="shared" si="312"/>
        <v/>
      </c>
      <c r="D214" s="369" t="str">
        <f t="shared" si="316"/>
        <v/>
      </c>
      <c r="E214" s="369" t="str">
        <f t="shared" si="317"/>
        <v/>
      </c>
      <c r="F214" s="369" t="str">
        <f t="shared" si="318"/>
        <v/>
      </c>
      <c r="G214" s="369" t="str">
        <f t="shared" si="319"/>
        <v/>
      </c>
      <c r="H214" s="369" t="str">
        <f t="shared" si="320"/>
        <v/>
      </c>
      <c r="I214" s="369" t="str">
        <f t="shared" si="321"/>
        <v/>
      </c>
      <c r="K214" s="308" t="str">
        <f t="shared" si="322"/>
        <v/>
      </c>
      <c r="L214" s="309" t="str">
        <f t="shared" si="323"/>
        <v/>
      </c>
      <c r="M214" s="310" t="str">
        <f t="shared" si="324"/>
        <v/>
      </c>
      <c r="N214" s="308" t="str">
        <f t="shared" si="326"/>
        <v/>
      </c>
      <c r="O214" s="308" t="str">
        <f t="shared" si="327"/>
        <v/>
      </c>
      <c r="P214" s="308" t="str">
        <f t="shared" si="328"/>
        <v/>
      </c>
      <c r="Q214" s="308" t="str">
        <f t="shared" si="329"/>
        <v/>
      </c>
      <c r="R214" s="308" t="str">
        <f t="shared" si="330"/>
        <v/>
      </c>
      <c r="S214" s="308" t="str">
        <f t="shared" si="331"/>
        <v/>
      </c>
      <c r="T214" s="308" t="str">
        <f t="shared" si="332"/>
        <v/>
      </c>
      <c r="U214" s="308" t="str">
        <f t="shared" si="333"/>
        <v/>
      </c>
      <c r="V214" s="308" t="str">
        <f t="shared" si="334"/>
        <v/>
      </c>
      <c r="W214" s="308" t="str">
        <f t="shared" si="335"/>
        <v/>
      </c>
      <c r="X214" s="308" t="str">
        <f t="shared" si="336"/>
        <v/>
      </c>
      <c r="Y214" s="308" t="str">
        <f t="shared" si="337"/>
        <v/>
      </c>
      <c r="Z214" s="308" t="str">
        <f t="shared" si="338"/>
        <v/>
      </c>
      <c r="AA214" s="308" t="str">
        <f t="shared" si="339"/>
        <v/>
      </c>
      <c r="AB214" s="308" t="str">
        <f t="shared" si="340"/>
        <v/>
      </c>
      <c r="AC214" s="308" t="str">
        <f t="shared" si="341"/>
        <v/>
      </c>
      <c r="AD214" s="308" t="str">
        <f t="shared" si="342"/>
        <v/>
      </c>
      <c r="AE214" s="308" t="str">
        <f t="shared" si="343"/>
        <v/>
      </c>
      <c r="AF214" s="308" t="str">
        <f t="shared" si="344"/>
        <v/>
      </c>
      <c r="AG214" s="308" t="str">
        <f t="shared" si="345"/>
        <v/>
      </c>
      <c r="AH214" s="308" t="str">
        <f t="shared" si="346"/>
        <v/>
      </c>
      <c r="AI214" s="308" t="str">
        <f t="shared" si="347"/>
        <v/>
      </c>
      <c r="AJ214" s="308" t="str">
        <f t="shared" si="348"/>
        <v/>
      </c>
      <c r="AK214" s="308" t="str">
        <f t="shared" si="349"/>
        <v/>
      </c>
      <c r="AL214" s="308" t="str">
        <f t="shared" si="350"/>
        <v/>
      </c>
      <c r="AM214" s="308" t="str">
        <f t="shared" si="351"/>
        <v/>
      </c>
      <c r="AN214" s="308" t="str">
        <f t="shared" si="352"/>
        <v/>
      </c>
      <c r="AO214" s="308" t="str">
        <f t="shared" si="353"/>
        <v/>
      </c>
      <c r="AP214" s="308" t="str">
        <f t="shared" si="354"/>
        <v/>
      </c>
      <c r="AQ214" s="308" t="str">
        <f t="shared" si="355"/>
        <v/>
      </c>
      <c r="AR214" s="308" t="str">
        <f t="shared" si="356"/>
        <v/>
      </c>
      <c r="AS214" s="308" t="str">
        <f t="shared" si="357"/>
        <v/>
      </c>
      <c r="AT214" s="308" t="str">
        <f t="shared" si="306"/>
        <v/>
      </c>
      <c r="AU214" s="308" t="str">
        <f t="shared" si="307"/>
        <v/>
      </c>
      <c r="AV214" s="308" t="str">
        <f t="shared" si="308"/>
        <v/>
      </c>
      <c r="AW214" s="308" t="str">
        <f t="shared" si="309"/>
        <v/>
      </c>
      <c r="AX214" s="308" t="str">
        <f t="shared" si="310"/>
        <v/>
      </c>
      <c r="AY214" s="308" t="str">
        <f t="shared" si="313"/>
        <v/>
      </c>
      <c r="AZ214" s="308" t="str">
        <f t="shared" si="325"/>
        <v/>
      </c>
      <c r="BA214" s="308" t="str">
        <f t="shared" si="325"/>
        <v/>
      </c>
      <c r="BB214" s="308" t="str">
        <f t="shared" si="325"/>
        <v/>
      </c>
      <c r="BC214" s="308" t="str">
        <f t="shared" si="325"/>
        <v/>
      </c>
      <c r="BD214" s="308" t="str">
        <f t="shared" si="325"/>
        <v/>
      </c>
      <c r="BE214" s="308" t="str">
        <f t="shared" si="325"/>
        <v/>
      </c>
      <c r="BF214" s="308" t="str">
        <f t="shared" si="325"/>
        <v/>
      </c>
      <c r="BG214" s="308" t="str">
        <f t="shared" si="325"/>
        <v/>
      </c>
      <c r="BH214" s="308" t="str">
        <f t="shared" si="325"/>
        <v/>
      </c>
      <c r="BI214" s="308" t="str">
        <f t="shared" si="325"/>
        <v/>
      </c>
      <c r="BJ214" s="308" t="str">
        <f t="shared" si="325"/>
        <v/>
      </c>
      <c r="BK214" s="308" t="str">
        <f t="shared" si="325"/>
        <v/>
      </c>
      <c r="BL214" s="308" t="str">
        <f t="shared" si="325"/>
        <v/>
      </c>
      <c r="BM214" s="308" t="str">
        <f t="shared" si="325"/>
        <v/>
      </c>
      <c r="BN214" s="308" t="str">
        <f t="shared" si="325"/>
        <v/>
      </c>
      <c r="BO214" s="308" t="str">
        <f t="shared" ref="BO214:CD229" si="358">IF(BN214=0,"",IF(BN214="","",BN214-1))</f>
        <v/>
      </c>
      <c r="BP214" s="308" t="str">
        <f t="shared" si="358"/>
        <v/>
      </c>
      <c r="BQ214" s="308" t="str">
        <f t="shared" si="358"/>
        <v/>
      </c>
      <c r="BR214" s="308" t="str">
        <f t="shared" si="358"/>
        <v/>
      </c>
      <c r="BS214" s="308" t="str">
        <f t="shared" si="358"/>
        <v/>
      </c>
      <c r="BT214" s="308" t="str">
        <f t="shared" si="358"/>
        <v/>
      </c>
      <c r="BU214" s="308" t="str">
        <f t="shared" si="358"/>
        <v/>
      </c>
      <c r="BV214" s="308" t="str">
        <f t="shared" si="358"/>
        <v/>
      </c>
      <c r="BW214" s="308" t="str">
        <f t="shared" si="358"/>
        <v/>
      </c>
      <c r="BX214" s="308" t="str">
        <f t="shared" si="358"/>
        <v/>
      </c>
      <c r="BY214" s="308" t="str">
        <f t="shared" si="358"/>
        <v/>
      </c>
      <c r="BZ214" s="308" t="str">
        <f t="shared" si="358"/>
        <v/>
      </c>
      <c r="CA214" s="308" t="str">
        <f t="shared" si="358"/>
        <v/>
      </c>
      <c r="CB214" s="308" t="str">
        <f t="shared" si="358"/>
        <v/>
      </c>
      <c r="CC214" s="308" t="str">
        <f t="shared" si="358"/>
        <v/>
      </c>
      <c r="CD214" s="308" t="str">
        <f t="shared" si="358"/>
        <v/>
      </c>
      <c r="CE214" s="308" t="str">
        <f t="shared" ref="CE214:CJ229" si="359">IF(CD214=0,"",IF(CD214="","",CD214-1))</f>
        <v/>
      </c>
      <c r="CF214" s="308" t="str">
        <f t="shared" si="359"/>
        <v/>
      </c>
      <c r="CG214" s="308" t="str">
        <f t="shared" si="359"/>
        <v/>
      </c>
      <c r="CH214" s="308" t="str">
        <f t="shared" si="359"/>
        <v/>
      </c>
      <c r="CI214" s="308" t="str">
        <f t="shared" si="359"/>
        <v/>
      </c>
      <c r="CJ214" s="308" t="str">
        <f t="shared" si="359"/>
        <v/>
      </c>
    </row>
    <row r="215" spans="2:88" x14ac:dyDescent="0.2">
      <c r="B215" s="369" t="str">
        <f t="shared" si="311"/>
        <v/>
      </c>
      <c r="C215" s="369" t="str">
        <f t="shared" si="312"/>
        <v/>
      </c>
      <c r="D215" s="369" t="str">
        <f t="shared" si="316"/>
        <v/>
      </c>
      <c r="E215" s="369" t="str">
        <f t="shared" si="317"/>
        <v/>
      </c>
      <c r="F215" s="369" t="str">
        <f t="shared" si="318"/>
        <v/>
      </c>
      <c r="G215" s="369" t="str">
        <f t="shared" si="319"/>
        <v/>
      </c>
      <c r="H215" s="369" t="str">
        <f t="shared" si="320"/>
        <v/>
      </c>
      <c r="I215" s="369" t="str">
        <f t="shared" si="321"/>
        <v/>
      </c>
      <c r="K215" s="308" t="str">
        <f t="shared" si="322"/>
        <v/>
      </c>
      <c r="L215" s="309" t="str">
        <f t="shared" si="323"/>
        <v/>
      </c>
      <c r="M215" s="310" t="str">
        <f t="shared" si="324"/>
        <v/>
      </c>
      <c r="N215" s="308" t="str">
        <f t="shared" si="326"/>
        <v/>
      </c>
      <c r="O215" s="308" t="str">
        <f t="shared" si="327"/>
        <v/>
      </c>
      <c r="P215" s="308" t="str">
        <f t="shared" si="328"/>
        <v/>
      </c>
      <c r="Q215" s="308" t="str">
        <f t="shared" si="329"/>
        <v/>
      </c>
      <c r="R215" s="308" t="str">
        <f t="shared" si="330"/>
        <v/>
      </c>
      <c r="S215" s="308" t="str">
        <f t="shared" si="331"/>
        <v/>
      </c>
      <c r="T215" s="308" t="str">
        <f t="shared" si="332"/>
        <v/>
      </c>
      <c r="U215" s="308" t="str">
        <f t="shared" si="333"/>
        <v/>
      </c>
      <c r="V215" s="308" t="str">
        <f t="shared" si="334"/>
        <v/>
      </c>
      <c r="W215" s="308" t="str">
        <f t="shared" si="335"/>
        <v/>
      </c>
      <c r="X215" s="308" t="str">
        <f t="shared" si="336"/>
        <v/>
      </c>
      <c r="Y215" s="308" t="str">
        <f t="shared" si="337"/>
        <v/>
      </c>
      <c r="Z215" s="308" t="str">
        <f t="shared" si="338"/>
        <v/>
      </c>
      <c r="AA215" s="308" t="str">
        <f t="shared" si="339"/>
        <v/>
      </c>
      <c r="AB215" s="308" t="str">
        <f t="shared" si="340"/>
        <v/>
      </c>
      <c r="AC215" s="308" t="str">
        <f t="shared" si="341"/>
        <v/>
      </c>
      <c r="AD215" s="308" t="str">
        <f t="shared" si="342"/>
        <v/>
      </c>
      <c r="AE215" s="308" t="str">
        <f t="shared" si="343"/>
        <v/>
      </c>
      <c r="AF215" s="308" t="str">
        <f t="shared" si="344"/>
        <v/>
      </c>
      <c r="AG215" s="308" t="str">
        <f t="shared" si="345"/>
        <v/>
      </c>
      <c r="AH215" s="308" t="str">
        <f t="shared" si="346"/>
        <v/>
      </c>
      <c r="AI215" s="308" t="str">
        <f t="shared" si="347"/>
        <v/>
      </c>
      <c r="AJ215" s="308" t="str">
        <f t="shared" si="348"/>
        <v/>
      </c>
      <c r="AK215" s="308" t="str">
        <f t="shared" si="349"/>
        <v/>
      </c>
      <c r="AL215" s="308" t="str">
        <f t="shared" si="350"/>
        <v/>
      </c>
      <c r="AM215" s="308" t="str">
        <f t="shared" si="351"/>
        <v/>
      </c>
      <c r="AN215" s="308" t="str">
        <f t="shared" si="352"/>
        <v/>
      </c>
      <c r="AO215" s="308" t="str">
        <f t="shared" si="353"/>
        <v/>
      </c>
      <c r="AP215" s="308" t="str">
        <f t="shared" si="354"/>
        <v/>
      </c>
      <c r="AQ215" s="308" t="str">
        <f t="shared" si="355"/>
        <v/>
      </c>
      <c r="AR215" s="308" t="str">
        <f t="shared" si="356"/>
        <v/>
      </c>
      <c r="AS215" s="308" t="str">
        <f t="shared" si="357"/>
        <v/>
      </c>
      <c r="AT215" s="308" t="str">
        <f t="shared" si="306"/>
        <v/>
      </c>
      <c r="AU215" s="308" t="str">
        <f t="shared" si="307"/>
        <v/>
      </c>
      <c r="AV215" s="308" t="str">
        <f t="shared" si="308"/>
        <v/>
      </c>
      <c r="AW215" s="308" t="str">
        <f t="shared" si="309"/>
        <v/>
      </c>
      <c r="AX215" s="308" t="str">
        <f t="shared" si="310"/>
        <v/>
      </c>
      <c r="AY215" s="308" t="str">
        <f t="shared" si="313"/>
        <v/>
      </c>
      <c r="AZ215" s="308" t="str">
        <f t="shared" ref="AZ215:BO230" si="360">IF(AY215=0,"",IF(AY215="","",AY215-1))</f>
        <v/>
      </c>
      <c r="BA215" s="308" t="str">
        <f t="shared" si="360"/>
        <v/>
      </c>
      <c r="BB215" s="308" t="str">
        <f t="shared" si="360"/>
        <v/>
      </c>
      <c r="BC215" s="308" t="str">
        <f t="shared" si="360"/>
        <v/>
      </c>
      <c r="BD215" s="308" t="str">
        <f t="shared" si="360"/>
        <v/>
      </c>
      <c r="BE215" s="308" t="str">
        <f t="shared" si="360"/>
        <v/>
      </c>
      <c r="BF215" s="308" t="str">
        <f t="shared" si="360"/>
        <v/>
      </c>
      <c r="BG215" s="308" t="str">
        <f t="shared" si="360"/>
        <v/>
      </c>
      <c r="BH215" s="308" t="str">
        <f t="shared" si="360"/>
        <v/>
      </c>
      <c r="BI215" s="308" t="str">
        <f t="shared" si="360"/>
        <v/>
      </c>
      <c r="BJ215" s="308" t="str">
        <f t="shared" si="360"/>
        <v/>
      </c>
      <c r="BK215" s="308" t="str">
        <f t="shared" si="360"/>
        <v/>
      </c>
      <c r="BL215" s="308" t="str">
        <f t="shared" si="360"/>
        <v/>
      </c>
      <c r="BM215" s="308" t="str">
        <f t="shared" si="360"/>
        <v/>
      </c>
      <c r="BN215" s="308" t="str">
        <f t="shared" si="360"/>
        <v/>
      </c>
      <c r="BO215" s="308" t="str">
        <f t="shared" si="360"/>
        <v/>
      </c>
      <c r="BP215" s="308" t="str">
        <f t="shared" si="358"/>
        <v/>
      </c>
      <c r="BQ215" s="308" t="str">
        <f t="shared" si="358"/>
        <v/>
      </c>
      <c r="BR215" s="308" t="str">
        <f t="shared" si="358"/>
        <v/>
      </c>
      <c r="BS215" s="308" t="str">
        <f t="shared" si="358"/>
        <v/>
      </c>
      <c r="BT215" s="308" t="str">
        <f t="shared" si="358"/>
        <v/>
      </c>
      <c r="BU215" s="308" t="str">
        <f t="shared" si="358"/>
        <v/>
      </c>
      <c r="BV215" s="308" t="str">
        <f t="shared" si="358"/>
        <v/>
      </c>
      <c r="BW215" s="308" t="str">
        <f t="shared" si="358"/>
        <v/>
      </c>
      <c r="BX215" s="308" t="str">
        <f t="shared" si="358"/>
        <v/>
      </c>
      <c r="BY215" s="308" t="str">
        <f t="shared" si="358"/>
        <v/>
      </c>
      <c r="BZ215" s="308" t="str">
        <f t="shared" si="358"/>
        <v/>
      </c>
      <c r="CA215" s="308" t="str">
        <f t="shared" si="358"/>
        <v/>
      </c>
      <c r="CB215" s="308" t="str">
        <f t="shared" si="358"/>
        <v/>
      </c>
      <c r="CC215" s="308" t="str">
        <f t="shared" si="358"/>
        <v/>
      </c>
      <c r="CD215" s="308" t="str">
        <f t="shared" si="358"/>
        <v/>
      </c>
      <c r="CE215" s="308" t="str">
        <f t="shared" si="359"/>
        <v/>
      </c>
      <c r="CF215" s="308" t="str">
        <f t="shared" si="359"/>
        <v/>
      </c>
      <c r="CG215" s="308" t="str">
        <f t="shared" si="359"/>
        <v/>
      </c>
      <c r="CH215" s="308" t="str">
        <f t="shared" si="359"/>
        <v/>
      </c>
      <c r="CI215" s="308" t="str">
        <f t="shared" si="359"/>
        <v/>
      </c>
      <c r="CJ215" s="308" t="str">
        <f t="shared" si="359"/>
        <v/>
      </c>
    </row>
    <row r="216" spans="2:88" x14ac:dyDescent="0.2">
      <c r="B216" s="369" t="str">
        <f t="shared" si="311"/>
        <v/>
      </c>
      <c r="C216" s="369" t="str">
        <f t="shared" si="312"/>
        <v/>
      </c>
      <c r="D216" s="369" t="str">
        <f t="shared" si="316"/>
        <v/>
      </c>
      <c r="E216" s="369" t="str">
        <f t="shared" si="317"/>
        <v/>
      </c>
      <c r="F216" s="369" t="str">
        <f t="shared" si="318"/>
        <v/>
      </c>
      <c r="G216" s="369" t="str">
        <f t="shared" si="319"/>
        <v/>
      </c>
      <c r="H216" s="369" t="str">
        <f t="shared" si="320"/>
        <v/>
      </c>
      <c r="I216" s="369" t="str">
        <f t="shared" si="321"/>
        <v/>
      </c>
      <c r="K216" s="308" t="str">
        <f t="shared" si="322"/>
        <v/>
      </c>
      <c r="L216" s="309" t="str">
        <f t="shared" si="323"/>
        <v/>
      </c>
      <c r="M216" s="310" t="str">
        <f t="shared" si="324"/>
        <v/>
      </c>
      <c r="N216" s="308" t="str">
        <f t="shared" si="326"/>
        <v/>
      </c>
      <c r="O216" s="308" t="str">
        <f t="shared" si="327"/>
        <v/>
      </c>
      <c r="P216" s="308" t="str">
        <f t="shared" si="328"/>
        <v/>
      </c>
      <c r="Q216" s="308" t="str">
        <f t="shared" si="329"/>
        <v/>
      </c>
      <c r="R216" s="308" t="str">
        <f t="shared" si="330"/>
        <v/>
      </c>
      <c r="S216" s="308" t="str">
        <f t="shared" si="331"/>
        <v/>
      </c>
      <c r="T216" s="308" t="str">
        <f t="shared" si="332"/>
        <v/>
      </c>
      <c r="U216" s="308" t="str">
        <f t="shared" si="333"/>
        <v/>
      </c>
      <c r="V216" s="308" t="str">
        <f t="shared" si="334"/>
        <v/>
      </c>
      <c r="W216" s="308" t="str">
        <f t="shared" si="335"/>
        <v/>
      </c>
      <c r="X216" s="308" t="str">
        <f t="shared" si="336"/>
        <v/>
      </c>
      <c r="Y216" s="308" t="str">
        <f t="shared" si="337"/>
        <v/>
      </c>
      <c r="Z216" s="308" t="str">
        <f t="shared" si="338"/>
        <v/>
      </c>
      <c r="AA216" s="308" t="str">
        <f t="shared" si="339"/>
        <v/>
      </c>
      <c r="AB216" s="308" t="str">
        <f t="shared" si="340"/>
        <v/>
      </c>
      <c r="AC216" s="308" t="str">
        <f t="shared" si="341"/>
        <v/>
      </c>
      <c r="AD216" s="308" t="str">
        <f t="shared" si="342"/>
        <v/>
      </c>
      <c r="AE216" s="308" t="str">
        <f t="shared" si="343"/>
        <v/>
      </c>
      <c r="AF216" s="308" t="str">
        <f t="shared" si="344"/>
        <v/>
      </c>
      <c r="AG216" s="308" t="str">
        <f t="shared" si="345"/>
        <v/>
      </c>
      <c r="AH216" s="308" t="str">
        <f t="shared" si="346"/>
        <v/>
      </c>
      <c r="AI216" s="308" t="str">
        <f t="shared" si="347"/>
        <v/>
      </c>
      <c r="AJ216" s="308" t="str">
        <f t="shared" si="348"/>
        <v/>
      </c>
      <c r="AK216" s="308" t="str">
        <f t="shared" si="349"/>
        <v/>
      </c>
      <c r="AL216" s="308" t="str">
        <f t="shared" si="350"/>
        <v/>
      </c>
      <c r="AM216" s="308" t="str">
        <f t="shared" si="351"/>
        <v/>
      </c>
      <c r="AN216" s="308" t="str">
        <f t="shared" si="352"/>
        <v/>
      </c>
      <c r="AO216" s="308" t="str">
        <f t="shared" si="353"/>
        <v/>
      </c>
      <c r="AP216" s="308" t="str">
        <f t="shared" si="354"/>
        <v/>
      </c>
      <c r="AQ216" s="308" t="str">
        <f t="shared" si="355"/>
        <v/>
      </c>
      <c r="AR216" s="308" t="str">
        <f t="shared" si="356"/>
        <v/>
      </c>
      <c r="AS216" s="308" t="str">
        <f t="shared" si="357"/>
        <v/>
      </c>
      <c r="AT216" s="308" t="str">
        <f t="shared" si="306"/>
        <v/>
      </c>
      <c r="AU216" s="308" t="str">
        <f t="shared" si="307"/>
        <v/>
      </c>
      <c r="AV216" s="308" t="str">
        <f t="shared" si="308"/>
        <v/>
      </c>
      <c r="AW216" s="308" t="str">
        <f t="shared" si="309"/>
        <v/>
      </c>
      <c r="AX216" s="308" t="str">
        <f t="shared" si="310"/>
        <v/>
      </c>
      <c r="AY216" s="308" t="str">
        <f t="shared" si="313"/>
        <v/>
      </c>
      <c r="AZ216" s="308" t="str">
        <f t="shared" si="360"/>
        <v/>
      </c>
      <c r="BA216" s="308" t="str">
        <f t="shared" si="360"/>
        <v/>
      </c>
      <c r="BB216" s="308" t="str">
        <f t="shared" si="360"/>
        <v/>
      </c>
      <c r="BC216" s="308" t="str">
        <f t="shared" si="360"/>
        <v/>
      </c>
      <c r="BD216" s="308" t="str">
        <f t="shared" si="360"/>
        <v/>
      </c>
      <c r="BE216" s="308" t="str">
        <f t="shared" si="360"/>
        <v/>
      </c>
      <c r="BF216" s="308" t="str">
        <f t="shared" si="360"/>
        <v/>
      </c>
      <c r="BG216" s="308" t="str">
        <f t="shared" si="360"/>
        <v/>
      </c>
      <c r="BH216" s="308" t="str">
        <f t="shared" si="360"/>
        <v/>
      </c>
      <c r="BI216" s="308" t="str">
        <f t="shared" si="360"/>
        <v/>
      </c>
      <c r="BJ216" s="308" t="str">
        <f t="shared" si="360"/>
        <v/>
      </c>
      <c r="BK216" s="308" t="str">
        <f t="shared" si="360"/>
        <v/>
      </c>
      <c r="BL216" s="308" t="str">
        <f t="shared" si="360"/>
        <v/>
      </c>
      <c r="BM216" s="308" t="str">
        <f t="shared" si="360"/>
        <v/>
      </c>
      <c r="BN216" s="308" t="str">
        <f t="shared" si="360"/>
        <v/>
      </c>
      <c r="BO216" s="308" t="str">
        <f t="shared" si="360"/>
        <v/>
      </c>
      <c r="BP216" s="308" t="str">
        <f t="shared" si="358"/>
        <v/>
      </c>
      <c r="BQ216" s="308" t="str">
        <f t="shared" si="358"/>
        <v/>
      </c>
      <c r="BR216" s="308" t="str">
        <f t="shared" si="358"/>
        <v/>
      </c>
      <c r="BS216" s="308" t="str">
        <f t="shared" si="358"/>
        <v/>
      </c>
      <c r="BT216" s="308" t="str">
        <f t="shared" si="358"/>
        <v/>
      </c>
      <c r="BU216" s="308" t="str">
        <f t="shared" si="358"/>
        <v/>
      </c>
      <c r="BV216" s="308" t="str">
        <f t="shared" si="358"/>
        <v/>
      </c>
      <c r="BW216" s="308" t="str">
        <f t="shared" si="358"/>
        <v/>
      </c>
      <c r="BX216" s="308" t="str">
        <f t="shared" si="358"/>
        <v/>
      </c>
      <c r="BY216" s="308" t="str">
        <f t="shared" si="358"/>
        <v/>
      </c>
      <c r="BZ216" s="308" t="str">
        <f t="shared" si="358"/>
        <v/>
      </c>
      <c r="CA216" s="308" t="str">
        <f t="shared" si="358"/>
        <v/>
      </c>
      <c r="CB216" s="308" t="str">
        <f t="shared" si="358"/>
        <v/>
      </c>
      <c r="CC216" s="308" t="str">
        <f t="shared" si="358"/>
        <v/>
      </c>
      <c r="CD216" s="308" t="str">
        <f t="shared" si="358"/>
        <v/>
      </c>
      <c r="CE216" s="308" t="str">
        <f t="shared" si="359"/>
        <v/>
      </c>
      <c r="CF216" s="308" t="str">
        <f t="shared" si="359"/>
        <v/>
      </c>
      <c r="CG216" s="308" t="str">
        <f t="shared" si="359"/>
        <v/>
      </c>
      <c r="CH216" s="308" t="str">
        <f t="shared" si="359"/>
        <v/>
      </c>
      <c r="CI216" s="308" t="str">
        <f t="shared" si="359"/>
        <v/>
      </c>
      <c r="CJ216" s="308" t="str">
        <f t="shared" si="359"/>
        <v/>
      </c>
    </row>
    <row r="217" spans="2:88" x14ac:dyDescent="0.2">
      <c r="B217" s="369" t="str">
        <f t="shared" si="311"/>
        <v/>
      </c>
      <c r="C217" s="369" t="str">
        <f t="shared" si="312"/>
        <v/>
      </c>
      <c r="D217" s="369" t="str">
        <f t="shared" si="316"/>
        <v/>
      </c>
      <c r="E217" s="369" t="str">
        <f t="shared" si="317"/>
        <v/>
      </c>
      <c r="F217" s="369" t="str">
        <f t="shared" si="318"/>
        <v/>
      </c>
      <c r="G217" s="369" t="str">
        <f t="shared" si="319"/>
        <v/>
      </c>
      <c r="H217" s="369" t="str">
        <f t="shared" si="320"/>
        <v/>
      </c>
      <c r="I217" s="369" t="str">
        <f t="shared" si="321"/>
        <v/>
      </c>
      <c r="K217" s="308" t="str">
        <f t="shared" si="322"/>
        <v/>
      </c>
      <c r="L217" s="309" t="str">
        <f t="shared" si="323"/>
        <v/>
      </c>
      <c r="M217" s="310" t="str">
        <f t="shared" si="324"/>
        <v/>
      </c>
      <c r="N217" s="308" t="str">
        <f t="shared" si="326"/>
        <v/>
      </c>
      <c r="O217" s="308" t="str">
        <f t="shared" si="327"/>
        <v/>
      </c>
      <c r="P217" s="308" t="str">
        <f t="shared" si="328"/>
        <v/>
      </c>
      <c r="Q217" s="308" t="str">
        <f t="shared" si="329"/>
        <v/>
      </c>
      <c r="R217" s="308" t="str">
        <f t="shared" si="330"/>
        <v/>
      </c>
      <c r="S217" s="308" t="str">
        <f t="shared" si="331"/>
        <v/>
      </c>
      <c r="T217" s="308" t="str">
        <f t="shared" si="332"/>
        <v/>
      </c>
      <c r="U217" s="308" t="str">
        <f t="shared" si="333"/>
        <v/>
      </c>
      <c r="V217" s="308" t="str">
        <f t="shared" si="334"/>
        <v/>
      </c>
      <c r="W217" s="308" t="str">
        <f t="shared" si="335"/>
        <v/>
      </c>
      <c r="X217" s="308" t="str">
        <f t="shared" si="336"/>
        <v/>
      </c>
      <c r="Y217" s="308" t="str">
        <f t="shared" si="337"/>
        <v/>
      </c>
      <c r="Z217" s="308" t="str">
        <f t="shared" si="338"/>
        <v/>
      </c>
      <c r="AA217" s="308" t="str">
        <f t="shared" si="339"/>
        <v/>
      </c>
      <c r="AB217" s="308" t="str">
        <f t="shared" si="340"/>
        <v/>
      </c>
      <c r="AC217" s="308" t="str">
        <f t="shared" si="341"/>
        <v/>
      </c>
      <c r="AD217" s="308" t="str">
        <f t="shared" si="342"/>
        <v/>
      </c>
      <c r="AE217" s="308" t="str">
        <f t="shared" si="343"/>
        <v/>
      </c>
      <c r="AF217" s="308" t="str">
        <f t="shared" si="344"/>
        <v/>
      </c>
      <c r="AG217" s="308" t="str">
        <f t="shared" si="345"/>
        <v/>
      </c>
      <c r="AH217" s="308" t="str">
        <f t="shared" si="346"/>
        <v/>
      </c>
      <c r="AI217" s="308" t="str">
        <f t="shared" si="347"/>
        <v/>
      </c>
      <c r="AJ217" s="308" t="str">
        <f t="shared" si="348"/>
        <v/>
      </c>
      <c r="AK217" s="308" t="str">
        <f t="shared" si="349"/>
        <v/>
      </c>
      <c r="AL217" s="308" t="str">
        <f t="shared" si="350"/>
        <v/>
      </c>
      <c r="AM217" s="308" t="str">
        <f t="shared" si="351"/>
        <v/>
      </c>
      <c r="AN217" s="308" t="str">
        <f t="shared" si="352"/>
        <v/>
      </c>
      <c r="AO217" s="308" t="str">
        <f t="shared" si="353"/>
        <v/>
      </c>
      <c r="AP217" s="308" t="str">
        <f t="shared" si="354"/>
        <v/>
      </c>
      <c r="AQ217" s="308" t="str">
        <f t="shared" si="355"/>
        <v/>
      </c>
      <c r="AR217" s="308" t="str">
        <f t="shared" si="356"/>
        <v/>
      </c>
      <c r="AS217" s="308" t="str">
        <f t="shared" si="357"/>
        <v/>
      </c>
      <c r="AT217" s="308" t="str">
        <f t="shared" si="306"/>
        <v/>
      </c>
      <c r="AU217" s="308" t="str">
        <f t="shared" si="307"/>
        <v/>
      </c>
      <c r="AV217" s="308" t="str">
        <f t="shared" si="308"/>
        <v/>
      </c>
      <c r="AW217" s="308" t="str">
        <f t="shared" si="309"/>
        <v/>
      </c>
      <c r="AX217" s="308" t="str">
        <f t="shared" si="310"/>
        <v/>
      </c>
      <c r="AY217" s="308" t="str">
        <f t="shared" si="313"/>
        <v/>
      </c>
      <c r="AZ217" s="308" t="str">
        <f t="shared" si="360"/>
        <v/>
      </c>
      <c r="BA217" s="308" t="str">
        <f t="shared" si="360"/>
        <v/>
      </c>
      <c r="BB217" s="308" t="str">
        <f t="shared" si="360"/>
        <v/>
      </c>
      <c r="BC217" s="308" t="str">
        <f t="shared" si="360"/>
        <v/>
      </c>
      <c r="BD217" s="308" t="str">
        <f t="shared" si="360"/>
        <v/>
      </c>
      <c r="BE217" s="308" t="str">
        <f t="shared" si="360"/>
        <v/>
      </c>
      <c r="BF217" s="308" t="str">
        <f t="shared" si="360"/>
        <v/>
      </c>
      <c r="BG217" s="308" t="str">
        <f t="shared" si="360"/>
        <v/>
      </c>
      <c r="BH217" s="308" t="str">
        <f t="shared" si="360"/>
        <v/>
      </c>
      <c r="BI217" s="308" t="str">
        <f t="shared" si="360"/>
        <v/>
      </c>
      <c r="BJ217" s="308" t="str">
        <f t="shared" si="360"/>
        <v/>
      </c>
      <c r="BK217" s="308" t="str">
        <f t="shared" si="360"/>
        <v/>
      </c>
      <c r="BL217" s="308" t="str">
        <f t="shared" si="360"/>
        <v/>
      </c>
      <c r="BM217" s="308" t="str">
        <f t="shared" si="360"/>
        <v/>
      </c>
      <c r="BN217" s="308" t="str">
        <f t="shared" si="360"/>
        <v/>
      </c>
      <c r="BO217" s="308" t="str">
        <f t="shared" si="360"/>
        <v/>
      </c>
      <c r="BP217" s="308" t="str">
        <f t="shared" si="358"/>
        <v/>
      </c>
      <c r="BQ217" s="308" t="str">
        <f t="shared" si="358"/>
        <v/>
      </c>
      <c r="BR217" s="308" t="str">
        <f t="shared" si="358"/>
        <v/>
      </c>
      <c r="BS217" s="308" t="str">
        <f t="shared" si="358"/>
        <v/>
      </c>
      <c r="BT217" s="308" t="str">
        <f t="shared" si="358"/>
        <v/>
      </c>
      <c r="BU217" s="308" t="str">
        <f t="shared" si="358"/>
        <v/>
      </c>
      <c r="BV217" s="308" t="str">
        <f t="shared" si="358"/>
        <v/>
      </c>
      <c r="BW217" s="308" t="str">
        <f t="shared" si="358"/>
        <v/>
      </c>
      <c r="BX217" s="308" t="str">
        <f t="shared" si="358"/>
        <v/>
      </c>
      <c r="BY217" s="308" t="str">
        <f t="shared" si="358"/>
        <v/>
      </c>
      <c r="BZ217" s="308" t="str">
        <f t="shared" si="358"/>
        <v/>
      </c>
      <c r="CA217" s="308" t="str">
        <f t="shared" si="358"/>
        <v/>
      </c>
      <c r="CB217" s="308" t="str">
        <f t="shared" si="358"/>
        <v/>
      </c>
      <c r="CC217" s="308" t="str">
        <f t="shared" si="358"/>
        <v/>
      </c>
      <c r="CD217" s="308" t="str">
        <f t="shared" si="358"/>
        <v/>
      </c>
      <c r="CE217" s="308" t="str">
        <f t="shared" si="359"/>
        <v/>
      </c>
      <c r="CF217" s="308" t="str">
        <f t="shared" si="359"/>
        <v/>
      </c>
      <c r="CG217" s="308" t="str">
        <f t="shared" si="359"/>
        <v/>
      </c>
      <c r="CH217" s="308" t="str">
        <f t="shared" si="359"/>
        <v/>
      </c>
      <c r="CI217" s="308" t="str">
        <f t="shared" si="359"/>
        <v/>
      </c>
      <c r="CJ217" s="308" t="str">
        <f t="shared" si="359"/>
        <v/>
      </c>
    </row>
    <row r="218" spans="2:88" x14ac:dyDescent="0.2">
      <c r="B218" s="369" t="str">
        <f t="shared" si="311"/>
        <v/>
      </c>
      <c r="C218" s="369" t="str">
        <f t="shared" si="312"/>
        <v/>
      </c>
      <c r="D218" s="369" t="str">
        <f t="shared" si="316"/>
        <v/>
      </c>
      <c r="E218" s="369" t="str">
        <f t="shared" si="317"/>
        <v/>
      </c>
      <c r="F218" s="369" t="str">
        <f t="shared" si="318"/>
        <v/>
      </c>
      <c r="G218" s="369" t="str">
        <f t="shared" si="319"/>
        <v/>
      </c>
      <c r="H218" s="369" t="str">
        <f t="shared" si="320"/>
        <v/>
      </c>
      <c r="I218" s="369" t="str">
        <f t="shared" si="321"/>
        <v/>
      </c>
      <c r="K218" s="308" t="str">
        <f t="shared" si="322"/>
        <v/>
      </c>
      <c r="L218" s="309" t="str">
        <f t="shared" si="323"/>
        <v/>
      </c>
      <c r="M218" s="310" t="str">
        <f t="shared" si="324"/>
        <v/>
      </c>
      <c r="N218" s="308" t="str">
        <f t="shared" si="326"/>
        <v/>
      </c>
      <c r="O218" s="308" t="str">
        <f t="shared" si="327"/>
        <v/>
      </c>
      <c r="P218" s="308" t="str">
        <f t="shared" si="328"/>
        <v/>
      </c>
      <c r="Q218" s="308" t="str">
        <f t="shared" si="329"/>
        <v/>
      </c>
      <c r="R218" s="308" t="str">
        <f t="shared" si="330"/>
        <v/>
      </c>
      <c r="S218" s="308" t="str">
        <f t="shared" si="331"/>
        <v/>
      </c>
      <c r="T218" s="308" t="str">
        <f t="shared" si="332"/>
        <v/>
      </c>
      <c r="U218" s="308" t="str">
        <f t="shared" si="333"/>
        <v/>
      </c>
      <c r="V218" s="308" t="str">
        <f t="shared" si="334"/>
        <v/>
      </c>
      <c r="W218" s="308" t="str">
        <f t="shared" si="335"/>
        <v/>
      </c>
      <c r="X218" s="308" t="str">
        <f t="shared" si="336"/>
        <v/>
      </c>
      <c r="Y218" s="308" t="str">
        <f t="shared" si="337"/>
        <v/>
      </c>
      <c r="Z218" s="308" t="str">
        <f t="shared" si="338"/>
        <v/>
      </c>
      <c r="AA218" s="308" t="str">
        <f t="shared" si="339"/>
        <v/>
      </c>
      <c r="AB218" s="308" t="str">
        <f t="shared" si="340"/>
        <v/>
      </c>
      <c r="AC218" s="308" t="str">
        <f t="shared" si="341"/>
        <v/>
      </c>
      <c r="AD218" s="308" t="str">
        <f t="shared" si="342"/>
        <v/>
      </c>
      <c r="AE218" s="308" t="str">
        <f t="shared" si="343"/>
        <v/>
      </c>
      <c r="AF218" s="308" t="str">
        <f t="shared" si="344"/>
        <v/>
      </c>
      <c r="AG218" s="308" t="str">
        <f t="shared" si="345"/>
        <v/>
      </c>
      <c r="AH218" s="308" t="str">
        <f t="shared" si="346"/>
        <v/>
      </c>
      <c r="AI218" s="308" t="str">
        <f t="shared" si="347"/>
        <v/>
      </c>
      <c r="AJ218" s="308" t="str">
        <f t="shared" si="348"/>
        <v/>
      </c>
      <c r="AK218" s="308" t="str">
        <f t="shared" si="349"/>
        <v/>
      </c>
      <c r="AL218" s="308" t="str">
        <f t="shared" si="350"/>
        <v/>
      </c>
      <c r="AM218" s="308" t="str">
        <f t="shared" si="351"/>
        <v/>
      </c>
      <c r="AN218" s="308" t="str">
        <f t="shared" si="352"/>
        <v/>
      </c>
      <c r="AO218" s="308" t="str">
        <f t="shared" si="353"/>
        <v/>
      </c>
      <c r="AP218" s="308" t="str">
        <f t="shared" si="354"/>
        <v/>
      </c>
      <c r="AQ218" s="308" t="str">
        <f t="shared" si="355"/>
        <v/>
      </c>
      <c r="AR218" s="308" t="str">
        <f t="shared" si="356"/>
        <v/>
      </c>
      <c r="AS218" s="308" t="str">
        <f t="shared" si="357"/>
        <v/>
      </c>
      <c r="AT218" s="308" t="str">
        <f t="shared" si="306"/>
        <v/>
      </c>
      <c r="AU218" s="308" t="str">
        <f t="shared" si="307"/>
        <v/>
      </c>
      <c r="AV218" s="308" t="str">
        <f t="shared" si="308"/>
        <v/>
      </c>
      <c r="AW218" s="308" t="str">
        <f t="shared" si="309"/>
        <v/>
      </c>
      <c r="AX218" s="308" t="str">
        <f t="shared" si="310"/>
        <v/>
      </c>
      <c r="AY218" s="308" t="str">
        <f t="shared" si="313"/>
        <v/>
      </c>
      <c r="AZ218" s="308" t="str">
        <f t="shared" si="360"/>
        <v/>
      </c>
      <c r="BA218" s="308" t="str">
        <f t="shared" si="360"/>
        <v/>
      </c>
      <c r="BB218" s="308" t="str">
        <f t="shared" si="360"/>
        <v/>
      </c>
      <c r="BC218" s="308" t="str">
        <f t="shared" si="360"/>
        <v/>
      </c>
      <c r="BD218" s="308" t="str">
        <f t="shared" si="360"/>
        <v/>
      </c>
      <c r="BE218" s="308" t="str">
        <f t="shared" si="360"/>
        <v/>
      </c>
      <c r="BF218" s="308" t="str">
        <f t="shared" si="360"/>
        <v/>
      </c>
      <c r="BG218" s="308" t="str">
        <f t="shared" si="360"/>
        <v/>
      </c>
      <c r="BH218" s="308" t="str">
        <f t="shared" si="360"/>
        <v/>
      </c>
      <c r="BI218" s="308" t="str">
        <f t="shared" si="360"/>
        <v/>
      </c>
      <c r="BJ218" s="308" t="str">
        <f t="shared" si="360"/>
        <v/>
      </c>
      <c r="BK218" s="308" t="str">
        <f t="shared" si="360"/>
        <v/>
      </c>
      <c r="BL218" s="308" t="str">
        <f t="shared" si="360"/>
        <v/>
      </c>
      <c r="BM218" s="308" t="str">
        <f t="shared" si="360"/>
        <v/>
      </c>
      <c r="BN218" s="308" t="str">
        <f t="shared" si="360"/>
        <v/>
      </c>
      <c r="BO218" s="308" t="str">
        <f t="shared" si="360"/>
        <v/>
      </c>
      <c r="BP218" s="308" t="str">
        <f t="shared" si="358"/>
        <v/>
      </c>
      <c r="BQ218" s="308" t="str">
        <f t="shared" si="358"/>
        <v/>
      </c>
      <c r="BR218" s="308" t="str">
        <f t="shared" si="358"/>
        <v/>
      </c>
      <c r="BS218" s="308" t="str">
        <f t="shared" si="358"/>
        <v/>
      </c>
      <c r="BT218" s="308" t="str">
        <f t="shared" si="358"/>
        <v/>
      </c>
      <c r="BU218" s="308" t="str">
        <f t="shared" si="358"/>
        <v/>
      </c>
      <c r="BV218" s="308" t="str">
        <f t="shared" si="358"/>
        <v/>
      </c>
      <c r="BW218" s="308" t="str">
        <f t="shared" si="358"/>
        <v/>
      </c>
      <c r="BX218" s="308" t="str">
        <f t="shared" si="358"/>
        <v/>
      </c>
      <c r="BY218" s="308" t="str">
        <f t="shared" si="358"/>
        <v/>
      </c>
      <c r="BZ218" s="308" t="str">
        <f t="shared" si="358"/>
        <v/>
      </c>
      <c r="CA218" s="308" t="str">
        <f t="shared" si="358"/>
        <v/>
      </c>
      <c r="CB218" s="308" t="str">
        <f t="shared" si="358"/>
        <v/>
      </c>
      <c r="CC218" s="308" t="str">
        <f t="shared" si="358"/>
        <v/>
      </c>
      <c r="CD218" s="308" t="str">
        <f t="shared" si="358"/>
        <v/>
      </c>
      <c r="CE218" s="308" t="str">
        <f t="shared" si="359"/>
        <v/>
      </c>
      <c r="CF218" s="308" t="str">
        <f t="shared" si="359"/>
        <v/>
      </c>
      <c r="CG218" s="308" t="str">
        <f t="shared" si="359"/>
        <v/>
      </c>
      <c r="CH218" s="308" t="str">
        <f t="shared" si="359"/>
        <v/>
      </c>
      <c r="CI218" s="308" t="str">
        <f t="shared" si="359"/>
        <v/>
      </c>
      <c r="CJ218" s="308" t="str">
        <f t="shared" si="359"/>
        <v/>
      </c>
    </row>
    <row r="219" spans="2:88" x14ac:dyDescent="0.2">
      <c r="B219" s="369" t="str">
        <f t="shared" si="311"/>
        <v/>
      </c>
      <c r="C219" s="369" t="str">
        <f t="shared" si="312"/>
        <v/>
      </c>
      <c r="D219" s="369" t="str">
        <f t="shared" si="316"/>
        <v/>
      </c>
      <c r="E219" s="369" t="str">
        <f t="shared" si="317"/>
        <v/>
      </c>
      <c r="F219" s="369" t="str">
        <f t="shared" si="318"/>
        <v/>
      </c>
      <c r="G219" s="369" t="str">
        <f t="shared" si="319"/>
        <v/>
      </c>
      <c r="H219" s="369" t="str">
        <f t="shared" si="320"/>
        <v/>
      </c>
      <c r="I219" s="369" t="str">
        <f t="shared" si="321"/>
        <v/>
      </c>
      <c r="K219" s="308" t="str">
        <f t="shared" si="322"/>
        <v/>
      </c>
      <c r="L219" s="309" t="str">
        <f t="shared" si="323"/>
        <v/>
      </c>
      <c r="M219" s="310" t="str">
        <f t="shared" si="324"/>
        <v/>
      </c>
      <c r="N219" s="308" t="str">
        <f t="shared" si="326"/>
        <v/>
      </c>
      <c r="O219" s="308" t="str">
        <f t="shared" si="327"/>
        <v/>
      </c>
      <c r="P219" s="308" t="str">
        <f t="shared" si="328"/>
        <v/>
      </c>
      <c r="Q219" s="308" t="str">
        <f t="shared" si="329"/>
        <v/>
      </c>
      <c r="R219" s="308" t="str">
        <f t="shared" si="330"/>
        <v/>
      </c>
      <c r="S219" s="308" t="str">
        <f t="shared" si="331"/>
        <v/>
      </c>
      <c r="T219" s="308" t="str">
        <f t="shared" si="332"/>
        <v/>
      </c>
      <c r="U219" s="308" t="str">
        <f t="shared" si="333"/>
        <v/>
      </c>
      <c r="V219" s="308" t="str">
        <f t="shared" si="334"/>
        <v/>
      </c>
      <c r="W219" s="308" t="str">
        <f t="shared" si="335"/>
        <v/>
      </c>
      <c r="X219" s="308" t="str">
        <f t="shared" si="336"/>
        <v/>
      </c>
      <c r="Y219" s="308" t="str">
        <f t="shared" si="337"/>
        <v/>
      </c>
      <c r="Z219" s="308" t="str">
        <f t="shared" si="338"/>
        <v/>
      </c>
      <c r="AA219" s="308" t="str">
        <f t="shared" si="339"/>
        <v/>
      </c>
      <c r="AB219" s="308" t="str">
        <f t="shared" si="340"/>
        <v/>
      </c>
      <c r="AC219" s="308" t="str">
        <f t="shared" si="341"/>
        <v/>
      </c>
      <c r="AD219" s="308" t="str">
        <f t="shared" si="342"/>
        <v/>
      </c>
      <c r="AE219" s="308" t="str">
        <f t="shared" si="343"/>
        <v/>
      </c>
      <c r="AF219" s="308" t="str">
        <f t="shared" si="344"/>
        <v/>
      </c>
      <c r="AG219" s="308" t="str">
        <f t="shared" si="345"/>
        <v/>
      </c>
      <c r="AH219" s="308" t="str">
        <f t="shared" si="346"/>
        <v/>
      </c>
      <c r="AI219" s="308" t="str">
        <f t="shared" si="347"/>
        <v/>
      </c>
      <c r="AJ219" s="308" t="str">
        <f t="shared" si="348"/>
        <v/>
      </c>
      <c r="AK219" s="308" t="str">
        <f t="shared" si="349"/>
        <v/>
      </c>
      <c r="AL219" s="308" t="str">
        <f t="shared" si="350"/>
        <v/>
      </c>
      <c r="AM219" s="308" t="str">
        <f t="shared" si="351"/>
        <v/>
      </c>
      <c r="AN219" s="308" t="str">
        <f t="shared" si="352"/>
        <v/>
      </c>
      <c r="AO219" s="308" t="str">
        <f t="shared" si="353"/>
        <v/>
      </c>
      <c r="AP219" s="308" t="str">
        <f t="shared" si="354"/>
        <v/>
      </c>
      <c r="AQ219" s="308" t="str">
        <f t="shared" si="355"/>
        <v/>
      </c>
      <c r="AR219" s="308" t="str">
        <f t="shared" si="356"/>
        <v/>
      </c>
      <c r="AS219" s="308" t="str">
        <f t="shared" si="357"/>
        <v/>
      </c>
      <c r="AT219" s="308" t="str">
        <f t="shared" si="306"/>
        <v/>
      </c>
      <c r="AU219" s="308" t="str">
        <f t="shared" si="307"/>
        <v/>
      </c>
      <c r="AV219" s="308" t="str">
        <f t="shared" si="308"/>
        <v/>
      </c>
      <c r="AW219" s="308" t="str">
        <f t="shared" si="309"/>
        <v/>
      </c>
      <c r="AX219" s="308" t="str">
        <f t="shared" si="310"/>
        <v/>
      </c>
      <c r="AY219" s="308" t="str">
        <f t="shared" si="313"/>
        <v/>
      </c>
      <c r="AZ219" s="308" t="str">
        <f t="shared" si="360"/>
        <v/>
      </c>
      <c r="BA219" s="308" t="str">
        <f t="shared" si="360"/>
        <v/>
      </c>
      <c r="BB219" s="308" t="str">
        <f t="shared" si="360"/>
        <v/>
      </c>
      <c r="BC219" s="308" t="str">
        <f t="shared" si="360"/>
        <v/>
      </c>
      <c r="BD219" s="308" t="str">
        <f t="shared" si="360"/>
        <v/>
      </c>
      <c r="BE219" s="308" t="str">
        <f t="shared" si="360"/>
        <v/>
      </c>
      <c r="BF219" s="308" t="str">
        <f t="shared" si="360"/>
        <v/>
      </c>
      <c r="BG219" s="308" t="str">
        <f t="shared" si="360"/>
        <v/>
      </c>
      <c r="BH219" s="308" t="str">
        <f t="shared" si="360"/>
        <v/>
      </c>
      <c r="BI219" s="308" t="str">
        <f t="shared" si="360"/>
        <v/>
      </c>
      <c r="BJ219" s="308" t="str">
        <f t="shared" si="360"/>
        <v/>
      </c>
      <c r="BK219" s="308" t="str">
        <f t="shared" si="360"/>
        <v/>
      </c>
      <c r="BL219" s="308" t="str">
        <f t="shared" si="360"/>
        <v/>
      </c>
      <c r="BM219" s="308" t="str">
        <f t="shared" si="360"/>
        <v/>
      </c>
      <c r="BN219" s="308" t="str">
        <f t="shared" si="360"/>
        <v/>
      </c>
      <c r="BO219" s="308" t="str">
        <f t="shared" si="360"/>
        <v/>
      </c>
      <c r="BP219" s="308" t="str">
        <f t="shared" si="358"/>
        <v/>
      </c>
      <c r="BQ219" s="308" t="str">
        <f t="shared" si="358"/>
        <v/>
      </c>
      <c r="BR219" s="308" t="str">
        <f t="shared" si="358"/>
        <v/>
      </c>
      <c r="BS219" s="308" t="str">
        <f t="shared" si="358"/>
        <v/>
      </c>
      <c r="BT219" s="308" t="str">
        <f t="shared" si="358"/>
        <v/>
      </c>
      <c r="BU219" s="308" t="str">
        <f t="shared" si="358"/>
        <v/>
      </c>
      <c r="BV219" s="308" t="str">
        <f t="shared" si="358"/>
        <v/>
      </c>
      <c r="BW219" s="308" t="str">
        <f t="shared" si="358"/>
        <v/>
      </c>
      <c r="BX219" s="308" t="str">
        <f t="shared" si="358"/>
        <v/>
      </c>
      <c r="BY219" s="308" t="str">
        <f t="shared" si="358"/>
        <v/>
      </c>
      <c r="BZ219" s="308" t="str">
        <f t="shared" si="358"/>
        <v/>
      </c>
      <c r="CA219" s="308" t="str">
        <f t="shared" si="358"/>
        <v/>
      </c>
      <c r="CB219" s="308" t="str">
        <f t="shared" si="358"/>
        <v/>
      </c>
      <c r="CC219" s="308" t="str">
        <f t="shared" si="358"/>
        <v/>
      </c>
      <c r="CD219" s="308" t="str">
        <f t="shared" si="358"/>
        <v/>
      </c>
      <c r="CE219" s="308" t="str">
        <f t="shared" si="359"/>
        <v/>
      </c>
      <c r="CF219" s="308" t="str">
        <f t="shared" si="359"/>
        <v/>
      </c>
      <c r="CG219" s="308" t="str">
        <f t="shared" si="359"/>
        <v/>
      </c>
      <c r="CH219" s="308" t="str">
        <f t="shared" si="359"/>
        <v/>
      </c>
      <c r="CI219" s="308" t="str">
        <f t="shared" si="359"/>
        <v/>
      </c>
      <c r="CJ219" s="308" t="str">
        <f t="shared" si="359"/>
        <v/>
      </c>
    </row>
    <row r="220" spans="2:88" x14ac:dyDescent="0.2">
      <c r="B220" s="369" t="str">
        <f t="shared" si="311"/>
        <v/>
      </c>
      <c r="C220" s="369" t="str">
        <f t="shared" si="312"/>
        <v/>
      </c>
      <c r="D220" s="369" t="str">
        <f t="shared" si="316"/>
        <v/>
      </c>
      <c r="E220" s="369" t="str">
        <f t="shared" si="317"/>
        <v/>
      </c>
      <c r="F220" s="369" t="str">
        <f t="shared" si="318"/>
        <v/>
      </c>
      <c r="G220" s="369" t="str">
        <f t="shared" si="319"/>
        <v/>
      </c>
      <c r="H220" s="369" t="str">
        <f t="shared" si="320"/>
        <v/>
      </c>
      <c r="I220" s="369" t="str">
        <f t="shared" si="321"/>
        <v/>
      </c>
      <c r="K220" s="308" t="str">
        <f t="shared" si="322"/>
        <v/>
      </c>
      <c r="L220" s="309" t="str">
        <f t="shared" si="323"/>
        <v/>
      </c>
      <c r="M220" s="310" t="str">
        <f t="shared" si="324"/>
        <v/>
      </c>
      <c r="N220" s="308" t="str">
        <f t="shared" si="326"/>
        <v/>
      </c>
      <c r="O220" s="308" t="str">
        <f t="shared" si="327"/>
        <v/>
      </c>
      <c r="P220" s="308" t="str">
        <f t="shared" si="328"/>
        <v/>
      </c>
      <c r="Q220" s="308" t="str">
        <f t="shared" si="329"/>
        <v/>
      </c>
      <c r="R220" s="308" t="str">
        <f t="shared" si="330"/>
        <v/>
      </c>
      <c r="S220" s="308" t="str">
        <f t="shared" si="331"/>
        <v/>
      </c>
      <c r="T220" s="308" t="str">
        <f t="shared" si="332"/>
        <v/>
      </c>
      <c r="U220" s="308" t="str">
        <f t="shared" si="333"/>
        <v/>
      </c>
      <c r="V220" s="308" t="str">
        <f t="shared" si="334"/>
        <v/>
      </c>
      <c r="W220" s="308" t="str">
        <f t="shared" si="335"/>
        <v/>
      </c>
      <c r="X220" s="308" t="str">
        <f t="shared" si="336"/>
        <v/>
      </c>
      <c r="Y220" s="308" t="str">
        <f t="shared" si="337"/>
        <v/>
      </c>
      <c r="Z220" s="308" t="str">
        <f t="shared" si="338"/>
        <v/>
      </c>
      <c r="AA220" s="308" t="str">
        <f t="shared" si="339"/>
        <v/>
      </c>
      <c r="AB220" s="308" t="str">
        <f t="shared" si="340"/>
        <v/>
      </c>
      <c r="AC220" s="308" t="str">
        <f t="shared" si="341"/>
        <v/>
      </c>
      <c r="AD220" s="308" t="str">
        <f t="shared" si="342"/>
        <v/>
      </c>
      <c r="AE220" s="308" t="str">
        <f t="shared" si="343"/>
        <v/>
      </c>
      <c r="AF220" s="308" t="str">
        <f t="shared" si="344"/>
        <v/>
      </c>
      <c r="AG220" s="308" t="str">
        <f t="shared" si="345"/>
        <v/>
      </c>
      <c r="AH220" s="308" t="str">
        <f t="shared" si="346"/>
        <v/>
      </c>
      <c r="AI220" s="308" t="str">
        <f t="shared" si="347"/>
        <v/>
      </c>
      <c r="AJ220" s="308" t="str">
        <f t="shared" si="348"/>
        <v/>
      </c>
      <c r="AK220" s="308" t="str">
        <f t="shared" si="349"/>
        <v/>
      </c>
      <c r="AL220" s="308" t="str">
        <f t="shared" si="350"/>
        <v/>
      </c>
      <c r="AM220" s="308" t="str">
        <f t="shared" si="351"/>
        <v/>
      </c>
      <c r="AN220" s="308" t="str">
        <f t="shared" si="352"/>
        <v/>
      </c>
      <c r="AO220" s="308" t="str">
        <f t="shared" si="353"/>
        <v/>
      </c>
      <c r="AP220" s="308" t="str">
        <f t="shared" si="354"/>
        <v/>
      </c>
      <c r="AQ220" s="308" t="str">
        <f t="shared" si="355"/>
        <v/>
      </c>
      <c r="AR220" s="308" t="str">
        <f t="shared" si="356"/>
        <v/>
      </c>
      <c r="AS220" s="308" t="str">
        <f t="shared" si="357"/>
        <v/>
      </c>
      <c r="AT220" s="308" t="str">
        <f t="shared" si="306"/>
        <v/>
      </c>
      <c r="AU220" s="308" t="str">
        <f t="shared" si="307"/>
        <v/>
      </c>
      <c r="AV220" s="308" t="str">
        <f t="shared" si="308"/>
        <v/>
      </c>
      <c r="AW220" s="308" t="str">
        <f t="shared" si="309"/>
        <v/>
      </c>
      <c r="AX220" s="308" t="str">
        <f t="shared" si="310"/>
        <v/>
      </c>
      <c r="AY220" s="308" t="str">
        <f t="shared" si="313"/>
        <v/>
      </c>
      <c r="AZ220" s="308" t="str">
        <f t="shared" si="360"/>
        <v/>
      </c>
      <c r="BA220" s="308" t="str">
        <f t="shared" si="360"/>
        <v/>
      </c>
      <c r="BB220" s="308" t="str">
        <f t="shared" si="360"/>
        <v/>
      </c>
      <c r="BC220" s="308" t="str">
        <f t="shared" si="360"/>
        <v/>
      </c>
      <c r="BD220" s="308" t="str">
        <f t="shared" si="360"/>
        <v/>
      </c>
      <c r="BE220" s="308" t="str">
        <f t="shared" si="360"/>
        <v/>
      </c>
      <c r="BF220" s="308" t="str">
        <f t="shared" si="360"/>
        <v/>
      </c>
      <c r="BG220" s="308" t="str">
        <f t="shared" si="360"/>
        <v/>
      </c>
      <c r="BH220" s="308" t="str">
        <f t="shared" si="360"/>
        <v/>
      </c>
      <c r="BI220" s="308" t="str">
        <f t="shared" si="360"/>
        <v/>
      </c>
      <c r="BJ220" s="308" t="str">
        <f t="shared" si="360"/>
        <v/>
      </c>
      <c r="BK220" s="308" t="str">
        <f t="shared" si="360"/>
        <v/>
      </c>
      <c r="BL220" s="308" t="str">
        <f t="shared" si="360"/>
        <v/>
      </c>
      <c r="BM220" s="308" t="str">
        <f t="shared" si="360"/>
        <v/>
      </c>
      <c r="BN220" s="308" t="str">
        <f t="shared" si="360"/>
        <v/>
      </c>
      <c r="BO220" s="308" t="str">
        <f t="shared" si="360"/>
        <v/>
      </c>
      <c r="BP220" s="308" t="str">
        <f t="shared" si="358"/>
        <v/>
      </c>
      <c r="BQ220" s="308" t="str">
        <f t="shared" si="358"/>
        <v/>
      </c>
      <c r="BR220" s="308" t="str">
        <f t="shared" si="358"/>
        <v/>
      </c>
      <c r="BS220" s="308" t="str">
        <f t="shared" si="358"/>
        <v/>
      </c>
      <c r="BT220" s="308" t="str">
        <f t="shared" si="358"/>
        <v/>
      </c>
      <c r="BU220" s="308" t="str">
        <f t="shared" si="358"/>
        <v/>
      </c>
      <c r="BV220" s="308" t="str">
        <f t="shared" si="358"/>
        <v/>
      </c>
      <c r="BW220" s="308" t="str">
        <f t="shared" si="358"/>
        <v/>
      </c>
      <c r="BX220" s="308" t="str">
        <f t="shared" si="358"/>
        <v/>
      </c>
      <c r="BY220" s="308" t="str">
        <f t="shared" si="358"/>
        <v/>
      </c>
      <c r="BZ220" s="308" t="str">
        <f t="shared" si="358"/>
        <v/>
      </c>
      <c r="CA220" s="308" t="str">
        <f t="shared" si="358"/>
        <v/>
      </c>
      <c r="CB220" s="308" t="str">
        <f t="shared" si="358"/>
        <v/>
      </c>
      <c r="CC220" s="308" t="str">
        <f t="shared" si="358"/>
        <v/>
      </c>
      <c r="CD220" s="308" t="str">
        <f t="shared" si="358"/>
        <v/>
      </c>
      <c r="CE220" s="308" t="str">
        <f t="shared" si="359"/>
        <v/>
      </c>
      <c r="CF220" s="308" t="str">
        <f t="shared" si="359"/>
        <v/>
      </c>
      <c r="CG220" s="308" t="str">
        <f t="shared" si="359"/>
        <v/>
      </c>
      <c r="CH220" s="308" t="str">
        <f t="shared" si="359"/>
        <v/>
      </c>
      <c r="CI220" s="308" t="str">
        <f t="shared" si="359"/>
        <v/>
      </c>
      <c r="CJ220" s="308" t="str">
        <f t="shared" si="359"/>
        <v/>
      </c>
    </row>
    <row r="221" spans="2:88" x14ac:dyDescent="0.2">
      <c r="B221" s="369" t="str">
        <f t="shared" si="311"/>
        <v/>
      </c>
      <c r="C221" s="369" t="str">
        <f t="shared" si="312"/>
        <v/>
      </c>
      <c r="D221" s="369" t="str">
        <f t="shared" si="316"/>
        <v/>
      </c>
      <c r="E221" s="369" t="str">
        <f t="shared" si="317"/>
        <v/>
      </c>
      <c r="F221" s="369" t="str">
        <f t="shared" si="318"/>
        <v/>
      </c>
      <c r="G221" s="369" t="str">
        <f t="shared" si="319"/>
        <v/>
      </c>
      <c r="H221" s="369" t="str">
        <f t="shared" si="320"/>
        <v/>
      </c>
      <c r="I221" s="369" t="str">
        <f t="shared" si="321"/>
        <v/>
      </c>
      <c r="K221" s="308" t="str">
        <f t="shared" si="322"/>
        <v/>
      </c>
      <c r="L221" s="309" t="str">
        <f t="shared" si="323"/>
        <v/>
      </c>
      <c r="M221" s="310" t="str">
        <f t="shared" si="324"/>
        <v/>
      </c>
      <c r="N221" s="308" t="str">
        <f t="shared" ref="N221:N252" si="361">IF(AY221="","",-1^AY221*FACT($K$3)/(FACT(AY221)*FACT($K$3-AY221))*FACT($K221-$L$3*AY221-1)/(FACT($K221-$L$3*AY221-$K$3)*FACT($K$3-1)))</f>
        <v/>
      </c>
      <c r="O221" s="308" t="str">
        <f t="shared" ref="O221:O252" si="362">IF(AZ221="","",-1^AZ221*FACT($K$3)/(FACT(AZ221)*FACT($K$3-AZ221))*FACT($K221-$L$3*AZ221-1)/(FACT($K221-$L$3*AZ221-$K$3)*FACT($K$3-1)))</f>
        <v/>
      </c>
      <c r="P221" s="308" t="str">
        <f t="shared" ref="P221:P252" si="363">IF(BA221="","",-1^BA221*FACT($K$3)/(FACT(BA221)*FACT($K$3-BA221))*FACT($K221-$L$3*BA221-1)/(FACT($K221-$L$3*BA221-$K$3)*FACT($K$3-1)))</f>
        <v/>
      </c>
      <c r="Q221" s="308" t="str">
        <f t="shared" ref="Q221:Q252" si="364">IF(BB221="","",-1^BB221*FACT($K$3)/(FACT(BB221)*FACT($K$3-BB221))*FACT($K221-$L$3*BB221-1)/(FACT($K221-$L$3*BB221-$K$3)*FACT($K$3-1)))</f>
        <v/>
      </c>
      <c r="R221" s="308" t="str">
        <f t="shared" ref="R221:R252" si="365">IF(BC221="","",-1^BC221*FACT($K$3)/(FACT(BC221)*FACT($K$3-BC221))*FACT($K221-$L$3*BC221-1)/(FACT($K221-$L$3*BC221-$K$3)*FACT($K$3-1)))</f>
        <v/>
      </c>
      <c r="S221" s="308" t="str">
        <f t="shared" ref="S221:S252" si="366">IF(BD221="","",-1^BD221*FACT($K$3)/(FACT(BD221)*FACT($K$3-BD221))*FACT($K221-$L$3*BD221-1)/(FACT($K221-$L$3*BD221-$K$3)*FACT($K$3-1)))</f>
        <v/>
      </c>
      <c r="T221" s="308" t="str">
        <f t="shared" ref="T221:T252" si="367">IF(BE221="","",-1^BE221*FACT($K$3)/(FACT(BE221)*FACT($K$3-BE221))*FACT($K221-$L$3*BE221-1)/(FACT($K221-$L$3*BE221-$K$3)*FACT($K$3-1)))</f>
        <v/>
      </c>
      <c r="U221" s="308" t="str">
        <f t="shared" ref="U221:U252" si="368">IF(BF221="","",-1^BF221*FACT($K$3)/(FACT(BF221)*FACT($K$3-BF221))*FACT($K221-$L$3*BF221-1)/(FACT($K221-$L$3*BF221-$K$3)*FACT($K$3-1)))</f>
        <v/>
      </c>
      <c r="V221" s="308" t="str">
        <f t="shared" ref="V221:V252" si="369">IF(BG221="","",-1^BG221*FACT($K$3)/(FACT(BG221)*FACT($K$3-BG221))*FACT($K221-$L$3*BG221-1)/(FACT($K221-$L$3*BG221-$K$3)*FACT($K$3-1)))</f>
        <v/>
      </c>
      <c r="W221" s="308" t="str">
        <f t="shared" ref="W221:W252" si="370">IF(BH221="","",-1^BH221*FACT($K$3)/(FACT(BH221)*FACT($K$3-BH221))*FACT($K221-$L$3*BH221-1)/(FACT($K221-$L$3*BH221-$K$3)*FACT($K$3-1)))</f>
        <v/>
      </c>
      <c r="X221" s="308" t="str">
        <f t="shared" ref="X221:AD282" si="371">IF(BI221="","",-1^BI221*FACT($K$3)/(FACT(BI221)*FACT($K$3-BI221))*FACT($K221-$L$3*BI221-1)/(FACT($K221-$L$3*BI221-$K$3)*FACT($K$3-1)))</f>
        <v/>
      </c>
      <c r="Y221" s="308" t="str">
        <f t="shared" si="371"/>
        <v/>
      </c>
      <c r="Z221" s="308" t="str">
        <f t="shared" si="371"/>
        <v/>
      </c>
      <c r="AA221" s="308" t="str">
        <f t="shared" si="371"/>
        <v/>
      </c>
      <c r="AB221" s="308" t="str">
        <f t="shared" ref="AB221:AB252" si="372">IF(BM221="","",-1^BM221*FACT($K$3)/(FACT(BM221)*FACT($K$3-BM221))*FACT($K221-$L$3*BM221-1)/(FACT($K221-$L$3*BM221-$K$3)*FACT($K$3-1)))</f>
        <v/>
      </c>
      <c r="AC221" s="308" t="str">
        <f t="shared" ref="AC221:AC252" si="373">IF(BN221="","",-1^BN221*FACT($K$3)/(FACT(BN221)*FACT($K$3-BN221))*FACT($K221-$L$3*BN221-1)/(FACT($K221-$L$3*BN221-$K$3)*FACT($K$3-1)))</f>
        <v/>
      </c>
      <c r="AD221" s="308" t="str">
        <f t="shared" ref="AD221:AD252" si="374">IF(BO221="","",-1^BO221*FACT($K$3)/(FACT(BO221)*FACT($K$3-BO221))*FACT($K221-$L$3*BO221-1)/(FACT($K221-$L$3*BO221-$K$3)*FACT($K$3-1)))</f>
        <v/>
      </c>
      <c r="AE221" s="308" t="str">
        <f t="shared" ref="AE221:AE252" si="375">IF(BP221="","",-1^BP221*FACT($K$3)/(FACT(BP221)*FACT($K$3-BP221))*FACT($K221-$L$3*BP221-1)/(FACT($K221-$L$3*BP221-$K$3)*FACT($K$3-1)))</f>
        <v/>
      </c>
      <c r="AF221" s="308" t="str">
        <f t="shared" ref="AF221:AF252" si="376">IF(BQ221="","",-1^BQ221*FACT($K$3)/(FACT(BQ221)*FACT($K$3-BQ221))*FACT($K221-$L$3*BQ221-1)/(FACT($K221-$L$3*BQ221-$K$3)*FACT($K$3-1)))</f>
        <v/>
      </c>
      <c r="AG221" s="308" t="str">
        <f t="shared" ref="AG221:AG252" si="377">IF(BR221="","",-1^BR221*FACT($K$3)/(FACT(BR221)*FACT($K$3-BR221))*FACT($K221-$L$3*BR221-1)/(FACT($K221-$L$3*BR221-$K$3)*FACT($K$3-1)))</f>
        <v/>
      </c>
      <c r="AH221" s="308" t="str">
        <f t="shared" ref="AH221:AH252" si="378">IF(BS221="","",-1^BS221*FACT($K$3)/(FACT(BS221)*FACT($K$3-BS221))*FACT($K221-$L$3*BS221-1)/(FACT($K221-$L$3*BS221-$K$3)*FACT($K$3-1)))</f>
        <v/>
      </c>
      <c r="AI221" s="308" t="str">
        <f t="shared" ref="AI221:AI252" si="379">IF(BT221="","",-1^BT221*FACT($K$3)/(FACT(BT221)*FACT($K$3-BT221))*FACT($K221-$L$3*BT221-1)/(FACT($K221-$L$3*BT221-$K$3)*FACT($K$3-1)))</f>
        <v/>
      </c>
      <c r="AJ221" s="308" t="str">
        <f t="shared" ref="AJ221:AJ252" si="380">IF(BU221="","",-1^BU221*FACT($K$3)/(FACT(BU221)*FACT($K$3-BU221))*FACT($K221-$L$3*BU221-1)/(FACT($K221-$L$3*BU221-$K$3)*FACT($K$3-1)))</f>
        <v/>
      </c>
      <c r="AK221" s="308" t="str">
        <f t="shared" ref="AK221:AK252" si="381">IF(BV221="","",-1^BV221*FACT($K$3)/(FACT(BV221)*FACT($K$3-BV221))*FACT($K221-$L$3*BV221-1)/(FACT($K221-$L$3*BV221-$K$3)*FACT($K$3-1)))</f>
        <v/>
      </c>
      <c r="AL221" s="308" t="str">
        <f t="shared" ref="AL221:AL252" si="382">IF(BW221="","",-1^BW221*FACT($K$3)/(FACT(BW221)*FACT($K$3-BW221))*FACT($K221-$L$3*BW221-1)/(FACT($K221-$L$3*BW221-$K$3)*FACT($K$3-1)))</f>
        <v/>
      </c>
      <c r="AM221" s="308" t="str">
        <f t="shared" ref="AM221:AM252" si="383">IF(BX221="","",-1^BX221*FACT($K$3)/(FACT(BX221)*FACT($K$3-BX221))*FACT($K221-$L$3*BX221-1)/(FACT($K221-$L$3*BX221-$K$3)*FACT($K$3-1)))</f>
        <v/>
      </c>
      <c r="AN221" s="308" t="str">
        <f t="shared" ref="AN221:AN252" si="384">IF(BY221="","",-1^BY221*FACT($K$3)/(FACT(BY221)*FACT($K$3-BY221))*FACT($K221-$L$3*BY221-1)/(FACT($K221-$L$3*BY221-$K$3)*FACT($K$3-1)))</f>
        <v/>
      </c>
      <c r="AO221" s="308" t="str">
        <f t="shared" ref="AO221:AO252" si="385">IF(BZ221="","",-1^BZ221*FACT($K$3)/(FACT(BZ221)*FACT($K$3-BZ221))*FACT($K221-$L$3*BZ221-1)/(FACT($K221-$L$3*BZ221-$K$3)*FACT($K$3-1)))</f>
        <v/>
      </c>
      <c r="AP221" s="308" t="str">
        <f t="shared" ref="AP221:AP252" si="386">IF(CA221="","",-1^CA221*FACT($K$3)/(FACT(CA221)*FACT($K$3-CA221))*FACT($K221-$L$3*CA221-1)/(FACT($K221-$L$3*CA221-$K$3)*FACT($K$3-1)))</f>
        <v/>
      </c>
      <c r="AQ221" s="308" t="str">
        <f t="shared" ref="AQ221:AQ252" si="387">IF(CB221="","",-1^CB221*FACT($K$3)/(FACT(CB221)*FACT($K$3-CB221))*FACT($K221-$L$3*CB221-1)/(FACT($K221-$L$3*CB221-$K$3)*FACT($K$3-1)))</f>
        <v/>
      </c>
      <c r="AR221" s="308" t="str">
        <f t="shared" ref="AR221:AR252" si="388">IF(CC221="","",-1^CC221*FACT($K$3)/(FACT(CC221)*FACT($K$3-CC221))*FACT($K221-$L$3*CC221-1)/(FACT($K221-$L$3*CC221-$K$3)*FACT($K$3-1)))</f>
        <v/>
      </c>
      <c r="AS221" s="308" t="str">
        <f t="shared" ref="AS221:AX263" si="389">IF(CD221="","",-1^CD221*FACT($K$3)/(FACT(CD221)*FACT($K$3-CD221))*FACT($K221-$L$3*CD221-1)/(FACT($K221-$L$3*CD221-$K$3)*FACT($K$3-1)))</f>
        <v/>
      </c>
      <c r="AT221" s="308" t="str">
        <f t="shared" si="389"/>
        <v/>
      </c>
      <c r="AU221" s="308" t="str">
        <f t="shared" si="389"/>
        <v/>
      </c>
      <c r="AV221" s="308" t="str">
        <f t="shared" si="389"/>
        <v/>
      </c>
      <c r="AW221" s="308" t="str">
        <f t="shared" si="389"/>
        <v/>
      </c>
      <c r="AX221" s="308" t="str">
        <f t="shared" si="389"/>
        <v/>
      </c>
      <c r="AY221" s="308" t="str">
        <f t="shared" si="313"/>
        <v/>
      </c>
      <c r="AZ221" s="308" t="str">
        <f t="shared" si="360"/>
        <v/>
      </c>
      <c r="BA221" s="308" t="str">
        <f t="shared" si="360"/>
        <v/>
      </c>
      <c r="BB221" s="308" t="str">
        <f t="shared" si="360"/>
        <v/>
      </c>
      <c r="BC221" s="308" t="str">
        <f t="shared" si="360"/>
        <v/>
      </c>
      <c r="BD221" s="308" t="str">
        <f t="shared" si="360"/>
        <v/>
      </c>
      <c r="BE221" s="308" t="str">
        <f t="shared" si="360"/>
        <v/>
      </c>
      <c r="BF221" s="308" t="str">
        <f t="shared" si="360"/>
        <v/>
      </c>
      <c r="BG221" s="308" t="str">
        <f t="shared" si="360"/>
        <v/>
      </c>
      <c r="BH221" s="308" t="str">
        <f t="shared" si="360"/>
        <v/>
      </c>
      <c r="BI221" s="308" t="str">
        <f t="shared" si="360"/>
        <v/>
      </c>
      <c r="BJ221" s="308" t="str">
        <f t="shared" si="360"/>
        <v/>
      </c>
      <c r="BK221" s="308" t="str">
        <f t="shared" si="360"/>
        <v/>
      </c>
      <c r="BL221" s="308" t="str">
        <f t="shared" si="360"/>
        <v/>
      </c>
      <c r="BM221" s="308" t="str">
        <f t="shared" si="360"/>
        <v/>
      </c>
      <c r="BN221" s="308" t="str">
        <f t="shared" si="360"/>
        <v/>
      </c>
      <c r="BO221" s="308" t="str">
        <f t="shared" si="360"/>
        <v/>
      </c>
      <c r="BP221" s="308" t="str">
        <f t="shared" si="358"/>
        <v/>
      </c>
      <c r="BQ221" s="308" t="str">
        <f t="shared" si="358"/>
        <v/>
      </c>
      <c r="BR221" s="308" t="str">
        <f t="shared" si="358"/>
        <v/>
      </c>
      <c r="BS221" s="308" t="str">
        <f t="shared" si="358"/>
        <v/>
      </c>
      <c r="BT221" s="308" t="str">
        <f t="shared" si="358"/>
        <v/>
      </c>
      <c r="BU221" s="308" t="str">
        <f t="shared" si="358"/>
        <v/>
      </c>
      <c r="BV221" s="308" t="str">
        <f t="shared" si="358"/>
        <v/>
      </c>
      <c r="BW221" s="308" t="str">
        <f t="shared" si="358"/>
        <v/>
      </c>
      <c r="BX221" s="308" t="str">
        <f t="shared" si="358"/>
        <v/>
      </c>
      <c r="BY221" s="308" t="str">
        <f t="shared" si="358"/>
        <v/>
      </c>
      <c r="BZ221" s="308" t="str">
        <f t="shared" si="358"/>
        <v/>
      </c>
      <c r="CA221" s="308" t="str">
        <f t="shared" si="358"/>
        <v/>
      </c>
      <c r="CB221" s="308" t="str">
        <f t="shared" si="358"/>
        <v/>
      </c>
      <c r="CC221" s="308" t="str">
        <f t="shared" si="358"/>
        <v/>
      </c>
      <c r="CD221" s="308" t="str">
        <f t="shared" si="358"/>
        <v/>
      </c>
      <c r="CE221" s="308" t="str">
        <f t="shared" si="359"/>
        <v/>
      </c>
      <c r="CF221" s="308" t="str">
        <f t="shared" si="359"/>
        <v/>
      </c>
      <c r="CG221" s="308" t="str">
        <f t="shared" si="359"/>
        <v/>
      </c>
      <c r="CH221" s="308" t="str">
        <f t="shared" si="359"/>
        <v/>
      </c>
      <c r="CI221" s="308" t="str">
        <f t="shared" si="359"/>
        <v/>
      </c>
      <c r="CJ221" s="308" t="str">
        <f t="shared" si="359"/>
        <v/>
      </c>
    </row>
    <row r="222" spans="2:88" x14ac:dyDescent="0.2">
      <c r="B222" s="369" t="str">
        <f t="shared" si="311"/>
        <v/>
      </c>
      <c r="C222" s="369" t="str">
        <f t="shared" si="312"/>
        <v/>
      </c>
      <c r="D222" s="369" t="str">
        <f t="shared" si="316"/>
        <v/>
      </c>
      <c r="E222" s="369" t="str">
        <f t="shared" si="317"/>
        <v/>
      </c>
      <c r="F222" s="369" t="str">
        <f t="shared" si="318"/>
        <v/>
      </c>
      <c r="G222" s="369" t="str">
        <f t="shared" si="319"/>
        <v/>
      </c>
      <c r="H222" s="369" t="str">
        <f t="shared" si="320"/>
        <v/>
      </c>
      <c r="I222" s="369" t="str">
        <f t="shared" si="321"/>
        <v/>
      </c>
      <c r="K222" s="308" t="str">
        <f t="shared" si="322"/>
        <v/>
      </c>
      <c r="L222" s="309" t="str">
        <f t="shared" si="323"/>
        <v/>
      </c>
      <c r="M222" s="310" t="str">
        <f t="shared" si="324"/>
        <v/>
      </c>
      <c r="N222" s="308" t="str">
        <f t="shared" si="361"/>
        <v/>
      </c>
      <c r="O222" s="308" t="str">
        <f t="shared" si="362"/>
        <v/>
      </c>
      <c r="P222" s="308" t="str">
        <f t="shared" si="363"/>
        <v/>
      </c>
      <c r="Q222" s="308" t="str">
        <f t="shared" si="364"/>
        <v/>
      </c>
      <c r="R222" s="308" t="str">
        <f t="shared" si="365"/>
        <v/>
      </c>
      <c r="S222" s="308" t="str">
        <f t="shared" si="366"/>
        <v/>
      </c>
      <c r="T222" s="308" t="str">
        <f t="shared" si="367"/>
        <v/>
      </c>
      <c r="U222" s="308" t="str">
        <f t="shared" si="368"/>
        <v/>
      </c>
      <c r="V222" s="308" t="str">
        <f t="shared" si="369"/>
        <v/>
      </c>
      <c r="W222" s="308" t="str">
        <f t="shared" si="370"/>
        <v/>
      </c>
      <c r="X222" s="308" t="str">
        <f t="shared" si="371"/>
        <v/>
      </c>
      <c r="Y222" s="308" t="str">
        <f t="shared" si="371"/>
        <v/>
      </c>
      <c r="Z222" s="308" t="str">
        <f t="shared" si="371"/>
        <v/>
      </c>
      <c r="AA222" s="308" t="str">
        <f t="shared" si="371"/>
        <v/>
      </c>
      <c r="AB222" s="308" t="str">
        <f t="shared" si="372"/>
        <v/>
      </c>
      <c r="AC222" s="308" t="str">
        <f t="shared" si="373"/>
        <v/>
      </c>
      <c r="AD222" s="308" t="str">
        <f t="shared" si="374"/>
        <v/>
      </c>
      <c r="AE222" s="308" t="str">
        <f t="shared" si="375"/>
        <v/>
      </c>
      <c r="AF222" s="308" t="str">
        <f t="shared" si="376"/>
        <v/>
      </c>
      <c r="AG222" s="308" t="str">
        <f t="shared" si="377"/>
        <v/>
      </c>
      <c r="AH222" s="308" t="str">
        <f t="shared" si="378"/>
        <v/>
      </c>
      <c r="AI222" s="308" t="str">
        <f t="shared" si="379"/>
        <v/>
      </c>
      <c r="AJ222" s="308" t="str">
        <f t="shared" si="380"/>
        <v/>
      </c>
      <c r="AK222" s="308" t="str">
        <f t="shared" si="381"/>
        <v/>
      </c>
      <c r="AL222" s="308" t="str">
        <f t="shared" si="382"/>
        <v/>
      </c>
      <c r="AM222" s="308" t="str">
        <f t="shared" si="383"/>
        <v/>
      </c>
      <c r="AN222" s="308" t="str">
        <f t="shared" si="384"/>
        <v/>
      </c>
      <c r="AO222" s="308" t="str">
        <f t="shared" si="385"/>
        <v/>
      </c>
      <c r="AP222" s="308" t="str">
        <f t="shared" si="386"/>
        <v/>
      </c>
      <c r="AQ222" s="308" t="str">
        <f t="shared" si="387"/>
        <v/>
      </c>
      <c r="AR222" s="308" t="str">
        <f t="shared" si="388"/>
        <v/>
      </c>
      <c r="AS222" s="308" t="str">
        <f t="shared" si="389"/>
        <v/>
      </c>
      <c r="AT222" s="308" t="str">
        <f t="shared" si="389"/>
        <v/>
      </c>
      <c r="AU222" s="308" t="str">
        <f t="shared" si="389"/>
        <v/>
      </c>
      <c r="AV222" s="308" t="str">
        <f t="shared" si="389"/>
        <v/>
      </c>
      <c r="AW222" s="308" t="str">
        <f t="shared" si="389"/>
        <v/>
      </c>
      <c r="AX222" s="308" t="str">
        <f t="shared" si="389"/>
        <v/>
      </c>
      <c r="AY222" s="308" t="str">
        <f t="shared" si="313"/>
        <v/>
      </c>
      <c r="AZ222" s="308" t="str">
        <f t="shared" si="360"/>
        <v/>
      </c>
      <c r="BA222" s="308" t="str">
        <f t="shared" si="360"/>
        <v/>
      </c>
      <c r="BB222" s="308" t="str">
        <f t="shared" si="360"/>
        <v/>
      </c>
      <c r="BC222" s="308" t="str">
        <f t="shared" si="360"/>
        <v/>
      </c>
      <c r="BD222" s="308" t="str">
        <f t="shared" si="360"/>
        <v/>
      </c>
      <c r="BE222" s="308" t="str">
        <f t="shared" si="360"/>
        <v/>
      </c>
      <c r="BF222" s="308" t="str">
        <f t="shared" si="360"/>
        <v/>
      </c>
      <c r="BG222" s="308" t="str">
        <f t="shared" si="360"/>
        <v/>
      </c>
      <c r="BH222" s="308" t="str">
        <f t="shared" si="360"/>
        <v/>
      </c>
      <c r="BI222" s="308" t="str">
        <f t="shared" si="360"/>
        <v/>
      </c>
      <c r="BJ222" s="308" t="str">
        <f t="shared" si="360"/>
        <v/>
      </c>
      <c r="BK222" s="308" t="str">
        <f t="shared" si="360"/>
        <v/>
      </c>
      <c r="BL222" s="308" t="str">
        <f t="shared" si="360"/>
        <v/>
      </c>
      <c r="BM222" s="308" t="str">
        <f t="shared" si="360"/>
        <v/>
      </c>
      <c r="BN222" s="308" t="str">
        <f t="shared" si="360"/>
        <v/>
      </c>
      <c r="BO222" s="308" t="str">
        <f t="shared" si="360"/>
        <v/>
      </c>
      <c r="BP222" s="308" t="str">
        <f t="shared" si="358"/>
        <v/>
      </c>
      <c r="BQ222" s="308" t="str">
        <f t="shared" si="358"/>
        <v/>
      </c>
      <c r="BR222" s="308" t="str">
        <f t="shared" si="358"/>
        <v/>
      </c>
      <c r="BS222" s="308" t="str">
        <f t="shared" si="358"/>
        <v/>
      </c>
      <c r="BT222" s="308" t="str">
        <f t="shared" si="358"/>
        <v/>
      </c>
      <c r="BU222" s="308" t="str">
        <f t="shared" si="358"/>
        <v/>
      </c>
      <c r="BV222" s="308" t="str">
        <f t="shared" si="358"/>
        <v/>
      </c>
      <c r="BW222" s="308" t="str">
        <f t="shared" si="358"/>
        <v/>
      </c>
      <c r="BX222" s="308" t="str">
        <f t="shared" si="358"/>
        <v/>
      </c>
      <c r="BY222" s="308" t="str">
        <f t="shared" si="358"/>
        <v/>
      </c>
      <c r="BZ222" s="308" t="str">
        <f t="shared" si="358"/>
        <v/>
      </c>
      <c r="CA222" s="308" t="str">
        <f t="shared" si="358"/>
        <v/>
      </c>
      <c r="CB222" s="308" t="str">
        <f t="shared" si="358"/>
        <v/>
      </c>
      <c r="CC222" s="308" t="str">
        <f t="shared" si="358"/>
        <v/>
      </c>
      <c r="CD222" s="308" t="str">
        <f t="shared" si="358"/>
        <v/>
      </c>
      <c r="CE222" s="308" t="str">
        <f t="shared" si="359"/>
        <v/>
      </c>
      <c r="CF222" s="308" t="str">
        <f t="shared" si="359"/>
        <v/>
      </c>
      <c r="CG222" s="308" t="str">
        <f t="shared" si="359"/>
        <v/>
      </c>
      <c r="CH222" s="308" t="str">
        <f t="shared" si="359"/>
        <v/>
      </c>
      <c r="CI222" s="308" t="str">
        <f t="shared" si="359"/>
        <v/>
      </c>
      <c r="CJ222" s="308" t="str">
        <f t="shared" si="359"/>
        <v/>
      </c>
    </row>
    <row r="223" spans="2:88" x14ac:dyDescent="0.2">
      <c r="B223" s="369" t="str">
        <f t="shared" si="311"/>
        <v/>
      </c>
      <c r="C223" s="369" t="str">
        <f t="shared" si="312"/>
        <v/>
      </c>
      <c r="D223" s="369" t="str">
        <f t="shared" si="316"/>
        <v/>
      </c>
      <c r="E223" s="369" t="str">
        <f t="shared" si="317"/>
        <v/>
      </c>
      <c r="F223" s="369" t="str">
        <f t="shared" si="318"/>
        <v/>
      </c>
      <c r="G223" s="369" t="str">
        <f t="shared" si="319"/>
        <v/>
      </c>
      <c r="H223" s="369" t="str">
        <f t="shared" si="320"/>
        <v/>
      </c>
      <c r="I223" s="369" t="str">
        <f t="shared" si="321"/>
        <v/>
      </c>
      <c r="K223" s="308" t="str">
        <f t="shared" si="322"/>
        <v/>
      </c>
      <c r="L223" s="309" t="str">
        <f t="shared" si="323"/>
        <v/>
      </c>
      <c r="M223" s="310" t="str">
        <f t="shared" si="324"/>
        <v/>
      </c>
      <c r="N223" s="308" t="str">
        <f t="shared" si="361"/>
        <v/>
      </c>
      <c r="O223" s="308" t="str">
        <f t="shared" si="362"/>
        <v/>
      </c>
      <c r="P223" s="308" t="str">
        <f t="shared" si="363"/>
        <v/>
      </c>
      <c r="Q223" s="308" t="str">
        <f t="shared" si="364"/>
        <v/>
      </c>
      <c r="R223" s="308" t="str">
        <f t="shared" si="365"/>
        <v/>
      </c>
      <c r="S223" s="308" t="str">
        <f t="shared" si="366"/>
        <v/>
      </c>
      <c r="T223" s="308" t="str">
        <f t="shared" si="367"/>
        <v/>
      </c>
      <c r="U223" s="308" t="str">
        <f t="shared" si="368"/>
        <v/>
      </c>
      <c r="V223" s="308" t="str">
        <f t="shared" si="369"/>
        <v/>
      </c>
      <c r="W223" s="308" t="str">
        <f t="shared" si="370"/>
        <v/>
      </c>
      <c r="X223" s="308" t="str">
        <f t="shared" si="371"/>
        <v/>
      </c>
      <c r="Y223" s="308" t="str">
        <f t="shared" si="371"/>
        <v/>
      </c>
      <c r="Z223" s="308" t="str">
        <f t="shared" si="371"/>
        <v/>
      </c>
      <c r="AA223" s="308" t="str">
        <f t="shared" si="371"/>
        <v/>
      </c>
      <c r="AB223" s="308" t="str">
        <f t="shared" si="372"/>
        <v/>
      </c>
      <c r="AC223" s="308" t="str">
        <f t="shared" si="373"/>
        <v/>
      </c>
      <c r="AD223" s="308" t="str">
        <f t="shared" si="374"/>
        <v/>
      </c>
      <c r="AE223" s="308" t="str">
        <f t="shared" si="375"/>
        <v/>
      </c>
      <c r="AF223" s="308" t="str">
        <f t="shared" si="376"/>
        <v/>
      </c>
      <c r="AG223" s="308" t="str">
        <f t="shared" si="377"/>
        <v/>
      </c>
      <c r="AH223" s="308" t="str">
        <f t="shared" si="378"/>
        <v/>
      </c>
      <c r="AI223" s="308" t="str">
        <f t="shared" si="379"/>
        <v/>
      </c>
      <c r="AJ223" s="308" t="str">
        <f t="shared" si="380"/>
        <v/>
      </c>
      <c r="AK223" s="308" t="str">
        <f t="shared" si="381"/>
        <v/>
      </c>
      <c r="AL223" s="308" t="str">
        <f t="shared" si="382"/>
        <v/>
      </c>
      <c r="AM223" s="308" t="str">
        <f t="shared" si="383"/>
        <v/>
      </c>
      <c r="AN223" s="308" t="str">
        <f t="shared" si="384"/>
        <v/>
      </c>
      <c r="AO223" s="308" t="str">
        <f t="shared" si="385"/>
        <v/>
      </c>
      <c r="AP223" s="308" t="str">
        <f t="shared" si="386"/>
        <v/>
      </c>
      <c r="AQ223" s="308" t="str">
        <f t="shared" si="387"/>
        <v/>
      </c>
      <c r="AR223" s="308" t="str">
        <f t="shared" si="388"/>
        <v/>
      </c>
      <c r="AS223" s="308" t="str">
        <f t="shared" si="389"/>
        <v/>
      </c>
      <c r="AT223" s="308" t="str">
        <f t="shared" si="389"/>
        <v/>
      </c>
      <c r="AU223" s="308" t="str">
        <f t="shared" si="389"/>
        <v/>
      </c>
      <c r="AV223" s="308" t="str">
        <f t="shared" si="389"/>
        <v/>
      </c>
      <c r="AW223" s="308" t="str">
        <f t="shared" si="389"/>
        <v/>
      </c>
      <c r="AX223" s="308" t="str">
        <f t="shared" si="389"/>
        <v/>
      </c>
      <c r="AY223" s="308" t="str">
        <f t="shared" si="313"/>
        <v/>
      </c>
      <c r="AZ223" s="308" t="str">
        <f t="shared" si="360"/>
        <v/>
      </c>
      <c r="BA223" s="308" t="str">
        <f t="shared" si="360"/>
        <v/>
      </c>
      <c r="BB223" s="308" t="str">
        <f t="shared" si="360"/>
        <v/>
      </c>
      <c r="BC223" s="308" t="str">
        <f t="shared" si="360"/>
        <v/>
      </c>
      <c r="BD223" s="308" t="str">
        <f t="shared" si="360"/>
        <v/>
      </c>
      <c r="BE223" s="308" t="str">
        <f t="shared" si="360"/>
        <v/>
      </c>
      <c r="BF223" s="308" t="str">
        <f t="shared" si="360"/>
        <v/>
      </c>
      <c r="BG223" s="308" t="str">
        <f t="shared" si="360"/>
        <v/>
      </c>
      <c r="BH223" s="308" t="str">
        <f t="shared" si="360"/>
        <v/>
      </c>
      <c r="BI223" s="308" t="str">
        <f t="shared" si="360"/>
        <v/>
      </c>
      <c r="BJ223" s="308" t="str">
        <f t="shared" si="360"/>
        <v/>
      </c>
      <c r="BK223" s="308" t="str">
        <f t="shared" si="360"/>
        <v/>
      </c>
      <c r="BL223" s="308" t="str">
        <f t="shared" si="360"/>
        <v/>
      </c>
      <c r="BM223" s="308" t="str">
        <f t="shared" si="360"/>
        <v/>
      </c>
      <c r="BN223" s="308" t="str">
        <f t="shared" si="360"/>
        <v/>
      </c>
      <c r="BO223" s="308" t="str">
        <f t="shared" si="360"/>
        <v/>
      </c>
      <c r="BP223" s="308" t="str">
        <f t="shared" si="358"/>
        <v/>
      </c>
      <c r="BQ223" s="308" t="str">
        <f t="shared" si="358"/>
        <v/>
      </c>
      <c r="BR223" s="308" t="str">
        <f t="shared" si="358"/>
        <v/>
      </c>
      <c r="BS223" s="308" t="str">
        <f t="shared" si="358"/>
        <v/>
      </c>
      <c r="BT223" s="308" t="str">
        <f t="shared" si="358"/>
        <v/>
      </c>
      <c r="BU223" s="308" t="str">
        <f t="shared" si="358"/>
        <v/>
      </c>
      <c r="BV223" s="308" t="str">
        <f t="shared" si="358"/>
        <v/>
      </c>
      <c r="BW223" s="308" t="str">
        <f t="shared" si="358"/>
        <v/>
      </c>
      <c r="BX223" s="308" t="str">
        <f t="shared" si="358"/>
        <v/>
      </c>
      <c r="BY223" s="308" t="str">
        <f t="shared" si="358"/>
        <v/>
      </c>
      <c r="BZ223" s="308" t="str">
        <f t="shared" si="358"/>
        <v/>
      </c>
      <c r="CA223" s="308" t="str">
        <f t="shared" si="358"/>
        <v/>
      </c>
      <c r="CB223" s="308" t="str">
        <f t="shared" si="358"/>
        <v/>
      </c>
      <c r="CC223" s="308" t="str">
        <f t="shared" si="358"/>
        <v/>
      </c>
      <c r="CD223" s="308" t="str">
        <f t="shared" si="358"/>
        <v/>
      </c>
      <c r="CE223" s="308" t="str">
        <f t="shared" si="359"/>
        <v/>
      </c>
      <c r="CF223" s="308" t="str">
        <f t="shared" si="359"/>
        <v/>
      </c>
      <c r="CG223" s="308" t="str">
        <f t="shared" si="359"/>
        <v/>
      </c>
      <c r="CH223" s="308" t="str">
        <f t="shared" si="359"/>
        <v/>
      </c>
      <c r="CI223" s="308" t="str">
        <f t="shared" si="359"/>
        <v/>
      </c>
      <c r="CJ223" s="308" t="str">
        <f t="shared" si="359"/>
        <v/>
      </c>
    </row>
    <row r="224" spans="2:88" x14ac:dyDescent="0.2">
      <c r="B224" s="369" t="str">
        <f t="shared" si="311"/>
        <v/>
      </c>
      <c r="C224" s="369" t="str">
        <f t="shared" si="312"/>
        <v/>
      </c>
      <c r="D224" s="369" t="str">
        <f t="shared" si="316"/>
        <v/>
      </c>
      <c r="E224" s="369" t="str">
        <f t="shared" si="317"/>
        <v/>
      </c>
      <c r="F224" s="369" t="str">
        <f t="shared" si="318"/>
        <v/>
      </c>
      <c r="G224" s="369" t="str">
        <f t="shared" si="319"/>
        <v/>
      </c>
      <c r="H224" s="369" t="str">
        <f t="shared" si="320"/>
        <v/>
      </c>
      <c r="I224" s="369" t="str">
        <f t="shared" si="321"/>
        <v/>
      </c>
      <c r="K224" s="308" t="str">
        <f t="shared" si="322"/>
        <v/>
      </c>
      <c r="L224" s="309" t="str">
        <f t="shared" si="323"/>
        <v/>
      </c>
      <c r="M224" s="310" t="str">
        <f t="shared" si="324"/>
        <v/>
      </c>
      <c r="N224" s="308" t="str">
        <f t="shared" si="361"/>
        <v/>
      </c>
      <c r="O224" s="308" t="str">
        <f t="shared" si="362"/>
        <v/>
      </c>
      <c r="P224" s="308" t="str">
        <f t="shared" si="363"/>
        <v/>
      </c>
      <c r="Q224" s="308" t="str">
        <f t="shared" si="364"/>
        <v/>
      </c>
      <c r="R224" s="308" t="str">
        <f t="shared" si="365"/>
        <v/>
      </c>
      <c r="S224" s="308" t="str">
        <f t="shared" si="366"/>
        <v/>
      </c>
      <c r="T224" s="308" t="str">
        <f t="shared" si="367"/>
        <v/>
      </c>
      <c r="U224" s="308" t="str">
        <f t="shared" si="368"/>
        <v/>
      </c>
      <c r="V224" s="308" t="str">
        <f t="shared" si="369"/>
        <v/>
      </c>
      <c r="W224" s="308" t="str">
        <f t="shared" si="370"/>
        <v/>
      </c>
      <c r="X224" s="308" t="str">
        <f t="shared" si="371"/>
        <v/>
      </c>
      <c r="Y224" s="308" t="str">
        <f t="shared" si="371"/>
        <v/>
      </c>
      <c r="Z224" s="308" t="str">
        <f t="shared" si="371"/>
        <v/>
      </c>
      <c r="AA224" s="308" t="str">
        <f t="shared" si="371"/>
        <v/>
      </c>
      <c r="AB224" s="308" t="str">
        <f t="shared" si="372"/>
        <v/>
      </c>
      <c r="AC224" s="308" t="str">
        <f t="shared" si="373"/>
        <v/>
      </c>
      <c r="AD224" s="308" t="str">
        <f t="shared" si="374"/>
        <v/>
      </c>
      <c r="AE224" s="308" t="str">
        <f t="shared" si="375"/>
        <v/>
      </c>
      <c r="AF224" s="308" t="str">
        <f t="shared" si="376"/>
        <v/>
      </c>
      <c r="AG224" s="308" t="str">
        <f t="shared" si="377"/>
        <v/>
      </c>
      <c r="AH224" s="308" t="str">
        <f t="shared" si="378"/>
        <v/>
      </c>
      <c r="AI224" s="308" t="str">
        <f t="shared" si="379"/>
        <v/>
      </c>
      <c r="AJ224" s="308" t="str">
        <f t="shared" si="380"/>
        <v/>
      </c>
      <c r="AK224" s="308" t="str">
        <f t="shared" si="381"/>
        <v/>
      </c>
      <c r="AL224" s="308" t="str">
        <f t="shared" si="382"/>
        <v/>
      </c>
      <c r="AM224" s="308" t="str">
        <f t="shared" si="383"/>
        <v/>
      </c>
      <c r="AN224" s="308" t="str">
        <f t="shared" si="384"/>
        <v/>
      </c>
      <c r="AO224" s="308" t="str">
        <f t="shared" si="385"/>
        <v/>
      </c>
      <c r="AP224" s="308" t="str">
        <f t="shared" si="386"/>
        <v/>
      </c>
      <c r="AQ224" s="308" t="str">
        <f t="shared" si="387"/>
        <v/>
      </c>
      <c r="AR224" s="308" t="str">
        <f t="shared" si="388"/>
        <v/>
      </c>
      <c r="AS224" s="308" t="str">
        <f t="shared" si="389"/>
        <v/>
      </c>
      <c r="AT224" s="308" t="str">
        <f t="shared" si="389"/>
        <v/>
      </c>
      <c r="AU224" s="308" t="str">
        <f t="shared" si="389"/>
        <v/>
      </c>
      <c r="AV224" s="308" t="str">
        <f t="shared" si="389"/>
        <v/>
      </c>
      <c r="AW224" s="308" t="str">
        <f t="shared" si="389"/>
        <v/>
      </c>
      <c r="AX224" s="308" t="str">
        <f t="shared" si="389"/>
        <v/>
      </c>
      <c r="AY224" s="308" t="str">
        <f t="shared" si="313"/>
        <v/>
      </c>
      <c r="AZ224" s="308" t="str">
        <f t="shared" si="360"/>
        <v/>
      </c>
      <c r="BA224" s="308" t="str">
        <f t="shared" si="360"/>
        <v/>
      </c>
      <c r="BB224" s="308" t="str">
        <f t="shared" si="360"/>
        <v/>
      </c>
      <c r="BC224" s="308" t="str">
        <f t="shared" si="360"/>
        <v/>
      </c>
      <c r="BD224" s="308" t="str">
        <f t="shared" si="360"/>
        <v/>
      </c>
      <c r="BE224" s="308" t="str">
        <f t="shared" si="360"/>
        <v/>
      </c>
      <c r="BF224" s="308" t="str">
        <f t="shared" si="360"/>
        <v/>
      </c>
      <c r="BG224" s="308" t="str">
        <f t="shared" si="360"/>
        <v/>
      </c>
      <c r="BH224" s="308" t="str">
        <f t="shared" si="360"/>
        <v/>
      </c>
      <c r="BI224" s="308" t="str">
        <f t="shared" si="360"/>
        <v/>
      </c>
      <c r="BJ224" s="308" t="str">
        <f t="shared" si="360"/>
        <v/>
      </c>
      <c r="BK224" s="308" t="str">
        <f t="shared" si="360"/>
        <v/>
      </c>
      <c r="BL224" s="308" t="str">
        <f t="shared" si="360"/>
        <v/>
      </c>
      <c r="BM224" s="308" t="str">
        <f t="shared" si="360"/>
        <v/>
      </c>
      <c r="BN224" s="308" t="str">
        <f t="shared" si="360"/>
        <v/>
      </c>
      <c r="BO224" s="308" t="str">
        <f t="shared" si="360"/>
        <v/>
      </c>
      <c r="BP224" s="308" t="str">
        <f t="shared" si="358"/>
        <v/>
      </c>
      <c r="BQ224" s="308" t="str">
        <f t="shared" si="358"/>
        <v/>
      </c>
      <c r="BR224" s="308" t="str">
        <f t="shared" si="358"/>
        <v/>
      </c>
      <c r="BS224" s="308" t="str">
        <f t="shared" si="358"/>
        <v/>
      </c>
      <c r="BT224" s="308" t="str">
        <f t="shared" si="358"/>
        <v/>
      </c>
      <c r="BU224" s="308" t="str">
        <f t="shared" si="358"/>
        <v/>
      </c>
      <c r="BV224" s="308" t="str">
        <f t="shared" si="358"/>
        <v/>
      </c>
      <c r="BW224" s="308" t="str">
        <f t="shared" si="358"/>
        <v/>
      </c>
      <c r="BX224" s="308" t="str">
        <f t="shared" si="358"/>
        <v/>
      </c>
      <c r="BY224" s="308" t="str">
        <f t="shared" si="358"/>
        <v/>
      </c>
      <c r="BZ224" s="308" t="str">
        <f t="shared" si="358"/>
        <v/>
      </c>
      <c r="CA224" s="308" t="str">
        <f t="shared" si="358"/>
        <v/>
      </c>
      <c r="CB224" s="308" t="str">
        <f t="shared" si="358"/>
        <v/>
      </c>
      <c r="CC224" s="308" t="str">
        <f t="shared" si="358"/>
        <v/>
      </c>
      <c r="CD224" s="308" t="str">
        <f t="shared" si="358"/>
        <v/>
      </c>
      <c r="CE224" s="308" t="str">
        <f t="shared" si="359"/>
        <v/>
      </c>
      <c r="CF224" s="308" t="str">
        <f t="shared" si="359"/>
        <v/>
      </c>
      <c r="CG224" s="308" t="str">
        <f t="shared" si="359"/>
        <v/>
      </c>
      <c r="CH224" s="308" t="str">
        <f t="shared" si="359"/>
        <v/>
      </c>
      <c r="CI224" s="308" t="str">
        <f t="shared" si="359"/>
        <v/>
      </c>
      <c r="CJ224" s="308" t="str">
        <f t="shared" si="359"/>
        <v/>
      </c>
    </row>
    <row r="225" spans="2:88" x14ac:dyDescent="0.2">
      <c r="B225" s="369" t="str">
        <f t="shared" si="311"/>
        <v/>
      </c>
      <c r="C225" s="369" t="str">
        <f t="shared" si="312"/>
        <v/>
      </c>
      <c r="D225" s="369" t="str">
        <f t="shared" si="316"/>
        <v/>
      </c>
      <c r="E225" s="369" t="str">
        <f t="shared" si="317"/>
        <v/>
      </c>
      <c r="F225" s="369" t="str">
        <f t="shared" si="318"/>
        <v/>
      </c>
      <c r="G225" s="369" t="str">
        <f t="shared" si="319"/>
        <v/>
      </c>
      <c r="H225" s="369" t="str">
        <f t="shared" si="320"/>
        <v/>
      </c>
      <c r="I225" s="369" t="str">
        <f t="shared" si="321"/>
        <v/>
      </c>
      <c r="K225" s="308" t="str">
        <f t="shared" si="322"/>
        <v/>
      </c>
      <c r="L225" s="309" t="str">
        <f t="shared" si="323"/>
        <v/>
      </c>
      <c r="M225" s="310" t="str">
        <f t="shared" si="324"/>
        <v/>
      </c>
      <c r="N225" s="308" t="str">
        <f t="shared" si="361"/>
        <v/>
      </c>
      <c r="O225" s="308" t="str">
        <f t="shared" si="362"/>
        <v/>
      </c>
      <c r="P225" s="308" t="str">
        <f t="shared" si="363"/>
        <v/>
      </c>
      <c r="Q225" s="308" t="str">
        <f t="shared" si="364"/>
        <v/>
      </c>
      <c r="R225" s="308" t="str">
        <f t="shared" si="365"/>
        <v/>
      </c>
      <c r="S225" s="308" t="str">
        <f t="shared" si="366"/>
        <v/>
      </c>
      <c r="T225" s="308" t="str">
        <f t="shared" si="367"/>
        <v/>
      </c>
      <c r="U225" s="308" t="str">
        <f t="shared" si="368"/>
        <v/>
      </c>
      <c r="V225" s="308" t="str">
        <f t="shared" si="369"/>
        <v/>
      </c>
      <c r="W225" s="308" t="str">
        <f t="shared" si="370"/>
        <v/>
      </c>
      <c r="X225" s="308" t="str">
        <f t="shared" si="371"/>
        <v/>
      </c>
      <c r="Y225" s="308" t="str">
        <f t="shared" si="371"/>
        <v/>
      </c>
      <c r="Z225" s="308" t="str">
        <f t="shared" si="371"/>
        <v/>
      </c>
      <c r="AA225" s="308" t="str">
        <f t="shared" si="371"/>
        <v/>
      </c>
      <c r="AB225" s="308" t="str">
        <f t="shared" si="372"/>
        <v/>
      </c>
      <c r="AC225" s="308" t="str">
        <f t="shared" si="373"/>
        <v/>
      </c>
      <c r="AD225" s="308" t="str">
        <f t="shared" si="374"/>
        <v/>
      </c>
      <c r="AE225" s="308" t="str">
        <f t="shared" si="375"/>
        <v/>
      </c>
      <c r="AF225" s="308" t="str">
        <f t="shared" si="376"/>
        <v/>
      </c>
      <c r="AG225" s="308" t="str">
        <f t="shared" si="377"/>
        <v/>
      </c>
      <c r="AH225" s="308" t="str">
        <f t="shared" si="378"/>
        <v/>
      </c>
      <c r="AI225" s="308" t="str">
        <f t="shared" si="379"/>
        <v/>
      </c>
      <c r="AJ225" s="308" t="str">
        <f t="shared" si="380"/>
        <v/>
      </c>
      <c r="AK225" s="308" t="str">
        <f t="shared" si="381"/>
        <v/>
      </c>
      <c r="AL225" s="308" t="str">
        <f t="shared" si="382"/>
        <v/>
      </c>
      <c r="AM225" s="308" t="str">
        <f t="shared" si="383"/>
        <v/>
      </c>
      <c r="AN225" s="308" t="str">
        <f t="shared" si="384"/>
        <v/>
      </c>
      <c r="AO225" s="308" t="str">
        <f t="shared" si="385"/>
        <v/>
      </c>
      <c r="AP225" s="308" t="str">
        <f t="shared" si="386"/>
        <v/>
      </c>
      <c r="AQ225" s="308" t="str">
        <f t="shared" si="387"/>
        <v/>
      </c>
      <c r="AR225" s="308" t="str">
        <f t="shared" si="388"/>
        <v/>
      </c>
      <c r="AS225" s="308" t="str">
        <f t="shared" si="389"/>
        <v/>
      </c>
      <c r="AT225" s="308" t="str">
        <f t="shared" si="389"/>
        <v/>
      </c>
      <c r="AU225" s="308" t="str">
        <f t="shared" si="389"/>
        <v/>
      </c>
      <c r="AV225" s="308" t="str">
        <f t="shared" si="389"/>
        <v/>
      </c>
      <c r="AW225" s="308" t="str">
        <f t="shared" si="389"/>
        <v/>
      </c>
      <c r="AX225" s="308" t="str">
        <f t="shared" si="389"/>
        <v/>
      </c>
      <c r="AY225" s="308" t="str">
        <f t="shared" si="313"/>
        <v/>
      </c>
      <c r="AZ225" s="308" t="str">
        <f t="shared" si="360"/>
        <v/>
      </c>
      <c r="BA225" s="308" t="str">
        <f t="shared" si="360"/>
        <v/>
      </c>
      <c r="BB225" s="308" t="str">
        <f t="shared" si="360"/>
        <v/>
      </c>
      <c r="BC225" s="308" t="str">
        <f t="shared" si="360"/>
        <v/>
      </c>
      <c r="BD225" s="308" t="str">
        <f t="shared" si="360"/>
        <v/>
      </c>
      <c r="BE225" s="308" t="str">
        <f t="shared" si="360"/>
        <v/>
      </c>
      <c r="BF225" s="308" t="str">
        <f t="shared" si="360"/>
        <v/>
      </c>
      <c r="BG225" s="308" t="str">
        <f t="shared" si="360"/>
        <v/>
      </c>
      <c r="BH225" s="308" t="str">
        <f t="shared" si="360"/>
        <v/>
      </c>
      <c r="BI225" s="308" t="str">
        <f t="shared" si="360"/>
        <v/>
      </c>
      <c r="BJ225" s="308" t="str">
        <f t="shared" si="360"/>
        <v/>
      </c>
      <c r="BK225" s="308" t="str">
        <f t="shared" si="360"/>
        <v/>
      </c>
      <c r="BL225" s="308" t="str">
        <f t="shared" si="360"/>
        <v/>
      </c>
      <c r="BM225" s="308" t="str">
        <f t="shared" si="360"/>
        <v/>
      </c>
      <c r="BN225" s="308" t="str">
        <f t="shared" si="360"/>
        <v/>
      </c>
      <c r="BO225" s="308" t="str">
        <f t="shared" si="360"/>
        <v/>
      </c>
      <c r="BP225" s="308" t="str">
        <f t="shared" si="358"/>
        <v/>
      </c>
      <c r="BQ225" s="308" t="str">
        <f t="shared" si="358"/>
        <v/>
      </c>
      <c r="BR225" s="308" t="str">
        <f t="shared" si="358"/>
        <v/>
      </c>
      <c r="BS225" s="308" t="str">
        <f t="shared" si="358"/>
        <v/>
      </c>
      <c r="BT225" s="308" t="str">
        <f t="shared" si="358"/>
        <v/>
      </c>
      <c r="BU225" s="308" t="str">
        <f t="shared" si="358"/>
        <v/>
      </c>
      <c r="BV225" s="308" t="str">
        <f t="shared" si="358"/>
        <v/>
      </c>
      <c r="BW225" s="308" t="str">
        <f t="shared" si="358"/>
        <v/>
      </c>
      <c r="BX225" s="308" t="str">
        <f t="shared" si="358"/>
        <v/>
      </c>
      <c r="BY225" s="308" t="str">
        <f t="shared" si="358"/>
        <v/>
      </c>
      <c r="BZ225" s="308" t="str">
        <f t="shared" si="358"/>
        <v/>
      </c>
      <c r="CA225" s="308" t="str">
        <f t="shared" si="358"/>
        <v/>
      </c>
      <c r="CB225" s="308" t="str">
        <f t="shared" si="358"/>
        <v/>
      </c>
      <c r="CC225" s="308" t="str">
        <f t="shared" si="358"/>
        <v/>
      </c>
      <c r="CD225" s="308" t="str">
        <f t="shared" si="358"/>
        <v/>
      </c>
      <c r="CE225" s="308" t="str">
        <f t="shared" si="359"/>
        <v/>
      </c>
      <c r="CF225" s="308" t="str">
        <f t="shared" si="359"/>
        <v/>
      </c>
      <c r="CG225" s="308" t="str">
        <f t="shared" si="359"/>
        <v/>
      </c>
      <c r="CH225" s="308" t="str">
        <f t="shared" si="359"/>
        <v/>
      </c>
      <c r="CI225" s="308" t="str">
        <f t="shared" si="359"/>
        <v/>
      </c>
      <c r="CJ225" s="308" t="str">
        <f t="shared" si="359"/>
        <v/>
      </c>
    </row>
    <row r="226" spans="2:88" x14ac:dyDescent="0.2">
      <c r="B226" s="369" t="str">
        <f t="shared" si="311"/>
        <v/>
      </c>
      <c r="C226" s="369" t="str">
        <f t="shared" si="312"/>
        <v/>
      </c>
      <c r="D226" s="369" t="str">
        <f t="shared" si="316"/>
        <v/>
      </c>
      <c r="E226" s="369" t="str">
        <f t="shared" si="317"/>
        <v/>
      </c>
      <c r="F226" s="369" t="str">
        <f t="shared" si="318"/>
        <v/>
      </c>
      <c r="G226" s="369" t="str">
        <f t="shared" si="319"/>
        <v/>
      </c>
      <c r="H226" s="369" t="str">
        <f t="shared" si="320"/>
        <v/>
      </c>
      <c r="I226" s="369" t="str">
        <f t="shared" si="321"/>
        <v/>
      </c>
      <c r="K226" s="308" t="str">
        <f t="shared" si="322"/>
        <v/>
      </c>
      <c r="L226" s="309" t="str">
        <f t="shared" si="323"/>
        <v/>
      </c>
      <c r="M226" s="310" t="str">
        <f t="shared" si="324"/>
        <v/>
      </c>
      <c r="N226" s="308" t="str">
        <f t="shared" si="361"/>
        <v/>
      </c>
      <c r="O226" s="308" t="str">
        <f t="shared" si="362"/>
        <v/>
      </c>
      <c r="P226" s="308" t="str">
        <f t="shared" si="363"/>
        <v/>
      </c>
      <c r="Q226" s="308" t="str">
        <f t="shared" si="364"/>
        <v/>
      </c>
      <c r="R226" s="308" t="str">
        <f t="shared" si="365"/>
        <v/>
      </c>
      <c r="S226" s="308" t="str">
        <f t="shared" si="366"/>
        <v/>
      </c>
      <c r="T226" s="308" t="str">
        <f t="shared" si="367"/>
        <v/>
      </c>
      <c r="U226" s="308" t="str">
        <f t="shared" si="368"/>
        <v/>
      </c>
      <c r="V226" s="308" t="str">
        <f t="shared" si="369"/>
        <v/>
      </c>
      <c r="W226" s="308" t="str">
        <f t="shared" si="370"/>
        <v/>
      </c>
      <c r="X226" s="308" t="str">
        <f t="shared" si="371"/>
        <v/>
      </c>
      <c r="Y226" s="308" t="str">
        <f t="shared" si="371"/>
        <v/>
      </c>
      <c r="Z226" s="308" t="str">
        <f t="shared" si="371"/>
        <v/>
      </c>
      <c r="AA226" s="308" t="str">
        <f t="shared" si="371"/>
        <v/>
      </c>
      <c r="AB226" s="308" t="str">
        <f t="shared" si="372"/>
        <v/>
      </c>
      <c r="AC226" s="308" t="str">
        <f t="shared" si="373"/>
        <v/>
      </c>
      <c r="AD226" s="308" t="str">
        <f t="shared" si="374"/>
        <v/>
      </c>
      <c r="AE226" s="308" t="str">
        <f t="shared" si="375"/>
        <v/>
      </c>
      <c r="AF226" s="308" t="str">
        <f t="shared" si="376"/>
        <v/>
      </c>
      <c r="AG226" s="308" t="str">
        <f t="shared" si="377"/>
        <v/>
      </c>
      <c r="AH226" s="308" t="str">
        <f t="shared" si="378"/>
        <v/>
      </c>
      <c r="AI226" s="308" t="str">
        <f t="shared" si="379"/>
        <v/>
      </c>
      <c r="AJ226" s="308" t="str">
        <f t="shared" si="380"/>
        <v/>
      </c>
      <c r="AK226" s="308" t="str">
        <f t="shared" si="381"/>
        <v/>
      </c>
      <c r="AL226" s="308" t="str">
        <f t="shared" si="382"/>
        <v/>
      </c>
      <c r="AM226" s="308" t="str">
        <f t="shared" si="383"/>
        <v/>
      </c>
      <c r="AN226" s="308" t="str">
        <f t="shared" si="384"/>
        <v/>
      </c>
      <c r="AO226" s="308" t="str">
        <f t="shared" si="385"/>
        <v/>
      </c>
      <c r="AP226" s="308" t="str">
        <f t="shared" si="386"/>
        <v/>
      </c>
      <c r="AQ226" s="308" t="str">
        <f t="shared" si="387"/>
        <v/>
      </c>
      <c r="AR226" s="308" t="str">
        <f t="shared" si="388"/>
        <v/>
      </c>
      <c r="AS226" s="308" t="str">
        <f t="shared" si="389"/>
        <v/>
      </c>
      <c r="AT226" s="308" t="str">
        <f t="shared" si="389"/>
        <v/>
      </c>
      <c r="AU226" s="308" t="str">
        <f t="shared" si="389"/>
        <v/>
      </c>
      <c r="AV226" s="308" t="str">
        <f t="shared" si="389"/>
        <v/>
      </c>
      <c r="AW226" s="308" t="str">
        <f t="shared" si="389"/>
        <v/>
      </c>
      <c r="AX226" s="308" t="str">
        <f t="shared" si="389"/>
        <v/>
      </c>
      <c r="AY226" s="308" t="str">
        <f t="shared" si="313"/>
        <v/>
      </c>
      <c r="AZ226" s="308" t="str">
        <f t="shared" si="360"/>
        <v/>
      </c>
      <c r="BA226" s="308" t="str">
        <f t="shared" si="360"/>
        <v/>
      </c>
      <c r="BB226" s="308" t="str">
        <f t="shared" si="360"/>
        <v/>
      </c>
      <c r="BC226" s="308" t="str">
        <f t="shared" si="360"/>
        <v/>
      </c>
      <c r="BD226" s="308" t="str">
        <f t="shared" si="360"/>
        <v/>
      </c>
      <c r="BE226" s="308" t="str">
        <f t="shared" si="360"/>
        <v/>
      </c>
      <c r="BF226" s="308" t="str">
        <f t="shared" si="360"/>
        <v/>
      </c>
      <c r="BG226" s="308" t="str">
        <f t="shared" si="360"/>
        <v/>
      </c>
      <c r="BH226" s="308" t="str">
        <f t="shared" si="360"/>
        <v/>
      </c>
      <c r="BI226" s="308" t="str">
        <f t="shared" si="360"/>
        <v/>
      </c>
      <c r="BJ226" s="308" t="str">
        <f t="shared" si="360"/>
        <v/>
      </c>
      <c r="BK226" s="308" t="str">
        <f t="shared" si="360"/>
        <v/>
      </c>
      <c r="BL226" s="308" t="str">
        <f t="shared" si="360"/>
        <v/>
      </c>
      <c r="BM226" s="308" t="str">
        <f t="shared" si="360"/>
        <v/>
      </c>
      <c r="BN226" s="308" t="str">
        <f t="shared" si="360"/>
        <v/>
      </c>
      <c r="BO226" s="308" t="str">
        <f t="shared" si="360"/>
        <v/>
      </c>
      <c r="BP226" s="308" t="str">
        <f t="shared" si="358"/>
        <v/>
      </c>
      <c r="BQ226" s="308" t="str">
        <f t="shared" si="358"/>
        <v/>
      </c>
      <c r="BR226" s="308" t="str">
        <f t="shared" si="358"/>
        <v/>
      </c>
      <c r="BS226" s="308" t="str">
        <f t="shared" si="358"/>
        <v/>
      </c>
      <c r="BT226" s="308" t="str">
        <f t="shared" si="358"/>
        <v/>
      </c>
      <c r="BU226" s="308" t="str">
        <f t="shared" si="358"/>
        <v/>
      </c>
      <c r="BV226" s="308" t="str">
        <f t="shared" si="358"/>
        <v/>
      </c>
      <c r="BW226" s="308" t="str">
        <f t="shared" si="358"/>
        <v/>
      </c>
      <c r="BX226" s="308" t="str">
        <f t="shared" si="358"/>
        <v/>
      </c>
      <c r="BY226" s="308" t="str">
        <f t="shared" si="358"/>
        <v/>
      </c>
      <c r="BZ226" s="308" t="str">
        <f t="shared" si="358"/>
        <v/>
      </c>
      <c r="CA226" s="308" t="str">
        <f t="shared" si="358"/>
        <v/>
      </c>
      <c r="CB226" s="308" t="str">
        <f t="shared" si="358"/>
        <v/>
      </c>
      <c r="CC226" s="308" t="str">
        <f t="shared" si="358"/>
        <v/>
      </c>
      <c r="CD226" s="308" t="str">
        <f t="shared" si="358"/>
        <v/>
      </c>
      <c r="CE226" s="308" t="str">
        <f t="shared" si="359"/>
        <v/>
      </c>
      <c r="CF226" s="308" t="str">
        <f t="shared" si="359"/>
        <v/>
      </c>
      <c r="CG226" s="308" t="str">
        <f t="shared" si="359"/>
        <v/>
      </c>
      <c r="CH226" s="308" t="str">
        <f t="shared" si="359"/>
        <v/>
      </c>
      <c r="CI226" s="308" t="str">
        <f t="shared" si="359"/>
        <v/>
      </c>
      <c r="CJ226" s="308" t="str">
        <f t="shared" si="359"/>
        <v/>
      </c>
    </row>
    <row r="227" spans="2:88" x14ac:dyDescent="0.2">
      <c r="B227" s="369" t="str">
        <f t="shared" si="311"/>
        <v/>
      </c>
      <c r="C227" s="369" t="str">
        <f t="shared" si="312"/>
        <v/>
      </c>
      <c r="D227" s="369" t="str">
        <f t="shared" si="316"/>
        <v/>
      </c>
      <c r="E227" s="369" t="str">
        <f t="shared" si="317"/>
        <v/>
      </c>
      <c r="F227" s="369" t="str">
        <f t="shared" si="318"/>
        <v/>
      </c>
      <c r="G227" s="369" t="str">
        <f t="shared" si="319"/>
        <v/>
      </c>
      <c r="H227" s="369" t="str">
        <f t="shared" si="320"/>
        <v/>
      </c>
      <c r="I227" s="369" t="str">
        <f t="shared" si="321"/>
        <v/>
      </c>
      <c r="K227" s="308" t="str">
        <f t="shared" si="322"/>
        <v/>
      </c>
      <c r="L227" s="309" t="str">
        <f t="shared" si="323"/>
        <v/>
      </c>
      <c r="M227" s="310" t="str">
        <f t="shared" si="324"/>
        <v/>
      </c>
      <c r="N227" s="308" t="str">
        <f t="shared" si="361"/>
        <v/>
      </c>
      <c r="O227" s="308" t="str">
        <f t="shared" si="362"/>
        <v/>
      </c>
      <c r="P227" s="308" t="str">
        <f t="shared" si="363"/>
        <v/>
      </c>
      <c r="Q227" s="308" t="str">
        <f t="shared" si="364"/>
        <v/>
      </c>
      <c r="R227" s="308" t="str">
        <f t="shared" si="365"/>
        <v/>
      </c>
      <c r="S227" s="308" t="str">
        <f t="shared" si="366"/>
        <v/>
      </c>
      <c r="T227" s="308" t="str">
        <f t="shared" si="367"/>
        <v/>
      </c>
      <c r="U227" s="308" t="str">
        <f t="shared" si="368"/>
        <v/>
      </c>
      <c r="V227" s="308" t="str">
        <f t="shared" si="369"/>
        <v/>
      </c>
      <c r="W227" s="308" t="str">
        <f t="shared" si="370"/>
        <v/>
      </c>
      <c r="X227" s="308" t="str">
        <f t="shared" si="371"/>
        <v/>
      </c>
      <c r="Y227" s="308" t="str">
        <f t="shared" si="371"/>
        <v/>
      </c>
      <c r="Z227" s="308" t="str">
        <f t="shared" si="371"/>
        <v/>
      </c>
      <c r="AA227" s="308" t="str">
        <f t="shared" si="371"/>
        <v/>
      </c>
      <c r="AB227" s="308" t="str">
        <f t="shared" si="372"/>
        <v/>
      </c>
      <c r="AC227" s="308" t="str">
        <f t="shared" si="373"/>
        <v/>
      </c>
      <c r="AD227" s="308" t="str">
        <f t="shared" si="374"/>
        <v/>
      </c>
      <c r="AE227" s="308" t="str">
        <f t="shared" si="375"/>
        <v/>
      </c>
      <c r="AF227" s="308" t="str">
        <f t="shared" si="376"/>
        <v/>
      </c>
      <c r="AG227" s="308" t="str">
        <f t="shared" si="377"/>
        <v/>
      </c>
      <c r="AH227" s="308" t="str">
        <f t="shared" si="378"/>
        <v/>
      </c>
      <c r="AI227" s="308" t="str">
        <f t="shared" si="379"/>
        <v/>
      </c>
      <c r="AJ227" s="308" t="str">
        <f t="shared" si="380"/>
        <v/>
      </c>
      <c r="AK227" s="308" t="str">
        <f t="shared" si="381"/>
        <v/>
      </c>
      <c r="AL227" s="308" t="str">
        <f t="shared" si="382"/>
        <v/>
      </c>
      <c r="AM227" s="308" t="str">
        <f t="shared" si="383"/>
        <v/>
      </c>
      <c r="AN227" s="308" t="str">
        <f t="shared" si="384"/>
        <v/>
      </c>
      <c r="AO227" s="308" t="str">
        <f t="shared" si="385"/>
        <v/>
      </c>
      <c r="AP227" s="308" t="str">
        <f t="shared" si="386"/>
        <v/>
      </c>
      <c r="AQ227" s="308" t="str">
        <f t="shared" si="387"/>
        <v/>
      </c>
      <c r="AR227" s="308" t="str">
        <f t="shared" si="388"/>
        <v/>
      </c>
      <c r="AS227" s="308" t="str">
        <f t="shared" si="389"/>
        <v/>
      </c>
      <c r="AT227" s="308" t="str">
        <f t="shared" si="389"/>
        <v/>
      </c>
      <c r="AU227" s="308" t="str">
        <f t="shared" si="389"/>
        <v/>
      </c>
      <c r="AV227" s="308" t="str">
        <f t="shared" si="389"/>
        <v/>
      </c>
      <c r="AW227" s="308" t="str">
        <f t="shared" si="389"/>
        <v/>
      </c>
      <c r="AX227" s="308" t="str">
        <f t="shared" si="389"/>
        <v/>
      </c>
      <c r="AY227" s="308" t="str">
        <f t="shared" si="313"/>
        <v/>
      </c>
      <c r="AZ227" s="308" t="str">
        <f t="shared" si="360"/>
        <v/>
      </c>
      <c r="BA227" s="308" t="str">
        <f t="shared" si="360"/>
        <v/>
      </c>
      <c r="BB227" s="308" t="str">
        <f t="shared" si="360"/>
        <v/>
      </c>
      <c r="BC227" s="308" t="str">
        <f t="shared" si="360"/>
        <v/>
      </c>
      <c r="BD227" s="308" t="str">
        <f t="shared" si="360"/>
        <v/>
      </c>
      <c r="BE227" s="308" t="str">
        <f t="shared" si="360"/>
        <v/>
      </c>
      <c r="BF227" s="308" t="str">
        <f t="shared" si="360"/>
        <v/>
      </c>
      <c r="BG227" s="308" t="str">
        <f t="shared" si="360"/>
        <v/>
      </c>
      <c r="BH227" s="308" t="str">
        <f t="shared" si="360"/>
        <v/>
      </c>
      <c r="BI227" s="308" t="str">
        <f t="shared" si="360"/>
        <v/>
      </c>
      <c r="BJ227" s="308" t="str">
        <f t="shared" si="360"/>
        <v/>
      </c>
      <c r="BK227" s="308" t="str">
        <f t="shared" si="360"/>
        <v/>
      </c>
      <c r="BL227" s="308" t="str">
        <f t="shared" si="360"/>
        <v/>
      </c>
      <c r="BM227" s="308" t="str">
        <f t="shared" si="360"/>
        <v/>
      </c>
      <c r="BN227" s="308" t="str">
        <f t="shared" si="360"/>
        <v/>
      </c>
      <c r="BO227" s="308" t="str">
        <f t="shared" si="360"/>
        <v/>
      </c>
      <c r="BP227" s="308" t="str">
        <f t="shared" si="358"/>
        <v/>
      </c>
      <c r="BQ227" s="308" t="str">
        <f t="shared" si="358"/>
        <v/>
      </c>
      <c r="BR227" s="308" t="str">
        <f t="shared" si="358"/>
        <v/>
      </c>
      <c r="BS227" s="308" t="str">
        <f t="shared" si="358"/>
        <v/>
      </c>
      <c r="BT227" s="308" t="str">
        <f t="shared" si="358"/>
        <v/>
      </c>
      <c r="BU227" s="308" t="str">
        <f t="shared" si="358"/>
        <v/>
      </c>
      <c r="BV227" s="308" t="str">
        <f t="shared" si="358"/>
        <v/>
      </c>
      <c r="BW227" s="308" t="str">
        <f t="shared" si="358"/>
        <v/>
      </c>
      <c r="BX227" s="308" t="str">
        <f t="shared" si="358"/>
        <v/>
      </c>
      <c r="BY227" s="308" t="str">
        <f t="shared" si="358"/>
        <v/>
      </c>
      <c r="BZ227" s="308" t="str">
        <f t="shared" si="358"/>
        <v/>
      </c>
      <c r="CA227" s="308" t="str">
        <f t="shared" si="358"/>
        <v/>
      </c>
      <c r="CB227" s="308" t="str">
        <f t="shared" si="358"/>
        <v/>
      </c>
      <c r="CC227" s="308" t="str">
        <f t="shared" si="358"/>
        <v/>
      </c>
      <c r="CD227" s="308" t="str">
        <f t="shared" si="358"/>
        <v/>
      </c>
      <c r="CE227" s="308" t="str">
        <f t="shared" si="359"/>
        <v/>
      </c>
      <c r="CF227" s="308" t="str">
        <f t="shared" si="359"/>
        <v/>
      </c>
      <c r="CG227" s="308" t="str">
        <f t="shared" si="359"/>
        <v/>
      </c>
      <c r="CH227" s="308" t="str">
        <f t="shared" si="359"/>
        <v/>
      </c>
      <c r="CI227" s="308" t="str">
        <f t="shared" si="359"/>
        <v/>
      </c>
      <c r="CJ227" s="308" t="str">
        <f t="shared" si="359"/>
        <v/>
      </c>
    </row>
    <row r="228" spans="2:88" x14ac:dyDescent="0.2">
      <c r="B228" s="369" t="str">
        <f t="shared" si="311"/>
        <v/>
      </c>
      <c r="C228" s="369" t="str">
        <f t="shared" si="312"/>
        <v/>
      </c>
      <c r="D228" s="369" t="str">
        <f t="shared" si="316"/>
        <v/>
      </c>
      <c r="E228" s="369" t="str">
        <f t="shared" si="317"/>
        <v/>
      </c>
      <c r="F228" s="369" t="str">
        <f t="shared" si="318"/>
        <v/>
      </c>
      <c r="G228" s="369" t="str">
        <f t="shared" si="319"/>
        <v/>
      </c>
      <c r="H228" s="369" t="str">
        <f t="shared" si="320"/>
        <v/>
      </c>
      <c r="I228" s="369" t="str">
        <f t="shared" si="321"/>
        <v/>
      </c>
      <c r="K228" s="308" t="str">
        <f t="shared" si="322"/>
        <v/>
      </c>
      <c r="L228" s="309" t="str">
        <f t="shared" si="323"/>
        <v/>
      </c>
      <c r="M228" s="310" t="str">
        <f t="shared" si="324"/>
        <v/>
      </c>
      <c r="N228" s="308" t="str">
        <f t="shared" si="361"/>
        <v/>
      </c>
      <c r="O228" s="308" t="str">
        <f t="shared" si="362"/>
        <v/>
      </c>
      <c r="P228" s="308" t="str">
        <f t="shared" si="363"/>
        <v/>
      </c>
      <c r="Q228" s="308" t="str">
        <f t="shared" si="364"/>
        <v/>
      </c>
      <c r="R228" s="308" t="str">
        <f t="shared" si="365"/>
        <v/>
      </c>
      <c r="S228" s="308" t="str">
        <f t="shared" si="366"/>
        <v/>
      </c>
      <c r="T228" s="308" t="str">
        <f t="shared" si="367"/>
        <v/>
      </c>
      <c r="U228" s="308" t="str">
        <f t="shared" si="368"/>
        <v/>
      </c>
      <c r="V228" s="308" t="str">
        <f t="shared" si="369"/>
        <v/>
      </c>
      <c r="W228" s="308" t="str">
        <f t="shared" si="370"/>
        <v/>
      </c>
      <c r="X228" s="308" t="str">
        <f t="shared" si="371"/>
        <v/>
      </c>
      <c r="Y228" s="308" t="str">
        <f t="shared" si="371"/>
        <v/>
      </c>
      <c r="Z228" s="308" t="str">
        <f t="shared" si="371"/>
        <v/>
      </c>
      <c r="AA228" s="308" t="str">
        <f t="shared" si="371"/>
        <v/>
      </c>
      <c r="AB228" s="308" t="str">
        <f t="shared" si="372"/>
        <v/>
      </c>
      <c r="AC228" s="308" t="str">
        <f t="shared" si="373"/>
        <v/>
      </c>
      <c r="AD228" s="308" t="str">
        <f t="shared" si="374"/>
        <v/>
      </c>
      <c r="AE228" s="308" t="str">
        <f t="shared" si="375"/>
        <v/>
      </c>
      <c r="AF228" s="308" t="str">
        <f t="shared" si="376"/>
        <v/>
      </c>
      <c r="AG228" s="308" t="str">
        <f t="shared" si="377"/>
        <v/>
      </c>
      <c r="AH228" s="308" t="str">
        <f t="shared" si="378"/>
        <v/>
      </c>
      <c r="AI228" s="308" t="str">
        <f t="shared" si="379"/>
        <v/>
      </c>
      <c r="AJ228" s="308" t="str">
        <f t="shared" si="380"/>
        <v/>
      </c>
      <c r="AK228" s="308" t="str">
        <f t="shared" si="381"/>
        <v/>
      </c>
      <c r="AL228" s="308" t="str">
        <f t="shared" si="382"/>
        <v/>
      </c>
      <c r="AM228" s="308" t="str">
        <f t="shared" si="383"/>
        <v/>
      </c>
      <c r="AN228" s="308" t="str">
        <f t="shared" si="384"/>
        <v/>
      </c>
      <c r="AO228" s="308" t="str">
        <f t="shared" si="385"/>
        <v/>
      </c>
      <c r="AP228" s="308" t="str">
        <f t="shared" si="386"/>
        <v/>
      </c>
      <c r="AQ228" s="308" t="str">
        <f t="shared" si="387"/>
        <v/>
      </c>
      <c r="AR228" s="308" t="str">
        <f t="shared" si="388"/>
        <v/>
      </c>
      <c r="AS228" s="308" t="str">
        <f t="shared" si="389"/>
        <v/>
      </c>
      <c r="AT228" s="308" t="str">
        <f t="shared" si="389"/>
        <v/>
      </c>
      <c r="AU228" s="308" t="str">
        <f t="shared" si="389"/>
        <v/>
      </c>
      <c r="AV228" s="308" t="str">
        <f t="shared" si="389"/>
        <v/>
      </c>
      <c r="AW228" s="308" t="str">
        <f t="shared" si="389"/>
        <v/>
      </c>
      <c r="AX228" s="308" t="str">
        <f t="shared" si="389"/>
        <v/>
      </c>
      <c r="AY228" s="308" t="str">
        <f t="shared" si="313"/>
        <v/>
      </c>
      <c r="AZ228" s="308" t="str">
        <f t="shared" si="360"/>
        <v/>
      </c>
      <c r="BA228" s="308" t="str">
        <f t="shared" si="360"/>
        <v/>
      </c>
      <c r="BB228" s="308" t="str">
        <f t="shared" si="360"/>
        <v/>
      </c>
      <c r="BC228" s="308" t="str">
        <f t="shared" si="360"/>
        <v/>
      </c>
      <c r="BD228" s="308" t="str">
        <f t="shared" si="360"/>
        <v/>
      </c>
      <c r="BE228" s="308" t="str">
        <f t="shared" si="360"/>
        <v/>
      </c>
      <c r="BF228" s="308" t="str">
        <f t="shared" si="360"/>
        <v/>
      </c>
      <c r="BG228" s="308" t="str">
        <f t="shared" si="360"/>
        <v/>
      </c>
      <c r="BH228" s="308" t="str">
        <f t="shared" si="360"/>
        <v/>
      </c>
      <c r="BI228" s="308" t="str">
        <f t="shared" si="360"/>
        <v/>
      </c>
      <c r="BJ228" s="308" t="str">
        <f t="shared" si="360"/>
        <v/>
      </c>
      <c r="BK228" s="308" t="str">
        <f t="shared" si="360"/>
        <v/>
      </c>
      <c r="BL228" s="308" t="str">
        <f t="shared" si="360"/>
        <v/>
      </c>
      <c r="BM228" s="308" t="str">
        <f t="shared" si="360"/>
        <v/>
      </c>
      <c r="BN228" s="308" t="str">
        <f t="shared" si="360"/>
        <v/>
      </c>
      <c r="BO228" s="308" t="str">
        <f t="shared" si="360"/>
        <v/>
      </c>
      <c r="BP228" s="308" t="str">
        <f t="shared" si="358"/>
        <v/>
      </c>
      <c r="BQ228" s="308" t="str">
        <f t="shared" si="358"/>
        <v/>
      </c>
      <c r="BR228" s="308" t="str">
        <f t="shared" si="358"/>
        <v/>
      </c>
      <c r="BS228" s="308" t="str">
        <f t="shared" si="358"/>
        <v/>
      </c>
      <c r="BT228" s="308" t="str">
        <f t="shared" si="358"/>
        <v/>
      </c>
      <c r="BU228" s="308" t="str">
        <f t="shared" si="358"/>
        <v/>
      </c>
      <c r="BV228" s="308" t="str">
        <f t="shared" si="358"/>
        <v/>
      </c>
      <c r="BW228" s="308" t="str">
        <f t="shared" si="358"/>
        <v/>
      </c>
      <c r="BX228" s="308" t="str">
        <f t="shared" si="358"/>
        <v/>
      </c>
      <c r="BY228" s="308" t="str">
        <f t="shared" si="358"/>
        <v/>
      </c>
      <c r="BZ228" s="308" t="str">
        <f t="shared" si="358"/>
        <v/>
      </c>
      <c r="CA228" s="308" t="str">
        <f t="shared" si="358"/>
        <v/>
      </c>
      <c r="CB228" s="308" t="str">
        <f t="shared" si="358"/>
        <v/>
      </c>
      <c r="CC228" s="308" t="str">
        <f t="shared" si="358"/>
        <v/>
      </c>
      <c r="CD228" s="308" t="str">
        <f t="shared" si="358"/>
        <v/>
      </c>
      <c r="CE228" s="308" t="str">
        <f t="shared" si="359"/>
        <v/>
      </c>
      <c r="CF228" s="308" t="str">
        <f t="shared" si="359"/>
        <v/>
      </c>
      <c r="CG228" s="308" t="str">
        <f t="shared" si="359"/>
        <v/>
      </c>
      <c r="CH228" s="308" t="str">
        <f t="shared" si="359"/>
        <v/>
      </c>
      <c r="CI228" s="308" t="str">
        <f t="shared" si="359"/>
        <v/>
      </c>
      <c r="CJ228" s="308" t="str">
        <f t="shared" si="359"/>
        <v/>
      </c>
    </row>
    <row r="229" spans="2:88" x14ac:dyDescent="0.2">
      <c r="B229" s="369" t="str">
        <f t="shared" si="311"/>
        <v/>
      </c>
      <c r="C229" s="369" t="str">
        <f t="shared" si="312"/>
        <v/>
      </c>
      <c r="D229" s="369" t="str">
        <f t="shared" si="316"/>
        <v/>
      </c>
      <c r="E229" s="369" t="str">
        <f t="shared" si="317"/>
        <v/>
      </c>
      <c r="F229" s="369" t="str">
        <f t="shared" si="318"/>
        <v/>
      </c>
      <c r="G229" s="369" t="str">
        <f t="shared" si="319"/>
        <v/>
      </c>
      <c r="H229" s="369" t="str">
        <f t="shared" si="320"/>
        <v/>
      </c>
      <c r="I229" s="369" t="str">
        <f t="shared" si="321"/>
        <v/>
      </c>
      <c r="K229" s="308" t="str">
        <f t="shared" si="322"/>
        <v/>
      </c>
      <c r="L229" s="309" t="str">
        <f t="shared" si="323"/>
        <v/>
      </c>
      <c r="M229" s="310" t="str">
        <f t="shared" si="324"/>
        <v/>
      </c>
      <c r="N229" s="308" t="str">
        <f t="shared" si="361"/>
        <v/>
      </c>
      <c r="O229" s="308" t="str">
        <f t="shared" si="362"/>
        <v/>
      </c>
      <c r="P229" s="308" t="str">
        <f t="shared" si="363"/>
        <v/>
      </c>
      <c r="Q229" s="308" t="str">
        <f t="shared" si="364"/>
        <v/>
      </c>
      <c r="R229" s="308" t="str">
        <f t="shared" si="365"/>
        <v/>
      </c>
      <c r="S229" s="308" t="str">
        <f t="shared" si="366"/>
        <v/>
      </c>
      <c r="T229" s="308" t="str">
        <f t="shared" si="367"/>
        <v/>
      </c>
      <c r="U229" s="308" t="str">
        <f t="shared" si="368"/>
        <v/>
      </c>
      <c r="V229" s="308" t="str">
        <f t="shared" si="369"/>
        <v/>
      </c>
      <c r="W229" s="308" t="str">
        <f t="shared" si="370"/>
        <v/>
      </c>
      <c r="X229" s="308" t="str">
        <f t="shared" si="371"/>
        <v/>
      </c>
      <c r="Y229" s="308" t="str">
        <f t="shared" si="371"/>
        <v/>
      </c>
      <c r="Z229" s="308" t="str">
        <f t="shared" si="371"/>
        <v/>
      </c>
      <c r="AA229" s="308" t="str">
        <f t="shared" si="371"/>
        <v/>
      </c>
      <c r="AB229" s="308" t="str">
        <f t="shared" si="372"/>
        <v/>
      </c>
      <c r="AC229" s="308" t="str">
        <f t="shared" si="373"/>
        <v/>
      </c>
      <c r="AD229" s="308" t="str">
        <f t="shared" si="374"/>
        <v/>
      </c>
      <c r="AE229" s="308" t="str">
        <f t="shared" si="375"/>
        <v/>
      </c>
      <c r="AF229" s="308" t="str">
        <f t="shared" si="376"/>
        <v/>
      </c>
      <c r="AG229" s="308" t="str">
        <f t="shared" si="377"/>
        <v/>
      </c>
      <c r="AH229" s="308" t="str">
        <f t="shared" si="378"/>
        <v/>
      </c>
      <c r="AI229" s="308" t="str">
        <f t="shared" si="379"/>
        <v/>
      </c>
      <c r="AJ229" s="308" t="str">
        <f t="shared" si="380"/>
        <v/>
      </c>
      <c r="AK229" s="308" t="str">
        <f t="shared" si="381"/>
        <v/>
      </c>
      <c r="AL229" s="308" t="str">
        <f t="shared" si="382"/>
        <v/>
      </c>
      <c r="AM229" s="308" t="str">
        <f t="shared" si="383"/>
        <v/>
      </c>
      <c r="AN229" s="308" t="str">
        <f t="shared" si="384"/>
        <v/>
      </c>
      <c r="AO229" s="308" t="str">
        <f t="shared" si="385"/>
        <v/>
      </c>
      <c r="AP229" s="308" t="str">
        <f t="shared" si="386"/>
        <v/>
      </c>
      <c r="AQ229" s="308" t="str">
        <f t="shared" si="387"/>
        <v/>
      </c>
      <c r="AR229" s="308" t="str">
        <f t="shared" si="388"/>
        <v/>
      </c>
      <c r="AS229" s="308" t="str">
        <f t="shared" si="389"/>
        <v/>
      </c>
      <c r="AT229" s="308" t="str">
        <f t="shared" si="389"/>
        <v/>
      </c>
      <c r="AU229" s="308" t="str">
        <f t="shared" si="389"/>
        <v/>
      </c>
      <c r="AV229" s="308" t="str">
        <f t="shared" si="389"/>
        <v/>
      </c>
      <c r="AW229" s="308" t="str">
        <f t="shared" si="389"/>
        <v/>
      </c>
      <c r="AX229" s="308" t="str">
        <f t="shared" si="389"/>
        <v/>
      </c>
      <c r="AY229" s="308" t="str">
        <f t="shared" si="313"/>
        <v/>
      </c>
      <c r="AZ229" s="308" t="str">
        <f t="shared" si="360"/>
        <v/>
      </c>
      <c r="BA229" s="308" t="str">
        <f t="shared" si="360"/>
        <v/>
      </c>
      <c r="BB229" s="308" t="str">
        <f t="shared" si="360"/>
        <v/>
      </c>
      <c r="BC229" s="308" t="str">
        <f t="shared" si="360"/>
        <v/>
      </c>
      <c r="BD229" s="308" t="str">
        <f t="shared" si="360"/>
        <v/>
      </c>
      <c r="BE229" s="308" t="str">
        <f t="shared" si="360"/>
        <v/>
      </c>
      <c r="BF229" s="308" t="str">
        <f t="shared" si="360"/>
        <v/>
      </c>
      <c r="BG229" s="308" t="str">
        <f t="shared" si="360"/>
        <v/>
      </c>
      <c r="BH229" s="308" t="str">
        <f t="shared" si="360"/>
        <v/>
      </c>
      <c r="BI229" s="308" t="str">
        <f t="shared" si="360"/>
        <v/>
      </c>
      <c r="BJ229" s="308" t="str">
        <f t="shared" si="360"/>
        <v/>
      </c>
      <c r="BK229" s="308" t="str">
        <f t="shared" si="360"/>
        <v/>
      </c>
      <c r="BL229" s="308" t="str">
        <f t="shared" si="360"/>
        <v/>
      </c>
      <c r="BM229" s="308" t="str">
        <f t="shared" si="360"/>
        <v/>
      </c>
      <c r="BN229" s="308" t="str">
        <f t="shared" si="360"/>
        <v/>
      </c>
      <c r="BO229" s="308" t="str">
        <f t="shared" si="360"/>
        <v/>
      </c>
      <c r="BP229" s="308" t="str">
        <f t="shared" si="358"/>
        <v/>
      </c>
      <c r="BQ229" s="308" t="str">
        <f t="shared" si="358"/>
        <v/>
      </c>
      <c r="BR229" s="308" t="str">
        <f t="shared" si="358"/>
        <v/>
      </c>
      <c r="BS229" s="308" t="str">
        <f t="shared" si="358"/>
        <v/>
      </c>
      <c r="BT229" s="308" t="str">
        <f t="shared" si="358"/>
        <v/>
      </c>
      <c r="BU229" s="308" t="str">
        <f t="shared" si="358"/>
        <v/>
      </c>
      <c r="BV229" s="308" t="str">
        <f t="shared" si="358"/>
        <v/>
      </c>
      <c r="BW229" s="308" t="str">
        <f t="shared" si="358"/>
        <v/>
      </c>
      <c r="BX229" s="308" t="str">
        <f t="shared" si="358"/>
        <v/>
      </c>
      <c r="BY229" s="308" t="str">
        <f t="shared" si="358"/>
        <v/>
      </c>
      <c r="BZ229" s="308" t="str">
        <f t="shared" si="358"/>
        <v/>
      </c>
      <c r="CA229" s="308" t="str">
        <f t="shared" si="358"/>
        <v/>
      </c>
      <c r="CB229" s="308" t="str">
        <f t="shared" si="358"/>
        <v/>
      </c>
      <c r="CC229" s="308" t="str">
        <f t="shared" si="358"/>
        <v/>
      </c>
      <c r="CD229" s="308" t="str">
        <f t="shared" si="358"/>
        <v/>
      </c>
      <c r="CE229" s="308" t="str">
        <f t="shared" si="359"/>
        <v/>
      </c>
      <c r="CF229" s="308" t="str">
        <f t="shared" si="359"/>
        <v/>
      </c>
      <c r="CG229" s="308" t="str">
        <f t="shared" si="359"/>
        <v/>
      </c>
      <c r="CH229" s="308" t="str">
        <f t="shared" si="359"/>
        <v/>
      </c>
      <c r="CI229" s="308" t="str">
        <f t="shared" si="359"/>
        <v/>
      </c>
      <c r="CJ229" s="308" t="str">
        <f t="shared" si="359"/>
        <v/>
      </c>
    </row>
    <row r="230" spans="2:88" x14ac:dyDescent="0.2">
      <c r="B230" s="369" t="str">
        <f t="shared" si="311"/>
        <v/>
      </c>
      <c r="C230" s="369" t="str">
        <f t="shared" si="312"/>
        <v/>
      </c>
      <c r="D230" s="369" t="str">
        <f t="shared" si="316"/>
        <v/>
      </c>
      <c r="E230" s="369" t="str">
        <f t="shared" si="317"/>
        <v/>
      </c>
      <c r="F230" s="369" t="str">
        <f t="shared" si="318"/>
        <v/>
      </c>
      <c r="G230" s="369" t="str">
        <f t="shared" si="319"/>
        <v/>
      </c>
      <c r="H230" s="369" t="str">
        <f t="shared" si="320"/>
        <v/>
      </c>
      <c r="I230" s="369" t="str">
        <f t="shared" si="321"/>
        <v/>
      </c>
      <c r="K230" s="308" t="str">
        <f t="shared" si="322"/>
        <v/>
      </c>
      <c r="L230" s="309" t="str">
        <f t="shared" si="323"/>
        <v/>
      </c>
      <c r="M230" s="310" t="str">
        <f t="shared" si="324"/>
        <v/>
      </c>
      <c r="N230" s="308" t="str">
        <f t="shared" si="361"/>
        <v/>
      </c>
      <c r="O230" s="308" t="str">
        <f t="shared" si="362"/>
        <v/>
      </c>
      <c r="P230" s="308" t="str">
        <f t="shared" si="363"/>
        <v/>
      </c>
      <c r="Q230" s="308" t="str">
        <f t="shared" si="364"/>
        <v/>
      </c>
      <c r="R230" s="308" t="str">
        <f t="shared" si="365"/>
        <v/>
      </c>
      <c r="S230" s="308" t="str">
        <f t="shared" si="366"/>
        <v/>
      </c>
      <c r="T230" s="308" t="str">
        <f t="shared" si="367"/>
        <v/>
      </c>
      <c r="U230" s="308" t="str">
        <f t="shared" si="368"/>
        <v/>
      </c>
      <c r="V230" s="308" t="str">
        <f t="shared" si="369"/>
        <v/>
      </c>
      <c r="W230" s="308" t="str">
        <f t="shared" si="370"/>
        <v/>
      </c>
      <c r="X230" s="308" t="str">
        <f t="shared" si="371"/>
        <v/>
      </c>
      <c r="Y230" s="308" t="str">
        <f t="shared" si="371"/>
        <v/>
      </c>
      <c r="Z230" s="308" t="str">
        <f t="shared" si="371"/>
        <v/>
      </c>
      <c r="AA230" s="308" t="str">
        <f t="shared" si="371"/>
        <v/>
      </c>
      <c r="AB230" s="308" t="str">
        <f t="shared" si="372"/>
        <v/>
      </c>
      <c r="AC230" s="308" t="str">
        <f t="shared" si="373"/>
        <v/>
      </c>
      <c r="AD230" s="308" t="str">
        <f t="shared" si="374"/>
        <v/>
      </c>
      <c r="AE230" s="308" t="str">
        <f t="shared" si="375"/>
        <v/>
      </c>
      <c r="AF230" s="308" t="str">
        <f t="shared" si="376"/>
        <v/>
      </c>
      <c r="AG230" s="308" t="str">
        <f t="shared" si="377"/>
        <v/>
      </c>
      <c r="AH230" s="308" t="str">
        <f t="shared" si="378"/>
        <v/>
      </c>
      <c r="AI230" s="308" t="str">
        <f t="shared" si="379"/>
        <v/>
      </c>
      <c r="AJ230" s="308" t="str">
        <f t="shared" si="380"/>
        <v/>
      </c>
      <c r="AK230" s="308" t="str">
        <f t="shared" si="381"/>
        <v/>
      </c>
      <c r="AL230" s="308" t="str">
        <f t="shared" si="382"/>
        <v/>
      </c>
      <c r="AM230" s="308" t="str">
        <f t="shared" si="383"/>
        <v/>
      </c>
      <c r="AN230" s="308" t="str">
        <f t="shared" si="384"/>
        <v/>
      </c>
      <c r="AO230" s="308" t="str">
        <f t="shared" si="385"/>
        <v/>
      </c>
      <c r="AP230" s="308" t="str">
        <f t="shared" si="386"/>
        <v/>
      </c>
      <c r="AQ230" s="308" t="str">
        <f t="shared" si="387"/>
        <v/>
      </c>
      <c r="AR230" s="308" t="str">
        <f t="shared" si="388"/>
        <v/>
      </c>
      <c r="AS230" s="308" t="str">
        <f t="shared" si="389"/>
        <v/>
      </c>
      <c r="AT230" s="308" t="str">
        <f t="shared" si="389"/>
        <v/>
      </c>
      <c r="AU230" s="308" t="str">
        <f t="shared" si="389"/>
        <v/>
      </c>
      <c r="AV230" s="308" t="str">
        <f t="shared" si="389"/>
        <v/>
      </c>
      <c r="AW230" s="308" t="str">
        <f t="shared" si="389"/>
        <v/>
      </c>
      <c r="AX230" s="308" t="str">
        <f t="shared" si="389"/>
        <v/>
      </c>
      <c r="AY230" s="308" t="str">
        <f t="shared" si="313"/>
        <v/>
      </c>
      <c r="AZ230" s="308" t="str">
        <f t="shared" si="360"/>
        <v/>
      </c>
      <c r="BA230" s="308" t="str">
        <f t="shared" si="360"/>
        <v/>
      </c>
      <c r="BB230" s="308" t="str">
        <f t="shared" si="360"/>
        <v/>
      </c>
      <c r="BC230" s="308" t="str">
        <f t="shared" si="360"/>
        <v/>
      </c>
      <c r="BD230" s="308" t="str">
        <f t="shared" si="360"/>
        <v/>
      </c>
      <c r="BE230" s="308" t="str">
        <f t="shared" si="360"/>
        <v/>
      </c>
      <c r="BF230" s="308" t="str">
        <f t="shared" si="360"/>
        <v/>
      </c>
      <c r="BG230" s="308" t="str">
        <f t="shared" si="360"/>
        <v/>
      </c>
      <c r="BH230" s="308" t="str">
        <f t="shared" si="360"/>
        <v/>
      </c>
      <c r="BI230" s="308" t="str">
        <f t="shared" si="360"/>
        <v/>
      </c>
      <c r="BJ230" s="308" t="str">
        <f t="shared" si="360"/>
        <v/>
      </c>
      <c r="BK230" s="308" t="str">
        <f t="shared" si="360"/>
        <v/>
      </c>
      <c r="BL230" s="308" t="str">
        <f t="shared" si="360"/>
        <v/>
      </c>
      <c r="BM230" s="308" t="str">
        <f t="shared" si="360"/>
        <v/>
      </c>
      <c r="BN230" s="308" t="str">
        <f t="shared" si="360"/>
        <v/>
      </c>
      <c r="BO230" s="308" t="str">
        <f t="shared" ref="BO230:CD245" si="390">IF(BN230=0,"",IF(BN230="","",BN230-1))</f>
        <v/>
      </c>
      <c r="BP230" s="308" t="str">
        <f t="shared" si="390"/>
        <v/>
      </c>
      <c r="BQ230" s="308" t="str">
        <f t="shared" si="390"/>
        <v/>
      </c>
      <c r="BR230" s="308" t="str">
        <f t="shared" si="390"/>
        <v/>
      </c>
      <c r="BS230" s="308" t="str">
        <f t="shared" si="390"/>
        <v/>
      </c>
      <c r="BT230" s="308" t="str">
        <f t="shared" si="390"/>
        <v/>
      </c>
      <c r="BU230" s="308" t="str">
        <f t="shared" si="390"/>
        <v/>
      </c>
      <c r="BV230" s="308" t="str">
        <f t="shared" si="390"/>
        <v/>
      </c>
      <c r="BW230" s="308" t="str">
        <f t="shared" si="390"/>
        <v/>
      </c>
      <c r="BX230" s="308" t="str">
        <f t="shared" si="390"/>
        <v/>
      </c>
      <c r="BY230" s="308" t="str">
        <f t="shared" si="390"/>
        <v/>
      </c>
      <c r="BZ230" s="308" t="str">
        <f t="shared" si="390"/>
        <v/>
      </c>
      <c r="CA230" s="308" t="str">
        <f t="shared" si="390"/>
        <v/>
      </c>
      <c r="CB230" s="308" t="str">
        <f t="shared" si="390"/>
        <v/>
      </c>
      <c r="CC230" s="308" t="str">
        <f t="shared" si="390"/>
        <v/>
      </c>
      <c r="CD230" s="308" t="str">
        <f t="shared" si="390"/>
        <v/>
      </c>
      <c r="CE230" s="308" t="str">
        <f t="shared" ref="CE230:CJ245" si="391">IF(CD230=0,"",IF(CD230="","",CD230-1))</f>
        <v/>
      </c>
      <c r="CF230" s="308" t="str">
        <f t="shared" si="391"/>
        <v/>
      </c>
      <c r="CG230" s="308" t="str">
        <f t="shared" si="391"/>
        <v/>
      </c>
      <c r="CH230" s="308" t="str">
        <f t="shared" si="391"/>
        <v/>
      </c>
      <c r="CI230" s="308" t="str">
        <f t="shared" si="391"/>
        <v/>
      </c>
      <c r="CJ230" s="308" t="str">
        <f t="shared" si="391"/>
        <v/>
      </c>
    </row>
    <row r="231" spans="2:88" x14ac:dyDescent="0.2">
      <c r="B231" s="369" t="str">
        <f t="shared" si="311"/>
        <v/>
      </c>
      <c r="C231" s="369" t="str">
        <f t="shared" si="312"/>
        <v/>
      </c>
      <c r="D231" s="369" t="str">
        <f t="shared" si="316"/>
        <v/>
      </c>
      <c r="E231" s="369" t="str">
        <f t="shared" si="317"/>
        <v/>
      </c>
      <c r="F231" s="369" t="str">
        <f t="shared" si="318"/>
        <v/>
      </c>
      <c r="G231" s="369" t="str">
        <f t="shared" si="319"/>
        <v/>
      </c>
      <c r="H231" s="369" t="str">
        <f t="shared" si="320"/>
        <v/>
      </c>
      <c r="I231" s="369" t="str">
        <f t="shared" si="321"/>
        <v/>
      </c>
      <c r="K231" s="308" t="str">
        <f t="shared" si="322"/>
        <v/>
      </c>
      <c r="L231" s="309" t="str">
        <f t="shared" si="323"/>
        <v/>
      </c>
      <c r="M231" s="310" t="str">
        <f t="shared" si="324"/>
        <v/>
      </c>
      <c r="N231" s="308" t="str">
        <f t="shared" si="361"/>
        <v/>
      </c>
      <c r="O231" s="308" t="str">
        <f t="shared" si="362"/>
        <v/>
      </c>
      <c r="P231" s="308" t="str">
        <f t="shared" si="363"/>
        <v/>
      </c>
      <c r="Q231" s="308" t="str">
        <f t="shared" si="364"/>
        <v/>
      </c>
      <c r="R231" s="308" t="str">
        <f t="shared" si="365"/>
        <v/>
      </c>
      <c r="S231" s="308" t="str">
        <f t="shared" si="366"/>
        <v/>
      </c>
      <c r="T231" s="308" t="str">
        <f t="shared" si="367"/>
        <v/>
      </c>
      <c r="U231" s="308" t="str">
        <f t="shared" si="368"/>
        <v/>
      </c>
      <c r="V231" s="308" t="str">
        <f t="shared" si="369"/>
        <v/>
      </c>
      <c r="W231" s="308" t="str">
        <f t="shared" si="370"/>
        <v/>
      </c>
      <c r="X231" s="308" t="str">
        <f t="shared" si="371"/>
        <v/>
      </c>
      <c r="Y231" s="308" t="str">
        <f t="shared" si="371"/>
        <v/>
      </c>
      <c r="Z231" s="308" t="str">
        <f t="shared" si="371"/>
        <v/>
      </c>
      <c r="AA231" s="308" t="str">
        <f t="shared" si="371"/>
        <v/>
      </c>
      <c r="AB231" s="308" t="str">
        <f t="shared" si="372"/>
        <v/>
      </c>
      <c r="AC231" s="308" t="str">
        <f t="shared" si="373"/>
        <v/>
      </c>
      <c r="AD231" s="308" t="str">
        <f t="shared" si="374"/>
        <v/>
      </c>
      <c r="AE231" s="308" t="str">
        <f t="shared" si="375"/>
        <v/>
      </c>
      <c r="AF231" s="308" t="str">
        <f t="shared" si="376"/>
        <v/>
      </c>
      <c r="AG231" s="308" t="str">
        <f t="shared" si="377"/>
        <v/>
      </c>
      <c r="AH231" s="308" t="str">
        <f t="shared" si="378"/>
        <v/>
      </c>
      <c r="AI231" s="308" t="str">
        <f t="shared" si="379"/>
        <v/>
      </c>
      <c r="AJ231" s="308" t="str">
        <f t="shared" si="380"/>
        <v/>
      </c>
      <c r="AK231" s="308" t="str">
        <f t="shared" si="381"/>
        <v/>
      </c>
      <c r="AL231" s="308" t="str">
        <f t="shared" si="382"/>
        <v/>
      </c>
      <c r="AM231" s="308" t="str">
        <f t="shared" si="383"/>
        <v/>
      </c>
      <c r="AN231" s="308" t="str">
        <f t="shared" si="384"/>
        <v/>
      </c>
      <c r="AO231" s="308" t="str">
        <f t="shared" si="385"/>
        <v/>
      </c>
      <c r="AP231" s="308" t="str">
        <f t="shared" si="386"/>
        <v/>
      </c>
      <c r="AQ231" s="308" t="str">
        <f t="shared" si="387"/>
        <v/>
      </c>
      <c r="AR231" s="308" t="str">
        <f t="shared" si="388"/>
        <v/>
      </c>
      <c r="AS231" s="308" t="str">
        <f t="shared" si="389"/>
        <v/>
      </c>
      <c r="AT231" s="308" t="str">
        <f t="shared" si="389"/>
        <v/>
      </c>
      <c r="AU231" s="308" t="str">
        <f t="shared" si="389"/>
        <v/>
      </c>
      <c r="AV231" s="308" t="str">
        <f t="shared" si="389"/>
        <v/>
      </c>
      <c r="AW231" s="308" t="str">
        <f t="shared" si="389"/>
        <v/>
      </c>
      <c r="AX231" s="308" t="str">
        <f t="shared" si="389"/>
        <v/>
      </c>
      <c r="AY231" s="308" t="str">
        <f t="shared" si="313"/>
        <v/>
      </c>
      <c r="AZ231" s="308" t="str">
        <f t="shared" ref="AZ231:BO246" si="392">IF(AY231=0,"",IF(AY231="","",AY231-1))</f>
        <v/>
      </c>
      <c r="BA231" s="308" t="str">
        <f t="shared" si="392"/>
        <v/>
      </c>
      <c r="BB231" s="308" t="str">
        <f t="shared" si="392"/>
        <v/>
      </c>
      <c r="BC231" s="308" t="str">
        <f t="shared" si="392"/>
        <v/>
      </c>
      <c r="BD231" s="308" t="str">
        <f t="shared" si="392"/>
        <v/>
      </c>
      <c r="BE231" s="308" t="str">
        <f t="shared" si="392"/>
        <v/>
      </c>
      <c r="BF231" s="308" t="str">
        <f t="shared" si="392"/>
        <v/>
      </c>
      <c r="BG231" s="308" t="str">
        <f t="shared" si="392"/>
        <v/>
      </c>
      <c r="BH231" s="308" t="str">
        <f t="shared" si="392"/>
        <v/>
      </c>
      <c r="BI231" s="308" t="str">
        <f t="shared" si="392"/>
        <v/>
      </c>
      <c r="BJ231" s="308" t="str">
        <f t="shared" si="392"/>
        <v/>
      </c>
      <c r="BK231" s="308" t="str">
        <f t="shared" si="392"/>
        <v/>
      </c>
      <c r="BL231" s="308" t="str">
        <f t="shared" si="392"/>
        <v/>
      </c>
      <c r="BM231" s="308" t="str">
        <f t="shared" si="392"/>
        <v/>
      </c>
      <c r="BN231" s="308" t="str">
        <f t="shared" si="392"/>
        <v/>
      </c>
      <c r="BO231" s="308" t="str">
        <f t="shared" si="392"/>
        <v/>
      </c>
      <c r="BP231" s="308" t="str">
        <f t="shared" si="390"/>
        <v/>
      </c>
      <c r="BQ231" s="308" t="str">
        <f t="shared" si="390"/>
        <v/>
      </c>
      <c r="BR231" s="308" t="str">
        <f t="shared" si="390"/>
        <v/>
      </c>
      <c r="BS231" s="308" t="str">
        <f t="shared" si="390"/>
        <v/>
      </c>
      <c r="BT231" s="308" t="str">
        <f t="shared" si="390"/>
        <v/>
      </c>
      <c r="BU231" s="308" t="str">
        <f t="shared" si="390"/>
        <v/>
      </c>
      <c r="BV231" s="308" t="str">
        <f t="shared" si="390"/>
        <v/>
      </c>
      <c r="BW231" s="308" t="str">
        <f t="shared" si="390"/>
        <v/>
      </c>
      <c r="BX231" s="308" t="str">
        <f t="shared" si="390"/>
        <v/>
      </c>
      <c r="BY231" s="308" t="str">
        <f t="shared" si="390"/>
        <v/>
      </c>
      <c r="BZ231" s="308" t="str">
        <f t="shared" si="390"/>
        <v/>
      </c>
      <c r="CA231" s="308" t="str">
        <f t="shared" si="390"/>
        <v/>
      </c>
      <c r="CB231" s="308" t="str">
        <f t="shared" si="390"/>
        <v/>
      </c>
      <c r="CC231" s="308" t="str">
        <f t="shared" si="390"/>
        <v/>
      </c>
      <c r="CD231" s="308" t="str">
        <f t="shared" si="390"/>
        <v/>
      </c>
      <c r="CE231" s="308" t="str">
        <f t="shared" si="391"/>
        <v/>
      </c>
      <c r="CF231" s="308" t="str">
        <f t="shared" si="391"/>
        <v/>
      </c>
      <c r="CG231" s="308" t="str">
        <f t="shared" si="391"/>
        <v/>
      </c>
      <c r="CH231" s="308" t="str">
        <f t="shared" si="391"/>
        <v/>
      </c>
      <c r="CI231" s="308" t="str">
        <f t="shared" si="391"/>
        <v/>
      </c>
      <c r="CJ231" s="308" t="str">
        <f t="shared" si="391"/>
        <v/>
      </c>
    </row>
    <row r="232" spans="2:88" x14ac:dyDescent="0.2">
      <c r="B232" s="369" t="str">
        <f t="shared" si="311"/>
        <v/>
      </c>
      <c r="C232" s="369" t="str">
        <f t="shared" si="312"/>
        <v/>
      </c>
      <c r="D232" s="369" t="str">
        <f t="shared" si="316"/>
        <v/>
      </c>
      <c r="E232" s="369" t="str">
        <f t="shared" si="317"/>
        <v/>
      </c>
      <c r="F232" s="369" t="str">
        <f t="shared" si="318"/>
        <v/>
      </c>
      <c r="G232" s="369" t="str">
        <f t="shared" si="319"/>
        <v/>
      </c>
      <c r="H232" s="369" t="str">
        <f t="shared" si="320"/>
        <v/>
      </c>
      <c r="I232" s="369" t="str">
        <f t="shared" si="321"/>
        <v/>
      </c>
      <c r="K232" s="308" t="str">
        <f t="shared" si="322"/>
        <v/>
      </c>
      <c r="L232" s="309" t="str">
        <f t="shared" si="323"/>
        <v/>
      </c>
      <c r="M232" s="310" t="str">
        <f t="shared" si="324"/>
        <v/>
      </c>
      <c r="N232" s="308" t="str">
        <f t="shared" si="361"/>
        <v/>
      </c>
      <c r="O232" s="308" t="str">
        <f t="shared" si="362"/>
        <v/>
      </c>
      <c r="P232" s="308" t="str">
        <f t="shared" si="363"/>
        <v/>
      </c>
      <c r="Q232" s="308" t="str">
        <f t="shared" si="364"/>
        <v/>
      </c>
      <c r="R232" s="308" t="str">
        <f t="shared" si="365"/>
        <v/>
      </c>
      <c r="S232" s="308" t="str">
        <f t="shared" si="366"/>
        <v/>
      </c>
      <c r="T232" s="308" t="str">
        <f t="shared" si="367"/>
        <v/>
      </c>
      <c r="U232" s="308" t="str">
        <f t="shared" si="368"/>
        <v/>
      </c>
      <c r="V232" s="308" t="str">
        <f t="shared" si="369"/>
        <v/>
      </c>
      <c r="W232" s="308" t="str">
        <f t="shared" si="370"/>
        <v/>
      </c>
      <c r="X232" s="308" t="str">
        <f t="shared" si="371"/>
        <v/>
      </c>
      <c r="Y232" s="308" t="str">
        <f t="shared" si="371"/>
        <v/>
      </c>
      <c r="Z232" s="308" t="str">
        <f t="shared" si="371"/>
        <v/>
      </c>
      <c r="AA232" s="308" t="str">
        <f t="shared" si="371"/>
        <v/>
      </c>
      <c r="AB232" s="308" t="str">
        <f t="shared" si="372"/>
        <v/>
      </c>
      <c r="AC232" s="308" t="str">
        <f t="shared" si="373"/>
        <v/>
      </c>
      <c r="AD232" s="308" t="str">
        <f t="shared" si="374"/>
        <v/>
      </c>
      <c r="AE232" s="308" t="str">
        <f t="shared" si="375"/>
        <v/>
      </c>
      <c r="AF232" s="308" t="str">
        <f t="shared" si="376"/>
        <v/>
      </c>
      <c r="AG232" s="308" t="str">
        <f t="shared" si="377"/>
        <v/>
      </c>
      <c r="AH232" s="308" t="str">
        <f t="shared" si="378"/>
        <v/>
      </c>
      <c r="AI232" s="308" t="str">
        <f t="shared" si="379"/>
        <v/>
      </c>
      <c r="AJ232" s="308" t="str">
        <f t="shared" si="380"/>
        <v/>
      </c>
      <c r="AK232" s="308" t="str">
        <f t="shared" si="381"/>
        <v/>
      </c>
      <c r="AL232" s="308" t="str">
        <f t="shared" si="382"/>
        <v/>
      </c>
      <c r="AM232" s="308" t="str">
        <f t="shared" si="383"/>
        <v/>
      </c>
      <c r="AN232" s="308" t="str">
        <f t="shared" si="384"/>
        <v/>
      </c>
      <c r="AO232" s="308" t="str">
        <f t="shared" si="385"/>
        <v/>
      </c>
      <c r="AP232" s="308" t="str">
        <f t="shared" si="386"/>
        <v/>
      </c>
      <c r="AQ232" s="308" t="str">
        <f t="shared" si="387"/>
        <v/>
      </c>
      <c r="AR232" s="308" t="str">
        <f t="shared" si="388"/>
        <v/>
      </c>
      <c r="AS232" s="308" t="str">
        <f t="shared" si="389"/>
        <v/>
      </c>
      <c r="AT232" s="308" t="str">
        <f t="shared" si="389"/>
        <v/>
      </c>
      <c r="AU232" s="308" t="str">
        <f t="shared" si="389"/>
        <v/>
      </c>
      <c r="AV232" s="308" t="str">
        <f t="shared" si="389"/>
        <v/>
      </c>
      <c r="AW232" s="308" t="str">
        <f t="shared" si="389"/>
        <v/>
      </c>
      <c r="AX232" s="308" t="str">
        <f t="shared" si="389"/>
        <v/>
      </c>
      <c r="AY232" s="308" t="str">
        <f t="shared" si="313"/>
        <v/>
      </c>
      <c r="AZ232" s="308" t="str">
        <f t="shared" si="392"/>
        <v/>
      </c>
      <c r="BA232" s="308" t="str">
        <f t="shared" si="392"/>
        <v/>
      </c>
      <c r="BB232" s="308" t="str">
        <f t="shared" si="392"/>
        <v/>
      </c>
      <c r="BC232" s="308" t="str">
        <f t="shared" si="392"/>
        <v/>
      </c>
      <c r="BD232" s="308" t="str">
        <f t="shared" si="392"/>
        <v/>
      </c>
      <c r="BE232" s="308" t="str">
        <f t="shared" si="392"/>
        <v/>
      </c>
      <c r="BF232" s="308" t="str">
        <f t="shared" si="392"/>
        <v/>
      </c>
      <c r="BG232" s="308" t="str">
        <f t="shared" si="392"/>
        <v/>
      </c>
      <c r="BH232" s="308" t="str">
        <f t="shared" si="392"/>
        <v/>
      </c>
      <c r="BI232" s="308" t="str">
        <f t="shared" si="392"/>
        <v/>
      </c>
      <c r="BJ232" s="308" t="str">
        <f t="shared" si="392"/>
        <v/>
      </c>
      <c r="BK232" s="308" t="str">
        <f t="shared" si="392"/>
        <v/>
      </c>
      <c r="BL232" s="308" t="str">
        <f t="shared" si="392"/>
        <v/>
      </c>
      <c r="BM232" s="308" t="str">
        <f t="shared" si="392"/>
        <v/>
      </c>
      <c r="BN232" s="308" t="str">
        <f t="shared" si="392"/>
        <v/>
      </c>
      <c r="BO232" s="308" t="str">
        <f t="shared" si="392"/>
        <v/>
      </c>
      <c r="BP232" s="308" t="str">
        <f t="shared" si="390"/>
        <v/>
      </c>
      <c r="BQ232" s="308" t="str">
        <f t="shared" si="390"/>
        <v/>
      </c>
      <c r="BR232" s="308" t="str">
        <f t="shared" si="390"/>
        <v/>
      </c>
      <c r="BS232" s="308" t="str">
        <f t="shared" si="390"/>
        <v/>
      </c>
      <c r="BT232" s="308" t="str">
        <f t="shared" si="390"/>
        <v/>
      </c>
      <c r="BU232" s="308" t="str">
        <f t="shared" si="390"/>
        <v/>
      </c>
      <c r="BV232" s="308" t="str">
        <f t="shared" si="390"/>
        <v/>
      </c>
      <c r="BW232" s="308" t="str">
        <f t="shared" si="390"/>
        <v/>
      </c>
      <c r="BX232" s="308" t="str">
        <f t="shared" si="390"/>
        <v/>
      </c>
      <c r="BY232" s="308" t="str">
        <f t="shared" si="390"/>
        <v/>
      </c>
      <c r="BZ232" s="308" t="str">
        <f t="shared" si="390"/>
        <v/>
      </c>
      <c r="CA232" s="308" t="str">
        <f t="shared" si="390"/>
        <v/>
      </c>
      <c r="CB232" s="308" t="str">
        <f t="shared" si="390"/>
        <v/>
      </c>
      <c r="CC232" s="308" t="str">
        <f t="shared" si="390"/>
        <v/>
      </c>
      <c r="CD232" s="308" t="str">
        <f t="shared" si="390"/>
        <v/>
      </c>
      <c r="CE232" s="308" t="str">
        <f t="shared" si="391"/>
        <v/>
      </c>
      <c r="CF232" s="308" t="str">
        <f t="shared" si="391"/>
        <v/>
      </c>
      <c r="CG232" s="308" t="str">
        <f t="shared" si="391"/>
        <v/>
      </c>
      <c r="CH232" s="308" t="str">
        <f t="shared" si="391"/>
        <v/>
      </c>
      <c r="CI232" s="308" t="str">
        <f t="shared" si="391"/>
        <v/>
      </c>
      <c r="CJ232" s="308" t="str">
        <f t="shared" si="391"/>
        <v/>
      </c>
    </row>
    <row r="233" spans="2:88" x14ac:dyDescent="0.2">
      <c r="B233" s="369" t="str">
        <f t="shared" si="311"/>
        <v/>
      </c>
      <c r="C233" s="369" t="str">
        <f t="shared" si="312"/>
        <v/>
      </c>
      <c r="D233" s="369" t="str">
        <f t="shared" si="316"/>
        <v/>
      </c>
      <c r="E233" s="369" t="str">
        <f t="shared" si="317"/>
        <v/>
      </c>
      <c r="F233" s="369" t="str">
        <f t="shared" si="318"/>
        <v/>
      </c>
      <c r="G233" s="369" t="str">
        <f t="shared" si="319"/>
        <v/>
      </c>
      <c r="H233" s="369" t="str">
        <f t="shared" si="320"/>
        <v/>
      </c>
      <c r="I233" s="369" t="str">
        <f t="shared" si="321"/>
        <v/>
      </c>
      <c r="K233" s="308" t="str">
        <f t="shared" si="322"/>
        <v/>
      </c>
      <c r="L233" s="309" t="str">
        <f t="shared" si="323"/>
        <v/>
      </c>
      <c r="M233" s="310" t="str">
        <f t="shared" si="324"/>
        <v/>
      </c>
      <c r="N233" s="308" t="str">
        <f t="shared" si="361"/>
        <v/>
      </c>
      <c r="O233" s="308" t="str">
        <f t="shared" si="362"/>
        <v/>
      </c>
      <c r="P233" s="308" t="str">
        <f t="shared" si="363"/>
        <v/>
      </c>
      <c r="Q233" s="308" t="str">
        <f t="shared" si="364"/>
        <v/>
      </c>
      <c r="R233" s="308" t="str">
        <f t="shared" si="365"/>
        <v/>
      </c>
      <c r="S233" s="308" t="str">
        <f t="shared" si="366"/>
        <v/>
      </c>
      <c r="T233" s="308" t="str">
        <f t="shared" si="367"/>
        <v/>
      </c>
      <c r="U233" s="308" t="str">
        <f t="shared" si="368"/>
        <v/>
      </c>
      <c r="V233" s="308" t="str">
        <f t="shared" si="369"/>
        <v/>
      </c>
      <c r="W233" s="308" t="str">
        <f t="shared" si="370"/>
        <v/>
      </c>
      <c r="X233" s="308" t="str">
        <f t="shared" si="371"/>
        <v/>
      </c>
      <c r="Y233" s="308" t="str">
        <f t="shared" si="371"/>
        <v/>
      </c>
      <c r="Z233" s="308" t="str">
        <f t="shared" si="371"/>
        <v/>
      </c>
      <c r="AA233" s="308" t="str">
        <f t="shared" si="371"/>
        <v/>
      </c>
      <c r="AB233" s="308" t="str">
        <f t="shared" si="372"/>
        <v/>
      </c>
      <c r="AC233" s="308" t="str">
        <f t="shared" si="373"/>
        <v/>
      </c>
      <c r="AD233" s="308" t="str">
        <f t="shared" si="374"/>
        <v/>
      </c>
      <c r="AE233" s="308" t="str">
        <f t="shared" si="375"/>
        <v/>
      </c>
      <c r="AF233" s="308" t="str">
        <f t="shared" si="376"/>
        <v/>
      </c>
      <c r="AG233" s="308" t="str">
        <f t="shared" si="377"/>
        <v/>
      </c>
      <c r="AH233" s="308" t="str">
        <f t="shared" si="378"/>
        <v/>
      </c>
      <c r="AI233" s="308" t="str">
        <f t="shared" si="379"/>
        <v/>
      </c>
      <c r="AJ233" s="308" t="str">
        <f t="shared" si="380"/>
        <v/>
      </c>
      <c r="AK233" s="308" t="str">
        <f t="shared" si="381"/>
        <v/>
      </c>
      <c r="AL233" s="308" t="str">
        <f t="shared" si="382"/>
        <v/>
      </c>
      <c r="AM233" s="308" t="str">
        <f t="shared" si="383"/>
        <v/>
      </c>
      <c r="AN233" s="308" t="str">
        <f t="shared" si="384"/>
        <v/>
      </c>
      <c r="AO233" s="308" t="str">
        <f t="shared" si="385"/>
        <v/>
      </c>
      <c r="AP233" s="308" t="str">
        <f t="shared" si="386"/>
        <v/>
      </c>
      <c r="AQ233" s="308" t="str">
        <f t="shared" si="387"/>
        <v/>
      </c>
      <c r="AR233" s="308" t="str">
        <f t="shared" si="388"/>
        <v/>
      </c>
      <c r="AS233" s="308" t="str">
        <f t="shared" si="389"/>
        <v/>
      </c>
      <c r="AT233" s="308" t="str">
        <f t="shared" si="389"/>
        <v/>
      </c>
      <c r="AU233" s="308" t="str">
        <f t="shared" si="389"/>
        <v/>
      </c>
      <c r="AV233" s="308" t="str">
        <f t="shared" si="389"/>
        <v/>
      </c>
      <c r="AW233" s="308" t="str">
        <f t="shared" si="389"/>
        <v/>
      </c>
      <c r="AX233" s="308" t="str">
        <f t="shared" si="389"/>
        <v/>
      </c>
      <c r="AY233" s="308" t="str">
        <f t="shared" si="313"/>
        <v/>
      </c>
      <c r="AZ233" s="308" t="str">
        <f t="shared" si="392"/>
        <v/>
      </c>
      <c r="BA233" s="308" t="str">
        <f t="shared" si="392"/>
        <v/>
      </c>
      <c r="BB233" s="308" t="str">
        <f t="shared" si="392"/>
        <v/>
      </c>
      <c r="BC233" s="308" t="str">
        <f t="shared" si="392"/>
        <v/>
      </c>
      <c r="BD233" s="308" t="str">
        <f t="shared" si="392"/>
        <v/>
      </c>
      <c r="BE233" s="308" t="str">
        <f t="shared" si="392"/>
        <v/>
      </c>
      <c r="BF233" s="308" t="str">
        <f t="shared" si="392"/>
        <v/>
      </c>
      <c r="BG233" s="308" t="str">
        <f t="shared" si="392"/>
        <v/>
      </c>
      <c r="BH233" s="308" t="str">
        <f t="shared" si="392"/>
        <v/>
      </c>
      <c r="BI233" s="308" t="str">
        <f t="shared" si="392"/>
        <v/>
      </c>
      <c r="BJ233" s="308" t="str">
        <f t="shared" si="392"/>
        <v/>
      </c>
      <c r="BK233" s="308" t="str">
        <f t="shared" si="392"/>
        <v/>
      </c>
      <c r="BL233" s="308" t="str">
        <f t="shared" si="392"/>
        <v/>
      </c>
      <c r="BM233" s="308" t="str">
        <f t="shared" si="392"/>
        <v/>
      </c>
      <c r="BN233" s="308" t="str">
        <f t="shared" si="392"/>
        <v/>
      </c>
      <c r="BO233" s="308" t="str">
        <f t="shared" si="392"/>
        <v/>
      </c>
      <c r="BP233" s="308" t="str">
        <f t="shared" si="390"/>
        <v/>
      </c>
      <c r="BQ233" s="308" t="str">
        <f t="shared" si="390"/>
        <v/>
      </c>
      <c r="BR233" s="308" t="str">
        <f t="shared" si="390"/>
        <v/>
      </c>
      <c r="BS233" s="308" t="str">
        <f t="shared" si="390"/>
        <v/>
      </c>
      <c r="BT233" s="308" t="str">
        <f t="shared" si="390"/>
        <v/>
      </c>
      <c r="BU233" s="308" t="str">
        <f t="shared" si="390"/>
        <v/>
      </c>
      <c r="BV233" s="308" t="str">
        <f t="shared" si="390"/>
        <v/>
      </c>
      <c r="BW233" s="308" t="str">
        <f t="shared" si="390"/>
        <v/>
      </c>
      <c r="BX233" s="308" t="str">
        <f t="shared" si="390"/>
        <v/>
      </c>
      <c r="BY233" s="308" t="str">
        <f t="shared" si="390"/>
        <v/>
      </c>
      <c r="BZ233" s="308" t="str">
        <f t="shared" si="390"/>
        <v/>
      </c>
      <c r="CA233" s="308" t="str">
        <f t="shared" si="390"/>
        <v/>
      </c>
      <c r="CB233" s="308" t="str">
        <f t="shared" si="390"/>
        <v/>
      </c>
      <c r="CC233" s="308" t="str">
        <f t="shared" si="390"/>
        <v/>
      </c>
      <c r="CD233" s="308" t="str">
        <f t="shared" si="390"/>
        <v/>
      </c>
      <c r="CE233" s="308" t="str">
        <f t="shared" si="391"/>
        <v/>
      </c>
      <c r="CF233" s="308" t="str">
        <f t="shared" si="391"/>
        <v/>
      </c>
      <c r="CG233" s="308" t="str">
        <f t="shared" si="391"/>
        <v/>
      </c>
      <c r="CH233" s="308" t="str">
        <f t="shared" si="391"/>
        <v/>
      </c>
      <c r="CI233" s="308" t="str">
        <f t="shared" si="391"/>
        <v/>
      </c>
      <c r="CJ233" s="308" t="str">
        <f t="shared" si="391"/>
        <v/>
      </c>
    </row>
    <row r="234" spans="2:88" x14ac:dyDescent="0.2">
      <c r="B234" s="369" t="str">
        <f t="shared" si="311"/>
        <v/>
      </c>
      <c r="C234" s="369" t="str">
        <f t="shared" si="312"/>
        <v/>
      </c>
      <c r="D234" s="369" t="str">
        <f t="shared" si="316"/>
        <v/>
      </c>
      <c r="E234" s="369" t="str">
        <f t="shared" si="317"/>
        <v/>
      </c>
      <c r="F234" s="369" t="str">
        <f t="shared" si="318"/>
        <v/>
      </c>
      <c r="G234" s="369" t="str">
        <f t="shared" si="319"/>
        <v/>
      </c>
      <c r="H234" s="369" t="str">
        <f t="shared" si="320"/>
        <v/>
      </c>
      <c r="I234" s="369" t="str">
        <f t="shared" si="321"/>
        <v/>
      </c>
      <c r="K234" s="308" t="str">
        <f t="shared" si="322"/>
        <v/>
      </c>
      <c r="L234" s="309" t="str">
        <f t="shared" si="323"/>
        <v/>
      </c>
      <c r="M234" s="310" t="str">
        <f t="shared" si="324"/>
        <v/>
      </c>
      <c r="N234" s="308" t="str">
        <f t="shared" si="361"/>
        <v/>
      </c>
      <c r="O234" s="308" t="str">
        <f t="shared" si="362"/>
        <v/>
      </c>
      <c r="P234" s="308" t="str">
        <f t="shared" si="363"/>
        <v/>
      </c>
      <c r="Q234" s="308" t="str">
        <f t="shared" si="364"/>
        <v/>
      </c>
      <c r="R234" s="308" t="str">
        <f t="shared" si="365"/>
        <v/>
      </c>
      <c r="S234" s="308" t="str">
        <f t="shared" si="366"/>
        <v/>
      </c>
      <c r="T234" s="308" t="str">
        <f t="shared" si="367"/>
        <v/>
      </c>
      <c r="U234" s="308" t="str">
        <f t="shared" si="368"/>
        <v/>
      </c>
      <c r="V234" s="308" t="str">
        <f t="shared" si="369"/>
        <v/>
      </c>
      <c r="W234" s="308" t="str">
        <f t="shared" si="370"/>
        <v/>
      </c>
      <c r="X234" s="308" t="str">
        <f t="shared" si="371"/>
        <v/>
      </c>
      <c r="Y234" s="308" t="str">
        <f t="shared" si="371"/>
        <v/>
      </c>
      <c r="Z234" s="308" t="str">
        <f t="shared" si="371"/>
        <v/>
      </c>
      <c r="AA234" s="308" t="str">
        <f t="shared" si="371"/>
        <v/>
      </c>
      <c r="AB234" s="308" t="str">
        <f t="shared" si="372"/>
        <v/>
      </c>
      <c r="AC234" s="308" t="str">
        <f t="shared" si="373"/>
        <v/>
      </c>
      <c r="AD234" s="308" t="str">
        <f t="shared" si="374"/>
        <v/>
      </c>
      <c r="AE234" s="308" t="str">
        <f t="shared" si="375"/>
        <v/>
      </c>
      <c r="AF234" s="308" t="str">
        <f t="shared" si="376"/>
        <v/>
      </c>
      <c r="AG234" s="308" t="str">
        <f t="shared" si="377"/>
        <v/>
      </c>
      <c r="AH234" s="308" t="str">
        <f t="shared" si="378"/>
        <v/>
      </c>
      <c r="AI234" s="308" t="str">
        <f t="shared" si="379"/>
        <v/>
      </c>
      <c r="AJ234" s="308" t="str">
        <f t="shared" si="380"/>
        <v/>
      </c>
      <c r="AK234" s="308" t="str">
        <f t="shared" si="381"/>
        <v/>
      </c>
      <c r="AL234" s="308" t="str">
        <f t="shared" si="382"/>
        <v/>
      </c>
      <c r="AM234" s="308" t="str">
        <f t="shared" si="383"/>
        <v/>
      </c>
      <c r="AN234" s="308" t="str">
        <f t="shared" si="384"/>
        <v/>
      </c>
      <c r="AO234" s="308" t="str">
        <f t="shared" si="385"/>
        <v/>
      </c>
      <c r="AP234" s="308" t="str">
        <f t="shared" si="386"/>
        <v/>
      </c>
      <c r="AQ234" s="308" t="str">
        <f t="shared" si="387"/>
        <v/>
      </c>
      <c r="AR234" s="308" t="str">
        <f t="shared" si="388"/>
        <v/>
      </c>
      <c r="AS234" s="308" t="str">
        <f t="shared" si="389"/>
        <v/>
      </c>
      <c r="AT234" s="308" t="str">
        <f t="shared" si="389"/>
        <v/>
      </c>
      <c r="AU234" s="308" t="str">
        <f t="shared" si="389"/>
        <v/>
      </c>
      <c r="AV234" s="308" t="str">
        <f t="shared" si="389"/>
        <v/>
      </c>
      <c r="AW234" s="308" t="str">
        <f t="shared" si="389"/>
        <v/>
      </c>
      <c r="AX234" s="308" t="str">
        <f t="shared" si="389"/>
        <v/>
      </c>
      <c r="AY234" s="308" t="str">
        <f t="shared" si="313"/>
        <v/>
      </c>
      <c r="AZ234" s="308" t="str">
        <f t="shared" si="392"/>
        <v/>
      </c>
      <c r="BA234" s="308" t="str">
        <f t="shared" si="392"/>
        <v/>
      </c>
      <c r="BB234" s="308" t="str">
        <f t="shared" si="392"/>
        <v/>
      </c>
      <c r="BC234" s="308" t="str">
        <f t="shared" si="392"/>
        <v/>
      </c>
      <c r="BD234" s="308" t="str">
        <f t="shared" si="392"/>
        <v/>
      </c>
      <c r="BE234" s="308" t="str">
        <f t="shared" si="392"/>
        <v/>
      </c>
      <c r="BF234" s="308" t="str">
        <f t="shared" si="392"/>
        <v/>
      </c>
      <c r="BG234" s="308" t="str">
        <f t="shared" si="392"/>
        <v/>
      </c>
      <c r="BH234" s="308" t="str">
        <f t="shared" si="392"/>
        <v/>
      </c>
      <c r="BI234" s="308" t="str">
        <f t="shared" si="392"/>
        <v/>
      </c>
      <c r="BJ234" s="308" t="str">
        <f t="shared" si="392"/>
        <v/>
      </c>
      <c r="BK234" s="308" t="str">
        <f t="shared" si="392"/>
        <v/>
      </c>
      <c r="BL234" s="308" t="str">
        <f t="shared" si="392"/>
        <v/>
      </c>
      <c r="BM234" s="308" t="str">
        <f t="shared" si="392"/>
        <v/>
      </c>
      <c r="BN234" s="308" t="str">
        <f t="shared" si="392"/>
        <v/>
      </c>
      <c r="BO234" s="308" t="str">
        <f t="shared" si="392"/>
        <v/>
      </c>
      <c r="BP234" s="308" t="str">
        <f t="shared" si="390"/>
        <v/>
      </c>
      <c r="BQ234" s="308" t="str">
        <f t="shared" si="390"/>
        <v/>
      </c>
      <c r="BR234" s="308" t="str">
        <f t="shared" si="390"/>
        <v/>
      </c>
      <c r="BS234" s="308" t="str">
        <f t="shared" si="390"/>
        <v/>
      </c>
      <c r="BT234" s="308" t="str">
        <f t="shared" si="390"/>
        <v/>
      </c>
      <c r="BU234" s="308" t="str">
        <f t="shared" si="390"/>
        <v/>
      </c>
      <c r="BV234" s="308" t="str">
        <f t="shared" si="390"/>
        <v/>
      </c>
      <c r="BW234" s="308" t="str">
        <f t="shared" si="390"/>
        <v/>
      </c>
      <c r="BX234" s="308" t="str">
        <f t="shared" si="390"/>
        <v/>
      </c>
      <c r="BY234" s="308" t="str">
        <f t="shared" si="390"/>
        <v/>
      </c>
      <c r="BZ234" s="308" t="str">
        <f t="shared" si="390"/>
        <v/>
      </c>
      <c r="CA234" s="308" t="str">
        <f t="shared" si="390"/>
        <v/>
      </c>
      <c r="CB234" s="308" t="str">
        <f t="shared" si="390"/>
        <v/>
      </c>
      <c r="CC234" s="308" t="str">
        <f t="shared" si="390"/>
        <v/>
      </c>
      <c r="CD234" s="308" t="str">
        <f t="shared" si="390"/>
        <v/>
      </c>
      <c r="CE234" s="308" t="str">
        <f t="shared" si="391"/>
        <v/>
      </c>
      <c r="CF234" s="308" t="str">
        <f t="shared" si="391"/>
        <v/>
      </c>
      <c r="CG234" s="308" t="str">
        <f t="shared" si="391"/>
        <v/>
      </c>
      <c r="CH234" s="308" t="str">
        <f t="shared" si="391"/>
        <v/>
      </c>
      <c r="CI234" s="308" t="str">
        <f t="shared" si="391"/>
        <v/>
      </c>
      <c r="CJ234" s="308" t="str">
        <f t="shared" si="391"/>
        <v/>
      </c>
    </row>
    <row r="235" spans="2:88" x14ac:dyDescent="0.2">
      <c r="B235" s="369" t="str">
        <f t="shared" si="311"/>
        <v/>
      </c>
      <c r="C235" s="369" t="str">
        <f t="shared" si="312"/>
        <v/>
      </c>
      <c r="D235" s="369" t="str">
        <f t="shared" si="316"/>
        <v/>
      </c>
      <c r="E235" s="369" t="str">
        <f t="shared" si="317"/>
        <v/>
      </c>
      <c r="F235" s="369" t="str">
        <f t="shared" si="318"/>
        <v/>
      </c>
      <c r="G235" s="369" t="str">
        <f t="shared" si="319"/>
        <v/>
      </c>
      <c r="H235" s="369" t="str">
        <f t="shared" si="320"/>
        <v/>
      </c>
      <c r="I235" s="369" t="str">
        <f t="shared" si="321"/>
        <v/>
      </c>
      <c r="K235" s="308" t="str">
        <f t="shared" si="322"/>
        <v/>
      </c>
      <c r="L235" s="309" t="str">
        <f t="shared" si="323"/>
        <v/>
      </c>
      <c r="M235" s="310" t="str">
        <f t="shared" si="324"/>
        <v/>
      </c>
      <c r="N235" s="308" t="str">
        <f t="shared" si="361"/>
        <v/>
      </c>
      <c r="O235" s="308" t="str">
        <f t="shared" si="362"/>
        <v/>
      </c>
      <c r="P235" s="308" t="str">
        <f t="shared" si="363"/>
        <v/>
      </c>
      <c r="Q235" s="308" t="str">
        <f t="shared" si="364"/>
        <v/>
      </c>
      <c r="R235" s="308" t="str">
        <f t="shared" si="365"/>
        <v/>
      </c>
      <c r="S235" s="308" t="str">
        <f t="shared" si="366"/>
        <v/>
      </c>
      <c r="T235" s="308" t="str">
        <f t="shared" si="367"/>
        <v/>
      </c>
      <c r="U235" s="308" t="str">
        <f t="shared" si="368"/>
        <v/>
      </c>
      <c r="V235" s="308" t="str">
        <f t="shared" si="369"/>
        <v/>
      </c>
      <c r="W235" s="308" t="str">
        <f t="shared" si="370"/>
        <v/>
      </c>
      <c r="X235" s="308" t="str">
        <f t="shared" si="371"/>
        <v/>
      </c>
      <c r="Y235" s="308" t="str">
        <f t="shared" si="371"/>
        <v/>
      </c>
      <c r="Z235" s="308" t="str">
        <f t="shared" si="371"/>
        <v/>
      </c>
      <c r="AA235" s="308" t="str">
        <f t="shared" si="371"/>
        <v/>
      </c>
      <c r="AB235" s="308" t="str">
        <f t="shared" si="372"/>
        <v/>
      </c>
      <c r="AC235" s="308" t="str">
        <f t="shared" si="373"/>
        <v/>
      </c>
      <c r="AD235" s="308" t="str">
        <f t="shared" si="374"/>
        <v/>
      </c>
      <c r="AE235" s="308" t="str">
        <f t="shared" si="375"/>
        <v/>
      </c>
      <c r="AF235" s="308" t="str">
        <f t="shared" si="376"/>
        <v/>
      </c>
      <c r="AG235" s="308" t="str">
        <f t="shared" si="377"/>
        <v/>
      </c>
      <c r="AH235" s="308" t="str">
        <f t="shared" si="378"/>
        <v/>
      </c>
      <c r="AI235" s="308" t="str">
        <f t="shared" si="379"/>
        <v/>
      </c>
      <c r="AJ235" s="308" t="str">
        <f t="shared" si="380"/>
        <v/>
      </c>
      <c r="AK235" s="308" t="str">
        <f t="shared" si="381"/>
        <v/>
      </c>
      <c r="AL235" s="308" t="str">
        <f t="shared" si="382"/>
        <v/>
      </c>
      <c r="AM235" s="308" t="str">
        <f t="shared" si="383"/>
        <v/>
      </c>
      <c r="AN235" s="308" t="str">
        <f t="shared" si="384"/>
        <v/>
      </c>
      <c r="AO235" s="308" t="str">
        <f t="shared" si="385"/>
        <v/>
      </c>
      <c r="AP235" s="308" t="str">
        <f t="shared" si="386"/>
        <v/>
      </c>
      <c r="AQ235" s="308" t="str">
        <f t="shared" si="387"/>
        <v/>
      </c>
      <c r="AR235" s="308" t="str">
        <f t="shared" si="388"/>
        <v/>
      </c>
      <c r="AS235" s="308" t="str">
        <f t="shared" si="389"/>
        <v/>
      </c>
      <c r="AT235" s="308" t="str">
        <f t="shared" si="389"/>
        <v/>
      </c>
      <c r="AU235" s="308" t="str">
        <f t="shared" si="389"/>
        <v/>
      </c>
      <c r="AV235" s="308" t="str">
        <f t="shared" si="389"/>
        <v/>
      </c>
      <c r="AW235" s="308" t="str">
        <f t="shared" si="389"/>
        <v/>
      </c>
      <c r="AX235" s="308" t="str">
        <f t="shared" si="389"/>
        <v/>
      </c>
      <c r="AY235" s="308" t="str">
        <f t="shared" si="313"/>
        <v/>
      </c>
      <c r="AZ235" s="308" t="str">
        <f t="shared" si="392"/>
        <v/>
      </c>
      <c r="BA235" s="308" t="str">
        <f t="shared" si="392"/>
        <v/>
      </c>
      <c r="BB235" s="308" t="str">
        <f t="shared" si="392"/>
        <v/>
      </c>
      <c r="BC235" s="308" t="str">
        <f t="shared" si="392"/>
        <v/>
      </c>
      <c r="BD235" s="308" t="str">
        <f t="shared" si="392"/>
        <v/>
      </c>
      <c r="BE235" s="308" t="str">
        <f t="shared" si="392"/>
        <v/>
      </c>
      <c r="BF235" s="308" t="str">
        <f t="shared" si="392"/>
        <v/>
      </c>
      <c r="BG235" s="308" t="str">
        <f t="shared" si="392"/>
        <v/>
      </c>
      <c r="BH235" s="308" t="str">
        <f t="shared" si="392"/>
        <v/>
      </c>
      <c r="BI235" s="308" t="str">
        <f t="shared" si="392"/>
        <v/>
      </c>
      <c r="BJ235" s="308" t="str">
        <f t="shared" si="392"/>
        <v/>
      </c>
      <c r="BK235" s="308" t="str">
        <f t="shared" si="392"/>
        <v/>
      </c>
      <c r="BL235" s="308" t="str">
        <f t="shared" si="392"/>
        <v/>
      </c>
      <c r="BM235" s="308" t="str">
        <f t="shared" si="392"/>
        <v/>
      </c>
      <c r="BN235" s="308" t="str">
        <f t="shared" si="392"/>
        <v/>
      </c>
      <c r="BO235" s="308" t="str">
        <f t="shared" si="392"/>
        <v/>
      </c>
      <c r="BP235" s="308" t="str">
        <f t="shared" si="390"/>
        <v/>
      </c>
      <c r="BQ235" s="308" t="str">
        <f t="shared" si="390"/>
        <v/>
      </c>
      <c r="BR235" s="308" t="str">
        <f t="shared" si="390"/>
        <v/>
      </c>
      <c r="BS235" s="308" t="str">
        <f t="shared" si="390"/>
        <v/>
      </c>
      <c r="BT235" s="308" t="str">
        <f t="shared" si="390"/>
        <v/>
      </c>
      <c r="BU235" s="308" t="str">
        <f t="shared" si="390"/>
        <v/>
      </c>
      <c r="BV235" s="308" t="str">
        <f t="shared" si="390"/>
        <v/>
      </c>
      <c r="BW235" s="308" t="str">
        <f t="shared" si="390"/>
        <v/>
      </c>
      <c r="BX235" s="308" t="str">
        <f t="shared" si="390"/>
        <v/>
      </c>
      <c r="BY235" s="308" t="str">
        <f t="shared" si="390"/>
        <v/>
      </c>
      <c r="BZ235" s="308" t="str">
        <f t="shared" si="390"/>
        <v/>
      </c>
      <c r="CA235" s="308" t="str">
        <f t="shared" si="390"/>
        <v/>
      </c>
      <c r="CB235" s="308" t="str">
        <f t="shared" si="390"/>
        <v/>
      </c>
      <c r="CC235" s="308" t="str">
        <f t="shared" si="390"/>
        <v/>
      </c>
      <c r="CD235" s="308" t="str">
        <f t="shared" si="390"/>
        <v/>
      </c>
      <c r="CE235" s="308" t="str">
        <f t="shared" si="391"/>
        <v/>
      </c>
      <c r="CF235" s="308" t="str">
        <f t="shared" si="391"/>
        <v/>
      </c>
      <c r="CG235" s="308" t="str">
        <f t="shared" si="391"/>
        <v/>
      </c>
      <c r="CH235" s="308" t="str">
        <f t="shared" si="391"/>
        <v/>
      </c>
      <c r="CI235" s="308" t="str">
        <f t="shared" si="391"/>
        <v/>
      </c>
      <c r="CJ235" s="308" t="str">
        <f t="shared" si="391"/>
        <v/>
      </c>
    </row>
    <row r="236" spans="2:88" x14ac:dyDescent="0.2">
      <c r="B236" s="369" t="str">
        <f t="shared" si="311"/>
        <v/>
      </c>
      <c r="C236" s="369" t="str">
        <f t="shared" si="312"/>
        <v/>
      </c>
      <c r="D236" s="369" t="str">
        <f t="shared" si="316"/>
        <v/>
      </c>
      <c r="E236" s="369" t="str">
        <f t="shared" si="317"/>
        <v/>
      </c>
      <c r="F236" s="369" t="str">
        <f t="shared" si="318"/>
        <v/>
      </c>
      <c r="G236" s="369" t="str">
        <f t="shared" si="319"/>
        <v/>
      </c>
      <c r="H236" s="369" t="str">
        <f t="shared" si="320"/>
        <v/>
      </c>
      <c r="I236" s="369" t="str">
        <f t="shared" si="321"/>
        <v/>
      </c>
      <c r="K236" s="308" t="str">
        <f t="shared" si="322"/>
        <v/>
      </c>
      <c r="L236" s="309" t="str">
        <f t="shared" si="323"/>
        <v/>
      </c>
      <c r="M236" s="310" t="str">
        <f t="shared" si="324"/>
        <v/>
      </c>
      <c r="N236" s="308" t="str">
        <f t="shared" si="361"/>
        <v/>
      </c>
      <c r="O236" s="308" t="str">
        <f t="shared" si="362"/>
        <v/>
      </c>
      <c r="P236" s="308" t="str">
        <f t="shared" si="363"/>
        <v/>
      </c>
      <c r="Q236" s="308" t="str">
        <f t="shared" si="364"/>
        <v/>
      </c>
      <c r="R236" s="308" t="str">
        <f t="shared" si="365"/>
        <v/>
      </c>
      <c r="S236" s="308" t="str">
        <f t="shared" si="366"/>
        <v/>
      </c>
      <c r="T236" s="308" t="str">
        <f t="shared" si="367"/>
        <v/>
      </c>
      <c r="U236" s="308" t="str">
        <f t="shared" si="368"/>
        <v/>
      </c>
      <c r="V236" s="308" t="str">
        <f t="shared" si="369"/>
        <v/>
      </c>
      <c r="W236" s="308" t="str">
        <f t="shared" si="370"/>
        <v/>
      </c>
      <c r="X236" s="308" t="str">
        <f t="shared" si="371"/>
        <v/>
      </c>
      <c r="Y236" s="308" t="str">
        <f t="shared" si="371"/>
        <v/>
      </c>
      <c r="Z236" s="308" t="str">
        <f t="shared" si="371"/>
        <v/>
      </c>
      <c r="AA236" s="308" t="str">
        <f t="shared" si="371"/>
        <v/>
      </c>
      <c r="AB236" s="308" t="str">
        <f t="shared" si="372"/>
        <v/>
      </c>
      <c r="AC236" s="308" t="str">
        <f t="shared" si="373"/>
        <v/>
      </c>
      <c r="AD236" s="308" t="str">
        <f t="shared" si="374"/>
        <v/>
      </c>
      <c r="AE236" s="308" t="str">
        <f t="shared" si="375"/>
        <v/>
      </c>
      <c r="AF236" s="308" t="str">
        <f t="shared" si="376"/>
        <v/>
      </c>
      <c r="AG236" s="308" t="str">
        <f t="shared" si="377"/>
        <v/>
      </c>
      <c r="AH236" s="308" t="str">
        <f t="shared" si="378"/>
        <v/>
      </c>
      <c r="AI236" s="308" t="str">
        <f t="shared" si="379"/>
        <v/>
      </c>
      <c r="AJ236" s="308" t="str">
        <f t="shared" si="380"/>
        <v/>
      </c>
      <c r="AK236" s="308" t="str">
        <f t="shared" si="381"/>
        <v/>
      </c>
      <c r="AL236" s="308" t="str">
        <f t="shared" si="382"/>
        <v/>
      </c>
      <c r="AM236" s="308" t="str">
        <f t="shared" si="383"/>
        <v/>
      </c>
      <c r="AN236" s="308" t="str">
        <f t="shared" si="384"/>
        <v/>
      </c>
      <c r="AO236" s="308" t="str">
        <f t="shared" si="385"/>
        <v/>
      </c>
      <c r="AP236" s="308" t="str">
        <f t="shared" si="386"/>
        <v/>
      </c>
      <c r="AQ236" s="308" t="str">
        <f t="shared" si="387"/>
        <v/>
      </c>
      <c r="AR236" s="308" t="str">
        <f t="shared" si="388"/>
        <v/>
      </c>
      <c r="AS236" s="308" t="str">
        <f t="shared" si="389"/>
        <v/>
      </c>
      <c r="AT236" s="308" t="str">
        <f t="shared" si="389"/>
        <v/>
      </c>
      <c r="AU236" s="308" t="str">
        <f t="shared" si="389"/>
        <v/>
      </c>
      <c r="AV236" s="308" t="str">
        <f t="shared" si="389"/>
        <v/>
      </c>
      <c r="AW236" s="308" t="str">
        <f t="shared" si="389"/>
        <v/>
      </c>
      <c r="AX236" s="308" t="str">
        <f t="shared" si="389"/>
        <v/>
      </c>
      <c r="AY236" s="308" t="str">
        <f t="shared" si="313"/>
        <v/>
      </c>
      <c r="AZ236" s="308" t="str">
        <f t="shared" si="392"/>
        <v/>
      </c>
      <c r="BA236" s="308" t="str">
        <f t="shared" si="392"/>
        <v/>
      </c>
      <c r="BB236" s="308" t="str">
        <f t="shared" si="392"/>
        <v/>
      </c>
      <c r="BC236" s="308" t="str">
        <f t="shared" si="392"/>
        <v/>
      </c>
      <c r="BD236" s="308" t="str">
        <f t="shared" si="392"/>
        <v/>
      </c>
      <c r="BE236" s="308" t="str">
        <f t="shared" si="392"/>
        <v/>
      </c>
      <c r="BF236" s="308" t="str">
        <f t="shared" si="392"/>
        <v/>
      </c>
      <c r="BG236" s="308" t="str">
        <f t="shared" si="392"/>
        <v/>
      </c>
      <c r="BH236" s="308" t="str">
        <f t="shared" si="392"/>
        <v/>
      </c>
      <c r="BI236" s="308" t="str">
        <f t="shared" si="392"/>
        <v/>
      </c>
      <c r="BJ236" s="308" t="str">
        <f t="shared" si="392"/>
        <v/>
      </c>
      <c r="BK236" s="308" t="str">
        <f t="shared" si="392"/>
        <v/>
      </c>
      <c r="BL236" s="308" t="str">
        <f t="shared" si="392"/>
        <v/>
      </c>
      <c r="BM236" s="308" t="str">
        <f t="shared" si="392"/>
        <v/>
      </c>
      <c r="BN236" s="308" t="str">
        <f t="shared" si="392"/>
        <v/>
      </c>
      <c r="BO236" s="308" t="str">
        <f t="shared" si="392"/>
        <v/>
      </c>
      <c r="BP236" s="308" t="str">
        <f t="shared" si="390"/>
        <v/>
      </c>
      <c r="BQ236" s="308" t="str">
        <f t="shared" si="390"/>
        <v/>
      </c>
      <c r="BR236" s="308" t="str">
        <f t="shared" si="390"/>
        <v/>
      </c>
      <c r="BS236" s="308" t="str">
        <f t="shared" si="390"/>
        <v/>
      </c>
      <c r="BT236" s="308" t="str">
        <f t="shared" si="390"/>
        <v/>
      </c>
      <c r="BU236" s="308" t="str">
        <f t="shared" si="390"/>
        <v/>
      </c>
      <c r="BV236" s="308" t="str">
        <f t="shared" si="390"/>
        <v/>
      </c>
      <c r="BW236" s="308" t="str">
        <f t="shared" si="390"/>
        <v/>
      </c>
      <c r="BX236" s="308" t="str">
        <f t="shared" si="390"/>
        <v/>
      </c>
      <c r="BY236" s="308" t="str">
        <f t="shared" si="390"/>
        <v/>
      </c>
      <c r="BZ236" s="308" t="str">
        <f t="shared" si="390"/>
        <v/>
      </c>
      <c r="CA236" s="308" t="str">
        <f t="shared" si="390"/>
        <v/>
      </c>
      <c r="CB236" s="308" t="str">
        <f t="shared" si="390"/>
        <v/>
      </c>
      <c r="CC236" s="308" t="str">
        <f t="shared" si="390"/>
        <v/>
      </c>
      <c r="CD236" s="308" t="str">
        <f t="shared" si="390"/>
        <v/>
      </c>
      <c r="CE236" s="308" t="str">
        <f t="shared" si="391"/>
        <v/>
      </c>
      <c r="CF236" s="308" t="str">
        <f t="shared" si="391"/>
        <v/>
      </c>
      <c r="CG236" s="308" t="str">
        <f t="shared" si="391"/>
        <v/>
      </c>
      <c r="CH236" s="308" t="str">
        <f t="shared" si="391"/>
        <v/>
      </c>
      <c r="CI236" s="308" t="str">
        <f t="shared" si="391"/>
        <v/>
      </c>
      <c r="CJ236" s="308" t="str">
        <f t="shared" si="391"/>
        <v/>
      </c>
    </row>
    <row r="237" spans="2:88" x14ac:dyDescent="0.2">
      <c r="B237" s="369" t="str">
        <f t="shared" si="311"/>
        <v/>
      </c>
      <c r="C237" s="369" t="str">
        <f t="shared" si="312"/>
        <v/>
      </c>
      <c r="D237" s="369" t="str">
        <f t="shared" si="316"/>
        <v/>
      </c>
      <c r="E237" s="369" t="str">
        <f t="shared" si="317"/>
        <v/>
      </c>
      <c r="F237" s="369" t="str">
        <f t="shared" si="318"/>
        <v/>
      </c>
      <c r="G237" s="369" t="str">
        <f t="shared" si="319"/>
        <v/>
      </c>
      <c r="H237" s="369" t="str">
        <f t="shared" si="320"/>
        <v/>
      </c>
      <c r="I237" s="369" t="str">
        <f t="shared" si="321"/>
        <v/>
      </c>
      <c r="K237" s="308" t="str">
        <f t="shared" si="322"/>
        <v/>
      </c>
      <c r="L237" s="309" t="str">
        <f t="shared" si="323"/>
        <v/>
      </c>
      <c r="M237" s="310" t="str">
        <f t="shared" si="324"/>
        <v/>
      </c>
      <c r="N237" s="308" t="str">
        <f t="shared" si="361"/>
        <v/>
      </c>
      <c r="O237" s="308" t="str">
        <f t="shared" si="362"/>
        <v/>
      </c>
      <c r="P237" s="308" t="str">
        <f t="shared" si="363"/>
        <v/>
      </c>
      <c r="Q237" s="308" t="str">
        <f t="shared" si="364"/>
        <v/>
      </c>
      <c r="R237" s="308" t="str">
        <f t="shared" si="365"/>
        <v/>
      </c>
      <c r="S237" s="308" t="str">
        <f t="shared" si="366"/>
        <v/>
      </c>
      <c r="T237" s="308" t="str">
        <f t="shared" si="367"/>
        <v/>
      </c>
      <c r="U237" s="308" t="str">
        <f t="shared" si="368"/>
        <v/>
      </c>
      <c r="V237" s="308" t="str">
        <f t="shared" si="369"/>
        <v/>
      </c>
      <c r="W237" s="308" t="str">
        <f t="shared" si="370"/>
        <v/>
      </c>
      <c r="X237" s="308" t="str">
        <f t="shared" si="371"/>
        <v/>
      </c>
      <c r="Y237" s="308" t="str">
        <f t="shared" si="371"/>
        <v/>
      </c>
      <c r="Z237" s="308" t="str">
        <f t="shared" si="371"/>
        <v/>
      </c>
      <c r="AA237" s="308" t="str">
        <f t="shared" si="371"/>
        <v/>
      </c>
      <c r="AB237" s="308" t="str">
        <f t="shared" si="372"/>
        <v/>
      </c>
      <c r="AC237" s="308" t="str">
        <f t="shared" si="373"/>
        <v/>
      </c>
      <c r="AD237" s="308" t="str">
        <f t="shared" si="374"/>
        <v/>
      </c>
      <c r="AE237" s="308" t="str">
        <f t="shared" si="375"/>
        <v/>
      </c>
      <c r="AF237" s="308" t="str">
        <f t="shared" si="376"/>
        <v/>
      </c>
      <c r="AG237" s="308" t="str">
        <f t="shared" si="377"/>
        <v/>
      </c>
      <c r="AH237" s="308" t="str">
        <f t="shared" si="378"/>
        <v/>
      </c>
      <c r="AI237" s="308" t="str">
        <f t="shared" si="379"/>
        <v/>
      </c>
      <c r="AJ237" s="308" t="str">
        <f t="shared" si="380"/>
        <v/>
      </c>
      <c r="AK237" s="308" t="str">
        <f t="shared" si="381"/>
        <v/>
      </c>
      <c r="AL237" s="308" t="str">
        <f t="shared" si="382"/>
        <v/>
      </c>
      <c r="AM237" s="308" t="str">
        <f t="shared" si="383"/>
        <v/>
      </c>
      <c r="AN237" s="308" t="str">
        <f t="shared" si="384"/>
        <v/>
      </c>
      <c r="AO237" s="308" t="str">
        <f t="shared" si="385"/>
        <v/>
      </c>
      <c r="AP237" s="308" t="str">
        <f t="shared" si="386"/>
        <v/>
      </c>
      <c r="AQ237" s="308" t="str">
        <f t="shared" si="387"/>
        <v/>
      </c>
      <c r="AR237" s="308" t="str">
        <f t="shared" si="388"/>
        <v/>
      </c>
      <c r="AS237" s="308" t="str">
        <f t="shared" si="389"/>
        <v/>
      </c>
      <c r="AT237" s="308" t="str">
        <f t="shared" si="389"/>
        <v/>
      </c>
      <c r="AU237" s="308" t="str">
        <f t="shared" si="389"/>
        <v/>
      </c>
      <c r="AV237" s="308" t="str">
        <f t="shared" si="389"/>
        <v/>
      </c>
      <c r="AW237" s="308" t="str">
        <f t="shared" si="389"/>
        <v/>
      </c>
      <c r="AX237" s="308" t="str">
        <f t="shared" si="389"/>
        <v/>
      </c>
      <c r="AY237" s="308" t="str">
        <f t="shared" si="313"/>
        <v/>
      </c>
      <c r="AZ237" s="308" t="str">
        <f t="shared" si="392"/>
        <v/>
      </c>
      <c r="BA237" s="308" t="str">
        <f t="shared" si="392"/>
        <v/>
      </c>
      <c r="BB237" s="308" t="str">
        <f t="shared" si="392"/>
        <v/>
      </c>
      <c r="BC237" s="308" t="str">
        <f t="shared" si="392"/>
        <v/>
      </c>
      <c r="BD237" s="308" t="str">
        <f t="shared" si="392"/>
        <v/>
      </c>
      <c r="BE237" s="308" t="str">
        <f t="shared" si="392"/>
        <v/>
      </c>
      <c r="BF237" s="308" t="str">
        <f t="shared" si="392"/>
        <v/>
      </c>
      <c r="BG237" s="308" t="str">
        <f t="shared" si="392"/>
        <v/>
      </c>
      <c r="BH237" s="308" t="str">
        <f t="shared" si="392"/>
        <v/>
      </c>
      <c r="BI237" s="308" t="str">
        <f t="shared" si="392"/>
        <v/>
      </c>
      <c r="BJ237" s="308" t="str">
        <f t="shared" si="392"/>
        <v/>
      </c>
      <c r="BK237" s="308" t="str">
        <f t="shared" si="392"/>
        <v/>
      </c>
      <c r="BL237" s="308" t="str">
        <f t="shared" si="392"/>
        <v/>
      </c>
      <c r="BM237" s="308" t="str">
        <f t="shared" si="392"/>
        <v/>
      </c>
      <c r="BN237" s="308" t="str">
        <f t="shared" si="392"/>
        <v/>
      </c>
      <c r="BO237" s="308" t="str">
        <f t="shared" si="392"/>
        <v/>
      </c>
      <c r="BP237" s="308" t="str">
        <f t="shared" si="390"/>
        <v/>
      </c>
      <c r="BQ237" s="308" t="str">
        <f t="shared" si="390"/>
        <v/>
      </c>
      <c r="BR237" s="308" t="str">
        <f t="shared" si="390"/>
        <v/>
      </c>
      <c r="BS237" s="308" t="str">
        <f t="shared" si="390"/>
        <v/>
      </c>
      <c r="BT237" s="308" t="str">
        <f t="shared" si="390"/>
        <v/>
      </c>
      <c r="BU237" s="308" t="str">
        <f t="shared" si="390"/>
        <v/>
      </c>
      <c r="BV237" s="308" t="str">
        <f t="shared" si="390"/>
        <v/>
      </c>
      <c r="BW237" s="308" t="str">
        <f t="shared" si="390"/>
        <v/>
      </c>
      <c r="BX237" s="308" t="str">
        <f t="shared" si="390"/>
        <v/>
      </c>
      <c r="BY237" s="308" t="str">
        <f t="shared" si="390"/>
        <v/>
      </c>
      <c r="BZ237" s="308" t="str">
        <f t="shared" si="390"/>
        <v/>
      </c>
      <c r="CA237" s="308" t="str">
        <f t="shared" si="390"/>
        <v/>
      </c>
      <c r="CB237" s="308" t="str">
        <f t="shared" si="390"/>
        <v/>
      </c>
      <c r="CC237" s="308" t="str">
        <f t="shared" si="390"/>
        <v/>
      </c>
      <c r="CD237" s="308" t="str">
        <f t="shared" si="390"/>
        <v/>
      </c>
      <c r="CE237" s="308" t="str">
        <f t="shared" si="391"/>
        <v/>
      </c>
      <c r="CF237" s="308" t="str">
        <f t="shared" si="391"/>
        <v/>
      </c>
      <c r="CG237" s="308" t="str">
        <f t="shared" si="391"/>
        <v/>
      </c>
      <c r="CH237" s="308" t="str">
        <f t="shared" si="391"/>
        <v/>
      </c>
      <c r="CI237" s="308" t="str">
        <f t="shared" si="391"/>
        <v/>
      </c>
      <c r="CJ237" s="308" t="str">
        <f t="shared" si="391"/>
        <v/>
      </c>
    </row>
    <row r="238" spans="2:88" x14ac:dyDescent="0.2">
      <c r="B238" s="369" t="str">
        <f t="shared" si="311"/>
        <v/>
      </c>
      <c r="C238" s="369" t="str">
        <f t="shared" si="312"/>
        <v/>
      </c>
      <c r="D238" s="369" t="str">
        <f t="shared" si="316"/>
        <v/>
      </c>
      <c r="E238" s="369" t="str">
        <f t="shared" si="317"/>
        <v/>
      </c>
      <c r="F238" s="369" t="str">
        <f t="shared" si="318"/>
        <v/>
      </c>
      <c r="G238" s="369" t="str">
        <f t="shared" si="319"/>
        <v/>
      </c>
      <c r="H238" s="369" t="str">
        <f t="shared" si="320"/>
        <v/>
      </c>
      <c r="I238" s="369" t="str">
        <f t="shared" si="321"/>
        <v/>
      </c>
      <c r="K238" s="308" t="str">
        <f t="shared" si="322"/>
        <v/>
      </c>
      <c r="L238" s="309" t="str">
        <f t="shared" si="323"/>
        <v/>
      </c>
      <c r="M238" s="310" t="str">
        <f t="shared" si="324"/>
        <v/>
      </c>
      <c r="N238" s="308" t="str">
        <f t="shared" si="361"/>
        <v/>
      </c>
      <c r="O238" s="308" t="str">
        <f t="shared" si="362"/>
        <v/>
      </c>
      <c r="P238" s="308" t="str">
        <f t="shared" si="363"/>
        <v/>
      </c>
      <c r="Q238" s="308" t="str">
        <f t="shared" si="364"/>
        <v/>
      </c>
      <c r="R238" s="308" t="str">
        <f t="shared" si="365"/>
        <v/>
      </c>
      <c r="S238" s="308" t="str">
        <f t="shared" si="366"/>
        <v/>
      </c>
      <c r="T238" s="308" t="str">
        <f t="shared" si="367"/>
        <v/>
      </c>
      <c r="U238" s="308" t="str">
        <f t="shared" si="368"/>
        <v/>
      </c>
      <c r="V238" s="308" t="str">
        <f t="shared" si="369"/>
        <v/>
      </c>
      <c r="W238" s="308" t="str">
        <f t="shared" si="370"/>
        <v/>
      </c>
      <c r="X238" s="308" t="str">
        <f t="shared" si="371"/>
        <v/>
      </c>
      <c r="Y238" s="308" t="str">
        <f t="shared" si="371"/>
        <v/>
      </c>
      <c r="Z238" s="308" t="str">
        <f t="shared" si="371"/>
        <v/>
      </c>
      <c r="AA238" s="308" t="str">
        <f t="shared" si="371"/>
        <v/>
      </c>
      <c r="AB238" s="308" t="str">
        <f t="shared" si="372"/>
        <v/>
      </c>
      <c r="AC238" s="308" t="str">
        <f t="shared" si="373"/>
        <v/>
      </c>
      <c r="AD238" s="308" t="str">
        <f t="shared" si="374"/>
        <v/>
      </c>
      <c r="AE238" s="308" t="str">
        <f t="shared" si="375"/>
        <v/>
      </c>
      <c r="AF238" s="308" t="str">
        <f t="shared" si="376"/>
        <v/>
      </c>
      <c r="AG238" s="308" t="str">
        <f t="shared" si="377"/>
        <v/>
      </c>
      <c r="AH238" s="308" t="str">
        <f t="shared" si="378"/>
        <v/>
      </c>
      <c r="AI238" s="308" t="str">
        <f t="shared" si="379"/>
        <v/>
      </c>
      <c r="AJ238" s="308" t="str">
        <f t="shared" si="380"/>
        <v/>
      </c>
      <c r="AK238" s="308" t="str">
        <f t="shared" si="381"/>
        <v/>
      </c>
      <c r="AL238" s="308" t="str">
        <f t="shared" si="382"/>
        <v/>
      </c>
      <c r="AM238" s="308" t="str">
        <f t="shared" si="383"/>
        <v/>
      </c>
      <c r="AN238" s="308" t="str">
        <f t="shared" si="384"/>
        <v/>
      </c>
      <c r="AO238" s="308" t="str">
        <f t="shared" si="385"/>
        <v/>
      </c>
      <c r="AP238" s="308" t="str">
        <f t="shared" si="386"/>
        <v/>
      </c>
      <c r="AQ238" s="308" t="str">
        <f t="shared" si="387"/>
        <v/>
      </c>
      <c r="AR238" s="308" t="str">
        <f t="shared" si="388"/>
        <v/>
      </c>
      <c r="AS238" s="308" t="str">
        <f t="shared" si="389"/>
        <v/>
      </c>
      <c r="AT238" s="308" t="str">
        <f t="shared" si="389"/>
        <v/>
      </c>
      <c r="AU238" s="308" t="str">
        <f t="shared" si="389"/>
        <v/>
      </c>
      <c r="AV238" s="308" t="str">
        <f t="shared" si="389"/>
        <v/>
      </c>
      <c r="AW238" s="308" t="str">
        <f t="shared" si="389"/>
        <v/>
      </c>
      <c r="AX238" s="308" t="str">
        <f t="shared" si="389"/>
        <v/>
      </c>
      <c r="AY238" s="308" t="str">
        <f t="shared" si="313"/>
        <v/>
      </c>
      <c r="AZ238" s="308" t="str">
        <f t="shared" si="392"/>
        <v/>
      </c>
      <c r="BA238" s="308" t="str">
        <f t="shared" si="392"/>
        <v/>
      </c>
      <c r="BB238" s="308" t="str">
        <f t="shared" si="392"/>
        <v/>
      </c>
      <c r="BC238" s="308" t="str">
        <f t="shared" si="392"/>
        <v/>
      </c>
      <c r="BD238" s="308" t="str">
        <f t="shared" si="392"/>
        <v/>
      </c>
      <c r="BE238" s="308" t="str">
        <f t="shared" si="392"/>
        <v/>
      </c>
      <c r="BF238" s="308" t="str">
        <f t="shared" si="392"/>
        <v/>
      </c>
      <c r="BG238" s="308" t="str">
        <f t="shared" si="392"/>
        <v/>
      </c>
      <c r="BH238" s="308" t="str">
        <f t="shared" si="392"/>
        <v/>
      </c>
      <c r="BI238" s="308" t="str">
        <f t="shared" si="392"/>
        <v/>
      </c>
      <c r="BJ238" s="308" t="str">
        <f t="shared" si="392"/>
        <v/>
      </c>
      <c r="BK238" s="308" t="str">
        <f t="shared" si="392"/>
        <v/>
      </c>
      <c r="BL238" s="308" t="str">
        <f t="shared" si="392"/>
        <v/>
      </c>
      <c r="BM238" s="308" t="str">
        <f t="shared" si="392"/>
        <v/>
      </c>
      <c r="BN238" s="308" t="str">
        <f t="shared" si="392"/>
        <v/>
      </c>
      <c r="BO238" s="308" t="str">
        <f t="shared" si="392"/>
        <v/>
      </c>
      <c r="BP238" s="308" t="str">
        <f t="shared" si="390"/>
        <v/>
      </c>
      <c r="BQ238" s="308" t="str">
        <f t="shared" si="390"/>
        <v/>
      </c>
      <c r="BR238" s="308" t="str">
        <f t="shared" si="390"/>
        <v/>
      </c>
      <c r="BS238" s="308" t="str">
        <f t="shared" si="390"/>
        <v/>
      </c>
      <c r="BT238" s="308" t="str">
        <f t="shared" si="390"/>
        <v/>
      </c>
      <c r="BU238" s="308" t="str">
        <f t="shared" si="390"/>
        <v/>
      </c>
      <c r="BV238" s="308" t="str">
        <f t="shared" si="390"/>
        <v/>
      </c>
      <c r="BW238" s="308" t="str">
        <f t="shared" si="390"/>
        <v/>
      </c>
      <c r="BX238" s="308" t="str">
        <f t="shared" si="390"/>
        <v/>
      </c>
      <c r="BY238" s="308" t="str">
        <f t="shared" si="390"/>
        <v/>
      </c>
      <c r="BZ238" s="308" t="str">
        <f t="shared" si="390"/>
        <v/>
      </c>
      <c r="CA238" s="308" t="str">
        <f t="shared" si="390"/>
        <v/>
      </c>
      <c r="CB238" s="308" t="str">
        <f t="shared" si="390"/>
        <v/>
      </c>
      <c r="CC238" s="308" t="str">
        <f t="shared" si="390"/>
        <v/>
      </c>
      <c r="CD238" s="308" t="str">
        <f t="shared" si="390"/>
        <v/>
      </c>
      <c r="CE238" s="308" t="str">
        <f t="shared" si="391"/>
        <v/>
      </c>
      <c r="CF238" s="308" t="str">
        <f t="shared" si="391"/>
        <v/>
      </c>
      <c r="CG238" s="308" t="str">
        <f t="shared" si="391"/>
        <v/>
      </c>
      <c r="CH238" s="308" t="str">
        <f t="shared" si="391"/>
        <v/>
      </c>
      <c r="CI238" s="308" t="str">
        <f t="shared" si="391"/>
        <v/>
      </c>
      <c r="CJ238" s="308" t="str">
        <f t="shared" si="391"/>
        <v/>
      </c>
    </row>
    <row r="239" spans="2:88" x14ac:dyDescent="0.2">
      <c r="B239" s="369" t="str">
        <f t="shared" si="311"/>
        <v/>
      </c>
      <c r="C239" s="369" t="str">
        <f t="shared" si="312"/>
        <v/>
      </c>
      <c r="D239" s="369" t="str">
        <f t="shared" si="316"/>
        <v/>
      </c>
      <c r="E239" s="369" t="str">
        <f t="shared" si="317"/>
        <v/>
      </c>
      <c r="F239" s="369" t="str">
        <f t="shared" si="318"/>
        <v/>
      </c>
      <c r="G239" s="369" t="str">
        <f t="shared" si="319"/>
        <v/>
      </c>
      <c r="H239" s="369" t="str">
        <f t="shared" si="320"/>
        <v/>
      </c>
      <c r="I239" s="369" t="str">
        <f t="shared" si="321"/>
        <v/>
      </c>
      <c r="K239" s="308" t="str">
        <f t="shared" si="322"/>
        <v/>
      </c>
      <c r="L239" s="309" t="str">
        <f t="shared" si="323"/>
        <v/>
      </c>
      <c r="M239" s="310" t="str">
        <f t="shared" si="324"/>
        <v/>
      </c>
      <c r="N239" s="308" t="str">
        <f t="shared" si="361"/>
        <v/>
      </c>
      <c r="O239" s="308" t="str">
        <f t="shared" si="362"/>
        <v/>
      </c>
      <c r="P239" s="308" t="str">
        <f t="shared" si="363"/>
        <v/>
      </c>
      <c r="Q239" s="308" t="str">
        <f t="shared" si="364"/>
        <v/>
      </c>
      <c r="R239" s="308" t="str">
        <f t="shared" si="365"/>
        <v/>
      </c>
      <c r="S239" s="308" t="str">
        <f t="shared" si="366"/>
        <v/>
      </c>
      <c r="T239" s="308" t="str">
        <f t="shared" si="367"/>
        <v/>
      </c>
      <c r="U239" s="308" t="str">
        <f t="shared" si="368"/>
        <v/>
      </c>
      <c r="V239" s="308" t="str">
        <f t="shared" si="369"/>
        <v/>
      </c>
      <c r="W239" s="308" t="str">
        <f t="shared" si="370"/>
        <v/>
      </c>
      <c r="X239" s="308" t="str">
        <f t="shared" si="371"/>
        <v/>
      </c>
      <c r="Y239" s="308" t="str">
        <f t="shared" si="371"/>
        <v/>
      </c>
      <c r="Z239" s="308" t="str">
        <f t="shared" si="371"/>
        <v/>
      </c>
      <c r="AA239" s="308" t="str">
        <f t="shared" si="371"/>
        <v/>
      </c>
      <c r="AB239" s="308" t="str">
        <f t="shared" si="372"/>
        <v/>
      </c>
      <c r="AC239" s="308" t="str">
        <f t="shared" si="373"/>
        <v/>
      </c>
      <c r="AD239" s="308" t="str">
        <f t="shared" si="374"/>
        <v/>
      </c>
      <c r="AE239" s="308" t="str">
        <f t="shared" si="375"/>
        <v/>
      </c>
      <c r="AF239" s="308" t="str">
        <f t="shared" si="376"/>
        <v/>
      </c>
      <c r="AG239" s="308" t="str">
        <f t="shared" si="377"/>
        <v/>
      </c>
      <c r="AH239" s="308" t="str">
        <f t="shared" si="378"/>
        <v/>
      </c>
      <c r="AI239" s="308" t="str">
        <f t="shared" si="379"/>
        <v/>
      </c>
      <c r="AJ239" s="308" t="str">
        <f t="shared" si="380"/>
        <v/>
      </c>
      <c r="AK239" s="308" t="str">
        <f t="shared" si="381"/>
        <v/>
      </c>
      <c r="AL239" s="308" t="str">
        <f t="shared" si="382"/>
        <v/>
      </c>
      <c r="AM239" s="308" t="str">
        <f t="shared" si="383"/>
        <v/>
      </c>
      <c r="AN239" s="308" t="str">
        <f t="shared" si="384"/>
        <v/>
      </c>
      <c r="AO239" s="308" t="str">
        <f t="shared" si="385"/>
        <v/>
      </c>
      <c r="AP239" s="308" t="str">
        <f t="shared" si="386"/>
        <v/>
      </c>
      <c r="AQ239" s="308" t="str">
        <f t="shared" si="387"/>
        <v/>
      </c>
      <c r="AR239" s="308" t="str">
        <f t="shared" si="388"/>
        <v/>
      </c>
      <c r="AS239" s="308" t="str">
        <f t="shared" si="389"/>
        <v/>
      </c>
      <c r="AT239" s="308" t="str">
        <f t="shared" si="389"/>
        <v/>
      </c>
      <c r="AU239" s="308" t="str">
        <f t="shared" si="389"/>
        <v/>
      </c>
      <c r="AV239" s="308" t="str">
        <f t="shared" si="389"/>
        <v/>
      </c>
      <c r="AW239" s="308" t="str">
        <f t="shared" si="389"/>
        <v/>
      </c>
      <c r="AX239" s="308" t="str">
        <f t="shared" si="389"/>
        <v/>
      </c>
      <c r="AY239" s="308" t="str">
        <f t="shared" si="313"/>
        <v/>
      </c>
      <c r="AZ239" s="308" t="str">
        <f t="shared" si="392"/>
        <v/>
      </c>
      <c r="BA239" s="308" t="str">
        <f t="shared" si="392"/>
        <v/>
      </c>
      <c r="BB239" s="308" t="str">
        <f t="shared" si="392"/>
        <v/>
      </c>
      <c r="BC239" s="308" t="str">
        <f t="shared" si="392"/>
        <v/>
      </c>
      <c r="BD239" s="308" t="str">
        <f t="shared" si="392"/>
        <v/>
      </c>
      <c r="BE239" s="308" t="str">
        <f t="shared" si="392"/>
        <v/>
      </c>
      <c r="BF239" s="308" t="str">
        <f t="shared" si="392"/>
        <v/>
      </c>
      <c r="BG239" s="308" t="str">
        <f t="shared" si="392"/>
        <v/>
      </c>
      <c r="BH239" s="308" t="str">
        <f t="shared" si="392"/>
        <v/>
      </c>
      <c r="BI239" s="308" t="str">
        <f t="shared" si="392"/>
        <v/>
      </c>
      <c r="BJ239" s="308" t="str">
        <f t="shared" si="392"/>
        <v/>
      </c>
      <c r="BK239" s="308" t="str">
        <f t="shared" si="392"/>
        <v/>
      </c>
      <c r="BL239" s="308" t="str">
        <f t="shared" si="392"/>
        <v/>
      </c>
      <c r="BM239" s="308" t="str">
        <f t="shared" si="392"/>
        <v/>
      </c>
      <c r="BN239" s="308" t="str">
        <f t="shared" si="392"/>
        <v/>
      </c>
      <c r="BO239" s="308" t="str">
        <f t="shared" si="392"/>
        <v/>
      </c>
      <c r="BP239" s="308" t="str">
        <f t="shared" si="390"/>
        <v/>
      </c>
      <c r="BQ239" s="308" t="str">
        <f t="shared" si="390"/>
        <v/>
      </c>
      <c r="BR239" s="308" t="str">
        <f t="shared" si="390"/>
        <v/>
      </c>
      <c r="BS239" s="308" t="str">
        <f t="shared" si="390"/>
        <v/>
      </c>
      <c r="BT239" s="308" t="str">
        <f t="shared" si="390"/>
        <v/>
      </c>
      <c r="BU239" s="308" t="str">
        <f t="shared" si="390"/>
        <v/>
      </c>
      <c r="BV239" s="308" t="str">
        <f t="shared" si="390"/>
        <v/>
      </c>
      <c r="BW239" s="308" t="str">
        <f t="shared" si="390"/>
        <v/>
      </c>
      <c r="BX239" s="308" t="str">
        <f t="shared" si="390"/>
        <v/>
      </c>
      <c r="BY239" s="308" t="str">
        <f t="shared" si="390"/>
        <v/>
      </c>
      <c r="BZ239" s="308" t="str">
        <f t="shared" si="390"/>
        <v/>
      </c>
      <c r="CA239" s="308" t="str">
        <f t="shared" si="390"/>
        <v/>
      </c>
      <c r="CB239" s="308" t="str">
        <f t="shared" si="390"/>
        <v/>
      </c>
      <c r="CC239" s="308" t="str">
        <f t="shared" si="390"/>
        <v/>
      </c>
      <c r="CD239" s="308" t="str">
        <f t="shared" si="390"/>
        <v/>
      </c>
      <c r="CE239" s="308" t="str">
        <f t="shared" si="391"/>
        <v/>
      </c>
      <c r="CF239" s="308" t="str">
        <f t="shared" si="391"/>
        <v/>
      </c>
      <c r="CG239" s="308" t="str">
        <f t="shared" si="391"/>
        <v/>
      </c>
      <c r="CH239" s="308" t="str">
        <f t="shared" si="391"/>
        <v/>
      </c>
      <c r="CI239" s="308" t="str">
        <f t="shared" si="391"/>
        <v/>
      </c>
      <c r="CJ239" s="308" t="str">
        <f t="shared" si="391"/>
        <v/>
      </c>
    </row>
    <row r="240" spans="2:88" x14ac:dyDescent="0.2">
      <c r="B240" s="369" t="str">
        <f t="shared" si="311"/>
        <v/>
      </c>
      <c r="C240" s="369" t="str">
        <f t="shared" si="312"/>
        <v/>
      </c>
      <c r="D240" s="369" t="str">
        <f t="shared" si="316"/>
        <v/>
      </c>
      <c r="E240" s="369" t="str">
        <f t="shared" si="317"/>
        <v/>
      </c>
      <c r="F240" s="369" t="str">
        <f t="shared" si="318"/>
        <v/>
      </c>
      <c r="G240" s="369" t="str">
        <f t="shared" si="319"/>
        <v/>
      </c>
      <c r="H240" s="369" t="str">
        <f t="shared" si="320"/>
        <v/>
      </c>
      <c r="I240" s="369" t="str">
        <f t="shared" si="321"/>
        <v/>
      </c>
      <c r="K240" s="308" t="str">
        <f t="shared" si="322"/>
        <v/>
      </c>
      <c r="L240" s="309" t="str">
        <f t="shared" si="323"/>
        <v/>
      </c>
      <c r="M240" s="310" t="str">
        <f t="shared" si="324"/>
        <v/>
      </c>
      <c r="N240" s="308" t="str">
        <f t="shared" si="361"/>
        <v/>
      </c>
      <c r="O240" s="308" t="str">
        <f t="shared" si="362"/>
        <v/>
      </c>
      <c r="P240" s="308" t="str">
        <f t="shared" si="363"/>
        <v/>
      </c>
      <c r="Q240" s="308" t="str">
        <f t="shared" si="364"/>
        <v/>
      </c>
      <c r="R240" s="308" t="str">
        <f t="shared" si="365"/>
        <v/>
      </c>
      <c r="S240" s="308" t="str">
        <f t="shared" si="366"/>
        <v/>
      </c>
      <c r="T240" s="308" t="str">
        <f t="shared" si="367"/>
        <v/>
      </c>
      <c r="U240" s="308" t="str">
        <f t="shared" si="368"/>
        <v/>
      </c>
      <c r="V240" s="308" t="str">
        <f t="shared" si="369"/>
        <v/>
      </c>
      <c r="W240" s="308" t="str">
        <f t="shared" si="370"/>
        <v/>
      </c>
      <c r="X240" s="308" t="str">
        <f t="shared" si="371"/>
        <v/>
      </c>
      <c r="Y240" s="308" t="str">
        <f t="shared" si="371"/>
        <v/>
      </c>
      <c r="Z240" s="308" t="str">
        <f t="shared" si="371"/>
        <v/>
      </c>
      <c r="AA240" s="308" t="str">
        <f t="shared" si="371"/>
        <v/>
      </c>
      <c r="AB240" s="308" t="str">
        <f t="shared" si="372"/>
        <v/>
      </c>
      <c r="AC240" s="308" t="str">
        <f t="shared" si="373"/>
        <v/>
      </c>
      <c r="AD240" s="308" t="str">
        <f t="shared" si="374"/>
        <v/>
      </c>
      <c r="AE240" s="308" t="str">
        <f t="shared" si="375"/>
        <v/>
      </c>
      <c r="AF240" s="308" t="str">
        <f t="shared" si="376"/>
        <v/>
      </c>
      <c r="AG240" s="308" t="str">
        <f t="shared" si="377"/>
        <v/>
      </c>
      <c r="AH240" s="308" t="str">
        <f t="shared" si="378"/>
        <v/>
      </c>
      <c r="AI240" s="308" t="str">
        <f t="shared" si="379"/>
        <v/>
      </c>
      <c r="AJ240" s="308" t="str">
        <f t="shared" si="380"/>
        <v/>
      </c>
      <c r="AK240" s="308" t="str">
        <f t="shared" si="381"/>
        <v/>
      </c>
      <c r="AL240" s="308" t="str">
        <f t="shared" si="382"/>
        <v/>
      </c>
      <c r="AM240" s="308" t="str">
        <f t="shared" si="383"/>
        <v/>
      </c>
      <c r="AN240" s="308" t="str">
        <f t="shared" si="384"/>
        <v/>
      </c>
      <c r="AO240" s="308" t="str">
        <f t="shared" si="385"/>
        <v/>
      </c>
      <c r="AP240" s="308" t="str">
        <f t="shared" si="386"/>
        <v/>
      </c>
      <c r="AQ240" s="308" t="str">
        <f t="shared" si="387"/>
        <v/>
      </c>
      <c r="AR240" s="308" t="str">
        <f t="shared" si="388"/>
        <v/>
      </c>
      <c r="AS240" s="308" t="str">
        <f t="shared" si="389"/>
        <v/>
      </c>
      <c r="AT240" s="308" t="str">
        <f t="shared" si="389"/>
        <v/>
      </c>
      <c r="AU240" s="308" t="str">
        <f t="shared" si="389"/>
        <v/>
      </c>
      <c r="AV240" s="308" t="str">
        <f t="shared" si="389"/>
        <v/>
      </c>
      <c r="AW240" s="308" t="str">
        <f t="shared" si="389"/>
        <v/>
      </c>
      <c r="AX240" s="308" t="str">
        <f t="shared" si="389"/>
        <v/>
      </c>
      <c r="AY240" s="308" t="str">
        <f t="shared" si="313"/>
        <v/>
      </c>
      <c r="AZ240" s="308" t="str">
        <f t="shared" si="392"/>
        <v/>
      </c>
      <c r="BA240" s="308" t="str">
        <f t="shared" si="392"/>
        <v/>
      </c>
      <c r="BB240" s="308" t="str">
        <f t="shared" si="392"/>
        <v/>
      </c>
      <c r="BC240" s="308" t="str">
        <f t="shared" si="392"/>
        <v/>
      </c>
      <c r="BD240" s="308" t="str">
        <f t="shared" si="392"/>
        <v/>
      </c>
      <c r="BE240" s="308" t="str">
        <f t="shared" si="392"/>
        <v/>
      </c>
      <c r="BF240" s="308" t="str">
        <f t="shared" si="392"/>
        <v/>
      </c>
      <c r="BG240" s="308" t="str">
        <f t="shared" si="392"/>
        <v/>
      </c>
      <c r="BH240" s="308" t="str">
        <f t="shared" si="392"/>
        <v/>
      </c>
      <c r="BI240" s="308" t="str">
        <f t="shared" si="392"/>
        <v/>
      </c>
      <c r="BJ240" s="308" t="str">
        <f t="shared" si="392"/>
        <v/>
      </c>
      <c r="BK240" s="308" t="str">
        <f t="shared" si="392"/>
        <v/>
      </c>
      <c r="BL240" s="308" t="str">
        <f t="shared" si="392"/>
        <v/>
      </c>
      <c r="BM240" s="308" t="str">
        <f t="shared" si="392"/>
        <v/>
      </c>
      <c r="BN240" s="308" t="str">
        <f t="shared" si="392"/>
        <v/>
      </c>
      <c r="BO240" s="308" t="str">
        <f t="shared" si="392"/>
        <v/>
      </c>
      <c r="BP240" s="308" t="str">
        <f t="shared" si="390"/>
        <v/>
      </c>
      <c r="BQ240" s="308" t="str">
        <f t="shared" si="390"/>
        <v/>
      </c>
      <c r="BR240" s="308" t="str">
        <f t="shared" si="390"/>
        <v/>
      </c>
      <c r="BS240" s="308" t="str">
        <f t="shared" si="390"/>
        <v/>
      </c>
      <c r="BT240" s="308" t="str">
        <f t="shared" si="390"/>
        <v/>
      </c>
      <c r="BU240" s="308" t="str">
        <f t="shared" si="390"/>
        <v/>
      </c>
      <c r="BV240" s="308" t="str">
        <f t="shared" si="390"/>
        <v/>
      </c>
      <c r="BW240" s="308" t="str">
        <f t="shared" si="390"/>
        <v/>
      </c>
      <c r="BX240" s="308" t="str">
        <f t="shared" si="390"/>
        <v/>
      </c>
      <c r="BY240" s="308" t="str">
        <f t="shared" si="390"/>
        <v/>
      </c>
      <c r="BZ240" s="308" t="str">
        <f t="shared" si="390"/>
        <v/>
      </c>
      <c r="CA240" s="308" t="str">
        <f t="shared" si="390"/>
        <v/>
      </c>
      <c r="CB240" s="308" t="str">
        <f t="shared" si="390"/>
        <v/>
      </c>
      <c r="CC240" s="308" t="str">
        <f t="shared" si="390"/>
        <v/>
      </c>
      <c r="CD240" s="308" t="str">
        <f t="shared" si="390"/>
        <v/>
      </c>
      <c r="CE240" s="308" t="str">
        <f t="shared" si="391"/>
        <v/>
      </c>
      <c r="CF240" s="308" t="str">
        <f t="shared" si="391"/>
        <v/>
      </c>
      <c r="CG240" s="308" t="str">
        <f t="shared" si="391"/>
        <v/>
      </c>
      <c r="CH240" s="308" t="str">
        <f t="shared" si="391"/>
        <v/>
      </c>
      <c r="CI240" s="308" t="str">
        <f t="shared" si="391"/>
        <v/>
      </c>
      <c r="CJ240" s="308" t="str">
        <f t="shared" si="391"/>
        <v/>
      </c>
    </row>
    <row r="241" spans="2:88" x14ac:dyDescent="0.2">
      <c r="B241" s="369" t="str">
        <f t="shared" si="311"/>
        <v/>
      </c>
      <c r="C241" s="369" t="str">
        <f t="shared" si="312"/>
        <v/>
      </c>
      <c r="D241" s="369" t="str">
        <f t="shared" si="316"/>
        <v/>
      </c>
      <c r="E241" s="369" t="str">
        <f t="shared" si="317"/>
        <v/>
      </c>
      <c r="F241" s="369" t="str">
        <f t="shared" si="318"/>
        <v/>
      </c>
      <c r="G241" s="369" t="str">
        <f t="shared" si="319"/>
        <v/>
      </c>
      <c r="H241" s="369" t="str">
        <f t="shared" si="320"/>
        <v/>
      </c>
      <c r="I241" s="369" t="str">
        <f t="shared" si="321"/>
        <v/>
      </c>
      <c r="K241" s="308" t="str">
        <f t="shared" si="322"/>
        <v/>
      </c>
      <c r="L241" s="309" t="str">
        <f t="shared" si="323"/>
        <v/>
      </c>
      <c r="M241" s="310" t="str">
        <f t="shared" si="324"/>
        <v/>
      </c>
      <c r="N241" s="308" t="str">
        <f t="shared" si="361"/>
        <v/>
      </c>
      <c r="O241" s="308" t="str">
        <f t="shared" si="362"/>
        <v/>
      </c>
      <c r="P241" s="308" t="str">
        <f t="shared" si="363"/>
        <v/>
      </c>
      <c r="Q241" s="308" t="str">
        <f t="shared" si="364"/>
        <v/>
      </c>
      <c r="R241" s="308" t="str">
        <f t="shared" si="365"/>
        <v/>
      </c>
      <c r="S241" s="308" t="str">
        <f t="shared" si="366"/>
        <v/>
      </c>
      <c r="T241" s="308" t="str">
        <f t="shared" si="367"/>
        <v/>
      </c>
      <c r="U241" s="308" t="str">
        <f t="shared" si="368"/>
        <v/>
      </c>
      <c r="V241" s="308" t="str">
        <f t="shared" si="369"/>
        <v/>
      </c>
      <c r="W241" s="308" t="str">
        <f t="shared" si="370"/>
        <v/>
      </c>
      <c r="X241" s="308" t="str">
        <f t="shared" si="371"/>
        <v/>
      </c>
      <c r="Y241" s="308" t="str">
        <f t="shared" si="371"/>
        <v/>
      </c>
      <c r="Z241" s="308" t="str">
        <f t="shared" si="371"/>
        <v/>
      </c>
      <c r="AA241" s="308" t="str">
        <f t="shared" si="371"/>
        <v/>
      </c>
      <c r="AB241" s="308" t="str">
        <f t="shared" si="372"/>
        <v/>
      </c>
      <c r="AC241" s="308" t="str">
        <f t="shared" si="373"/>
        <v/>
      </c>
      <c r="AD241" s="308" t="str">
        <f t="shared" si="374"/>
        <v/>
      </c>
      <c r="AE241" s="308" t="str">
        <f t="shared" si="375"/>
        <v/>
      </c>
      <c r="AF241" s="308" t="str">
        <f t="shared" si="376"/>
        <v/>
      </c>
      <c r="AG241" s="308" t="str">
        <f t="shared" si="377"/>
        <v/>
      </c>
      <c r="AH241" s="308" t="str">
        <f t="shared" si="378"/>
        <v/>
      </c>
      <c r="AI241" s="308" t="str">
        <f t="shared" si="379"/>
        <v/>
      </c>
      <c r="AJ241" s="308" t="str">
        <f t="shared" si="380"/>
        <v/>
      </c>
      <c r="AK241" s="308" t="str">
        <f t="shared" si="381"/>
        <v/>
      </c>
      <c r="AL241" s="308" t="str">
        <f t="shared" si="382"/>
        <v/>
      </c>
      <c r="AM241" s="308" t="str">
        <f t="shared" si="383"/>
        <v/>
      </c>
      <c r="AN241" s="308" t="str">
        <f t="shared" si="384"/>
        <v/>
      </c>
      <c r="AO241" s="308" t="str">
        <f t="shared" si="385"/>
        <v/>
      </c>
      <c r="AP241" s="308" t="str">
        <f t="shared" si="386"/>
        <v/>
      </c>
      <c r="AQ241" s="308" t="str">
        <f t="shared" si="387"/>
        <v/>
      </c>
      <c r="AR241" s="308" t="str">
        <f t="shared" si="388"/>
        <v/>
      </c>
      <c r="AS241" s="308" t="str">
        <f t="shared" si="389"/>
        <v/>
      </c>
      <c r="AT241" s="308" t="str">
        <f t="shared" si="389"/>
        <v/>
      </c>
      <c r="AU241" s="308" t="str">
        <f t="shared" si="389"/>
        <v/>
      </c>
      <c r="AV241" s="308" t="str">
        <f t="shared" si="389"/>
        <v/>
      </c>
      <c r="AW241" s="308" t="str">
        <f t="shared" si="389"/>
        <v/>
      </c>
      <c r="AX241" s="308" t="str">
        <f t="shared" si="389"/>
        <v/>
      </c>
      <c r="AY241" s="308" t="str">
        <f t="shared" si="313"/>
        <v/>
      </c>
      <c r="AZ241" s="308" t="str">
        <f t="shared" si="392"/>
        <v/>
      </c>
      <c r="BA241" s="308" t="str">
        <f t="shared" si="392"/>
        <v/>
      </c>
      <c r="BB241" s="308" t="str">
        <f t="shared" si="392"/>
        <v/>
      </c>
      <c r="BC241" s="308" t="str">
        <f t="shared" si="392"/>
        <v/>
      </c>
      <c r="BD241" s="308" t="str">
        <f t="shared" si="392"/>
        <v/>
      </c>
      <c r="BE241" s="308" t="str">
        <f t="shared" si="392"/>
        <v/>
      </c>
      <c r="BF241" s="308" t="str">
        <f t="shared" si="392"/>
        <v/>
      </c>
      <c r="BG241" s="308" t="str">
        <f t="shared" si="392"/>
        <v/>
      </c>
      <c r="BH241" s="308" t="str">
        <f t="shared" si="392"/>
        <v/>
      </c>
      <c r="BI241" s="308" t="str">
        <f t="shared" si="392"/>
        <v/>
      </c>
      <c r="BJ241" s="308" t="str">
        <f t="shared" si="392"/>
        <v/>
      </c>
      <c r="BK241" s="308" t="str">
        <f t="shared" si="392"/>
        <v/>
      </c>
      <c r="BL241" s="308" t="str">
        <f t="shared" si="392"/>
        <v/>
      </c>
      <c r="BM241" s="308" t="str">
        <f t="shared" si="392"/>
        <v/>
      </c>
      <c r="BN241" s="308" t="str">
        <f t="shared" si="392"/>
        <v/>
      </c>
      <c r="BO241" s="308" t="str">
        <f t="shared" si="392"/>
        <v/>
      </c>
      <c r="BP241" s="308" t="str">
        <f t="shared" si="390"/>
        <v/>
      </c>
      <c r="BQ241" s="308" t="str">
        <f t="shared" si="390"/>
        <v/>
      </c>
      <c r="BR241" s="308" t="str">
        <f t="shared" si="390"/>
        <v/>
      </c>
      <c r="BS241" s="308" t="str">
        <f t="shared" si="390"/>
        <v/>
      </c>
      <c r="BT241" s="308" t="str">
        <f t="shared" si="390"/>
        <v/>
      </c>
      <c r="BU241" s="308" t="str">
        <f t="shared" si="390"/>
        <v/>
      </c>
      <c r="BV241" s="308" t="str">
        <f t="shared" si="390"/>
        <v/>
      </c>
      <c r="BW241" s="308" t="str">
        <f t="shared" si="390"/>
        <v/>
      </c>
      <c r="BX241" s="308" t="str">
        <f t="shared" si="390"/>
        <v/>
      </c>
      <c r="BY241" s="308" t="str">
        <f t="shared" si="390"/>
        <v/>
      </c>
      <c r="BZ241" s="308" t="str">
        <f t="shared" si="390"/>
        <v/>
      </c>
      <c r="CA241" s="308" t="str">
        <f t="shared" si="390"/>
        <v/>
      </c>
      <c r="CB241" s="308" t="str">
        <f t="shared" si="390"/>
        <v/>
      </c>
      <c r="CC241" s="308" t="str">
        <f t="shared" si="390"/>
        <v/>
      </c>
      <c r="CD241" s="308" t="str">
        <f t="shared" si="390"/>
        <v/>
      </c>
      <c r="CE241" s="308" t="str">
        <f t="shared" si="391"/>
        <v/>
      </c>
      <c r="CF241" s="308" t="str">
        <f t="shared" si="391"/>
        <v/>
      </c>
      <c r="CG241" s="308" t="str">
        <f t="shared" si="391"/>
        <v/>
      </c>
      <c r="CH241" s="308" t="str">
        <f t="shared" si="391"/>
        <v/>
      </c>
      <c r="CI241" s="308" t="str">
        <f t="shared" si="391"/>
        <v/>
      </c>
      <c r="CJ241" s="308" t="str">
        <f t="shared" si="391"/>
        <v/>
      </c>
    </row>
    <row r="242" spans="2:88" x14ac:dyDescent="0.2">
      <c r="B242" s="369" t="str">
        <f t="shared" si="311"/>
        <v/>
      </c>
      <c r="C242" s="369" t="str">
        <f t="shared" si="312"/>
        <v/>
      </c>
      <c r="D242" s="369" t="str">
        <f t="shared" si="316"/>
        <v/>
      </c>
      <c r="E242" s="369" t="str">
        <f t="shared" si="317"/>
        <v/>
      </c>
      <c r="F242" s="369" t="str">
        <f t="shared" si="318"/>
        <v/>
      </c>
      <c r="G242" s="369" t="str">
        <f t="shared" si="319"/>
        <v/>
      </c>
      <c r="H242" s="369" t="str">
        <f t="shared" si="320"/>
        <v/>
      </c>
      <c r="I242" s="369" t="str">
        <f t="shared" si="321"/>
        <v/>
      </c>
      <c r="K242" s="308" t="str">
        <f t="shared" si="322"/>
        <v/>
      </c>
      <c r="L242" s="309" t="str">
        <f t="shared" si="323"/>
        <v/>
      </c>
      <c r="M242" s="310" t="str">
        <f t="shared" si="324"/>
        <v/>
      </c>
      <c r="N242" s="308" t="str">
        <f t="shared" si="361"/>
        <v/>
      </c>
      <c r="O242" s="308" t="str">
        <f t="shared" si="362"/>
        <v/>
      </c>
      <c r="P242" s="308" t="str">
        <f t="shared" si="363"/>
        <v/>
      </c>
      <c r="Q242" s="308" t="str">
        <f t="shared" si="364"/>
        <v/>
      </c>
      <c r="R242" s="308" t="str">
        <f t="shared" si="365"/>
        <v/>
      </c>
      <c r="S242" s="308" t="str">
        <f t="shared" si="366"/>
        <v/>
      </c>
      <c r="T242" s="308" t="str">
        <f t="shared" si="367"/>
        <v/>
      </c>
      <c r="U242" s="308" t="str">
        <f t="shared" si="368"/>
        <v/>
      </c>
      <c r="V242" s="308" t="str">
        <f t="shared" si="369"/>
        <v/>
      </c>
      <c r="W242" s="308" t="str">
        <f t="shared" si="370"/>
        <v/>
      </c>
      <c r="X242" s="308" t="str">
        <f t="shared" si="371"/>
        <v/>
      </c>
      <c r="Y242" s="308" t="str">
        <f t="shared" si="371"/>
        <v/>
      </c>
      <c r="Z242" s="308" t="str">
        <f t="shared" si="371"/>
        <v/>
      </c>
      <c r="AA242" s="308" t="str">
        <f t="shared" si="371"/>
        <v/>
      </c>
      <c r="AB242" s="308" t="str">
        <f t="shared" si="372"/>
        <v/>
      </c>
      <c r="AC242" s="308" t="str">
        <f t="shared" si="373"/>
        <v/>
      </c>
      <c r="AD242" s="308" t="str">
        <f t="shared" si="374"/>
        <v/>
      </c>
      <c r="AE242" s="308" t="str">
        <f t="shared" si="375"/>
        <v/>
      </c>
      <c r="AF242" s="308" t="str">
        <f t="shared" si="376"/>
        <v/>
      </c>
      <c r="AG242" s="308" t="str">
        <f t="shared" si="377"/>
        <v/>
      </c>
      <c r="AH242" s="308" t="str">
        <f t="shared" si="378"/>
        <v/>
      </c>
      <c r="AI242" s="308" t="str">
        <f t="shared" si="379"/>
        <v/>
      </c>
      <c r="AJ242" s="308" t="str">
        <f t="shared" si="380"/>
        <v/>
      </c>
      <c r="AK242" s="308" t="str">
        <f t="shared" si="381"/>
        <v/>
      </c>
      <c r="AL242" s="308" t="str">
        <f t="shared" si="382"/>
        <v/>
      </c>
      <c r="AM242" s="308" t="str">
        <f t="shared" si="383"/>
        <v/>
      </c>
      <c r="AN242" s="308" t="str">
        <f t="shared" si="384"/>
        <v/>
      </c>
      <c r="AO242" s="308" t="str">
        <f t="shared" si="385"/>
        <v/>
      </c>
      <c r="AP242" s="308" t="str">
        <f t="shared" si="386"/>
        <v/>
      </c>
      <c r="AQ242" s="308" t="str">
        <f t="shared" si="387"/>
        <v/>
      </c>
      <c r="AR242" s="308" t="str">
        <f t="shared" si="388"/>
        <v/>
      </c>
      <c r="AS242" s="308" t="str">
        <f t="shared" si="389"/>
        <v/>
      </c>
      <c r="AT242" s="308" t="str">
        <f t="shared" si="389"/>
        <v/>
      </c>
      <c r="AU242" s="308" t="str">
        <f t="shared" si="389"/>
        <v/>
      </c>
      <c r="AV242" s="308" t="str">
        <f t="shared" si="389"/>
        <v/>
      </c>
      <c r="AW242" s="308" t="str">
        <f t="shared" si="389"/>
        <v/>
      </c>
      <c r="AX242" s="308" t="str">
        <f t="shared" si="389"/>
        <v/>
      </c>
      <c r="AY242" s="308" t="str">
        <f t="shared" si="313"/>
        <v/>
      </c>
      <c r="AZ242" s="308" t="str">
        <f t="shared" si="392"/>
        <v/>
      </c>
      <c r="BA242" s="308" t="str">
        <f t="shared" si="392"/>
        <v/>
      </c>
      <c r="BB242" s="308" t="str">
        <f t="shared" si="392"/>
        <v/>
      </c>
      <c r="BC242" s="308" t="str">
        <f t="shared" si="392"/>
        <v/>
      </c>
      <c r="BD242" s="308" t="str">
        <f t="shared" si="392"/>
        <v/>
      </c>
      <c r="BE242" s="308" t="str">
        <f t="shared" si="392"/>
        <v/>
      </c>
      <c r="BF242" s="308" t="str">
        <f t="shared" si="392"/>
        <v/>
      </c>
      <c r="BG242" s="308" t="str">
        <f t="shared" si="392"/>
        <v/>
      </c>
      <c r="BH242" s="308" t="str">
        <f t="shared" si="392"/>
        <v/>
      </c>
      <c r="BI242" s="308" t="str">
        <f t="shared" si="392"/>
        <v/>
      </c>
      <c r="BJ242" s="308" t="str">
        <f t="shared" si="392"/>
        <v/>
      </c>
      <c r="BK242" s="308" t="str">
        <f t="shared" si="392"/>
        <v/>
      </c>
      <c r="BL242" s="308" t="str">
        <f t="shared" si="392"/>
        <v/>
      </c>
      <c r="BM242" s="308" t="str">
        <f t="shared" si="392"/>
        <v/>
      </c>
      <c r="BN242" s="308" t="str">
        <f t="shared" si="392"/>
        <v/>
      </c>
      <c r="BO242" s="308" t="str">
        <f t="shared" si="392"/>
        <v/>
      </c>
      <c r="BP242" s="308" t="str">
        <f t="shared" si="390"/>
        <v/>
      </c>
      <c r="BQ242" s="308" t="str">
        <f t="shared" si="390"/>
        <v/>
      </c>
      <c r="BR242" s="308" t="str">
        <f t="shared" si="390"/>
        <v/>
      </c>
      <c r="BS242" s="308" t="str">
        <f t="shared" si="390"/>
        <v/>
      </c>
      <c r="BT242" s="308" t="str">
        <f t="shared" si="390"/>
        <v/>
      </c>
      <c r="BU242" s="308" t="str">
        <f t="shared" si="390"/>
        <v/>
      </c>
      <c r="BV242" s="308" t="str">
        <f t="shared" si="390"/>
        <v/>
      </c>
      <c r="BW242" s="308" t="str">
        <f t="shared" si="390"/>
        <v/>
      </c>
      <c r="BX242" s="308" t="str">
        <f t="shared" si="390"/>
        <v/>
      </c>
      <c r="BY242" s="308" t="str">
        <f t="shared" si="390"/>
        <v/>
      </c>
      <c r="BZ242" s="308" t="str">
        <f t="shared" si="390"/>
        <v/>
      </c>
      <c r="CA242" s="308" t="str">
        <f t="shared" si="390"/>
        <v/>
      </c>
      <c r="CB242" s="308" t="str">
        <f t="shared" si="390"/>
        <v/>
      </c>
      <c r="CC242" s="308" t="str">
        <f t="shared" si="390"/>
        <v/>
      </c>
      <c r="CD242" s="308" t="str">
        <f t="shared" si="390"/>
        <v/>
      </c>
      <c r="CE242" s="308" t="str">
        <f t="shared" si="391"/>
        <v/>
      </c>
      <c r="CF242" s="308" t="str">
        <f t="shared" si="391"/>
        <v/>
      </c>
      <c r="CG242" s="308" t="str">
        <f t="shared" si="391"/>
        <v/>
      </c>
      <c r="CH242" s="308" t="str">
        <f t="shared" si="391"/>
        <v/>
      </c>
      <c r="CI242" s="308" t="str">
        <f t="shared" si="391"/>
        <v/>
      </c>
      <c r="CJ242" s="308" t="str">
        <f t="shared" si="391"/>
        <v/>
      </c>
    </row>
    <row r="243" spans="2:88" x14ac:dyDescent="0.2">
      <c r="B243" s="369" t="str">
        <f t="shared" si="311"/>
        <v/>
      </c>
      <c r="C243" s="369" t="str">
        <f t="shared" si="312"/>
        <v/>
      </c>
      <c r="D243" s="369" t="str">
        <f t="shared" si="316"/>
        <v/>
      </c>
      <c r="E243" s="369" t="str">
        <f t="shared" si="317"/>
        <v/>
      </c>
      <c r="F243" s="369" t="str">
        <f t="shared" si="318"/>
        <v/>
      </c>
      <c r="G243" s="369" t="str">
        <f t="shared" si="319"/>
        <v/>
      </c>
      <c r="H243" s="369" t="str">
        <f t="shared" si="320"/>
        <v/>
      </c>
      <c r="I243" s="369" t="str">
        <f t="shared" si="321"/>
        <v/>
      </c>
      <c r="K243" s="308" t="str">
        <f t="shared" si="322"/>
        <v/>
      </c>
      <c r="L243" s="309" t="str">
        <f t="shared" si="323"/>
        <v/>
      </c>
      <c r="M243" s="310" t="str">
        <f t="shared" si="324"/>
        <v/>
      </c>
      <c r="N243" s="308" t="str">
        <f t="shared" si="361"/>
        <v/>
      </c>
      <c r="O243" s="308" t="str">
        <f t="shared" si="362"/>
        <v/>
      </c>
      <c r="P243" s="308" t="str">
        <f t="shared" si="363"/>
        <v/>
      </c>
      <c r="Q243" s="308" t="str">
        <f t="shared" si="364"/>
        <v/>
      </c>
      <c r="R243" s="308" t="str">
        <f t="shared" si="365"/>
        <v/>
      </c>
      <c r="S243" s="308" t="str">
        <f t="shared" si="366"/>
        <v/>
      </c>
      <c r="T243" s="308" t="str">
        <f t="shared" si="367"/>
        <v/>
      </c>
      <c r="U243" s="308" t="str">
        <f t="shared" si="368"/>
        <v/>
      </c>
      <c r="V243" s="308" t="str">
        <f t="shared" si="369"/>
        <v/>
      </c>
      <c r="W243" s="308" t="str">
        <f t="shared" si="370"/>
        <v/>
      </c>
      <c r="X243" s="308" t="str">
        <f t="shared" si="371"/>
        <v/>
      </c>
      <c r="Y243" s="308" t="str">
        <f t="shared" si="371"/>
        <v/>
      </c>
      <c r="Z243" s="308" t="str">
        <f t="shared" si="371"/>
        <v/>
      </c>
      <c r="AA243" s="308" t="str">
        <f t="shared" si="371"/>
        <v/>
      </c>
      <c r="AB243" s="308" t="str">
        <f t="shared" si="372"/>
        <v/>
      </c>
      <c r="AC243" s="308" t="str">
        <f t="shared" si="373"/>
        <v/>
      </c>
      <c r="AD243" s="308" t="str">
        <f t="shared" si="374"/>
        <v/>
      </c>
      <c r="AE243" s="308" t="str">
        <f t="shared" si="375"/>
        <v/>
      </c>
      <c r="AF243" s="308" t="str">
        <f t="shared" si="376"/>
        <v/>
      </c>
      <c r="AG243" s="308" t="str">
        <f t="shared" si="377"/>
        <v/>
      </c>
      <c r="AH243" s="308" t="str">
        <f t="shared" si="378"/>
        <v/>
      </c>
      <c r="AI243" s="308" t="str">
        <f t="shared" si="379"/>
        <v/>
      </c>
      <c r="AJ243" s="308" t="str">
        <f t="shared" si="380"/>
        <v/>
      </c>
      <c r="AK243" s="308" t="str">
        <f t="shared" si="381"/>
        <v/>
      </c>
      <c r="AL243" s="308" t="str">
        <f t="shared" si="382"/>
        <v/>
      </c>
      <c r="AM243" s="308" t="str">
        <f t="shared" si="383"/>
        <v/>
      </c>
      <c r="AN243" s="308" t="str">
        <f t="shared" si="384"/>
        <v/>
      </c>
      <c r="AO243" s="308" t="str">
        <f t="shared" si="385"/>
        <v/>
      </c>
      <c r="AP243" s="308" t="str">
        <f t="shared" si="386"/>
        <v/>
      </c>
      <c r="AQ243" s="308" t="str">
        <f t="shared" si="387"/>
        <v/>
      </c>
      <c r="AR243" s="308" t="str">
        <f t="shared" si="388"/>
        <v/>
      </c>
      <c r="AS243" s="308" t="str">
        <f t="shared" si="389"/>
        <v/>
      </c>
      <c r="AT243" s="308" t="str">
        <f t="shared" si="389"/>
        <v/>
      </c>
      <c r="AU243" s="308" t="str">
        <f t="shared" si="389"/>
        <v/>
      </c>
      <c r="AV243" s="308" t="str">
        <f t="shared" si="389"/>
        <v/>
      </c>
      <c r="AW243" s="308" t="str">
        <f t="shared" si="389"/>
        <v/>
      </c>
      <c r="AX243" s="308" t="str">
        <f t="shared" si="389"/>
        <v/>
      </c>
      <c r="AY243" s="308" t="str">
        <f t="shared" si="313"/>
        <v/>
      </c>
      <c r="AZ243" s="308" t="str">
        <f t="shared" si="392"/>
        <v/>
      </c>
      <c r="BA243" s="308" t="str">
        <f t="shared" si="392"/>
        <v/>
      </c>
      <c r="BB243" s="308" t="str">
        <f t="shared" si="392"/>
        <v/>
      </c>
      <c r="BC243" s="308" t="str">
        <f t="shared" si="392"/>
        <v/>
      </c>
      <c r="BD243" s="308" t="str">
        <f t="shared" si="392"/>
        <v/>
      </c>
      <c r="BE243" s="308" t="str">
        <f t="shared" si="392"/>
        <v/>
      </c>
      <c r="BF243" s="308" t="str">
        <f t="shared" si="392"/>
        <v/>
      </c>
      <c r="BG243" s="308" t="str">
        <f t="shared" si="392"/>
        <v/>
      </c>
      <c r="BH243" s="308" t="str">
        <f t="shared" si="392"/>
        <v/>
      </c>
      <c r="BI243" s="308" t="str">
        <f t="shared" si="392"/>
        <v/>
      </c>
      <c r="BJ243" s="308" t="str">
        <f t="shared" si="392"/>
        <v/>
      </c>
      <c r="BK243" s="308" t="str">
        <f t="shared" si="392"/>
        <v/>
      </c>
      <c r="BL243" s="308" t="str">
        <f t="shared" si="392"/>
        <v/>
      </c>
      <c r="BM243" s="308" t="str">
        <f t="shared" si="392"/>
        <v/>
      </c>
      <c r="BN243" s="308" t="str">
        <f t="shared" si="392"/>
        <v/>
      </c>
      <c r="BO243" s="308" t="str">
        <f t="shared" si="392"/>
        <v/>
      </c>
      <c r="BP243" s="308" t="str">
        <f t="shared" si="390"/>
        <v/>
      </c>
      <c r="BQ243" s="308" t="str">
        <f t="shared" si="390"/>
        <v/>
      </c>
      <c r="BR243" s="308" t="str">
        <f t="shared" si="390"/>
        <v/>
      </c>
      <c r="BS243" s="308" t="str">
        <f t="shared" si="390"/>
        <v/>
      </c>
      <c r="BT243" s="308" t="str">
        <f t="shared" si="390"/>
        <v/>
      </c>
      <c r="BU243" s="308" t="str">
        <f t="shared" si="390"/>
        <v/>
      </c>
      <c r="BV243" s="308" t="str">
        <f t="shared" si="390"/>
        <v/>
      </c>
      <c r="BW243" s="308" t="str">
        <f t="shared" si="390"/>
        <v/>
      </c>
      <c r="BX243" s="308" t="str">
        <f t="shared" si="390"/>
        <v/>
      </c>
      <c r="BY243" s="308" t="str">
        <f t="shared" si="390"/>
        <v/>
      </c>
      <c r="BZ243" s="308" t="str">
        <f t="shared" si="390"/>
        <v/>
      </c>
      <c r="CA243" s="308" t="str">
        <f t="shared" si="390"/>
        <v/>
      </c>
      <c r="CB243" s="308" t="str">
        <f t="shared" si="390"/>
        <v/>
      </c>
      <c r="CC243" s="308" t="str">
        <f t="shared" si="390"/>
        <v/>
      </c>
      <c r="CD243" s="308" t="str">
        <f t="shared" si="390"/>
        <v/>
      </c>
      <c r="CE243" s="308" t="str">
        <f t="shared" si="391"/>
        <v/>
      </c>
      <c r="CF243" s="308" t="str">
        <f t="shared" si="391"/>
        <v/>
      </c>
      <c r="CG243" s="308" t="str">
        <f t="shared" si="391"/>
        <v/>
      </c>
      <c r="CH243" s="308" t="str">
        <f t="shared" si="391"/>
        <v/>
      </c>
      <c r="CI243" s="308" t="str">
        <f t="shared" si="391"/>
        <v/>
      </c>
      <c r="CJ243" s="308" t="str">
        <f t="shared" si="391"/>
        <v/>
      </c>
    </row>
    <row r="244" spans="2:88" x14ac:dyDescent="0.2">
      <c r="B244" s="369" t="str">
        <f t="shared" si="311"/>
        <v/>
      </c>
      <c r="C244" s="369" t="str">
        <f t="shared" si="312"/>
        <v/>
      </c>
      <c r="D244" s="369" t="str">
        <f t="shared" si="316"/>
        <v/>
      </c>
      <c r="E244" s="369" t="str">
        <f t="shared" si="317"/>
        <v/>
      </c>
      <c r="F244" s="369" t="str">
        <f t="shared" si="318"/>
        <v/>
      </c>
      <c r="G244" s="369" t="str">
        <f t="shared" si="319"/>
        <v/>
      </c>
      <c r="H244" s="369" t="str">
        <f t="shared" si="320"/>
        <v/>
      </c>
      <c r="I244" s="369" t="str">
        <f t="shared" si="321"/>
        <v/>
      </c>
      <c r="K244" s="308" t="str">
        <f t="shared" si="322"/>
        <v/>
      </c>
      <c r="L244" s="309" t="str">
        <f t="shared" si="323"/>
        <v/>
      </c>
      <c r="M244" s="310" t="str">
        <f t="shared" si="324"/>
        <v/>
      </c>
      <c r="N244" s="308" t="str">
        <f t="shared" si="361"/>
        <v/>
      </c>
      <c r="O244" s="308" t="str">
        <f t="shared" si="362"/>
        <v/>
      </c>
      <c r="P244" s="308" t="str">
        <f t="shared" si="363"/>
        <v/>
      </c>
      <c r="Q244" s="308" t="str">
        <f t="shared" si="364"/>
        <v/>
      </c>
      <c r="R244" s="308" t="str">
        <f t="shared" si="365"/>
        <v/>
      </c>
      <c r="S244" s="308" t="str">
        <f t="shared" si="366"/>
        <v/>
      </c>
      <c r="T244" s="308" t="str">
        <f t="shared" si="367"/>
        <v/>
      </c>
      <c r="U244" s="308" t="str">
        <f t="shared" si="368"/>
        <v/>
      </c>
      <c r="V244" s="308" t="str">
        <f t="shared" si="369"/>
        <v/>
      </c>
      <c r="W244" s="308" t="str">
        <f t="shared" si="370"/>
        <v/>
      </c>
      <c r="X244" s="308" t="str">
        <f t="shared" si="371"/>
        <v/>
      </c>
      <c r="Y244" s="308" t="str">
        <f t="shared" si="371"/>
        <v/>
      </c>
      <c r="Z244" s="308" t="str">
        <f t="shared" si="371"/>
        <v/>
      </c>
      <c r="AA244" s="308" t="str">
        <f t="shared" si="371"/>
        <v/>
      </c>
      <c r="AB244" s="308" t="str">
        <f t="shared" si="372"/>
        <v/>
      </c>
      <c r="AC244" s="308" t="str">
        <f t="shared" si="373"/>
        <v/>
      </c>
      <c r="AD244" s="308" t="str">
        <f t="shared" si="374"/>
        <v/>
      </c>
      <c r="AE244" s="308" t="str">
        <f t="shared" si="375"/>
        <v/>
      </c>
      <c r="AF244" s="308" t="str">
        <f t="shared" si="376"/>
        <v/>
      </c>
      <c r="AG244" s="308" t="str">
        <f t="shared" si="377"/>
        <v/>
      </c>
      <c r="AH244" s="308" t="str">
        <f t="shared" si="378"/>
        <v/>
      </c>
      <c r="AI244" s="308" t="str">
        <f t="shared" si="379"/>
        <v/>
      </c>
      <c r="AJ244" s="308" t="str">
        <f t="shared" si="380"/>
        <v/>
      </c>
      <c r="AK244" s="308" t="str">
        <f t="shared" si="381"/>
        <v/>
      </c>
      <c r="AL244" s="308" t="str">
        <f t="shared" si="382"/>
        <v/>
      </c>
      <c r="AM244" s="308" t="str">
        <f t="shared" si="383"/>
        <v/>
      </c>
      <c r="AN244" s="308" t="str">
        <f t="shared" si="384"/>
        <v/>
      </c>
      <c r="AO244" s="308" t="str">
        <f t="shared" si="385"/>
        <v/>
      </c>
      <c r="AP244" s="308" t="str">
        <f t="shared" si="386"/>
        <v/>
      </c>
      <c r="AQ244" s="308" t="str">
        <f t="shared" si="387"/>
        <v/>
      </c>
      <c r="AR244" s="308" t="str">
        <f t="shared" si="388"/>
        <v/>
      </c>
      <c r="AS244" s="308" t="str">
        <f t="shared" si="389"/>
        <v/>
      </c>
      <c r="AT244" s="308" t="str">
        <f t="shared" si="389"/>
        <v/>
      </c>
      <c r="AU244" s="308" t="str">
        <f t="shared" si="389"/>
        <v/>
      </c>
      <c r="AV244" s="308" t="str">
        <f t="shared" si="389"/>
        <v/>
      </c>
      <c r="AW244" s="308" t="str">
        <f t="shared" si="389"/>
        <v/>
      </c>
      <c r="AX244" s="308" t="str">
        <f t="shared" si="389"/>
        <v/>
      </c>
      <c r="AY244" s="308" t="str">
        <f t="shared" si="313"/>
        <v/>
      </c>
      <c r="AZ244" s="308" t="str">
        <f t="shared" si="392"/>
        <v/>
      </c>
      <c r="BA244" s="308" t="str">
        <f t="shared" si="392"/>
        <v/>
      </c>
      <c r="BB244" s="308" t="str">
        <f t="shared" si="392"/>
        <v/>
      </c>
      <c r="BC244" s="308" t="str">
        <f t="shared" si="392"/>
        <v/>
      </c>
      <c r="BD244" s="308" t="str">
        <f t="shared" si="392"/>
        <v/>
      </c>
      <c r="BE244" s="308" t="str">
        <f t="shared" si="392"/>
        <v/>
      </c>
      <c r="BF244" s="308" t="str">
        <f t="shared" si="392"/>
        <v/>
      </c>
      <c r="BG244" s="308" t="str">
        <f t="shared" si="392"/>
        <v/>
      </c>
      <c r="BH244" s="308" t="str">
        <f t="shared" si="392"/>
        <v/>
      </c>
      <c r="BI244" s="308" t="str">
        <f t="shared" si="392"/>
        <v/>
      </c>
      <c r="BJ244" s="308" t="str">
        <f t="shared" si="392"/>
        <v/>
      </c>
      <c r="BK244" s="308" t="str">
        <f t="shared" si="392"/>
        <v/>
      </c>
      <c r="BL244" s="308" t="str">
        <f t="shared" si="392"/>
        <v/>
      </c>
      <c r="BM244" s="308" t="str">
        <f t="shared" si="392"/>
        <v/>
      </c>
      <c r="BN244" s="308" t="str">
        <f t="shared" si="392"/>
        <v/>
      </c>
      <c r="BO244" s="308" t="str">
        <f t="shared" si="392"/>
        <v/>
      </c>
      <c r="BP244" s="308" t="str">
        <f t="shared" si="390"/>
        <v/>
      </c>
      <c r="BQ244" s="308" t="str">
        <f t="shared" si="390"/>
        <v/>
      </c>
      <c r="BR244" s="308" t="str">
        <f t="shared" si="390"/>
        <v/>
      </c>
      <c r="BS244" s="308" t="str">
        <f t="shared" si="390"/>
        <v/>
      </c>
      <c r="BT244" s="308" t="str">
        <f t="shared" si="390"/>
        <v/>
      </c>
      <c r="BU244" s="308" t="str">
        <f t="shared" si="390"/>
        <v/>
      </c>
      <c r="BV244" s="308" t="str">
        <f t="shared" si="390"/>
        <v/>
      </c>
      <c r="BW244" s="308" t="str">
        <f t="shared" si="390"/>
        <v/>
      </c>
      <c r="BX244" s="308" t="str">
        <f t="shared" si="390"/>
        <v/>
      </c>
      <c r="BY244" s="308" t="str">
        <f t="shared" si="390"/>
        <v/>
      </c>
      <c r="BZ244" s="308" t="str">
        <f t="shared" si="390"/>
        <v/>
      </c>
      <c r="CA244" s="308" t="str">
        <f t="shared" si="390"/>
        <v/>
      </c>
      <c r="CB244" s="308" t="str">
        <f t="shared" si="390"/>
        <v/>
      </c>
      <c r="CC244" s="308" t="str">
        <f t="shared" si="390"/>
        <v/>
      </c>
      <c r="CD244" s="308" t="str">
        <f t="shared" si="390"/>
        <v/>
      </c>
      <c r="CE244" s="308" t="str">
        <f t="shared" si="391"/>
        <v/>
      </c>
      <c r="CF244" s="308" t="str">
        <f t="shared" si="391"/>
        <v/>
      </c>
      <c r="CG244" s="308" t="str">
        <f t="shared" si="391"/>
        <v/>
      </c>
      <c r="CH244" s="308" t="str">
        <f t="shared" si="391"/>
        <v/>
      </c>
      <c r="CI244" s="308" t="str">
        <f t="shared" si="391"/>
        <v/>
      </c>
      <c r="CJ244" s="308" t="str">
        <f t="shared" si="391"/>
        <v/>
      </c>
    </row>
    <row r="245" spans="2:88" x14ac:dyDescent="0.2">
      <c r="B245" s="369" t="str">
        <f t="shared" si="311"/>
        <v/>
      </c>
      <c r="C245" s="369" t="str">
        <f t="shared" si="312"/>
        <v/>
      </c>
      <c r="D245" s="369" t="str">
        <f t="shared" si="316"/>
        <v/>
      </c>
      <c r="E245" s="369" t="str">
        <f t="shared" si="317"/>
        <v/>
      </c>
      <c r="F245" s="369" t="str">
        <f t="shared" si="318"/>
        <v/>
      </c>
      <c r="G245" s="369" t="str">
        <f t="shared" si="319"/>
        <v/>
      </c>
      <c r="H245" s="369" t="str">
        <f t="shared" si="320"/>
        <v/>
      </c>
      <c r="I245" s="369" t="str">
        <f t="shared" si="321"/>
        <v/>
      </c>
      <c r="K245" s="308" t="str">
        <f t="shared" si="322"/>
        <v/>
      </c>
      <c r="L245" s="309" t="str">
        <f t="shared" si="323"/>
        <v/>
      </c>
      <c r="M245" s="310" t="str">
        <f t="shared" si="324"/>
        <v/>
      </c>
      <c r="N245" s="308" t="str">
        <f t="shared" si="361"/>
        <v/>
      </c>
      <c r="O245" s="308" t="str">
        <f t="shared" si="362"/>
        <v/>
      </c>
      <c r="P245" s="308" t="str">
        <f t="shared" si="363"/>
        <v/>
      </c>
      <c r="Q245" s="308" t="str">
        <f t="shared" si="364"/>
        <v/>
      </c>
      <c r="R245" s="308" t="str">
        <f t="shared" si="365"/>
        <v/>
      </c>
      <c r="S245" s="308" t="str">
        <f t="shared" si="366"/>
        <v/>
      </c>
      <c r="T245" s="308" t="str">
        <f t="shared" si="367"/>
        <v/>
      </c>
      <c r="U245" s="308" t="str">
        <f t="shared" si="368"/>
        <v/>
      </c>
      <c r="V245" s="308" t="str">
        <f t="shared" si="369"/>
        <v/>
      </c>
      <c r="W245" s="308" t="str">
        <f t="shared" si="370"/>
        <v/>
      </c>
      <c r="X245" s="308" t="str">
        <f t="shared" si="371"/>
        <v/>
      </c>
      <c r="Y245" s="308" t="str">
        <f t="shared" si="371"/>
        <v/>
      </c>
      <c r="Z245" s="308" t="str">
        <f t="shared" si="371"/>
        <v/>
      </c>
      <c r="AA245" s="308" t="str">
        <f t="shared" si="371"/>
        <v/>
      </c>
      <c r="AB245" s="308" t="str">
        <f t="shared" si="372"/>
        <v/>
      </c>
      <c r="AC245" s="308" t="str">
        <f t="shared" si="373"/>
        <v/>
      </c>
      <c r="AD245" s="308" t="str">
        <f t="shared" si="374"/>
        <v/>
      </c>
      <c r="AE245" s="308" t="str">
        <f t="shared" si="375"/>
        <v/>
      </c>
      <c r="AF245" s="308" t="str">
        <f t="shared" si="376"/>
        <v/>
      </c>
      <c r="AG245" s="308" t="str">
        <f t="shared" si="377"/>
        <v/>
      </c>
      <c r="AH245" s="308" t="str">
        <f t="shared" si="378"/>
        <v/>
      </c>
      <c r="AI245" s="308" t="str">
        <f t="shared" si="379"/>
        <v/>
      </c>
      <c r="AJ245" s="308" t="str">
        <f t="shared" si="380"/>
        <v/>
      </c>
      <c r="AK245" s="308" t="str">
        <f t="shared" si="381"/>
        <v/>
      </c>
      <c r="AL245" s="308" t="str">
        <f t="shared" si="382"/>
        <v/>
      </c>
      <c r="AM245" s="308" t="str">
        <f t="shared" si="383"/>
        <v/>
      </c>
      <c r="AN245" s="308" t="str">
        <f t="shared" si="384"/>
        <v/>
      </c>
      <c r="AO245" s="308" t="str">
        <f t="shared" si="385"/>
        <v/>
      </c>
      <c r="AP245" s="308" t="str">
        <f t="shared" si="386"/>
        <v/>
      </c>
      <c r="AQ245" s="308" t="str">
        <f t="shared" si="387"/>
        <v/>
      </c>
      <c r="AR245" s="308" t="str">
        <f t="shared" si="388"/>
        <v/>
      </c>
      <c r="AS245" s="308" t="str">
        <f t="shared" si="389"/>
        <v/>
      </c>
      <c r="AT245" s="308" t="str">
        <f t="shared" si="389"/>
        <v/>
      </c>
      <c r="AU245" s="308" t="str">
        <f t="shared" si="389"/>
        <v/>
      </c>
      <c r="AV245" s="308" t="str">
        <f t="shared" si="389"/>
        <v/>
      </c>
      <c r="AW245" s="308" t="str">
        <f t="shared" si="389"/>
        <v/>
      </c>
      <c r="AX245" s="308" t="str">
        <f t="shared" si="389"/>
        <v/>
      </c>
      <c r="AY245" s="308" t="str">
        <f t="shared" si="313"/>
        <v/>
      </c>
      <c r="AZ245" s="308" t="str">
        <f t="shared" si="392"/>
        <v/>
      </c>
      <c r="BA245" s="308" t="str">
        <f t="shared" si="392"/>
        <v/>
      </c>
      <c r="BB245" s="308" t="str">
        <f t="shared" si="392"/>
        <v/>
      </c>
      <c r="BC245" s="308" t="str">
        <f t="shared" si="392"/>
        <v/>
      </c>
      <c r="BD245" s="308" t="str">
        <f t="shared" si="392"/>
        <v/>
      </c>
      <c r="BE245" s="308" t="str">
        <f t="shared" si="392"/>
        <v/>
      </c>
      <c r="BF245" s="308" t="str">
        <f t="shared" si="392"/>
        <v/>
      </c>
      <c r="BG245" s="308" t="str">
        <f t="shared" si="392"/>
        <v/>
      </c>
      <c r="BH245" s="308" t="str">
        <f t="shared" si="392"/>
        <v/>
      </c>
      <c r="BI245" s="308" t="str">
        <f t="shared" si="392"/>
        <v/>
      </c>
      <c r="BJ245" s="308" t="str">
        <f t="shared" si="392"/>
        <v/>
      </c>
      <c r="BK245" s="308" t="str">
        <f t="shared" si="392"/>
        <v/>
      </c>
      <c r="BL245" s="308" t="str">
        <f t="shared" si="392"/>
        <v/>
      </c>
      <c r="BM245" s="308" t="str">
        <f t="shared" si="392"/>
        <v/>
      </c>
      <c r="BN245" s="308" t="str">
        <f t="shared" si="392"/>
        <v/>
      </c>
      <c r="BO245" s="308" t="str">
        <f t="shared" si="392"/>
        <v/>
      </c>
      <c r="BP245" s="308" t="str">
        <f t="shared" si="390"/>
        <v/>
      </c>
      <c r="BQ245" s="308" t="str">
        <f t="shared" si="390"/>
        <v/>
      </c>
      <c r="BR245" s="308" t="str">
        <f t="shared" si="390"/>
        <v/>
      </c>
      <c r="BS245" s="308" t="str">
        <f t="shared" si="390"/>
        <v/>
      </c>
      <c r="BT245" s="308" t="str">
        <f t="shared" si="390"/>
        <v/>
      </c>
      <c r="BU245" s="308" t="str">
        <f t="shared" si="390"/>
        <v/>
      </c>
      <c r="BV245" s="308" t="str">
        <f t="shared" si="390"/>
        <v/>
      </c>
      <c r="BW245" s="308" t="str">
        <f t="shared" si="390"/>
        <v/>
      </c>
      <c r="BX245" s="308" t="str">
        <f t="shared" si="390"/>
        <v/>
      </c>
      <c r="BY245" s="308" t="str">
        <f t="shared" si="390"/>
        <v/>
      </c>
      <c r="BZ245" s="308" t="str">
        <f t="shared" si="390"/>
        <v/>
      </c>
      <c r="CA245" s="308" t="str">
        <f t="shared" si="390"/>
        <v/>
      </c>
      <c r="CB245" s="308" t="str">
        <f t="shared" si="390"/>
        <v/>
      </c>
      <c r="CC245" s="308" t="str">
        <f t="shared" si="390"/>
        <v/>
      </c>
      <c r="CD245" s="308" t="str">
        <f t="shared" si="390"/>
        <v/>
      </c>
      <c r="CE245" s="308" t="str">
        <f t="shared" si="391"/>
        <v/>
      </c>
      <c r="CF245" s="308" t="str">
        <f t="shared" si="391"/>
        <v/>
      </c>
      <c r="CG245" s="308" t="str">
        <f t="shared" si="391"/>
        <v/>
      </c>
      <c r="CH245" s="308" t="str">
        <f t="shared" si="391"/>
        <v/>
      </c>
      <c r="CI245" s="308" t="str">
        <f t="shared" si="391"/>
        <v/>
      </c>
      <c r="CJ245" s="308" t="str">
        <f t="shared" si="391"/>
        <v/>
      </c>
    </row>
    <row r="246" spans="2:88" x14ac:dyDescent="0.2">
      <c r="B246" s="369" t="str">
        <f t="shared" si="311"/>
        <v/>
      </c>
      <c r="C246" s="369" t="str">
        <f t="shared" si="312"/>
        <v/>
      </c>
      <c r="D246" s="369" t="str">
        <f t="shared" si="316"/>
        <v/>
      </c>
      <c r="E246" s="369" t="str">
        <f t="shared" si="317"/>
        <v/>
      </c>
      <c r="F246" s="369" t="str">
        <f t="shared" si="318"/>
        <v/>
      </c>
      <c r="G246" s="369" t="str">
        <f t="shared" si="319"/>
        <v/>
      </c>
      <c r="H246" s="369" t="str">
        <f t="shared" si="320"/>
        <v/>
      </c>
      <c r="I246" s="369" t="str">
        <f t="shared" si="321"/>
        <v/>
      </c>
      <c r="K246" s="308" t="str">
        <f t="shared" si="322"/>
        <v/>
      </c>
      <c r="L246" s="309" t="str">
        <f t="shared" si="323"/>
        <v/>
      </c>
      <c r="M246" s="310" t="str">
        <f t="shared" si="324"/>
        <v/>
      </c>
      <c r="N246" s="308" t="str">
        <f t="shared" si="361"/>
        <v/>
      </c>
      <c r="O246" s="308" t="str">
        <f t="shared" si="362"/>
        <v/>
      </c>
      <c r="P246" s="308" t="str">
        <f t="shared" si="363"/>
        <v/>
      </c>
      <c r="Q246" s="308" t="str">
        <f t="shared" si="364"/>
        <v/>
      </c>
      <c r="R246" s="308" t="str">
        <f t="shared" si="365"/>
        <v/>
      </c>
      <c r="S246" s="308" t="str">
        <f t="shared" si="366"/>
        <v/>
      </c>
      <c r="T246" s="308" t="str">
        <f t="shared" si="367"/>
        <v/>
      </c>
      <c r="U246" s="308" t="str">
        <f t="shared" si="368"/>
        <v/>
      </c>
      <c r="V246" s="308" t="str">
        <f t="shared" si="369"/>
        <v/>
      </c>
      <c r="W246" s="308" t="str">
        <f t="shared" si="370"/>
        <v/>
      </c>
      <c r="X246" s="308" t="str">
        <f t="shared" si="371"/>
        <v/>
      </c>
      <c r="Y246" s="308" t="str">
        <f t="shared" si="371"/>
        <v/>
      </c>
      <c r="Z246" s="308" t="str">
        <f t="shared" si="371"/>
        <v/>
      </c>
      <c r="AA246" s="308" t="str">
        <f t="shared" si="371"/>
        <v/>
      </c>
      <c r="AB246" s="308" t="str">
        <f t="shared" si="372"/>
        <v/>
      </c>
      <c r="AC246" s="308" t="str">
        <f t="shared" si="373"/>
        <v/>
      </c>
      <c r="AD246" s="308" t="str">
        <f t="shared" si="374"/>
        <v/>
      </c>
      <c r="AE246" s="308" t="str">
        <f t="shared" si="375"/>
        <v/>
      </c>
      <c r="AF246" s="308" t="str">
        <f t="shared" si="376"/>
        <v/>
      </c>
      <c r="AG246" s="308" t="str">
        <f t="shared" si="377"/>
        <v/>
      </c>
      <c r="AH246" s="308" t="str">
        <f t="shared" si="378"/>
        <v/>
      </c>
      <c r="AI246" s="308" t="str">
        <f t="shared" si="379"/>
        <v/>
      </c>
      <c r="AJ246" s="308" t="str">
        <f t="shared" si="380"/>
        <v/>
      </c>
      <c r="AK246" s="308" t="str">
        <f t="shared" si="381"/>
        <v/>
      </c>
      <c r="AL246" s="308" t="str">
        <f t="shared" si="382"/>
        <v/>
      </c>
      <c r="AM246" s="308" t="str">
        <f t="shared" si="383"/>
        <v/>
      </c>
      <c r="AN246" s="308" t="str">
        <f t="shared" si="384"/>
        <v/>
      </c>
      <c r="AO246" s="308" t="str">
        <f t="shared" si="385"/>
        <v/>
      </c>
      <c r="AP246" s="308" t="str">
        <f t="shared" si="386"/>
        <v/>
      </c>
      <c r="AQ246" s="308" t="str">
        <f t="shared" si="387"/>
        <v/>
      </c>
      <c r="AR246" s="308" t="str">
        <f t="shared" si="388"/>
        <v/>
      </c>
      <c r="AS246" s="308" t="str">
        <f t="shared" si="389"/>
        <v/>
      </c>
      <c r="AT246" s="308" t="str">
        <f t="shared" si="389"/>
        <v/>
      </c>
      <c r="AU246" s="308" t="str">
        <f t="shared" si="389"/>
        <v/>
      </c>
      <c r="AV246" s="308" t="str">
        <f t="shared" si="389"/>
        <v/>
      </c>
      <c r="AW246" s="308" t="str">
        <f t="shared" si="389"/>
        <v/>
      </c>
      <c r="AX246" s="308" t="str">
        <f t="shared" si="389"/>
        <v/>
      </c>
      <c r="AY246" s="308" t="str">
        <f t="shared" si="313"/>
        <v/>
      </c>
      <c r="AZ246" s="308" t="str">
        <f t="shared" si="392"/>
        <v/>
      </c>
      <c r="BA246" s="308" t="str">
        <f t="shared" si="392"/>
        <v/>
      </c>
      <c r="BB246" s="308" t="str">
        <f t="shared" si="392"/>
        <v/>
      </c>
      <c r="BC246" s="308" t="str">
        <f t="shared" si="392"/>
        <v/>
      </c>
      <c r="BD246" s="308" t="str">
        <f t="shared" si="392"/>
        <v/>
      </c>
      <c r="BE246" s="308" t="str">
        <f t="shared" si="392"/>
        <v/>
      </c>
      <c r="BF246" s="308" t="str">
        <f t="shared" si="392"/>
        <v/>
      </c>
      <c r="BG246" s="308" t="str">
        <f t="shared" si="392"/>
        <v/>
      </c>
      <c r="BH246" s="308" t="str">
        <f t="shared" si="392"/>
        <v/>
      </c>
      <c r="BI246" s="308" t="str">
        <f t="shared" si="392"/>
        <v/>
      </c>
      <c r="BJ246" s="308" t="str">
        <f t="shared" si="392"/>
        <v/>
      </c>
      <c r="BK246" s="308" t="str">
        <f t="shared" si="392"/>
        <v/>
      </c>
      <c r="BL246" s="308" t="str">
        <f t="shared" si="392"/>
        <v/>
      </c>
      <c r="BM246" s="308" t="str">
        <f t="shared" si="392"/>
        <v/>
      </c>
      <c r="BN246" s="308" t="str">
        <f t="shared" si="392"/>
        <v/>
      </c>
      <c r="BO246" s="308" t="str">
        <f t="shared" ref="BO246:CD261" si="393">IF(BN246=0,"",IF(BN246="","",BN246-1))</f>
        <v/>
      </c>
      <c r="BP246" s="308" t="str">
        <f t="shared" si="393"/>
        <v/>
      </c>
      <c r="BQ246" s="308" t="str">
        <f t="shared" si="393"/>
        <v/>
      </c>
      <c r="BR246" s="308" t="str">
        <f t="shared" si="393"/>
        <v/>
      </c>
      <c r="BS246" s="308" t="str">
        <f t="shared" si="393"/>
        <v/>
      </c>
      <c r="BT246" s="308" t="str">
        <f t="shared" si="393"/>
        <v/>
      </c>
      <c r="BU246" s="308" t="str">
        <f t="shared" si="393"/>
        <v/>
      </c>
      <c r="BV246" s="308" t="str">
        <f t="shared" si="393"/>
        <v/>
      </c>
      <c r="BW246" s="308" t="str">
        <f t="shared" si="393"/>
        <v/>
      </c>
      <c r="BX246" s="308" t="str">
        <f t="shared" si="393"/>
        <v/>
      </c>
      <c r="BY246" s="308" t="str">
        <f t="shared" si="393"/>
        <v/>
      </c>
      <c r="BZ246" s="308" t="str">
        <f t="shared" si="393"/>
        <v/>
      </c>
      <c r="CA246" s="308" t="str">
        <f t="shared" si="393"/>
        <v/>
      </c>
      <c r="CB246" s="308" t="str">
        <f t="shared" si="393"/>
        <v/>
      </c>
      <c r="CC246" s="308" t="str">
        <f t="shared" si="393"/>
        <v/>
      </c>
      <c r="CD246" s="308" t="str">
        <f t="shared" si="393"/>
        <v/>
      </c>
      <c r="CE246" s="308" t="str">
        <f t="shared" ref="CE246:CJ261" si="394">IF(CD246=0,"",IF(CD246="","",CD246-1))</f>
        <v/>
      </c>
      <c r="CF246" s="308" t="str">
        <f t="shared" si="394"/>
        <v/>
      </c>
      <c r="CG246" s="308" t="str">
        <f t="shared" si="394"/>
        <v/>
      </c>
      <c r="CH246" s="308" t="str">
        <f t="shared" si="394"/>
        <v/>
      </c>
      <c r="CI246" s="308" t="str">
        <f t="shared" si="394"/>
        <v/>
      </c>
      <c r="CJ246" s="308" t="str">
        <f t="shared" si="394"/>
        <v/>
      </c>
    </row>
    <row r="247" spans="2:88" x14ac:dyDescent="0.2">
      <c r="B247" s="369" t="str">
        <f t="shared" si="311"/>
        <v/>
      </c>
      <c r="C247" s="369" t="str">
        <f t="shared" si="312"/>
        <v/>
      </c>
      <c r="D247" s="369" t="str">
        <f t="shared" si="316"/>
        <v/>
      </c>
      <c r="E247" s="369" t="str">
        <f t="shared" si="317"/>
        <v/>
      </c>
      <c r="F247" s="369" t="str">
        <f t="shared" si="318"/>
        <v/>
      </c>
      <c r="G247" s="369" t="str">
        <f t="shared" si="319"/>
        <v/>
      </c>
      <c r="H247" s="369" t="str">
        <f t="shared" si="320"/>
        <v/>
      </c>
      <c r="I247" s="369" t="str">
        <f t="shared" si="321"/>
        <v/>
      </c>
      <c r="K247" s="308" t="str">
        <f t="shared" si="322"/>
        <v/>
      </c>
      <c r="L247" s="309" t="str">
        <f t="shared" si="323"/>
        <v/>
      </c>
      <c r="M247" s="310" t="str">
        <f t="shared" si="324"/>
        <v/>
      </c>
      <c r="N247" s="308" t="str">
        <f t="shared" si="361"/>
        <v/>
      </c>
      <c r="O247" s="308" t="str">
        <f t="shared" si="362"/>
        <v/>
      </c>
      <c r="P247" s="308" t="str">
        <f t="shared" si="363"/>
        <v/>
      </c>
      <c r="Q247" s="308" t="str">
        <f t="shared" si="364"/>
        <v/>
      </c>
      <c r="R247" s="308" t="str">
        <f t="shared" si="365"/>
        <v/>
      </c>
      <c r="S247" s="308" t="str">
        <f t="shared" si="366"/>
        <v/>
      </c>
      <c r="T247" s="308" t="str">
        <f t="shared" si="367"/>
        <v/>
      </c>
      <c r="U247" s="308" t="str">
        <f t="shared" si="368"/>
        <v/>
      </c>
      <c r="V247" s="308" t="str">
        <f t="shared" si="369"/>
        <v/>
      </c>
      <c r="W247" s="308" t="str">
        <f t="shared" si="370"/>
        <v/>
      </c>
      <c r="X247" s="308" t="str">
        <f t="shared" si="371"/>
        <v/>
      </c>
      <c r="Y247" s="308" t="str">
        <f t="shared" si="371"/>
        <v/>
      </c>
      <c r="Z247" s="308" t="str">
        <f t="shared" si="371"/>
        <v/>
      </c>
      <c r="AA247" s="308" t="str">
        <f t="shared" si="371"/>
        <v/>
      </c>
      <c r="AB247" s="308" t="str">
        <f t="shared" si="372"/>
        <v/>
      </c>
      <c r="AC247" s="308" t="str">
        <f t="shared" si="373"/>
        <v/>
      </c>
      <c r="AD247" s="308" t="str">
        <f t="shared" si="374"/>
        <v/>
      </c>
      <c r="AE247" s="308" t="str">
        <f t="shared" si="375"/>
        <v/>
      </c>
      <c r="AF247" s="308" t="str">
        <f t="shared" si="376"/>
        <v/>
      </c>
      <c r="AG247" s="308" t="str">
        <f t="shared" si="377"/>
        <v/>
      </c>
      <c r="AH247" s="308" t="str">
        <f t="shared" si="378"/>
        <v/>
      </c>
      <c r="AI247" s="308" t="str">
        <f t="shared" si="379"/>
        <v/>
      </c>
      <c r="AJ247" s="308" t="str">
        <f t="shared" si="380"/>
        <v/>
      </c>
      <c r="AK247" s="308" t="str">
        <f t="shared" si="381"/>
        <v/>
      </c>
      <c r="AL247" s="308" t="str">
        <f t="shared" si="382"/>
        <v/>
      </c>
      <c r="AM247" s="308" t="str">
        <f t="shared" si="383"/>
        <v/>
      </c>
      <c r="AN247" s="308" t="str">
        <f t="shared" si="384"/>
        <v/>
      </c>
      <c r="AO247" s="308" t="str">
        <f t="shared" si="385"/>
        <v/>
      </c>
      <c r="AP247" s="308" t="str">
        <f t="shared" si="386"/>
        <v/>
      </c>
      <c r="AQ247" s="308" t="str">
        <f t="shared" si="387"/>
        <v/>
      </c>
      <c r="AR247" s="308" t="str">
        <f t="shared" si="388"/>
        <v/>
      </c>
      <c r="AS247" s="308" t="str">
        <f t="shared" si="389"/>
        <v/>
      </c>
      <c r="AT247" s="308" t="str">
        <f t="shared" si="389"/>
        <v/>
      </c>
      <c r="AU247" s="308" t="str">
        <f t="shared" si="389"/>
        <v/>
      </c>
      <c r="AV247" s="308" t="str">
        <f t="shared" si="389"/>
        <v/>
      </c>
      <c r="AW247" s="308" t="str">
        <f t="shared" si="389"/>
        <v/>
      </c>
      <c r="AX247" s="308" t="str">
        <f t="shared" si="389"/>
        <v/>
      </c>
      <c r="AY247" s="308" t="str">
        <f t="shared" si="313"/>
        <v/>
      </c>
      <c r="AZ247" s="308" t="str">
        <f t="shared" ref="AZ247:BO262" si="395">IF(AY247=0,"",IF(AY247="","",AY247-1))</f>
        <v/>
      </c>
      <c r="BA247" s="308" t="str">
        <f t="shared" si="395"/>
        <v/>
      </c>
      <c r="BB247" s="308" t="str">
        <f t="shared" si="395"/>
        <v/>
      </c>
      <c r="BC247" s="308" t="str">
        <f t="shared" si="395"/>
        <v/>
      </c>
      <c r="BD247" s="308" t="str">
        <f t="shared" si="395"/>
        <v/>
      </c>
      <c r="BE247" s="308" t="str">
        <f t="shared" si="395"/>
        <v/>
      </c>
      <c r="BF247" s="308" t="str">
        <f t="shared" si="395"/>
        <v/>
      </c>
      <c r="BG247" s="308" t="str">
        <f t="shared" si="395"/>
        <v/>
      </c>
      <c r="BH247" s="308" t="str">
        <f t="shared" si="395"/>
        <v/>
      </c>
      <c r="BI247" s="308" t="str">
        <f t="shared" si="395"/>
        <v/>
      </c>
      <c r="BJ247" s="308" t="str">
        <f t="shared" si="395"/>
        <v/>
      </c>
      <c r="BK247" s="308" t="str">
        <f t="shared" si="395"/>
        <v/>
      </c>
      <c r="BL247" s="308" t="str">
        <f t="shared" si="395"/>
        <v/>
      </c>
      <c r="BM247" s="308" t="str">
        <f t="shared" si="395"/>
        <v/>
      </c>
      <c r="BN247" s="308" t="str">
        <f t="shared" si="395"/>
        <v/>
      </c>
      <c r="BO247" s="308" t="str">
        <f t="shared" si="395"/>
        <v/>
      </c>
      <c r="BP247" s="308" t="str">
        <f t="shared" si="393"/>
        <v/>
      </c>
      <c r="BQ247" s="308" t="str">
        <f t="shared" si="393"/>
        <v/>
      </c>
      <c r="BR247" s="308" t="str">
        <f t="shared" si="393"/>
        <v/>
      </c>
      <c r="BS247" s="308" t="str">
        <f t="shared" si="393"/>
        <v/>
      </c>
      <c r="BT247" s="308" t="str">
        <f t="shared" si="393"/>
        <v/>
      </c>
      <c r="BU247" s="308" t="str">
        <f t="shared" si="393"/>
        <v/>
      </c>
      <c r="BV247" s="308" t="str">
        <f t="shared" si="393"/>
        <v/>
      </c>
      <c r="BW247" s="308" t="str">
        <f t="shared" si="393"/>
        <v/>
      </c>
      <c r="BX247" s="308" t="str">
        <f t="shared" si="393"/>
        <v/>
      </c>
      <c r="BY247" s="308" t="str">
        <f t="shared" si="393"/>
        <v/>
      </c>
      <c r="BZ247" s="308" t="str">
        <f t="shared" si="393"/>
        <v/>
      </c>
      <c r="CA247" s="308" t="str">
        <f t="shared" si="393"/>
        <v/>
      </c>
      <c r="CB247" s="308" t="str">
        <f t="shared" si="393"/>
        <v/>
      </c>
      <c r="CC247" s="308" t="str">
        <f t="shared" si="393"/>
        <v/>
      </c>
      <c r="CD247" s="308" t="str">
        <f t="shared" si="393"/>
        <v/>
      </c>
      <c r="CE247" s="308" t="str">
        <f t="shared" si="394"/>
        <v/>
      </c>
      <c r="CF247" s="308" t="str">
        <f t="shared" si="394"/>
        <v/>
      </c>
      <c r="CG247" s="308" t="str">
        <f t="shared" si="394"/>
        <v/>
      </c>
      <c r="CH247" s="308" t="str">
        <f t="shared" si="394"/>
        <v/>
      </c>
      <c r="CI247" s="308" t="str">
        <f t="shared" si="394"/>
        <v/>
      </c>
      <c r="CJ247" s="308" t="str">
        <f t="shared" si="394"/>
        <v/>
      </c>
    </row>
    <row r="248" spans="2:88" x14ac:dyDescent="0.2">
      <c r="B248" s="369" t="str">
        <f t="shared" si="311"/>
        <v/>
      </c>
      <c r="C248" s="369" t="str">
        <f t="shared" si="312"/>
        <v/>
      </c>
      <c r="D248" s="369" t="str">
        <f t="shared" si="316"/>
        <v/>
      </c>
      <c r="E248" s="369" t="str">
        <f t="shared" si="317"/>
        <v/>
      </c>
      <c r="F248" s="369" t="str">
        <f t="shared" si="318"/>
        <v/>
      </c>
      <c r="G248" s="369" t="str">
        <f t="shared" si="319"/>
        <v/>
      </c>
      <c r="H248" s="369" t="str">
        <f t="shared" si="320"/>
        <v/>
      </c>
      <c r="I248" s="369" t="str">
        <f t="shared" si="321"/>
        <v/>
      </c>
      <c r="K248" s="308" t="str">
        <f t="shared" si="322"/>
        <v/>
      </c>
      <c r="L248" s="309" t="str">
        <f t="shared" si="323"/>
        <v/>
      </c>
      <c r="M248" s="310" t="str">
        <f t="shared" si="324"/>
        <v/>
      </c>
      <c r="N248" s="308" t="str">
        <f t="shared" si="361"/>
        <v/>
      </c>
      <c r="O248" s="308" t="str">
        <f t="shared" si="362"/>
        <v/>
      </c>
      <c r="P248" s="308" t="str">
        <f t="shared" si="363"/>
        <v/>
      </c>
      <c r="Q248" s="308" t="str">
        <f t="shared" si="364"/>
        <v/>
      </c>
      <c r="R248" s="308" t="str">
        <f t="shared" si="365"/>
        <v/>
      </c>
      <c r="S248" s="308" t="str">
        <f t="shared" si="366"/>
        <v/>
      </c>
      <c r="T248" s="308" t="str">
        <f t="shared" si="367"/>
        <v/>
      </c>
      <c r="U248" s="308" t="str">
        <f t="shared" si="368"/>
        <v/>
      </c>
      <c r="V248" s="308" t="str">
        <f t="shared" si="369"/>
        <v/>
      </c>
      <c r="W248" s="308" t="str">
        <f t="shared" si="370"/>
        <v/>
      </c>
      <c r="X248" s="308" t="str">
        <f t="shared" si="371"/>
        <v/>
      </c>
      <c r="Y248" s="308" t="str">
        <f t="shared" si="371"/>
        <v/>
      </c>
      <c r="Z248" s="308" t="str">
        <f t="shared" si="371"/>
        <v/>
      </c>
      <c r="AA248" s="308" t="str">
        <f t="shared" si="371"/>
        <v/>
      </c>
      <c r="AB248" s="308" t="str">
        <f t="shared" si="372"/>
        <v/>
      </c>
      <c r="AC248" s="308" t="str">
        <f t="shared" si="373"/>
        <v/>
      </c>
      <c r="AD248" s="308" t="str">
        <f t="shared" si="374"/>
        <v/>
      </c>
      <c r="AE248" s="308" t="str">
        <f t="shared" si="375"/>
        <v/>
      </c>
      <c r="AF248" s="308" t="str">
        <f t="shared" si="376"/>
        <v/>
      </c>
      <c r="AG248" s="308" t="str">
        <f t="shared" si="377"/>
        <v/>
      </c>
      <c r="AH248" s="308" t="str">
        <f t="shared" si="378"/>
        <v/>
      </c>
      <c r="AI248" s="308" t="str">
        <f t="shared" si="379"/>
        <v/>
      </c>
      <c r="AJ248" s="308" t="str">
        <f t="shared" si="380"/>
        <v/>
      </c>
      <c r="AK248" s="308" t="str">
        <f t="shared" si="381"/>
        <v/>
      </c>
      <c r="AL248" s="308" t="str">
        <f t="shared" si="382"/>
        <v/>
      </c>
      <c r="AM248" s="308" t="str">
        <f t="shared" si="383"/>
        <v/>
      </c>
      <c r="AN248" s="308" t="str">
        <f t="shared" si="384"/>
        <v/>
      </c>
      <c r="AO248" s="308" t="str">
        <f t="shared" si="385"/>
        <v/>
      </c>
      <c r="AP248" s="308" t="str">
        <f t="shared" si="386"/>
        <v/>
      </c>
      <c r="AQ248" s="308" t="str">
        <f t="shared" si="387"/>
        <v/>
      </c>
      <c r="AR248" s="308" t="str">
        <f t="shared" si="388"/>
        <v/>
      </c>
      <c r="AS248" s="308" t="str">
        <f t="shared" si="389"/>
        <v/>
      </c>
      <c r="AT248" s="308" t="str">
        <f t="shared" si="389"/>
        <v/>
      </c>
      <c r="AU248" s="308" t="str">
        <f t="shared" si="389"/>
        <v/>
      </c>
      <c r="AV248" s="308" t="str">
        <f t="shared" si="389"/>
        <v/>
      </c>
      <c r="AW248" s="308" t="str">
        <f t="shared" si="389"/>
        <v/>
      </c>
      <c r="AX248" s="308" t="str">
        <f t="shared" si="389"/>
        <v/>
      </c>
      <c r="AY248" s="308" t="str">
        <f t="shared" si="313"/>
        <v/>
      </c>
      <c r="AZ248" s="308" t="str">
        <f t="shared" si="395"/>
        <v/>
      </c>
      <c r="BA248" s="308" t="str">
        <f t="shared" si="395"/>
        <v/>
      </c>
      <c r="BB248" s="308" t="str">
        <f t="shared" si="395"/>
        <v/>
      </c>
      <c r="BC248" s="308" t="str">
        <f t="shared" si="395"/>
        <v/>
      </c>
      <c r="BD248" s="308" t="str">
        <f t="shared" si="395"/>
        <v/>
      </c>
      <c r="BE248" s="308" t="str">
        <f t="shared" si="395"/>
        <v/>
      </c>
      <c r="BF248" s="308" t="str">
        <f t="shared" si="395"/>
        <v/>
      </c>
      <c r="BG248" s="308" t="str">
        <f t="shared" si="395"/>
        <v/>
      </c>
      <c r="BH248" s="308" t="str">
        <f t="shared" si="395"/>
        <v/>
      </c>
      <c r="BI248" s="308" t="str">
        <f t="shared" si="395"/>
        <v/>
      </c>
      <c r="BJ248" s="308" t="str">
        <f t="shared" si="395"/>
        <v/>
      </c>
      <c r="BK248" s="308" t="str">
        <f t="shared" si="395"/>
        <v/>
      </c>
      <c r="BL248" s="308" t="str">
        <f t="shared" si="395"/>
        <v/>
      </c>
      <c r="BM248" s="308" t="str">
        <f t="shared" si="395"/>
        <v/>
      </c>
      <c r="BN248" s="308" t="str">
        <f t="shared" si="395"/>
        <v/>
      </c>
      <c r="BO248" s="308" t="str">
        <f t="shared" si="395"/>
        <v/>
      </c>
      <c r="BP248" s="308" t="str">
        <f t="shared" si="393"/>
        <v/>
      </c>
      <c r="BQ248" s="308" t="str">
        <f t="shared" si="393"/>
        <v/>
      </c>
      <c r="BR248" s="308" t="str">
        <f t="shared" si="393"/>
        <v/>
      </c>
      <c r="BS248" s="308" t="str">
        <f t="shared" si="393"/>
        <v/>
      </c>
      <c r="BT248" s="308" t="str">
        <f t="shared" si="393"/>
        <v/>
      </c>
      <c r="BU248" s="308" t="str">
        <f t="shared" si="393"/>
        <v/>
      </c>
      <c r="BV248" s="308" t="str">
        <f t="shared" si="393"/>
        <v/>
      </c>
      <c r="BW248" s="308" t="str">
        <f t="shared" si="393"/>
        <v/>
      </c>
      <c r="BX248" s="308" t="str">
        <f t="shared" si="393"/>
        <v/>
      </c>
      <c r="BY248" s="308" t="str">
        <f t="shared" si="393"/>
        <v/>
      </c>
      <c r="BZ248" s="308" t="str">
        <f t="shared" si="393"/>
        <v/>
      </c>
      <c r="CA248" s="308" t="str">
        <f t="shared" si="393"/>
        <v/>
      </c>
      <c r="CB248" s="308" t="str">
        <f t="shared" si="393"/>
        <v/>
      </c>
      <c r="CC248" s="308" t="str">
        <f t="shared" si="393"/>
        <v/>
      </c>
      <c r="CD248" s="308" t="str">
        <f t="shared" si="393"/>
        <v/>
      </c>
      <c r="CE248" s="308" t="str">
        <f t="shared" si="394"/>
        <v/>
      </c>
      <c r="CF248" s="308" t="str">
        <f t="shared" si="394"/>
        <v/>
      </c>
      <c r="CG248" s="308" t="str">
        <f t="shared" si="394"/>
        <v/>
      </c>
      <c r="CH248" s="308" t="str">
        <f t="shared" si="394"/>
        <v/>
      </c>
      <c r="CI248" s="308" t="str">
        <f t="shared" si="394"/>
        <v/>
      </c>
      <c r="CJ248" s="308" t="str">
        <f t="shared" si="394"/>
        <v/>
      </c>
    </row>
    <row r="249" spans="2:88" x14ac:dyDescent="0.2">
      <c r="B249" s="369" t="str">
        <f t="shared" si="311"/>
        <v/>
      </c>
      <c r="C249" s="369" t="str">
        <f t="shared" si="312"/>
        <v/>
      </c>
      <c r="D249" s="369" t="str">
        <f t="shared" si="316"/>
        <v/>
      </c>
      <c r="E249" s="369" t="str">
        <f t="shared" si="317"/>
        <v/>
      </c>
      <c r="F249" s="369" t="str">
        <f t="shared" si="318"/>
        <v/>
      </c>
      <c r="G249" s="369" t="str">
        <f t="shared" si="319"/>
        <v/>
      </c>
      <c r="H249" s="369" t="str">
        <f t="shared" si="320"/>
        <v/>
      </c>
      <c r="I249" s="369" t="str">
        <f t="shared" si="321"/>
        <v/>
      </c>
      <c r="K249" s="308" t="str">
        <f t="shared" si="322"/>
        <v/>
      </c>
      <c r="L249" s="309" t="str">
        <f t="shared" si="323"/>
        <v/>
      </c>
      <c r="M249" s="310" t="str">
        <f t="shared" si="324"/>
        <v/>
      </c>
      <c r="N249" s="308" t="str">
        <f t="shared" si="361"/>
        <v/>
      </c>
      <c r="O249" s="308" t="str">
        <f t="shared" si="362"/>
        <v/>
      </c>
      <c r="P249" s="308" t="str">
        <f t="shared" si="363"/>
        <v/>
      </c>
      <c r="Q249" s="308" t="str">
        <f t="shared" si="364"/>
        <v/>
      </c>
      <c r="R249" s="308" t="str">
        <f t="shared" si="365"/>
        <v/>
      </c>
      <c r="S249" s="308" t="str">
        <f t="shared" si="366"/>
        <v/>
      </c>
      <c r="T249" s="308" t="str">
        <f t="shared" si="367"/>
        <v/>
      </c>
      <c r="U249" s="308" t="str">
        <f t="shared" si="368"/>
        <v/>
      </c>
      <c r="V249" s="308" t="str">
        <f t="shared" si="369"/>
        <v/>
      </c>
      <c r="W249" s="308" t="str">
        <f t="shared" si="370"/>
        <v/>
      </c>
      <c r="X249" s="308" t="str">
        <f t="shared" si="371"/>
        <v/>
      </c>
      <c r="Y249" s="308" t="str">
        <f t="shared" si="371"/>
        <v/>
      </c>
      <c r="Z249" s="308" t="str">
        <f t="shared" si="371"/>
        <v/>
      </c>
      <c r="AA249" s="308" t="str">
        <f t="shared" si="371"/>
        <v/>
      </c>
      <c r="AB249" s="308" t="str">
        <f t="shared" si="372"/>
        <v/>
      </c>
      <c r="AC249" s="308" t="str">
        <f t="shared" si="373"/>
        <v/>
      </c>
      <c r="AD249" s="308" t="str">
        <f t="shared" si="374"/>
        <v/>
      </c>
      <c r="AE249" s="308" t="str">
        <f t="shared" si="375"/>
        <v/>
      </c>
      <c r="AF249" s="308" t="str">
        <f t="shared" si="376"/>
        <v/>
      </c>
      <c r="AG249" s="308" t="str">
        <f t="shared" si="377"/>
        <v/>
      </c>
      <c r="AH249" s="308" t="str">
        <f t="shared" si="378"/>
        <v/>
      </c>
      <c r="AI249" s="308" t="str">
        <f t="shared" si="379"/>
        <v/>
      </c>
      <c r="AJ249" s="308" t="str">
        <f t="shared" si="380"/>
        <v/>
      </c>
      <c r="AK249" s="308" t="str">
        <f t="shared" si="381"/>
        <v/>
      </c>
      <c r="AL249" s="308" t="str">
        <f t="shared" si="382"/>
        <v/>
      </c>
      <c r="AM249" s="308" t="str">
        <f t="shared" si="383"/>
        <v/>
      </c>
      <c r="AN249" s="308" t="str">
        <f t="shared" si="384"/>
        <v/>
      </c>
      <c r="AO249" s="308" t="str">
        <f t="shared" si="385"/>
        <v/>
      </c>
      <c r="AP249" s="308" t="str">
        <f t="shared" si="386"/>
        <v/>
      </c>
      <c r="AQ249" s="308" t="str">
        <f t="shared" si="387"/>
        <v/>
      </c>
      <c r="AR249" s="308" t="str">
        <f t="shared" si="388"/>
        <v/>
      </c>
      <c r="AS249" s="308" t="str">
        <f t="shared" si="389"/>
        <v/>
      </c>
      <c r="AT249" s="308" t="str">
        <f t="shared" si="389"/>
        <v/>
      </c>
      <c r="AU249" s="308" t="str">
        <f t="shared" si="389"/>
        <v/>
      </c>
      <c r="AV249" s="308" t="str">
        <f t="shared" si="389"/>
        <v/>
      </c>
      <c r="AW249" s="308" t="str">
        <f t="shared" si="389"/>
        <v/>
      </c>
      <c r="AX249" s="308" t="str">
        <f t="shared" si="389"/>
        <v/>
      </c>
      <c r="AY249" s="308" t="str">
        <f t="shared" si="313"/>
        <v/>
      </c>
      <c r="AZ249" s="308" t="str">
        <f t="shared" si="395"/>
        <v/>
      </c>
      <c r="BA249" s="308" t="str">
        <f t="shared" si="395"/>
        <v/>
      </c>
      <c r="BB249" s="308" t="str">
        <f t="shared" si="395"/>
        <v/>
      </c>
      <c r="BC249" s="308" t="str">
        <f t="shared" si="395"/>
        <v/>
      </c>
      <c r="BD249" s="308" t="str">
        <f t="shared" si="395"/>
        <v/>
      </c>
      <c r="BE249" s="308" t="str">
        <f t="shared" si="395"/>
        <v/>
      </c>
      <c r="BF249" s="308" t="str">
        <f t="shared" si="395"/>
        <v/>
      </c>
      <c r="BG249" s="308" t="str">
        <f t="shared" si="395"/>
        <v/>
      </c>
      <c r="BH249" s="308" t="str">
        <f t="shared" si="395"/>
        <v/>
      </c>
      <c r="BI249" s="308" t="str">
        <f t="shared" si="395"/>
        <v/>
      </c>
      <c r="BJ249" s="308" t="str">
        <f t="shared" si="395"/>
        <v/>
      </c>
      <c r="BK249" s="308" t="str">
        <f t="shared" si="395"/>
        <v/>
      </c>
      <c r="BL249" s="308" t="str">
        <f t="shared" si="395"/>
        <v/>
      </c>
      <c r="BM249" s="308" t="str">
        <f t="shared" si="395"/>
        <v/>
      </c>
      <c r="BN249" s="308" t="str">
        <f t="shared" si="395"/>
        <v/>
      </c>
      <c r="BO249" s="308" t="str">
        <f t="shared" si="395"/>
        <v/>
      </c>
      <c r="BP249" s="308" t="str">
        <f t="shared" si="393"/>
        <v/>
      </c>
      <c r="BQ249" s="308" t="str">
        <f t="shared" si="393"/>
        <v/>
      </c>
      <c r="BR249" s="308" t="str">
        <f t="shared" si="393"/>
        <v/>
      </c>
      <c r="BS249" s="308" t="str">
        <f t="shared" si="393"/>
        <v/>
      </c>
      <c r="BT249" s="308" t="str">
        <f t="shared" si="393"/>
        <v/>
      </c>
      <c r="BU249" s="308" t="str">
        <f t="shared" si="393"/>
        <v/>
      </c>
      <c r="BV249" s="308" t="str">
        <f t="shared" si="393"/>
        <v/>
      </c>
      <c r="BW249" s="308" t="str">
        <f t="shared" si="393"/>
        <v/>
      </c>
      <c r="BX249" s="308" t="str">
        <f t="shared" si="393"/>
        <v/>
      </c>
      <c r="BY249" s="308" t="str">
        <f t="shared" si="393"/>
        <v/>
      </c>
      <c r="BZ249" s="308" t="str">
        <f t="shared" si="393"/>
        <v/>
      </c>
      <c r="CA249" s="308" t="str">
        <f t="shared" si="393"/>
        <v/>
      </c>
      <c r="CB249" s="308" t="str">
        <f t="shared" si="393"/>
        <v/>
      </c>
      <c r="CC249" s="308" t="str">
        <f t="shared" si="393"/>
        <v/>
      </c>
      <c r="CD249" s="308" t="str">
        <f t="shared" si="393"/>
        <v/>
      </c>
      <c r="CE249" s="308" t="str">
        <f t="shared" si="394"/>
        <v/>
      </c>
      <c r="CF249" s="308" t="str">
        <f t="shared" si="394"/>
        <v/>
      </c>
      <c r="CG249" s="308" t="str">
        <f t="shared" si="394"/>
        <v/>
      </c>
      <c r="CH249" s="308" t="str">
        <f t="shared" si="394"/>
        <v/>
      </c>
      <c r="CI249" s="308" t="str">
        <f t="shared" si="394"/>
        <v/>
      </c>
      <c r="CJ249" s="308" t="str">
        <f t="shared" si="394"/>
        <v/>
      </c>
    </row>
    <row r="250" spans="2:88" x14ac:dyDescent="0.2">
      <c r="B250" s="369" t="str">
        <f t="shared" si="311"/>
        <v/>
      </c>
      <c r="C250" s="369" t="str">
        <f t="shared" si="312"/>
        <v/>
      </c>
      <c r="D250" s="369" t="str">
        <f t="shared" si="316"/>
        <v/>
      </c>
      <c r="E250" s="369" t="str">
        <f t="shared" si="317"/>
        <v/>
      </c>
      <c r="F250" s="369" t="str">
        <f t="shared" si="318"/>
        <v/>
      </c>
      <c r="G250" s="369" t="str">
        <f t="shared" si="319"/>
        <v/>
      </c>
      <c r="H250" s="369" t="str">
        <f t="shared" si="320"/>
        <v/>
      </c>
      <c r="I250" s="369" t="str">
        <f t="shared" si="321"/>
        <v/>
      </c>
      <c r="K250" s="308" t="str">
        <f t="shared" si="322"/>
        <v/>
      </c>
      <c r="L250" s="309" t="str">
        <f t="shared" si="323"/>
        <v/>
      </c>
      <c r="M250" s="310" t="str">
        <f t="shared" si="324"/>
        <v/>
      </c>
      <c r="N250" s="308" t="str">
        <f t="shared" si="361"/>
        <v/>
      </c>
      <c r="O250" s="308" t="str">
        <f t="shared" si="362"/>
        <v/>
      </c>
      <c r="P250" s="308" t="str">
        <f t="shared" si="363"/>
        <v/>
      </c>
      <c r="Q250" s="308" t="str">
        <f t="shared" si="364"/>
        <v/>
      </c>
      <c r="R250" s="308" t="str">
        <f t="shared" si="365"/>
        <v/>
      </c>
      <c r="S250" s="308" t="str">
        <f t="shared" si="366"/>
        <v/>
      </c>
      <c r="T250" s="308" t="str">
        <f t="shared" si="367"/>
        <v/>
      </c>
      <c r="U250" s="308" t="str">
        <f t="shared" si="368"/>
        <v/>
      </c>
      <c r="V250" s="308" t="str">
        <f t="shared" si="369"/>
        <v/>
      </c>
      <c r="W250" s="308" t="str">
        <f t="shared" si="370"/>
        <v/>
      </c>
      <c r="X250" s="308" t="str">
        <f t="shared" si="371"/>
        <v/>
      </c>
      <c r="Y250" s="308" t="str">
        <f t="shared" si="371"/>
        <v/>
      </c>
      <c r="Z250" s="308" t="str">
        <f t="shared" si="371"/>
        <v/>
      </c>
      <c r="AA250" s="308" t="str">
        <f t="shared" si="371"/>
        <v/>
      </c>
      <c r="AB250" s="308" t="str">
        <f t="shared" si="372"/>
        <v/>
      </c>
      <c r="AC250" s="308" t="str">
        <f t="shared" si="373"/>
        <v/>
      </c>
      <c r="AD250" s="308" t="str">
        <f t="shared" si="374"/>
        <v/>
      </c>
      <c r="AE250" s="308" t="str">
        <f t="shared" si="375"/>
        <v/>
      </c>
      <c r="AF250" s="308" t="str">
        <f t="shared" si="376"/>
        <v/>
      </c>
      <c r="AG250" s="308" t="str">
        <f t="shared" si="377"/>
        <v/>
      </c>
      <c r="AH250" s="308" t="str">
        <f t="shared" si="378"/>
        <v/>
      </c>
      <c r="AI250" s="308" t="str">
        <f t="shared" si="379"/>
        <v/>
      </c>
      <c r="AJ250" s="308" t="str">
        <f t="shared" si="380"/>
        <v/>
      </c>
      <c r="AK250" s="308" t="str">
        <f t="shared" si="381"/>
        <v/>
      </c>
      <c r="AL250" s="308" t="str">
        <f t="shared" si="382"/>
        <v/>
      </c>
      <c r="AM250" s="308" t="str">
        <f t="shared" si="383"/>
        <v/>
      </c>
      <c r="AN250" s="308" t="str">
        <f t="shared" si="384"/>
        <v/>
      </c>
      <c r="AO250" s="308" t="str">
        <f t="shared" si="385"/>
        <v/>
      </c>
      <c r="AP250" s="308" t="str">
        <f t="shared" si="386"/>
        <v/>
      </c>
      <c r="AQ250" s="308" t="str">
        <f t="shared" si="387"/>
        <v/>
      </c>
      <c r="AR250" s="308" t="str">
        <f t="shared" si="388"/>
        <v/>
      </c>
      <c r="AS250" s="308" t="str">
        <f t="shared" si="389"/>
        <v/>
      </c>
      <c r="AT250" s="308" t="str">
        <f t="shared" si="389"/>
        <v/>
      </c>
      <c r="AU250" s="308" t="str">
        <f t="shared" si="389"/>
        <v/>
      </c>
      <c r="AV250" s="308" t="str">
        <f t="shared" si="389"/>
        <v/>
      </c>
      <c r="AW250" s="308" t="str">
        <f t="shared" si="389"/>
        <v/>
      </c>
      <c r="AX250" s="308" t="str">
        <f t="shared" si="389"/>
        <v/>
      </c>
      <c r="AY250" s="308" t="str">
        <f t="shared" si="313"/>
        <v/>
      </c>
      <c r="AZ250" s="308" t="str">
        <f t="shared" si="395"/>
        <v/>
      </c>
      <c r="BA250" s="308" t="str">
        <f t="shared" si="395"/>
        <v/>
      </c>
      <c r="BB250" s="308" t="str">
        <f t="shared" si="395"/>
        <v/>
      </c>
      <c r="BC250" s="308" t="str">
        <f t="shared" si="395"/>
        <v/>
      </c>
      <c r="BD250" s="308" t="str">
        <f t="shared" si="395"/>
        <v/>
      </c>
      <c r="BE250" s="308" t="str">
        <f t="shared" si="395"/>
        <v/>
      </c>
      <c r="BF250" s="308" t="str">
        <f t="shared" si="395"/>
        <v/>
      </c>
      <c r="BG250" s="308" t="str">
        <f t="shared" si="395"/>
        <v/>
      </c>
      <c r="BH250" s="308" t="str">
        <f t="shared" si="395"/>
        <v/>
      </c>
      <c r="BI250" s="308" t="str">
        <f t="shared" si="395"/>
        <v/>
      </c>
      <c r="BJ250" s="308" t="str">
        <f t="shared" si="395"/>
        <v/>
      </c>
      <c r="BK250" s="308" t="str">
        <f t="shared" si="395"/>
        <v/>
      </c>
      <c r="BL250" s="308" t="str">
        <f t="shared" si="395"/>
        <v/>
      </c>
      <c r="BM250" s="308" t="str">
        <f t="shared" si="395"/>
        <v/>
      </c>
      <c r="BN250" s="308" t="str">
        <f t="shared" si="395"/>
        <v/>
      </c>
      <c r="BO250" s="308" t="str">
        <f t="shared" si="395"/>
        <v/>
      </c>
      <c r="BP250" s="308" t="str">
        <f t="shared" si="393"/>
        <v/>
      </c>
      <c r="BQ250" s="308" t="str">
        <f t="shared" si="393"/>
        <v/>
      </c>
      <c r="BR250" s="308" t="str">
        <f t="shared" si="393"/>
        <v/>
      </c>
      <c r="BS250" s="308" t="str">
        <f t="shared" si="393"/>
        <v/>
      </c>
      <c r="BT250" s="308" t="str">
        <f t="shared" si="393"/>
        <v/>
      </c>
      <c r="BU250" s="308" t="str">
        <f t="shared" si="393"/>
        <v/>
      </c>
      <c r="BV250" s="308" t="str">
        <f t="shared" si="393"/>
        <v/>
      </c>
      <c r="BW250" s="308" t="str">
        <f t="shared" si="393"/>
        <v/>
      </c>
      <c r="BX250" s="308" t="str">
        <f t="shared" si="393"/>
        <v/>
      </c>
      <c r="BY250" s="308" t="str">
        <f t="shared" si="393"/>
        <v/>
      </c>
      <c r="BZ250" s="308" t="str">
        <f t="shared" si="393"/>
        <v/>
      </c>
      <c r="CA250" s="308" t="str">
        <f t="shared" si="393"/>
        <v/>
      </c>
      <c r="CB250" s="308" t="str">
        <f t="shared" si="393"/>
        <v/>
      </c>
      <c r="CC250" s="308" t="str">
        <f t="shared" si="393"/>
        <v/>
      </c>
      <c r="CD250" s="308" t="str">
        <f t="shared" si="393"/>
        <v/>
      </c>
      <c r="CE250" s="308" t="str">
        <f t="shared" si="394"/>
        <v/>
      </c>
      <c r="CF250" s="308" t="str">
        <f t="shared" si="394"/>
        <v/>
      </c>
      <c r="CG250" s="308" t="str">
        <f t="shared" si="394"/>
        <v/>
      </c>
      <c r="CH250" s="308" t="str">
        <f t="shared" si="394"/>
        <v/>
      </c>
      <c r="CI250" s="308" t="str">
        <f t="shared" si="394"/>
        <v/>
      </c>
      <c r="CJ250" s="308" t="str">
        <f t="shared" si="394"/>
        <v/>
      </c>
    </row>
    <row r="251" spans="2:88" x14ac:dyDescent="0.2">
      <c r="B251" s="369" t="str">
        <f t="shared" si="311"/>
        <v/>
      </c>
      <c r="C251" s="369" t="str">
        <f t="shared" si="312"/>
        <v/>
      </c>
      <c r="D251" s="369" t="str">
        <f t="shared" si="316"/>
        <v/>
      </c>
      <c r="E251" s="369" t="str">
        <f t="shared" si="317"/>
        <v/>
      </c>
      <c r="F251" s="369" t="str">
        <f t="shared" si="318"/>
        <v/>
      </c>
      <c r="G251" s="369" t="str">
        <f t="shared" si="319"/>
        <v/>
      </c>
      <c r="H251" s="369" t="str">
        <f t="shared" si="320"/>
        <v/>
      </c>
      <c r="I251" s="369" t="str">
        <f t="shared" si="321"/>
        <v/>
      </c>
      <c r="K251" s="308" t="str">
        <f t="shared" si="322"/>
        <v/>
      </c>
      <c r="L251" s="309" t="str">
        <f t="shared" si="323"/>
        <v/>
      </c>
      <c r="M251" s="310" t="str">
        <f t="shared" si="324"/>
        <v/>
      </c>
      <c r="N251" s="308" t="str">
        <f t="shared" si="361"/>
        <v/>
      </c>
      <c r="O251" s="308" t="str">
        <f t="shared" si="362"/>
        <v/>
      </c>
      <c r="P251" s="308" t="str">
        <f t="shared" si="363"/>
        <v/>
      </c>
      <c r="Q251" s="308" t="str">
        <f t="shared" si="364"/>
        <v/>
      </c>
      <c r="R251" s="308" t="str">
        <f t="shared" si="365"/>
        <v/>
      </c>
      <c r="S251" s="308" t="str">
        <f t="shared" si="366"/>
        <v/>
      </c>
      <c r="T251" s="308" t="str">
        <f t="shared" si="367"/>
        <v/>
      </c>
      <c r="U251" s="308" t="str">
        <f t="shared" si="368"/>
        <v/>
      </c>
      <c r="V251" s="308" t="str">
        <f t="shared" si="369"/>
        <v/>
      </c>
      <c r="W251" s="308" t="str">
        <f t="shared" si="370"/>
        <v/>
      </c>
      <c r="X251" s="308" t="str">
        <f t="shared" si="371"/>
        <v/>
      </c>
      <c r="Y251" s="308" t="str">
        <f t="shared" si="371"/>
        <v/>
      </c>
      <c r="Z251" s="308" t="str">
        <f t="shared" si="371"/>
        <v/>
      </c>
      <c r="AA251" s="308" t="str">
        <f t="shared" si="371"/>
        <v/>
      </c>
      <c r="AB251" s="308" t="str">
        <f t="shared" si="372"/>
        <v/>
      </c>
      <c r="AC251" s="308" t="str">
        <f t="shared" si="373"/>
        <v/>
      </c>
      <c r="AD251" s="308" t="str">
        <f t="shared" si="374"/>
        <v/>
      </c>
      <c r="AE251" s="308" t="str">
        <f t="shared" si="375"/>
        <v/>
      </c>
      <c r="AF251" s="308" t="str">
        <f t="shared" si="376"/>
        <v/>
      </c>
      <c r="AG251" s="308" t="str">
        <f t="shared" si="377"/>
        <v/>
      </c>
      <c r="AH251" s="308" t="str">
        <f t="shared" si="378"/>
        <v/>
      </c>
      <c r="AI251" s="308" t="str">
        <f t="shared" si="379"/>
        <v/>
      </c>
      <c r="AJ251" s="308" t="str">
        <f t="shared" si="380"/>
        <v/>
      </c>
      <c r="AK251" s="308" t="str">
        <f t="shared" si="381"/>
        <v/>
      </c>
      <c r="AL251" s="308" t="str">
        <f t="shared" si="382"/>
        <v/>
      </c>
      <c r="AM251" s="308" t="str">
        <f t="shared" si="383"/>
        <v/>
      </c>
      <c r="AN251" s="308" t="str">
        <f t="shared" si="384"/>
        <v/>
      </c>
      <c r="AO251" s="308" t="str">
        <f t="shared" si="385"/>
        <v/>
      </c>
      <c r="AP251" s="308" t="str">
        <f t="shared" si="386"/>
        <v/>
      </c>
      <c r="AQ251" s="308" t="str">
        <f t="shared" si="387"/>
        <v/>
      </c>
      <c r="AR251" s="308" t="str">
        <f t="shared" si="388"/>
        <v/>
      </c>
      <c r="AS251" s="308" t="str">
        <f t="shared" si="389"/>
        <v/>
      </c>
      <c r="AT251" s="308" t="str">
        <f t="shared" si="389"/>
        <v/>
      </c>
      <c r="AU251" s="308" t="str">
        <f t="shared" si="389"/>
        <v/>
      </c>
      <c r="AV251" s="308" t="str">
        <f t="shared" si="389"/>
        <v/>
      </c>
      <c r="AW251" s="308" t="str">
        <f t="shared" si="389"/>
        <v/>
      </c>
      <c r="AX251" s="308" t="str">
        <f t="shared" si="389"/>
        <v/>
      </c>
      <c r="AY251" s="308" t="str">
        <f t="shared" si="313"/>
        <v/>
      </c>
      <c r="AZ251" s="308" t="str">
        <f t="shared" si="395"/>
        <v/>
      </c>
      <c r="BA251" s="308" t="str">
        <f t="shared" si="395"/>
        <v/>
      </c>
      <c r="BB251" s="308" t="str">
        <f t="shared" si="395"/>
        <v/>
      </c>
      <c r="BC251" s="308" t="str">
        <f t="shared" si="395"/>
        <v/>
      </c>
      <c r="BD251" s="308" t="str">
        <f t="shared" si="395"/>
        <v/>
      </c>
      <c r="BE251" s="308" t="str">
        <f t="shared" si="395"/>
        <v/>
      </c>
      <c r="BF251" s="308" t="str">
        <f t="shared" si="395"/>
        <v/>
      </c>
      <c r="BG251" s="308" t="str">
        <f t="shared" si="395"/>
        <v/>
      </c>
      <c r="BH251" s="308" t="str">
        <f t="shared" si="395"/>
        <v/>
      </c>
      <c r="BI251" s="308" t="str">
        <f t="shared" si="395"/>
        <v/>
      </c>
      <c r="BJ251" s="308" t="str">
        <f t="shared" si="395"/>
        <v/>
      </c>
      <c r="BK251" s="308" t="str">
        <f t="shared" si="395"/>
        <v/>
      </c>
      <c r="BL251" s="308" t="str">
        <f t="shared" si="395"/>
        <v/>
      </c>
      <c r="BM251" s="308" t="str">
        <f t="shared" si="395"/>
        <v/>
      </c>
      <c r="BN251" s="308" t="str">
        <f t="shared" si="395"/>
        <v/>
      </c>
      <c r="BO251" s="308" t="str">
        <f t="shared" si="395"/>
        <v/>
      </c>
      <c r="BP251" s="308" t="str">
        <f t="shared" si="393"/>
        <v/>
      </c>
      <c r="BQ251" s="308" t="str">
        <f t="shared" si="393"/>
        <v/>
      </c>
      <c r="BR251" s="308" t="str">
        <f t="shared" si="393"/>
        <v/>
      </c>
      <c r="BS251" s="308" t="str">
        <f t="shared" si="393"/>
        <v/>
      </c>
      <c r="BT251" s="308" t="str">
        <f t="shared" si="393"/>
        <v/>
      </c>
      <c r="BU251" s="308" t="str">
        <f t="shared" si="393"/>
        <v/>
      </c>
      <c r="BV251" s="308" t="str">
        <f t="shared" si="393"/>
        <v/>
      </c>
      <c r="BW251" s="308" t="str">
        <f t="shared" si="393"/>
        <v/>
      </c>
      <c r="BX251" s="308" t="str">
        <f t="shared" si="393"/>
        <v/>
      </c>
      <c r="BY251" s="308" t="str">
        <f t="shared" si="393"/>
        <v/>
      </c>
      <c r="BZ251" s="308" t="str">
        <f t="shared" si="393"/>
        <v/>
      </c>
      <c r="CA251" s="308" t="str">
        <f t="shared" si="393"/>
        <v/>
      </c>
      <c r="CB251" s="308" t="str">
        <f t="shared" si="393"/>
        <v/>
      </c>
      <c r="CC251" s="308" t="str">
        <f t="shared" si="393"/>
        <v/>
      </c>
      <c r="CD251" s="308" t="str">
        <f t="shared" si="393"/>
        <v/>
      </c>
      <c r="CE251" s="308" t="str">
        <f t="shared" si="394"/>
        <v/>
      </c>
      <c r="CF251" s="308" t="str">
        <f t="shared" si="394"/>
        <v/>
      </c>
      <c r="CG251" s="308" t="str">
        <f t="shared" si="394"/>
        <v/>
      </c>
      <c r="CH251" s="308" t="str">
        <f t="shared" si="394"/>
        <v/>
      </c>
      <c r="CI251" s="308" t="str">
        <f t="shared" si="394"/>
        <v/>
      </c>
      <c r="CJ251" s="308" t="str">
        <f t="shared" si="394"/>
        <v/>
      </c>
    </row>
    <row r="252" spans="2:88" x14ac:dyDescent="0.2">
      <c r="B252" s="369" t="str">
        <f t="shared" si="311"/>
        <v/>
      </c>
      <c r="C252" s="369" t="str">
        <f t="shared" si="312"/>
        <v/>
      </c>
      <c r="D252" s="369" t="str">
        <f t="shared" si="316"/>
        <v/>
      </c>
      <c r="E252" s="369" t="str">
        <f t="shared" si="317"/>
        <v/>
      </c>
      <c r="F252" s="369" t="str">
        <f t="shared" si="318"/>
        <v/>
      </c>
      <c r="G252" s="369" t="str">
        <f t="shared" si="319"/>
        <v/>
      </c>
      <c r="H252" s="369" t="str">
        <f t="shared" si="320"/>
        <v/>
      </c>
      <c r="I252" s="369" t="str">
        <f t="shared" si="321"/>
        <v/>
      </c>
      <c r="K252" s="308" t="str">
        <f t="shared" si="322"/>
        <v/>
      </c>
      <c r="L252" s="309" t="str">
        <f t="shared" si="323"/>
        <v/>
      </c>
      <c r="M252" s="310" t="str">
        <f t="shared" si="324"/>
        <v/>
      </c>
      <c r="N252" s="308" t="str">
        <f t="shared" si="361"/>
        <v/>
      </c>
      <c r="O252" s="308" t="str">
        <f t="shared" si="362"/>
        <v/>
      </c>
      <c r="P252" s="308" t="str">
        <f t="shared" si="363"/>
        <v/>
      </c>
      <c r="Q252" s="308" t="str">
        <f t="shared" si="364"/>
        <v/>
      </c>
      <c r="R252" s="308" t="str">
        <f t="shared" si="365"/>
        <v/>
      </c>
      <c r="S252" s="308" t="str">
        <f t="shared" si="366"/>
        <v/>
      </c>
      <c r="T252" s="308" t="str">
        <f t="shared" si="367"/>
        <v/>
      </c>
      <c r="U252" s="308" t="str">
        <f t="shared" si="368"/>
        <v/>
      </c>
      <c r="V252" s="308" t="str">
        <f t="shared" si="369"/>
        <v/>
      </c>
      <c r="W252" s="308" t="str">
        <f t="shared" si="370"/>
        <v/>
      </c>
      <c r="X252" s="308" t="str">
        <f t="shared" si="371"/>
        <v/>
      </c>
      <c r="Y252" s="308" t="str">
        <f t="shared" si="371"/>
        <v/>
      </c>
      <c r="Z252" s="308" t="str">
        <f t="shared" si="371"/>
        <v/>
      </c>
      <c r="AA252" s="308" t="str">
        <f t="shared" si="371"/>
        <v/>
      </c>
      <c r="AB252" s="308" t="str">
        <f t="shared" si="372"/>
        <v/>
      </c>
      <c r="AC252" s="308" t="str">
        <f t="shared" si="373"/>
        <v/>
      </c>
      <c r="AD252" s="308" t="str">
        <f t="shared" si="374"/>
        <v/>
      </c>
      <c r="AE252" s="308" t="str">
        <f t="shared" si="375"/>
        <v/>
      </c>
      <c r="AF252" s="308" t="str">
        <f t="shared" si="376"/>
        <v/>
      </c>
      <c r="AG252" s="308" t="str">
        <f t="shared" si="377"/>
        <v/>
      </c>
      <c r="AH252" s="308" t="str">
        <f t="shared" si="378"/>
        <v/>
      </c>
      <c r="AI252" s="308" t="str">
        <f t="shared" si="379"/>
        <v/>
      </c>
      <c r="AJ252" s="308" t="str">
        <f t="shared" si="380"/>
        <v/>
      </c>
      <c r="AK252" s="308" t="str">
        <f t="shared" si="381"/>
        <v/>
      </c>
      <c r="AL252" s="308" t="str">
        <f t="shared" si="382"/>
        <v/>
      </c>
      <c r="AM252" s="308" t="str">
        <f t="shared" si="383"/>
        <v/>
      </c>
      <c r="AN252" s="308" t="str">
        <f t="shared" si="384"/>
        <v/>
      </c>
      <c r="AO252" s="308" t="str">
        <f t="shared" si="385"/>
        <v/>
      </c>
      <c r="AP252" s="308" t="str">
        <f t="shared" si="386"/>
        <v/>
      </c>
      <c r="AQ252" s="308" t="str">
        <f t="shared" si="387"/>
        <v/>
      </c>
      <c r="AR252" s="308" t="str">
        <f t="shared" si="388"/>
        <v/>
      </c>
      <c r="AS252" s="308" t="str">
        <f t="shared" si="389"/>
        <v/>
      </c>
      <c r="AT252" s="308" t="str">
        <f t="shared" si="389"/>
        <v/>
      </c>
      <c r="AU252" s="308" t="str">
        <f t="shared" si="389"/>
        <v/>
      </c>
      <c r="AV252" s="308" t="str">
        <f t="shared" si="389"/>
        <v/>
      </c>
      <c r="AW252" s="308" t="str">
        <f t="shared" si="389"/>
        <v/>
      </c>
      <c r="AX252" s="308" t="str">
        <f t="shared" si="389"/>
        <v/>
      </c>
      <c r="AY252" s="308" t="str">
        <f t="shared" si="313"/>
        <v/>
      </c>
      <c r="AZ252" s="308" t="str">
        <f t="shared" si="395"/>
        <v/>
      </c>
      <c r="BA252" s="308" t="str">
        <f t="shared" si="395"/>
        <v/>
      </c>
      <c r="BB252" s="308" t="str">
        <f t="shared" si="395"/>
        <v/>
      </c>
      <c r="BC252" s="308" t="str">
        <f t="shared" si="395"/>
        <v/>
      </c>
      <c r="BD252" s="308" t="str">
        <f t="shared" si="395"/>
        <v/>
      </c>
      <c r="BE252" s="308" t="str">
        <f t="shared" si="395"/>
        <v/>
      </c>
      <c r="BF252" s="308" t="str">
        <f t="shared" si="395"/>
        <v/>
      </c>
      <c r="BG252" s="308" t="str">
        <f t="shared" si="395"/>
        <v/>
      </c>
      <c r="BH252" s="308" t="str">
        <f t="shared" si="395"/>
        <v/>
      </c>
      <c r="BI252" s="308" t="str">
        <f t="shared" si="395"/>
        <v/>
      </c>
      <c r="BJ252" s="308" t="str">
        <f t="shared" si="395"/>
        <v/>
      </c>
      <c r="BK252" s="308" t="str">
        <f t="shared" si="395"/>
        <v/>
      </c>
      <c r="BL252" s="308" t="str">
        <f t="shared" si="395"/>
        <v/>
      </c>
      <c r="BM252" s="308" t="str">
        <f t="shared" si="395"/>
        <v/>
      </c>
      <c r="BN252" s="308" t="str">
        <f t="shared" si="395"/>
        <v/>
      </c>
      <c r="BO252" s="308" t="str">
        <f t="shared" si="395"/>
        <v/>
      </c>
      <c r="BP252" s="308" t="str">
        <f t="shared" si="393"/>
        <v/>
      </c>
      <c r="BQ252" s="308" t="str">
        <f t="shared" si="393"/>
        <v/>
      </c>
      <c r="BR252" s="308" t="str">
        <f t="shared" si="393"/>
        <v/>
      </c>
      <c r="BS252" s="308" t="str">
        <f t="shared" si="393"/>
        <v/>
      </c>
      <c r="BT252" s="308" t="str">
        <f t="shared" si="393"/>
        <v/>
      </c>
      <c r="BU252" s="308" t="str">
        <f t="shared" si="393"/>
        <v/>
      </c>
      <c r="BV252" s="308" t="str">
        <f t="shared" si="393"/>
        <v/>
      </c>
      <c r="BW252" s="308" t="str">
        <f t="shared" si="393"/>
        <v/>
      </c>
      <c r="BX252" s="308" t="str">
        <f t="shared" si="393"/>
        <v/>
      </c>
      <c r="BY252" s="308" t="str">
        <f t="shared" si="393"/>
        <v/>
      </c>
      <c r="BZ252" s="308" t="str">
        <f t="shared" si="393"/>
        <v/>
      </c>
      <c r="CA252" s="308" t="str">
        <f t="shared" si="393"/>
        <v/>
      </c>
      <c r="CB252" s="308" t="str">
        <f t="shared" si="393"/>
        <v/>
      </c>
      <c r="CC252" s="308" t="str">
        <f t="shared" si="393"/>
        <v/>
      </c>
      <c r="CD252" s="308" t="str">
        <f t="shared" si="393"/>
        <v/>
      </c>
      <c r="CE252" s="308" t="str">
        <f t="shared" si="394"/>
        <v/>
      </c>
      <c r="CF252" s="308" t="str">
        <f t="shared" si="394"/>
        <v/>
      </c>
      <c r="CG252" s="308" t="str">
        <f t="shared" si="394"/>
        <v/>
      </c>
      <c r="CH252" s="308" t="str">
        <f t="shared" si="394"/>
        <v/>
      </c>
      <c r="CI252" s="308" t="str">
        <f t="shared" si="394"/>
        <v/>
      </c>
      <c r="CJ252" s="308" t="str">
        <f t="shared" si="394"/>
        <v/>
      </c>
    </row>
    <row r="253" spans="2:88" x14ac:dyDescent="0.2">
      <c r="B253" s="369" t="str">
        <f t="shared" si="311"/>
        <v/>
      </c>
      <c r="C253" s="369" t="str">
        <f t="shared" si="312"/>
        <v/>
      </c>
      <c r="D253" s="369" t="str">
        <f t="shared" si="316"/>
        <v/>
      </c>
      <c r="E253" s="369" t="str">
        <f t="shared" si="317"/>
        <v/>
      </c>
      <c r="F253" s="369" t="str">
        <f t="shared" si="318"/>
        <v/>
      </c>
      <c r="G253" s="369" t="str">
        <f t="shared" si="319"/>
        <v/>
      </c>
      <c r="H253" s="369" t="str">
        <f t="shared" si="320"/>
        <v/>
      </c>
      <c r="I253" s="369" t="str">
        <f t="shared" si="321"/>
        <v/>
      </c>
      <c r="K253" s="308" t="str">
        <f t="shared" si="322"/>
        <v/>
      </c>
      <c r="L253" s="309" t="str">
        <f t="shared" si="323"/>
        <v/>
      </c>
      <c r="M253" s="310" t="str">
        <f t="shared" si="324"/>
        <v/>
      </c>
      <c r="N253" s="308" t="str">
        <f t="shared" ref="N253:N284" si="396">IF(AY253="","",-1^AY253*FACT($K$3)/(FACT(AY253)*FACT($K$3-AY253))*FACT($K253-$L$3*AY253-1)/(FACT($K253-$L$3*AY253-$K$3)*FACT($K$3-1)))</f>
        <v/>
      </c>
      <c r="O253" s="308" t="str">
        <f t="shared" ref="O253:O284" si="397">IF(AZ253="","",-1^AZ253*FACT($K$3)/(FACT(AZ253)*FACT($K$3-AZ253))*FACT($K253-$L$3*AZ253-1)/(FACT($K253-$L$3*AZ253-$K$3)*FACT($K$3-1)))</f>
        <v/>
      </c>
      <c r="P253" s="308" t="str">
        <f t="shared" ref="P253:P284" si="398">IF(BA253="","",-1^BA253*FACT($K$3)/(FACT(BA253)*FACT($K$3-BA253))*FACT($K253-$L$3*BA253-1)/(FACT($K253-$L$3*BA253-$K$3)*FACT($K$3-1)))</f>
        <v/>
      </c>
      <c r="Q253" s="308" t="str">
        <f t="shared" ref="Q253:Q284" si="399">IF(BB253="","",-1^BB253*FACT($K$3)/(FACT(BB253)*FACT($K$3-BB253))*FACT($K253-$L$3*BB253-1)/(FACT($K253-$L$3*BB253-$K$3)*FACT($K$3-1)))</f>
        <v/>
      </c>
      <c r="R253" s="308" t="str">
        <f t="shared" ref="R253:R284" si="400">IF(BC253="","",-1^BC253*FACT($K$3)/(FACT(BC253)*FACT($K$3-BC253))*FACT($K253-$L$3*BC253-1)/(FACT($K253-$L$3*BC253-$K$3)*FACT($K$3-1)))</f>
        <v/>
      </c>
      <c r="S253" s="308" t="str">
        <f t="shared" ref="S253:S284" si="401">IF(BD253="","",-1^BD253*FACT($K$3)/(FACT(BD253)*FACT($K$3-BD253))*FACT($K253-$L$3*BD253-1)/(FACT($K253-$L$3*BD253-$K$3)*FACT($K$3-1)))</f>
        <v/>
      </c>
      <c r="T253" s="308" t="str">
        <f t="shared" ref="T253:T284" si="402">IF(BE253="","",-1^BE253*FACT($K$3)/(FACT(BE253)*FACT($K$3-BE253))*FACT($K253-$L$3*BE253-1)/(FACT($K253-$L$3*BE253-$K$3)*FACT($K$3-1)))</f>
        <v/>
      </c>
      <c r="U253" s="308" t="str">
        <f t="shared" ref="U253:U284" si="403">IF(BF253="","",-1^BF253*FACT($K$3)/(FACT(BF253)*FACT($K$3-BF253))*FACT($K253-$L$3*BF253-1)/(FACT($K253-$L$3*BF253-$K$3)*FACT($K$3-1)))</f>
        <v/>
      </c>
      <c r="V253" s="308" t="str">
        <f t="shared" ref="V253:V284" si="404">IF(BG253="","",-1^BG253*FACT($K$3)/(FACT(BG253)*FACT($K$3-BG253))*FACT($K253-$L$3*BG253-1)/(FACT($K253-$L$3*BG253-$K$3)*FACT($K$3-1)))</f>
        <v/>
      </c>
      <c r="W253" s="308" t="str">
        <f t="shared" ref="W253:W284" si="405">IF(BH253="","",-1^BH253*FACT($K$3)/(FACT(BH253)*FACT($K$3-BH253))*FACT($K253-$L$3*BH253-1)/(FACT($K253-$L$3*BH253-$K$3)*FACT($K$3-1)))</f>
        <v/>
      </c>
      <c r="X253" s="308" t="str">
        <f t="shared" si="371"/>
        <v/>
      </c>
      <c r="Y253" s="308" t="str">
        <f t="shared" si="371"/>
        <v/>
      </c>
      <c r="Z253" s="308" t="str">
        <f t="shared" si="371"/>
        <v/>
      </c>
      <c r="AA253" s="308" t="str">
        <f t="shared" si="371"/>
        <v/>
      </c>
      <c r="AB253" s="308" t="str">
        <f t="shared" ref="AB253:AB277" si="406">IF(BM253="","",-1^BM253*FACT($K$3)/(FACT(BM253)*FACT($K$3-BM253))*FACT($K253-$L$3*BM253-1)/(FACT($K253-$L$3*BM253-$K$3)*FACT($K$3-1)))</f>
        <v/>
      </c>
      <c r="AC253" s="308" t="str">
        <f t="shared" ref="AC253:AC277" si="407">IF(BN253="","",-1^BN253*FACT($K$3)/(FACT(BN253)*FACT($K$3-BN253))*FACT($K253-$L$3*BN253-1)/(FACT($K253-$L$3*BN253-$K$3)*FACT($K$3-1)))</f>
        <v/>
      </c>
      <c r="AD253" s="308" t="str">
        <f t="shared" ref="AD253:AD277" si="408">IF(BO253="","",-1^BO253*FACT($K$3)/(FACT(BO253)*FACT($K$3-BO253))*FACT($K253-$L$3*BO253-1)/(FACT($K253-$L$3*BO253-$K$3)*FACT($K$3-1)))</f>
        <v/>
      </c>
      <c r="AE253" s="308" t="str">
        <f t="shared" ref="AE253:AE277" si="409">IF(BP253="","",-1^BP253*FACT($K$3)/(FACT(BP253)*FACT($K$3-BP253))*FACT($K253-$L$3*BP253-1)/(FACT($K253-$L$3*BP253-$K$3)*FACT($K$3-1)))</f>
        <v/>
      </c>
      <c r="AF253" s="308" t="str">
        <f t="shared" ref="AF253:AF277" si="410">IF(BQ253="","",-1^BQ253*FACT($K$3)/(FACT(BQ253)*FACT($K$3-BQ253))*FACT($K253-$L$3*BQ253-1)/(FACT($K253-$L$3*BQ253-$K$3)*FACT($K$3-1)))</f>
        <v/>
      </c>
      <c r="AG253" s="308" t="str">
        <f t="shared" ref="AG253:AG277" si="411">IF(BR253="","",-1^BR253*FACT($K$3)/(FACT(BR253)*FACT($K$3-BR253))*FACT($K253-$L$3*BR253-1)/(FACT($K253-$L$3*BR253-$K$3)*FACT($K$3-1)))</f>
        <v/>
      </c>
      <c r="AH253" s="308" t="str">
        <f t="shared" ref="AH253:AH277" si="412">IF(BS253="","",-1^BS253*FACT($K$3)/(FACT(BS253)*FACT($K$3-BS253))*FACT($K253-$L$3*BS253-1)/(FACT($K253-$L$3*BS253-$K$3)*FACT($K$3-1)))</f>
        <v/>
      </c>
      <c r="AI253" s="308" t="str">
        <f t="shared" ref="AI253:AI277" si="413">IF(BT253="","",-1^BT253*FACT($K$3)/(FACT(BT253)*FACT($K$3-BT253))*FACT($K253-$L$3*BT253-1)/(FACT($K253-$L$3*BT253-$K$3)*FACT($K$3-1)))</f>
        <v/>
      </c>
      <c r="AJ253" s="308" t="str">
        <f t="shared" ref="AJ253:AJ277" si="414">IF(BU253="","",-1^BU253*FACT($K$3)/(FACT(BU253)*FACT($K$3-BU253))*FACT($K253-$L$3*BU253-1)/(FACT($K253-$L$3*BU253-$K$3)*FACT($K$3-1)))</f>
        <v/>
      </c>
      <c r="AK253" s="308" t="str">
        <f t="shared" ref="AK253:AK277" si="415">IF(BV253="","",-1^BV253*FACT($K$3)/(FACT(BV253)*FACT($K$3-BV253))*FACT($K253-$L$3*BV253-1)/(FACT($K253-$L$3*BV253-$K$3)*FACT($K$3-1)))</f>
        <v/>
      </c>
      <c r="AL253" s="308" t="str">
        <f t="shared" ref="AL253:AL277" si="416">IF(BW253="","",-1^BW253*FACT($K$3)/(FACT(BW253)*FACT($K$3-BW253))*FACT($K253-$L$3*BW253-1)/(FACT($K253-$L$3*BW253-$K$3)*FACT($K$3-1)))</f>
        <v/>
      </c>
      <c r="AM253" s="308" t="str">
        <f t="shared" ref="AM253:AM277" si="417">IF(BX253="","",-1^BX253*FACT($K$3)/(FACT(BX253)*FACT($K$3-BX253))*FACT($K253-$L$3*BX253-1)/(FACT($K253-$L$3*BX253-$K$3)*FACT($K$3-1)))</f>
        <v/>
      </c>
      <c r="AN253" s="308" t="str">
        <f t="shared" ref="AN253:AN277" si="418">IF(BY253="","",-1^BY253*FACT($K$3)/(FACT(BY253)*FACT($K$3-BY253))*FACT($K253-$L$3*BY253-1)/(FACT($K253-$L$3*BY253-$K$3)*FACT($K$3-1)))</f>
        <v/>
      </c>
      <c r="AO253" s="308" t="str">
        <f t="shared" ref="AO253:AO277" si="419">IF(BZ253="","",-1^BZ253*FACT($K$3)/(FACT(BZ253)*FACT($K$3-BZ253))*FACT($K253-$L$3*BZ253-1)/(FACT($K253-$L$3*BZ253-$K$3)*FACT($K$3-1)))</f>
        <v/>
      </c>
      <c r="AP253" s="308" t="str">
        <f t="shared" ref="AP253:AP277" si="420">IF(CA253="","",-1^CA253*FACT($K$3)/(FACT(CA253)*FACT($K$3-CA253))*FACT($K253-$L$3*CA253-1)/(FACT($K253-$L$3*CA253-$K$3)*FACT($K$3-1)))</f>
        <v/>
      </c>
      <c r="AQ253" s="308" t="str">
        <f t="shared" ref="AQ253:AQ277" si="421">IF(CB253="","",-1^CB253*FACT($K$3)/(FACT(CB253)*FACT($K$3-CB253))*FACT($K253-$L$3*CB253-1)/(FACT($K253-$L$3*CB253-$K$3)*FACT($K$3-1)))</f>
        <v/>
      </c>
      <c r="AR253" s="308" t="str">
        <f t="shared" ref="AR253:AR277" si="422">IF(CC253="","",-1^CC253*FACT($K$3)/(FACT(CC253)*FACT($K$3-CC253))*FACT($K253-$L$3*CC253-1)/(FACT($K253-$L$3*CC253-$K$3)*FACT($K$3-1)))</f>
        <v/>
      </c>
      <c r="AS253" s="308" t="str">
        <f t="shared" si="389"/>
        <v/>
      </c>
      <c r="AT253" s="308" t="str">
        <f t="shared" si="389"/>
        <v/>
      </c>
      <c r="AU253" s="308" t="str">
        <f t="shared" si="389"/>
        <v/>
      </c>
      <c r="AV253" s="308" t="str">
        <f t="shared" si="389"/>
        <v/>
      </c>
      <c r="AW253" s="308" t="str">
        <f t="shared" si="389"/>
        <v/>
      </c>
      <c r="AX253" s="308" t="str">
        <f t="shared" si="389"/>
        <v/>
      </c>
      <c r="AY253" s="308" t="str">
        <f t="shared" si="313"/>
        <v/>
      </c>
      <c r="AZ253" s="308" t="str">
        <f t="shared" si="395"/>
        <v/>
      </c>
      <c r="BA253" s="308" t="str">
        <f t="shared" si="395"/>
        <v/>
      </c>
      <c r="BB253" s="308" t="str">
        <f t="shared" si="395"/>
        <v/>
      </c>
      <c r="BC253" s="308" t="str">
        <f t="shared" si="395"/>
        <v/>
      </c>
      <c r="BD253" s="308" t="str">
        <f t="shared" si="395"/>
        <v/>
      </c>
      <c r="BE253" s="308" t="str">
        <f t="shared" si="395"/>
        <v/>
      </c>
      <c r="BF253" s="308" t="str">
        <f t="shared" si="395"/>
        <v/>
      </c>
      <c r="BG253" s="308" t="str">
        <f t="shared" si="395"/>
        <v/>
      </c>
      <c r="BH253" s="308" t="str">
        <f t="shared" si="395"/>
        <v/>
      </c>
      <c r="BI253" s="308" t="str">
        <f t="shared" si="395"/>
        <v/>
      </c>
      <c r="BJ253" s="308" t="str">
        <f t="shared" si="395"/>
        <v/>
      </c>
      <c r="BK253" s="308" t="str">
        <f t="shared" si="395"/>
        <v/>
      </c>
      <c r="BL253" s="308" t="str">
        <f t="shared" si="395"/>
        <v/>
      </c>
      <c r="BM253" s="308" t="str">
        <f t="shared" si="395"/>
        <v/>
      </c>
      <c r="BN253" s="308" t="str">
        <f t="shared" si="395"/>
        <v/>
      </c>
      <c r="BO253" s="308" t="str">
        <f t="shared" si="395"/>
        <v/>
      </c>
      <c r="BP253" s="308" t="str">
        <f t="shared" si="393"/>
        <v/>
      </c>
      <c r="BQ253" s="308" t="str">
        <f t="shared" si="393"/>
        <v/>
      </c>
      <c r="BR253" s="308" t="str">
        <f t="shared" si="393"/>
        <v/>
      </c>
      <c r="BS253" s="308" t="str">
        <f t="shared" si="393"/>
        <v/>
      </c>
      <c r="BT253" s="308" t="str">
        <f t="shared" si="393"/>
        <v/>
      </c>
      <c r="BU253" s="308" t="str">
        <f t="shared" si="393"/>
        <v/>
      </c>
      <c r="BV253" s="308" t="str">
        <f t="shared" si="393"/>
        <v/>
      </c>
      <c r="BW253" s="308" t="str">
        <f t="shared" si="393"/>
        <v/>
      </c>
      <c r="BX253" s="308" t="str">
        <f t="shared" si="393"/>
        <v/>
      </c>
      <c r="BY253" s="308" t="str">
        <f t="shared" si="393"/>
        <v/>
      </c>
      <c r="BZ253" s="308" t="str">
        <f t="shared" si="393"/>
        <v/>
      </c>
      <c r="CA253" s="308" t="str">
        <f t="shared" si="393"/>
        <v/>
      </c>
      <c r="CB253" s="308" t="str">
        <f t="shared" si="393"/>
        <v/>
      </c>
      <c r="CC253" s="308" t="str">
        <f t="shared" si="393"/>
        <v/>
      </c>
      <c r="CD253" s="308" t="str">
        <f t="shared" si="393"/>
        <v/>
      </c>
      <c r="CE253" s="308" t="str">
        <f t="shared" si="394"/>
        <v/>
      </c>
      <c r="CF253" s="308" t="str">
        <f t="shared" si="394"/>
        <v/>
      </c>
      <c r="CG253" s="308" t="str">
        <f t="shared" si="394"/>
        <v/>
      </c>
      <c r="CH253" s="308" t="str">
        <f t="shared" si="394"/>
        <v/>
      </c>
      <c r="CI253" s="308" t="str">
        <f t="shared" si="394"/>
        <v/>
      </c>
      <c r="CJ253" s="308" t="str">
        <f t="shared" si="394"/>
        <v/>
      </c>
    </row>
    <row r="254" spans="2:88" x14ac:dyDescent="0.2">
      <c r="B254" s="369" t="str">
        <f t="shared" si="311"/>
        <v/>
      </c>
      <c r="C254" s="369" t="str">
        <f t="shared" si="312"/>
        <v/>
      </c>
      <c r="D254" s="369" t="str">
        <f t="shared" si="316"/>
        <v/>
      </c>
      <c r="E254" s="369" t="str">
        <f t="shared" si="317"/>
        <v/>
      </c>
      <c r="F254" s="369" t="str">
        <f t="shared" si="318"/>
        <v/>
      </c>
      <c r="G254" s="369" t="str">
        <f t="shared" si="319"/>
        <v/>
      </c>
      <c r="H254" s="369" t="str">
        <f t="shared" si="320"/>
        <v/>
      </c>
      <c r="I254" s="369" t="str">
        <f t="shared" si="321"/>
        <v/>
      </c>
      <c r="K254" s="308" t="str">
        <f t="shared" si="322"/>
        <v/>
      </c>
      <c r="L254" s="309" t="str">
        <f t="shared" si="323"/>
        <v/>
      </c>
      <c r="M254" s="310" t="str">
        <f t="shared" si="324"/>
        <v/>
      </c>
      <c r="N254" s="308" t="str">
        <f t="shared" si="396"/>
        <v/>
      </c>
      <c r="O254" s="308" t="str">
        <f t="shared" si="397"/>
        <v/>
      </c>
      <c r="P254" s="308" t="str">
        <f t="shared" si="398"/>
        <v/>
      </c>
      <c r="Q254" s="308" t="str">
        <f t="shared" si="399"/>
        <v/>
      </c>
      <c r="R254" s="308" t="str">
        <f t="shared" si="400"/>
        <v/>
      </c>
      <c r="S254" s="308" t="str">
        <f t="shared" si="401"/>
        <v/>
      </c>
      <c r="T254" s="308" t="str">
        <f t="shared" si="402"/>
        <v/>
      </c>
      <c r="U254" s="308" t="str">
        <f t="shared" si="403"/>
        <v/>
      </c>
      <c r="V254" s="308" t="str">
        <f t="shared" si="404"/>
        <v/>
      </c>
      <c r="W254" s="308" t="str">
        <f t="shared" si="405"/>
        <v/>
      </c>
      <c r="X254" s="308" t="str">
        <f t="shared" si="371"/>
        <v/>
      </c>
      <c r="Y254" s="308" t="str">
        <f t="shared" si="371"/>
        <v/>
      </c>
      <c r="Z254" s="308" t="str">
        <f t="shared" si="371"/>
        <v/>
      </c>
      <c r="AA254" s="308" t="str">
        <f t="shared" si="371"/>
        <v/>
      </c>
      <c r="AB254" s="308" t="str">
        <f t="shared" si="406"/>
        <v/>
      </c>
      <c r="AC254" s="308" t="str">
        <f t="shared" si="407"/>
        <v/>
      </c>
      <c r="AD254" s="308" t="str">
        <f t="shared" si="408"/>
        <v/>
      </c>
      <c r="AE254" s="308" t="str">
        <f t="shared" si="409"/>
        <v/>
      </c>
      <c r="AF254" s="308" t="str">
        <f t="shared" si="410"/>
        <v/>
      </c>
      <c r="AG254" s="308" t="str">
        <f t="shared" si="411"/>
        <v/>
      </c>
      <c r="AH254" s="308" t="str">
        <f t="shared" si="412"/>
        <v/>
      </c>
      <c r="AI254" s="308" t="str">
        <f t="shared" si="413"/>
        <v/>
      </c>
      <c r="AJ254" s="308" t="str">
        <f t="shared" si="414"/>
        <v/>
      </c>
      <c r="AK254" s="308" t="str">
        <f t="shared" si="415"/>
        <v/>
      </c>
      <c r="AL254" s="308" t="str">
        <f t="shared" si="416"/>
        <v/>
      </c>
      <c r="AM254" s="308" t="str">
        <f t="shared" si="417"/>
        <v/>
      </c>
      <c r="AN254" s="308" t="str">
        <f t="shared" si="418"/>
        <v/>
      </c>
      <c r="AO254" s="308" t="str">
        <f t="shared" si="419"/>
        <v/>
      </c>
      <c r="AP254" s="308" t="str">
        <f t="shared" si="420"/>
        <v/>
      </c>
      <c r="AQ254" s="308" t="str">
        <f t="shared" si="421"/>
        <v/>
      </c>
      <c r="AR254" s="308" t="str">
        <f t="shared" si="422"/>
        <v/>
      </c>
      <c r="AS254" s="308" t="str">
        <f t="shared" si="389"/>
        <v/>
      </c>
      <c r="AT254" s="308" t="str">
        <f t="shared" si="389"/>
        <v/>
      </c>
      <c r="AU254" s="308" t="str">
        <f t="shared" si="389"/>
        <v/>
      </c>
      <c r="AV254" s="308" t="str">
        <f t="shared" si="389"/>
        <v/>
      </c>
      <c r="AW254" s="308" t="str">
        <f t="shared" si="389"/>
        <v/>
      </c>
      <c r="AX254" s="308" t="str">
        <f t="shared" si="389"/>
        <v/>
      </c>
      <c r="AY254" s="308" t="str">
        <f t="shared" si="313"/>
        <v/>
      </c>
      <c r="AZ254" s="308" t="str">
        <f t="shared" si="395"/>
        <v/>
      </c>
      <c r="BA254" s="308" t="str">
        <f t="shared" si="395"/>
        <v/>
      </c>
      <c r="BB254" s="308" t="str">
        <f t="shared" si="395"/>
        <v/>
      </c>
      <c r="BC254" s="308" t="str">
        <f t="shared" si="395"/>
        <v/>
      </c>
      <c r="BD254" s="308" t="str">
        <f t="shared" si="395"/>
        <v/>
      </c>
      <c r="BE254" s="308" t="str">
        <f t="shared" si="395"/>
        <v/>
      </c>
      <c r="BF254" s="308" t="str">
        <f t="shared" si="395"/>
        <v/>
      </c>
      <c r="BG254" s="308" t="str">
        <f t="shared" si="395"/>
        <v/>
      </c>
      <c r="BH254" s="308" t="str">
        <f t="shared" si="395"/>
        <v/>
      </c>
      <c r="BI254" s="308" t="str">
        <f t="shared" si="395"/>
        <v/>
      </c>
      <c r="BJ254" s="308" t="str">
        <f t="shared" si="395"/>
        <v/>
      </c>
      <c r="BK254" s="308" t="str">
        <f t="shared" si="395"/>
        <v/>
      </c>
      <c r="BL254" s="308" t="str">
        <f t="shared" si="395"/>
        <v/>
      </c>
      <c r="BM254" s="308" t="str">
        <f t="shared" si="395"/>
        <v/>
      </c>
      <c r="BN254" s="308" t="str">
        <f t="shared" si="395"/>
        <v/>
      </c>
      <c r="BO254" s="308" t="str">
        <f t="shared" si="395"/>
        <v/>
      </c>
      <c r="BP254" s="308" t="str">
        <f t="shared" si="393"/>
        <v/>
      </c>
      <c r="BQ254" s="308" t="str">
        <f t="shared" si="393"/>
        <v/>
      </c>
      <c r="BR254" s="308" t="str">
        <f t="shared" si="393"/>
        <v/>
      </c>
      <c r="BS254" s="308" t="str">
        <f t="shared" si="393"/>
        <v/>
      </c>
      <c r="BT254" s="308" t="str">
        <f t="shared" si="393"/>
        <v/>
      </c>
      <c r="BU254" s="308" t="str">
        <f t="shared" si="393"/>
        <v/>
      </c>
      <c r="BV254" s="308" t="str">
        <f t="shared" si="393"/>
        <v/>
      </c>
      <c r="BW254" s="308" t="str">
        <f t="shared" si="393"/>
        <v/>
      </c>
      <c r="BX254" s="308" t="str">
        <f t="shared" si="393"/>
        <v/>
      </c>
      <c r="BY254" s="308" t="str">
        <f t="shared" si="393"/>
        <v/>
      </c>
      <c r="BZ254" s="308" t="str">
        <f t="shared" si="393"/>
        <v/>
      </c>
      <c r="CA254" s="308" t="str">
        <f t="shared" si="393"/>
        <v/>
      </c>
      <c r="CB254" s="308" t="str">
        <f t="shared" si="393"/>
        <v/>
      </c>
      <c r="CC254" s="308" t="str">
        <f t="shared" si="393"/>
        <v/>
      </c>
      <c r="CD254" s="308" t="str">
        <f t="shared" si="393"/>
        <v/>
      </c>
      <c r="CE254" s="308" t="str">
        <f t="shared" si="394"/>
        <v/>
      </c>
      <c r="CF254" s="308" t="str">
        <f t="shared" si="394"/>
        <v/>
      </c>
      <c r="CG254" s="308" t="str">
        <f t="shared" si="394"/>
        <v/>
      </c>
      <c r="CH254" s="308" t="str">
        <f t="shared" si="394"/>
        <v/>
      </c>
      <c r="CI254" s="308" t="str">
        <f t="shared" si="394"/>
        <v/>
      </c>
      <c r="CJ254" s="308" t="str">
        <f t="shared" si="394"/>
        <v/>
      </c>
    </row>
    <row r="255" spans="2:88" x14ac:dyDescent="0.2">
      <c r="B255" s="369" t="str">
        <f t="shared" si="311"/>
        <v/>
      </c>
      <c r="C255" s="369" t="str">
        <f t="shared" si="312"/>
        <v/>
      </c>
      <c r="D255" s="369" t="str">
        <f t="shared" si="316"/>
        <v/>
      </c>
      <c r="E255" s="369" t="str">
        <f t="shared" si="317"/>
        <v/>
      </c>
      <c r="F255" s="369" t="str">
        <f t="shared" si="318"/>
        <v/>
      </c>
      <c r="G255" s="369" t="str">
        <f t="shared" si="319"/>
        <v/>
      </c>
      <c r="H255" s="369" t="str">
        <f t="shared" si="320"/>
        <v/>
      </c>
      <c r="I255" s="369" t="str">
        <f t="shared" si="321"/>
        <v/>
      </c>
      <c r="K255" s="308" t="str">
        <f t="shared" si="322"/>
        <v/>
      </c>
      <c r="L255" s="309" t="str">
        <f t="shared" si="323"/>
        <v/>
      </c>
      <c r="M255" s="310" t="str">
        <f t="shared" si="324"/>
        <v/>
      </c>
      <c r="N255" s="308" t="str">
        <f t="shared" si="396"/>
        <v/>
      </c>
      <c r="O255" s="308" t="str">
        <f t="shared" si="397"/>
        <v/>
      </c>
      <c r="P255" s="308" t="str">
        <f t="shared" si="398"/>
        <v/>
      </c>
      <c r="Q255" s="308" t="str">
        <f t="shared" si="399"/>
        <v/>
      </c>
      <c r="R255" s="308" t="str">
        <f t="shared" si="400"/>
        <v/>
      </c>
      <c r="S255" s="308" t="str">
        <f t="shared" si="401"/>
        <v/>
      </c>
      <c r="T255" s="308" t="str">
        <f t="shared" si="402"/>
        <v/>
      </c>
      <c r="U255" s="308" t="str">
        <f t="shared" si="403"/>
        <v/>
      </c>
      <c r="V255" s="308" t="str">
        <f t="shared" si="404"/>
        <v/>
      </c>
      <c r="W255" s="308" t="str">
        <f t="shared" si="405"/>
        <v/>
      </c>
      <c r="X255" s="308" t="str">
        <f t="shared" si="371"/>
        <v/>
      </c>
      <c r="Y255" s="308" t="str">
        <f t="shared" si="371"/>
        <v/>
      </c>
      <c r="Z255" s="308" t="str">
        <f t="shared" si="371"/>
        <v/>
      </c>
      <c r="AA255" s="308" t="str">
        <f t="shared" si="371"/>
        <v/>
      </c>
      <c r="AB255" s="308" t="str">
        <f t="shared" si="406"/>
        <v/>
      </c>
      <c r="AC255" s="308" t="str">
        <f t="shared" si="407"/>
        <v/>
      </c>
      <c r="AD255" s="308" t="str">
        <f t="shared" si="408"/>
        <v/>
      </c>
      <c r="AE255" s="308" t="str">
        <f t="shared" si="409"/>
        <v/>
      </c>
      <c r="AF255" s="308" t="str">
        <f t="shared" si="410"/>
        <v/>
      </c>
      <c r="AG255" s="308" t="str">
        <f t="shared" si="411"/>
        <v/>
      </c>
      <c r="AH255" s="308" t="str">
        <f t="shared" si="412"/>
        <v/>
      </c>
      <c r="AI255" s="308" t="str">
        <f t="shared" si="413"/>
        <v/>
      </c>
      <c r="AJ255" s="308" t="str">
        <f t="shared" si="414"/>
        <v/>
      </c>
      <c r="AK255" s="308" t="str">
        <f t="shared" si="415"/>
        <v/>
      </c>
      <c r="AL255" s="308" t="str">
        <f t="shared" si="416"/>
        <v/>
      </c>
      <c r="AM255" s="308" t="str">
        <f t="shared" si="417"/>
        <v/>
      </c>
      <c r="AN255" s="308" t="str">
        <f t="shared" si="418"/>
        <v/>
      </c>
      <c r="AO255" s="308" t="str">
        <f t="shared" si="419"/>
        <v/>
      </c>
      <c r="AP255" s="308" t="str">
        <f t="shared" si="420"/>
        <v/>
      </c>
      <c r="AQ255" s="308" t="str">
        <f t="shared" si="421"/>
        <v/>
      </c>
      <c r="AR255" s="308" t="str">
        <f t="shared" si="422"/>
        <v/>
      </c>
      <c r="AS255" s="308" t="str">
        <f t="shared" si="389"/>
        <v/>
      </c>
      <c r="AT255" s="308" t="str">
        <f t="shared" si="389"/>
        <v/>
      </c>
      <c r="AU255" s="308" t="str">
        <f t="shared" si="389"/>
        <v/>
      </c>
      <c r="AV255" s="308" t="str">
        <f t="shared" si="389"/>
        <v/>
      </c>
      <c r="AW255" s="308" t="str">
        <f t="shared" si="389"/>
        <v/>
      </c>
      <c r="AX255" s="308" t="str">
        <f t="shared" si="389"/>
        <v/>
      </c>
      <c r="AY255" s="308" t="str">
        <f t="shared" si="313"/>
        <v/>
      </c>
      <c r="AZ255" s="308" t="str">
        <f t="shared" si="395"/>
        <v/>
      </c>
      <c r="BA255" s="308" t="str">
        <f t="shared" si="395"/>
        <v/>
      </c>
      <c r="BB255" s="308" t="str">
        <f t="shared" si="395"/>
        <v/>
      </c>
      <c r="BC255" s="308" t="str">
        <f t="shared" si="395"/>
        <v/>
      </c>
      <c r="BD255" s="308" t="str">
        <f t="shared" si="395"/>
        <v/>
      </c>
      <c r="BE255" s="308" t="str">
        <f t="shared" si="395"/>
        <v/>
      </c>
      <c r="BF255" s="308" t="str">
        <f t="shared" si="395"/>
        <v/>
      </c>
      <c r="BG255" s="308" t="str">
        <f t="shared" si="395"/>
        <v/>
      </c>
      <c r="BH255" s="308" t="str">
        <f t="shared" si="395"/>
        <v/>
      </c>
      <c r="BI255" s="308" t="str">
        <f t="shared" si="395"/>
        <v/>
      </c>
      <c r="BJ255" s="308" t="str">
        <f t="shared" si="395"/>
        <v/>
      </c>
      <c r="BK255" s="308" t="str">
        <f t="shared" si="395"/>
        <v/>
      </c>
      <c r="BL255" s="308" t="str">
        <f t="shared" si="395"/>
        <v/>
      </c>
      <c r="BM255" s="308" t="str">
        <f t="shared" si="395"/>
        <v/>
      </c>
      <c r="BN255" s="308" t="str">
        <f t="shared" si="395"/>
        <v/>
      </c>
      <c r="BO255" s="308" t="str">
        <f t="shared" si="395"/>
        <v/>
      </c>
      <c r="BP255" s="308" t="str">
        <f t="shared" si="393"/>
        <v/>
      </c>
      <c r="BQ255" s="308" t="str">
        <f t="shared" si="393"/>
        <v/>
      </c>
      <c r="BR255" s="308" t="str">
        <f t="shared" si="393"/>
        <v/>
      </c>
      <c r="BS255" s="308" t="str">
        <f t="shared" si="393"/>
        <v/>
      </c>
      <c r="BT255" s="308" t="str">
        <f t="shared" si="393"/>
        <v/>
      </c>
      <c r="BU255" s="308" t="str">
        <f t="shared" si="393"/>
        <v/>
      </c>
      <c r="BV255" s="308" t="str">
        <f t="shared" si="393"/>
        <v/>
      </c>
      <c r="BW255" s="308" t="str">
        <f t="shared" si="393"/>
        <v/>
      </c>
      <c r="BX255" s="308" t="str">
        <f t="shared" si="393"/>
        <v/>
      </c>
      <c r="BY255" s="308" t="str">
        <f t="shared" si="393"/>
        <v/>
      </c>
      <c r="BZ255" s="308" t="str">
        <f t="shared" si="393"/>
        <v/>
      </c>
      <c r="CA255" s="308" t="str">
        <f t="shared" si="393"/>
        <v/>
      </c>
      <c r="CB255" s="308" t="str">
        <f t="shared" si="393"/>
        <v/>
      </c>
      <c r="CC255" s="308" t="str">
        <f t="shared" si="393"/>
        <v/>
      </c>
      <c r="CD255" s="308" t="str">
        <f t="shared" si="393"/>
        <v/>
      </c>
      <c r="CE255" s="308" t="str">
        <f t="shared" si="394"/>
        <v/>
      </c>
      <c r="CF255" s="308" t="str">
        <f t="shared" si="394"/>
        <v/>
      </c>
      <c r="CG255" s="308" t="str">
        <f t="shared" si="394"/>
        <v/>
      </c>
      <c r="CH255" s="308" t="str">
        <f t="shared" si="394"/>
        <v/>
      </c>
      <c r="CI255" s="308" t="str">
        <f t="shared" si="394"/>
        <v/>
      </c>
      <c r="CJ255" s="308" t="str">
        <f t="shared" si="394"/>
        <v/>
      </c>
    </row>
    <row r="256" spans="2:88" x14ac:dyDescent="0.2">
      <c r="B256" s="369" t="str">
        <f t="shared" si="311"/>
        <v/>
      </c>
      <c r="C256" s="369" t="str">
        <f t="shared" si="312"/>
        <v/>
      </c>
      <c r="D256" s="369" t="str">
        <f t="shared" si="316"/>
        <v/>
      </c>
      <c r="E256" s="369" t="str">
        <f t="shared" si="317"/>
        <v/>
      </c>
      <c r="F256" s="369" t="str">
        <f t="shared" si="318"/>
        <v/>
      </c>
      <c r="G256" s="369" t="str">
        <f t="shared" si="319"/>
        <v/>
      </c>
      <c r="H256" s="369" t="str">
        <f t="shared" si="320"/>
        <v/>
      </c>
      <c r="I256" s="369" t="str">
        <f t="shared" si="321"/>
        <v/>
      </c>
      <c r="K256" s="308" t="str">
        <f t="shared" si="322"/>
        <v/>
      </c>
      <c r="L256" s="309" t="str">
        <f t="shared" si="323"/>
        <v/>
      </c>
      <c r="M256" s="310" t="str">
        <f t="shared" si="324"/>
        <v/>
      </c>
      <c r="N256" s="308" t="str">
        <f t="shared" si="396"/>
        <v/>
      </c>
      <c r="O256" s="308" t="str">
        <f t="shared" si="397"/>
        <v/>
      </c>
      <c r="P256" s="308" t="str">
        <f t="shared" si="398"/>
        <v/>
      </c>
      <c r="Q256" s="308" t="str">
        <f t="shared" si="399"/>
        <v/>
      </c>
      <c r="R256" s="308" t="str">
        <f t="shared" si="400"/>
        <v/>
      </c>
      <c r="S256" s="308" t="str">
        <f t="shared" si="401"/>
        <v/>
      </c>
      <c r="T256" s="308" t="str">
        <f t="shared" si="402"/>
        <v/>
      </c>
      <c r="U256" s="308" t="str">
        <f t="shared" si="403"/>
        <v/>
      </c>
      <c r="V256" s="308" t="str">
        <f t="shared" si="404"/>
        <v/>
      </c>
      <c r="W256" s="308" t="str">
        <f t="shared" si="405"/>
        <v/>
      </c>
      <c r="X256" s="308" t="str">
        <f t="shared" si="371"/>
        <v/>
      </c>
      <c r="Y256" s="308" t="str">
        <f t="shared" si="371"/>
        <v/>
      </c>
      <c r="Z256" s="308" t="str">
        <f t="shared" si="371"/>
        <v/>
      </c>
      <c r="AA256" s="308" t="str">
        <f t="shared" si="371"/>
        <v/>
      </c>
      <c r="AB256" s="308" t="str">
        <f t="shared" si="406"/>
        <v/>
      </c>
      <c r="AC256" s="308" t="str">
        <f t="shared" si="407"/>
        <v/>
      </c>
      <c r="AD256" s="308" t="str">
        <f t="shared" si="408"/>
        <v/>
      </c>
      <c r="AE256" s="308" t="str">
        <f t="shared" si="409"/>
        <v/>
      </c>
      <c r="AF256" s="308" t="str">
        <f t="shared" si="410"/>
        <v/>
      </c>
      <c r="AG256" s="308" t="str">
        <f t="shared" si="411"/>
        <v/>
      </c>
      <c r="AH256" s="308" t="str">
        <f t="shared" si="412"/>
        <v/>
      </c>
      <c r="AI256" s="308" t="str">
        <f t="shared" si="413"/>
        <v/>
      </c>
      <c r="AJ256" s="308" t="str">
        <f t="shared" si="414"/>
        <v/>
      </c>
      <c r="AK256" s="308" t="str">
        <f t="shared" si="415"/>
        <v/>
      </c>
      <c r="AL256" s="308" t="str">
        <f t="shared" si="416"/>
        <v/>
      </c>
      <c r="AM256" s="308" t="str">
        <f t="shared" si="417"/>
        <v/>
      </c>
      <c r="AN256" s="308" t="str">
        <f t="shared" si="418"/>
        <v/>
      </c>
      <c r="AO256" s="308" t="str">
        <f t="shared" si="419"/>
        <v/>
      </c>
      <c r="AP256" s="308" t="str">
        <f t="shared" si="420"/>
        <v/>
      </c>
      <c r="AQ256" s="308" t="str">
        <f t="shared" si="421"/>
        <v/>
      </c>
      <c r="AR256" s="308" t="str">
        <f t="shared" si="422"/>
        <v/>
      </c>
      <c r="AS256" s="308" t="str">
        <f t="shared" si="389"/>
        <v/>
      </c>
      <c r="AT256" s="308" t="str">
        <f t="shared" si="389"/>
        <v/>
      </c>
      <c r="AU256" s="308" t="str">
        <f t="shared" si="389"/>
        <v/>
      </c>
      <c r="AV256" s="308" t="str">
        <f t="shared" si="389"/>
        <v/>
      </c>
      <c r="AW256" s="308" t="str">
        <f t="shared" si="389"/>
        <v/>
      </c>
      <c r="AX256" s="308" t="str">
        <f t="shared" si="389"/>
        <v/>
      </c>
      <c r="AY256" s="308" t="str">
        <f t="shared" si="313"/>
        <v/>
      </c>
      <c r="AZ256" s="308" t="str">
        <f t="shared" si="395"/>
        <v/>
      </c>
      <c r="BA256" s="308" t="str">
        <f t="shared" si="395"/>
        <v/>
      </c>
      <c r="BB256" s="308" t="str">
        <f t="shared" si="395"/>
        <v/>
      </c>
      <c r="BC256" s="308" t="str">
        <f t="shared" si="395"/>
        <v/>
      </c>
      <c r="BD256" s="308" t="str">
        <f t="shared" si="395"/>
        <v/>
      </c>
      <c r="BE256" s="308" t="str">
        <f t="shared" si="395"/>
        <v/>
      </c>
      <c r="BF256" s="308" t="str">
        <f t="shared" si="395"/>
        <v/>
      </c>
      <c r="BG256" s="308" t="str">
        <f t="shared" si="395"/>
        <v/>
      </c>
      <c r="BH256" s="308" t="str">
        <f t="shared" si="395"/>
        <v/>
      </c>
      <c r="BI256" s="308" t="str">
        <f t="shared" si="395"/>
        <v/>
      </c>
      <c r="BJ256" s="308" t="str">
        <f t="shared" si="395"/>
        <v/>
      </c>
      <c r="BK256" s="308" t="str">
        <f t="shared" si="395"/>
        <v/>
      </c>
      <c r="BL256" s="308" t="str">
        <f t="shared" si="395"/>
        <v/>
      </c>
      <c r="BM256" s="308" t="str">
        <f t="shared" si="395"/>
        <v/>
      </c>
      <c r="BN256" s="308" t="str">
        <f t="shared" si="395"/>
        <v/>
      </c>
      <c r="BO256" s="308" t="str">
        <f t="shared" si="395"/>
        <v/>
      </c>
      <c r="BP256" s="308" t="str">
        <f t="shared" si="393"/>
        <v/>
      </c>
      <c r="BQ256" s="308" t="str">
        <f t="shared" si="393"/>
        <v/>
      </c>
      <c r="BR256" s="308" t="str">
        <f t="shared" si="393"/>
        <v/>
      </c>
      <c r="BS256" s="308" t="str">
        <f t="shared" si="393"/>
        <v/>
      </c>
      <c r="BT256" s="308" t="str">
        <f t="shared" si="393"/>
        <v/>
      </c>
      <c r="BU256" s="308" t="str">
        <f t="shared" si="393"/>
        <v/>
      </c>
      <c r="BV256" s="308" t="str">
        <f t="shared" si="393"/>
        <v/>
      </c>
      <c r="BW256" s="308" t="str">
        <f t="shared" si="393"/>
        <v/>
      </c>
      <c r="BX256" s="308" t="str">
        <f t="shared" si="393"/>
        <v/>
      </c>
      <c r="BY256" s="308" t="str">
        <f t="shared" si="393"/>
        <v/>
      </c>
      <c r="BZ256" s="308" t="str">
        <f t="shared" si="393"/>
        <v/>
      </c>
      <c r="CA256" s="308" t="str">
        <f t="shared" si="393"/>
        <v/>
      </c>
      <c r="CB256" s="308" t="str">
        <f t="shared" si="393"/>
        <v/>
      </c>
      <c r="CC256" s="308" t="str">
        <f t="shared" si="393"/>
        <v/>
      </c>
      <c r="CD256" s="308" t="str">
        <f t="shared" si="393"/>
        <v/>
      </c>
      <c r="CE256" s="308" t="str">
        <f t="shared" si="394"/>
        <v/>
      </c>
      <c r="CF256" s="308" t="str">
        <f t="shared" si="394"/>
        <v/>
      </c>
      <c r="CG256" s="308" t="str">
        <f t="shared" si="394"/>
        <v/>
      </c>
      <c r="CH256" s="308" t="str">
        <f t="shared" si="394"/>
        <v/>
      </c>
      <c r="CI256" s="308" t="str">
        <f t="shared" si="394"/>
        <v/>
      </c>
      <c r="CJ256" s="308" t="str">
        <f t="shared" si="394"/>
        <v/>
      </c>
    </row>
    <row r="257" spans="2:88" x14ac:dyDescent="0.2">
      <c r="B257" s="369" t="str">
        <f t="shared" si="311"/>
        <v/>
      </c>
      <c r="C257" s="369" t="str">
        <f t="shared" si="312"/>
        <v/>
      </c>
      <c r="D257" s="369" t="str">
        <f t="shared" si="316"/>
        <v/>
      </c>
      <c r="E257" s="369" t="str">
        <f t="shared" si="317"/>
        <v/>
      </c>
      <c r="F257" s="369" t="str">
        <f t="shared" si="318"/>
        <v/>
      </c>
      <c r="G257" s="369" t="str">
        <f t="shared" si="319"/>
        <v/>
      </c>
      <c r="H257" s="369" t="str">
        <f t="shared" si="320"/>
        <v/>
      </c>
      <c r="I257" s="369" t="str">
        <f t="shared" si="321"/>
        <v/>
      </c>
      <c r="K257" s="308" t="str">
        <f t="shared" si="322"/>
        <v/>
      </c>
      <c r="L257" s="309" t="str">
        <f t="shared" si="323"/>
        <v/>
      </c>
      <c r="M257" s="310" t="str">
        <f t="shared" si="324"/>
        <v/>
      </c>
      <c r="N257" s="308" t="str">
        <f t="shared" si="396"/>
        <v/>
      </c>
      <c r="O257" s="308" t="str">
        <f t="shared" si="397"/>
        <v/>
      </c>
      <c r="P257" s="308" t="str">
        <f t="shared" si="398"/>
        <v/>
      </c>
      <c r="Q257" s="308" t="str">
        <f t="shared" si="399"/>
        <v/>
      </c>
      <c r="R257" s="308" t="str">
        <f t="shared" si="400"/>
        <v/>
      </c>
      <c r="S257" s="308" t="str">
        <f t="shared" si="401"/>
        <v/>
      </c>
      <c r="T257" s="308" t="str">
        <f t="shared" si="402"/>
        <v/>
      </c>
      <c r="U257" s="308" t="str">
        <f t="shared" si="403"/>
        <v/>
      </c>
      <c r="V257" s="308" t="str">
        <f t="shared" si="404"/>
        <v/>
      </c>
      <c r="W257" s="308" t="str">
        <f t="shared" si="405"/>
        <v/>
      </c>
      <c r="X257" s="308" t="str">
        <f t="shared" si="371"/>
        <v/>
      </c>
      <c r="Y257" s="308" t="str">
        <f t="shared" si="371"/>
        <v/>
      </c>
      <c r="Z257" s="308" t="str">
        <f t="shared" si="371"/>
        <v/>
      </c>
      <c r="AA257" s="308" t="str">
        <f t="shared" si="371"/>
        <v/>
      </c>
      <c r="AB257" s="308" t="str">
        <f t="shared" si="406"/>
        <v/>
      </c>
      <c r="AC257" s="308" t="str">
        <f t="shared" si="407"/>
        <v/>
      </c>
      <c r="AD257" s="308" t="str">
        <f t="shared" si="408"/>
        <v/>
      </c>
      <c r="AE257" s="308" t="str">
        <f t="shared" si="409"/>
        <v/>
      </c>
      <c r="AF257" s="308" t="str">
        <f t="shared" si="410"/>
        <v/>
      </c>
      <c r="AG257" s="308" t="str">
        <f t="shared" si="411"/>
        <v/>
      </c>
      <c r="AH257" s="308" t="str">
        <f t="shared" si="412"/>
        <v/>
      </c>
      <c r="AI257" s="308" t="str">
        <f t="shared" si="413"/>
        <v/>
      </c>
      <c r="AJ257" s="308" t="str">
        <f t="shared" si="414"/>
        <v/>
      </c>
      <c r="AK257" s="308" t="str">
        <f t="shared" si="415"/>
        <v/>
      </c>
      <c r="AL257" s="308" t="str">
        <f t="shared" si="416"/>
        <v/>
      </c>
      <c r="AM257" s="308" t="str">
        <f t="shared" si="417"/>
        <v/>
      </c>
      <c r="AN257" s="308" t="str">
        <f t="shared" si="418"/>
        <v/>
      </c>
      <c r="AO257" s="308" t="str">
        <f t="shared" si="419"/>
        <v/>
      </c>
      <c r="AP257" s="308" t="str">
        <f t="shared" si="420"/>
        <v/>
      </c>
      <c r="AQ257" s="308" t="str">
        <f t="shared" si="421"/>
        <v/>
      </c>
      <c r="AR257" s="308" t="str">
        <f t="shared" si="422"/>
        <v/>
      </c>
      <c r="AS257" s="308" t="str">
        <f t="shared" si="389"/>
        <v/>
      </c>
      <c r="AT257" s="308" t="str">
        <f t="shared" si="389"/>
        <v/>
      </c>
      <c r="AU257" s="308" t="str">
        <f t="shared" si="389"/>
        <v/>
      </c>
      <c r="AV257" s="308" t="str">
        <f t="shared" si="389"/>
        <v/>
      </c>
      <c r="AW257" s="308" t="str">
        <f t="shared" si="389"/>
        <v/>
      </c>
      <c r="AX257" s="308" t="str">
        <f t="shared" si="389"/>
        <v/>
      </c>
      <c r="AY257" s="308" t="str">
        <f t="shared" si="313"/>
        <v/>
      </c>
      <c r="AZ257" s="308" t="str">
        <f t="shared" si="395"/>
        <v/>
      </c>
      <c r="BA257" s="308" t="str">
        <f t="shared" si="395"/>
        <v/>
      </c>
      <c r="BB257" s="308" t="str">
        <f t="shared" si="395"/>
        <v/>
      </c>
      <c r="BC257" s="308" t="str">
        <f t="shared" si="395"/>
        <v/>
      </c>
      <c r="BD257" s="308" t="str">
        <f t="shared" si="395"/>
        <v/>
      </c>
      <c r="BE257" s="308" t="str">
        <f t="shared" si="395"/>
        <v/>
      </c>
      <c r="BF257" s="308" t="str">
        <f t="shared" si="395"/>
        <v/>
      </c>
      <c r="BG257" s="308" t="str">
        <f t="shared" si="395"/>
        <v/>
      </c>
      <c r="BH257" s="308" t="str">
        <f t="shared" si="395"/>
        <v/>
      </c>
      <c r="BI257" s="308" t="str">
        <f t="shared" si="395"/>
        <v/>
      </c>
      <c r="BJ257" s="308" t="str">
        <f t="shared" si="395"/>
        <v/>
      </c>
      <c r="BK257" s="308" t="str">
        <f t="shared" si="395"/>
        <v/>
      </c>
      <c r="BL257" s="308" t="str">
        <f t="shared" si="395"/>
        <v/>
      </c>
      <c r="BM257" s="308" t="str">
        <f t="shared" si="395"/>
        <v/>
      </c>
      <c r="BN257" s="308" t="str">
        <f t="shared" si="395"/>
        <v/>
      </c>
      <c r="BO257" s="308" t="str">
        <f t="shared" si="395"/>
        <v/>
      </c>
      <c r="BP257" s="308" t="str">
        <f t="shared" si="393"/>
        <v/>
      </c>
      <c r="BQ257" s="308" t="str">
        <f t="shared" si="393"/>
        <v/>
      </c>
      <c r="BR257" s="308" t="str">
        <f t="shared" si="393"/>
        <v/>
      </c>
      <c r="BS257" s="308" t="str">
        <f t="shared" si="393"/>
        <v/>
      </c>
      <c r="BT257" s="308" t="str">
        <f t="shared" si="393"/>
        <v/>
      </c>
      <c r="BU257" s="308" t="str">
        <f t="shared" si="393"/>
        <v/>
      </c>
      <c r="BV257" s="308" t="str">
        <f t="shared" si="393"/>
        <v/>
      </c>
      <c r="BW257" s="308" t="str">
        <f t="shared" si="393"/>
        <v/>
      </c>
      <c r="BX257" s="308" t="str">
        <f t="shared" si="393"/>
        <v/>
      </c>
      <c r="BY257" s="308" t="str">
        <f t="shared" si="393"/>
        <v/>
      </c>
      <c r="BZ257" s="308" t="str">
        <f t="shared" si="393"/>
        <v/>
      </c>
      <c r="CA257" s="308" t="str">
        <f t="shared" si="393"/>
        <v/>
      </c>
      <c r="CB257" s="308" t="str">
        <f t="shared" si="393"/>
        <v/>
      </c>
      <c r="CC257" s="308" t="str">
        <f t="shared" si="393"/>
        <v/>
      </c>
      <c r="CD257" s="308" t="str">
        <f t="shared" si="393"/>
        <v/>
      </c>
      <c r="CE257" s="308" t="str">
        <f t="shared" si="394"/>
        <v/>
      </c>
      <c r="CF257" s="308" t="str">
        <f t="shared" si="394"/>
        <v/>
      </c>
      <c r="CG257" s="308" t="str">
        <f t="shared" si="394"/>
        <v/>
      </c>
      <c r="CH257" s="308" t="str">
        <f t="shared" si="394"/>
        <v/>
      </c>
      <c r="CI257" s="308" t="str">
        <f t="shared" si="394"/>
        <v/>
      </c>
      <c r="CJ257" s="308" t="str">
        <f t="shared" si="394"/>
        <v/>
      </c>
    </row>
    <row r="258" spans="2:88" x14ac:dyDescent="0.2">
      <c r="B258" s="369" t="str">
        <f t="shared" si="311"/>
        <v/>
      </c>
      <c r="C258" s="369" t="str">
        <f t="shared" si="312"/>
        <v/>
      </c>
      <c r="D258" s="369" t="str">
        <f t="shared" si="316"/>
        <v/>
      </c>
      <c r="E258" s="369" t="str">
        <f t="shared" si="317"/>
        <v/>
      </c>
      <c r="F258" s="369" t="str">
        <f t="shared" si="318"/>
        <v/>
      </c>
      <c r="G258" s="369" t="str">
        <f t="shared" si="319"/>
        <v/>
      </c>
      <c r="H258" s="369" t="str">
        <f t="shared" si="320"/>
        <v/>
      </c>
      <c r="I258" s="369" t="str">
        <f t="shared" si="321"/>
        <v/>
      </c>
      <c r="K258" s="308" t="str">
        <f t="shared" si="322"/>
        <v/>
      </c>
      <c r="L258" s="309" t="str">
        <f t="shared" si="323"/>
        <v/>
      </c>
      <c r="M258" s="310" t="str">
        <f t="shared" si="324"/>
        <v/>
      </c>
      <c r="N258" s="308" t="str">
        <f t="shared" si="396"/>
        <v/>
      </c>
      <c r="O258" s="308" t="str">
        <f t="shared" si="397"/>
        <v/>
      </c>
      <c r="P258" s="308" t="str">
        <f t="shared" si="398"/>
        <v/>
      </c>
      <c r="Q258" s="308" t="str">
        <f t="shared" si="399"/>
        <v/>
      </c>
      <c r="R258" s="308" t="str">
        <f t="shared" si="400"/>
        <v/>
      </c>
      <c r="S258" s="308" t="str">
        <f t="shared" si="401"/>
        <v/>
      </c>
      <c r="T258" s="308" t="str">
        <f t="shared" si="402"/>
        <v/>
      </c>
      <c r="U258" s="308" t="str">
        <f t="shared" si="403"/>
        <v/>
      </c>
      <c r="V258" s="308" t="str">
        <f t="shared" si="404"/>
        <v/>
      </c>
      <c r="W258" s="308" t="str">
        <f t="shared" si="405"/>
        <v/>
      </c>
      <c r="X258" s="308" t="str">
        <f t="shared" si="371"/>
        <v/>
      </c>
      <c r="Y258" s="308" t="str">
        <f t="shared" si="371"/>
        <v/>
      </c>
      <c r="Z258" s="308" t="str">
        <f t="shared" si="371"/>
        <v/>
      </c>
      <c r="AA258" s="308" t="str">
        <f t="shared" si="371"/>
        <v/>
      </c>
      <c r="AB258" s="308" t="str">
        <f t="shared" si="406"/>
        <v/>
      </c>
      <c r="AC258" s="308" t="str">
        <f t="shared" si="407"/>
        <v/>
      </c>
      <c r="AD258" s="308" t="str">
        <f t="shared" si="408"/>
        <v/>
      </c>
      <c r="AE258" s="308" t="str">
        <f t="shared" si="409"/>
        <v/>
      </c>
      <c r="AF258" s="308" t="str">
        <f t="shared" si="410"/>
        <v/>
      </c>
      <c r="AG258" s="308" t="str">
        <f t="shared" si="411"/>
        <v/>
      </c>
      <c r="AH258" s="308" t="str">
        <f t="shared" si="412"/>
        <v/>
      </c>
      <c r="AI258" s="308" t="str">
        <f t="shared" si="413"/>
        <v/>
      </c>
      <c r="AJ258" s="308" t="str">
        <f t="shared" si="414"/>
        <v/>
      </c>
      <c r="AK258" s="308" t="str">
        <f t="shared" si="415"/>
        <v/>
      </c>
      <c r="AL258" s="308" t="str">
        <f t="shared" si="416"/>
        <v/>
      </c>
      <c r="AM258" s="308" t="str">
        <f t="shared" si="417"/>
        <v/>
      </c>
      <c r="AN258" s="308" t="str">
        <f t="shared" si="418"/>
        <v/>
      </c>
      <c r="AO258" s="308" t="str">
        <f t="shared" si="419"/>
        <v/>
      </c>
      <c r="AP258" s="308" t="str">
        <f t="shared" si="420"/>
        <v/>
      </c>
      <c r="AQ258" s="308" t="str">
        <f t="shared" si="421"/>
        <v/>
      </c>
      <c r="AR258" s="308" t="str">
        <f t="shared" si="422"/>
        <v/>
      </c>
      <c r="AS258" s="308" t="str">
        <f t="shared" si="389"/>
        <v/>
      </c>
      <c r="AT258" s="308" t="str">
        <f t="shared" si="389"/>
        <v/>
      </c>
      <c r="AU258" s="308" t="str">
        <f t="shared" si="389"/>
        <v/>
      </c>
      <c r="AV258" s="308" t="str">
        <f t="shared" si="389"/>
        <v/>
      </c>
      <c r="AW258" s="308" t="str">
        <f t="shared" si="389"/>
        <v/>
      </c>
      <c r="AX258" s="308" t="str">
        <f t="shared" si="389"/>
        <v/>
      </c>
      <c r="AY258" s="308" t="str">
        <f t="shared" si="313"/>
        <v/>
      </c>
      <c r="AZ258" s="308" t="str">
        <f t="shared" si="395"/>
        <v/>
      </c>
      <c r="BA258" s="308" t="str">
        <f t="shared" si="395"/>
        <v/>
      </c>
      <c r="BB258" s="308" t="str">
        <f t="shared" si="395"/>
        <v/>
      </c>
      <c r="BC258" s="308" t="str">
        <f t="shared" si="395"/>
        <v/>
      </c>
      <c r="BD258" s="308" t="str">
        <f t="shared" si="395"/>
        <v/>
      </c>
      <c r="BE258" s="308" t="str">
        <f t="shared" si="395"/>
        <v/>
      </c>
      <c r="BF258" s="308" t="str">
        <f t="shared" si="395"/>
        <v/>
      </c>
      <c r="BG258" s="308" t="str">
        <f t="shared" si="395"/>
        <v/>
      </c>
      <c r="BH258" s="308" t="str">
        <f t="shared" si="395"/>
        <v/>
      </c>
      <c r="BI258" s="308" t="str">
        <f t="shared" si="395"/>
        <v/>
      </c>
      <c r="BJ258" s="308" t="str">
        <f t="shared" si="395"/>
        <v/>
      </c>
      <c r="BK258" s="308" t="str">
        <f t="shared" si="395"/>
        <v/>
      </c>
      <c r="BL258" s="308" t="str">
        <f t="shared" si="395"/>
        <v/>
      </c>
      <c r="BM258" s="308" t="str">
        <f t="shared" si="395"/>
        <v/>
      </c>
      <c r="BN258" s="308" t="str">
        <f t="shared" si="395"/>
        <v/>
      </c>
      <c r="BO258" s="308" t="str">
        <f t="shared" si="395"/>
        <v/>
      </c>
      <c r="BP258" s="308" t="str">
        <f t="shared" si="393"/>
        <v/>
      </c>
      <c r="BQ258" s="308" t="str">
        <f t="shared" si="393"/>
        <v/>
      </c>
      <c r="BR258" s="308" t="str">
        <f t="shared" si="393"/>
        <v/>
      </c>
      <c r="BS258" s="308" t="str">
        <f t="shared" si="393"/>
        <v/>
      </c>
      <c r="BT258" s="308" t="str">
        <f t="shared" si="393"/>
        <v/>
      </c>
      <c r="BU258" s="308" t="str">
        <f t="shared" si="393"/>
        <v/>
      </c>
      <c r="BV258" s="308" t="str">
        <f t="shared" si="393"/>
        <v/>
      </c>
      <c r="BW258" s="308" t="str">
        <f t="shared" si="393"/>
        <v/>
      </c>
      <c r="BX258" s="308" t="str">
        <f t="shared" si="393"/>
        <v/>
      </c>
      <c r="BY258" s="308" t="str">
        <f t="shared" si="393"/>
        <v/>
      </c>
      <c r="BZ258" s="308" t="str">
        <f t="shared" si="393"/>
        <v/>
      </c>
      <c r="CA258" s="308" t="str">
        <f t="shared" si="393"/>
        <v/>
      </c>
      <c r="CB258" s="308" t="str">
        <f t="shared" si="393"/>
        <v/>
      </c>
      <c r="CC258" s="308" t="str">
        <f t="shared" si="393"/>
        <v/>
      </c>
      <c r="CD258" s="308" t="str">
        <f t="shared" si="393"/>
        <v/>
      </c>
      <c r="CE258" s="308" t="str">
        <f t="shared" si="394"/>
        <v/>
      </c>
      <c r="CF258" s="308" t="str">
        <f t="shared" si="394"/>
        <v/>
      </c>
      <c r="CG258" s="308" t="str">
        <f t="shared" si="394"/>
        <v/>
      </c>
      <c r="CH258" s="308" t="str">
        <f t="shared" si="394"/>
        <v/>
      </c>
      <c r="CI258" s="308" t="str">
        <f t="shared" si="394"/>
        <v/>
      </c>
      <c r="CJ258" s="308" t="str">
        <f t="shared" si="394"/>
        <v/>
      </c>
    </row>
    <row r="259" spans="2:88" x14ac:dyDescent="0.2">
      <c r="B259" s="369" t="str">
        <f t="shared" si="311"/>
        <v/>
      </c>
      <c r="C259" s="369" t="str">
        <f t="shared" si="312"/>
        <v/>
      </c>
      <c r="D259" s="369" t="str">
        <f t="shared" si="316"/>
        <v/>
      </c>
      <c r="E259" s="369" t="str">
        <f t="shared" si="317"/>
        <v/>
      </c>
      <c r="F259" s="369" t="str">
        <f t="shared" si="318"/>
        <v/>
      </c>
      <c r="G259" s="369" t="str">
        <f t="shared" si="319"/>
        <v/>
      </c>
      <c r="H259" s="369" t="str">
        <f t="shared" si="320"/>
        <v/>
      </c>
      <c r="I259" s="369" t="str">
        <f t="shared" si="321"/>
        <v/>
      </c>
      <c r="K259" s="308" t="str">
        <f t="shared" si="322"/>
        <v/>
      </c>
      <c r="L259" s="309" t="str">
        <f t="shared" si="323"/>
        <v/>
      </c>
      <c r="M259" s="310" t="str">
        <f t="shared" si="324"/>
        <v/>
      </c>
      <c r="N259" s="308" t="str">
        <f t="shared" si="396"/>
        <v/>
      </c>
      <c r="O259" s="308" t="str">
        <f t="shared" si="397"/>
        <v/>
      </c>
      <c r="P259" s="308" t="str">
        <f t="shared" si="398"/>
        <v/>
      </c>
      <c r="Q259" s="308" t="str">
        <f t="shared" si="399"/>
        <v/>
      </c>
      <c r="R259" s="308" t="str">
        <f t="shared" si="400"/>
        <v/>
      </c>
      <c r="S259" s="308" t="str">
        <f t="shared" si="401"/>
        <v/>
      </c>
      <c r="T259" s="308" t="str">
        <f t="shared" si="402"/>
        <v/>
      </c>
      <c r="U259" s="308" t="str">
        <f t="shared" si="403"/>
        <v/>
      </c>
      <c r="V259" s="308" t="str">
        <f t="shared" si="404"/>
        <v/>
      </c>
      <c r="W259" s="308" t="str">
        <f t="shared" si="405"/>
        <v/>
      </c>
      <c r="X259" s="308" t="str">
        <f t="shared" si="371"/>
        <v/>
      </c>
      <c r="Y259" s="308" t="str">
        <f t="shared" si="371"/>
        <v/>
      </c>
      <c r="Z259" s="308" t="str">
        <f t="shared" si="371"/>
        <v/>
      </c>
      <c r="AA259" s="308" t="str">
        <f t="shared" si="371"/>
        <v/>
      </c>
      <c r="AB259" s="308" t="str">
        <f t="shared" si="406"/>
        <v/>
      </c>
      <c r="AC259" s="308" t="str">
        <f t="shared" si="407"/>
        <v/>
      </c>
      <c r="AD259" s="308" t="str">
        <f t="shared" si="408"/>
        <v/>
      </c>
      <c r="AE259" s="308" t="str">
        <f t="shared" si="409"/>
        <v/>
      </c>
      <c r="AF259" s="308" t="str">
        <f t="shared" si="410"/>
        <v/>
      </c>
      <c r="AG259" s="308" t="str">
        <f t="shared" si="411"/>
        <v/>
      </c>
      <c r="AH259" s="308" t="str">
        <f t="shared" si="412"/>
        <v/>
      </c>
      <c r="AI259" s="308" t="str">
        <f t="shared" si="413"/>
        <v/>
      </c>
      <c r="AJ259" s="308" t="str">
        <f t="shared" si="414"/>
        <v/>
      </c>
      <c r="AK259" s="308" t="str">
        <f t="shared" si="415"/>
        <v/>
      </c>
      <c r="AL259" s="308" t="str">
        <f t="shared" si="416"/>
        <v/>
      </c>
      <c r="AM259" s="308" t="str">
        <f t="shared" si="417"/>
        <v/>
      </c>
      <c r="AN259" s="308" t="str">
        <f t="shared" si="418"/>
        <v/>
      </c>
      <c r="AO259" s="308" t="str">
        <f t="shared" si="419"/>
        <v/>
      </c>
      <c r="AP259" s="308" t="str">
        <f t="shared" si="420"/>
        <v/>
      </c>
      <c r="AQ259" s="308" t="str">
        <f t="shared" si="421"/>
        <v/>
      </c>
      <c r="AR259" s="308" t="str">
        <f t="shared" si="422"/>
        <v/>
      </c>
      <c r="AS259" s="308" t="str">
        <f t="shared" si="389"/>
        <v/>
      </c>
      <c r="AT259" s="308" t="str">
        <f t="shared" si="389"/>
        <v/>
      </c>
      <c r="AU259" s="308" t="str">
        <f t="shared" si="389"/>
        <v/>
      </c>
      <c r="AV259" s="308" t="str">
        <f t="shared" si="389"/>
        <v/>
      </c>
      <c r="AW259" s="308" t="str">
        <f t="shared" si="389"/>
        <v/>
      </c>
      <c r="AX259" s="308" t="str">
        <f t="shared" si="389"/>
        <v/>
      </c>
      <c r="AY259" s="308" t="str">
        <f t="shared" si="313"/>
        <v/>
      </c>
      <c r="AZ259" s="308" t="str">
        <f t="shared" si="395"/>
        <v/>
      </c>
      <c r="BA259" s="308" t="str">
        <f t="shared" si="395"/>
        <v/>
      </c>
      <c r="BB259" s="308" t="str">
        <f t="shared" si="395"/>
        <v/>
      </c>
      <c r="BC259" s="308" t="str">
        <f t="shared" si="395"/>
        <v/>
      </c>
      <c r="BD259" s="308" t="str">
        <f t="shared" si="395"/>
        <v/>
      </c>
      <c r="BE259" s="308" t="str">
        <f t="shared" si="395"/>
        <v/>
      </c>
      <c r="BF259" s="308" t="str">
        <f t="shared" si="395"/>
        <v/>
      </c>
      <c r="BG259" s="308" t="str">
        <f t="shared" si="395"/>
        <v/>
      </c>
      <c r="BH259" s="308" t="str">
        <f t="shared" si="395"/>
        <v/>
      </c>
      <c r="BI259" s="308" t="str">
        <f t="shared" si="395"/>
        <v/>
      </c>
      <c r="BJ259" s="308" t="str">
        <f t="shared" si="395"/>
        <v/>
      </c>
      <c r="BK259" s="308" t="str">
        <f t="shared" si="395"/>
        <v/>
      </c>
      <c r="BL259" s="308" t="str">
        <f t="shared" si="395"/>
        <v/>
      </c>
      <c r="BM259" s="308" t="str">
        <f t="shared" si="395"/>
        <v/>
      </c>
      <c r="BN259" s="308" t="str">
        <f t="shared" si="395"/>
        <v/>
      </c>
      <c r="BO259" s="308" t="str">
        <f t="shared" si="395"/>
        <v/>
      </c>
      <c r="BP259" s="308" t="str">
        <f t="shared" si="393"/>
        <v/>
      </c>
      <c r="BQ259" s="308" t="str">
        <f t="shared" si="393"/>
        <v/>
      </c>
      <c r="BR259" s="308" t="str">
        <f t="shared" si="393"/>
        <v/>
      </c>
      <c r="BS259" s="308" t="str">
        <f t="shared" si="393"/>
        <v/>
      </c>
      <c r="BT259" s="308" t="str">
        <f t="shared" si="393"/>
        <v/>
      </c>
      <c r="BU259" s="308" t="str">
        <f t="shared" si="393"/>
        <v/>
      </c>
      <c r="BV259" s="308" t="str">
        <f t="shared" si="393"/>
        <v/>
      </c>
      <c r="BW259" s="308" t="str">
        <f t="shared" si="393"/>
        <v/>
      </c>
      <c r="BX259" s="308" t="str">
        <f t="shared" si="393"/>
        <v/>
      </c>
      <c r="BY259" s="308" t="str">
        <f t="shared" si="393"/>
        <v/>
      </c>
      <c r="BZ259" s="308" t="str">
        <f t="shared" si="393"/>
        <v/>
      </c>
      <c r="CA259" s="308" t="str">
        <f t="shared" si="393"/>
        <v/>
      </c>
      <c r="CB259" s="308" t="str">
        <f t="shared" si="393"/>
        <v/>
      </c>
      <c r="CC259" s="308" t="str">
        <f t="shared" si="393"/>
        <v/>
      </c>
      <c r="CD259" s="308" t="str">
        <f t="shared" si="393"/>
        <v/>
      </c>
      <c r="CE259" s="308" t="str">
        <f t="shared" si="394"/>
        <v/>
      </c>
      <c r="CF259" s="308" t="str">
        <f t="shared" si="394"/>
        <v/>
      </c>
      <c r="CG259" s="308" t="str">
        <f t="shared" si="394"/>
        <v/>
      </c>
      <c r="CH259" s="308" t="str">
        <f t="shared" si="394"/>
        <v/>
      </c>
      <c r="CI259" s="308" t="str">
        <f t="shared" si="394"/>
        <v/>
      </c>
      <c r="CJ259" s="308" t="str">
        <f t="shared" si="394"/>
        <v/>
      </c>
    </row>
    <row r="260" spans="2:88" x14ac:dyDescent="0.2">
      <c r="B260" s="369" t="str">
        <f t="shared" si="311"/>
        <v/>
      </c>
      <c r="C260" s="369" t="str">
        <f t="shared" si="312"/>
        <v/>
      </c>
      <c r="D260" s="369" t="str">
        <f t="shared" si="316"/>
        <v/>
      </c>
      <c r="E260" s="369" t="str">
        <f t="shared" si="317"/>
        <v/>
      </c>
      <c r="F260" s="369" t="str">
        <f t="shared" si="318"/>
        <v/>
      </c>
      <c r="G260" s="369" t="str">
        <f t="shared" si="319"/>
        <v/>
      </c>
      <c r="H260" s="369" t="str">
        <f t="shared" si="320"/>
        <v/>
      </c>
      <c r="I260" s="369" t="str">
        <f t="shared" si="321"/>
        <v/>
      </c>
      <c r="K260" s="308" t="str">
        <f t="shared" si="322"/>
        <v/>
      </c>
      <c r="L260" s="309" t="str">
        <f t="shared" si="323"/>
        <v/>
      </c>
      <c r="M260" s="310" t="str">
        <f t="shared" si="324"/>
        <v/>
      </c>
      <c r="N260" s="308" t="str">
        <f t="shared" si="396"/>
        <v/>
      </c>
      <c r="O260" s="308" t="str">
        <f t="shared" si="397"/>
        <v/>
      </c>
      <c r="P260" s="308" t="str">
        <f t="shared" si="398"/>
        <v/>
      </c>
      <c r="Q260" s="308" t="str">
        <f t="shared" si="399"/>
        <v/>
      </c>
      <c r="R260" s="308" t="str">
        <f t="shared" si="400"/>
        <v/>
      </c>
      <c r="S260" s="308" t="str">
        <f t="shared" si="401"/>
        <v/>
      </c>
      <c r="T260" s="308" t="str">
        <f t="shared" si="402"/>
        <v/>
      </c>
      <c r="U260" s="308" t="str">
        <f t="shared" si="403"/>
        <v/>
      </c>
      <c r="V260" s="308" t="str">
        <f t="shared" si="404"/>
        <v/>
      </c>
      <c r="W260" s="308" t="str">
        <f t="shared" si="405"/>
        <v/>
      </c>
      <c r="X260" s="308" t="str">
        <f t="shared" si="371"/>
        <v/>
      </c>
      <c r="Y260" s="308" t="str">
        <f t="shared" si="371"/>
        <v/>
      </c>
      <c r="Z260" s="308" t="str">
        <f t="shared" si="371"/>
        <v/>
      </c>
      <c r="AA260" s="308" t="str">
        <f t="shared" si="371"/>
        <v/>
      </c>
      <c r="AB260" s="308" t="str">
        <f t="shared" si="406"/>
        <v/>
      </c>
      <c r="AC260" s="308" t="str">
        <f t="shared" si="407"/>
        <v/>
      </c>
      <c r="AD260" s="308" t="str">
        <f t="shared" si="408"/>
        <v/>
      </c>
      <c r="AE260" s="308" t="str">
        <f t="shared" si="409"/>
        <v/>
      </c>
      <c r="AF260" s="308" t="str">
        <f t="shared" si="410"/>
        <v/>
      </c>
      <c r="AG260" s="308" t="str">
        <f t="shared" si="411"/>
        <v/>
      </c>
      <c r="AH260" s="308" t="str">
        <f t="shared" si="412"/>
        <v/>
      </c>
      <c r="AI260" s="308" t="str">
        <f t="shared" si="413"/>
        <v/>
      </c>
      <c r="AJ260" s="308" t="str">
        <f t="shared" si="414"/>
        <v/>
      </c>
      <c r="AK260" s="308" t="str">
        <f t="shared" si="415"/>
        <v/>
      </c>
      <c r="AL260" s="308" t="str">
        <f t="shared" si="416"/>
        <v/>
      </c>
      <c r="AM260" s="308" t="str">
        <f t="shared" si="417"/>
        <v/>
      </c>
      <c r="AN260" s="308" t="str">
        <f t="shared" si="418"/>
        <v/>
      </c>
      <c r="AO260" s="308" t="str">
        <f t="shared" si="419"/>
        <v/>
      </c>
      <c r="AP260" s="308" t="str">
        <f t="shared" si="420"/>
        <v/>
      </c>
      <c r="AQ260" s="308" t="str">
        <f t="shared" si="421"/>
        <v/>
      </c>
      <c r="AR260" s="308" t="str">
        <f t="shared" si="422"/>
        <v/>
      </c>
      <c r="AS260" s="308" t="str">
        <f t="shared" si="389"/>
        <v/>
      </c>
      <c r="AT260" s="308" t="str">
        <f t="shared" si="389"/>
        <v/>
      </c>
      <c r="AU260" s="308" t="str">
        <f t="shared" si="389"/>
        <v/>
      </c>
      <c r="AV260" s="308" t="str">
        <f t="shared" si="389"/>
        <v/>
      </c>
      <c r="AW260" s="308" t="str">
        <f t="shared" si="389"/>
        <v/>
      </c>
      <c r="AX260" s="308" t="str">
        <f t="shared" si="389"/>
        <v/>
      </c>
      <c r="AY260" s="308" t="str">
        <f t="shared" si="313"/>
        <v/>
      </c>
      <c r="AZ260" s="308" t="str">
        <f t="shared" si="395"/>
        <v/>
      </c>
      <c r="BA260" s="308" t="str">
        <f t="shared" si="395"/>
        <v/>
      </c>
      <c r="BB260" s="308" t="str">
        <f t="shared" si="395"/>
        <v/>
      </c>
      <c r="BC260" s="308" t="str">
        <f t="shared" si="395"/>
        <v/>
      </c>
      <c r="BD260" s="308" t="str">
        <f t="shared" si="395"/>
        <v/>
      </c>
      <c r="BE260" s="308" t="str">
        <f t="shared" si="395"/>
        <v/>
      </c>
      <c r="BF260" s="308" t="str">
        <f t="shared" si="395"/>
        <v/>
      </c>
      <c r="BG260" s="308" t="str">
        <f t="shared" si="395"/>
        <v/>
      </c>
      <c r="BH260" s="308" t="str">
        <f t="shared" si="395"/>
        <v/>
      </c>
      <c r="BI260" s="308" t="str">
        <f t="shared" si="395"/>
        <v/>
      </c>
      <c r="BJ260" s="308" t="str">
        <f t="shared" si="395"/>
        <v/>
      </c>
      <c r="BK260" s="308" t="str">
        <f t="shared" si="395"/>
        <v/>
      </c>
      <c r="BL260" s="308" t="str">
        <f t="shared" si="395"/>
        <v/>
      </c>
      <c r="BM260" s="308" t="str">
        <f t="shared" si="395"/>
        <v/>
      </c>
      <c r="BN260" s="308" t="str">
        <f t="shared" si="395"/>
        <v/>
      </c>
      <c r="BO260" s="308" t="str">
        <f t="shared" si="395"/>
        <v/>
      </c>
      <c r="BP260" s="308" t="str">
        <f t="shared" si="393"/>
        <v/>
      </c>
      <c r="BQ260" s="308" t="str">
        <f t="shared" si="393"/>
        <v/>
      </c>
      <c r="BR260" s="308" t="str">
        <f t="shared" si="393"/>
        <v/>
      </c>
      <c r="BS260" s="308" t="str">
        <f t="shared" si="393"/>
        <v/>
      </c>
      <c r="BT260" s="308" t="str">
        <f t="shared" si="393"/>
        <v/>
      </c>
      <c r="BU260" s="308" t="str">
        <f t="shared" si="393"/>
        <v/>
      </c>
      <c r="BV260" s="308" t="str">
        <f t="shared" si="393"/>
        <v/>
      </c>
      <c r="BW260" s="308" t="str">
        <f t="shared" si="393"/>
        <v/>
      </c>
      <c r="BX260" s="308" t="str">
        <f t="shared" si="393"/>
        <v/>
      </c>
      <c r="BY260" s="308" t="str">
        <f t="shared" si="393"/>
        <v/>
      </c>
      <c r="BZ260" s="308" t="str">
        <f t="shared" si="393"/>
        <v/>
      </c>
      <c r="CA260" s="308" t="str">
        <f t="shared" si="393"/>
        <v/>
      </c>
      <c r="CB260" s="308" t="str">
        <f t="shared" si="393"/>
        <v/>
      </c>
      <c r="CC260" s="308" t="str">
        <f t="shared" si="393"/>
        <v/>
      </c>
      <c r="CD260" s="308" t="str">
        <f t="shared" si="393"/>
        <v/>
      </c>
      <c r="CE260" s="308" t="str">
        <f t="shared" si="394"/>
        <v/>
      </c>
      <c r="CF260" s="308" t="str">
        <f t="shared" si="394"/>
        <v/>
      </c>
      <c r="CG260" s="308" t="str">
        <f t="shared" si="394"/>
        <v/>
      </c>
      <c r="CH260" s="308" t="str">
        <f t="shared" si="394"/>
        <v/>
      </c>
      <c r="CI260" s="308" t="str">
        <f t="shared" si="394"/>
        <v/>
      </c>
      <c r="CJ260" s="308" t="str">
        <f t="shared" si="394"/>
        <v/>
      </c>
    </row>
    <row r="261" spans="2:88" x14ac:dyDescent="0.2">
      <c r="B261" s="369" t="str">
        <f t="shared" si="311"/>
        <v/>
      </c>
      <c r="C261" s="369" t="str">
        <f t="shared" si="312"/>
        <v/>
      </c>
      <c r="D261" s="369" t="str">
        <f t="shared" si="316"/>
        <v/>
      </c>
      <c r="E261" s="369" t="str">
        <f t="shared" si="317"/>
        <v/>
      </c>
      <c r="F261" s="369" t="str">
        <f t="shared" si="318"/>
        <v/>
      </c>
      <c r="G261" s="369" t="str">
        <f t="shared" si="319"/>
        <v/>
      </c>
      <c r="H261" s="369" t="str">
        <f t="shared" si="320"/>
        <v/>
      </c>
      <c r="I261" s="369" t="str">
        <f t="shared" si="321"/>
        <v/>
      </c>
      <c r="K261" s="308" t="str">
        <f t="shared" si="322"/>
        <v/>
      </c>
      <c r="L261" s="309" t="str">
        <f t="shared" si="323"/>
        <v/>
      </c>
      <c r="M261" s="310" t="str">
        <f t="shared" si="324"/>
        <v/>
      </c>
      <c r="N261" s="308" t="str">
        <f t="shared" si="396"/>
        <v/>
      </c>
      <c r="O261" s="308" t="str">
        <f t="shared" si="397"/>
        <v/>
      </c>
      <c r="P261" s="308" t="str">
        <f t="shared" si="398"/>
        <v/>
      </c>
      <c r="Q261" s="308" t="str">
        <f t="shared" si="399"/>
        <v/>
      </c>
      <c r="R261" s="308" t="str">
        <f t="shared" si="400"/>
        <v/>
      </c>
      <c r="S261" s="308" t="str">
        <f t="shared" si="401"/>
        <v/>
      </c>
      <c r="T261" s="308" t="str">
        <f t="shared" si="402"/>
        <v/>
      </c>
      <c r="U261" s="308" t="str">
        <f t="shared" si="403"/>
        <v/>
      </c>
      <c r="V261" s="308" t="str">
        <f t="shared" si="404"/>
        <v/>
      </c>
      <c r="W261" s="308" t="str">
        <f t="shared" si="405"/>
        <v/>
      </c>
      <c r="X261" s="308" t="str">
        <f t="shared" si="371"/>
        <v/>
      </c>
      <c r="Y261" s="308" t="str">
        <f t="shared" si="371"/>
        <v/>
      </c>
      <c r="Z261" s="308" t="str">
        <f t="shared" si="371"/>
        <v/>
      </c>
      <c r="AA261" s="308" t="str">
        <f t="shared" si="371"/>
        <v/>
      </c>
      <c r="AB261" s="308" t="str">
        <f t="shared" si="406"/>
        <v/>
      </c>
      <c r="AC261" s="308" t="str">
        <f t="shared" si="407"/>
        <v/>
      </c>
      <c r="AD261" s="308" t="str">
        <f t="shared" si="408"/>
        <v/>
      </c>
      <c r="AE261" s="308" t="str">
        <f t="shared" si="409"/>
        <v/>
      </c>
      <c r="AF261" s="308" t="str">
        <f t="shared" si="410"/>
        <v/>
      </c>
      <c r="AG261" s="308" t="str">
        <f t="shared" si="411"/>
        <v/>
      </c>
      <c r="AH261" s="308" t="str">
        <f t="shared" si="412"/>
        <v/>
      </c>
      <c r="AI261" s="308" t="str">
        <f t="shared" si="413"/>
        <v/>
      </c>
      <c r="AJ261" s="308" t="str">
        <f t="shared" si="414"/>
        <v/>
      </c>
      <c r="AK261" s="308" t="str">
        <f t="shared" si="415"/>
        <v/>
      </c>
      <c r="AL261" s="308" t="str">
        <f t="shared" si="416"/>
        <v/>
      </c>
      <c r="AM261" s="308" t="str">
        <f t="shared" si="417"/>
        <v/>
      </c>
      <c r="AN261" s="308" t="str">
        <f t="shared" si="418"/>
        <v/>
      </c>
      <c r="AO261" s="308" t="str">
        <f t="shared" si="419"/>
        <v/>
      </c>
      <c r="AP261" s="308" t="str">
        <f t="shared" si="420"/>
        <v/>
      </c>
      <c r="AQ261" s="308" t="str">
        <f t="shared" si="421"/>
        <v/>
      </c>
      <c r="AR261" s="308" t="str">
        <f t="shared" si="422"/>
        <v/>
      </c>
      <c r="AS261" s="308" t="str">
        <f t="shared" si="389"/>
        <v/>
      </c>
      <c r="AT261" s="308" t="str">
        <f t="shared" si="389"/>
        <v/>
      </c>
      <c r="AU261" s="308" t="str">
        <f t="shared" si="389"/>
        <v/>
      </c>
      <c r="AV261" s="308" t="str">
        <f t="shared" si="389"/>
        <v/>
      </c>
      <c r="AW261" s="308" t="str">
        <f t="shared" si="389"/>
        <v/>
      </c>
      <c r="AX261" s="308" t="str">
        <f t="shared" si="389"/>
        <v/>
      </c>
      <c r="AY261" s="308" t="str">
        <f t="shared" si="313"/>
        <v/>
      </c>
      <c r="AZ261" s="308" t="str">
        <f t="shared" si="395"/>
        <v/>
      </c>
      <c r="BA261" s="308" t="str">
        <f t="shared" si="395"/>
        <v/>
      </c>
      <c r="BB261" s="308" t="str">
        <f t="shared" si="395"/>
        <v/>
      </c>
      <c r="BC261" s="308" t="str">
        <f t="shared" si="395"/>
        <v/>
      </c>
      <c r="BD261" s="308" t="str">
        <f t="shared" si="395"/>
        <v/>
      </c>
      <c r="BE261" s="308" t="str">
        <f t="shared" si="395"/>
        <v/>
      </c>
      <c r="BF261" s="308" t="str">
        <f t="shared" si="395"/>
        <v/>
      </c>
      <c r="BG261" s="308" t="str">
        <f t="shared" si="395"/>
        <v/>
      </c>
      <c r="BH261" s="308" t="str">
        <f t="shared" si="395"/>
        <v/>
      </c>
      <c r="BI261" s="308" t="str">
        <f t="shared" si="395"/>
        <v/>
      </c>
      <c r="BJ261" s="308" t="str">
        <f t="shared" si="395"/>
        <v/>
      </c>
      <c r="BK261" s="308" t="str">
        <f t="shared" si="395"/>
        <v/>
      </c>
      <c r="BL261" s="308" t="str">
        <f t="shared" si="395"/>
        <v/>
      </c>
      <c r="BM261" s="308" t="str">
        <f t="shared" si="395"/>
        <v/>
      </c>
      <c r="BN261" s="308" t="str">
        <f t="shared" si="395"/>
        <v/>
      </c>
      <c r="BO261" s="308" t="str">
        <f t="shared" si="395"/>
        <v/>
      </c>
      <c r="BP261" s="308" t="str">
        <f t="shared" si="393"/>
        <v/>
      </c>
      <c r="BQ261" s="308" t="str">
        <f t="shared" si="393"/>
        <v/>
      </c>
      <c r="BR261" s="308" t="str">
        <f t="shared" si="393"/>
        <v/>
      </c>
      <c r="BS261" s="308" t="str">
        <f t="shared" si="393"/>
        <v/>
      </c>
      <c r="BT261" s="308" t="str">
        <f t="shared" si="393"/>
        <v/>
      </c>
      <c r="BU261" s="308" t="str">
        <f t="shared" si="393"/>
        <v/>
      </c>
      <c r="BV261" s="308" t="str">
        <f t="shared" si="393"/>
        <v/>
      </c>
      <c r="BW261" s="308" t="str">
        <f t="shared" si="393"/>
        <v/>
      </c>
      <c r="BX261" s="308" t="str">
        <f t="shared" si="393"/>
        <v/>
      </c>
      <c r="BY261" s="308" t="str">
        <f t="shared" si="393"/>
        <v/>
      </c>
      <c r="BZ261" s="308" t="str">
        <f t="shared" si="393"/>
        <v/>
      </c>
      <c r="CA261" s="308" t="str">
        <f t="shared" si="393"/>
        <v/>
      </c>
      <c r="CB261" s="308" t="str">
        <f t="shared" si="393"/>
        <v/>
      </c>
      <c r="CC261" s="308" t="str">
        <f t="shared" si="393"/>
        <v/>
      </c>
      <c r="CD261" s="308" t="str">
        <f t="shared" si="393"/>
        <v/>
      </c>
      <c r="CE261" s="308" t="str">
        <f t="shared" si="394"/>
        <v/>
      </c>
      <c r="CF261" s="308" t="str">
        <f t="shared" si="394"/>
        <v/>
      </c>
      <c r="CG261" s="308" t="str">
        <f t="shared" si="394"/>
        <v/>
      </c>
      <c r="CH261" s="308" t="str">
        <f t="shared" si="394"/>
        <v/>
      </c>
      <c r="CI261" s="308" t="str">
        <f t="shared" si="394"/>
        <v/>
      </c>
      <c r="CJ261" s="308" t="str">
        <f t="shared" si="394"/>
        <v/>
      </c>
    </row>
    <row r="262" spans="2:88" x14ac:dyDescent="0.2">
      <c r="B262" s="369" t="str">
        <f t="shared" ref="B262:B325" si="423">IF(K262="","",$K262*$M262)</f>
        <v/>
      </c>
      <c r="C262" s="369" t="str">
        <f t="shared" ref="C262:C325" si="424">IF($K262="","",0.3*0.9*1.5*$M262)</f>
        <v/>
      </c>
      <c r="D262" s="369" t="str">
        <f t="shared" si="316"/>
        <v/>
      </c>
      <c r="E262" s="369" t="str">
        <f t="shared" si="317"/>
        <v/>
      </c>
      <c r="F262" s="369" t="str">
        <f t="shared" si="318"/>
        <v/>
      </c>
      <c r="G262" s="369" t="str">
        <f t="shared" si="319"/>
        <v/>
      </c>
      <c r="H262" s="369" t="str">
        <f t="shared" si="320"/>
        <v/>
      </c>
      <c r="I262" s="369" t="str">
        <f t="shared" si="321"/>
        <v/>
      </c>
      <c r="K262" s="308" t="str">
        <f t="shared" si="322"/>
        <v/>
      </c>
      <c r="L262" s="309" t="str">
        <f t="shared" si="323"/>
        <v/>
      </c>
      <c r="M262" s="310" t="str">
        <f t="shared" si="324"/>
        <v/>
      </c>
      <c r="N262" s="308" t="str">
        <f t="shared" si="396"/>
        <v/>
      </c>
      <c r="O262" s="308" t="str">
        <f t="shared" si="397"/>
        <v/>
      </c>
      <c r="P262" s="308" t="str">
        <f t="shared" si="398"/>
        <v/>
      </c>
      <c r="Q262" s="308" t="str">
        <f t="shared" si="399"/>
        <v/>
      </c>
      <c r="R262" s="308" t="str">
        <f t="shared" si="400"/>
        <v/>
      </c>
      <c r="S262" s="308" t="str">
        <f t="shared" si="401"/>
        <v/>
      </c>
      <c r="T262" s="308" t="str">
        <f t="shared" si="402"/>
        <v/>
      </c>
      <c r="U262" s="308" t="str">
        <f t="shared" si="403"/>
        <v/>
      </c>
      <c r="V262" s="308" t="str">
        <f t="shared" si="404"/>
        <v/>
      </c>
      <c r="W262" s="308" t="str">
        <f t="shared" si="405"/>
        <v/>
      </c>
      <c r="X262" s="308" t="str">
        <f t="shared" si="371"/>
        <v/>
      </c>
      <c r="Y262" s="308" t="str">
        <f t="shared" si="371"/>
        <v/>
      </c>
      <c r="Z262" s="308" t="str">
        <f t="shared" si="371"/>
        <v/>
      </c>
      <c r="AA262" s="308" t="str">
        <f t="shared" si="371"/>
        <v/>
      </c>
      <c r="AB262" s="308" t="str">
        <f t="shared" si="406"/>
        <v/>
      </c>
      <c r="AC262" s="308" t="str">
        <f t="shared" si="407"/>
        <v/>
      </c>
      <c r="AD262" s="308" t="str">
        <f t="shared" si="408"/>
        <v/>
      </c>
      <c r="AE262" s="308" t="str">
        <f t="shared" si="409"/>
        <v/>
      </c>
      <c r="AF262" s="308" t="str">
        <f t="shared" si="410"/>
        <v/>
      </c>
      <c r="AG262" s="308" t="str">
        <f t="shared" si="411"/>
        <v/>
      </c>
      <c r="AH262" s="308" t="str">
        <f t="shared" si="412"/>
        <v/>
      </c>
      <c r="AI262" s="308" t="str">
        <f t="shared" si="413"/>
        <v/>
      </c>
      <c r="AJ262" s="308" t="str">
        <f t="shared" si="414"/>
        <v/>
      </c>
      <c r="AK262" s="308" t="str">
        <f t="shared" si="415"/>
        <v/>
      </c>
      <c r="AL262" s="308" t="str">
        <f t="shared" si="416"/>
        <v/>
      </c>
      <c r="AM262" s="308" t="str">
        <f t="shared" si="417"/>
        <v/>
      </c>
      <c r="AN262" s="308" t="str">
        <f t="shared" si="418"/>
        <v/>
      </c>
      <c r="AO262" s="308" t="str">
        <f t="shared" si="419"/>
        <v/>
      </c>
      <c r="AP262" s="308" t="str">
        <f t="shared" si="420"/>
        <v/>
      </c>
      <c r="AQ262" s="308" t="str">
        <f t="shared" si="421"/>
        <v/>
      </c>
      <c r="AR262" s="308" t="str">
        <f t="shared" si="422"/>
        <v/>
      </c>
      <c r="AS262" s="308" t="str">
        <f t="shared" si="389"/>
        <v/>
      </c>
      <c r="AT262" s="308" t="str">
        <f t="shared" si="389"/>
        <v/>
      </c>
      <c r="AU262" s="308" t="str">
        <f t="shared" si="389"/>
        <v/>
      </c>
      <c r="AV262" s="308" t="str">
        <f t="shared" si="389"/>
        <v/>
      </c>
      <c r="AW262" s="308" t="str">
        <f t="shared" si="389"/>
        <v/>
      </c>
      <c r="AX262" s="308" t="str">
        <f t="shared" si="389"/>
        <v/>
      </c>
      <c r="AY262" s="308" t="str">
        <f t="shared" ref="AY262:AY325" si="425">IF($K262="","",ROUNDDOWN(($K262-$K$3)/$L$3,0))</f>
        <v/>
      </c>
      <c r="AZ262" s="308" t="str">
        <f t="shared" si="395"/>
        <v/>
      </c>
      <c r="BA262" s="308" t="str">
        <f t="shared" si="395"/>
        <v/>
      </c>
      <c r="BB262" s="308" t="str">
        <f t="shared" si="395"/>
        <v/>
      </c>
      <c r="BC262" s="308" t="str">
        <f t="shared" si="395"/>
        <v/>
      </c>
      <c r="BD262" s="308" t="str">
        <f t="shared" si="395"/>
        <v/>
      </c>
      <c r="BE262" s="308" t="str">
        <f t="shared" si="395"/>
        <v/>
      </c>
      <c r="BF262" s="308" t="str">
        <f t="shared" si="395"/>
        <v/>
      </c>
      <c r="BG262" s="308" t="str">
        <f t="shared" si="395"/>
        <v/>
      </c>
      <c r="BH262" s="308" t="str">
        <f t="shared" si="395"/>
        <v/>
      </c>
      <c r="BI262" s="308" t="str">
        <f t="shared" si="395"/>
        <v/>
      </c>
      <c r="BJ262" s="308" t="str">
        <f t="shared" si="395"/>
        <v/>
      </c>
      <c r="BK262" s="308" t="str">
        <f t="shared" si="395"/>
        <v/>
      </c>
      <c r="BL262" s="308" t="str">
        <f t="shared" si="395"/>
        <v/>
      </c>
      <c r="BM262" s="308" t="str">
        <f t="shared" si="395"/>
        <v/>
      </c>
      <c r="BN262" s="308" t="str">
        <f t="shared" si="395"/>
        <v/>
      </c>
      <c r="BO262" s="308" t="str">
        <f t="shared" ref="BO262:CD277" si="426">IF(BN262=0,"",IF(BN262="","",BN262-1))</f>
        <v/>
      </c>
      <c r="BP262" s="308" t="str">
        <f t="shared" si="426"/>
        <v/>
      </c>
      <c r="BQ262" s="308" t="str">
        <f t="shared" si="426"/>
        <v/>
      </c>
      <c r="BR262" s="308" t="str">
        <f t="shared" si="426"/>
        <v/>
      </c>
      <c r="BS262" s="308" t="str">
        <f t="shared" si="426"/>
        <v/>
      </c>
      <c r="BT262" s="308" t="str">
        <f t="shared" si="426"/>
        <v/>
      </c>
      <c r="BU262" s="308" t="str">
        <f t="shared" si="426"/>
        <v/>
      </c>
      <c r="BV262" s="308" t="str">
        <f t="shared" si="426"/>
        <v/>
      </c>
      <c r="BW262" s="308" t="str">
        <f t="shared" si="426"/>
        <v/>
      </c>
      <c r="BX262" s="308" t="str">
        <f t="shared" si="426"/>
        <v/>
      </c>
      <c r="BY262" s="308" t="str">
        <f t="shared" si="426"/>
        <v/>
      </c>
      <c r="BZ262" s="308" t="str">
        <f t="shared" si="426"/>
        <v/>
      </c>
      <c r="CA262" s="308" t="str">
        <f t="shared" si="426"/>
        <v/>
      </c>
      <c r="CB262" s="308" t="str">
        <f t="shared" si="426"/>
        <v/>
      </c>
      <c r="CC262" s="308" t="str">
        <f t="shared" si="426"/>
        <v/>
      </c>
      <c r="CD262" s="308" t="str">
        <f t="shared" si="426"/>
        <v/>
      </c>
      <c r="CE262" s="308" t="str">
        <f t="shared" ref="CE262:CJ277" si="427">IF(CD262=0,"",IF(CD262="","",CD262-1))</f>
        <v/>
      </c>
      <c r="CF262" s="308" t="str">
        <f t="shared" si="427"/>
        <v/>
      </c>
      <c r="CG262" s="308" t="str">
        <f t="shared" si="427"/>
        <v/>
      </c>
      <c r="CH262" s="308" t="str">
        <f t="shared" si="427"/>
        <v/>
      </c>
      <c r="CI262" s="308" t="str">
        <f t="shared" si="427"/>
        <v/>
      </c>
      <c r="CJ262" s="308" t="str">
        <f t="shared" si="427"/>
        <v/>
      </c>
    </row>
    <row r="263" spans="2:88" x14ac:dyDescent="0.2">
      <c r="B263" s="369" t="str">
        <f t="shared" si="423"/>
        <v/>
      </c>
      <c r="C263" s="369" t="str">
        <f t="shared" si="424"/>
        <v/>
      </c>
      <c r="D263" s="369" t="str">
        <f t="shared" ref="D263:D326" si="428">IF($K263="","",0.7*0.9*2.5*$M263)</f>
        <v/>
      </c>
      <c r="E263" s="369" t="str">
        <f t="shared" ref="E263:E326" si="429">IF($K263="","",0.3*0.1*5*$M263)</f>
        <v/>
      </c>
      <c r="F263" s="369" t="str">
        <f t="shared" ref="F263:F326" si="430">IF($K263="","",$K263*$M263)</f>
        <v/>
      </c>
      <c r="G263" s="369" t="str">
        <f t="shared" ref="G263:G326" si="431">IF($K263="","",0.5*0.75*0.7*10.5*$M263)</f>
        <v/>
      </c>
      <c r="H263" s="369" t="str">
        <f t="shared" ref="H263:H326" si="432">IF($K263="","",0.5*0.75*0.2*6.5*$M263)</f>
        <v/>
      </c>
      <c r="I263" s="369" t="str">
        <f t="shared" ref="I263:I326" si="433">IF($K263="","",0.5*0.75*0.1*2.5*$M263)</f>
        <v/>
      </c>
      <c r="K263" s="308" t="str">
        <f t="shared" ref="K263:K326" si="434">IF(K262&lt;L$3*K$3,K262+1,"")</f>
        <v/>
      </c>
      <c r="L263" s="309" t="str">
        <f t="shared" ref="L263:L326" si="435">IF(N263="","",SUM(N263:AX263))</f>
        <v/>
      </c>
      <c r="M263" s="310" t="str">
        <f t="shared" ref="M263:M326" si="436">IF($L263="","",$L263/$L$3^$K$3)</f>
        <v/>
      </c>
      <c r="N263" s="308" t="str">
        <f t="shared" si="396"/>
        <v/>
      </c>
      <c r="O263" s="308" t="str">
        <f t="shared" si="397"/>
        <v/>
      </c>
      <c r="P263" s="308" t="str">
        <f t="shared" si="398"/>
        <v/>
      </c>
      <c r="Q263" s="308" t="str">
        <f t="shared" si="399"/>
        <v/>
      </c>
      <c r="R263" s="308" t="str">
        <f t="shared" si="400"/>
        <v/>
      </c>
      <c r="S263" s="308" t="str">
        <f t="shared" si="401"/>
        <v/>
      </c>
      <c r="T263" s="308" t="str">
        <f t="shared" si="402"/>
        <v/>
      </c>
      <c r="U263" s="308" t="str">
        <f t="shared" si="403"/>
        <v/>
      </c>
      <c r="V263" s="308" t="str">
        <f t="shared" si="404"/>
        <v/>
      </c>
      <c r="W263" s="308" t="str">
        <f t="shared" si="405"/>
        <v/>
      </c>
      <c r="X263" s="308" t="str">
        <f t="shared" si="371"/>
        <v/>
      </c>
      <c r="Y263" s="308" t="str">
        <f t="shared" si="371"/>
        <v/>
      </c>
      <c r="Z263" s="308" t="str">
        <f t="shared" si="371"/>
        <v/>
      </c>
      <c r="AA263" s="308" t="str">
        <f t="shared" si="371"/>
        <v/>
      </c>
      <c r="AB263" s="308" t="str">
        <f t="shared" si="406"/>
        <v/>
      </c>
      <c r="AC263" s="308" t="str">
        <f t="shared" si="407"/>
        <v/>
      </c>
      <c r="AD263" s="308" t="str">
        <f t="shared" si="408"/>
        <v/>
      </c>
      <c r="AE263" s="308" t="str">
        <f t="shared" si="409"/>
        <v/>
      </c>
      <c r="AF263" s="308" t="str">
        <f t="shared" si="410"/>
        <v/>
      </c>
      <c r="AG263" s="308" t="str">
        <f t="shared" si="411"/>
        <v/>
      </c>
      <c r="AH263" s="308" t="str">
        <f t="shared" si="412"/>
        <v/>
      </c>
      <c r="AI263" s="308" t="str">
        <f t="shared" si="413"/>
        <v/>
      </c>
      <c r="AJ263" s="308" t="str">
        <f t="shared" si="414"/>
        <v/>
      </c>
      <c r="AK263" s="308" t="str">
        <f t="shared" si="415"/>
        <v/>
      </c>
      <c r="AL263" s="308" t="str">
        <f t="shared" si="416"/>
        <v/>
      </c>
      <c r="AM263" s="308" t="str">
        <f t="shared" si="417"/>
        <v/>
      </c>
      <c r="AN263" s="308" t="str">
        <f t="shared" si="418"/>
        <v/>
      </c>
      <c r="AO263" s="308" t="str">
        <f t="shared" si="419"/>
        <v/>
      </c>
      <c r="AP263" s="308" t="str">
        <f t="shared" si="420"/>
        <v/>
      </c>
      <c r="AQ263" s="308" t="str">
        <f t="shared" si="421"/>
        <v/>
      </c>
      <c r="AR263" s="308" t="str">
        <f t="shared" si="422"/>
        <v/>
      </c>
      <c r="AS263" s="308" t="str">
        <f t="shared" si="389"/>
        <v/>
      </c>
      <c r="AT263" s="308" t="str">
        <f t="shared" si="389"/>
        <v/>
      </c>
      <c r="AU263" s="308" t="str">
        <f t="shared" si="389"/>
        <v/>
      </c>
      <c r="AV263" s="308" t="str">
        <f t="shared" ref="AV263:AX326" si="437">IF(CG263="","",-1^CG263*FACT($K$3)/(FACT(CG263)*FACT($K$3-CG263))*FACT($K263-$L$3*CG263-1)/(FACT($K263-$L$3*CG263-$K$3)*FACT($K$3-1)))</f>
        <v/>
      </c>
      <c r="AW263" s="308" t="str">
        <f t="shared" si="437"/>
        <v/>
      </c>
      <c r="AX263" s="308" t="str">
        <f t="shared" si="437"/>
        <v/>
      </c>
      <c r="AY263" s="308" t="str">
        <f t="shared" si="425"/>
        <v/>
      </c>
      <c r="AZ263" s="308" t="str">
        <f t="shared" ref="AZ263:BO278" si="438">IF(AY263=0,"",IF(AY263="","",AY263-1))</f>
        <v/>
      </c>
      <c r="BA263" s="308" t="str">
        <f t="shared" si="438"/>
        <v/>
      </c>
      <c r="BB263" s="308" t="str">
        <f t="shared" si="438"/>
        <v/>
      </c>
      <c r="BC263" s="308" t="str">
        <f t="shared" si="438"/>
        <v/>
      </c>
      <c r="BD263" s="308" t="str">
        <f t="shared" si="438"/>
        <v/>
      </c>
      <c r="BE263" s="308" t="str">
        <f t="shared" si="438"/>
        <v/>
      </c>
      <c r="BF263" s="308" t="str">
        <f t="shared" si="438"/>
        <v/>
      </c>
      <c r="BG263" s="308" t="str">
        <f t="shared" si="438"/>
        <v/>
      </c>
      <c r="BH263" s="308" t="str">
        <f t="shared" si="438"/>
        <v/>
      </c>
      <c r="BI263" s="308" t="str">
        <f t="shared" si="438"/>
        <v/>
      </c>
      <c r="BJ263" s="308" t="str">
        <f t="shared" si="438"/>
        <v/>
      </c>
      <c r="BK263" s="308" t="str">
        <f t="shared" si="438"/>
        <v/>
      </c>
      <c r="BL263" s="308" t="str">
        <f t="shared" si="438"/>
        <v/>
      </c>
      <c r="BM263" s="308" t="str">
        <f t="shared" si="438"/>
        <v/>
      </c>
      <c r="BN263" s="308" t="str">
        <f t="shared" si="438"/>
        <v/>
      </c>
      <c r="BO263" s="308" t="str">
        <f t="shared" si="438"/>
        <v/>
      </c>
      <c r="BP263" s="308" t="str">
        <f t="shared" si="426"/>
        <v/>
      </c>
      <c r="BQ263" s="308" t="str">
        <f t="shared" si="426"/>
        <v/>
      </c>
      <c r="BR263" s="308" t="str">
        <f t="shared" si="426"/>
        <v/>
      </c>
      <c r="BS263" s="308" t="str">
        <f t="shared" si="426"/>
        <v/>
      </c>
      <c r="BT263" s="308" t="str">
        <f t="shared" si="426"/>
        <v/>
      </c>
      <c r="BU263" s="308" t="str">
        <f t="shared" si="426"/>
        <v/>
      </c>
      <c r="BV263" s="308" t="str">
        <f t="shared" si="426"/>
        <v/>
      </c>
      <c r="BW263" s="308" t="str">
        <f t="shared" si="426"/>
        <v/>
      </c>
      <c r="BX263" s="308" t="str">
        <f t="shared" si="426"/>
        <v/>
      </c>
      <c r="BY263" s="308" t="str">
        <f t="shared" si="426"/>
        <v/>
      </c>
      <c r="BZ263" s="308" t="str">
        <f t="shared" si="426"/>
        <v/>
      </c>
      <c r="CA263" s="308" t="str">
        <f t="shared" si="426"/>
        <v/>
      </c>
      <c r="CB263" s="308" t="str">
        <f t="shared" si="426"/>
        <v/>
      </c>
      <c r="CC263" s="308" t="str">
        <f t="shared" si="426"/>
        <v/>
      </c>
      <c r="CD263" s="308" t="str">
        <f t="shared" si="426"/>
        <v/>
      </c>
      <c r="CE263" s="308" t="str">
        <f t="shared" si="427"/>
        <v/>
      </c>
      <c r="CF263" s="308" t="str">
        <f t="shared" si="427"/>
        <v/>
      </c>
      <c r="CG263" s="308" t="str">
        <f t="shared" si="427"/>
        <v/>
      </c>
      <c r="CH263" s="308" t="str">
        <f t="shared" si="427"/>
        <v/>
      </c>
      <c r="CI263" s="308" t="str">
        <f t="shared" si="427"/>
        <v/>
      </c>
      <c r="CJ263" s="308" t="str">
        <f t="shared" si="427"/>
        <v/>
      </c>
    </row>
    <row r="264" spans="2:88" x14ac:dyDescent="0.2">
      <c r="B264" s="369" t="str">
        <f t="shared" si="423"/>
        <v/>
      </c>
      <c r="C264" s="369" t="str">
        <f t="shared" si="424"/>
        <v/>
      </c>
      <c r="D264" s="369" t="str">
        <f t="shared" si="428"/>
        <v/>
      </c>
      <c r="E264" s="369" t="str">
        <f t="shared" si="429"/>
        <v/>
      </c>
      <c r="F264" s="369" t="str">
        <f t="shared" si="430"/>
        <v/>
      </c>
      <c r="G264" s="369" t="str">
        <f t="shared" si="431"/>
        <v/>
      </c>
      <c r="H264" s="369" t="str">
        <f t="shared" si="432"/>
        <v/>
      </c>
      <c r="I264" s="369" t="str">
        <f t="shared" si="433"/>
        <v/>
      </c>
      <c r="K264" s="308" t="str">
        <f t="shared" si="434"/>
        <v/>
      </c>
      <c r="L264" s="309" t="str">
        <f t="shared" si="435"/>
        <v/>
      </c>
      <c r="M264" s="310" t="str">
        <f t="shared" si="436"/>
        <v/>
      </c>
      <c r="N264" s="308" t="str">
        <f t="shared" si="396"/>
        <v/>
      </c>
      <c r="O264" s="308" t="str">
        <f t="shared" si="397"/>
        <v/>
      </c>
      <c r="P264" s="308" t="str">
        <f t="shared" si="398"/>
        <v/>
      </c>
      <c r="Q264" s="308" t="str">
        <f t="shared" si="399"/>
        <v/>
      </c>
      <c r="R264" s="308" t="str">
        <f t="shared" si="400"/>
        <v/>
      </c>
      <c r="S264" s="308" t="str">
        <f t="shared" si="401"/>
        <v/>
      </c>
      <c r="T264" s="308" t="str">
        <f t="shared" si="402"/>
        <v/>
      </c>
      <c r="U264" s="308" t="str">
        <f t="shared" si="403"/>
        <v/>
      </c>
      <c r="V264" s="308" t="str">
        <f t="shared" si="404"/>
        <v/>
      </c>
      <c r="W264" s="308" t="str">
        <f t="shared" si="405"/>
        <v/>
      </c>
      <c r="X264" s="308" t="str">
        <f t="shared" si="371"/>
        <v/>
      </c>
      <c r="Y264" s="308" t="str">
        <f t="shared" si="371"/>
        <v/>
      </c>
      <c r="Z264" s="308" t="str">
        <f t="shared" si="371"/>
        <v/>
      </c>
      <c r="AA264" s="308" t="str">
        <f t="shared" si="371"/>
        <v/>
      </c>
      <c r="AB264" s="308" t="str">
        <f t="shared" si="406"/>
        <v/>
      </c>
      <c r="AC264" s="308" t="str">
        <f t="shared" si="407"/>
        <v/>
      </c>
      <c r="AD264" s="308" t="str">
        <f t="shared" si="408"/>
        <v/>
      </c>
      <c r="AE264" s="308" t="str">
        <f t="shared" si="409"/>
        <v/>
      </c>
      <c r="AF264" s="308" t="str">
        <f t="shared" si="410"/>
        <v/>
      </c>
      <c r="AG264" s="308" t="str">
        <f t="shared" si="411"/>
        <v/>
      </c>
      <c r="AH264" s="308" t="str">
        <f t="shared" si="412"/>
        <v/>
      </c>
      <c r="AI264" s="308" t="str">
        <f t="shared" si="413"/>
        <v/>
      </c>
      <c r="AJ264" s="308" t="str">
        <f t="shared" si="414"/>
        <v/>
      </c>
      <c r="AK264" s="308" t="str">
        <f t="shared" si="415"/>
        <v/>
      </c>
      <c r="AL264" s="308" t="str">
        <f t="shared" si="416"/>
        <v/>
      </c>
      <c r="AM264" s="308" t="str">
        <f t="shared" si="417"/>
        <v/>
      </c>
      <c r="AN264" s="308" t="str">
        <f t="shared" si="418"/>
        <v/>
      </c>
      <c r="AO264" s="308" t="str">
        <f t="shared" si="419"/>
        <v/>
      </c>
      <c r="AP264" s="308" t="str">
        <f t="shared" si="420"/>
        <v/>
      </c>
      <c r="AQ264" s="308" t="str">
        <f t="shared" si="421"/>
        <v/>
      </c>
      <c r="AR264" s="308" t="str">
        <f t="shared" si="422"/>
        <v/>
      </c>
      <c r="AS264" s="308" t="str">
        <f t="shared" ref="AS264:AS277" si="439">IF(CD264="","",-1^CD264*FACT($K$3)/(FACT(CD264)*FACT($K$3-CD264))*FACT($K264-$L$3*CD264-1)/(FACT($K264-$L$3*CD264-$K$3)*FACT($K$3-1)))</f>
        <v/>
      </c>
      <c r="AT264" s="308" t="str">
        <f t="shared" ref="AT264:AT277" si="440">IF(CE264="","",-1^CE264*FACT($K$3)/(FACT(CE264)*FACT($K$3-CE264))*FACT($K264-$L$3*CE264-1)/(FACT($K264-$L$3*CE264-$K$3)*FACT($K$3-1)))</f>
        <v/>
      </c>
      <c r="AU264" s="308" t="str">
        <f t="shared" ref="AU264:AU277" si="441">IF(CF264="","",-1^CF264*FACT($K$3)/(FACT(CF264)*FACT($K$3-CF264))*FACT($K264-$L$3*CF264-1)/(FACT($K264-$L$3*CF264-$K$3)*FACT($K$3-1)))</f>
        <v/>
      </c>
      <c r="AV264" s="308" t="str">
        <f t="shared" si="437"/>
        <v/>
      </c>
      <c r="AW264" s="308" t="str">
        <f t="shared" si="437"/>
        <v/>
      </c>
      <c r="AX264" s="308" t="str">
        <f t="shared" si="437"/>
        <v/>
      </c>
      <c r="AY264" s="308" t="str">
        <f t="shared" si="425"/>
        <v/>
      </c>
      <c r="AZ264" s="308" t="str">
        <f t="shared" si="438"/>
        <v/>
      </c>
      <c r="BA264" s="308" t="str">
        <f t="shared" si="438"/>
        <v/>
      </c>
      <c r="BB264" s="308" t="str">
        <f t="shared" si="438"/>
        <v/>
      </c>
      <c r="BC264" s="308" t="str">
        <f t="shared" si="438"/>
        <v/>
      </c>
      <c r="BD264" s="308" t="str">
        <f t="shared" si="438"/>
        <v/>
      </c>
      <c r="BE264" s="308" t="str">
        <f t="shared" si="438"/>
        <v/>
      </c>
      <c r="BF264" s="308" t="str">
        <f t="shared" si="438"/>
        <v/>
      </c>
      <c r="BG264" s="308" t="str">
        <f t="shared" si="438"/>
        <v/>
      </c>
      <c r="BH264" s="308" t="str">
        <f t="shared" si="438"/>
        <v/>
      </c>
      <c r="BI264" s="308" t="str">
        <f t="shared" si="438"/>
        <v/>
      </c>
      <c r="BJ264" s="308" t="str">
        <f t="shared" si="438"/>
        <v/>
      </c>
      <c r="BK264" s="308" t="str">
        <f t="shared" si="438"/>
        <v/>
      </c>
      <c r="BL264" s="308" t="str">
        <f t="shared" si="438"/>
        <v/>
      </c>
      <c r="BM264" s="308" t="str">
        <f t="shared" si="438"/>
        <v/>
      </c>
      <c r="BN264" s="308" t="str">
        <f t="shared" si="438"/>
        <v/>
      </c>
      <c r="BO264" s="308" t="str">
        <f t="shared" si="438"/>
        <v/>
      </c>
      <c r="BP264" s="308" t="str">
        <f t="shared" si="426"/>
        <v/>
      </c>
      <c r="BQ264" s="308" t="str">
        <f t="shared" si="426"/>
        <v/>
      </c>
      <c r="BR264" s="308" t="str">
        <f t="shared" si="426"/>
        <v/>
      </c>
      <c r="BS264" s="308" t="str">
        <f t="shared" si="426"/>
        <v/>
      </c>
      <c r="BT264" s="308" t="str">
        <f t="shared" si="426"/>
        <v/>
      </c>
      <c r="BU264" s="308" t="str">
        <f t="shared" si="426"/>
        <v/>
      </c>
      <c r="BV264" s="308" t="str">
        <f t="shared" si="426"/>
        <v/>
      </c>
      <c r="BW264" s="308" t="str">
        <f t="shared" si="426"/>
        <v/>
      </c>
      <c r="BX264" s="308" t="str">
        <f t="shared" si="426"/>
        <v/>
      </c>
      <c r="BY264" s="308" t="str">
        <f t="shared" si="426"/>
        <v/>
      </c>
      <c r="BZ264" s="308" t="str">
        <f t="shared" si="426"/>
        <v/>
      </c>
      <c r="CA264" s="308" t="str">
        <f t="shared" si="426"/>
        <v/>
      </c>
      <c r="CB264" s="308" t="str">
        <f t="shared" si="426"/>
        <v/>
      </c>
      <c r="CC264" s="308" t="str">
        <f t="shared" si="426"/>
        <v/>
      </c>
      <c r="CD264" s="308" t="str">
        <f t="shared" si="426"/>
        <v/>
      </c>
      <c r="CE264" s="308" t="str">
        <f t="shared" si="427"/>
        <v/>
      </c>
      <c r="CF264" s="308" t="str">
        <f t="shared" si="427"/>
        <v/>
      </c>
      <c r="CG264" s="308" t="str">
        <f t="shared" si="427"/>
        <v/>
      </c>
      <c r="CH264" s="308" t="str">
        <f t="shared" si="427"/>
        <v/>
      </c>
      <c r="CI264" s="308" t="str">
        <f t="shared" si="427"/>
        <v/>
      </c>
      <c r="CJ264" s="308" t="str">
        <f t="shared" si="427"/>
        <v/>
      </c>
    </row>
    <row r="265" spans="2:88" x14ac:dyDescent="0.2">
      <c r="B265" s="369" t="str">
        <f t="shared" si="423"/>
        <v/>
      </c>
      <c r="C265" s="369" t="str">
        <f t="shared" si="424"/>
        <v/>
      </c>
      <c r="D265" s="369" t="str">
        <f t="shared" si="428"/>
        <v/>
      </c>
      <c r="E265" s="369" t="str">
        <f t="shared" si="429"/>
        <v/>
      </c>
      <c r="F265" s="369" t="str">
        <f t="shared" si="430"/>
        <v/>
      </c>
      <c r="G265" s="369" t="str">
        <f t="shared" si="431"/>
        <v/>
      </c>
      <c r="H265" s="369" t="str">
        <f t="shared" si="432"/>
        <v/>
      </c>
      <c r="I265" s="369" t="str">
        <f t="shared" si="433"/>
        <v/>
      </c>
      <c r="K265" s="308" t="str">
        <f t="shared" si="434"/>
        <v/>
      </c>
      <c r="L265" s="309" t="str">
        <f t="shared" si="435"/>
        <v/>
      </c>
      <c r="M265" s="310" t="str">
        <f t="shared" si="436"/>
        <v/>
      </c>
      <c r="N265" s="308" t="str">
        <f t="shared" si="396"/>
        <v/>
      </c>
      <c r="O265" s="308" t="str">
        <f t="shared" si="397"/>
        <v/>
      </c>
      <c r="P265" s="308" t="str">
        <f t="shared" si="398"/>
        <v/>
      </c>
      <c r="Q265" s="308" t="str">
        <f t="shared" si="399"/>
        <v/>
      </c>
      <c r="R265" s="308" t="str">
        <f t="shared" si="400"/>
        <v/>
      </c>
      <c r="S265" s="308" t="str">
        <f t="shared" si="401"/>
        <v/>
      </c>
      <c r="T265" s="308" t="str">
        <f t="shared" si="402"/>
        <v/>
      </c>
      <c r="U265" s="308" t="str">
        <f t="shared" si="403"/>
        <v/>
      </c>
      <c r="V265" s="308" t="str">
        <f t="shared" si="404"/>
        <v/>
      </c>
      <c r="W265" s="308" t="str">
        <f t="shared" si="405"/>
        <v/>
      </c>
      <c r="X265" s="308" t="str">
        <f t="shared" si="371"/>
        <v/>
      </c>
      <c r="Y265" s="308" t="str">
        <f t="shared" si="371"/>
        <v/>
      </c>
      <c r="Z265" s="308" t="str">
        <f t="shared" si="371"/>
        <v/>
      </c>
      <c r="AA265" s="308" t="str">
        <f t="shared" si="371"/>
        <v/>
      </c>
      <c r="AB265" s="308" t="str">
        <f t="shared" si="406"/>
        <v/>
      </c>
      <c r="AC265" s="308" t="str">
        <f t="shared" si="407"/>
        <v/>
      </c>
      <c r="AD265" s="308" t="str">
        <f t="shared" si="408"/>
        <v/>
      </c>
      <c r="AE265" s="308" t="str">
        <f t="shared" si="409"/>
        <v/>
      </c>
      <c r="AF265" s="308" t="str">
        <f t="shared" si="410"/>
        <v/>
      </c>
      <c r="AG265" s="308" t="str">
        <f t="shared" si="411"/>
        <v/>
      </c>
      <c r="AH265" s="308" t="str">
        <f t="shared" si="412"/>
        <v/>
      </c>
      <c r="AI265" s="308" t="str">
        <f t="shared" si="413"/>
        <v/>
      </c>
      <c r="AJ265" s="308" t="str">
        <f t="shared" si="414"/>
        <v/>
      </c>
      <c r="AK265" s="308" t="str">
        <f t="shared" si="415"/>
        <v/>
      </c>
      <c r="AL265" s="308" t="str">
        <f t="shared" si="416"/>
        <v/>
      </c>
      <c r="AM265" s="308" t="str">
        <f t="shared" si="417"/>
        <v/>
      </c>
      <c r="AN265" s="308" t="str">
        <f t="shared" si="418"/>
        <v/>
      </c>
      <c r="AO265" s="308" t="str">
        <f t="shared" si="419"/>
        <v/>
      </c>
      <c r="AP265" s="308" t="str">
        <f t="shared" si="420"/>
        <v/>
      </c>
      <c r="AQ265" s="308" t="str">
        <f t="shared" si="421"/>
        <v/>
      </c>
      <c r="AR265" s="308" t="str">
        <f t="shared" si="422"/>
        <v/>
      </c>
      <c r="AS265" s="308" t="str">
        <f t="shared" si="439"/>
        <v/>
      </c>
      <c r="AT265" s="308" t="str">
        <f t="shared" si="440"/>
        <v/>
      </c>
      <c r="AU265" s="308" t="str">
        <f t="shared" si="441"/>
        <v/>
      </c>
      <c r="AV265" s="308" t="str">
        <f t="shared" si="437"/>
        <v/>
      </c>
      <c r="AW265" s="308" t="str">
        <f t="shared" si="437"/>
        <v/>
      </c>
      <c r="AX265" s="308" t="str">
        <f t="shared" si="437"/>
        <v/>
      </c>
      <c r="AY265" s="308" t="str">
        <f t="shared" si="425"/>
        <v/>
      </c>
      <c r="AZ265" s="308" t="str">
        <f t="shared" si="438"/>
        <v/>
      </c>
      <c r="BA265" s="308" t="str">
        <f t="shared" si="438"/>
        <v/>
      </c>
      <c r="BB265" s="308" t="str">
        <f t="shared" si="438"/>
        <v/>
      </c>
      <c r="BC265" s="308" t="str">
        <f t="shared" si="438"/>
        <v/>
      </c>
      <c r="BD265" s="308" t="str">
        <f t="shared" si="438"/>
        <v/>
      </c>
      <c r="BE265" s="308" t="str">
        <f t="shared" si="438"/>
        <v/>
      </c>
      <c r="BF265" s="308" t="str">
        <f t="shared" si="438"/>
        <v/>
      </c>
      <c r="BG265" s="308" t="str">
        <f t="shared" si="438"/>
        <v/>
      </c>
      <c r="BH265" s="308" t="str">
        <f t="shared" si="438"/>
        <v/>
      </c>
      <c r="BI265" s="308" t="str">
        <f t="shared" si="438"/>
        <v/>
      </c>
      <c r="BJ265" s="308" t="str">
        <f t="shared" si="438"/>
        <v/>
      </c>
      <c r="BK265" s="308" t="str">
        <f t="shared" si="438"/>
        <v/>
      </c>
      <c r="BL265" s="308" t="str">
        <f t="shared" si="438"/>
        <v/>
      </c>
      <c r="BM265" s="308" t="str">
        <f t="shared" si="438"/>
        <v/>
      </c>
      <c r="BN265" s="308" t="str">
        <f t="shared" si="438"/>
        <v/>
      </c>
      <c r="BO265" s="308" t="str">
        <f t="shared" si="438"/>
        <v/>
      </c>
      <c r="BP265" s="308" t="str">
        <f t="shared" si="426"/>
        <v/>
      </c>
      <c r="BQ265" s="308" t="str">
        <f t="shared" si="426"/>
        <v/>
      </c>
      <c r="BR265" s="308" t="str">
        <f t="shared" si="426"/>
        <v/>
      </c>
      <c r="BS265" s="308" t="str">
        <f t="shared" si="426"/>
        <v/>
      </c>
      <c r="BT265" s="308" t="str">
        <f t="shared" si="426"/>
        <v/>
      </c>
      <c r="BU265" s="308" t="str">
        <f t="shared" si="426"/>
        <v/>
      </c>
      <c r="BV265" s="308" t="str">
        <f t="shared" si="426"/>
        <v/>
      </c>
      <c r="BW265" s="308" t="str">
        <f t="shared" si="426"/>
        <v/>
      </c>
      <c r="BX265" s="308" t="str">
        <f t="shared" si="426"/>
        <v/>
      </c>
      <c r="BY265" s="308" t="str">
        <f t="shared" si="426"/>
        <v/>
      </c>
      <c r="BZ265" s="308" t="str">
        <f t="shared" si="426"/>
        <v/>
      </c>
      <c r="CA265" s="308" t="str">
        <f t="shared" si="426"/>
        <v/>
      </c>
      <c r="CB265" s="308" t="str">
        <f t="shared" si="426"/>
        <v/>
      </c>
      <c r="CC265" s="308" t="str">
        <f t="shared" si="426"/>
        <v/>
      </c>
      <c r="CD265" s="308" t="str">
        <f t="shared" si="426"/>
        <v/>
      </c>
      <c r="CE265" s="308" t="str">
        <f t="shared" si="427"/>
        <v/>
      </c>
      <c r="CF265" s="308" t="str">
        <f t="shared" si="427"/>
        <v/>
      </c>
      <c r="CG265" s="308" t="str">
        <f t="shared" si="427"/>
        <v/>
      </c>
      <c r="CH265" s="308" t="str">
        <f t="shared" si="427"/>
        <v/>
      </c>
      <c r="CI265" s="308" t="str">
        <f t="shared" si="427"/>
        <v/>
      </c>
      <c r="CJ265" s="308" t="str">
        <f t="shared" si="427"/>
        <v/>
      </c>
    </row>
    <row r="266" spans="2:88" x14ac:dyDescent="0.2">
      <c r="B266" s="369" t="str">
        <f t="shared" si="423"/>
        <v/>
      </c>
      <c r="C266" s="369" t="str">
        <f t="shared" si="424"/>
        <v/>
      </c>
      <c r="D266" s="369" t="str">
        <f t="shared" si="428"/>
        <v/>
      </c>
      <c r="E266" s="369" t="str">
        <f t="shared" si="429"/>
        <v/>
      </c>
      <c r="F266" s="369" t="str">
        <f t="shared" si="430"/>
        <v/>
      </c>
      <c r="G266" s="369" t="str">
        <f t="shared" si="431"/>
        <v/>
      </c>
      <c r="H266" s="369" t="str">
        <f t="shared" si="432"/>
        <v/>
      </c>
      <c r="I266" s="369" t="str">
        <f t="shared" si="433"/>
        <v/>
      </c>
      <c r="K266" s="308" t="str">
        <f t="shared" si="434"/>
        <v/>
      </c>
      <c r="L266" s="309" t="str">
        <f t="shared" si="435"/>
        <v/>
      </c>
      <c r="M266" s="310" t="str">
        <f t="shared" si="436"/>
        <v/>
      </c>
      <c r="N266" s="308" t="str">
        <f t="shared" si="396"/>
        <v/>
      </c>
      <c r="O266" s="308" t="str">
        <f t="shared" si="397"/>
        <v/>
      </c>
      <c r="P266" s="308" t="str">
        <f t="shared" si="398"/>
        <v/>
      </c>
      <c r="Q266" s="308" t="str">
        <f t="shared" si="399"/>
        <v/>
      </c>
      <c r="R266" s="308" t="str">
        <f t="shared" si="400"/>
        <v/>
      </c>
      <c r="S266" s="308" t="str">
        <f t="shared" si="401"/>
        <v/>
      </c>
      <c r="T266" s="308" t="str">
        <f t="shared" si="402"/>
        <v/>
      </c>
      <c r="U266" s="308" t="str">
        <f t="shared" si="403"/>
        <v/>
      </c>
      <c r="V266" s="308" t="str">
        <f t="shared" si="404"/>
        <v/>
      </c>
      <c r="W266" s="308" t="str">
        <f t="shared" si="405"/>
        <v/>
      </c>
      <c r="X266" s="308" t="str">
        <f t="shared" si="371"/>
        <v/>
      </c>
      <c r="Y266" s="308" t="str">
        <f t="shared" si="371"/>
        <v/>
      </c>
      <c r="Z266" s="308" t="str">
        <f t="shared" si="371"/>
        <v/>
      </c>
      <c r="AA266" s="308" t="str">
        <f t="shared" si="371"/>
        <v/>
      </c>
      <c r="AB266" s="308" t="str">
        <f t="shared" si="406"/>
        <v/>
      </c>
      <c r="AC266" s="308" t="str">
        <f t="shared" si="407"/>
        <v/>
      </c>
      <c r="AD266" s="308" t="str">
        <f t="shared" si="408"/>
        <v/>
      </c>
      <c r="AE266" s="308" t="str">
        <f t="shared" si="409"/>
        <v/>
      </c>
      <c r="AF266" s="308" t="str">
        <f t="shared" si="410"/>
        <v/>
      </c>
      <c r="AG266" s="308" t="str">
        <f t="shared" si="411"/>
        <v/>
      </c>
      <c r="AH266" s="308" t="str">
        <f t="shared" si="412"/>
        <v/>
      </c>
      <c r="AI266" s="308" t="str">
        <f t="shared" si="413"/>
        <v/>
      </c>
      <c r="AJ266" s="308" t="str">
        <f t="shared" si="414"/>
        <v/>
      </c>
      <c r="AK266" s="308" t="str">
        <f t="shared" si="415"/>
        <v/>
      </c>
      <c r="AL266" s="308" t="str">
        <f t="shared" si="416"/>
        <v/>
      </c>
      <c r="AM266" s="308" t="str">
        <f t="shared" si="417"/>
        <v/>
      </c>
      <c r="AN266" s="308" t="str">
        <f t="shared" si="418"/>
        <v/>
      </c>
      <c r="AO266" s="308" t="str">
        <f t="shared" si="419"/>
        <v/>
      </c>
      <c r="AP266" s="308" t="str">
        <f t="shared" si="420"/>
        <v/>
      </c>
      <c r="AQ266" s="308" t="str">
        <f t="shared" si="421"/>
        <v/>
      </c>
      <c r="AR266" s="308" t="str">
        <f t="shared" si="422"/>
        <v/>
      </c>
      <c r="AS266" s="308" t="str">
        <f t="shared" si="439"/>
        <v/>
      </c>
      <c r="AT266" s="308" t="str">
        <f t="shared" si="440"/>
        <v/>
      </c>
      <c r="AU266" s="308" t="str">
        <f t="shared" si="441"/>
        <v/>
      </c>
      <c r="AV266" s="308" t="str">
        <f t="shared" si="437"/>
        <v/>
      </c>
      <c r="AW266" s="308" t="str">
        <f t="shared" si="437"/>
        <v/>
      </c>
      <c r="AX266" s="308" t="str">
        <f t="shared" si="437"/>
        <v/>
      </c>
      <c r="AY266" s="308" t="str">
        <f t="shared" si="425"/>
        <v/>
      </c>
      <c r="AZ266" s="308" t="str">
        <f t="shared" si="438"/>
        <v/>
      </c>
      <c r="BA266" s="308" t="str">
        <f t="shared" si="438"/>
        <v/>
      </c>
      <c r="BB266" s="308" t="str">
        <f t="shared" si="438"/>
        <v/>
      </c>
      <c r="BC266" s="308" t="str">
        <f t="shared" si="438"/>
        <v/>
      </c>
      <c r="BD266" s="308" t="str">
        <f t="shared" si="438"/>
        <v/>
      </c>
      <c r="BE266" s="308" t="str">
        <f t="shared" si="438"/>
        <v/>
      </c>
      <c r="BF266" s="308" t="str">
        <f t="shared" si="438"/>
        <v/>
      </c>
      <c r="BG266" s="308" t="str">
        <f t="shared" si="438"/>
        <v/>
      </c>
      <c r="BH266" s="308" t="str">
        <f t="shared" si="438"/>
        <v/>
      </c>
      <c r="BI266" s="308" t="str">
        <f t="shared" si="438"/>
        <v/>
      </c>
      <c r="BJ266" s="308" t="str">
        <f t="shared" si="438"/>
        <v/>
      </c>
      <c r="BK266" s="308" t="str">
        <f t="shared" si="438"/>
        <v/>
      </c>
      <c r="BL266" s="308" t="str">
        <f t="shared" si="438"/>
        <v/>
      </c>
      <c r="BM266" s="308" t="str">
        <f t="shared" si="438"/>
        <v/>
      </c>
      <c r="BN266" s="308" t="str">
        <f t="shared" si="438"/>
        <v/>
      </c>
      <c r="BO266" s="308" t="str">
        <f t="shared" si="438"/>
        <v/>
      </c>
      <c r="BP266" s="308" t="str">
        <f t="shared" si="426"/>
        <v/>
      </c>
      <c r="BQ266" s="308" t="str">
        <f t="shared" si="426"/>
        <v/>
      </c>
      <c r="BR266" s="308" t="str">
        <f t="shared" si="426"/>
        <v/>
      </c>
      <c r="BS266" s="308" t="str">
        <f t="shared" si="426"/>
        <v/>
      </c>
      <c r="BT266" s="308" t="str">
        <f t="shared" si="426"/>
        <v/>
      </c>
      <c r="BU266" s="308" t="str">
        <f t="shared" si="426"/>
        <v/>
      </c>
      <c r="BV266" s="308" t="str">
        <f t="shared" si="426"/>
        <v/>
      </c>
      <c r="BW266" s="308" t="str">
        <f t="shared" si="426"/>
        <v/>
      </c>
      <c r="BX266" s="308" t="str">
        <f t="shared" si="426"/>
        <v/>
      </c>
      <c r="BY266" s="308" t="str">
        <f t="shared" si="426"/>
        <v/>
      </c>
      <c r="BZ266" s="308" t="str">
        <f t="shared" si="426"/>
        <v/>
      </c>
      <c r="CA266" s="308" t="str">
        <f t="shared" si="426"/>
        <v/>
      </c>
      <c r="CB266" s="308" t="str">
        <f t="shared" si="426"/>
        <v/>
      </c>
      <c r="CC266" s="308" t="str">
        <f t="shared" si="426"/>
        <v/>
      </c>
      <c r="CD266" s="308" t="str">
        <f t="shared" si="426"/>
        <v/>
      </c>
      <c r="CE266" s="308" t="str">
        <f t="shared" si="427"/>
        <v/>
      </c>
      <c r="CF266" s="308" t="str">
        <f t="shared" si="427"/>
        <v/>
      </c>
      <c r="CG266" s="308" t="str">
        <f t="shared" si="427"/>
        <v/>
      </c>
      <c r="CH266" s="308" t="str">
        <f t="shared" si="427"/>
        <v/>
      </c>
      <c r="CI266" s="308" t="str">
        <f t="shared" si="427"/>
        <v/>
      </c>
      <c r="CJ266" s="308" t="str">
        <f t="shared" si="427"/>
        <v/>
      </c>
    </row>
    <row r="267" spans="2:88" x14ac:dyDescent="0.2">
      <c r="B267" s="369" t="str">
        <f t="shared" si="423"/>
        <v/>
      </c>
      <c r="C267" s="369" t="str">
        <f t="shared" si="424"/>
        <v/>
      </c>
      <c r="D267" s="369" t="str">
        <f t="shared" si="428"/>
        <v/>
      </c>
      <c r="E267" s="369" t="str">
        <f t="shared" si="429"/>
        <v/>
      </c>
      <c r="F267" s="369" t="str">
        <f t="shared" si="430"/>
        <v/>
      </c>
      <c r="G267" s="369" t="str">
        <f t="shared" si="431"/>
        <v/>
      </c>
      <c r="H267" s="369" t="str">
        <f t="shared" si="432"/>
        <v/>
      </c>
      <c r="I267" s="369" t="str">
        <f t="shared" si="433"/>
        <v/>
      </c>
      <c r="K267" s="308" t="str">
        <f t="shared" si="434"/>
        <v/>
      </c>
      <c r="L267" s="309" t="str">
        <f t="shared" si="435"/>
        <v/>
      </c>
      <c r="M267" s="310" t="str">
        <f t="shared" si="436"/>
        <v/>
      </c>
      <c r="N267" s="308" t="str">
        <f t="shared" si="396"/>
        <v/>
      </c>
      <c r="O267" s="308" t="str">
        <f t="shared" si="397"/>
        <v/>
      </c>
      <c r="P267" s="308" t="str">
        <f t="shared" si="398"/>
        <v/>
      </c>
      <c r="Q267" s="308" t="str">
        <f t="shared" si="399"/>
        <v/>
      </c>
      <c r="R267" s="308" t="str">
        <f t="shared" si="400"/>
        <v/>
      </c>
      <c r="S267" s="308" t="str">
        <f t="shared" si="401"/>
        <v/>
      </c>
      <c r="T267" s="308" t="str">
        <f t="shared" si="402"/>
        <v/>
      </c>
      <c r="U267" s="308" t="str">
        <f t="shared" si="403"/>
        <v/>
      </c>
      <c r="V267" s="308" t="str">
        <f t="shared" si="404"/>
        <v/>
      </c>
      <c r="W267" s="308" t="str">
        <f t="shared" si="405"/>
        <v/>
      </c>
      <c r="X267" s="308" t="str">
        <f t="shared" si="371"/>
        <v/>
      </c>
      <c r="Y267" s="308" t="str">
        <f t="shared" si="371"/>
        <v/>
      </c>
      <c r="Z267" s="308" t="str">
        <f t="shared" si="371"/>
        <v/>
      </c>
      <c r="AA267" s="308" t="str">
        <f t="shared" si="371"/>
        <v/>
      </c>
      <c r="AB267" s="308" t="str">
        <f t="shared" si="406"/>
        <v/>
      </c>
      <c r="AC267" s="308" t="str">
        <f t="shared" si="407"/>
        <v/>
      </c>
      <c r="AD267" s="308" t="str">
        <f t="shared" si="408"/>
        <v/>
      </c>
      <c r="AE267" s="308" t="str">
        <f t="shared" si="409"/>
        <v/>
      </c>
      <c r="AF267" s="308" t="str">
        <f t="shared" si="410"/>
        <v/>
      </c>
      <c r="AG267" s="308" t="str">
        <f t="shared" si="411"/>
        <v/>
      </c>
      <c r="AH267" s="308" t="str">
        <f t="shared" si="412"/>
        <v/>
      </c>
      <c r="AI267" s="308" t="str">
        <f t="shared" si="413"/>
        <v/>
      </c>
      <c r="AJ267" s="308" t="str">
        <f t="shared" si="414"/>
        <v/>
      </c>
      <c r="AK267" s="308" t="str">
        <f t="shared" si="415"/>
        <v/>
      </c>
      <c r="AL267" s="308" t="str">
        <f t="shared" si="416"/>
        <v/>
      </c>
      <c r="AM267" s="308" t="str">
        <f t="shared" si="417"/>
        <v/>
      </c>
      <c r="AN267" s="308" t="str">
        <f t="shared" si="418"/>
        <v/>
      </c>
      <c r="AO267" s="308" t="str">
        <f t="shared" si="419"/>
        <v/>
      </c>
      <c r="AP267" s="308" t="str">
        <f t="shared" si="420"/>
        <v/>
      </c>
      <c r="AQ267" s="308" t="str">
        <f t="shared" si="421"/>
        <v/>
      </c>
      <c r="AR267" s="308" t="str">
        <f t="shared" si="422"/>
        <v/>
      </c>
      <c r="AS267" s="308" t="str">
        <f t="shared" si="439"/>
        <v/>
      </c>
      <c r="AT267" s="308" t="str">
        <f t="shared" si="440"/>
        <v/>
      </c>
      <c r="AU267" s="308" t="str">
        <f t="shared" si="441"/>
        <v/>
      </c>
      <c r="AV267" s="308" t="str">
        <f t="shared" si="437"/>
        <v/>
      </c>
      <c r="AW267" s="308" t="str">
        <f t="shared" si="437"/>
        <v/>
      </c>
      <c r="AX267" s="308" t="str">
        <f t="shared" si="437"/>
        <v/>
      </c>
      <c r="AY267" s="308" t="str">
        <f t="shared" si="425"/>
        <v/>
      </c>
      <c r="AZ267" s="308" t="str">
        <f t="shared" si="438"/>
        <v/>
      </c>
      <c r="BA267" s="308" t="str">
        <f t="shared" si="438"/>
        <v/>
      </c>
      <c r="BB267" s="308" t="str">
        <f t="shared" si="438"/>
        <v/>
      </c>
      <c r="BC267" s="308" t="str">
        <f t="shared" si="438"/>
        <v/>
      </c>
      <c r="BD267" s="308" t="str">
        <f t="shared" si="438"/>
        <v/>
      </c>
      <c r="BE267" s="308" t="str">
        <f t="shared" si="438"/>
        <v/>
      </c>
      <c r="BF267" s="308" t="str">
        <f t="shared" si="438"/>
        <v/>
      </c>
      <c r="BG267" s="308" t="str">
        <f t="shared" si="438"/>
        <v/>
      </c>
      <c r="BH267" s="308" t="str">
        <f t="shared" si="438"/>
        <v/>
      </c>
      <c r="BI267" s="308" t="str">
        <f t="shared" si="438"/>
        <v/>
      </c>
      <c r="BJ267" s="308" t="str">
        <f t="shared" si="438"/>
        <v/>
      </c>
      <c r="BK267" s="308" t="str">
        <f t="shared" si="438"/>
        <v/>
      </c>
      <c r="BL267" s="308" t="str">
        <f t="shared" si="438"/>
        <v/>
      </c>
      <c r="BM267" s="308" t="str">
        <f t="shared" si="438"/>
        <v/>
      </c>
      <c r="BN267" s="308" t="str">
        <f t="shared" si="438"/>
        <v/>
      </c>
      <c r="BO267" s="308" t="str">
        <f t="shared" si="438"/>
        <v/>
      </c>
      <c r="BP267" s="308" t="str">
        <f t="shared" si="426"/>
        <v/>
      </c>
      <c r="BQ267" s="308" t="str">
        <f t="shared" si="426"/>
        <v/>
      </c>
      <c r="BR267" s="308" t="str">
        <f t="shared" si="426"/>
        <v/>
      </c>
      <c r="BS267" s="308" t="str">
        <f t="shared" si="426"/>
        <v/>
      </c>
      <c r="BT267" s="308" t="str">
        <f t="shared" si="426"/>
        <v/>
      </c>
      <c r="BU267" s="308" t="str">
        <f t="shared" si="426"/>
        <v/>
      </c>
      <c r="BV267" s="308" t="str">
        <f t="shared" si="426"/>
        <v/>
      </c>
      <c r="BW267" s="308" t="str">
        <f t="shared" si="426"/>
        <v/>
      </c>
      <c r="BX267" s="308" t="str">
        <f t="shared" si="426"/>
        <v/>
      </c>
      <c r="BY267" s="308" t="str">
        <f t="shared" si="426"/>
        <v/>
      </c>
      <c r="BZ267" s="308" t="str">
        <f t="shared" si="426"/>
        <v/>
      </c>
      <c r="CA267" s="308" t="str">
        <f t="shared" si="426"/>
        <v/>
      </c>
      <c r="CB267" s="308" t="str">
        <f t="shared" si="426"/>
        <v/>
      </c>
      <c r="CC267" s="308" t="str">
        <f t="shared" si="426"/>
        <v/>
      </c>
      <c r="CD267" s="308" t="str">
        <f t="shared" si="426"/>
        <v/>
      </c>
      <c r="CE267" s="308" t="str">
        <f t="shared" si="427"/>
        <v/>
      </c>
      <c r="CF267" s="308" t="str">
        <f t="shared" si="427"/>
        <v/>
      </c>
      <c r="CG267" s="308" t="str">
        <f t="shared" si="427"/>
        <v/>
      </c>
      <c r="CH267" s="308" t="str">
        <f t="shared" si="427"/>
        <v/>
      </c>
      <c r="CI267" s="308" t="str">
        <f t="shared" si="427"/>
        <v/>
      </c>
      <c r="CJ267" s="308" t="str">
        <f t="shared" si="427"/>
        <v/>
      </c>
    </row>
    <row r="268" spans="2:88" x14ac:dyDescent="0.2">
      <c r="B268" s="369" t="str">
        <f t="shared" si="423"/>
        <v/>
      </c>
      <c r="C268" s="369" t="str">
        <f t="shared" si="424"/>
        <v/>
      </c>
      <c r="D268" s="369" t="str">
        <f t="shared" si="428"/>
        <v/>
      </c>
      <c r="E268" s="369" t="str">
        <f t="shared" si="429"/>
        <v/>
      </c>
      <c r="F268" s="369" t="str">
        <f t="shared" si="430"/>
        <v/>
      </c>
      <c r="G268" s="369" t="str">
        <f t="shared" si="431"/>
        <v/>
      </c>
      <c r="H268" s="369" t="str">
        <f t="shared" si="432"/>
        <v/>
      </c>
      <c r="I268" s="369" t="str">
        <f t="shared" si="433"/>
        <v/>
      </c>
      <c r="K268" s="308" t="str">
        <f t="shared" si="434"/>
        <v/>
      </c>
      <c r="L268" s="309" t="str">
        <f t="shared" si="435"/>
        <v/>
      </c>
      <c r="M268" s="310" t="str">
        <f t="shared" si="436"/>
        <v/>
      </c>
      <c r="N268" s="308" t="str">
        <f t="shared" si="396"/>
        <v/>
      </c>
      <c r="O268" s="308" t="str">
        <f t="shared" si="397"/>
        <v/>
      </c>
      <c r="P268" s="308" t="str">
        <f t="shared" si="398"/>
        <v/>
      </c>
      <c r="Q268" s="308" t="str">
        <f t="shared" si="399"/>
        <v/>
      </c>
      <c r="R268" s="308" t="str">
        <f t="shared" si="400"/>
        <v/>
      </c>
      <c r="S268" s="308" t="str">
        <f t="shared" si="401"/>
        <v/>
      </c>
      <c r="T268" s="308" t="str">
        <f t="shared" si="402"/>
        <v/>
      </c>
      <c r="U268" s="308" t="str">
        <f t="shared" si="403"/>
        <v/>
      </c>
      <c r="V268" s="308" t="str">
        <f t="shared" si="404"/>
        <v/>
      </c>
      <c r="W268" s="308" t="str">
        <f t="shared" si="405"/>
        <v/>
      </c>
      <c r="X268" s="308" t="str">
        <f t="shared" si="371"/>
        <v/>
      </c>
      <c r="Y268" s="308" t="str">
        <f t="shared" si="371"/>
        <v/>
      </c>
      <c r="Z268" s="308" t="str">
        <f t="shared" si="371"/>
        <v/>
      </c>
      <c r="AA268" s="308" t="str">
        <f t="shared" si="371"/>
        <v/>
      </c>
      <c r="AB268" s="308" t="str">
        <f t="shared" si="406"/>
        <v/>
      </c>
      <c r="AC268" s="308" t="str">
        <f t="shared" si="407"/>
        <v/>
      </c>
      <c r="AD268" s="308" t="str">
        <f t="shared" si="408"/>
        <v/>
      </c>
      <c r="AE268" s="308" t="str">
        <f t="shared" si="409"/>
        <v/>
      </c>
      <c r="AF268" s="308" t="str">
        <f t="shared" si="410"/>
        <v/>
      </c>
      <c r="AG268" s="308" t="str">
        <f t="shared" si="411"/>
        <v/>
      </c>
      <c r="AH268" s="308" t="str">
        <f t="shared" si="412"/>
        <v/>
      </c>
      <c r="AI268" s="308" t="str">
        <f t="shared" si="413"/>
        <v/>
      </c>
      <c r="AJ268" s="308" t="str">
        <f t="shared" si="414"/>
        <v/>
      </c>
      <c r="AK268" s="308" t="str">
        <f t="shared" si="415"/>
        <v/>
      </c>
      <c r="AL268" s="308" t="str">
        <f t="shared" si="416"/>
        <v/>
      </c>
      <c r="AM268" s="308" t="str">
        <f t="shared" si="417"/>
        <v/>
      </c>
      <c r="AN268" s="308" t="str">
        <f t="shared" si="418"/>
        <v/>
      </c>
      <c r="AO268" s="308" t="str">
        <f t="shared" si="419"/>
        <v/>
      </c>
      <c r="AP268" s="308" t="str">
        <f t="shared" si="420"/>
        <v/>
      </c>
      <c r="AQ268" s="308" t="str">
        <f t="shared" si="421"/>
        <v/>
      </c>
      <c r="AR268" s="308" t="str">
        <f t="shared" si="422"/>
        <v/>
      </c>
      <c r="AS268" s="308" t="str">
        <f t="shared" si="439"/>
        <v/>
      </c>
      <c r="AT268" s="308" t="str">
        <f t="shared" si="440"/>
        <v/>
      </c>
      <c r="AU268" s="308" t="str">
        <f t="shared" si="441"/>
        <v/>
      </c>
      <c r="AV268" s="308" t="str">
        <f t="shared" si="437"/>
        <v/>
      </c>
      <c r="AW268" s="308" t="str">
        <f t="shared" si="437"/>
        <v/>
      </c>
      <c r="AX268" s="308" t="str">
        <f t="shared" si="437"/>
        <v/>
      </c>
      <c r="AY268" s="308" t="str">
        <f t="shared" si="425"/>
        <v/>
      </c>
      <c r="AZ268" s="308" t="str">
        <f t="shared" si="438"/>
        <v/>
      </c>
      <c r="BA268" s="308" t="str">
        <f t="shared" si="438"/>
        <v/>
      </c>
      <c r="BB268" s="308" t="str">
        <f t="shared" si="438"/>
        <v/>
      </c>
      <c r="BC268" s="308" t="str">
        <f t="shared" si="438"/>
        <v/>
      </c>
      <c r="BD268" s="308" t="str">
        <f t="shared" si="438"/>
        <v/>
      </c>
      <c r="BE268" s="308" t="str">
        <f t="shared" si="438"/>
        <v/>
      </c>
      <c r="BF268" s="308" t="str">
        <f t="shared" si="438"/>
        <v/>
      </c>
      <c r="BG268" s="308" t="str">
        <f t="shared" si="438"/>
        <v/>
      </c>
      <c r="BH268" s="308" t="str">
        <f t="shared" si="438"/>
        <v/>
      </c>
      <c r="BI268" s="308" t="str">
        <f t="shared" si="438"/>
        <v/>
      </c>
      <c r="BJ268" s="308" t="str">
        <f t="shared" si="438"/>
        <v/>
      </c>
      <c r="BK268" s="308" t="str">
        <f t="shared" si="438"/>
        <v/>
      </c>
      <c r="BL268" s="308" t="str">
        <f t="shared" si="438"/>
        <v/>
      </c>
      <c r="BM268" s="308" t="str">
        <f t="shared" si="438"/>
        <v/>
      </c>
      <c r="BN268" s="308" t="str">
        <f t="shared" si="438"/>
        <v/>
      </c>
      <c r="BO268" s="308" t="str">
        <f t="shared" si="438"/>
        <v/>
      </c>
      <c r="BP268" s="308" t="str">
        <f t="shared" si="426"/>
        <v/>
      </c>
      <c r="BQ268" s="308" t="str">
        <f t="shared" si="426"/>
        <v/>
      </c>
      <c r="BR268" s="308" t="str">
        <f t="shared" si="426"/>
        <v/>
      </c>
      <c r="BS268" s="308" t="str">
        <f t="shared" si="426"/>
        <v/>
      </c>
      <c r="BT268" s="308" t="str">
        <f t="shared" si="426"/>
        <v/>
      </c>
      <c r="BU268" s="308" t="str">
        <f t="shared" si="426"/>
        <v/>
      </c>
      <c r="BV268" s="308" t="str">
        <f t="shared" si="426"/>
        <v/>
      </c>
      <c r="BW268" s="308" t="str">
        <f t="shared" si="426"/>
        <v/>
      </c>
      <c r="BX268" s="308" t="str">
        <f t="shared" si="426"/>
        <v/>
      </c>
      <c r="BY268" s="308" t="str">
        <f t="shared" si="426"/>
        <v/>
      </c>
      <c r="BZ268" s="308" t="str">
        <f t="shared" si="426"/>
        <v/>
      </c>
      <c r="CA268" s="308" t="str">
        <f t="shared" si="426"/>
        <v/>
      </c>
      <c r="CB268" s="308" t="str">
        <f t="shared" si="426"/>
        <v/>
      </c>
      <c r="CC268" s="308" t="str">
        <f t="shared" si="426"/>
        <v/>
      </c>
      <c r="CD268" s="308" t="str">
        <f t="shared" si="426"/>
        <v/>
      </c>
      <c r="CE268" s="308" t="str">
        <f t="shared" si="427"/>
        <v/>
      </c>
      <c r="CF268" s="308" t="str">
        <f t="shared" si="427"/>
        <v/>
      </c>
      <c r="CG268" s="308" t="str">
        <f t="shared" si="427"/>
        <v/>
      </c>
      <c r="CH268" s="308" t="str">
        <f t="shared" si="427"/>
        <v/>
      </c>
      <c r="CI268" s="308" t="str">
        <f t="shared" si="427"/>
        <v/>
      </c>
      <c r="CJ268" s="308" t="str">
        <f t="shared" si="427"/>
        <v/>
      </c>
    </row>
    <row r="269" spans="2:88" x14ac:dyDescent="0.2">
      <c r="B269" s="369" t="str">
        <f t="shared" si="423"/>
        <v/>
      </c>
      <c r="C269" s="369" t="str">
        <f t="shared" si="424"/>
        <v/>
      </c>
      <c r="D269" s="369" t="str">
        <f t="shared" si="428"/>
        <v/>
      </c>
      <c r="E269" s="369" t="str">
        <f t="shared" si="429"/>
        <v/>
      </c>
      <c r="F269" s="369" t="str">
        <f t="shared" si="430"/>
        <v/>
      </c>
      <c r="G269" s="369" t="str">
        <f t="shared" si="431"/>
        <v/>
      </c>
      <c r="H269" s="369" t="str">
        <f t="shared" si="432"/>
        <v/>
      </c>
      <c r="I269" s="369" t="str">
        <f t="shared" si="433"/>
        <v/>
      </c>
      <c r="K269" s="308" t="str">
        <f t="shared" si="434"/>
        <v/>
      </c>
      <c r="L269" s="309" t="str">
        <f t="shared" si="435"/>
        <v/>
      </c>
      <c r="M269" s="310" t="str">
        <f t="shared" si="436"/>
        <v/>
      </c>
      <c r="N269" s="308" t="str">
        <f t="shared" si="396"/>
        <v/>
      </c>
      <c r="O269" s="308" t="str">
        <f t="shared" si="397"/>
        <v/>
      </c>
      <c r="P269" s="308" t="str">
        <f t="shared" si="398"/>
        <v/>
      </c>
      <c r="Q269" s="308" t="str">
        <f t="shared" si="399"/>
        <v/>
      </c>
      <c r="R269" s="308" t="str">
        <f t="shared" si="400"/>
        <v/>
      </c>
      <c r="S269" s="308" t="str">
        <f t="shared" si="401"/>
        <v/>
      </c>
      <c r="T269" s="308" t="str">
        <f t="shared" si="402"/>
        <v/>
      </c>
      <c r="U269" s="308" t="str">
        <f t="shared" si="403"/>
        <v/>
      </c>
      <c r="V269" s="308" t="str">
        <f t="shared" si="404"/>
        <v/>
      </c>
      <c r="W269" s="308" t="str">
        <f t="shared" si="405"/>
        <v/>
      </c>
      <c r="X269" s="308" t="str">
        <f t="shared" si="371"/>
        <v/>
      </c>
      <c r="Y269" s="308" t="str">
        <f t="shared" si="371"/>
        <v/>
      </c>
      <c r="Z269" s="308" t="str">
        <f t="shared" si="371"/>
        <v/>
      </c>
      <c r="AA269" s="308" t="str">
        <f t="shared" si="371"/>
        <v/>
      </c>
      <c r="AB269" s="308" t="str">
        <f t="shared" si="406"/>
        <v/>
      </c>
      <c r="AC269" s="308" t="str">
        <f t="shared" si="407"/>
        <v/>
      </c>
      <c r="AD269" s="308" t="str">
        <f t="shared" si="408"/>
        <v/>
      </c>
      <c r="AE269" s="308" t="str">
        <f t="shared" si="409"/>
        <v/>
      </c>
      <c r="AF269" s="308" t="str">
        <f t="shared" si="410"/>
        <v/>
      </c>
      <c r="AG269" s="308" t="str">
        <f t="shared" si="411"/>
        <v/>
      </c>
      <c r="AH269" s="308" t="str">
        <f t="shared" si="412"/>
        <v/>
      </c>
      <c r="AI269" s="308" t="str">
        <f t="shared" si="413"/>
        <v/>
      </c>
      <c r="AJ269" s="308" t="str">
        <f t="shared" si="414"/>
        <v/>
      </c>
      <c r="AK269" s="308" t="str">
        <f t="shared" si="415"/>
        <v/>
      </c>
      <c r="AL269" s="308" t="str">
        <f t="shared" si="416"/>
        <v/>
      </c>
      <c r="AM269" s="308" t="str">
        <f t="shared" si="417"/>
        <v/>
      </c>
      <c r="AN269" s="308" t="str">
        <f t="shared" si="418"/>
        <v/>
      </c>
      <c r="AO269" s="308" t="str">
        <f t="shared" si="419"/>
        <v/>
      </c>
      <c r="AP269" s="308" t="str">
        <f t="shared" si="420"/>
        <v/>
      </c>
      <c r="AQ269" s="308" t="str">
        <f t="shared" si="421"/>
        <v/>
      </c>
      <c r="AR269" s="308" t="str">
        <f t="shared" si="422"/>
        <v/>
      </c>
      <c r="AS269" s="308" t="str">
        <f t="shared" si="439"/>
        <v/>
      </c>
      <c r="AT269" s="308" t="str">
        <f t="shared" si="440"/>
        <v/>
      </c>
      <c r="AU269" s="308" t="str">
        <f t="shared" si="441"/>
        <v/>
      </c>
      <c r="AV269" s="308" t="str">
        <f t="shared" si="437"/>
        <v/>
      </c>
      <c r="AW269" s="308" t="str">
        <f t="shared" si="437"/>
        <v/>
      </c>
      <c r="AX269" s="308" t="str">
        <f t="shared" si="437"/>
        <v/>
      </c>
      <c r="AY269" s="308" t="str">
        <f t="shared" si="425"/>
        <v/>
      </c>
      <c r="AZ269" s="308" t="str">
        <f t="shared" si="438"/>
        <v/>
      </c>
      <c r="BA269" s="308" t="str">
        <f t="shared" si="438"/>
        <v/>
      </c>
      <c r="BB269" s="308" t="str">
        <f t="shared" si="438"/>
        <v/>
      </c>
      <c r="BC269" s="308" t="str">
        <f t="shared" si="438"/>
        <v/>
      </c>
      <c r="BD269" s="308" t="str">
        <f t="shared" si="438"/>
        <v/>
      </c>
      <c r="BE269" s="308" t="str">
        <f t="shared" si="438"/>
        <v/>
      </c>
      <c r="BF269" s="308" t="str">
        <f t="shared" si="438"/>
        <v/>
      </c>
      <c r="BG269" s="308" t="str">
        <f t="shared" si="438"/>
        <v/>
      </c>
      <c r="BH269" s="308" t="str">
        <f t="shared" si="438"/>
        <v/>
      </c>
      <c r="BI269" s="308" t="str">
        <f t="shared" si="438"/>
        <v/>
      </c>
      <c r="BJ269" s="308" t="str">
        <f t="shared" si="438"/>
        <v/>
      </c>
      <c r="BK269" s="308" t="str">
        <f t="shared" si="438"/>
        <v/>
      </c>
      <c r="BL269" s="308" t="str">
        <f t="shared" si="438"/>
        <v/>
      </c>
      <c r="BM269" s="308" t="str">
        <f t="shared" si="438"/>
        <v/>
      </c>
      <c r="BN269" s="308" t="str">
        <f t="shared" si="438"/>
        <v/>
      </c>
      <c r="BO269" s="308" t="str">
        <f t="shared" si="438"/>
        <v/>
      </c>
      <c r="BP269" s="308" t="str">
        <f t="shared" si="426"/>
        <v/>
      </c>
      <c r="BQ269" s="308" t="str">
        <f t="shared" si="426"/>
        <v/>
      </c>
      <c r="BR269" s="308" t="str">
        <f t="shared" si="426"/>
        <v/>
      </c>
      <c r="BS269" s="308" t="str">
        <f t="shared" si="426"/>
        <v/>
      </c>
      <c r="BT269" s="308" t="str">
        <f t="shared" si="426"/>
        <v/>
      </c>
      <c r="BU269" s="308" t="str">
        <f t="shared" si="426"/>
        <v/>
      </c>
      <c r="BV269" s="308" t="str">
        <f t="shared" si="426"/>
        <v/>
      </c>
      <c r="BW269" s="308" t="str">
        <f t="shared" si="426"/>
        <v/>
      </c>
      <c r="BX269" s="308" t="str">
        <f t="shared" si="426"/>
        <v/>
      </c>
      <c r="BY269" s="308" t="str">
        <f t="shared" si="426"/>
        <v/>
      </c>
      <c r="BZ269" s="308" t="str">
        <f t="shared" si="426"/>
        <v/>
      </c>
      <c r="CA269" s="308" t="str">
        <f t="shared" si="426"/>
        <v/>
      </c>
      <c r="CB269" s="308" t="str">
        <f t="shared" si="426"/>
        <v/>
      </c>
      <c r="CC269" s="308" t="str">
        <f t="shared" si="426"/>
        <v/>
      </c>
      <c r="CD269" s="308" t="str">
        <f t="shared" si="426"/>
        <v/>
      </c>
      <c r="CE269" s="308" t="str">
        <f t="shared" si="427"/>
        <v/>
      </c>
      <c r="CF269" s="308" t="str">
        <f t="shared" si="427"/>
        <v/>
      </c>
      <c r="CG269" s="308" t="str">
        <f t="shared" si="427"/>
        <v/>
      </c>
      <c r="CH269" s="308" t="str">
        <f t="shared" si="427"/>
        <v/>
      </c>
      <c r="CI269" s="308" t="str">
        <f t="shared" si="427"/>
        <v/>
      </c>
      <c r="CJ269" s="308" t="str">
        <f t="shared" si="427"/>
        <v/>
      </c>
    </row>
    <row r="270" spans="2:88" x14ac:dyDescent="0.2">
      <c r="B270" s="369" t="str">
        <f t="shared" si="423"/>
        <v/>
      </c>
      <c r="C270" s="369" t="str">
        <f t="shared" si="424"/>
        <v/>
      </c>
      <c r="D270" s="369" t="str">
        <f t="shared" si="428"/>
        <v/>
      </c>
      <c r="E270" s="369" t="str">
        <f t="shared" si="429"/>
        <v/>
      </c>
      <c r="F270" s="369" t="str">
        <f t="shared" si="430"/>
        <v/>
      </c>
      <c r="G270" s="369" t="str">
        <f t="shared" si="431"/>
        <v/>
      </c>
      <c r="H270" s="369" t="str">
        <f t="shared" si="432"/>
        <v/>
      </c>
      <c r="I270" s="369" t="str">
        <f t="shared" si="433"/>
        <v/>
      </c>
      <c r="K270" s="308" t="str">
        <f t="shared" si="434"/>
        <v/>
      </c>
      <c r="L270" s="309" t="str">
        <f t="shared" si="435"/>
        <v/>
      </c>
      <c r="M270" s="310" t="str">
        <f t="shared" si="436"/>
        <v/>
      </c>
      <c r="N270" s="308" t="str">
        <f t="shared" si="396"/>
        <v/>
      </c>
      <c r="O270" s="308" t="str">
        <f t="shared" si="397"/>
        <v/>
      </c>
      <c r="P270" s="308" t="str">
        <f t="shared" si="398"/>
        <v/>
      </c>
      <c r="Q270" s="308" t="str">
        <f t="shared" si="399"/>
        <v/>
      </c>
      <c r="R270" s="308" t="str">
        <f t="shared" si="400"/>
        <v/>
      </c>
      <c r="S270" s="308" t="str">
        <f t="shared" si="401"/>
        <v/>
      </c>
      <c r="T270" s="308" t="str">
        <f t="shared" si="402"/>
        <v/>
      </c>
      <c r="U270" s="308" t="str">
        <f t="shared" si="403"/>
        <v/>
      </c>
      <c r="V270" s="308" t="str">
        <f t="shared" si="404"/>
        <v/>
      </c>
      <c r="W270" s="308" t="str">
        <f t="shared" si="405"/>
        <v/>
      </c>
      <c r="X270" s="308" t="str">
        <f t="shared" si="371"/>
        <v/>
      </c>
      <c r="Y270" s="308" t="str">
        <f t="shared" si="371"/>
        <v/>
      </c>
      <c r="Z270" s="308" t="str">
        <f t="shared" si="371"/>
        <v/>
      </c>
      <c r="AA270" s="308" t="str">
        <f t="shared" si="371"/>
        <v/>
      </c>
      <c r="AB270" s="308" t="str">
        <f t="shared" si="406"/>
        <v/>
      </c>
      <c r="AC270" s="308" t="str">
        <f t="shared" si="407"/>
        <v/>
      </c>
      <c r="AD270" s="308" t="str">
        <f t="shared" si="408"/>
        <v/>
      </c>
      <c r="AE270" s="308" t="str">
        <f t="shared" si="409"/>
        <v/>
      </c>
      <c r="AF270" s="308" t="str">
        <f t="shared" si="410"/>
        <v/>
      </c>
      <c r="AG270" s="308" t="str">
        <f t="shared" si="411"/>
        <v/>
      </c>
      <c r="AH270" s="308" t="str">
        <f t="shared" si="412"/>
        <v/>
      </c>
      <c r="AI270" s="308" t="str">
        <f t="shared" si="413"/>
        <v/>
      </c>
      <c r="AJ270" s="308" t="str">
        <f t="shared" si="414"/>
        <v/>
      </c>
      <c r="AK270" s="308" t="str">
        <f t="shared" si="415"/>
        <v/>
      </c>
      <c r="AL270" s="308" t="str">
        <f t="shared" si="416"/>
        <v/>
      </c>
      <c r="AM270" s="308" t="str">
        <f t="shared" si="417"/>
        <v/>
      </c>
      <c r="AN270" s="308" t="str">
        <f t="shared" si="418"/>
        <v/>
      </c>
      <c r="AO270" s="308" t="str">
        <f t="shared" si="419"/>
        <v/>
      </c>
      <c r="AP270" s="308" t="str">
        <f t="shared" si="420"/>
        <v/>
      </c>
      <c r="AQ270" s="308" t="str">
        <f t="shared" si="421"/>
        <v/>
      </c>
      <c r="AR270" s="308" t="str">
        <f t="shared" si="422"/>
        <v/>
      </c>
      <c r="AS270" s="308" t="str">
        <f t="shared" si="439"/>
        <v/>
      </c>
      <c r="AT270" s="308" t="str">
        <f t="shared" si="440"/>
        <v/>
      </c>
      <c r="AU270" s="308" t="str">
        <f t="shared" si="441"/>
        <v/>
      </c>
      <c r="AV270" s="308" t="str">
        <f t="shared" si="437"/>
        <v/>
      </c>
      <c r="AW270" s="308" t="str">
        <f t="shared" si="437"/>
        <v/>
      </c>
      <c r="AX270" s="308" t="str">
        <f t="shared" si="437"/>
        <v/>
      </c>
      <c r="AY270" s="308" t="str">
        <f t="shared" si="425"/>
        <v/>
      </c>
      <c r="AZ270" s="308" t="str">
        <f t="shared" si="438"/>
        <v/>
      </c>
      <c r="BA270" s="308" t="str">
        <f t="shared" si="438"/>
        <v/>
      </c>
      <c r="BB270" s="308" t="str">
        <f t="shared" si="438"/>
        <v/>
      </c>
      <c r="BC270" s="308" t="str">
        <f t="shared" si="438"/>
        <v/>
      </c>
      <c r="BD270" s="308" t="str">
        <f t="shared" si="438"/>
        <v/>
      </c>
      <c r="BE270" s="308" t="str">
        <f t="shared" si="438"/>
        <v/>
      </c>
      <c r="BF270" s="308" t="str">
        <f t="shared" si="438"/>
        <v/>
      </c>
      <c r="BG270" s="308" t="str">
        <f t="shared" si="438"/>
        <v/>
      </c>
      <c r="BH270" s="308" t="str">
        <f t="shared" si="438"/>
        <v/>
      </c>
      <c r="BI270" s="308" t="str">
        <f t="shared" si="438"/>
        <v/>
      </c>
      <c r="BJ270" s="308" t="str">
        <f t="shared" si="438"/>
        <v/>
      </c>
      <c r="BK270" s="308" t="str">
        <f t="shared" si="438"/>
        <v/>
      </c>
      <c r="BL270" s="308" t="str">
        <f t="shared" si="438"/>
        <v/>
      </c>
      <c r="BM270" s="308" t="str">
        <f t="shared" si="438"/>
        <v/>
      </c>
      <c r="BN270" s="308" t="str">
        <f t="shared" si="438"/>
        <v/>
      </c>
      <c r="BO270" s="308" t="str">
        <f t="shared" si="438"/>
        <v/>
      </c>
      <c r="BP270" s="308" t="str">
        <f t="shared" si="426"/>
        <v/>
      </c>
      <c r="BQ270" s="308" t="str">
        <f t="shared" si="426"/>
        <v/>
      </c>
      <c r="BR270" s="308" t="str">
        <f t="shared" si="426"/>
        <v/>
      </c>
      <c r="BS270" s="308" t="str">
        <f t="shared" si="426"/>
        <v/>
      </c>
      <c r="BT270" s="308" t="str">
        <f t="shared" si="426"/>
        <v/>
      </c>
      <c r="BU270" s="308" t="str">
        <f t="shared" si="426"/>
        <v/>
      </c>
      <c r="BV270" s="308" t="str">
        <f t="shared" si="426"/>
        <v/>
      </c>
      <c r="BW270" s="308" t="str">
        <f t="shared" si="426"/>
        <v/>
      </c>
      <c r="BX270" s="308" t="str">
        <f t="shared" si="426"/>
        <v/>
      </c>
      <c r="BY270" s="308" t="str">
        <f t="shared" si="426"/>
        <v/>
      </c>
      <c r="BZ270" s="308" t="str">
        <f t="shared" si="426"/>
        <v/>
      </c>
      <c r="CA270" s="308" t="str">
        <f t="shared" si="426"/>
        <v/>
      </c>
      <c r="CB270" s="308" t="str">
        <f t="shared" si="426"/>
        <v/>
      </c>
      <c r="CC270" s="308" t="str">
        <f t="shared" si="426"/>
        <v/>
      </c>
      <c r="CD270" s="308" t="str">
        <f t="shared" si="426"/>
        <v/>
      </c>
      <c r="CE270" s="308" t="str">
        <f t="shared" si="427"/>
        <v/>
      </c>
      <c r="CF270" s="308" t="str">
        <f t="shared" si="427"/>
        <v/>
      </c>
      <c r="CG270" s="308" t="str">
        <f t="shared" si="427"/>
        <v/>
      </c>
      <c r="CH270" s="308" t="str">
        <f t="shared" si="427"/>
        <v/>
      </c>
      <c r="CI270" s="308" t="str">
        <f t="shared" si="427"/>
        <v/>
      </c>
      <c r="CJ270" s="308" t="str">
        <f t="shared" si="427"/>
        <v/>
      </c>
    </row>
    <row r="271" spans="2:88" x14ac:dyDescent="0.2">
      <c r="B271" s="369" t="str">
        <f t="shared" si="423"/>
        <v/>
      </c>
      <c r="C271" s="369" t="str">
        <f t="shared" si="424"/>
        <v/>
      </c>
      <c r="D271" s="369" t="str">
        <f t="shared" si="428"/>
        <v/>
      </c>
      <c r="E271" s="369" t="str">
        <f t="shared" si="429"/>
        <v/>
      </c>
      <c r="F271" s="369" t="str">
        <f t="shared" si="430"/>
        <v/>
      </c>
      <c r="G271" s="369" t="str">
        <f t="shared" si="431"/>
        <v/>
      </c>
      <c r="H271" s="369" t="str">
        <f t="shared" si="432"/>
        <v/>
      </c>
      <c r="I271" s="369" t="str">
        <f t="shared" si="433"/>
        <v/>
      </c>
      <c r="K271" s="308" t="str">
        <f t="shared" si="434"/>
        <v/>
      </c>
      <c r="L271" s="309" t="str">
        <f t="shared" si="435"/>
        <v/>
      </c>
      <c r="M271" s="310" t="str">
        <f t="shared" si="436"/>
        <v/>
      </c>
      <c r="N271" s="308" t="str">
        <f t="shared" si="396"/>
        <v/>
      </c>
      <c r="O271" s="308" t="str">
        <f t="shared" si="397"/>
        <v/>
      </c>
      <c r="P271" s="308" t="str">
        <f t="shared" si="398"/>
        <v/>
      </c>
      <c r="Q271" s="308" t="str">
        <f t="shared" si="399"/>
        <v/>
      </c>
      <c r="R271" s="308" t="str">
        <f t="shared" si="400"/>
        <v/>
      </c>
      <c r="S271" s="308" t="str">
        <f t="shared" si="401"/>
        <v/>
      </c>
      <c r="T271" s="308" t="str">
        <f t="shared" si="402"/>
        <v/>
      </c>
      <c r="U271" s="308" t="str">
        <f t="shared" si="403"/>
        <v/>
      </c>
      <c r="V271" s="308" t="str">
        <f t="shared" si="404"/>
        <v/>
      </c>
      <c r="W271" s="308" t="str">
        <f t="shared" si="405"/>
        <v/>
      </c>
      <c r="X271" s="308" t="str">
        <f t="shared" si="371"/>
        <v/>
      </c>
      <c r="Y271" s="308" t="str">
        <f t="shared" si="371"/>
        <v/>
      </c>
      <c r="Z271" s="308" t="str">
        <f t="shared" si="371"/>
        <v/>
      </c>
      <c r="AA271" s="308" t="str">
        <f t="shared" si="371"/>
        <v/>
      </c>
      <c r="AB271" s="308" t="str">
        <f t="shared" si="406"/>
        <v/>
      </c>
      <c r="AC271" s="308" t="str">
        <f t="shared" si="407"/>
        <v/>
      </c>
      <c r="AD271" s="308" t="str">
        <f t="shared" si="408"/>
        <v/>
      </c>
      <c r="AE271" s="308" t="str">
        <f t="shared" si="409"/>
        <v/>
      </c>
      <c r="AF271" s="308" t="str">
        <f t="shared" si="410"/>
        <v/>
      </c>
      <c r="AG271" s="308" t="str">
        <f t="shared" si="411"/>
        <v/>
      </c>
      <c r="AH271" s="308" t="str">
        <f t="shared" si="412"/>
        <v/>
      </c>
      <c r="AI271" s="308" t="str">
        <f t="shared" si="413"/>
        <v/>
      </c>
      <c r="AJ271" s="308" t="str">
        <f t="shared" si="414"/>
        <v/>
      </c>
      <c r="AK271" s="308" t="str">
        <f t="shared" si="415"/>
        <v/>
      </c>
      <c r="AL271" s="308" t="str">
        <f t="shared" si="416"/>
        <v/>
      </c>
      <c r="AM271" s="308" t="str">
        <f t="shared" si="417"/>
        <v/>
      </c>
      <c r="AN271" s="308" t="str">
        <f t="shared" si="418"/>
        <v/>
      </c>
      <c r="AO271" s="308" t="str">
        <f t="shared" si="419"/>
        <v/>
      </c>
      <c r="AP271" s="308" t="str">
        <f t="shared" si="420"/>
        <v/>
      </c>
      <c r="AQ271" s="308" t="str">
        <f t="shared" si="421"/>
        <v/>
      </c>
      <c r="AR271" s="308" t="str">
        <f t="shared" si="422"/>
        <v/>
      </c>
      <c r="AS271" s="308" t="str">
        <f t="shared" si="439"/>
        <v/>
      </c>
      <c r="AT271" s="308" t="str">
        <f t="shared" si="440"/>
        <v/>
      </c>
      <c r="AU271" s="308" t="str">
        <f t="shared" si="441"/>
        <v/>
      </c>
      <c r="AV271" s="308" t="str">
        <f t="shared" si="437"/>
        <v/>
      </c>
      <c r="AW271" s="308" t="str">
        <f t="shared" si="437"/>
        <v/>
      </c>
      <c r="AX271" s="308" t="str">
        <f t="shared" si="437"/>
        <v/>
      </c>
      <c r="AY271" s="308" t="str">
        <f t="shared" si="425"/>
        <v/>
      </c>
      <c r="AZ271" s="308" t="str">
        <f t="shared" si="438"/>
        <v/>
      </c>
      <c r="BA271" s="308" t="str">
        <f t="shared" si="438"/>
        <v/>
      </c>
      <c r="BB271" s="308" t="str">
        <f t="shared" si="438"/>
        <v/>
      </c>
      <c r="BC271" s="308" t="str">
        <f t="shared" si="438"/>
        <v/>
      </c>
      <c r="BD271" s="308" t="str">
        <f t="shared" si="438"/>
        <v/>
      </c>
      <c r="BE271" s="308" t="str">
        <f t="shared" si="438"/>
        <v/>
      </c>
      <c r="BF271" s="308" t="str">
        <f t="shared" si="438"/>
        <v/>
      </c>
      <c r="BG271" s="308" t="str">
        <f t="shared" si="438"/>
        <v/>
      </c>
      <c r="BH271" s="308" t="str">
        <f t="shared" si="438"/>
        <v/>
      </c>
      <c r="BI271" s="308" t="str">
        <f t="shared" si="438"/>
        <v/>
      </c>
      <c r="BJ271" s="308" t="str">
        <f t="shared" si="438"/>
        <v/>
      </c>
      <c r="BK271" s="308" t="str">
        <f t="shared" si="438"/>
        <v/>
      </c>
      <c r="BL271" s="308" t="str">
        <f t="shared" si="438"/>
        <v/>
      </c>
      <c r="BM271" s="308" t="str">
        <f t="shared" si="438"/>
        <v/>
      </c>
      <c r="BN271" s="308" t="str">
        <f t="shared" si="438"/>
        <v/>
      </c>
      <c r="BO271" s="308" t="str">
        <f t="shared" si="438"/>
        <v/>
      </c>
      <c r="BP271" s="308" t="str">
        <f t="shared" si="426"/>
        <v/>
      </c>
      <c r="BQ271" s="308" t="str">
        <f t="shared" si="426"/>
        <v/>
      </c>
      <c r="BR271" s="308" t="str">
        <f t="shared" si="426"/>
        <v/>
      </c>
      <c r="BS271" s="308" t="str">
        <f t="shared" si="426"/>
        <v/>
      </c>
      <c r="BT271" s="308" t="str">
        <f t="shared" si="426"/>
        <v/>
      </c>
      <c r="BU271" s="308" t="str">
        <f t="shared" si="426"/>
        <v/>
      </c>
      <c r="BV271" s="308" t="str">
        <f t="shared" si="426"/>
        <v/>
      </c>
      <c r="BW271" s="308" t="str">
        <f t="shared" si="426"/>
        <v/>
      </c>
      <c r="BX271" s="308" t="str">
        <f t="shared" si="426"/>
        <v/>
      </c>
      <c r="BY271" s="308" t="str">
        <f t="shared" si="426"/>
        <v/>
      </c>
      <c r="BZ271" s="308" t="str">
        <f t="shared" si="426"/>
        <v/>
      </c>
      <c r="CA271" s="308" t="str">
        <f t="shared" si="426"/>
        <v/>
      </c>
      <c r="CB271" s="308" t="str">
        <f t="shared" si="426"/>
        <v/>
      </c>
      <c r="CC271" s="308" t="str">
        <f t="shared" si="426"/>
        <v/>
      </c>
      <c r="CD271" s="308" t="str">
        <f t="shared" si="426"/>
        <v/>
      </c>
      <c r="CE271" s="308" t="str">
        <f t="shared" si="427"/>
        <v/>
      </c>
      <c r="CF271" s="308" t="str">
        <f t="shared" si="427"/>
        <v/>
      </c>
      <c r="CG271" s="308" t="str">
        <f t="shared" si="427"/>
        <v/>
      </c>
      <c r="CH271" s="308" t="str">
        <f t="shared" si="427"/>
        <v/>
      </c>
      <c r="CI271" s="308" t="str">
        <f t="shared" si="427"/>
        <v/>
      </c>
      <c r="CJ271" s="308" t="str">
        <f t="shared" si="427"/>
        <v/>
      </c>
    </row>
    <row r="272" spans="2:88" x14ac:dyDescent="0.2">
      <c r="B272" s="369" t="str">
        <f t="shared" si="423"/>
        <v/>
      </c>
      <c r="C272" s="369" t="str">
        <f t="shared" si="424"/>
        <v/>
      </c>
      <c r="D272" s="369" t="str">
        <f t="shared" si="428"/>
        <v/>
      </c>
      <c r="E272" s="369" t="str">
        <f t="shared" si="429"/>
        <v/>
      </c>
      <c r="F272" s="369" t="str">
        <f t="shared" si="430"/>
        <v/>
      </c>
      <c r="G272" s="369" t="str">
        <f t="shared" si="431"/>
        <v/>
      </c>
      <c r="H272" s="369" t="str">
        <f t="shared" si="432"/>
        <v/>
      </c>
      <c r="I272" s="369" t="str">
        <f t="shared" si="433"/>
        <v/>
      </c>
      <c r="K272" s="308" t="str">
        <f t="shared" si="434"/>
        <v/>
      </c>
      <c r="L272" s="309" t="str">
        <f t="shared" si="435"/>
        <v/>
      </c>
      <c r="M272" s="310" t="str">
        <f t="shared" si="436"/>
        <v/>
      </c>
      <c r="N272" s="308" t="str">
        <f t="shared" si="396"/>
        <v/>
      </c>
      <c r="O272" s="308" t="str">
        <f t="shared" si="397"/>
        <v/>
      </c>
      <c r="P272" s="308" t="str">
        <f t="shared" si="398"/>
        <v/>
      </c>
      <c r="Q272" s="308" t="str">
        <f t="shared" si="399"/>
        <v/>
      </c>
      <c r="R272" s="308" t="str">
        <f t="shared" si="400"/>
        <v/>
      </c>
      <c r="S272" s="308" t="str">
        <f t="shared" si="401"/>
        <v/>
      </c>
      <c r="T272" s="308" t="str">
        <f t="shared" si="402"/>
        <v/>
      </c>
      <c r="U272" s="308" t="str">
        <f t="shared" si="403"/>
        <v/>
      </c>
      <c r="V272" s="308" t="str">
        <f t="shared" si="404"/>
        <v/>
      </c>
      <c r="W272" s="308" t="str">
        <f t="shared" si="405"/>
        <v/>
      </c>
      <c r="X272" s="308" t="str">
        <f t="shared" si="371"/>
        <v/>
      </c>
      <c r="Y272" s="308" t="str">
        <f t="shared" si="371"/>
        <v/>
      </c>
      <c r="Z272" s="308" t="str">
        <f t="shared" si="371"/>
        <v/>
      </c>
      <c r="AA272" s="308" t="str">
        <f t="shared" si="371"/>
        <v/>
      </c>
      <c r="AB272" s="308" t="str">
        <f t="shared" si="406"/>
        <v/>
      </c>
      <c r="AC272" s="308" t="str">
        <f t="shared" si="407"/>
        <v/>
      </c>
      <c r="AD272" s="308" t="str">
        <f t="shared" si="408"/>
        <v/>
      </c>
      <c r="AE272" s="308" t="str">
        <f t="shared" si="409"/>
        <v/>
      </c>
      <c r="AF272" s="308" t="str">
        <f t="shared" si="410"/>
        <v/>
      </c>
      <c r="AG272" s="308" t="str">
        <f t="shared" si="411"/>
        <v/>
      </c>
      <c r="AH272" s="308" t="str">
        <f t="shared" si="412"/>
        <v/>
      </c>
      <c r="AI272" s="308" t="str">
        <f t="shared" si="413"/>
        <v/>
      </c>
      <c r="AJ272" s="308" t="str">
        <f t="shared" si="414"/>
        <v/>
      </c>
      <c r="AK272" s="308" t="str">
        <f t="shared" si="415"/>
        <v/>
      </c>
      <c r="AL272" s="308" t="str">
        <f t="shared" si="416"/>
        <v/>
      </c>
      <c r="AM272" s="308" t="str">
        <f t="shared" si="417"/>
        <v/>
      </c>
      <c r="AN272" s="308" t="str">
        <f t="shared" si="418"/>
        <v/>
      </c>
      <c r="AO272" s="308" t="str">
        <f t="shared" si="419"/>
        <v/>
      </c>
      <c r="AP272" s="308" t="str">
        <f t="shared" si="420"/>
        <v/>
      </c>
      <c r="AQ272" s="308" t="str">
        <f t="shared" si="421"/>
        <v/>
      </c>
      <c r="AR272" s="308" t="str">
        <f t="shared" si="422"/>
        <v/>
      </c>
      <c r="AS272" s="308" t="str">
        <f t="shared" si="439"/>
        <v/>
      </c>
      <c r="AT272" s="308" t="str">
        <f t="shared" si="440"/>
        <v/>
      </c>
      <c r="AU272" s="308" t="str">
        <f t="shared" si="441"/>
        <v/>
      </c>
      <c r="AV272" s="308" t="str">
        <f t="shared" si="437"/>
        <v/>
      </c>
      <c r="AW272" s="308" t="str">
        <f t="shared" si="437"/>
        <v/>
      </c>
      <c r="AX272" s="308" t="str">
        <f t="shared" si="437"/>
        <v/>
      </c>
      <c r="AY272" s="308" t="str">
        <f t="shared" si="425"/>
        <v/>
      </c>
      <c r="AZ272" s="308" t="str">
        <f t="shared" si="438"/>
        <v/>
      </c>
      <c r="BA272" s="308" t="str">
        <f t="shared" si="438"/>
        <v/>
      </c>
      <c r="BB272" s="308" t="str">
        <f t="shared" si="438"/>
        <v/>
      </c>
      <c r="BC272" s="308" t="str">
        <f t="shared" si="438"/>
        <v/>
      </c>
      <c r="BD272" s="308" t="str">
        <f t="shared" si="438"/>
        <v/>
      </c>
      <c r="BE272" s="308" t="str">
        <f t="shared" si="438"/>
        <v/>
      </c>
      <c r="BF272" s="308" t="str">
        <f t="shared" si="438"/>
        <v/>
      </c>
      <c r="BG272" s="308" t="str">
        <f t="shared" si="438"/>
        <v/>
      </c>
      <c r="BH272" s="308" t="str">
        <f t="shared" si="438"/>
        <v/>
      </c>
      <c r="BI272" s="308" t="str">
        <f t="shared" si="438"/>
        <v/>
      </c>
      <c r="BJ272" s="308" t="str">
        <f t="shared" si="438"/>
        <v/>
      </c>
      <c r="BK272" s="308" t="str">
        <f t="shared" si="438"/>
        <v/>
      </c>
      <c r="BL272" s="308" t="str">
        <f t="shared" si="438"/>
        <v/>
      </c>
      <c r="BM272" s="308" t="str">
        <f t="shared" si="438"/>
        <v/>
      </c>
      <c r="BN272" s="308" t="str">
        <f t="shared" si="438"/>
        <v/>
      </c>
      <c r="BO272" s="308" t="str">
        <f t="shared" si="438"/>
        <v/>
      </c>
      <c r="BP272" s="308" t="str">
        <f t="shared" si="426"/>
        <v/>
      </c>
      <c r="BQ272" s="308" t="str">
        <f t="shared" si="426"/>
        <v/>
      </c>
      <c r="BR272" s="308" t="str">
        <f t="shared" si="426"/>
        <v/>
      </c>
      <c r="BS272" s="308" t="str">
        <f t="shared" si="426"/>
        <v/>
      </c>
      <c r="BT272" s="308" t="str">
        <f t="shared" si="426"/>
        <v/>
      </c>
      <c r="BU272" s="308" t="str">
        <f t="shared" si="426"/>
        <v/>
      </c>
      <c r="BV272" s="308" t="str">
        <f t="shared" si="426"/>
        <v/>
      </c>
      <c r="BW272" s="308" t="str">
        <f t="shared" si="426"/>
        <v/>
      </c>
      <c r="BX272" s="308" t="str">
        <f t="shared" si="426"/>
        <v/>
      </c>
      <c r="BY272" s="308" t="str">
        <f t="shared" si="426"/>
        <v/>
      </c>
      <c r="BZ272" s="308" t="str">
        <f t="shared" si="426"/>
        <v/>
      </c>
      <c r="CA272" s="308" t="str">
        <f t="shared" si="426"/>
        <v/>
      </c>
      <c r="CB272" s="308" t="str">
        <f t="shared" si="426"/>
        <v/>
      </c>
      <c r="CC272" s="308" t="str">
        <f t="shared" si="426"/>
        <v/>
      </c>
      <c r="CD272" s="308" t="str">
        <f t="shared" si="426"/>
        <v/>
      </c>
      <c r="CE272" s="308" t="str">
        <f t="shared" si="427"/>
        <v/>
      </c>
      <c r="CF272" s="308" t="str">
        <f t="shared" si="427"/>
        <v/>
      </c>
      <c r="CG272" s="308" t="str">
        <f t="shared" si="427"/>
        <v/>
      </c>
      <c r="CH272" s="308" t="str">
        <f t="shared" si="427"/>
        <v/>
      </c>
      <c r="CI272" s="308" t="str">
        <f t="shared" si="427"/>
        <v/>
      </c>
      <c r="CJ272" s="308" t="str">
        <f t="shared" si="427"/>
        <v/>
      </c>
    </row>
    <row r="273" spans="2:88" x14ac:dyDescent="0.2">
      <c r="B273" s="369" t="str">
        <f t="shared" si="423"/>
        <v/>
      </c>
      <c r="C273" s="369" t="str">
        <f t="shared" si="424"/>
        <v/>
      </c>
      <c r="D273" s="369" t="str">
        <f t="shared" si="428"/>
        <v/>
      </c>
      <c r="E273" s="369" t="str">
        <f t="shared" si="429"/>
        <v/>
      </c>
      <c r="F273" s="369" t="str">
        <f t="shared" si="430"/>
        <v/>
      </c>
      <c r="G273" s="369" t="str">
        <f t="shared" si="431"/>
        <v/>
      </c>
      <c r="H273" s="369" t="str">
        <f t="shared" si="432"/>
        <v/>
      </c>
      <c r="I273" s="369" t="str">
        <f t="shared" si="433"/>
        <v/>
      </c>
      <c r="K273" s="308" t="str">
        <f t="shared" si="434"/>
        <v/>
      </c>
      <c r="L273" s="309" t="str">
        <f t="shared" si="435"/>
        <v/>
      </c>
      <c r="M273" s="310" t="str">
        <f t="shared" si="436"/>
        <v/>
      </c>
      <c r="N273" s="308" t="str">
        <f t="shared" si="396"/>
        <v/>
      </c>
      <c r="O273" s="308" t="str">
        <f t="shared" si="397"/>
        <v/>
      </c>
      <c r="P273" s="308" t="str">
        <f t="shared" si="398"/>
        <v/>
      </c>
      <c r="Q273" s="308" t="str">
        <f t="shared" si="399"/>
        <v/>
      </c>
      <c r="R273" s="308" t="str">
        <f t="shared" si="400"/>
        <v/>
      </c>
      <c r="S273" s="308" t="str">
        <f t="shared" si="401"/>
        <v/>
      </c>
      <c r="T273" s="308" t="str">
        <f t="shared" si="402"/>
        <v/>
      </c>
      <c r="U273" s="308" t="str">
        <f t="shared" si="403"/>
        <v/>
      </c>
      <c r="V273" s="308" t="str">
        <f t="shared" si="404"/>
        <v/>
      </c>
      <c r="W273" s="308" t="str">
        <f t="shared" si="405"/>
        <v/>
      </c>
      <c r="X273" s="308" t="str">
        <f t="shared" si="371"/>
        <v/>
      </c>
      <c r="Y273" s="308" t="str">
        <f t="shared" si="371"/>
        <v/>
      </c>
      <c r="Z273" s="308" t="str">
        <f t="shared" si="371"/>
        <v/>
      </c>
      <c r="AA273" s="308" t="str">
        <f t="shared" si="371"/>
        <v/>
      </c>
      <c r="AB273" s="308" t="str">
        <f t="shared" si="406"/>
        <v/>
      </c>
      <c r="AC273" s="308" t="str">
        <f t="shared" si="407"/>
        <v/>
      </c>
      <c r="AD273" s="308" t="str">
        <f t="shared" si="408"/>
        <v/>
      </c>
      <c r="AE273" s="308" t="str">
        <f t="shared" si="409"/>
        <v/>
      </c>
      <c r="AF273" s="308" t="str">
        <f t="shared" si="410"/>
        <v/>
      </c>
      <c r="AG273" s="308" t="str">
        <f t="shared" si="411"/>
        <v/>
      </c>
      <c r="AH273" s="308" t="str">
        <f t="shared" si="412"/>
        <v/>
      </c>
      <c r="AI273" s="308" t="str">
        <f t="shared" si="413"/>
        <v/>
      </c>
      <c r="AJ273" s="308" t="str">
        <f t="shared" si="414"/>
        <v/>
      </c>
      <c r="AK273" s="308" t="str">
        <f t="shared" si="415"/>
        <v/>
      </c>
      <c r="AL273" s="308" t="str">
        <f t="shared" si="416"/>
        <v/>
      </c>
      <c r="AM273" s="308" t="str">
        <f t="shared" si="417"/>
        <v/>
      </c>
      <c r="AN273" s="308" t="str">
        <f t="shared" si="418"/>
        <v/>
      </c>
      <c r="AO273" s="308" t="str">
        <f t="shared" si="419"/>
        <v/>
      </c>
      <c r="AP273" s="308" t="str">
        <f t="shared" si="420"/>
        <v/>
      </c>
      <c r="AQ273" s="308" t="str">
        <f t="shared" si="421"/>
        <v/>
      </c>
      <c r="AR273" s="308" t="str">
        <f t="shared" si="422"/>
        <v/>
      </c>
      <c r="AS273" s="308" t="str">
        <f t="shared" si="439"/>
        <v/>
      </c>
      <c r="AT273" s="308" t="str">
        <f t="shared" si="440"/>
        <v/>
      </c>
      <c r="AU273" s="308" t="str">
        <f t="shared" si="441"/>
        <v/>
      </c>
      <c r="AV273" s="308" t="str">
        <f t="shared" si="437"/>
        <v/>
      </c>
      <c r="AW273" s="308" t="str">
        <f t="shared" si="437"/>
        <v/>
      </c>
      <c r="AX273" s="308" t="str">
        <f t="shared" si="437"/>
        <v/>
      </c>
      <c r="AY273" s="308" t="str">
        <f t="shared" si="425"/>
        <v/>
      </c>
      <c r="AZ273" s="308" t="str">
        <f t="shared" si="438"/>
        <v/>
      </c>
      <c r="BA273" s="308" t="str">
        <f t="shared" si="438"/>
        <v/>
      </c>
      <c r="BB273" s="308" t="str">
        <f t="shared" si="438"/>
        <v/>
      </c>
      <c r="BC273" s="308" t="str">
        <f t="shared" si="438"/>
        <v/>
      </c>
      <c r="BD273" s="308" t="str">
        <f t="shared" si="438"/>
        <v/>
      </c>
      <c r="BE273" s="308" t="str">
        <f t="shared" si="438"/>
        <v/>
      </c>
      <c r="BF273" s="308" t="str">
        <f t="shared" si="438"/>
        <v/>
      </c>
      <c r="BG273" s="308" t="str">
        <f t="shared" si="438"/>
        <v/>
      </c>
      <c r="BH273" s="308" t="str">
        <f t="shared" si="438"/>
        <v/>
      </c>
      <c r="BI273" s="308" t="str">
        <f t="shared" si="438"/>
        <v/>
      </c>
      <c r="BJ273" s="308" t="str">
        <f t="shared" si="438"/>
        <v/>
      </c>
      <c r="BK273" s="308" t="str">
        <f t="shared" si="438"/>
        <v/>
      </c>
      <c r="BL273" s="308" t="str">
        <f t="shared" si="438"/>
        <v/>
      </c>
      <c r="BM273" s="308" t="str">
        <f t="shared" si="438"/>
        <v/>
      </c>
      <c r="BN273" s="308" t="str">
        <f t="shared" si="438"/>
        <v/>
      </c>
      <c r="BO273" s="308" t="str">
        <f t="shared" si="438"/>
        <v/>
      </c>
      <c r="BP273" s="308" t="str">
        <f t="shared" si="426"/>
        <v/>
      </c>
      <c r="BQ273" s="308" t="str">
        <f t="shared" si="426"/>
        <v/>
      </c>
      <c r="BR273" s="308" t="str">
        <f t="shared" si="426"/>
        <v/>
      </c>
      <c r="BS273" s="308" t="str">
        <f t="shared" si="426"/>
        <v/>
      </c>
      <c r="BT273" s="308" t="str">
        <f t="shared" si="426"/>
        <v/>
      </c>
      <c r="BU273" s="308" t="str">
        <f t="shared" si="426"/>
        <v/>
      </c>
      <c r="BV273" s="308" t="str">
        <f t="shared" si="426"/>
        <v/>
      </c>
      <c r="BW273" s="308" t="str">
        <f t="shared" si="426"/>
        <v/>
      </c>
      <c r="BX273" s="308" t="str">
        <f t="shared" si="426"/>
        <v/>
      </c>
      <c r="BY273" s="308" t="str">
        <f t="shared" si="426"/>
        <v/>
      </c>
      <c r="BZ273" s="308" t="str">
        <f t="shared" si="426"/>
        <v/>
      </c>
      <c r="CA273" s="308" t="str">
        <f t="shared" si="426"/>
        <v/>
      </c>
      <c r="CB273" s="308" t="str">
        <f t="shared" si="426"/>
        <v/>
      </c>
      <c r="CC273" s="308" t="str">
        <f t="shared" si="426"/>
        <v/>
      </c>
      <c r="CD273" s="308" t="str">
        <f t="shared" si="426"/>
        <v/>
      </c>
      <c r="CE273" s="308" t="str">
        <f t="shared" si="427"/>
        <v/>
      </c>
      <c r="CF273" s="308" t="str">
        <f t="shared" si="427"/>
        <v/>
      </c>
      <c r="CG273" s="308" t="str">
        <f t="shared" si="427"/>
        <v/>
      </c>
      <c r="CH273" s="308" t="str">
        <f t="shared" si="427"/>
        <v/>
      </c>
      <c r="CI273" s="308" t="str">
        <f t="shared" si="427"/>
        <v/>
      </c>
      <c r="CJ273" s="308" t="str">
        <f t="shared" si="427"/>
        <v/>
      </c>
    </row>
    <row r="274" spans="2:88" x14ac:dyDescent="0.2">
      <c r="B274" s="369" t="str">
        <f t="shared" si="423"/>
        <v/>
      </c>
      <c r="C274" s="369" t="str">
        <f t="shared" si="424"/>
        <v/>
      </c>
      <c r="D274" s="369" t="str">
        <f t="shared" si="428"/>
        <v/>
      </c>
      <c r="E274" s="369" t="str">
        <f t="shared" si="429"/>
        <v/>
      </c>
      <c r="F274" s="369" t="str">
        <f t="shared" si="430"/>
        <v/>
      </c>
      <c r="G274" s="369" t="str">
        <f t="shared" si="431"/>
        <v/>
      </c>
      <c r="H274" s="369" t="str">
        <f t="shared" si="432"/>
        <v/>
      </c>
      <c r="I274" s="369" t="str">
        <f t="shared" si="433"/>
        <v/>
      </c>
      <c r="K274" s="308" t="str">
        <f t="shared" si="434"/>
        <v/>
      </c>
      <c r="L274" s="309" t="str">
        <f t="shared" si="435"/>
        <v/>
      </c>
      <c r="M274" s="310" t="str">
        <f t="shared" si="436"/>
        <v/>
      </c>
      <c r="N274" s="308" t="str">
        <f t="shared" si="396"/>
        <v/>
      </c>
      <c r="O274" s="308" t="str">
        <f t="shared" si="397"/>
        <v/>
      </c>
      <c r="P274" s="308" t="str">
        <f t="shared" si="398"/>
        <v/>
      </c>
      <c r="Q274" s="308" t="str">
        <f t="shared" si="399"/>
        <v/>
      </c>
      <c r="R274" s="308" t="str">
        <f t="shared" si="400"/>
        <v/>
      </c>
      <c r="S274" s="308" t="str">
        <f t="shared" si="401"/>
        <v/>
      </c>
      <c r="T274" s="308" t="str">
        <f t="shared" si="402"/>
        <v/>
      </c>
      <c r="U274" s="308" t="str">
        <f t="shared" si="403"/>
        <v/>
      </c>
      <c r="V274" s="308" t="str">
        <f t="shared" si="404"/>
        <v/>
      </c>
      <c r="W274" s="308" t="str">
        <f t="shared" si="405"/>
        <v/>
      </c>
      <c r="X274" s="308" t="str">
        <f t="shared" si="371"/>
        <v/>
      </c>
      <c r="Y274" s="308" t="str">
        <f t="shared" si="371"/>
        <v/>
      </c>
      <c r="Z274" s="308" t="str">
        <f t="shared" si="371"/>
        <v/>
      </c>
      <c r="AA274" s="308" t="str">
        <f t="shared" si="371"/>
        <v/>
      </c>
      <c r="AB274" s="308" t="str">
        <f t="shared" si="406"/>
        <v/>
      </c>
      <c r="AC274" s="308" t="str">
        <f t="shared" si="407"/>
        <v/>
      </c>
      <c r="AD274" s="308" t="str">
        <f t="shared" si="408"/>
        <v/>
      </c>
      <c r="AE274" s="308" t="str">
        <f t="shared" si="409"/>
        <v/>
      </c>
      <c r="AF274" s="308" t="str">
        <f t="shared" si="410"/>
        <v/>
      </c>
      <c r="AG274" s="308" t="str">
        <f t="shared" si="411"/>
        <v/>
      </c>
      <c r="AH274" s="308" t="str">
        <f t="shared" si="412"/>
        <v/>
      </c>
      <c r="AI274" s="308" t="str">
        <f t="shared" si="413"/>
        <v/>
      </c>
      <c r="AJ274" s="308" t="str">
        <f t="shared" si="414"/>
        <v/>
      </c>
      <c r="AK274" s="308" t="str">
        <f t="shared" si="415"/>
        <v/>
      </c>
      <c r="AL274" s="308" t="str">
        <f t="shared" si="416"/>
        <v/>
      </c>
      <c r="AM274" s="308" t="str">
        <f t="shared" si="417"/>
        <v/>
      </c>
      <c r="AN274" s="308" t="str">
        <f t="shared" si="418"/>
        <v/>
      </c>
      <c r="AO274" s="308" t="str">
        <f t="shared" si="419"/>
        <v/>
      </c>
      <c r="AP274" s="308" t="str">
        <f t="shared" si="420"/>
        <v/>
      </c>
      <c r="AQ274" s="308" t="str">
        <f t="shared" si="421"/>
        <v/>
      </c>
      <c r="AR274" s="308" t="str">
        <f t="shared" si="422"/>
        <v/>
      </c>
      <c r="AS274" s="308" t="str">
        <f t="shared" si="439"/>
        <v/>
      </c>
      <c r="AT274" s="308" t="str">
        <f t="shared" si="440"/>
        <v/>
      </c>
      <c r="AU274" s="308" t="str">
        <f t="shared" si="441"/>
        <v/>
      </c>
      <c r="AV274" s="308" t="str">
        <f t="shared" si="437"/>
        <v/>
      </c>
      <c r="AW274" s="308" t="str">
        <f t="shared" si="437"/>
        <v/>
      </c>
      <c r="AX274" s="308" t="str">
        <f t="shared" si="437"/>
        <v/>
      </c>
      <c r="AY274" s="308" t="str">
        <f t="shared" si="425"/>
        <v/>
      </c>
      <c r="AZ274" s="308" t="str">
        <f t="shared" si="438"/>
        <v/>
      </c>
      <c r="BA274" s="308" t="str">
        <f t="shared" si="438"/>
        <v/>
      </c>
      <c r="BB274" s="308" t="str">
        <f t="shared" si="438"/>
        <v/>
      </c>
      <c r="BC274" s="308" t="str">
        <f t="shared" si="438"/>
        <v/>
      </c>
      <c r="BD274" s="308" t="str">
        <f t="shared" si="438"/>
        <v/>
      </c>
      <c r="BE274" s="308" t="str">
        <f t="shared" si="438"/>
        <v/>
      </c>
      <c r="BF274" s="308" t="str">
        <f t="shared" si="438"/>
        <v/>
      </c>
      <c r="BG274" s="308" t="str">
        <f t="shared" si="438"/>
        <v/>
      </c>
      <c r="BH274" s="308" t="str">
        <f t="shared" si="438"/>
        <v/>
      </c>
      <c r="BI274" s="308" t="str">
        <f t="shared" si="438"/>
        <v/>
      </c>
      <c r="BJ274" s="308" t="str">
        <f t="shared" si="438"/>
        <v/>
      </c>
      <c r="BK274" s="308" t="str">
        <f t="shared" si="438"/>
        <v/>
      </c>
      <c r="BL274" s="308" t="str">
        <f t="shared" si="438"/>
        <v/>
      </c>
      <c r="BM274" s="308" t="str">
        <f t="shared" si="438"/>
        <v/>
      </c>
      <c r="BN274" s="308" t="str">
        <f t="shared" si="438"/>
        <v/>
      </c>
      <c r="BO274" s="308" t="str">
        <f t="shared" si="438"/>
        <v/>
      </c>
      <c r="BP274" s="308" t="str">
        <f t="shared" si="426"/>
        <v/>
      </c>
      <c r="BQ274" s="308" t="str">
        <f t="shared" si="426"/>
        <v/>
      </c>
      <c r="BR274" s="308" t="str">
        <f t="shared" si="426"/>
        <v/>
      </c>
      <c r="BS274" s="308" t="str">
        <f t="shared" si="426"/>
        <v/>
      </c>
      <c r="BT274" s="308" t="str">
        <f t="shared" si="426"/>
        <v/>
      </c>
      <c r="BU274" s="308" t="str">
        <f t="shared" si="426"/>
        <v/>
      </c>
      <c r="BV274" s="308" t="str">
        <f t="shared" si="426"/>
        <v/>
      </c>
      <c r="BW274" s="308" t="str">
        <f t="shared" si="426"/>
        <v/>
      </c>
      <c r="BX274" s="308" t="str">
        <f t="shared" si="426"/>
        <v/>
      </c>
      <c r="BY274" s="308" t="str">
        <f t="shared" si="426"/>
        <v/>
      </c>
      <c r="BZ274" s="308" t="str">
        <f t="shared" si="426"/>
        <v/>
      </c>
      <c r="CA274" s="308" t="str">
        <f t="shared" si="426"/>
        <v/>
      </c>
      <c r="CB274" s="308" t="str">
        <f t="shared" si="426"/>
        <v/>
      </c>
      <c r="CC274" s="308" t="str">
        <f t="shared" si="426"/>
        <v/>
      </c>
      <c r="CD274" s="308" t="str">
        <f t="shared" si="426"/>
        <v/>
      </c>
      <c r="CE274" s="308" t="str">
        <f t="shared" si="427"/>
        <v/>
      </c>
      <c r="CF274" s="308" t="str">
        <f t="shared" si="427"/>
        <v/>
      </c>
      <c r="CG274" s="308" t="str">
        <f t="shared" si="427"/>
        <v/>
      </c>
      <c r="CH274" s="308" t="str">
        <f t="shared" si="427"/>
        <v/>
      </c>
      <c r="CI274" s="308" t="str">
        <f t="shared" si="427"/>
        <v/>
      </c>
      <c r="CJ274" s="308" t="str">
        <f t="shared" si="427"/>
        <v/>
      </c>
    </row>
    <row r="275" spans="2:88" x14ac:dyDescent="0.2">
      <c r="B275" s="369" t="str">
        <f t="shared" si="423"/>
        <v/>
      </c>
      <c r="C275" s="369" t="str">
        <f t="shared" si="424"/>
        <v/>
      </c>
      <c r="D275" s="369" t="str">
        <f t="shared" si="428"/>
        <v/>
      </c>
      <c r="E275" s="369" t="str">
        <f t="shared" si="429"/>
        <v/>
      </c>
      <c r="F275" s="369" t="str">
        <f t="shared" si="430"/>
        <v/>
      </c>
      <c r="G275" s="369" t="str">
        <f t="shared" si="431"/>
        <v/>
      </c>
      <c r="H275" s="369" t="str">
        <f t="shared" si="432"/>
        <v/>
      </c>
      <c r="I275" s="369" t="str">
        <f t="shared" si="433"/>
        <v/>
      </c>
      <c r="K275" s="308" t="str">
        <f t="shared" si="434"/>
        <v/>
      </c>
      <c r="L275" s="309" t="str">
        <f t="shared" si="435"/>
        <v/>
      </c>
      <c r="M275" s="310" t="str">
        <f t="shared" si="436"/>
        <v/>
      </c>
      <c r="N275" s="308" t="str">
        <f t="shared" si="396"/>
        <v/>
      </c>
      <c r="O275" s="308" t="str">
        <f t="shared" si="397"/>
        <v/>
      </c>
      <c r="P275" s="308" t="str">
        <f t="shared" si="398"/>
        <v/>
      </c>
      <c r="Q275" s="308" t="str">
        <f t="shared" si="399"/>
        <v/>
      </c>
      <c r="R275" s="308" t="str">
        <f t="shared" si="400"/>
        <v/>
      </c>
      <c r="S275" s="308" t="str">
        <f t="shared" si="401"/>
        <v/>
      </c>
      <c r="T275" s="308" t="str">
        <f t="shared" si="402"/>
        <v/>
      </c>
      <c r="U275" s="308" t="str">
        <f t="shared" si="403"/>
        <v/>
      </c>
      <c r="V275" s="308" t="str">
        <f t="shared" si="404"/>
        <v/>
      </c>
      <c r="W275" s="308" t="str">
        <f t="shared" si="405"/>
        <v/>
      </c>
      <c r="X275" s="308" t="str">
        <f t="shared" si="371"/>
        <v/>
      </c>
      <c r="Y275" s="308" t="str">
        <f t="shared" si="371"/>
        <v/>
      </c>
      <c r="Z275" s="308" t="str">
        <f t="shared" si="371"/>
        <v/>
      </c>
      <c r="AA275" s="308" t="str">
        <f t="shared" si="371"/>
        <v/>
      </c>
      <c r="AB275" s="308" t="str">
        <f t="shared" si="406"/>
        <v/>
      </c>
      <c r="AC275" s="308" t="str">
        <f t="shared" si="407"/>
        <v/>
      </c>
      <c r="AD275" s="308" t="str">
        <f t="shared" si="408"/>
        <v/>
      </c>
      <c r="AE275" s="308" t="str">
        <f t="shared" si="409"/>
        <v/>
      </c>
      <c r="AF275" s="308" t="str">
        <f t="shared" si="410"/>
        <v/>
      </c>
      <c r="AG275" s="308" t="str">
        <f t="shared" si="411"/>
        <v/>
      </c>
      <c r="AH275" s="308" t="str">
        <f t="shared" si="412"/>
        <v/>
      </c>
      <c r="AI275" s="308" t="str">
        <f t="shared" si="413"/>
        <v/>
      </c>
      <c r="AJ275" s="308" t="str">
        <f t="shared" si="414"/>
        <v/>
      </c>
      <c r="AK275" s="308" t="str">
        <f t="shared" si="415"/>
        <v/>
      </c>
      <c r="AL275" s="308" t="str">
        <f t="shared" si="416"/>
        <v/>
      </c>
      <c r="AM275" s="308" t="str">
        <f t="shared" si="417"/>
        <v/>
      </c>
      <c r="AN275" s="308" t="str">
        <f t="shared" si="418"/>
        <v/>
      </c>
      <c r="AO275" s="308" t="str">
        <f t="shared" si="419"/>
        <v/>
      </c>
      <c r="AP275" s="308" t="str">
        <f t="shared" si="420"/>
        <v/>
      </c>
      <c r="AQ275" s="308" t="str">
        <f t="shared" si="421"/>
        <v/>
      </c>
      <c r="AR275" s="308" t="str">
        <f t="shared" si="422"/>
        <v/>
      </c>
      <c r="AS275" s="308" t="str">
        <f t="shared" si="439"/>
        <v/>
      </c>
      <c r="AT275" s="308" t="str">
        <f t="shared" si="440"/>
        <v/>
      </c>
      <c r="AU275" s="308" t="str">
        <f t="shared" si="441"/>
        <v/>
      </c>
      <c r="AV275" s="308" t="str">
        <f t="shared" si="437"/>
        <v/>
      </c>
      <c r="AW275" s="308" t="str">
        <f t="shared" si="437"/>
        <v/>
      </c>
      <c r="AX275" s="308" t="str">
        <f t="shared" si="437"/>
        <v/>
      </c>
      <c r="AY275" s="308" t="str">
        <f t="shared" si="425"/>
        <v/>
      </c>
      <c r="AZ275" s="308" t="str">
        <f t="shared" si="438"/>
        <v/>
      </c>
      <c r="BA275" s="308" t="str">
        <f t="shared" si="438"/>
        <v/>
      </c>
      <c r="BB275" s="308" t="str">
        <f t="shared" si="438"/>
        <v/>
      </c>
      <c r="BC275" s="308" t="str">
        <f t="shared" si="438"/>
        <v/>
      </c>
      <c r="BD275" s="308" t="str">
        <f t="shared" si="438"/>
        <v/>
      </c>
      <c r="BE275" s="308" t="str">
        <f t="shared" si="438"/>
        <v/>
      </c>
      <c r="BF275" s="308" t="str">
        <f t="shared" si="438"/>
        <v/>
      </c>
      <c r="BG275" s="308" t="str">
        <f t="shared" si="438"/>
        <v/>
      </c>
      <c r="BH275" s="308" t="str">
        <f t="shared" si="438"/>
        <v/>
      </c>
      <c r="BI275" s="308" t="str">
        <f t="shared" si="438"/>
        <v/>
      </c>
      <c r="BJ275" s="308" t="str">
        <f t="shared" si="438"/>
        <v/>
      </c>
      <c r="BK275" s="308" t="str">
        <f t="shared" si="438"/>
        <v/>
      </c>
      <c r="BL275" s="308" t="str">
        <f t="shared" si="438"/>
        <v/>
      </c>
      <c r="BM275" s="308" t="str">
        <f t="shared" si="438"/>
        <v/>
      </c>
      <c r="BN275" s="308" t="str">
        <f t="shared" si="438"/>
        <v/>
      </c>
      <c r="BO275" s="308" t="str">
        <f t="shared" si="438"/>
        <v/>
      </c>
      <c r="BP275" s="308" t="str">
        <f t="shared" si="426"/>
        <v/>
      </c>
      <c r="BQ275" s="308" t="str">
        <f t="shared" si="426"/>
        <v/>
      </c>
      <c r="BR275" s="308" t="str">
        <f t="shared" si="426"/>
        <v/>
      </c>
      <c r="BS275" s="308" t="str">
        <f t="shared" si="426"/>
        <v/>
      </c>
      <c r="BT275" s="308" t="str">
        <f t="shared" si="426"/>
        <v/>
      </c>
      <c r="BU275" s="308" t="str">
        <f t="shared" si="426"/>
        <v/>
      </c>
      <c r="BV275" s="308" t="str">
        <f t="shared" si="426"/>
        <v/>
      </c>
      <c r="BW275" s="308" t="str">
        <f t="shared" si="426"/>
        <v/>
      </c>
      <c r="BX275" s="308" t="str">
        <f t="shared" si="426"/>
        <v/>
      </c>
      <c r="BY275" s="308" t="str">
        <f t="shared" si="426"/>
        <v/>
      </c>
      <c r="BZ275" s="308" t="str">
        <f t="shared" si="426"/>
        <v/>
      </c>
      <c r="CA275" s="308" t="str">
        <f t="shared" si="426"/>
        <v/>
      </c>
      <c r="CB275" s="308" t="str">
        <f t="shared" si="426"/>
        <v/>
      </c>
      <c r="CC275" s="308" t="str">
        <f t="shared" si="426"/>
        <v/>
      </c>
      <c r="CD275" s="308" t="str">
        <f t="shared" si="426"/>
        <v/>
      </c>
      <c r="CE275" s="308" t="str">
        <f t="shared" si="427"/>
        <v/>
      </c>
      <c r="CF275" s="308" t="str">
        <f t="shared" si="427"/>
        <v/>
      </c>
      <c r="CG275" s="308" t="str">
        <f t="shared" si="427"/>
        <v/>
      </c>
      <c r="CH275" s="308" t="str">
        <f t="shared" si="427"/>
        <v/>
      </c>
      <c r="CI275" s="308" t="str">
        <f t="shared" si="427"/>
        <v/>
      </c>
      <c r="CJ275" s="308" t="str">
        <f t="shared" si="427"/>
        <v/>
      </c>
    </row>
    <row r="276" spans="2:88" x14ac:dyDescent="0.2">
      <c r="B276" s="369" t="str">
        <f t="shared" si="423"/>
        <v/>
      </c>
      <c r="C276" s="369" t="str">
        <f t="shared" si="424"/>
        <v/>
      </c>
      <c r="D276" s="369" t="str">
        <f t="shared" si="428"/>
        <v/>
      </c>
      <c r="E276" s="369" t="str">
        <f t="shared" si="429"/>
        <v/>
      </c>
      <c r="F276" s="369" t="str">
        <f t="shared" si="430"/>
        <v/>
      </c>
      <c r="G276" s="369" t="str">
        <f t="shared" si="431"/>
        <v/>
      </c>
      <c r="H276" s="369" t="str">
        <f t="shared" si="432"/>
        <v/>
      </c>
      <c r="I276" s="369" t="str">
        <f t="shared" si="433"/>
        <v/>
      </c>
      <c r="K276" s="308" t="str">
        <f t="shared" si="434"/>
        <v/>
      </c>
      <c r="L276" s="309" t="str">
        <f t="shared" si="435"/>
        <v/>
      </c>
      <c r="M276" s="310" t="str">
        <f t="shared" si="436"/>
        <v/>
      </c>
      <c r="N276" s="308" t="str">
        <f t="shared" si="396"/>
        <v/>
      </c>
      <c r="O276" s="308" t="str">
        <f t="shared" si="397"/>
        <v/>
      </c>
      <c r="P276" s="308" t="str">
        <f t="shared" si="398"/>
        <v/>
      </c>
      <c r="Q276" s="308" t="str">
        <f t="shared" si="399"/>
        <v/>
      </c>
      <c r="R276" s="308" t="str">
        <f t="shared" si="400"/>
        <v/>
      </c>
      <c r="S276" s="308" t="str">
        <f t="shared" si="401"/>
        <v/>
      </c>
      <c r="T276" s="308" t="str">
        <f t="shared" si="402"/>
        <v/>
      </c>
      <c r="U276" s="308" t="str">
        <f t="shared" si="403"/>
        <v/>
      </c>
      <c r="V276" s="308" t="str">
        <f t="shared" si="404"/>
        <v/>
      </c>
      <c r="W276" s="308" t="str">
        <f t="shared" si="405"/>
        <v/>
      </c>
      <c r="X276" s="308" t="str">
        <f t="shared" si="371"/>
        <v/>
      </c>
      <c r="Y276" s="308" t="str">
        <f t="shared" si="371"/>
        <v/>
      </c>
      <c r="Z276" s="308" t="str">
        <f t="shared" si="371"/>
        <v/>
      </c>
      <c r="AA276" s="308" t="str">
        <f t="shared" si="371"/>
        <v/>
      </c>
      <c r="AB276" s="308" t="str">
        <f t="shared" si="406"/>
        <v/>
      </c>
      <c r="AC276" s="308" t="str">
        <f t="shared" si="407"/>
        <v/>
      </c>
      <c r="AD276" s="308" t="str">
        <f t="shared" si="408"/>
        <v/>
      </c>
      <c r="AE276" s="308" t="str">
        <f t="shared" si="409"/>
        <v/>
      </c>
      <c r="AF276" s="308" t="str">
        <f t="shared" si="410"/>
        <v/>
      </c>
      <c r="AG276" s="308" t="str">
        <f t="shared" si="411"/>
        <v/>
      </c>
      <c r="AH276" s="308" t="str">
        <f t="shared" si="412"/>
        <v/>
      </c>
      <c r="AI276" s="308" t="str">
        <f t="shared" si="413"/>
        <v/>
      </c>
      <c r="AJ276" s="308" t="str">
        <f t="shared" si="414"/>
        <v/>
      </c>
      <c r="AK276" s="308" t="str">
        <f t="shared" si="415"/>
        <v/>
      </c>
      <c r="AL276" s="308" t="str">
        <f t="shared" si="416"/>
        <v/>
      </c>
      <c r="AM276" s="308" t="str">
        <f t="shared" si="417"/>
        <v/>
      </c>
      <c r="AN276" s="308" t="str">
        <f t="shared" si="418"/>
        <v/>
      </c>
      <c r="AO276" s="308" t="str">
        <f t="shared" si="419"/>
        <v/>
      </c>
      <c r="AP276" s="308" t="str">
        <f t="shared" si="420"/>
        <v/>
      </c>
      <c r="AQ276" s="308" t="str">
        <f t="shared" si="421"/>
        <v/>
      </c>
      <c r="AR276" s="308" t="str">
        <f t="shared" si="422"/>
        <v/>
      </c>
      <c r="AS276" s="308" t="str">
        <f t="shared" si="439"/>
        <v/>
      </c>
      <c r="AT276" s="308" t="str">
        <f t="shared" si="440"/>
        <v/>
      </c>
      <c r="AU276" s="308" t="str">
        <f t="shared" si="441"/>
        <v/>
      </c>
      <c r="AV276" s="308" t="str">
        <f t="shared" si="437"/>
        <v/>
      </c>
      <c r="AW276" s="308" t="str">
        <f t="shared" si="437"/>
        <v/>
      </c>
      <c r="AX276" s="308" t="str">
        <f t="shared" si="437"/>
        <v/>
      </c>
      <c r="AY276" s="308" t="str">
        <f t="shared" si="425"/>
        <v/>
      </c>
      <c r="AZ276" s="308" t="str">
        <f t="shared" si="438"/>
        <v/>
      </c>
      <c r="BA276" s="308" t="str">
        <f t="shared" si="438"/>
        <v/>
      </c>
      <c r="BB276" s="308" t="str">
        <f t="shared" si="438"/>
        <v/>
      </c>
      <c r="BC276" s="308" t="str">
        <f t="shared" si="438"/>
        <v/>
      </c>
      <c r="BD276" s="308" t="str">
        <f t="shared" si="438"/>
        <v/>
      </c>
      <c r="BE276" s="308" t="str">
        <f t="shared" si="438"/>
        <v/>
      </c>
      <c r="BF276" s="308" t="str">
        <f t="shared" si="438"/>
        <v/>
      </c>
      <c r="BG276" s="308" t="str">
        <f t="shared" si="438"/>
        <v/>
      </c>
      <c r="BH276" s="308" t="str">
        <f t="shared" si="438"/>
        <v/>
      </c>
      <c r="BI276" s="308" t="str">
        <f t="shared" si="438"/>
        <v/>
      </c>
      <c r="BJ276" s="308" t="str">
        <f t="shared" si="438"/>
        <v/>
      </c>
      <c r="BK276" s="308" t="str">
        <f t="shared" si="438"/>
        <v/>
      </c>
      <c r="BL276" s="308" t="str">
        <f t="shared" si="438"/>
        <v/>
      </c>
      <c r="BM276" s="308" t="str">
        <f t="shared" si="438"/>
        <v/>
      </c>
      <c r="BN276" s="308" t="str">
        <f t="shared" si="438"/>
        <v/>
      </c>
      <c r="BO276" s="308" t="str">
        <f t="shared" si="438"/>
        <v/>
      </c>
      <c r="BP276" s="308" t="str">
        <f t="shared" si="426"/>
        <v/>
      </c>
      <c r="BQ276" s="308" t="str">
        <f t="shared" si="426"/>
        <v/>
      </c>
      <c r="BR276" s="308" t="str">
        <f t="shared" si="426"/>
        <v/>
      </c>
      <c r="BS276" s="308" t="str">
        <f t="shared" si="426"/>
        <v/>
      </c>
      <c r="BT276" s="308" t="str">
        <f t="shared" si="426"/>
        <v/>
      </c>
      <c r="BU276" s="308" t="str">
        <f t="shared" si="426"/>
        <v/>
      </c>
      <c r="BV276" s="308" t="str">
        <f t="shared" si="426"/>
        <v/>
      </c>
      <c r="BW276" s="308" t="str">
        <f t="shared" si="426"/>
        <v/>
      </c>
      <c r="BX276" s="308" t="str">
        <f t="shared" si="426"/>
        <v/>
      </c>
      <c r="BY276" s="308" t="str">
        <f t="shared" si="426"/>
        <v/>
      </c>
      <c r="BZ276" s="308" t="str">
        <f t="shared" si="426"/>
        <v/>
      </c>
      <c r="CA276" s="308" t="str">
        <f t="shared" si="426"/>
        <v/>
      </c>
      <c r="CB276" s="308" t="str">
        <f t="shared" si="426"/>
        <v/>
      </c>
      <c r="CC276" s="308" t="str">
        <f t="shared" si="426"/>
        <v/>
      </c>
      <c r="CD276" s="308" t="str">
        <f t="shared" si="426"/>
        <v/>
      </c>
      <c r="CE276" s="308" t="str">
        <f t="shared" si="427"/>
        <v/>
      </c>
      <c r="CF276" s="308" t="str">
        <f t="shared" si="427"/>
        <v/>
      </c>
      <c r="CG276" s="308" t="str">
        <f t="shared" si="427"/>
        <v/>
      </c>
      <c r="CH276" s="308" t="str">
        <f t="shared" si="427"/>
        <v/>
      </c>
      <c r="CI276" s="308" t="str">
        <f t="shared" si="427"/>
        <v/>
      </c>
      <c r="CJ276" s="308" t="str">
        <f t="shared" si="427"/>
        <v/>
      </c>
    </row>
    <row r="277" spans="2:88" x14ac:dyDescent="0.2">
      <c r="B277" s="369" t="str">
        <f t="shared" si="423"/>
        <v/>
      </c>
      <c r="C277" s="369" t="str">
        <f t="shared" si="424"/>
        <v/>
      </c>
      <c r="D277" s="369" t="str">
        <f t="shared" si="428"/>
        <v/>
      </c>
      <c r="E277" s="369" t="str">
        <f t="shared" si="429"/>
        <v/>
      </c>
      <c r="F277" s="369" t="str">
        <f t="shared" si="430"/>
        <v/>
      </c>
      <c r="G277" s="369" t="str">
        <f t="shared" si="431"/>
        <v/>
      </c>
      <c r="H277" s="369" t="str">
        <f t="shared" si="432"/>
        <v/>
      </c>
      <c r="I277" s="369" t="str">
        <f t="shared" si="433"/>
        <v/>
      </c>
      <c r="K277" s="308" t="str">
        <f t="shared" si="434"/>
        <v/>
      </c>
      <c r="L277" s="309" t="str">
        <f t="shared" si="435"/>
        <v/>
      </c>
      <c r="M277" s="310" t="str">
        <f t="shared" si="436"/>
        <v/>
      </c>
      <c r="N277" s="308" t="str">
        <f t="shared" si="396"/>
        <v/>
      </c>
      <c r="O277" s="308" t="str">
        <f t="shared" si="397"/>
        <v/>
      </c>
      <c r="P277" s="308" t="str">
        <f t="shared" si="398"/>
        <v/>
      </c>
      <c r="Q277" s="308" t="str">
        <f t="shared" si="399"/>
        <v/>
      </c>
      <c r="R277" s="308" t="str">
        <f t="shared" si="400"/>
        <v/>
      </c>
      <c r="S277" s="308" t="str">
        <f t="shared" si="401"/>
        <v/>
      </c>
      <c r="T277" s="308" t="str">
        <f t="shared" si="402"/>
        <v/>
      </c>
      <c r="U277" s="308" t="str">
        <f t="shared" si="403"/>
        <v/>
      </c>
      <c r="V277" s="308" t="str">
        <f t="shared" si="404"/>
        <v/>
      </c>
      <c r="W277" s="308" t="str">
        <f t="shared" si="405"/>
        <v/>
      </c>
      <c r="X277" s="308" t="str">
        <f t="shared" si="371"/>
        <v/>
      </c>
      <c r="Y277" s="308" t="str">
        <f t="shared" si="371"/>
        <v/>
      </c>
      <c r="Z277" s="308" t="str">
        <f t="shared" si="371"/>
        <v/>
      </c>
      <c r="AA277" s="308" t="str">
        <f t="shared" si="371"/>
        <v/>
      </c>
      <c r="AB277" s="308" t="str">
        <f t="shared" si="406"/>
        <v/>
      </c>
      <c r="AC277" s="308" t="str">
        <f t="shared" si="407"/>
        <v/>
      </c>
      <c r="AD277" s="308" t="str">
        <f t="shared" si="408"/>
        <v/>
      </c>
      <c r="AE277" s="308" t="str">
        <f t="shared" si="409"/>
        <v/>
      </c>
      <c r="AF277" s="308" t="str">
        <f t="shared" si="410"/>
        <v/>
      </c>
      <c r="AG277" s="308" t="str">
        <f t="shared" si="411"/>
        <v/>
      </c>
      <c r="AH277" s="308" t="str">
        <f t="shared" si="412"/>
        <v/>
      </c>
      <c r="AI277" s="308" t="str">
        <f t="shared" si="413"/>
        <v/>
      </c>
      <c r="AJ277" s="308" t="str">
        <f t="shared" si="414"/>
        <v/>
      </c>
      <c r="AK277" s="308" t="str">
        <f t="shared" si="415"/>
        <v/>
      </c>
      <c r="AL277" s="308" t="str">
        <f t="shared" si="416"/>
        <v/>
      </c>
      <c r="AM277" s="308" t="str">
        <f t="shared" si="417"/>
        <v/>
      </c>
      <c r="AN277" s="308" t="str">
        <f t="shared" si="418"/>
        <v/>
      </c>
      <c r="AO277" s="308" t="str">
        <f t="shared" si="419"/>
        <v/>
      </c>
      <c r="AP277" s="308" t="str">
        <f t="shared" si="420"/>
        <v/>
      </c>
      <c r="AQ277" s="308" t="str">
        <f t="shared" si="421"/>
        <v/>
      </c>
      <c r="AR277" s="308" t="str">
        <f t="shared" si="422"/>
        <v/>
      </c>
      <c r="AS277" s="308" t="str">
        <f t="shared" si="439"/>
        <v/>
      </c>
      <c r="AT277" s="308" t="str">
        <f t="shared" si="440"/>
        <v/>
      </c>
      <c r="AU277" s="308" t="str">
        <f t="shared" si="441"/>
        <v/>
      </c>
      <c r="AV277" s="308" t="str">
        <f t="shared" si="437"/>
        <v/>
      </c>
      <c r="AW277" s="308" t="str">
        <f t="shared" si="437"/>
        <v/>
      </c>
      <c r="AX277" s="308" t="str">
        <f t="shared" si="437"/>
        <v/>
      </c>
      <c r="AY277" s="308" t="str">
        <f t="shared" si="425"/>
        <v/>
      </c>
      <c r="AZ277" s="308" t="str">
        <f t="shared" si="438"/>
        <v/>
      </c>
      <c r="BA277" s="308" t="str">
        <f t="shared" si="438"/>
        <v/>
      </c>
      <c r="BB277" s="308" t="str">
        <f t="shared" si="438"/>
        <v/>
      </c>
      <c r="BC277" s="308" t="str">
        <f t="shared" si="438"/>
        <v/>
      </c>
      <c r="BD277" s="308" t="str">
        <f t="shared" si="438"/>
        <v/>
      </c>
      <c r="BE277" s="308" t="str">
        <f t="shared" si="438"/>
        <v/>
      </c>
      <c r="BF277" s="308" t="str">
        <f t="shared" si="438"/>
        <v/>
      </c>
      <c r="BG277" s="308" t="str">
        <f t="shared" si="438"/>
        <v/>
      </c>
      <c r="BH277" s="308" t="str">
        <f t="shared" si="438"/>
        <v/>
      </c>
      <c r="BI277" s="308" t="str">
        <f t="shared" si="438"/>
        <v/>
      </c>
      <c r="BJ277" s="308" t="str">
        <f t="shared" si="438"/>
        <v/>
      </c>
      <c r="BK277" s="308" t="str">
        <f t="shared" si="438"/>
        <v/>
      </c>
      <c r="BL277" s="308" t="str">
        <f t="shared" si="438"/>
        <v/>
      </c>
      <c r="BM277" s="308" t="str">
        <f t="shared" si="438"/>
        <v/>
      </c>
      <c r="BN277" s="308" t="str">
        <f t="shared" si="438"/>
        <v/>
      </c>
      <c r="BO277" s="308" t="str">
        <f t="shared" si="438"/>
        <v/>
      </c>
      <c r="BP277" s="308" t="str">
        <f t="shared" si="426"/>
        <v/>
      </c>
      <c r="BQ277" s="308" t="str">
        <f t="shared" si="426"/>
        <v/>
      </c>
      <c r="BR277" s="308" t="str">
        <f t="shared" si="426"/>
        <v/>
      </c>
      <c r="BS277" s="308" t="str">
        <f t="shared" si="426"/>
        <v/>
      </c>
      <c r="BT277" s="308" t="str">
        <f t="shared" si="426"/>
        <v/>
      </c>
      <c r="BU277" s="308" t="str">
        <f t="shared" si="426"/>
        <v/>
      </c>
      <c r="BV277" s="308" t="str">
        <f t="shared" si="426"/>
        <v/>
      </c>
      <c r="BW277" s="308" t="str">
        <f t="shared" si="426"/>
        <v/>
      </c>
      <c r="BX277" s="308" t="str">
        <f t="shared" si="426"/>
        <v/>
      </c>
      <c r="BY277" s="308" t="str">
        <f t="shared" si="426"/>
        <v/>
      </c>
      <c r="BZ277" s="308" t="str">
        <f t="shared" si="426"/>
        <v/>
      </c>
      <c r="CA277" s="308" t="str">
        <f t="shared" si="426"/>
        <v/>
      </c>
      <c r="CB277" s="308" t="str">
        <f t="shared" si="426"/>
        <v/>
      </c>
      <c r="CC277" s="308" t="str">
        <f t="shared" si="426"/>
        <v/>
      </c>
      <c r="CD277" s="308" t="str">
        <f t="shared" si="426"/>
        <v/>
      </c>
      <c r="CE277" s="308" t="str">
        <f t="shared" si="427"/>
        <v/>
      </c>
      <c r="CF277" s="308" t="str">
        <f t="shared" si="427"/>
        <v/>
      </c>
      <c r="CG277" s="308" t="str">
        <f t="shared" si="427"/>
        <v/>
      </c>
      <c r="CH277" s="308" t="str">
        <f t="shared" si="427"/>
        <v/>
      </c>
      <c r="CI277" s="308" t="str">
        <f t="shared" si="427"/>
        <v/>
      </c>
      <c r="CJ277" s="308" t="str">
        <f t="shared" si="427"/>
        <v/>
      </c>
    </row>
    <row r="278" spans="2:88" x14ac:dyDescent="0.2">
      <c r="B278" s="369" t="str">
        <f t="shared" si="423"/>
        <v/>
      </c>
      <c r="C278" s="369" t="str">
        <f t="shared" si="424"/>
        <v/>
      </c>
      <c r="D278" s="369" t="str">
        <f t="shared" si="428"/>
        <v/>
      </c>
      <c r="E278" s="369" t="str">
        <f t="shared" si="429"/>
        <v/>
      </c>
      <c r="F278" s="369" t="str">
        <f t="shared" si="430"/>
        <v/>
      </c>
      <c r="G278" s="369" t="str">
        <f t="shared" si="431"/>
        <v/>
      </c>
      <c r="H278" s="369" t="str">
        <f t="shared" si="432"/>
        <v/>
      </c>
      <c r="I278" s="369" t="str">
        <f t="shared" si="433"/>
        <v/>
      </c>
      <c r="K278" s="308" t="str">
        <f t="shared" si="434"/>
        <v/>
      </c>
      <c r="L278" s="309" t="str">
        <f t="shared" si="435"/>
        <v/>
      </c>
      <c r="M278" s="310" t="str">
        <f t="shared" si="436"/>
        <v/>
      </c>
      <c r="N278" s="308" t="str">
        <f t="shared" si="396"/>
        <v/>
      </c>
      <c r="O278" s="308" t="str">
        <f t="shared" si="397"/>
        <v/>
      </c>
      <c r="P278" s="308" t="str">
        <f t="shared" si="398"/>
        <v/>
      </c>
      <c r="Q278" s="308" t="str">
        <f t="shared" si="399"/>
        <v/>
      </c>
      <c r="R278" s="308" t="str">
        <f t="shared" si="400"/>
        <v/>
      </c>
      <c r="S278" s="308" t="str">
        <f t="shared" si="401"/>
        <v/>
      </c>
      <c r="T278" s="308" t="str">
        <f t="shared" si="402"/>
        <v/>
      </c>
      <c r="U278" s="308" t="str">
        <f t="shared" si="403"/>
        <v/>
      </c>
      <c r="V278" s="308" t="str">
        <f t="shared" si="404"/>
        <v/>
      </c>
      <c r="W278" s="308" t="str">
        <f t="shared" si="405"/>
        <v/>
      </c>
      <c r="X278" s="308" t="str">
        <f t="shared" si="371"/>
        <v/>
      </c>
      <c r="Y278" s="308" t="str">
        <f t="shared" si="371"/>
        <v/>
      </c>
      <c r="Z278" s="308" t="str">
        <f t="shared" si="371"/>
        <v/>
      </c>
      <c r="AA278" s="308" t="str">
        <f t="shared" si="371"/>
        <v/>
      </c>
      <c r="AB278" s="308" t="str">
        <f t="shared" ref="AB278:AO279" si="442">IF(BM278="","",-1^BM278*FACT($K$3)/(FACT(BM278)*FACT($K$3-BM278))*FACT($K278-$L$3*BM278-1)/(FACT($K278-$L$3*BM278-$K$3)*FACT($K$3-1)))</f>
        <v/>
      </c>
      <c r="AC278" s="308" t="str">
        <f t="shared" si="442"/>
        <v/>
      </c>
      <c r="AD278" s="308" t="str">
        <f t="shared" si="442"/>
        <v/>
      </c>
      <c r="AE278" s="308" t="str">
        <f t="shared" si="442"/>
        <v/>
      </c>
      <c r="AF278" s="308" t="str">
        <f t="shared" si="442"/>
        <v/>
      </c>
      <c r="AG278" s="308" t="str">
        <f t="shared" si="442"/>
        <v/>
      </c>
      <c r="AH278" s="308" t="str">
        <f t="shared" si="442"/>
        <v/>
      </c>
      <c r="AI278" s="308" t="str">
        <f t="shared" si="442"/>
        <v/>
      </c>
      <c r="AJ278" s="308" t="str">
        <f t="shared" si="442"/>
        <v/>
      </c>
      <c r="AK278" s="308" t="str">
        <f t="shared" si="442"/>
        <v/>
      </c>
      <c r="AL278" s="308" t="str">
        <f t="shared" si="442"/>
        <v/>
      </c>
      <c r="AM278" s="308" t="str">
        <f t="shared" si="442"/>
        <v/>
      </c>
      <c r="AN278" s="308" t="str">
        <f t="shared" si="442"/>
        <v/>
      </c>
      <c r="AO278" s="308" t="str">
        <f t="shared" si="442"/>
        <v/>
      </c>
      <c r="AP278" s="308" t="str">
        <f t="shared" ref="AP278:AU320" si="443">IF(CA278="","",-1^CA278*FACT($K$3)/(FACT(CA278)*FACT($K$3-CA278))*FACT($K278-$L$3*CA278-1)/(FACT($K278-$L$3*CA278-$K$3)*FACT($K$3-1)))</f>
        <v/>
      </c>
      <c r="AQ278" s="308" t="str">
        <f t="shared" si="443"/>
        <v/>
      </c>
      <c r="AR278" s="308" t="str">
        <f t="shared" si="443"/>
        <v/>
      </c>
      <c r="AS278" s="308" t="str">
        <f t="shared" si="443"/>
        <v/>
      </c>
      <c r="AT278" s="308" t="str">
        <f t="shared" si="443"/>
        <v/>
      </c>
      <c r="AU278" s="308" t="str">
        <f t="shared" si="443"/>
        <v/>
      </c>
      <c r="AV278" s="308" t="str">
        <f t="shared" si="437"/>
        <v/>
      </c>
      <c r="AW278" s="308" t="str">
        <f t="shared" si="437"/>
        <v/>
      </c>
      <c r="AX278" s="308" t="str">
        <f t="shared" si="437"/>
        <v/>
      </c>
      <c r="AY278" s="308" t="str">
        <f t="shared" si="425"/>
        <v/>
      </c>
      <c r="AZ278" s="308" t="str">
        <f t="shared" si="438"/>
        <v/>
      </c>
      <c r="BA278" s="308" t="str">
        <f t="shared" si="438"/>
        <v/>
      </c>
      <c r="BB278" s="308" t="str">
        <f t="shared" si="438"/>
        <v/>
      </c>
      <c r="BC278" s="308" t="str">
        <f t="shared" si="438"/>
        <v/>
      </c>
      <c r="BD278" s="308" t="str">
        <f t="shared" si="438"/>
        <v/>
      </c>
      <c r="BE278" s="308" t="str">
        <f t="shared" si="438"/>
        <v/>
      </c>
      <c r="BF278" s="308" t="str">
        <f t="shared" si="438"/>
        <v/>
      </c>
      <c r="BG278" s="308" t="str">
        <f t="shared" si="438"/>
        <v/>
      </c>
      <c r="BH278" s="308" t="str">
        <f t="shared" si="438"/>
        <v/>
      </c>
      <c r="BI278" s="308" t="str">
        <f t="shared" si="438"/>
        <v/>
      </c>
      <c r="BJ278" s="308" t="str">
        <f t="shared" si="438"/>
        <v/>
      </c>
      <c r="BK278" s="308" t="str">
        <f t="shared" si="438"/>
        <v/>
      </c>
      <c r="BL278" s="308" t="str">
        <f t="shared" si="438"/>
        <v/>
      </c>
      <c r="BM278" s="308" t="str">
        <f t="shared" si="438"/>
        <v/>
      </c>
      <c r="BN278" s="308" t="str">
        <f t="shared" si="438"/>
        <v/>
      </c>
      <c r="BO278" s="308" t="str">
        <f t="shared" ref="BO278:CD293" si="444">IF(BN278=0,"",IF(BN278="","",BN278-1))</f>
        <v/>
      </c>
      <c r="BP278" s="308" t="str">
        <f t="shared" si="444"/>
        <v/>
      </c>
      <c r="BQ278" s="308" t="str">
        <f t="shared" si="444"/>
        <v/>
      </c>
      <c r="BR278" s="308" t="str">
        <f t="shared" si="444"/>
        <v/>
      </c>
      <c r="BS278" s="308" t="str">
        <f t="shared" si="444"/>
        <v/>
      </c>
      <c r="BT278" s="308" t="str">
        <f t="shared" si="444"/>
        <v/>
      </c>
      <c r="BU278" s="308" t="str">
        <f t="shared" si="444"/>
        <v/>
      </c>
      <c r="BV278" s="308" t="str">
        <f t="shared" si="444"/>
        <v/>
      </c>
      <c r="BW278" s="308" t="str">
        <f t="shared" si="444"/>
        <v/>
      </c>
      <c r="BX278" s="308" t="str">
        <f t="shared" si="444"/>
        <v/>
      </c>
      <c r="BY278" s="308" t="str">
        <f t="shared" si="444"/>
        <v/>
      </c>
      <c r="BZ278" s="308" t="str">
        <f t="shared" si="444"/>
        <v/>
      </c>
      <c r="CA278" s="308" t="str">
        <f t="shared" si="444"/>
        <v/>
      </c>
      <c r="CB278" s="308" t="str">
        <f t="shared" si="444"/>
        <v/>
      </c>
      <c r="CC278" s="308" t="str">
        <f t="shared" si="444"/>
        <v/>
      </c>
      <c r="CD278" s="308" t="str">
        <f t="shared" si="444"/>
        <v/>
      </c>
      <c r="CE278" s="308" t="str">
        <f t="shared" ref="CE278:CJ293" si="445">IF(CD278=0,"",IF(CD278="","",CD278-1))</f>
        <v/>
      </c>
      <c r="CF278" s="308" t="str">
        <f t="shared" si="445"/>
        <v/>
      </c>
      <c r="CG278" s="308" t="str">
        <f t="shared" si="445"/>
        <v/>
      </c>
      <c r="CH278" s="308" t="str">
        <f t="shared" si="445"/>
        <v/>
      </c>
      <c r="CI278" s="308" t="str">
        <f t="shared" si="445"/>
        <v/>
      </c>
      <c r="CJ278" s="308" t="str">
        <f t="shared" si="445"/>
        <v/>
      </c>
    </row>
    <row r="279" spans="2:88" x14ac:dyDescent="0.2">
      <c r="B279" s="369" t="str">
        <f t="shared" si="423"/>
        <v/>
      </c>
      <c r="C279" s="369" t="str">
        <f t="shared" si="424"/>
        <v/>
      </c>
      <c r="D279" s="369" t="str">
        <f t="shared" si="428"/>
        <v/>
      </c>
      <c r="E279" s="369" t="str">
        <f t="shared" si="429"/>
        <v/>
      </c>
      <c r="F279" s="369" t="str">
        <f t="shared" si="430"/>
        <v/>
      </c>
      <c r="G279" s="369" t="str">
        <f t="shared" si="431"/>
        <v/>
      </c>
      <c r="H279" s="369" t="str">
        <f t="shared" si="432"/>
        <v/>
      </c>
      <c r="I279" s="369" t="str">
        <f t="shared" si="433"/>
        <v/>
      </c>
      <c r="K279" s="308" t="str">
        <f t="shared" si="434"/>
        <v/>
      </c>
      <c r="L279" s="309" t="str">
        <f t="shared" si="435"/>
        <v/>
      </c>
      <c r="M279" s="310" t="str">
        <f t="shared" si="436"/>
        <v/>
      </c>
      <c r="N279" s="308" t="str">
        <f t="shared" si="396"/>
        <v/>
      </c>
      <c r="O279" s="308" t="str">
        <f t="shared" si="397"/>
        <v/>
      </c>
      <c r="P279" s="308" t="str">
        <f t="shared" si="398"/>
        <v/>
      </c>
      <c r="Q279" s="308" t="str">
        <f t="shared" si="399"/>
        <v/>
      </c>
      <c r="R279" s="308" t="str">
        <f t="shared" si="400"/>
        <v/>
      </c>
      <c r="S279" s="308" t="str">
        <f t="shared" si="401"/>
        <v/>
      </c>
      <c r="T279" s="308" t="str">
        <f t="shared" si="402"/>
        <v/>
      </c>
      <c r="U279" s="308" t="str">
        <f t="shared" si="403"/>
        <v/>
      </c>
      <c r="V279" s="308" t="str">
        <f t="shared" si="404"/>
        <v/>
      </c>
      <c r="W279" s="308" t="str">
        <f t="shared" si="405"/>
        <v/>
      </c>
      <c r="X279" s="308" t="str">
        <f t="shared" si="371"/>
        <v/>
      </c>
      <c r="Y279" s="308" t="str">
        <f t="shared" si="371"/>
        <v/>
      </c>
      <c r="Z279" s="308" t="str">
        <f t="shared" si="371"/>
        <v/>
      </c>
      <c r="AA279" s="308" t="str">
        <f t="shared" si="371"/>
        <v/>
      </c>
      <c r="AB279" s="308" t="str">
        <f t="shared" si="442"/>
        <v/>
      </c>
      <c r="AC279" s="308" t="str">
        <f t="shared" si="442"/>
        <v/>
      </c>
      <c r="AD279" s="308" t="str">
        <f t="shared" si="442"/>
        <v/>
      </c>
      <c r="AE279" s="308" t="str">
        <f t="shared" si="442"/>
        <v/>
      </c>
      <c r="AF279" s="308" t="str">
        <f t="shared" si="442"/>
        <v/>
      </c>
      <c r="AG279" s="308" t="str">
        <f t="shared" si="442"/>
        <v/>
      </c>
      <c r="AH279" s="308" t="str">
        <f t="shared" si="442"/>
        <v/>
      </c>
      <c r="AI279" s="308" t="str">
        <f t="shared" si="442"/>
        <v/>
      </c>
      <c r="AJ279" s="308" t="str">
        <f t="shared" si="442"/>
        <v/>
      </c>
      <c r="AK279" s="308" t="str">
        <f t="shared" si="442"/>
        <v/>
      </c>
      <c r="AL279" s="308" t="str">
        <f t="shared" si="442"/>
        <v/>
      </c>
      <c r="AM279" s="308" t="str">
        <f t="shared" si="442"/>
        <v/>
      </c>
      <c r="AN279" s="308" t="str">
        <f t="shared" si="442"/>
        <v/>
      </c>
      <c r="AO279" s="308" t="str">
        <f t="shared" si="442"/>
        <v/>
      </c>
      <c r="AP279" s="308" t="str">
        <f t="shared" si="443"/>
        <v/>
      </c>
      <c r="AQ279" s="308" t="str">
        <f t="shared" si="443"/>
        <v/>
      </c>
      <c r="AR279" s="308" t="str">
        <f t="shared" si="443"/>
        <v/>
      </c>
      <c r="AS279" s="308" t="str">
        <f t="shared" si="443"/>
        <v/>
      </c>
      <c r="AT279" s="308" t="str">
        <f t="shared" si="443"/>
        <v/>
      </c>
      <c r="AU279" s="308" t="str">
        <f t="shared" si="443"/>
        <v/>
      </c>
      <c r="AV279" s="308" t="str">
        <f t="shared" si="437"/>
        <v/>
      </c>
      <c r="AW279" s="308" t="str">
        <f t="shared" si="437"/>
        <v/>
      </c>
      <c r="AX279" s="308" t="str">
        <f t="shared" si="437"/>
        <v/>
      </c>
      <c r="AY279" s="308" t="str">
        <f t="shared" si="425"/>
        <v/>
      </c>
      <c r="AZ279" s="308" t="str">
        <f t="shared" ref="AZ279:BO294" si="446">IF(AY279=0,"",IF(AY279="","",AY279-1))</f>
        <v/>
      </c>
      <c r="BA279" s="308" t="str">
        <f t="shared" si="446"/>
        <v/>
      </c>
      <c r="BB279" s="308" t="str">
        <f t="shared" si="446"/>
        <v/>
      </c>
      <c r="BC279" s="308" t="str">
        <f t="shared" si="446"/>
        <v/>
      </c>
      <c r="BD279" s="308" t="str">
        <f t="shared" si="446"/>
        <v/>
      </c>
      <c r="BE279" s="308" t="str">
        <f t="shared" si="446"/>
        <v/>
      </c>
      <c r="BF279" s="308" t="str">
        <f t="shared" si="446"/>
        <v/>
      </c>
      <c r="BG279" s="308" t="str">
        <f t="shared" si="446"/>
        <v/>
      </c>
      <c r="BH279" s="308" t="str">
        <f t="shared" si="446"/>
        <v/>
      </c>
      <c r="BI279" s="308" t="str">
        <f t="shared" si="446"/>
        <v/>
      </c>
      <c r="BJ279" s="308" t="str">
        <f t="shared" si="446"/>
        <v/>
      </c>
      <c r="BK279" s="308" t="str">
        <f t="shared" si="446"/>
        <v/>
      </c>
      <c r="BL279" s="308" t="str">
        <f t="shared" si="446"/>
        <v/>
      </c>
      <c r="BM279" s="308" t="str">
        <f t="shared" si="446"/>
        <v/>
      </c>
      <c r="BN279" s="308" t="str">
        <f t="shared" si="446"/>
        <v/>
      </c>
      <c r="BO279" s="308" t="str">
        <f t="shared" si="446"/>
        <v/>
      </c>
      <c r="BP279" s="308" t="str">
        <f t="shared" si="444"/>
        <v/>
      </c>
      <c r="BQ279" s="308" t="str">
        <f t="shared" si="444"/>
        <v/>
      </c>
      <c r="BR279" s="308" t="str">
        <f t="shared" si="444"/>
        <v/>
      </c>
      <c r="BS279" s="308" t="str">
        <f t="shared" si="444"/>
        <v/>
      </c>
      <c r="BT279" s="308" t="str">
        <f t="shared" si="444"/>
        <v/>
      </c>
      <c r="BU279" s="308" t="str">
        <f t="shared" si="444"/>
        <v/>
      </c>
      <c r="BV279" s="308" t="str">
        <f t="shared" si="444"/>
        <v/>
      </c>
      <c r="BW279" s="308" t="str">
        <f t="shared" si="444"/>
        <v/>
      </c>
      <c r="BX279" s="308" t="str">
        <f t="shared" si="444"/>
        <v/>
      </c>
      <c r="BY279" s="308" t="str">
        <f t="shared" si="444"/>
        <v/>
      </c>
      <c r="BZ279" s="308" t="str">
        <f t="shared" si="444"/>
        <v/>
      </c>
      <c r="CA279" s="308" t="str">
        <f t="shared" si="444"/>
        <v/>
      </c>
      <c r="CB279" s="308" t="str">
        <f t="shared" si="444"/>
        <v/>
      </c>
      <c r="CC279" s="308" t="str">
        <f t="shared" si="444"/>
        <v/>
      </c>
      <c r="CD279" s="308" t="str">
        <f t="shared" si="444"/>
        <v/>
      </c>
      <c r="CE279" s="308" t="str">
        <f t="shared" si="445"/>
        <v/>
      </c>
      <c r="CF279" s="308" t="str">
        <f t="shared" si="445"/>
        <v/>
      </c>
      <c r="CG279" s="308" t="str">
        <f t="shared" si="445"/>
        <v/>
      </c>
      <c r="CH279" s="308" t="str">
        <f t="shared" si="445"/>
        <v/>
      </c>
      <c r="CI279" s="308" t="str">
        <f t="shared" si="445"/>
        <v/>
      </c>
      <c r="CJ279" s="308" t="str">
        <f t="shared" si="445"/>
        <v/>
      </c>
    </row>
    <row r="280" spans="2:88" x14ac:dyDescent="0.2">
      <c r="B280" s="369" t="str">
        <f t="shared" si="423"/>
        <v/>
      </c>
      <c r="C280" s="369" t="str">
        <f t="shared" si="424"/>
        <v/>
      </c>
      <c r="D280" s="369" t="str">
        <f t="shared" si="428"/>
        <v/>
      </c>
      <c r="E280" s="369" t="str">
        <f t="shared" si="429"/>
        <v/>
      </c>
      <c r="F280" s="369" t="str">
        <f t="shared" si="430"/>
        <v/>
      </c>
      <c r="G280" s="369" t="str">
        <f t="shared" si="431"/>
        <v/>
      </c>
      <c r="H280" s="369" t="str">
        <f t="shared" si="432"/>
        <v/>
      </c>
      <c r="I280" s="369" t="str">
        <f t="shared" si="433"/>
        <v/>
      </c>
      <c r="K280" s="308" t="str">
        <f t="shared" si="434"/>
        <v/>
      </c>
      <c r="L280" s="309" t="str">
        <f t="shared" si="435"/>
        <v/>
      </c>
      <c r="M280" s="310" t="str">
        <f t="shared" si="436"/>
        <v/>
      </c>
      <c r="N280" s="308" t="str">
        <f t="shared" si="396"/>
        <v/>
      </c>
      <c r="O280" s="308" t="str">
        <f t="shared" si="397"/>
        <v/>
      </c>
      <c r="P280" s="308" t="str">
        <f t="shared" si="398"/>
        <v/>
      </c>
      <c r="Q280" s="308" t="str">
        <f t="shared" si="399"/>
        <v/>
      </c>
      <c r="R280" s="308" t="str">
        <f t="shared" si="400"/>
        <v/>
      </c>
      <c r="S280" s="308" t="str">
        <f t="shared" si="401"/>
        <v/>
      </c>
      <c r="T280" s="308" t="str">
        <f t="shared" si="402"/>
        <v/>
      </c>
      <c r="U280" s="308" t="str">
        <f t="shared" si="403"/>
        <v/>
      </c>
      <c r="V280" s="308" t="str">
        <f t="shared" si="404"/>
        <v/>
      </c>
      <c r="W280" s="308" t="str">
        <f t="shared" si="405"/>
        <v/>
      </c>
      <c r="X280" s="308" t="str">
        <f t="shared" si="371"/>
        <v/>
      </c>
      <c r="Y280" s="308" t="str">
        <f t="shared" si="371"/>
        <v/>
      </c>
      <c r="Z280" s="308" t="str">
        <f t="shared" si="371"/>
        <v/>
      </c>
      <c r="AA280" s="308" t="str">
        <f t="shared" si="371"/>
        <v/>
      </c>
      <c r="AB280" s="308" t="str">
        <f t="shared" si="371"/>
        <v/>
      </c>
      <c r="AC280" s="308" t="str">
        <f t="shared" si="371"/>
        <v/>
      </c>
      <c r="AD280" s="308" t="str">
        <f t="shared" si="371"/>
        <v/>
      </c>
      <c r="AE280" s="308" t="str">
        <f t="shared" ref="AE280:AE311" si="447">IF(BP280="","",-1^BP280*FACT($K$3)/(FACT(BP280)*FACT($K$3-BP280))*FACT($K280-$L$3*BP280-1)/(FACT($K280-$L$3*BP280-$K$3)*FACT($K$3-1)))</f>
        <v/>
      </c>
      <c r="AF280" s="308" t="str">
        <f t="shared" ref="AF280:AF311" si="448">IF(BQ280="","",-1^BQ280*FACT($K$3)/(FACT(BQ280)*FACT($K$3-BQ280))*FACT($K280-$L$3*BQ280-1)/(FACT($K280-$L$3*BQ280-$K$3)*FACT($K$3-1)))</f>
        <v/>
      </c>
      <c r="AG280" s="308" t="str">
        <f t="shared" ref="AG280:AG311" si="449">IF(BR280="","",-1^BR280*FACT($K$3)/(FACT(BR280)*FACT($K$3-BR280))*FACT($K280-$L$3*BR280-1)/(FACT($K280-$L$3*BR280-$K$3)*FACT($K$3-1)))</f>
        <v/>
      </c>
      <c r="AH280" s="308" t="str">
        <f t="shared" ref="AH280:AH311" si="450">IF(BS280="","",-1^BS280*FACT($K$3)/(FACT(BS280)*FACT($K$3-BS280))*FACT($K280-$L$3*BS280-1)/(FACT($K280-$L$3*BS280-$K$3)*FACT($K$3-1)))</f>
        <v/>
      </c>
      <c r="AI280" s="308" t="str">
        <f t="shared" ref="AI280:AI311" si="451">IF(BT280="","",-1^BT280*FACT($K$3)/(FACT(BT280)*FACT($K$3-BT280))*FACT($K280-$L$3*BT280-1)/(FACT($K280-$L$3*BT280-$K$3)*FACT($K$3-1)))</f>
        <v/>
      </c>
      <c r="AJ280" s="308" t="str">
        <f t="shared" ref="AJ280:AJ311" si="452">IF(BU280="","",-1^BU280*FACT($K$3)/(FACT(BU280)*FACT($K$3-BU280))*FACT($K280-$L$3*BU280-1)/(FACT($K280-$L$3*BU280-$K$3)*FACT($K$3-1)))</f>
        <v/>
      </c>
      <c r="AK280" s="308" t="str">
        <f t="shared" ref="AK280:AK311" si="453">IF(BV280="","",-1^BV280*FACT($K$3)/(FACT(BV280)*FACT($K$3-BV280))*FACT($K280-$L$3*BV280-1)/(FACT($K280-$L$3*BV280-$K$3)*FACT($K$3-1)))</f>
        <v/>
      </c>
      <c r="AL280" s="308" t="str">
        <f t="shared" ref="AL280:AL311" si="454">IF(BW280="","",-1^BW280*FACT($K$3)/(FACT(BW280)*FACT($K$3-BW280))*FACT($K280-$L$3*BW280-1)/(FACT($K280-$L$3*BW280-$K$3)*FACT($K$3-1)))</f>
        <v/>
      </c>
      <c r="AM280" s="308" t="str">
        <f t="shared" ref="AM280:AM311" si="455">IF(BX280="","",-1^BX280*FACT($K$3)/(FACT(BX280)*FACT($K$3-BX280))*FACT($K280-$L$3*BX280-1)/(FACT($K280-$L$3*BX280-$K$3)*FACT($K$3-1)))</f>
        <v/>
      </c>
      <c r="AN280" s="308" t="str">
        <f t="shared" ref="AN280:AN311" si="456">IF(BY280="","",-1^BY280*FACT($K$3)/(FACT(BY280)*FACT($K$3-BY280))*FACT($K280-$L$3*BY280-1)/(FACT($K280-$L$3*BY280-$K$3)*FACT($K$3-1)))</f>
        <v/>
      </c>
      <c r="AO280" s="308" t="str">
        <f t="shared" ref="AO280:AO311" si="457">IF(BZ280="","",-1^BZ280*FACT($K$3)/(FACT(BZ280)*FACT($K$3-BZ280))*FACT($K280-$L$3*BZ280-1)/(FACT($K280-$L$3*BZ280-$K$3)*FACT($K$3-1)))</f>
        <v/>
      </c>
      <c r="AP280" s="308" t="str">
        <f t="shared" si="443"/>
        <v/>
      </c>
      <c r="AQ280" s="308" t="str">
        <f t="shared" si="443"/>
        <v/>
      </c>
      <c r="AR280" s="308" t="str">
        <f t="shared" si="443"/>
        <v/>
      </c>
      <c r="AS280" s="308" t="str">
        <f t="shared" si="443"/>
        <v/>
      </c>
      <c r="AT280" s="308" t="str">
        <f t="shared" si="443"/>
        <v/>
      </c>
      <c r="AU280" s="308" t="str">
        <f t="shared" si="443"/>
        <v/>
      </c>
      <c r="AV280" s="308" t="str">
        <f t="shared" si="437"/>
        <v/>
      </c>
      <c r="AW280" s="308" t="str">
        <f t="shared" si="437"/>
        <v/>
      </c>
      <c r="AX280" s="308" t="str">
        <f t="shared" si="437"/>
        <v/>
      </c>
      <c r="AY280" s="308" t="str">
        <f t="shared" si="425"/>
        <v/>
      </c>
      <c r="AZ280" s="308" t="str">
        <f t="shared" si="446"/>
        <v/>
      </c>
      <c r="BA280" s="308" t="str">
        <f t="shared" si="446"/>
        <v/>
      </c>
      <c r="BB280" s="308" t="str">
        <f t="shared" si="446"/>
        <v/>
      </c>
      <c r="BC280" s="308" t="str">
        <f t="shared" si="446"/>
        <v/>
      </c>
      <c r="BD280" s="308" t="str">
        <f t="shared" si="446"/>
        <v/>
      </c>
      <c r="BE280" s="308" t="str">
        <f t="shared" si="446"/>
        <v/>
      </c>
      <c r="BF280" s="308" t="str">
        <f t="shared" si="446"/>
        <v/>
      </c>
      <c r="BG280" s="308" t="str">
        <f t="shared" si="446"/>
        <v/>
      </c>
      <c r="BH280" s="308" t="str">
        <f t="shared" si="446"/>
        <v/>
      </c>
      <c r="BI280" s="308" t="str">
        <f t="shared" si="446"/>
        <v/>
      </c>
      <c r="BJ280" s="308" t="str">
        <f t="shared" si="446"/>
        <v/>
      </c>
      <c r="BK280" s="308" t="str">
        <f t="shared" si="446"/>
        <v/>
      </c>
      <c r="BL280" s="308" t="str">
        <f t="shared" si="446"/>
        <v/>
      </c>
      <c r="BM280" s="308" t="str">
        <f t="shared" si="446"/>
        <v/>
      </c>
      <c r="BN280" s="308" t="str">
        <f t="shared" si="446"/>
        <v/>
      </c>
      <c r="BO280" s="308" t="str">
        <f t="shared" si="446"/>
        <v/>
      </c>
      <c r="BP280" s="308" t="str">
        <f t="shared" si="444"/>
        <v/>
      </c>
      <c r="BQ280" s="308" t="str">
        <f t="shared" si="444"/>
        <v/>
      </c>
      <c r="BR280" s="308" t="str">
        <f t="shared" si="444"/>
        <v/>
      </c>
      <c r="BS280" s="308" t="str">
        <f t="shared" si="444"/>
        <v/>
      </c>
      <c r="BT280" s="308" t="str">
        <f t="shared" si="444"/>
        <v/>
      </c>
      <c r="BU280" s="308" t="str">
        <f t="shared" si="444"/>
        <v/>
      </c>
      <c r="BV280" s="308" t="str">
        <f t="shared" si="444"/>
        <v/>
      </c>
      <c r="BW280" s="308" t="str">
        <f t="shared" si="444"/>
        <v/>
      </c>
      <c r="BX280" s="308" t="str">
        <f t="shared" si="444"/>
        <v/>
      </c>
      <c r="BY280" s="308" t="str">
        <f t="shared" si="444"/>
        <v/>
      </c>
      <c r="BZ280" s="308" t="str">
        <f t="shared" si="444"/>
        <v/>
      </c>
      <c r="CA280" s="308" t="str">
        <f t="shared" si="444"/>
        <v/>
      </c>
      <c r="CB280" s="308" t="str">
        <f t="shared" si="444"/>
        <v/>
      </c>
      <c r="CC280" s="308" t="str">
        <f t="shared" si="444"/>
        <v/>
      </c>
      <c r="CD280" s="308" t="str">
        <f t="shared" si="444"/>
        <v/>
      </c>
      <c r="CE280" s="308" t="str">
        <f t="shared" si="445"/>
        <v/>
      </c>
      <c r="CF280" s="308" t="str">
        <f t="shared" si="445"/>
        <v/>
      </c>
      <c r="CG280" s="308" t="str">
        <f t="shared" si="445"/>
        <v/>
      </c>
      <c r="CH280" s="308" t="str">
        <f t="shared" si="445"/>
        <v/>
      </c>
      <c r="CI280" s="308" t="str">
        <f t="shared" si="445"/>
        <v/>
      </c>
      <c r="CJ280" s="308" t="str">
        <f t="shared" si="445"/>
        <v/>
      </c>
    </row>
    <row r="281" spans="2:88" x14ac:dyDescent="0.2">
      <c r="B281" s="369" t="str">
        <f t="shared" si="423"/>
        <v/>
      </c>
      <c r="C281" s="369" t="str">
        <f t="shared" si="424"/>
        <v/>
      </c>
      <c r="D281" s="369" t="str">
        <f t="shared" si="428"/>
        <v/>
      </c>
      <c r="E281" s="369" t="str">
        <f t="shared" si="429"/>
        <v/>
      </c>
      <c r="F281" s="369" t="str">
        <f t="shared" si="430"/>
        <v/>
      </c>
      <c r="G281" s="369" t="str">
        <f t="shared" si="431"/>
        <v/>
      </c>
      <c r="H281" s="369" t="str">
        <f t="shared" si="432"/>
        <v/>
      </c>
      <c r="I281" s="369" t="str">
        <f t="shared" si="433"/>
        <v/>
      </c>
      <c r="K281" s="308" t="str">
        <f t="shared" si="434"/>
        <v/>
      </c>
      <c r="L281" s="309" t="str">
        <f t="shared" si="435"/>
        <v/>
      </c>
      <c r="M281" s="310" t="str">
        <f t="shared" si="436"/>
        <v/>
      </c>
      <c r="N281" s="308" t="str">
        <f t="shared" si="396"/>
        <v/>
      </c>
      <c r="O281" s="308" t="str">
        <f t="shared" si="397"/>
        <v/>
      </c>
      <c r="P281" s="308" t="str">
        <f t="shared" si="398"/>
        <v/>
      </c>
      <c r="Q281" s="308" t="str">
        <f t="shared" si="399"/>
        <v/>
      </c>
      <c r="R281" s="308" t="str">
        <f t="shared" si="400"/>
        <v/>
      </c>
      <c r="S281" s="308" t="str">
        <f t="shared" si="401"/>
        <v/>
      </c>
      <c r="T281" s="308" t="str">
        <f t="shared" si="402"/>
        <v/>
      </c>
      <c r="U281" s="308" t="str">
        <f t="shared" si="403"/>
        <v/>
      </c>
      <c r="V281" s="308" t="str">
        <f t="shared" si="404"/>
        <v/>
      </c>
      <c r="W281" s="308" t="str">
        <f t="shared" si="405"/>
        <v/>
      </c>
      <c r="X281" s="308" t="str">
        <f t="shared" si="371"/>
        <v/>
      </c>
      <c r="Y281" s="308" t="str">
        <f t="shared" si="371"/>
        <v/>
      </c>
      <c r="Z281" s="308" t="str">
        <f t="shared" si="371"/>
        <v/>
      </c>
      <c r="AA281" s="308" t="str">
        <f t="shared" si="371"/>
        <v/>
      </c>
      <c r="AB281" s="308" t="str">
        <f t="shared" si="371"/>
        <v/>
      </c>
      <c r="AC281" s="308" t="str">
        <f t="shared" si="371"/>
        <v/>
      </c>
      <c r="AD281" s="308" t="str">
        <f t="shared" si="371"/>
        <v/>
      </c>
      <c r="AE281" s="308" t="str">
        <f t="shared" si="447"/>
        <v/>
      </c>
      <c r="AF281" s="308" t="str">
        <f t="shared" si="448"/>
        <v/>
      </c>
      <c r="AG281" s="308" t="str">
        <f t="shared" si="449"/>
        <v/>
      </c>
      <c r="AH281" s="308" t="str">
        <f t="shared" si="450"/>
        <v/>
      </c>
      <c r="AI281" s="308" t="str">
        <f t="shared" si="451"/>
        <v/>
      </c>
      <c r="AJ281" s="308" t="str">
        <f t="shared" si="452"/>
        <v/>
      </c>
      <c r="AK281" s="308" t="str">
        <f t="shared" si="453"/>
        <v/>
      </c>
      <c r="AL281" s="308" t="str">
        <f t="shared" si="454"/>
        <v/>
      </c>
      <c r="AM281" s="308" t="str">
        <f t="shared" si="455"/>
        <v/>
      </c>
      <c r="AN281" s="308" t="str">
        <f t="shared" si="456"/>
        <v/>
      </c>
      <c r="AO281" s="308" t="str">
        <f t="shared" si="457"/>
        <v/>
      </c>
      <c r="AP281" s="308" t="str">
        <f t="shared" si="443"/>
        <v/>
      </c>
      <c r="AQ281" s="308" t="str">
        <f t="shared" si="443"/>
        <v/>
      </c>
      <c r="AR281" s="308" t="str">
        <f t="shared" si="443"/>
        <v/>
      </c>
      <c r="AS281" s="308" t="str">
        <f t="shared" si="443"/>
        <v/>
      </c>
      <c r="AT281" s="308" t="str">
        <f t="shared" si="443"/>
        <v/>
      </c>
      <c r="AU281" s="308" t="str">
        <f t="shared" si="443"/>
        <v/>
      </c>
      <c r="AV281" s="308" t="str">
        <f t="shared" si="437"/>
        <v/>
      </c>
      <c r="AW281" s="308" t="str">
        <f t="shared" si="437"/>
        <v/>
      </c>
      <c r="AX281" s="308" t="str">
        <f t="shared" si="437"/>
        <v/>
      </c>
      <c r="AY281" s="308" t="str">
        <f t="shared" si="425"/>
        <v/>
      </c>
      <c r="AZ281" s="308" t="str">
        <f t="shared" si="446"/>
        <v/>
      </c>
      <c r="BA281" s="308" t="str">
        <f t="shared" si="446"/>
        <v/>
      </c>
      <c r="BB281" s="308" t="str">
        <f t="shared" si="446"/>
        <v/>
      </c>
      <c r="BC281" s="308" t="str">
        <f t="shared" si="446"/>
        <v/>
      </c>
      <c r="BD281" s="308" t="str">
        <f t="shared" si="446"/>
        <v/>
      </c>
      <c r="BE281" s="308" t="str">
        <f t="shared" si="446"/>
        <v/>
      </c>
      <c r="BF281" s="308" t="str">
        <f t="shared" si="446"/>
        <v/>
      </c>
      <c r="BG281" s="308" t="str">
        <f t="shared" si="446"/>
        <v/>
      </c>
      <c r="BH281" s="308" t="str">
        <f t="shared" si="446"/>
        <v/>
      </c>
      <c r="BI281" s="308" t="str">
        <f t="shared" si="446"/>
        <v/>
      </c>
      <c r="BJ281" s="308" t="str">
        <f t="shared" si="446"/>
        <v/>
      </c>
      <c r="BK281" s="308" t="str">
        <f t="shared" si="446"/>
        <v/>
      </c>
      <c r="BL281" s="308" t="str">
        <f t="shared" si="446"/>
        <v/>
      </c>
      <c r="BM281" s="308" t="str">
        <f t="shared" si="446"/>
        <v/>
      </c>
      <c r="BN281" s="308" t="str">
        <f t="shared" si="446"/>
        <v/>
      </c>
      <c r="BO281" s="308" t="str">
        <f t="shared" si="446"/>
        <v/>
      </c>
      <c r="BP281" s="308" t="str">
        <f t="shared" si="444"/>
        <v/>
      </c>
      <c r="BQ281" s="308" t="str">
        <f t="shared" si="444"/>
        <v/>
      </c>
      <c r="BR281" s="308" t="str">
        <f t="shared" si="444"/>
        <v/>
      </c>
      <c r="BS281" s="308" t="str">
        <f t="shared" si="444"/>
        <v/>
      </c>
      <c r="BT281" s="308" t="str">
        <f t="shared" si="444"/>
        <v/>
      </c>
      <c r="BU281" s="308" t="str">
        <f t="shared" si="444"/>
        <v/>
      </c>
      <c r="BV281" s="308" t="str">
        <f t="shared" si="444"/>
        <v/>
      </c>
      <c r="BW281" s="308" t="str">
        <f t="shared" si="444"/>
        <v/>
      </c>
      <c r="BX281" s="308" t="str">
        <f t="shared" si="444"/>
        <v/>
      </c>
      <c r="BY281" s="308" t="str">
        <f t="shared" si="444"/>
        <v/>
      </c>
      <c r="BZ281" s="308" t="str">
        <f t="shared" si="444"/>
        <v/>
      </c>
      <c r="CA281" s="308" t="str">
        <f t="shared" si="444"/>
        <v/>
      </c>
      <c r="CB281" s="308" t="str">
        <f t="shared" si="444"/>
        <v/>
      </c>
      <c r="CC281" s="308" t="str">
        <f t="shared" si="444"/>
        <v/>
      </c>
      <c r="CD281" s="308" t="str">
        <f t="shared" si="444"/>
        <v/>
      </c>
      <c r="CE281" s="308" t="str">
        <f t="shared" si="445"/>
        <v/>
      </c>
      <c r="CF281" s="308" t="str">
        <f t="shared" si="445"/>
        <v/>
      </c>
      <c r="CG281" s="308" t="str">
        <f t="shared" si="445"/>
        <v/>
      </c>
      <c r="CH281" s="308" t="str">
        <f t="shared" si="445"/>
        <v/>
      </c>
      <c r="CI281" s="308" t="str">
        <f t="shared" si="445"/>
        <v/>
      </c>
      <c r="CJ281" s="308" t="str">
        <f t="shared" si="445"/>
        <v/>
      </c>
    </row>
    <row r="282" spans="2:88" x14ac:dyDescent="0.2">
      <c r="B282" s="369" t="str">
        <f t="shared" si="423"/>
        <v/>
      </c>
      <c r="C282" s="369" t="str">
        <f t="shared" si="424"/>
        <v/>
      </c>
      <c r="D282" s="369" t="str">
        <f t="shared" si="428"/>
        <v/>
      </c>
      <c r="E282" s="369" t="str">
        <f t="shared" si="429"/>
        <v/>
      </c>
      <c r="F282" s="369" t="str">
        <f t="shared" si="430"/>
        <v/>
      </c>
      <c r="G282" s="369" t="str">
        <f t="shared" si="431"/>
        <v/>
      </c>
      <c r="H282" s="369" t="str">
        <f t="shared" si="432"/>
        <v/>
      </c>
      <c r="I282" s="369" t="str">
        <f t="shared" si="433"/>
        <v/>
      </c>
      <c r="K282" s="308" t="str">
        <f t="shared" si="434"/>
        <v/>
      </c>
      <c r="L282" s="309" t="str">
        <f t="shared" si="435"/>
        <v/>
      </c>
      <c r="M282" s="310" t="str">
        <f t="shared" si="436"/>
        <v/>
      </c>
      <c r="N282" s="308" t="str">
        <f t="shared" si="396"/>
        <v/>
      </c>
      <c r="O282" s="308" t="str">
        <f t="shared" si="397"/>
        <v/>
      </c>
      <c r="P282" s="308" t="str">
        <f t="shared" si="398"/>
        <v/>
      </c>
      <c r="Q282" s="308" t="str">
        <f t="shared" si="399"/>
        <v/>
      </c>
      <c r="R282" s="308" t="str">
        <f t="shared" si="400"/>
        <v/>
      </c>
      <c r="S282" s="308" t="str">
        <f t="shared" si="401"/>
        <v/>
      </c>
      <c r="T282" s="308" t="str">
        <f t="shared" si="402"/>
        <v/>
      </c>
      <c r="U282" s="308" t="str">
        <f t="shared" si="403"/>
        <v/>
      </c>
      <c r="V282" s="308" t="str">
        <f t="shared" si="404"/>
        <v/>
      </c>
      <c r="W282" s="308" t="str">
        <f t="shared" si="405"/>
        <v/>
      </c>
      <c r="X282" s="308" t="str">
        <f t="shared" si="371"/>
        <v/>
      </c>
      <c r="Y282" s="308" t="str">
        <f t="shared" si="371"/>
        <v/>
      </c>
      <c r="Z282" s="308" t="str">
        <f t="shared" si="371"/>
        <v/>
      </c>
      <c r="AA282" s="308" t="str">
        <f t="shared" si="371"/>
        <v/>
      </c>
      <c r="AB282" s="308" t="str">
        <f t="shared" si="371"/>
        <v/>
      </c>
      <c r="AC282" s="308" t="str">
        <f t="shared" ref="AC282:AC313" si="458">IF(BN282="","",-1^BN282*FACT($K$3)/(FACT(BN282)*FACT($K$3-BN282))*FACT($K282-$L$3*BN282-1)/(FACT($K282-$L$3*BN282-$K$3)*FACT($K$3-1)))</f>
        <v/>
      </c>
      <c r="AD282" s="308" t="str">
        <f t="shared" ref="AD282:AD313" si="459">IF(BO282="","",-1^BO282*FACT($K$3)/(FACT(BO282)*FACT($K$3-BO282))*FACT($K282-$L$3*BO282-1)/(FACT($K282-$L$3*BO282-$K$3)*FACT($K$3-1)))</f>
        <v/>
      </c>
      <c r="AE282" s="308" t="str">
        <f t="shared" si="447"/>
        <v/>
      </c>
      <c r="AF282" s="308" t="str">
        <f t="shared" si="448"/>
        <v/>
      </c>
      <c r="AG282" s="308" t="str">
        <f t="shared" si="449"/>
        <v/>
      </c>
      <c r="AH282" s="308" t="str">
        <f t="shared" si="450"/>
        <v/>
      </c>
      <c r="AI282" s="308" t="str">
        <f t="shared" si="451"/>
        <v/>
      </c>
      <c r="AJ282" s="308" t="str">
        <f t="shared" si="452"/>
        <v/>
      </c>
      <c r="AK282" s="308" t="str">
        <f t="shared" si="453"/>
        <v/>
      </c>
      <c r="AL282" s="308" t="str">
        <f t="shared" si="454"/>
        <v/>
      </c>
      <c r="AM282" s="308" t="str">
        <f t="shared" si="455"/>
        <v/>
      </c>
      <c r="AN282" s="308" t="str">
        <f t="shared" si="456"/>
        <v/>
      </c>
      <c r="AO282" s="308" t="str">
        <f t="shared" si="457"/>
        <v/>
      </c>
      <c r="AP282" s="308" t="str">
        <f t="shared" si="443"/>
        <v/>
      </c>
      <c r="AQ282" s="308" t="str">
        <f t="shared" si="443"/>
        <v/>
      </c>
      <c r="AR282" s="308" t="str">
        <f t="shared" si="443"/>
        <v/>
      </c>
      <c r="AS282" s="308" t="str">
        <f t="shared" si="443"/>
        <v/>
      </c>
      <c r="AT282" s="308" t="str">
        <f t="shared" si="443"/>
        <v/>
      </c>
      <c r="AU282" s="308" t="str">
        <f t="shared" si="443"/>
        <v/>
      </c>
      <c r="AV282" s="308" t="str">
        <f t="shared" si="437"/>
        <v/>
      </c>
      <c r="AW282" s="308" t="str">
        <f t="shared" si="437"/>
        <v/>
      </c>
      <c r="AX282" s="308" t="str">
        <f t="shared" si="437"/>
        <v/>
      </c>
      <c r="AY282" s="308" t="str">
        <f t="shared" si="425"/>
        <v/>
      </c>
      <c r="AZ282" s="308" t="str">
        <f t="shared" si="446"/>
        <v/>
      </c>
      <c r="BA282" s="308" t="str">
        <f t="shared" si="446"/>
        <v/>
      </c>
      <c r="BB282" s="308" t="str">
        <f t="shared" si="446"/>
        <v/>
      </c>
      <c r="BC282" s="308" t="str">
        <f t="shared" si="446"/>
        <v/>
      </c>
      <c r="BD282" s="308" t="str">
        <f t="shared" si="446"/>
        <v/>
      </c>
      <c r="BE282" s="308" t="str">
        <f t="shared" si="446"/>
        <v/>
      </c>
      <c r="BF282" s="308" t="str">
        <f t="shared" si="446"/>
        <v/>
      </c>
      <c r="BG282" s="308" t="str">
        <f t="shared" si="446"/>
        <v/>
      </c>
      <c r="BH282" s="308" t="str">
        <f t="shared" si="446"/>
        <v/>
      </c>
      <c r="BI282" s="308" t="str">
        <f t="shared" si="446"/>
        <v/>
      </c>
      <c r="BJ282" s="308" t="str">
        <f t="shared" si="446"/>
        <v/>
      </c>
      <c r="BK282" s="308" t="str">
        <f t="shared" si="446"/>
        <v/>
      </c>
      <c r="BL282" s="308" t="str">
        <f t="shared" si="446"/>
        <v/>
      </c>
      <c r="BM282" s="308" t="str">
        <f t="shared" si="446"/>
        <v/>
      </c>
      <c r="BN282" s="308" t="str">
        <f t="shared" si="446"/>
        <v/>
      </c>
      <c r="BO282" s="308" t="str">
        <f t="shared" si="446"/>
        <v/>
      </c>
      <c r="BP282" s="308" t="str">
        <f t="shared" si="444"/>
        <v/>
      </c>
      <c r="BQ282" s="308" t="str">
        <f t="shared" si="444"/>
        <v/>
      </c>
      <c r="BR282" s="308" t="str">
        <f t="shared" si="444"/>
        <v/>
      </c>
      <c r="BS282" s="308" t="str">
        <f t="shared" si="444"/>
        <v/>
      </c>
      <c r="BT282" s="308" t="str">
        <f t="shared" si="444"/>
        <v/>
      </c>
      <c r="BU282" s="308" t="str">
        <f t="shared" si="444"/>
        <v/>
      </c>
      <c r="BV282" s="308" t="str">
        <f t="shared" si="444"/>
        <v/>
      </c>
      <c r="BW282" s="308" t="str">
        <f t="shared" si="444"/>
        <v/>
      </c>
      <c r="BX282" s="308" t="str">
        <f t="shared" si="444"/>
        <v/>
      </c>
      <c r="BY282" s="308" t="str">
        <f t="shared" si="444"/>
        <v/>
      </c>
      <c r="BZ282" s="308" t="str">
        <f t="shared" si="444"/>
        <v/>
      </c>
      <c r="CA282" s="308" t="str">
        <f t="shared" si="444"/>
        <v/>
      </c>
      <c r="CB282" s="308" t="str">
        <f t="shared" si="444"/>
        <v/>
      </c>
      <c r="CC282" s="308" t="str">
        <f t="shared" si="444"/>
        <v/>
      </c>
      <c r="CD282" s="308" t="str">
        <f t="shared" si="444"/>
        <v/>
      </c>
      <c r="CE282" s="308" t="str">
        <f t="shared" si="445"/>
        <v/>
      </c>
      <c r="CF282" s="308" t="str">
        <f t="shared" si="445"/>
        <v/>
      </c>
      <c r="CG282" s="308" t="str">
        <f t="shared" si="445"/>
        <v/>
      </c>
      <c r="CH282" s="308" t="str">
        <f t="shared" si="445"/>
        <v/>
      </c>
      <c r="CI282" s="308" t="str">
        <f t="shared" si="445"/>
        <v/>
      </c>
      <c r="CJ282" s="308" t="str">
        <f t="shared" si="445"/>
        <v/>
      </c>
    </row>
    <row r="283" spans="2:88" x14ac:dyDescent="0.2">
      <c r="B283" s="369" t="str">
        <f t="shared" si="423"/>
        <v/>
      </c>
      <c r="C283" s="369" t="str">
        <f t="shared" si="424"/>
        <v/>
      </c>
      <c r="D283" s="369" t="str">
        <f t="shared" si="428"/>
        <v/>
      </c>
      <c r="E283" s="369" t="str">
        <f t="shared" si="429"/>
        <v/>
      </c>
      <c r="F283" s="369" t="str">
        <f t="shared" si="430"/>
        <v/>
      </c>
      <c r="G283" s="369" t="str">
        <f t="shared" si="431"/>
        <v/>
      </c>
      <c r="H283" s="369" t="str">
        <f t="shared" si="432"/>
        <v/>
      </c>
      <c r="I283" s="369" t="str">
        <f t="shared" si="433"/>
        <v/>
      </c>
      <c r="K283" s="308" t="str">
        <f t="shared" si="434"/>
        <v/>
      </c>
      <c r="L283" s="309" t="str">
        <f t="shared" si="435"/>
        <v/>
      </c>
      <c r="M283" s="310" t="str">
        <f t="shared" si="436"/>
        <v/>
      </c>
      <c r="N283" s="308" t="str">
        <f t="shared" si="396"/>
        <v/>
      </c>
      <c r="O283" s="308" t="str">
        <f t="shared" si="397"/>
        <v/>
      </c>
      <c r="P283" s="308" t="str">
        <f t="shared" si="398"/>
        <v/>
      </c>
      <c r="Q283" s="308" t="str">
        <f t="shared" si="399"/>
        <v/>
      </c>
      <c r="R283" s="308" t="str">
        <f t="shared" si="400"/>
        <v/>
      </c>
      <c r="S283" s="308" t="str">
        <f t="shared" si="401"/>
        <v/>
      </c>
      <c r="T283" s="308" t="str">
        <f t="shared" si="402"/>
        <v/>
      </c>
      <c r="U283" s="308" t="str">
        <f t="shared" si="403"/>
        <v/>
      </c>
      <c r="V283" s="308" t="str">
        <f t="shared" si="404"/>
        <v/>
      </c>
      <c r="W283" s="308" t="str">
        <f t="shared" si="405"/>
        <v/>
      </c>
      <c r="X283" s="308" t="str">
        <f t="shared" ref="X283:AB289" si="460">IF(BI283="","",-1^BI283*FACT($K$3)/(FACT(BI283)*FACT($K$3-BI283))*FACT($K283-$L$3*BI283-1)/(FACT($K283-$L$3*BI283-$K$3)*FACT($K$3-1)))</f>
        <v/>
      </c>
      <c r="Y283" s="308" t="str">
        <f t="shared" si="460"/>
        <v/>
      </c>
      <c r="Z283" s="308" t="str">
        <f t="shared" si="460"/>
        <v/>
      </c>
      <c r="AA283" s="308" t="str">
        <f t="shared" si="460"/>
        <v/>
      </c>
      <c r="AB283" s="308" t="str">
        <f t="shared" si="460"/>
        <v/>
      </c>
      <c r="AC283" s="308" t="str">
        <f t="shared" si="458"/>
        <v/>
      </c>
      <c r="AD283" s="308" t="str">
        <f t="shared" si="459"/>
        <v/>
      </c>
      <c r="AE283" s="308" t="str">
        <f t="shared" si="447"/>
        <v/>
      </c>
      <c r="AF283" s="308" t="str">
        <f t="shared" si="448"/>
        <v/>
      </c>
      <c r="AG283" s="308" t="str">
        <f t="shared" si="449"/>
        <v/>
      </c>
      <c r="AH283" s="308" t="str">
        <f t="shared" si="450"/>
        <v/>
      </c>
      <c r="AI283" s="308" t="str">
        <f t="shared" si="451"/>
        <v/>
      </c>
      <c r="AJ283" s="308" t="str">
        <f t="shared" si="452"/>
        <v/>
      </c>
      <c r="AK283" s="308" t="str">
        <f t="shared" si="453"/>
        <v/>
      </c>
      <c r="AL283" s="308" t="str">
        <f t="shared" si="454"/>
        <v/>
      </c>
      <c r="AM283" s="308" t="str">
        <f t="shared" si="455"/>
        <v/>
      </c>
      <c r="AN283" s="308" t="str">
        <f t="shared" si="456"/>
        <v/>
      </c>
      <c r="AO283" s="308" t="str">
        <f t="shared" si="457"/>
        <v/>
      </c>
      <c r="AP283" s="308" t="str">
        <f t="shared" si="443"/>
        <v/>
      </c>
      <c r="AQ283" s="308" t="str">
        <f t="shared" si="443"/>
        <v/>
      </c>
      <c r="AR283" s="308" t="str">
        <f t="shared" si="443"/>
        <v/>
      </c>
      <c r="AS283" s="308" t="str">
        <f t="shared" si="443"/>
        <v/>
      </c>
      <c r="AT283" s="308" t="str">
        <f t="shared" si="443"/>
        <v/>
      </c>
      <c r="AU283" s="308" t="str">
        <f t="shared" si="443"/>
        <v/>
      </c>
      <c r="AV283" s="308" t="str">
        <f t="shared" si="437"/>
        <v/>
      </c>
      <c r="AW283" s="308" t="str">
        <f t="shared" si="437"/>
        <v/>
      </c>
      <c r="AX283" s="308" t="str">
        <f t="shared" si="437"/>
        <v/>
      </c>
      <c r="AY283" s="308" t="str">
        <f t="shared" si="425"/>
        <v/>
      </c>
      <c r="AZ283" s="308" t="str">
        <f t="shared" si="446"/>
        <v/>
      </c>
      <c r="BA283" s="308" t="str">
        <f t="shared" si="446"/>
        <v/>
      </c>
      <c r="BB283" s="308" t="str">
        <f t="shared" si="446"/>
        <v/>
      </c>
      <c r="BC283" s="308" t="str">
        <f t="shared" si="446"/>
        <v/>
      </c>
      <c r="BD283" s="308" t="str">
        <f t="shared" si="446"/>
        <v/>
      </c>
      <c r="BE283" s="308" t="str">
        <f t="shared" si="446"/>
        <v/>
      </c>
      <c r="BF283" s="308" t="str">
        <f t="shared" si="446"/>
        <v/>
      </c>
      <c r="BG283" s="308" t="str">
        <f t="shared" si="446"/>
        <v/>
      </c>
      <c r="BH283" s="308" t="str">
        <f t="shared" si="446"/>
        <v/>
      </c>
      <c r="BI283" s="308" t="str">
        <f t="shared" si="446"/>
        <v/>
      </c>
      <c r="BJ283" s="308" t="str">
        <f t="shared" si="446"/>
        <v/>
      </c>
      <c r="BK283" s="308" t="str">
        <f t="shared" si="446"/>
        <v/>
      </c>
      <c r="BL283" s="308" t="str">
        <f t="shared" si="446"/>
        <v/>
      </c>
      <c r="BM283" s="308" t="str">
        <f t="shared" si="446"/>
        <v/>
      </c>
      <c r="BN283" s="308" t="str">
        <f t="shared" si="446"/>
        <v/>
      </c>
      <c r="BO283" s="308" t="str">
        <f t="shared" si="446"/>
        <v/>
      </c>
      <c r="BP283" s="308" t="str">
        <f t="shared" si="444"/>
        <v/>
      </c>
      <c r="BQ283" s="308" t="str">
        <f t="shared" si="444"/>
        <v/>
      </c>
      <c r="BR283" s="308" t="str">
        <f t="shared" si="444"/>
        <v/>
      </c>
      <c r="BS283" s="308" t="str">
        <f t="shared" si="444"/>
        <v/>
      </c>
      <c r="BT283" s="308" t="str">
        <f t="shared" si="444"/>
        <v/>
      </c>
      <c r="BU283" s="308" t="str">
        <f t="shared" si="444"/>
        <v/>
      </c>
      <c r="BV283" s="308" t="str">
        <f t="shared" si="444"/>
        <v/>
      </c>
      <c r="BW283" s="308" t="str">
        <f t="shared" si="444"/>
        <v/>
      </c>
      <c r="BX283" s="308" t="str">
        <f t="shared" si="444"/>
        <v/>
      </c>
      <c r="BY283" s="308" t="str">
        <f t="shared" si="444"/>
        <v/>
      </c>
      <c r="BZ283" s="308" t="str">
        <f t="shared" si="444"/>
        <v/>
      </c>
      <c r="CA283" s="308" t="str">
        <f t="shared" si="444"/>
        <v/>
      </c>
      <c r="CB283" s="308" t="str">
        <f t="shared" si="444"/>
        <v/>
      </c>
      <c r="CC283" s="308" t="str">
        <f t="shared" si="444"/>
        <v/>
      </c>
      <c r="CD283" s="308" t="str">
        <f t="shared" si="444"/>
        <v/>
      </c>
      <c r="CE283" s="308" t="str">
        <f t="shared" si="445"/>
        <v/>
      </c>
      <c r="CF283" s="308" t="str">
        <f t="shared" si="445"/>
        <v/>
      </c>
      <c r="CG283" s="308" t="str">
        <f t="shared" si="445"/>
        <v/>
      </c>
      <c r="CH283" s="308" t="str">
        <f t="shared" si="445"/>
        <v/>
      </c>
      <c r="CI283" s="308" t="str">
        <f t="shared" si="445"/>
        <v/>
      </c>
      <c r="CJ283" s="308" t="str">
        <f t="shared" si="445"/>
        <v/>
      </c>
    </row>
    <row r="284" spans="2:88" x14ac:dyDescent="0.2">
      <c r="B284" s="369" t="str">
        <f t="shared" si="423"/>
        <v/>
      </c>
      <c r="C284" s="369" t="str">
        <f t="shared" si="424"/>
        <v/>
      </c>
      <c r="D284" s="369" t="str">
        <f t="shared" si="428"/>
        <v/>
      </c>
      <c r="E284" s="369" t="str">
        <f t="shared" si="429"/>
        <v/>
      </c>
      <c r="F284" s="369" t="str">
        <f t="shared" si="430"/>
        <v/>
      </c>
      <c r="G284" s="369" t="str">
        <f t="shared" si="431"/>
        <v/>
      </c>
      <c r="H284" s="369" t="str">
        <f t="shared" si="432"/>
        <v/>
      </c>
      <c r="I284" s="369" t="str">
        <f t="shared" si="433"/>
        <v/>
      </c>
      <c r="K284" s="308" t="str">
        <f t="shared" si="434"/>
        <v/>
      </c>
      <c r="L284" s="309" t="str">
        <f t="shared" si="435"/>
        <v/>
      </c>
      <c r="M284" s="310" t="str">
        <f t="shared" si="436"/>
        <v/>
      </c>
      <c r="N284" s="308" t="str">
        <f t="shared" si="396"/>
        <v/>
      </c>
      <c r="O284" s="308" t="str">
        <f t="shared" si="397"/>
        <v/>
      </c>
      <c r="P284" s="308" t="str">
        <f t="shared" si="398"/>
        <v/>
      </c>
      <c r="Q284" s="308" t="str">
        <f t="shared" si="399"/>
        <v/>
      </c>
      <c r="R284" s="308" t="str">
        <f t="shared" si="400"/>
        <v/>
      </c>
      <c r="S284" s="308" t="str">
        <f t="shared" si="401"/>
        <v/>
      </c>
      <c r="T284" s="308" t="str">
        <f t="shared" si="402"/>
        <v/>
      </c>
      <c r="U284" s="308" t="str">
        <f t="shared" si="403"/>
        <v/>
      </c>
      <c r="V284" s="308" t="str">
        <f t="shared" si="404"/>
        <v/>
      </c>
      <c r="W284" s="308" t="str">
        <f t="shared" si="405"/>
        <v/>
      </c>
      <c r="X284" s="308" t="str">
        <f t="shared" si="460"/>
        <v/>
      </c>
      <c r="Y284" s="308" t="str">
        <f t="shared" si="460"/>
        <v/>
      </c>
      <c r="Z284" s="308" t="str">
        <f t="shared" si="460"/>
        <v/>
      </c>
      <c r="AA284" s="308" t="str">
        <f t="shared" si="460"/>
        <v/>
      </c>
      <c r="AB284" s="308" t="str">
        <f t="shared" si="460"/>
        <v/>
      </c>
      <c r="AC284" s="308" t="str">
        <f t="shared" si="458"/>
        <v/>
      </c>
      <c r="AD284" s="308" t="str">
        <f t="shared" si="459"/>
        <v/>
      </c>
      <c r="AE284" s="308" t="str">
        <f t="shared" si="447"/>
        <v/>
      </c>
      <c r="AF284" s="308" t="str">
        <f t="shared" si="448"/>
        <v/>
      </c>
      <c r="AG284" s="308" t="str">
        <f t="shared" si="449"/>
        <v/>
      </c>
      <c r="AH284" s="308" t="str">
        <f t="shared" si="450"/>
        <v/>
      </c>
      <c r="AI284" s="308" t="str">
        <f t="shared" si="451"/>
        <v/>
      </c>
      <c r="AJ284" s="308" t="str">
        <f t="shared" si="452"/>
        <v/>
      </c>
      <c r="AK284" s="308" t="str">
        <f t="shared" si="453"/>
        <v/>
      </c>
      <c r="AL284" s="308" t="str">
        <f t="shared" si="454"/>
        <v/>
      </c>
      <c r="AM284" s="308" t="str">
        <f t="shared" si="455"/>
        <v/>
      </c>
      <c r="AN284" s="308" t="str">
        <f t="shared" si="456"/>
        <v/>
      </c>
      <c r="AO284" s="308" t="str">
        <f t="shared" si="457"/>
        <v/>
      </c>
      <c r="AP284" s="308" t="str">
        <f t="shared" si="443"/>
        <v/>
      </c>
      <c r="AQ284" s="308" t="str">
        <f t="shared" si="443"/>
        <v/>
      </c>
      <c r="AR284" s="308" t="str">
        <f t="shared" si="443"/>
        <v/>
      </c>
      <c r="AS284" s="308" t="str">
        <f t="shared" si="443"/>
        <v/>
      </c>
      <c r="AT284" s="308" t="str">
        <f t="shared" si="443"/>
        <v/>
      </c>
      <c r="AU284" s="308" t="str">
        <f t="shared" si="443"/>
        <v/>
      </c>
      <c r="AV284" s="308" t="str">
        <f t="shared" si="437"/>
        <v/>
      </c>
      <c r="AW284" s="308" t="str">
        <f t="shared" si="437"/>
        <v/>
      </c>
      <c r="AX284" s="308" t="str">
        <f t="shared" si="437"/>
        <v/>
      </c>
      <c r="AY284" s="308" t="str">
        <f t="shared" si="425"/>
        <v/>
      </c>
      <c r="AZ284" s="308" t="str">
        <f t="shared" si="446"/>
        <v/>
      </c>
      <c r="BA284" s="308" t="str">
        <f t="shared" si="446"/>
        <v/>
      </c>
      <c r="BB284" s="308" t="str">
        <f t="shared" si="446"/>
        <v/>
      </c>
      <c r="BC284" s="308" t="str">
        <f t="shared" si="446"/>
        <v/>
      </c>
      <c r="BD284" s="308" t="str">
        <f t="shared" si="446"/>
        <v/>
      </c>
      <c r="BE284" s="308" t="str">
        <f t="shared" si="446"/>
        <v/>
      </c>
      <c r="BF284" s="308" t="str">
        <f t="shared" si="446"/>
        <v/>
      </c>
      <c r="BG284" s="308" t="str">
        <f t="shared" si="446"/>
        <v/>
      </c>
      <c r="BH284" s="308" t="str">
        <f t="shared" si="446"/>
        <v/>
      </c>
      <c r="BI284" s="308" t="str">
        <f t="shared" si="446"/>
        <v/>
      </c>
      <c r="BJ284" s="308" t="str">
        <f t="shared" si="446"/>
        <v/>
      </c>
      <c r="BK284" s="308" t="str">
        <f t="shared" si="446"/>
        <v/>
      </c>
      <c r="BL284" s="308" t="str">
        <f t="shared" si="446"/>
        <v/>
      </c>
      <c r="BM284" s="308" t="str">
        <f t="shared" si="446"/>
        <v/>
      </c>
      <c r="BN284" s="308" t="str">
        <f t="shared" si="446"/>
        <v/>
      </c>
      <c r="BO284" s="308" t="str">
        <f t="shared" si="446"/>
        <v/>
      </c>
      <c r="BP284" s="308" t="str">
        <f t="shared" si="444"/>
        <v/>
      </c>
      <c r="BQ284" s="308" t="str">
        <f t="shared" si="444"/>
        <v/>
      </c>
      <c r="BR284" s="308" t="str">
        <f t="shared" si="444"/>
        <v/>
      </c>
      <c r="BS284" s="308" t="str">
        <f t="shared" si="444"/>
        <v/>
      </c>
      <c r="BT284" s="308" t="str">
        <f t="shared" si="444"/>
        <v/>
      </c>
      <c r="BU284" s="308" t="str">
        <f t="shared" si="444"/>
        <v/>
      </c>
      <c r="BV284" s="308" t="str">
        <f t="shared" si="444"/>
        <v/>
      </c>
      <c r="BW284" s="308" t="str">
        <f t="shared" si="444"/>
        <v/>
      </c>
      <c r="BX284" s="308" t="str">
        <f t="shared" si="444"/>
        <v/>
      </c>
      <c r="BY284" s="308" t="str">
        <f t="shared" si="444"/>
        <v/>
      </c>
      <c r="BZ284" s="308" t="str">
        <f t="shared" si="444"/>
        <v/>
      </c>
      <c r="CA284" s="308" t="str">
        <f t="shared" si="444"/>
        <v/>
      </c>
      <c r="CB284" s="308" t="str">
        <f t="shared" si="444"/>
        <v/>
      </c>
      <c r="CC284" s="308" t="str">
        <f t="shared" si="444"/>
        <v/>
      </c>
      <c r="CD284" s="308" t="str">
        <f t="shared" si="444"/>
        <v/>
      </c>
      <c r="CE284" s="308" t="str">
        <f t="shared" si="445"/>
        <v/>
      </c>
      <c r="CF284" s="308" t="str">
        <f t="shared" si="445"/>
        <v/>
      </c>
      <c r="CG284" s="308" t="str">
        <f t="shared" si="445"/>
        <v/>
      </c>
      <c r="CH284" s="308" t="str">
        <f t="shared" si="445"/>
        <v/>
      </c>
      <c r="CI284" s="308" t="str">
        <f t="shared" si="445"/>
        <v/>
      </c>
      <c r="CJ284" s="308" t="str">
        <f t="shared" si="445"/>
        <v/>
      </c>
    </row>
    <row r="285" spans="2:88" x14ac:dyDescent="0.2">
      <c r="B285" s="369" t="str">
        <f t="shared" si="423"/>
        <v/>
      </c>
      <c r="C285" s="369" t="str">
        <f t="shared" si="424"/>
        <v/>
      </c>
      <c r="D285" s="369" t="str">
        <f t="shared" si="428"/>
        <v/>
      </c>
      <c r="E285" s="369" t="str">
        <f t="shared" si="429"/>
        <v/>
      </c>
      <c r="F285" s="369" t="str">
        <f t="shared" si="430"/>
        <v/>
      </c>
      <c r="G285" s="369" t="str">
        <f t="shared" si="431"/>
        <v/>
      </c>
      <c r="H285" s="369" t="str">
        <f t="shared" si="432"/>
        <v/>
      </c>
      <c r="I285" s="369" t="str">
        <f t="shared" si="433"/>
        <v/>
      </c>
      <c r="K285" s="308" t="str">
        <f t="shared" si="434"/>
        <v/>
      </c>
      <c r="L285" s="309" t="str">
        <f t="shared" si="435"/>
        <v/>
      </c>
      <c r="M285" s="310" t="str">
        <f t="shared" si="436"/>
        <v/>
      </c>
      <c r="N285" s="308" t="str">
        <f t="shared" ref="N285:N319" si="461">IF(AY285="","",-1^AY285*FACT($K$3)/(FACT(AY285)*FACT($K$3-AY285))*FACT($K285-$L$3*AY285-1)/(FACT($K285-$L$3*AY285-$K$3)*FACT($K$3-1)))</f>
        <v/>
      </c>
      <c r="O285" s="308" t="str">
        <f t="shared" ref="O285:O319" si="462">IF(AZ285="","",-1^AZ285*FACT($K$3)/(FACT(AZ285)*FACT($K$3-AZ285))*FACT($K285-$L$3*AZ285-1)/(FACT($K285-$L$3*AZ285-$K$3)*FACT($K$3-1)))</f>
        <v/>
      </c>
      <c r="P285" s="308" t="str">
        <f t="shared" ref="P285:P319" si="463">IF(BA285="","",-1^BA285*FACT($K$3)/(FACT(BA285)*FACT($K$3-BA285))*FACT($K285-$L$3*BA285-1)/(FACT($K285-$L$3*BA285-$K$3)*FACT($K$3-1)))</f>
        <v/>
      </c>
      <c r="Q285" s="308" t="str">
        <f t="shared" ref="Q285:Q319" si="464">IF(BB285="","",-1^BB285*FACT($K$3)/(FACT(BB285)*FACT($K$3-BB285))*FACT($K285-$L$3*BB285-1)/(FACT($K285-$L$3*BB285-$K$3)*FACT($K$3-1)))</f>
        <v/>
      </c>
      <c r="R285" s="308" t="str">
        <f t="shared" ref="R285:R319" si="465">IF(BC285="","",-1^BC285*FACT($K$3)/(FACT(BC285)*FACT($K$3-BC285))*FACT($K285-$L$3*BC285-1)/(FACT($K285-$L$3*BC285-$K$3)*FACT($K$3-1)))</f>
        <v/>
      </c>
      <c r="S285" s="308" t="str">
        <f t="shared" ref="S285:S319" si="466">IF(BD285="","",-1^BD285*FACT($K$3)/(FACT(BD285)*FACT($K$3-BD285))*FACT($K285-$L$3*BD285-1)/(FACT($K285-$L$3*BD285-$K$3)*FACT($K$3-1)))</f>
        <v/>
      </c>
      <c r="T285" s="308" t="str">
        <f t="shared" ref="T285:T319" si="467">IF(BE285="","",-1^BE285*FACT($K$3)/(FACT(BE285)*FACT($K$3-BE285))*FACT($K285-$L$3*BE285-1)/(FACT($K285-$L$3*BE285-$K$3)*FACT($K$3-1)))</f>
        <v/>
      </c>
      <c r="U285" s="308" t="str">
        <f t="shared" ref="U285:U319" si="468">IF(BF285="","",-1^BF285*FACT($K$3)/(FACT(BF285)*FACT($K$3-BF285))*FACT($K285-$L$3*BF285-1)/(FACT($K285-$L$3*BF285-$K$3)*FACT($K$3-1)))</f>
        <v/>
      </c>
      <c r="V285" s="308" t="str">
        <f t="shared" ref="V285:V319" si="469">IF(BG285="","",-1^BG285*FACT($K$3)/(FACT(BG285)*FACT($K$3-BG285))*FACT($K285-$L$3*BG285-1)/(FACT($K285-$L$3*BG285-$K$3)*FACT($K$3-1)))</f>
        <v/>
      </c>
      <c r="W285" s="308" t="str">
        <f t="shared" ref="W285:W319" si="470">IF(BH285="","",-1^BH285*FACT($K$3)/(FACT(BH285)*FACT($K$3-BH285))*FACT($K285-$L$3*BH285-1)/(FACT($K285-$L$3*BH285-$K$3)*FACT($K$3-1)))</f>
        <v/>
      </c>
      <c r="X285" s="308" t="str">
        <f t="shared" si="460"/>
        <v/>
      </c>
      <c r="Y285" s="308" t="str">
        <f t="shared" si="460"/>
        <v/>
      </c>
      <c r="Z285" s="308" t="str">
        <f t="shared" si="460"/>
        <v/>
      </c>
      <c r="AA285" s="308" t="str">
        <f t="shared" si="460"/>
        <v/>
      </c>
      <c r="AB285" s="308" t="str">
        <f t="shared" si="460"/>
        <v/>
      </c>
      <c r="AC285" s="308" t="str">
        <f t="shared" si="458"/>
        <v/>
      </c>
      <c r="AD285" s="308" t="str">
        <f t="shared" si="459"/>
        <v/>
      </c>
      <c r="AE285" s="308" t="str">
        <f t="shared" si="447"/>
        <v/>
      </c>
      <c r="AF285" s="308" t="str">
        <f t="shared" si="448"/>
        <v/>
      </c>
      <c r="AG285" s="308" t="str">
        <f t="shared" si="449"/>
        <v/>
      </c>
      <c r="AH285" s="308" t="str">
        <f t="shared" si="450"/>
        <v/>
      </c>
      <c r="AI285" s="308" t="str">
        <f t="shared" si="451"/>
        <v/>
      </c>
      <c r="AJ285" s="308" t="str">
        <f t="shared" si="452"/>
        <v/>
      </c>
      <c r="AK285" s="308" t="str">
        <f t="shared" si="453"/>
        <v/>
      </c>
      <c r="AL285" s="308" t="str">
        <f t="shared" si="454"/>
        <v/>
      </c>
      <c r="AM285" s="308" t="str">
        <f t="shared" si="455"/>
        <v/>
      </c>
      <c r="AN285" s="308" t="str">
        <f t="shared" si="456"/>
        <v/>
      </c>
      <c r="AO285" s="308" t="str">
        <f t="shared" si="457"/>
        <v/>
      </c>
      <c r="AP285" s="308" t="str">
        <f t="shared" si="443"/>
        <v/>
      </c>
      <c r="AQ285" s="308" t="str">
        <f t="shared" si="443"/>
        <v/>
      </c>
      <c r="AR285" s="308" t="str">
        <f t="shared" si="443"/>
        <v/>
      </c>
      <c r="AS285" s="308" t="str">
        <f t="shared" si="443"/>
        <v/>
      </c>
      <c r="AT285" s="308" t="str">
        <f t="shared" si="443"/>
        <v/>
      </c>
      <c r="AU285" s="308" t="str">
        <f t="shared" si="443"/>
        <v/>
      </c>
      <c r="AV285" s="308" t="str">
        <f t="shared" si="437"/>
        <v/>
      </c>
      <c r="AW285" s="308" t="str">
        <f t="shared" si="437"/>
        <v/>
      </c>
      <c r="AX285" s="308" t="str">
        <f t="shared" si="437"/>
        <v/>
      </c>
      <c r="AY285" s="308" t="str">
        <f t="shared" si="425"/>
        <v/>
      </c>
      <c r="AZ285" s="308" t="str">
        <f t="shared" si="446"/>
        <v/>
      </c>
      <c r="BA285" s="308" t="str">
        <f t="shared" si="446"/>
        <v/>
      </c>
      <c r="BB285" s="308" t="str">
        <f t="shared" si="446"/>
        <v/>
      </c>
      <c r="BC285" s="308" t="str">
        <f t="shared" si="446"/>
        <v/>
      </c>
      <c r="BD285" s="308" t="str">
        <f t="shared" si="446"/>
        <v/>
      </c>
      <c r="BE285" s="308" t="str">
        <f t="shared" si="446"/>
        <v/>
      </c>
      <c r="BF285" s="308" t="str">
        <f t="shared" si="446"/>
        <v/>
      </c>
      <c r="BG285" s="308" t="str">
        <f t="shared" si="446"/>
        <v/>
      </c>
      <c r="BH285" s="308" t="str">
        <f t="shared" si="446"/>
        <v/>
      </c>
      <c r="BI285" s="308" t="str">
        <f t="shared" si="446"/>
        <v/>
      </c>
      <c r="BJ285" s="308" t="str">
        <f t="shared" si="446"/>
        <v/>
      </c>
      <c r="BK285" s="308" t="str">
        <f t="shared" si="446"/>
        <v/>
      </c>
      <c r="BL285" s="308" t="str">
        <f t="shared" si="446"/>
        <v/>
      </c>
      <c r="BM285" s="308" t="str">
        <f t="shared" si="446"/>
        <v/>
      </c>
      <c r="BN285" s="308" t="str">
        <f t="shared" si="446"/>
        <v/>
      </c>
      <c r="BO285" s="308" t="str">
        <f t="shared" si="446"/>
        <v/>
      </c>
      <c r="BP285" s="308" t="str">
        <f t="shared" si="444"/>
        <v/>
      </c>
      <c r="BQ285" s="308" t="str">
        <f t="shared" si="444"/>
        <v/>
      </c>
      <c r="BR285" s="308" t="str">
        <f t="shared" si="444"/>
        <v/>
      </c>
      <c r="BS285" s="308" t="str">
        <f t="shared" si="444"/>
        <v/>
      </c>
      <c r="BT285" s="308" t="str">
        <f t="shared" si="444"/>
        <v/>
      </c>
      <c r="BU285" s="308" t="str">
        <f t="shared" si="444"/>
        <v/>
      </c>
      <c r="BV285" s="308" t="str">
        <f t="shared" si="444"/>
        <v/>
      </c>
      <c r="BW285" s="308" t="str">
        <f t="shared" si="444"/>
        <v/>
      </c>
      <c r="BX285" s="308" t="str">
        <f t="shared" si="444"/>
        <v/>
      </c>
      <c r="BY285" s="308" t="str">
        <f t="shared" si="444"/>
        <v/>
      </c>
      <c r="BZ285" s="308" t="str">
        <f t="shared" si="444"/>
        <v/>
      </c>
      <c r="CA285" s="308" t="str">
        <f t="shared" si="444"/>
        <v/>
      </c>
      <c r="CB285" s="308" t="str">
        <f t="shared" si="444"/>
        <v/>
      </c>
      <c r="CC285" s="308" t="str">
        <f t="shared" si="444"/>
        <v/>
      </c>
      <c r="CD285" s="308" t="str">
        <f t="shared" si="444"/>
        <v/>
      </c>
      <c r="CE285" s="308" t="str">
        <f t="shared" si="445"/>
        <v/>
      </c>
      <c r="CF285" s="308" t="str">
        <f t="shared" si="445"/>
        <v/>
      </c>
      <c r="CG285" s="308" t="str">
        <f t="shared" si="445"/>
        <v/>
      </c>
      <c r="CH285" s="308" t="str">
        <f t="shared" si="445"/>
        <v/>
      </c>
      <c r="CI285" s="308" t="str">
        <f t="shared" si="445"/>
        <v/>
      </c>
      <c r="CJ285" s="308" t="str">
        <f t="shared" si="445"/>
        <v/>
      </c>
    </row>
    <row r="286" spans="2:88" x14ac:dyDescent="0.2">
      <c r="B286" s="369" t="str">
        <f t="shared" si="423"/>
        <v/>
      </c>
      <c r="C286" s="369" t="str">
        <f t="shared" si="424"/>
        <v/>
      </c>
      <c r="D286" s="369" t="str">
        <f t="shared" si="428"/>
        <v/>
      </c>
      <c r="E286" s="369" t="str">
        <f t="shared" si="429"/>
        <v/>
      </c>
      <c r="F286" s="369" t="str">
        <f t="shared" si="430"/>
        <v/>
      </c>
      <c r="G286" s="369" t="str">
        <f t="shared" si="431"/>
        <v/>
      </c>
      <c r="H286" s="369" t="str">
        <f t="shared" si="432"/>
        <v/>
      </c>
      <c r="I286" s="369" t="str">
        <f t="shared" si="433"/>
        <v/>
      </c>
      <c r="K286" s="308" t="str">
        <f t="shared" si="434"/>
        <v/>
      </c>
      <c r="L286" s="309" t="str">
        <f t="shared" si="435"/>
        <v/>
      </c>
      <c r="M286" s="310" t="str">
        <f t="shared" si="436"/>
        <v/>
      </c>
      <c r="N286" s="308" t="str">
        <f t="shared" si="461"/>
        <v/>
      </c>
      <c r="O286" s="308" t="str">
        <f t="shared" si="462"/>
        <v/>
      </c>
      <c r="P286" s="308" t="str">
        <f t="shared" si="463"/>
        <v/>
      </c>
      <c r="Q286" s="308" t="str">
        <f t="shared" si="464"/>
        <v/>
      </c>
      <c r="R286" s="308" t="str">
        <f t="shared" si="465"/>
        <v/>
      </c>
      <c r="S286" s="308" t="str">
        <f t="shared" si="466"/>
        <v/>
      </c>
      <c r="T286" s="308" t="str">
        <f t="shared" si="467"/>
        <v/>
      </c>
      <c r="U286" s="308" t="str">
        <f t="shared" si="468"/>
        <v/>
      </c>
      <c r="V286" s="308" t="str">
        <f t="shared" si="469"/>
        <v/>
      </c>
      <c r="W286" s="308" t="str">
        <f t="shared" si="470"/>
        <v/>
      </c>
      <c r="X286" s="308" t="str">
        <f t="shared" si="460"/>
        <v/>
      </c>
      <c r="Y286" s="308" t="str">
        <f t="shared" si="460"/>
        <v/>
      </c>
      <c r="Z286" s="308" t="str">
        <f t="shared" si="460"/>
        <v/>
      </c>
      <c r="AA286" s="308" t="str">
        <f t="shared" si="460"/>
        <v/>
      </c>
      <c r="AB286" s="308" t="str">
        <f t="shared" si="460"/>
        <v/>
      </c>
      <c r="AC286" s="308" t="str">
        <f t="shared" si="458"/>
        <v/>
      </c>
      <c r="AD286" s="308" t="str">
        <f t="shared" si="459"/>
        <v/>
      </c>
      <c r="AE286" s="308" t="str">
        <f t="shared" si="447"/>
        <v/>
      </c>
      <c r="AF286" s="308" t="str">
        <f t="shared" si="448"/>
        <v/>
      </c>
      <c r="AG286" s="308" t="str">
        <f t="shared" si="449"/>
        <v/>
      </c>
      <c r="AH286" s="308" t="str">
        <f t="shared" si="450"/>
        <v/>
      </c>
      <c r="AI286" s="308" t="str">
        <f t="shared" si="451"/>
        <v/>
      </c>
      <c r="AJ286" s="308" t="str">
        <f t="shared" si="452"/>
        <v/>
      </c>
      <c r="AK286" s="308" t="str">
        <f t="shared" si="453"/>
        <v/>
      </c>
      <c r="AL286" s="308" t="str">
        <f t="shared" si="454"/>
        <v/>
      </c>
      <c r="AM286" s="308" t="str">
        <f t="shared" si="455"/>
        <v/>
      </c>
      <c r="AN286" s="308" t="str">
        <f t="shared" si="456"/>
        <v/>
      </c>
      <c r="AO286" s="308" t="str">
        <f t="shared" si="457"/>
        <v/>
      </c>
      <c r="AP286" s="308" t="str">
        <f t="shared" si="443"/>
        <v/>
      </c>
      <c r="AQ286" s="308" t="str">
        <f t="shared" si="443"/>
        <v/>
      </c>
      <c r="AR286" s="308" t="str">
        <f t="shared" si="443"/>
        <v/>
      </c>
      <c r="AS286" s="308" t="str">
        <f t="shared" si="443"/>
        <v/>
      </c>
      <c r="AT286" s="308" t="str">
        <f t="shared" si="443"/>
        <v/>
      </c>
      <c r="AU286" s="308" t="str">
        <f t="shared" si="443"/>
        <v/>
      </c>
      <c r="AV286" s="308" t="str">
        <f t="shared" si="437"/>
        <v/>
      </c>
      <c r="AW286" s="308" t="str">
        <f t="shared" si="437"/>
        <v/>
      </c>
      <c r="AX286" s="308" t="str">
        <f t="shared" si="437"/>
        <v/>
      </c>
      <c r="AY286" s="308" t="str">
        <f t="shared" si="425"/>
        <v/>
      </c>
      <c r="AZ286" s="308" t="str">
        <f t="shared" si="446"/>
        <v/>
      </c>
      <c r="BA286" s="308" t="str">
        <f t="shared" si="446"/>
        <v/>
      </c>
      <c r="BB286" s="308" t="str">
        <f t="shared" si="446"/>
        <v/>
      </c>
      <c r="BC286" s="308" t="str">
        <f t="shared" si="446"/>
        <v/>
      </c>
      <c r="BD286" s="308" t="str">
        <f t="shared" si="446"/>
        <v/>
      </c>
      <c r="BE286" s="308" t="str">
        <f t="shared" si="446"/>
        <v/>
      </c>
      <c r="BF286" s="308" t="str">
        <f t="shared" si="446"/>
        <v/>
      </c>
      <c r="BG286" s="308" t="str">
        <f t="shared" si="446"/>
        <v/>
      </c>
      <c r="BH286" s="308" t="str">
        <f t="shared" si="446"/>
        <v/>
      </c>
      <c r="BI286" s="308" t="str">
        <f t="shared" si="446"/>
        <v/>
      </c>
      <c r="BJ286" s="308" t="str">
        <f t="shared" si="446"/>
        <v/>
      </c>
      <c r="BK286" s="308" t="str">
        <f t="shared" si="446"/>
        <v/>
      </c>
      <c r="BL286" s="308" t="str">
        <f t="shared" si="446"/>
        <v/>
      </c>
      <c r="BM286" s="308" t="str">
        <f t="shared" si="446"/>
        <v/>
      </c>
      <c r="BN286" s="308" t="str">
        <f t="shared" si="446"/>
        <v/>
      </c>
      <c r="BO286" s="308" t="str">
        <f t="shared" si="446"/>
        <v/>
      </c>
      <c r="BP286" s="308" t="str">
        <f t="shared" si="444"/>
        <v/>
      </c>
      <c r="BQ286" s="308" t="str">
        <f t="shared" si="444"/>
        <v/>
      </c>
      <c r="BR286" s="308" t="str">
        <f t="shared" si="444"/>
        <v/>
      </c>
      <c r="BS286" s="308" t="str">
        <f t="shared" si="444"/>
        <v/>
      </c>
      <c r="BT286" s="308" t="str">
        <f t="shared" si="444"/>
        <v/>
      </c>
      <c r="BU286" s="308" t="str">
        <f t="shared" si="444"/>
        <v/>
      </c>
      <c r="BV286" s="308" t="str">
        <f t="shared" si="444"/>
        <v/>
      </c>
      <c r="BW286" s="308" t="str">
        <f t="shared" si="444"/>
        <v/>
      </c>
      <c r="BX286" s="308" t="str">
        <f t="shared" si="444"/>
        <v/>
      </c>
      <c r="BY286" s="308" t="str">
        <f t="shared" si="444"/>
        <v/>
      </c>
      <c r="BZ286" s="308" t="str">
        <f t="shared" si="444"/>
        <v/>
      </c>
      <c r="CA286" s="308" t="str">
        <f t="shared" si="444"/>
        <v/>
      </c>
      <c r="CB286" s="308" t="str">
        <f t="shared" si="444"/>
        <v/>
      </c>
      <c r="CC286" s="308" t="str">
        <f t="shared" si="444"/>
        <v/>
      </c>
      <c r="CD286" s="308" t="str">
        <f t="shared" si="444"/>
        <v/>
      </c>
      <c r="CE286" s="308" t="str">
        <f t="shared" si="445"/>
        <v/>
      </c>
      <c r="CF286" s="308" t="str">
        <f t="shared" si="445"/>
        <v/>
      </c>
      <c r="CG286" s="308" t="str">
        <f t="shared" si="445"/>
        <v/>
      </c>
      <c r="CH286" s="308" t="str">
        <f t="shared" si="445"/>
        <v/>
      </c>
      <c r="CI286" s="308" t="str">
        <f t="shared" si="445"/>
        <v/>
      </c>
      <c r="CJ286" s="308" t="str">
        <f t="shared" si="445"/>
        <v/>
      </c>
    </row>
    <row r="287" spans="2:88" x14ac:dyDescent="0.2">
      <c r="B287" s="369" t="str">
        <f t="shared" si="423"/>
        <v/>
      </c>
      <c r="C287" s="369" t="str">
        <f t="shared" si="424"/>
        <v/>
      </c>
      <c r="D287" s="369" t="str">
        <f t="shared" si="428"/>
        <v/>
      </c>
      <c r="E287" s="369" t="str">
        <f t="shared" si="429"/>
        <v/>
      </c>
      <c r="F287" s="369" t="str">
        <f t="shared" si="430"/>
        <v/>
      </c>
      <c r="G287" s="369" t="str">
        <f t="shared" si="431"/>
        <v/>
      </c>
      <c r="H287" s="369" t="str">
        <f t="shared" si="432"/>
        <v/>
      </c>
      <c r="I287" s="369" t="str">
        <f t="shared" si="433"/>
        <v/>
      </c>
      <c r="K287" s="308" t="str">
        <f t="shared" si="434"/>
        <v/>
      </c>
      <c r="L287" s="309" t="str">
        <f t="shared" si="435"/>
        <v/>
      </c>
      <c r="M287" s="310" t="str">
        <f t="shared" si="436"/>
        <v/>
      </c>
      <c r="N287" s="308" t="str">
        <f t="shared" si="461"/>
        <v/>
      </c>
      <c r="O287" s="308" t="str">
        <f t="shared" si="462"/>
        <v/>
      </c>
      <c r="P287" s="308" t="str">
        <f t="shared" si="463"/>
        <v/>
      </c>
      <c r="Q287" s="308" t="str">
        <f t="shared" si="464"/>
        <v/>
      </c>
      <c r="R287" s="308" t="str">
        <f t="shared" si="465"/>
        <v/>
      </c>
      <c r="S287" s="308" t="str">
        <f t="shared" si="466"/>
        <v/>
      </c>
      <c r="T287" s="308" t="str">
        <f t="shared" si="467"/>
        <v/>
      </c>
      <c r="U287" s="308" t="str">
        <f t="shared" si="468"/>
        <v/>
      </c>
      <c r="V287" s="308" t="str">
        <f t="shared" si="469"/>
        <v/>
      </c>
      <c r="W287" s="308" t="str">
        <f t="shared" si="470"/>
        <v/>
      </c>
      <c r="X287" s="308" t="str">
        <f t="shared" si="460"/>
        <v/>
      </c>
      <c r="Y287" s="308" t="str">
        <f t="shared" si="460"/>
        <v/>
      </c>
      <c r="Z287" s="308" t="str">
        <f t="shared" si="460"/>
        <v/>
      </c>
      <c r="AA287" s="308" t="str">
        <f t="shared" si="460"/>
        <v/>
      </c>
      <c r="AB287" s="308" t="str">
        <f t="shared" si="460"/>
        <v/>
      </c>
      <c r="AC287" s="308" t="str">
        <f t="shared" si="458"/>
        <v/>
      </c>
      <c r="AD287" s="308" t="str">
        <f t="shared" si="459"/>
        <v/>
      </c>
      <c r="AE287" s="308" t="str">
        <f t="shared" si="447"/>
        <v/>
      </c>
      <c r="AF287" s="308" t="str">
        <f t="shared" si="448"/>
        <v/>
      </c>
      <c r="AG287" s="308" t="str">
        <f t="shared" si="449"/>
        <v/>
      </c>
      <c r="AH287" s="308" t="str">
        <f t="shared" si="450"/>
        <v/>
      </c>
      <c r="AI287" s="308" t="str">
        <f t="shared" si="451"/>
        <v/>
      </c>
      <c r="AJ287" s="308" t="str">
        <f t="shared" si="452"/>
        <v/>
      </c>
      <c r="AK287" s="308" t="str">
        <f t="shared" si="453"/>
        <v/>
      </c>
      <c r="AL287" s="308" t="str">
        <f t="shared" si="454"/>
        <v/>
      </c>
      <c r="AM287" s="308" t="str">
        <f t="shared" si="455"/>
        <v/>
      </c>
      <c r="AN287" s="308" t="str">
        <f t="shared" si="456"/>
        <v/>
      </c>
      <c r="AO287" s="308" t="str">
        <f t="shared" si="457"/>
        <v/>
      </c>
      <c r="AP287" s="308" t="str">
        <f t="shared" si="443"/>
        <v/>
      </c>
      <c r="AQ287" s="308" t="str">
        <f t="shared" si="443"/>
        <v/>
      </c>
      <c r="AR287" s="308" t="str">
        <f t="shared" si="443"/>
        <v/>
      </c>
      <c r="AS287" s="308" t="str">
        <f t="shared" si="443"/>
        <v/>
      </c>
      <c r="AT287" s="308" t="str">
        <f t="shared" si="443"/>
        <v/>
      </c>
      <c r="AU287" s="308" t="str">
        <f t="shared" si="443"/>
        <v/>
      </c>
      <c r="AV287" s="308" t="str">
        <f t="shared" si="437"/>
        <v/>
      </c>
      <c r="AW287" s="308" t="str">
        <f t="shared" si="437"/>
        <v/>
      </c>
      <c r="AX287" s="308" t="str">
        <f t="shared" si="437"/>
        <v/>
      </c>
      <c r="AY287" s="308" t="str">
        <f t="shared" si="425"/>
        <v/>
      </c>
      <c r="AZ287" s="308" t="str">
        <f t="shared" si="446"/>
        <v/>
      </c>
      <c r="BA287" s="308" t="str">
        <f t="shared" si="446"/>
        <v/>
      </c>
      <c r="BB287" s="308" t="str">
        <f t="shared" si="446"/>
        <v/>
      </c>
      <c r="BC287" s="308" t="str">
        <f t="shared" si="446"/>
        <v/>
      </c>
      <c r="BD287" s="308" t="str">
        <f t="shared" si="446"/>
        <v/>
      </c>
      <c r="BE287" s="308" t="str">
        <f t="shared" si="446"/>
        <v/>
      </c>
      <c r="BF287" s="308" t="str">
        <f t="shared" si="446"/>
        <v/>
      </c>
      <c r="BG287" s="308" t="str">
        <f t="shared" si="446"/>
        <v/>
      </c>
      <c r="BH287" s="308" t="str">
        <f t="shared" si="446"/>
        <v/>
      </c>
      <c r="BI287" s="308" t="str">
        <f t="shared" si="446"/>
        <v/>
      </c>
      <c r="BJ287" s="308" t="str">
        <f t="shared" si="446"/>
        <v/>
      </c>
      <c r="BK287" s="308" t="str">
        <f t="shared" si="446"/>
        <v/>
      </c>
      <c r="BL287" s="308" t="str">
        <f t="shared" si="446"/>
        <v/>
      </c>
      <c r="BM287" s="308" t="str">
        <f t="shared" si="446"/>
        <v/>
      </c>
      <c r="BN287" s="308" t="str">
        <f t="shared" si="446"/>
        <v/>
      </c>
      <c r="BO287" s="308" t="str">
        <f t="shared" si="446"/>
        <v/>
      </c>
      <c r="BP287" s="308" t="str">
        <f t="shared" si="444"/>
        <v/>
      </c>
      <c r="BQ287" s="308" t="str">
        <f t="shared" si="444"/>
        <v/>
      </c>
      <c r="BR287" s="308" t="str">
        <f t="shared" si="444"/>
        <v/>
      </c>
      <c r="BS287" s="308" t="str">
        <f t="shared" si="444"/>
        <v/>
      </c>
      <c r="BT287" s="308" t="str">
        <f t="shared" si="444"/>
        <v/>
      </c>
      <c r="BU287" s="308" t="str">
        <f t="shared" si="444"/>
        <v/>
      </c>
      <c r="BV287" s="308" t="str">
        <f t="shared" si="444"/>
        <v/>
      </c>
      <c r="BW287" s="308" t="str">
        <f t="shared" si="444"/>
        <v/>
      </c>
      <c r="BX287" s="308" t="str">
        <f t="shared" si="444"/>
        <v/>
      </c>
      <c r="BY287" s="308" t="str">
        <f t="shared" si="444"/>
        <v/>
      </c>
      <c r="BZ287" s="308" t="str">
        <f t="shared" si="444"/>
        <v/>
      </c>
      <c r="CA287" s="308" t="str">
        <f t="shared" si="444"/>
        <v/>
      </c>
      <c r="CB287" s="308" t="str">
        <f t="shared" si="444"/>
        <v/>
      </c>
      <c r="CC287" s="308" t="str">
        <f t="shared" si="444"/>
        <v/>
      </c>
      <c r="CD287" s="308" t="str">
        <f t="shared" si="444"/>
        <v/>
      </c>
      <c r="CE287" s="308" t="str">
        <f t="shared" si="445"/>
        <v/>
      </c>
      <c r="CF287" s="308" t="str">
        <f t="shared" si="445"/>
        <v/>
      </c>
      <c r="CG287" s="308" t="str">
        <f t="shared" si="445"/>
        <v/>
      </c>
      <c r="CH287" s="308" t="str">
        <f t="shared" si="445"/>
        <v/>
      </c>
      <c r="CI287" s="308" t="str">
        <f t="shared" si="445"/>
        <v/>
      </c>
      <c r="CJ287" s="308" t="str">
        <f t="shared" si="445"/>
        <v/>
      </c>
    </row>
    <row r="288" spans="2:88" x14ac:dyDescent="0.2">
      <c r="B288" s="369" t="str">
        <f t="shared" si="423"/>
        <v/>
      </c>
      <c r="C288" s="369" t="str">
        <f t="shared" si="424"/>
        <v/>
      </c>
      <c r="D288" s="369" t="str">
        <f t="shared" si="428"/>
        <v/>
      </c>
      <c r="E288" s="369" t="str">
        <f t="shared" si="429"/>
        <v/>
      </c>
      <c r="F288" s="369" t="str">
        <f t="shared" si="430"/>
        <v/>
      </c>
      <c r="G288" s="369" t="str">
        <f t="shared" si="431"/>
        <v/>
      </c>
      <c r="H288" s="369" t="str">
        <f t="shared" si="432"/>
        <v/>
      </c>
      <c r="I288" s="369" t="str">
        <f t="shared" si="433"/>
        <v/>
      </c>
      <c r="K288" s="308" t="str">
        <f t="shared" si="434"/>
        <v/>
      </c>
      <c r="L288" s="309" t="str">
        <f t="shared" si="435"/>
        <v/>
      </c>
      <c r="M288" s="310" t="str">
        <f t="shared" si="436"/>
        <v/>
      </c>
      <c r="N288" s="308" t="str">
        <f t="shared" si="461"/>
        <v/>
      </c>
      <c r="O288" s="308" t="str">
        <f t="shared" si="462"/>
        <v/>
      </c>
      <c r="P288" s="308" t="str">
        <f t="shared" si="463"/>
        <v/>
      </c>
      <c r="Q288" s="308" t="str">
        <f t="shared" si="464"/>
        <v/>
      </c>
      <c r="R288" s="308" t="str">
        <f t="shared" si="465"/>
        <v/>
      </c>
      <c r="S288" s="308" t="str">
        <f t="shared" si="466"/>
        <v/>
      </c>
      <c r="T288" s="308" t="str">
        <f t="shared" si="467"/>
        <v/>
      </c>
      <c r="U288" s="308" t="str">
        <f t="shared" si="468"/>
        <v/>
      </c>
      <c r="V288" s="308" t="str">
        <f t="shared" si="469"/>
        <v/>
      </c>
      <c r="W288" s="308" t="str">
        <f t="shared" si="470"/>
        <v/>
      </c>
      <c r="X288" s="308" t="str">
        <f t="shared" si="460"/>
        <v/>
      </c>
      <c r="Y288" s="308" t="str">
        <f t="shared" si="460"/>
        <v/>
      </c>
      <c r="Z288" s="308" t="str">
        <f t="shared" si="460"/>
        <v/>
      </c>
      <c r="AA288" s="308" t="str">
        <f t="shared" si="460"/>
        <v/>
      </c>
      <c r="AB288" s="308" t="str">
        <f t="shared" si="460"/>
        <v/>
      </c>
      <c r="AC288" s="308" t="str">
        <f t="shared" si="458"/>
        <v/>
      </c>
      <c r="AD288" s="308" t="str">
        <f t="shared" si="459"/>
        <v/>
      </c>
      <c r="AE288" s="308" t="str">
        <f t="shared" si="447"/>
        <v/>
      </c>
      <c r="AF288" s="308" t="str">
        <f t="shared" si="448"/>
        <v/>
      </c>
      <c r="AG288" s="308" t="str">
        <f t="shared" si="449"/>
        <v/>
      </c>
      <c r="AH288" s="308" t="str">
        <f t="shared" si="450"/>
        <v/>
      </c>
      <c r="AI288" s="308" t="str">
        <f t="shared" si="451"/>
        <v/>
      </c>
      <c r="AJ288" s="308" t="str">
        <f t="shared" si="452"/>
        <v/>
      </c>
      <c r="AK288" s="308" t="str">
        <f t="shared" si="453"/>
        <v/>
      </c>
      <c r="AL288" s="308" t="str">
        <f t="shared" si="454"/>
        <v/>
      </c>
      <c r="AM288" s="308" t="str">
        <f t="shared" si="455"/>
        <v/>
      </c>
      <c r="AN288" s="308" t="str">
        <f t="shared" si="456"/>
        <v/>
      </c>
      <c r="AO288" s="308" t="str">
        <f t="shared" si="457"/>
        <v/>
      </c>
      <c r="AP288" s="308" t="str">
        <f t="shared" si="443"/>
        <v/>
      </c>
      <c r="AQ288" s="308" t="str">
        <f t="shared" si="443"/>
        <v/>
      </c>
      <c r="AR288" s="308" t="str">
        <f t="shared" si="443"/>
        <v/>
      </c>
      <c r="AS288" s="308" t="str">
        <f t="shared" si="443"/>
        <v/>
      </c>
      <c r="AT288" s="308" t="str">
        <f t="shared" si="443"/>
        <v/>
      </c>
      <c r="AU288" s="308" t="str">
        <f t="shared" si="443"/>
        <v/>
      </c>
      <c r="AV288" s="308" t="str">
        <f t="shared" si="437"/>
        <v/>
      </c>
      <c r="AW288" s="308" t="str">
        <f t="shared" si="437"/>
        <v/>
      </c>
      <c r="AX288" s="308" t="str">
        <f t="shared" si="437"/>
        <v/>
      </c>
      <c r="AY288" s="308" t="str">
        <f t="shared" si="425"/>
        <v/>
      </c>
      <c r="AZ288" s="308" t="str">
        <f t="shared" si="446"/>
        <v/>
      </c>
      <c r="BA288" s="308" t="str">
        <f t="shared" si="446"/>
        <v/>
      </c>
      <c r="BB288" s="308" t="str">
        <f t="shared" si="446"/>
        <v/>
      </c>
      <c r="BC288" s="308" t="str">
        <f t="shared" si="446"/>
        <v/>
      </c>
      <c r="BD288" s="308" t="str">
        <f t="shared" si="446"/>
        <v/>
      </c>
      <c r="BE288" s="308" t="str">
        <f t="shared" si="446"/>
        <v/>
      </c>
      <c r="BF288" s="308" t="str">
        <f t="shared" si="446"/>
        <v/>
      </c>
      <c r="BG288" s="308" t="str">
        <f t="shared" si="446"/>
        <v/>
      </c>
      <c r="BH288" s="308" t="str">
        <f t="shared" si="446"/>
        <v/>
      </c>
      <c r="BI288" s="308" t="str">
        <f t="shared" si="446"/>
        <v/>
      </c>
      <c r="BJ288" s="308" t="str">
        <f t="shared" si="446"/>
        <v/>
      </c>
      <c r="BK288" s="308" t="str">
        <f t="shared" si="446"/>
        <v/>
      </c>
      <c r="BL288" s="308" t="str">
        <f t="shared" si="446"/>
        <v/>
      </c>
      <c r="BM288" s="308" t="str">
        <f t="shared" si="446"/>
        <v/>
      </c>
      <c r="BN288" s="308" t="str">
        <f t="shared" si="446"/>
        <v/>
      </c>
      <c r="BO288" s="308" t="str">
        <f t="shared" si="446"/>
        <v/>
      </c>
      <c r="BP288" s="308" t="str">
        <f t="shared" si="444"/>
        <v/>
      </c>
      <c r="BQ288" s="308" t="str">
        <f t="shared" si="444"/>
        <v/>
      </c>
      <c r="BR288" s="308" t="str">
        <f t="shared" si="444"/>
        <v/>
      </c>
      <c r="BS288" s="308" t="str">
        <f t="shared" si="444"/>
        <v/>
      </c>
      <c r="BT288" s="308" t="str">
        <f t="shared" si="444"/>
        <v/>
      </c>
      <c r="BU288" s="308" t="str">
        <f t="shared" si="444"/>
        <v/>
      </c>
      <c r="BV288" s="308" t="str">
        <f t="shared" si="444"/>
        <v/>
      </c>
      <c r="BW288" s="308" t="str">
        <f t="shared" si="444"/>
        <v/>
      </c>
      <c r="BX288" s="308" t="str">
        <f t="shared" si="444"/>
        <v/>
      </c>
      <c r="BY288" s="308" t="str">
        <f t="shared" si="444"/>
        <v/>
      </c>
      <c r="BZ288" s="308" t="str">
        <f t="shared" si="444"/>
        <v/>
      </c>
      <c r="CA288" s="308" t="str">
        <f t="shared" si="444"/>
        <v/>
      </c>
      <c r="CB288" s="308" t="str">
        <f t="shared" si="444"/>
        <v/>
      </c>
      <c r="CC288" s="308" t="str">
        <f t="shared" si="444"/>
        <v/>
      </c>
      <c r="CD288" s="308" t="str">
        <f t="shared" si="444"/>
        <v/>
      </c>
      <c r="CE288" s="308" t="str">
        <f t="shared" si="445"/>
        <v/>
      </c>
      <c r="CF288" s="308" t="str">
        <f t="shared" si="445"/>
        <v/>
      </c>
      <c r="CG288" s="308" t="str">
        <f t="shared" si="445"/>
        <v/>
      </c>
      <c r="CH288" s="308" t="str">
        <f t="shared" si="445"/>
        <v/>
      </c>
      <c r="CI288" s="308" t="str">
        <f t="shared" si="445"/>
        <v/>
      </c>
      <c r="CJ288" s="308" t="str">
        <f t="shared" si="445"/>
        <v/>
      </c>
    </row>
    <row r="289" spans="2:88" x14ac:dyDescent="0.2">
      <c r="B289" s="369" t="str">
        <f t="shared" si="423"/>
        <v/>
      </c>
      <c r="C289" s="369" t="str">
        <f t="shared" si="424"/>
        <v/>
      </c>
      <c r="D289" s="369" t="str">
        <f t="shared" si="428"/>
        <v/>
      </c>
      <c r="E289" s="369" t="str">
        <f t="shared" si="429"/>
        <v/>
      </c>
      <c r="F289" s="369" t="str">
        <f t="shared" si="430"/>
        <v/>
      </c>
      <c r="G289" s="369" t="str">
        <f t="shared" si="431"/>
        <v/>
      </c>
      <c r="H289" s="369" t="str">
        <f t="shared" si="432"/>
        <v/>
      </c>
      <c r="I289" s="369" t="str">
        <f t="shared" si="433"/>
        <v/>
      </c>
      <c r="K289" s="308" t="str">
        <f t="shared" si="434"/>
        <v/>
      </c>
      <c r="L289" s="309" t="str">
        <f t="shared" si="435"/>
        <v/>
      </c>
      <c r="M289" s="310" t="str">
        <f t="shared" si="436"/>
        <v/>
      </c>
      <c r="N289" s="308" t="str">
        <f t="shared" si="461"/>
        <v/>
      </c>
      <c r="O289" s="308" t="str">
        <f t="shared" si="462"/>
        <v/>
      </c>
      <c r="P289" s="308" t="str">
        <f t="shared" si="463"/>
        <v/>
      </c>
      <c r="Q289" s="308" t="str">
        <f t="shared" si="464"/>
        <v/>
      </c>
      <c r="R289" s="308" t="str">
        <f t="shared" si="465"/>
        <v/>
      </c>
      <c r="S289" s="308" t="str">
        <f t="shared" si="466"/>
        <v/>
      </c>
      <c r="T289" s="308" t="str">
        <f t="shared" si="467"/>
        <v/>
      </c>
      <c r="U289" s="308" t="str">
        <f t="shared" si="468"/>
        <v/>
      </c>
      <c r="V289" s="308" t="str">
        <f t="shared" si="469"/>
        <v/>
      </c>
      <c r="W289" s="308" t="str">
        <f t="shared" si="470"/>
        <v/>
      </c>
      <c r="X289" s="308" t="str">
        <f t="shared" si="460"/>
        <v/>
      </c>
      <c r="Y289" s="308" t="str">
        <f t="shared" si="460"/>
        <v/>
      </c>
      <c r="Z289" s="308" t="str">
        <f t="shared" si="460"/>
        <v/>
      </c>
      <c r="AA289" s="308" t="str">
        <f t="shared" si="460"/>
        <v/>
      </c>
      <c r="AB289" s="308" t="str">
        <f t="shared" si="460"/>
        <v/>
      </c>
      <c r="AC289" s="308" t="str">
        <f t="shared" si="458"/>
        <v/>
      </c>
      <c r="AD289" s="308" t="str">
        <f t="shared" si="459"/>
        <v/>
      </c>
      <c r="AE289" s="308" t="str">
        <f t="shared" si="447"/>
        <v/>
      </c>
      <c r="AF289" s="308" t="str">
        <f t="shared" si="448"/>
        <v/>
      </c>
      <c r="AG289" s="308" t="str">
        <f t="shared" si="449"/>
        <v/>
      </c>
      <c r="AH289" s="308" t="str">
        <f t="shared" si="450"/>
        <v/>
      </c>
      <c r="AI289" s="308" t="str">
        <f t="shared" si="451"/>
        <v/>
      </c>
      <c r="AJ289" s="308" t="str">
        <f t="shared" si="452"/>
        <v/>
      </c>
      <c r="AK289" s="308" t="str">
        <f t="shared" si="453"/>
        <v/>
      </c>
      <c r="AL289" s="308" t="str">
        <f t="shared" si="454"/>
        <v/>
      </c>
      <c r="AM289" s="308" t="str">
        <f t="shared" si="455"/>
        <v/>
      </c>
      <c r="AN289" s="308" t="str">
        <f t="shared" si="456"/>
        <v/>
      </c>
      <c r="AO289" s="308" t="str">
        <f t="shared" si="457"/>
        <v/>
      </c>
      <c r="AP289" s="308" t="str">
        <f t="shared" si="443"/>
        <v/>
      </c>
      <c r="AQ289" s="308" t="str">
        <f t="shared" si="443"/>
        <v/>
      </c>
      <c r="AR289" s="308" t="str">
        <f t="shared" si="443"/>
        <v/>
      </c>
      <c r="AS289" s="308" t="str">
        <f t="shared" si="443"/>
        <v/>
      </c>
      <c r="AT289" s="308" t="str">
        <f t="shared" si="443"/>
        <v/>
      </c>
      <c r="AU289" s="308" t="str">
        <f t="shared" si="443"/>
        <v/>
      </c>
      <c r="AV289" s="308" t="str">
        <f t="shared" si="437"/>
        <v/>
      </c>
      <c r="AW289" s="308" t="str">
        <f t="shared" si="437"/>
        <v/>
      </c>
      <c r="AX289" s="308" t="str">
        <f t="shared" si="437"/>
        <v/>
      </c>
      <c r="AY289" s="308" t="str">
        <f t="shared" si="425"/>
        <v/>
      </c>
      <c r="AZ289" s="308" t="str">
        <f t="shared" si="446"/>
        <v/>
      </c>
      <c r="BA289" s="308" t="str">
        <f t="shared" si="446"/>
        <v/>
      </c>
      <c r="BB289" s="308" t="str">
        <f t="shared" si="446"/>
        <v/>
      </c>
      <c r="BC289" s="308" t="str">
        <f t="shared" si="446"/>
        <v/>
      </c>
      <c r="BD289" s="308" t="str">
        <f t="shared" si="446"/>
        <v/>
      </c>
      <c r="BE289" s="308" t="str">
        <f t="shared" si="446"/>
        <v/>
      </c>
      <c r="BF289" s="308" t="str">
        <f t="shared" si="446"/>
        <v/>
      </c>
      <c r="BG289" s="308" t="str">
        <f t="shared" si="446"/>
        <v/>
      </c>
      <c r="BH289" s="308" t="str">
        <f t="shared" si="446"/>
        <v/>
      </c>
      <c r="BI289" s="308" t="str">
        <f t="shared" si="446"/>
        <v/>
      </c>
      <c r="BJ289" s="308" t="str">
        <f t="shared" si="446"/>
        <v/>
      </c>
      <c r="BK289" s="308" t="str">
        <f t="shared" si="446"/>
        <v/>
      </c>
      <c r="BL289" s="308" t="str">
        <f t="shared" si="446"/>
        <v/>
      </c>
      <c r="BM289" s="308" t="str">
        <f t="shared" si="446"/>
        <v/>
      </c>
      <c r="BN289" s="308" t="str">
        <f t="shared" si="446"/>
        <v/>
      </c>
      <c r="BO289" s="308" t="str">
        <f t="shared" si="446"/>
        <v/>
      </c>
      <c r="BP289" s="308" t="str">
        <f t="shared" si="444"/>
        <v/>
      </c>
      <c r="BQ289" s="308" t="str">
        <f t="shared" si="444"/>
        <v/>
      </c>
      <c r="BR289" s="308" t="str">
        <f t="shared" si="444"/>
        <v/>
      </c>
      <c r="BS289" s="308" t="str">
        <f t="shared" si="444"/>
        <v/>
      </c>
      <c r="BT289" s="308" t="str">
        <f t="shared" si="444"/>
        <v/>
      </c>
      <c r="BU289" s="308" t="str">
        <f t="shared" si="444"/>
        <v/>
      </c>
      <c r="BV289" s="308" t="str">
        <f t="shared" si="444"/>
        <v/>
      </c>
      <c r="BW289" s="308" t="str">
        <f t="shared" si="444"/>
        <v/>
      </c>
      <c r="BX289" s="308" t="str">
        <f t="shared" si="444"/>
        <v/>
      </c>
      <c r="BY289" s="308" t="str">
        <f t="shared" si="444"/>
        <v/>
      </c>
      <c r="BZ289" s="308" t="str">
        <f t="shared" si="444"/>
        <v/>
      </c>
      <c r="CA289" s="308" t="str">
        <f t="shared" si="444"/>
        <v/>
      </c>
      <c r="CB289" s="308" t="str">
        <f t="shared" si="444"/>
        <v/>
      </c>
      <c r="CC289" s="308" t="str">
        <f t="shared" si="444"/>
        <v/>
      </c>
      <c r="CD289" s="308" t="str">
        <f t="shared" si="444"/>
        <v/>
      </c>
      <c r="CE289" s="308" t="str">
        <f t="shared" si="445"/>
        <v/>
      </c>
      <c r="CF289" s="308" t="str">
        <f t="shared" si="445"/>
        <v/>
      </c>
      <c r="CG289" s="308" t="str">
        <f t="shared" si="445"/>
        <v/>
      </c>
      <c r="CH289" s="308" t="str">
        <f t="shared" si="445"/>
        <v/>
      </c>
      <c r="CI289" s="308" t="str">
        <f t="shared" si="445"/>
        <v/>
      </c>
      <c r="CJ289" s="308" t="str">
        <f t="shared" si="445"/>
        <v/>
      </c>
    </row>
    <row r="290" spans="2:88" x14ac:dyDescent="0.2">
      <c r="B290" s="369" t="str">
        <f t="shared" si="423"/>
        <v/>
      </c>
      <c r="C290" s="369" t="str">
        <f t="shared" si="424"/>
        <v/>
      </c>
      <c r="D290" s="369" t="str">
        <f t="shared" si="428"/>
        <v/>
      </c>
      <c r="E290" s="369" t="str">
        <f t="shared" si="429"/>
        <v/>
      </c>
      <c r="F290" s="369" t="str">
        <f t="shared" si="430"/>
        <v/>
      </c>
      <c r="G290" s="369" t="str">
        <f t="shared" si="431"/>
        <v/>
      </c>
      <c r="H290" s="369" t="str">
        <f t="shared" si="432"/>
        <v/>
      </c>
      <c r="I290" s="369" t="str">
        <f t="shared" si="433"/>
        <v/>
      </c>
      <c r="K290" s="308" t="str">
        <f t="shared" si="434"/>
        <v/>
      </c>
      <c r="L290" s="309" t="str">
        <f t="shared" si="435"/>
        <v/>
      </c>
      <c r="M290" s="310" t="str">
        <f t="shared" si="436"/>
        <v/>
      </c>
      <c r="N290" s="308" t="str">
        <f t="shared" si="461"/>
        <v/>
      </c>
      <c r="O290" s="308" t="str">
        <f t="shared" si="462"/>
        <v/>
      </c>
      <c r="P290" s="308" t="str">
        <f t="shared" si="463"/>
        <v/>
      </c>
      <c r="Q290" s="308" t="str">
        <f t="shared" si="464"/>
        <v/>
      </c>
      <c r="R290" s="308" t="str">
        <f t="shared" si="465"/>
        <v/>
      </c>
      <c r="S290" s="308" t="str">
        <f t="shared" si="466"/>
        <v/>
      </c>
      <c r="T290" s="308" t="str">
        <f t="shared" si="467"/>
        <v/>
      </c>
      <c r="U290" s="308" t="str">
        <f t="shared" si="468"/>
        <v/>
      </c>
      <c r="V290" s="308" t="str">
        <f t="shared" si="469"/>
        <v/>
      </c>
      <c r="W290" s="308" t="str">
        <f t="shared" si="470"/>
        <v/>
      </c>
      <c r="X290" s="308" t="str">
        <f t="shared" ref="X290:AC340" si="471">IF(BI290="","",-1^BI290*FACT($K$3)/(FACT(BI290)*FACT($K$3-BI290))*FACT($K290-$L$3*BI290-1)/(FACT($K290-$L$3*BI290-$K$3)*FACT($K$3-1)))</f>
        <v/>
      </c>
      <c r="Y290" s="308" t="str">
        <f t="shared" si="471"/>
        <v/>
      </c>
      <c r="Z290" s="308" t="str">
        <f t="shared" si="471"/>
        <v/>
      </c>
      <c r="AA290" s="308" t="str">
        <f t="shared" si="471"/>
        <v/>
      </c>
      <c r="AB290" s="308" t="str">
        <f t="shared" si="471"/>
        <v/>
      </c>
      <c r="AC290" s="308" t="str">
        <f t="shared" si="458"/>
        <v/>
      </c>
      <c r="AD290" s="308" t="str">
        <f t="shared" si="459"/>
        <v/>
      </c>
      <c r="AE290" s="308" t="str">
        <f t="shared" si="447"/>
        <v/>
      </c>
      <c r="AF290" s="308" t="str">
        <f t="shared" si="448"/>
        <v/>
      </c>
      <c r="AG290" s="308" t="str">
        <f t="shared" si="449"/>
        <v/>
      </c>
      <c r="AH290" s="308" t="str">
        <f t="shared" si="450"/>
        <v/>
      </c>
      <c r="AI290" s="308" t="str">
        <f t="shared" si="451"/>
        <v/>
      </c>
      <c r="AJ290" s="308" t="str">
        <f t="shared" si="452"/>
        <v/>
      </c>
      <c r="AK290" s="308" t="str">
        <f t="shared" si="453"/>
        <v/>
      </c>
      <c r="AL290" s="308" t="str">
        <f t="shared" si="454"/>
        <v/>
      </c>
      <c r="AM290" s="308" t="str">
        <f t="shared" si="455"/>
        <v/>
      </c>
      <c r="AN290" s="308" t="str">
        <f t="shared" si="456"/>
        <v/>
      </c>
      <c r="AO290" s="308" t="str">
        <f t="shared" si="457"/>
        <v/>
      </c>
      <c r="AP290" s="308" t="str">
        <f t="shared" si="443"/>
        <v/>
      </c>
      <c r="AQ290" s="308" t="str">
        <f t="shared" si="443"/>
        <v/>
      </c>
      <c r="AR290" s="308" t="str">
        <f t="shared" si="443"/>
        <v/>
      </c>
      <c r="AS290" s="308" t="str">
        <f t="shared" si="443"/>
        <v/>
      </c>
      <c r="AT290" s="308" t="str">
        <f t="shared" si="443"/>
        <v/>
      </c>
      <c r="AU290" s="308" t="str">
        <f t="shared" si="443"/>
        <v/>
      </c>
      <c r="AV290" s="308" t="str">
        <f t="shared" si="437"/>
        <v/>
      </c>
      <c r="AW290" s="308" t="str">
        <f t="shared" si="437"/>
        <v/>
      </c>
      <c r="AX290" s="308" t="str">
        <f t="shared" si="437"/>
        <v/>
      </c>
      <c r="AY290" s="308" t="str">
        <f t="shared" si="425"/>
        <v/>
      </c>
      <c r="AZ290" s="308" t="str">
        <f t="shared" si="446"/>
        <v/>
      </c>
      <c r="BA290" s="308" t="str">
        <f t="shared" si="446"/>
        <v/>
      </c>
      <c r="BB290" s="308" t="str">
        <f t="shared" si="446"/>
        <v/>
      </c>
      <c r="BC290" s="308" t="str">
        <f t="shared" si="446"/>
        <v/>
      </c>
      <c r="BD290" s="308" t="str">
        <f t="shared" si="446"/>
        <v/>
      </c>
      <c r="BE290" s="308" t="str">
        <f t="shared" si="446"/>
        <v/>
      </c>
      <c r="BF290" s="308" t="str">
        <f t="shared" si="446"/>
        <v/>
      </c>
      <c r="BG290" s="308" t="str">
        <f t="shared" si="446"/>
        <v/>
      </c>
      <c r="BH290" s="308" t="str">
        <f t="shared" si="446"/>
        <v/>
      </c>
      <c r="BI290" s="308" t="str">
        <f t="shared" si="446"/>
        <v/>
      </c>
      <c r="BJ290" s="308" t="str">
        <f t="shared" si="446"/>
        <v/>
      </c>
      <c r="BK290" s="308" t="str">
        <f t="shared" si="446"/>
        <v/>
      </c>
      <c r="BL290" s="308" t="str">
        <f t="shared" si="446"/>
        <v/>
      </c>
      <c r="BM290" s="308" t="str">
        <f t="shared" si="446"/>
        <v/>
      </c>
      <c r="BN290" s="308" t="str">
        <f t="shared" si="446"/>
        <v/>
      </c>
      <c r="BO290" s="308" t="str">
        <f t="shared" si="446"/>
        <v/>
      </c>
      <c r="BP290" s="308" t="str">
        <f t="shared" si="444"/>
        <v/>
      </c>
      <c r="BQ290" s="308" t="str">
        <f t="shared" si="444"/>
        <v/>
      </c>
      <c r="BR290" s="308" t="str">
        <f t="shared" si="444"/>
        <v/>
      </c>
      <c r="BS290" s="308" t="str">
        <f t="shared" si="444"/>
        <v/>
      </c>
      <c r="BT290" s="308" t="str">
        <f t="shared" si="444"/>
        <v/>
      </c>
      <c r="BU290" s="308" t="str">
        <f t="shared" si="444"/>
        <v/>
      </c>
      <c r="BV290" s="308" t="str">
        <f t="shared" si="444"/>
        <v/>
      </c>
      <c r="BW290" s="308" t="str">
        <f t="shared" si="444"/>
        <v/>
      </c>
      <c r="BX290" s="308" t="str">
        <f t="shared" si="444"/>
        <v/>
      </c>
      <c r="BY290" s="308" t="str">
        <f t="shared" si="444"/>
        <v/>
      </c>
      <c r="BZ290" s="308" t="str">
        <f t="shared" si="444"/>
        <v/>
      </c>
      <c r="CA290" s="308" t="str">
        <f t="shared" si="444"/>
        <v/>
      </c>
      <c r="CB290" s="308" t="str">
        <f t="shared" si="444"/>
        <v/>
      </c>
      <c r="CC290" s="308" t="str">
        <f t="shared" si="444"/>
        <v/>
      </c>
      <c r="CD290" s="308" t="str">
        <f t="shared" si="444"/>
        <v/>
      </c>
      <c r="CE290" s="308" t="str">
        <f t="shared" si="445"/>
        <v/>
      </c>
      <c r="CF290" s="308" t="str">
        <f t="shared" si="445"/>
        <v/>
      </c>
      <c r="CG290" s="308" t="str">
        <f t="shared" si="445"/>
        <v/>
      </c>
      <c r="CH290" s="308" t="str">
        <f t="shared" si="445"/>
        <v/>
      </c>
      <c r="CI290" s="308" t="str">
        <f t="shared" si="445"/>
        <v/>
      </c>
      <c r="CJ290" s="308" t="str">
        <f t="shared" si="445"/>
        <v/>
      </c>
    </row>
    <row r="291" spans="2:88" x14ac:dyDescent="0.2">
      <c r="B291" s="369" t="str">
        <f t="shared" si="423"/>
        <v/>
      </c>
      <c r="C291" s="369" t="str">
        <f t="shared" si="424"/>
        <v/>
      </c>
      <c r="D291" s="369" t="str">
        <f t="shared" si="428"/>
        <v/>
      </c>
      <c r="E291" s="369" t="str">
        <f t="shared" si="429"/>
        <v/>
      </c>
      <c r="F291" s="369" t="str">
        <f t="shared" si="430"/>
        <v/>
      </c>
      <c r="G291" s="369" t="str">
        <f t="shared" si="431"/>
        <v/>
      </c>
      <c r="H291" s="369" t="str">
        <f t="shared" si="432"/>
        <v/>
      </c>
      <c r="I291" s="369" t="str">
        <f t="shared" si="433"/>
        <v/>
      </c>
      <c r="K291" s="308" t="str">
        <f t="shared" si="434"/>
        <v/>
      </c>
      <c r="L291" s="309" t="str">
        <f t="shared" si="435"/>
        <v/>
      </c>
      <c r="M291" s="310" t="str">
        <f t="shared" si="436"/>
        <v/>
      </c>
      <c r="N291" s="308" t="str">
        <f t="shared" si="461"/>
        <v/>
      </c>
      <c r="O291" s="308" t="str">
        <f t="shared" si="462"/>
        <v/>
      </c>
      <c r="P291" s="308" t="str">
        <f t="shared" si="463"/>
        <v/>
      </c>
      <c r="Q291" s="308" t="str">
        <f t="shared" si="464"/>
        <v/>
      </c>
      <c r="R291" s="308" t="str">
        <f t="shared" si="465"/>
        <v/>
      </c>
      <c r="S291" s="308" t="str">
        <f t="shared" si="466"/>
        <v/>
      </c>
      <c r="T291" s="308" t="str">
        <f t="shared" si="467"/>
        <v/>
      </c>
      <c r="U291" s="308" t="str">
        <f t="shared" si="468"/>
        <v/>
      </c>
      <c r="V291" s="308" t="str">
        <f t="shared" si="469"/>
        <v/>
      </c>
      <c r="W291" s="308" t="str">
        <f t="shared" si="470"/>
        <v/>
      </c>
      <c r="X291" s="308" t="str">
        <f t="shared" si="471"/>
        <v/>
      </c>
      <c r="Y291" s="308" t="str">
        <f t="shared" si="471"/>
        <v/>
      </c>
      <c r="Z291" s="308" t="str">
        <f t="shared" si="471"/>
        <v/>
      </c>
      <c r="AA291" s="308" t="str">
        <f t="shared" si="471"/>
        <v/>
      </c>
      <c r="AB291" s="308" t="str">
        <f t="shared" si="471"/>
        <v/>
      </c>
      <c r="AC291" s="308" t="str">
        <f t="shared" si="458"/>
        <v/>
      </c>
      <c r="AD291" s="308" t="str">
        <f t="shared" si="459"/>
        <v/>
      </c>
      <c r="AE291" s="308" t="str">
        <f t="shared" si="447"/>
        <v/>
      </c>
      <c r="AF291" s="308" t="str">
        <f t="shared" si="448"/>
        <v/>
      </c>
      <c r="AG291" s="308" t="str">
        <f t="shared" si="449"/>
        <v/>
      </c>
      <c r="AH291" s="308" t="str">
        <f t="shared" si="450"/>
        <v/>
      </c>
      <c r="AI291" s="308" t="str">
        <f t="shared" si="451"/>
        <v/>
      </c>
      <c r="AJ291" s="308" t="str">
        <f t="shared" si="452"/>
        <v/>
      </c>
      <c r="AK291" s="308" t="str">
        <f t="shared" si="453"/>
        <v/>
      </c>
      <c r="AL291" s="308" t="str">
        <f t="shared" si="454"/>
        <v/>
      </c>
      <c r="AM291" s="308" t="str">
        <f t="shared" si="455"/>
        <v/>
      </c>
      <c r="AN291" s="308" t="str">
        <f t="shared" si="456"/>
        <v/>
      </c>
      <c r="AO291" s="308" t="str">
        <f t="shared" si="457"/>
        <v/>
      </c>
      <c r="AP291" s="308" t="str">
        <f t="shared" si="443"/>
        <v/>
      </c>
      <c r="AQ291" s="308" t="str">
        <f t="shared" si="443"/>
        <v/>
      </c>
      <c r="AR291" s="308" t="str">
        <f t="shared" si="443"/>
        <v/>
      </c>
      <c r="AS291" s="308" t="str">
        <f t="shared" si="443"/>
        <v/>
      </c>
      <c r="AT291" s="308" t="str">
        <f t="shared" si="443"/>
        <v/>
      </c>
      <c r="AU291" s="308" t="str">
        <f t="shared" si="443"/>
        <v/>
      </c>
      <c r="AV291" s="308" t="str">
        <f t="shared" si="437"/>
        <v/>
      </c>
      <c r="AW291" s="308" t="str">
        <f t="shared" si="437"/>
        <v/>
      </c>
      <c r="AX291" s="308" t="str">
        <f t="shared" si="437"/>
        <v/>
      </c>
      <c r="AY291" s="308" t="str">
        <f t="shared" si="425"/>
        <v/>
      </c>
      <c r="AZ291" s="308" t="str">
        <f t="shared" si="446"/>
        <v/>
      </c>
      <c r="BA291" s="308" t="str">
        <f t="shared" si="446"/>
        <v/>
      </c>
      <c r="BB291" s="308" t="str">
        <f t="shared" si="446"/>
        <v/>
      </c>
      <c r="BC291" s="308" t="str">
        <f t="shared" si="446"/>
        <v/>
      </c>
      <c r="BD291" s="308" t="str">
        <f t="shared" si="446"/>
        <v/>
      </c>
      <c r="BE291" s="308" t="str">
        <f t="shared" si="446"/>
        <v/>
      </c>
      <c r="BF291" s="308" t="str">
        <f t="shared" si="446"/>
        <v/>
      </c>
      <c r="BG291" s="308" t="str">
        <f t="shared" si="446"/>
        <v/>
      </c>
      <c r="BH291" s="308" t="str">
        <f t="shared" si="446"/>
        <v/>
      </c>
      <c r="BI291" s="308" t="str">
        <f t="shared" si="446"/>
        <v/>
      </c>
      <c r="BJ291" s="308" t="str">
        <f t="shared" si="446"/>
        <v/>
      </c>
      <c r="BK291" s="308" t="str">
        <f t="shared" si="446"/>
        <v/>
      </c>
      <c r="BL291" s="308" t="str">
        <f t="shared" si="446"/>
        <v/>
      </c>
      <c r="BM291" s="308" t="str">
        <f t="shared" si="446"/>
        <v/>
      </c>
      <c r="BN291" s="308" t="str">
        <f t="shared" si="446"/>
        <v/>
      </c>
      <c r="BO291" s="308" t="str">
        <f t="shared" si="446"/>
        <v/>
      </c>
      <c r="BP291" s="308" t="str">
        <f t="shared" si="444"/>
        <v/>
      </c>
      <c r="BQ291" s="308" t="str">
        <f t="shared" si="444"/>
        <v/>
      </c>
      <c r="BR291" s="308" t="str">
        <f t="shared" si="444"/>
        <v/>
      </c>
      <c r="BS291" s="308" t="str">
        <f t="shared" si="444"/>
        <v/>
      </c>
      <c r="BT291" s="308" t="str">
        <f t="shared" si="444"/>
        <v/>
      </c>
      <c r="BU291" s="308" t="str">
        <f t="shared" si="444"/>
        <v/>
      </c>
      <c r="BV291" s="308" t="str">
        <f t="shared" si="444"/>
        <v/>
      </c>
      <c r="BW291" s="308" t="str">
        <f t="shared" si="444"/>
        <v/>
      </c>
      <c r="BX291" s="308" t="str">
        <f t="shared" si="444"/>
        <v/>
      </c>
      <c r="BY291" s="308" t="str">
        <f t="shared" si="444"/>
        <v/>
      </c>
      <c r="BZ291" s="308" t="str">
        <f t="shared" si="444"/>
        <v/>
      </c>
      <c r="CA291" s="308" t="str">
        <f t="shared" si="444"/>
        <v/>
      </c>
      <c r="CB291" s="308" t="str">
        <f t="shared" si="444"/>
        <v/>
      </c>
      <c r="CC291" s="308" t="str">
        <f t="shared" si="444"/>
        <v/>
      </c>
      <c r="CD291" s="308" t="str">
        <f t="shared" si="444"/>
        <v/>
      </c>
      <c r="CE291" s="308" t="str">
        <f t="shared" si="445"/>
        <v/>
      </c>
      <c r="CF291" s="308" t="str">
        <f t="shared" si="445"/>
        <v/>
      </c>
      <c r="CG291" s="308" t="str">
        <f t="shared" si="445"/>
        <v/>
      </c>
      <c r="CH291" s="308" t="str">
        <f t="shared" si="445"/>
        <v/>
      </c>
      <c r="CI291" s="308" t="str">
        <f t="shared" si="445"/>
        <v/>
      </c>
      <c r="CJ291" s="308" t="str">
        <f t="shared" si="445"/>
        <v/>
      </c>
    </row>
    <row r="292" spans="2:88" x14ac:dyDescent="0.2">
      <c r="B292" s="369" t="str">
        <f t="shared" si="423"/>
        <v/>
      </c>
      <c r="C292" s="369" t="str">
        <f t="shared" si="424"/>
        <v/>
      </c>
      <c r="D292" s="369" t="str">
        <f t="shared" si="428"/>
        <v/>
      </c>
      <c r="E292" s="369" t="str">
        <f t="shared" si="429"/>
        <v/>
      </c>
      <c r="F292" s="369" t="str">
        <f t="shared" si="430"/>
        <v/>
      </c>
      <c r="G292" s="369" t="str">
        <f t="shared" si="431"/>
        <v/>
      </c>
      <c r="H292" s="369" t="str">
        <f t="shared" si="432"/>
        <v/>
      </c>
      <c r="I292" s="369" t="str">
        <f t="shared" si="433"/>
        <v/>
      </c>
      <c r="K292" s="308" t="str">
        <f t="shared" si="434"/>
        <v/>
      </c>
      <c r="L292" s="309" t="str">
        <f t="shared" si="435"/>
        <v/>
      </c>
      <c r="M292" s="310" t="str">
        <f t="shared" si="436"/>
        <v/>
      </c>
      <c r="N292" s="308" t="str">
        <f t="shared" si="461"/>
        <v/>
      </c>
      <c r="O292" s="308" t="str">
        <f t="shared" si="462"/>
        <v/>
      </c>
      <c r="P292" s="308" t="str">
        <f t="shared" si="463"/>
        <v/>
      </c>
      <c r="Q292" s="308" t="str">
        <f t="shared" si="464"/>
        <v/>
      </c>
      <c r="R292" s="308" t="str">
        <f t="shared" si="465"/>
        <v/>
      </c>
      <c r="S292" s="308" t="str">
        <f t="shared" si="466"/>
        <v/>
      </c>
      <c r="T292" s="308" t="str">
        <f t="shared" si="467"/>
        <v/>
      </c>
      <c r="U292" s="308" t="str">
        <f t="shared" si="468"/>
        <v/>
      </c>
      <c r="V292" s="308" t="str">
        <f t="shared" si="469"/>
        <v/>
      </c>
      <c r="W292" s="308" t="str">
        <f t="shared" si="470"/>
        <v/>
      </c>
      <c r="X292" s="308" t="str">
        <f t="shared" si="471"/>
        <v/>
      </c>
      <c r="Y292" s="308" t="str">
        <f t="shared" si="471"/>
        <v/>
      </c>
      <c r="Z292" s="308" t="str">
        <f t="shared" si="471"/>
        <v/>
      </c>
      <c r="AA292" s="308" t="str">
        <f t="shared" si="471"/>
        <v/>
      </c>
      <c r="AB292" s="308" t="str">
        <f t="shared" si="471"/>
        <v/>
      </c>
      <c r="AC292" s="308" t="str">
        <f t="shared" si="458"/>
        <v/>
      </c>
      <c r="AD292" s="308" t="str">
        <f t="shared" si="459"/>
        <v/>
      </c>
      <c r="AE292" s="308" t="str">
        <f t="shared" si="447"/>
        <v/>
      </c>
      <c r="AF292" s="308" t="str">
        <f t="shared" si="448"/>
        <v/>
      </c>
      <c r="AG292" s="308" t="str">
        <f t="shared" si="449"/>
        <v/>
      </c>
      <c r="AH292" s="308" t="str">
        <f t="shared" si="450"/>
        <v/>
      </c>
      <c r="AI292" s="308" t="str">
        <f t="shared" si="451"/>
        <v/>
      </c>
      <c r="AJ292" s="308" t="str">
        <f t="shared" si="452"/>
        <v/>
      </c>
      <c r="AK292" s="308" t="str">
        <f t="shared" si="453"/>
        <v/>
      </c>
      <c r="AL292" s="308" t="str">
        <f t="shared" si="454"/>
        <v/>
      </c>
      <c r="AM292" s="308" t="str">
        <f t="shared" si="455"/>
        <v/>
      </c>
      <c r="AN292" s="308" t="str">
        <f t="shared" si="456"/>
        <v/>
      </c>
      <c r="AO292" s="308" t="str">
        <f t="shared" si="457"/>
        <v/>
      </c>
      <c r="AP292" s="308" t="str">
        <f t="shared" si="443"/>
        <v/>
      </c>
      <c r="AQ292" s="308" t="str">
        <f t="shared" si="443"/>
        <v/>
      </c>
      <c r="AR292" s="308" t="str">
        <f t="shared" si="443"/>
        <v/>
      </c>
      <c r="AS292" s="308" t="str">
        <f t="shared" si="443"/>
        <v/>
      </c>
      <c r="AT292" s="308" t="str">
        <f t="shared" si="443"/>
        <v/>
      </c>
      <c r="AU292" s="308" t="str">
        <f t="shared" si="443"/>
        <v/>
      </c>
      <c r="AV292" s="308" t="str">
        <f t="shared" si="437"/>
        <v/>
      </c>
      <c r="AW292" s="308" t="str">
        <f t="shared" si="437"/>
        <v/>
      </c>
      <c r="AX292" s="308" t="str">
        <f t="shared" si="437"/>
        <v/>
      </c>
      <c r="AY292" s="308" t="str">
        <f t="shared" si="425"/>
        <v/>
      </c>
      <c r="AZ292" s="308" t="str">
        <f t="shared" si="446"/>
        <v/>
      </c>
      <c r="BA292" s="308" t="str">
        <f t="shared" si="446"/>
        <v/>
      </c>
      <c r="BB292" s="308" t="str">
        <f t="shared" si="446"/>
        <v/>
      </c>
      <c r="BC292" s="308" t="str">
        <f t="shared" si="446"/>
        <v/>
      </c>
      <c r="BD292" s="308" t="str">
        <f t="shared" si="446"/>
        <v/>
      </c>
      <c r="BE292" s="308" t="str">
        <f t="shared" si="446"/>
        <v/>
      </c>
      <c r="BF292" s="308" t="str">
        <f t="shared" si="446"/>
        <v/>
      </c>
      <c r="BG292" s="308" t="str">
        <f t="shared" si="446"/>
        <v/>
      </c>
      <c r="BH292" s="308" t="str">
        <f t="shared" si="446"/>
        <v/>
      </c>
      <c r="BI292" s="308" t="str">
        <f t="shared" si="446"/>
        <v/>
      </c>
      <c r="BJ292" s="308" t="str">
        <f t="shared" si="446"/>
        <v/>
      </c>
      <c r="BK292" s="308" t="str">
        <f t="shared" si="446"/>
        <v/>
      </c>
      <c r="BL292" s="308" t="str">
        <f t="shared" si="446"/>
        <v/>
      </c>
      <c r="BM292" s="308" t="str">
        <f t="shared" si="446"/>
        <v/>
      </c>
      <c r="BN292" s="308" t="str">
        <f t="shared" si="446"/>
        <v/>
      </c>
      <c r="BO292" s="308" t="str">
        <f t="shared" si="446"/>
        <v/>
      </c>
      <c r="BP292" s="308" t="str">
        <f t="shared" si="444"/>
        <v/>
      </c>
      <c r="BQ292" s="308" t="str">
        <f t="shared" si="444"/>
        <v/>
      </c>
      <c r="BR292" s="308" t="str">
        <f t="shared" si="444"/>
        <v/>
      </c>
      <c r="BS292" s="308" t="str">
        <f t="shared" si="444"/>
        <v/>
      </c>
      <c r="BT292" s="308" t="str">
        <f t="shared" si="444"/>
        <v/>
      </c>
      <c r="BU292" s="308" t="str">
        <f t="shared" si="444"/>
        <v/>
      </c>
      <c r="BV292" s="308" t="str">
        <f t="shared" si="444"/>
        <v/>
      </c>
      <c r="BW292" s="308" t="str">
        <f t="shared" si="444"/>
        <v/>
      </c>
      <c r="BX292" s="308" t="str">
        <f t="shared" si="444"/>
        <v/>
      </c>
      <c r="BY292" s="308" t="str">
        <f t="shared" si="444"/>
        <v/>
      </c>
      <c r="BZ292" s="308" t="str">
        <f t="shared" si="444"/>
        <v/>
      </c>
      <c r="CA292" s="308" t="str">
        <f t="shared" si="444"/>
        <v/>
      </c>
      <c r="CB292" s="308" t="str">
        <f t="shared" si="444"/>
        <v/>
      </c>
      <c r="CC292" s="308" t="str">
        <f t="shared" si="444"/>
        <v/>
      </c>
      <c r="CD292" s="308" t="str">
        <f t="shared" si="444"/>
        <v/>
      </c>
      <c r="CE292" s="308" t="str">
        <f t="shared" si="445"/>
        <v/>
      </c>
      <c r="CF292" s="308" t="str">
        <f t="shared" si="445"/>
        <v/>
      </c>
      <c r="CG292" s="308" t="str">
        <f t="shared" si="445"/>
        <v/>
      </c>
      <c r="CH292" s="308" t="str">
        <f t="shared" si="445"/>
        <v/>
      </c>
      <c r="CI292" s="308" t="str">
        <f t="shared" si="445"/>
        <v/>
      </c>
      <c r="CJ292" s="308" t="str">
        <f t="shared" si="445"/>
        <v/>
      </c>
    </row>
    <row r="293" spans="2:88" x14ac:dyDescent="0.2">
      <c r="B293" s="369" t="str">
        <f t="shared" si="423"/>
        <v/>
      </c>
      <c r="C293" s="369" t="str">
        <f t="shared" si="424"/>
        <v/>
      </c>
      <c r="D293" s="369" t="str">
        <f t="shared" si="428"/>
        <v/>
      </c>
      <c r="E293" s="369" t="str">
        <f t="shared" si="429"/>
        <v/>
      </c>
      <c r="F293" s="369" t="str">
        <f t="shared" si="430"/>
        <v/>
      </c>
      <c r="G293" s="369" t="str">
        <f t="shared" si="431"/>
        <v/>
      </c>
      <c r="H293" s="369" t="str">
        <f t="shared" si="432"/>
        <v/>
      </c>
      <c r="I293" s="369" t="str">
        <f t="shared" si="433"/>
        <v/>
      </c>
      <c r="K293" s="308" t="str">
        <f t="shared" si="434"/>
        <v/>
      </c>
      <c r="L293" s="309" t="str">
        <f t="shared" si="435"/>
        <v/>
      </c>
      <c r="M293" s="310" t="str">
        <f t="shared" si="436"/>
        <v/>
      </c>
      <c r="N293" s="308" t="str">
        <f t="shared" si="461"/>
        <v/>
      </c>
      <c r="O293" s="308" t="str">
        <f t="shared" si="462"/>
        <v/>
      </c>
      <c r="P293" s="308" t="str">
        <f t="shared" si="463"/>
        <v/>
      </c>
      <c r="Q293" s="308" t="str">
        <f t="shared" si="464"/>
        <v/>
      </c>
      <c r="R293" s="308" t="str">
        <f t="shared" si="465"/>
        <v/>
      </c>
      <c r="S293" s="308" t="str">
        <f t="shared" si="466"/>
        <v/>
      </c>
      <c r="T293" s="308" t="str">
        <f t="shared" si="467"/>
        <v/>
      </c>
      <c r="U293" s="308" t="str">
        <f t="shared" si="468"/>
        <v/>
      </c>
      <c r="V293" s="308" t="str">
        <f t="shared" si="469"/>
        <v/>
      </c>
      <c r="W293" s="308" t="str">
        <f t="shared" si="470"/>
        <v/>
      </c>
      <c r="X293" s="308" t="str">
        <f t="shared" si="471"/>
        <v/>
      </c>
      <c r="Y293" s="308" t="str">
        <f t="shared" si="471"/>
        <v/>
      </c>
      <c r="Z293" s="308" t="str">
        <f t="shared" si="471"/>
        <v/>
      </c>
      <c r="AA293" s="308" t="str">
        <f t="shared" si="471"/>
        <v/>
      </c>
      <c r="AB293" s="308" t="str">
        <f t="shared" si="471"/>
        <v/>
      </c>
      <c r="AC293" s="308" t="str">
        <f t="shared" si="458"/>
        <v/>
      </c>
      <c r="AD293" s="308" t="str">
        <f t="shared" si="459"/>
        <v/>
      </c>
      <c r="AE293" s="308" t="str">
        <f t="shared" si="447"/>
        <v/>
      </c>
      <c r="AF293" s="308" t="str">
        <f t="shared" si="448"/>
        <v/>
      </c>
      <c r="AG293" s="308" t="str">
        <f t="shared" si="449"/>
        <v/>
      </c>
      <c r="AH293" s="308" t="str">
        <f t="shared" si="450"/>
        <v/>
      </c>
      <c r="AI293" s="308" t="str">
        <f t="shared" si="451"/>
        <v/>
      </c>
      <c r="AJ293" s="308" t="str">
        <f t="shared" si="452"/>
        <v/>
      </c>
      <c r="AK293" s="308" t="str">
        <f t="shared" si="453"/>
        <v/>
      </c>
      <c r="AL293" s="308" t="str">
        <f t="shared" si="454"/>
        <v/>
      </c>
      <c r="AM293" s="308" t="str">
        <f t="shared" si="455"/>
        <v/>
      </c>
      <c r="AN293" s="308" t="str">
        <f t="shared" si="456"/>
        <v/>
      </c>
      <c r="AO293" s="308" t="str">
        <f t="shared" si="457"/>
        <v/>
      </c>
      <c r="AP293" s="308" t="str">
        <f t="shared" si="443"/>
        <v/>
      </c>
      <c r="AQ293" s="308" t="str">
        <f t="shared" si="443"/>
        <v/>
      </c>
      <c r="AR293" s="308" t="str">
        <f t="shared" si="443"/>
        <v/>
      </c>
      <c r="AS293" s="308" t="str">
        <f t="shared" si="443"/>
        <v/>
      </c>
      <c r="AT293" s="308" t="str">
        <f t="shared" si="443"/>
        <v/>
      </c>
      <c r="AU293" s="308" t="str">
        <f t="shared" si="443"/>
        <v/>
      </c>
      <c r="AV293" s="308" t="str">
        <f t="shared" si="437"/>
        <v/>
      </c>
      <c r="AW293" s="308" t="str">
        <f t="shared" si="437"/>
        <v/>
      </c>
      <c r="AX293" s="308" t="str">
        <f t="shared" si="437"/>
        <v/>
      </c>
      <c r="AY293" s="308" t="str">
        <f t="shared" si="425"/>
        <v/>
      </c>
      <c r="AZ293" s="308" t="str">
        <f t="shared" si="446"/>
        <v/>
      </c>
      <c r="BA293" s="308" t="str">
        <f t="shared" si="446"/>
        <v/>
      </c>
      <c r="BB293" s="308" t="str">
        <f t="shared" si="446"/>
        <v/>
      </c>
      <c r="BC293" s="308" t="str">
        <f t="shared" si="446"/>
        <v/>
      </c>
      <c r="BD293" s="308" t="str">
        <f t="shared" si="446"/>
        <v/>
      </c>
      <c r="BE293" s="308" t="str">
        <f t="shared" si="446"/>
        <v/>
      </c>
      <c r="BF293" s="308" t="str">
        <f t="shared" si="446"/>
        <v/>
      </c>
      <c r="BG293" s="308" t="str">
        <f t="shared" si="446"/>
        <v/>
      </c>
      <c r="BH293" s="308" t="str">
        <f t="shared" si="446"/>
        <v/>
      </c>
      <c r="BI293" s="308" t="str">
        <f t="shared" si="446"/>
        <v/>
      </c>
      <c r="BJ293" s="308" t="str">
        <f t="shared" si="446"/>
        <v/>
      </c>
      <c r="BK293" s="308" t="str">
        <f t="shared" si="446"/>
        <v/>
      </c>
      <c r="BL293" s="308" t="str">
        <f t="shared" si="446"/>
        <v/>
      </c>
      <c r="BM293" s="308" t="str">
        <f t="shared" si="446"/>
        <v/>
      </c>
      <c r="BN293" s="308" t="str">
        <f t="shared" si="446"/>
        <v/>
      </c>
      <c r="BO293" s="308" t="str">
        <f t="shared" si="446"/>
        <v/>
      </c>
      <c r="BP293" s="308" t="str">
        <f t="shared" si="444"/>
        <v/>
      </c>
      <c r="BQ293" s="308" t="str">
        <f t="shared" si="444"/>
        <v/>
      </c>
      <c r="BR293" s="308" t="str">
        <f t="shared" si="444"/>
        <v/>
      </c>
      <c r="BS293" s="308" t="str">
        <f t="shared" si="444"/>
        <v/>
      </c>
      <c r="BT293" s="308" t="str">
        <f t="shared" si="444"/>
        <v/>
      </c>
      <c r="BU293" s="308" t="str">
        <f t="shared" si="444"/>
        <v/>
      </c>
      <c r="BV293" s="308" t="str">
        <f t="shared" si="444"/>
        <v/>
      </c>
      <c r="BW293" s="308" t="str">
        <f t="shared" si="444"/>
        <v/>
      </c>
      <c r="BX293" s="308" t="str">
        <f t="shared" si="444"/>
        <v/>
      </c>
      <c r="BY293" s="308" t="str">
        <f t="shared" si="444"/>
        <v/>
      </c>
      <c r="BZ293" s="308" t="str">
        <f t="shared" si="444"/>
        <v/>
      </c>
      <c r="CA293" s="308" t="str">
        <f t="shared" si="444"/>
        <v/>
      </c>
      <c r="CB293" s="308" t="str">
        <f t="shared" si="444"/>
        <v/>
      </c>
      <c r="CC293" s="308" t="str">
        <f t="shared" si="444"/>
        <v/>
      </c>
      <c r="CD293" s="308" t="str">
        <f t="shared" si="444"/>
        <v/>
      </c>
      <c r="CE293" s="308" t="str">
        <f t="shared" si="445"/>
        <v/>
      </c>
      <c r="CF293" s="308" t="str">
        <f t="shared" si="445"/>
        <v/>
      </c>
      <c r="CG293" s="308" t="str">
        <f t="shared" si="445"/>
        <v/>
      </c>
      <c r="CH293" s="308" t="str">
        <f t="shared" si="445"/>
        <v/>
      </c>
      <c r="CI293" s="308" t="str">
        <f t="shared" si="445"/>
        <v/>
      </c>
      <c r="CJ293" s="308" t="str">
        <f t="shared" si="445"/>
        <v/>
      </c>
    </row>
    <row r="294" spans="2:88" x14ac:dyDescent="0.2">
      <c r="B294" s="369" t="str">
        <f t="shared" si="423"/>
        <v/>
      </c>
      <c r="C294" s="369" t="str">
        <f t="shared" si="424"/>
        <v/>
      </c>
      <c r="D294" s="369" t="str">
        <f t="shared" si="428"/>
        <v/>
      </c>
      <c r="E294" s="369" t="str">
        <f t="shared" si="429"/>
        <v/>
      </c>
      <c r="F294" s="369" t="str">
        <f t="shared" si="430"/>
        <v/>
      </c>
      <c r="G294" s="369" t="str">
        <f t="shared" si="431"/>
        <v/>
      </c>
      <c r="H294" s="369" t="str">
        <f t="shared" si="432"/>
        <v/>
      </c>
      <c r="I294" s="369" t="str">
        <f t="shared" si="433"/>
        <v/>
      </c>
      <c r="K294" s="308" t="str">
        <f t="shared" si="434"/>
        <v/>
      </c>
      <c r="L294" s="309" t="str">
        <f t="shared" si="435"/>
        <v/>
      </c>
      <c r="M294" s="310" t="str">
        <f t="shared" si="436"/>
        <v/>
      </c>
      <c r="N294" s="308" t="str">
        <f t="shared" si="461"/>
        <v/>
      </c>
      <c r="O294" s="308" t="str">
        <f t="shared" si="462"/>
        <v/>
      </c>
      <c r="P294" s="308" t="str">
        <f t="shared" si="463"/>
        <v/>
      </c>
      <c r="Q294" s="308" t="str">
        <f t="shared" si="464"/>
        <v/>
      </c>
      <c r="R294" s="308" t="str">
        <f t="shared" si="465"/>
        <v/>
      </c>
      <c r="S294" s="308" t="str">
        <f t="shared" si="466"/>
        <v/>
      </c>
      <c r="T294" s="308" t="str">
        <f t="shared" si="467"/>
        <v/>
      </c>
      <c r="U294" s="308" t="str">
        <f t="shared" si="468"/>
        <v/>
      </c>
      <c r="V294" s="308" t="str">
        <f t="shared" si="469"/>
        <v/>
      </c>
      <c r="W294" s="308" t="str">
        <f t="shared" si="470"/>
        <v/>
      </c>
      <c r="X294" s="308" t="str">
        <f t="shared" si="471"/>
        <v/>
      </c>
      <c r="Y294" s="308" t="str">
        <f t="shared" si="471"/>
        <v/>
      </c>
      <c r="Z294" s="308" t="str">
        <f t="shared" si="471"/>
        <v/>
      </c>
      <c r="AA294" s="308" t="str">
        <f t="shared" si="471"/>
        <v/>
      </c>
      <c r="AB294" s="308" t="str">
        <f t="shared" si="471"/>
        <v/>
      </c>
      <c r="AC294" s="308" t="str">
        <f t="shared" si="458"/>
        <v/>
      </c>
      <c r="AD294" s="308" t="str">
        <f t="shared" si="459"/>
        <v/>
      </c>
      <c r="AE294" s="308" t="str">
        <f t="shared" si="447"/>
        <v/>
      </c>
      <c r="AF294" s="308" t="str">
        <f t="shared" si="448"/>
        <v/>
      </c>
      <c r="AG294" s="308" t="str">
        <f t="shared" si="449"/>
        <v/>
      </c>
      <c r="AH294" s="308" t="str">
        <f t="shared" si="450"/>
        <v/>
      </c>
      <c r="AI294" s="308" t="str">
        <f t="shared" si="451"/>
        <v/>
      </c>
      <c r="AJ294" s="308" t="str">
        <f t="shared" si="452"/>
        <v/>
      </c>
      <c r="AK294" s="308" t="str">
        <f t="shared" si="453"/>
        <v/>
      </c>
      <c r="AL294" s="308" t="str">
        <f t="shared" si="454"/>
        <v/>
      </c>
      <c r="AM294" s="308" t="str">
        <f t="shared" si="455"/>
        <v/>
      </c>
      <c r="AN294" s="308" t="str">
        <f t="shared" si="456"/>
        <v/>
      </c>
      <c r="AO294" s="308" t="str">
        <f t="shared" si="457"/>
        <v/>
      </c>
      <c r="AP294" s="308" t="str">
        <f t="shared" si="443"/>
        <v/>
      </c>
      <c r="AQ294" s="308" t="str">
        <f t="shared" si="443"/>
        <v/>
      </c>
      <c r="AR294" s="308" t="str">
        <f t="shared" si="443"/>
        <v/>
      </c>
      <c r="AS294" s="308" t="str">
        <f t="shared" si="443"/>
        <v/>
      </c>
      <c r="AT294" s="308" t="str">
        <f t="shared" si="443"/>
        <v/>
      </c>
      <c r="AU294" s="308" t="str">
        <f t="shared" si="443"/>
        <v/>
      </c>
      <c r="AV294" s="308" t="str">
        <f t="shared" si="437"/>
        <v/>
      </c>
      <c r="AW294" s="308" t="str">
        <f t="shared" si="437"/>
        <v/>
      </c>
      <c r="AX294" s="308" t="str">
        <f t="shared" si="437"/>
        <v/>
      </c>
      <c r="AY294" s="308" t="str">
        <f t="shared" si="425"/>
        <v/>
      </c>
      <c r="AZ294" s="308" t="str">
        <f t="shared" si="446"/>
        <v/>
      </c>
      <c r="BA294" s="308" t="str">
        <f t="shared" si="446"/>
        <v/>
      </c>
      <c r="BB294" s="308" t="str">
        <f t="shared" si="446"/>
        <v/>
      </c>
      <c r="BC294" s="308" t="str">
        <f t="shared" si="446"/>
        <v/>
      </c>
      <c r="BD294" s="308" t="str">
        <f t="shared" si="446"/>
        <v/>
      </c>
      <c r="BE294" s="308" t="str">
        <f t="shared" si="446"/>
        <v/>
      </c>
      <c r="BF294" s="308" t="str">
        <f t="shared" si="446"/>
        <v/>
      </c>
      <c r="BG294" s="308" t="str">
        <f t="shared" si="446"/>
        <v/>
      </c>
      <c r="BH294" s="308" t="str">
        <f t="shared" si="446"/>
        <v/>
      </c>
      <c r="BI294" s="308" t="str">
        <f t="shared" si="446"/>
        <v/>
      </c>
      <c r="BJ294" s="308" t="str">
        <f t="shared" si="446"/>
        <v/>
      </c>
      <c r="BK294" s="308" t="str">
        <f t="shared" si="446"/>
        <v/>
      </c>
      <c r="BL294" s="308" t="str">
        <f t="shared" si="446"/>
        <v/>
      </c>
      <c r="BM294" s="308" t="str">
        <f t="shared" si="446"/>
        <v/>
      </c>
      <c r="BN294" s="308" t="str">
        <f t="shared" si="446"/>
        <v/>
      </c>
      <c r="BO294" s="308" t="str">
        <f t="shared" ref="BO294:CD309" si="472">IF(BN294=0,"",IF(BN294="","",BN294-1))</f>
        <v/>
      </c>
      <c r="BP294" s="308" t="str">
        <f t="shared" si="472"/>
        <v/>
      </c>
      <c r="BQ294" s="308" t="str">
        <f t="shared" si="472"/>
        <v/>
      </c>
      <c r="BR294" s="308" t="str">
        <f t="shared" si="472"/>
        <v/>
      </c>
      <c r="BS294" s="308" t="str">
        <f t="shared" si="472"/>
        <v/>
      </c>
      <c r="BT294" s="308" t="str">
        <f t="shared" si="472"/>
        <v/>
      </c>
      <c r="BU294" s="308" t="str">
        <f t="shared" si="472"/>
        <v/>
      </c>
      <c r="BV294" s="308" t="str">
        <f t="shared" si="472"/>
        <v/>
      </c>
      <c r="BW294" s="308" t="str">
        <f t="shared" si="472"/>
        <v/>
      </c>
      <c r="BX294" s="308" t="str">
        <f t="shared" si="472"/>
        <v/>
      </c>
      <c r="BY294" s="308" t="str">
        <f t="shared" si="472"/>
        <v/>
      </c>
      <c r="BZ294" s="308" t="str">
        <f t="shared" si="472"/>
        <v/>
      </c>
      <c r="CA294" s="308" t="str">
        <f t="shared" si="472"/>
        <v/>
      </c>
      <c r="CB294" s="308" t="str">
        <f t="shared" si="472"/>
        <v/>
      </c>
      <c r="CC294" s="308" t="str">
        <f t="shared" si="472"/>
        <v/>
      </c>
      <c r="CD294" s="308" t="str">
        <f t="shared" si="472"/>
        <v/>
      </c>
      <c r="CE294" s="308" t="str">
        <f t="shared" ref="CE294:CJ309" si="473">IF(CD294=0,"",IF(CD294="","",CD294-1))</f>
        <v/>
      </c>
      <c r="CF294" s="308" t="str">
        <f t="shared" si="473"/>
        <v/>
      </c>
      <c r="CG294" s="308" t="str">
        <f t="shared" si="473"/>
        <v/>
      </c>
      <c r="CH294" s="308" t="str">
        <f t="shared" si="473"/>
        <v/>
      </c>
      <c r="CI294" s="308" t="str">
        <f t="shared" si="473"/>
        <v/>
      </c>
      <c r="CJ294" s="308" t="str">
        <f t="shared" si="473"/>
        <v/>
      </c>
    </row>
    <row r="295" spans="2:88" x14ac:dyDescent="0.2">
      <c r="B295" s="369" t="str">
        <f t="shared" si="423"/>
        <v/>
      </c>
      <c r="C295" s="369" t="str">
        <f t="shared" si="424"/>
        <v/>
      </c>
      <c r="D295" s="369" t="str">
        <f t="shared" si="428"/>
        <v/>
      </c>
      <c r="E295" s="369" t="str">
        <f t="shared" si="429"/>
        <v/>
      </c>
      <c r="F295" s="369" t="str">
        <f t="shared" si="430"/>
        <v/>
      </c>
      <c r="G295" s="369" t="str">
        <f t="shared" si="431"/>
        <v/>
      </c>
      <c r="H295" s="369" t="str">
        <f t="shared" si="432"/>
        <v/>
      </c>
      <c r="I295" s="369" t="str">
        <f t="shared" si="433"/>
        <v/>
      </c>
      <c r="K295" s="308" t="str">
        <f t="shared" si="434"/>
        <v/>
      </c>
      <c r="L295" s="309" t="str">
        <f t="shared" si="435"/>
        <v/>
      </c>
      <c r="M295" s="310" t="str">
        <f t="shared" si="436"/>
        <v/>
      </c>
      <c r="N295" s="308" t="str">
        <f t="shared" si="461"/>
        <v/>
      </c>
      <c r="O295" s="308" t="str">
        <f t="shared" si="462"/>
        <v/>
      </c>
      <c r="P295" s="308" t="str">
        <f t="shared" si="463"/>
        <v/>
      </c>
      <c r="Q295" s="308" t="str">
        <f t="shared" si="464"/>
        <v/>
      </c>
      <c r="R295" s="308" t="str">
        <f t="shared" si="465"/>
        <v/>
      </c>
      <c r="S295" s="308" t="str">
        <f t="shared" si="466"/>
        <v/>
      </c>
      <c r="T295" s="308" t="str">
        <f t="shared" si="467"/>
        <v/>
      </c>
      <c r="U295" s="308" t="str">
        <f t="shared" si="468"/>
        <v/>
      </c>
      <c r="V295" s="308" t="str">
        <f t="shared" si="469"/>
        <v/>
      </c>
      <c r="W295" s="308" t="str">
        <f t="shared" si="470"/>
        <v/>
      </c>
      <c r="X295" s="308" t="str">
        <f t="shared" si="471"/>
        <v/>
      </c>
      <c r="Y295" s="308" t="str">
        <f t="shared" si="471"/>
        <v/>
      </c>
      <c r="Z295" s="308" t="str">
        <f t="shared" si="471"/>
        <v/>
      </c>
      <c r="AA295" s="308" t="str">
        <f t="shared" si="471"/>
        <v/>
      </c>
      <c r="AB295" s="308" t="str">
        <f t="shared" si="471"/>
        <v/>
      </c>
      <c r="AC295" s="308" t="str">
        <f t="shared" si="458"/>
        <v/>
      </c>
      <c r="AD295" s="308" t="str">
        <f t="shared" si="459"/>
        <v/>
      </c>
      <c r="AE295" s="308" t="str">
        <f t="shared" si="447"/>
        <v/>
      </c>
      <c r="AF295" s="308" t="str">
        <f t="shared" si="448"/>
        <v/>
      </c>
      <c r="AG295" s="308" t="str">
        <f t="shared" si="449"/>
        <v/>
      </c>
      <c r="AH295" s="308" t="str">
        <f t="shared" si="450"/>
        <v/>
      </c>
      <c r="AI295" s="308" t="str">
        <f t="shared" si="451"/>
        <v/>
      </c>
      <c r="AJ295" s="308" t="str">
        <f t="shared" si="452"/>
        <v/>
      </c>
      <c r="AK295" s="308" t="str">
        <f t="shared" si="453"/>
        <v/>
      </c>
      <c r="AL295" s="308" t="str">
        <f t="shared" si="454"/>
        <v/>
      </c>
      <c r="AM295" s="308" t="str">
        <f t="shared" si="455"/>
        <v/>
      </c>
      <c r="AN295" s="308" t="str">
        <f t="shared" si="456"/>
        <v/>
      </c>
      <c r="AO295" s="308" t="str">
        <f t="shared" si="457"/>
        <v/>
      </c>
      <c r="AP295" s="308" t="str">
        <f t="shared" si="443"/>
        <v/>
      </c>
      <c r="AQ295" s="308" t="str">
        <f t="shared" si="443"/>
        <v/>
      </c>
      <c r="AR295" s="308" t="str">
        <f t="shared" si="443"/>
        <v/>
      </c>
      <c r="AS295" s="308" t="str">
        <f t="shared" si="443"/>
        <v/>
      </c>
      <c r="AT295" s="308" t="str">
        <f t="shared" si="443"/>
        <v/>
      </c>
      <c r="AU295" s="308" t="str">
        <f t="shared" si="443"/>
        <v/>
      </c>
      <c r="AV295" s="308" t="str">
        <f t="shared" si="437"/>
        <v/>
      </c>
      <c r="AW295" s="308" t="str">
        <f t="shared" si="437"/>
        <v/>
      </c>
      <c r="AX295" s="308" t="str">
        <f t="shared" si="437"/>
        <v/>
      </c>
      <c r="AY295" s="308" t="str">
        <f t="shared" si="425"/>
        <v/>
      </c>
      <c r="AZ295" s="308" t="str">
        <f t="shared" ref="AZ295:BO310" si="474">IF(AY295=0,"",IF(AY295="","",AY295-1))</f>
        <v/>
      </c>
      <c r="BA295" s="308" t="str">
        <f t="shared" si="474"/>
        <v/>
      </c>
      <c r="BB295" s="308" t="str">
        <f t="shared" si="474"/>
        <v/>
      </c>
      <c r="BC295" s="308" t="str">
        <f t="shared" si="474"/>
        <v/>
      </c>
      <c r="BD295" s="308" t="str">
        <f t="shared" si="474"/>
        <v/>
      </c>
      <c r="BE295" s="308" t="str">
        <f t="shared" si="474"/>
        <v/>
      </c>
      <c r="BF295" s="308" t="str">
        <f t="shared" si="474"/>
        <v/>
      </c>
      <c r="BG295" s="308" t="str">
        <f t="shared" si="474"/>
        <v/>
      </c>
      <c r="BH295" s="308" t="str">
        <f t="shared" si="474"/>
        <v/>
      </c>
      <c r="BI295" s="308" t="str">
        <f t="shared" si="474"/>
        <v/>
      </c>
      <c r="BJ295" s="308" t="str">
        <f t="shared" si="474"/>
        <v/>
      </c>
      <c r="BK295" s="308" t="str">
        <f t="shared" si="474"/>
        <v/>
      </c>
      <c r="BL295" s="308" t="str">
        <f t="shared" si="474"/>
        <v/>
      </c>
      <c r="BM295" s="308" t="str">
        <f t="shared" si="474"/>
        <v/>
      </c>
      <c r="BN295" s="308" t="str">
        <f t="shared" si="474"/>
        <v/>
      </c>
      <c r="BO295" s="308" t="str">
        <f t="shared" si="474"/>
        <v/>
      </c>
      <c r="BP295" s="308" t="str">
        <f t="shared" si="472"/>
        <v/>
      </c>
      <c r="BQ295" s="308" t="str">
        <f t="shared" si="472"/>
        <v/>
      </c>
      <c r="BR295" s="308" t="str">
        <f t="shared" si="472"/>
        <v/>
      </c>
      <c r="BS295" s="308" t="str">
        <f t="shared" si="472"/>
        <v/>
      </c>
      <c r="BT295" s="308" t="str">
        <f t="shared" si="472"/>
        <v/>
      </c>
      <c r="BU295" s="308" t="str">
        <f t="shared" si="472"/>
        <v/>
      </c>
      <c r="BV295" s="308" t="str">
        <f t="shared" si="472"/>
        <v/>
      </c>
      <c r="BW295" s="308" t="str">
        <f t="shared" si="472"/>
        <v/>
      </c>
      <c r="BX295" s="308" t="str">
        <f t="shared" si="472"/>
        <v/>
      </c>
      <c r="BY295" s="308" t="str">
        <f t="shared" si="472"/>
        <v/>
      </c>
      <c r="BZ295" s="308" t="str">
        <f t="shared" si="472"/>
        <v/>
      </c>
      <c r="CA295" s="308" t="str">
        <f t="shared" si="472"/>
        <v/>
      </c>
      <c r="CB295" s="308" t="str">
        <f t="shared" si="472"/>
        <v/>
      </c>
      <c r="CC295" s="308" t="str">
        <f t="shared" si="472"/>
        <v/>
      </c>
      <c r="CD295" s="308" t="str">
        <f t="shared" si="472"/>
        <v/>
      </c>
      <c r="CE295" s="308" t="str">
        <f t="shared" si="473"/>
        <v/>
      </c>
      <c r="CF295" s="308" t="str">
        <f t="shared" si="473"/>
        <v/>
      </c>
      <c r="CG295" s="308" t="str">
        <f t="shared" si="473"/>
        <v/>
      </c>
      <c r="CH295" s="308" t="str">
        <f t="shared" si="473"/>
        <v/>
      </c>
      <c r="CI295" s="308" t="str">
        <f t="shared" si="473"/>
        <v/>
      </c>
      <c r="CJ295" s="308" t="str">
        <f t="shared" si="473"/>
        <v/>
      </c>
    </row>
    <row r="296" spans="2:88" x14ac:dyDescent="0.2">
      <c r="B296" s="369" t="str">
        <f t="shared" si="423"/>
        <v/>
      </c>
      <c r="C296" s="369" t="str">
        <f t="shared" si="424"/>
        <v/>
      </c>
      <c r="D296" s="369" t="str">
        <f t="shared" si="428"/>
        <v/>
      </c>
      <c r="E296" s="369" t="str">
        <f t="shared" si="429"/>
        <v/>
      </c>
      <c r="F296" s="369" t="str">
        <f t="shared" si="430"/>
        <v/>
      </c>
      <c r="G296" s="369" t="str">
        <f t="shared" si="431"/>
        <v/>
      </c>
      <c r="H296" s="369" t="str">
        <f t="shared" si="432"/>
        <v/>
      </c>
      <c r="I296" s="369" t="str">
        <f t="shared" si="433"/>
        <v/>
      </c>
      <c r="K296" s="308" t="str">
        <f t="shared" si="434"/>
        <v/>
      </c>
      <c r="L296" s="309" t="str">
        <f t="shared" si="435"/>
        <v/>
      </c>
      <c r="M296" s="310" t="str">
        <f t="shared" si="436"/>
        <v/>
      </c>
      <c r="N296" s="308" t="str">
        <f t="shared" si="461"/>
        <v/>
      </c>
      <c r="O296" s="308" t="str">
        <f t="shared" si="462"/>
        <v/>
      </c>
      <c r="P296" s="308" t="str">
        <f t="shared" si="463"/>
        <v/>
      </c>
      <c r="Q296" s="308" t="str">
        <f t="shared" si="464"/>
        <v/>
      </c>
      <c r="R296" s="308" t="str">
        <f t="shared" si="465"/>
        <v/>
      </c>
      <c r="S296" s="308" t="str">
        <f t="shared" si="466"/>
        <v/>
      </c>
      <c r="T296" s="308" t="str">
        <f t="shared" si="467"/>
        <v/>
      </c>
      <c r="U296" s="308" t="str">
        <f t="shared" si="468"/>
        <v/>
      </c>
      <c r="V296" s="308" t="str">
        <f t="shared" si="469"/>
        <v/>
      </c>
      <c r="W296" s="308" t="str">
        <f t="shared" si="470"/>
        <v/>
      </c>
      <c r="X296" s="308" t="str">
        <f t="shared" si="471"/>
        <v/>
      </c>
      <c r="Y296" s="308" t="str">
        <f t="shared" si="471"/>
        <v/>
      </c>
      <c r="Z296" s="308" t="str">
        <f t="shared" si="471"/>
        <v/>
      </c>
      <c r="AA296" s="308" t="str">
        <f t="shared" si="471"/>
        <v/>
      </c>
      <c r="AB296" s="308" t="str">
        <f t="shared" si="471"/>
        <v/>
      </c>
      <c r="AC296" s="308" t="str">
        <f t="shared" si="458"/>
        <v/>
      </c>
      <c r="AD296" s="308" t="str">
        <f t="shared" si="459"/>
        <v/>
      </c>
      <c r="AE296" s="308" t="str">
        <f t="shared" si="447"/>
        <v/>
      </c>
      <c r="AF296" s="308" t="str">
        <f t="shared" si="448"/>
        <v/>
      </c>
      <c r="AG296" s="308" t="str">
        <f t="shared" si="449"/>
        <v/>
      </c>
      <c r="AH296" s="308" t="str">
        <f t="shared" si="450"/>
        <v/>
      </c>
      <c r="AI296" s="308" t="str">
        <f t="shared" si="451"/>
        <v/>
      </c>
      <c r="AJ296" s="308" t="str">
        <f t="shared" si="452"/>
        <v/>
      </c>
      <c r="AK296" s="308" t="str">
        <f t="shared" si="453"/>
        <v/>
      </c>
      <c r="AL296" s="308" t="str">
        <f t="shared" si="454"/>
        <v/>
      </c>
      <c r="AM296" s="308" t="str">
        <f t="shared" si="455"/>
        <v/>
      </c>
      <c r="AN296" s="308" t="str">
        <f t="shared" si="456"/>
        <v/>
      </c>
      <c r="AO296" s="308" t="str">
        <f t="shared" si="457"/>
        <v/>
      </c>
      <c r="AP296" s="308" t="str">
        <f t="shared" si="443"/>
        <v/>
      </c>
      <c r="AQ296" s="308" t="str">
        <f t="shared" si="443"/>
        <v/>
      </c>
      <c r="AR296" s="308" t="str">
        <f t="shared" si="443"/>
        <v/>
      </c>
      <c r="AS296" s="308" t="str">
        <f t="shared" si="443"/>
        <v/>
      </c>
      <c r="AT296" s="308" t="str">
        <f t="shared" si="443"/>
        <v/>
      </c>
      <c r="AU296" s="308" t="str">
        <f t="shared" si="443"/>
        <v/>
      </c>
      <c r="AV296" s="308" t="str">
        <f t="shared" si="437"/>
        <v/>
      </c>
      <c r="AW296" s="308" t="str">
        <f t="shared" si="437"/>
        <v/>
      </c>
      <c r="AX296" s="308" t="str">
        <f t="shared" si="437"/>
        <v/>
      </c>
      <c r="AY296" s="308" t="str">
        <f t="shared" si="425"/>
        <v/>
      </c>
      <c r="AZ296" s="308" t="str">
        <f t="shared" si="474"/>
        <v/>
      </c>
      <c r="BA296" s="308" t="str">
        <f t="shared" si="474"/>
        <v/>
      </c>
      <c r="BB296" s="308" t="str">
        <f t="shared" si="474"/>
        <v/>
      </c>
      <c r="BC296" s="308" t="str">
        <f t="shared" si="474"/>
        <v/>
      </c>
      <c r="BD296" s="308" t="str">
        <f t="shared" si="474"/>
        <v/>
      </c>
      <c r="BE296" s="308" t="str">
        <f t="shared" si="474"/>
        <v/>
      </c>
      <c r="BF296" s="308" t="str">
        <f t="shared" si="474"/>
        <v/>
      </c>
      <c r="BG296" s="308" t="str">
        <f t="shared" si="474"/>
        <v/>
      </c>
      <c r="BH296" s="308" t="str">
        <f t="shared" si="474"/>
        <v/>
      </c>
      <c r="BI296" s="308" t="str">
        <f t="shared" si="474"/>
        <v/>
      </c>
      <c r="BJ296" s="308" t="str">
        <f t="shared" si="474"/>
        <v/>
      </c>
      <c r="BK296" s="308" t="str">
        <f t="shared" si="474"/>
        <v/>
      </c>
      <c r="BL296" s="308" t="str">
        <f t="shared" si="474"/>
        <v/>
      </c>
      <c r="BM296" s="308" t="str">
        <f t="shared" si="474"/>
        <v/>
      </c>
      <c r="BN296" s="308" t="str">
        <f t="shared" si="474"/>
        <v/>
      </c>
      <c r="BO296" s="308" t="str">
        <f t="shared" si="474"/>
        <v/>
      </c>
      <c r="BP296" s="308" t="str">
        <f t="shared" si="472"/>
        <v/>
      </c>
      <c r="BQ296" s="308" t="str">
        <f t="shared" si="472"/>
        <v/>
      </c>
      <c r="BR296" s="308" t="str">
        <f t="shared" si="472"/>
        <v/>
      </c>
      <c r="BS296" s="308" t="str">
        <f t="shared" si="472"/>
        <v/>
      </c>
      <c r="BT296" s="308" t="str">
        <f t="shared" si="472"/>
        <v/>
      </c>
      <c r="BU296" s="308" t="str">
        <f t="shared" si="472"/>
        <v/>
      </c>
      <c r="BV296" s="308" t="str">
        <f t="shared" si="472"/>
        <v/>
      </c>
      <c r="BW296" s="308" t="str">
        <f t="shared" si="472"/>
        <v/>
      </c>
      <c r="BX296" s="308" t="str">
        <f t="shared" si="472"/>
        <v/>
      </c>
      <c r="BY296" s="308" t="str">
        <f t="shared" si="472"/>
        <v/>
      </c>
      <c r="BZ296" s="308" t="str">
        <f t="shared" si="472"/>
        <v/>
      </c>
      <c r="CA296" s="308" t="str">
        <f t="shared" si="472"/>
        <v/>
      </c>
      <c r="CB296" s="308" t="str">
        <f t="shared" si="472"/>
        <v/>
      </c>
      <c r="CC296" s="308" t="str">
        <f t="shared" si="472"/>
        <v/>
      </c>
      <c r="CD296" s="308" t="str">
        <f t="shared" si="472"/>
        <v/>
      </c>
      <c r="CE296" s="308" t="str">
        <f t="shared" si="473"/>
        <v/>
      </c>
      <c r="CF296" s="308" t="str">
        <f t="shared" si="473"/>
        <v/>
      </c>
      <c r="CG296" s="308" t="str">
        <f t="shared" si="473"/>
        <v/>
      </c>
      <c r="CH296" s="308" t="str">
        <f t="shared" si="473"/>
        <v/>
      </c>
      <c r="CI296" s="308" t="str">
        <f t="shared" si="473"/>
        <v/>
      </c>
      <c r="CJ296" s="308" t="str">
        <f t="shared" si="473"/>
        <v/>
      </c>
    </row>
    <row r="297" spans="2:88" x14ac:dyDescent="0.2">
      <c r="B297" s="369" t="str">
        <f t="shared" si="423"/>
        <v/>
      </c>
      <c r="C297" s="369" t="str">
        <f t="shared" si="424"/>
        <v/>
      </c>
      <c r="D297" s="369" t="str">
        <f t="shared" si="428"/>
        <v/>
      </c>
      <c r="E297" s="369" t="str">
        <f t="shared" si="429"/>
        <v/>
      </c>
      <c r="F297" s="369" t="str">
        <f t="shared" si="430"/>
        <v/>
      </c>
      <c r="G297" s="369" t="str">
        <f t="shared" si="431"/>
        <v/>
      </c>
      <c r="H297" s="369" t="str">
        <f t="shared" si="432"/>
        <v/>
      </c>
      <c r="I297" s="369" t="str">
        <f t="shared" si="433"/>
        <v/>
      </c>
      <c r="K297" s="308" t="str">
        <f t="shared" si="434"/>
        <v/>
      </c>
      <c r="L297" s="309" t="str">
        <f t="shared" si="435"/>
        <v/>
      </c>
      <c r="M297" s="310" t="str">
        <f t="shared" si="436"/>
        <v/>
      </c>
      <c r="N297" s="308" t="str">
        <f t="shared" si="461"/>
        <v/>
      </c>
      <c r="O297" s="308" t="str">
        <f t="shared" si="462"/>
        <v/>
      </c>
      <c r="P297" s="308" t="str">
        <f t="shared" si="463"/>
        <v/>
      </c>
      <c r="Q297" s="308" t="str">
        <f t="shared" si="464"/>
        <v/>
      </c>
      <c r="R297" s="308" t="str">
        <f t="shared" si="465"/>
        <v/>
      </c>
      <c r="S297" s="308" t="str">
        <f t="shared" si="466"/>
        <v/>
      </c>
      <c r="T297" s="308" t="str">
        <f t="shared" si="467"/>
        <v/>
      </c>
      <c r="U297" s="308" t="str">
        <f t="shared" si="468"/>
        <v/>
      </c>
      <c r="V297" s="308" t="str">
        <f t="shared" si="469"/>
        <v/>
      </c>
      <c r="W297" s="308" t="str">
        <f t="shared" si="470"/>
        <v/>
      </c>
      <c r="X297" s="308" t="str">
        <f t="shared" si="471"/>
        <v/>
      </c>
      <c r="Y297" s="308" t="str">
        <f t="shared" si="471"/>
        <v/>
      </c>
      <c r="Z297" s="308" t="str">
        <f t="shared" si="471"/>
        <v/>
      </c>
      <c r="AA297" s="308" t="str">
        <f t="shared" si="471"/>
        <v/>
      </c>
      <c r="AB297" s="308" t="str">
        <f t="shared" si="471"/>
        <v/>
      </c>
      <c r="AC297" s="308" t="str">
        <f t="shared" si="458"/>
        <v/>
      </c>
      <c r="AD297" s="308" t="str">
        <f t="shared" si="459"/>
        <v/>
      </c>
      <c r="AE297" s="308" t="str">
        <f t="shared" si="447"/>
        <v/>
      </c>
      <c r="AF297" s="308" t="str">
        <f t="shared" si="448"/>
        <v/>
      </c>
      <c r="AG297" s="308" t="str">
        <f t="shared" si="449"/>
        <v/>
      </c>
      <c r="AH297" s="308" t="str">
        <f t="shared" si="450"/>
        <v/>
      </c>
      <c r="AI297" s="308" t="str">
        <f t="shared" si="451"/>
        <v/>
      </c>
      <c r="AJ297" s="308" t="str">
        <f t="shared" si="452"/>
        <v/>
      </c>
      <c r="AK297" s="308" t="str">
        <f t="shared" si="453"/>
        <v/>
      </c>
      <c r="AL297" s="308" t="str">
        <f t="shared" si="454"/>
        <v/>
      </c>
      <c r="AM297" s="308" t="str">
        <f t="shared" si="455"/>
        <v/>
      </c>
      <c r="AN297" s="308" t="str">
        <f t="shared" si="456"/>
        <v/>
      </c>
      <c r="AO297" s="308" t="str">
        <f t="shared" si="457"/>
        <v/>
      </c>
      <c r="AP297" s="308" t="str">
        <f t="shared" si="443"/>
        <v/>
      </c>
      <c r="AQ297" s="308" t="str">
        <f t="shared" si="443"/>
        <v/>
      </c>
      <c r="AR297" s="308" t="str">
        <f t="shared" si="443"/>
        <v/>
      </c>
      <c r="AS297" s="308" t="str">
        <f t="shared" si="443"/>
        <v/>
      </c>
      <c r="AT297" s="308" t="str">
        <f t="shared" si="443"/>
        <v/>
      </c>
      <c r="AU297" s="308" t="str">
        <f t="shared" si="443"/>
        <v/>
      </c>
      <c r="AV297" s="308" t="str">
        <f t="shared" si="437"/>
        <v/>
      </c>
      <c r="AW297" s="308" t="str">
        <f t="shared" si="437"/>
        <v/>
      </c>
      <c r="AX297" s="308" t="str">
        <f t="shared" si="437"/>
        <v/>
      </c>
      <c r="AY297" s="308" t="str">
        <f t="shared" si="425"/>
        <v/>
      </c>
      <c r="AZ297" s="308" t="str">
        <f t="shared" si="474"/>
        <v/>
      </c>
      <c r="BA297" s="308" t="str">
        <f t="shared" si="474"/>
        <v/>
      </c>
      <c r="BB297" s="308" t="str">
        <f t="shared" si="474"/>
        <v/>
      </c>
      <c r="BC297" s="308" t="str">
        <f t="shared" si="474"/>
        <v/>
      </c>
      <c r="BD297" s="308" t="str">
        <f t="shared" si="474"/>
        <v/>
      </c>
      <c r="BE297" s="308" t="str">
        <f t="shared" si="474"/>
        <v/>
      </c>
      <c r="BF297" s="308" t="str">
        <f t="shared" si="474"/>
        <v/>
      </c>
      <c r="BG297" s="308" t="str">
        <f t="shared" si="474"/>
        <v/>
      </c>
      <c r="BH297" s="308" t="str">
        <f t="shared" si="474"/>
        <v/>
      </c>
      <c r="BI297" s="308" t="str">
        <f t="shared" si="474"/>
        <v/>
      </c>
      <c r="BJ297" s="308" t="str">
        <f t="shared" si="474"/>
        <v/>
      </c>
      <c r="BK297" s="308" t="str">
        <f t="shared" si="474"/>
        <v/>
      </c>
      <c r="BL297" s="308" t="str">
        <f t="shared" si="474"/>
        <v/>
      </c>
      <c r="BM297" s="308" t="str">
        <f t="shared" si="474"/>
        <v/>
      </c>
      <c r="BN297" s="308" t="str">
        <f t="shared" si="474"/>
        <v/>
      </c>
      <c r="BO297" s="308" t="str">
        <f t="shared" si="474"/>
        <v/>
      </c>
      <c r="BP297" s="308" t="str">
        <f t="shared" si="472"/>
        <v/>
      </c>
      <c r="BQ297" s="308" t="str">
        <f t="shared" si="472"/>
        <v/>
      </c>
      <c r="BR297" s="308" t="str">
        <f t="shared" si="472"/>
        <v/>
      </c>
      <c r="BS297" s="308" t="str">
        <f t="shared" si="472"/>
        <v/>
      </c>
      <c r="BT297" s="308" t="str">
        <f t="shared" si="472"/>
        <v/>
      </c>
      <c r="BU297" s="308" t="str">
        <f t="shared" si="472"/>
        <v/>
      </c>
      <c r="BV297" s="308" t="str">
        <f t="shared" si="472"/>
        <v/>
      </c>
      <c r="BW297" s="308" t="str">
        <f t="shared" si="472"/>
        <v/>
      </c>
      <c r="BX297" s="308" t="str">
        <f t="shared" si="472"/>
        <v/>
      </c>
      <c r="BY297" s="308" t="str">
        <f t="shared" si="472"/>
        <v/>
      </c>
      <c r="BZ297" s="308" t="str">
        <f t="shared" si="472"/>
        <v/>
      </c>
      <c r="CA297" s="308" t="str">
        <f t="shared" si="472"/>
        <v/>
      </c>
      <c r="CB297" s="308" t="str">
        <f t="shared" si="472"/>
        <v/>
      </c>
      <c r="CC297" s="308" t="str">
        <f t="shared" si="472"/>
        <v/>
      </c>
      <c r="CD297" s="308" t="str">
        <f t="shared" si="472"/>
        <v/>
      </c>
      <c r="CE297" s="308" t="str">
        <f t="shared" si="473"/>
        <v/>
      </c>
      <c r="CF297" s="308" t="str">
        <f t="shared" si="473"/>
        <v/>
      </c>
      <c r="CG297" s="308" t="str">
        <f t="shared" si="473"/>
        <v/>
      </c>
      <c r="CH297" s="308" t="str">
        <f t="shared" si="473"/>
        <v/>
      </c>
      <c r="CI297" s="308" t="str">
        <f t="shared" si="473"/>
        <v/>
      </c>
      <c r="CJ297" s="308" t="str">
        <f t="shared" si="473"/>
        <v/>
      </c>
    </row>
    <row r="298" spans="2:88" x14ac:dyDescent="0.2">
      <c r="B298" s="369" t="str">
        <f t="shared" si="423"/>
        <v/>
      </c>
      <c r="C298" s="369" t="str">
        <f t="shared" si="424"/>
        <v/>
      </c>
      <c r="D298" s="369" t="str">
        <f t="shared" si="428"/>
        <v/>
      </c>
      <c r="E298" s="369" t="str">
        <f t="shared" si="429"/>
        <v/>
      </c>
      <c r="F298" s="369" t="str">
        <f t="shared" si="430"/>
        <v/>
      </c>
      <c r="G298" s="369" t="str">
        <f t="shared" si="431"/>
        <v/>
      </c>
      <c r="H298" s="369" t="str">
        <f t="shared" si="432"/>
        <v/>
      </c>
      <c r="I298" s="369" t="str">
        <f t="shared" si="433"/>
        <v/>
      </c>
      <c r="K298" s="308" t="str">
        <f t="shared" si="434"/>
        <v/>
      </c>
      <c r="L298" s="309" t="str">
        <f t="shared" si="435"/>
        <v/>
      </c>
      <c r="M298" s="310" t="str">
        <f t="shared" si="436"/>
        <v/>
      </c>
      <c r="N298" s="308" t="str">
        <f t="shared" si="461"/>
        <v/>
      </c>
      <c r="O298" s="308" t="str">
        <f t="shared" si="462"/>
        <v/>
      </c>
      <c r="P298" s="308" t="str">
        <f t="shared" si="463"/>
        <v/>
      </c>
      <c r="Q298" s="308" t="str">
        <f t="shared" si="464"/>
        <v/>
      </c>
      <c r="R298" s="308" t="str">
        <f t="shared" si="465"/>
        <v/>
      </c>
      <c r="S298" s="308" t="str">
        <f t="shared" si="466"/>
        <v/>
      </c>
      <c r="T298" s="308" t="str">
        <f t="shared" si="467"/>
        <v/>
      </c>
      <c r="U298" s="308" t="str">
        <f t="shared" si="468"/>
        <v/>
      </c>
      <c r="V298" s="308" t="str">
        <f t="shared" si="469"/>
        <v/>
      </c>
      <c r="W298" s="308" t="str">
        <f t="shared" si="470"/>
        <v/>
      </c>
      <c r="X298" s="308" t="str">
        <f t="shared" si="471"/>
        <v/>
      </c>
      <c r="Y298" s="308" t="str">
        <f t="shared" si="471"/>
        <v/>
      </c>
      <c r="Z298" s="308" t="str">
        <f t="shared" si="471"/>
        <v/>
      </c>
      <c r="AA298" s="308" t="str">
        <f t="shared" si="471"/>
        <v/>
      </c>
      <c r="AB298" s="308" t="str">
        <f t="shared" si="471"/>
        <v/>
      </c>
      <c r="AC298" s="308" t="str">
        <f t="shared" si="458"/>
        <v/>
      </c>
      <c r="AD298" s="308" t="str">
        <f t="shared" si="459"/>
        <v/>
      </c>
      <c r="AE298" s="308" t="str">
        <f t="shared" si="447"/>
        <v/>
      </c>
      <c r="AF298" s="308" t="str">
        <f t="shared" si="448"/>
        <v/>
      </c>
      <c r="AG298" s="308" t="str">
        <f t="shared" si="449"/>
        <v/>
      </c>
      <c r="AH298" s="308" t="str">
        <f t="shared" si="450"/>
        <v/>
      </c>
      <c r="AI298" s="308" t="str">
        <f t="shared" si="451"/>
        <v/>
      </c>
      <c r="AJ298" s="308" t="str">
        <f t="shared" si="452"/>
        <v/>
      </c>
      <c r="AK298" s="308" t="str">
        <f t="shared" si="453"/>
        <v/>
      </c>
      <c r="AL298" s="308" t="str">
        <f t="shared" si="454"/>
        <v/>
      </c>
      <c r="AM298" s="308" t="str">
        <f t="shared" si="455"/>
        <v/>
      </c>
      <c r="AN298" s="308" t="str">
        <f t="shared" si="456"/>
        <v/>
      </c>
      <c r="AO298" s="308" t="str">
        <f t="shared" si="457"/>
        <v/>
      </c>
      <c r="AP298" s="308" t="str">
        <f t="shared" si="443"/>
        <v/>
      </c>
      <c r="AQ298" s="308" t="str">
        <f t="shared" si="443"/>
        <v/>
      </c>
      <c r="AR298" s="308" t="str">
        <f t="shared" si="443"/>
        <v/>
      </c>
      <c r="AS298" s="308" t="str">
        <f t="shared" si="443"/>
        <v/>
      </c>
      <c r="AT298" s="308" t="str">
        <f t="shared" si="443"/>
        <v/>
      </c>
      <c r="AU298" s="308" t="str">
        <f t="shared" si="443"/>
        <v/>
      </c>
      <c r="AV298" s="308" t="str">
        <f t="shared" si="437"/>
        <v/>
      </c>
      <c r="AW298" s="308" t="str">
        <f t="shared" si="437"/>
        <v/>
      </c>
      <c r="AX298" s="308" t="str">
        <f t="shared" si="437"/>
        <v/>
      </c>
      <c r="AY298" s="308" t="str">
        <f t="shared" si="425"/>
        <v/>
      </c>
      <c r="AZ298" s="308" t="str">
        <f t="shared" si="474"/>
        <v/>
      </c>
      <c r="BA298" s="308" t="str">
        <f t="shared" si="474"/>
        <v/>
      </c>
      <c r="BB298" s="308" t="str">
        <f t="shared" si="474"/>
        <v/>
      </c>
      <c r="BC298" s="308" t="str">
        <f t="shared" si="474"/>
        <v/>
      </c>
      <c r="BD298" s="308" t="str">
        <f t="shared" si="474"/>
        <v/>
      </c>
      <c r="BE298" s="308" t="str">
        <f t="shared" si="474"/>
        <v/>
      </c>
      <c r="BF298" s="308" t="str">
        <f t="shared" si="474"/>
        <v/>
      </c>
      <c r="BG298" s="308" t="str">
        <f t="shared" si="474"/>
        <v/>
      </c>
      <c r="BH298" s="308" t="str">
        <f t="shared" si="474"/>
        <v/>
      </c>
      <c r="BI298" s="308" t="str">
        <f t="shared" si="474"/>
        <v/>
      </c>
      <c r="BJ298" s="308" t="str">
        <f t="shared" si="474"/>
        <v/>
      </c>
      <c r="BK298" s="308" t="str">
        <f t="shared" si="474"/>
        <v/>
      </c>
      <c r="BL298" s="308" t="str">
        <f t="shared" si="474"/>
        <v/>
      </c>
      <c r="BM298" s="308" t="str">
        <f t="shared" si="474"/>
        <v/>
      </c>
      <c r="BN298" s="308" t="str">
        <f t="shared" si="474"/>
        <v/>
      </c>
      <c r="BO298" s="308" t="str">
        <f t="shared" si="474"/>
        <v/>
      </c>
      <c r="BP298" s="308" t="str">
        <f t="shared" si="472"/>
        <v/>
      </c>
      <c r="BQ298" s="308" t="str">
        <f t="shared" si="472"/>
        <v/>
      </c>
      <c r="BR298" s="308" t="str">
        <f t="shared" si="472"/>
        <v/>
      </c>
      <c r="BS298" s="308" t="str">
        <f t="shared" si="472"/>
        <v/>
      </c>
      <c r="BT298" s="308" t="str">
        <f t="shared" si="472"/>
        <v/>
      </c>
      <c r="BU298" s="308" t="str">
        <f t="shared" si="472"/>
        <v/>
      </c>
      <c r="BV298" s="308" t="str">
        <f t="shared" si="472"/>
        <v/>
      </c>
      <c r="BW298" s="308" t="str">
        <f t="shared" si="472"/>
        <v/>
      </c>
      <c r="BX298" s="308" t="str">
        <f t="shared" si="472"/>
        <v/>
      </c>
      <c r="BY298" s="308" t="str">
        <f t="shared" si="472"/>
        <v/>
      </c>
      <c r="BZ298" s="308" t="str">
        <f t="shared" si="472"/>
        <v/>
      </c>
      <c r="CA298" s="308" t="str">
        <f t="shared" si="472"/>
        <v/>
      </c>
      <c r="CB298" s="308" t="str">
        <f t="shared" si="472"/>
        <v/>
      </c>
      <c r="CC298" s="308" t="str">
        <f t="shared" si="472"/>
        <v/>
      </c>
      <c r="CD298" s="308" t="str">
        <f t="shared" si="472"/>
        <v/>
      </c>
      <c r="CE298" s="308" t="str">
        <f t="shared" si="473"/>
        <v/>
      </c>
      <c r="CF298" s="308" t="str">
        <f t="shared" si="473"/>
        <v/>
      </c>
      <c r="CG298" s="308" t="str">
        <f t="shared" si="473"/>
        <v/>
      </c>
      <c r="CH298" s="308" t="str">
        <f t="shared" si="473"/>
        <v/>
      </c>
      <c r="CI298" s="308" t="str">
        <f t="shared" si="473"/>
        <v/>
      </c>
      <c r="CJ298" s="308" t="str">
        <f t="shared" si="473"/>
        <v/>
      </c>
    </row>
    <row r="299" spans="2:88" x14ac:dyDescent="0.2">
      <c r="B299" s="369" t="str">
        <f t="shared" si="423"/>
        <v/>
      </c>
      <c r="C299" s="369" t="str">
        <f t="shared" si="424"/>
        <v/>
      </c>
      <c r="D299" s="369" t="str">
        <f t="shared" si="428"/>
        <v/>
      </c>
      <c r="E299" s="369" t="str">
        <f t="shared" si="429"/>
        <v/>
      </c>
      <c r="F299" s="369" t="str">
        <f t="shared" si="430"/>
        <v/>
      </c>
      <c r="G299" s="369" t="str">
        <f t="shared" si="431"/>
        <v/>
      </c>
      <c r="H299" s="369" t="str">
        <f t="shared" si="432"/>
        <v/>
      </c>
      <c r="I299" s="369" t="str">
        <f t="shared" si="433"/>
        <v/>
      </c>
      <c r="K299" s="308" t="str">
        <f t="shared" si="434"/>
        <v/>
      </c>
      <c r="L299" s="309" t="str">
        <f t="shared" si="435"/>
        <v/>
      </c>
      <c r="M299" s="310" t="str">
        <f t="shared" si="436"/>
        <v/>
      </c>
      <c r="N299" s="308" t="str">
        <f t="shared" si="461"/>
        <v/>
      </c>
      <c r="O299" s="308" t="str">
        <f t="shared" si="462"/>
        <v/>
      </c>
      <c r="P299" s="308" t="str">
        <f t="shared" si="463"/>
        <v/>
      </c>
      <c r="Q299" s="308" t="str">
        <f t="shared" si="464"/>
        <v/>
      </c>
      <c r="R299" s="308" t="str">
        <f t="shared" si="465"/>
        <v/>
      </c>
      <c r="S299" s="308" t="str">
        <f t="shared" si="466"/>
        <v/>
      </c>
      <c r="T299" s="308" t="str">
        <f t="shared" si="467"/>
        <v/>
      </c>
      <c r="U299" s="308" t="str">
        <f t="shared" si="468"/>
        <v/>
      </c>
      <c r="V299" s="308" t="str">
        <f t="shared" si="469"/>
        <v/>
      </c>
      <c r="W299" s="308" t="str">
        <f t="shared" si="470"/>
        <v/>
      </c>
      <c r="X299" s="308" t="str">
        <f t="shared" si="471"/>
        <v/>
      </c>
      <c r="Y299" s="308" t="str">
        <f t="shared" si="471"/>
        <v/>
      </c>
      <c r="Z299" s="308" t="str">
        <f t="shared" si="471"/>
        <v/>
      </c>
      <c r="AA299" s="308" t="str">
        <f t="shared" si="471"/>
        <v/>
      </c>
      <c r="AB299" s="308" t="str">
        <f t="shared" si="471"/>
        <v/>
      </c>
      <c r="AC299" s="308" t="str">
        <f t="shared" si="458"/>
        <v/>
      </c>
      <c r="AD299" s="308" t="str">
        <f t="shared" si="459"/>
        <v/>
      </c>
      <c r="AE299" s="308" t="str">
        <f t="shared" si="447"/>
        <v/>
      </c>
      <c r="AF299" s="308" t="str">
        <f t="shared" si="448"/>
        <v/>
      </c>
      <c r="AG299" s="308" t="str">
        <f t="shared" si="449"/>
        <v/>
      </c>
      <c r="AH299" s="308" t="str">
        <f t="shared" si="450"/>
        <v/>
      </c>
      <c r="AI299" s="308" t="str">
        <f t="shared" si="451"/>
        <v/>
      </c>
      <c r="AJ299" s="308" t="str">
        <f t="shared" si="452"/>
        <v/>
      </c>
      <c r="AK299" s="308" t="str">
        <f t="shared" si="453"/>
        <v/>
      </c>
      <c r="AL299" s="308" t="str">
        <f t="shared" si="454"/>
        <v/>
      </c>
      <c r="AM299" s="308" t="str">
        <f t="shared" si="455"/>
        <v/>
      </c>
      <c r="AN299" s="308" t="str">
        <f t="shared" si="456"/>
        <v/>
      </c>
      <c r="AO299" s="308" t="str">
        <f t="shared" si="457"/>
        <v/>
      </c>
      <c r="AP299" s="308" t="str">
        <f t="shared" si="443"/>
        <v/>
      </c>
      <c r="AQ299" s="308" t="str">
        <f t="shared" si="443"/>
        <v/>
      </c>
      <c r="AR299" s="308" t="str">
        <f t="shared" si="443"/>
        <v/>
      </c>
      <c r="AS299" s="308" t="str">
        <f t="shared" si="443"/>
        <v/>
      </c>
      <c r="AT299" s="308" t="str">
        <f t="shared" si="443"/>
        <v/>
      </c>
      <c r="AU299" s="308" t="str">
        <f t="shared" si="443"/>
        <v/>
      </c>
      <c r="AV299" s="308" t="str">
        <f t="shared" si="437"/>
        <v/>
      </c>
      <c r="AW299" s="308" t="str">
        <f t="shared" si="437"/>
        <v/>
      </c>
      <c r="AX299" s="308" t="str">
        <f t="shared" si="437"/>
        <v/>
      </c>
      <c r="AY299" s="308" t="str">
        <f t="shared" si="425"/>
        <v/>
      </c>
      <c r="AZ299" s="308" t="str">
        <f t="shared" si="474"/>
        <v/>
      </c>
      <c r="BA299" s="308" t="str">
        <f t="shared" si="474"/>
        <v/>
      </c>
      <c r="BB299" s="308" t="str">
        <f t="shared" si="474"/>
        <v/>
      </c>
      <c r="BC299" s="308" t="str">
        <f t="shared" si="474"/>
        <v/>
      </c>
      <c r="BD299" s="308" t="str">
        <f t="shared" si="474"/>
        <v/>
      </c>
      <c r="BE299" s="308" t="str">
        <f t="shared" si="474"/>
        <v/>
      </c>
      <c r="BF299" s="308" t="str">
        <f t="shared" si="474"/>
        <v/>
      </c>
      <c r="BG299" s="308" t="str">
        <f t="shared" si="474"/>
        <v/>
      </c>
      <c r="BH299" s="308" t="str">
        <f t="shared" si="474"/>
        <v/>
      </c>
      <c r="BI299" s="308" t="str">
        <f t="shared" si="474"/>
        <v/>
      </c>
      <c r="BJ299" s="308" t="str">
        <f t="shared" si="474"/>
        <v/>
      </c>
      <c r="BK299" s="308" t="str">
        <f t="shared" si="474"/>
        <v/>
      </c>
      <c r="BL299" s="308" t="str">
        <f t="shared" si="474"/>
        <v/>
      </c>
      <c r="BM299" s="308" t="str">
        <f t="shared" si="474"/>
        <v/>
      </c>
      <c r="BN299" s="308" t="str">
        <f t="shared" si="474"/>
        <v/>
      </c>
      <c r="BO299" s="308" t="str">
        <f t="shared" si="474"/>
        <v/>
      </c>
      <c r="BP299" s="308" t="str">
        <f t="shared" si="472"/>
        <v/>
      </c>
      <c r="BQ299" s="308" t="str">
        <f t="shared" si="472"/>
        <v/>
      </c>
      <c r="BR299" s="308" t="str">
        <f t="shared" si="472"/>
        <v/>
      </c>
      <c r="BS299" s="308" t="str">
        <f t="shared" si="472"/>
        <v/>
      </c>
      <c r="BT299" s="308" t="str">
        <f t="shared" si="472"/>
        <v/>
      </c>
      <c r="BU299" s="308" t="str">
        <f t="shared" si="472"/>
        <v/>
      </c>
      <c r="BV299" s="308" t="str">
        <f t="shared" si="472"/>
        <v/>
      </c>
      <c r="BW299" s="308" t="str">
        <f t="shared" si="472"/>
        <v/>
      </c>
      <c r="BX299" s="308" t="str">
        <f t="shared" si="472"/>
        <v/>
      </c>
      <c r="BY299" s="308" t="str">
        <f t="shared" si="472"/>
        <v/>
      </c>
      <c r="BZ299" s="308" t="str">
        <f t="shared" si="472"/>
        <v/>
      </c>
      <c r="CA299" s="308" t="str">
        <f t="shared" si="472"/>
        <v/>
      </c>
      <c r="CB299" s="308" t="str">
        <f t="shared" si="472"/>
        <v/>
      </c>
      <c r="CC299" s="308" t="str">
        <f t="shared" si="472"/>
        <v/>
      </c>
      <c r="CD299" s="308" t="str">
        <f t="shared" si="472"/>
        <v/>
      </c>
      <c r="CE299" s="308" t="str">
        <f t="shared" si="473"/>
        <v/>
      </c>
      <c r="CF299" s="308" t="str">
        <f t="shared" si="473"/>
        <v/>
      </c>
      <c r="CG299" s="308" t="str">
        <f t="shared" si="473"/>
        <v/>
      </c>
      <c r="CH299" s="308" t="str">
        <f t="shared" si="473"/>
        <v/>
      </c>
      <c r="CI299" s="308" t="str">
        <f t="shared" si="473"/>
        <v/>
      </c>
      <c r="CJ299" s="308" t="str">
        <f t="shared" si="473"/>
        <v/>
      </c>
    </row>
    <row r="300" spans="2:88" x14ac:dyDescent="0.2">
      <c r="B300" s="369" t="str">
        <f t="shared" si="423"/>
        <v/>
      </c>
      <c r="C300" s="369" t="str">
        <f t="shared" si="424"/>
        <v/>
      </c>
      <c r="D300" s="369" t="str">
        <f t="shared" si="428"/>
        <v/>
      </c>
      <c r="E300" s="369" t="str">
        <f t="shared" si="429"/>
        <v/>
      </c>
      <c r="F300" s="369" t="str">
        <f t="shared" si="430"/>
        <v/>
      </c>
      <c r="G300" s="369" t="str">
        <f t="shared" si="431"/>
        <v/>
      </c>
      <c r="H300" s="369" t="str">
        <f t="shared" si="432"/>
        <v/>
      </c>
      <c r="I300" s="369" t="str">
        <f t="shared" si="433"/>
        <v/>
      </c>
      <c r="K300" s="308" t="str">
        <f t="shared" si="434"/>
        <v/>
      </c>
      <c r="L300" s="309" t="str">
        <f t="shared" si="435"/>
        <v/>
      </c>
      <c r="M300" s="310" t="str">
        <f t="shared" si="436"/>
        <v/>
      </c>
      <c r="N300" s="308" t="str">
        <f t="shared" si="461"/>
        <v/>
      </c>
      <c r="O300" s="308" t="str">
        <f t="shared" si="462"/>
        <v/>
      </c>
      <c r="P300" s="308" t="str">
        <f t="shared" si="463"/>
        <v/>
      </c>
      <c r="Q300" s="308" t="str">
        <f t="shared" si="464"/>
        <v/>
      </c>
      <c r="R300" s="308" t="str">
        <f t="shared" si="465"/>
        <v/>
      </c>
      <c r="S300" s="308" t="str">
        <f t="shared" si="466"/>
        <v/>
      </c>
      <c r="T300" s="308" t="str">
        <f t="shared" si="467"/>
        <v/>
      </c>
      <c r="U300" s="308" t="str">
        <f t="shared" si="468"/>
        <v/>
      </c>
      <c r="V300" s="308" t="str">
        <f t="shared" si="469"/>
        <v/>
      </c>
      <c r="W300" s="308" t="str">
        <f t="shared" si="470"/>
        <v/>
      </c>
      <c r="X300" s="308" t="str">
        <f t="shared" si="471"/>
        <v/>
      </c>
      <c r="Y300" s="308" t="str">
        <f t="shared" si="471"/>
        <v/>
      </c>
      <c r="Z300" s="308" t="str">
        <f t="shared" si="471"/>
        <v/>
      </c>
      <c r="AA300" s="308" t="str">
        <f t="shared" si="471"/>
        <v/>
      </c>
      <c r="AB300" s="308" t="str">
        <f t="shared" si="471"/>
        <v/>
      </c>
      <c r="AC300" s="308" t="str">
        <f t="shared" si="458"/>
        <v/>
      </c>
      <c r="AD300" s="308" t="str">
        <f t="shared" si="459"/>
        <v/>
      </c>
      <c r="AE300" s="308" t="str">
        <f t="shared" si="447"/>
        <v/>
      </c>
      <c r="AF300" s="308" t="str">
        <f t="shared" si="448"/>
        <v/>
      </c>
      <c r="AG300" s="308" t="str">
        <f t="shared" si="449"/>
        <v/>
      </c>
      <c r="AH300" s="308" t="str">
        <f t="shared" si="450"/>
        <v/>
      </c>
      <c r="AI300" s="308" t="str">
        <f t="shared" si="451"/>
        <v/>
      </c>
      <c r="AJ300" s="308" t="str">
        <f t="shared" si="452"/>
        <v/>
      </c>
      <c r="AK300" s="308" t="str">
        <f t="shared" si="453"/>
        <v/>
      </c>
      <c r="AL300" s="308" t="str">
        <f t="shared" si="454"/>
        <v/>
      </c>
      <c r="AM300" s="308" t="str">
        <f t="shared" si="455"/>
        <v/>
      </c>
      <c r="AN300" s="308" t="str">
        <f t="shared" si="456"/>
        <v/>
      </c>
      <c r="AO300" s="308" t="str">
        <f t="shared" si="457"/>
        <v/>
      </c>
      <c r="AP300" s="308" t="str">
        <f t="shared" si="443"/>
        <v/>
      </c>
      <c r="AQ300" s="308" t="str">
        <f t="shared" si="443"/>
        <v/>
      </c>
      <c r="AR300" s="308" t="str">
        <f t="shared" si="443"/>
        <v/>
      </c>
      <c r="AS300" s="308" t="str">
        <f t="shared" si="443"/>
        <v/>
      </c>
      <c r="AT300" s="308" t="str">
        <f t="shared" si="443"/>
        <v/>
      </c>
      <c r="AU300" s="308" t="str">
        <f t="shared" si="443"/>
        <v/>
      </c>
      <c r="AV300" s="308" t="str">
        <f t="shared" si="437"/>
        <v/>
      </c>
      <c r="AW300" s="308" t="str">
        <f t="shared" si="437"/>
        <v/>
      </c>
      <c r="AX300" s="308" t="str">
        <f t="shared" si="437"/>
        <v/>
      </c>
      <c r="AY300" s="308" t="str">
        <f t="shared" si="425"/>
        <v/>
      </c>
      <c r="AZ300" s="308" t="str">
        <f t="shared" si="474"/>
        <v/>
      </c>
      <c r="BA300" s="308" t="str">
        <f t="shared" si="474"/>
        <v/>
      </c>
      <c r="BB300" s="308" t="str">
        <f t="shared" si="474"/>
        <v/>
      </c>
      <c r="BC300" s="308" t="str">
        <f t="shared" si="474"/>
        <v/>
      </c>
      <c r="BD300" s="308" t="str">
        <f t="shared" si="474"/>
        <v/>
      </c>
      <c r="BE300" s="308" t="str">
        <f t="shared" si="474"/>
        <v/>
      </c>
      <c r="BF300" s="308" t="str">
        <f t="shared" si="474"/>
        <v/>
      </c>
      <c r="BG300" s="308" t="str">
        <f t="shared" si="474"/>
        <v/>
      </c>
      <c r="BH300" s="308" t="str">
        <f t="shared" si="474"/>
        <v/>
      </c>
      <c r="BI300" s="308" t="str">
        <f t="shared" si="474"/>
        <v/>
      </c>
      <c r="BJ300" s="308" t="str">
        <f t="shared" si="474"/>
        <v/>
      </c>
      <c r="BK300" s="308" t="str">
        <f t="shared" si="474"/>
        <v/>
      </c>
      <c r="BL300" s="308" t="str">
        <f t="shared" si="474"/>
        <v/>
      </c>
      <c r="BM300" s="308" t="str">
        <f t="shared" si="474"/>
        <v/>
      </c>
      <c r="BN300" s="308" t="str">
        <f t="shared" si="474"/>
        <v/>
      </c>
      <c r="BO300" s="308" t="str">
        <f t="shared" si="474"/>
        <v/>
      </c>
      <c r="BP300" s="308" t="str">
        <f t="shared" si="472"/>
        <v/>
      </c>
      <c r="BQ300" s="308" t="str">
        <f t="shared" si="472"/>
        <v/>
      </c>
      <c r="BR300" s="308" t="str">
        <f t="shared" si="472"/>
        <v/>
      </c>
      <c r="BS300" s="308" t="str">
        <f t="shared" si="472"/>
        <v/>
      </c>
      <c r="BT300" s="308" t="str">
        <f t="shared" si="472"/>
        <v/>
      </c>
      <c r="BU300" s="308" t="str">
        <f t="shared" si="472"/>
        <v/>
      </c>
      <c r="BV300" s="308" t="str">
        <f t="shared" si="472"/>
        <v/>
      </c>
      <c r="BW300" s="308" t="str">
        <f t="shared" si="472"/>
        <v/>
      </c>
      <c r="BX300" s="308" t="str">
        <f t="shared" si="472"/>
        <v/>
      </c>
      <c r="BY300" s="308" t="str">
        <f t="shared" si="472"/>
        <v/>
      </c>
      <c r="BZ300" s="308" t="str">
        <f t="shared" si="472"/>
        <v/>
      </c>
      <c r="CA300" s="308" t="str">
        <f t="shared" si="472"/>
        <v/>
      </c>
      <c r="CB300" s="308" t="str">
        <f t="shared" si="472"/>
        <v/>
      </c>
      <c r="CC300" s="308" t="str">
        <f t="shared" si="472"/>
        <v/>
      </c>
      <c r="CD300" s="308" t="str">
        <f t="shared" si="472"/>
        <v/>
      </c>
      <c r="CE300" s="308" t="str">
        <f t="shared" si="473"/>
        <v/>
      </c>
      <c r="CF300" s="308" t="str">
        <f t="shared" si="473"/>
        <v/>
      </c>
      <c r="CG300" s="308" t="str">
        <f t="shared" si="473"/>
        <v/>
      </c>
      <c r="CH300" s="308" t="str">
        <f t="shared" si="473"/>
        <v/>
      </c>
      <c r="CI300" s="308" t="str">
        <f t="shared" si="473"/>
        <v/>
      </c>
      <c r="CJ300" s="308" t="str">
        <f t="shared" si="473"/>
        <v/>
      </c>
    </row>
    <row r="301" spans="2:88" x14ac:dyDescent="0.2">
      <c r="B301" s="369" t="str">
        <f t="shared" si="423"/>
        <v/>
      </c>
      <c r="C301" s="369" t="str">
        <f t="shared" si="424"/>
        <v/>
      </c>
      <c r="D301" s="369" t="str">
        <f t="shared" si="428"/>
        <v/>
      </c>
      <c r="E301" s="369" t="str">
        <f t="shared" si="429"/>
        <v/>
      </c>
      <c r="F301" s="369" t="str">
        <f t="shared" si="430"/>
        <v/>
      </c>
      <c r="G301" s="369" t="str">
        <f t="shared" si="431"/>
        <v/>
      </c>
      <c r="H301" s="369" t="str">
        <f t="shared" si="432"/>
        <v/>
      </c>
      <c r="I301" s="369" t="str">
        <f t="shared" si="433"/>
        <v/>
      </c>
      <c r="K301" s="308" t="str">
        <f t="shared" si="434"/>
        <v/>
      </c>
      <c r="L301" s="309" t="str">
        <f t="shared" si="435"/>
        <v/>
      </c>
      <c r="M301" s="310" t="str">
        <f t="shared" si="436"/>
        <v/>
      </c>
      <c r="N301" s="308" t="str">
        <f t="shared" si="461"/>
        <v/>
      </c>
      <c r="O301" s="308" t="str">
        <f t="shared" si="462"/>
        <v/>
      </c>
      <c r="P301" s="308" t="str">
        <f t="shared" si="463"/>
        <v/>
      </c>
      <c r="Q301" s="308" t="str">
        <f t="shared" si="464"/>
        <v/>
      </c>
      <c r="R301" s="308" t="str">
        <f t="shared" si="465"/>
        <v/>
      </c>
      <c r="S301" s="308" t="str">
        <f t="shared" si="466"/>
        <v/>
      </c>
      <c r="T301" s="308" t="str">
        <f t="shared" si="467"/>
        <v/>
      </c>
      <c r="U301" s="308" t="str">
        <f t="shared" si="468"/>
        <v/>
      </c>
      <c r="V301" s="308" t="str">
        <f t="shared" si="469"/>
        <v/>
      </c>
      <c r="W301" s="308" t="str">
        <f t="shared" si="470"/>
        <v/>
      </c>
      <c r="X301" s="308" t="str">
        <f t="shared" si="471"/>
        <v/>
      </c>
      <c r="Y301" s="308" t="str">
        <f t="shared" si="471"/>
        <v/>
      </c>
      <c r="Z301" s="308" t="str">
        <f t="shared" si="471"/>
        <v/>
      </c>
      <c r="AA301" s="308" t="str">
        <f t="shared" si="471"/>
        <v/>
      </c>
      <c r="AB301" s="308" t="str">
        <f t="shared" si="471"/>
        <v/>
      </c>
      <c r="AC301" s="308" t="str">
        <f t="shared" si="458"/>
        <v/>
      </c>
      <c r="AD301" s="308" t="str">
        <f t="shared" si="459"/>
        <v/>
      </c>
      <c r="AE301" s="308" t="str">
        <f t="shared" si="447"/>
        <v/>
      </c>
      <c r="AF301" s="308" t="str">
        <f t="shared" si="448"/>
        <v/>
      </c>
      <c r="AG301" s="308" t="str">
        <f t="shared" si="449"/>
        <v/>
      </c>
      <c r="AH301" s="308" t="str">
        <f t="shared" si="450"/>
        <v/>
      </c>
      <c r="AI301" s="308" t="str">
        <f t="shared" si="451"/>
        <v/>
      </c>
      <c r="AJ301" s="308" t="str">
        <f t="shared" si="452"/>
        <v/>
      </c>
      <c r="AK301" s="308" t="str">
        <f t="shared" si="453"/>
        <v/>
      </c>
      <c r="AL301" s="308" t="str">
        <f t="shared" si="454"/>
        <v/>
      </c>
      <c r="AM301" s="308" t="str">
        <f t="shared" si="455"/>
        <v/>
      </c>
      <c r="AN301" s="308" t="str">
        <f t="shared" si="456"/>
        <v/>
      </c>
      <c r="AO301" s="308" t="str">
        <f t="shared" si="457"/>
        <v/>
      </c>
      <c r="AP301" s="308" t="str">
        <f t="shared" si="443"/>
        <v/>
      </c>
      <c r="AQ301" s="308" t="str">
        <f t="shared" si="443"/>
        <v/>
      </c>
      <c r="AR301" s="308" t="str">
        <f t="shared" si="443"/>
        <v/>
      </c>
      <c r="AS301" s="308" t="str">
        <f t="shared" si="443"/>
        <v/>
      </c>
      <c r="AT301" s="308" t="str">
        <f t="shared" si="443"/>
        <v/>
      </c>
      <c r="AU301" s="308" t="str">
        <f t="shared" si="443"/>
        <v/>
      </c>
      <c r="AV301" s="308" t="str">
        <f t="shared" si="437"/>
        <v/>
      </c>
      <c r="AW301" s="308" t="str">
        <f t="shared" si="437"/>
        <v/>
      </c>
      <c r="AX301" s="308" t="str">
        <f t="shared" si="437"/>
        <v/>
      </c>
      <c r="AY301" s="308" t="str">
        <f t="shared" si="425"/>
        <v/>
      </c>
      <c r="AZ301" s="308" t="str">
        <f t="shared" si="474"/>
        <v/>
      </c>
      <c r="BA301" s="308" t="str">
        <f t="shared" si="474"/>
        <v/>
      </c>
      <c r="BB301" s="308" t="str">
        <f t="shared" si="474"/>
        <v/>
      </c>
      <c r="BC301" s="308" t="str">
        <f t="shared" si="474"/>
        <v/>
      </c>
      <c r="BD301" s="308" t="str">
        <f t="shared" si="474"/>
        <v/>
      </c>
      <c r="BE301" s="308" t="str">
        <f t="shared" si="474"/>
        <v/>
      </c>
      <c r="BF301" s="308" t="str">
        <f t="shared" si="474"/>
        <v/>
      </c>
      <c r="BG301" s="308" t="str">
        <f t="shared" si="474"/>
        <v/>
      </c>
      <c r="BH301" s="308" t="str">
        <f t="shared" si="474"/>
        <v/>
      </c>
      <c r="BI301" s="308" t="str">
        <f t="shared" si="474"/>
        <v/>
      </c>
      <c r="BJ301" s="308" t="str">
        <f t="shared" si="474"/>
        <v/>
      </c>
      <c r="BK301" s="308" t="str">
        <f t="shared" si="474"/>
        <v/>
      </c>
      <c r="BL301" s="308" t="str">
        <f t="shared" si="474"/>
        <v/>
      </c>
      <c r="BM301" s="308" t="str">
        <f t="shared" si="474"/>
        <v/>
      </c>
      <c r="BN301" s="308" t="str">
        <f t="shared" si="474"/>
        <v/>
      </c>
      <c r="BO301" s="308" t="str">
        <f t="shared" si="474"/>
        <v/>
      </c>
      <c r="BP301" s="308" t="str">
        <f t="shared" si="472"/>
        <v/>
      </c>
      <c r="BQ301" s="308" t="str">
        <f t="shared" si="472"/>
        <v/>
      </c>
      <c r="BR301" s="308" t="str">
        <f t="shared" si="472"/>
        <v/>
      </c>
      <c r="BS301" s="308" t="str">
        <f t="shared" si="472"/>
        <v/>
      </c>
      <c r="BT301" s="308" t="str">
        <f t="shared" si="472"/>
        <v/>
      </c>
      <c r="BU301" s="308" t="str">
        <f t="shared" si="472"/>
        <v/>
      </c>
      <c r="BV301" s="308" t="str">
        <f t="shared" si="472"/>
        <v/>
      </c>
      <c r="BW301" s="308" t="str">
        <f t="shared" si="472"/>
        <v/>
      </c>
      <c r="BX301" s="308" t="str">
        <f t="shared" si="472"/>
        <v/>
      </c>
      <c r="BY301" s="308" t="str">
        <f t="shared" si="472"/>
        <v/>
      </c>
      <c r="BZ301" s="308" t="str">
        <f t="shared" si="472"/>
        <v/>
      </c>
      <c r="CA301" s="308" t="str">
        <f t="shared" si="472"/>
        <v/>
      </c>
      <c r="CB301" s="308" t="str">
        <f t="shared" si="472"/>
        <v/>
      </c>
      <c r="CC301" s="308" t="str">
        <f t="shared" si="472"/>
        <v/>
      </c>
      <c r="CD301" s="308" t="str">
        <f t="shared" si="472"/>
        <v/>
      </c>
      <c r="CE301" s="308" t="str">
        <f t="shared" si="473"/>
        <v/>
      </c>
      <c r="CF301" s="308" t="str">
        <f t="shared" si="473"/>
        <v/>
      </c>
      <c r="CG301" s="308" t="str">
        <f t="shared" si="473"/>
        <v/>
      </c>
      <c r="CH301" s="308" t="str">
        <f t="shared" si="473"/>
        <v/>
      </c>
      <c r="CI301" s="308" t="str">
        <f t="shared" si="473"/>
        <v/>
      </c>
      <c r="CJ301" s="308" t="str">
        <f t="shared" si="473"/>
        <v/>
      </c>
    </row>
    <row r="302" spans="2:88" x14ac:dyDescent="0.2">
      <c r="B302" s="369" t="str">
        <f t="shared" si="423"/>
        <v/>
      </c>
      <c r="C302" s="369" t="str">
        <f t="shared" si="424"/>
        <v/>
      </c>
      <c r="D302" s="369" t="str">
        <f t="shared" si="428"/>
        <v/>
      </c>
      <c r="E302" s="369" t="str">
        <f t="shared" si="429"/>
        <v/>
      </c>
      <c r="F302" s="369" t="str">
        <f t="shared" si="430"/>
        <v/>
      </c>
      <c r="G302" s="369" t="str">
        <f t="shared" si="431"/>
        <v/>
      </c>
      <c r="H302" s="369" t="str">
        <f t="shared" si="432"/>
        <v/>
      </c>
      <c r="I302" s="369" t="str">
        <f t="shared" si="433"/>
        <v/>
      </c>
      <c r="K302" s="308" t="str">
        <f t="shared" si="434"/>
        <v/>
      </c>
      <c r="L302" s="309" t="str">
        <f t="shared" si="435"/>
        <v/>
      </c>
      <c r="M302" s="310" t="str">
        <f t="shared" si="436"/>
        <v/>
      </c>
      <c r="N302" s="308" t="str">
        <f t="shared" si="461"/>
        <v/>
      </c>
      <c r="O302" s="308" t="str">
        <f t="shared" si="462"/>
        <v/>
      </c>
      <c r="P302" s="308" t="str">
        <f t="shared" si="463"/>
        <v/>
      </c>
      <c r="Q302" s="308" t="str">
        <f t="shared" si="464"/>
        <v/>
      </c>
      <c r="R302" s="308" t="str">
        <f t="shared" si="465"/>
        <v/>
      </c>
      <c r="S302" s="308" t="str">
        <f t="shared" si="466"/>
        <v/>
      </c>
      <c r="T302" s="308" t="str">
        <f t="shared" si="467"/>
        <v/>
      </c>
      <c r="U302" s="308" t="str">
        <f t="shared" si="468"/>
        <v/>
      </c>
      <c r="V302" s="308" t="str">
        <f t="shared" si="469"/>
        <v/>
      </c>
      <c r="W302" s="308" t="str">
        <f t="shared" si="470"/>
        <v/>
      </c>
      <c r="X302" s="308" t="str">
        <f t="shared" si="471"/>
        <v/>
      </c>
      <c r="Y302" s="308" t="str">
        <f t="shared" si="471"/>
        <v/>
      </c>
      <c r="Z302" s="308" t="str">
        <f t="shared" si="471"/>
        <v/>
      </c>
      <c r="AA302" s="308" t="str">
        <f t="shared" si="471"/>
        <v/>
      </c>
      <c r="AB302" s="308" t="str">
        <f t="shared" si="471"/>
        <v/>
      </c>
      <c r="AC302" s="308" t="str">
        <f t="shared" si="458"/>
        <v/>
      </c>
      <c r="AD302" s="308" t="str">
        <f t="shared" si="459"/>
        <v/>
      </c>
      <c r="AE302" s="308" t="str">
        <f t="shared" si="447"/>
        <v/>
      </c>
      <c r="AF302" s="308" t="str">
        <f t="shared" si="448"/>
        <v/>
      </c>
      <c r="AG302" s="308" t="str">
        <f t="shared" si="449"/>
        <v/>
      </c>
      <c r="AH302" s="308" t="str">
        <f t="shared" si="450"/>
        <v/>
      </c>
      <c r="AI302" s="308" t="str">
        <f t="shared" si="451"/>
        <v/>
      </c>
      <c r="AJ302" s="308" t="str">
        <f t="shared" si="452"/>
        <v/>
      </c>
      <c r="AK302" s="308" t="str">
        <f t="shared" si="453"/>
        <v/>
      </c>
      <c r="AL302" s="308" t="str">
        <f t="shared" si="454"/>
        <v/>
      </c>
      <c r="AM302" s="308" t="str">
        <f t="shared" si="455"/>
        <v/>
      </c>
      <c r="AN302" s="308" t="str">
        <f t="shared" si="456"/>
        <v/>
      </c>
      <c r="AO302" s="308" t="str">
        <f t="shared" si="457"/>
        <v/>
      </c>
      <c r="AP302" s="308" t="str">
        <f t="shared" si="443"/>
        <v/>
      </c>
      <c r="AQ302" s="308" t="str">
        <f t="shared" si="443"/>
        <v/>
      </c>
      <c r="AR302" s="308" t="str">
        <f t="shared" si="443"/>
        <v/>
      </c>
      <c r="AS302" s="308" t="str">
        <f t="shared" si="443"/>
        <v/>
      </c>
      <c r="AT302" s="308" t="str">
        <f t="shared" si="443"/>
        <v/>
      </c>
      <c r="AU302" s="308" t="str">
        <f t="shared" si="443"/>
        <v/>
      </c>
      <c r="AV302" s="308" t="str">
        <f t="shared" si="437"/>
        <v/>
      </c>
      <c r="AW302" s="308" t="str">
        <f t="shared" si="437"/>
        <v/>
      </c>
      <c r="AX302" s="308" t="str">
        <f t="shared" si="437"/>
        <v/>
      </c>
      <c r="AY302" s="308" t="str">
        <f t="shared" si="425"/>
        <v/>
      </c>
      <c r="AZ302" s="308" t="str">
        <f t="shared" si="474"/>
        <v/>
      </c>
      <c r="BA302" s="308" t="str">
        <f t="shared" si="474"/>
        <v/>
      </c>
      <c r="BB302" s="308" t="str">
        <f t="shared" si="474"/>
        <v/>
      </c>
      <c r="BC302" s="308" t="str">
        <f t="shared" si="474"/>
        <v/>
      </c>
      <c r="BD302" s="308" t="str">
        <f t="shared" si="474"/>
        <v/>
      </c>
      <c r="BE302" s="308" t="str">
        <f t="shared" si="474"/>
        <v/>
      </c>
      <c r="BF302" s="308" t="str">
        <f t="shared" si="474"/>
        <v/>
      </c>
      <c r="BG302" s="308" t="str">
        <f t="shared" si="474"/>
        <v/>
      </c>
      <c r="BH302" s="308" t="str">
        <f t="shared" si="474"/>
        <v/>
      </c>
      <c r="BI302" s="308" t="str">
        <f t="shared" si="474"/>
        <v/>
      </c>
      <c r="BJ302" s="308" t="str">
        <f t="shared" si="474"/>
        <v/>
      </c>
      <c r="BK302" s="308" t="str">
        <f t="shared" si="474"/>
        <v/>
      </c>
      <c r="BL302" s="308" t="str">
        <f t="shared" si="474"/>
        <v/>
      </c>
      <c r="BM302" s="308" t="str">
        <f t="shared" si="474"/>
        <v/>
      </c>
      <c r="BN302" s="308" t="str">
        <f t="shared" si="474"/>
        <v/>
      </c>
      <c r="BO302" s="308" t="str">
        <f t="shared" si="474"/>
        <v/>
      </c>
      <c r="BP302" s="308" t="str">
        <f t="shared" si="472"/>
        <v/>
      </c>
      <c r="BQ302" s="308" t="str">
        <f t="shared" si="472"/>
        <v/>
      </c>
      <c r="BR302" s="308" t="str">
        <f t="shared" si="472"/>
        <v/>
      </c>
      <c r="BS302" s="308" t="str">
        <f t="shared" si="472"/>
        <v/>
      </c>
      <c r="BT302" s="308" t="str">
        <f t="shared" si="472"/>
        <v/>
      </c>
      <c r="BU302" s="308" t="str">
        <f t="shared" si="472"/>
        <v/>
      </c>
      <c r="BV302" s="308" t="str">
        <f t="shared" si="472"/>
        <v/>
      </c>
      <c r="BW302" s="308" t="str">
        <f t="shared" si="472"/>
        <v/>
      </c>
      <c r="BX302" s="308" t="str">
        <f t="shared" si="472"/>
        <v/>
      </c>
      <c r="BY302" s="308" t="str">
        <f t="shared" si="472"/>
        <v/>
      </c>
      <c r="BZ302" s="308" t="str">
        <f t="shared" si="472"/>
        <v/>
      </c>
      <c r="CA302" s="308" t="str">
        <f t="shared" si="472"/>
        <v/>
      </c>
      <c r="CB302" s="308" t="str">
        <f t="shared" si="472"/>
        <v/>
      </c>
      <c r="CC302" s="308" t="str">
        <f t="shared" si="472"/>
        <v/>
      </c>
      <c r="CD302" s="308" t="str">
        <f t="shared" si="472"/>
        <v/>
      </c>
      <c r="CE302" s="308" t="str">
        <f t="shared" si="473"/>
        <v/>
      </c>
      <c r="CF302" s="308" t="str">
        <f t="shared" si="473"/>
        <v/>
      </c>
      <c r="CG302" s="308" t="str">
        <f t="shared" si="473"/>
        <v/>
      </c>
      <c r="CH302" s="308" t="str">
        <f t="shared" si="473"/>
        <v/>
      </c>
      <c r="CI302" s="308" t="str">
        <f t="shared" si="473"/>
        <v/>
      </c>
      <c r="CJ302" s="308" t="str">
        <f t="shared" si="473"/>
        <v/>
      </c>
    </row>
    <row r="303" spans="2:88" x14ac:dyDescent="0.2">
      <c r="B303" s="369" t="str">
        <f t="shared" si="423"/>
        <v/>
      </c>
      <c r="C303" s="369" t="str">
        <f t="shared" si="424"/>
        <v/>
      </c>
      <c r="D303" s="369" t="str">
        <f t="shared" si="428"/>
        <v/>
      </c>
      <c r="E303" s="369" t="str">
        <f t="shared" si="429"/>
        <v/>
      </c>
      <c r="F303" s="369" t="str">
        <f t="shared" si="430"/>
        <v/>
      </c>
      <c r="G303" s="369" t="str">
        <f t="shared" si="431"/>
        <v/>
      </c>
      <c r="H303" s="369" t="str">
        <f t="shared" si="432"/>
        <v/>
      </c>
      <c r="I303" s="369" t="str">
        <f t="shared" si="433"/>
        <v/>
      </c>
      <c r="K303" s="308" t="str">
        <f t="shared" si="434"/>
        <v/>
      </c>
      <c r="L303" s="309" t="str">
        <f t="shared" si="435"/>
        <v/>
      </c>
      <c r="M303" s="310" t="str">
        <f t="shared" si="436"/>
        <v/>
      </c>
      <c r="N303" s="308" t="str">
        <f t="shared" si="461"/>
        <v/>
      </c>
      <c r="O303" s="308" t="str">
        <f t="shared" si="462"/>
        <v/>
      </c>
      <c r="P303" s="308" t="str">
        <f t="shared" si="463"/>
        <v/>
      </c>
      <c r="Q303" s="308" t="str">
        <f t="shared" si="464"/>
        <v/>
      </c>
      <c r="R303" s="308" t="str">
        <f t="shared" si="465"/>
        <v/>
      </c>
      <c r="S303" s="308" t="str">
        <f t="shared" si="466"/>
        <v/>
      </c>
      <c r="T303" s="308" t="str">
        <f t="shared" si="467"/>
        <v/>
      </c>
      <c r="U303" s="308" t="str">
        <f t="shared" si="468"/>
        <v/>
      </c>
      <c r="V303" s="308" t="str">
        <f t="shared" si="469"/>
        <v/>
      </c>
      <c r="W303" s="308" t="str">
        <f t="shared" si="470"/>
        <v/>
      </c>
      <c r="X303" s="308" t="str">
        <f t="shared" si="471"/>
        <v/>
      </c>
      <c r="Y303" s="308" t="str">
        <f t="shared" si="471"/>
        <v/>
      </c>
      <c r="Z303" s="308" t="str">
        <f t="shared" si="471"/>
        <v/>
      </c>
      <c r="AA303" s="308" t="str">
        <f t="shared" si="471"/>
        <v/>
      </c>
      <c r="AB303" s="308" t="str">
        <f t="shared" si="471"/>
        <v/>
      </c>
      <c r="AC303" s="308" t="str">
        <f t="shared" si="458"/>
        <v/>
      </c>
      <c r="AD303" s="308" t="str">
        <f t="shared" si="459"/>
        <v/>
      </c>
      <c r="AE303" s="308" t="str">
        <f t="shared" si="447"/>
        <v/>
      </c>
      <c r="AF303" s="308" t="str">
        <f t="shared" si="448"/>
        <v/>
      </c>
      <c r="AG303" s="308" t="str">
        <f t="shared" si="449"/>
        <v/>
      </c>
      <c r="AH303" s="308" t="str">
        <f t="shared" si="450"/>
        <v/>
      </c>
      <c r="AI303" s="308" t="str">
        <f t="shared" si="451"/>
        <v/>
      </c>
      <c r="AJ303" s="308" t="str">
        <f t="shared" si="452"/>
        <v/>
      </c>
      <c r="AK303" s="308" t="str">
        <f t="shared" si="453"/>
        <v/>
      </c>
      <c r="AL303" s="308" t="str">
        <f t="shared" si="454"/>
        <v/>
      </c>
      <c r="AM303" s="308" t="str">
        <f t="shared" si="455"/>
        <v/>
      </c>
      <c r="AN303" s="308" t="str">
        <f t="shared" si="456"/>
        <v/>
      </c>
      <c r="AO303" s="308" t="str">
        <f t="shared" si="457"/>
        <v/>
      </c>
      <c r="AP303" s="308" t="str">
        <f t="shared" si="443"/>
        <v/>
      </c>
      <c r="AQ303" s="308" t="str">
        <f t="shared" si="443"/>
        <v/>
      </c>
      <c r="AR303" s="308" t="str">
        <f t="shared" si="443"/>
        <v/>
      </c>
      <c r="AS303" s="308" t="str">
        <f t="shared" si="443"/>
        <v/>
      </c>
      <c r="AT303" s="308" t="str">
        <f t="shared" si="443"/>
        <v/>
      </c>
      <c r="AU303" s="308" t="str">
        <f t="shared" si="443"/>
        <v/>
      </c>
      <c r="AV303" s="308" t="str">
        <f t="shared" si="437"/>
        <v/>
      </c>
      <c r="AW303" s="308" t="str">
        <f t="shared" si="437"/>
        <v/>
      </c>
      <c r="AX303" s="308" t="str">
        <f t="shared" si="437"/>
        <v/>
      </c>
      <c r="AY303" s="308" t="str">
        <f t="shared" si="425"/>
        <v/>
      </c>
      <c r="AZ303" s="308" t="str">
        <f t="shared" si="474"/>
        <v/>
      </c>
      <c r="BA303" s="308" t="str">
        <f t="shared" si="474"/>
        <v/>
      </c>
      <c r="BB303" s="308" t="str">
        <f t="shared" si="474"/>
        <v/>
      </c>
      <c r="BC303" s="308" t="str">
        <f t="shared" si="474"/>
        <v/>
      </c>
      <c r="BD303" s="308" t="str">
        <f t="shared" si="474"/>
        <v/>
      </c>
      <c r="BE303" s="308" t="str">
        <f t="shared" si="474"/>
        <v/>
      </c>
      <c r="BF303" s="308" t="str">
        <f t="shared" si="474"/>
        <v/>
      </c>
      <c r="BG303" s="308" t="str">
        <f t="shared" si="474"/>
        <v/>
      </c>
      <c r="BH303" s="308" t="str">
        <f t="shared" si="474"/>
        <v/>
      </c>
      <c r="BI303" s="308" t="str">
        <f t="shared" si="474"/>
        <v/>
      </c>
      <c r="BJ303" s="308" t="str">
        <f t="shared" si="474"/>
        <v/>
      </c>
      <c r="BK303" s="308" t="str">
        <f t="shared" si="474"/>
        <v/>
      </c>
      <c r="BL303" s="308" t="str">
        <f t="shared" si="474"/>
        <v/>
      </c>
      <c r="BM303" s="308" t="str">
        <f t="shared" si="474"/>
        <v/>
      </c>
      <c r="BN303" s="308" t="str">
        <f t="shared" si="474"/>
        <v/>
      </c>
      <c r="BO303" s="308" t="str">
        <f t="shared" si="474"/>
        <v/>
      </c>
      <c r="BP303" s="308" t="str">
        <f t="shared" si="472"/>
        <v/>
      </c>
      <c r="BQ303" s="308" t="str">
        <f t="shared" si="472"/>
        <v/>
      </c>
      <c r="BR303" s="308" t="str">
        <f t="shared" si="472"/>
        <v/>
      </c>
      <c r="BS303" s="308" t="str">
        <f t="shared" si="472"/>
        <v/>
      </c>
      <c r="BT303" s="308" t="str">
        <f t="shared" si="472"/>
        <v/>
      </c>
      <c r="BU303" s="308" t="str">
        <f t="shared" si="472"/>
        <v/>
      </c>
      <c r="BV303" s="308" t="str">
        <f t="shared" si="472"/>
        <v/>
      </c>
      <c r="BW303" s="308" t="str">
        <f t="shared" si="472"/>
        <v/>
      </c>
      <c r="BX303" s="308" t="str">
        <f t="shared" si="472"/>
        <v/>
      </c>
      <c r="BY303" s="308" t="str">
        <f t="shared" si="472"/>
        <v/>
      </c>
      <c r="BZ303" s="308" t="str">
        <f t="shared" si="472"/>
        <v/>
      </c>
      <c r="CA303" s="308" t="str">
        <f t="shared" si="472"/>
        <v/>
      </c>
      <c r="CB303" s="308" t="str">
        <f t="shared" si="472"/>
        <v/>
      </c>
      <c r="CC303" s="308" t="str">
        <f t="shared" si="472"/>
        <v/>
      </c>
      <c r="CD303" s="308" t="str">
        <f t="shared" si="472"/>
        <v/>
      </c>
      <c r="CE303" s="308" t="str">
        <f t="shared" si="473"/>
        <v/>
      </c>
      <c r="CF303" s="308" t="str">
        <f t="shared" si="473"/>
        <v/>
      </c>
      <c r="CG303" s="308" t="str">
        <f t="shared" si="473"/>
        <v/>
      </c>
      <c r="CH303" s="308" t="str">
        <f t="shared" si="473"/>
        <v/>
      </c>
      <c r="CI303" s="308" t="str">
        <f t="shared" si="473"/>
        <v/>
      </c>
      <c r="CJ303" s="308" t="str">
        <f t="shared" si="473"/>
        <v/>
      </c>
    </row>
    <row r="304" spans="2:88" x14ac:dyDescent="0.2">
      <c r="B304" s="369" t="str">
        <f t="shared" si="423"/>
        <v/>
      </c>
      <c r="C304" s="369" t="str">
        <f t="shared" si="424"/>
        <v/>
      </c>
      <c r="D304" s="369" t="str">
        <f t="shared" si="428"/>
        <v/>
      </c>
      <c r="E304" s="369" t="str">
        <f t="shared" si="429"/>
        <v/>
      </c>
      <c r="F304" s="369" t="str">
        <f t="shared" si="430"/>
        <v/>
      </c>
      <c r="G304" s="369" t="str">
        <f t="shared" si="431"/>
        <v/>
      </c>
      <c r="H304" s="369" t="str">
        <f t="shared" si="432"/>
        <v/>
      </c>
      <c r="I304" s="369" t="str">
        <f t="shared" si="433"/>
        <v/>
      </c>
      <c r="K304" s="308" t="str">
        <f t="shared" si="434"/>
        <v/>
      </c>
      <c r="L304" s="309" t="str">
        <f t="shared" si="435"/>
        <v/>
      </c>
      <c r="M304" s="310" t="str">
        <f t="shared" si="436"/>
        <v/>
      </c>
      <c r="N304" s="308" t="str">
        <f t="shared" si="461"/>
        <v/>
      </c>
      <c r="O304" s="308" t="str">
        <f t="shared" si="462"/>
        <v/>
      </c>
      <c r="P304" s="308" t="str">
        <f t="shared" si="463"/>
        <v/>
      </c>
      <c r="Q304" s="308" t="str">
        <f t="shared" si="464"/>
        <v/>
      </c>
      <c r="R304" s="308" t="str">
        <f t="shared" si="465"/>
        <v/>
      </c>
      <c r="S304" s="308" t="str">
        <f t="shared" si="466"/>
        <v/>
      </c>
      <c r="T304" s="308" t="str">
        <f t="shared" si="467"/>
        <v/>
      </c>
      <c r="U304" s="308" t="str">
        <f t="shared" si="468"/>
        <v/>
      </c>
      <c r="V304" s="308" t="str">
        <f t="shared" si="469"/>
        <v/>
      </c>
      <c r="W304" s="308" t="str">
        <f t="shared" si="470"/>
        <v/>
      </c>
      <c r="X304" s="308" t="str">
        <f t="shared" si="471"/>
        <v/>
      </c>
      <c r="Y304" s="308" t="str">
        <f t="shared" si="471"/>
        <v/>
      </c>
      <c r="Z304" s="308" t="str">
        <f t="shared" si="471"/>
        <v/>
      </c>
      <c r="AA304" s="308" t="str">
        <f t="shared" si="471"/>
        <v/>
      </c>
      <c r="AB304" s="308" t="str">
        <f t="shared" si="471"/>
        <v/>
      </c>
      <c r="AC304" s="308" t="str">
        <f t="shared" si="458"/>
        <v/>
      </c>
      <c r="AD304" s="308" t="str">
        <f t="shared" si="459"/>
        <v/>
      </c>
      <c r="AE304" s="308" t="str">
        <f t="shared" si="447"/>
        <v/>
      </c>
      <c r="AF304" s="308" t="str">
        <f t="shared" si="448"/>
        <v/>
      </c>
      <c r="AG304" s="308" t="str">
        <f t="shared" si="449"/>
        <v/>
      </c>
      <c r="AH304" s="308" t="str">
        <f t="shared" si="450"/>
        <v/>
      </c>
      <c r="AI304" s="308" t="str">
        <f t="shared" si="451"/>
        <v/>
      </c>
      <c r="AJ304" s="308" t="str">
        <f t="shared" si="452"/>
        <v/>
      </c>
      <c r="AK304" s="308" t="str">
        <f t="shared" si="453"/>
        <v/>
      </c>
      <c r="AL304" s="308" t="str">
        <f t="shared" si="454"/>
        <v/>
      </c>
      <c r="AM304" s="308" t="str">
        <f t="shared" si="455"/>
        <v/>
      </c>
      <c r="AN304" s="308" t="str">
        <f t="shared" si="456"/>
        <v/>
      </c>
      <c r="AO304" s="308" t="str">
        <f t="shared" si="457"/>
        <v/>
      </c>
      <c r="AP304" s="308" t="str">
        <f t="shared" si="443"/>
        <v/>
      </c>
      <c r="AQ304" s="308" t="str">
        <f t="shared" si="443"/>
        <v/>
      </c>
      <c r="AR304" s="308" t="str">
        <f t="shared" si="443"/>
        <v/>
      </c>
      <c r="AS304" s="308" t="str">
        <f t="shared" si="443"/>
        <v/>
      </c>
      <c r="AT304" s="308" t="str">
        <f t="shared" si="443"/>
        <v/>
      </c>
      <c r="AU304" s="308" t="str">
        <f t="shared" si="443"/>
        <v/>
      </c>
      <c r="AV304" s="308" t="str">
        <f t="shared" si="437"/>
        <v/>
      </c>
      <c r="AW304" s="308" t="str">
        <f t="shared" si="437"/>
        <v/>
      </c>
      <c r="AX304" s="308" t="str">
        <f t="shared" si="437"/>
        <v/>
      </c>
      <c r="AY304" s="308" t="str">
        <f t="shared" si="425"/>
        <v/>
      </c>
      <c r="AZ304" s="308" t="str">
        <f t="shared" si="474"/>
        <v/>
      </c>
      <c r="BA304" s="308" t="str">
        <f t="shared" si="474"/>
        <v/>
      </c>
      <c r="BB304" s="308" t="str">
        <f t="shared" si="474"/>
        <v/>
      </c>
      <c r="BC304" s="308" t="str">
        <f t="shared" si="474"/>
        <v/>
      </c>
      <c r="BD304" s="308" t="str">
        <f t="shared" si="474"/>
        <v/>
      </c>
      <c r="BE304" s="308" t="str">
        <f t="shared" si="474"/>
        <v/>
      </c>
      <c r="BF304" s="308" t="str">
        <f t="shared" si="474"/>
        <v/>
      </c>
      <c r="BG304" s="308" t="str">
        <f t="shared" si="474"/>
        <v/>
      </c>
      <c r="BH304" s="308" t="str">
        <f t="shared" si="474"/>
        <v/>
      </c>
      <c r="BI304" s="308" t="str">
        <f t="shared" si="474"/>
        <v/>
      </c>
      <c r="BJ304" s="308" t="str">
        <f t="shared" si="474"/>
        <v/>
      </c>
      <c r="BK304" s="308" t="str">
        <f t="shared" si="474"/>
        <v/>
      </c>
      <c r="BL304" s="308" t="str">
        <f t="shared" si="474"/>
        <v/>
      </c>
      <c r="BM304" s="308" t="str">
        <f t="shared" si="474"/>
        <v/>
      </c>
      <c r="BN304" s="308" t="str">
        <f t="shared" si="474"/>
        <v/>
      </c>
      <c r="BO304" s="308" t="str">
        <f t="shared" si="474"/>
        <v/>
      </c>
      <c r="BP304" s="308" t="str">
        <f t="shared" si="472"/>
        <v/>
      </c>
      <c r="BQ304" s="308" t="str">
        <f t="shared" si="472"/>
        <v/>
      </c>
      <c r="BR304" s="308" t="str">
        <f t="shared" si="472"/>
        <v/>
      </c>
      <c r="BS304" s="308" t="str">
        <f t="shared" si="472"/>
        <v/>
      </c>
      <c r="BT304" s="308" t="str">
        <f t="shared" si="472"/>
        <v/>
      </c>
      <c r="BU304" s="308" t="str">
        <f t="shared" si="472"/>
        <v/>
      </c>
      <c r="BV304" s="308" t="str">
        <f t="shared" si="472"/>
        <v/>
      </c>
      <c r="BW304" s="308" t="str">
        <f t="shared" si="472"/>
        <v/>
      </c>
      <c r="BX304" s="308" t="str">
        <f t="shared" si="472"/>
        <v/>
      </c>
      <c r="BY304" s="308" t="str">
        <f t="shared" si="472"/>
        <v/>
      </c>
      <c r="BZ304" s="308" t="str">
        <f t="shared" si="472"/>
        <v/>
      </c>
      <c r="CA304" s="308" t="str">
        <f t="shared" si="472"/>
        <v/>
      </c>
      <c r="CB304" s="308" t="str">
        <f t="shared" si="472"/>
        <v/>
      </c>
      <c r="CC304" s="308" t="str">
        <f t="shared" si="472"/>
        <v/>
      </c>
      <c r="CD304" s="308" t="str">
        <f t="shared" si="472"/>
        <v/>
      </c>
      <c r="CE304" s="308" t="str">
        <f t="shared" si="473"/>
        <v/>
      </c>
      <c r="CF304" s="308" t="str">
        <f t="shared" si="473"/>
        <v/>
      </c>
      <c r="CG304" s="308" t="str">
        <f t="shared" si="473"/>
        <v/>
      </c>
      <c r="CH304" s="308" t="str">
        <f t="shared" si="473"/>
        <v/>
      </c>
      <c r="CI304" s="308" t="str">
        <f t="shared" si="473"/>
        <v/>
      </c>
      <c r="CJ304" s="308" t="str">
        <f t="shared" si="473"/>
        <v/>
      </c>
    </row>
    <row r="305" spans="2:88" x14ac:dyDescent="0.2">
      <c r="B305" s="369" t="str">
        <f t="shared" si="423"/>
        <v/>
      </c>
      <c r="C305" s="369" t="str">
        <f t="shared" si="424"/>
        <v/>
      </c>
      <c r="D305" s="369" t="str">
        <f t="shared" si="428"/>
        <v/>
      </c>
      <c r="E305" s="369" t="str">
        <f t="shared" si="429"/>
        <v/>
      </c>
      <c r="F305" s="369" t="str">
        <f t="shared" si="430"/>
        <v/>
      </c>
      <c r="G305" s="369" t="str">
        <f t="shared" si="431"/>
        <v/>
      </c>
      <c r="H305" s="369" t="str">
        <f t="shared" si="432"/>
        <v/>
      </c>
      <c r="I305" s="369" t="str">
        <f t="shared" si="433"/>
        <v/>
      </c>
      <c r="K305" s="308" t="str">
        <f t="shared" si="434"/>
        <v/>
      </c>
      <c r="L305" s="309" t="str">
        <f t="shared" si="435"/>
        <v/>
      </c>
      <c r="M305" s="310" t="str">
        <f t="shared" si="436"/>
        <v/>
      </c>
      <c r="N305" s="308" t="str">
        <f t="shared" si="461"/>
        <v/>
      </c>
      <c r="O305" s="308" t="str">
        <f t="shared" si="462"/>
        <v/>
      </c>
      <c r="P305" s="308" t="str">
        <f t="shared" si="463"/>
        <v/>
      </c>
      <c r="Q305" s="308" t="str">
        <f t="shared" si="464"/>
        <v/>
      </c>
      <c r="R305" s="308" t="str">
        <f t="shared" si="465"/>
        <v/>
      </c>
      <c r="S305" s="308" t="str">
        <f t="shared" si="466"/>
        <v/>
      </c>
      <c r="T305" s="308" t="str">
        <f t="shared" si="467"/>
        <v/>
      </c>
      <c r="U305" s="308" t="str">
        <f t="shared" si="468"/>
        <v/>
      </c>
      <c r="V305" s="308" t="str">
        <f t="shared" si="469"/>
        <v/>
      </c>
      <c r="W305" s="308" t="str">
        <f t="shared" si="470"/>
        <v/>
      </c>
      <c r="X305" s="308" t="str">
        <f t="shared" si="471"/>
        <v/>
      </c>
      <c r="Y305" s="308" t="str">
        <f t="shared" si="471"/>
        <v/>
      </c>
      <c r="Z305" s="308" t="str">
        <f t="shared" si="471"/>
        <v/>
      </c>
      <c r="AA305" s="308" t="str">
        <f t="shared" si="471"/>
        <v/>
      </c>
      <c r="AB305" s="308" t="str">
        <f t="shared" si="471"/>
        <v/>
      </c>
      <c r="AC305" s="308" t="str">
        <f t="shared" si="458"/>
        <v/>
      </c>
      <c r="AD305" s="308" t="str">
        <f t="shared" si="459"/>
        <v/>
      </c>
      <c r="AE305" s="308" t="str">
        <f t="shared" si="447"/>
        <v/>
      </c>
      <c r="AF305" s="308" t="str">
        <f t="shared" si="448"/>
        <v/>
      </c>
      <c r="AG305" s="308" t="str">
        <f t="shared" si="449"/>
        <v/>
      </c>
      <c r="AH305" s="308" t="str">
        <f t="shared" si="450"/>
        <v/>
      </c>
      <c r="AI305" s="308" t="str">
        <f t="shared" si="451"/>
        <v/>
      </c>
      <c r="AJ305" s="308" t="str">
        <f t="shared" si="452"/>
        <v/>
      </c>
      <c r="AK305" s="308" t="str">
        <f t="shared" si="453"/>
        <v/>
      </c>
      <c r="AL305" s="308" t="str">
        <f t="shared" si="454"/>
        <v/>
      </c>
      <c r="AM305" s="308" t="str">
        <f t="shared" si="455"/>
        <v/>
      </c>
      <c r="AN305" s="308" t="str">
        <f t="shared" si="456"/>
        <v/>
      </c>
      <c r="AO305" s="308" t="str">
        <f t="shared" si="457"/>
        <v/>
      </c>
      <c r="AP305" s="308" t="str">
        <f t="shared" si="443"/>
        <v/>
      </c>
      <c r="AQ305" s="308" t="str">
        <f t="shared" si="443"/>
        <v/>
      </c>
      <c r="AR305" s="308" t="str">
        <f t="shared" si="443"/>
        <v/>
      </c>
      <c r="AS305" s="308" t="str">
        <f t="shared" si="443"/>
        <v/>
      </c>
      <c r="AT305" s="308" t="str">
        <f t="shared" si="443"/>
        <v/>
      </c>
      <c r="AU305" s="308" t="str">
        <f t="shared" si="443"/>
        <v/>
      </c>
      <c r="AV305" s="308" t="str">
        <f t="shared" si="437"/>
        <v/>
      </c>
      <c r="AW305" s="308" t="str">
        <f t="shared" si="437"/>
        <v/>
      </c>
      <c r="AX305" s="308" t="str">
        <f t="shared" si="437"/>
        <v/>
      </c>
      <c r="AY305" s="308" t="str">
        <f t="shared" si="425"/>
        <v/>
      </c>
      <c r="AZ305" s="308" t="str">
        <f t="shared" si="474"/>
        <v/>
      </c>
      <c r="BA305" s="308" t="str">
        <f t="shared" si="474"/>
        <v/>
      </c>
      <c r="BB305" s="308" t="str">
        <f t="shared" si="474"/>
        <v/>
      </c>
      <c r="BC305" s="308" t="str">
        <f t="shared" si="474"/>
        <v/>
      </c>
      <c r="BD305" s="308" t="str">
        <f t="shared" si="474"/>
        <v/>
      </c>
      <c r="BE305" s="308" t="str">
        <f t="shared" si="474"/>
        <v/>
      </c>
      <c r="BF305" s="308" t="str">
        <f t="shared" si="474"/>
        <v/>
      </c>
      <c r="BG305" s="308" t="str">
        <f t="shared" si="474"/>
        <v/>
      </c>
      <c r="BH305" s="308" t="str">
        <f t="shared" si="474"/>
        <v/>
      </c>
      <c r="BI305" s="308" t="str">
        <f t="shared" si="474"/>
        <v/>
      </c>
      <c r="BJ305" s="308" t="str">
        <f t="shared" si="474"/>
        <v/>
      </c>
      <c r="BK305" s="308" t="str">
        <f t="shared" si="474"/>
        <v/>
      </c>
      <c r="BL305" s="308" t="str">
        <f t="shared" si="474"/>
        <v/>
      </c>
      <c r="BM305" s="308" t="str">
        <f t="shared" si="474"/>
        <v/>
      </c>
      <c r="BN305" s="308" t="str">
        <f t="shared" si="474"/>
        <v/>
      </c>
      <c r="BO305" s="308" t="str">
        <f t="shared" si="474"/>
        <v/>
      </c>
      <c r="BP305" s="308" t="str">
        <f t="shared" si="472"/>
        <v/>
      </c>
      <c r="BQ305" s="308" t="str">
        <f t="shared" si="472"/>
        <v/>
      </c>
      <c r="BR305" s="308" t="str">
        <f t="shared" si="472"/>
        <v/>
      </c>
      <c r="BS305" s="308" t="str">
        <f t="shared" si="472"/>
        <v/>
      </c>
      <c r="BT305" s="308" t="str">
        <f t="shared" si="472"/>
        <v/>
      </c>
      <c r="BU305" s="308" t="str">
        <f t="shared" si="472"/>
        <v/>
      </c>
      <c r="BV305" s="308" t="str">
        <f t="shared" si="472"/>
        <v/>
      </c>
      <c r="BW305" s="308" t="str">
        <f t="shared" si="472"/>
        <v/>
      </c>
      <c r="BX305" s="308" t="str">
        <f t="shared" si="472"/>
        <v/>
      </c>
      <c r="BY305" s="308" t="str">
        <f t="shared" si="472"/>
        <v/>
      </c>
      <c r="BZ305" s="308" t="str">
        <f t="shared" si="472"/>
        <v/>
      </c>
      <c r="CA305" s="308" t="str">
        <f t="shared" si="472"/>
        <v/>
      </c>
      <c r="CB305" s="308" t="str">
        <f t="shared" si="472"/>
        <v/>
      </c>
      <c r="CC305" s="308" t="str">
        <f t="shared" si="472"/>
        <v/>
      </c>
      <c r="CD305" s="308" t="str">
        <f t="shared" si="472"/>
        <v/>
      </c>
      <c r="CE305" s="308" t="str">
        <f t="shared" si="473"/>
        <v/>
      </c>
      <c r="CF305" s="308" t="str">
        <f t="shared" si="473"/>
        <v/>
      </c>
      <c r="CG305" s="308" t="str">
        <f t="shared" si="473"/>
        <v/>
      </c>
      <c r="CH305" s="308" t="str">
        <f t="shared" si="473"/>
        <v/>
      </c>
      <c r="CI305" s="308" t="str">
        <f t="shared" si="473"/>
        <v/>
      </c>
      <c r="CJ305" s="308" t="str">
        <f t="shared" si="473"/>
        <v/>
      </c>
    </row>
    <row r="306" spans="2:88" x14ac:dyDescent="0.2">
      <c r="B306" s="369" t="str">
        <f t="shared" si="423"/>
        <v/>
      </c>
      <c r="C306" s="369" t="str">
        <f t="shared" si="424"/>
        <v/>
      </c>
      <c r="D306" s="369" t="str">
        <f t="shared" si="428"/>
        <v/>
      </c>
      <c r="E306" s="369" t="str">
        <f t="shared" si="429"/>
        <v/>
      </c>
      <c r="F306" s="369" t="str">
        <f t="shared" si="430"/>
        <v/>
      </c>
      <c r="G306" s="369" t="str">
        <f t="shared" si="431"/>
        <v/>
      </c>
      <c r="H306" s="369" t="str">
        <f t="shared" si="432"/>
        <v/>
      </c>
      <c r="I306" s="369" t="str">
        <f t="shared" si="433"/>
        <v/>
      </c>
      <c r="K306" s="308" t="str">
        <f t="shared" si="434"/>
        <v/>
      </c>
      <c r="L306" s="309" t="str">
        <f t="shared" si="435"/>
        <v/>
      </c>
      <c r="M306" s="310" t="str">
        <f t="shared" si="436"/>
        <v/>
      </c>
      <c r="N306" s="308" t="str">
        <f t="shared" si="461"/>
        <v/>
      </c>
      <c r="O306" s="308" t="str">
        <f t="shared" si="462"/>
        <v/>
      </c>
      <c r="P306" s="308" t="str">
        <f t="shared" si="463"/>
        <v/>
      </c>
      <c r="Q306" s="308" t="str">
        <f t="shared" si="464"/>
        <v/>
      </c>
      <c r="R306" s="308" t="str">
        <f t="shared" si="465"/>
        <v/>
      </c>
      <c r="S306" s="308" t="str">
        <f t="shared" si="466"/>
        <v/>
      </c>
      <c r="T306" s="308" t="str">
        <f t="shared" si="467"/>
        <v/>
      </c>
      <c r="U306" s="308" t="str">
        <f t="shared" si="468"/>
        <v/>
      </c>
      <c r="V306" s="308" t="str">
        <f t="shared" si="469"/>
        <v/>
      </c>
      <c r="W306" s="308" t="str">
        <f t="shared" si="470"/>
        <v/>
      </c>
      <c r="X306" s="308" t="str">
        <f t="shared" si="471"/>
        <v/>
      </c>
      <c r="Y306" s="308" t="str">
        <f t="shared" si="471"/>
        <v/>
      </c>
      <c r="Z306" s="308" t="str">
        <f t="shared" si="471"/>
        <v/>
      </c>
      <c r="AA306" s="308" t="str">
        <f t="shared" si="471"/>
        <v/>
      </c>
      <c r="AB306" s="308" t="str">
        <f t="shared" si="471"/>
        <v/>
      </c>
      <c r="AC306" s="308" t="str">
        <f t="shared" si="458"/>
        <v/>
      </c>
      <c r="AD306" s="308" t="str">
        <f t="shared" si="459"/>
        <v/>
      </c>
      <c r="AE306" s="308" t="str">
        <f t="shared" si="447"/>
        <v/>
      </c>
      <c r="AF306" s="308" t="str">
        <f t="shared" si="448"/>
        <v/>
      </c>
      <c r="AG306" s="308" t="str">
        <f t="shared" si="449"/>
        <v/>
      </c>
      <c r="AH306" s="308" t="str">
        <f t="shared" si="450"/>
        <v/>
      </c>
      <c r="AI306" s="308" t="str">
        <f t="shared" si="451"/>
        <v/>
      </c>
      <c r="AJ306" s="308" t="str">
        <f t="shared" si="452"/>
        <v/>
      </c>
      <c r="AK306" s="308" t="str">
        <f t="shared" si="453"/>
        <v/>
      </c>
      <c r="AL306" s="308" t="str">
        <f t="shared" si="454"/>
        <v/>
      </c>
      <c r="AM306" s="308" t="str">
        <f t="shared" si="455"/>
        <v/>
      </c>
      <c r="AN306" s="308" t="str">
        <f t="shared" si="456"/>
        <v/>
      </c>
      <c r="AO306" s="308" t="str">
        <f t="shared" si="457"/>
        <v/>
      </c>
      <c r="AP306" s="308" t="str">
        <f t="shared" si="443"/>
        <v/>
      </c>
      <c r="AQ306" s="308" t="str">
        <f t="shared" si="443"/>
        <v/>
      </c>
      <c r="AR306" s="308" t="str">
        <f t="shared" si="443"/>
        <v/>
      </c>
      <c r="AS306" s="308" t="str">
        <f t="shared" si="443"/>
        <v/>
      </c>
      <c r="AT306" s="308" t="str">
        <f t="shared" si="443"/>
        <v/>
      </c>
      <c r="AU306" s="308" t="str">
        <f t="shared" si="443"/>
        <v/>
      </c>
      <c r="AV306" s="308" t="str">
        <f t="shared" si="437"/>
        <v/>
      </c>
      <c r="AW306" s="308" t="str">
        <f t="shared" si="437"/>
        <v/>
      </c>
      <c r="AX306" s="308" t="str">
        <f t="shared" si="437"/>
        <v/>
      </c>
      <c r="AY306" s="308" t="str">
        <f t="shared" si="425"/>
        <v/>
      </c>
      <c r="AZ306" s="308" t="str">
        <f t="shared" si="474"/>
        <v/>
      </c>
      <c r="BA306" s="308" t="str">
        <f t="shared" si="474"/>
        <v/>
      </c>
      <c r="BB306" s="308" t="str">
        <f t="shared" si="474"/>
        <v/>
      </c>
      <c r="BC306" s="308" t="str">
        <f t="shared" si="474"/>
        <v/>
      </c>
      <c r="BD306" s="308" t="str">
        <f t="shared" si="474"/>
        <v/>
      </c>
      <c r="BE306" s="308" t="str">
        <f t="shared" si="474"/>
        <v/>
      </c>
      <c r="BF306" s="308" t="str">
        <f t="shared" si="474"/>
        <v/>
      </c>
      <c r="BG306" s="308" t="str">
        <f t="shared" si="474"/>
        <v/>
      </c>
      <c r="BH306" s="308" t="str">
        <f t="shared" si="474"/>
        <v/>
      </c>
      <c r="BI306" s="308" t="str">
        <f t="shared" si="474"/>
        <v/>
      </c>
      <c r="BJ306" s="308" t="str">
        <f t="shared" si="474"/>
        <v/>
      </c>
      <c r="BK306" s="308" t="str">
        <f t="shared" si="474"/>
        <v/>
      </c>
      <c r="BL306" s="308" t="str">
        <f t="shared" si="474"/>
        <v/>
      </c>
      <c r="BM306" s="308" t="str">
        <f t="shared" si="474"/>
        <v/>
      </c>
      <c r="BN306" s="308" t="str">
        <f t="shared" si="474"/>
        <v/>
      </c>
      <c r="BO306" s="308" t="str">
        <f t="shared" si="474"/>
        <v/>
      </c>
      <c r="BP306" s="308" t="str">
        <f t="shared" si="472"/>
        <v/>
      </c>
      <c r="BQ306" s="308" t="str">
        <f t="shared" si="472"/>
        <v/>
      </c>
      <c r="BR306" s="308" t="str">
        <f t="shared" si="472"/>
        <v/>
      </c>
      <c r="BS306" s="308" t="str">
        <f t="shared" si="472"/>
        <v/>
      </c>
      <c r="BT306" s="308" t="str">
        <f t="shared" si="472"/>
        <v/>
      </c>
      <c r="BU306" s="308" t="str">
        <f t="shared" si="472"/>
        <v/>
      </c>
      <c r="BV306" s="308" t="str">
        <f t="shared" si="472"/>
        <v/>
      </c>
      <c r="BW306" s="308" t="str">
        <f t="shared" si="472"/>
        <v/>
      </c>
      <c r="BX306" s="308" t="str">
        <f t="shared" si="472"/>
        <v/>
      </c>
      <c r="BY306" s="308" t="str">
        <f t="shared" si="472"/>
        <v/>
      </c>
      <c r="BZ306" s="308" t="str">
        <f t="shared" si="472"/>
        <v/>
      </c>
      <c r="CA306" s="308" t="str">
        <f t="shared" si="472"/>
        <v/>
      </c>
      <c r="CB306" s="308" t="str">
        <f t="shared" si="472"/>
        <v/>
      </c>
      <c r="CC306" s="308" t="str">
        <f t="shared" si="472"/>
        <v/>
      </c>
      <c r="CD306" s="308" t="str">
        <f t="shared" si="472"/>
        <v/>
      </c>
      <c r="CE306" s="308" t="str">
        <f t="shared" si="473"/>
        <v/>
      </c>
      <c r="CF306" s="308" t="str">
        <f t="shared" si="473"/>
        <v/>
      </c>
      <c r="CG306" s="308" t="str">
        <f t="shared" si="473"/>
        <v/>
      </c>
      <c r="CH306" s="308" t="str">
        <f t="shared" si="473"/>
        <v/>
      </c>
      <c r="CI306" s="308" t="str">
        <f t="shared" si="473"/>
        <v/>
      </c>
      <c r="CJ306" s="308" t="str">
        <f t="shared" si="473"/>
        <v/>
      </c>
    </row>
    <row r="307" spans="2:88" x14ac:dyDescent="0.2">
      <c r="B307" s="369" t="str">
        <f t="shared" si="423"/>
        <v/>
      </c>
      <c r="C307" s="369" t="str">
        <f t="shared" si="424"/>
        <v/>
      </c>
      <c r="D307" s="369" t="str">
        <f t="shared" si="428"/>
        <v/>
      </c>
      <c r="E307" s="369" t="str">
        <f t="shared" si="429"/>
        <v/>
      </c>
      <c r="F307" s="369" t="str">
        <f t="shared" si="430"/>
        <v/>
      </c>
      <c r="G307" s="369" t="str">
        <f t="shared" si="431"/>
        <v/>
      </c>
      <c r="H307" s="369" t="str">
        <f t="shared" si="432"/>
        <v/>
      </c>
      <c r="I307" s="369" t="str">
        <f t="shared" si="433"/>
        <v/>
      </c>
      <c r="K307" s="308" t="str">
        <f t="shared" si="434"/>
        <v/>
      </c>
      <c r="L307" s="309" t="str">
        <f t="shared" si="435"/>
        <v/>
      </c>
      <c r="M307" s="310" t="str">
        <f t="shared" si="436"/>
        <v/>
      </c>
      <c r="N307" s="308" t="str">
        <f t="shared" si="461"/>
        <v/>
      </c>
      <c r="O307" s="308" t="str">
        <f t="shared" si="462"/>
        <v/>
      </c>
      <c r="P307" s="308" t="str">
        <f t="shared" si="463"/>
        <v/>
      </c>
      <c r="Q307" s="308" t="str">
        <f t="shared" si="464"/>
        <v/>
      </c>
      <c r="R307" s="308" t="str">
        <f t="shared" si="465"/>
        <v/>
      </c>
      <c r="S307" s="308" t="str">
        <f t="shared" si="466"/>
        <v/>
      </c>
      <c r="T307" s="308" t="str">
        <f t="shared" si="467"/>
        <v/>
      </c>
      <c r="U307" s="308" t="str">
        <f t="shared" si="468"/>
        <v/>
      </c>
      <c r="V307" s="308" t="str">
        <f t="shared" si="469"/>
        <v/>
      </c>
      <c r="W307" s="308" t="str">
        <f t="shared" si="470"/>
        <v/>
      </c>
      <c r="X307" s="308" t="str">
        <f t="shared" si="471"/>
        <v/>
      </c>
      <c r="Y307" s="308" t="str">
        <f t="shared" si="471"/>
        <v/>
      </c>
      <c r="Z307" s="308" t="str">
        <f t="shared" si="471"/>
        <v/>
      </c>
      <c r="AA307" s="308" t="str">
        <f t="shared" si="471"/>
        <v/>
      </c>
      <c r="AB307" s="308" t="str">
        <f t="shared" si="471"/>
        <v/>
      </c>
      <c r="AC307" s="308" t="str">
        <f t="shared" si="458"/>
        <v/>
      </c>
      <c r="AD307" s="308" t="str">
        <f t="shared" si="459"/>
        <v/>
      </c>
      <c r="AE307" s="308" t="str">
        <f t="shared" si="447"/>
        <v/>
      </c>
      <c r="AF307" s="308" t="str">
        <f t="shared" si="448"/>
        <v/>
      </c>
      <c r="AG307" s="308" t="str">
        <f t="shared" si="449"/>
        <v/>
      </c>
      <c r="AH307" s="308" t="str">
        <f t="shared" si="450"/>
        <v/>
      </c>
      <c r="AI307" s="308" t="str">
        <f t="shared" si="451"/>
        <v/>
      </c>
      <c r="AJ307" s="308" t="str">
        <f t="shared" si="452"/>
        <v/>
      </c>
      <c r="AK307" s="308" t="str">
        <f t="shared" si="453"/>
        <v/>
      </c>
      <c r="AL307" s="308" t="str">
        <f t="shared" si="454"/>
        <v/>
      </c>
      <c r="AM307" s="308" t="str">
        <f t="shared" si="455"/>
        <v/>
      </c>
      <c r="AN307" s="308" t="str">
        <f t="shared" si="456"/>
        <v/>
      </c>
      <c r="AO307" s="308" t="str">
        <f t="shared" si="457"/>
        <v/>
      </c>
      <c r="AP307" s="308" t="str">
        <f t="shared" si="443"/>
        <v/>
      </c>
      <c r="AQ307" s="308" t="str">
        <f t="shared" si="443"/>
        <v/>
      </c>
      <c r="AR307" s="308" t="str">
        <f t="shared" si="443"/>
        <v/>
      </c>
      <c r="AS307" s="308" t="str">
        <f t="shared" si="443"/>
        <v/>
      </c>
      <c r="AT307" s="308" t="str">
        <f t="shared" si="443"/>
        <v/>
      </c>
      <c r="AU307" s="308" t="str">
        <f t="shared" si="443"/>
        <v/>
      </c>
      <c r="AV307" s="308" t="str">
        <f t="shared" si="437"/>
        <v/>
      </c>
      <c r="AW307" s="308" t="str">
        <f t="shared" si="437"/>
        <v/>
      </c>
      <c r="AX307" s="308" t="str">
        <f t="shared" si="437"/>
        <v/>
      </c>
      <c r="AY307" s="308" t="str">
        <f t="shared" si="425"/>
        <v/>
      </c>
      <c r="AZ307" s="308" t="str">
        <f t="shared" si="474"/>
        <v/>
      </c>
      <c r="BA307" s="308" t="str">
        <f t="shared" si="474"/>
        <v/>
      </c>
      <c r="BB307" s="308" t="str">
        <f t="shared" si="474"/>
        <v/>
      </c>
      <c r="BC307" s="308" t="str">
        <f t="shared" si="474"/>
        <v/>
      </c>
      <c r="BD307" s="308" t="str">
        <f t="shared" si="474"/>
        <v/>
      </c>
      <c r="BE307" s="308" t="str">
        <f t="shared" si="474"/>
        <v/>
      </c>
      <c r="BF307" s="308" t="str">
        <f t="shared" si="474"/>
        <v/>
      </c>
      <c r="BG307" s="308" t="str">
        <f t="shared" si="474"/>
        <v/>
      </c>
      <c r="BH307" s="308" t="str">
        <f t="shared" si="474"/>
        <v/>
      </c>
      <c r="BI307" s="308" t="str">
        <f t="shared" si="474"/>
        <v/>
      </c>
      <c r="BJ307" s="308" t="str">
        <f t="shared" si="474"/>
        <v/>
      </c>
      <c r="BK307" s="308" t="str">
        <f t="shared" si="474"/>
        <v/>
      </c>
      <c r="BL307" s="308" t="str">
        <f t="shared" si="474"/>
        <v/>
      </c>
      <c r="BM307" s="308" t="str">
        <f t="shared" si="474"/>
        <v/>
      </c>
      <c r="BN307" s="308" t="str">
        <f t="shared" si="474"/>
        <v/>
      </c>
      <c r="BO307" s="308" t="str">
        <f t="shared" si="474"/>
        <v/>
      </c>
      <c r="BP307" s="308" t="str">
        <f t="shared" si="472"/>
        <v/>
      </c>
      <c r="BQ307" s="308" t="str">
        <f t="shared" si="472"/>
        <v/>
      </c>
      <c r="BR307" s="308" t="str">
        <f t="shared" si="472"/>
        <v/>
      </c>
      <c r="BS307" s="308" t="str">
        <f t="shared" si="472"/>
        <v/>
      </c>
      <c r="BT307" s="308" t="str">
        <f t="shared" si="472"/>
        <v/>
      </c>
      <c r="BU307" s="308" t="str">
        <f t="shared" si="472"/>
        <v/>
      </c>
      <c r="BV307" s="308" t="str">
        <f t="shared" si="472"/>
        <v/>
      </c>
      <c r="BW307" s="308" t="str">
        <f t="shared" si="472"/>
        <v/>
      </c>
      <c r="BX307" s="308" t="str">
        <f t="shared" si="472"/>
        <v/>
      </c>
      <c r="BY307" s="308" t="str">
        <f t="shared" si="472"/>
        <v/>
      </c>
      <c r="BZ307" s="308" t="str">
        <f t="shared" si="472"/>
        <v/>
      </c>
      <c r="CA307" s="308" t="str">
        <f t="shared" si="472"/>
        <v/>
      </c>
      <c r="CB307" s="308" t="str">
        <f t="shared" si="472"/>
        <v/>
      </c>
      <c r="CC307" s="308" t="str">
        <f t="shared" si="472"/>
        <v/>
      </c>
      <c r="CD307" s="308" t="str">
        <f t="shared" si="472"/>
        <v/>
      </c>
      <c r="CE307" s="308" t="str">
        <f t="shared" si="473"/>
        <v/>
      </c>
      <c r="CF307" s="308" t="str">
        <f t="shared" si="473"/>
        <v/>
      </c>
      <c r="CG307" s="308" t="str">
        <f t="shared" si="473"/>
        <v/>
      </c>
      <c r="CH307" s="308" t="str">
        <f t="shared" si="473"/>
        <v/>
      </c>
      <c r="CI307" s="308" t="str">
        <f t="shared" si="473"/>
        <v/>
      </c>
      <c r="CJ307" s="308" t="str">
        <f t="shared" si="473"/>
        <v/>
      </c>
    </row>
    <row r="308" spans="2:88" x14ac:dyDescent="0.2">
      <c r="B308" s="369" t="str">
        <f t="shared" si="423"/>
        <v/>
      </c>
      <c r="C308" s="369" t="str">
        <f t="shared" si="424"/>
        <v/>
      </c>
      <c r="D308" s="369" t="str">
        <f t="shared" si="428"/>
        <v/>
      </c>
      <c r="E308" s="369" t="str">
        <f t="shared" si="429"/>
        <v/>
      </c>
      <c r="F308" s="369" t="str">
        <f t="shared" si="430"/>
        <v/>
      </c>
      <c r="G308" s="369" t="str">
        <f t="shared" si="431"/>
        <v/>
      </c>
      <c r="H308" s="369" t="str">
        <f t="shared" si="432"/>
        <v/>
      </c>
      <c r="I308" s="369" t="str">
        <f t="shared" si="433"/>
        <v/>
      </c>
      <c r="K308" s="308" t="str">
        <f t="shared" si="434"/>
        <v/>
      </c>
      <c r="L308" s="309" t="str">
        <f t="shared" si="435"/>
        <v/>
      </c>
      <c r="M308" s="310" t="str">
        <f t="shared" si="436"/>
        <v/>
      </c>
      <c r="N308" s="308" t="str">
        <f t="shared" si="461"/>
        <v/>
      </c>
      <c r="O308" s="308" t="str">
        <f t="shared" si="462"/>
        <v/>
      </c>
      <c r="P308" s="308" t="str">
        <f t="shared" si="463"/>
        <v/>
      </c>
      <c r="Q308" s="308" t="str">
        <f t="shared" si="464"/>
        <v/>
      </c>
      <c r="R308" s="308" t="str">
        <f t="shared" si="465"/>
        <v/>
      </c>
      <c r="S308" s="308" t="str">
        <f t="shared" si="466"/>
        <v/>
      </c>
      <c r="T308" s="308" t="str">
        <f t="shared" si="467"/>
        <v/>
      </c>
      <c r="U308" s="308" t="str">
        <f t="shared" si="468"/>
        <v/>
      </c>
      <c r="V308" s="308" t="str">
        <f t="shared" si="469"/>
        <v/>
      </c>
      <c r="W308" s="308" t="str">
        <f t="shared" si="470"/>
        <v/>
      </c>
      <c r="X308" s="308" t="str">
        <f t="shared" si="471"/>
        <v/>
      </c>
      <c r="Y308" s="308" t="str">
        <f t="shared" si="471"/>
        <v/>
      </c>
      <c r="Z308" s="308" t="str">
        <f t="shared" si="471"/>
        <v/>
      </c>
      <c r="AA308" s="308" t="str">
        <f t="shared" si="471"/>
        <v/>
      </c>
      <c r="AB308" s="308" t="str">
        <f t="shared" si="471"/>
        <v/>
      </c>
      <c r="AC308" s="308" t="str">
        <f t="shared" si="458"/>
        <v/>
      </c>
      <c r="AD308" s="308" t="str">
        <f t="shared" si="459"/>
        <v/>
      </c>
      <c r="AE308" s="308" t="str">
        <f t="shared" si="447"/>
        <v/>
      </c>
      <c r="AF308" s="308" t="str">
        <f t="shared" si="448"/>
        <v/>
      </c>
      <c r="AG308" s="308" t="str">
        <f t="shared" si="449"/>
        <v/>
      </c>
      <c r="AH308" s="308" t="str">
        <f t="shared" si="450"/>
        <v/>
      </c>
      <c r="AI308" s="308" t="str">
        <f t="shared" si="451"/>
        <v/>
      </c>
      <c r="AJ308" s="308" t="str">
        <f t="shared" si="452"/>
        <v/>
      </c>
      <c r="AK308" s="308" t="str">
        <f t="shared" si="453"/>
        <v/>
      </c>
      <c r="AL308" s="308" t="str">
        <f t="shared" si="454"/>
        <v/>
      </c>
      <c r="AM308" s="308" t="str">
        <f t="shared" si="455"/>
        <v/>
      </c>
      <c r="AN308" s="308" t="str">
        <f t="shared" si="456"/>
        <v/>
      </c>
      <c r="AO308" s="308" t="str">
        <f t="shared" si="457"/>
        <v/>
      </c>
      <c r="AP308" s="308" t="str">
        <f t="shared" si="443"/>
        <v/>
      </c>
      <c r="AQ308" s="308" t="str">
        <f t="shared" si="443"/>
        <v/>
      </c>
      <c r="AR308" s="308" t="str">
        <f t="shared" si="443"/>
        <v/>
      </c>
      <c r="AS308" s="308" t="str">
        <f t="shared" si="443"/>
        <v/>
      </c>
      <c r="AT308" s="308" t="str">
        <f t="shared" si="443"/>
        <v/>
      </c>
      <c r="AU308" s="308" t="str">
        <f t="shared" si="443"/>
        <v/>
      </c>
      <c r="AV308" s="308" t="str">
        <f t="shared" si="437"/>
        <v/>
      </c>
      <c r="AW308" s="308" t="str">
        <f t="shared" si="437"/>
        <v/>
      </c>
      <c r="AX308" s="308" t="str">
        <f t="shared" si="437"/>
        <v/>
      </c>
      <c r="AY308" s="308" t="str">
        <f t="shared" si="425"/>
        <v/>
      </c>
      <c r="AZ308" s="308" t="str">
        <f t="shared" si="474"/>
        <v/>
      </c>
      <c r="BA308" s="308" t="str">
        <f t="shared" si="474"/>
        <v/>
      </c>
      <c r="BB308" s="308" t="str">
        <f t="shared" si="474"/>
        <v/>
      </c>
      <c r="BC308" s="308" t="str">
        <f t="shared" si="474"/>
        <v/>
      </c>
      <c r="BD308" s="308" t="str">
        <f t="shared" si="474"/>
        <v/>
      </c>
      <c r="BE308" s="308" t="str">
        <f t="shared" si="474"/>
        <v/>
      </c>
      <c r="BF308" s="308" t="str">
        <f t="shared" si="474"/>
        <v/>
      </c>
      <c r="BG308" s="308" t="str">
        <f t="shared" si="474"/>
        <v/>
      </c>
      <c r="BH308" s="308" t="str">
        <f t="shared" si="474"/>
        <v/>
      </c>
      <c r="BI308" s="308" t="str">
        <f t="shared" si="474"/>
        <v/>
      </c>
      <c r="BJ308" s="308" t="str">
        <f t="shared" si="474"/>
        <v/>
      </c>
      <c r="BK308" s="308" t="str">
        <f t="shared" si="474"/>
        <v/>
      </c>
      <c r="BL308" s="308" t="str">
        <f t="shared" si="474"/>
        <v/>
      </c>
      <c r="BM308" s="308" t="str">
        <f t="shared" si="474"/>
        <v/>
      </c>
      <c r="BN308" s="308" t="str">
        <f t="shared" si="474"/>
        <v/>
      </c>
      <c r="BO308" s="308" t="str">
        <f t="shared" si="474"/>
        <v/>
      </c>
      <c r="BP308" s="308" t="str">
        <f t="shared" si="472"/>
        <v/>
      </c>
      <c r="BQ308" s="308" t="str">
        <f t="shared" si="472"/>
        <v/>
      </c>
      <c r="BR308" s="308" t="str">
        <f t="shared" si="472"/>
        <v/>
      </c>
      <c r="BS308" s="308" t="str">
        <f t="shared" si="472"/>
        <v/>
      </c>
      <c r="BT308" s="308" t="str">
        <f t="shared" si="472"/>
        <v/>
      </c>
      <c r="BU308" s="308" t="str">
        <f t="shared" si="472"/>
        <v/>
      </c>
      <c r="BV308" s="308" t="str">
        <f t="shared" si="472"/>
        <v/>
      </c>
      <c r="BW308" s="308" t="str">
        <f t="shared" si="472"/>
        <v/>
      </c>
      <c r="BX308" s="308" t="str">
        <f t="shared" si="472"/>
        <v/>
      </c>
      <c r="BY308" s="308" t="str">
        <f t="shared" si="472"/>
        <v/>
      </c>
      <c r="BZ308" s="308" t="str">
        <f t="shared" si="472"/>
        <v/>
      </c>
      <c r="CA308" s="308" t="str">
        <f t="shared" si="472"/>
        <v/>
      </c>
      <c r="CB308" s="308" t="str">
        <f t="shared" si="472"/>
        <v/>
      </c>
      <c r="CC308" s="308" t="str">
        <f t="shared" si="472"/>
        <v/>
      </c>
      <c r="CD308" s="308" t="str">
        <f t="shared" si="472"/>
        <v/>
      </c>
      <c r="CE308" s="308" t="str">
        <f t="shared" si="473"/>
        <v/>
      </c>
      <c r="CF308" s="308" t="str">
        <f t="shared" si="473"/>
        <v/>
      </c>
      <c r="CG308" s="308" t="str">
        <f t="shared" si="473"/>
        <v/>
      </c>
      <c r="CH308" s="308" t="str">
        <f t="shared" si="473"/>
        <v/>
      </c>
      <c r="CI308" s="308" t="str">
        <f t="shared" si="473"/>
        <v/>
      </c>
      <c r="CJ308" s="308" t="str">
        <f t="shared" si="473"/>
        <v/>
      </c>
    </row>
    <row r="309" spans="2:88" x14ac:dyDescent="0.2">
      <c r="B309" s="369" t="str">
        <f t="shared" si="423"/>
        <v/>
      </c>
      <c r="C309" s="369" t="str">
        <f t="shared" si="424"/>
        <v/>
      </c>
      <c r="D309" s="369" t="str">
        <f t="shared" si="428"/>
        <v/>
      </c>
      <c r="E309" s="369" t="str">
        <f t="shared" si="429"/>
        <v/>
      </c>
      <c r="F309" s="369" t="str">
        <f t="shared" si="430"/>
        <v/>
      </c>
      <c r="G309" s="369" t="str">
        <f t="shared" si="431"/>
        <v/>
      </c>
      <c r="H309" s="369" t="str">
        <f t="shared" si="432"/>
        <v/>
      </c>
      <c r="I309" s="369" t="str">
        <f t="shared" si="433"/>
        <v/>
      </c>
      <c r="K309" s="308" t="str">
        <f t="shared" si="434"/>
        <v/>
      </c>
      <c r="L309" s="309" t="str">
        <f t="shared" si="435"/>
        <v/>
      </c>
      <c r="M309" s="310" t="str">
        <f t="shared" si="436"/>
        <v/>
      </c>
      <c r="N309" s="308" t="str">
        <f t="shared" si="461"/>
        <v/>
      </c>
      <c r="O309" s="308" t="str">
        <f t="shared" si="462"/>
        <v/>
      </c>
      <c r="P309" s="308" t="str">
        <f t="shared" si="463"/>
        <v/>
      </c>
      <c r="Q309" s="308" t="str">
        <f t="shared" si="464"/>
        <v/>
      </c>
      <c r="R309" s="308" t="str">
        <f t="shared" si="465"/>
        <v/>
      </c>
      <c r="S309" s="308" t="str">
        <f t="shared" si="466"/>
        <v/>
      </c>
      <c r="T309" s="308" t="str">
        <f t="shared" si="467"/>
        <v/>
      </c>
      <c r="U309" s="308" t="str">
        <f t="shared" si="468"/>
        <v/>
      </c>
      <c r="V309" s="308" t="str">
        <f t="shared" si="469"/>
        <v/>
      </c>
      <c r="W309" s="308" t="str">
        <f t="shared" si="470"/>
        <v/>
      </c>
      <c r="X309" s="308" t="str">
        <f t="shared" si="471"/>
        <v/>
      </c>
      <c r="Y309" s="308" t="str">
        <f t="shared" si="471"/>
        <v/>
      </c>
      <c r="Z309" s="308" t="str">
        <f t="shared" si="471"/>
        <v/>
      </c>
      <c r="AA309" s="308" t="str">
        <f t="shared" si="471"/>
        <v/>
      </c>
      <c r="AB309" s="308" t="str">
        <f t="shared" si="471"/>
        <v/>
      </c>
      <c r="AC309" s="308" t="str">
        <f t="shared" si="458"/>
        <v/>
      </c>
      <c r="AD309" s="308" t="str">
        <f t="shared" si="459"/>
        <v/>
      </c>
      <c r="AE309" s="308" t="str">
        <f t="shared" si="447"/>
        <v/>
      </c>
      <c r="AF309" s="308" t="str">
        <f t="shared" si="448"/>
        <v/>
      </c>
      <c r="AG309" s="308" t="str">
        <f t="shared" si="449"/>
        <v/>
      </c>
      <c r="AH309" s="308" t="str">
        <f t="shared" si="450"/>
        <v/>
      </c>
      <c r="AI309" s="308" t="str">
        <f t="shared" si="451"/>
        <v/>
      </c>
      <c r="AJ309" s="308" t="str">
        <f t="shared" si="452"/>
        <v/>
      </c>
      <c r="AK309" s="308" t="str">
        <f t="shared" si="453"/>
        <v/>
      </c>
      <c r="AL309" s="308" t="str">
        <f t="shared" si="454"/>
        <v/>
      </c>
      <c r="AM309" s="308" t="str">
        <f t="shared" si="455"/>
        <v/>
      </c>
      <c r="AN309" s="308" t="str">
        <f t="shared" si="456"/>
        <v/>
      </c>
      <c r="AO309" s="308" t="str">
        <f t="shared" si="457"/>
        <v/>
      </c>
      <c r="AP309" s="308" t="str">
        <f t="shared" si="443"/>
        <v/>
      </c>
      <c r="AQ309" s="308" t="str">
        <f t="shared" si="443"/>
        <v/>
      </c>
      <c r="AR309" s="308" t="str">
        <f t="shared" si="443"/>
        <v/>
      </c>
      <c r="AS309" s="308" t="str">
        <f t="shared" si="443"/>
        <v/>
      </c>
      <c r="AT309" s="308" t="str">
        <f t="shared" si="443"/>
        <v/>
      </c>
      <c r="AU309" s="308" t="str">
        <f t="shared" si="443"/>
        <v/>
      </c>
      <c r="AV309" s="308" t="str">
        <f t="shared" si="437"/>
        <v/>
      </c>
      <c r="AW309" s="308" t="str">
        <f t="shared" si="437"/>
        <v/>
      </c>
      <c r="AX309" s="308" t="str">
        <f t="shared" si="437"/>
        <v/>
      </c>
      <c r="AY309" s="308" t="str">
        <f t="shared" si="425"/>
        <v/>
      </c>
      <c r="AZ309" s="308" t="str">
        <f t="shared" si="474"/>
        <v/>
      </c>
      <c r="BA309" s="308" t="str">
        <f t="shared" si="474"/>
        <v/>
      </c>
      <c r="BB309" s="308" t="str">
        <f t="shared" si="474"/>
        <v/>
      </c>
      <c r="BC309" s="308" t="str">
        <f t="shared" si="474"/>
        <v/>
      </c>
      <c r="BD309" s="308" t="str">
        <f t="shared" si="474"/>
        <v/>
      </c>
      <c r="BE309" s="308" t="str">
        <f t="shared" si="474"/>
        <v/>
      </c>
      <c r="BF309" s="308" t="str">
        <f t="shared" si="474"/>
        <v/>
      </c>
      <c r="BG309" s="308" t="str">
        <f t="shared" si="474"/>
        <v/>
      </c>
      <c r="BH309" s="308" t="str">
        <f t="shared" si="474"/>
        <v/>
      </c>
      <c r="BI309" s="308" t="str">
        <f t="shared" si="474"/>
        <v/>
      </c>
      <c r="BJ309" s="308" t="str">
        <f t="shared" si="474"/>
        <v/>
      </c>
      <c r="BK309" s="308" t="str">
        <f t="shared" si="474"/>
        <v/>
      </c>
      <c r="BL309" s="308" t="str">
        <f t="shared" si="474"/>
        <v/>
      </c>
      <c r="BM309" s="308" t="str">
        <f t="shared" si="474"/>
        <v/>
      </c>
      <c r="BN309" s="308" t="str">
        <f t="shared" si="474"/>
        <v/>
      </c>
      <c r="BO309" s="308" t="str">
        <f t="shared" si="474"/>
        <v/>
      </c>
      <c r="BP309" s="308" t="str">
        <f t="shared" si="472"/>
        <v/>
      </c>
      <c r="BQ309" s="308" t="str">
        <f t="shared" si="472"/>
        <v/>
      </c>
      <c r="BR309" s="308" t="str">
        <f t="shared" si="472"/>
        <v/>
      </c>
      <c r="BS309" s="308" t="str">
        <f t="shared" si="472"/>
        <v/>
      </c>
      <c r="BT309" s="308" t="str">
        <f t="shared" si="472"/>
        <v/>
      </c>
      <c r="BU309" s="308" t="str">
        <f t="shared" si="472"/>
        <v/>
      </c>
      <c r="BV309" s="308" t="str">
        <f t="shared" si="472"/>
        <v/>
      </c>
      <c r="BW309" s="308" t="str">
        <f t="shared" si="472"/>
        <v/>
      </c>
      <c r="BX309" s="308" t="str">
        <f t="shared" si="472"/>
        <v/>
      </c>
      <c r="BY309" s="308" t="str">
        <f t="shared" si="472"/>
        <v/>
      </c>
      <c r="BZ309" s="308" t="str">
        <f t="shared" si="472"/>
        <v/>
      </c>
      <c r="CA309" s="308" t="str">
        <f t="shared" si="472"/>
        <v/>
      </c>
      <c r="CB309" s="308" t="str">
        <f t="shared" si="472"/>
        <v/>
      </c>
      <c r="CC309" s="308" t="str">
        <f t="shared" si="472"/>
        <v/>
      </c>
      <c r="CD309" s="308" t="str">
        <f t="shared" si="472"/>
        <v/>
      </c>
      <c r="CE309" s="308" t="str">
        <f t="shared" si="473"/>
        <v/>
      </c>
      <c r="CF309" s="308" t="str">
        <f t="shared" si="473"/>
        <v/>
      </c>
      <c r="CG309" s="308" t="str">
        <f t="shared" si="473"/>
        <v/>
      </c>
      <c r="CH309" s="308" t="str">
        <f t="shared" si="473"/>
        <v/>
      </c>
      <c r="CI309" s="308" t="str">
        <f t="shared" si="473"/>
        <v/>
      </c>
      <c r="CJ309" s="308" t="str">
        <f t="shared" si="473"/>
        <v/>
      </c>
    </row>
    <row r="310" spans="2:88" x14ac:dyDescent="0.2">
      <c r="B310" s="369" t="str">
        <f t="shared" si="423"/>
        <v/>
      </c>
      <c r="C310" s="369" t="str">
        <f t="shared" si="424"/>
        <v/>
      </c>
      <c r="D310" s="369" t="str">
        <f t="shared" si="428"/>
        <v/>
      </c>
      <c r="E310" s="369" t="str">
        <f t="shared" si="429"/>
        <v/>
      </c>
      <c r="F310" s="369" t="str">
        <f t="shared" si="430"/>
        <v/>
      </c>
      <c r="G310" s="369" t="str">
        <f t="shared" si="431"/>
        <v/>
      </c>
      <c r="H310" s="369" t="str">
        <f t="shared" si="432"/>
        <v/>
      </c>
      <c r="I310" s="369" t="str">
        <f t="shared" si="433"/>
        <v/>
      </c>
      <c r="K310" s="308" t="str">
        <f t="shared" si="434"/>
        <v/>
      </c>
      <c r="L310" s="309" t="str">
        <f t="shared" si="435"/>
        <v/>
      </c>
      <c r="M310" s="310" t="str">
        <f t="shared" si="436"/>
        <v/>
      </c>
      <c r="N310" s="308" t="str">
        <f t="shared" si="461"/>
        <v/>
      </c>
      <c r="O310" s="308" t="str">
        <f t="shared" si="462"/>
        <v/>
      </c>
      <c r="P310" s="308" t="str">
        <f t="shared" si="463"/>
        <v/>
      </c>
      <c r="Q310" s="308" t="str">
        <f t="shared" si="464"/>
        <v/>
      </c>
      <c r="R310" s="308" t="str">
        <f t="shared" si="465"/>
        <v/>
      </c>
      <c r="S310" s="308" t="str">
        <f t="shared" si="466"/>
        <v/>
      </c>
      <c r="T310" s="308" t="str">
        <f t="shared" si="467"/>
        <v/>
      </c>
      <c r="U310" s="308" t="str">
        <f t="shared" si="468"/>
        <v/>
      </c>
      <c r="V310" s="308" t="str">
        <f t="shared" si="469"/>
        <v/>
      </c>
      <c r="W310" s="308" t="str">
        <f t="shared" si="470"/>
        <v/>
      </c>
      <c r="X310" s="308" t="str">
        <f t="shared" si="471"/>
        <v/>
      </c>
      <c r="Y310" s="308" t="str">
        <f t="shared" si="471"/>
        <v/>
      </c>
      <c r="Z310" s="308" t="str">
        <f t="shared" si="471"/>
        <v/>
      </c>
      <c r="AA310" s="308" t="str">
        <f t="shared" si="471"/>
        <v/>
      </c>
      <c r="AB310" s="308" t="str">
        <f t="shared" si="471"/>
        <v/>
      </c>
      <c r="AC310" s="308" t="str">
        <f t="shared" si="458"/>
        <v/>
      </c>
      <c r="AD310" s="308" t="str">
        <f t="shared" si="459"/>
        <v/>
      </c>
      <c r="AE310" s="308" t="str">
        <f t="shared" si="447"/>
        <v/>
      </c>
      <c r="AF310" s="308" t="str">
        <f t="shared" si="448"/>
        <v/>
      </c>
      <c r="AG310" s="308" t="str">
        <f t="shared" si="449"/>
        <v/>
      </c>
      <c r="AH310" s="308" t="str">
        <f t="shared" si="450"/>
        <v/>
      </c>
      <c r="AI310" s="308" t="str">
        <f t="shared" si="451"/>
        <v/>
      </c>
      <c r="AJ310" s="308" t="str">
        <f t="shared" si="452"/>
        <v/>
      </c>
      <c r="AK310" s="308" t="str">
        <f t="shared" si="453"/>
        <v/>
      </c>
      <c r="AL310" s="308" t="str">
        <f t="shared" si="454"/>
        <v/>
      </c>
      <c r="AM310" s="308" t="str">
        <f t="shared" si="455"/>
        <v/>
      </c>
      <c r="AN310" s="308" t="str">
        <f t="shared" si="456"/>
        <v/>
      </c>
      <c r="AO310" s="308" t="str">
        <f t="shared" si="457"/>
        <v/>
      </c>
      <c r="AP310" s="308" t="str">
        <f t="shared" si="443"/>
        <v/>
      </c>
      <c r="AQ310" s="308" t="str">
        <f t="shared" si="443"/>
        <v/>
      </c>
      <c r="AR310" s="308" t="str">
        <f t="shared" si="443"/>
        <v/>
      </c>
      <c r="AS310" s="308" t="str">
        <f t="shared" si="443"/>
        <v/>
      </c>
      <c r="AT310" s="308" t="str">
        <f t="shared" si="443"/>
        <v/>
      </c>
      <c r="AU310" s="308" t="str">
        <f t="shared" si="443"/>
        <v/>
      </c>
      <c r="AV310" s="308" t="str">
        <f t="shared" si="437"/>
        <v/>
      </c>
      <c r="AW310" s="308" t="str">
        <f t="shared" si="437"/>
        <v/>
      </c>
      <c r="AX310" s="308" t="str">
        <f t="shared" si="437"/>
        <v/>
      </c>
      <c r="AY310" s="308" t="str">
        <f t="shared" si="425"/>
        <v/>
      </c>
      <c r="AZ310" s="308" t="str">
        <f t="shared" si="474"/>
        <v/>
      </c>
      <c r="BA310" s="308" t="str">
        <f t="shared" si="474"/>
        <v/>
      </c>
      <c r="BB310" s="308" t="str">
        <f t="shared" si="474"/>
        <v/>
      </c>
      <c r="BC310" s="308" t="str">
        <f t="shared" si="474"/>
        <v/>
      </c>
      <c r="BD310" s="308" t="str">
        <f t="shared" si="474"/>
        <v/>
      </c>
      <c r="BE310" s="308" t="str">
        <f t="shared" si="474"/>
        <v/>
      </c>
      <c r="BF310" s="308" t="str">
        <f t="shared" si="474"/>
        <v/>
      </c>
      <c r="BG310" s="308" t="str">
        <f t="shared" si="474"/>
        <v/>
      </c>
      <c r="BH310" s="308" t="str">
        <f t="shared" si="474"/>
        <v/>
      </c>
      <c r="BI310" s="308" t="str">
        <f t="shared" si="474"/>
        <v/>
      </c>
      <c r="BJ310" s="308" t="str">
        <f t="shared" si="474"/>
        <v/>
      </c>
      <c r="BK310" s="308" t="str">
        <f t="shared" si="474"/>
        <v/>
      </c>
      <c r="BL310" s="308" t="str">
        <f t="shared" si="474"/>
        <v/>
      </c>
      <c r="BM310" s="308" t="str">
        <f t="shared" si="474"/>
        <v/>
      </c>
      <c r="BN310" s="308" t="str">
        <f t="shared" si="474"/>
        <v/>
      </c>
      <c r="BO310" s="308" t="str">
        <f t="shared" ref="BO310:CD325" si="475">IF(BN310=0,"",IF(BN310="","",BN310-1))</f>
        <v/>
      </c>
      <c r="BP310" s="308" t="str">
        <f t="shared" si="475"/>
        <v/>
      </c>
      <c r="BQ310" s="308" t="str">
        <f t="shared" si="475"/>
        <v/>
      </c>
      <c r="BR310" s="308" t="str">
        <f t="shared" si="475"/>
        <v/>
      </c>
      <c r="BS310" s="308" t="str">
        <f t="shared" si="475"/>
        <v/>
      </c>
      <c r="BT310" s="308" t="str">
        <f t="shared" si="475"/>
        <v/>
      </c>
      <c r="BU310" s="308" t="str">
        <f t="shared" si="475"/>
        <v/>
      </c>
      <c r="BV310" s="308" t="str">
        <f t="shared" si="475"/>
        <v/>
      </c>
      <c r="BW310" s="308" t="str">
        <f t="shared" si="475"/>
        <v/>
      </c>
      <c r="BX310" s="308" t="str">
        <f t="shared" si="475"/>
        <v/>
      </c>
      <c r="BY310" s="308" t="str">
        <f t="shared" si="475"/>
        <v/>
      </c>
      <c r="BZ310" s="308" t="str">
        <f t="shared" si="475"/>
        <v/>
      </c>
      <c r="CA310" s="308" t="str">
        <f t="shared" si="475"/>
        <v/>
      </c>
      <c r="CB310" s="308" t="str">
        <f t="shared" si="475"/>
        <v/>
      </c>
      <c r="CC310" s="308" t="str">
        <f t="shared" si="475"/>
        <v/>
      </c>
      <c r="CD310" s="308" t="str">
        <f t="shared" si="475"/>
        <v/>
      </c>
      <c r="CE310" s="308" t="str">
        <f t="shared" ref="CE310:CJ325" si="476">IF(CD310=0,"",IF(CD310="","",CD310-1))</f>
        <v/>
      </c>
      <c r="CF310" s="308" t="str">
        <f t="shared" si="476"/>
        <v/>
      </c>
      <c r="CG310" s="308" t="str">
        <f t="shared" si="476"/>
        <v/>
      </c>
      <c r="CH310" s="308" t="str">
        <f t="shared" si="476"/>
        <v/>
      </c>
      <c r="CI310" s="308" t="str">
        <f t="shared" si="476"/>
        <v/>
      </c>
      <c r="CJ310" s="308" t="str">
        <f t="shared" si="476"/>
        <v/>
      </c>
    </row>
    <row r="311" spans="2:88" x14ac:dyDescent="0.2">
      <c r="B311" s="369" t="str">
        <f t="shared" si="423"/>
        <v/>
      </c>
      <c r="C311" s="369" t="str">
        <f t="shared" si="424"/>
        <v/>
      </c>
      <c r="D311" s="369" t="str">
        <f t="shared" si="428"/>
        <v/>
      </c>
      <c r="E311" s="369" t="str">
        <f t="shared" si="429"/>
        <v/>
      </c>
      <c r="F311" s="369" t="str">
        <f t="shared" si="430"/>
        <v/>
      </c>
      <c r="G311" s="369" t="str">
        <f t="shared" si="431"/>
        <v/>
      </c>
      <c r="H311" s="369" t="str">
        <f t="shared" si="432"/>
        <v/>
      </c>
      <c r="I311" s="369" t="str">
        <f t="shared" si="433"/>
        <v/>
      </c>
      <c r="K311" s="308" t="str">
        <f t="shared" si="434"/>
        <v/>
      </c>
      <c r="L311" s="309" t="str">
        <f t="shared" si="435"/>
        <v/>
      </c>
      <c r="M311" s="310" t="str">
        <f t="shared" si="436"/>
        <v/>
      </c>
      <c r="N311" s="308" t="str">
        <f t="shared" si="461"/>
        <v/>
      </c>
      <c r="O311" s="308" t="str">
        <f t="shared" si="462"/>
        <v/>
      </c>
      <c r="P311" s="308" t="str">
        <f t="shared" si="463"/>
        <v/>
      </c>
      <c r="Q311" s="308" t="str">
        <f t="shared" si="464"/>
        <v/>
      </c>
      <c r="R311" s="308" t="str">
        <f t="shared" si="465"/>
        <v/>
      </c>
      <c r="S311" s="308" t="str">
        <f t="shared" si="466"/>
        <v/>
      </c>
      <c r="T311" s="308" t="str">
        <f t="shared" si="467"/>
        <v/>
      </c>
      <c r="U311" s="308" t="str">
        <f t="shared" si="468"/>
        <v/>
      </c>
      <c r="V311" s="308" t="str">
        <f t="shared" si="469"/>
        <v/>
      </c>
      <c r="W311" s="308" t="str">
        <f t="shared" si="470"/>
        <v/>
      </c>
      <c r="X311" s="308" t="str">
        <f t="shared" si="471"/>
        <v/>
      </c>
      <c r="Y311" s="308" t="str">
        <f t="shared" si="471"/>
        <v/>
      </c>
      <c r="Z311" s="308" t="str">
        <f t="shared" si="471"/>
        <v/>
      </c>
      <c r="AA311" s="308" t="str">
        <f t="shared" si="471"/>
        <v/>
      </c>
      <c r="AB311" s="308" t="str">
        <f t="shared" si="471"/>
        <v/>
      </c>
      <c r="AC311" s="308" t="str">
        <f t="shared" si="458"/>
        <v/>
      </c>
      <c r="AD311" s="308" t="str">
        <f t="shared" si="459"/>
        <v/>
      </c>
      <c r="AE311" s="308" t="str">
        <f t="shared" si="447"/>
        <v/>
      </c>
      <c r="AF311" s="308" t="str">
        <f t="shared" si="448"/>
        <v/>
      </c>
      <c r="AG311" s="308" t="str">
        <f t="shared" si="449"/>
        <v/>
      </c>
      <c r="AH311" s="308" t="str">
        <f t="shared" si="450"/>
        <v/>
      </c>
      <c r="AI311" s="308" t="str">
        <f t="shared" si="451"/>
        <v/>
      </c>
      <c r="AJ311" s="308" t="str">
        <f t="shared" si="452"/>
        <v/>
      </c>
      <c r="AK311" s="308" t="str">
        <f t="shared" si="453"/>
        <v/>
      </c>
      <c r="AL311" s="308" t="str">
        <f t="shared" si="454"/>
        <v/>
      </c>
      <c r="AM311" s="308" t="str">
        <f t="shared" si="455"/>
        <v/>
      </c>
      <c r="AN311" s="308" t="str">
        <f t="shared" si="456"/>
        <v/>
      </c>
      <c r="AO311" s="308" t="str">
        <f t="shared" si="457"/>
        <v/>
      </c>
      <c r="AP311" s="308" t="str">
        <f t="shared" si="443"/>
        <v/>
      </c>
      <c r="AQ311" s="308" t="str">
        <f t="shared" si="443"/>
        <v/>
      </c>
      <c r="AR311" s="308" t="str">
        <f t="shared" si="443"/>
        <v/>
      </c>
      <c r="AS311" s="308" t="str">
        <f t="shared" si="443"/>
        <v/>
      </c>
      <c r="AT311" s="308" t="str">
        <f t="shared" si="443"/>
        <v/>
      </c>
      <c r="AU311" s="308" t="str">
        <f t="shared" si="443"/>
        <v/>
      </c>
      <c r="AV311" s="308" t="str">
        <f t="shared" si="437"/>
        <v/>
      </c>
      <c r="AW311" s="308" t="str">
        <f t="shared" si="437"/>
        <v/>
      </c>
      <c r="AX311" s="308" t="str">
        <f t="shared" si="437"/>
        <v/>
      </c>
      <c r="AY311" s="308" t="str">
        <f t="shared" si="425"/>
        <v/>
      </c>
      <c r="AZ311" s="308" t="str">
        <f t="shared" ref="AZ311:BO326" si="477">IF(AY311=0,"",IF(AY311="","",AY311-1))</f>
        <v/>
      </c>
      <c r="BA311" s="308" t="str">
        <f t="shared" si="477"/>
        <v/>
      </c>
      <c r="BB311" s="308" t="str">
        <f t="shared" si="477"/>
        <v/>
      </c>
      <c r="BC311" s="308" t="str">
        <f t="shared" si="477"/>
        <v/>
      </c>
      <c r="BD311" s="308" t="str">
        <f t="shared" si="477"/>
        <v/>
      </c>
      <c r="BE311" s="308" t="str">
        <f t="shared" si="477"/>
        <v/>
      </c>
      <c r="BF311" s="308" t="str">
        <f t="shared" si="477"/>
        <v/>
      </c>
      <c r="BG311" s="308" t="str">
        <f t="shared" si="477"/>
        <v/>
      </c>
      <c r="BH311" s="308" t="str">
        <f t="shared" si="477"/>
        <v/>
      </c>
      <c r="BI311" s="308" t="str">
        <f t="shared" si="477"/>
        <v/>
      </c>
      <c r="BJ311" s="308" t="str">
        <f t="shared" si="477"/>
        <v/>
      </c>
      <c r="BK311" s="308" t="str">
        <f t="shared" si="477"/>
        <v/>
      </c>
      <c r="BL311" s="308" t="str">
        <f t="shared" si="477"/>
        <v/>
      </c>
      <c r="BM311" s="308" t="str">
        <f t="shared" si="477"/>
        <v/>
      </c>
      <c r="BN311" s="308" t="str">
        <f t="shared" si="477"/>
        <v/>
      </c>
      <c r="BO311" s="308" t="str">
        <f t="shared" si="477"/>
        <v/>
      </c>
      <c r="BP311" s="308" t="str">
        <f t="shared" si="475"/>
        <v/>
      </c>
      <c r="BQ311" s="308" t="str">
        <f t="shared" si="475"/>
        <v/>
      </c>
      <c r="BR311" s="308" t="str">
        <f t="shared" si="475"/>
        <v/>
      </c>
      <c r="BS311" s="308" t="str">
        <f t="shared" si="475"/>
        <v/>
      </c>
      <c r="BT311" s="308" t="str">
        <f t="shared" si="475"/>
        <v/>
      </c>
      <c r="BU311" s="308" t="str">
        <f t="shared" si="475"/>
        <v/>
      </c>
      <c r="BV311" s="308" t="str">
        <f t="shared" si="475"/>
        <v/>
      </c>
      <c r="BW311" s="308" t="str">
        <f t="shared" si="475"/>
        <v/>
      </c>
      <c r="BX311" s="308" t="str">
        <f t="shared" si="475"/>
        <v/>
      </c>
      <c r="BY311" s="308" t="str">
        <f t="shared" si="475"/>
        <v/>
      </c>
      <c r="BZ311" s="308" t="str">
        <f t="shared" si="475"/>
        <v/>
      </c>
      <c r="CA311" s="308" t="str">
        <f t="shared" si="475"/>
        <v/>
      </c>
      <c r="CB311" s="308" t="str">
        <f t="shared" si="475"/>
        <v/>
      </c>
      <c r="CC311" s="308" t="str">
        <f t="shared" si="475"/>
        <v/>
      </c>
      <c r="CD311" s="308" t="str">
        <f t="shared" si="475"/>
        <v/>
      </c>
      <c r="CE311" s="308" t="str">
        <f t="shared" si="476"/>
        <v/>
      </c>
      <c r="CF311" s="308" t="str">
        <f t="shared" si="476"/>
        <v/>
      </c>
      <c r="CG311" s="308" t="str">
        <f t="shared" si="476"/>
        <v/>
      </c>
      <c r="CH311" s="308" t="str">
        <f t="shared" si="476"/>
        <v/>
      </c>
      <c r="CI311" s="308" t="str">
        <f t="shared" si="476"/>
        <v/>
      </c>
      <c r="CJ311" s="308" t="str">
        <f t="shared" si="476"/>
        <v/>
      </c>
    </row>
    <row r="312" spans="2:88" x14ac:dyDescent="0.2">
      <c r="B312" s="369" t="str">
        <f t="shared" si="423"/>
        <v/>
      </c>
      <c r="C312" s="369" t="str">
        <f t="shared" si="424"/>
        <v/>
      </c>
      <c r="D312" s="369" t="str">
        <f t="shared" si="428"/>
        <v/>
      </c>
      <c r="E312" s="369" t="str">
        <f t="shared" si="429"/>
        <v/>
      </c>
      <c r="F312" s="369" t="str">
        <f t="shared" si="430"/>
        <v/>
      </c>
      <c r="G312" s="369" t="str">
        <f t="shared" si="431"/>
        <v/>
      </c>
      <c r="H312" s="369" t="str">
        <f t="shared" si="432"/>
        <v/>
      </c>
      <c r="I312" s="369" t="str">
        <f t="shared" si="433"/>
        <v/>
      </c>
      <c r="K312" s="308" t="str">
        <f t="shared" si="434"/>
        <v/>
      </c>
      <c r="L312" s="309" t="str">
        <f t="shared" si="435"/>
        <v/>
      </c>
      <c r="M312" s="310" t="str">
        <f t="shared" si="436"/>
        <v/>
      </c>
      <c r="N312" s="308" t="str">
        <f t="shared" si="461"/>
        <v/>
      </c>
      <c r="O312" s="308" t="str">
        <f t="shared" si="462"/>
        <v/>
      </c>
      <c r="P312" s="308" t="str">
        <f t="shared" si="463"/>
        <v/>
      </c>
      <c r="Q312" s="308" t="str">
        <f t="shared" si="464"/>
        <v/>
      </c>
      <c r="R312" s="308" t="str">
        <f t="shared" si="465"/>
        <v/>
      </c>
      <c r="S312" s="308" t="str">
        <f t="shared" si="466"/>
        <v/>
      </c>
      <c r="T312" s="308" t="str">
        <f t="shared" si="467"/>
        <v/>
      </c>
      <c r="U312" s="308" t="str">
        <f t="shared" si="468"/>
        <v/>
      </c>
      <c r="V312" s="308" t="str">
        <f t="shared" si="469"/>
        <v/>
      </c>
      <c r="W312" s="308" t="str">
        <f t="shared" si="470"/>
        <v/>
      </c>
      <c r="X312" s="308" t="str">
        <f t="shared" si="471"/>
        <v/>
      </c>
      <c r="Y312" s="308" t="str">
        <f t="shared" si="471"/>
        <v/>
      </c>
      <c r="Z312" s="308" t="str">
        <f t="shared" si="471"/>
        <v/>
      </c>
      <c r="AA312" s="308" t="str">
        <f t="shared" si="471"/>
        <v/>
      </c>
      <c r="AB312" s="308" t="str">
        <f t="shared" si="471"/>
        <v/>
      </c>
      <c r="AC312" s="308" t="str">
        <f t="shared" si="458"/>
        <v/>
      </c>
      <c r="AD312" s="308" t="str">
        <f t="shared" si="459"/>
        <v/>
      </c>
      <c r="AE312" s="308" t="str">
        <f t="shared" ref="AE312:AE343" si="478">IF(BP312="","",-1^BP312*FACT($K$3)/(FACT(BP312)*FACT($K$3-BP312))*FACT($K312-$L$3*BP312-1)/(FACT($K312-$L$3*BP312-$K$3)*FACT($K$3-1)))</f>
        <v/>
      </c>
      <c r="AF312" s="308" t="str">
        <f t="shared" ref="AF312:AF343" si="479">IF(BQ312="","",-1^BQ312*FACT($K$3)/(FACT(BQ312)*FACT($K$3-BQ312))*FACT($K312-$L$3*BQ312-1)/(FACT($K312-$L$3*BQ312-$K$3)*FACT($K$3-1)))</f>
        <v/>
      </c>
      <c r="AG312" s="308" t="str">
        <f t="shared" ref="AG312:AG343" si="480">IF(BR312="","",-1^BR312*FACT($K$3)/(FACT(BR312)*FACT($K$3-BR312))*FACT($K312-$L$3*BR312-1)/(FACT($K312-$L$3*BR312-$K$3)*FACT($K$3-1)))</f>
        <v/>
      </c>
      <c r="AH312" s="308" t="str">
        <f t="shared" ref="AH312:AH343" si="481">IF(BS312="","",-1^BS312*FACT($K$3)/(FACT(BS312)*FACT($K$3-BS312))*FACT($K312-$L$3*BS312-1)/(FACT($K312-$L$3*BS312-$K$3)*FACT($K$3-1)))</f>
        <v/>
      </c>
      <c r="AI312" s="308" t="str">
        <f t="shared" ref="AI312:AI343" si="482">IF(BT312="","",-1^BT312*FACT($K$3)/(FACT(BT312)*FACT($K$3-BT312))*FACT($K312-$L$3*BT312-1)/(FACT($K312-$L$3*BT312-$K$3)*FACT($K$3-1)))</f>
        <v/>
      </c>
      <c r="AJ312" s="308" t="str">
        <f t="shared" ref="AJ312:AJ343" si="483">IF(BU312="","",-1^BU312*FACT($K$3)/(FACT(BU312)*FACT($K$3-BU312))*FACT($K312-$L$3*BU312-1)/(FACT($K312-$L$3*BU312-$K$3)*FACT($K$3-1)))</f>
        <v/>
      </c>
      <c r="AK312" s="308" t="str">
        <f t="shared" ref="AK312:AK343" si="484">IF(BV312="","",-1^BV312*FACT($K$3)/(FACT(BV312)*FACT($K$3-BV312))*FACT($K312-$L$3*BV312-1)/(FACT($K312-$L$3*BV312-$K$3)*FACT($K$3-1)))</f>
        <v/>
      </c>
      <c r="AL312" s="308" t="str">
        <f t="shared" ref="AL312:AL343" si="485">IF(BW312="","",-1^BW312*FACT($K$3)/(FACT(BW312)*FACT($K$3-BW312))*FACT($K312-$L$3*BW312-1)/(FACT($K312-$L$3*BW312-$K$3)*FACT($K$3-1)))</f>
        <v/>
      </c>
      <c r="AM312" s="308" t="str">
        <f t="shared" ref="AM312:AM343" si="486">IF(BX312="","",-1^BX312*FACT($K$3)/(FACT(BX312)*FACT($K$3-BX312))*FACT($K312-$L$3*BX312-1)/(FACT($K312-$L$3*BX312-$K$3)*FACT($K$3-1)))</f>
        <v/>
      </c>
      <c r="AN312" s="308" t="str">
        <f t="shared" ref="AN312:AN343" si="487">IF(BY312="","",-1^BY312*FACT($K$3)/(FACT(BY312)*FACT($K$3-BY312))*FACT($K312-$L$3*BY312-1)/(FACT($K312-$L$3*BY312-$K$3)*FACT($K$3-1)))</f>
        <v/>
      </c>
      <c r="AO312" s="308" t="str">
        <f t="shared" ref="AO312:AO343" si="488">IF(BZ312="","",-1^BZ312*FACT($K$3)/(FACT(BZ312)*FACT($K$3-BZ312))*FACT($K312-$L$3*BZ312-1)/(FACT($K312-$L$3*BZ312-$K$3)*FACT($K$3-1)))</f>
        <v/>
      </c>
      <c r="AP312" s="308" t="str">
        <f t="shared" si="443"/>
        <v/>
      </c>
      <c r="AQ312" s="308" t="str">
        <f t="shared" si="443"/>
        <v/>
      </c>
      <c r="AR312" s="308" t="str">
        <f t="shared" si="443"/>
        <v/>
      </c>
      <c r="AS312" s="308" t="str">
        <f t="shared" si="443"/>
        <v/>
      </c>
      <c r="AT312" s="308" t="str">
        <f t="shared" si="443"/>
        <v/>
      </c>
      <c r="AU312" s="308" t="str">
        <f t="shared" si="443"/>
        <v/>
      </c>
      <c r="AV312" s="308" t="str">
        <f t="shared" si="437"/>
        <v/>
      </c>
      <c r="AW312" s="308" t="str">
        <f t="shared" si="437"/>
        <v/>
      </c>
      <c r="AX312" s="308" t="str">
        <f t="shared" si="437"/>
        <v/>
      </c>
      <c r="AY312" s="308" t="str">
        <f t="shared" si="425"/>
        <v/>
      </c>
      <c r="AZ312" s="308" t="str">
        <f t="shared" si="477"/>
        <v/>
      </c>
      <c r="BA312" s="308" t="str">
        <f t="shared" si="477"/>
        <v/>
      </c>
      <c r="BB312" s="308" t="str">
        <f t="shared" si="477"/>
        <v/>
      </c>
      <c r="BC312" s="308" t="str">
        <f t="shared" si="477"/>
        <v/>
      </c>
      <c r="BD312" s="308" t="str">
        <f t="shared" si="477"/>
        <v/>
      </c>
      <c r="BE312" s="308" t="str">
        <f t="shared" si="477"/>
        <v/>
      </c>
      <c r="BF312" s="308" t="str">
        <f t="shared" si="477"/>
        <v/>
      </c>
      <c r="BG312" s="308" t="str">
        <f t="shared" si="477"/>
        <v/>
      </c>
      <c r="BH312" s="308" t="str">
        <f t="shared" si="477"/>
        <v/>
      </c>
      <c r="BI312" s="308" t="str">
        <f t="shared" si="477"/>
        <v/>
      </c>
      <c r="BJ312" s="308" t="str">
        <f t="shared" si="477"/>
        <v/>
      </c>
      <c r="BK312" s="308" t="str">
        <f t="shared" si="477"/>
        <v/>
      </c>
      <c r="BL312" s="308" t="str">
        <f t="shared" si="477"/>
        <v/>
      </c>
      <c r="BM312" s="308" t="str">
        <f t="shared" si="477"/>
        <v/>
      </c>
      <c r="BN312" s="308" t="str">
        <f t="shared" si="477"/>
        <v/>
      </c>
      <c r="BO312" s="308" t="str">
        <f t="shared" si="477"/>
        <v/>
      </c>
      <c r="BP312" s="308" t="str">
        <f t="shared" si="475"/>
        <v/>
      </c>
      <c r="BQ312" s="308" t="str">
        <f t="shared" si="475"/>
        <v/>
      </c>
      <c r="BR312" s="308" t="str">
        <f t="shared" si="475"/>
        <v/>
      </c>
      <c r="BS312" s="308" t="str">
        <f t="shared" si="475"/>
        <v/>
      </c>
      <c r="BT312" s="308" t="str">
        <f t="shared" si="475"/>
        <v/>
      </c>
      <c r="BU312" s="308" t="str">
        <f t="shared" si="475"/>
        <v/>
      </c>
      <c r="BV312" s="308" t="str">
        <f t="shared" si="475"/>
        <v/>
      </c>
      <c r="BW312" s="308" t="str">
        <f t="shared" si="475"/>
        <v/>
      </c>
      <c r="BX312" s="308" t="str">
        <f t="shared" si="475"/>
        <v/>
      </c>
      <c r="BY312" s="308" t="str">
        <f t="shared" si="475"/>
        <v/>
      </c>
      <c r="BZ312" s="308" t="str">
        <f t="shared" si="475"/>
        <v/>
      </c>
      <c r="CA312" s="308" t="str">
        <f t="shared" si="475"/>
        <v/>
      </c>
      <c r="CB312" s="308" t="str">
        <f t="shared" si="475"/>
        <v/>
      </c>
      <c r="CC312" s="308" t="str">
        <f t="shared" si="475"/>
        <v/>
      </c>
      <c r="CD312" s="308" t="str">
        <f t="shared" si="475"/>
        <v/>
      </c>
      <c r="CE312" s="308" t="str">
        <f t="shared" si="476"/>
        <v/>
      </c>
      <c r="CF312" s="308" t="str">
        <f t="shared" si="476"/>
        <v/>
      </c>
      <c r="CG312" s="308" t="str">
        <f t="shared" si="476"/>
        <v/>
      </c>
      <c r="CH312" s="308" t="str">
        <f t="shared" si="476"/>
        <v/>
      </c>
      <c r="CI312" s="308" t="str">
        <f t="shared" si="476"/>
        <v/>
      </c>
      <c r="CJ312" s="308" t="str">
        <f t="shared" si="476"/>
        <v/>
      </c>
    </row>
    <row r="313" spans="2:88" x14ac:dyDescent="0.2">
      <c r="B313" s="369" t="str">
        <f t="shared" si="423"/>
        <v/>
      </c>
      <c r="C313" s="369" t="str">
        <f t="shared" si="424"/>
        <v/>
      </c>
      <c r="D313" s="369" t="str">
        <f t="shared" si="428"/>
        <v/>
      </c>
      <c r="E313" s="369" t="str">
        <f t="shared" si="429"/>
        <v/>
      </c>
      <c r="F313" s="369" t="str">
        <f t="shared" si="430"/>
        <v/>
      </c>
      <c r="G313" s="369" t="str">
        <f t="shared" si="431"/>
        <v/>
      </c>
      <c r="H313" s="369" t="str">
        <f t="shared" si="432"/>
        <v/>
      </c>
      <c r="I313" s="369" t="str">
        <f t="shared" si="433"/>
        <v/>
      </c>
      <c r="K313" s="308" t="str">
        <f t="shared" si="434"/>
        <v/>
      </c>
      <c r="L313" s="309" t="str">
        <f t="shared" si="435"/>
        <v/>
      </c>
      <c r="M313" s="310" t="str">
        <f t="shared" si="436"/>
        <v/>
      </c>
      <c r="N313" s="308" t="str">
        <f t="shared" si="461"/>
        <v/>
      </c>
      <c r="O313" s="308" t="str">
        <f t="shared" si="462"/>
        <v/>
      </c>
      <c r="P313" s="308" t="str">
        <f t="shared" si="463"/>
        <v/>
      </c>
      <c r="Q313" s="308" t="str">
        <f t="shared" si="464"/>
        <v/>
      </c>
      <c r="R313" s="308" t="str">
        <f t="shared" si="465"/>
        <v/>
      </c>
      <c r="S313" s="308" t="str">
        <f t="shared" si="466"/>
        <v/>
      </c>
      <c r="T313" s="308" t="str">
        <f t="shared" si="467"/>
        <v/>
      </c>
      <c r="U313" s="308" t="str">
        <f t="shared" si="468"/>
        <v/>
      </c>
      <c r="V313" s="308" t="str">
        <f t="shared" si="469"/>
        <v/>
      </c>
      <c r="W313" s="308" t="str">
        <f t="shared" si="470"/>
        <v/>
      </c>
      <c r="X313" s="308" t="str">
        <f t="shared" si="471"/>
        <v/>
      </c>
      <c r="Y313" s="308" t="str">
        <f t="shared" si="471"/>
        <v/>
      </c>
      <c r="Z313" s="308" t="str">
        <f t="shared" si="471"/>
        <v/>
      </c>
      <c r="AA313" s="308" t="str">
        <f t="shared" si="471"/>
        <v/>
      </c>
      <c r="AB313" s="308" t="str">
        <f t="shared" si="471"/>
        <v/>
      </c>
      <c r="AC313" s="308" t="str">
        <f t="shared" si="458"/>
        <v/>
      </c>
      <c r="AD313" s="308" t="str">
        <f t="shared" si="459"/>
        <v/>
      </c>
      <c r="AE313" s="308" t="str">
        <f t="shared" si="478"/>
        <v/>
      </c>
      <c r="AF313" s="308" t="str">
        <f t="shared" si="479"/>
        <v/>
      </c>
      <c r="AG313" s="308" t="str">
        <f t="shared" si="480"/>
        <v/>
      </c>
      <c r="AH313" s="308" t="str">
        <f t="shared" si="481"/>
        <v/>
      </c>
      <c r="AI313" s="308" t="str">
        <f t="shared" si="482"/>
        <v/>
      </c>
      <c r="AJ313" s="308" t="str">
        <f t="shared" si="483"/>
        <v/>
      </c>
      <c r="AK313" s="308" t="str">
        <f t="shared" si="484"/>
        <v/>
      </c>
      <c r="AL313" s="308" t="str">
        <f t="shared" si="485"/>
        <v/>
      </c>
      <c r="AM313" s="308" t="str">
        <f t="shared" si="486"/>
        <v/>
      </c>
      <c r="AN313" s="308" t="str">
        <f t="shared" si="487"/>
        <v/>
      </c>
      <c r="AO313" s="308" t="str">
        <f t="shared" si="488"/>
        <v/>
      </c>
      <c r="AP313" s="308" t="str">
        <f t="shared" si="443"/>
        <v/>
      </c>
      <c r="AQ313" s="308" t="str">
        <f t="shared" si="443"/>
        <v/>
      </c>
      <c r="AR313" s="308" t="str">
        <f t="shared" si="443"/>
        <v/>
      </c>
      <c r="AS313" s="308" t="str">
        <f t="shared" si="443"/>
        <v/>
      </c>
      <c r="AT313" s="308" t="str">
        <f t="shared" si="443"/>
        <v/>
      </c>
      <c r="AU313" s="308" t="str">
        <f t="shared" si="443"/>
        <v/>
      </c>
      <c r="AV313" s="308" t="str">
        <f t="shared" si="437"/>
        <v/>
      </c>
      <c r="AW313" s="308" t="str">
        <f t="shared" si="437"/>
        <v/>
      </c>
      <c r="AX313" s="308" t="str">
        <f t="shared" si="437"/>
        <v/>
      </c>
      <c r="AY313" s="308" t="str">
        <f t="shared" si="425"/>
        <v/>
      </c>
      <c r="AZ313" s="308" t="str">
        <f t="shared" si="477"/>
        <v/>
      </c>
      <c r="BA313" s="308" t="str">
        <f t="shared" si="477"/>
        <v/>
      </c>
      <c r="BB313" s="308" t="str">
        <f t="shared" si="477"/>
        <v/>
      </c>
      <c r="BC313" s="308" t="str">
        <f t="shared" si="477"/>
        <v/>
      </c>
      <c r="BD313" s="308" t="str">
        <f t="shared" si="477"/>
        <v/>
      </c>
      <c r="BE313" s="308" t="str">
        <f t="shared" si="477"/>
        <v/>
      </c>
      <c r="BF313" s="308" t="str">
        <f t="shared" si="477"/>
        <v/>
      </c>
      <c r="BG313" s="308" t="str">
        <f t="shared" si="477"/>
        <v/>
      </c>
      <c r="BH313" s="308" t="str">
        <f t="shared" si="477"/>
        <v/>
      </c>
      <c r="BI313" s="308" t="str">
        <f t="shared" si="477"/>
        <v/>
      </c>
      <c r="BJ313" s="308" t="str">
        <f t="shared" si="477"/>
        <v/>
      </c>
      <c r="BK313" s="308" t="str">
        <f t="shared" si="477"/>
        <v/>
      </c>
      <c r="BL313" s="308" t="str">
        <f t="shared" si="477"/>
        <v/>
      </c>
      <c r="BM313" s="308" t="str">
        <f t="shared" si="477"/>
        <v/>
      </c>
      <c r="BN313" s="308" t="str">
        <f t="shared" si="477"/>
        <v/>
      </c>
      <c r="BO313" s="308" t="str">
        <f t="shared" si="477"/>
        <v/>
      </c>
      <c r="BP313" s="308" t="str">
        <f t="shared" si="475"/>
        <v/>
      </c>
      <c r="BQ313" s="308" t="str">
        <f t="shared" si="475"/>
        <v/>
      </c>
      <c r="BR313" s="308" t="str">
        <f t="shared" si="475"/>
        <v/>
      </c>
      <c r="BS313" s="308" t="str">
        <f t="shared" si="475"/>
        <v/>
      </c>
      <c r="BT313" s="308" t="str">
        <f t="shared" si="475"/>
        <v/>
      </c>
      <c r="BU313" s="308" t="str">
        <f t="shared" si="475"/>
        <v/>
      </c>
      <c r="BV313" s="308" t="str">
        <f t="shared" si="475"/>
        <v/>
      </c>
      <c r="BW313" s="308" t="str">
        <f t="shared" si="475"/>
        <v/>
      </c>
      <c r="BX313" s="308" t="str">
        <f t="shared" si="475"/>
        <v/>
      </c>
      <c r="BY313" s="308" t="str">
        <f t="shared" si="475"/>
        <v/>
      </c>
      <c r="BZ313" s="308" t="str">
        <f t="shared" si="475"/>
        <v/>
      </c>
      <c r="CA313" s="308" t="str">
        <f t="shared" si="475"/>
        <v/>
      </c>
      <c r="CB313" s="308" t="str">
        <f t="shared" si="475"/>
        <v/>
      </c>
      <c r="CC313" s="308" t="str">
        <f t="shared" si="475"/>
        <v/>
      </c>
      <c r="CD313" s="308" t="str">
        <f t="shared" si="475"/>
        <v/>
      </c>
      <c r="CE313" s="308" t="str">
        <f t="shared" si="476"/>
        <v/>
      </c>
      <c r="CF313" s="308" t="str">
        <f t="shared" si="476"/>
        <v/>
      </c>
      <c r="CG313" s="308" t="str">
        <f t="shared" si="476"/>
        <v/>
      </c>
      <c r="CH313" s="308" t="str">
        <f t="shared" si="476"/>
        <v/>
      </c>
      <c r="CI313" s="308" t="str">
        <f t="shared" si="476"/>
        <v/>
      </c>
      <c r="CJ313" s="308" t="str">
        <f t="shared" si="476"/>
        <v/>
      </c>
    </row>
    <row r="314" spans="2:88" x14ac:dyDescent="0.2">
      <c r="B314" s="369" t="str">
        <f t="shared" si="423"/>
        <v/>
      </c>
      <c r="C314" s="369" t="str">
        <f t="shared" si="424"/>
        <v/>
      </c>
      <c r="D314" s="369" t="str">
        <f t="shared" si="428"/>
        <v/>
      </c>
      <c r="E314" s="369" t="str">
        <f t="shared" si="429"/>
        <v/>
      </c>
      <c r="F314" s="369" t="str">
        <f t="shared" si="430"/>
        <v/>
      </c>
      <c r="G314" s="369" t="str">
        <f t="shared" si="431"/>
        <v/>
      </c>
      <c r="H314" s="369" t="str">
        <f t="shared" si="432"/>
        <v/>
      </c>
      <c r="I314" s="369" t="str">
        <f t="shared" si="433"/>
        <v/>
      </c>
      <c r="K314" s="308" t="str">
        <f t="shared" si="434"/>
        <v/>
      </c>
      <c r="L314" s="309" t="str">
        <f t="shared" si="435"/>
        <v/>
      </c>
      <c r="M314" s="310" t="str">
        <f t="shared" si="436"/>
        <v/>
      </c>
      <c r="N314" s="308" t="str">
        <f t="shared" si="461"/>
        <v/>
      </c>
      <c r="O314" s="308" t="str">
        <f t="shared" si="462"/>
        <v/>
      </c>
      <c r="P314" s="308" t="str">
        <f t="shared" si="463"/>
        <v/>
      </c>
      <c r="Q314" s="308" t="str">
        <f t="shared" si="464"/>
        <v/>
      </c>
      <c r="R314" s="308" t="str">
        <f t="shared" si="465"/>
        <v/>
      </c>
      <c r="S314" s="308" t="str">
        <f t="shared" si="466"/>
        <v/>
      </c>
      <c r="T314" s="308" t="str">
        <f t="shared" si="467"/>
        <v/>
      </c>
      <c r="U314" s="308" t="str">
        <f t="shared" si="468"/>
        <v/>
      </c>
      <c r="V314" s="308" t="str">
        <f t="shared" si="469"/>
        <v/>
      </c>
      <c r="W314" s="308" t="str">
        <f t="shared" si="470"/>
        <v/>
      </c>
      <c r="X314" s="308" t="str">
        <f t="shared" si="471"/>
        <v/>
      </c>
      <c r="Y314" s="308" t="str">
        <f t="shared" si="471"/>
        <v/>
      </c>
      <c r="Z314" s="308" t="str">
        <f t="shared" si="471"/>
        <v/>
      </c>
      <c r="AA314" s="308" t="str">
        <f t="shared" si="471"/>
        <v/>
      </c>
      <c r="AB314" s="308" t="str">
        <f t="shared" si="471"/>
        <v/>
      </c>
      <c r="AC314" s="308" t="str">
        <f t="shared" ref="AC314:AC335" si="489">IF(BN314="","",-1^BN314*FACT($K$3)/(FACT(BN314)*FACT($K$3-BN314))*FACT($K314-$L$3*BN314-1)/(FACT($K314-$L$3*BN314-$K$3)*FACT($K$3-1)))</f>
        <v/>
      </c>
      <c r="AD314" s="308" t="str">
        <f t="shared" ref="AD314:AD335" si="490">IF(BO314="","",-1^BO314*FACT($K$3)/(FACT(BO314)*FACT($K$3-BO314))*FACT($K314-$L$3*BO314-1)/(FACT($K314-$L$3*BO314-$K$3)*FACT($K$3-1)))</f>
        <v/>
      </c>
      <c r="AE314" s="308" t="str">
        <f t="shared" si="478"/>
        <v/>
      </c>
      <c r="AF314" s="308" t="str">
        <f t="shared" si="479"/>
        <v/>
      </c>
      <c r="AG314" s="308" t="str">
        <f t="shared" si="480"/>
        <v/>
      </c>
      <c r="AH314" s="308" t="str">
        <f t="shared" si="481"/>
        <v/>
      </c>
      <c r="AI314" s="308" t="str">
        <f t="shared" si="482"/>
        <v/>
      </c>
      <c r="AJ314" s="308" t="str">
        <f t="shared" si="483"/>
        <v/>
      </c>
      <c r="AK314" s="308" t="str">
        <f t="shared" si="484"/>
        <v/>
      </c>
      <c r="AL314" s="308" t="str">
        <f t="shared" si="485"/>
        <v/>
      </c>
      <c r="AM314" s="308" t="str">
        <f t="shared" si="486"/>
        <v/>
      </c>
      <c r="AN314" s="308" t="str">
        <f t="shared" si="487"/>
        <v/>
      </c>
      <c r="AO314" s="308" t="str">
        <f t="shared" si="488"/>
        <v/>
      </c>
      <c r="AP314" s="308" t="str">
        <f t="shared" si="443"/>
        <v/>
      </c>
      <c r="AQ314" s="308" t="str">
        <f t="shared" si="443"/>
        <v/>
      </c>
      <c r="AR314" s="308" t="str">
        <f t="shared" si="443"/>
        <v/>
      </c>
      <c r="AS314" s="308" t="str">
        <f t="shared" si="443"/>
        <v/>
      </c>
      <c r="AT314" s="308" t="str">
        <f t="shared" si="443"/>
        <v/>
      </c>
      <c r="AU314" s="308" t="str">
        <f t="shared" si="443"/>
        <v/>
      </c>
      <c r="AV314" s="308" t="str">
        <f t="shared" si="437"/>
        <v/>
      </c>
      <c r="AW314" s="308" t="str">
        <f t="shared" si="437"/>
        <v/>
      </c>
      <c r="AX314" s="308" t="str">
        <f t="shared" si="437"/>
        <v/>
      </c>
      <c r="AY314" s="308" t="str">
        <f t="shared" si="425"/>
        <v/>
      </c>
      <c r="AZ314" s="308" t="str">
        <f t="shared" si="477"/>
        <v/>
      </c>
      <c r="BA314" s="308" t="str">
        <f t="shared" si="477"/>
        <v/>
      </c>
      <c r="BB314" s="308" t="str">
        <f t="shared" si="477"/>
        <v/>
      </c>
      <c r="BC314" s="308" t="str">
        <f t="shared" si="477"/>
        <v/>
      </c>
      <c r="BD314" s="308" t="str">
        <f t="shared" si="477"/>
        <v/>
      </c>
      <c r="BE314" s="308" t="str">
        <f t="shared" si="477"/>
        <v/>
      </c>
      <c r="BF314" s="308" t="str">
        <f t="shared" si="477"/>
        <v/>
      </c>
      <c r="BG314" s="308" t="str">
        <f t="shared" si="477"/>
        <v/>
      </c>
      <c r="BH314" s="308" t="str">
        <f t="shared" si="477"/>
        <v/>
      </c>
      <c r="BI314" s="308" t="str">
        <f t="shared" si="477"/>
        <v/>
      </c>
      <c r="BJ314" s="308" t="str">
        <f t="shared" si="477"/>
        <v/>
      </c>
      <c r="BK314" s="308" t="str">
        <f t="shared" si="477"/>
        <v/>
      </c>
      <c r="BL314" s="308" t="str">
        <f t="shared" si="477"/>
        <v/>
      </c>
      <c r="BM314" s="308" t="str">
        <f t="shared" si="477"/>
        <v/>
      </c>
      <c r="BN314" s="308" t="str">
        <f t="shared" si="477"/>
        <v/>
      </c>
      <c r="BO314" s="308" t="str">
        <f t="shared" si="477"/>
        <v/>
      </c>
      <c r="BP314" s="308" t="str">
        <f t="shared" si="475"/>
        <v/>
      </c>
      <c r="BQ314" s="308" t="str">
        <f t="shared" si="475"/>
        <v/>
      </c>
      <c r="BR314" s="308" t="str">
        <f t="shared" si="475"/>
        <v/>
      </c>
      <c r="BS314" s="308" t="str">
        <f t="shared" si="475"/>
        <v/>
      </c>
      <c r="BT314" s="308" t="str">
        <f t="shared" si="475"/>
        <v/>
      </c>
      <c r="BU314" s="308" t="str">
        <f t="shared" si="475"/>
        <v/>
      </c>
      <c r="BV314" s="308" t="str">
        <f t="shared" si="475"/>
        <v/>
      </c>
      <c r="BW314" s="308" t="str">
        <f t="shared" si="475"/>
        <v/>
      </c>
      <c r="BX314" s="308" t="str">
        <f t="shared" si="475"/>
        <v/>
      </c>
      <c r="BY314" s="308" t="str">
        <f t="shared" si="475"/>
        <v/>
      </c>
      <c r="BZ314" s="308" t="str">
        <f t="shared" si="475"/>
        <v/>
      </c>
      <c r="CA314" s="308" t="str">
        <f t="shared" si="475"/>
        <v/>
      </c>
      <c r="CB314" s="308" t="str">
        <f t="shared" si="475"/>
        <v/>
      </c>
      <c r="CC314" s="308" t="str">
        <f t="shared" si="475"/>
        <v/>
      </c>
      <c r="CD314" s="308" t="str">
        <f t="shared" si="475"/>
        <v/>
      </c>
      <c r="CE314" s="308" t="str">
        <f t="shared" si="476"/>
        <v/>
      </c>
      <c r="CF314" s="308" t="str">
        <f t="shared" si="476"/>
        <v/>
      </c>
      <c r="CG314" s="308" t="str">
        <f t="shared" si="476"/>
        <v/>
      </c>
      <c r="CH314" s="308" t="str">
        <f t="shared" si="476"/>
        <v/>
      </c>
      <c r="CI314" s="308" t="str">
        <f t="shared" si="476"/>
        <v/>
      </c>
      <c r="CJ314" s="308" t="str">
        <f t="shared" si="476"/>
        <v/>
      </c>
    </row>
    <row r="315" spans="2:88" x14ac:dyDescent="0.2">
      <c r="B315" s="369" t="str">
        <f t="shared" si="423"/>
        <v/>
      </c>
      <c r="C315" s="369" t="str">
        <f t="shared" si="424"/>
        <v/>
      </c>
      <c r="D315" s="369" t="str">
        <f t="shared" si="428"/>
        <v/>
      </c>
      <c r="E315" s="369" t="str">
        <f t="shared" si="429"/>
        <v/>
      </c>
      <c r="F315" s="369" t="str">
        <f t="shared" si="430"/>
        <v/>
      </c>
      <c r="G315" s="369" t="str">
        <f t="shared" si="431"/>
        <v/>
      </c>
      <c r="H315" s="369" t="str">
        <f t="shared" si="432"/>
        <v/>
      </c>
      <c r="I315" s="369" t="str">
        <f t="shared" si="433"/>
        <v/>
      </c>
      <c r="K315" s="308" t="str">
        <f t="shared" si="434"/>
        <v/>
      </c>
      <c r="L315" s="309" t="str">
        <f t="shared" si="435"/>
        <v/>
      </c>
      <c r="M315" s="310" t="str">
        <f t="shared" si="436"/>
        <v/>
      </c>
      <c r="N315" s="308" t="str">
        <f t="shared" si="461"/>
        <v/>
      </c>
      <c r="O315" s="308" t="str">
        <f t="shared" si="462"/>
        <v/>
      </c>
      <c r="P315" s="308" t="str">
        <f t="shared" si="463"/>
        <v/>
      </c>
      <c r="Q315" s="308" t="str">
        <f t="shared" si="464"/>
        <v/>
      </c>
      <c r="R315" s="308" t="str">
        <f t="shared" si="465"/>
        <v/>
      </c>
      <c r="S315" s="308" t="str">
        <f t="shared" si="466"/>
        <v/>
      </c>
      <c r="T315" s="308" t="str">
        <f t="shared" si="467"/>
        <v/>
      </c>
      <c r="U315" s="308" t="str">
        <f t="shared" si="468"/>
        <v/>
      </c>
      <c r="V315" s="308" t="str">
        <f t="shared" si="469"/>
        <v/>
      </c>
      <c r="W315" s="308" t="str">
        <f t="shared" si="470"/>
        <v/>
      </c>
      <c r="X315" s="308" t="str">
        <f t="shared" si="471"/>
        <v/>
      </c>
      <c r="Y315" s="308" t="str">
        <f t="shared" si="471"/>
        <v/>
      </c>
      <c r="Z315" s="308" t="str">
        <f t="shared" si="471"/>
        <v/>
      </c>
      <c r="AA315" s="308" t="str">
        <f t="shared" si="471"/>
        <v/>
      </c>
      <c r="AB315" s="308" t="str">
        <f t="shared" si="471"/>
        <v/>
      </c>
      <c r="AC315" s="308" t="str">
        <f t="shared" si="489"/>
        <v/>
      </c>
      <c r="AD315" s="308" t="str">
        <f t="shared" si="490"/>
        <v/>
      </c>
      <c r="AE315" s="308" t="str">
        <f t="shared" si="478"/>
        <v/>
      </c>
      <c r="AF315" s="308" t="str">
        <f t="shared" si="479"/>
        <v/>
      </c>
      <c r="AG315" s="308" t="str">
        <f t="shared" si="480"/>
        <v/>
      </c>
      <c r="AH315" s="308" t="str">
        <f t="shared" si="481"/>
        <v/>
      </c>
      <c r="AI315" s="308" t="str">
        <f t="shared" si="482"/>
        <v/>
      </c>
      <c r="AJ315" s="308" t="str">
        <f t="shared" si="483"/>
        <v/>
      </c>
      <c r="AK315" s="308" t="str">
        <f t="shared" si="484"/>
        <v/>
      </c>
      <c r="AL315" s="308" t="str">
        <f t="shared" si="485"/>
        <v/>
      </c>
      <c r="AM315" s="308" t="str">
        <f t="shared" si="486"/>
        <v/>
      </c>
      <c r="AN315" s="308" t="str">
        <f t="shared" si="487"/>
        <v/>
      </c>
      <c r="AO315" s="308" t="str">
        <f t="shared" si="488"/>
        <v/>
      </c>
      <c r="AP315" s="308" t="str">
        <f t="shared" si="443"/>
        <v/>
      </c>
      <c r="AQ315" s="308" t="str">
        <f t="shared" si="443"/>
        <v/>
      </c>
      <c r="AR315" s="308" t="str">
        <f t="shared" si="443"/>
        <v/>
      </c>
      <c r="AS315" s="308" t="str">
        <f t="shared" si="443"/>
        <v/>
      </c>
      <c r="AT315" s="308" t="str">
        <f t="shared" si="443"/>
        <v/>
      </c>
      <c r="AU315" s="308" t="str">
        <f t="shared" si="443"/>
        <v/>
      </c>
      <c r="AV315" s="308" t="str">
        <f t="shared" si="437"/>
        <v/>
      </c>
      <c r="AW315" s="308" t="str">
        <f t="shared" si="437"/>
        <v/>
      </c>
      <c r="AX315" s="308" t="str">
        <f t="shared" si="437"/>
        <v/>
      </c>
      <c r="AY315" s="308" t="str">
        <f t="shared" si="425"/>
        <v/>
      </c>
      <c r="AZ315" s="308" t="str">
        <f t="shared" si="477"/>
        <v/>
      </c>
      <c r="BA315" s="308" t="str">
        <f t="shared" si="477"/>
        <v/>
      </c>
      <c r="BB315" s="308" t="str">
        <f t="shared" si="477"/>
        <v/>
      </c>
      <c r="BC315" s="308" t="str">
        <f t="shared" si="477"/>
        <v/>
      </c>
      <c r="BD315" s="308" t="str">
        <f t="shared" si="477"/>
        <v/>
      </c>
      <c r="BE315" s="308" t="str">
        <f t="shared" si="477"/>
        <v/>
      </c>
      <c r="BF315" s="308" t="str">
        <f t="shared" si="477"/>
        <v/>
      </c>
      <c r="BG315" s="308" t="str">
        <f t="shared" si="477"/>
        <v/>
      </c>
      <c r="BH315" s="308" t="str">
        <f t="shared" si="477"/>
        <v/>
      </c>
      <c r="BI315" s="308" t="str">
        <f t="shared" si="477"/>
        <v/>
      </c>
      <c r="BJ315" s="308" t="str">
        <f t="shared" si="477"/>
        <v/>
      </c>
      <c r="BK315" s="308" t="str">
        <f t="shared" si="477"/>
        <v/>
      </c>
      <c r="BL315" s="308" t="str">
        <f t="shared" si="477"/>
        <v/>
      </c>
      <c r="BM315" s="308" t="str">
        <f t="shared" si="477"/>
        <v/>
      </c>
      <c r="BN315" s="308" t="str">
        <f t="shared" si="477"/>
        <v/>
      </c>
      <c r="BO315" s="308" t="str">
        <f t="shared" si="477"/>
        <v/>
      </c>
      <c r="BP315" s="308" t="str">
        <f t="shared" si="475"/>
        <v/>
      </c>
      <c r="BQ315" s="308" t="str">
        <f t="shared" si="475"/>
        <v/>
      </c>
      <c r="BR315" s="308" t="str">
        <f t="shared" si="475"/>
        <v/>
      </c>
      <c r="BS315" s="308" t="str">
        <f t="shared" si="475"/>
        <v/>
      </c>
      <c r="BT315" s="308" t="str">
        <f t="shared" si="475"/>
        <v/>
      </c>
      <c r="BU315" s="308" t="str">
        <f t="shared" si="475"/>
        <v/>
      </c>
      <c r="BV315" s="308" t="str">
        <f t="shared" si="475"/>
        <v/>
      </c>
      <c r="BW315" s="308" t="str">
        <f t="shared" si="475"/>
        <v/>
      </c>
      <c r="BX315" s="308" t="str">
        <f t="shared" si="475"/>
        <v/>
      </c>
      <c r="BY315" s="308" t="str">
        <f t="shared" si="475"/>
        <v/>
      </c>
      <c r="BZ315" s="308" t="str">
        <f t="shared" si="475"/>
        <v/>
      </c>
      <c r="CA315" s="308" t="str">
        <f t="shared" si="475"/>
        <v/>
      </c>
      <c r="CB315" s="308" t="str">
        <f t="shared" si="475"/>
        <v/>
      </c>
      <c r="CC315" s="308" t="str">
        <f t="shared" si="475"/>
        <v/>
      </c>
      <c r="CD315" s="308" t="str">
        <f t="shared" si="475"/>
        <v/>
      </c>
      <c r="CE315" s="308" t="str">
        <f t="shared" si="476"/>
        <v/>
      </c>
      <c r="CF315" s="308" t="str">
        <f t="shared" si="476"/>
        <v/>
      </c>
      <c r="CG315" s="308" t="str">
        <f t="shared" si="476"/>
        <v/>
      </c>
      <c r="CH315" s="308" t="str">
        <f t="shared" si="476"/>
        <v/>
      </c>
      <c r="CI315" s="308" t="str">
        <f t="shared" si="476"/>
        <v/>
      </c>
      <c r="CJ315" s="308" t="str">
        <f t="shared" si="476"/>
        <v/>
      </c>
    </row>
    <row r="316" spans="2:88" x14ac:dyDescent="0.2">
      <c r="B316" s="369" t="str">
        <f t="shared" si="423"/>
        <v/>
      </c>
      <c r="C316" s="369" t="str">
        <f t="shared" si="424"/>
        <v/>
      </c>
      <c r="D316" s="369" t="str">
        <f t="shared" si="428"/>
        <v/>
      </c>
      <c r="E316" s="369" t="str">
        <f t="shared" si="429"/>
        <v/>
      </c>
      <c r="F316" s="369" t="str">
        <f t="shared" si="430"/>
        <v/>
      </c>
      <c r="G316" s="369" t="str">
        <f t="shared" si="431"/>
        <v/>
      </c>
      <c r="H316" s="369" t="str">
        <f t="shared" si="432"/>
        <v/>
      </c>
      <c r="I316" s="369" t="str">
        <f t="shared" si="433"/>
        <v/>
      </c>
      <c r="K316" s="308" t="str">
        <f t="shared" si="434"/>
        <v/>
      </c>
      <c r="L316" s="309" t="str">
        <f t="shared" si="435"/>
        <v/>
      </c>
      <c r="M316" s="310" t="str">
        <f t="shared" si="436"/>
        <v/>
      </c>
      <c r="N316" s="308" t="str">
        <f t="shared" si="461"/>
        <v/>
      </c>
      <c r="O316" s="308" t="str">
        <f t="shared" si="462"/>
        <v/>
      </c>
      <c r="P316" s="308" t="str">
        <f t="shared" si="463"/>
        <v/>
      </c>
      <c r="Q316" s="308" t="str">
        <f t="shared" si="464"/>
        <v/>
      </c>
      <c r="R316" s="308" t="str">
        <f t="shared" si="465"/>
        <v/>
      </c>
      <c r="S316" s="308" t="str">
        <f t="shared" si="466"/>
        <v/>
      </c>
      <c r="T316" s="308" t="str">
        <f t="shared" si="467"/>
        <v/>
      </c>
      <c r="U316" s="308" t="str">
        <f t="shared" si="468"/>
        <v/>
      </c>
      <c r="V316" s="308" t="str">
        <f t="shared" si="469"/>
        <v/>
      </c>
      <c r="W316" s="308" t="str">
        <f t="shared" si="470"/>
        <v/>
      </c>
      <c r="X316" s="308" t="str">
        <f t="shared" si="471"/>
        <v/>
      </c>
      <c r="Y316" s="308" t="str">
        <f t="shared" si="471"/>
        <v/>
      </c>
      <c r="Z316" s="308" t="str">
        <f t="shared" si="471"/>
        <v/>
      </c>
      <c r="AA316" s="308" t="str">
        <f t="shared" si="471"/>
        <v/>
      </c>
      <c r="AB316" s="308" t="str">
        <f t="shared" si="471"/>
        <v/>
      </c>
      <c r="AC316" s="308" t="str">
        <f t="shared" si="489"/>
        <v/>
      </c>
      <c r="AD316" s="308" t="str">
        <f t="shared" si="490"/>
        <v/>
      </c>
      <c r="AE316" s="308" t="str">
        <f t="shared" si="478"/>
        <v/>
      </c>
      <c r="AF316" s="308" t="str">
        <f t="shared" si="479"/>
        <v/>
      </c>
      <c r="AG316" s="308" t="str">
        <f t="shared" si="480"/>
        <v/>
      </c>
      <c r="AH316" s="308" t="str">
        <f t="shared" si="481"/>
        <v/>
      </c>
      <c r="AI316" s="308" t="str">
        <f t="shared" si="482"/>
        <v/>
      </c>
      <c r="AJ316" s="308" t="str">
        <f t="shared" si="483"/>
        <v/>
      </c>
      <c r="AK316" s="308" t="str">
        <f t="shared" si="484"/>
        <v/>
      </c>
      <c r="AL316" s="308" t="str">
        <f t="shared" si="485"/>
        <v/>
      </c>
      <c r="AM316" s="308" t="str">
        <f t="shared" si="486"/>
        <v/>
      </c>
      <c r="AN316" s="308" t="str">
        <f t="shared" si="487"/>
        <v/>
      </c>
      <c r="AO316" s="308" t="str">
        <f t="shared" si="488"/>
        <v/>
      </c>
      <c r="AP316" s="308" t="str">
        <f t="shared" si="443"/>
        <v/>
      </c>
      <c r="AQ316" s="308" t="str">
        <f t="shared" si="443"/>
        <v/>
      </c>
      <c r="AR316" s="308" t="str">
        <f t="shared" si="443"/>
        <v/>
      </c>
      <c r="AS316" s="308" t="str">
        <f t="shared" si="443"/>
        <v/>
      </c>
      <c r="AT316" s="308" t="str">
        <f t="shared" si="443"/>
        <v/>
      </c>
      <c r="AU316" s="308" t="str">
        <f t="shared" si="443"/>
        <v/>
      </c>
      <c r="AV316" s="308" t="str">
        <f t="shared" si="437"/>
        <v/>
      </c>
      <c r="AW316" s="308" t="str">
        <f t="shared" si="437"/>
        <v/>
      </c>
      <c r="AX316" s="308" t="str">
        <f t="shared" si="437"/>
        <v/>
      </c>
      <c r="AY316" s="308" t="str">
        <f t="shared" si="425"/>
        <v/>
      </c>
      <c r="AZ316" s="308" t="str">
        <f t="shared" si="477"/>
        <v/>
      </c>
      <c r="BA316" s="308" t="str">
        <f t="shared" si="477"/>
        <v/>
      </c>
      <c r="BB316" s="308" t="str">
        <f t="shared" si="477"/>
        <v/>
      </c>
      <c r="BC316" s="308" t="str">
        <f t="shared" si="477"/>
        <v/>
      </c>
      <c r="BD316" s="308" t="str">
        <f t="shared" si="477"/>
        <v/>
      </c>
      <c r="BE316" s="308" t="str">
        <f t="shared" si="477"/>
        <v/>
      </c>
      <c r="BF316" s="308" t="str">
        <f t="shared" si="477"/>
        <v/>
      </c>
      <c r="BG316" s="308" t="str">
        <f t="shared" si="477"/>
        <v/>
      </c>
      <c r="BH316" s="308" t="str">
        <f t="shared" si="477"/>
        <v/>
      </c>
      <c r="BI316" s="308" t="str">
        <f t="shared" si="477"/>
        <v/>
      </c>
      <c r="BJ316" s="308" t="str">
        <f t="shared" si="477"/>
        <v/>
      </c>
      <c r="BK316" s="308" t="str">
        <f t="shared" si="477"/>
        <v/>
      </c>
      <c r="BL316" s="308" t="str">
        <f t="shared" si="477"/>
        <v/>
      </c>
      <c r="BM316" s="308" t="str">
        <f t="shared" si="477"/>
        <v/>
      </c>
      <c r="BN316" s="308" t="str">
        <f t="shared" si="477"/>
        <v/>
      </c>
      <c r="BO316" s="308" t="str">
        <f t="shared" si="477"/>
        <v/>
      </c>
      <c r="BP316" s="308" t="str">
        <f t="shared" si="475"/>
        <v/>
      </c>
      <c r="BQ316" s="308" t="str">
        <f t="shared" si="475"/>
        <v/>
      </c>
      <c r="BR316" s="308" t="str">
        <f t="shared" si="475"/>
        <v/>
      </c>
      <c r="BS316" s="308" t="str">
        <f t="shared" si="475"/>
        <v/>
      </c>
      <c r="BT316" s="308" t="str">
        <f t="shared" si="475"/>
        <v/>
      </c>
      <c r="BU316" s="308" t="str">
        <f t="shared" si="475"/>
        <v/>
      </c>
      <c r="BV316" s="308" t="str">
        <f t="shared" si="475"/>
        <v/>
      </c>
      <c r="BW316" s="308" t="str">
        <f t="shared" si="475"/>
        <v/>
      </c>
      <c r="BX316" s="308" t="str">
        <f t="shared" si="475"/>
        <v/>
      </c>
      <c r="BY316" s="308" t="str">
        <f t="shared" si="475"/>
        <v/>
      </c>
      <c r="BZ316" s="308" t="str">
        <f t="shared" si="475"/>
        <v/>
      </c>
      <c r="CA316" s="308" t="str">
        <f t="shared" si="475"/>
        <v/>
      </c>
      <c r="CB316" s="308" t="str">
        <f t="shared" si="475"/>
        <v/>
      </c>
      <c r="CC316" s="308" t="str">
        <f t="shared" si="475"/>
        <v/>
      </c>
      <c r="CD316" s="308" t="str">
        <f t="shared" si="475"/>
        <v/>
      </c>
      <c r="CE316" s="308" t="str">
        <f t="shared" si="476"/>
        <v/>
      </c>
      <c r="CF316" s="308" t="str">
        <f t="shared" si="476"/>
        <v/>
      </c>
      <c r="CG316" s="308" t="str">
        <f t="shared" si="476"/>
        <v/>
      </c>
      <c r="CH316" s="308" t="str">
        <f t="shared" si="476"/>
        <v/>
      </c>
      <c r="CI316" s="308" t="str">
        <f t="shared" si="476"/>
        <v/>
      </c>
      <c r="CJ316" s="308" t="str">
        <f t="shared" si="476"/>
        <v/>
      </c>
    </row>
    <row r="317" spans="2:88" x14ac:dyDescent="0.2">
      <c r="B317" s="369" t="str">
        <f t="shared" si="423"/>
        <v/>
      </c>
      <c r="C317" s="369" t="str">
        <f t="shared" si="424"/>
        <v/>
      </c>
      <c r="D317" s="369" t="str">
        <f t="shared" si="428"/>
        <v/>
      </c>
      <c r="E317" s="369" t="str">
        <f t="shared" si="429"/>
        <v/>
      </c>
      <c r="F317" s="369" t="str">
        <f t="shared" si="430"/>
        <v/>
      </c>
      <c r="G317" s="369" t="str">
        <f t="shared" si="431"/>
        <v/>
      </c>
      <c r="H317" s="369" t="str">
        <f t="shared" si="432"/>
        <v/>
      </c>
      <c r="I317" s="369" t="str">
        <f t="shared" si="433"/>
        <v/>
      </c>
      <c r="K317" s="308" t="str">
        <f t="shared" si="434"/>
        <v/>
      </c>
      <c r="L317" s="309" t="str">
        <f t="shared" si="435"/>
        <v/>
      </c>
      <c r="M317" s="310" t="str">
        <f t="shared" si="436"/>
        <v/>
      </c>
      <c r="N317" s="308" t="str">
        <f t="shared" si="461"/>
        <v/>
      </c>
      <c r="O317" s="308" t="str">
        <f t="shared" si="462"/>
        <v/>
      </c>
      <c r="P317" s="308" t="str">
        <f t="shared" si="463"/>
        <v/>
      </c>
      <c r="Q317" s="308" t="str">
        <f t="shared" si="464"/>
        <v/>
      </c>
      <c r="R317" s="308" t="str">
        <f t="shared" si="465"/>
        <v/>
      </c>
      <c r="S317" s="308" t="str">
        <f t="shared" si="466"/>
        <v/>
      </c>
      <c r="T317" s="308" t="str">
        <f t="shared" si="467"/>
        <v/>
      </c>
      <c r="U317" s="308" t="str">
        <f t="shared" si="468"/>
        <v/>
      </c>
      <c r="V317" s="308" t="str">
        <f t="shared" si="469"/>
        <v/>
      </c>
      <c r="W317" s="308" t="str">
        <f t="shared" si="470"/>
        <v/>
      </c>
      <c r="X317" s="308" t="str">
        <f t="shared" si="471"/>
        <v/>
      </c>
      <c r="Y317" s="308" t="str">
        <f t="shared" si="471"/>
        <v/>
      </c>
      <c r="Z317" s="308" t="str">
        <f t="shared" si="471"/>
        <v/>
      </c>
      <c r="AA317" s="308" t="str">
        <f t="shared" si="471"/>
        <v/>
      </c>
      <c r="AB317" s="308" t="str">
        <f t="shared" si="471"/>
        <v/>
      </c>
      <c r="AC317" s="308" t="str">
        <f t="shared" si="489"/>
        <v/>
      </c>
      <c r="AD317" s="308" t="str">
        <f t="shared" si="490"/>
        <v/>
      </c>
      <c r="AE317" s="308" t="str">
        <f t="shared" si="478"/>
        <v/>
      </c>
      <c r="AF317" s="308" t="str">
        <f t="shared" si="479"/>
        <v/>
      </c>
      <c r="AG317" s="308" t="str">
        <f t="shared" si="480"/>
        <v/>
      </c>
      <c r="AH317" s="308" t="str">
        <f t="shared" si="481"/>
        <v/>
      </c>
      <c r="AI317" s="308" t="str">
        <f t="shared" si="482"/>
        <v/>
      </c>
      <c r="AJ317" s="308" t="str">
        <f t="shared" si="483"/>
        <v/>
      </c>
      <c r="AK317" s="308" t="str">
        <f t="shared" si="484"/>
        <v/>
      </c>
      <c r="AL317" s="308" t="str">
        <f t="shared" si="485"/>
        <v/>
      </c>
      <c r="AM317" s="308" t="str">
        <f t="shared" si="486"/>
        <v/>
      </c>
      <c r="AN317" s="308" t="str">
        <f t="shared" si="487"/>
        <v/>
      </c>
      <c r="AO317" s="308" t="str">
        <f t="shared" si="488"/>
        <v/>
      </c>
      <c r="AP317" s="308" t="str">
        <f t="shared" si="443"/>
        <v/>
      </c>
      <c r="AQ317" s="308" t="str">
        <f t="shared" si="443"/>
        <v/>
      </c>
      <c r="AR317" s="308" t="str">
        <f t="shared" si="443"/>
        <v/>
      </c>
      <c r="AS317" s="308" t="str">
        <f t="shared" si="443"/>
        <v/>
      </c>
      <c r="AT317" s="308" t="str">
        <f t="shared" si="443"/>
        <v/>
      </c>
      <c r="AU317" s="308" t="str">
        <f t="shared" si="443"/>
        <v/>
      </c>
      <c r="AV317" s="308" t="str">
        <f t="shared" si="437"/>
        <v/>
      </c>
      <c r="AW317" s="308" t="str">
        <f t="shared" si="437"/>
        <v/>
      </c>
      <c r="AX317" s="308" t="str">
        <f t="shared" si="437"/>
        <v/>
      </c>
      <c r="AY317" s="308" t="str">
        <f t="shared" si="425"/>
        <v/>
      </c>
      <c r="AZ317" s="308" t="str">
        <f t="shared" si="477"/>
        <v/>
      </c>
      <c r="BA317" s="308" t="str">
        <f t="shared" si="477"/>
        <v/>
      </c>
      <c r="BB317" s="308" t="str">
        <f t="shared" si="477"/>
        <v/>
      </c>
      <c r="BC317" s="308" t="str">
        <f t="shared" si="477"/>
        <v/>
      </c>
      <c r="BD317" s="308" t="str">
        <f t="shared" si="477"/>
        <v/>
      </c>
      <c r="BE317" s="308" t="str">
        <f t="shared" si="477"/>
        <v/>
      </c>
      <c r="BF317" s="308" t="str">
        <f t="shared" si="477"/>
        <v/>
      </c>
      <c r="BG317" s="308" t="str">
        <f t="shared" si="477"/>
        <v/>
      </c>
      <c r="BH317" s="308" t="str">
        <f t="shared" si="477"/>
        <v/>
      </c>
      <c r="BI317" s="308" t="str">
        <f t="shared" si="477"/>
        <v/>
      </c>
      <c r="BJ317" s="308" t="str">
        <f t="shared" si="477"/>
        <v/>
      </c>
      <c r="BK317" s="308" t="str">
        <f t="shared" si="477"/>
        <v/>
      </c>
      <c r="BL317" s="308" t="str">
        <f t="shared" si="477"/>
        <v/>
      </c>
      <c r="BM317" s="308" t="str">
        <f t="shared" si="477"/>
        <v/>
      </c>
      <c r="BN317" s="308" t="str">
        <f t="shared" si="477"/>
        <v/>
      </c>
      <c r="BO317" s="308" t="str">
        <f t="shared" si="477"/>
        <v/>
      </c>
      <c r="BP317" s="308" t="str">
        <f t="shared" si="475"/>
        <v/>
      </c>
      <c r="BQ317" s="308" t="str">
        <f t="shared" si="475"/>
        <v/>
      </c>
      <c r="BR317" s="308" t="str">
        <f t="shared" si="475"/>
        <v/>
      </c>
      <c r="BS317" s="308" t="str">
        <f t="shared" si="475"/>
        <v/>
      </c>
      <c r="BT317" s="308" t="str">
        <f t="shared" si="475"/>
        <v/>
      </c>
      <c r="BU317" s="308" t="str">
        <f t="shared" si="475"/>
        <v/>
      </c>
      <c r="BV317" s="308" t="str">
        <f t="shared" si="475"/>
        <v/>
      </c>
      <c r="BW317" s="308" t="str">
        <f t="shared" si="475"/>
        <v/>
      </c>
      <c r="BX317" s="308" t="str">
        <f t="shared" si="475"/>
        <v/>
      </c>
      <c r="BY317" s="308" t="str">
        <f t="shared" si="475"/>
        <v/>
      </c>
      <c r="BZ317" s="308" t="str">
        <f t="shared" si="475"/>
        <v/>
      </c>
      <c r="CA317" s="308" t="str">
        <f t="shared" si="475"/>
        <v/>
      </c>
      <c r="CB317" s="308" t="str">
        <f t="shared" si="475"/>
        <v/>
      </c>
      <c r="CC317" s="308" t="str">
        <f t="shared" si="475"/>
        <v/>
      </c>
      <c r="CD317" s="308" t="str">
        <f t="shared" si="475"/>
        <v/>
      </c>
      <c r="CE317" s="308" t="str">
        <f t="shared" si="476"/>
        <v/>
      </c>
      <c r="CF317" s="308" t="str">
        <f t="shared" si="476"/>
        <v/>
      </c>
      <c r="CG317" s="308" t="str">
        <f t="shared" si="476"/>
        <v/>
      </c>
      <c r="CH317" s="308" t="str">
        <f t="shared" si="476"/>
        <v/>
      </c>
      <c r="CI317" s="308" t="str">
        <f t="shared" si="476"/>
        <v/>
      </c>
      <c r="CJ317" s="308" t="str">
        <f t="shared" si="476"/>
        <v/>
      </c>
    </row>
    <row r="318" spans="2:88" x14ac:dyDescent="0.2">
      <c r="B318" s="369" t="str">
        <f t="shared" si="423"/>
        <v/>
      </c>
      <c r="C318" s="369" t="str">
        <f t="shared" si="424"/>
        <v/>
      </c>
      <c r="D318" s="369" t="str">
        <f t="shared" si="428"/>
        <v/>
      </c>
      <c r="E318" s="369" t="str">
        <f t="shared" si="429"/>
        <v/>
      </c>
      <c r="F318" s="369" t="str">
        <f t="shared" si="430"/>
        <v/>
      </c>
      <c r="G318" s="369" t="str">
        <f t="shared" si="431"/>
        <v/>
      </c>
      <c r="H318" s="369" t="str">
        <f t="shared" si="432"/>
        <v/>
      </c>
      <c r="I318" s="369" t="str">
        <f t="shared" si="433"/>
        <v/>
      </c>
      <c r="K318" s="308" t="str">
        <f t="shared" si="434"/>
        <v/>
      </c>
      <c r="L318" s="309" t="str">
        <f t="shared" si="435"/>
        <v/>
      </c>
      <c r="M318" s="310" t="str">
        <f t="shared" si="436"/>
        <v/>
      </c>
      <c r="N318" s="308" t="str">
        <f t="shared" si="461"/>
        <v/>
      </c>
      <c r="O318" s="308" t="str">
        <f t="shared" si="462"/>
        <v/>
      </c>
      <c r="P318" s="308" t="str">
        <f t="shared" si="463"/>
        <v/>
      </c>
      <c r="Q318" s="308" t="str">
        <f t="shared" si="464"/>
        <v/>
      </c>
      <c r="R318" s="308" t="str">
        <f t="shared" si="465"/>
        <v/>
      </c>
      <c r="S318" s="308" t="str">
        <f t="shared" si="466"/>
        <v/>
      </c>
      <c r="T318" s="308" t="str">
        <f t="shared" si="467"/>
        <v/>
      </c>
      <c r="U318" s="308" t="str">
        <f t="shared" si="468"/>
        <v/>
      </c>
      <c r="V318" s="308" t="str">
        <f t="shared" si="469"/>
        <v/>
      </c>
      <c r="W318" s="308" t="str">
        <f t="shared" si="470"/>
        <v/>
      </c>
      <c r="X318" s="308" t="str">
        <f t="shared" si="471"/>
        <v/>
      </c>
      <c r="Y318" s="308" t="str">
        <f t="shared" si="471"/>
        <v/>
      </c>
      <c r="Z318" s="308" t="str">
        <f t="shared" si="471"/>
        <v/>
      </c>
      <c r="AA318" s="308" t="str">
        <f t="shared" si="471"/>
        <v/>
      </c>
      <c r="AB318" s="308" t="str">
        <f t="shared" si="471"/>
        <v/>
      </c>
      <c r="AC318" s="308" t="str">
        <f t="shared" si="489"/>
        <v/>
      </c>
      <c r="AD318" s="308" t="str">
        <f t="shared" si="490"/>
        <v/>
      </c>
      <c r="AE318" s="308" t="str">
        <f t="shared" si="478"/>
        <v/>
      </c>
      <c r="AF318" s="308" t="str">
        <f t="shared" si="479"/>
        <v/>
      </c>
      <c r="AG318" s="308" t="str">
        <f t="shared" si="480"/>
        <v/>
      </c>
      <c r="AH318" s="308" t="str">
        <f t="shared" si="481"/>
        <v/>
      </c>
      <c r="AI318" s="308" t="str">
        <f t="shared" si="482"/>
        <v/>
      </c>
      <c r="AJ318" s="308" t="str">
        <f t="shared" si="483"/>
        <v/>
      </c>
      <c r="AK318" s="308" t="str">
        <f t="shared" si="484"/>
        <v/>
      </c>
      <c r="AL318" s="308" t="str">
        <f t="shared" si="485"/>
        <v/>
      </c>
      <c r="AM318" s="308" t="str">
        <f t="shared" si="486"/>
        <v/>
      </c>
      <c r="AN318" s="308" t="str">
        <f t="shared" si="487"/>
        <v/>
      </c>
      <c r="AO318" s="308" t="str">
        <f t="shared" si="488"/>
        <v/>
      </c>
      <c r="AP318" s="308" t="str">
        <f t="shared" si="443"/>
        <v/>
      </c>
      <c r="AQ318" s="308" t="str">
        <f t="shared" si="443"/>
        <v/>
      </c>
      <c r="AR318" s="308" t="str">
        <f t="shared" si="443"/>
        <v/>
      </c>
      <c r="AS318" s="308" t="str">
        <f t="shared" si="443"/>
        <v/>
      </c>
      <c r="AT318" s="308" t="str">
        <f t="shared" si="443"/>
        <v/>
      </c>
      <c r="AU318" s="308" t="str">
        <f t="shared" si="443"/>
        <v/>
      </c>
      <c r="AV318" s="308" t="str">
        <f t="shared" si="437"/>
        <v/>
      </c>
      <c r="AW318" s="308" t="str">
        <f t="shared" si="437"/>
        <v/>
      </c>
      <c r="AX318" s="308" t="str">
        <f t="shared" si="437"/>
        <v/>
      </c>
      <c r="AY318" s="308" t="str">
        <f t="shared" si="425"/>
        <v/>
      </c>
      <c r="AZ318" s="308" t="str">
        <f t="shared" si="477"/>
        <v/>
      </c>
      <c r="BA318" s="308" t="str">
        <f t="shared" si="477"/>
        <v/>
      </c>
      <c r="BB318" s="308" t="str">
        <f t="shared" si="477"/>
        <v/>
      </c>
      <c r="BC318" s="308" t="str">
        <f t="shared" si="477"/>
        <v/>
      </c>
      <c r="BD318" s="308" t="str">
        <f t="shared" si="477"/>
        <v/>
      </c>
      <c r="BE318" s="308" t="str">
        <f t="shared" si="477"/>
        <v/>
      </c>
      <c r="BF318" s="308" t="str">
        <f t="shared" si="477"/>
        <v/>
      </c>
      <c r="BG318" s="308" t="str">
        <f t="shared" si="477"/>
        <v/>
      </c>
      <c r="BH318" s="308" t="str">
        <f t="shared" si="477"/>
        <v/>
      </c>
      <c r="BI318" s="308" t="str">
        <f t="shared" si="477"/>
        <v/>
      </c>
      <c r="BJ318" s="308" t="str">
        <f t="shared" si="477"/>
        <v/>
      </c>
      <c r="BK318" s="308" t="str">
        <f t="shared" si="477"/>
        <v/>
      </c>
      <c r="BL318" s="308" t="str">
        <f t="shared" si="477"/>
        <v/>
      </c>
      <c r="BM318" s="308" t="str">
        <f t="shared" si="477"/>
        <v/>
      </c>
      <c r="BN318" s="308" t="str">
        <f t="shared" si="477"/>
        <v/>
      </c>
      <c r="BO318" s="308" t="str">
        <f t="shared" si="477"/>
        <v/>
      </c>
      <c r="BP318" s="308" t="str">
        <f t="shared" si="475"/>
        <v/>
      </c>
      <c r="BQ318" s="308" t="str">
        <f t="shared" si="475"/>
        <v/>
      </c>
      <c r="BR318" s="308" t="str">
        <f t="shared" si="475"/>
        <v/>
      </c>
      <c r="BS318" s="308" t="str">
        <f t="shared" si="475"/>
        <v/>
      </c>
      <c r="BT318" s="308" t="str">
        <f t="shared" si="475"/>
        <v/>
      </c>
      <c r="BU318" s="308" t="str">
        <f t="shared" si="475"/>
        <v/>
      </c>
      <c r="BV318" s="308" t="str">
        <f t="shared" si="475"/>
        <v/>
      </c>
      <c r="BW318" s="308" t="str">
        <f t="shared" si="475"/>
        <v/>
      </c>
      <c r="BX318" s="308" t="str">
        <f t="shared" si="475"/>
        <v/>
      </c>
      <c r="BY318" s="308" t="str">
        <f t="shared" si="475"/>
        <v/>
      </c>
      <c r="BZ318" s="308" t="str">
        <f t="shared" si="475"/>
        <v/>
      </c>
      <c r="CA318" s="308" t="str">
        <f t="shared" si="475"/>
        <v/>
      </c>
      <c r="CB318" s="308" t="str">
        <f t="shared" si="475"/>
        <v/>
      </c>
      <c r="CC318" s="308" t="str">
        <f t="shared" si="475"/>
        <v/>
      </c>
      <c r="CD318" s="308" t="str">
        <f t="shared" si="475"/>
        <v/>
      </c>
      <c r="CE318" s="308" t="str">
        <f t="shared" si="476"/>
        <v/>
      </c>
      <c r="CF318" s="308" t="str">
        <f t="shared" si="476"/>
        <v/>
      </c>
      <c r="CG318" s="308" t="str">
        <f t="shared" si="476"/>
        <v/>
      </c>
      <c r="CH318" s="308" t="str">
        <f t="shared" si="476"/>
        <v/>
      </c>
      <c r="CI318" s="308" t="str">
        <f t="shared" si="476"/>
        <v/>
      </c>
      <c r="CJ318" s="308" t="str">
        <f t="shared" si="476"/>
        <v/>
      </c>
    </row>
    <row r="319" spans="2:88" x14ac:dyDescent="0.2">
      <c r="B319" s="369" t="str">
        <f t="shared" si="423"/>
        <v/>
      </c>
      <c r="C319" s="369" t="str">
        <f t="shared" si="424"/>
        <v/>
      </c>
      <c r="D319" s="369" t="str">
        <f t="shared" si="428"/>
        <v/>
      </c>
      <c r="E319" s="369" t="str">
        <f t="shared" si="429"/>
        <v/>
      </c>
      <c r="F319" s="369" t="str">
        <f t="shared" si="430"/>
        <v/>
      </c>
      <c r="G319" s="369" t="str">
        <f t="shared" si="431"/>
        <v/>
      </c>
      <c r="H319" s="369" t="str">
        <f t="shared" si="432"/>
        <v/>
      </c>
      <c r="I319" s="369" t="str">
        <f t="shared" si="433"/>
        <v/>
      </c>
      <c r="K319" s="308" t="str">
        <f t="shared" si="434"/>
        <v/>
      </c>
      <c r="L319" s="309" t="str">
        <f t="shared" si="435"/>
        <v/>
      </c>
      <c r="M319" s="310" t="str">
        <f t="shared" si="436"/>
        <v/>
      </c>
      <c r="N319" s="308" t="str">
        <f t="shared" si="461"/>
        <v/>
      </c>
      <c r="O319" s="308" t="str">
        <f t="shared" si="462"/>
        <v/>
      </c>
      <c r="P319" s="308" t="str">
        <f t="shared" si="463"/>
        <v/>
      </c>
      <c r="Q319" s="308" t="str">
        <f t="shared" si="464"/>
        <v/>
      </c>
      <c r="R319" s="308" t="str">
        <f t="shared" si="465"/>
        <v/>
      </c>
      <c r="S319" s="308" t="str">
        <f t="shared" si="466"/>
        <v/>
      </c>
      <c r="T319" s="308" t="str">
        <f t="shared" si="467"/>
        <v/>
      </c>
      <c r="U319" s="308" t="str">
        <f t="shared" si="468"/>
        <v/>
      </c>
      <c r="V319" s="308" t="str">
        <f t="shared" si="469"/>
        <v/>
      </c>
      <c r="W319" s="308" t="str">
        <f t="shared" si="470"/>
        <v/>
      </c>
      <c r="X319" s="308" t="str">
        <f t="shared" si="471"/>
        <v/>
      </c>
      <c r="Y319" s="308" t="str">
        <f t="shared" si="471"/>
        <v/>
      </c>
      <c r="Z319" s="308" t="str">
        <f t="shared" si="471"/>
        <v/>
      </c>
      <c r="AA319" s="308" t="str">
        <f t="shared" si="471"/>
        <v/>
      </c>
      <c r="AB319" s="308" t="str">
        <f t="shared" si="471"/>
        <v/>
      </c>
      <c r="AC319" s="308" t="str">
        <f t="shared" si="489"/>
        <v/>
      </c>
      <c r="AD319" s="308" t="str">
        <f t="shared" si="490"/>
        <v/>
      </c>
      <c r="AE319" s="308" t="str">
        <f t="shared" si="478"/>
        <v/>
      </c>
      <c r="AF319" s="308" t="str">
        <f t="shared" si="479"/>
        <v/>
      </c>
      <c r="AG319" s="308" t="str">
        <f t="shared" si="480"/>
        <v/>
      </c>
      <c r="AH319" s="308" t="str">
        <f t="shared" si="481"/>
        <v/>
      </c>
      <c r="AI319" s="308" t="str">
        <f t="shared" si="482"/>
        <v/>
      </c>
      <c r="AJ319" s="308" t="str">
        <f t="shared" si="483"/>
        <v/>
      </c>
      <c r="AK319" s="308" t="str">
        <f t="shared" si="484"/>
        <v/>
      </c>
      <c r="AL319" s="308" t="str">
        <f t="shared" si="485"/>
        <v/>
      </c>
      <c r="AM319" s="308" t="str">
        <f t="shared" si="486"/>
        <v/>
      </c>
      <c r="AN319" s="308" t="str">
        <f t="shared" si="487"/>
        <v/>
      </c>
      <c r="AO319" s="308" t="str">
        <f t="shared" si="488"/>
        <v/>
      </c>
      <c r="AP319" s="308" t="str">
        <f t="shared" si="443"/>
        <v/>
      </c>
      <c r="AQ319" s="308" t="str">
        <f t="shared" si="443"/>
        <v/>
      </c>
      <c r="AR319" s="308" t="str">
        <f t="shared" si="443"/>
        <v/>
      </c>
      <c r="AS319" s="308" t="str">
        <f t="shared" si="443"/>
        <v/>
      </c>
      <c r="AT319" s="308" t="str">
        <f t="shared" si="443"/>
        <v/>
      </c>
      <c r="AU319" s="308" t="str">
        <f t="shared" si="443"/>
        <v/>
      </c>
      <c r="AV319" s="308" t="str">
        <f t="shared" si="437"/>
        <v/>
      </c>
      <c r="AW319" s="308" t="str">
        <f t="shared" si="437"/>
        <v/>
      </c>
      <c r="AX319" s="308" t="str">
        <f t="shared" si="437"/>
        <v/>
      </c>
      <c r="AY319" s="308" t="str">
        <f t="shared" si="425"/>
        <v/>
      </c>
      <c r="AZ319" s="308" t="str">
        <f t="shared" si="477"/>
        <v/>
      </c>
      <c r="BA319" s="308" t="str">
        <f t="shared" si="477"/>
        <v/>
      </c>
      <c r="BB319" s="308" t="str">
        <f t="shared" si="477"/>
        <v/>
      </c>
      <c r="BC319" s="308" t="str">
        <f t="shared" si="477"/>
        <v/>
      </c>
      <c r="BD319" s="308" t="str">
        <f t="shared" si="477"/>
        <v/>
      </c>
      <c r="BE319" s="308" t="str">
        <f t="shared" si="477"/>
        <v/>
      </c>
      <c r="BF319" s="308" t="str">
        <f t="shared" si="477"/>
        <v/>
      </c>
      <c r="BG319" s="308" t="str">
        <f t="shared" si="477"/>
        <v/>
      </c>
      <c r="BH319" s="308" t="str">
        <f t="shared" si="477"/>
        <v/>
      </c>
      <c r="BI319" s="308" t="str">
        <f t="shared" si="477"/>
        <v/>
      </c>
      <c r="BJ319" s="308" t="str">
        <f t="shared" si="477"/>
        <v/>
      </c>
      <c r="BK319" s="308" t="str">
        <f t="shared" si="477"/>
        <v/>
      </c>
      <c r="BL319" s="308" t="str">
        <f t="shared" si="477"/>
        <v/>
      </c>
      <c r="BM319" s="308" t="str">
        <f t="shared" si="477"/>
        <v/>
      </c>
      <c r="BN319" s="308" t="str">
        <f t="shared" si="477"/>
        <v/>
      </c>
      <c r="BO319" s="308" t="str">
        <f t="shared" si="477"/>
        <v/>
      </c>
      <c r="BP319" s="308" t="str">
        <f t="shared" si="475"/>
        <v/>
      </c>
      <c r="BQ319" s="308" t="str">
        <f t="shared" si="475"/>
        <v/>
      </c>
      <c r="BR319" s="308" t="str">
        <f t="shared" si="475"/>
        <v/>
      </c>
      <c r="BS319" s="308" t="str">
        <f t="shared" si="475"/>
        <v/>
      </c>
      <c r="BT319" s="308" t="str">
        <f t="shared" si="475"/>
        <v/>
      </c>
      <c r="BU319" s="308" t="str">
        <f t="shared" si="475"/>
        <v/>
      </c>
      <c r="BV319" s="308" t="str">
        <f t="shared" si="475"/>
        <v/>
      </c>
      <c r="BW319" s="308" t="str">
        <f t="shared" si="475"/>
        <v/>
      </c>
      <c r="BX319" s="308" t="str">
        <f t="shared" si="475"/>
        <v/>
      </c>
      <c r="BY319" s="308" t="str">
        <f t="shared" si="475"/>
        <v/>
      </c>
      <c r="BZ319" s="308" t="str">
        <f t="shared" si="475"/>
        <v/>
      </c>
      <c r="CA319" s="308" t="str">
        <f t="shared" si="475"/>
        <v/>
      </c>
      <c r="CB319" s="308" t="str">
        <f t="shared" si="475"/>
        <v/>
      </c>
      <c r="CC319" s="308" t="str">
        <f t="shared" si="475"/>
        <v/>
      </c>
      <c r="CD319" s="308" t="str">
        <f t="shared" si="475"/>
        <v/>
      </c>
      <c r="CE319" s="308" t="str">
        <f t="shared" si="476"/>
        <v/>
      </c>
      <c r="CF319" s="308" t="str">
        <f t="shared" si="476"/>
        <v/>
      </c>
      <c r="CG319" s="308" t="str">
        <f t="shared" si="476"/>
        <v/>
      </c>
      <c r="CH319" s="308" t="str">
        <f t="shared" si="476"/>
        <v/>
      </c>
      <c r="CI319" s="308" t="str">
        <f t="shared" si="476"/>
        <v/>
      </c>
      <c r="CJ319" s="308" t="str">
        <f t="shared" si="476"/>
        <v/>
      </c>
    </row>
    <row r="320" spans="2:88" x14ac:dyDescent="0.2">
      <c r="B320" s="369" t="str">
        <f t="shared" si="423"/>
        <v/>
      </c>
      <c r="C320" s="369" t="str">
        <f t="shared" si="424"/>
        <v/>
      </c>
      <c r="D320" s="369" t="str">
        <f t="shared" si="428"/>
        <v/>
      </c>
      <c r="E320" s="369" t="str">
        <f t="shared" si="429"/>
        <v/>
      </c>
      <c r="F320" s="369" t="str">
        <f t="shared" si="430"/>
        <v/>
      </c>
      <c r="G320" s="369" t="str">
        <f t="shared" si="431"/>
        <v/>
      </c>
      <c r="H320" s="369" t="str">
        <f t="shared" si="432"/>
        <v/>
      </c>
      <c r="I320" s="369" t="str">
        <f t="shared" si="433"/>
        <v/>
      </c>
      <c r="K320" s="308" t="str">
        <f t="shared" si="434"/>
        <v/>
      </c>
      <c r="L320" s="309" t="str">
        <f t="shared" si="435"/>
        <v/>
      </c>
      <c r="M320" s="310" t="str">
        <f t="shared" si="436"/>
        <v/>
      </c>
      <c r="N320" s="308" t="str">
        <f t="shared" ref="N320:N351" si="491">IF(AY320="","",-1^AY320*FACT($K$3)/(FACT(AY320)*FACT($K$3-AY320))*FACT($K320-$L$3*AY320-1)/(FACT($K320-$L$3*AY320-$K$3)*FACT($K$3-1)))</f>
        <v/>
      </c>
      <c r="O320" s="308" t="str">
        <f t="shared" ref="O320:O351" si="492">IF(AZ320="","",-1^AZ320*FACT($K$3)/(FACT(AZ320)*FACT($K$3-AZ320))*FACT($K320-$L$3*AZ320-1)/(FACT($K320-$L$3*AZ320-$K$3)*FACT($K$3-1)))</f>
        <v/>
      </c>
      <c r="P320" s="308" t="str">
        <f t="shared" ref="P320:P351" si="493">IF(BA320="","",-1^BA320*FACT($K$3)/(FACT(BA320)*FACT($K$3-BA320))*FACT($K320-$L$3*BA320-1)/(FACT($K320-$L$3*BA320-$K$3)*FACT($K$3-1)))</f>
        <v/>
      </c>
      <c r="Q320" s="308" t="str">
        <f t="shared" ref="Q320:Q351" si="494">IF(BB320="","",-1^BB320*FACT($K$3)/(FACT(BB320)*FACT($K$3-BB320))*FACT($K320-$L$3*BB320-1)/(FACT($K320-$L$3*BB320-$K$3)*FACT($K$3-1)))</f>
        <v/>
      </c>
      <c r="R320" s="308" t="str">
        <f t="shared" ref="R320:R351" si="495">IF(BC320="","",-1^BC320*FACT($K$3)/(FACT(BC320)*FACT($K$3-BC320))*FACT($K320-$L$3*BC320-1)/(FACT($K320-$L$3*BC320-$K$3)*FACT($K$3-1)))</f>
        <v/>
      </c>
      <c r="S320" s="308" t="str">
        <f t="shared" ref="S320:X365" si="496">IF(BD320="","",-1^BD320*FACT($K$3)/(FACT(BD320)*FACT($K$3-BD320))*FACT($K320-$L$3*BD320-1)/(FACT($K320-$L$3*BD320-$K$3)*FACT($K$3-1)))</f>
        <v/>
      </c>
      <c r="T320" s="308" t="str">
        <f t="shared" si="496"/>
        <v/>
      </c>
      <c r="U320" s="308" t="str">
        <f t="shared" si="496"/>
        <v/>
      </c>
      <c r="V320" s="308" t="str">
        <f t="shared" si="496"/>
        <v/>
      </c>
      <c r="W320" s="308" t="str">
        <f t="shared" si="496"/>
        <v/>
      </c>
      <c r="X320" s="308" t="str">
        <f t="shared" si="471"/>
        <v/>
      </c>
      <c r="Y320" s="308" t="str">
        <f t="shared" si="471"/>
        <v/>
      </c>
      <c r="Z320" s="308" t="str">
        <f t="shared" si="471"/>
        <v/>
      </c>
      <c r="AA320" s="308" t="str">
        <f t="shared" si="471"/>
        <v/>
      </c>
      <c r="AB320" s="308" t="str">
        <f t="shared" si="471"/>
        <v/>
      </c>
      <c r="AC320" s="308" t="str">
        <f t="shared" si="489"/>
        <v/>
      </c>
      <c r="AD320" s="308" t="str">
        <f t="shared" si="490"/>
        <v/>
      </c>
      <c r="AE320" s="308" t="str">
        <f t="shared" si="478"/>
        <v/>
      </c>
      <c r="AF320" s="308" t="str">
        <f t="shared" si="479"/>
        <v/>
      </c>
      <c r="AG320" s="308" t="str">
        <f t="shared" si="480"/>
        <v/>
      </c>
      <c r="AH320" s="308" t="str">
        <f t="shared" si="481"/>
        <v/>
      </c>
      <c r="AI320" s="308" t="str">
        <f t="shared" si="482"/>
        <v/>
      </c>
      <c r="AJ320" s="308" t="str">
        <f t="shared" si="483"/>
        <v/>
      </c>
      <c r="AK320" s="308" t="str">
        <f t="shared" si="484"/>
        <v/>
      </c>
      <c r="AL320" s="308" t="str">
        <f t="shared" si="485"/>
        <v/>
      </c>
      <c r="AM320" s="308" t="str">
        <f t="shared" si="486"/>
        <v/>
      </c>
      <c r="AN320" s="308" t="str">
        <f t="shared" si="487"/>
        <v/>
      </c>
      <c r="AO320" s="308" t="str">
        <f t="shared" si="488"/>
        <v/>
      </c>
      <c r="AP320" s="308" t="str">
        <f t="shared" si="443"/>
        <v/>
      </c>
      <c r="AQ320" s="308" t="str">
        <f t="shared" si="443"/>
        <v/>
      </c>
      <c r="AR320" s="308" t="str">
        <f t="shared" si="443"/>
        <v/>
      </c>
      <c r="AS320" s="308" t="str">
        <f t="shared" ref="AS320:AX365" si="497">IF(CD320="","",-1^CD320*FACT($K$3)/(FACT(CD320)*FACT($K$3-CD320))*FACT($K320-$L$3*CD320-1)/(FACT($K320-$L$3*CD320-$K$3)*FACT($K$3-1)))</f>
        <v/>
      </c>
      <c r="AT320" s="308" t="str">
        <f t="shared" si="497"/>
        <v/>
      </c>
      <c r="AU320" s="308" t="str">
        <f t="shared" si="497"/>
        <v/>
      </c>
      <c r="AV320" s="308" t="str">
        <f t="shared" si="437"/>
        <v/>
      </c>
      <c r="AW320" s="308" t="str">
        <f t="shared" si="437"/>
        <v/>
      </c>
      <c r="AX320" s="308" t="str">
        <f t="shared" si="437"/>
        <v/>
      </c>
      <c r="AY320" s="308" t="str">
        <f t="shared" si="425"/>
        <v/>
      </c>
      <c r="AZ320" s="308" t="str">
        <f t="shared" si="477"/>
        <v/>
      </c>
      <c r="BA320" s="308" t="str">
        <f t="shared" si="477"/>
        <v/>
      </c>
      <c r="BB320" s="308" t="str">
        <f t="shared" si="477"/>
        <v/>
      </c>
      <c r="BC320" s="308" t="str">
        <f t="shared" si="477"/>
        <v/>
      </c>
      <c r="BD320" s="308" t="str">
        <f t="shared" si="477"/>
        <v/>
      </c>
      <c r="BE320" s="308" t="str">
        <f t="shared" si="477"/>
        <v/>
      </c>
      <c r="BF320" s="308" t="str">
        <f t="shared" si="477"/>
        <v/>
      </c>
      <c r="BG320" s="308" t="str">
        <f t="shared" si="477"/>
        <v/>
      </c>
      <c r="BH320" s="308" t="str">
        <f t="shared" si="477"/>
        <v/>
      </c>
      <c r="BI320" s="308" t="str">
        <f t="shared" si="477"/>
        <v/>
      </c>
      <c r="BJ320" s="308" t="str">
        <f t="shared" si="477"/>
        <v/>
      </c>
      <c r="BK320" s="308" t="str">
        <f t="shared" si="477"/>
        <v/>
      </c>
      <c r="BL320" s="308" t="str">
        <f t="shared" si="477"/>
        <v/>
      </c>
      <c r="BM320" s="308" t="str">
        <f t="shared" si="477"/>
        <v/>
      </c>
      <c r="BN320" s="308" t="str">
        <f t="shared" si="477"/>
        <v/>
      </c>
      <c r="BO320" s="308" t="str">
        <f t="shared" si="477"/>
        <v/>
      </c>
      <c r="BP320" s="308" t="str">
        <f t="shared" si="475"/>
        <v/>
      </c>
      <c r="BQ320" s="308" t="str">
        <f t="shared" si="475"/>
        <v/>
      </c>
      <c r="BR320" s="308" t="str">
        <f t="shared" si="475"/>
        <v/>
      </c>
      <c r="BS320" s="308" t="str">
        <f t="shared" si="475"/>
        <v/>
      </c>
      <c r="BT320" s="308" t="str">
        <f t="shared" si="475"/>
        <v/>
      </c>
      <c r="BU320" s="308" t="str">
        <f t="shared" si="475"/>
        <v/>
      </c>
      <c r="BV320" s="308" t="str">
        <f t="shared" si="475"/>
        <v/>
      </c>
      <c r="BW320" s="308" t="str">
        <f t="shared" si="475"/>
        <v/>
      </c>
      <c r="BX320" s="308" t="str">
        <f t="shared" si="475"/>
        <v/>
      </c>
      <c r="BY320" s="308" t="str">
        <f t="shared" si="475"/>
        <v/>
      </c>
      <c r="BZ320" s="308" t="str">
        <f t="shared" si="475"/>
        <v/>
      </c>
      <c r="CA320" s="308" t="str">
        <f t="shared" si="475"/>
        <v/>
      </c>
      <c r="CB320" s="308" t="str">
        <f t="shared" si="475"/>
        <v/>
      </c>
      <c r="CC320" s="308" t="str">
        <f t="shared" si="475"/>
        <v/>
      </c>
      <c r="CD320" s="308" t="str">
        <f t="shared" si="475"/>
        <v/>
      </c>
      <c r="CE320" s="308" t="str">
        <f t="shared" si="476"/>
        <v/>
      </c>
      <c r="CF320" s="308" t="str">
        <f t="shared" si="476"/>
        <v/>
      </c>
      <c r="CG320" s="308" t="str">
        <f t="shared" si="476"/>
        <v/>
      </c>
      <c r="CH320" s="308" t="str">
        <f t="shared" si="476"/>
        <v/>
      </c>
      <c r="CI320" s="308" t="str">
        <f t="shared" si="476"/>
        <v/>
      </c>
      <c r="CJ320" s="308" t="str">
        <f t="shared" si="476"/>
        <v/>
      </c>
    </row>
    <row r="321" spans="2:88" x14ac:dyDescent="0.2">
      <c r="B321" s="369" t="str">
        <f t="shared" si="423"/>
        <v/>
      </c>
      <c r="C321" s="369" t="str">
        <f t="shared" si="424"/>
        <v/>
      </c>
      <c r="D321" s="369" t="str">
        <f t="shared" si="428"/>
        <v/>
      </c>
      <c r="E321" s="369" t="str">
        <f t="shared" si="429"/>
        <v/>
      </c>
      <c r="F321" s="369" t="str">
        <f t="shared" si="430"/>
        <v/>
      </c>
      <c r="G321" s="369" t="str">
        <f t="shared" si="431"/>
        <v/>
      </c>
      <c r="H321" s="369" t="str">
        <f t="shared" si="432"/>
        <v/>
      </c>
      <c r="I321" s="369" t="str">
        <f t="shared" si="433"/>
        <v/>
      </c>
      <c r="K321" s="308" t="str">
        <f t="shared" si="434"/>
        <v/>
      </c>
      <c r="L321" s="309" t="str">
        <f t="shared" si="435"/>
        <v/>
      </c>
      <c r="M321" s="310" t="str">
        <f t="shared" si="436"/>
        <v/>
      </c>
      <c r="N321" s="308" t="str">
        <f t="shared" si="491"/>
        <v/>
      </c>
      <c r="O321" s="308" t="str">
        <f t="shared" si="492"/>
        <v/>
      </c>
      <c r="P321" s="308" t="str">
        <f t="shared" si="493"/>
        <v/>
      </c>
      <c r="Q321" s="308" t="str">
        <f t="shared" si="494"/>
        <v/>
      </c>
      <c r="R321" s="308" t="str">
        <f t="shared" si="495"/>
        <v/>
      </c>
      <c r="S321" s="308" t="str">
        <f t="shared" si="496"/>
        <v/>
      </c>
      <c r="T321" s="308" t="str">
        <f t="shared" si="496"/>
        <v/>
      </c>
      <c r="U321" s="308" t="str">
        <f t="shared" si="496"/>
        <v/>
      </c>
      <c r="V321" s="308" t="str">
        <f t="shared" si="496"/>
        <v/>
      </c>
      <c r="W321" s="308" t="str">
        <f t="shared" si="496"/>
        <v/>
      </c>
      <c r="X321" s="308" t="str">
        <f t="shared" si="471"/>
        <v/>
      </c>
      <c r="Y321" s="308" t="str">
        <f t="shared" si="471"/>
        <v/>
      </c>
      <c r="Z321" s="308" t="str">
        <f t="shared" si="471"/>
        <v/>
      </c>
      <c r="AA321" s="308" t="str">
        <f t="shared" si="471"/>
        <v/>
      </c>
      <c r="AB321" s="308" t="str">
        <f t="shared" si="471"/>
        <v/>
      </c>
      <c r="AC321" s="308" t="str">
        <f t="shared" si="489"/>
        <v/>
      </c>
      <c r="AD321" s="308" t="str">
        <f t="shared" si="490"/>
        <v/>
      </c>
      <c r="AE321" s="308" t="str">
        <f t="shared" si="478"/>
        <v/>
      </c>
      <c r="AF321" s="308" t="str">
        <f t="shared" si="479"/>
        <v/>
      </c>
      <c r="AG321" s="308" t="str">
        <f t="shared" si="480"/>
        <v/>
      </c>
      <c r="AH321" s="308" t="str">
        <f t="shared" si="481"/>
        <v/>
      </c>
      <c r="AI321" s="308" t="str">
        <f t="shared" si="482"/>
        <v/>
      </c>
      <c r="AJ321" s="308" t="str">
        <f t="shared" si="483"/>
        <v/>
      </c>
      <c r="AK321" s="308" t="str">
        <f t="shared" si="484"/>
        <v/>
      </c>
      <c r="AL321" s="308" t="str">
        <f t="shared" si="485"/>
        <v/>
      </c>
      <c r="AM321" s="308" t="str">
        <f t="shared" si="486"/>
        <v/>
      </c>
      <c r="AN321" s="308" t="str">
        <f t="shared" si="487"/>
        <v/>
      </c>
      <c r="AO321" s="308" t="str">
        <f t="shared" si="488"/>
        <v/>
      </c>
      <c r="AP321" s="308" t="str">
        <f t="shared" ref="AP321:AP368" si="498">IF(CA321="","",-1^CA321*FACT($K$3)/(FACT(CA321)*FACT($K$3-CA321))*FACT($K321-$L$3*CA321-1)/(FACT($K321-$L$3*CA321-$K$3)*FACT($K$3-1)))</f>
        <v/>
      </c>
      <c r="AQ321" s="308" t="str">
        <f t="shared" ref="AQ321:AQ368" si="499">IF(CB321="","",-1^CB321*FACT($K$3)/(FACT(CB321)*FACT($K$3-CB321))*FACT($K321-$L$3*CB321-1)/(FACT($K321-$L$3*CB321-$K$3)*FACT($K$3-1)))</f>
        <v/>
      </c>
      <c r="AR321" s="308" t="str">
        <f t="shared" ref="AR321:AR368" si="500">IF(CC321="","",-1^CC321*FACT($K$3)/(FACT(CC321)*FACT($K$3-CC321))*FACT($K321-$L$3*CC321-1)/(FACT($K321-$L$3*CC321-$K$3)*FACT($K$3-1)))</f>
        <v/>
      </c>
      <c r="AS321" s="308" t="str">
        <f t="shared" si="497"/>
        <v/>
      </c>
      <c r="AT321" s="308" t="str">
        <f t="shared" si="497"/>
        <v/>
      </c>
      <c r="AU321" s="308" t="str">
        <f t="shared" si="497"/>
        <v/>
      </c>
      <c r="AV321" s="308" t="str">
        <f t="shared" si="437"/>
        <v/>
      </c>
      <c r="AW321" s="308" t="str">
        <f t="shared" si="437"/>
        <v/>
      </c>
      <c r="AX321" s="308" t="str">
        <f t="shared" si="437"/>
        <v/>
      </c>
      <c r="AY321" s="308" t="str">
        <f t="shared" si="425"/>
        <v/>
      </c>
      <c r="AZ321" s="308" t="str">
        <f t="shared" si="477"/>
        <v/>
      </c>
      <c r="BA321" s="308" t="str">
        <f t="shared" si="477"/>
        <v/>
      </c>
      <c r="BB321" s="308" t="str">
        <f t="shared" si="477"/>
        <v/>
      </c>
      <c r="BC321" s="308" t="str">
        <f t="shared" si="477"/>
        <v/>
      </c>
      <c r="BD321" s="308" t="str">
        <f t="shared" si="477"/>
        <v/>
      </c>
      <c r="BE321" s="308" t="str">
        <f t="shared" si="477"/>
        <v/>
      </c>
      <c r="BF321" s="308" t="str">
        <f t="shared" si="477"/>
        <v/>
      </c>
      <c r="BG321" s="308" t="str">
        <f t="shared" si="477"/>
        <v/>
      </c>
      <c r="BH321" s="308" t="str">
        <f t="shared" si="477"/>
        <v/>
      </c>
      <c r="BI321" s="308" t="str">
        <f t="shared" si="477"/>
        <v/>
      </c>
      <c r="BJ321" s="308" t="str">
        <f t="shared" si="477"/>
        <v/>
      </c>
      <c r="BK321" s="308" t="str">
        <f t="shared" si="477"/>
        <v/>
      </c>
      <c r="BL321" s="308" t="str">
        <f t="shared" si="477"/>
        <v/>
      </c>
      <c r="BM321" s="308" t="str">
        <f t="shared" si="477"/>
        <v/>
      </c>
      <c r="BN321" s="308" t="str">
        <f t="shared" si="477"/>
        <v/>
      </c>
      <c r="BO321" s="308" t="str">
        <f t="shared" si="477"/>
        <v/>
      </c>
      <c r="BP321" s="308" t="str">
        <f t="shared" si="475"/>
        <v/>
      </c>
      <c r="BQ321" s="308" t="str">
        <f t="shared" si="475"/>
        <v/>
      </c>
      <c r="BR321" s="308" t="str">
        <f t="shared" si="475"/>
        <v/>
      </c>
      <c r="BS321" s="308" t="str">
        <f t="shared" si="475"/>
        <v/>
      </c>
      <c r="BT321" s="308" t="str">
        <f t="shared" si="475"/>
        <v/>
      </c>
      <c r="BU321" s="308" t="str">
        <f t="shared" si="475"/>
        <v/>
      </c>
      <c r="BV321" s="308" t="str">
        <f t="shared" si="475"/>
        <v/>
      </c>
      <c r="BW321" s="308" t="str">
        <f t="shared" si="475"/>
        <v/>
      </c>
      <c r="BX321" s="308" t="str">
        <f t="shared" si="475"/>
        <v/>
      </c>
      <c r="BY321" s="308" t="str">
        <f t="shared" si="475"/>
        <v/>
      </c>
      <c r="BZ321" s="308" t="str">
        <f t="shared" si="475"/>
        <v/>
      </c>
      <c r="CA321" s="308" t="str">
        <f t="shared" si="475"/>
        <v/>
      </c>
      <c r="CB321" s="308" t="str">
        <f t="shared" si="475"/>
        <v/>
      </c>
      <c r="CC321" s="308" t="str">
        <f t="shared" si="475"/>
        <v/>
      </c>
      <c r="CD321" s="308" t="str">
        <f t="shared" si="475"/>
        <v/>
      </c>
      <c r="CE321" s="308" t="str">
        <f t="shared" si="476"/>
        <v/>
      </c>
      <c r="CF321" s="308" t="str">
        <f t="shared" si="476"/>
        <v/>
      </c>
      <c r="CG321" s="308" t="str">
        <f t="shared" si="476"/>
        <v/>
      </c>
      <c r="CH321" s="308" t="str">
        <f t="shared" si="476"/>
        <v/>
      </c>
      <c r="CI321" s="308" t="str">
        <f t="shared" si="476"/>
        <v/>
      </c>
      <c r="CJ321" s="308" t="str">
        <f t="shared" si="476"/>
        <v/>
      </c>
    </row>
    <row r="322" spans="2:88" x14ac:dyDescent="0.2">
      <c r="B322" s="369" t="str">
        <f t="shared" si="423"/>
        <v/>
      </c>
      <c r="C322" s="369" t="str">
        <f t="shared" si="424"/>
        <v/>
      </c>
      <c r="D322" s="369" t="str">
        <f t="shared" si="428"/>
        <v/>
      </c>
      <c r="E322" s="369" t="str">
        <f t="shared" si="429"/>
        <v/>
      </c>
      <c r="F322" s="369" t="str">
        <f t="shared" si="430"/>
        <v/>
      </c>
      <c r="G322" s="369" t="str">
        <f t="shared" si="431"/>
        <v/>
      </c>
      <c r="H322" s="369" t="str">
        <f t="shared" si="432"/>
        <v/>
      </c>
      <c r="I322" s="369" t="str">
        <f t="shared" si="433"/>
        <v/>
      </c>
      <c r="K322" s="308" t="str">
        <f t="shared" si="434"/>
        <v/>
      </c>
      <c r="L322" s="309" t="str">
        <f t="shared" si="435"/>
        <v/>
      </c>
      <c r="M322" s="310" t="str">
        <f t="shared" si="436"/>
        <v/>
      </c>
      <c r="N322" s="308" t="str">
        <f t="shared" si="491"/>
        <v/>
      </c>
      <c r="O322" s="308" t="str">
        <f t="shared" si="492"/>
        <v/>
      </c>
      <c r="P322" s="308" t="str">
        <f t="shared" si="493"/>
        <v/>
      </c>
      <c r="Q322" s="308" t="str">
        <f t="shared" si="494"/>
        <v/>
      </c>
      <c r="R322" s="308" t="str">
        <f t="shared" si="495"/>
        <v/>
      </c>
      <c r="S322" s="308" t="str">
        <f t="shared" si="496"/>
        <v/>
      </c>
      <c r="T322" s="308" t="str">
        <f t="shared" si="496"/>
        <v/>
      </c>
      <c r="U322" s="308" t="str">
        <f t="shared" si="496"/>
        <v/>
      </c>
      <c r="V322" s="308" t="str">
        <f t="shared" si="496"/>
        <v/>
      </c>
      <c r="W322" s="308" t="str">
        <f t="shared" si="496"/>
        <v/>
      </c>
      <c r="X322" s="308" t="str">
        <f t="shared" si="471"/>
        <v/>
      </c>
      <c r="Y322" s="308" t="str">
        <f t="shared" si="471"/>
        <v/>
      </c>
      <c r="Z322" s="308" t="str">
        <f t="shared" si="471"/>
        <v/>
      </c>
      <c r="AA322" s="308" t="str">
        <f t="shared" si="471"/>
        <v/>
      </c>
      <c r="AB322" s="308" t="str">
        <f t="shared" si="471"/>
        <v/>
      </c>
      <c r="AC322" s="308" t="str">
        <f t="shared" si="489"/>
        <v/>
      </c>
      <c r="AD322" s="308" t="str">
        <f t="shared" si="490"/>
        <v/>
      </c>
      <c r="AE322" s="308" t="str">
        <f t="shared" si="478"/>
        <v/>
      </c>
      <c r="AF322" s="308" t="str">
        <f t="shared" si="479"/>
        <v/>
      </c>
      <c r="AG322" s="308" t="str">
        <f t="shared" si="480"/>
        <v/>
      </c>
      <c r="AH322" s="308" t="str">
        <f t="shared" si="481"/>
        <v/>
      </c>
      <c r="AI322" s="308" t="str">
        <f t="shared" si="482"/>
        <v/>
      </c>
      <c r="AJ322" s="308" t="str">
        <f t="shared" si="483"/>
        <v/>
      </c>
      <c r="AK322" s="308" t="str">
        <f t="shared" si="484"/>
        <v/>
      </c>
      <c r="AL322" s="308" t="str">
        <f t="shared" si="485"/>
        <v/>
      </c>
      <c r="AM322" s="308" t="str">
        <f t="shared" si="486"/>
        <v/>
      </c>
      <c r="AN322" s="308" t="str">
        <f t="shared" si="487"/>
        <v/>
      </c>
      <c r="AO322" s="308" t="str">
        <f t="shared" si="488"/>
        <v/>
      </c>
      <c r="AP322" s="308" t="str">
        <f t="shared" si="498"/>
        <v/>
      </c>
      <c r="AQ322" s="308" t="str">
        <f t="shared" si="499"/>
        <v/>
      </c>
      <c r="AR322" s="308" t="str">
        <f t="shared" si="500"/>
        <v/>
      </c>
      <c r="AS322" s="308" t="str">
        <f t="shared" si="497"/>
        <v/>
      </c>
      <c r="AT322" s="308" t="str">
        <f t="shared" si="497"/>
        <v/>
      </c>
      <c r="AU322" s="308" t="str">
        <f t="shared" si="497"/>
        <v/>
      </c>
      <c r="AV322" s="308" t="str">
        <f t="shared" si="437"/>
        <v/>
      </c>
      <c r="AW322" s="308" t="str">
        <f t="shared" si="437"/>
        <v/>
      </c>
      <c r="AX322" s="308" t="str">
        <f t="shared" si="437"/>
        <v/>
      </c>
      <c r="AY322" s="308" t="str">
        <f t="shared" si="425"/>
        <v/>
      </c>
      <c r="AZ322" s="308" t="str">
        <f t="shared" si="477"/>
        <v/>
      </c>
      <c r="BA322" s="308" t="str">
        <f t="shared" si="477"/>
        <v/>
      </c>
      <c r="BB322" s="308" t="str">
        <f t="shared" si="477"/>
        <v/>
      </c>
      <c r="BC322" s="308" t="str">
        <f t="shared" si="477"/>
        <v/>
      </c>
      <c r="BD322" s="308" t="str">
        <f t="shared" si="477"/>
        <v/>
      </c>
      <c r="BE322" s="308" t="str">
        <f t="shared" si="477"/>
        <v/>
      </c>
      <c r="BF322" s="308" t="str">
        <f t="shared" si="477"/>
        <v/>
      </c>
      <c r="BG322" s="308" t="str">
        <f t="shared" si="477"/>
        <v/>
      </c>
      <c r="BH322" s="308" t="str">
        <f t="shared" si="477"/>
        <v/>
      </c>
      <c r="BI322" s="308" t="str">
        <f t="shared" si="477"/>
        <v/>
      </c>
      <c r="BJ322" s="308" t="str">
        <f t="shared" si="477"/>
        <v/>
      </c>
      <c r="BK322" s="308" t="str">
        <f t="shared" si="477"/>
        <v/>
      </c>
      <c r="BL322" s="308" t="str">
        <f t="shared" si="477"/>
        <v/>
      </c>
      <c r="BM322" s="308" t="str">
        <f t="shared" si="477"/>
        <v/>
      </c>
      <c r="BN322" s="308" t="str">
        <f t="shared" si="477"/>
        <v/>
      </c>
      <c r="BO322" s="308" t="str">
        <f t="shared" si="477"/>
        <v/>
      </c>
      <c r="BP322" s="308" t="str">
        <f t="shared" si="475"/>
        <v/>
      </c>
      <c r="BQ322" s="308" t="str">
        <f t="shared" si="475"/>
        <v/>
      </c>
      <c r="BR322" s="308" t="str">
        <f t="shared" si="475"/>
        <v/>
      </c>
      <c r="BS322" s="308" t="str">
        <f t="shared" si="475"/>
        <v/>
      </c>
      <c r="BT322" s="308" t="str">
        <f t="shared" si="475"/>
        <v/>
      </c>
      <c r="BU322" s="308" t="str">
        <f t="shared" si="475"/>
        <v/>
      </c>
      <c r="BV322" s="308" t="str">
        <f t="shared" si="475"/>
        <v/>
      </c>
      <c r="BW322" s="308" t="str">
        <f t="shared" si="475"/>
        <v/>
      </c>
      <c r="BX322" s="308" t="str">
        <f t="shared" si="475"/>
        <v/>
      </c>
      <c r="BY322" s="308" t="str">
        <f t="shared" si="475"/>
        <v/>
      </c>
      <c r="BZ322" s="308" t="str">
        <f t="shared" si="475"/>
        <v/>
      </c>
      <c r="CA322" s="308" t="str">
        <f t="shared" si="475"/>
        <v/>
      </c>
      <c r="CB322" s="308" t="str">
        <f t="shared" si="475"/>
        <v/>
      </c>
      <c r="CC322" s="308" t="str">
        <f t="shared" si="475"/>
        <v/>
      </c>
      <c r="CD322" s="308" t="str">
        <f t="shared" si="475"/>
        <v/>
      </c>
      <c r="CE322" s="308" t="str">
        <f t="shared" si="476"/>
        <v/>
      </c>
      <c r="CF322" s="308" t="str">
        <f t="shared" si="476"/>
        <v/>
      </c>
      <c r="CG322" s="308" t="str">
        <f t="shared" si="476"/>
        <v/>
      </c>
      <c r="CH322" s="308" t="str">
        <f t="shared" si="476"/>
        <v/>
      </c>
      <c r="CI322" s="308" t="str">
        <f t="shared" si="476"/>
        <v/>
      </c>
      <c r="CJ322" s="308" t="str">
        <f t="shared" si="476"/>
        <v/>
      </c>
    </row>
    <row r="323" spans="2:88" x14ac:dyDescent="0.2">
      <c r="B323" s="369" t="str">
        <f t="shared" si="423"/>
        <v/>
      </c>
      <c r="C323" s="369" t="str">
        <f t="shared" si="424"/>
        <v/>
      </c>
      <c r="D323" s="369" t="str">
        <f t="shared" si="428"/>
        <v/>
      </c>
      <c r="E323" s="369" t="str">
        <f t="shared" si="429"/>
        <v/>
      </c>
      <c r="F323" s="369" t="str">
        <f t="shared" si="430"/>
        <v/>
      </c>
      <c r="G323" s="369" t="str">
        <f t="shared" si="431"/>
        <v/>
      </c>
      <c r="H323" s="369" t="str">
        <f t="shared" si="432"/>
        <v/>
      </c>
      <c r="I323" s="369" t="str">
        <f t="shared" si="433"/>
        <v/>
      </c>
      <c r="K323" s="308" t="str">
        <f t="shared" si="434"/>
        <v/>
      </c>
      <c r="L323" s="309" t="str">
        <f t="shared" si="435"/>
        <v/>
      </c>
      <c r="M323" s="310" t="str">
        <f t="shared" si="436"/>
        <v/>
      </c>
      <c r="N323" s="308" t="str">
        <f t="shared" si="491"/>
        <v/>
      </c>
      <c r="O323" s="308" t="str">
        <f t="shared" si="492"/>
        <v/>
      </c>
      <c r="P323" s="308" t="str">
        <f t="shared" si="493"/>
        <v/>
      </c>
      <c r="Q323" s="308" t="str">
        <f t="shared" si="494"/>
        <v/>
      </c>
      <c r="R323" s="308" t="str">
        <f t="shared" si="495"/>
        <v/>
      </c>
      <c r="S323" s="308" t="str">
        <f t="shared" si="496"/>
        <v/>
      </c>
      <c r="T323" s="308" t="str">
        <f t="shared" si="496"/>
        <v/>
      </c>
      <c r="U323" s="308" t="str">
        <f t="shared" si="496"/>
        <v/>
      </c>
      <c r="V323" s="308" t="str">
        <f t="shared" si="496"/>
        <v/>
      </c>
      <c r="W323" s="308" t="str">
        <f t="shared" si="496"/>
        <v/>
      </c>
      <c r="X323" s="308" t="str">
        <f t="shared" si="471"/>
        <v/>
      </c>
      <c r="Y323" s="308" t="str">
        <f t="shared" si="471"/>
        <v/>
      </c>
      <c r="Z323" s="308" t="str">
        <f t="shared" si="471"/>
        <v/>
      </c>
      <c r="AA323" s="308" t="str">
        <f t="shared" si="471"/>
        <v/>
      </c>
      <c r="AB323" s="308" t="str">
        <f t="shared" si="471"/>
        <v/>
      </c>
      <c r="AC323" s="308" t="str">
        <f t="shared" si="489"/>
        <v/>
      </c>
      <c r="AD323" s="308" t="str">
        <f t="shared" si="490"/>
        <v/>
      </c>
      <c r="AE323" s="308" t="str">
        <f t="shared" si="478"/>
        <v/>
      </c>
      <c r="AF323" s="308" t="str">
        <f t="shared" si="479"/>
        <v/>
      </c>
      <c r="AG323" s="308" t="str">
        <f t="shared" si="480"/>
        <v/>
      </c>
      <c r="AH323" s="308" t="str">
        <f t="shared" si="481"/>
        <v/>
      </c>
      <c r="AI323" s="308" t="str">
        <f t="shared" si="482"/>
        <v/>
      </c>
      <c r="AJ323" s="308" t="str">
        <f t="shared" si="483"/>
        <v/>
      </c>
      <c r="AK323" s="308" t="str">
        <f t="shared" si="484"/>
        <v/>
      </c>
      <c r="AL323" s="308" t="str">
        <f t="shared" si="485"/>
        <v/>
      </c>
      <c r="AM323" s="308" t="str">
        <f t="shared" si="486"/>
        <v/>
      </c>
      <c r="AN323" s="308" t="str">
        <f t="shared" si="487"/>
        <v/>
      </c>
      <c r="AO323" s="308" t="str">
        <f t="shared" si="488"/>
        <v/>
      </c>
      <c r="AP323" s="308" t="str">
        <f t="shared" si="498"/>
        <v/>
      </c>
      <c r="AQ323" s="308" t="str">
        <f t="shared" si="499"/>
        <v/>
      </c>
      <c r="AR323" s="308" t="str">
        <f t="shared" si="500"/>
        <v/>
      </c>
      <c r="AS323" s="308" t="str">
        <f t="shared" si="497"/>
        <v/>
      </c>
      <c r="AT323" s="308" t="str">
        <f t="shared" si="497"/>
        <v/>
      </c>
      <c r="AU323" s="308" t="str">
        <f t="shared" si="497"/>
        <v/>
      </c>
      <c r="AV323" s="308" t="str">
        <f t="shared" si="437"/>
        <v/>
      </c>
      <c r="AW323" s="308" t="str">
        <f t="shared" si="437"/>
        <v/>
      </c>
      <c r="AX323" s="308" t="str">
        <f t="shared" si="437"/>
        <v/>
      </c>
      <c r="AY323" s="308" t="str">
        <f t="shared" si="425"/>
        <v/>
      </c>
      <c r="AZ323" s="308" t="str">
        <f t="shared" si="477"/>
        <v/>
      </c>
      <c r="BA323" s="308" t="str">
        <f t="shared" si="477"/>
        <v/>
      </c>
      <c r="BB323" s="308" t="str">
        <f t="shared" si="477"/>
        <v/>
      </c>
      <c r="BC323" s="308" t="str">
        <f t="shared" si="477"/>
        <v/>
      </c>
      <c r="BD323" s="308" t="str">
        <f t="shared" si="477"/>
        <v/>
      </c>
      <c r="BE323" s="308" t="str">
        <f t="shared" si="477"/>
        <v/>
      </c>
      <c r="BF323" s="308" t="str">
        <f t="shared" si="477"/>
        <v/>
      </c>
      <c r="BG323" s="308" t="str">
        <f t="shared" si="477"/>
        <v/>
      </c>
      <c r="BH323" s="308" t="str">
        <f t="shared" si="477"/>
        <v/>
      </c>
      <c r="BI323" s="308" t="str">
        <f t="shared" si="477"/>
        <v/>
      </c>
      <c r="BJ323" s="308" t="str">
        <f t="shared" si="477"/>
        <v/>
      </c>
      <c r="BK323" s="308" t="str">
        <f t="shared" si="477"/>
        <v/>
      </c>
      <c r="BL323" s="308" t="str">
        <f t="shared" si="477"/>
        <v/>
      </c>
      <c r="BM323" s="308" t="str">
        <f t="shared" si="477"/>
        <v/>
      </c>
      <c r="BN323" s="308" t="str">
        <f t="shared" si="477"/>
        <v/>
      </c>
      <c r="BO323" s="308" t="str">
        <f t="shared" si="477"/>
        <v/>
      </c>
      <c r="BP323" s="308" t="str">
        <f t="shared" si="475"/>
        <v/>
      </c>
      <c r="BQ323" s="308" t="str">
        <f t="shared" si="475"/>
        <v/>
      </c>
      <c r="BR323" s="308" t="str">
        <f t="shared" si="475"/>
        <v/>
      </c>
      <c r="BS323" s="308" t="str">
        <f t="shared" si="475"/>
        <v/>
      </c>
      <c r="BT323" s="308" t="str">
        <f t="shared" si="475"/>
        <v/>
      </c>
      <c r="BU323" s="308" t="str">
        <f t="shared" si="475"/>
        <v/>
      </c>
      <c r="BV323" s="308" t="str">
        <f t="shared" si="475"/>
        <v/>
      </c>
      <c r="BW323" s="308" t="str">
        <f t="shared" si="475"/>
        <v/>
      </c>
      <c r="BX323" s="308" t="str">
        <f t="shared" si="475"/>
        <v/>
      </c>
      <c r="BY323" s="308" t="str">
        <f t="shared" si="475"/>
        <v/>
      </c>
      <c r="BZ323" s="308" t="str">
        <f t="shared" si="475"/>
        <v/>
      </c>
      <c r="CA323" s="308" t="str">
        <f t="shared" si="475"/>
        <v/>
      </c>
      <c r="CB323" s="308" t="str">
        <f t="shared" si="475"/>
        <v/>
      </c>
      <c r="CC323" s="308" t="str">
        <f t="shared" si="475"/>
        <v/>
      </c>
      <c r="CD323" s="308" t="str">
        <f t="shared" si="475"/>
        <v/>
      </c>
      <c r="CE323" s="308" t="str">
        <f t="shared" si="476"/>
        <v/>
      </c>
      <c r="CF323" s="308" t="str">
        <f t="shared" si="476"/>
        <v/>
      </c>
      <c r="CG323" s="308" t="str">
        <f t="shared" si="476"/>
        <v/>
      </c>
      <c r="CH323" s="308" t="str">
        <f t="shared" si="476"/>
        <v/>
      </c>
      <c r="CI323" s="308" t="str">
        <f t="shared" si="476"/>
        <v/>
      </c>
      <c r="CJ323" s="308" t="str">
        <f t="shared" si="476"/>
        <v/>
      </c>
    </row>
    <row r="324" spans="2:88" x14ac:dyDescent="0.2">
      <c r="B324" s="369" t="str">
        <f t="shared" si="423"/>
        <v/>
      </c>
      <c r="C324" s="369" t="str">
        <f t="shared" si="424"/>
        <v/>
      </c>
      <c r="D324" s="369" t="str">
        <f t="shared" si="428"/>
        <v/>
      </c>
      <c r="E324" s="369" t="str">
        <f t="shared" si="429"/>
        <v/>
      </c>
      <c r="F324" s="369" t="str">
        <f t="shared" si="430"/>
        <v/>
      </c>
      <c r="G324" s="369" t="str">
        <f t="shared" si="431"/>
        <v/>
      </c>
      <c r="H324" s="369" t="str">
        <f t="shared" si="432"/>
        <v/>
      </c>
      <c r="I324" s="369" t="str">
        <f t="shared" si="433"/>
        <v/>
      </c>
      <c r="K324" s="308" t="str">
        <f t="shared" si="434"/>
        <v/>
      </c>
      <c r="L324" s="309" t="str">
        <f t="shared" si="435"/>
        <v/>
      </c>
      <c r="M324" s="310" t="str">
        <f t="shared" si="436"/>
        <v/>
      </c>
      <c r="N324" s="308" t="str">
        <f t="shared" si="491"/>
        <v/>
      </c>
      <c r="O324" s="308" t="str">
        <f t="shared" si="492"/>
        <v/>
      </c>
      <c r="P324" s="308" t="str">
        <f t="shared" si="493"/>
        <v/>
      </c>
      <c r="Q324" s="308" t="str">
        <f t="shared" si="494"/>
        <v/>
      </c>
      <c r="R324" s="308" t="str">
        <f t="shared" si="495"/>
        <v/>
      </c>
      <c r="S324" s="308" t="str">
        <f t="shared" si="496"/>
        <v/>
      </c>
      <c r="T324" s="308" t="str">
        <f t="shared" si="496"/>
        <v/>
      </c>
      <c r="U324" s="308" t="str">
        <f t="shared" si="496"/>
        <v/>
      </c>
      <c r="V324" s="308" t="str">
        <f t="shared" si="496"/>
        <v/>
      </c>
      <c r="W324" s="308" t="str">
        <f t="shared" si="496"/>
        <v/>
      </c>
      <c r="X324" s="308" t="str">
        <f t="shared" si="471"/>
        <v/>
      </c>
      <c r="Y324" s="308" t="str">
        <f t="shared" si="471"/>
        <v/>
      </c>
      <c r="Z324" s="308" t="str">
        <f t="shared" si="471"/>
        <v/>
      </c>
      <c r="AA324" s="308" t="str">
        <f t="shared" si="471"/>
        <v/>
      </c>
      <c r="AB324" s="308" t="str">
        <f t="shared" si="471"/>
        <v/>
      </c>
      <c r="AC324" s="308" t="str">
        <f t="shared" si="489"/>
        <v/>
      </c>
      <c r="AD324" s="308" t="str">
        <f t="shared" si="490"/>
        <v/>
      </c>
      <c r="AE324" s="308" t="str">
        <f t="shared" si="478"/>
        <v/>
      </c>
      <c r="AF324" s="308" t="str">
        <f t="shared" si="479"/>
        <v/>
      </c>
      <c r="AG324" s="308" t="str">
        <f t="shared" si="480"/>
        <v/>
      </c>
      <c r="AH324" s="308" t="str">
        <f t="shared" si="481"/>
        <v/>
      </c>
      <c r="AI324" s="308" t="str">
        <f t="shared" si="482"/>
        <v/>
      </c>
      <c r="AJ324" s="308" t="str">
        <f t="shared" si="483"/>
        <v/>
      </c>
      <c r="AK324" s="308" t="str">
        <f t="shared" si="484"/>
        <v/>
      </c>
      <c r="AL324" s="308" t="str">
        <f t="shared" si="485"/>
        <v/>
      </c>
      <c r="AM324" s="308" t="str">
        <f t="shared" si="486"/>
        <v/>
      </c>
      <c r="AN324" s="308" t="str">
        <f t="shared" si="487"/>
        <v/>
      </c>
      <c r="AO324" s="308" t="str">
        <f t="shared" si="488"/>
        <v/>
      </c>
      <c r="AP324" s="308" t="str">
        <f t="shared" si="498"/>
        <v/>
      </c>
      <c r="AQ324" s="308" t="str">
        <f t="shared" si="499"/>
        <v/>
      </c>
      <c r="AR324" s="308" t="str">
        <f t="shared" si="500"/>
        <v/>
      </c>
      <c r="AS324" s="308" t="str">
        <f t="shared" si="497"/>
        <v/>
      </c>
      <c r="AT324" s="308" t="str">
        <f t="shared" si="497"/>
        <v/>
      </c>
      <c r="AU324" s="308" t="str">
        <f t="shared" si="497"/>
        <v/>
      </c>
      <c r="AV324" s="308" t="str">
        <f t="shared" si="437"/>
        <v/>
      </c>
      <c r="AW324" s="308" t="str">
        <f t="shared" si="437"/>
        <v/>
      </c>
      <c r="AX324" s="308" t="str">
        <f t="shared" si="437"/>
        <v/>
      </c>
      <c r="AY324" s="308" t="str">
        <f t="shared" si="425"/>
        <v/>
      </c>
      <c r="AZ324" s="308" t="str">
        <f t="shared" si="477"/>
        <v/>
      </c>
      <c r="BA324" s="308" t="str">
        <f t="shared" si="477"/>
        <v/>
      </c>
      <c r="BB324" s="308" t="str">
        <f t="shared" si="477"/>
        <v/>
      </c>
      <c r="BC324" s="308" t="str">
        <f t="shared" si="477"/>
        <v/>
      </c>
      <c r="BD324" s="308" t="str">
        <f t="shared" si="477"/>
        <v/>
      </c>
      <c r="BE324" s="308" t="str">
        <f t="shared" si="477"/>
        <v/>
      </c>
      <c r="BF324" s="308" t="str">
        <f t="shared" si="477"/>
        <v/>
      </c>
      <c r="BG324" s="308" t="str">
        <f t="shared" si="477"/>
        <v/>
      </c>
      <c r="BH324" s="308" t="str">
        <f t="shared" si="477"/>
        <v/>
      </c>
      <c r="BI324" s="308" t="str">
        <f t="shared" si="477"/>
        <v/>
      </c>
      <c r="BJ324" s="308" t="str">
        <f t="shared" si="477"/>
        <v/>
      </c>
      <c r="BK324" s="308" t="str">
        <f t="shared" si="477"/>
        <v/>
      </c>
      <c r="BL324" s="308" t="str">
        <f t="shared" si="477"/>
        <v/>
      </c>
      <c r="BM324" s="308" t="str">
        <f t="shared" si="477"/>
        <v/>
      </c>
      <c r="BN324" s="308" t="str">
        <f t="shared" si="477"/>
        <v/>
      </c>
      <c r="BO324" s="308" t="str">
        <f t="shared" si="477"/>
        <v/>
      </c>
      <c r="BP324" s="308" t="str">
        <f t="shared" si="475"/>
        <v/>
      </c>
      <c r="BQ324" s="308" t="str">
        <f t="shared" si="475"/>
        <v/>
      </c>
      <c r="BR324" s="308" t="str">
        <f t="shared" si="475"/>
        <v/>
      </c>
      <c r="BS324" s="308" t="str">
        <f t="shared" si="475"/>
        <v/>
      </c>
      <c r="BT324" s="308" t="str">
        <f t="shared" si="475"/>
        <v/>
      </c>
      <c r="BU324" s="308" t="str">
        <f t="shared" si="475"/>
        <v/>
      </c>
      <c r="BV324" s="308" t="str">
        <f t="shared" si="475"/>
        <v/>
      </c>
      <c r="BW324" s="308" t="str">
        <f t="shared" si="475"/>
        <v/>
      </c>
      <c r="BX324" s="308" t="str">
        <f t="shared" si="475"/>
        <v/>
      </c>
      <c r="BY324" s="308" t="str">
        <f t="shared" si="475"/>
        <v/>
      </c>
      <c r="BZ324" s="308" t="str">
        <f t="shared" si="475"/>
        <v/>
      </c>
      <c r="CA324" s="308" t="str">
        <f t="shared" si="475"/>
        <v/>
      </c>
      <c r="CB324" s="308" t="str">
        <f t="shared" si="475"/>
        <v/>
      </c>
      <c r="CC324" s="308" t="str">
        <f t="shared" si="475"/>
        <v/>
      </c>
      <c r="CD324" s="308" t="str">
        <f t="shared" si="475"/>
        <v/>
      </c>
      <c r="CE324" s="308" t="str">
        <f t="shared" si="476"/>
        <v/>
      </c>
      <c r="CF324" s="308" t="str">
        <f t="shared" si="476"/>
        <v/>
      </c>
      <c r="CG324" s="308" t="str">
        <f t="shared" si="476"/>
        <v/>
      </c>
      <c r="CH324" s="308" t="str">
        <f t="shared" si="476"/>
        <v/>
      </c>
      <c r="CI324" s="308" t="str">
        <f t="shared" si="476"/>
        <v/>
      </c>
      <c r="CJ324" s="308" t="str">
        <f t="shared" si="476"/>
        <v/>
      </c>
    </row>
    <row r="325" spans="2:88" x14ac:dyDescent="0.2">
      <c r="B325" s="369" t="str">
        <f t="shared" si="423"/>
        <v/>
      </c>
      <c r="C325" s="369" t="str">
        <f t="shared" si="424"/>
        <v/>
      </c>
      <c r="D325" s="369" t="str">
        <f t="shared" si="428"/>
        <v/>
      </c>
      <c r="E325" s="369" t="str">
        <f t="shared" si="429"/>
        <v/>
      </c>
      <c r="F325" s="369" t="str">
        <f t="shared" si="430"/>
        <v/>
      </c>
      <c r="G325" s="369" t="str">
        <f t="shared" si="431"/>
        <v/>
      </c>
      <c r="H325" s="369" t="str">
        <f t="shared" si="432"/>
        <v/>
      </c>
      <c r="I325" s="369" t="str">
        <f t="shared" si="433"/>
        <v/>
      </c>
      <c r="K325" s="308" t="str">
        <f t="shared" si="434"/>
        <v/>
      </c>
      <c r="L325" s="309" t="str">
        <f t="shared" si="435"/>
        <v/>
      </c>
      <c r="M325" s="310" t="str">
        <f t="shared" si="436"/>
        <v/>
      </c>
      <c r="N325" s="308" t="str">
        <f t="shared" si="491"/>
        <v/>
      </c>
      <c r="O325" s="308" t="str">
        <f t="shared" si="492"/>
        <v/>
      </c>
      <c r="P325" s="308" t="str">
        <f t="shared" si="493"/>
        <v/>
      </c>
      <c r="Q325" s="308" t="str">
        <f t="shared" si="494"/>
        <v/>
      </c>
      <c r="R325" s="308" t="str">
        <f t="shared" si="495"/>
        <v/>
      </c>
      <c r="S325" s="308" t="str">
        <f t="shared" si="496"/>
        <v/>
      </c>
      <c r="T325" s="308" t="str">
        <f t="shared" si="496"/>
        <v/>
      </c>
      <c r="U325" s="308" t="str">
        <f t="shared" si="496"/>
        <v/>
      </c>
      <c r="V325" s="308" t="str">
        <f t="shared" si="496"/>
        <v/>
      </c>
      <c r="W325" s="308" t="str">
        <f t="shared" si="496"/>
        <v/>
      </c>
      <c r="X325" s="308" t="str">
        <f t="shared" si="471"/>
        <v/>
      </c>
      <c r="Y325" s="308" t="str">
        <f t="shared" si="471"/>
        <v/>
      </c>
      <c r="Z325" s="308" t="str">
        <f t="shared" si="471"/>
        <v/>
      </c>
      <c r="AA325" s="308" t="str">
        <f t="shared" si="471"/>
        <v/>
      </c>
      <c r="AB325" s="308" t="str">
        <f t="shared" si="471"/>
        <v/>
      </c>
      <c r="AC325" s="308" t="str">
        <f t="shared" si="489"/>
        <v/>
      </c>
      <c r="AD325" s="308" t="str">
        <f t="shared" si="490"/>
        <v/>
      </c>
      <c r="AE325" s="308" t="str">
        <f t="shared" si="478"/>
        <v/>
      </c>
      <c r="AF325" s="308" t="str">
        <f t="shared" si="479"/>
        <v/>
      </c>
      <c r="AG325" s="308" t="str">
        <f t="shared" si="480"/>
        <v/>
      </c>
      <c r="AH325" s="308" t="str">
        <f t="shared" si="481"/>
        <v/>
      </c>
      <c r="AI325" s="308" t="str">
        <f t="shared" si="482"/>
        <v/>
      </c>
      <c r="AJ325" s="308" t="str">
        <f t="shared" si="483"/>
        <v/>
      </c>
      <c r="AK325" s="308" t="str">
        <f t="shared" si="484"/>
        <v/>
      </c>
      <c r="AL325" s="308" t="str">
        <f t="shared" si="485"/>
        <v/>
      </c>
      <c r="AM325" s="308" t="str">
        <f t="shared" si="486"/>
        <v/>
      </c>
      <c r="AN325" s="308" t="str">
        <f t="shared" si="487"/>
        <v/>
      </c>
      <c r="AO325" s="308" t="str">
        <f t="shared" si="488"/>
        <v/>
      </c>
      <c r="AP325" s="308" t="str">
        <f t="shared" si="498"/>
        <v/>
      </c>
      <c r="AQ325" s="308" t="str">
        <f t="shared" si="499"/>
        <v/>
      </c>
      <c r="AR325" s="308" t="str">
        <f t="shared" si="500"/>
        <v/>
      </c>
      <c r="AS325" s="308" t="str">
        <f t="shared" si="497"/>
        <v/>
      </c>
      <c r="AT325" s="308" t="str">
        <f t="shared" si="497"/>
        <v/>
      </c>
      <c r="AU325" s="308" t="str">
        <f t="shared" si="497"/>
        <v/>
      </c>
      <c r="AV325" s="308" t="str">
        <f t="shared" si="437"/>
        <v/>
      </c>
      <c r="AW325" s="308" t="str">
        <f t="shared" si="437"/>
        <v/>
      </c>
      <c r="AX325" s="308" t="str">
        <f t="shared" si="437"/>
        <v/>
      </c>
      <c r="AY325" s="308" t="str">
        <f t="shared" si="425"/>
        <v/>
      </c>
      <c r="AZ325" s="308" t="str">
        <f t="shared" si="477"/>
        <v/>
      </c>
      <c r="BA325" s="308" t="str">
        <f t="shared" si="477"/>
        <v/>
      </c>
      <c r="BB325" s="308" t="str">
        <f t="shared" si="477"/>
        <v/>
      </c>
      <c r="BC325" s="308" t="str">
        <f t="shared" si="477"/>
        <v/>
      </c>
      <c r="BD325" s="308" t="str">
        <f t="shared" si="477"/>
        <v/>
      </c>
      <c r="BE325" s="308" t="str">
        <f t="shared" si="477"/>
        <v/>
      </c>
      <c r="BF325" s="308" t="str">
        <f t="shared" si="477"/>
        <v/>
      </c>
      <c r="BG325" s="308" t="str">
        <f t="shared" si="477"/>
        <v/>
      </c>
      <c r="BH325" s="308" t="str">
        <f t="shared" si="477"/>
        <v/>
      </c>
      <c r="BI325" s="308" t="str">
        <f t="shared" si="477"/>
        <v/>
      </c>
      <c r="BJ325" s="308" t="str">
        <f t="shared" si="477"/>
        <v/>
      </c>
      <c r="BK325" s="308" t="str">
        <f t="shared" si="477"/>
        <v/>
      </c>
      <c r="BL325" s="308" t="str">
        <f t="shared" si="477"/>
        <v/>
      </c>
      <c r="BM325" s="308" t="str">
        <f t="shared" si="477"/>
        <v/>
      </c>
      <c r="BN325" s="308" t="str">
        <f t="shared" si="477"/>
        <v/>
      </c>
      <c r="BO325" s="308" t="str">
        <f t="shared" si="477"/>
        <v/>
      </c>
      <c r="BP325" s="308" t="str">
        <f t="shared" si="475"/>
        <v/>
      </c>
      <c r="BQ325" s="308" t="str">
        <f t="shared" si="475"/>
        <v/>
      </c>
      <c r="BR325" s="308" t="str">
        <f t="shared" si="475"/>
        <v/>
      </c>
      <c r="BS325" s="308" t="str">
        <f t="shared" si="475"/>
        <v/>
      </c>
      <c r="BT325" s="308" t="str">
        <f t="shared" si="475"/>
        <v/>
      </c>
      <c r="BU325" s="308" t="str">
        <f t="shared" si="475"/>
        <v/>
      </c>
      <c r="BV325" s="308" t="str">
        <f t="shared" si="475"/>
        <v/>
      </c>
      <c r="BW325" s="308" t="str">
        <f t="shared" si="475"/>
        <v/>
      </c>
      <c r="BX325" s="308" t="str">
        <f t="shared" si="475"/>
        <v/>
      </c>
      <c r="BY325" s="308" t="str">
        <f t="shared" si="475"/>
        <v/>
      </c>
      <c r="BZ325" s="308" t="str">
        <f t="shared" si="475"/>
        <v/>
      </c>
      <c r="CA325" s="308" t="str">
        <f t="shared" si="475"/>
        <v/>
      </c>
      <c r="CB325" s="308" t="str">
        <f t="shared" si="475"/>
        <v/>
      </c>
      <c r="CC325" s="308" t="str">
        <f t="shared" si="475"/>
        <v/>
      </c>
      <c r="CD325" s="308" t="str">
        <f t="shared" si="475"/>
        <v/>
      </c>
      <c r="CE325" s="308" t="str">
        <f t="shared" si="476"/>
        <v/>
      </c>
      <c r="CF325" s="308" t="str">
        <f t="shared" si="476"/>
        <v/>
      </c>
      <c r="CG325" s="308" t="str">
        <f t="shared" si="476"/>
        <v/>
      </c>
      <c r="CH325" s="308" t="str">
        <f t="shared" si="476"/>
        <v/>
      </c>
      <c r="CI325" s="308" t="str">
        <f t="shared" si="476"/>
        <v/>
      </c>
      <c r="CJ325" s="308" t="str">
        <f t="shared" si="476"/>
        <v/>
      </c>
    </row>
    <row r="326" spans="2:88" x14ac:dyDescent="0.2">
      <c r="B326" s="369" t="str">
        <f t="shared" ref="B326:B359" si="501">IF(K326="","",$K326*$M326)</f>
        <v/>
      </c>
      <c r="C326" s="369" t="str">
        <f t="shared" ref="C326:C360" si="502">IF($K326="","",0.3*0.9*1.5*$M326)</f>
        <v/>
      </c>
      <c r="D326" s="369" t="str">
        <f t="shared" si="428"/>
        <v/>
      </c>
      <c r="E326" s="369" t="str">
        <f t="shared" si="429"/>
        <v/>
      </c>
      <c r="F326" s="369" t="str">
        <f t="shared" si="430"/>
        <v/>
      </c>
      <c r="G326" s="369" t="str">
        <f t="shared" si="431"/>
        <v/>
      </c>
      <c r="H326" s="369" t="str">
        <f t="shared" si="432"/>
        <v/>
      </c>
      <c r="I326" s="369" t="str">
        <f t="shared" si="433"/>
        <v/>
      </c>
      <c r="K326" s="308" t="str">
        <f t="shared" si="434"/>
        <v/>
      </c>
      <c r="L326" s="309" t="str">
        <f t="shared" si="435"/>
        <v/>
      </c>
      <c r="M326" s="310" t="str">
        <f t="shared" si="436"/>
        <v/>
      </c>
      <c r="N326" s="308" t="str">
        <f t="shared" si="491"/>
        <v/>
      </c>
      <c r="O326" s="308" t="str">
        <f t="shared" si="492"/>
        <v/>
      </c>
      <c r="P326" s="308" t="str">
        <f t="shared" si="493"/>
        <v/>
      </c>
      <c r="Q326" s="308" t="str">
        <f t="shared" si="494"/>
        <v/>
      </c>
      <c r="R326" s="308" t="str">
        <f t="shared" si="495"/>
        <v/>
      </c>
      <c r="S326" s="308" t="str">
        <f t="shared" si="496"/>
        <v/>
      </c>
      <c r="T326" s="308" t="str">
        <f t="shared" si="496"/>
        <v/>
      </c>
      <c r="U326" s="308" t="str">
        <f t="shared" si="496"/>
        <v/>
      </c>
      <c r="V326" s="308" t="str">
        <f t="shared" si="496"/>
        <v/>
      </c>
      <c r="W326" s="308" t="str">
        <f t="shared" si="496"/>
        <v/>
      </c>
      <c r="X326" s="308" t="str">
        <f t="shared" si="471"/>
        <v/>
      </c>
      <c r="Y326" s="308" t="str">
        <f t="shared" si="471"/>
        <v/>
      </c>
      <c r="Z326" s="308" t="str">
        <f t="shared" si="471"/>
        <v/>
      </c>
      <c r="AA326" s="308" t="str">
        <f t="shared" si="471"/>
        <v/>
      </c>
      <c r="AB326" s="308" t="str">
        <f t="shared" si="471"/>
        <v/>
      </c>
      <c r="AC326" s="308" t="str">
        <f t="shared" si="489"/>
        <v/>
      </c>
      <c r="AD326" s="308" t="str">
        <f t="shared" si="490"/>
        <v/>
      </c>
      <c r="AE326" s="308" t="str">
        <f t="shared" si="478"/>
        <v/>
      </c>
      <c r="AF326" s="308" t="str">
        <f t="shared" si="479"/>
        <v/>
      </c>
      <c r="AG326" s="308" t="str">
        <f t="shared" si="480"/>
        <v/>
      </c>
      <c r="AH326" s="308" t="str">
        <f t="shared" si="481"/>
        <v/>
      </c>
      <c r="AI326" s="308" t="str">
        <f t="shared" si="482"/>
        <v/>
      </c>
      <c r="AJ326" s="308" t="str">
        <f t="shared" si="483"/>
        <v/>
      </c>
      <c r="AK326" s="308" t="str">
        <f t="shared" si="484"/>
        <v/>
      </c>
      <c r="AL326" s="308" t="str">
        <f t="shared" si="485"/>
        <v/>
      </c>
      <c r="AM326" s="308" t="str">
        <f t="shared" si="486"/>
        <v/>
      </c>
      <c r="AN326" s="308" t="str">
        <f t="shared" si="487"/>
        <v/>
      </c>
      <c r="AO326" s="308" t="str">
        <f t="shared" si="488"/>
        <v/>
      </c>
      <c r="AP326" s="308" t="str">
        <f t="shared" si="498"/>
        <v/>
      </c>
      <c r="AQ326" s="308" t="str">
        <f t="shared" si="499"/>
        <v/>
      </c>
      <c r="AR326" s="308" t="str">
        <f t="shared" si="500"/>
        <v/>
      </c>
      <c r="AS326" s="308" t="str">
        <f t="shared" si="497"/>
        <v/>
      </c>
      <c r="AT326" s="308" t="str">
        <f t="shared" si="497"/>
        <v/>
      </c>
      <c r="AU326" s="308" t="str">
        <f t="shared" si="497"/>
        <v/>
      </c>
      <c r="AV326" s="308" t="str">
        <f t="shared" si="437"/>
        <v/>
      </c>
      <c r="AW326" s="308" t="str">
        <f t="shared" si="437"/>
        <v/>
      </c>
      <c r="AX326" s="308" t="str">
        <f t="shared" si="437"/>
        <v/>
      </c>
      <c r="AY326" s="308" t="str">
        <f t="shared" ref="AY326:AY368" si="503">IF($K326="","",ROUNDDOWN(($K326-$K$3)/$L$3,0))</f>
        <v/>
      </c>
      <c r="AZ326" s="308" t="str">
        <f t="shared" si="477"/>
        <v/>
      </c>
      <c r="BA326" s="308" t="str">
        <f t="shared" si="477"/>
        <v/>
      </c>
      <c r="BB326" s="308" t="str">
        <f t="shared" si="477"/>
        <v/>
      </c>
      <c r="BC326" s="308" t="str">
        <f t="shared" si="477"/>
        <v/>
      </c>
      <c r="BD326" s="308" t="str">
        <f t="shared" si="477"/>
        <v/>
      </c>
      <c r="BE326" s="308" t="str">
        <f t="shared" si="477"/>
        <v/>
      </c>
      <c r="BF326" s="308" t="str">
        <f t="shared" si="477"/>
        <v/>
      </c>
      <c r="BG326" s="308" t="str">
        <f t="shared" si="477"/>
        <v/>
      </c>
      <c r="BH326" s="308" t="str">
        <f t="shared" si="477"/>
        <v/>
      </c>
      <c r="BI326" s="308" t="str">
        <f t="shared" si="477"/>
        <v/>
      </c>
      <c r="BJ326" s="308" t="str">
        <f t="shared" si="477"/>
        <v/>
      </c>
      <c r="BK326" s="308" t="str">
        <f t="shared" si="477"/>
        <v/>
      </c>
      <c r="BL326" s="308" t="str">
        <f t="shared" si="477"/>
        <v/>
      </c>
      <c r="BM326" s="308" t="str">
        <f t="shared" si="477"/>
        <v/>
      </c>
      <c r="BN326" s="308" t="str">
        <f t="shared" si="477"/>
        <v/>
      </c>
      <c r="BO326" s="308" t="str">
        <f t="shared" ref="BO326:CD341" si="504">IF(BN326=0,"",IF(BN326="","",BN326-1))</f>
        <v/>
      </c>
      <c r="BP326" s="308" t="str">
        <f t="shared" si="504"/>
        <v/>
      </c>
      <c r="BQ326" s="308" t="str">
        <f t="shared" si="504"/>
        <v/>
      </c>
      <c r="BR326" s="308" t="str">
        <f t="shared" si="504"/>
        <v/>
      </c>
      <c r="BS326" s="308" t="str">
        <f t="shared" si="504"/>
        <v/>
      </c>
      <c r="BT326" s="308" t="str">
        <f t="shared" si="504"/>
        <v/>
      </c>
      <c r="BU326" s="308" t="str">
        <f t="shared" si="504"/>
        <v/>
      </c>
      <c r="BV326" s="308" t="str">
        <f t="shared" si="504"/>
        <v/>
      </c>
      <c r="BW326" s="308" t="str">
        <f t="shared" si="504"/>
        <v/>
      </c>
      <c r="BX326" s="308" t="str">
        <f t="shared" si="504"/>
        <v/>
      </c>
      <c r="BY326" s="308" t="str">
        <f t="shared" si="504"/>
        <v/>
      </c>
      <c r="BZ326" s="308" t="str">
        <f t="shared" si="504"/>
        <v/>
      </c>
      <c r="CA326" s="308" t="str">
        <f t="shared" si="504"/>
        <v/>
      </c>
      <c r="CB326" s="308" t="str">
        <f t="shared" si="504"/>
        <v/>
      </c>
      <c r="CC326" s="308" t="str">
        <f t="shared" si="504"/>
        <v/>
      </c>
      <c r="CD326" s="308" t="str">
        <f t="shared" si="504"/>
        <v/>
      </c>
      <c r="CE326" s="308" t="str">
        <f t="shared" ref="CE326:CJ341" si="505">IF(CD326=0,"",IF(CD326="","",CD326-1))</f>
        <v/>
      </c>
      <c r="CF326" s="308" t="str">
        <f t="shared" si="505"/>
        <v/>
      </c>
      <c r="CG326" s="308" t="str">
        <f t="shared" si="505"/>
        <v/>
      </c>
      <c r="CH326" s="308" t="str">
        <f t="shared" si="505"/>
        <v/>
      </c>
      <c r="CI326" s="308" t="str">
        <f t="shared" si="505"/>
        <v/>
      </c>
      <c r="CJ326" s="308" t="str">
        <f t="shared" si="505"/>
        <v/>
      </c>
    </row>
    <row r="327" spans="2:88" x14ac:dyDescent="0.2">
      <c r="B327" s="369" t="str">
        <f t="shared" si="501"/>
        <v/>
      </c>
      <c r="C327" s="369" t="str">
        <f t="shared" si="502"/>
        <v/>
      </c>
      <c r="D327" s="369" t="str">
        <f t="shared" ref="D327:D360" si="506">IF($K327="","",0.7*0.9*2.5*$M327)</f>
        <v/>
      </c>
      <c r="E327" s="369" t="str">
        <f t="shared" ref="E327:E360" si="507">IF($K327="","",0.3*0.1*5*$M327)</f>
        <v/>
      </c>
      <c r="F327" s="369" t="str">
        <f t="shared" ref="F327:F360" si="508">IF($K327="","",$K327*$M327)</f>
        <v/>
      </c>
      <c r="G327" s="369" t="str">
        <f t="shared" ref="G327:G360" si="509">IF($K327="","",0.5*0.75*0.7*10.5*$M327)</f>
        <v/>
      </c>
      <c r="H327" s="369" t="str">
        <f t="shared" ref="H327:H360" si="510">IF($K327="","",0.5*0.75*0.2*6.5*$M327)</f>
        <v/>
      </c>
      <c r="I327" s="369" t="str">
        <f t="shared" ref="I327:I360" si="511">IF($K327="","",0.5*0.75*0.1*2.5*$M327)</f>
        <v/>
      </c>
      <c r="K327" s="308" t="str">
        <f t="shared" ref="K327:K368" si="512">IF(K326&lt;L$3*K$3,K326+1,"")</f>
        <v/>
      </c>
      <c r="L327" s="309" t="str">
        <f t="shared" ref="L327:L368" si="513">IF(N327="","",SUM(N327:AX327))</f>
        <v/>
      </c>
      <c r="M327" s="310" t="str">
        <f t="shared" ref="M327:M368" si="514">IF($L327="","",$L327/$L$3^$K$3)</f>
        <v/>
      </c>
      <c r="N327" s="308" t="str">
        <f t="shared" si="491"/>
        <v/>
      </c>
      <c r="O327" s="308" t="str">
        <f t="shared" si="492"/>
        <v/>
      </c>
      <c r="P327" s="308" t="str">
        <f t="shared" si="493"/>
        <v/>
      </c>
      <c r="Q327" s="308" t="str">
        <f t="shared" si="494"/>
        <v/>
      </c>
      <c r="R327" s="308" t="str">
        <f t="shared" si="495"/>
        <v/>
      </c>
      <c r="S327" s="308" t="str">
        <f t="shared" si="496"/>
        <v/>
      </c>
      <c r="T327" s="308" t="str">
        <f t="shared" si="496"/>
        <v/>
      </c>
      <c r="U327" s="308" t="str">
        <f t="shared" si="496"/>
        <v/>
      </c>
      <c r="V327" s="308" t="str">
        <f t="shared" si="496"/>
        <v/>
      </c>
      <c r="W327" s="308" t="str">
        <f t="shared" si="496"/>
        <v/>
      </c>
      <c r="X327" s="308" t="str">
        <f t="shared" si="471"/>
        <v/>
      </c>
      <c r="Y327" s="308" t="str">
        <f t="shared" si="471"/>
        <v/>
      </c>
      <c r="Z327" s="308" t="str">
        <f t="shared" si="471"/>
        <v/>
      </c>
      <c r="AA327" s="308" t="str">
        <f t="shared" si="471"/>
        <v/>
      </c>
      <c r="AB327" s="308" t="str">
        <f t="shared" si="471"/>
        <v/>
      </c>
      <c r="AC327" s="308" t="str">
        <f t="shared" si="489"/>
        <v/>
      </c>
      <c r="AD327" s="308" t="str">
        <f t="shared" si="490"/>
        <v/>
      </c>
      <c r="AE327" s="308" t="str">
        <f t="shared" si="478"/>
        <v/>
      </c>
      <c r="AF327" s="308" t="str">
        <f t="shared" si="479"/>
        <v/>
      </c>
      <c r="AG327" s="308" t="str">
        <f t="shared" si="480"/>
        <v/>
      </c>
      <c r="AH327" s="308" t="str">
        <f t="shared" si="481"/>
        <v/>
      </c>
      <c r="AI327" s="308" t="str">
        <f t="shared" si="482"/>
        <v/>
      </c>
      <c r="AJ327" s="308" t="str">
        <f t="shared" si="483"/>
        <v/>
      </c>
      <c r="AK327" s="308" t="str">
        <f t="shared" si="484"/>
        <v/>
      </c>
      <c r="AL327" s="308" t="str">
        <f t="shared" si="485"/>
        <v/>
      </c>
      <c r="AM327" s="308" t="str">
        <f t="shared" si="486"/>
        <v/>
      </c>
      <c r="AN327" s="308" t="str">
        <f t="shared" si="487"/>
        <v/>
      </c>
      <c r="AO327" s="308" t="str">
        <f t="shared" si="488"/>
        <v/>
      </c>
      <c r="AP327" s="308" t="str">
        <f t="shared" si="498"/>
        <v/>
      </c>
      <c r="AQ327" s="308" t="str">
        <f t="shared" si="499"/>
        <v/>
      </c>
      <c r="AR327" s="308" t="str">
        <f t="shared" si="500"/>
        <v/>
      </c>
      <c r="AS327" s="308" t="str">
        <f t="shared" si="497"/>
        <v/>
      </c>
      <c r="AT327" s="308" t="str">
        <f t="shared" si="497"/>
        <v/>
      </c>
      <c r="AU327" s="308" t="str">
        <f t="shared" si="497"/>
        <v/>
      </c>
      <c r="AV327" s="308" t="str">
        <f t="shared" si="497"/>
        <v/>
      </c>
      <c r="AW327" s="308" t="str">
        <f t="shared" si="497"/>
        <v/>
      </c>
      <c r="AX327" s="308" t="str">
        <f t="shared" si="497"/>
        <v/>
      </c>
      <c r="AY327" s="308" t="str">
        <f t="shared" si="503"/>
        <v/>
      </c>
      <c r="AZ327" s="308" t="str">
        <f t="shared" ref="AZ327:BO342" si="515">IF(AY327=0,"",IF(AY327="","",AY327-1))</f>
        <v/>
      </c>
      <c r="BA327" s="308" t="str">
        <f t="shared" si="515"/>
        <v/>
      </c>
      <c r="BB327" s="308" t="str">
        <f t="shared" si="515"/>
        <v/>
      </c>
      <c r="BC327" s="308" t="str">
        <f t="shared" si="515"/>
        <v/>
      </c>
      <c r="BD327" s="308" t="str">
        <f t="shared" si="515"/>
        <v/>
      </c>
      <c r="BE327" s="308" t="str">
        <f t="shared" si="515"/>
        <v/>
      </c>
      <c r="BF327" s="308" t="str">
        <f t="shared" si="515"/>
        <v/>
      </c>
      <c r="BG327" s="308" t="str">
        <f t="shared" si="515"/>
        <v/>
      </c>
      <c r="BH327" s="308" t="str">
        <f t="shared" si="515"/>
        <v/>
      </c>
      <c r="BI327" s="308" t="str">
        <f t="shared" si="515"/>
        <v/>
      </c>
      <c r="BJ327" s="308" t="str">
        <f t="shared" si="515"/>
        <v/>
      </c>
      <c r="BK327" s="308" t="str">
        <f t="shared" si="515"/>
        <v/>
      </c>
      <c r="BL327" s="308" t="str">
        <f t="shared" si="515"/>
        <v/>
      </c>
      <c r="BM327" s="308" t="str">
        <f t="shared" si="515"/>
        <v/>
      </c>
      <c r="BN327" s="308" t="str">
        <f t="shared" si="515"/>
        <v/>
      </c>
      <c r="BO327" s="308" t="str">
        <f t="shared" si="515"/>
        <v/>
      </c>
      <c r="BP327" s="308" t="str">
        <f t="shared" si="504"/>
        <v/>
      </c>
      <c r="BQ327" s="308" t="str">
        <f t="shared" si="504"/>
        <v/>
      </c>
      <c r="BR327" s="308" t="str">
        <f t="shared" si="504"/>
        <v/>
      </c>
      <c r="BS327" s="308" t="str">
        <f t="shared" si="504"/>
        <v/>
      </c>
      <c r="BT327" s="308" t="str">
        <f t="shared" si="504"/>
        <v/>
      </c>
      <c r="BU327" s="308" t="str">
        <f t="shared" si="504"/>
        <v/>
      </c>
      <c r="BV327" s="308" t="str">
        <f t="shared" si="504"/>
        <v/>
      </c>
      <c r="BW327" s="308" t="str">
        <f t="shared" si="504"/>
        <v/>
      </c>
      <c r="BX327" s="308" t="str">
        <f t="shared" si="504"/>
        <v/>
      </c>
      <c r="BY327" s="308" t="str">
        <f t="shared" si="504"/>
        <v/>
      </c>
      <c r="BZ327" s="308" t="str">
        <f t="shared" si="504"/>
        <v/>
      </c>
      <c r="CA327" s="308" t="str">
        <f t="shared" si="504"/>
        <v/>
      </c>
      <c r="CB327" s="308" t="str">
        <f t="shared" si="504"/>
        <v/>
      </c>
      <c r="CC327" s="308" t="str">
        <f t="shared" si="504"/>
        <v/>
      </c>
      <c r="CD327" s="308" t="str">
        <f t="shared" si="504"/>
        <v/>
      </c>
      <c r="CE327" s="308" t="str">
        <f t="shared" si="505"/>
        <v/>
      </c>
      <c r="CF327" s="308" t="str">
        <f t="shared" si="505"/>
        <v/>
      </c>
      <c r="CG327" s="308" t="str">
        <f t="shared" si="505"/>
        <v/>
      </c>
      <c r="CH327" s="308" t="str">
        <f t="shared" si="505"/>
        <v/>
      </c>
      <c r="CI327" s="308" t="str">
        <f t="shared" si="505"/>
        <v/>
      </c>
      <c r="CJ327" s="308" t="str">
        <f t="shared" si="505"/>
        <v/>
      </c>
    </row>
    <row r="328" spans="2:88" x14ac:dyDescent="0.2">
      <c r="B328" s="369" t="str">
        <f t="shared" si="501"/>
        <v/>
      </c>
      <c r="C328" s="369" t="str">
        <f t="shared" si="502"/>
        <v/>
      </c>
      <c r="D328" s="369" t="str">
        <f t="shared" si="506"/>
        <v/>
      </c>
      <c r="E328" s="369" t="str">
        <f t="shared" si="507"/>
        <v/>
      </c>
      <c r="F328" s="369" t="str">
        <f t="shared" si="508"/>
        <v/>
      </c>
      <c r="G328" s="369" t="str">
        <f t="shared" si="509"/>
        <v/>
      </c>
      <c r="H328" s="369" t="str">
        <f t="shared" si="510"/>
        <v/>
      </c>
      <c r="I328" s="369" t="str">
        <f t="shared" si="511"/>
        <v/>
      </c>
      <c r="K328" s="308" t="str">
        <f t="shared" si="512"/>
        <v/>
      </c>
      <c r="L328" s="309" t="str">
        <f t="shared" si="513"/>
        <v/>
      </c>
      <c r="M328" s="310" t="str">
        <f t="shared" si="514"/>
        <v/>
      </c>
      <c r="N328" s="308" t="str">
        <f t="shared" si="491"/>
        <v/>
      </c>
      <c r="O328" s="308" t="str">
        <f t="shared" si="492"/>
        <v/>
      </c>
      <c r="P328" s="308" t="str">
        <f t="shared" si="493"/>
        <v/>
      </c>
      <c r="Q328" s="308" t="str">
        <f t="shared" si="494"/>
        <v/>
      </c>
      <c r="R328" s="308" t="str">
        <f t="shared" si="495"/>
        <v/>
      </c>
      <c r="S328" s="308" t="str">
        <f t="shared" si="496"/>
        <v/>
      </c>
      <c r="T328" s="308" t="str">
        <f t="shared" si="496"/>
        <v/>
      </c>
      <c r="U328" s="308" t="str">
        <f t="shared" si="496"/>
        <v/>
      </c>
      <c r="V328" s="308" t="str">
        <f t="shared" si="496"/>
        <v/>
      </c>
      <c r="W328" s="308" t="str">
        <f t="shared" si="496"/>
        <v/>
      </c>
      <c r="X328" s="308" t="str">
        <f t="shared" si="471"/>
        <v/>
      </c>
      <c r="Y328" s="308" t="str">
        <f t="shared" si="471"/>
        <v/>
      </c>
      <c r="Z328" s="308" t="str">
        <f t="shared" si="471"/>
        <v/>
      </c>
      <c r="AA328" s="308" t="str">
        <f t="shared" si="471"/>
        <v/>
      </c>
      <c r="AB328" s="308" t="str">
        <f t="shared" si="471"/>
        <v/>
      </c>
      <c r="AC328" s="308" t="str">
        <f t="shared" si="489"/>
        <v/>
      </c>
      <c r="AD328" s="308" t="str">
        <f t="shared" si="490"/>
        <v/>
      </c>
      <c r="AE328" s="308" t="str">
        <f t="shared" si="478"/>
        <v/>
      </c>
      <c r="AF328" s="308" t="str">
        <f t="shared" si="479"/>
        <v/>
      </c>
      <c r="AG328" s="308" t="str">
        <f t="shared" si="480"/>
        <v/>
      </c>
      <c r="AH328" s="308" t="str">
        <f t="shared" si="481"/>
        <v/>
      </c>
      <c r="AI328" s="308" t="str">
        <f t="shared" si="482"/>
        <v/>
      </c>
      <c r="AJ328" s="308" t="str">
        <f t="shared" si="483"/>
        <v/>
      </c>
      <c r="AK328" s="308" t="str">
        <f t="shared" si="484"/>
        <v/>
      </c>
      <c r="AL328" s="308" t="str">
        <f t="shared" si="485"/>
        <v/>
      </c>
      <c r="AM328" s="308" t="str">
        <f t="shared" si="486"/>
        <v/>
      </c>
      <c r="AN328" s="308" t="str">
        <f t="shared" si="487"/>
        <v/>
      </c>
      <c r="AO328" s="308" t="str">
        <f t="shared" si="488"/>
        <v/>
      </c>
      <c r="AP328" s="308" t="str">
        <f t="shared" si="498"/>
        <v/>
      </c>
      <c r="AQ328" s="308" t="str">
        <f t="shared" si="499"/>
        <v/>
      </c>
      <c r="AR328" s="308" t="str">
        <f t="shared" si="500"/>
        <v/>
      </c>
      <c r="AS328" s="308" t="str">
        <f t="shared" si="497"/>
        <v/>
      </c>
      <c r="AT328" s="308" t="str">
        <f t="shared" si="497"/>
        <v/>
      </c>
      <c r="AU328" s="308" t="str">
        <f t="shared" si="497"/>
        <v/>
      </c>
      <c r="AV328" s="308" t="str">
        <f t="shared" si="497"/>
        <v/>
      </c>
      <c r="AW328" s="308" t="str">
        <f t="shared" si="497"/>
        <v/>
      </c>
      <c r="AX328" s="308" t="str">
        <f t="shared" si="497"/>
        <v/>
      </c>
      <c r="AY328" s="308" t="str">
        <f t="shared" si="503"/>
        <v/>
      </c>
      <c r="AZ328" s="308" t="str">
        <f t="shared" si="515"/>
        <v/>
      </c>
      <c r="BA328" s="308" t="str">
        <f t="shared" si="515"/>
        <v/>
      </c>
      <c r="BB328" s="308" t="str">
        <f t="shared" si="515"/>
        <v/>
      </c>
      <c r="BC328" s="308" t="str">
        <f t="shared" si="515"/>
        <v/>
      </c>
      <c r="BD328" s="308" t="str">
        <f t="shared" si="515"/>
        <v/>
      </c>
      <c r="BE328" s="308" t="str">
        <f t="shared" si="515"/>
        <v/>
      </c>
      <c r="BF328" s="308" t="str">
        <f t="shared" si="515"/>
        <v/>
      </c>
      <c r="BG328" s="308" t="str">
        <f t="shared" si="515"/>
        <v/>
      </c>
      <c r="BH328" s="308" t="str">
        <f t="shared" si="515"/>
        <v/>
      </c>
      <c r="BI328" s="308" t="str">
        <f t="shared" si="515"/>
        <v/>
      </c>
      <c r="BJ328" s="308" t="str">
        <f t="shared" si="515"/>
        <v/>
      </c>
      <c r="BK328" s="308" t="str">
        <f t="shared" si="515"/>
        <v/>
      </c>
      <c r="BL328" s="308" t="str">
        <f t="shared" si="515"/>
        <v/>
      </c>
      <c r="BM328" s="308" t="str">
        <f t="shared" si="515"/>
        <v/>
      </c>
      <c r="BN328" s="308" t="str">
        <f t="shared" si="515"/>
        <v/>
      </c>
      <c r="BO328" s="308" t="str">
        <f t="shared" si="515"/>
        <v/>
      </c>
      <c r="BP328" s="308" t="str">
        <f t="shared" si="504"/>
        <v/>
      </c>
      <c r="BQ328" s="308" t="str">
        <f t="shared" si="504"/>
        <v/>
      </c>
      <c r="BR328" s="308" t="str">
        <f t="shared" si="504"/>
        <v/>
      </c>
      <c r="BS328" s="308" t="str">
        <f t="shared" si="504"/>
        <v/>
      </c>
      <c r="BT328" s="308" t="str">
        <f t="shared" si="504"/>
        <v/>
      </c>
      <c r="BU328" s="308" t="str">
        <f t="shared" si="504"/>
        <v/>
      </c>
      <c r="BV328" s="308" t="str">
        <f t="shared" si="504"/>
        <v/>
      </c>
      <c r="BW328" s="308" t="str">
        <f t="shared" si="504"/>
        <v/>
      </c>
      <c r="BX328" s="308" t="str">
        <f t="shared" si="504"/>
        <v/>
      </c>
      <c r="BY328" s="308" t="str">
        <f t="shared" si="504"/>
        <v/>
      </c>
      <c r="BZ328" s="308" t="str">
        <f t="shared" si="504"/>
        <v/>
      </c>
      <c r="CA328" s="308" t="str">
        <f t="shared" si="504"/>
        <v/>
      </c>
      <c r="CB328" s="308" t="str">
        <f t="shared" si="504"/>
        <v/>
      </c>
      <c r="CC328" s="308" t="str">
        <f t="shared" si="504"/>
        <v/>
      </c>
      <c r="CD328" s="308" t="str">
        <f t="shared" si="504"/>
        <v/>
      </c>
      <c r="CE328" s="308" t="str">
        <f t="shared" si="505"/>
        <v/>
      </c>
      <c r="CF328" s="308" t="str">
        <f t="shared" si="505"/>
        <v/>
      </c>
      <c r="CG328" s="308" t="str">
        <f t="shared" si="505"/>
        <v/>
      </c>
      <c r="CH328" s="308" t="str">
        <f t="shared" si="505"/>
        <v/>
      </c>
      <c r="CI328" s="308" t="str">
        <f t="shared" si="505"/>
        <v/>
      </c>
      <c r="CJ328" s="308" t="str">
        <f t="shared" si="505"/>
        <v/>
      </c>
    </row>
    <row r="329" spans="2:88" x14ac:dyDescent="0.2">
      <c r="B329" s="369" t="str">
        <f t="shared" si="501"/>
        <v/>
      </c>
      <c r="C329" s="369" t="str">
        <f t="shared" si="502"/>
        <v/>
      </c>
      <c r="D329" s="369" t="str">
        <f t="shared" si="506"/>
        <v/>
      </c>
      <c r="E329" s="369" t="str">
        <f t="shared" si="507"/>
        <v/>
      </c>
      <c r="F329" s="369" t="str">
        <f t="shared" si="508"/>
        <v/>
      </c>
      <c r="G329" s="369" t="str">
        <f t="shared" si="509"/>
        <v/>
      </c>
      <c r="H329" s="369" t="str">
        <f t="shared" si="510"/>
        <v/>
      </c>
      <c r="I329" s="369" t="str">
        <f t="shared" si="511"/>
        <v/>
      </c>
      <c r="K329" s="308" t="str">
        <f t="shared" si="512"/>
        <v/>
      </c>
      <c r="L329" s="309" t="str">
        <f t="shared" si="513"/>
        <v/>
      </c>
      <c r="M329" s="310" t="str">
        <f t="shared" si="514"/>
        <v/>
      </c>
      <c r="N329" s="308" t="str">
        <f t="shared" si="491"/>
        <v/>
      </c>
      <c r="O329" s="308" t="str">
        <f t="shared" si="492"/>
        <v/>
      </c>
      <c r="P329" s="308" t="str">
        <f t="shared" si="493"/>
        <v/>
      </c>
      <c r="Q329" s="308" t="str">
        <f t="shared" si="494"/>
        <v/>
      </c>
      <c r="R329" s="308" t="str">
        <f t="shared" si="495"/>
        <v/>
      </c>
      <c r="S329" s="308" t="str">
        <f t="shared" si="496"/>
        <v/>
      </c>
      <c r="T329" s="308" t="str">
        <f t="shared" si="496"/>
        <v/>
      </c>
      <c r="U329" s="308" t="str">
        <f t="shared" si="496"/>
        <v/>
      </c>
      <c r="V329" s="308" t="str">
        <f t="shared" si="496"/>
        <v/>
      </c>
      <c r="W329" s="308" t="str">
        <f t="shared" si="496"/>
        <v/>
      </c>
      <c r="X329" s="308" t="str">
        <f t="shared" si="471"/>
        <v/>
      </c>
      <c r="Y329" s="308" t="str">
        <f t="shared" si="471"/>
        <v/>
      </c>
      <c r="Z329" s="308" t="str">
        <f t="shared" si="471"/>
        <v/>
      </c>
      <c r="AA329" s="308" t="str">
        <f t="shared" si="471"/>
        <v/>
      </c>
      <c r="AB329" s="308" t="str">
        <f t="shared" si="471"/>
        <v/>
      </c>
      <c r="AC329" s="308" t="str">
        <f t="shared" si="489"/>
        <v/>
      </c>
      <c r="AD329" s="308" t="str">
        <f t="shared" si="490"/>
        <v/>
      </c>
      <c r="AE329" s="308" t="str">
        <f t="shared" si="478"/>
        <v/>
      </c>
      <c r="AF329" s="308" t="str">
        <f t="shared" si="479"/>
        <v/>
      </c>
      <c r="AG329" s="308" t="str">
        <f t="shared" si="480"/>
        <v/>
      </c>
      <c r="AH329" s="308" t="str">
        <f t="shared" si="481"/>
        <v/>
      </c>
      <c r="AI329" s="308" t="str">
        <f t="shared" si="482"/>
        <v/>
      </c>
      <c r="AJ329" s="308" t="str">
        <f t="shared" si="483"/>
        <v/>
      </c>
      <c r="AK329" s="308" t="str">
        <f t="shared" si="484"/>
        <v/>
      </c>
      <c r="AL329" s="308" t="str">
        <f t="shared" si="485"/>
        <v/>
      </c>
      <c r="AM329" s="308" t="str">
        <f t="shared" si="486"/>
        <v/>
      </c>
      <c r="AN329" s="308" t="str">
        <f t="shared" si="487"/>
        <v/>
      </c>
      <c r="AO329" s="308" t="str">
        <f t="shared" si="488"/>
        <v/>
      </c>
      <c r="AP329" s="308" t="str">
        <f t="shared" si="498"/>
        <v/>
      </c>
      <c r="AQ329" s="308" t="str">
        <f t="shared" si="499"/>
        <v/>
      </c>
      <c r="AR329" s="308" t="str">
        <f t="shared" si="500"/>
        <v/>
      </c>
      <c r="AS329" s="308" t="str">
        <f t="shared" si="497"/>
        <v/>
      </c>
      <c r="AT329" s="308" t="str">
        <f t="shared" si="497"/>
        <v/>
      </c>
      <c r="AU329" s="308" t="str">
        <f t="shared" si="497"/>
        <v/>
      </c>
      <c r="AV329" s="308" t="str">
        <f t="shared" si="497"/>
        <v/>
      </c>
      <c r="AW329" s="308" t="str">
        <f t="shared" si="497"/>
        <v/>
      </c>
      <c r="AX329" s="308" t="str">
        <f t="shared" si="497"/>
        <v/>
      </c>
      <c r="AY329" s="308" t="str">
        <f t="shared" si="503"/>
        <v/>
      </c>
      <c r="AZ329" s="308" t="str">
        <f t="shared" si="515"/>
        <v/>
      </c>
      <c r="BA329" s="308" t="str">
        <f t="shared" si="515"/>
        <v/>
      </c>
      <c r="BB329" s="308" t="str">
        <f t="shared" si="515"/>
        <v/>
      </c>
      <c r="BC329" s="308" t="str">
        <f t="shared" si="515"/>
        <v/>
      </c>
      <c r="BD329" s="308" t="str">
        <f t="shared" si="515"/>
        <v/>
      </c>
      <c r="BE329" s="308" t="str">
        <f t="shared" si="515"/>
        <v/>
      </c>
      <c r="BF329" s="308" t="str">
        <f t="shared" si="515"/>
        <v/>
      </c>
      <c r="BG329" s="308" t="str">
        <f t="shared" si="515"/>
        <v/>
      </c>
      <c r="BH329" s="308" t="str">
        <f t="shared" si="515"/>
        <v/>
      </c>
      <c r="BI329" s="308" t="str">
        <f t="shared" si="515"/>
        <v/>
      </c>
      <c r="BJ329" s="308" t="str">
        <f t="shared" si="515"/>
        <v/>
      </c>
      <c r="BK329" s="308" t="str">
        <f t="shared" si="515"/>
        <v/>
      </c>
      <c r="BL329" s="308" t="str">
        <f t="shared" si="515"/>
        <v/>
      </c>
      <c r="BM329" s="308" t="str">
        <f t="shared" si="515"/>
        <v/>
      </c>
      <c r="BN329" s="308" t="str">
        <f t="shared" si="515"/>
        <v/>
      </c>
      <c r="BO329" s="308" t="str">
        <f t="shared" si="515"/>
        <v/>
      </c>
      <c r="BP329" s="308" t="str">
        <f t="shared" si="504"/>
        <v/>
      </c>
      <c r="BQ329" s="308" t="str">
        <f t="shared" si="504"/>
        <v/>
      </c>
      <c r="BR329" s="308" t="str">
        <f t="shared" si="504"/>
        <v/>
      </c>
      <c r="BS329" s="308" t="str">
        <f t="shared" si="504"/>
        <v/>
      </c>
      <c r="BT329" s="308" t="str">
        <f t="shared" si="504"/>
        <v/>
      </c>
      <c r="BU329" s="308" t="str">
        <f t="shared" si="504"/>
        <v/>
      </c>
      <c r="BV329" s="308" t="str">
        <f t="shared" si="504"/>
        <v/>
      </c>
      <c r="BW329" s="308" t="str">
        <f t="shared" si="504"/>
        <v/>
      </c>
      <c r="BX329" s="308" t="str">
        <f t="shared" si="504"/>
        <v/>
      </c>
      <c r="BY329" s="308" t="str">
        <f t="shared" si="504"/>
        <v/>
      </c>
      <c r="BZ329" s="308" t="str">
        <f t="shared" si="504"/>
        <v/>
      </c>
      <c r="CA329" s="308" t="str">
        <f t="shared" si="504"/>
        <v/>
      </c>
      <c r="CB329" s="308" t="str">
        <f t="shared" si="504"/>
        <v/>
      </c>
      <c r="CC329" s="308" t="str">
        <f t="shared" si="504"/>
        <v/>
      </c>
      <c r="CD329" s="308" t="str">
        <f t="shared" si="504"/>
        <v/>
      </c>
      <c r="CE329" s="308" t="str">
        <f t="shared" si="505"/>
        <v/>
      </c>
      <c r="CF329" s="308" t="str">
        <f t="shared" si="505"/>
        <v/>
      </c>
      <c r="CG329" s="308" t="str">
        <f t="shared" si="505"/>
        <v/>
      </c>
      <c r="CH329" s="308" t="str">
        <f t="shared" si="505"/>
        <v/>
      </c>
      <c r="CI329" s="308" t="str">
        <f t="shared" si="505"/>
        <v/>
      </c>
      <c r="CJ329" s="308" t="str">
        <f t="shared" si="505"/>
        <v/>
      </c>
    </row>
    <row r="330" spans="2:88" x14ac:dyDescent="0.2">
      <c r="B330" s="369" t="str">
        <f t="shared" si="501"/>
        <v/>
      </c>
      <c r="C330" s="369" t="str">
        <f t="shared" si="502"/>
        <v/>
      </c>
      <c r="D330" s="369" t="str">
        <f t="shared" si="506"/>
        <v/>
      </c>
      <c r="E330" s="369" t="str">
        <f t="shared" si="507"/>
        <v/>
      </c>
      <c r="F330" s="369" t="str">
        <f t="shared" si="508"/>
        <v/>
      </c>
      <c r="G330" s="369" t="str">
        <f t="shared" si="509"/>
        <v/>
      </c>
      <c r="H330" s="369" t="str">
        <f t="shared" si="510"/>
        <v/>
      </c>
      <c r="I330" s="369" t="str">
        <f t="shared" si="511"/>
        <v/>
      </c>
      <c r="K330" s="308" t="str">
        <f t="shared" si="512"/>
        <v/>
      </c>
      <c r="L330" s="309" t="str">
        <f t="shared" si="513"/>
        <v/>
      </c>
      <c r="M330" s="310" t="str">
        <f t="shared" si="514"/>
        <v/>
      </c>
      <c r="N330" s="308" t="str">
        <f t="shared" si="491"/>
        <v/>
      </c>
      <c r="O330" s="308" t="str">
        <f t="shared" si="492"/>
        <v/>
      </c>
      <c r="P330" s="308" t="str">
        <f t="shared" si="493"/>
        <v/>
      </c>
      <c r="Q330" s="308" t="str">
        <f t="shared" si="494"/>
        <v/>
      </c>
      <c r="R330" s="308" t="str">
        <f t="shared" si="495"/>
        <v/>
      </c>
      <c r="S330" s="308" t="str">
        <f t="shared" si="496"/>
        <v/>
      </c>
      <c r="T330" s="308" t="str">
        <f t="shared" si="496"/>
        <v/>
      </c>
      <c r="U330" s="308" t="str">
        <f t="shared" si="496"/>
        <v/>
      </c>
      <c r="V330" s="308" t="str">
        <f t="shared" si="496"/>
        <v/>
      </c>
      <c r="W330" s="308" t="str">
        <f t="shared" si="496"/>
        <v/>
      </c>
      <c r="X330" s="308" t="str">
        <f t="shared" si="471"/>
        <v/>
      </c>
      <c r="Y330" s="308" t="str">
        <f t="shared" si="471"/>
        <v/>
      </c>
      <c r="Z330" s="308" t="str">
        <f t="shared" si="471"/>
        <v/>
      </c>
      <c r="AA330" s="308" t="str">
        <f t="shared" si="471"/>
        <v/>
      </c>
      <c r="AB330" s="308" t="str">
        <f t="shared" si="471"/>
        <v/>
      </c>
      <c r="AC330" s="308" t="str">
        <f t="shared" si="489"/>
        <v/>
      </c>
      <c r="AD330" s="308" t="str">
        <f t="shared" si="490"/>
        <v/>
      </c>
      <c r="AE330" s="308" t="str">
        <f t="shared" si="478"/>
        <v/>
      </c>
      <c r="AF330" s="308" t="str">
        <f t="shared" si="479"/>
        <v/>
      </c>
      <c r="AG330" s="308" t="str">
        <f t="shared" si="480"/>
        <v/>
      </c>
      <c r="AH330" s="308" t="str">
        <f t="shared" si="481"/>
        <v/>
      </c>
      <c r="AI330" s="308" t="str">
        <f t="shared" si="482"/>
        <v/>
      </c>
      <c r="AJ330" s="308" t="str">
        <f t="shared" si="483"/>
        <v/>
      </c>
      <c r="AK330" s="308" t="str">
        <f t="shared" si="484"/>
        <v/>
      </c>
      <c r="AL330" s="308" t="str">
        <f t="shared" si="485"/>
        <v/>
      </c>
      <c r="AM330" s="308" t="str">
        <f t="shared" si="486"/>
        <v/>
      </c>
      <c r="AN330" s="308" t="str">
        <f t="shared" si="487"/>
        <v/>
      </c>
      <c r="AO330" s="308" t="str">
        <f t="shared" si="488"/>
        <v/>
      </c>
      <c r="AP330" s="308" t="str">
        <f t="shared" si="498"/>
        <v/>
      </c>
      <c r="AQ330" s="308" t="str">
        <f t="shared" si="499"/>
        <v/>
      </c>
      <c r="AR330" s="308" t="str">
        <f t="shared" si="500"/>
        <v/>
      </c>
      <c r="AS330" s="308" t="str">
        <f t="shared" si="497"/>
        <v/>
      </c>
      <c r="AT330" s="308" t="str">
        <f t="shared" si="497"/>
        <v/>
      </c>
      <c r="AU330" s="308" t="str">
        <f t="shared" si="497"/>
        <v/>
      </c>
      <c r="AV330" s="308" t="str">
        <f t="shared" si="497"/>
        <v/>
      </c>
      <c r="AW330" s="308" t="str">
        <f t="shared" si="497"/>
        <v/>
      </c>
      <c r="AX330" s="308" t="str">
        <f t="shared" si="497"/>
        <v/>
      </c>
      <c r="AY330" s="308" t="str">
        <f t="shared" si="503"/>
        <v/>
      </c>
      <c r="AZ330" s="308" t="str">
        <f t="shared" si="515"/>
        <v/>
      </c>
      <c r="BA330" s="308" t="str">
        <f t="shared" si="515"/>
        <v/>
      </c>
      <c r="BB330" s="308" t="str">
        <f t="shared" si="515"/>
        <v/>
      </c>
      <c r="BC330" s="308" t="str">
        <f t="shared" si="515"/>
        <v/>
      </c>
      <c r="BD330" s="308" t="str">
        <f t="shared" si="515"/>
        <v/>
      </c>
      <c r="BE330" s="308" t="str">
        <f t="shared" si="515"/>
        <v/>
      </c>
      <c r="BF330" s="308" t="str">
        <f t="shared" si="515"/>
        <v/>
      </c>
      <c r="BG330" s="308" t="str">
        <f t="shared" si="515"/>
        <v/>
      </c>
      <c r="BH330" s="308" t="str">
        <f t="shared" si="515"/>
        <v/>
      </c>
      <c r="BI330" s="308" t="str">
        <f t="shared" si="515"/>
        <v/>
      </c>
      <c r="BJ330" s="308" t="str">
        <f t="shared" si="515"/>
        <v/>
      </c>
      <c r="BK330" s="308" t="str">
        <f t="shared" si="515"/>
        <v/>
      </c>
      <c r="BL330" s="308" t="str">
        <f t="shared" si="515"/>
        <v/>
      </c>
      <c r="BM330" s="308" t="str">
        <f t="shared" si="515"/>
        <v/>
      </c>
      <c r="BN330" s="308" t="str">
        <f t="shared" si="515"/>
        <v/>
      </c>
      <c r="BO330" s="308" t="str">
        <f t="shared" si="515"/>
        <v/>
      </c>
      <c r="BP330" s="308" t="str">
        <f t="shared" si="504"/>
        <v/>
      </c>
      <c r="BQ330" s="308" t="str">
        <f t="shared" si="504"/>
        <v/>
      </c>
      <c r="BR330" s="308" t="str">
        <f t="shared" si="504"/>
        <v/>
      </c>
      <c r="BS330" s="308" t="str">
        <f t="shared" si="504"/>
        <v/>
      </c>
      <c r="BT330" s="308" t="str">
        <f t="shared" si="504"/>
        <v/>
      </c>
      <c r="BU330" s="308" t="str">
        <f t="shared" si="504"/>
        <v/>
      </c>
      <c r="BV330" s="308" t="str">
        <f t="shared" si="504"/>
        <v/>
      </c>
      <c r="BW330" s="308" t="str">
        <f t="shared" si="504"/>
        <v/>
      </c>
      <c r="BX330" s="308" t="str">
        <f t="shared" si="504"/>
        <v/>
      </c>
      <c r="BY330" s="308" t="str">
        <f t="shared" si="504"/>
        <v/>
      </c>
      <c r="BZ330" s="308" t="str">
        <f t="shared" si="504"/>
        <v/>
      </c>
      <c r="CA330" s="308" t="str">
        <f t="shared" si="504"/>
        <v/>
      </c>
      <c r="CB330" s="308" t="str">
        <f t="shared" si="504"/>
        <v/>
      </c>
      <c r="CC330" s="308" t="str">
        <f t="shared" si="504"/>
        <v/>
      </c>
      <c r="CD330" s="308" t="str">
        <f t="shared" si="504"/>
        <v/>
      </c>
      <c r="CE330" s="308" t="str">
        <f t="shared" si="505"/>
        <v/>
      </c>
      <c r="CF330" s="308" t="str">
        <f t="shared" si="505"/>
        <v/>
      </c>
      <c r="CG330" s="308" t="str">
        <f t="shared" si="505"/>
        <v/>
      </c>
      <c r="CH330" s="308" t="str">
        <f t="shared" si="505"/>
        <v/>
      </c>
      <c r="CI330" s="308" t="str">
        <f t="shared" si="505"/>
        <v/>
      </c>
      <c r="CJ330" s="308" t="str">
        <f t="shared" si="505"/>
        <v/>
      </c>
    </row>
    <row r="331" spans="2:88" x14ac:dyDescent="0.2">
      <c r="B331" s="369" t="str">
        <f t="shared" si="501"/>
        <v/>
      </c>
      <c r="C331" s="369" t="str">
        <f t="shared" si="502"/>
        <v/>
      </c>
      <c r="D331" s="369" t="str">
        <f t="shared" si="506"/>
        <v/>
      </c>
      <c r="E331" s="369" t="str">
        <f t="shared" si="507"/>
        <v/>
      </c>
      <c r="F331" s="369" t="str">
        <f t="shared" si="508"/>
        <v/>
      </c>
      <c r="G331" s="369" t="str">
        <f t="shared" si="509"/>
        <v/>
      </c>
      <c r="H331" s="369" t="str">
        <f t="shared" si="510"/>
        <v/>
      </c>
      <c r="I331" s="369" t="str">
        <f t="shared" si="511"/>
        <v/>
      </c>
      <c r="K331" s="308" t="str">
        <f t="shared" si="512"/>
        <v/>
      </c>
      <c r="L331" s="309" t="str">
        <f t="shared" si="513"/>
        <v/>
      </c>
      <c r="M331" s="310" t="str">
        <f t="shared" si="514"/>
        <v/>
      </c>
      <c r="N331" s="308" t="str">
        <f t="shared" si="491"/>
        <v/>
      </c>
      <c r="O331" s="308" t="str">
        <f t="shared" si="492"/>
        <v/>
      </c>
      <c r="P331" s="308" t="str">
        <f t="shared" si="493"/>
        <v/>
      </c>
      <c r="Q331" s="308" t="str">
        <f t="shared" si="494"/>
        <v/>
      </c>
      <c r="R331" s="308" t="str">
        <f t="shared" si="495"/>
        <v/>
      </c>
      <c r="S331" s="308" t="str">
        <f t="shared" si="496"/>
        <v/>
      </c>
      <c r="T331" s="308" t="str">
        <f t="shared" si="496"/>
        <v/>
      </c>
      <c r="U331" s="308" t="str">
        <f t="shared" si="496"/>
        <v/>
      </c>
      <c r="V331" s="308" t="str">
        <f t="shared" si="496"/>
        <v/>
      </c>
      <c r="W331" s="308" t="str">
        <f t="shared" si="496"/>
        <v/>
      </c>
      <c r="X331" s="308" t="str">
        <f t="shared" si="471"/>
        <v/>
      </c>
      <c r="Y331" s="308" t="str">
        <f t="shared" si="471"/>
        <v/>
      </c>
      <c r="Z331" s="308" t="str">
        <f t="shared" si="471"/>
        <v/>
      </c>
      <c r="AA331" s="308" t="str">
        <f t="shared" si="471"/>
        <v/>
      </c>
      <c r="AB331" s="308" t="str">
        <f t="shared" si="471"/>
        <v/>
      </c>
      <c r="AC331" s="308" t="str">
        <f t="shared" si="489"/>
        <v/>
      </c>
      <c r="AD331" s="308" t="str">
        <f t="shared" si="490"/>
        <v/>
      </c>
      <c r="AE331" s="308" t="str">
        <f t="shared" si="478"/>
        <v/>
      </c>
      <c r="AF331" s="308" t="str">
        <f t="shared" si="479"/>
        <v/>
      </c>
      <c r="AG331" s="308" t="str">
        <f t="shared" si="480"/>
        <v/>
      </c>
      <c r="AH331" s="308" t="str">
        <f t="shared" si="481"/>
        <v/>
      </c>
      <c r="AI331" s="308" t="str">
        <f t="shared" si="482"/>
        <v/>
      </c>
      <c r="AJ331" s="308" t="str">
        <f t="shared" si="483"/>
        <v/>
      </c>
      <c r="AK331" s="308" t="str">
        <f t="shared" si="484"/>
        <v/>
      </c>
      <c r="AL331" s="308" t="str">
        <f t="shared" si="485"/>
        <v/>
      </c>
      <c r="AM331" s="308" t="str">
        <f t="shared" si="486"/>
        <v/>
      </c>
      <c r="AN331" s="308" t="str">
        <f t="shared" si="487"/>
        <v/>
      </c>
      <c r="AO331" s="308" t="str">
        <f t="shared" si="488"/>
        <v/>
      </c>
      <c r="AP331" s="308" t="str">
        <f t="shared" si="498"/>
        <v/>
      </c>
      <c r="AQ331" s="308" t="str">
        <f t="shared" si="499"/>
        <v/>
      </c>
      <c r="AR331" s="308" t="str">
        <f t="shared" si="500"/>
        <v/>
      </c>
      <c r="AS331" s="308" t="str">
        <f t="shared" si="497"/>
        <v/>
      </c>
      <c r="AT331" s="308" t="str">
        <f t="shared" si="497"/>
        <v/>
      </c>
      <c r="AU331" s="308" t="str">
        <f t="shared" si="497"/>
        <v/>
      </c>
      <c r="AV331" s="308" t="str">
        <f t="shared" si="497"/>
        <v/>
      </c>
      <c r="AW331" s="308" t="str">
        <f t="shared" si="497"/>
        <v/>
      </c>
      <c r="AX331" s="308" t="str">
        <f t="shared" si="497"/>
        <v/>
      </c>
      <c r="AY331" s="308" t="str">
        <f t="shared" si="503"/>
        <v/>
      </c>
      <c r="AZ331" s="308" t="str">
        <f t="shared" si="515"/>
        <v/>
      </c>
      <c r="BA331" s="308" t="str">
        <f t="shared" si="515"/>
        <v/>
      </c>
      <c r="BB331" s="308" t="str">
        <f t="shared" si="515"/>
        <v/>
      </c>
      <c r="BC331" s="308" t="str">
        <f t="shared" si="515"/>
        <v/>
      </c>
      <c r="BD331" s="308" t="str">
        <f t="shared" si="515"/>
        <v/>
      </c>
      <c r="BE331" s="308" t="str">
        <f t="shared" si="515"/>
        <v/>
      </c>
      <c r="BF331" s="308" t="str">
        <f t="shared" si="515"/>
        <v/>
      </c>
      <c r="BG331" s="308" t="str">
        <f t="shared" si="515"/>
        <v/>
      </c>
      <c r="BH331" s="308" t="str">
        <f t="shared" si="515"/>
        <v/>
      </c>
      <c r="BI331" s="308" t="str">
        <f t="shared" si="515"/>
        <v/>
      </c>
      <c r="BJ331" s="308" t="str">
        <f t="shared" si="515"/>
        <v/>
      </c>
      <c r="BK331" s="308" t="str">
        <f t="shared" si="515"/>
        <v/>
      </c>
      <c r="BL331" s="308" t="str">
        <f t="shared" si="515"/>
        <v/>
      </c>
      <c r="BM331" s="308" t="str">
        <f t="shared" si="515"/>
        <v/>
      </c>
      <c r="BN331" s="308" t="str">
        <f t="shared" si="515"/>
        <v/>
      </c>
      <c r="BO331" s="308" t="str">
        <f t="shared" si="515"/>
        <v/>
      </c>
      <c r="BP331" s="308" t="str">
        <f t="shared" si="504"/>
        <v/>
      </c>
      <c r="BQ331" s="308" t="str">
        <f t="shared" si="504"/>
        <v/>
      </c>
      <c r="BR331" s="308" t="str">
        <f t="shared" si="504"/>
        <v/>
      </c>
      <c r="BS331" s="308" t="str">
        <f t="shared" si="504"/>
        <v/>
      </c>
      <c r="BT331" s="308" t="str">
        <f t="shared" si="504"/>
        <v/>
      </c>
      <c r="BU331" s="308" t="str">
        <f t="shared" si="504"/>
        <v/>
      </c>
      <c r="BV331" s="308" t="str">
        <f t="shared" si="504"/>
        <v/>
      </c>
      <c r="BW331" s="308" t="str">
        <f t="shared" si="504"/>
        <v/>
      </c>
      <c r="BX331" s="308" t="str">
        <f t="shared" si="504"/>
        <v/>
      </c>
      <c r="BY331" s="308" t="str">
        <f t="shared" si="504"/>
        <v/>
      </c>
      <c r="BZ331" s="308" t="str">
        <f t="shared" si="504"/>
        <v/>
      </c>
      <c r="CA331" s="308" t="str">
        <f t="shared" si="504"/>
        <v/>
      </c>
      <c r="CB331" s="308" t="str">
        <f t="shared" si="504"/>
        <v/>
      </c>
      <c r="CC331" s="308" t="str">
        <f t="shared" si="504"/>
        <v/>
      </c>
      <c r="CD331" s="308" t="str">
        <f t="shared" si="504"/>
        <v/>
      </c>
      <c r="CE331" s="308" t="str">
        <f t="shared" si="505"/>
        <v/>
      </c>
      <c r="CF331" s="308" t="str">
        <f t="shared" si="505"/>
        <v/>
      </c>
      <c r="CG331" s="308" t="str">
        <f t="shared" si="505"/>
        <v/>
      </c>
      <c r="CH331" s="308" t="str">
        <f t="shared" si="505"/>
        <v/>
      </c>
      <c r="CI331" s="308" t="str">
        <f t="shared" si="505"/>
        <v/>
      </c>
      <c r="CJ331" s="308" t="str">
        <f t="shared" si="505"/>
        <v/>
      </c>
    </row>
    <row r="332" spans="2:88" x14ac:dyDescent="0.2">
      <c r="B332" s="369" t="str">
        <f t="shared" si="501"/>
        <v/>
      </c>
      <c r="C332" s="369" t="str">
        <f t="shared" si="502"/>
        <v/>
      </c>
      <c r="D332" s="369" t="str">
        <f t="shared" si="506"/>
        <v/>
      </c>
      <c r="E332" s="369" t="str">
        <f t="shared" si="507"/>
        <v/>
      </c>
      <c r="F332" s="369" t="str">
        <f t="shared" si="508"/>
        <v/>
      </c>
      <c r="G332" s="369" t="str">
        <f t="shared" si="509"/>
        <v/>
      </c>
      <c r="H332" s="369" t="str">
        <f t="shared" si="510"/>
        <v/>
      </c>
      <c r="I332" s="369" t="str">
        <f t="shared" si="511"/>
        <v/>
      </c>
      <c r="K332" s="308" t="str">
        <f t="shared" si="512"/>
        <v/>
      </c>
      <c r="L332" s="309" t="str">
        <f t="shared" si="513"/>
        <v/>
      </c>
      <c r="M332" s="310" t="str">
        <f t="shared" si="514"/>
        <v/>
      </c>
      <c r="N332" s="308" t="str">
        <f t="shared" si="491"/>
        <v/>
      </c>
      <c r="O332" s="308" t="str">
        <f t="shared" si="492"/>
        <v/>
      </c>
      <c r="P332" s="308" t="str">
        <f t="shared" si="493"/>
        <v/>
      </c>
      <c r="Q332" s="308" t="str">
        <f t="shared" si="494"/>
        <v/>
      </c>
      <c r="R332" s="308" t="str">
        <f t="shared" si="495"/>
        <v/>
      </c>
      <c r="S332" s="308" t="str">
        <f t="shared" si="496"/>
        <v/>
      </c>
      <c r="T332" s="308" t="str">
        <f t="shared" si="496"/>
        <v/>
      </c>
      <c r="U332" s="308" t="str">
        <f t="shared" si="496"/>
        <v/>
      </c>
      <c r="V332" s="308" t="str">
        <f t="shared" si="496"/>
        <v/>
      </c>
      <c r="W332" s="308" t="str">
        <f t="shared" si="496"/>
        <v/>
      </c>
      <c r="X332" s="308" t="str">
        <f t="shared" si="471"/>
        <v/>
      </c>
      <c r="Y332" s="308" t="str">
        <f t="shared" si="471"/>
        <v/>
      </c>
      <c r="Z332" s="308" t="str">
        <f t="shared" si="471"/>
        <v/>
      </c>
      <c r="AA332" s="308" t="str">
        <f t="shared" si="471"/>
        <v/>
      </c>
      <c r="AB332" s="308" t="str">
        <f t="shared" si="471"/>
        <v/>
      </c>
      <c r="AC332" s="308" t="str">
        <f t="shared" si="489"/>
        <v/>
      </c>
      <c r="AD332" s="308" t="str">
        <f t="shared" si="490"/>
        <v/>
      </c>
      <c r="AE332" s="308" t="str">
        <f t="shared" si="478"/>
        <v/>
      </c>
      <c r="AF332" s="308" t="str">
        <f t="shared" si="479"/>
        <v/>
      </c>
      <c r="AG332" s="308" t="str">
        <f t="shared" si="480"/>
        <v/>
      </c>
      <c r="AH332" s="308" t="str">
        <f t="shared" si="481"/>
        <v/>
      </c>
      <c r="AI332" s="308" t="str">
        <f t="shared" si="482"/>
        <v/>
      </c>
      <c r="AJ332" s="308" t="str">
        <f t="shared" si="483"/>
        <v/>
      </c>
      <c r="AK332" s="308" t="str">
        <f t="shared" si="484"/>
        <v/>
      </c>
      <c r="AL332" s="308" t="str">
        <f t="shared" si="485"/>
        <v/>
      </c>
      <c r="AM332" s="308" t="str">
        <f t="shared" si="486"/>
        <v/>
      </c>
      <c r="AN332" s="308" t="str">
        <f t="shared" si="487"/>
        <v/>
      </c>
      <c r="AO332" s="308" t="str">
        <f t="shared" si="488"/>
        <v/>
      </c>
      <c r="AP332" s="308" t="str">
        <f t="shared" si="498"/>
        <v/>
      </c>
      <c r="AQ332" s="308" t="str">
        <f t="shared" si="499"/>
        <v/>
      </c>
      <c r="AR332" s="308" t="str">
        <f t="shared" si="500"/>
        <v/>
      </c>
      <c r="AS332" s="308" t="str">
        <f t="shared" si="497"/>
        <v/>
      </c>
      <c r="AT332" s="308" t="str">
        <f t="shared" si="497"/>
        <v/>
      </c>
      <c r="AU332" s="308" t="str">
        <f t="shared" si="497"/>
        <v/>
      </c>
      <c r="AV332" s="308" t="str">
        <f t="shared" si="497"/>
        <v/>
      </c>
      <c r="AW332" s="308" t="str">
        <f t="shared" si="497"/>
        <v/>
      </c>
      <c r="AX332" s="308" t="str">
        <f t="shared" si="497"/>
        <v/>
      </c>
      <c r="AY332" s="308" t="str">
        <f t="shared" si="503"/>
        <v/>
      </c>
      <c r="AZ332" s="308" t="str">
        <f t="shared" si="515"/>
        <v/>
      </c>
      <c r="BA332" s="308" t="str">
        <f t="shared" si="515"/>
        <v/>
      </c>
      <c r="BB332" s="308" t="str">
        <f t="shared" si="515"/>
        <v/>
      </c>
      <c r="BC332" s="308" t="str">
        <f t="shared" si="515"/>
        <v/>
      </c>
      <c r="BD332" s="308" t="str">
        <f t="shared" si="515"/>
        <v/>
      </c>
      <c r="BE332" s="308" t="str">
        <f t="shared" si="515"/>
        <v/>
      </c>
      <c r="BF332" s="308" t="str">
        <f t="shared" si="515"/>
        <v/>
      </c>
      <c r="BG332" s="308" t="str">
        <f t="shared" si="515"/>
        <v/>
      </c>
      <c r="BH332" s="308" t="str">
        <f t="shared" si="515"/>
        <v/>
      </c>
      <c r="BI332" s="308" t="str">
        <f t="shared" si="515"/>
        <v/>
      </c>
      <c r="BJ332" s="308" t="str">
        <f t="shared" si="515"/>
        <v/>
      </c>
      <c r="BK332" s="308" t="str">
        <f t="shared" si="515"/>
        <v/>
      </c>
      <c r="BL332" s="308" t="str">
        <f t="shared" si="515"/>
        <v/>
      </c>
      <c r="BM332" s="308" t="str">
        <f t="shared" si="515"/>
        <v/>
      </c>
      <c r="BN332" s="308" t="str">
        <f t="shared" si="515"/>
        <v/>
      </c>
      <c r="BO332" s="308" t="str">
        <f t="shared" si="515"/>
        <v/>
      </c>
      <c r="BP332" s="308" t="str">
        <f t="shared" si="504"/>
        <v/>
      </c>
      <c r="BQ332" s="308" t="str">
        <f t="shared" si="504"/>
        <v/>
      </c>
      <c r="BR332" s="308" t="str">
        <f t="shared" si="504"/>
        <v/>
      </c>
      <c r="BS332" s="308" t="str">
        <f t="shared" si="504"/>
        <v/>
      </c>
      <c r="BT332" s="308" t="str">
        <f t="shared" si="504"/>
        <v/>
      </c>
      <c r="BU332" s="308" t="str">
        <f t="shared" si="504"/>
        <v/>
      </c>
      <c r="BV332" s="308" t="str">
        <f t="shared" si="504"/>
        <v/>
      </c>
      <c r="BW332" s="308" t="str">
        <f t="shared" si="504"/>
        <v/>
      </c>
      <c r="BX332" s="308" t="str">
        <f t="shared" si="504"/>
        <v/>
      </c>
      <c r="BY332" s="308" t="str">
        <f t="shared" si="504"/>
        <v/>
      </c>
      <c r="BZ332" s="308" t="str">
        <f t="shared" si="504"/>
        <v/>
      </c>
      <c r="CA332" s="308" t="str">
        <f t="shared" si="504"/>
        <v/>
      </c>
      <c r="CB332" s="308" t="str">
        <f t="shared" si="504"/>
        <v/>
      </c>
      <c r="CC332" s="308" t="str">
        <f t="shared" si="504"/>
        <v/>
      </c>
      <c r="CD332" s="308" t="str">
        <f t="shared" si="504"/>
        <v/>
      </c>
      <c r="CE332" s="308" t="str">
        <f t="shared" si="505"/>
        <v/>
      </c>
      <c r="CF332" s="308" t="str">
        <f t="shared" si="505"/>
        <v/>
      </c>
      <c r="CG332" s="308" t="str">
        <f t="shared" si="505"/>
        <v/>
      </c>
      <c r="CH332" s="308" t="str">
        <f t="shared" si="505"/>
        <v/>
      </c>
      <c r="CI332" s="308" t="str">
        <f t="shared" si="505"/>
        <v/>
      </c>
      <c r="CJ332" s="308" t="str">
        <f t="shared" si="505"/>
        <v/>
      </c>
    </row>
    <row r="333" spans="2:88" x14ac:dyDescent="0.2">
      <c r="B333" s="369" t="str">
        <f t="shared" si="501"/>
        <v/>
      </c>
      <c r="C333" s="369" t="str">
        <f t="shared" si="502"/>
        <v/>
      </c>
      <c r="D333" s="369" t="str">
        <f t="shared" si="506"/>
        <v/>
      </c>
      <c r="E333" s="369" t="str">
        <f t="shared" si="507"/>
        <v/>
      </c>
      <c r="F333" s="369" t="str">
        <f t="shared" si="508"/>
        <v/>
      </c>
      <c r="G333" s="369" t="str">
        <f t="shared" si="509"/>
        <v/>
      </c>
      <c r="H333" s="369" t="str">
        <f t="shared" si="510"/>
        <v/>
      </c>
      <c r="I333" s="369" t="str">
        <f t="shared" si="511"/>
        <v/>
      </c>
      <c r="K333" s="308" t="str">
        <f t="shared" si="512"/>
        <v/>
      </c>
      <c r="L333" s="309" t="str">
        <f t="shared" si="513"/>
        <v/>
      </c>
      <c r="M333" s="310" t="str">
        <f t="shared" si="514"/>
        <v/>
      </c>
      <c r="N333" s="308" t="str">
        <f t="shared" si="491"/>
        <v/>
      </c>
      <c r="O333" s="308" t="str">
        <f t="shared" si="492"/>
        <v/>
      </c>
      <c r="P333" s="308" t="str">
        <f t="shared" si="493"/>
        <v/>
      </c>
      <c r="Q333" s="308" t="str">
        <f t="shared" si="494"/>
        <v/>
      </c>
      <c r="R333" s="308" t="str">
        <f t="shared" si="495"/>
        <v/>
      </c>
      <c r="S333" s="308" t="str">
        <f t="shared" si="496"/>
        <v/>
      </c>
      <c r="T333" s="308" t="str">
        <f t="shared" si="496"/>
        <v/>
      </c>
      <c r="U333" s="308" t="str">
        <f t="shared" si="496"/>
        <v/>
      </c>
      <c r="V333" s="308" t="str">
        <f t="shared" si="496"/>
        <v/>
      </c>
      <c r="W333" s="308" t="str">
        <f t="shared" si="496"/>
        <v/>
      </c>
      <c r="X333" s="308" t="str">
        <f t="shared" si="471"/>
        <v/>
      </c>
      <c r="Y333" s="308" t="str">
        <f t="shared" si="471"/>
        <v/>
      </c>
      <c r="Z333" s="308" t="str">
        <f t="shared" si="471"/>
        <v/>
      </c>
      <c r="AA333" s="308" t="str">
        <f t="shared" si="471"/>
        <v/>
      </c>
      <c r="AB333" s="308" t="str">
        <f t="shared" si="471"/>
        <v/>
      </c>
      <c r="AC333" s="308" t="str">
        <f t="shared" si="489"/>
        <v/>
      </c>
      <c r="AD333" s="308" t="str">
        <f t="shared" si="490"/>
        <v/>
      </c>
      <c r="AE333" s="308" t="str">
        <f t="shared" si="478"/>
        <v/>
      </c>
      <c r="AF333" s="308" t="str">
        <f t="shared" si="479"/>
        <v/>
      </c>
      <c r="AG333" s="308" t="str">
        <f t="shared" si="480"/>
        <v/>
      </c>
      <c r="AH333" s="308" t="str">
        <f t="shared" si="481"/>
        <v/>
      </c>
      <c r="AI333" s="308" t="str">
        <f t="shared" si="482"/>
        <v/>
      </c>
      <c r="AJ333" s="308" t="str">
        <f t="shared" si="483"/>
        <v/>
      </c>
      <c r="AK333" s="308" t="str">
        <f t="shared" si="484"/>
        <v/>
      </c>
      <c r="AL333" s="308" t="str">
        <f t="shared" si="485"/>
        <v/>
      </c>
      <c r="AM333" s="308" t="str">
        <f t="shared" si="486"/>
        <v/>
      </c>
      <c r="AN333" s="308" t="str">
        <f t="shared" si="487"/>
        <v/>
      </c>
      <c r="AO333" s="308" t="str">
        <f t="shared" si="488"/>
        <v/>
      </c>
      <c r="AP333" s="308" t="str">
        <f t="shared" si="498"/>
        <v/>
      </c>
      <c r="AQ333" s="308" t="str">
        <f t="shared" si="499"/>
        <v/>
      </c>
      <c r="AR333" s="308" t="str">
        <f t="shared" si="500"/>
        <v/>
      </c>
      <c r="AS333" s="308" t="str">
        <f t="shared" si="497"/>
        <v/>
      </c>
      <c r="AT333" s="308" t="str">
        <f t="shared" si="497"/>
        <v/>
      </c>
      <c r="AU333" s="308" t="str">
        <f t="shared" si="497"/>
        <v/>
      </c>
      <c r="AV333" s="308" t="str">
        <f t="shared" si="497"/>
        <v/>
      </c>
      <c r="AW333" s="308" t="str">
        <f t="shared" si="497"/>
        <v/>
      </c>
      <c r="AX333" s="308" t="str">
        <f t="shared" si="497"/>
        <v/>
      </c>
      <c r="AY333" s="308" t="str">
        <f t="shared" si="503"/>
        <v/>
      </c>
      <c r="AZ333" s="308" t="str">
        <f t="shared" si="515"/>
        <v/>
      </c>
      <c r="BA333" s="308" t="str">
        <f t="shared" si="515"/>
        <v/>
      </c>
      <c r="BB333" s="308" t="str">
        <f t="shared" si="515"/>
        <v/>
      </c>
      <c r="BC333" s="308" t="str">
        <f t="shared" si="515"/>
        <v/>
      </c>
      <c r="BD333" s="308" t="str">
        <f t="shared" si="515"/>
        <v/>
      </c>
      <c r="BE333" s="308" t="str">
        <f t="shared" si="515"/>
        <v/>
      </c>
      <c r="BF333" s="308" t="str">
        <f t="shared" si="515"/>
        <v/>
      </c>
      <c r="BG333" s="308" t="str">
        <f t="shared" si="515"/>
        <v/>
      </c>
      <c r="BH333" s="308" t="str">
        <f t="shared" si="515"/>
        <v/>
      </c>
      <c r="BI333" s="308" t="str">
        <f t="shared" si="515"/>
        <v/>
      </c>
      <c r="BJ333" s="308" t="str">
        <f t="shared" si="515"/>
        <v/>
      </c>
      <c r="BK333" s="308" t="str">
        <f t="shared" si="515"/>
        <v/>
      </c>
      <c r="BL333" s="308" t="str">
        <f t="shared" si="515"/>
        <v/>
      </c>
      <c r="BM333" s="308" t="str">
        <f t="shared" si="515"/>
        <v/>
      </c>
      <c r="BN333" s="308" t="str">
        <f t="shared" si="515"/>
        <v/>
      </c>
      <c r="BO333" s="308" t="str">
        <f t="shared" si="515"/>
        <v/>
      </c>
      <c r="BP333" s="308" t="str">
        <f t="shared" si="504"/>
        <v/>
      </c>
      <c r="BQ333" s="308" t="str">
        <f t="shared" si="504"/>
        <v/>
      </c>
      <c r="BR333" s="308" t="str">
        <f t="shared" si="504"/>
        <v/>
      </c>
      <c r="BS333" s="308" t="str">
        <f t="shared" si="504"/>
        <v/>
      </c>
      <c r="BT333" s="308" t="str">
        <f t="shared" si="504"/>
        <v/>
      </c>
      <c r="BU333" s="308" t="str">
        <f t="shared" si="504"/>
        <v/>
      </c>
      <c r="BV333" s="308" t="str">
        <f t="shared" si="504"/>
        <v/>
      </c>
      <c r="BW333" s="308" t="str">
        <f t="shared" si="504"/>
        <v/>
      </c>
      <c r="BX333" s="308" t="str">
        <f t="shared" si="504"/>
        <v/>
      </c>
      <c r="BY333" s="308" t="str">
        <f t="shared" si="504"/>
        <v/>
      </c>
      <c r="BZ333" s="308" t="str">
        <f t="shared" si="504"/>
        <v/>
      </c>
      <c r="CA333" s="308" t="str">
        <f t="shared" si="504"/>
        <v/>
      </c>
      <c r="CB333" s="308" t="str">
        <f t="shared" si="504"/>
        <v/>
      </c>
      <c r="CC333" s="308" t="str">
        <f t="shared" si="504"/>
        <v/>
      </c>
      <c r="CD333" s="308" t="str">
        <f t="shared" si="504"/>
        <v/>
      </c>
      <c r="CE333" s="308" t="str">
        <f t="shared" si="505"/>
        <v/>
      </c>
      <c r="CF333" s="308" t="str">
        <f t="shared" si="505"/>
        <v/>
      </c>
      <c r="CG333" s="308" t="str">
        <f t="shared" si="505"/>
        <v/>
      </c>
      <c r="CH333" s="308" t="str">
        <f t="shared" si="505"/>
        <v/>
      </c>
      <c r="CI333" s="308" t="str">
        <f t="shared" si="505"/>
        <v/>
      </c>
      <c r="CJ333" s="308" t="str">
        <f t="shared" si="505"/>
        <v/>
      </c>
    </row>
    <row r="334" spans="2:88" x14ac:dyDescent="0.2">
      <c r="B334" s="369" t="str">
        <f t="shared" si="501"/>
        <v/>
      </c>
      <c r="C334" s="369" t="str">
        <f t="shared" si="502"/>
        <v/>
      </c>
      <c r="D334" s="369" t="str">
        <f t="shared" si="506"/>
        <v/>
      </c>
      <c r="E334" s="369" t="str">
        <f t="shared" si="507"/>
        <v/>
      </c>
      <c r="F334" s="369" t="str">
        <f t="shared" si="508"/>
        <v/>
      </c>
      <c r="G334" s="369" t="str">
        <f t="shared" si="509"/>
        <v/>
      </c>
      <c r="H334" s="369" t="str">
        <f t="shared" si="510"/>
        <v/>
      </c>
      <c r="I334" s="369" t="str">
        <f t="shared" si="511"/>
        <v/>
      </c>
      <c r="K334" s="308" t="str">
        <f t="shared" si="512"/>
        <v/>
      </c>
      <c r="L334" s="309" t="str">
        <f t="shared" si="513"/>
        <v/>
      </c>
      <c r="M334" s="310" t="str">
        <f t="shared" si="514"/>
        <v/>
      </c>
      <c r="N334" s="308" t="str">
        <f t="shared" si="491"/>
        <v/>
      </c>
      <c r="O334" s="308" t="str">
        <f t="shared" si="492"/>
        <v/>
      </c>
      <c r="P334" s="308" t="str">
        <f t="shared" si="493"/>
        <v/>
      </c>
      <c r="Q334" s="308" t="str">
        <f t="shared" si="494"/>
        <v/>
      </c>
      <c r="R334" s="308" t="str">
        <f t="shared" si="495"/>
        <v/>
      </c>
      <c r="S334" s="308" t="str">
        <f t="shared" si="496"/>
        <v/>
      </c>
      <c r="T334" s="308" t="str">
        <f t="shared" si="496"/>
        <v/>
      </c>
      <c r="U334" s="308" t="str">
        <f t="shared" si="496"/>
        <v/>
      </c>
      <c r="V334" s="308" t="str">
        <f t="shared" si="496"/>
        <v/>
      </c>
      <c r="W334" s="308" t="str">
        <f t="shared" si="496"/>
        <v/>
      </c>
      <c r="X334" s="308" t="str">
        <f t="shared" si="471"/>
        <v/>
      </c>
      <c r="Y334" s="308" t="str">
        <f t="shared" si="471"/>
        <v/>
      </c>
      <c r="Z334" s="308" t="str">
        <f t="shared" si="471"/>
        <v/>
      </c>
      <c r="AA334" s="308" t="str">
        <f t="shared" si="471"/>
        <v/>
      </c>
      <c r="AB334" s="308" t="str">
        <f t="shared" si="471"/>
        <v/>
      </c>
      <c r="AC334" s="308" t="str">
        <f t="shared" si="489"/>
        <v/>
      </c>
      <c r="AD334" s="308" t="str">
        <f t="shared" si="490"/>
        <v/>
      </c>
      <c r="AE334" s="308" t="str">
        <f t="shared" si="478"/>
        <v/>
      </c>
      <c r="AF334" s="308" t="str">
        <f t="shared" si="479"/>
        <v/>
      </c>
      <c r="AG334" s="308" t="str">
        <f t="shared" si="480"/>
        <v/>
      </c>
      <c r="AH334" s="308" t="str">
        <f t="shared" si="481"/>
        <v/>
      </c>
      <c r="AI334" s="308" t="str">
        <f t="shared" si="482"/>
        <v/>
      </c>
      <c r="AJ334" s="308" t="str">
        <f t="shared" si="483"/>
        <v/>
      </c>
      <c r="AK334" s="308" t="str">
        <f t="shared" si="484"/>
        <v/>
      </c>
      <c r="AL334" s="308" t="str">
        <f t="shared" si="485"/>
        <v/>
      </c>
      <c r="AM334" s="308" t="str">
        <f t="shared" si="486"/>
        <v/>
      </c>
      <c r="AN334" s="308" t="str">
        <f t="shared" si="487"/>
        <v/>
      </c>
      <c r="AO334" s="308" t="str">
        <f t="shared" si="488"/>
        <v/>
      </c>
      <c r="AP334" s="308" t="str">
        <f t="shared" si="498"/>
        <v/>
      </c>
      <c r="AQ334" s="308" t="str">
        <f t="shared" si="499"/>
        <v/>
      </c>
      <c r="AR334" s="308" t="str">
        <f t="shared" si="500"/>
        <v/>
      </c>
      <c r="AS334" s="308" t="str">
        <f t="shared" si="497"/>
        <v/>
      </c>
      <c r="AT334" s="308" t="str">
        <f t="shared" si="497"/>
        <v/>
      </c>
      <c r="AU334" s="308" t="str">
        <f t="shared" si="497"/>
        <v/>
      </c>
      <c r="AV334" s="308" t="str">
        <f t="shared" si="497"/>
        <v/>
      </c>
      <c r="AW334" s="308" t="str">
        <f t="shared" si="497"/>
        <v/>
      </c>
      <c r="AX334" s="308" t="str">
        <f t="shared" si="497"/>
        <v/>
      </c>
      <c r="AY334" s="308" t="str">
        <f t="shared" si="503"/>
        <v/>
      </c>
      <c r="AZ334" s="308" t="str">
        <f t="shared" si="515"/>
        <v/>
      </c>
      <c r="BA334" s="308" t="str">
        <f t="shared" si="515"/>
        <v/>
      </c>
      <c r="BB334" s="308" t="str">
        <f t="shared" si="515"/>
        <v/>
      </c>
      <c r="BC334" s="308" t="str">
        <f t="shared" si="515"/>
        <v/>
      </c>
      <c r="BD334" s="308" t="str">
        <f t="shared" si="515"/>
        <v/>
      </c>
      <c r="BE334" s="308" t="str">
        <f t="shared" si="515"/>
        <v/>
      </c>
      <c r="BF334" s="308" t="str">
        <f t="shared" si="515"/>
        <v/>
      </c>
      <c r="BG334" s="308" t="str">
        <f t="shared" si="515"/>
        <v/>
      </c>
      <c r="BH334" s="308" t="str">
        <f t="shared" si="515"/>
        <v/>
      </c>
      <c r="BI334" s="308" t="str">
        <f t="shared" si="515"/>
        <v/>
      </c>
      <c r="BJ334" s="308" t="str">
        <f t="shared" si="515"/>
        <v/>
      </c>
      <c r="BK334" s="308" t="str">
        <f t="shared" si="515"/>
        <v/>
      </c>
      <c r="BL334" s="308" t="str">
        <f t="shared" si="515"/>
        <v/>
      </c>
      <c r="BM334" s="308" t="str">
        <f t="shared" si="515"/>
        <v/>
      </c>
      <c r="BN334" s="308" t="str">
        <f t="shared" si="515"/>
        <v/>
      </c>
      <c r="BO334" s="308" t="str">
        <f t="shared" si="515"/>
        <v/>
      </c>
      <c r="BP334" s="308" t="str">
        <f t="shared" si="504"/>
        <v/>
      </c>
      <c r="BQ334" s="308" t="str">
        <f t="shared" si="504"/>
        <v/>
      </c>
      <c r="BR334" s="308" t="str">
        <f t="shared" si="504"/>
        <v/>
      </c>
      <c r="BS334" s="308" t="str">
        <f t="shared" si="504"/>
        <v/>
      </c>
      <c r="BT334" s="308" t="str">
        <f t="shared" si="504"/>
        <v/>
      </c>
      <c r="BU334" s="308" t="str">
        <f t="shared" si="504"/>
        <v/>
      </c>
      <c r="BV334" s="308" t="str">
        <f t="shared" si="504"/>
        <v/>
      </c>
      <c r="BW334" s="308" t="str">
        <f t="shared" si="504"/>
        <v/>
      </c>
      <c r="BX334" s="308" t="str">
        <f t="shared" si="504"/>
        <v/>
      </c>
      <c r="BY334" s="308" t="str">
        <f t="shared" si="504"/>
        <v/>
      </c>
      <c r="BZ334" s="308" t="str">
        <f t="shared" si="504"/>
        <v/>
      </c>
      <c r="CA334" s="308" t="str">
        <f t="shared" si="504"/>
        <v/>
      </c>
      <c r="CB334" s="308" t="str">
        <f t="shared" si="504"/>
        <v/>
      </c>
      <c r="CC334" s="308" t="str">
        <f t="shared" si="504"/>
        <v/>
      </c>
      <c r="CD334" s="308" t="str">
        <f t="shared" si="504"/>
        <v/>
      </c>
      <c r="CE334" s="308" t="str">
        <f t="shared" si="505"/>
        <v/>
      </c>
      <c r="CF334" s="308" t="str">
        <f t="shared" si="505"/>
        <v/>
      </c>
      <c r="CG334" s="308" t="str">
        <f t="shared" si="505"/>
        <v/>
      </c>
      <c r="CH334" s="308" t="str">
        <f t="shared" si="505"/>
        <v/>
      </c>
      <c r="CI334" s="308" t="str">
        <f t="shared" si="505"/>
        <v/>
      </c>
      <c r="CJ334" s="308" t="str">
        <f t="shared" si="505"/>
        <v/>
      </c>
    </row>
    <row r="335" spans="2:88" x14ac:dyDescent="0.2">
      <c r="B335" s="369" t="str">
        <f t="shared" si="501"/>
        <v/>
      </c>
      <c r="C335" s="369" t="str">
        <f t="shared" si="502"/>
        <v/>
      </c>
      <c r="D335" s="369" t="str">
        <f t="shared" si="506"/>
        <v/>
      </c>
      <c r="E335" s="369" t="str">
        <f t="shared" si="507"/>
        <v/>
      </c>
      <c r="F335" s="369" t="str">
        <f t="shared" si="508"/>
        <v/>
      </c>
      <c r="G335" s="369" t="str">
        <f t="shared" si="509"/>
        <v/>
      </c>
      <c r="H335" s="369" t="str">
        <f t="shared" si="510"/>
        <v/>
      </c>
      <c r="I335" s="369" t="str">
        <f t="shared" si="511"/>
        <v/>
      </c>
      <c r="K335" s="308" t="str">
        <f t="shared" si="512"/>
        <v/>
      </c>
      <c r="L335" s="309" t="str">
        <f t="shared" si="513"/>
        <v/>
      </c>
      <c r="M335" s="310" t="str">
        <f t="shared" si="514"/>
        <v/>
      </c>
      <c r="N335" s="308" t="str">
        <f t="shared" si="491"/>
        <v/>
      </c>
      <c r="O335" s="308" t="str">
        <f t="shared" si="492"/>
        <v/>
      </c>
      <c r="P335" s="308" t="str">
        <f t="shared" si="493"/>
        <v/>
      </c>
      <c r="Q335" s="308" t="str">
        <f t="shared" si="494"/>
        <v/>
      </c>
      <c r="R335" s="308" t="str">
        <f t="shared" si="495"/>
        <v/>
      </c>
      <c r="S335" s="308" t="str">
        <f t="shared" si="496"/>
        <v/>
      </c>
      <c r="T335" s="308" t="str">
        <f t="shared" si="496"/>
        <v/>
      </c>
      <c r="U335" s="308" t="str">
        <f t="shared" si="496"/>
        <v/>
      </c>
      <c r="V335" s="308" t="str">
        <f t="shared" si="496"/>
        <v/>
      </c>
      <c r="W335" s="308" t="str">
        <f t="shared" si="496"/>
        <v/>
      </c>
      <c r="X335" s="308" t="str">
        <f t="shared" si="471"/>
        <v/>
      </c>
      <c r="Y335" s="308" t="str">
        <f t="shared" si="471"/>
        <v/>
      </c>
      <c r="Z335" s="308" t="str">
        <f t="shared" si="471"/>
        <v/>
      </c>
      <c r="AA335" s="308" t="str">
        <f t="shared" si="471"/>
        <v/>
      </c>
      <c r="AB335" s="308" t="str">
        <f t="shared" si="471"/>
        <v/>
      </c>
      <c r="AC335" s="308" t="str">
        <f t="shared" si="489"/>
        <v/>
      </c>
      <c r="AD335" s="308" t="str">
        <f t="shared" si="490"/>
        <v/>
      </c>
      <c r="AE335" s="308" t="str">
        <f t="shared" si="478"/>
        <v/>
      </c>
      <c r="AF335" s="308" t="str">
        <f t="shared" si="479"/>
        <v/>
      </c>
      <c r="AG335" s="308" t="str">
        <f t="shared" si="480"/>
        <v/>
      </c>
      <c r="AH335" s="308" t="str">
        <f t="shared" si="481"/>
        <v/>
      </c>
      <c r="AI335" s="308" t="str">
        <f t="shared" si="482"/>
        <v/>
      </c>
      <c r="AJ335" s="308" t="str">
        <f t="shared" si="483"/>
        <v/>
      </c>
      <c r="AK335" s="308" t="str">
        <f t="shared" si="484"/>
        <v/>
      </c>
      <c r="AL335" s="308" t="str">
        <f t="shared" si="485"/>
        <v/>
      </c>
      <c r="AM335" s="308" t="str">
        <f t="shared" si="486"/>
        <v/>
      </c>
      <c r="AN335" s="308" t="str">
        <f t="shared" si="487"/>
        <v/>
      </c>
      <c r="AO335" s="308" t="str">
        <f t="shared" si="488"/>
        <v/>
      </c>
      <c r="AP335" s="308" t="str">
        <f t="shared" si="498"/>
        <v/>
      </c>
      <c r="AQ335" s="308" t="str">
        <f t="shared" si="499"/>
        <v/>
      </c>
      <c r="AR335" s="308" t="str">
        <f t="shared" si="500"/>
        <v/>
      </c>
      <c r="AS335" s="308" t="str">
        <f t="shared" si="497"/>
        <v/>
      </c>
      <c r="AT335" s="308" t="str">
        <f t="shared" si="497"/>
        <v/>
      </c>
      <c r="AU335" s="308" t="str">
        <f t="shared" si="497"/>
        <v/>
      </c>
      <c r="AV335" s="308" t="str">
        <f t="shared" si="497"/>
        <v/>
      </c>
      <c r="AW335" s="308" t="str">
        <f t="shared" si="497"/>
        <v/>
      </c>
      <c r="AX335" s="308" t="str">
        <f t="shared" si="497"/>
        <v/>
      </c>
      <c r="AY335" s="308" t="str">
        <f t="shared" si="503"/>
        <v/>
      </c>
      <c r="AZ335" s="308" t="str">
        <f t="shared" si="515"/>
        <v/>
      </c>
      <c r="BA335" s="308" t="str">
        <f t="shared" si="515"/>
        <v/>
      </c>
      <c r="BB335" s="308" t="str">
        <f t="shared" si="515"/>
        <v/>
      </c>
      <c r="BC335" s="308" t="str">
        <f t="shared" si="515"/>
        <v/>
      </c>
      <c r="BD335" s="308" t="str">
        <f t="shared" si="515"/>
        <v/>
      </c>
      <c r="BE335" s="308" t="str">
        <f t="shared" si="515"/>
        <v/>
      </c>
      <c r="BF335" s="308" t="str">
        <f t="shared" si="515"/>
        <v/>
      </c>
      <c r="BG335" s="308" t="str">
        <f t="shared" si="515"/>
        <v/>
      </c>
      <c r="BH335" s="308" t="str">
        <f t="shared" si="515"/>
        <v/>
      </c>
      <c r="BI335" s="308" t="str">
        <f t="shared" si="515"/>
        <v/>
      </c>
      <c r="BJ335" s="308" t="str">
        <f t="shared" si="515"/>
        <v/>
      </c>
      <c r="BK335" s="308" t="str">
        <f t="shared" si="515"/>
        <v/>
      </c>
      <c r="BL335" s="308" t="str">
        <f t="shared" si="515"/>
        <v/>
      </c>
      <c r="BM335" s="308" t="str">
        <f t="shared" si="515"/>
        <v/>
      </c>
      <c r="BN335" s="308" t="str">
        <f t="shared" si="515"/>
        <v/>
      </c>
      <c r="BO335" s="308" t="str">
        <f t="shared" si="515"/>
        <v/>
      </c>
      <c r="BP335" s="308" t="str">
        <f t="shared" si="504"/>
        <v/>
      </c>
      <c r="BQ335" s="308" t="str">
        <f t="shared" si="504"/>
        <v/>
      </c>
      <c r="BR335" s="308" t="str">
        <f t="shared" si="504"/>
        <v/>
      </c>
      <c r="BS335" s="308" t="str">
        <f t="shared" si="504"/>
        <v/>
      </c>
      <c r="BT335" s="308" t="str">
        <f t="shared" si="504"/>
        <v/>
      </c>
      <c r="BU335" s="308" t="str">
        <f t="shared" si="504"/>
        <v/>
      </c>
      <c r="BV335" s="308" t="str">
        <f t="shared" si="504"/>
        <v/>
      </c>
      <c r="BW335" s="308" t="str">
        <f t="shared" si="504"/>
        <v/>
      </c>
      <c r="BX335" s="308" t="str">
        <f t="shared" si="504"/>
        <v/>
      </c>
      <c r="BY335" s="308" t="str">
        <f t="shared" si="504"/>
        <v/>
      </c>
      <c r="BZ335" s="308" t="str">
        <f t="shared" si="504"/>
        <v/>
      </c>
      <c r="CA335" s="308" t="str">
        <f t="shared" si="504"/>
        <v/>
      </c>
      <c r="CB335" s="308" t="str">
        <f t="shared" si="504"/>
        <v/>
      </c>
      <c r="CC335" s="308" t="str">
        <f t="shared" si="504"/>
        <v/>
      </c>
      <c r="CD335" s="308" t="str">
        <f t="shared" si="504"/>
        <v/>
      </c>
      <c r="CE335" s="308" t="str">
        <f t="shared" si="505"/>
        <v/>
      </c>
      <c r="CF335" s="308" t="str">
        <f t="shared" si="505"/>
        <v/>
      </c>
      <c r="CG335" s="308" t="str">
        <f t="shared" si="505"/>
        <v/>
      </c>
      <c r="CH335" s="308" t="str">
        <f t="shared" si="505"/>
        <v/>
      </c>
      <c r="CI335" s="308" t="str">
        <f t="shared" si="505"/>
        <v/>
      </c>
      <c r="CJ335" s="308" t="str">
        <f t="shared" si="505"/>
        <v/>
      </c>
    </row>
    <row r="336" spans="2:88" x14ac:dyDescent="0.2">
      <c r="B336" s="369" t="str">
        <f t="shared" si="501"/>
        <v/>
      </c>
      <c r="C336" s="369" t="str">
        <f t="shared" si="502"/>
        <v/>
      </c>
      <c r="D336" s="369" t="str">
        <f t="shared" si="506"/>
        <v/>
      </c>
      <c r="E336" s="369" t="str">
        <f t="shared" si="507"/>
        <v/>
      </c>
      <c r="F336" s="369" t="str">
        <f t="shared" si="508"/>
        <v/>
      </c>
      <c r="G336" s="369" t="str">
        <f t="shared" si="509"/>
        <v/>
      </c>
      <c r="H336" s="369" t="str">
        <f t="shared" si="510"/>
        <v/>
      </c>
      <c r="I336" s="369" t="str">
        <f t="shared" si="511"/>
        <v/>
      </c>
      <c r="K336" s="308" t="str">
        <f t="shared" si="512"/>
        <v/>
      </c>
      <c r="L336" s="309" t="str">
        <f t="shared" si="513"/>
        <v/>
      </c>
      <c r="M336" s="310" t="str">
        <f t="shared" si="514"/>
        <v/>
      </c>
      <c r="N336" s="308" t="str">
        <f t="shared" si="491"/>
        <v/>
      </c>
      <c r="O336" s="308" t="str">
        <f t="shared" si="492"/>
        <v/>
      </c>
      <c r="P336" s="308" t="str">
        <f t="shared" si="493"/>
        <v/>
      </c>
      <c r="Q336" s="308" t="str">
        <f t="shared" si="494"/>
        <v/>
      </c>
      <c r="R336" s="308" t="str">
        <f t="shared" si="495"/>
        <v/>
      </c>
      <c r="S336" s="308" t="str">
        <f t="shared" si="496"/>
        <v/>
      </c>
      <c r="T336" s="308" t="str">
        <f t="shared" si="496"/>
        <v/>
      </c>
      <c r="U336" s="308" t="str">
        <f t="shared" si="496"/>
        <v/>
      </c>
      <c r="V336" s="308" t="str">
        <f t="shared" si="496"/>
        <v/>
      </c>
      <c r="W336" s="308" t="str">
        <f t="shared" si="496"/>
        <v/>
      </c>
      <c r="X336" s="308" t="str">
        <f t="shared" si="471"/>
        <v/>
      </c>
      <c r="Y336" s="308" t="str">
        <f t="shared" si="471"/>
        <v/>
      </c>
      <c r="Z336" s="308" t="str">
        <f t="shared" si="471"/>
        <v/>
      </c>
      <c r="AA336" s="308" t="str">
        <f t="shared" si="471"/>
        <v/>
      </c>
      <c r="AB336" s="308" t="str">
        <f t="shared" si="471"/>
        <v/>
      </c>
      <c r="AC336" s="308" t="str">
        <f t="shared" si="471"/>
        <v/>
      </c>
      <c r="AD336" s="308" t="str">
        <f t="shared" ref="AD336:AD368" si="516">IF(BO336="","",-1^BO336*FACT($K$3)/(FACT(BO336)*FACT($K$3-BO336))*FACT($K336-$L$3*BO336-1)/(FACT($K336-$L$3*BO336-$K$3)*FACT($K$3-1)))</f>
        <v/>
      </c>
      <c r="AE336" s="308" t="str">
        <f t="shared" si="478"/>
        <v/>
      </c>
      <c r="AF336" s="308" t="str">
        <f t="shared" si="479"/>
        <v/>
      </c>
      <c r="AG336" s="308" t="str">
        <f t="shared" si="480"/>
        <v/>
      </c>
      <c r="AH336" s="308" t="str">
        <f t="shared" si="481"/>
        <v/>
      </c>
      <c r="AI336" s="308" t="str">
        <f t="shared" si="482"/>
        <v/>
      </c>
      <c r="AJ336" s="308" t="str">
        <f t="shared" si="483"/>
        <v/>
      </c>
      <c r="AK336" s="308" t="str">
        <f t="shared" si="484"/>
        <v/>
      </c>
      <c r="AL336" s="308" t="str">
        <f t="shared" si="485"/>
        <v/>
      </c>
      <c r="AM336" s="308" t="str">
        <f t="shared" si="486"/>
        <v/>
      </c>
      <c r="AN336" s="308" t="str">
        <f t="shared" si="487"/>
        <v/>
      </c>
      <c r="AO336" s="308" t="str">
        <f t="shared" si="488"/>
        <v/>
      </c>
      <c r="AP336" s="308" t="str">
        <f t="shared" si="498"/>
        <v/>
      </c>
      <c r="AQ336" s="308" t="str">
        <f t="shared" si="499"/>
        <v/>
      </c>
      <c r="AR336" s="308" t="str">
        <f t="shared" si="500"/>
        <v/>
      </c>
      <c r="AS336" s="308" t="str">
        <f t="shared" si="497"/>
        <v/>
      </c>
      <c r="AT336" s="308" t="str">
        <f t="shared" si="497"/>
        <v/>
      </c>
      <c r="AU336" s="308" t="str">
        <f t="shared" si="497"/>
        <v/>
      </c>
      <c r="AV336" s="308" t="str">
        <f t="shared" si="497"/>
        <v/>
      </c>
      <c r="AW336" s="308" t="str">
        <f t="shared" si="497"/>
        <v/>
      </c>
      <c r="AX336" s="308" t="str">
        <f t="shared" si="497"/>
        <v/>
      </c>
      <c r="AY336" s="308" t="str">
        <f t="shared" si="503"/>
        <v/>
      </c>
      <c r="AZ336" s="308" t="str">
        <f t="shared" si="515"/>
        <v/>
      </c>
      <c r="BA336" s="308" t="str">
        <f t="shared" si="515"/>
        <v/>
      </c>
      <c r="BB336" s="308" t="str">
        <f t="shared" si="515"/>
        <v/>
      </c>
      <c r="BC336" s="308" t="str">
        <f t="shared" si="515"/>
        <v/>
      </c>
      <c r="BD336" s="308" t="str">
        <f t="shared" si="515"/>
        <v/>
      </c>
      <c r="BE336" s="308" t="str">
        <f t="shared" si="515"/>
        <v/>
      </c>
      <c r="BF336" s="308" t="str">
        <f t="shared" si="515"/>
        <v/>
      </c>
      <c r="BG336" s="308" t="str">
        <f t="shared" si="515"/>
        <v/>
      </c>
      <c r="BH336" s="308" t="str">
        <f t="shared" si="515"/>
        <v/>
      </c>
      <c r="BI336" s="308" t="str">
        <f t="shared" si="515"/>
        <v/>
      </c>
      <c r="BJ336" s="308" t="str">
        <f t="shared" si="515"/>
        <v/>
      </c>
      <c r="BK336" s="308" t="str">
        <f t="shared" si="515"/>
        <v/>
      </c>
      <c r="BL336" s="308" t="str">
        <f t="shared" si="515"/>
        <v/>
      </c>
      <c r="BM336" s="308" t="str">
        <f t="shared" si="515"/>
        <v/>
      </c>
      <c r="BN336" s="308" t="str">
        <f t="shared" si="515"/>
        <v/>
      </c>
      <c r="BO336" s="308" t="str">
        <f t="shared" si="515"/>
        <v/>
      </c>
      <c r="BP336" s="308" t="str">
        <f t="shared" si="504"/>
        <v/>
      </c>
      <c r="BQ336" s="308" t="str">
        <f t="shared" si="504"/>
        <v/>
      </c>
      <c r="BR336" s="308" t="str">
        <f t="shared" si="504"/>
        <v/>
      </c>
      <c r="BS336" s="308" t="str">
        <f t="shared" si="504"/>
        <v/>
      </c>
      <c r="BT336" s="308" t="str">
        <f t="shared" si="504"/>
        <v/>
      </c>
      <c r="BU336" s="308" t="str">
        <f t="shared" si="504"/>
        <v/>
      </c>
      <c r="BV336" s="308" t="str">
        <f t="shared" si="504"/>
        <v/>
      </c>
      <c r="BW336" s="308" t="str">
        <f t="shared" si="504"/>
        <v/>
      </c>
      <c r="BX336" s="308" t="str">
        <f t="shared" si="504"/>
        <v/>
      </c>
      <c r="BY336" s="308" t="str">
        <f t="shared" si="504"/>
        <v/>
      </c>
      <c r="BZ336" s="308" t="str">
        <f t="shared" si="504"/>
        <v/>
      </c>
      <c r="CA336" s="308" t="str">
        <f t="shared" si="504"/>
        <v/>
      </c>
      <c r="CB336" s="308" t="str">
        <f t="shared" si="504"/>
        <v/>
      </c>
      <c r="CC336" s="308" t="str">
        <f t="shared" si="504"/>
        <v/>
      </c>
      <c r="CD336" s="308" t="str">
        <f t="shared" si="504"/>
        <v/>
      </c>
      <c r="CE336" s="308" t="str">
        <f t="shared" si="505"/>
        <v/>
      </c>
      <c r="CF336" s="308" t="str">
        <f t="shared" si="505"/>
        <v/>
      </c>
      <c r="CG336" s="308" t="str">
        <f t="shared" si="505"/>
        <v/>
      </c>
      <c r="CH336" s="308" t="str">
        <f t="shared" si="505"/>
        <v/>
      </c>
      <c r="CI336" s="308" t="str">
        <f t="shared" si="505"/>
        <v/>
      </c>
      <c r="CJ336" s="308" t="str">
        <f t="shared" si="505"/>
        <v/>
      </c>
    </row>
    <row r="337" spans="2:88" x14ac:dyDescent="0.2">
      <c r="B337" s="369" t="str">
        <f t="shared" si="501"/>
        <v/>
      </c>
      <c r="C337" s="369" t="str">
        <f t="shared" si="502"/>
        <v/>
      </c>
      <c r="D337" s="369" t="str">
        <f t="shared" si="506"/>
        <v/>
      </c>
      <c r="E337" s="369" t="str">
        <f t="shared" si="507"/>
        <v/>
      </c>
      <c r="F337" s="369" t="str">
        <f t="shared" si="508"/>
        <v/>
      </c>
      <c r="G337" s="369" t="str">
        <f t="shared" si="509"/>
        <v/>
      </c>
      <c r="H337" s="369" t="str">
        <f t="shared" si="510"/>
        <v/>
      </c>
      <c r="I337" s="369" t="str">
        <f t="shared" si="511"/>
        <v/>
      </c>
      <c r="K337" s="308" t="str">
        <f t="shared" si="512"/>
        <v/>
      </c>
      <c r="L337" s="309" t="str">
        <f t="shared" si="513"/>
        <v/>
      </c>
      <c r="M337" s="310" t="str">
        <f t="shared" si="514"/>
        <v/>
      </c>
      <c r="N337" s="308" t="str">
        <f t="shared" si="491"/>
        <v/>
      </c>
      <c r="O337" s="308" t="str">
        <f t="shared" si="492"/>
        <v/>
      </c>
      <c r="P337" s="308" t="str">
        <f t="shared" si="493"/>
        <v/>
      </c>
      <c r="Q337" s="308" t="str">
        <f t="shared" si="494"/>
        <v/>
      </c>
      <c r="R337" s="308" t="str">
        <f t="shared" si="495"/>
        <v/>
      </c>
      <c r="S337" s="308" t="str">
        <f t="shared" si="496"/>
        <v/>
      </c>
      <c r="T337" s="308" t="str">
        <f t="shared" si="496"/>
        <v/>
      </c>
      <c r="U337" s="308" t="str">
        <f t="shared" si="496"/>
        <v/>
      </c>
      <c r="V337" s="308" t="str">
        <f t="shared" si="496"/>
        <v/>
      </c>
      <c r="W337" s="308" t="str">
        <f t="shared" si="496"/>
        <v/>
      </c>
      <c r="X337" s="308" t="str">
        <f t="shared" si="471"/>
        <v/>
      </c>
      <c r="Y337" s="308" t="str">
        <f t="shared" si="471"/>
        <v/>
      </c>
      <c r="Z337" s="308" t="str">
        <f t="shared" si="471"/>
        <v/>
      </c>
      <c r="AA337" s="308" t="str">
        <f t="shared" si="471"/>
        <v/>
      </c>
      <c r="AB337" s="308" t="str">
        <f t="shared" si="471"/>
        <v/>
      </c>
      <c r="AC337" s="308" t="str">
        <f t="shared" si="471"/>
        <v/>
      </c>
      <c r="AD337" s="308" t="str">
        <f t="shared" si="516"/>
        <v/>
      </c>
      <c r="AE337" s="308" t="str">
        <f t="shared" si="478"/>
        <v/>
      </c>
      <c r="AF337" s="308" t="str">
        <f t="shared" si="479"/>
        <v/>
      </c>
      <c r="AG337" s="308" t="str">
        <f t="shared" si="480"/>
        <v/>
      </c>
      <c r="AH337" s="308" t="str">
        <f t="shared" si="481"/>
        <v/>
      </c>
      <c r="AI337" s="308" t="str">
        <f t="shared" si="482"/>
        <v/>
      </c>
      <c r="AJ337" s="308" t="str">
        <f t="shared" si="483"/>
        <v/>
      </c>
      <c r="AK337" s="308" t="str">
        <f t="shared" si="484"/>
        <v/>
      </c>
      <c r="AL337" s="308" t="str">
        <f t="shared" si="485"/>
        <v/>
      </c>
      <c r="AM337" s="308" t="str">
        <f t="shared" si="486"/>
        <v/>
      </c>
      <c r="AN337" s="308" t="str">
        <f t="shared" si="487"/>
        <v/>
      </c>
      <c r="AO337" s="308" t="str">
        <f t="shared" si="488"/>
        <v/>
      </c>
      <c r="AP337" s="308" t="str">
        <f t="shared" si="498"/>
        <v/>
      </c>
      <c r="AQ337" s="308" t="str">
        <f t="shared" si="499"/>
        <v/>
      </c>
      <c r="AR337" s="308" t="str">
        <f t="shared" si="500"/>
        <v/>
      </c>
      <c r="AS337" s="308" t="str">
        <f t="shared" si="497"/>
        <v/>
      </c>
      <c r="AT337" s="308" t="str">
        <f t="shared" si="497"/>
        <v/>
      </c>
      <c r="AU337" s="308" t="str">
        <f t="shared" si="497"/>
        <v/>
      </c>
      <c r="AV337" s="308" t="str">
        <f t="shared" si="497"/>
        <v/>
      </c>
      <c r="AW337" s="308" t="str">
        <f t="shared" si="497"/>
        <v/>
      </c>
      <c r="AX337" s="308" t="str">
        <f t="shared" si="497"/>
        <v/>
      </c>
      <c r="AY337" s="308" t="str">
        <f t="shared" si="503"/>
        <v/>
      </c>
      <c r="AZ337" s="308" t="str">
        <f t="shared" si="515"/>
        <v/>
      </c>
      <c r="BA337" s="308" t="str">
        <f t="shared" si="515"/>
        <v/>
      </c>
      <c r="BB337" s="308" t="str">
        <f t="shared" si="515"/>
        <v/>
      </c>
      <c r="BC337" s="308" t="str">
        <f t="shared" si="515"/>
        <v/>
      </c>
      <c r="BD337" s="308" t="str">
        <f t="shared" si="515"/>
        <v/>
      </c>
      <c r="BE337" s="308" t="str">
        <f t="shared" si="515"/>
        <v/>
      </c>
      <c r="BF337" s="308" t="str">
        <f t="shared" si="515"/>
        <v/>
      </c>
      <c r="BG337" s="308" t="str">
        <f t="shared" si="515"/>
        <v/>
      </c>
      <c r="BH337" s="308" t="str">
        <f t="shared" si="515"/>
        <v/>
      </c>
      <c r="BI337" s="308" t="str">
        <f t="shared" si="515"/>
        <v/>
      </c>
      <c r="BJ337" s="308" t="str">
        <f t="shared" si="515"/>
        <v/>
      </c>
      <c r="BK337" s="308" t="str">
        <f t="shared" si="515"/>
        <v/>
      </c>
      <c r="BL337" s="308" t="str">
        <f t="shared" si="515"/>
        <v/>
      </c>
      <c r="BM337" s="308" t="str">
        <f t="shared" si="515"/>
        <v/>
      </c>
      <c r="BN337" s="308" t="str">
        <f t="shared" si="515"/>
        <v/>
      </c>
      <c r="BO337" s="308" t="str">
        <f t="shared" si="515"/>
        <v/>
      </c>
      <c r="BP337" s="308" t="str">
        <f t="shared" si="504"/>
        <v/>
      </c>
      <c r="BQ337" s="308" t="str">
        <f t="shared" si="504"/>
        <v/>
      </c>
      <c r="BR337" s="308" t="str">
        <f t="shared" si="504"/>
        <v/>
      </c>
      <c r="BS337" s="308" t="str">
        <f t="shared" si="504"/>
        <v/>
      </c>
      <c r="BT337" s="308" t="str">
        <f t="shared" si="504"/>
        <v/>
      </c>
      <c r="BU337" s="308" t="str">
        <f t="shared" si="504"/>
        <v/>
      </c>
      <c r="BV337" s="308" t="str">
        <f t="shared" si="504"/>
        <v/>
      </c>
      <c r="BW337" s="308" t="str">
        <f t="shared" si="504"/>
        <v/>
      </c>
      <c r="BX337" s="308" t="str">
        <f t="shared" si="504"/>
        <v/>
      </c>
      <c r="BY337" s="308" t="str">
        <f t="shared" si="504"/>
        <v/>
      </c>
      <c r="BZ337" s="308" t="str">
        <f t="shared" si="504"/>
        <v/>
      </c>
      <c r="CA337" s="308" t="str">
        <f t="shared" si="504"/>
        <v/>
      </c>
      <c r="CB337" s="308" t="str">
        <f t="shared" si="504"/>
        <v/>
      </c>
      <c r="CC337" s="308" t="str">
        <f t="shared" si="504"/>
        <v/>
      </c>
      <c r="CD337" s="308" t="str">
        <f t="shared" si="504"/>
        <v/>
      </c>
      <c r="CE337" s="308" t="str">
        <f t="shared" si="505"/>
        <v/>
      </c>
      <c r="CF337" s="308" t="str">
        <f t="shared" si="505"/>
        <v/>
      </c>
      <c r="CG337" s="308" t="str">
        <f t="shared" si="505"/>
        <v/>
      </c>
      <c r="CH337" s="308" t="str">
        <f t="shared" si="505"/>
        <v/>
      </c>
      <c r="CI337" s="308" t="str">
        <f t="shared" si="505"/>
        <v/>
      </c>
      <c r="CJ337" s="308" t="str">
        <f t="shared" si="505"/>
        <v/>
      </c>
    </row>
    <row r="338" spans="2:88" x14ac:dyDescent="0.2">
      <c r="B338" s="369" t="str">
        <f t="shared" si="501"/>
        <v/>
      </c>
      <c r="C338" s="369" t="str">
        <f t="shared" si="502"/>
        <v/>
      </c>
      <c r="D338" s="369" t="str">
        <f t="shared" si="506"/>
        <v/>
      </c>
      <c r="E338" s="369" t="str">
        <f t="shared" si="507"/>
        <v/>
      </c>
      <c r="F338" s="369" t="str">
        <f t="shared" si="508"/>
        <v/>
      </c>
      <c r="G338" s="369" t="str">
        <f t="shared" si="509"/>
        <v/>
      </c>
      <c r="H338" s="369" t="str">
        <f t="shared" si="510"/>
        <v/>
      </c>
      <c r="I338" s="369" t="str">
        <f t="shared" si="511"/>
        <v/>
      </c>
      <c r="K338" s="308" t="str">
        <f t="shared" si="512"/>
        <v/>
      </c>
      <c r="L338" s="309" t="str">
        <f t="shared" si="513"/>
        <v/>
      </c>
      <c r="M338" s="310" t="str">
        <f t="shared" si="514"/>
        <v/>
      </c>
      <c r="N338" s="308" t="str">
        <f t="shared" si="491"/>
        <v/>
      </c>
      <c r="O338" s="308" t="str">
        <f t="shared" si="492"/>
        <v/>
      </c>
      <c r="P338" s="308" t="str">
        <f t="shared" si="493"/>
        <v/>
      </c>
      <c r="Q338" s="308" t="str">
        <f t="shared" si="494"/>
        <v/>
      </c>
      <c r="R338" s="308" t="str">
        <f t="shared" si="495"/>
        <v/>
      </c>
      <c r="S338" s="308" t="str">
        <f t="shared" si="496"/>
        <v/>
      </c>
      <c r="T338" s="308" t="str">
        <f t="shared" si="496"/>
        <v/>
      </c>
      <c r="U338" s="308" t="str">
        <f t="shared" si="496"/>
        <v/>
      </c>
      <c r="V338" s="308" t="str">
        <f t="shared" si="496"/>
        <v/>
      </c>
      <c r="W338" s="308" t="str">
        <f t="shared" si="496"/>
        <v/>
      </c>
      <c r="X338" s="308" t="str">
        <f t="shared" si="471"/>
        <v/>
      </c>
      <c r="Y338" s="308" t="str">
        <f t="shared" si="471"/>
        <v/>
      </c>
      <c r="Z338" s="308" t="str">
        <f t="shared" si="471"/>
        <v/>
      </c>
      <c r="AA338" s="308" t="str">
        <f t="shared" si="471"/>
        <v/>
      </c>
      <c r="AB338" s="308" t="str">
        <f t="shared" si="471"/>
        <v/>
      </c>
      <c r="AC338" s="308" t="str">
        <f t="shared" si="471"/>
        <v/>
      </c>
      <c r="AD338" s="308" t="str">
        <f t="shared" si="516"/>
        <v/>
      </c>
      <c r="AE338" s="308" t="str">
        <f t="shared" si="478"/>
        <v/>
      </c>
      <c r="AF338" s="308" t="str">
        <f t="shared" si="479"/>
        <v/>
      </c>
      <c r="AG338" s="308" t="str">
        <f t="shared" si="480"/>
        <v/>
      </c>
      <c r="AH338" s="308" t="str">
        <f t="shared" si="481"/>
        <v/>
      </c>
      <c r="AI338" s="308" t="str">
        <f t="shared" si="482"/>
        <v/>
      </c>
      <c r="AJ338" s="308" t="str">
        <f t="shared" si="483"/>
        <v/>
      </c>
      <c r="AK338" s="308" t="str">
        <f t="shared" si="484"/>
        <v/>
      </c>
      <c r="AL338" s="308" t="str">
        <f t="shared" si="485"/>
        <v/>
      </c>
      <c r="AM338" s="308" t="str">
        <f t="shared" si="486"/>
        <v/>
      </c>
      <c r="AN338" s="308" t="str">
        <f t="shared" si="487"/>
        <v/>
      </c>
      <c r="AO338" s="308" t="str">
        <f t="shared" si="488"/>
        <v/>
      </c>
      <c r="AP338" s="308" t="str">
        <f t="shared" si="498"/>
        <v/>
      </c>
      <c r="AQ338" s="308" t="str">
        <f t="shared" si="499"/>
        <v/>
      </c>
      <c r="AR338" s="308" t="str">
        <f t="shared" si="500"/>
        <v/>
      </c>
      <c r="AS338" s="308" t="str">
        <f t="shared" si="497"/>
        <v/>
      </c>
      <c r="AT338" s="308" t="str">
        <f t="shared" si="497"/>
        <v/>
      </c>
      <c r="AU338" s="308" t="str">
        <f t="shared" si="497"/>
        <v/>
      </c>
      <c r="AV338" s="308" t="str">
        <f t="shared" si="497"/>
        <v/>
      </c>
      <c r="AW338" s="308" t="str">
        <f t="shared" si="497"/>
        <v/>
      </c>
      <c r="AX338" s="308" t="str">
        <f t="shared" si="497"/>
        <v/>
      </c>
      <c r="AY338" s="308" t="str">
        <f t="shared" si="503"/>
        <v/>
      </c>
      <c r="AZ338" s="308" t="str">
        <f t="shared" si="515"/>
        <v/>
      </c>
      <c r="BA338" s="308" t="str">
        <f t="shared" si="515"/>
        <v/>
      </c>
      <c r="BB338" s="308" t="str">
        <f t="shared" si="515"/>
        <v/>
      </c>
      <c r="BC338" s="308" t="str">
        <f t="shared" si="515"/>
        <v/>
      </c>
      <c r="BD338" s="308" t="str">
        <f t="shared" si="515"/>
        <v/>
      </c>
      <c r="BE338" s="308" t="str">
        <f t="shared" si="515"/>
        <v/>
      </c>
      <c r="BF338" s="308" t="str">
        <f t="shared" si="515"/>
        <v/>
      </c>
      <c r="BG338" s="308" t="str">
        <f t="shared" si="515"/>
        <v/>
      </c>
      <c r="BH338" s="308" t="str">
        <f t="shared" si="515"/>
        <v/>
      </c>
      <c r="BI338" s="308" t="str">
        <f t="shared" si="515"/>
        <v/>
      </c>
      <c r="BJ338" s="308" t="str">
        <f t="shared" si="515"/>
        <v/>
      </c>
      <c r="BK338" s="308" t="str">
        <f t="shared" si="515"/>
        <v/>
      </c>
      <c r="BL338" s="308" t="str">
        <f t="shared" si="515"/>
        <v/>
      </c>
      <c r="BM338" s="308" t="str">
        <f t="shared" si="515"/>
        <v/>
      </c>
      <c r="BN338" s="308" t="str">
        <f t="shared" si="515"/>
        <v/>
      </c>
      <c r="BO338" s="308" t="str">
        <f t="shared" si="515"/>
        <v/>
      </c>
      <c r="BP338" s="308" t="str">
        <f t="shared" si="504"/>
        <v/>
      </c>
      <c r="BQ338" s="308" t="str">
        <f t="shared" si="504"/>
        <v/>
      </c>
      <c r="BR338" s="308" t="str">
        <f t="shared" si="504"/>
        <v/>
      </c>
      <c r="BS338" s="308" t="str">
        <f t="shared" si="504"/>
        <v/>
      </c>
      <c r="BT338" s="308" t="str">
        <f t="shared" si="504"/>
        <v/>
      </c>
      <c r="BU338" s="308" t="str">
        <f t="shared" si="504"/>
        <v/>
      </c>
      <c r="BV338" s="308" t="str">
        <f t="shared" si="504"/>
        <v/>
      </c>
      <c r="BW338" s="308" t="str">
        <f t="shared" si="504"/>
        <v/>
      </c>
      <c r="BX338" s="308" t="str">
        <f t="shared" si="504"/>
        <v/>
      </c>
      <c r="BY338" s="308" t="str">
        <f t="shared" si="504"/>
        <v/>
      </c>
      <c r="BZ338" s="308" t="str">
        <f t="shared" si="504"/>
        <v/>
      </c>
      <c r="CA338" s="308" t="str">
        <f t="shared" si="504"/>
        <v/>
      </c>
      <c r="CB338" s="308" t="str">
        <f t="shared" si="504"/>
        <v/>
      </c>
      <c r="CC338" s="308" t="str">
        <f t="shared" si="504"/>
        <v/>
      </c>
      <c r="CD338" s="308" t="str">
        <f t="shared" si="504"/>
        <v/>
      </c>
      <c r="CE338" s="308" t="str">
        <f t="shared" si="505"/>
        <v/>
      </c>
      <c r="CF338" s="308" t="str">
        <f t="shared" si="505"/>
        <v/>
      </c>
      <c r="CG338" s="308" t="str">
        <f t="shared" si="505"/>
        <v/>
      </c>
      <c r="CH338" s="308" t="str">
        <f t="shared" si="505"/>
        <v/>
      </c>
      <c r="CI338" s="308" t="str">
        <f t="shared" si="505"/>
        <v/>
      </c>
      <c r="CJ338" s="308" t="str">
        <f t="shared" si="505"/>
        <v/>
      </c>
    </row>
    <row r="339" spans="2:88" x14ac:dyDescent="0.2">
      <c r="B339" s="369" t="str">
        <f t="shared" si="501"/>
        <v/>
      </c>
      <c r="C339" s="369" t="str">
        <f t="shared" si="502"/>
        <v/>
      </c>
      <c r="D339" s="369" t="str">
        <f t="shared" si="506"/>
        <v/>
      </c>
      <c r="E339" s="369" t="str">
        <f t="shared" si="507"/>
        <v/>
      </c>
      <c r="F339" s="369" t="str">
        <f t="shared" si="508"/>
        <v/>
      </c>
      <c r="G339" s="369" t="str">
        <f t="shared" si="509"/>
        <v/>
      </c>
      <c r="H339" s="369" t="str">
        <f t="shared" si="510"/>
        <v/>
      </c>
      <c r="I339" s="369" t="str">
        <f t="shared" si="511"/>
        <v/>
      </c>
      <c r="K339" s="308" t="str">
        <f t="shared" si="512"/>
        <v/>
      </c>
      <c r="L339" s="309" t="str">
        <f t="shared" si="513"/>
        <v/>
      </c>
      <c r="M339" s="310" t="str">
        <f t="shared" si="514"/>
        <v/>
      </c>
      <c r="N339" s="308" t="str">
        <f t="shared" si="491"/>
        <v/>
      </c>
      <c r="O339" s="308" t="str">
        <f t="shared" si="492"/>
        <v/>
      </c>
      <c r="P339" s="308" t="str">
        <f t="shared" si="493"/>
        <v/>
      </c>
      <c r="Q339" s="308" t="str">
        <f t="shared" si="494"/>
        <v/>
      </c>
      <c r="R339" s="308" t="str">
        <f t="shared" si="495"/>
        <v/>
      </c>
      <c r="S339" s="308" t="str">
        <f t="shared" si="496"/>
        <v/>
      </c>
      <c r="T339" s="308" t="str">
        <f t="shared" si="496"/>
        <v/>
      </c>
      <c r="U339" s="308" t="str">
        <f t="shared" si="496"/>
        <v/>
      </c>
      <c r="V339" s="308" t="str">
        <f t="shared" si="496"/>
        <v/>
      </c>
      <c r="W339" s="308" t="str">
        <f t="shared" si="496"/>
        <v/>
      </c>
      <c r="X339" s="308" t="str">
        <f t="shared" si="471"/>
        <v/>
      </c>
      <c r="Y339" s="308" t="str">
        <f t="shared" si="471"/>
        <v/>
      </c>
      <c r="Z339" s="308" t="str">
        <f t="shared" si="471"/>
        <v/>
      </c>
      <c r="AA339" s="308" t="str">
        <f t="shared" si="471"/>
        <v/>
      </c>
      <c r="AB339" s="308" t="str">
        <f t="shared" si="471"/>
        <v/>
      </c>
      <c r="AC339" s="308" t="str">
        <f t="shared" si="471"/>
        <v/>
      </c>
      <c r="AD339" s="308" t="str">
        <f t="shared" si="516"/>
        <v/>
      </c>
      <c r="AE339" s="308" t="str">
        <f t="shared" si="478"/>
        <v/>
      </c>
      <c r="AF339" s="308" t="str">
        <f t="shared" si="479"/>
        <v/>
      </c>
      <c r="AG339" s="308" t="str">
        <f t="shared" si="480"/>
        <v/>
      </c>
      <c r="AH339" s="308" t="str">
        <f t="shared" si="481"/>
        <v/>
      </c>
      <c r="AI339" s="308" t="str">
        <f t="shared" si="482"/>
        <v/>
      </c>
      <c r="AJ339" s="308" t="str">
        <f t="shared" si="483"/>
        <v/>
      </c>
      <c r="AK339" s="308" t="str">
        <f t="shared" si="484"/>
        <v/>
      </c>
      <c r="AL339" s="308" t="str">
        <f t="shared" si="485"/>
        <v/>
      </c>
      <c r="AM339" s="308" t="str">
        <f t="shared" si="486"/>
        <v/>
      </c>
      <c r="AN339" s="308" t="str">
        <f t="shared" si="487"/>
        <v/>
      </c>
      <c r="AO339" s="308" t="str">
        <f t="shared" si="488"/>
        <v/>
      </c>
      <c r="AP339" s="308" t="str">
        <f t="shared" si="498"/>
        <v/>
      </c>
      <c r="AQ339" s="308" t="str">
        <f t="shared" si="499"/>
        <v/>
      </c>
      <c r="AR339" s="308" t="str">
        <f t="shared" si="500"/>
        <v/>
      </c>
      <c r="AS339" s="308" t="str">
        <f t="shared" si="497"/>
        <v/>
      </c>
      <c r="AT339" s="308" t="str">
        <f t="shared" si="497"/>
        <v/>
      </c>
      <c r="AU339" s="308" t="str">
        <f t="shared" si="497"/>
        <v/>
      </c>
      <c r="AV339" s="308" t="str">
        <f t="shared" si="497"/>
        <v/>
      </c>
      <c r="AW339" s="308" t="str">
        <f t="shared" si="497"/>
        <v/>
      </c>
      <c r="AX339" s="308" t="str">
        <f t="shared" si="497"/>
        <v/>
      </c>
      <c r="AY339" s="308" t="str">
        <f t="shared" si="503"/>
        <v/>
      </c>
      <c r="AZ339" s="308" t="str">
        <f t="shared" si="515"/>
        <v/>
      </c>
      <c r="BA339" s="308" t="str">
        <f t="shared" si="515"/>
        <v/>
      </c>
      <c r="BB339" s="308" t="str">
        <f t="shared" si="515"/>
        <v/>
      </c>
      <c r="BC339" s="308" t="str">
        <f t="shared" si="515"/>
        <v/>
      </c>
      <c r="BD339" s="308" t="str">
        <f t="shared" si="515"/>
        <v/>
      </c>
      <c r="BE339" s="308" t="str">
        <f t="shared" si="515"/>
        <v/>
      </c>
      <c r="BF339" s="308" t="str">
        <f t="shared" si="515"/>
        <v/>
      </c>
      <c r="BG339" s="308" t="str">
        <f t="shared" si="515"/>
        <v/>
      </c>
      <c r="BH339" s="308" t="str">
        <f t="shared" si="515"/>
        <v/>
      </c>
      <c r="BI339" s="308" t="str">
        <f t="shared" si="515"/>
        <v/>
      </c>
      <c r="BJ339" s="308" t="str">
        <f t="shared" si="515"/>
        <v/>
      </c>
      <c r="BK339" s="308" t="str">
        <f t="shared" si="515"/>
        <v/>
      </c>
      <c r="BL339" s="308" t="str">
        <f t="shared" si="515"/>
        <v/>
      </c>
      <c r="BM339" s="308" t="str">
        <f t="shared" si="515"/>
        <v/>
      </c>
      <c r="BN339" s="308" t="str">
        <f t="shared" si="515"/>
        <v/>
      </c>
      <c r="BO339" s="308" t="str">
        <f t="shared" si="515"/>
        <v/>
      </c>
      <c r="BP339" s="308" t="str">
        <f t="shared" si="504"/>
        <v/>
      </c>
      <c r="BQ339" s="308" t="str">
        <f t="shared" si="504"/>
        <v/>
      </c>
      <c r="BR339" s="308" t="str">
        <f t="shared" si="504"/>
        <v/>
      </c>
      <c r="BS339" s="308" t="str">
        <f t="shared" si="504"/>
        <v/>
      </c>
      <c r="BT339" s="308" t="str">
        <f t="shared" si="504"/>
        <v/>
      </c>
      <c r="BU339" s="308" t="str">
        <f t="shared" si="504"/>
        <v/>
      </c>
      <c r="BV339" s="308" t="str">
        <f t="shared" si="504"/>
        <v/>
      </c>
      <c r="BW339" s="308" t="str">
        <f t="shared" si="504"/>
        <v/>
      </c>
      <c r="BX339" s="308" t="str">
        <f t="shared" si="504"/>
        <v/>
      </c>
      <c r="BY339" s="308" t="str">
        <f t="shared" si="504"/>
        <v/>
      </c>
      <c r="BZ339" s="308" t="str">
        <f t="shared" si="504"/>
        <v/>
      </c>
      <c r="CA339" s="308" t="str">
        <f t="shared" si="504"/>
        <v/>
      </c>
      <c r="CB339" s="308" t="str">
        <f t="shared" si="504"/>
        <v/>
      </c>
      <c r="CC339" s="308" t="str">
        <f t="shared" si="504"/>
        <v/>
      </c>
      <c r="CD339" s="308" t="str">
        <f t="shared" si="504"/>
        <v/>
      </c>
      <c r="CE339" s="308" t="str">
        <f t="shared" si="505"/>
        <v/>
      </c>
      <c r="CF339" s="308" t="str">
        <f t="shared" si="505"/>
        <v/>
      </c>
      <c r="CG339" s="308" t="str">
        <f t="shared" si="505"/>
        <v/>
      </c>
      <c r="CH339" s="308" t="str">
        <f t="shared" si="505"/>
        <v/>
      </c>
      <c r="CI339" s="308" t="str">
        <f t="shared" si="505"/>
        <v/>
      </c>
      <c r="CJ339" s="308" t="str">
        <f t="shared" si="505"/>
        <v/>
      </c>
    </row>
    <row r="340" spans="2:88" x14ac:dyDescent="0.2">
      <c r="B340" s="369" t="str">
        <f t="shared" si="501"/>
        <v/>
      </c>
      <c r="C340" s="369" t="str">
        <f t="shared" si="502"/>
        <v/>
      </c>
      <c r="D340" s="369" t="str">
        <f t="shared" si="506"/>
        <v/>
      </c>
      <c r="E340" s="369" t="str">
        <f t="shared" si="507"/>
        <v/>
      </c>
      <c r="F340" s="369" t="str">
        <f t="shared" si="508"/>
        <v/>
      </c>
      <c r="G340" s="369" t="str">
        <f t="shared" si="509"/>
        <v/>
      </c>
      <c r="H340" s="369" t="str">
        <f t="shared" si="510"/>
        <v/>
      </c>
      <c r="I340" s="369" t="str">
        <f t="shared" si="511"/>
        <v/>
      </c>
      <c r="K340" s="308" t="str">
        <f t="shared" si="512"/>
        <v/>
      </c>
      <c r="L340" s="309" t="str">
        <f t="shared" si="513"/>
        <v/>
      </c>
      <c r="M340" s="310" t="str">
        <f t="shared" si="514"/>
        <v/>
      </c>
      <c r="N340" s="308" t="str">
        <f t="shared" si="491"/>
        <v/>
      </c>
      <c r="O340" s="308" t="str">
        <f t="shared" si="492"/>
        <v/>
      </c>
      <c r="P340" s="308" t="str">
        <f t="shared" si="493"/>
        <v/>
      </c>
      <c r="Q340" s="308" t="str">
        <f t="shared" si="494"/>
        <v/>
      </c>
      <c r="R340" s="308" t="str">
        <f t="shared" si="495"/>
        <v/>
      </c>
      <c r="S340" s="308" t="str">
        <f t="shared" si="496"/>
        <v/>
      </c>
      <c r="T340" s="308" t="str">
        <f t="shared" si="496"/>
        <v/>
      </c>
      <c r="U340" s="308" t="str">
        <f t="shared" si="496"/>
        <v/>
      </c>
      <c r="V340" s="308" t="str">
        <f t="shared" si="496"/>
        <v/>
      </c>
      <c r="W340" s="308" t="str">
        <f t="shared" si="496"/>
        <v/>
      </c>
      <c r="X340" s="308" t="str">
        <f t="shared" si="471"/>
        <v/>
      </c>
      <c r="Y340" s="308" t="str">
        <f t="shared" ref="Y340:Y368" si="517">IF(BJ340="","",-1^BJ340*FACT($K$3)/(FACT(BJ340)*FACT($K$3-BJ340))*FACT($K340-$L$3*BJ340-1)/(FACT($K340-$L$3*BJ340-$K$3)*FACT($K$3-1)))</f>
        <v/>
      </c>
      <c r="Z340" s="308" t="str">
        <f t="shared" ref="Z340:Z368" si="518">IF(BK340="","",-1^BK340*FACT($K$3)/(FACT(BK340)*FACT($K$3-BK340))*FACT($K340-$L$3*BK340-1)/(FACT($K340-$L$3*BK340-$K$3)*FACT($K$3-1)))</f>
        <v/>
      </c>
      <c r="AA340" s="308" t="str">
        <f t="shared" ref="AA340:AA368" si="519">IF(BL340="","",-1^BL340*FACT($K$3)/(FACT(BL340)*FACT($K$3-BL340))*FACT($K340-$L$3*BL340-1)/(FACT($K340-$L$3*BL340-$K$3)*FACT($K$3-1)))</f>
        <v/>
      </c>
      <c r="AB340" s="308" t="str">
        <f t="shared" ref="AB340:AB368" si="520">IF(BM340="","",-1^BM340*FACT($K$3)/(FACT(BM340)*FACT($K$3-BM340))*FACT($K340-$L$3*BM340-1)/(FACT($K340-$L$3*BM340-$K$3)*FACT($K$3-1)))</f>
        <v/>
      </c>
      <c r="AC340" s="308" t="str">
        <f t="shared" ref="AC340:AC368" si="521">IF(BN340="","",-1^BN340*FACT($K$3)/(FACT(BN340)*FACT($K$3-BN340))*FACT($K340-$L$3*BN340-1)/(FACT($K340-$L$3*BN340-$K$3)*FACT($K$3-1)))</f>
        <v/>
      </c>
      <c r="AD340" s="308" t="str">
        <f t="shared" si="516"/>
        <v/>
      </c>
      <c r="AE340" s="308" t="str">
        <f t="shared" si="478"/>
        <v/>
      </c>
      <c r="AF340" s="308" t="str">
        <f t="shared" si="479"/>
        <v/>
      </c>
      <c r="AG340" s="308" t="str">
        <f t="shared" si="480"/>
        <v/>
      </c>
      <c r="AH340" s="308" t="str">
        <f t="shared" si="481"/>
        <v/>
      </c>
      <c r="AI340" s="308" t="str">
        <f t="shared" si="482"/>
        <v/>
      </c>
      <c r="AJ340" s="308" t="str">
        <f t="shared" si="483"/>
        <v/>
      </c>
      <c r="AK340" s="308" t="str">
        <f t="shared" si="484"/>
        <v/>
      </c>
      <c r="AL340" s="308" t="str">
        <f t="shared" si="485"/>
        <v/>
      </c>
      <c r="AM340" s="308" t="str">
        <f t="shared" si="486"/>
        <v/>
      </c>
      <c r="AN340" s="308" t="str">
        <f t="shared" si="487"/>
        <v/>
      </c>
      <c r="AO340" s="308" t="str">
        <f t="shared" si="488"/>
        <v/>
      </c>
      <c r="AP340" s="308" t="str">
        <f t="shared" si="498"/>
        <v/>
      </c>
      <c r="AQ340" s="308" t="str">
        <f t="shared" si="499"/>
        <v/>
      </c>
      <c r="AR340" s="308" t="str">
        <f t="shared" si="500"/>
        <v/>
      </c>
      <c r="AS340" s="308" t="str">
        <f t="shared" si="497"/>
        <v/>
      </c>
      <c r="AT340" s="308" t="str">
        <f t="shared" si="497"/>
        <v/>
      </c>
      <c r="AU340" s="308" t="str">
        <f t="shared" si="497"/>
        <v/>
      </c>
      <c r="AV340" s="308" t="str">
        <f t="shared" si="497"/>
        <v/>
      </c>
      <c r="AW340" s="308" t="str">
        <f t="shared" si="497"/>
        <v/>
      </c>
      <c r="AX340" s="308" t="str">
        <f t="shared" si="497"/>
        <v/>
      </c>
      <c r="AY340" s="308" t="str">
        <f t="shared" si="503"/>
        <v/>
      </c>
      <c r="AZ340" s="308" t="str">
        <f t="shared" si="515"/>
        <v/>
      </c>
      <c r="BA340" s="308" t="str">
        <f t="shared" si="515"/>
        <v/>
      </c>
      <c r="BB340" s="308" t="str">
        <f t="shared" si="515"/>
        <v/>
      </c>
      <c r="BC340" s="308" t="str">
        <f t="shared" si="515"/>
        <v/>
      </c>
      <c r="BD340" s="308" t="str">
        <f t="shared" si="515"/>
        <v/>
      </c>
      <c r="BE340" s="308" t="str">
        <f t="shared" si="515"/>
        <v/>
      </c>
      <c r="BF340" s="308" t="str">
        <f t="shared" si="515"/>
        <v/>
      </c>
      <c r="BG340" s="308" t="str">
        <f t="shared" si="515"/>
        <v/>
      </c>
      <c r="BH340" s="308" t="str">
        <f t="shared" si="515"/>
        <v/>
      </c>
      <c r="BI340" s="308" t="str">
        <f t="shared" si="515"/>
        <v/>
      </c>
      <c r="BJ340" s="308" t="str">
        <f t="shared" si="515"/>
        <v/>
      </c>
      <c r="BK340" s="308" t="str">
        <f t="shared" si="515"/>
        <v/>
      </c>
      <c r="BL340" s="308" t="str">
        <f t="shared" si="515"/>
        <v/>
      </c>
      <c r="BM340" s="308" t="str">
        <f t="shared" si="515"/>
        <v/>
      </c>
      <c r="BN340" s="308" t="str">
        <f t="shared" si="515"/>
        <v/>
      </c>
      <c r="BO340" s="308" t="str">
        <f t="shared" si="515"/>
        <v/>
      </c>
      <c r="BP340" s="308" t="str">
        <f t="shared" si="504"/>
        <v/>
      </c>
      <c r="BQ340" s="308" t="str">
        <f t="shared" si="504"/>
        <v/>
      </c>
      <c r="BR340" s="308" t="str">
        <f t="shared" si="504"/>
        <v/>
      </c>
      <c r="BS340" s="308" t="str">
        <f t="shared" si="504"/>
        <v/>
      </c>
      <c r="BT340" s="308" t="str">
        <f t="shared" si="504"/>
        <v/>
      </c>
      <c r="BU340" s="308" t="str">
        <f t="shared" si="504"/>
        <v/>
      </c>
      <c r="BV340" s="308" t="str">
        <f t="shared" si="504"/>
        <v/>
      </c>
      <c r="BW340" s="308" t="str">
        <f t="shared" si="504"/>
        <v/>
      </c>
      <c r="BX340" s="308" t="str">
        <f t="shared" si="504"/>
        <v/>
      </c>
      <c r="BY340" s="308" t="str">
        <f t="shared" si="504"/>
        <v/>
      </c>
      <c r="BZ340" s="308" t="str">
        <f t="shared" si="504"/>
        <v/>
      </c>
      <c r="CA340" s="308" t="str">
        <f t="shared" si="504"/>
        <v/>
      </c>
      <c r="CB340" s="308" t="str">
        <f t="shared" si="504"/>
        <v/>
      </c>
      <c r="CC340" s="308" t="str">
        <f t="shared" si="504"/>
        <v/>
      </c>
      <c r="CD340" s="308" t="str">
        <f t="shared" si="504"/>
        <v/>
      </c>
      <c r="CE340" s="308" t="str">
        <f t="shared" si="505"/>
        <v/>
      </c>
      <c r="CF340" s="308" t="str">
        <f t="shared" si="505"/>
        <v/>
      </c>
      <c r="CG340" s="308" t="str">
        <f t="shared" si="505"/>
        <v/>
      </c>
      <c r="CH340" s="308" t="str">
        <f t="shared" si="505"/>
        <v/>
      </c>
      <c r="CI340" s="308" t="str">
        <f t="shared" si="505"/>
        <v/>
      </c>
      <c r="CJ340" s="308" t="str">
        <f t="shared" si="505"/>
        <v/>
      </c>
    </row>
    <row r="341" spans="2:88" x14ac:dyDescent="0.2">
      <c r="B341" s="369" t="str">
        <f t="shared" si="501"/>
        <v/>
      </c>
      <c r="C341" s="369" t="str">
        <f t="shared" si="502"/>
        <v/>
      </c>
      <c r="D341" s="369" t="str">
        <f t="shared" si="506"/>
        <v/>
      </c>
      <c r="E341" s="369" t="str">
        <f t="shared" si="507"/>
        <v/>
      </c>
      <c r="F341" s="369" t="str">
        <f t="shared" si="508"/>
        <v/>
      </c>
      <c r="G341" s="369" t="str">
        <f t="shared" si="509"/>
        <v/>
      </c>
      <c r="H341" s="369" t="str">
        <f t="shared" si="510"/>
        <v/>
      </c>
      <c r="I341" s="369" t="str">
        <f t="shared" si="511"/>
        <v/>
      </c>
      <c r="K341" s="308" t="str">
        <f t="shared" si="512"/>
        <v/>
      </c>
      <c r="L341" s="309" t="str">
        <f t="shared" si="513"/>
        <v/>
      </c>
      <c r="M341" s="310" t="str">
        <f t="shared" si="514"/>
        <v/>
      </c>
      <c r="N341" s="308" t="str">
        <f t="shared" si="491"/>
        <v/>
      </c>
      <c r="O341" s="308" t="str">
        <f t="shared" si="492"/>
        <v/>
      </c>
      <c r="P341" s="308" t="str">
        <f t="shared" si="493"/>
        <v/>
      </c>
      <c r="Q341" s="308" t="str">
        <f t="shared" si="494"/>
        <v/>
      </c>
      <c r="R341" s="308" t="str">
        <f t="shared" si="495"/>
        <v/>
      </c>
      <c r="S341" s="308" t="str">
        <f t="shared" si="496"/>
        <v/>
      </c>
      <c r="T341" s="308" t="str">
        <f t="shared" si="496"/>
        <v/>
      </c>
      <c r="U341" s="308" t="str">
        <f t="shared" si="496"/>
        <v/>
      </c>
      <c r="V341" s="308" t="str">
        <f t="shared" si="496"/>
        <v/>
      </c>
      <c r="W341" s="308" t="str">
        <f t="shared" si="496"/>
        <v/>
      </c>
      <c r="X341" s="308" t="str">
        <f t="shared" si="496"/>
        <v/>
      </c>
      <c r="Y341" s="308" t="str">
        <f t="shared" si="517"/>
        <v/>
      </c>
      <c r="Z341" s="308" t="str">
        <f t="shared" si="518"/>
        <v/>
      </c>
      <c r="AA341" s="308" t="str">
        <f t="shared" si="519"/>
        <v/>
      </c>
      <c r="AB341" s="308" t="str">
        <f t="shared" si="520"/>
        <v/>
      </c>
      <c r="AC341" s="308" t="str">
        <f t="shared" si="521"/>
        <v/>
      </c>
      <c r="AD341" s="308" t="str">
        <f t="shared" si="516"/>
        <v/>
      </c>
      <c r="AE341" s="308" t="str">
        <f t="shared" si="478"/>
        <v/>
      </c>
      <c r="AF341" s="308" t="str">
        <f t="shared" si="479"/>
        <v/>
      </c>
      <c r="AG341" s="308" t="str">
        <f t="shared" si="480"/>
        <v/>
      </c>
      <c r="AH341" s="308" t="str">
        <f t="shared" si="481"/>
        <v/>
      </c>
      <c r="AI341" s="308" t="str">
        <f t="shared" si="482"/>
        <v/>
      </c>
      <c r="AJ341" s="308" t="str">
        <f t="shared" si="483"/>
        <v/>
      </c>
      <c r="AK341" s="308" t="str">
        <f t="shared" si="484"/>
        <v/>
      </c>
      <c r="AL341" s="308" t="str">
        <f t="shared" si="485"/>
        <v/>
      </c>
      <c r="AM341" s="308" t="str">
        <f t="shared" si="486"/>
        <v/>
      </c>
      <c r="AN341" s="308" t="str">
        <f t="shared" si="487"/>
        <v/>
      </c>
      <c r="AO341" s="308" t="str">
        <f t="shared" si="488"/>
        <v/>
      </c>
      <c r="AP341" s="308" t="str">
        <f t="shared" si="498"/>
        <v/>
      </c>
      <c r="AQ341" s="308" t="str">
        <f t="shared" si="499"/>
        <v/>
      </c>
      <c r="AR341" s="308" t="str">
        <f t="shared" si="500"/>
        <v/>
      </c>
      <c r="AS341" s="308" t="str">
        <f t="shared" si="497"/>
        <v/>
      </c>
      <c r="AT341" s="308" t="str">
        <f t="shared" si="497"/>
        <v/>
      </c>
      <c r="AU341" s="308" t="str">
        <f t="shared" si="497"/>
        <v/>
      </c>
      <c r="AV341" s="308" t="str">
        <f t="shared" si="497"/>
        <v/>
      </c>
      <c r="AW341" s="308" t="str">
        <f t="shared" si="497"/>
        <v/>
      </c>
      <c r="AX341" s="308" t="str">
        <f t="shared" si="497"/>
        <v/>
      </c>
      <c r="AY341" s="308" t="str">
        <f t="shared" si="503"/>
        <v/>
      </c>
      <c r="AZ341" s="308" t="str">
        <f t="shared" si="515"/>
        <v/>
      </c>
      <c r="BA341" s="308" t="str">
        <f t="shared" si="515"/>
        <v/>
      </c>
      <c r="BB341" s="308" t="str">
        <f t="shared" si="515"/>
        <v/>
      </c>
      <c r="BC341" s="308" t="str">
        <f t="shared" si="515"/>
        <v/>
      </c>
      <c r="BD341" s="308" t="str">
        <f t="shared" si="515"/>
        <v/>
      </c>
      <c r="BE341" s="308" t="str">
        <f t="shared" si="515"/>
        <v/>
      </c>
      <c r="BF341" s="308" t="str">
        <f t="shared" si="515"/>
        <v/>
      </c>
      <c r="BG341" s="308" t="str">
        <f t="shared" si="515"/>
        <v/>
      </c>
      <c r="BH341" s="308" t="str">
        <f t="shared" si="515"/>
        <v/>
      </c>
      <c r="BI341" s="308" t="str">
        <f t="shared" si="515"/>
        <v/>
      </c>
      <c r="BJ341" s="308" t="str">
        <f t="shared" si="515"/>
        <v/>
      </c>
      <c r="BK341" s="308" t="str">
        <f t="shared" si="515"/>
        <v/>
      </c>
      <c r="BL341" s="308" t="str">
        <f t="shared" si="515"/>
        <v/>
      </c>
      <c r="BM341" s="308" t="str">
        <f t="shared" si="515"/>
        <v/>
      </c>
      <c r="BN341" s="308" t="str">
        <f t="shared" si="515"/>
        <v/>
      </c>
      <c r="BO341" s="308" t="str">
        <f t="shared" si="515"/>
        <v/>
      </c>
      <c r="BP341" s="308" t="str">
        <f t="shared" si="504"/>
        <v/>
      </c>
      <c r="BQ341" s="308" t="str">
        <f t="shared" si="504"/>
        <v/>
      </c>
      <c r="BR341" s="308" t="str">
        <f t="shared" si="504"/>
        <v/>
      </c>
      <c r="BS341" s="308" t="str">
        <f t="shared" si="504"/>
        <v/>
      </c>
      <c r="BT341" s="308" t="str">
        <f t="shared" si="504"/>
        <v/>
      </c>
      <c r="BU341" s="308" t="str">
        <f t="shared" si="504"/>
        <v/>
      </c>
      <c r="BV341" s="308" t="str">
        <f t="shared" si="504"/>
        <v/>
      </c>
      <c r="BW341" s="308" t="str">
        <f t="shared" si="504"/>
        <v/>
      </c>
      <c r="BX341" s="308" t="str">
        <f t="shared" si="504"/>
        <v/>
      </c>
      <c r="BY341" s="308" t="str">
        <f t="shared" si="504"/>
        <v/>
      </c>
      <c r="BZ341" s="308" t="str">
        <f t="shared" si="504"/>
        <v/>
      </c>
      <c r="CA341" s="308" t="str">
        <f t="shared" si="504"/>
        <v/>
      </c>
      <c r="CB341" s="308" t="str">
        <f t="shared" si="504"/>
        <v/>
      </c>
      <c r="CC341" s="308" t="str">
        <f t="shared" si="504"/>
        <v/>
      </c>
      <c r="CD341" s="308" t="str">
        <f t="shared" si="504"/>
        <v/>
      </c>
      <c r="CE341" s="308" t="str">
        <f t="shared" si="505"/>
        <v/>
      </c>
      <c r="CF341" s="308" t="str">
        <f t="shared" si="505"/>
        <v/>
      </c>
      <c r="CG341" s="308" t="str">
        <f t="shared" si="505"/>
        <v/>
      </c>
      <c r="CH341" s="308" t="str">
        <f t="shared" si="505"/>
        <v/>
      </c>
      <c r="CI341" s="308" t="str">
        <f t="shared" si="505"/>
        <v/>
      </c>
      <c r="CJ341" s="308" t="str">
        <f t="shared" si="505"/>
        <v/>
      </c>
    </row>
    <row r="342" spans="2:88" x14ac:dyDescent="0.2">
      <c r="B342" s="369" t="str">
        <f t="shared" si="501"/>
        <v/>
      </c>
      <c r="C342" s="369" t="str">
        <f t="shared" si="502"/>
        <v/>
      </c>
      <c r="D342" s="369" t="str">
        <f t="shared" si="506"/>
        <v/>
      </c>
      <c r="E342" s="369" t="str">
        <f t="shared" si="507"/>
        <v/>
      </c>
      <c r="F342" s="369" t="str">
        <f t="shared" si="508"/>
        <v/>
      </c>
      <c r="G342" s="369" t="str">
        <f t="shared" si="509"/>
        <v/>
      </c>
      <c r="H342" s="369" t="str">
        <f t="shared" si="510"/>
        <v/>
      </c>
      <c r="I342" s="369" t="str">
        <f t="shared" si="511"/>
        <v/>
      </c>
      <c r="K342" s="308" t="str">
        <f t="shared" si="512"/>
        <v/>
      </c>
      <c r="L342" s="309" t="str">
        <f t="shared" si="513"/>
        <v/>
      </c>
      <c r="M342" s="310" t="str">
        <f t="shared" si="514"/>
        <v/>
      </c>
      <c r="N342" s="308" t="str">
        <f t="shared" si="491"/>
        <v/>
      </c>
      <c r="O342" s="308" t="str">
        <f t="shared" si="492"/>
        <v/>
      </c>
      <c r="P342" s="308" t="str">
        <f t="shared" si="493"/>
        <v/>
      </c>
      <c r="Q342" s="308" t="str">
        <f t="shared" si="494"/>
        <v/>
      </c>
      <c r="R342" s="308" t="str">
        <f t="shared" si="495"/>
        <v/>
      </c>
      <c r="S342" s="308" t="str">
        <f t="shared" si="496"/>
        <v/>
      </c>
      <c r="T342" s="308" t="str">
        <f t="shared" si="496"/>
        <v/>
      </c>
      <c r="U342" s="308" t="str">
        <f t="shared" si="496"/>
        <v/>
      </c>
      <c r="V342" s="308" t="str">
        <f t="shared" si="496"/>
        <v/>
      </c>
      <c r="W342" s="308" t="str">
        <f t="shared" si="496"/>
        <v/>
      </c>
      <c r="X342" s="308" t="str">
        <f t="shared" si="496"/>
        <v/>
      </c>
      <c r="Y342" s="308" t="str">
        <f t="shared" si="517"/>
        <v/>
      </c>
      <c r="Z342" s="308" t="str">
        <f t="shared" si="518"/>
        <v/>
      </c>
      <c r="AA342" s="308" t="str">
        <f t="shared" si="519"/>
        <v/>
      </c>
      <c r="AB342" s="308" t="str">
        <f t="shared" si="520"/>
        <v/>
      </c>
      <c r="AC342" s="308" t="str">
        <f t="shared" si="521"/>
        <v/>
      </c>
      <c r="AD342" s="308" t="str">
        <f t="shared" si="516"/>
        <v/>
      </c>
      <c r="AE342" s="308" t="str">
        <f t="shared" si="478"/>
        <v/>
      </c>
      <c r="AF342" s="308" t="str">
        <f t="shared" si="479"/>
        <v/>
      </c>
      <c r="AG342" s="308" t="str">
        <f t="shared" si="480"/>
        <v/>
      </c>
      <c r="AH342" s="308" t="str">
        <f t="shared" si="481"/>
        <v/>
      </c>
      <c r="AI342" s="308" t="str">
        <f t="shared" si="482"/>
        <v/>
      </c>
      <c r="AJ342" s="308" t="str">
        <f t="shared" si="483"/>
        <v/>
      </c>
      <c r="AK342" s="308" t="str">
        <f t="shared" si="484"/>
        <v/>
      </c>
      <c r="AL342" s="308" t="str">
        <f t="shared" si="485"/>
        <v/>
      </c>
      <c r="AM342" s="308" t="str">
        <f t="shared" si="486"/>
        <v/>
      </c>
      <c r="AN342" s="308" t="str">
        <f t="shared" si="487"/>
        <v/>
      </c>
      <c r="AO342" s="308" t="str">
        <f t="shared" si="488"/>
        <v/>
      </c>
      <c r="AP342" s="308" t="str">
        <f t="shared" si="498"/>
        <v/>
      </c>
      <c r="AQ342" s="308" t="str">
        <f t="shared" si="499"/>
        <v/>
      </c>
      <c r="AR342" s="308" t="str">
        <f t="shared" si="500"/>
        <v/>
      </c>
      <c r="AS342" s="308" t="str">
        <f t="shared" si="497"/>
        <v/>
      </c>
      <c r="AT342" s="308" t="str">
        <f t="shared" si="497"/>
        <v/>
      </c>
      <c r="AU342" s="308" t="str">
        <f t="shared" si="497"/>
        <v/>
      </c>
      <c r="AV342" s="308" t="str">
        <f t="shared" si="497"/>
        <v/>
      </c>
      <c r="AW342" s="308" t="str">
        <f t="shared" si="497"/>
        <v/>
      </c>
      <c r="AX342" s="308" t="str">
        <f t="shared" si="497"/>
        <v/>
      </c>
      <c r="AY342" s="308" t="str">
        <f t="shared" si="503"/>
        <v/>
      </c>
      <c r="AZ342" s="308" t="str">
        <f t="shared" si="515"/>
        <v/>
      </c>
      <c r="BA342" s="308" t="str">
        <f t="shared" si="515"/>
        <v/>
      </c>
      <c r="BB342" s="308" t="str">
        <f t="shared" si="515"/>
        <v/>
      </c>
      <c r="BC342" s="308" t="str">
        <f t="shared" si="515"/>
        <v/>
      </c>
      <c r="BD342" s="308" t="str">
        <f t="shared" si="515"/>
        <v/>
      </c>
      <c r="BE342" s="308" t="str">
        <f t="shared" si="515"/>
        <v/>
      </c>
      <c r="BF342" s="308" t="str">
        <f t="shared" si="515"/>
        <v/>
      </c>
      <c r="BG342" s="308" t="str">
        <f t="shared" si="515"/>
        <v/>
      </c>
      <c r="BH342" s="308" t="str">
        <f t="shared" si="515"/>
        <v/>
      </c>
      <c r="BI342" s="308" t="str">
        <f t="shared" si="515"/>
        <v/>
      </c>
      <c r="BJ342" s="308" t="str">
        <f t="shared" si="515"/>
        <v/>
      </c>
      <c r="BK342" s="308" t="str">
        <f t="shared" si="515"/>
        <v/>
      </c>
      <c r="BL342" s="308" t="str">
        <f t="shared" si="515"/>
        <v/>
      </c>
      <c r="BM342" s="308" t="str">
        <f t="shared" si="515"/>
        <v/>
      </c>
      <c r="BN342" s="308" t="str">
        <f t="shared" si="515"/>
        <v/>
      </c>
      <c r="BO342" s="308" t="str">
        <f t="shared" ref="BO342:CD357" si="522">IF(BN342=0,"",IF(BN342="","",BN342-1))</f>
        <v/>
      </c>
      <c r="BP342" s="308" t="str">
        <f t="shared" si="522"/>
        <v/>
      </c>
      <c r="BQ342" s="308" t="str">
        <f t="shared" si="522"/>
        <v/>
      </c>
      <c r="BR342" s="308" t="str">
        <f t="shared" si="522"/>
        <v/>
      </c>
      <c r="BS342" s="308" t="str">
        <f t="shared" si="522"/>
        <v/>
      </c>
      <c r="BT342" s="308" t="str">
        <f t="shared" si="522"/>
        <v/>
      </c>
      <c r="BU342" s="308" t="str">
        <f t="shared" si="522"/>
        <v/>
      </c>
      <c r="BV342" s="308" t="str">
        <f t="shared" si="522"/>
        <v/>
      </c>
      <c r="BW342" s="308" t="str">
        <f t="shared" si="522"/>
        <v/>
      </c>
      <c r="BX342" s="308" t="str">
        <f t="shared" si="522"/>
        <v/>
      </c>
      <c r="BY342" s="308" t="str">
        <f t="shared" si="522"/>
        <v/>
      </c>
      <c r="BZ342" s="308" t="str">
        <f t="shared" si="522"/>
        <v/>
      </c>
      <c r="CA342" s="308" t="str">
        <f t="shared" si="522"/>
        <v/>
      </c>
      <c r="CB342" s="308" t="str">
        <f t="shared" si="522"/>
        <v/>
      </c>
      <c r="CC342" s="308" t="str">
        <f t="shared" si="522"/>
        <v/>
      </c>
      <c r="CD342" s="308" t="str">
        <f t="shared" si="522"/>
        <v/>
      </c>
      <c r="CE342" s="308" t="str">
        <f t="shared" ref="CE342:CJ357" si="523">IF(CD342=0,"",IF(CD342="","",CD342-1))</f>
        <v/>
      </c>
      <c r="CF342" s="308" t="str">
        <f t="shared" si="523"/>
        <v/>
      </c>
      <c r="CG342" s="308" t="str">
        <f t="shared" si="523"/>
        <v/>
      </c>
      <c r="CH342" s="308" t="str">
        <f t="shared" si="523"/>
        <v/>
      </c>
      <c r="CI342" s="308" t="str">
        <f t="shared" si="523"/>
        <v/>
      </c>
      <c r="CJ342" s="308" t="str">
        <f t="shared" si="523"/>
        <v/>
      </c>
    </row>
    <row r="343" spans="2:88" x14ac:dyDescent="0.2">
      <c r="B343" s="369" t="str">
        <f t="shared" si="501"/>
        <v/>
      </c>
      <c r="C343" s="369" t="str">
        <f t="shared" si="502"/>
        <v/>
      </c>
      <c r="D343" s="369" t="str">
        <f t="shared" si="506"/>
        <v/>
      </c>
      <c r="E343" s="369" t="str">
        <f t="shared" si="507"/>
        <v/>
      </c>
      <c r="F343" s="369" t="str">
        <f t="shared" si="508"/>
        <v/>
      </c>
      <c r="G343" s="369" t="str">
        <f t="shared" si="509"/>
        <v/>
      </c>
      <c r="H343" s="369" t="str">
        <f t="shared" si="510"/>
        <v/>
      </c>
      <c r="I343" s="369" t="str">
        <f t="shared" si="511"/>
        <v/>
      </c>
      <c r="K343" s="308" t="str">
        <f t="shared" si="512"/>
        <v/>
      </c>
      <c r="L343" s="309" t="str">
        <f t="shared" si="513"/>
        <v/>
      </c>
      <c r="M343" s="310" t="str">
        <f t="shared" si="514"/>
        <v/>
      </c>
      <c r="N343" s="308" t="str">
        <f t="shared" si="491"/>
        <v/>
      </c>
      <c r="O343" s="308" t="str">
        <f t="shared" si="492"/>
        <v/>
      </c>
      <c r="P343" s="308" t="str">
        <f t="shared" si="493"/>
        <v/>
      </c>
      <c r="Q343" s="308" t="str">
        <f t="shared" si="494"/>
        <v/>
      </c>
      <c r="R343" s="308" t="str">
        <f t="shared" si="495"/>
        <v/>
      </c>
      <c r="S343" s="308" t="str">
        <f t="shared" si="496"/>
        <v/>
      </c>
      <c r="T343" s="308" t="str">
        <f t="shared" si="496"/>
        <v/>
      </c>
      <c r="U343" s="308" t="str">
        <f t="shared" si="496"/>
        <v/>
      </c>
      <c r="V343" s="308" t="str">
        <f t="shared" si="496"/>
        <v/>
      </c>
      <c r="W343" s="308" t="str">
        <f t="shared" si="496"/>
        <v/>
      </c>
      <c r="X343" s="308" t="str">
        <f t="shared" si="496"/>
        <v/>
      </c>
      <c r="Y343" s="308" t="str">
        <f t="shared" si="517"/>
        <v/>
      </c>
      <c r="Z343" s="308" t="str">
        <f t="shared" si="518"/>
        <v/>
      </c>
      <c r="AA343" s="308" t="str">
        <f t="shared" si="519"/>
        <v/>
      </c>
      <c r="AB343" s="308" t="str">
        <f t="shared" si="520"/>
        <v/>
      </c>
      <c r="AC343" s="308" t="str">
        <f t="shared" si="521"/>
        <v/>
      </c>
      <c r="AD343" s="308" t="str">
        <f t="shared" si="516"/>
        <v/>
      </c>
      <c r="AE343" s="308" t="str">
        <f t="shared" si="478"/>
        <v/>
      </c>
      <c r="AF343" s="308" t="str">
        <f t="shared" si="479"/>
        <v/>
      </c>
      <c r="AG343" s="308" t="str">
        <f t="shared" si="480"/>
        <v/>
      </c>
      <c r="AH343" s="308" t="str">
        <f t="shared" si="481"/>
        <v/>
      </c>
      <c r="AI343" s="308" t="str">
        <f t="shared" si="482"/>
        <v/>
      </c>
      <c r="AJ343" s="308" t="str">
        <f t="shared" si="483"/>
        <v/>
      </c>
      <c r="AK343" s="308" t="str">
        <f t="shared" si="484"/>
        <v/>
      </c>
      <c r="AL343" s="308" t="str">
        <f t="shared" si="485"/>
        <v/>
      </c>
      <c r="AM343" s="308" t="str">
        <f t="shared" si="486"/>
        <v/>
      </c>
      <c r="AN343" s="308" t="str">
        <f t="shared" si="487"/>
        <v/>
      </c>
      <c r="AO343" s="308" t="str">
        <f t="shared" si="488"/>
        <v/>
      </c>
      <c r="AP343" s="308" t="str">
        <f t="shared" si="498"/>
        <v/>
      </c>
      <c r="AQ343" s="308" t="str">
        <f t="shared" si="499"/>
        <v/>
      </c>
      <c r="AR343" s="308" t="str">
        <f t="shared" si="500"/>
        <v/>
      </c>
      <c r="AS343" s="308" t="str">
        <f t="shared" si="497"/>
        <v/>
      </c>
      <c r="AT343" s="308" t="str">
        <f t="shared" si="497"/>
        <v/>
      </c>
      <c r="AU343" s="308" t="str">
        <f t="shared" si="497"/>
        <v/>
      </c>
      <c r="AV343" s="308" t="str">
        <f t="shared" si="497"/>
        <v/>
      </c>
      <c r="AW343" s="308" t="str">
        <f t="shared" si="497"/>
        <v/>
      </c>
      <c r="AX343" s="308" t="str">
        <f t="shared" si="497"/>
        <v/>
      </c>
      <c r="AY343" s="308" t="str">
        <f t="shared" si="503"/>
        <v/>
      </c>
      <c r="AZ343" s="308" t="str">
        <f t="shared" ref="AZ343:BO358" si="524">IF(AY343=0,"",IF(AY343="","",AY343-1))</f>
        <v/>
      </c>
      <c r="BA343" s="308" t="str">
        <f t="shared" si="524"/>
        <v/>
      </c>
      <c r="BB343" s="308" t="str">
        <f t="shared" si="524"/>
        <v/>
      </c>
      <c r="BC343" s="308" t="str">
        <f t="shared" si="524"/>
        <v/>
      </c>
      <c r="BD343" s="308" t="str">
        <f t="shared" si="524"/>
        <v/>
      </c>
      <c r="BE343" s="308" t="str">
        <f t="shared" si="524"/>
        <v/>
      </c>
      <c r="BF343" s="308" t="str">
        <f t="shared" si="524"/>
        <v/>
      </c>
      <c r="BG343" s="308" t="str">
        <f t="shared" si="524"/>
        <v/>
      </c>
      <c r="BH343" s="308" t="str">
        <f t="shared" si="524"/>
        <v/>
      </c>
      <c r="BI343" s="308" t="str">
        <f t="shared" si="524"/>
        <v/>
      </c>
      <c r="BJ343" s="308" t="str">
        <f t="shared" si="524"/>
        <v/>
      </c>
      <c r="BK343" s="308" t="str">
        <f t="shared" si="524"/>
        <v/>
      </c>
      <c r="BL343" s="308" t="str">
        <f t="shared" si="524"/>
        <v/>
      </c>
      <c r="BM343" s="308" t="str">
        <f t="shared" si="524"/>
        <v/>
      </c>
      <c r="BN343" s="308" t="str">
        <f t="shared" si="524"/>
        <v/>
      </c>
      <c r="BO343" s="308" t="str">
        <f t="shared" si="524"/>
        <v/>
      </c>
      <c r="BP343" s="308" t="str">
        <f t="shared" si="522"/>
        <v/>
      </c>
      <c r="BQ343" s="308" t="str">
        <f t="shared" si="522"/>
        <v/>
      </c>
      <c r="BR343" s="308" t="str">
        <f t="shared" si="522"/>
        <v/>
      </c>
      <c r="BS343" s="308" t="str">
        <f t="shared" si="522"/>
        <v/>
      </c>
      <c r="BT343" s="308" t="str">
        <f t="shared" si="522"/>
        <v/>
      </c>
      <c r="BU343" s="308" t="str">
        <f t="shared" si="522"/>
        <v/>
      </c>
      <c r="BV343" s="308" t="str">
        <f t="shared" si="522"/>
        <v/>
      </c>
      <c r="BW343" s="308" t="str">
        <f t="shared" si="522"/>
        <v/>
      </c>
      <c r="BX343" s="308" t="str">
        <f t="shared" si="522"/>
        <v/>
      </c>
      <c r="BY343" s="308" t="str">
        <f t="shared" si="522"/>
        <v/>
      </c>
      <c r="BZ343" s="308" t="str">
        <f t="shared" si="522"/>
        <v/>
      </c>
      <c r="CA343" s="308" t="str">
        <f t="shared" si="522"/>
        <v/>
      </c>
      <c r="CB343" s="308" t="str">
        <f t="shared" si="522"/>
        <v/>
      </c>
      <c r="CC343" s="308" t="str">
        <f t="shared" si="522"/>
        <v/>
      </c>
      <c r="CD343" s="308" t="str">
        <f t="shared" si="522"/>
        <v/>
      </c>
      <c r="CE343" s="308" t="str">
        <f t="shared" si="523"/>
        <v/>
      </c>
      <c r="CF343" s="308" t="str">
        <f t="shared" si="523"/>
        <v/>
      </c>
      <c r="CG343" s="308" t="str">
        <f t="shared" si="523"/>
        <v/>
      </c>
      <c r="CH343" s="308" t="str">
        <f t="shared" si="523"/>
        <v/>
      </c>
      <c r="CI343" s="308" t="str">
        <f t="shared" si="523"/>
        <v/>
      </c>
      <c r="CJ343" s="308" t="str">
        <f t="shared" si="523"/>
        <v/>
      </c>
    </row>
    <row r="344" spans="2:88" x14ac:dyDescent="0.2">
      <c r="B344" s="369" t="str">
        <f t="shared" si="501"/>
        <v/>
      </c>
      <c r="C344" s="369" t="str">
        <f t="shared" si="502"/>
        <v/>
      </c>
      <c r="D344" s="369" t="str">
        <f t="shared" si="506"/>
        <v/>
      </c>
      <c r="E344" s="369" t="str">
        <f t="shared" si="507"/>
        <v/>
      </c>
      <c r="F344" s="369" t="str">
        <f t="shared" si="508"/>
        <v/>
      </c>
      <c r="G344" s="369" t="str">
        <f t="shared" si="509"/>
        <v/>
      </c>
      <c r="H344" s="369" t="str">
        <f t="shared" si="510"/>
        <v/>
      </c>
      <c r="I344" s="369" t="str">
        <f t="shared" si="511"/>
        <v/>
      </c>
      <c r="K344" s="308" t="str">
        <f t="shared" si="512"/>
        <v/>
      </c>
      <c r="L344" s="309" t="str">
        <f t="shared" si="513"/>
        <v/>
      </c>
      <c r="M344" s="310" t="str">
        <f t="shared" si="514"/>
        <v/>
      </c>
      <c r="N344" s="308" t="str">
        <f t="shared" si="491"/>
        <v/>
      </c>
      <c r="O344" s="308" t="str">
        <f t="shared" si="492"/>
        <v/>
      </c>
      <c r="P344" s="308" t="str">
        <f t="shared" si="493"/>
        <v/>
      </c>
      <c r="Q344" s="308" t="str">
        <f t="shared" si="494"/>
        <v/>
      </c>
      <c r="R344" s="308" t="str">
        <f t="shared" si="495"/>
        <v/>
      </c>
      <c r="S344" s="308" t="str">
        <f t="shared" si="496"/>
        <v/>
      </c>
      <c r="T344" s="308" t="str">
        <f t="shared" si="496"/>
        <v/>
      </c>
      <c r="U344" s="308" t="str">
        <f t="shared" si="496"/>
        <v/>
      </c>
      <c r="V344" s="308" t="str">
        <f t="shared" si="496"/>
        <v/>
      </c>
      <c r="W344" s="308" t="str">
        <f t="shared" si="496"/>
        <v/>
      </c>
      <c r="X344" s="308" t="str">
        <f t="shared" si="496"/>
        <v/>
      </c>
      <c r="Y344" s="308" t="str">
        <f t="shared" si="517"/>
        <v/>
      </c>
      <c r="Z344" s="308" t="str">
        <f t="shared" si="518"/>
        <v/>
      </c>
      <c r="AA344" s="308" t="str">
        <f t="shared" si="519"/>
        <v/>
      </c>
      <c r="AB344" s="308" t="str">
        <f t="shared" si="520"/>
        <v/>
      </c>
      <c r="AC344" s="308" t="str">
        <f t="shared" si="521"/>
        <v/>
      </c>
      <c r="AD344" s="308" t="str">
        <f t="shared" si="516"/>
        <v/>
      </c>
      <c r="AE344" s="308" t="str">
        <f t="shared" ref="AE344:AE368" si="525">IF(BP344="","",-1^BP344*FACT($K$3)/(FACT(BP344)*FACT($K$3-BP344))*FACT($K344-$L$3*BP344-1)/(FACT($K344-$L$3*BP344-$K$3)*FACT($K$3-1)))</f>
        <v/>
      </c>
      <c r="AF344" s="308" t="str">
        <f t="shared" ref="AF344:AF368" si="526">IF(BQ344="","",-1^BQ344*FACT($K$3)/(FACT(BQ344)*FACT($K$3-BQ344))*FACT($K344-$L$3*BQ344-1)/(FACT($K344-$L$3*BQ344-$K$3)*FACT($K$3-1)))</f>
        <v/>
      </c>
      <c r="AG344" s="308" t="str">
        <f t="shared" ref="AG344:AG368" si="527">IF(BR344="","",-1^BR344*FACT($K$3)/(FACT(BR344)*FACT($K$3-BR344))*FACT($K344-$L$3*BR344-1)/(FACT($K344-$L$3*BR344-$K$3)*FACT($K$3-1)))</f>
        <v/>
      </c>
      <c r="AH344" s="308" t="str">
        <f t="shared" ref="AH344:AH368" si="528">IF(BS344="","",-1^BS344*FACT($K$3)/(FACT(BS344)*FACT($K$3-BS344))*FACT($K344-$L$3*BS344-1)/(FACT($K344-$L$3*BS344-$K$3)*FACT($K$3-1)))</f>
        <v/>
      </c>
      <c r="AI344" s="308" t="str">
        <f t="shared" ref="AI344:AI368" si="529">IF(BT344="","",-1^BT344*FACT($K$3)/(FACT(BT344)*FACT($K$3-BT344))*FACT($K344-$L$3*BT344-1)/(FACT($K344-$L$3*BT344-$K$3)*FACT($K$3-1)))</f>
        <v/>
      </c>
      <c r="AJ344" s="308" t="str">
        <f t="shared" ref="AJ344:AJ368" si="530">IF(BU344="","",-1^BU344*FACT($K$3)/(FACT(BU344)*FACT($K$3-BU344))*FACT($K344-$L$3*BU344-1)/(FACT($K344-$L$3*BU344-$K$3)*FACT($K$3-1)))</f>
        <v/>
      </c>
      <c r="AK344" s="308" t="str">
        <f t="shared" ref="AK344:AK368" si="531">IF(BV344="","",-1^BV344*FACT($K$3)/(FACT(BV344)*FACT($K$3-BV344))*FACT($K344-$L$3*BV344-1)/(FACT($K344-$L$3*BV344-$K$3)*FACT($K$3-1)))</f>
        <v/>
      </c>
      <c r="AL344" s="308" t="str">
        <f t="shared" ref="AL344:AL368" si="532">IF(BW344="","",-1^BW344*FACT($K$3)/(FACT(BW344)*FACT($K$3-BW344))*FACT($K344-$L$3*BW344-1)/(FACT($K344-$L$3*BW344-$K$3)*FACT($K$3-1)))</f>
        <v/>
      </c>
      <c r="AM344" s="308" t="str">
        <f t="shared" ref="AM344:AM368" si="533">IF(BX344="","",-1^BX344*FACT($K$3)/(FACT(BX344)*FACT($K$3-BX344))*FACT($K344-$L$3*BX344-1)/(FACT($K344-$L$3*BX344-$K$3)*FACT($K$3-1)))</f>
        <v/>
      </c>
      <c r="AN344" s="308" t="str">
        <f t="shared" ref="AN344:AN368" si="534">IF(BY344="","",-1^BY344*FACT($K$3)/(FACT(BY344)*FACT($K$3-BY344))*FACT($K344-$L$3*BY344-1)/(FACT($K344-$L$3*BY344-$K$3)*FACT($K$3-1)))</f>
        <v/>
      </c>
      <c r="AO344" s="308" t="str">
        <f t="shared" ref="AO344:AO368" si="535">IF(BZ344="","",-1^BZ344*FACT($K$3)/(FACT(BZ344)*FACT($K$3-BZ344))*FACT($K344-$L$3*BZ344-1)/(FACT($K344-$L$3*BZ344-$K$3)*FACT($K$3-1)))</f>
        <v/>
      </c>
      <c r="AP344" s="308" t="str">
        <f t="shared" si="498"/>
        <v/>
      </c>
      <c r="AQ344" s="308" t="str">
        <f t="shared" si="499"/>
        <v/>
      </c>
      <c r="AR344" s="308" t="str">
        <f t="shared" si="500"/>
        <v/>
      </c>
      <c r="AS344" s="308" t="str">
        <f t="shared" si="497"/>
        <v/>
      </c>
      <c r="AT344" s="308" t="str">
        <f t="shared" si="497"/>
        <v/>
      </c>
      <c r="AU344" s="308" t="str">
        <f t="shared" si="497"/>
        <v/>
      </c>
      <c r="AV344" s="308" t="str">
        <f t="shared" si="497"/>
        <v/>
      </c>
      <c r="AW344" s="308" t="str">
        <f t="shared" si="497"/>
        <v/>
      </c>
      <c r="AX344" s="308" t="str">
        <f t="shared" si="497"/>
        <v/>
      </c>
      <c r="AY344" s="308" t="str">
        <f t="shared" si="503"/>
        <v/>
      </c>
      <c r="AZ344" s="308" t="str">
        <f t="shared" si="524"/>
        <v/>
      </c>
      <c r="BA344" s="308" t="str">
        <f t="shared" si="524"/>
        <v/>
      </c>
      <c r="BB344" s="308" t="str">
        <f t="shared" si="524"/>
        <v/>
      </c>
      <c r="BC344" s="308" t="str">
        <f t="shared" si="524"/>
        <v/>
      </c>
      <c r="BD344" s="308" t="str">
        <f t="shared" si="524"/>
        <v/>
      </c>
      <c r="BE344" s="308" t="str">
        <f t="shared" si="524"/>
        <v/>
      </c>
      <c r="BF344" s="308" t="str">
        <f t="shared" si="524"/>
        <v/>
      </c>
      <c r="BG344" s="308" t="str">
        <f t="shared" si="524"/>
        <v/>
      </c>
      <c r="BH344" s="308" t="str">
        <f t="shared" si="524"/>
        <v/>
      </c>
      <c r="BI344" s="308" t="str">
        <f t="shared" si="524"/>
        <v/>
      </c>
      <c r="BJ344" s="308" t="str">
        <f t="shared" si="524"/>
        <v/>
      </c>
      <c r="BK344" s="308" t="str">
        <f t="shared" si="524"/>
        <v/>
      </c>
      <c r="BL344" s="308" t="str">
        <f t="shared" si="524"/>
        <v/>
      </c>
      <c r="BM344" s="308" t="str">
        <f t="shared" si="524"/>
        <v/>
      </c>
      <c r="BN344" s="308" t="str">
        <f t="shared" si="524"/>
        <v/>
      </c>
      <c r="BO344" s="308" t="str">
        <f t="shared" si="524"/>
        <v/>
      </c>
      <c r="BP344" s="308" t="str">
        <f t="shared" si="522"/>
        <v/>
      </c>
      <c r="BQ344" s="308" t="str">
        <f t="shared" si="522"/>
        <v/>
      </c>
      <c r="BR344" s="308" t="str">
        <f t="shared" si="522"/>
        <v/>
      </c>
      <c r="BS344" s="308" t="str">
        <f t="shared" si="522"/>
        <v/>
      </c>
      <c r="BT344" s="308" t="str">
        <f t="shared" si="522"/>
        <v/>
      </c>
      <c r="BU344" s="308" t="str">
        <f t="shared" si="522"/>
        <v/>
      </c>
      <c r="BV344" s="308" t="str">
        <f t="shared" si="522"/>
        <v/>
      </c>
      <c r="BW344" s="308" t="str">
        <f t="shared" si="522"/>
        <v/>
      </c>
      <c r="BX344" s="308" t="str">
        <f t="shared" si="522"/>
        <v/>
      </c>
      <c r="BY344" s="308" t="str">
        <f t="shared" si="522"/>
        <v/>
      </c>
      <c r="BZ344" s="308" t="str">
        <f t="shared" si="522"/>
        <v/>
      </c>
      <c r="CA344" s="308" t="str">
        <f t="shared" si="522"/>
        <v/>
      </c>
      <c r="CB344" s="308" t="str">
        <f t="shared" si="522"/>
        <v/>
      </c>
      <c r="CC344" s="308" t="str">
        <f t="shared" si="522"/>
        <v/>
      </c>
      <c r="CD344" s="308" t="str">
        <f t="shared" si="522"/>
        <v/>
      </c>
      <c r="CE344" s="308" t="str">
        <f t="shared" si="523"/>
        <v/>
      </c>
      <c r="CF344" s="308" t="str">
        <f t="shared" si="523"/>
        <v/>
      </c>
      <c r="CG344" s="308" t="str">
        <f t="shared" si="523"/>
        <v/>
      </c>
      <c r="CH344" s="308" t="str">
        <f t="shared" si="523"/>
        <v/>
      </c>
      <c r="CI344" s="308" t="str">
        <f t="shared" si="523"/>
        <v/>
      </c>
      <c r="CJ344" s="308" t="str">
        <f t="shared" si="523"/>
        <v/>
      </c>
    </row>
    <row r="345" spans="2:88" x14ac:dyDescent="0.2">
      <c r="B345" s="369" t="str">
        <f t="shared" si="501"/>
        <v/>
      </c>
      <c r="C345" s="369" t="str">
        <f t="shared" si="502"/>
        <v/>
      </c>
      <c r="D345" s="369" t="str">
        <f t="shared" si="506"/>
        <v/>
      </c>
      <c r="E345" s="369" t="str">
        <f t="shared" si="507"/>
        <v/>
      </c>
      <c r="F345" s="369" t="str">
        <f t="shared" si="508"/>
        <v/>
      </c>
      <c r="G345" s="369" t="str">
        <f t="shared" si="509"/>
        <v/>
      </c>
      <c r="H345" s="369" t="str">
        <f t="shared" si="510"/>
        <v/>
      </c>
      <c r="I345" s="369" t="str">
        <f t="shared" si="511"/>
        <v/>
      </c>
      <c r="K345" s="308" t="str">
        <f t="shared" si="512"/>
        <v/>
      </c>
      <c r="L345" s="309" t="str">
        <f t="shared" si="513"/>
        <v/>
      </c>
      <c r="M345" s="310" t="str">
        <f t="shared" si="514"/>
        <v/>
      </c>
      <c r="N345" s="308" t="str">
        <f t="shared" si="491"/>
        <v/>
      </c>
      <c r="O345" s="308" t="str">
        <f t="shared" si="492"/>
        <v/>
      </c>
      <c r="P345" s="308" t="str">
        <f t="shared" si="493"/>
        <v/>
      </c>
      <c r="Q345" s="308" t="str">
        <f t="shared" si="494"/>
        <v/>
      </c>
      <c r="R345" s="308" t="str">
        <f t="shared" si="495"/>
        <v/>
      </c>
      <c r="S345" s="308" t="str">
        <f t="shared" si="496"/>
        <v/>
      </c>
      <c r="T345" s="308" t="str">
        <f t="shared" si="496"/>
        <v/>
      </c>
      <c r="U345" s="308" t="str">
        <f t="shared" si="496"/>
        <v/>
      </c>
      <c r="V345" s="308" t="str">
        <f t="shared" si="496"/>
        <v/>
      </c>
      <c r="W345" s="308" t="str">
        <f t="shared" si="496"/>
        <v/>
      </c>
      <c r="X345" s="308" t="str">
        <f t="shared" si="496"/>
        <v/>
      </c>
      <c r="Y345" s="308" t="str">
        <f t="shared" si="517"/>
        <v/>
      </c>
      <c r="Z345" s="308" t="str">
        <f t="shared" si="518"/>
        <v/>
      </c>
      <c r="AA345" s="308" t="str">
        <f t="shared" si="519"/>
        <v/>
      </c>
      <c r="AB345" s="308" t="str">
        <f t="shared" si="520"/>
        <v/>
      </c>
      <c r="AC345" s="308" t="str">
        <f t="shared" si="521"/>
        <v/>
      </c>
      <c r="AD345" s="308" t="str">
        <f t="shared" si="516"/>
        <v/>
      </c>
      <c r="AE345" s="308" t="str">
        <f t="shared" si="525"/>
        <v/>
      </c>
      <c r="AF345" s="308" t="str">
        <f t="shared" si="526"/>
        <v/>
      </c>
      <c r="AG345" s="308" t="str">
        <f t="shared" si="527"/>
        <v/>
      </c>
      <c r="AH345" s="308" t="str">
        <f t="shared" si="528"/>
        <v/>
      </c>
      <c r="AI345" s="308" t="str">
        <f t="shared" si="529"/>
        <v/>
      </c>
      <c r="AJ345" s="308" t="str">
        <f t="shared" si="530"/>
        <v/>
      </c>
      <c r="AK345" s="308" t="str">
        <f t="shared" si="531"/>
        <v/>
      </c>
      <c r="AL345" s="308" t="str">
        <f t="shared" si="532"/>
        <v/>
      </c>
      <c r="AM345" s="308" t="str">
        <f t="shared" si="533"/>
        <v/>
      </c>
      <c r="AN345" s="308" t="str">
        <f t="shared" si="534"/>
        <v/>
      </c>
      <c r="AO345" s="308" t="str">
        <f t="shared" si="535"/>
        <v/>
      </c>
      <c r="AP345" s="308" t="str">
        <f t="shared" si="498"/>
        <v/>
      </c>
      <c r="AQ345" s="308" t="str">
        <f t="shared" si="499"/>
        <v/>
      </c>
      <c r="AR345" s="308" t="str">
        <f t="shared" si="500"/>
        <v/>
      </c>
      <c r="AS345" s="308" t="str">
        <f t="shared" si="497"/>
        <v/>
      </c>
      <c r="AT345" s="308" t="str">
        <f t="shared" si="497"/>
        <v/>
      </c>
      <c r="AU345" s="308" t="str">
        <f t="shared" si="497"/>
        <v/>
      </c>
      <c r="AV345" s="308" t="str">
        <f t="shared" si="497"/>
        <v/>
      </c>
      <c r="AW345" s="308" t="str">
        <f t="shared" si="497"/>
        <v/>
      </c>
      <c r="AX345" s="308" t="str">
        <f t="shared" si="497"/>
        <v/>
      </c>
      <c r="AY345" s="308" t="str">
        <f t="shared" si="503"/>
        <v/>
      </c>
      <c r="AZ345" s="308" t="str">
        <f t="shared" si="524"/>
        <v/>
      </c>
      <c r="BA345" s="308" t="str">
        <f t="shared" si="524"/>
        <v/>
      </c>
      <c r="BB345" s="308" t="str">
        <f t="shared" si="524"/>
        <v/>
      </c>
      <c r="BC345" s="308" t="str">
        <f t="shared" si="524"/>
        <v/>
      </c>
      <c r="BD345" s="308" t="str">
        <f t="shared" si="524"/>
        <v/>
      </c>
      <c r="BE345" s="308" t="str">
        <f t="shared" si="524"/>
        <v/>
      </c>
      <c r="BF345" s="308" t="str">
        <f t="shared" si="524"/>
        <v/>
      </c>
      <c r="BG345" s="308" t="str">
        <f t="shared" si="524"/>
        <v/>
      </c>
      <c r="BH345" s="308" t="str">
        <f t="shared" si="524"/>
        <v/>
      </c>
      <c r="BI345" s="308" t="str">
        <f t="shared" si="524"/>
        <v/>
      </c>
      <c r="BJ345" s="308" t="str">
        <f t="shared" si="524"/>
        <v/>
      </c>
      <c r="BK345" s="308" t="str">
        <f t="shared" si="524"/>
        <v/>
      </c>
      <c r="BL345" s="308" t="str">
        <f t="shared" si="524"/>
        <v/>
      </c>
      <c r="BM345" s="308" t="str">
        <f t="shared" si="524"/>
        <v/>
      </c>
      <c r="BN345" s="308" t="str">
        <f t="shared" si="524"/>
        <v/>
      </c>
      <c r="BO345" s="308" t="str">
        <f t="shared" si="524"/>
        <v/>
      </c>
      <c r="BP345" s="308" t="str">
        <f t="shared" si="522"/>
        <v/>
      </c>
      <c r="BQ345" s="308" t="str">
        <f t="shared" si="522"/>
        <v/>
      </c>
      <c r="BR345" s="308" t="str">
        <f t="shared" si="522"/>
        <v/>
      </c>
      <c r="BS345" s="308" t="str">
        <f t="shared" si="522"/>
        <v/>
      </c>
      <c r="BT345" s="308" t="str">
        <f t="shared" si="522"/>
        <v/>
      </c>
      <c r="BU345" s="308" t="str">
        <f t="shared" si="522"/>
        <v/>
      </c>
      <c r="BV345" s="308" t="str">
        <f t="shared" si="522"/>
        <v/>
      </c>
      <c r="BW345" s="308" t="str">
        <f t="shared" si="522"/>
        <v/>
      </c>
      <c r="BX345" s="308" t="str">
        <f t="shared" si="522"/>
        <v/>
      </c>
      <c r="BY345" s="308" t="str">
        <f t="shared" si="522"/>
        <v/>
      </c>
      <c r="BZ345" s="308" t="str">
        <f t="shared" si="522"/>
        <v/>
      </c>
      <c r="CA345" s="308" t="str">
        <f t="shared" si="522"/>
        <v/>
      </c>
      <c r="CB345" s="308" t="str">
        <f t="shared" si="522"/>
        <v/>
      </c>
      <c r="CC345" s="308" t="str">
        <f t="shared" si="522"/>
        <v/>
      </c>
      <c r="CD345" s="308" t="str">
        <f t="shared" si="522"/>
        <v/>
      </c>
      <c r="CE345" s="308" t="str">
        <f t="shared" si="523"/>
        <v/>
      </c>
      <c r="CF345" s="308" t="str">
        <f t="shared" si="523"/>
        <v/>
      </c>
      <c r="CG345" s="308" t="str">
        <f t="shared" si="523"/>
        <v/>
      </c>
      <c r="CH345" s="308" t="str">
        <f t="shared" si="523"/>
        <v/>
      </c>
      <c r="CI345" s="308" t="str">
        <f t="shared" si="523"/>
        <v/>
      </c>
      <c r="CJ345" s="308" t="str">
        <f t="shared" si="523"/>
        <v/>
      </c>
    </row>
    <row r="346" spans="2:88" x14ac:dyDescent="0.2">
      <c r="B346" s="369" t="str">
        <f t="shared" si="501"/>
        <v/>
      </c>
      <c r="C346" s="369" t="str">
        <f t="shared" si="502"/>
        <v/>
      </c>
      <c r="D346" s="369" t="str">
        <f t="shared" si="506"/>
        <v/>
      </c>
      <c r="E346" s="369" t="str">
        <f t="shared" si="507"/>
        <v/>
      </c>
      <c r="F346" s="369" t="str">
        <f t="shared" si="508"/>
        <v/>
      </c>
      <c r="G346" s="369" t="str">
        <f t="shared" si="509"/>
        <v/>
      </c>
      <c r="H346" s="369" t="str">
        <f t="shared" si="510"/>
        <v/>
      </c>
      <c r="I346" s="369" t="str">
        <f t="shared" si="511"/>
        <v/>
      </c>
      <c r="K346" s="308" t="str">
        <f t="shared" si="512"/>
        <v/>
      </c>
      <c r="L346" s="309" t="str">
        <f t="shared" si="513"/>
        <v/>
      </c>
      <c r="M346" s="310" t="str">
        <f t="shared" si="514"/>
        <v/>
      </c>
      <c r="N346" s="308" t="str">
        <f t="shared" si="491"/>
        <v/>
      </c>
      <c r="O346" s="308" t="str">
        <f t="shared" si="492"/>
        <v/>
      </c>
      <c r="P346" s="308" t="str">
        <f t="shared" si="493"/>
        <v/>
      </c>
      <c r="Q346" s="308" t="str">
        <f t="shared" si="494"/>
        <v/>
      </c>
      <c r="R346" s="308" t="str">
        <f t="shared" si="495"/>
        <v/>
      </c>
      <c r="S346" s="308" t="str">
        <f t="shared" si="496"/>
        <v/>
      </c>
      <c r="T346" s="308" t="str">
        <f t="shared" si="496"/>
        <v/>
      </c>
      <c r="U346" s="308" t="str">
        <f t="shared" si="496"/>
        <v/>
      </c>
      <c r="V346" s="308" t="str">
        <f t="shared" si="496"/>
        <v/>
      </c>
      <c r="W346" s="308" t="str">
        <f t="shared" si="496"/>
        <v/>
      </c>
      <c r="X346" s="308" t="str">
        <f t="shared" si="496"/>
        <v/>
      </c>
      <c r="Y346" s="308" t="str">
        <f t="shared" si="517"/>
        <v/>
      </c>
      <c r="Z346" s="308" t="str">
        <f t="shared" si="518"/>
        <v/>
      </c>
      <c r="AA346" s="308" t="str">
        <f t="shared" si="519"/>
        <v/>
      </c>
      <c r="AB346" s="308" t="str">
        <f t="shared" si="520"/>
        <v/>
      </c>
      <c r="AC346" s="308" t="str">
        <f t="shared" si="521"/>
        <v/>
      </c>
      <c r="AD346" s="308" t="str">
        <f t="shared" si="516"/>
        <v/>
      </c>
      <c r="AE346" s="308" t="str">
        <f t="shared" si="525"/>
        <v/>
      </c>
      <c r="AF346" s="308" t="str">
        <f t="shared" si="526"/>
        <v/>
      </c>
      <c r="AG346" s="308" t="str">
        <f t="shared" si="527"/>
        <v/>
      </c>
      <c r="AH346" s="308" t="str">
        <f t="shared" si="528"/>
        <v/>
      </c>
      <c r="AI346" s="308" t="str">
        <f t="shared" si="529"/>
        <v/>
      </c>
      <c r="AJ346" s="308" t="str">
        <f t="shared" si="530"/>
        <v/>
      </c>
      <c r="AK346" s="308" t="str">
        <f t="shared" si="531"/>
        <v/>
      </c>
      <c r="AL346" s="308" t="str">
        <f t="shared" si="532"/>
        <v/>
      </c>
      <c r="AM346" s="308" t="str">
        <f t="shared" si="533"/>
        <v/>
      </c>
      <c r="AN346" s="308" t="str">
        <f t="shared" si="534"/>
        <v/>
      </c>
      <c r="AO346" s="308" t="str">
        <f t="shared" si="535"/>
        <v/>
      </c>
      <c r="AP346" s="308" t="str">
        <f t="shared" si="498"/>
        <v/>
      </c>
      <c r="AQ346" s="308" t="str">
        <f t="shared" si="499"/>
        <v/>
      </c>
      <c r="AR346" s="308" t="str">
        <f t="shared" si="500"/>
        <v/>
      </c>
      <c r="AS346" s="308" t="str">
        <f t="shared" si="497"/>
        <v/>
      </c>
      <c r="AT346" s="308" t="str">
        <f t="shared" si="497"/>
        <v/>
      </c>
      <c r="AU346" s="308" t="str">
        <f t="shared" si="497"/>
        <v/>
      </c>
      <c r="AV346" s="308" t="str">
        <f t="shared" si="497"/>
        <v/>
      </c>
      <c r="AW346" s="308" t="str">
        <f t="shared" si="497"/>
        <v/>
      </c>
      <c r="AX346" s="308" t="str">
        <f t="shared" si="497"/>
        <v/>
      </c>
      <c r="AY346" s="308" t="str">
        <f t="shared" si="503"/>
        <v/>
      </c>
      <c r="AZ346" s="308" t="str">
        <f t="shared" si="524"/>
        <v/>
      </c>
      <c r="BA346" s="308" t="str">
        <f t="shared" si="524"/>
        <v/>
      </c>
      <c r="BB346" s="308" t="str">
        <f t="shared" si="524"/>
        <v/>
      </c>
      <c r="BC346" s="308" t="str">
        <f t="shared" si="524"/>
        <v/>
      </c>
      <c r="BD346" s="308" t="str">
        <f t="shared" si="524"/>
        <v/>
      </c>
      <c r="BE346" s="308" t="str">
        <f t="shared" si="524"/>
        <v/>
      </c>
      <c r="BF346" s="308" t="str">
        <f t="shared" si="524"/>
        <v/>
      </c>
      <c r="BG346" s="308" t="str">
        <f t="shared" si="524"/>
        <v/>
      </c>
      <c r="BH346" s="308" t="str">
        <f t="shared" si="524"/>
        <v/>
      </c>
      <c r="BI346" s="308" t="str">
        <f t="shared" si="524"/>
        <v/>
      </c>
      <c r="BJ346" s="308" t="str">
        <f t="shared" si="524"/>
        <v/>
      </c>
      <c r="BK346" s="308" t="str">
        <f t="shared" si="524"/>
        <v/>
      </c>
      <c r="BL346" s="308" t="str">
        <f t="shared" si="524"/>
        <v/>
      </c>
      <c r="BM346" s="308" t="str">
        <f t="shared" si="524"/>
        <v/>
      </c>
      <c r="BN346" s="308" t="str">
        <f t="shared" si="524"/>
        <v/>
      </c>
      <c r="BO346" s="308" t="str">
        <f t="shared" si="524"/>
        <v/>
      </c>
      <c r="BP346" s="308" t="str">
        <f t="shared" si="522"/>
        <v/>
      </c>
      <c r="BQ346" s="308" t="str">
        <f t="shared" si="522"/>
        <v/>
      </c>
      <c r="BR346" s="308" t="str">
        <f t="shared" si="522"/>
        <v/>
      </c>
      <c r="BS346" s="308" t="str">
        <f t="shared" si="522"/>
        <v/>
      </c>
      <c r="BT346" s="308" t="str">
        <f t="shared" si="522"/>
        <v/>
      </c>
      <c r="BU346" s="308" t="str">
        <f t="shared" si="522"/>
        <v/>
      </c>
      <c r="BV346" s="308" t="str">
        <f t="shared" si="522"/>
        <v/>
      </c>
      <c r="BW346" s="308" t="str">
        <f t="shared" si="522"/>
        <v/>
      </c>
      <c r="BX346" s="308" t="str">
        <f t="shared" si="522"/>
        <v/>
      </c>
      <c r="BY346" s="308" t="str">
        <f t="shared" si="522"/>
        <v/>
      </c>
      <c r="BZ346" s="308" t="str">
        <f t="shared" si="522"/>
        <v/>
      </c>
      <c r="CA346" s="308" t="str">
        <f t="shared" si="522"/>
        <v/>
      </c>
      <c r="CB346" s="308" t="str">
        <f t="shared" si="522"/>
        <v/>
      </c>
      <c r="CC346" s="308" t="str">
        <f t="shared" si="522"/>
        <v/>
      </c>
      <c r="CD346" s="308" t="str">
        <f t="shared" si="522"/>
        <v/>
      </c>
      <c r="CE346" s="308" t="str">
        <f t="shared" si="523"/>
        <v/>
      </c>
      <c r="CF346" s="308" t="str">
        <f t="shared" si="523"/>
        <v/>
      </c>
      <c r="CG346" s="308" t="str">
        <f t="shared" si="523"/>
        <v/>
      </c>
      <c r="CH346" s="308" t="str">
        <f t="shared" si="523"/>
        <v/>
      </c>
      <c r="CI346" s="308" t="str">
        <f t="shared" si="523"/>
        <v/>
      </c>
      <c r="CJ346" s="308" t="str">
        <f t="shared" si="523"/>
        <v/>
      </c>
    </row>
    <row r="347" spans="2:88" x14ac:dyDescent="0.2">
      <c r="B347" s="369" t="str">
        <f t="shared" si="501"/>
        <v/>
      </c>
      <c r="C347" s="369" t="str">
        <f t="shared" si="502"/>
        <v/>
      </c>
      <c r="D347" s="369" t="str">
        <f t="shared" si="506"/>
        <v/>
      </c>
      <c r="E347" s="369" t="str">
        <f t="shared" si="507"/>
        <v/>
      </c>
      <c r="F347" s="369" t="str">
        <f t="shared" si="508"/>
        <v/>
      </c>
      <c r="G347" s="369" t="str">
        <f t="shared" si="509"/>
        <v/>
      </c>
      <c r="H347" s="369" t="str">
        <f t="shared" si="510"/>
        <v/>
      </c>
      <c r="I347" s="369" t="str">
        <f t="shared" si="511"/>
        <v/>
      </c>
      <c r="K347" s="308" t="str">
        <f t="shared" si="512"/>
        <v/>
      </c>
      <c r="L347" s="309" t="str">
        <f t="shared" si="513"/>
        <v/>
      </c>
      <c r="M347" s="310" t="str">
        <f t="shared" si="514"/>
        <v/>
      </c>
      <c r="N347" s="308" t="str">
        <f t="shared" si="491"/>
        <v/>
      </c>
      <c r="O347" s="308" t="str">
        <f t="shared" si="492"/>
        <v/>
      </c>
      <c r="P347" s="308" t="str">
        <f t="shared" si="493"/>
        <v/>
      </c>
      <c r="Q347" s="308" t="str">
        <f t="shared" si="494"/>
        <v/>
      </c>
      <c r="R347" s="308" t="str">
        <f t="shared" si="495"/>
        <v/>
      </c>
      <c r="S347" s="308" t="str">
        <f t="shared" si="496"/>
        <v/>
      </c>
      <c r="T347" s="308" t="str">
        <f t="shared" si="496"/>
        <v/>
      </c>
      <c r="U347" s="308" t="str">
        <f t="shared" si="496"/>
        <v/>
      </c>
      <c r="V347" s="308" t="str">
        <f t="shared" si="496"/>
        <v/>
      </c>
      <c r="W347" s="308" t="str">
        <f t="shared" si="496"/>
        <v/>
      </c>
      <c r="X347" s="308" t="str">
        <f t="shared" si="496"/>
        <v/>
      </c>
      <c r="Y347" s="308" t="str">
        <f t="shared" si="517"/>
        <v/>
      </c>
      <c r="Z347" s="308" t="str">
        <f t="shared" si="518"/>
        <v/>
      </c>
      <c r="AA347" s="308" t="str">
        <f t="shared" si="519"/>
        <v/>
      </c>
      <c r="AB347" s="308" t="str">
        <f t="shared" si="520"/>
        <v/>
      </c>
      <c r="AC347" s="308" t="str">
        <f t="shared" si="521"/>
        <v/>
      </c>
      <c r="AD347" s="308" t="str">
        <f t="shared" si="516"/>
        <v/>
      </c>
      <c r="AE347" s="308" t="str">
        <f t="shared" si="525"/>
        <v/>
      </c>
      <c r="AF347" s="308" t="str">
        <f t="shared" si="526"/>
        <v/>
      </c>
      <c r="AG347" s="308" t="str">
        <f t="shared" si="527"/>
        <v/>
      </c>
      <c r="AH347" s="308" t="str">
        <f t="shared" si="528"/>
        <v/>
      </c>
      <c r="AI347" s="308" t="str">
        <f t="shared" si="529"/>
        <v/>
      </c>
      <c r="AJ347" s="308" t="str">
        <f t="shared" si="530"/>
        <v/>
      </c>
      <c r="AK347" s="308" t="str">
        <f t="shared" si="531"/>
        <v/>
      </c>
      <c r="AL347" s="308" t="str">
        <f t="shared" si="532"/>
        <v/>
      </c>
      <c r="AM347" s="308" t="str">
        <f t="shared" si="533"/>
        <v/>
      </c>
      <c r="AN347" s="308" t="str">
        <f t="shared" si="534"/>
        <v/>
      </c>
      <c r="AO347" s="308" t="str">
        <f t="shared" si="535"/>
        <v/>
      </c>
      <c r="AP347" s="308" t="str">
        <f t="shared" si="498"/>
        <v/>
      </c>
      <c r="AQ347" s="308" t="str">
        <f t="shared" si="499"/>
        <v/>
      </c>
      <c r="AR347" s="308" t="str">
        <f t="shared" si="500"/>
        <v/>
      </c>
      <c r="AS347" s="308" t="str">
        <f t="shared" si="497"/>
        <v/>
      </c>
      <c r="AT347" s="308" t="str">
        <f t="shared" si="497"/>
        <v/>
      </c>
      <c r="AU347" s="308" t="str">
        <f t="shared" si="497"/>
        <v/>
      </c>
      <c r="AV347" s="308" t="str">
        <f t="shared" si="497"/>
        <v/>
      </c>
      <c r="AW347" s="308" t="str">
        <f t="shared" si="497"/>
        <v/>
      </c>
      <c r="AX347" s="308" t="str">
        <f t="shared" si="497"/>
        <v/>
      </c>
      <c r="AY347" s="308" t="str">
        <f t="shared" si="503"/>
        <v/>
      </c>
      <c r="AZ347" s="308" t="str">
        <f t="shared" si="524"/>
        <v/>
      </c>
      <c r="BA347" s="308" t="str">
        <f t="shared" si="524"/>
        <v/>
      </c>
      <c r="BB347" s="308" t="str">
        <f t="shared" si="524"/>
        <v/>
      </c>
      <c r="BC347" s="308" t="str">
        <f t="shared" si="524"/>
        <v/>
      </c>
      <c r="BD347" s="308" t="str">
        <f t="shared" si="524"/>
        <v/>
      </c>
      <c r="BE347" s="308" t="str">
        <f t="shared" si="524"/>
        <v/>
      </c>
      <c r="BF347" s="308" t="str">
        <f t="shared" si="524"/>
        <v/>
      </c>
      <c r="BG347" s="308" t="str">
        <f t="shared" si="524"/>
        <v/>
      </c>
      <c r="BH347" s="308" t="str">
        <f t="shared" si="524"/>
        <v/>
      </c>
      <c r="BI347" s="308" t="str">
        <f t="shared" si="524"/>
        <v/>
      </c>
      <c r="BJ347" s="308" t="str">
        <f t="shared" si="524"/>
        <v/>
      </c>
      <c r="BK347" s="308" t="str">
        <f t="shared" si="524"/>
        <v/>
      </c>
      <c r="BL347" s="308" t="str">
        <f t="shared" si="524"/>
        <v/>
      </c>
      <c r="BM347" s="308" t="str">
        <f t="shared" si="524"/>
        <v/>
      </c>
      <c r="BN347" s="308" t="str">
        <f t="shared" si="524"/>
        <v/>
      </c>
      <c r="BO347" s="308" t="str">
        <f t="shared" si="524"/>
        <v/>
      </c>
      <c r="BP347" s="308" t="str">
        <f t="shared" si="522"/>
        <v/>
      </c>
      <c r="BQ347" s="308" t="str">
        <f t="shared" si="522"/>
        <v/>
      </c>
      <c r="BR347" s="308" t="str">
        <f t="shared" si="522"/>
        <v/>
      </c>
      <c r="BS347" s="308" t="str">
        <f t="shared" si="522"/>
        <v/>
      </c>
      <c r="BT347" s="308" t="str">
        <f t="shared" si="522"/>
        <v/>
      </c>
      <c r="BU347" s="308" t="str">
        <f t="shared" si="522"/>
        <v/>
      </c>
      <c r="BV347" s="308" t="str">
        <f t="shared" si="522"/>
        <v/>
      </c>
      <c r="BW347" s="308" t="str">
        <f t="shared" si="522"/>
        <v/>
      </c>
      <c r="BX347" s="308" t="str">
        <f t="shared" si="522"/>
        <v/>
      </c>
      <c r="BY347" s="308" t="str">
        <f t="shared" si="522"/>
        <v/>
      </c>
      <c r="BZ347" s="308" t="str">
        <f t="shared" si="522"/>
        <v/>
      </c>
      <c r="CA347" s="308" t="str">
        <f t="shared" si="522"/>
        <v/>
      </c>
      <c r="CB347" s="308" t="str">
        <f t="shared" si="522"/>
        <v/>
      </c>
      <c r="CC347" s="308" t="str">
        <f t="shared" si="522"/>
        <v/>
      </c>
      <c r="CD347" s="308" t="str">
        <f t="shared" si="522"/>
        <v/>
      </c>
      <c r="CE347" s="308" t="str">
        <f t="shared" si="523"/>
        <v/>
      </c>
      <c r="CF347" s="308" t="str">
        <f t="shared" si="523"/>
        <v/>
      </c>
      <c r="CG347" s="308" t="str">
        <f t="shared" si="523"/>
        <v/>
      </c>
      <c r="CH347" s="308" t="str">
        <f t="shared" si="523"/>
        <v/>
      </c>
      <c r="CI347" s="308" t="str">
        <f t="shared" si="523"/>
        <v/>
      </c>
      <c r="CJ347" s="308" t="str">
        <f t="shared" si="523"/>
        <v/>
      </c>
    </row>
    <row r="348" spans="2:88" x14ac:dyDescent="0.2">
      <c r="B348" s="369" t="str">
        <f t="shared" si="501"/>
        <v/>
      </c>
      <c r="C348" s="369" t="str">
        <f t="shared" si="502"/>
        <v/>
      </c>
      <c r="D348" s="369" t="str">
        <f t="shared" si="506"/>
        <v/>
      </c>
      <c r="E348" s="369" t="str">
        <f t="shared" si="507"/>
        <v/>
      </c>
      <c r="F348" s="369" t="str">
        <f t="shared" si="508"/>
        <v/>
      </c>
      <c r="G348" s="369" t="str">
        <f t="shared" si="509"/>
        <v/>
      </c>
      <c r="H348" s="369" t="str">
        <f t="shared" si="510"/>
        <v/>
      </c>
      <c r="I348" s="369" t="str">
        <f t="shared" si="511"/>
        <v/>
      </c>
      <c r="K348" s="308" t="str">
        <f t="shared" si="512"/>
        <v/>
      </c>
      <c r="L348" s="309" t="str">
        <f t="shared" si="513"/>
        <v/>
      </c>
      <c r="M348" s="310" t="str">
        <f t="shared" si="514"/>
        <v/>
      </c>
      <c r="N348" s="308" t="str">
        <f t="shared" si="491"/>
        <v/>
      </c>
      <c r="O348" s="308" t="str">
        <f t="shared" si="492"/>
        <v/>
      </c>
      <c r="P348" s="308" t="str">
        <f t="shared" si="493"/>
        <v/>
      </c>
      <c r="Q348" s="308" t="str">
        <f t="shared" si="494"/>
        <v/>
      </c>
      <c r="R348" s="308" t="str">
        <f t="shared" si="495"/>
        <v/>
      </c>
      <c r="S348" s="308" t="str">
        <f t="shared" si="496"/>
        <v/>
      </c>
      <c r="T348" s="308" t="str">
        <f t="shared" si="496"/>
        <v/>
      </c>
      <c r="U348" s="308" t="str">
        <f t="shared" si="496"/>
        <v/>
      </c>
      <c r="V348" s="308" t="str">
        <f t="shared" si="496"/>
        <v/>
      </c>
      <c r="W348" s="308" t="str">
        <f t="shared" si="496"/>
        <v/>
      </c>
      <c r="X348" s="308" t="str">
        <f t="shared" si="496"/>
        <v/>
      </c>
      <c r="Y348" s="308" t="str">
        <f t="shared" si="517"/>
        <v/>
      </c>
      <c r="Z348" s="308" t="str">
        <f t="shared" si="518"/>
        <v/>
      </c>
      <c r="AA348" s="308" t="str">
        <f t="shared" si="519"/>
        <v/>
      </c>
      <c r="AB348" s="308" t="str">
        <f t="shared" si="520"/>
        <v/>
      </c>
      <c r="AC348" s="308" t="str">
        <f t="shared" si="521"/>
        <v/>
      </c>
      <c r="AD348" s="308" t="str">
        <f t="shared" si="516"/>
        <v/>
      </c>
      <c r="AE348" s="308" t="str">
        <f t="shared" si="525"/>
        <v/>
      </c>
      <c r="AF348" s="308" t="str">
        <f t="shared" si="526"/>
        <v/>
      </c>
      <c r="AG348" s="308" t="str">
        <f t="shared" si="527"/>
        <v/>
      </c>
      <c r="AH348" s="308" t="str">
        <f t="shared" si="528"/>
        <v/>
      </c>
      <c r="AI348" s="308" t="str">
        <f t="shared" si="529"/>
        <v/>
      </c>
      <c r="AJ348" s="308" t="str">
        <f t="shared" si="530"/>
        <v/>
      </c>
      <c r="AK348" s="308" t="str">
        <f t="shared" si="531"/>
        <v/>
      </c>
      <c r="AL348" s="308" t="str">
        <f t="shared" si="532"/>
        <v/>
      </c>
      <c r="AM348" s="308" t="str">
        <f t="shared" si="533"/>
        <v/>
      </c>
      <c r="AN348" s="308" t="str">
        <f t="shared" si="534"/>
        <v/>
      </c>
      <c r="AO348" s="308" t="str">
        <f t="shared" si="535"/>
        <v/>
      </c>
      <c r="AP348" s="308" t="str">
        <f t="shared" si="498"/>
        <v/>
      </c>
      <c r="AQ348" s="308" t="str">
        <f t="shared" si="499"/>
        <v/>
      </c>
      <c r="AR348" s="308" t="str">
        <f t="shared" si="500"/>
        <v/>
      </c>
      <c r="AS348" s="308" t="str">
        <f t="shared" si="497"/>
        <v/>
      </c>
      <c r="AT348" s="308" t="str">
        <f t="shared" si="497"/>
        <v/>
      </c>
      <c r="AU348" s="308" t="str">
        <f t="shared" si="497"/>
        <v/>
      </c>
      <c r="AV348" s="308" t="str">
        <f t="shared" si="497"/>
        <v/>
      </c>
      <c r="AW348" s="308" t="str">
        <f t="shared" si="497"/>
        <v/>
      </c>
      <c r="AX348" s="308" t="str">
        <f t="shared" si="497"/>
        <v/>
      </c>
      <c r="AY348" s="308" t="str">
        <f t="shared" si="503"/>
        <v/>
      </c>
      <c r="AZ348" s="308" t="str">
        <f t="shared" si="524"/>
        <v/>
      </c>
      <c r="BA348" s="308" t="str">
        <f t="shared" si="524"/>
        <v/>
      </c>
      <c r="BB348" s="308" t="str">
        <f t="shared" si="524"/>
        <v/>
      </c>
      <c r="BC348" s="308" t="str">
        <f t="shared" si="524"/>
        <v/>
      </c>
      <c r="BD348" s="308" t="str">
        <f t="shared" si="524"/>
        <v/>
      </c>
      <c r="BE348" s="308" t="str">
        <f t="shared" si="524"/>
        <v/>
      </c>
      <c r="BF348" s="308" t="str">
        <f t="shared" si="524"/>
        <v/>
      </c>
      <c r="BG348" s="308" t="str">
        <f t="shared" si="524"/>
        <v/>
      </c>
      <c r="BH348" s="308" t="str">
        <f t="shared" si="524"/>
        <v/>
      </c>
      <c r="BI348" s="308" t="str">
        <f t="shared" si="524"/>
        <v/>
      </c>
      <c r="BJ348" s="308" t="str">
        <f t="shared" si="524"/>
        <v/>
      </c>
      <c r="BK348" s="308" t="str">
        <f t="shared" si="524"/>
        <v/>
      </c>
      <c r="BL348" s="308" t="str">
        <f t="shared" si="524"/>
        <v/>
      </c>
      <c r="BM348" s="308" t="str">
        <f t="shared" si="524"/>
        <v/>
      </c>
      <c r="BN348" s="308" t="str">
        <f t="shared" si="524"/>
        <v/>
      </c>
      <c r="BO348" s="308" t="str">
        <f t="shared" si="524"/>
        <v/>
      </c>
      <c r="BP348" s="308" t="str">
        <f t="shared" si="522"/>
        <v/>
      </c>
      <c r="BQ348" s="308" t="str">
        <f t="shared" si="522"/>
        <v/>
      </c>
      <c r="BR348" s="308" t="str">
        <f t="shared" si="522"/>
        <v/>
      </c>
      <c r="BS348" s="308" t="str">
        <f t="shared" si="522"/>
        <v/>
      </c>
      <c r="BT348" s="308" t="str">
        <f t="shared" si="522"/>
        <v/>
      </c>
      <c r="BU348" s="308" t="str">
        <f t="shared" si="522"/>
        <v/>
      </c>
      <c r="BV348" s="308" t="str">
        <f t="shared" si="522"/>
        <v/>
      </c>
      <c r="BW348" s="308" t="str">
        <f t="shared" si="522"/>
        <v/>
      </c>
      <c r="BX348" s="308" t="str">
        <f t="shared" si="522"/>
        <v/>
      </c>
      <c r="BY348" s="308" t="str">
        <f t="shared" si="522"/>
        <v/>
      </c>
      <c r="BZ348" s="308" t="str">
        <f t="shared" si="522"/>
        <v/>
      </c>
      <c r="CA348" s="308" t="str">
        <f t="shared" si="522"/>
        <v/>
      </c>
      <c r="CB348" s="308" t="str">
        <f t="shared" si="522"/>
        <v/>
      </c>
      <c r="CC348" s="308" t="str">
        <f t="shared" si="522"/>
        <v/>
      </c>
      <c r="CD348" s="308" t="str">
        <f t="shared" si="522"/>
        <v/>
      </c>
      <c r="CE348" s="308" t="str">
        <f t="shared" si="523"/>
        <v/>
      </c>
      <c r="CF348" s="308" t="str">
        <f t="shared" si="523"/>
        <v/>
      </c>
      <c r="CG348" s="308" t="str">
        <f t="shared" si="523"/>
        <v/>
      </c>
      <c r="CH348" s="308" t="str">
        <f t="shared" si="523"/>
        <v/>
      </c>
      <c r="CI348" s="308" t="str">
        <f t="shared" si="523"/>
        <v/>
      </c>
      <c r="CJ348" s="308" t="str">
        <f t="shared" si="523"/>
        <v/>
      </c>
    </row>
    <row r="349" spans="2:88" x14ac:dyDescent="0.2">
      <c r="B349" s="369" t="str">
        <f t="shared" si="501"/>
        <v/>
      </c>
      <c r="C349" s="369" t="str">
        <f t="shared" si="502"/>
        <v/>
      </c>
      <c r="D349" s="369" t="str">
        <f t="shared" si="506"/>
        <v/>
      </c>
      <c r="E349" s="369" t="str">
        <f t="shared" si="507"/>
        <v/>
      </c>
      <c r="F349" s="369" t="str">
        <f t="shared" si="508"/>
        <v/>
      </c>
      <c r="G349" s="369" t="str">
        <f t="shared" si="509"/>
        <v/>
      </c>
      <c r="H349" s="369" t="str">
        <f t="shared" si="510"/>
        <v/>
      </c>
      <c r="I349" s="369" t="str">
        <f t="shared" si="511"/>
        <v/>
      </c>
      <c r="K349" s="308" t="str">
        <f t="shared" si="512"/>
        <v/>
      </c>
      <c r="L349" s="309" t="str">
        <f t="shared" si="513"/>
        <v/>
      </c>
      <c r="M349" s="310" t="str">
        <f t="shared" si="514"/>
        <v/>
      </c>
      <c r="N349" s="308" t="str">
        <f t="shared" si="491"/>
        <v/>
      </c>
      <c r="O349" s="308" t="str">
        <f t="shared" si="492"/>
        <v/>
      </c>
      <c r="P349" s="308" t="str">
        <f t="shared" si="493"/>
        <v/>
      </c>
      <c r="Q349" s="308" t="str">
        <f t="shared" si="494"/>
        <v/>
      </c>
      <c r="R349" s="308" t="str">
        <f t="shared" si="495"/>
        <v/>
      </c>
      <c r="S349" s="308" t="str">
        <f t="shared" si="496"/>
        <v/>
      </c>
      <c r="T349" s="308" t="str">
        <f t="shared" si="496"/>
        <v/>
      </c>
      <c r="U349" s="308" t="str">
        <f t="shared" si="496"/>
        <v/>
      </c>
      <c r="V349" s="308" t="str">
        <f t="shared" si="496"/>
        <v/>
      </c>
      <c r="W349" s="308" t="str">
        <f t="shared" si="496"/>
        <v/>
      </c>
      <c r="X349" s="308" t="str">
        <f t="shared" si="496"/>
        <v/>
      </c>
      <c r="Y349" s="308" t="str">
        <f t="shared" si="517"/>
        <v/>
      </c>
      <c r="Z349" s="308" t="str">
        <f t="shared" si="518"/>
        <v/>
      </c>
      <c r="AA349" s="308" t="str">
        <f t="shared" si="519"/>
        <v/>
      </c>
      <c r="AB349" s="308" t="str">
        <f t="shared" si="520"/>
        <v/>
      </c>
      <c r="AC349" s="308" t="str">
        <f t="shared" si="521"/>
        <v/>
      </c>
      <c r="AD349" s="308" t="str">
        <f t="shared" si="516"/>
        <v/>
      </c>
      <c r="AE349" s="308" t="str">
        <f t="shared" si="525"/>
        <v/>
      </c>
      <c r="AF349" s="308" t="str">
        <f t="shared" si="526"/>
        <v/>
      </c>
      <c r="AG349" s="308" t="str">
        <f t="shared" si="527"/>
        <v/>
      </c>
      <c r="AH349" s="308" t="str">
        <f t="shared" si="528"/>
        <v/>
      </c>
      <c r="AI349" s="308" t="str">
        <f t="shared" si="529"/>
        <v/>
      </c>
      <c r="AJ349" s="308" t="str">
        <f t="shared" si="530"/>
        <v/>
      </c>
      <c r="AK349" s="308" t="str">
        <f t="shared" si="531"/>
        <v/>
      </c>
      <c r="AL349" s="308" t="str">
        <f t="shared" si="532"/>
        <v/>
      </c>
      <c r="AM349" s="308" t="str">
        <f t="shared" si="533"/>
        <v/>
      </c>
      <c r="AN349" s="308" t="str">
        <f t="shared" si="534"/>
        <v/>
      </c>
      <c r="AO349" s="308" t="str">
        <f t="shared" si="535"/>
        <v/>
      </c>
      <c r="AP349" s="308" t="str">
        <f t="shared" si="498"/>
        <v/>
      </c>
      <c r="AQ349" s="308" t="str">
        <f t="shared" si="499"/>
        <v/>
      </c>
      <c r="AR349" s="308" t="str">
        <f t="shared" si="500"/>
        <v/>
      </c>
      <c r="AS349" s="308" t="str">
        <f t="shared" si="497"/>
        <v/>
      </c>
      <c r="AT349" s="308" t="str">
        <f t="shared" si="497"/>
        <v/>
      </c>
      <c r="AU349" s="308" t="str">
        <f t="shared" si="497"/>
        <v/>
      </c>
      <c r="AV349" s="308" t="str">
        <f t="shared" si="497"/>
        <v/>
      </c>
      <c r="AW349" s="308" t="str">
        <f t="shared" si="497"/>
        <v/>
      </c>
      <c r="AX349" s="308" t="str">
        <f t="shared" si="497"/>
        <v/>
      </c>
      <c r="AY349" s="308" t="str">
        <f t="shared" si="503"/>
        <v/>
      </c>
      <c r="AZ349" s="308" t="str">
        <f t="shared" si="524"/>
        <v/>
      </c>
      <c r="BA349" s="308" t="str">
        <f t="shared" si="524"/>
        <v/>
      </c>
      <c r="BB349" s="308" t="str">
        <f t="shared" si="524"/>
        <v/>
      </c>
      <c r="BC349" s="308" t="str">
        <f t="shared" si="524"/>
        <v/>
      </c>
      <c r="BD349" s="308" t="str">
        <f t="shared" si="524"/>
        <v/>
      </c>
      <c r="BE349" s="308" t="str">
        <f t="shared" si="524"/>
        <v/>
      </c>
      <c r="BF349" s="308" t="str">
        <f t="shared" si="524"/>
        <v/>
      </c>
      <c r="BG349" s="308" t="str">
        <f t="shared" si="524"/>
        <v/>
      </c>
      <c r="BH349" s="308" t="str">
        <f t="shared" si="524"/>
        <v/>
      </c>
      <c r="BI349" s="308" t="str">
        <f t="shared" si="524"/>
        <v/>
      </c>
      <c r="BJ349" s="308" t="str">
        <f t="shared" si="524"/>
        <v/>
      </c>
      <c r="BK349" s="308" t="str">
        <f t="shared" si="524"/>
        <v/>
      </c>
      <c r="BL349" s="308" t="str">
        <f t="shared" si="524"/>
        <v/>
      </c>
      <c r="BM349" s="308" t="str">
        <f t="shared" si="524"/>
        <v/>
      </c>
      <c r="BN349" s="308" t="str">
        <f t="shared" si="524"/>
        <v/>
      </c>
      <c r="BO349" s="308" t="str">
        <f t="shared" si="524"/>
        <v/>
      </c>
      <c r="BP349" s="308" t="str">
        <f t="shared" si="522"/>
        <v/>
      </c>
      <c r="BQ349" s="308" t="str">
        <f t="shared" si="522"/>
        <v/>
      </c>
      <c r="BR349" s="308" t="str">
        <f t="shared" si="522"/>
        <v/>
      </c>
      <c r="BS349" s="308" t="str">
        <f t="shared" si="522"/>
        <v/>
      </c>
      <c r="BT349" s="308" t="str">
        <f t="shared" si="522"/>
        <v/>
      </c>
      <c r="BU349" s="308" t="str">
        <f t="shared" si="522"/>
        <v/>
      </c>
      <c r="BV349" s="308" t="str">
        <f t="shared" si="522"/>
        <v/>
      </c>
      <c r="BW349" s="308" t="str">
        <f t="shared" si="522"/>
        <v/>
      </c>
      <c r="BX349" s="308" t="str">
        <f t="shared" si="522"/>
        <v/>
      </c>
      <c r="BY349" s="308" t="str">
        <f t="shared" si="522"/>
        <v/>
      </c>
      <c r="BZ349" s="308" t="str">
        <f t="shared" si="522"/>
        <v/>
      </c>
      <c r="CA349" s="308" t="str">
        <f t="shared" si="522"/>
        <v/>
      </c>
      <c r="CB349" s="308" t="str">
        <f t="shared" si="522"/>
        <v/>
      </c>
      <c r="CC349" s="308" t="str">
        <f t="shared" si="522"/>
        <v/>
      </c>
      <c r="CD349" s="308" t="str">
        <f t="shared" si="522"/>
        <v/>
      </c>
      <c r="CE349" s="308" t="str">
        <f t="shared" si="523"/>
        <v/>
      </c>
      <c r="CF349" s="308" t="str">
        <f t="shared" si="523"/>
        <v/>
      </c>
      <c r="CG349" s="308" t="str">
        <f t="shared" si="523"/>
        <v/>
      </c>
      <c r="CH349" s="308" t="str">
        <f t="shared" si="523"/>
        <v/>
      </c>
      <c r="CI349" s="308" t="str">
        <f t="shared" si="523"/>
        <v/>
      </c>
      <c r="CJ349" s="308" t="str">
        <f t="shared" si="523"/>
        <v/>
      </c>
    </row>
    <row r="350" spans="2:88" x14ac:dyDescent="0.2">
      <c r="B350" s="369" t="str">
        <f t="shared" si="501"/>
        <v/>
      </c>
      <c r="C350" s="369" t="str">
        <f t="shared" si="502"/>
        <v/>
      </c>
      <c r="D350" s="369" t="str">
        <f t="shared" si="506"/>
        <v/>
      </c>
      <c r="E350" s="369" t="str">
        <f t="shared" si="507"/>
        <v/>
      </c>
      <c r="F350" s="369" t="str">
        <f t="shared" si="508"/>
        <v/>
      </c>
      <c r="G350" s="369" t="str">
        <f t="shared" si="509"/>
        <v/>
      </c>
      <c r="H350" s="369" t="str">
        <f t="shared" si="510"/>
        <v/>
      </c>
      <c r="I350" s="369" t="str">
        <f t="shared" si="511"/>
        <v/>
      </c>
      <c r="K350" s="308" t="str">
        <f t="shared" si="512"/>
        <v/>
      </c>
      <c r="L350" s="309" t="str">
        <f t="shared" si="513"/>
        <v/>
      </c>
      <c r="M350" s="310" t="str">
        <f t="shared" si="514"/>
        <v/>
      </c>
      <c r="N350" s="308" t="str">
        <f t="shared" si="491"/>
        <v/>
      </c>
      <c r="O350" s="308" t="str">
        <f t="shared" si="492"/>
        <v/>
      </c>
      <c r="P350" s="308" t="str">
        <f t="shared" si="493"/>
        <v/>
      </c>
      <c r="Q350" s="308" t="str">
        <f t="shared" si="494"/>
        <v/>
      </c>
      <c r="R350" s="308" t="str">
        <f t="shared" si="495"/>
        <v/>
      </c>
      <c r="S350" s="308" t="str">
        <f t="shared" si="496"/>
        <v/>
      </c>
      <c r="T350" s="308" t="str">
        <f t="shared" si="496"/>
        <v/>
      </c>
      <c r="U350" s="308" t="str">
        <f t="shared" si="496"/>
        <v/>
      </c>
      <c r="V350" s="308" t="str">
        <f t="shared" si="496"/>
        <v/>
      </c>
      <c r="W350" s="308" t="str">
        <f t="shared" si="496"/>
        <v/>
      </c>
      <c r="X350" s="308" t="str">
        <f t="shared" si="496"/>
        <v/>
      </c>
      <c r="Y350" s="308" t="str">
        <f t="shared" si="517"/>
        <v/>
      </c>
      <c r="Z350" s="308" t="str">
        <f t="shared" si="518"/>
        <v/>
      </c>
      <c r="AA350" s="308" t="str">
        <f t="shared" si="519"/>
        <v/>
      </c>
      <c r="AB350" s="308" t="str">
        <f t="shared" si="520"/>
        <v/>
      </c>
      <c r="AC350" s="308" t="str">
        <f t="shared" si="521"/>
        <v/>
      </c>
      <c r="AD350" s="308" t="str">
        <f t="shared" si="516"/>
        <v/>
      </c>
      <c r="AE350" s="308" t="str">
        <f t="shared" si="525"/>
        <v/>
      </c>
      <c r="AF350" s="308" t="str">
        <f t="shared" si="526"/>
        <v/>
      </c>
      <c r="AG350" s="308" t="str">
        <f t="shared" si="527"/>
        <v/>
      </c>
      <c r="AH350" s="308" t="str">
        <f t="shared" si="528"/>
        <v/>
      </c>
      <c r="AI350" s="308" t="str">
        <f t="shared" si="529"/>
        <v/>
      </c>
      <c r="AJ350" s="308" t="str">
        <f t="shared" si="530"/>
        <v/>
      </c>
      <c r="AK350" s="308" t="str">
        <f t="shared" si="531"/>
        <v/>
      </c>
      <c r="AL350" s="308" t="str">
        <f t="shared" si="532"/>
        <v/>
      </c>
      <c r="AM350" s="308" t="str">
        <f t="shared" si="533"/>
        <v/>
      </c>
      <c r="AN350" s="308" t="str">
        <f t="shared" si="534"/>
        <v/>
      </c>
      <c r="AO350" s="308" t="str">
        <f t="shared" si="535"/>
        <v/>
      </c>
      <c r="AP350" s="308" t="str">
        <f t="shared" si="498"/>
        <v/>
      </c>
      <c r="AQ350" s="308" t="str">
        <f t="shared" si="499"/>
        <v/>
      </c>
      <c r="AR350" s="308" t="str">
        <f t="shared" si="500"/>
        <v/>
      </c>
      <c r="AS350" s="308" t="str">
        <f t="shared" si="497"/>
        <v/>
      </c>
      <c r="AT350" s="308" t="str">
        <f t="shared" si="497"/>
        <v/>
      </c>
      <c r="AU350" s="308" t="str">
        <f t="shared" si="497"/>
        <v/>
      </c>
      <c r="AV350" s="308" t="str">
        <f t="shared" si="497"/>
        <v/>
      </c>
      <c r="AW350" s="308" t="str">
        <f t="shared" si="497"/>
        <v/>
      </c>
      <c r="AX350" s="308" t="str">
        <f t="shared" si="497"/>
        <v/>
      </c>
      <c r="AY350" s="308" t="str">
        <f t="shared" si="503"/>
        <v/>
      </c>
      <c r="AZ350" s="308" t="str">
        <f t="shared" si="524"/>
        <v/>
      </c>
      <c r="BA350" s="308" t="str">
        <f t="shared" si="524"/>
        <v/>
      </c>
      <c r="BB350" s="308" t="str">
        <f t="shared" si="524"/>
        <v/>
      </c>
      <c r="BC350" s="308" t="str">
        <f t="shared" si="524"/>
        <v/>
      </c>
      <c r="BD350" s="308" t="str">
        <f t="shared" si="524"/>
        <v/>
      </c>
      <c r="BE350" s="308" t="str">
        <f t="shared" si="524"/>
        <v/>
      </c>
      <c r="BF350" s="308" t="str">
        <f t="shared" si="524"/>
        <v/>
      </c>
      <c r="BG350" s="308" t="str">
        <f t="shared" si="524"/>
        <v/>
      </c>
      <c r="BH350" s="308" t="str">
        <f t="shared" si="524"/>
        <v/>
      </c>
      <c r="BI350" s="308" t="str">
        <f t="shared" si="524"/>
        <v/>
      </c>
      <c r="BJ350" s="308" t="str">
        <f t="shared" si="524"/>
        <v/>
      </c>
      <c r="BK350" s="308" t="str">
        <f t="shared" si="524"/>
        <v/>
      </c>
      <c r="BL350" s="308" t="str">
        <f t="shared" si="524"/>
        <v/>
      </c>
      <c r="BM350" s="308" t="str">
        <f t="shared" si="524"/>
        <v/>
      </c>
      <c r="BN350" s="308" t="str">
        <f t="shared" si="524"/>
        <v/>
      </c>
      <c r="BO350" s="308" t="str">
        <f t="shared" si="524"/>
        <v/>
      </c>
      <c r="BP350" s="308" t="str">
        <f t="shared" si="522"/>
        <v/>
      </c>
      <c r="BQ350" s="308" t="str">
        <f t="shared" si="522"/>
        <v/>
      </c>
      <c r="BR350" s="308" t="str">
        <f t="shared" si="522"/>
        <v/>
      </c>
      <c r="BS350" s="308" t="str">
        <f t="shared" si="522"/>
        <v/>
      </c>
      <c r="BT350" s="308" t="str">
        <f t="shared" si="522"/>
        <v/>
      </c>
      <c r="BU350" s="308" t="str">
        <f t="shared" si="522"/>
        <v/>
      </c>
      <c r="BV350" s="308" t="str">
        <f t="shared" si="522"/>
        <v/>
      </c>
      <c r="BW350" s="308" t="str">
        <f t="shared" si="522"/>
        <v/>
      </c>
      <c r="BX350" s="308" t="str">
        <f t="shared" si="522"/>
        <v/>
      </c>
      <c r="BY350" s="308" t="str">
        <f t="shared" si="522"/>
        <v/>
      </c>
      <c r="BZ350" s="308" t="str">
        <f t="shared" si="522"/>
        <v/>
      </c>
      <c r="CA350" s="308" t="str">
        <f t="shared" si="522"/>
        <v/>
      </c>
      <c r="CB350" s="308" t="str">
        <f t="shared" si="522"/>
        <v/>
      </c>
      <c r="CC350" s="308" t="str">
        <f t="shared" si="522"/>
        <v/>
      </c>
      <c r="CD350" s="308" t="str">
        <f t="shared" si="522"/>
        <v/>
      </c>
      <c r="CE350" s="308" t="str">
        <f t="shared" si="523"/>
        <v/>
      </c>
      <c r="CF350" s="308" t="str">
        <f t="shared" si="523"/>
        <v/>
      </c>
      <c r="CG350" s="308" t="str">
        <f t="shared" si="523"/>
        <v/>
      </c>
      <c r="CH350" s="308" t="str">
        <f t="shared" si="523"/>
        <v/>
      </c>
      <c r="CI350" s="308" t="str">
        <f t="shared" si="523"/>
        <v/>
      </c>
      <c r="CJ350" s="308" t="str">
        <f t="shared" si="523"/>
        <v/>
      </c>
    </row>
    <row r="351" spans="2:88" x14ac:dyDescent="0.2">
      <c r="B351" s="369" t="str">
        <f t="shared" si="501"/>
        <v/>
      </c>
      <c r="C351" s="369" t="str">
        <f t="shared" si="502"/>
        <v/>
      </c>
      <c r="D351" s="369" t="str">
        <f t="shared" si="506"/>
        <v/>
      </c>
      <c r="E351" s="369" t="str">
        <f t="shared" si="507"/>
        <v/>
      </c>
      <c r="F351" s="369" t="str">
        <f t="shared" si="508"/>
        <v/>
      </c>
      <c r="G351" s="369" t="str">
        <f t="shared" si="509"/>
        <v/>
      </c>
      <c r="H351" s="369" t="str">
        <f t="shared" si="510"/>
        <v/>
      </c>
      <c r="I351" s="369" t="str">
        <f t="shared" si="511"/>
        <v/>
      </c>
      <c r="K351" s="308" t="str">
        <f t="shared" si="512"/>
        <v/>
      </c>
      <c r="L351" s="309" t="str">
        <f t="shared" si="513"/>
        <v/>
      </c>
      <c r="M351" s="310" t="str">
        <f t="shared" si="514"/>
        <v/>
      </c>
      <c r="N351" s="308" t="str">
        <f t="shared" si="491"/>
        <v/>
      </c>
      <c r="O351" s="308" t="str">
        <f t="shared" si="492"/>
        <v/>
      </c>
      <c r="P351" s="308" t="str">
        <f t="shared" si="493"/>
        <v/>
      </c>
      <c r="Q351" s="308" t="str">
        <f t="shared" si="494"/>
        <v/>
      </c>
      <c r="R351" s="308" t="str">
        <f t="shared" si="495"/>
        <v/>
      </c>
      <c r="S351" s="308" t="str">
        <f t="shared" si="496"/>
        <v/>
      </c>
      <c r="T351" s="308" t="str">
        <f t="shared" si="496"/>
        <v/>
      </c>
      <c r="U351" s="308" t="str">
        <f t="shared" si="496"/>
        <v/>
      </c>
      <c r="V351" s="308" t="str">
        <f t="shared" si="496"/>
        <v/>
      </c>
      <c r="W351" s="308" t="str">
        <f t="shared" si="496"/>
        <v/>
      </c>
      <c r="X351" s="308" t="str">
        <f t="shared" si="496"/>
        <v/>
      </c>
      <c r="Y351" s="308" t="str">
        <f t="shared" si="517"/>
        <v/>
      </c>
      <c r="Z351" s="308" t="str">
        <f t="shared" si="518"/>
        <v/>
      </c>
      <c r="AA351" s="308" t="str">
        <f t="shared" si="519"/>
        <v/>
      </c>
      <c r="AB351" s="308" t="str">
        <f t="shared" si="520"/>
        <v/>
      </c>
      <c r="AC351" s="308" t="str">
        <f t="shared" si="521"/>
        <v/>
      </c>
      <c r="AD351" s="308" t="str">
        <f t="shared" si="516"/>
        <v/>
      </c>
      <c r="AE351" s="308" t="str">
        <f t="shared" si="525"/>
        <v/>
      </c>
      <c r="AF351" s="308" t="str">
        <f t="shared" si="526"/>
        <v/>
      </c>
      <c r="AG351" s="308" t="str">
        <f t="shared" si="527"/>
        <v/>
      </c>
      <c r="AH351" s="308" t="str">
        <f t="shared" si="528"/>
        <v/>
      </c>
      <c r="AI351" s="308" t="str">
        <f t="shared" si="529"/>
        <v/>
      </c>
      <c r="AJ351" s="308" t="str">
        <f t="shared" si="530"/>
        <v/>
      </c>
      <c r="AK351" s="308" t="str">
        <f t="shared" si="531"/>
        <v/>
      </c>
      <c r="AL351" s="308" t="str">
        <f t="shared" si="532"/>
        <v/>
      </c>
      <c r="AM351" s="308" t="str">
        <f t="shared" si="533"/>
        <v/>
      </c>
      <c r="AN351" s="308" t="str">
        <f t="shared" si="534"/>
        <v/>
      </c>
      <c r="AO351" s="308" t="str">
        <f t="shared" si="535"/>
        <v/>
      </c>
      <c r="AP351" s="308" t="str">
        <f t="shared" si="498"/>
        <v/>
      </c>
      <c r="AQ351" s="308" t="str">
        <f t="shared" si="499"/>
        <v/>
      </c>
      <c r="AR351" s="308" t="str">
        <f t="shared" si="500"/>
        <v/>
      </c>
      <c r="AS351" s="308" t="str">
        <f t="shared" si="497"/>
        <v/>
      </c>
      <c r="AT351" s="308" t="str">
        <f t="shared" si="497"/>
        <v/>
      </c>
      <c r="AU351" s="308" t="str">
        <f t="shared" si="497"/>
        <v/>
      </c>
      <c r="AV351" s="308" t="str">
        <f t="shared" si="497"/>
        <v/>
      </c>
      <c r="AW351" s="308" t="str">
        <f t="shared" si="497"/>
        <v/>
      </c>
      <c r="AX351" s="308" t="str">
        <f t="shared" si="497"/>
        <v/>
      </c>
      <c r="AY351" s="308" t="str">
        <f t="shared" si="503"/>
        <v/>
      </c>
      <c r="AZ351" s="308" t="str">
        <f t="shared" si="524"/>
        <v/>
      </c>
      <c r="BA351" s="308" t="str">
        <f t="shared" si="524"/>
        <v/>
      </c>
      <c r="BB351" s="308" t="str">
        <f t="shared" si="524"/>
        <v/>
      </c>
      <c r="BC351" s="308" t="str">
        <f t="shared" si="524"/>
        <v/>
      </c>
      <c r="BD351" s="308" t="str">
        <f t="shared" si="524"/>
        <v/>
      </c>
      <c r="BE351" s="308" t="str">
        <f t="shared" si="524"/>
        <v/>
      </c>
      <c r="BF351" s="308" t="str">
        <f t="shared" si="524"/>
        <v/>
      </c>
      <c r="BG351" s="308" t="str">
        <f t="shared" si="524"/>
        <v/>
      </c>
      <c r="BH351" s="308" t="str">
        <f t="shared" si="524"/>
        <v/>
      </c>
      <c r="BI351" s="308" t="str">
        <f t="shared" si="524"/>
        <v/>
      </c>
      <c r="BJ351" s="308" t="str">
        <f t="shared" si="524"/>
        <v/>
      </c>
      <c r="BK351" s="308" t="str">
        <f t="shared" si="524"/>
        <v/>
      </c>
      <c r="BL351" s="308" t="str">
        <f t="shared" si="524"/>
        <v/>
      </c>
      <c r="BM351" s="308" t="str">
        <f t="shared" si="524"/>
        <v/>
      </c>
      <c r="BN351" s="308" t="str">
        <f t="shared" si="524"/>
        <v/>
      </c>
      <c r="BO351" s="308" t="str">
        <f t="shared" si="524"/>
        <v/>
      </c>
      <c r="BP351" s="308" t="str">
        <f t="shared" si="522"/>
        <v/>
      </c>
      <c r="BQ351" s="308" t="str">
        <f t="shared" si="522"/>
        <v/>
      </c>
      <c r="BR351" s="308" t="str">
        <f t="shared" si="522"/>
        <v/>
      </c>
      <c r="BS351" s="308" t="str">
        <f t="shared" si="522"/>
        <v/>
      </c>
      <c r="BT351" s="308" t="str">
        <f t="shared" si="522"/>
        <v/>
      </c>
      <c r="BU351" s="308" t="str">
        <f t="shared" si="522"/>
        <v/>
      </c>
      <c r="BV351" s="308" t="str">
        <f t="shared" si="522"/>
        <v/>
      </c>
      <c r="BW351" s="308" t="str">
        <f t="shared" si="522"/>
        <v/>
      </c>
      <c r="BX351" s="308" t="str">
        <f t="shared" si="522"/>
        <v/>
      </c>
      <c r="BY351" s="308" t="str">
        <f t="shared" si="522"/>
        <v/>
      </c>
      <c r="BZ351" s="308" t="str">
        <f t="shared" si="522"/>
        <v/>
      </c>
      <c r="CA351" s="308" t="str">
        <f t="shared" si="522"/>
        <v/>
      </c>
      <c r="CB351" s="308" t="str">
        <f t="shared" si="522"/>
        <v/>
      </c>
      <c r="CC351" s="308" t="str">
        <f t="shared" si="522"/>
        <v/>
      </c>
      <c r="CD351" s="308" t="str">
        <f t="shared" si="522"/>
        <v/>
      </c>
      <c r="CE351" s="308" t="str">
        <f t="shared" si="523"/>
        <v/>
      </c>
      <c r="CF351" s="308" t="str">
        <f t="shared" si="523"/>
        <v/>
      </c>
      <c r="CG351" s="308" t="str">
        <f t="shared" si="523"/>
        <v/>
      </c>
      <c r="CH351" s="308" t="str">
        <f t="shared" si="523"/>
        <v/>
      </c>
      <c r="CI351" s="308" t="str">
        <f t="shared" si="523"/>
        <v/>
      </c>
      <c r="CJ351" s="308" t="str">
        <f t="shared" si="523"/>
        <v/>
      </c>
    </row>
    <row r="352" spans="2:88" x14ac:dyDescent="0.2">
      <c r="B352" s="369" t="str">
        <f t="shared" si="501"/>
        <v/>
      </c>
      <c r="C352" s="369" t="str">
        <f t="shared" si="502"/>
        <v/>
      </c>
      <c r="D352" s="369" t="str">
        <f t="shared" si="506"/>
        <v/>
      </c>
      <c r="E352" s="369" t="str">
        <f t="shared" si="507"/>
        <v/>
      </c>
      <c r="F352" s="369" t="str">
        <f t="shared" si="508"/>
        <v/>
      </c>
      <c r="G352" s="369" t="str">
        <f t="shared" si="509"/>
        <v/>
      </c>
      <c r="H352" s="369" t="str">
        <f t="shared" si="510"/>
        <v/>
      </c>
      <c r="I352" s="369" t="str">
        <f t="shared" si="511"/>
        <v/>
      </c>
      <c r="K352" s="308" t="str">
        <f t="shared" si="512"/>
        <v/>
      </c>
      <c r="L352" s="309" t="str">
        <f t="shared" si="513"/>
        <v/>
      </c>
      <c r="M352" s="310" t="str">
        <f t="shared" si="514"/>
        <v/>
      </c>
      <c r="N352" s="308" t="str">
        <f t="shared" ref="N352:N368" si="536">IF(AY352="","",-1^AY352*FACT($K$3)/(FACT(AY352)*FACT($K$3-AY352))*FACT($K352-$L$3*AY352-1)/(FACT($K352-$L$3*AY352-$K$3)*FACT($K$3-1)))</f>
        <v/>
      </c>
      <c r="O352" s="308" t="str">
        <f t="shared" ref="O352:O368" si="537">IF(AZ352="","",-1^AZ352*FACT($K$3)/(FACT(AZ352)*FACT($K$3-AZ352))*FACT($K352-$L$3*AZ352-1)/(FACT($K352-$L$3*AZ352-$K$3)*FACT($K$3-1)))</f>
        <v/>
      </c>
      <c r="P352" s="308" t="str">
        <f t="shared" ref="P352:P368" si="538">IF(BA352="","",-1^BA352*FACT($K$3)/(FACT(BA352)*FACT($K$3-BA352))*FACT($K352-$L$3*BA352-1)/(FACT($K352-$L$3*BA352-$K$3)*FACT($K$3-1)))</f>
        <v/>
      </c>
      <c r="Q352" s="308" t="str">
        <f t="shared" ref="Q352:Q368" si="539">IF(BB352="","",-1^BB352*FACT($K$3)/(FACT(BB352)*FACT($K$3-BB352))*FACT($K352-$L$3*BB352-1)/(FACT($K352-$L$3*BB352-$K$3)*FACT($K$3-1)))</f>
        <v/>
      </c>
      <c r="R352" s="308" t="str">
        <f t="shared" ref="R352:R368" si="540">IF(BC352="","",-1^BC352*FACT($K$3)/(FACT(BC352)*FACT($K$3-BC352))*FACT($K352-$L$3*BC352-1)/(FACT($K352-$L$3*BC352-$K$3)*FACT($K$3-1)))</f>
        <v/>
      </c>
      <c r="S352" s="308" t="str">
        <f t="shared" si="496"/>
        <v/>
      </c>
      <c r="T352" s="308" t="str">
        <f t="shared" si="496"/>
        <v/>
      </c>
      <c r="U352" s="308" t="str">
        <f t="shared" si="496"/>
        <v/>
      </c>
      <c r="V352" s="308" t="str">
        <f t="shared" si="496"/>
        <v/>
      </c>
      <c r="W352" s="308" t="str">
        <f t="shared" si="496"/>
        <v/>
      </c>
      <c r="X352" s="308" t="str">
        <f t="shared" si="496"/>
        <v/>
      </c>
      <c r="Y352" s="308" t="str">
        <f t="shared" si="517"/>
        <v/>
      </c>
      <c r="Z352" s="308" t="str">
        <f t="shared" si="518"/>
        <v/>
      </c>
      <c r="AA352" s="308" t="str">
        <f t="shared" si="519"/>
        <v/>
      </c>
      <c r="AB352" s="308" t="str">
        <f t="shared" si="520"/>
        <v/>
      </c>
      <c r="AC352" s="308" t="str">
        <f t="shared" si="521"/>
        <v/>
      </c>
      <c r="AD352" s="308" t="str">
        <f t="shared" si="516"/>
        <v/>
      </c>
      <c r="AE352" s="308" t="str">
        <f t="shared" si="525"/>
        <v/>
      </c>
      <c r="AF352" s="308" t="str">
        <f t="shared" si="526"/>
        <v/>
      </c>
      <c r="AG352" s="308" t="str">
        <f t="shared" si="527"/>
        <v/>
      </c>
      <c r="AH352" s="308" t="str">
        <f t="shared" si="528"/>
        <v/>
      </c>
      <c r="AI352" s="308" t="str">
        <f t="shared" si="529"/>
        <v/>
      </c>
      <c r="AJ352" s="308" t="str">
        <f t="shared" si="530"/>
        <v/>
      </c>
      <c r="AK352" s="308" t="str">
        <f t="shared" si="531"/>
        <v/>
      </c>
      <c r="AL352" s="308" t="str">
        <f t="shared" si="532"/>
        <v/>
      </c>
      <c r="AM352" s="308" t="str">
        <f t="shared" si="533"/>
        <v/>
      </c>
      <c r="AN352" s="308" t="str">
        <f t="shared" si="534"/>
        <v/>
      </c>
      <c r="AO352" s="308" t="str">
        <f t="shared" si="535"/>
        <v/>
      </c>
      <c r="AP352" s="308" t="str">
        <f t="shared" si="498"/>
        <v/>
      </c>
      <c r="AQ352" s="308" t="str">
        <f t="shared" si="499"/>
        <v/>
      </c>
      <c r="AR352" s="308" t="str">
        <f t="shared" si="500"/>
        <v/>
      </c>
      <c r="AS352" s="308" t="str">
        <f t="shared" si="497"/>
        <v/>
      </c>
      <c r="AT352" s="308" t="str">
        <f t="shared" si="497"/>
        <v/>
      </c>
      <c r="AU352" s="308" t="str">
        <f t="shared" si="497"/>
        <v/>
      </c>
      <c r="AV352" s="308" t="str">
        <f t="shared" si="497"/>
        <v/>
      </c>
      <c r="AW352" s="308" t="str">
        <f t="shared" si="497"/>
        <v/>
      </c>
      <c r="AX352" s="308" t="str">
        <f t="shared" si="497"/>
        <v/>
      </c>
      <c r="AY352" s="308" t="str">
        <f t="shared" si="503"/>
        <v/>
      </c>
      <c r="AZ352" s="308" t="str">
        <f t="shared" si="524"/>
        <v/>
      </c>
      <c r="BA352" s="308" t="str">
        <f t="shared" si="524"/>
        <v/>
      </c>
      <c r="BB352" s="308" t="str">
        <f t="shared" si="524"/>
        <v/>
      </c>
      <c r="BC352" s="308" t="str">
        <f t="shared" si="524"/>
        <v/>
      </c>
      <c r="BD352" s="308" t="str">
        <f t="shared" si="524"/>
        <v/>
      </c>
      <c r="BE352" s="308" t="str">
        <f t="shared" si="524"/>
        <v/>
      </c>
      <c r="BF352" s="308" t="str">
        <f t="shared" si="524"/>
        <v/>
      </c>
      <c r="BG352" s="308" t="str">
        <f t="shared" si="524"/>
        <v/>
      </c>
      <c r="BH352" s="308" t="str">
        <f t="shared" si="524"/>
        <v/>
      </c>
      <c r="BI352" s="308" t="str">
        <f t="shared" si="524"/>
        <v/>
      </c>
      <c r="BJ352" s="308" t="str">
        <f t="shared" si="524"/>
        <v/>
      </c>
      <c r="BK352" s="308" t="str">
        <f t="shared" si="524"/>
        <v/>
      </c>
      <c r="BL352" s="308" t="str">
        <f t="shared" si="524"/>
        <v/>
      </c>
      <c r="BM352" s="308" t="str">
        <f t="shared" si="524"/>
        <v/>
      </c>
      <c r="BN352" s="308" t="str">
        <f t="shared" si="524"/>
        <v/>
      </c>
      <c r="BO352" s="308" t="str">
        <f t="shared" si="524"/>
        <v/>
      </c>
      <c r="BP352" s="308" t="str">
        <f t="shared" si="522"/>
        <v/>
      </c>
      <c r="BQ352" s="308" t="str">
        <f t="shared" si="522"/>
        <v/>
      </c>
      <c r="BR352" s="308" t="str">
        <f t="shared" si="522"/>
        <v/>
      </c>
      <c r="BS352" s="308" t="str">
        <f t="shared" si="522"/>
        <v/>
      </c>
      <c r="BT352" s="308" t="str">
        <f t="shared" si="522"/>
        <v/>
      </c>
      <c r="BU352" s="308" t="str">
        <f t="shared" si="522"/>
        <v/>
      </c>
      <c r="BV352" s="308" t="str">
        <f t="shared" si="522"/>
        <v/>
      </c>
      <c r="BW352" s="308" t="str">
        <f t="shared" si="522"/>
        <v/>
      </c>
      <c r="BX352" s="308" t="str">
        <f t="shared" si="522"/>
        <v/>
      </c>
      <c r="BY352" s="308" t="str">
        <f t="shared" si="522"/>
        <v/>
      </c>
      <c r="BZ352" s="308" t="str">
        <f t="shared" si="522"/>
        <v/>
      </c>
      <c r="CA352" s="308" t="str">
        <f t="shared" si="522"/>
        <v/>
      </c>
      <c r="CB352" s="308" t="str">
        <f t="shared" si="522"/>
        <v/>
      </c>
      <c r="CC352" s="308" t="str">
        <f t="shared" si="522"/>
        <v/>
      </c>
      <c r="CD352" s="308" t="str">
        <f t="shared" si="522"/>
        <v/>
      </c>
      <c r="CE352" s="308" t="str">
        <f t="shared" si="523"/>
        <v/>
      </c>
      <c r="CF352" s="308" t="str">
        <f t="shared" si="523"/>
        <v/>
      </c>
      <c r="CG352" s="308" t="str">
        <f t="shared" si="523"/>
        <v/>
      </c>
      <c r="CH352" s="308" t="str">
        <f t="shared" si="523"/>
        <v/>
      </c>
      <c r="CI352" s="308" t="str">
        <f t="shared" si="523"/>
        <v/>
      </c>
      <c r="CJ352" s="308" t="str">
        <f t="shared" si="523"/>
        <v/>
      </c>
    </row>
    <row r="353" spans="2:88" x14ac:dyDescent="0.2">
      <c r="B353" s="369" t="str">
        <f t="shared" si="501"/>
        <v/>
      </c>
      <c r="C353" s="369" t="str">
        <f t="shared" si="502"/>
        <v/>
      </c>
      <c r="D353" s="369" t="str">
        <f t="shared" si="506"/>
        <v/>
      </c>
      <c r="E353" s="369" t="str">
        <f t="shared" si="507"/>
        <v/>
      </c>
      <c r="F353" s="369" t="str">
        <f t="shared" si="508"/>
        <v/>
      </c>
      <c r="G353" s="369" t="str">
        <f t="shared" si="509"/>
        <v/>
      </c>
      <c r="H353" s="369" t="str">
        <f t="shared" si="510"/>
        <v/>
      </c>
      <c r="I353" s="369" t="str">
        <f t="shared" si="511"/>
        <v/>
      </c>
      <c r="K353" s="308" t="str">
        <f t="shared" si="512"/>
        <v/>
      </c>
      <c r="L353" s="309" t="str">
        <f t="shared" si="513"/>
        <v/>
      </c>
      <c r="M353" s="310" t="str">
        <f t="shared" si="514"/>
        <v/>
      </c>
      <c r="N353" s="308" t="str">
        <f t="shared" si="536"/>
        <v/>
      </c>
      <c r="O353" s="308" t="str">
        <f t="shared" si="537"/>
        <v/>
      </c>
      <c r="P353" s="308" t="str">
        <f t="shared" si="538"/>
        <v/>
      </c>
      <c r="Q353" s="308" t="str">
        <f t="shared" si="539"/>
        <v/>
      </c>
      <c r="R353" s="308" t="str">
        <f t="shared" si="540"/>
        <v/>
      </c>
      <c r="S353" s="308" t="str">
        <f t="shared" si="496"/>
        <v/>
      </c>
      <c r="T353" s="308" t="str">
        <f t="shared" si="496"/>
        <v/>
      </c>
      <c r="U353" s="308" t="str">
        <f t="shared" si="496"/>
        <v/>
      </c>
      <c r="V353" s="308" t="str">
        <f t="shared" si="496"/>
        <v/>
      </c>
      <c r="W353" s="308" t="str">
        <f t="shared" si="496"/>
        <v/>
      </c>
      <c r="X353" s="308" t="str">
        <f t="shared" si="496"/>
        <v/>
      </c>
      <c r="Y353" s="308" t="str">
        <f t="shared" si="517"/>
        <v/>
      </c>
      <c r="Z353" s="308" t="str">
        <f t="shared" si="518"/>
        <v/>
      </c>
      <c r="AA353" s="308" t="str">
        <f t="shared" si="519"/>
        <v/>
      </c>
      <c r="AB353" s="308" t="str">
        <f t="shared" si="520"/>
        <v/>
      </c>
      <c r="AC353" s="308" t="str">
        <f t="shared" si="521"/>
        <v/>
      </c>
      <c r="AD353" s="308" t="str">
        <f t="shared" si="516"/>
        <v/>
      </c>
      <c r="AE353" s="308" t="str">
        <f t="shared" si="525"/>
        <v/>
      </c>
      <c r="AF353" s="308" t="str">
        <f t="shared" si="526"/>
        <v/>
      </c>
      <c r="AG353" s="308" t="str">
        <f t="shared" si="527"/>
        <v/>
      </c>
      <c r="AH353" s="308" t="str">
        <f t="shared" si="528"/>
        <v/>
      </c>
      <c r="AI353" s="308" t="str">
        <f t="shared" si="529"/>
        <v/>
      </c>
      <c r="AJ353" s="308" t="str">
        <f t="shared" si="530"/>
        <v/>
      </c>
      <c r="AK353" s="308" t="str">
        <f t="shared" si="531"/>
        <v/>
      </c>
      <c r="AL353" s="308" t="str">
        <f t="shared" si="532"/>
        <v/>
      </c>
      <c r="AM353" s="308" t="str">
        <f t="shared" si="533"/>
        <v/>
      </c>
      <c r="AN353" s="308" t="str">
        <f t="shared" si="534"/>
        <v/>
      </c>
      <c r="AO353" s="308" t="str">
        <f t="shared" si="535"/>
        <v/>
      </c>
      <c r="AP353" s="308" t="str">
        <f t="shared" si="498"/>
        <v/>
      </c>
      <c r="AQ353" s="308" t="str">
        <f t="shared" si="499"/>
        <v/>
      </c>
      <c r="AR353" s="308" t="str">
        <f t="shared" si="500"/>
        <v/>
      </c>
      <c r="AS353" s="308" t="str">
        <f t="shared" si="497"/>
        <v/>
      </c>
      <c r="AT353" s="308" t="str">
        <f t="shared" si="497"/>
        <v/>
      </c>
      <c r="AU353" s="308" t="str">
        <f t="shared" si="497"/>
        <v/>
      </c>
      <c r="AV353" s="308" t="str">
        <f t="shared" si="497"/>
        <v/>
      </c>
      <c r="AW353" s="308" t="str">
        <f t="shared" si="497"/>
        <v/>
      </c>
      <c r="AX353" s="308" t="str">
        <f t="shared" si="497"/>
        <v/>
      </c>
      <c r="AY353" s="308" t="str">
        <f t="shared" si="503"/>
        <v/>
      </c>
      <c r="AZ353" s="308" t="str">
        <f t="shared" si="524"/>
        <v/>
      </c>
      <c r="BA353" s="308" t="str">
        <f t="shared" si="524"/>
        <v/>
      </c>
      <c r="BB353" s="308" t="str">
        <f t="shared" si="524"/>
        <v/>
      </c>
      <c r="BC353" s="308" t="str">
        <f t="shared" si="524"/>
        <v/>
      </c>
      <c r="BD353" s="308" t="str">
        <f t="shared" si="524"/>
        <v/>
      </c>
      <c r="BE353" s="308" t="str">
        <f t="shared" si="524"/>
        <v/>
      </c>
      <c r="BF353" s="308" t="str">
        <f t="shared" si="524"/>
        <v/>
      </c>
      <c r="BG353" s="308" t="str">
        <f t="shared" si="524"/>
        <v/>
      </c>
      <c r="BH353" s="308" t="str">
        <f t="shared" si="524"/>
        <v/>
      </c>
      <c r="BI353" s="308" t="str">
        <f t="shared" si="524"/>
        <v/>
      </c>
      <c r="BJ353" s="308" t="str">
        <f t="shared" si="524"/>
        <v/>
      </c>
      <c r="BK353" s="308" t="str">
        <f t="shared" si="524"/>
        <v/>
      </c>
      <c r="BL353" s="308" t="str">
        <f t="shared" si="524"/>
        <v/>
      </c>
      <c r="BM353" s="308" t="str">
        <f t="shared" si="524"/>
        <v/>
      </c>
      <c r="BN353" s="308" t="str">
        <f t="shared" si="524"/>
        <v/>
      </c>
      <c r="BO353" s="308" t="str">
        <f t="shared" si="524"/>
        <v/>
      </c>
      <c r="BP353" s="308" t="str">
        <f t="shared" si="522"/>
        <v/>
      </c>
      <c r="BQ353" s="308" t="str">
        <f t="shared" si="522"/>
        <v/>
      </c>
      <c r="BR353" s="308" t="str">
        <f t="shared" si="522"/>
        <v/>
      </c>
      <c r="BS353" s="308" t="str">
        <f t="shared" si="522"/>
        <v/>
      </c>
      <c r="BT353" s="308" t="str">
        <f t="shared" si="522"/>
        <v/>
      </c>
      <c r="BU353" s="308" t="str">
        <f t="shared" si="522"/>
        <v/>
      </c>
      <c r="BV353" s="308" t="str">
        <f t="shared" si="522"/>
        <v/>
      </c>
      <c r="BW353" s="308" t="str">
        <f t="shared" si="522"/>
        <v/>
      </c>
      <c r="BX353" s="308" t="str">
        <f t="shared" si="522"/>
        <v/>
      </c>
      <c r="BY353" s="308" t="str">
        <f t="shared" si="522"/>
        <v/>
      </c>
      <c r="BZ353" s="308" t="str">
        <f t="shared" si="522"/>
        <v/>
      </c>
      <c r="CA353" s="308" t="str">
        <f t="shared" si="522"/>
        <v/>
      </c>
      <c r="CB353" s="308" t="str">
        <f t="shared" si="522"/>
        <v/>
      </c>
      <c r="CC353" s="308" t="str">
        <f t="shared" si="522"/>
        <v/>
      </c>
      <c r="CD353" s="308" t="str">
        <f t="shared" si="522"/>
        <v/>
      </c>
      <c r="CE353" s="308" t="str">
        <f t="shared" si="523"/>
        <v/>
      </c>
      <c r="CF353" s="308" t="str">
        <f t="shared" si="523"/>
        <v/>
      </c>
      <c r="CG353" s="308" t="str">
        <f t="shared" si="523"/>
        <v/>
      </c>
      <c r="CH353" s="308" t="str">
        <f t="shared" si="523"/>
        <v/>
      </c>
      <c r="CI353" s="308" t="str">
        <f t="shared" si="523"/>
        <v/>
      </c>
      <c r="CJ353" s="308" t="str">
        <f t="shared" si="523"/>
        <v/>
      </c>
    </row>
    <row r="354" spans="2:88" x14ac:dyDescent="0.2">
      <c r="B354" s="369" t="str">
        <f t="shared" si="501"/>
        <v/>
      </c>
      <c r="C354" s="369" t="str">
        <f t="shared" si="502"/>
        <v/>
      </c>
      <c r="D354" s="369" t="str">
        <f t="shared" si="506"/>
        <v/>
      </c>
      <c r="E354" s="369" t="str">
        <f t="shared" si="507"/>
        <v/>
      </c>
      <c r="F354" s="369" t="str">
        <f t="shared" si="508"/>
        <v/>
      </c>
      <c r="G354" s="369" t="str">
        <f t="shared" si="509"/>
        <v/>
      </c>
      <c r="H354" s="369" t="str">
        <f t="shared" si="510"/>
        <v/>
      </c>
      <c r="I354" s="369" t="str">
        <f t="shared" si="511"/>
        <v/>
      </c>
      <c r="K354" s="308" t="str">
        <f t="shared" si="512"/>
        <v/>
      </c>
      <c r="L354" s="309" t="str">
        <f t="shared" si="513"/>
        <v/>
      </c>
      <c r="M354" s="310" t="str">
        <f t="shared" si="514"/>
        <v/>
      </c>
      <c r="N354" s="308" t="str">
        <f t="shared" si="536"/>
        <v/>
      </c>
      <c r="O354" s="308" t="str">
        <f t="shared" si="537"/>
        <v/>
      </c>
      <c r="P354" s="308" t="str">
        <f t="shared" si="538"/>
        <v/>
      </c>
      <c r="Q354" s="308" t="str">
        <f t="shared" si="539"/>
        <v/>
      </c>
      <c r="R354" s="308" t="str">
        <f t="shared" si="540"/>
        <v/>
      </c>
      <c r="S354" s="308" t="str">
        <f t="shared" si="496"/>
        <v/>
      </c>
      <c r="T354" s="308" t="str">
        <f t="shared" si="496"/>
        <v/>
      </c>
      <c r="U354" s="308" t="str">
        <f t="shared" si="496"/>
        <v/>
      </c>
      <c r="V354" s="308" t="str">
        <f t="shared" si="496"/>
        <v/>
      </c>
      <c r="W354" s="308" t="str">
        <f t="shared" si="496"/>
        <v/>
      </c>
      <c r="X354" s="308" t="str">
        <f t="shared" si="496"/>
        <v/>
      </c>
      <c r="Y354" s="308" t="str">
        <f t="shared" si="517"/>
        <v/>
      </c>
      <c r="Z354" s="308" t="str">
        <f t="shared" si="518"/>
        <v/>
      </c>
      <c r="AA354" s="308" t="str">
        <f t="shared" si="519"/>
        <v/>
      </c>
      <c r="AB354" s="308" t="str">
        <f t="shared" si="520"/>
        <v/>
      </c>
      <c r="AC354" s="308" t="str">
        <f t="shared" si="521"/>
        <v/>
      </c>
      <c r="AD354" s="308" t="str">
        <f t="shared" si="516"/>
        <v/>
      </c>
      <c r="AE354" s="308" t="str">
        <f t="shared" si="525"/>
        <v/>
      </c>
      <c r="AF354" s="308" t="str">
        <f t="shared" si="526"/>
        <v/>
      </c>
      <c r="AG354" s="308" t="str">
        <f t="shared" si="527"/>
        <v/>
      </c>
      <c r="AH354" s="308" t="str">
        <f t="shared" si="528"/>
        <v/>
      </c>
      <c r="AI354" s="308" t="str">
        <f t="shared" si="529"/>
        <v/>
      </c>
      <c r="AJ354" s="308" t="str">
        <f t="shared" si="530"/>
        <v/>
      </c>
      <c r="AK354" s="308" t="str">
        <f t="shared" si="531"/>
        <v/>
      </c>
      <c r="AL354" s="308" t="str">
        <f t="shared" si="532"/>
        <v/>
      </c>
      <c r="AM354" s="308" t="str">
        <f t="shared" si="533"/>
        <v/>
      </c>
      <c r="AN354" s="308" t="str">
        <f t="shared" si="534"/>
        <v/>
      </c>
      <c r="AO354" s="308" t="str">
        <f t="shared" si="535"/>
        <v/>
      </c>
      <c r="AP354" s="308" t="str">
        <f t="shared" si="498"/>
        <v/>
      </c>
      <c r="AQ354" s="308" t="str">
        <f t="shared" si="499"/>
        <v/>
      </c>
      <c r="AR354" s="308" t="str">
        <f t="shared" si="500"/>
        <v/>
      </c>
      <c r="AS354" s="308" t="str">
        <f t="shared" si="497"/>
        <v/>
      </c>
      <c r="AT354" s="308" t="str">
        <f t="shared" si="497"/>
        <v/>
      </c>
      <c r="AU354" s="308" t="str">
        <f t="shared" si="497"/>
        <v/>
      </c>
      <c r="AV354" s="308" t="str">
        <f t="shared" si="497"/>
        <v/>
      </c>
      <c r="AW354" s="308" t="str">
        <f t="shared" si="497"/>
        <v/>
      </c>
      <c r="AX354" s="308" t="str">
        <f t="shared" si="497"/>
        <v/>
      </c>
      <c r="AY354" s="308" t="str">
        <f t="shared" si="503"/>
        <v/>
      </c>
      <c r="AZ354" s="308" t="str">
        <f t="shared" si="524"/>
        <v/>
      </c>
      <c r="BA354" s="308" t="str">
        <f t="shared" si="524"/>
        <v/>
      </c>
      <c r="BB354" s="308" t="str">
        <f t="shared" si="524"/>
        <v/>
      </c>
      <c r="BC354" s="308" t="str">
        <f t="shared" si="524"/>
        <v/>
      </c>
      <c r="BD354" s="308" t="str">
        <f t="shared" si="524"/>
        <v/>
      </c>
      <c r="BE354" s="308" t="str">
        <f t="shared" si="524"/>
        <v/>
      </c>
      <c r="BF354" s="308" t="str">
        <f t="shared" si="524"/>
        <v/>
      </c>
      <c r="BG354" s="308" t="str">
        <f t="shared" si="524"/>
        <v/>
      </c>
      <c r="BH354" s="308" t="str">
        <f t="shared" si="524"/>
        <v/>
      </c>
      <c r="BI354" s="308" t="str">
        <f t="shared" si="524"/>
        <v/>
      </c>
      <c r="BJ354" s="308" t="str">
        <f t="shared" si="524"/>
        <v/>
      </c>
      <c r="BK354" s="308" t="str">
        <f t="shared" si="524"/>
        <v/>
      </c>
      <c r="BL354" s="308" t="str">
        <f t="shared" si="524"/>
        <v/>
      </c>
      <c r="BM354" s="308" t="str">
        <f t="shared" si="524"/>
        <v/>
      </c>
      <c r="BN354" s="308" t="str">
        <f t="shared" si="524"/>
        <v/>
      </c>
      <c r="BO354" s="308" t="str">
        <f t="shared" si="524"/>
        <v/>
      </c>
      <c r="BP354" s="308" t="str">
        <f t="shared" si="522"/>
        <v/>
      </c>
      <c r="BQ354" s="308" t="str">
        <f t="shared" si="522"/>
        <v/>
      </c>
      <c r="BR354" s="308" t="str">
        <f t="shared" si="522"/>
        <v/>
      </c>
      <c r="BS354" s="308" t="str">
        <f t="shared" si="522"/>
        <v/>
      </c>
      <c r="BT354" s="308" t="str">
        <f t="shared" si="522"/>
        <v/>
      </c>
      <c r="BU354" s="308" t="str">
        <f t="shared" si="522"/>
        <v/>
      </c>
      <c r="BV354" s="308" t="str">
        <f t="shared" si="522"/>
        <v/>
      </c>
      <c r="BW354" s="308" t="str">
        <f t="shared" si="522"/>
        <v/>
      </c>
      <c r="BX354" s="308" t="str">
        <f t="shared" si="522"/>
        <v/>
      </c>
      <c r="BY354" s="308" t="str">
        <f t="shared" si="522"/>
        <v/>
      </c>
      <c r="BZ354" s="308" t="str">
        <f t="shared" si="522"/>
        <v/>
      </c>
      <c r="CA354" s="308" t="str">
        <f t="shared" si="522"/>
        <v/>
      </c>
      <c r="CB354" s="308" t="str">
        <f t="shared" si="522"/>
        <v/>
      </c>
      <c r="CC354" s="308" t="str">
        <f t="shared" si="522"/>
        <v/>
      </c>
      <c r="CD354" s="308" t="str">
        <f t="shared" si="522"/>
        <v/>
      </c>
      <c r="CE354" s="308" t="str">
        <f t="shared" si="523"/>
        <v/>
      </c>
      <c r="CF354" s="308" t="str">
        <f t="shared" si="523"/>
        <v/>
      </c>
      <c r="CG354" s="308" t="str">
        <f t="shared" si="523"/>
        <v/>
      </c>
      <c r="CH354" s="308" t="str">
        <f t="shared" si="523"/>
        <v/>
      </c>
      <c r="CI354" s="308" t="str">
        <f t="shared" si="523"/>
        <v/>
      </c>
      <c r="CJ354" s="308" t="str">
        <f t="shared" si="523"/>
        <v/>
      </c>
    </row>
    <row r="355" spans="2:88" x14ac:dyDescent="0.2">
      <c r="B355" s="369" t="str">
        <f t="shared" si="501"/>
        <v/>
      </c>
      <c r="C355" s="369" t="str">
        <f t="shared" si="502"/>
        <v/>
      </c>
      <c r="D355" s="369" t="str">
        <f t="shared" si="506"/>
        <v/>
      </c>
      <c r="E355" s="369" t="str">
        <f t="shared" si="507"/>
        <v/>
      </c>
      <c r="F355" s="369" t="str">
        <f t="shared" si="508"/>
        <v/>
      </c>
      <c r="G355" s="369" t="str">
        <f t="shared" si="509"/>
        <v/>
      </c>
      <c r="H355" s="369" t="str">
        <f t="shared" si="510"/>
        <v/>
      </c>
      <c r="I355" s="369" t="str">
        <f t="shared" si="511"/>
        <v/>
      </c>
      <c r="K355" s="308" t="str">
        <f t="shared" si="512"/>
        <v/>
      </c>
      <c r="L355" s="309" t="str">
        <f t="shared" si="513"/>
        <v/>
      </c>
      <c r="M355" s="310" t="str">
        <f t="shared" si="514"/>
        <v/>
      </c>
      <c r="N355" s="308" t="str">
        <f t="shared" si="536"/>
        <v/>
      </c>
      <c r="O355" s="308" t="str">
        <f t="shared" si="537"/>
        <v/>
      </c>
      <c r="P355" s="308" t="str">
        <f t="shared" si="538"/>
        <v/>
      </c>
      <c r="Q355" s="308" t="str">
        <f t="shared" si="539"/>
        <v/>
      </c>
      <c r="R355" s="308" t="str">
        <f t="shared" si="540"/>
        <v/>
      </c>
      <c r="S355" s="308" t="str">
        <f t="shared" si="496"/>
        <v/>
      </c>
      <c r="T355" s="308" t="str">
        <f t="shared" si="496"/>
        <v/>
      </c>
      <c r="U355" s="308" t="str">
        <f t="shared" si="496"/>
        <v/>
      </c>
      <c r="V355" s="308" t="str">
        <f t="shared" si="496"/>
        <v/>
      </c>
      <c r="W355" s="308" t="str">
        <f t="shared" si="496"/>
        <v/>
      </c>
      <c r="X355" s="308" t="str">
        <f t="shared" si="496"/>
        <v/>
      </c>
      <c r="Y355" s="308" t="str">
        <f t="shared" si="517"/>
        <v/>
      </c>
      <c r="Z355" s="308" t="str">
        <f t="shared" si="518"/>
        <v/>
      </c>
      <c r="AA355" s="308" t="str">
        <f t="shared" si="519"/>
        <v/>
      </c>
      <c r="AB355" s="308" t="str">
        <f t="shared" si="520"/>
        <v/>
      </c>
      <c r="AC355" s="308" t="str">
        <f t="shared" si="521"/>
        <v/>
      </c>
      <c r="AD355" s="308" t="str">
        <f t="shared" si="516"/>
        <v/>
      </c>
      <c r="AE355" s="308" t="str">
        <f t="shared" si="525"/>
        <v/>
      </c>
      <c r="AF355" s="308" t="str">
        <f t="shared" si="526"/>
        <v/>
      </c>
      <c r="AG355" s="308" t="str">
        <f t="shared" si="527"/>
        <v/>
      </c>
      <c r="AH355" s="308" t="str">
        <f t="shared" si="528"/>
        <v/>
      </c>
      <c r="AI355" s="308" t="str">
        <f t="shared" si="529"/>
        <v/>
      </c>
      <c r="AJ355" s="308" t="str">
        <f t="shared" si="530"/>
        <v/>
      </c>
      <c r="AK355" s="308" t="str">
        <f t="shared" si="531"/>
        <v/>
      </c>
      <c r="AL355" s="308" t="str">
        <f t="shared" si="532"/>
        <v/>
      </c>
      <c r="AM355" s="308" t="str">
        <f t="shared" si="533"/>
        <v/>
      </c>
      <c r="AN355" s="308" t="str">
        <f t="shared" si="534"/>
        <v/>
      </c>
      <c r="AO355" s="308" t="str">
        <f t="shared" si="535"/>
        <v/>
      </c>
      <c r="AP355" s="308" t="str">
        <f t="shared" si="498"/>
        <v/>
      </c>
      <c r="AQ355" s="308" t="str">
        <f t="shared" si="499"/>
        <v/>
      </c>
      <c r="AR355" s="308" t="str">
        <f t="shared" si="500"/>
        <v/>
      </c>
      <c r="AS355" s="308" t="str">
        <f t="shared" si="497"/>
        <v/>
      </c>
      <c r="AT355" s="308" t="str">
        <f t="shared" si="497"/>
        <v/>
      </c>
      <c r="AU355" s="308" t="str">
        <f t="shared" si="497"/>
        <v/>
      </c>
      <c r="AV355" s="308" t="str">
        <f t="shared" si="497"/>
        <v/>
      </c>
      <c r="AW355" s="308" t="str">
        <f t="shared" si="497"/>
        <v/>
      </c>
      <c r="AX355" s="308" t="str">
        <f t="shared" si="497"/>
        <v/>
      </c>
      <c r="AY355" s="308" t="str">
        <f t="shared" si="503"/>
        <v/>
      </c>
      <c r="AZ355" s="308" t="str">
        <f t="shared" si="524"/>
        <v/>
      </c>
      <c r="BA355" s="308" t="str">
        <f t="shared" si="524"/>
        <v/>
      </c>
      <c r="BB355" s="308" t="str">
        <f t="shared" si="524"/>
        <v/>
      </c>
      <c r="BC355" s="308" t="str">
        <f t="shared" si="524"/>
        <v/>
      </c>
      <c r="BD355" s="308" t="str">
        <f t="shared" si="524"/>
        <v/>
      </c>
      <c r="BE355" s="308" t="str">
        <f t="shared" si="524"/>
        <v/>
      </c>
      <c r="BF355" s="308" t="str">
        <f t="shared" si="524"/>
        <v/>
      </c>
      <c r="BG355" s="308" t="str">
        <f t="shared" si="524"/>
        <v/>
      </c>
      <c r="BH355" s="308" t="str">
        <f t="shared" si="524"/>
        <v/>
      </c>
      <c r="BI355" s="308" t="str">
        <f t="shared" si="524"/>
        <v/>
      </c>
      <c r="BJ355" s="308" t="str">
        <f t="shared" si="524"/>
        <v/>
      </c>
      <c r="BK355" s="308" t="str">
        <f t="shared" si="524"/>
        <v/>
      </c>
      <c r="BL355" s="308" t="str">
        <f t="shared" si="524"/>
        <v/>
      </c>
      <c r="BM355" s="308" t="str">
        <f t="shared" si="524"/>
        <v/>
      </c>
      <c r="BN355" s="308" t="str">
        <f t="shared" si="524"/>
        <v/>
      </c>
      <c r="BO355" s="308" t="str">
        <f t="shared" si="524"/>
        <v/>
      </c>
      <c r="BP355" s="308" t="str">
        <f t="shared" si="522"/>
        <v/>
      </c>
      <c r="BQ355" s="308" t="str">
        <f t="shared" si="522"/>
        <v/>
      </c>
      <c r="BR355" s="308" t="str">
        <f t="shared" si="522"/>
        <v/>
      </c>
      <c r="BS355" s="308" t="str">
        <f t="shared" si="522"/>
        <v/>
      </c>
      <c r="BT355" s="308" t="str">
        <f t="shared" si="522"/>
        <v/>
      </c>
      <c r="BU355" s="308" t="str">
        <f t="shared" si="522"/>
        <v/>
      </c>
      <c r="BV355" s="308" t="str">
        <f t="shared" si="522"/>
        <v/>
      </c>
      <c r="BW355" s="308" t="str">
        <f t="shared" si="522"/>
        <v/>
      </c>
      <c r="BX355" s="308" t="str">
        <f t="shared" si="522"/>
        <v/>
      </c>
      <c r="BY355" s="308" t="str">
        <f t="shared" si="522"/>
        <v/>
      </c>
      <c r="BZ355" s="308" t="str">
        <f t="shared" si="522"/>
        <v/>
      </c>
      <c r="CA355" s="308" t="str">
        <f t="shared" si="522"/>
        <v/>
      </c>
      <c r="CB355" s="308" t="str">
        <f t="shared" si="522"/>
        <v/>
      </c>
      <c r="CC355" s="308" t="str">
        <f t="shared" si="522"/>
        <v/>
      </c>
      <c r="CD355" s="308" t="str">
        <f t="shared" si="522"/>
        <v/>
      </c>
      <c r="CE355" s="308" t="str">
        <f t="shared" si="523"/>
        <v/>
      </c>
      <c r="CF355" s="308" t="str">
        <f t="shared" si="523"/>
        <v/>
      </c>
      <c r="CG355" s="308" t="str">
        <f t="shared" si="523"/>
        <v/>
      </c>
      <c r="CH355" s="308" t="str">
        <f t="shared" si="523"/>
        <v/>
      </c>
      <c r="CI355" s="308" t="str">
        <f t="shared" si="523"/>
        <v/>
      </c>
      <c r="CJ355" s="308" t="str">
        <f t="shared" si="523"/>
        <v/>
      </c>
    </row>
    <row r="356" spans="2:88" x14ac:dyDescent="0.2">
      <c r="B356" s="369" t="str">
        <f t="shared" si="501"/>
        <v/>
      </c>
      <c r="C356" s="369" t="str">
        <f t="shared" si="502"/>
        <v/>
      </c>
      <c r="D356" s="369" t="str">
        <f t="shared" si="506"/>
        <v/>
      </c>
      <c r="E356" s="369" t="str">
        <f t="shared" si="507"/>
        <v/>
      </c>
      <c r="F356" s="369" t="str">
        <f t="shared" si="508"/>
        <v/>
      </c>
      <c r="G356" s="369" t="str">
        <f t="shared" si="509"/>
        <v/>
      </c>
      <c r="H356" s="369" t="str">
        <f t="shared" si="510"/>
        <v/>
      </c>
      <c r="I356" s="369" t="str">
        <f t="shared" si="511"/>
        <v/>
      </c>
      <c r="K356" s="308" t="str">
        <f t="shared" si="512"/>
        <v/>
      </c>
      <c r="L356" s="309" t="str">
        <f t="shared" si="513"/>
        <v/>
      </c>
      <c r="M356" s="310" t="str">
        <f t="shared" si="514"/>
        <v/>
      </c>
      <c r="N356" s="308" t="str">
        <f t="shared" si="536"/>
        <v/>
      </c>
      <c r="O356" s="308" t="str">
        <f t="shared" si="537"/>
        <v/>
      </c>
      <c r="P356" s="308" t="str">
        <f t="shared" si="538"/>
        <v/>
      </c>
      <c r="Q356" s="308" t="str">
        <f t="shared" si="539"/>
        <v/>
      </c>
      <c r="R356" s="308" t="str">
        <f t="shared" si="540"/>
        <v/>
      </c>
      <c r="S356" s="308" t="str">
        <f t="shared" si="496"/>
        <v/>
      </c>
      <c r="T356" s="308" t="str">
        <f t="shared" si="496"/>
        <v/>
      </c>
      <c r="U356" s="308" t="str">
        <f t="shared" si="496"/>
        <v/>
      </c>
      <c r="V356" s="308" t="str">
        <f t="shared" si="496"/>
        <v/>
      </c>
      <c r="W356" s="308" t="str">
        <f t="shared" si="496"/>
        <v/>
      </c>
      <c r="X356" s="308" t="str">
        <f t="shared" si="496"/>
        <v/>
      </c>
      <c r="Y356" s="308" t="str">
        <f t="shared" si="517"/>
        <v/>
      </c>
      <c r="Z356" s="308" t="str">
        <f t="shared" si="518"/>
        <v/>
      </c>
      <c r="AA356" s="308" t="str">
        <f t="shared" si="519"/>
        <v/>
      </c>
      <c r="AB356" s="308" t="str">
        <f t="shared" si="520"/>
        <v/>
      </c>
      <c r="AC356" s="308" t="str">
        <f t="shared" si="521"/>
        <v/>
      </c>
      <c r="AD356" s="308" t="str">
        <f t="shared" si="516"/>
        <v/>
      </c>
      <c r="AE356" s="308" t="str">
        <f t="shared" si="525"/>
        <v/>
      </c>
      <c r="AF356" s="308" t="str">
        <f t="shared" si="526"/>
        <v/>
      </c>
      <c r="AG356" s="308" t="str">
        <f t="shared" si="527"/>
        <v/>
      </c>
      <c r="AH356" s="308" t="str">
        <f t="shared" si="528"/>
        <v/>
      </c>
      <c r="AI356" s="308" t="str">
        <f t="shared" si="529"/>
        <v/>
      </c>
      <c r="AJ356" s="308" t="str">
        <f t="shared" si="530"/>
        <v/>
      </c>
      <c r="AK356" s="308" t="str">
        <f t="shared" si="531"/>
        <v/>
      </c>
      <c r="AL356" s="308" t="str">
        <f t="shared" si="532"/>
        <v/>
      </c>
      <c r="AM356" s="308" t="str">
        <f t="shared" si="533"/>
        <v/>
      </c>
      <c r="AN356" s="308" t="str">
        <f t="shared" si="534"/>
        <v/>
      </c>
      <c r="AO356" s="308" t="str">
        <f t="shared" si="535"/>
        <v/>
      </c>
      <c r="AP356" s="308" t="str">
        <f t="shared" si="498"/>
        <v/>
      </c>
      <c r="AQ356" s="308" t="str">
        <f t="shared" si="499"/>
        <v/>
      </c>
      <c r="AR356" s="308" t="str">
        <f t="shared" si="500"/>
        <v/>
      </c>
      <c r="AS356" s="308" t="str">
        <f t="shared" si="497"/>
        <v/>
      </c>
      <c r="AT356" s="308" t="str">
        <f t="shared" si="497"/>
        <v/>
      </c>
      <c r="AU356" s="308" t="str">
        <f t="shared" si="497"/>
        <v/>
      </c>
      <c r="AV356" s="308" t="str">
        <f t="shared" si="497"/>
        <v/>
      </c>
      <c r="AW356" s="308" t="str">
        <f t="shared" si="497"/>
        <v/>
      </c>
      <c r="AX356" s="308" t="str">
        <f t="shared" si="497"/>
        <v/>
      </c>
      <c r="AY356" s="308" t="str">
        <f t="shared" si="503"/>
        <v/>
      </c>
      <c r="AZ356" s="308" t="str">
        <f t="shared" si="524"/>
        <v/>
      </c>
      <c r="BA356" s="308" t="str">
        <f t="shared" si="524"/>
        <v/>
      </c>
      <c r="BB356" s="308" t="str">
        <f t="shared" si="524"/>
        <v/>
      </c>
      <c r="BC356" s="308" t="str">
        <f t="shared" si="524"/>
        <v/>
      </c>
      <c r="BD356" s="308" t="str">
        <f t="shared" si="524"/>
        <v/>
      </c>
      <c r="BE356" s="308" t="str">
        <f t="shared" si="524"/>
        <v/>
      </c>
      <c r="BF356" s="308" t="str">
        <f t="shared" si="524"/>
        <v/>
      </c>
      <c r="BG356" s="308" t="str">
        <f t="shared" si="524"/>
        <v/>
      </c>
      <c r="BH356" s="308" t="str">
        <f t="shared" si="524"/>
        <v/>
      </c>
      <c r="BI356" s="308" t="str">
        <f t="shared" si="524"/>
        <v/>
      </c>
      <c r="BJ356" s="308" t="str">
        <f t="shared" si="524"/>
        <v/>
      </c>
      <c r="BK356" s="308" t="str">
        <f t="shared" si="524"/>
        <v/>
      </c>
      <c r="BL356" s="308" t="str">
        <f t="shared" si="524"/>
        <v/>
      </c>
      <c r="BM356" s="308" t="str">
        <f t="shared" si="524"/>
        <v/>
      </c>
      <c r="BN356" s="308" t="str">
        <f t="shared" si="524"/>
        <v/>
      </c>
      <c r="BO356" s="308" t="str">
        <f t="shared" si="524"/>
        <v/>
      </c>
      <c r="BP356" s="308" t="str">
        <f t="shared" si="522"/>
        <v/>
      </c>
      <c r="BQ356" s="308" t="str">
        <f t="shared" si="522"/>
        <v/>
      </c>
      <c r="BR356" s="308" t="str">
        <f t="shared" si="522"/>
        <v/>
      </c>
      <c r="BS356" s="308" t="str">
        <f t="shared" si="522"/>
        <v/>
      </c>
      <c r="BT356" s="308" t="str">
        <f t="shared" si="522"/>
        <v/>
      </c>
      <c r="BU356" s="308" t="str">
        <f t="shared" si="522"/>
        <v/>
      </c>
      <c r="BV356" s="308" t="str">
        <f t="shared" si="522"/>
        <v/>
      </c>
      <c r="BW356" s="308" t="str">
        <f t="shared" si="522"/>
        <v/>
      </c>
      <c r="BX356" s="308" t="str">
        <f t="shared" si="522"/>
        <v/>
      </c>
      <c r="BY356" s="308" t="str">
        <f t="shared" si="522"/>
        <v/>
      </c>
      <c r="BZ356" s="308" t="str">
        <f t="shared" si="522"/>
        <v/>
      </c>
      <c r="CA356" s="308" t="str">
        <f t="shared" si="522"/>
        <v/>
      </c>
      <c r="CB356" s="308" t="str">
        <f t="shared" si="522"/>
        <v/>
      </c>
      <c r="CC356" s="308" t="str">
        <f t="shared" si="522"/>
        <v/>
      </c>
      <c r="CD356" s="308" t="str">
        <f t="shared" si="522"/>
        <v/>
      </c>
      <c r="CE356" s="308" t="str">
        <f t="shared" si="523"/>
        <v/>
      </c>
      <c r="CF356" s="308" t="str">
        <f t="shared" si="523"/>
        <v/>
      </c>
      <c r="CG356" s="308" t="str">
        <f t="shared" si="523"/>
        <v/>
      </c>
      <c r="CH356" s="308" t="str">
        <f t="shared" si="523"/>
        <v/>
      </c>
      <c r="CI356" s="308" t="str">
        <f t="shared" si="523"/>
        <v/>
      </c>
      <c r="CJ356" s="308" t="str">
        <f t="shared" si="523"/>
        <v/>
      </c>
    </row>
    <row r="357" spans="2:88" x14ac:dyDescent="0.2">
      <c r="B357" s="369" t="str">
        <f t="shared" si="501"/>
        <v/>
      </c>
      <c r="C357" s="369" t="str">
        <f t="shared" si="502"/>
        <v/>
      </c>
      <c r="D357" s="369" t="str">
        <f t="shared" si="506"/>
        <v/>
      </c>
      <c r="E357" s="369" t="str">
        <f t="shared" si="507"/>
        <v/>
      </c>
      <c r="F357" s="369" t="str">
        <f t="shared" si="508"/>
        <v/>
      </c>
      <c r="G357" s="369" t="str">
        <f t="shared" si="509"/>
        <v/>
      </c>
      <c r="H357" s="369" t="str">
        <f t="shared" si="510"/>
        <v/>
      </c>
      <c r="I357" s="369" t="str">
        <f t="shared" si="511"/>
        <v/>
      </c>
      <c r="K357" s="308" t="str">
        <f t="shared" si="512"/>
        <v/>
      </c>
      <c r="L357" s="309" t="str">
        <f t="shared" si="513"/>
        <v/>
      </c>
      <c r="M357" s="310" t="str">
        <f t="shared" si="514"/>
        <v/>
      </c>
      <c r="N357" s="308" t="str">
        <f t="shared" si="536"/>
        <v/>
      </c>
      <c r="O357" s="308" t="str">
        <f t="shared" si="537"/>
        <v/>
      </c>
      <c r="P357" s="308" t="str">
        <f t="shared" si="538"/>
        <v/>
      </c>
      <c r="Q357" s="308" t="str">
        <f t="shared" si="539"/>
        <v/>
      </c>
      <c r="R357" s="308" t="str">
        <f t="shared" si="540"/>
        <v/>
      </c>
      <c r="S357" s="308" t="str">
        <f t="shared" si="496"/>
        <v/>
      </c>
      <c r="T357" s="308" t="str">
        <f t="shared" si="496"/>
        <v/>
      </c>
      <c r="U357" s="308" t="str">
        <f t="shared" si="496"/>
        <v/>
      </c>
      <c r="V357" s="308" t="str">
        <f t="shared" si="496"/>
        <v/>
      </c>
      <c r="W357" s="308" t="str">
        <f t="shared" si="496"/>
        <v/>
      </c>
      <c r="X357" s="308" t="str">
        <f t="shared" si="496"/>
        <v/>
      </c>
      <c r="Y357" s="308" t="str">
        <f t="shared" si="517"/>
        <v/>
      </c>
      <c r="Z357" s="308" t="str">
        <f t="shared" si="518"/>
        <v/>
      </c>
      <c r="AA357" s="308" t="str">
        <f t="shared" si="519"/>
        <v/>
      </c>
      <c r="AB357" s="308" t="str">
        <f t="shared" si="520"/>
        <v/>
      </c>
      <c r="AC357" s="308" t="str">
        <f t="shared" si="521"/>
        <v/>
      </c>
      <c r="AD357" s="308" t="str">
        <f t="shared" si="516"/>
        <v/>
      </c>
      <c r="AE357" s="308" t="str">
        <f t="shared" si="525"/>
        <v/>
      </c>
      <c r="AF357" s="308" t="str">
        <f t="shared" si="526"/>
        <v/>
      </c>
      <c r="AG357" s="308" t="str">
        <f t="shared" si="527"/>
        <v/>
      </c>
      <c r="AH357" s="308" t="str">
        <f t="shared" si="528"/>
        <v/>
      </c>
      <c r="AI357" s="308" t="str">
        <f t="shared" si="529"/>
        <v/>
      </c>
      <c r="AJ357" s="308" t="str">
        <f t="shared" si="530"/>
        <v/>
      </c>
      <c r="AK357" s="308" t="str">
        <f t="shared" si="531"/>
        <v/>
      </c>
      <c r="AL357" s="308" t="str">
        <f t="shared" si="532"/>
        <v/>
      </c>
      <c r="AM357" s="308" t="str">
        <f t="shared" si="533"/>
        <v/>
      </c>
      <c r="AN357" s="308" t="str">
        <f t="shared" si="534"/>
        <v/>
      </c>
      <c r="AO357" s="308" t="str">
        <f t="shared" si="535"/>
        <v/>
      </c>
      <c r="AP357" s="308" t="str">
        <f t="shared" si="498"/>
        <v/>
      </c>
      <c r="AQ357" s="308" t="str">
        <f t="shared" si="499"/>
        <v/>
      </c>
      <c r="AR357" s="308" t="str">
        <f t="shared" si="500"/>
        <v/>
      </c>
      <c r="AS357" s="308" t="str">
        <f t="shared" si="497"/>
        <v/>
      </c>
      <c r="AT357" s="308" t="str">
        <f t="shared" si="497"/>
        <v/>
      </c>
      <c r="AU357" s="308" t="str">
        <f t="shared" si="497"/>
        <v/>
      </c>
      <c r="AV357" s="308" t="str">
        <f t="shared" si="497"/>
        <v/>
      </c>
      <c r="AW357" s="308" t="str">
        <f t="shared" si="497"/>
        <v/>
      </c>
      <c r="AX357" s="308" t="str">
        <f t="shared" si="497"/>
        <v/>
      </c>
      <c r="AY357" s="308" t="str">
        <f t="shared" si="503"/>
        <v/>
      </c>
      <c r="AZ357" s="308" t="str">
        <f t="shared" si="524"/>
        <v/>
      </c>
      <c r="BA357" s="308" t="str">
        <f t="shared" si="524"/>
        <v/>
      </c>
      <c r="BB357" s="308" t="str">
        <f t="shared" si="524"/>
        <v/>
      </c>
      <c r="BC357" s="308" t="str">
        <f t="shared" si="524"/>
        <v/>
      </c>
      <c r="BD357" s="308" t="str">
        <f t="shared" si="524"/>
        <v/>
      </c>
      <c r="BE357" s="308" t="str">
        <f t="shared" si="524"/>
        <v/>
      </c>
      <c r="BF357" s="308" t="str">
        <f t="shared" si="524"/>
        <v/>
      </c>
      <c r="BG357" s="308" t="str">
        <f t="shared" si="524"/>
        <v/>
      </c>
      <c r="BH357" s="308" t="str">
        <f t="shared" si="524"/>
        <v/>
      </c>
      <c r="BI357" s="308" t="str">
        <f t="shared" si="524"/>
        <v/>
      </c>
      <c r="BJ357" s="308" t="str">
        <f t="shared" si="524"/>
        <v/>
      </c>
      <c r="BK357" s="308" t="str">
        <f t="shared" si="524"/>
        <v/>
      </c>
      <c r="BL357" s="308" t="str">
        <f t="shared" si="524"/>
        <v/>
      </c>
      <c r="BM357" s="308" t="str">
        <f t="shared" si="524"/>
        <v/>
      </c>
      <c r="BN357" s="308" t="str">
        <f t="shared" si="524"/>
        <v/>
      </c>
      <c r="BO357" s="308" t="str">
        <f t="shared" si="524"/>
        <v/>
      </c>
      <c r="BP357" s="308" t="str">
        <f t="shared" si="522"/>
        <v/>
      </c>
      <c r="BQ357" s="308" t="str">
        <f t="shared" si="522"/>
        <v/>
      </c>
      <c r="BR357" s="308" t="str">
        <f t="shared" si="522"/>
        <v/>
      </c>
      <c r="BS357" s="308" t="str">
        <f t="shared" si="522"/>
        <v/>
      </c>
      <c r="BT357" s="308" t="str">
        <f t="shared" si="522"/>
        <v/>
      </c>
      <c r="BU357" s="308" t="str">
        <f t="shared" si="522"/>
        <v/>
      </c>
      <c r="BV357" s="308" t="str">
        <f t="shared" si="522"/>
        <v/>
      </c>
      <c r="BW357" s="308" t="str">
        <f t="shared" si="522"/>
        <v/>
      </c>
      <c r="BX357" s="308" t="str">
        <f t="shared" si="522"/>
        <v/>
      </c>
      <c r="BY357" s="308" t="str">
        <f t="shared" si="522"/>
        <v/>
      </c>
      <c r="BZ357" s="308" t="str">
        <f t="shared" si="522"/>
        <v/>
      </c>
      <c r="CA357" s="308" t="str">
        <f t="shared" si="522"/>
        <v/>
      </c>
      <c r="CB357" s="308" t="str">
        <f t="shared" si="522"/>
        <v/>
      </c>
      <c r="CC357" s="308" t="str">
        <f t="shared" si="522"/>
        <v/>
      </c>
      <c r="CD357" s="308" t="str">
        <f t="shared" si="522"/>
        <v/>
      </c>
      <c r="CE357" s="308" t="str">
        <f t="shared" si="523"/>
        <v/>
      </c>
      <c r="CF357" s="308" t="str">
        <f t="shared" si="523"/>
        <v/>
      </c>
      <c r="CG357" s="308" t="str">
        <f t="shared" si="523"/>
        <v/>
      </c>
      <c r="CH357" s="308" t="str">
        <f t="shared" si="523"/>
        <v/>
      </c>
      <c r="CI357" s="308" t="str">
        <f t="shared" si="523"/>
        <v/>
      </c>
      <c r="CJ357" s="308" t="str">
        <f t="shared" si="523"/>
        <v/>
      </c>
    </row>
    <row r="358" spans="2:88" x14ac:dyDescent="0.2">
      <c r="B358" s="369" t="str">
        <f t="shared" si="501"/>
        <v/>
      </c>
      <c r="C358" s="369" t="str">
        <f t="shared" si="502"/>
        <v/>
      </c>
      <c r="D358" s="369" t="str">
        <f t="shared" si="506"/>
        <v/>
      </c>
      <c r="E358" s="369" t="str">
        <f t="shared" si="507"/>
        <v/>
      </c>
      <c r="F358" s="369" t="str">
        <f t="shared" si="508"/>
        <v/>
      </c>
      <c r="G358" s="369" t="str">
        <f t="shared" si="509"/>
        <v/>
      </c>
      <c r="H358" s="369" t="str">
        <f t="shared" si="510"/>
        <v/>
      </c>
      <c r="I358" s="369" t="str">
        <f t="shared" si="511"/>
        <v/>
      </c>
      <c r="K358" s="308" t="str">
        <f t="shared" si="512"/>
        <v/>
      </c>
      <c r="L358" s="309" t="str">
        <f t="shared" si="513"/>
        <v/>
      </c>
      <c r="M358" s="310" t="str">
        <f t="shared" si="514"/>
        <v/>
      </c>
      <c r="N358" s="308" t="str">
        <f t="shared" si="536"/>
        <v/>
      </c>
      <c r="O358" s="308" t="str">
        <f t="shared" si="537"/>
        <v/>
      </c>
      <c r="P358" s="308" t="str">
        <f t="shared" si="538"/>
        <v/>
      </c>
      <c r="Q358" s="308" t="str">
        <f t="shared" si="539"/>
        <v/>
      </c>
      <c r="R358" s="308" t="str">
        <f t="shared" si="540"/>
        <v/>
      </c>
      <c r="S358" s="308" t="str">
        <f t="shared" si="496"/>
        <v/>
      </c>
      <c r="T358" s="308" t="str">
        <f t="shared" si="496"/>
        <v/>
      </c>
      <c r="U358" s="308" t="str">
        <f t="shared" si="496"/>
        <v/>
      </c>
      <c r="V358" s="308" t="str">
        <f t="shared" si="496"/>
        <v/>
      </c>
      <c r="W358" s="308" t="str">
        <f t="shared" si="496"/>
        <v/>
      </c>
      <c r="X358" s="308" t="str">
        <f t="shared" si="496"/>
        <v/>
      </c>
      <c r="Y358" s="308" t="str">
        <f t="shared" si="517"/>
        <v/>
      </c>
      <c r="Z358" s="308" t="str">
        <f t="shared" si="518"/>
        <v/>
      </c>
      <c r="AA358" s="308" t="str">
        <f t="shared" si="519"/>
        <v/>
      </c>
      <c r="AB358" s="308" t="str">
        <f t="shared" si="520"/>
        <v/>
      </c>
      <c r="AC358" s="308" t="str">
        <f t="shared" si="521"/>
        <v/>
      </c>
      <c r="AD358" s="308" t="str">
        <f t="shared" si="516"/>
        <v/>
      </c>
      <c r="AE358" s="308" t="str">
        <f t="shared" si="525"/>
        <v/>
      </c>
      <c r="AF358" s="308" t="str">
        <f t="shared" si="526"/>
        <v/>
      </c>
      <c r="AG358" s="308" t="str">
        <f t="shared" si="527"/>
        <v/>
      </c>
      <c r="AH358" s="308" t="str">
        <f t="shared" si="528"/>
        <v/>
      </c>
      <c r="AI358" s="308" t="str">
        <f t="shared" si="529"/>
        <v/>
      </c>
      <c r="AJ358" s="308" t="str">
        <f t="shared" si="530"/>
        <v/>
      </c>
      <c r="AK358" s="308" t="str">
        <f t="shared" si="531"/>
        <v/>
      </c>
      <c r="AL358" s="308" t="str">
        <f t="shared" si="532"/>
        <v/>
      </c>
      <c r="AM358" s="308" t="str">
        <f t="shared" si="533"/>
        <v/>
      </c>
      <c r="AN358" s="308" t="str">
        <f t="shared" si="534"/>
        <v/>
      </c>
      <c r="AO358" s="308" t="str">
        <f t="shared" si="535"/>
        <v/>
      </c>
      <c r="AP358" s="308" t="str">
        <f t="shared" si="498"/>
        <v/>
      </c>
      <c r="AQ358" s="308" t="str">
        <f t="shared" si="499"/>
        <v/>
      </c>
      <c r="AR358" s="308" t="str">
        <f t="shared" si="500"/>
        <v/>
      </c>
      <c r="AS358" s="308" t="str">
        <f t="shared" si="497"/>
        <v/>
      </c>
      <c r="AT358" s="308" t="str">
        <f t="shared" si="497"/>
        <v/>
      </c>
      <c r="AU358" s="308" t="str">
        <f t="shared" si="497"/>
        <v/>
      </c>
      <c r="AV358" s="308" t="str">
        <f t="shared" si="497"/>
        <v/>
      </c>
      <c r="AW358" s="308" t="str">
        <f t="shared" si="497"/>
        <v/>
      </c>
      <c r="AX358" s="308" t="str">
        <f t="shared" si="497"/>
        <v/>
      </c>
      <c r="AY358" s="308" t="str">
        <f t="shared" si="503"/>
        <v/>
      </c>
      <c r="AZ358" s="308" t="str">
        <f t="shared" si="524"/>
        <v/>
      </c>
      <c r="BA358" s="308" t="str">
        <f t="shared" si="524"/>
        <v/>
      </c>
      <c r="BB358" s="308" t="str">
        <f t="shared" si="524"/>
        <v/>
      </c>
      <c r="BC358" s="308" t="str">
        <f t="shared" si="524"/>
        <v/>
      </c>
      <c r="BD358" s="308" t="str">
        <f t="shared" si="524"/>
        <v/>
      </c>
      <c r="BE358" s="308" t="str">
        <f t="shared" si="524"/>
        <v/>
      </c>
      <c r="BF358" s="308" t="str">
        <f t="shared" si="524"/>
        <v/>
      </c>
      <c r="BG358" s="308" t="str">
        <f t="shared" si="524"/>
        <v/>
      </c>
      <c r="BH358" s="308" t="str">
        <f t="shared" si="524"/>
        <v/>
      </c>
      <c r="BI358" s="308" t="str">
        <f t="shared" si="524"/>
        <v/>
      </c>
      <c r="BJ358" s="308" t="str">
        <f t="shared" si="524"/>
        <v/>
      </c>
      <c r="BK358" s="308" t="str">
        <f t="shared" si="524"/>
        <v/>
      </c>
      <c r="BL358" s="308" t="str">
        <f t="shared" si="524"/>
        <v/>
      </c>
      <c r="BM358" s="308" t="str">
        <f t="shared" si="524"/>
        <v/>
      </c>
      <c r="BN358" s="308" t="str">
        <f t="shared" si="524"/>
        <v/>
      </c>
      <c r="BO358" s="308" t="str">
        <f t="shared" ref="BO358:CD368" si="541">IF(BN358=0,"",IF(BN358="","",BN358-1))</f>
        <v/>
      </c>
      <c r="BP358" s="308" t="str">
        <f t="shared" si="541"/>
        <v/>
      </c>
      <c r="BQ358" s="308" t="str">
        <f t="shared" si="541"/>
        <v/>
      </c>
      <c r="BR358" s="308" t="str">
        <f t="shared" si="541"/>
        <v/>
      </c>
      <c r="BS358" s="308" t="str">
        <f t="shared" si="541"/>
        <v/>
      </c>
      <c r="BT358" s="308" t="str">
        <f t="shared" si="541"/>
        <v/>
      </c>
      <c r="BU358" s="308" t="str">
        <f t="shared" si="541"/>
        <v/>
      </c>
      <c r="BV358" s="308" t="str">
        <f t="shared" si="541"/>
        <v/>
      </c>
      <c r="BW358" s="308" t="str">
        <f t="shared" si="541"/>
        <v/>
      </c>
      <c r="BX358" s="308" t="str">
        <f t="shared" si="541"/>
        <v/>
      </c>
      <c r="BY358" s="308" t="str">
        <f t="shared" si="541"/>
        <v/>
      </c>
      <c r="BZ358" s="308" t="str">
        <f t="shared" si="541"/>
        <v/>
      </c>
      <c r="CA358" s="308" t="str">
        <f t="shared" si="541"/>
        <v/>
      </c>
      <c r="CB358" s="308" t="str">
        <f t="shared" si="541"/>
        <v/>
      </c>
      <c r="CC358" s="308" t="str">
        <f t="shared" si="541"/>
        <v/>
      </c>
      <c r="CD358" s="308" t="str">
        <f t="shared" si="541"/>
        <v/>
      </c>
      <c r="CE358" s="308" t="str">
        <f t="shared" ref="CE358:CJ368" si="542">IF(CD358=0,"",IF(CD358="","",CD358-1))</f>
        <v/>
      </c>
      <c r="CF358" s="308" t="str">
        <f t="shared" si="542"/>
        <v/>
      </c>
      <c r="CG358" s="308" t="str">
        <f t="shared" si="542"/>
        <v/>
      </c>
      <c r="CH358" s="308" t="str">
        <f t="shared" si="542"/>
        <v/>
      </c>
      <c r="CI358" s="308" t="str">
        <f t="shared" si="542"/>
        <v/>
      </c>
      <c r="CJ358" s="308" t="str">
        <f t="shared" si="542"/>
        <v/>
      </c>
    </row>
    <row r="359" spans="2:88" x14ac:dyDescent="0.2">
      <c r="B359" s="369" t="str">
        <f t="shared" si="501"/>
        <v/>
      </c>
      <c r="C359" s="369" t="str">
        <f t="shared" si="502"/>
        <v/>
      </c>
      <c r="D359" s="369" t="str">
        <f t="shared" si="506"/>
        <v/>
      </c>
      <c r="E359" s="369" t="str">
        <f t="shared" si="507"/>
        <v/>
      </c>
      <c r="F359" s="369" t="str">
        <f t="shared" si="508"/>
        <v/>
      </c>
      <c r="G359" s="369" t="str">
        <f t="shared" si="509"/>
        <v/>
      </c>
      <c r="H359" s="369" t="str">
        <f t="shared" si="510"/>
        <v/>
      </c>
      <c r="I359" s="369" t="str">
        <f t="shared" si="511"/>
        <v/>
      </c>
      <c r="K359" s="308" t="str">
        <f t="shared" si="512"/>
        <v/>
      </c>
      <c r="L359" s="309" t="str">
        <f t="shared" si="513"/>
        <v/>
      </c>
      <c r="M359" s="310" t="str">
        <f t="shared" si="514"/>
        <v/>
      </c>
      <c r="N359" s="308" t="str">
        <f t="shared" si="536"/>
        <v/>
      </c>
      <c r="O359" s="308" t="str">
        <f t="shared" si="537"/>
        <v/>
      </c>
      <c r="P359" s="308" t="str">
        <f t="shared" si="538"/>
        <v/>
      </c>
      <c r="Q359" s="308" t="str">
        <f t="shared" si="539"/>
        <v/>
      </c>
      <c r="R359" s="308" t="str">
        <f t="shared" si="540"/>
        <v/>
      </c>
      <c r="S359" s="308" t="str">
        <f t="shared" si="496"/>
        <v/>
      </c>
      <c r="T359" s="308" t="str">
        <f t="shared" si="496"/>
        <v/>
      </c>
      <c r="U359" s="308" t="str">
        <f t="shared" si="496"/>
        <v/>
      </c>
      <c r="V359" s="308" t="str">
        <f t="shared" si="496"/>
        <v/>
      </c>
      <c r="W359" s="308" t="str">
        <f t="shared" si="496"/>
        <v/>
      </c>
      <c r="X359" s="308" t="str">
        <f t="shared" si="496"/>
        <v/>
      </c>
      <c r="Y359" s="308" t="str">
        <f t="shared" si="517"/>
        <v/>
      </c>
      <c r="Z359" s="308" t="str">
        <f t="shared" si="518"/>
        <v/>
      </c>
      <c r="AA359" s="308" t="str">
        <f t="shared" si="519"/>
        <v/>
      </c>
      <c r="AB359" s="308" t="str">
        <f t="shared" si="520"/>
        <v/>
      </c>
      <c r="AC359" s="308" t="str">
        <f t="shared" si="521"/>
        <v/>
      </c>
      <c r="AD359" s="308" t="str">
        <f t="shared" si="516"/>
        <v/>
      </c>
      <c r="AE359" s="308" t="str">
        <f t="shared" si="525"/>
        <v/>
      </c>
      <c r="AF359" s="308" t="str">
        <f t="shared" si="526"/>
        <v/>
      </c>
      <c r="AG359" s="308" t="str">
        <f t="shared" si="527"/>
        <v/>
      </c>
      <c r="AH359" s="308" t="str">
        <f t="shared" si="528"/>
        <v/>
      </c>
      <c r="AI359" s="308" t="str">
        <f t="shared" si="529"/>
        <v/>
      </c>
      <c r="AJ359" s="308" t="str">
        <f t="shared" si="530"/>
        <v/>
      </c>
      <c r="AK359" s="308" t="str">
        <f t="shared" si="531"/>
        <v/>
      </c>
      <c r="AL359" s="308" t="str">
        <f t="shared" si="532"/>
        <v/>
      </c>
      <c r="AM359" s="308" t="str">
        <f t="shared" si="533"/>
        <v/>
      </c>
      <c r="AN359" s="308" t="str">
        <f t="shared" si="534"/>
        <v/>
      </c>
      <c r="AO359" s="308" t="str">
        <f t="shared" si="535"/>
        <v/>
      </c>
      <c r="AP359" s="308" t="str">
        <f t="shared" si="498"/>
        <v/>
      </c>
      <c r="AQ359" s="308" t="str">
        <f t="shared" si="499"/>
        <v/>
      </c>
      <c r="AR359" s="308" t="str">
        <f t="shared" si="500"/>
        <v/>
      </c>
      <c r="AS359" s="308" t="str">
        <f t="shared" si="497"/>
        <v/>
      </c>
      <c r="AT359" s="308" t="str">
        <f t="shared" si="497"/>
        <v/>
      </c>
      <c r="AU359" s="308" t="str">
        <f t="shared" si="497"/>
        <v/>
      </c>
      <c r="AV359" s="308" t="str">
        <f t="shared" si="497"/>
        <v/>
      </c>
      <c r="AW359" s="308" t="str">
        <f t="shared" si="497"/>
        <v/>
      </c>
      <c r="AX359" s="308" t="str">
        <f t="shared" si="497"/>
        <v/>
      </c>
      <c r="AY359" s="308" t="str">
        <f t="shared" si="503"/>
        <v/>
      </c>
      <c r="AZ359" s="308" t="str">
        <f t="shared" ref="AZ359:BO368" si="543">IF(AY359=0,"",IF(AY359="","",AY359-1))</f>
        <v/>
      </c>
      <c r="BA359" s="308" t="str">
        <f t="shared" si="543"/>
        <v/>
      </c>
      <c r="BB359" s="308" t="str">
        <f t="shared" si="543"/>
        <v/>
      </c>
      <c r="BC359" s="308" t="str">
        <f t="shared" si="543"/>
        <v/>
      </c>
      <c r="BD359" s="308" t="str">
        <f t="shared" si="543"/>
        <v/>
      </c>
      <c r="BE359" s="308" t="str">
        <f t="shared" si="543"/>
        <v/>
      </c>
      <c r="BF359" s="308" t="str">
        <f t="shared" si="543"/>
        <v/>
      </c>
      <c r="BG359" s="308" t="str">
        <f t="shared" si="543"/>
        <v/>
      </c>
      <c r="BH359" s="308" t="str">
        <f t="shared" si="543"/>
        <v/>
      </c>
      <c r="BI359" s="308" t="str">
        <f t="shared" si="543"/>
        <v/>
      </c>
      <c r="BJ359" s="308" t="str">
        <f t="shared" si="543"/>
        <v/>
      </c>
      <c r="BK359" s="308" t="str">
        <f t="shared" si="543"/>
        <v/>
      </c>
      <c r="BL359" s="308" t="str">
        <f t="shared" si="543"/>
        <v/>
      </c>
      <c r="BM359" s="308" t="str">
        <f t="shared" si="543"/>
        <v/>
      </c>
      <c r="BN359" s="308" t="str">
        <f t="shared" si="543"/>
        <v/>
      </c>
      <c r="BO359" s="308" t="str">
        <f t="shared" si="543"/>
        <v/>
      </c>
      <c r="BP359" s="308" t="str">
        <f t="shared" si="541"/>
        <v/>
      </c>
      <c r="BQ359" s="308" t="str">
        <f t="shared" si="541"/>
        <v/>
      </c>
      <c r="BR359" s="308" t="str">
        <f t="shared" si="541"/>
        <v/>
      </c>
      <c r="BS359" s="308" t="str">
        <f t="shared" si="541"/>
        <v/>
      </c>
      <c r="BT359" s="308" t="str">
        <f t="shared" si="541"/>
        <v/>
      </c>
      <c r="BU359" s="308" t="str">
        <f t="shared" si="541"/>
        <v/>
      </c>
      <c r="BV359" s="308" t="str">
        <f t="shared" si="541"/>
        <v/>
      </c>
      <c r="BW359" s="308" t="str">
        <f t="shared" si="541"/>
        <v/>
      </c>
      <c r="BX359" s="308" t="str">
        <f t="shared" si="541"/>
        <v/>
      </c>
      <c r="BY359" s="308" t="str">
        <f t="shared" si="541"/>
        <v/>
      </c>
      <c r="BZ359" s="308" t="str">
        <f t="shared" si="541"/>
        <v/>
      </c>
      <c r="CA359" s="308" t="str">
        <f t="shared" si="541"/>
        <v/>
      </c>
      <c r="CB359" s="308" t="str">
        <f t="shared" si="541"/>
        <v/>
      </c>
      <c r="CC359" s="308" t="str">
        <f t="shared" si="541"/>
        <v/>
      </c>
      <c r="CD359" s="308" t="str">
        <f t="shared" si="541"/>
        <v/>
      </c>
      <c r="CE359" s="308" t="str">
        <f t="shared" si="542"/>
        <v/>
      </c>
      <c r="CF359" s="308" t="str">
        <f t="shared" si="542"/>
        <v/>
      </c>
      <c r="CG359" s="308" t="str">
        <f t="shared" si="542"/>
        <v/>
      </c>
      <c r="CH359" s="308" t="str">
        <f t="shared" si="542"/>
        <v/>
      </c>
      <c r="CI359" s="308" t="str">
        <f t="shared" si="542"/>
        <v/>
      </c>
      <c r="CJ359" s="308" t="str">
        <f t="shared" si="542"/>
        <v/>
      </c>
    </row>
    <row r="360" spans="2:88" x14ac:dyDescent="0.2">
      <c r="B360" s="369" t="str">
        <f>IF(K360="","",$K360*$M360)</f>
        <v/>
      </c>
      <c r="C360" s="369" t="str">
        <f t="shared" si="502"/>
        <v/>
      </c>
      <c r="D360" s="369" t="str">
        <f t="shared" si="506"/>
        <v/>
      </c>
      <c r="E360" s="369" t="str">
        <f t="shared" si="507"/>
        <v/>
      </c>
      <c r="F360" s="369" t="str">
        <f t="shared" si="508"/>
        <v/>
      </c>
      <c r="G360" s="369" t="str">
        <f t="shared" si="509"/>
        <v/>
      </c>
      <c r="H360" s="369" t="str">
        <f t="shared" si="510"/>
        <v/>
      </c>
      <c r="I360" s="369" t="str">
        <f t="shared" si="511"/>
        <v/>
      </c>
      <c r="K360" s="308" t="str">
        <f t="shared" si="512"/>
        <v/>
      </c>
      <c r="L360" s="309" t="str">
        <f t="shared" si="513"/>
        <v/>
      </c>
      <c r="M360" s="310" t="str">
        <f t="shared" si="514"/>
        <v/>
      </c>
      <c r="N360" s="308" t="str">
        <f t="shared" si="536"/>
        <v/>
      </c>
      <c r="O360" s="308" t="str">
        <f t="shared" si="537"/>
        <v/>
      </c>
      <c r="P360" s="308" t="str">
        <f t="shared" si="538"/>
        <v/>
      </c>
      <c r="Q360" s="308" t="str">
        <f t="shared" si="539"/>
        <v/>
      </c>
      <c r="R360" s="308" t="str">
        <f t="shared" si="540"/>
        <v/>
      </c>
      <c r="S360" s="308" t="str">
        <f t="shared" si="496"/>
        <v/>
      </c>
      <c r="T360" s="308" t="str">
        <f t="shared" si="496"/>
        <v/>
      </c>
      <c r="U360" s="308" t="str">
        <f t="shared" si="496"/>
        <v/>
      </c>
      <c r="V360" s="308" t="str">
        <f t="shared" si="496"/>
        <v/>
      </c>
      <c r="W360" s="308" t="str">
        <f t="shared" si="496"/>
        <v/>
      </c>
      <c r="X360" s="308" t="str">
        <f t="shared" si="496"/>
        <v/>
      </c>
      <c r="Y360" s="308" t="str">
        <f t="shared" si="517"/>
        <v/>
      </c>
      <c r="Z360" s="308" t="str">
        <f t="shared" si="518"/>
        <v/>
      </c>
      <c r="AA360" s="308" t="str">
        <f t="shared" si="519"/>
        <v/>
      </c>
      <c r="AB360" s="308" t="str">
        <f t="shared" si="520"/>
        <v/>
      </c>
      <c r="AC360" s="308" t="str">
        <f t="shared" si="521"/>
        <v/>
      </c>
      <c r="AD360" s="308" t="str">
        <f t="shared" si="516"/>
        <v/>
      </c>
      <c r="AE360" s="308" t="str">
        <f t="shared" si="525"/>
        <v/>
      </c>
      <c r="AF360" s="308" t="str">
        <f t="shared" si="526"/>
        <v/>
      </c>
      <c r="AG360" s="308" t="str">
        <f t="shared" si="527"/>
        <v/>
      </c>
      <c r="AH360" s="308" t="str">
        <f t="shared" si="528"/>
        <v/>
      </c>
      <c r="AI360" s="308" t="str">
        <f t="shared" si="529"/>
        <v/>
      </c>
      <c r="AJ360" s="308" t="str">
        <f t="shared" si="530"/>
        <v/>
      </c>
      <c r="AK360" s="308" t="str">
        <f t="shared" si="531"/>
        <v/>
      </c>
      <c r="AL360" s="308" t="str">
        <f t="shared" si="532"/>
        <v/>
      </c>
      <c r="AM360" s="308" t="str">
        <f t="shared" si="533"/>
        <v/>
      </c>
      <c r="AN360" s="308" t="str">
        <f t="shared" si="534"/>
        <v/>
      </c>
      <c r="AO360" s="308" t="str">
        <f t="shared" si="535"/>
        <v/>
      </c>
      <c r="AP360" s="308" t="str">
        <f t="shared" si="498"/>
        <v/>
      </c>
      <c r="AQ360" s="308" t="str">
        <f t="shared" si="499"/>
        <v/>
      </c>
      <c r="AR360" s="308" t="str">
        <f t="shared" si="500"/>
        <v/>
      </c>
      <c r="AS360" s="308" t="str">
        <f t="shared" si="497"/>
        <v/>
      </c>
      <c r="AT360" s="308" t="str">
        <f t="shared" si="497"/>
        <v/>
      </c>
      <c r="AU360" s="308" t="str">
        <f t="shared" si="497"/>
        <v/>
      </c>
      <c r="AV360" s="308" t="str">
        <f t="shared" si="497"/>
        <v/>
      </c>
      <c r="AW360" s="308" t="str">
        <f t="shared" si="497"/>
        <v/>
      </c>
      <c r="AX360" s="308" t="str">
        <f t="shared" si="497"/>
        <v/>
      </c>
      <c r="AY360" s="308" t="str">
        <f t="shared" si="503"/>
        <v/>
      </c>
      <c r="AZ360" s="308" t="str">
        <f t="shared" si="543"/>
        <v/>
      </c>
      <c r="BA360" s="308" t="str">
        <f t="shared" si="543"/>
        <v/>
      </c>
      <c r="BB360" s="308" t="str">
        <f t="shared" si="543"/>
        <v/>
      </c>
      <c r="BC360" s="308" t="str">
        <f t="shared" si="543"/>
        <v/>
      </c>
      <c r="BD360" s="308" t="str">
        <f t="shared" si="543"/>
        <v/>
      </c>
      <c r="BE360" s="308" t="str">
        <f t="shared" si="543"/>
        <v/>
      </c>
      <c r="BF360" s="308" t="str">
        <f t="shared" si="543"/>
        <v/>
      </c>
      <c r="BG360" s="308" t="str">
        <f t="shared" si="543"/>
        <v/>
      </c>
      <c r="BH360" s="308" t="str">
        <f t="shared" si="543"/>
        <v/>
      </c>
      <c r="BI360" s="308" t="str">
        <f t="shared" si="543"/>
        <v/>
      </c>
      <c r="BJ360" s="308" t="str">
        <f t="shared" si="543"/>
        <v/>
      </c>
      <c r="BK360" s="308" t="str">
        <f t="shared" si="543"/>
        <v/>
      </c>
      <c r="BL360" s="308" t="str">
        <f t="shared" si="543"/>
        <v/>
      </c>
      <c r="BM360" s="308" t="str">
        <f t="shared" si="543"/>
        <v/>
      </c>
      <c r="BN360" s="308" t="str">
        <f t="shared" si="543"/>
        <v/>
      </c>
      <c r="BO360" s="308" t="str">
        <f t="shared" si="543"/>
        <v/>
      </c>
      <c r="BP360" s="308" t="str">
        <f t="shared" si="541"/>
        <v/>
      </c>
      <c r="BQ360" s="308" t="str">
        <f t="shared" si="541"/>
        <v/>
      </c>
      <c r="BR360" s="308" t="str">
        <f t="shared" si="541"/>
        <v/>
      </c>
      <c r="BS360" s="308" t="str">
        <f t="shared" si="541"/>
        <v/>
      </c>
      <c r="BT360" s="308" t="str">
        <f t="shared" si="541"/>
        <v/>
      </c>
      <c r="BU360" s="308" t="str">
        <f t="shared" si="541"/>
        <v/>
      </c>
      <c r="BV360" s="308" t="str">
        <f t="shared" si="541"/>
        <v/>
      </c>
      <c r="BW360" s="308" t="str">
        <f t="shared" si="541"/>
        <v/>
      </c>
      <c r="BX360" s="308" t="str">
        <f t="shared" si="541"/>
        <v/>
      </c>
      <c r="BY360" s="308" t="str">
        <f t="shared" si="541"/>
        <v/>
      </c>
      <c r="BZ360" s="308" t="str">
        <f t="shared" si="541"/>
        <v/>
      </c>
      <c r="CA360" s="308" t="str">
        <f t="shared" si="541"/>
        <v/>
      </c>
      <c r="CB360" s="308" t="str">
        <f t="shared" si="541"/>
        <v/>
      </c>
      <c r="CC360" s="308" t="str">
        <f t="shared" si="541"/>
        <v/>
      </c>
      <c r="CD360" s="308" t="str">
        <f t="shared" si="541"/>
        <v/>
      </c>
      <c r="CE360" s="308" t="str">
        <f t="shared" si="542"/>
        <v/>
      </c>
      <c r="CF360" s="308" t="str">
        <f t="shared" si="542"/>
        <v/>
      </c>
      <c r="CG360" s="308" t="str">
        <f t="shared" si="542"/>
        <v/>
      </c>
      <c r="CH360" s="308" t="str">
        <f t="shared" si="542"/>
        <v/>
      </c>
      <c r="CI360" s="308" t="str">
        <f t="shared" si="542"/>
        <v/>
      </c>
      <c r="CJ360" s="308" t="str">
        <f t="shared" si="542"/>
        <v/>
      </c>
    </row>
    <row r="361" spans="2:88" x14ac:dyDescent="0.2">
      <c r="K361" s="308" t="str">
        <f t="shared" si="512"/>
        <v/>
      </c>
      <c r="L361" s="309" t="str">
        <f t="shared" si="513"/>
        <v/>
      </c>
      <c r="M361" s="310" t="str">
        <f t="shared" si="514"/>
        <v/>
      </c>
      <c r="N361" s="308" t="str">
        <f t="shared" si="536"/>
        <v/>
      </c>
      <c r="O361" s="308" t="str">
        <f t="shared" si="537"/>
        <v/>
      </c>
      <c r="P361" s="308" t="str">
        <f t="shared" si="538"/>
        <v/>
      </c>
      <c r="Q361" s="308" t="str">
        <f t="shared" si="539"/>
        <v/>
      </c>
      <c r="R361" s="308" t="str">
        <f t="shared" si="540"/>
        <v/>
      </c>
      <c r="S361" s="308" t="str">
        <f t="shared" si="496"/>
        <v/>
      </c>
      <c r="T361" s="308" t="str">
        <f t="shared" si="496"/>
        <v/>
      </c>
      <c r="U361" s="308" t="str">
        <f t="shared" si="496"/>
        <v/>
      </c>
      <c r="V361" s="308" t="str">
        <f t="shared" si="496"/>
        <v/>
      </c>
      <c r="W361" s="308" t="str">
        <f t="shared" si="496"/>
        <v/>
      </c>
      <c r="X361" s="308" t="str">
        <f t="shared" si="496"/>
        <v/>
      </c>
      <c r="Y361" s="308" t="str">
        <f t="shared" si="517"/>
        <v/>
      </c>
      <c r="Z361" s="308" t="str">
        <f t="shared" si="518"/>
        <v/>
      </c>
      <c r="AA361" s="308" t="str">
        <f t="shared" si="519"/>
        <v/>
      </c>
      <c r="AB361" s="308" t="str">
        <f t="shared" si="520"/>
        <v/>
      </c>
      <c r="AC361" s="308" t="str">
        <f t="shared" si="521"/>
        <v/>
      </c>
      <c r="AD361" s="308" t="str">
        <f t="shared" si="516"/>
        <v/>
      </c>
      <c r="AE361" s="308" t="str">
        <f t="shared" si="525"/>
        <v/>
      </c>
      <c r="AF361" s="308" t="str">
        <f t="shared" si="526"/>
        <v/>
      </c>
      <c r="AG361" s="308" t="str">
        <f t="shared" si="527"/>
        <v/>
      </c>
      <c r="AH361" s="308" t="str">
        <f t="shared" si="528"/>
        <v/>
      </c>
      <c r="AI361" s="308" t="str">
        <f t="shared" si="529"/>
        <v/>
      </c>
      <c r="AJ361" s="308" t="str">
        <f t="shared" si="530"/>
        <v/>
      </c>
      <c r="AK361" s="308" t="str">
        <f t="shared" si="531"/>
        <v/>
      </c>
      <c r="AL361" s="308" t="str">
        <f t="shared" si="532"/>
        <v/>
      </c>
      <c r="AM361" s="308" t="str">
        <f t="shared" si="533"/>
        <v/>
      </c>
      <c r="AN361" s="308" t="str">
        <f t="shared" si="534"/>
        <v/>
      </c>
      <c r="AO361" s="308" t="str">
        <f t="shared" si="535"/>
        <v/>
      </c>
      <c r="AP361" s="308" t="str">
        <f t="shared" si="498"/>
        <v/>
      </c>
      <c r="AQ361" s="308" t="str">
        <f t="shared" si="499"/>
        <v/>
      </c>
      <c r="AR361" s="308" t="str">
        <f t="shared" si="500"/>
        <v/>
      </c>
      <c r="AS361" s="308" t="str">
        <f t="shared" si="497"/>
        <v/>
      </c>
      <c r="AT361" s="308" t="str">
        <f t="shared" si="497"/>
        <v/>
      </c>
      <c r="AU361" s="308" t="str">
        <f t="shared" si="497"/>
        <v/>
      </c>
      <c r="AV361" s="308" t="str">
        <f t="shared" si="497"/>
        <v/>
      </c>
      <c r="AW361" s="308" t="str">
        <f t="shared" si="497"/>
        <v/>
      </c>
      <c r="AX361" s="308" t="str">
        <f t="shared" si="497"/>
        <v/>
      </c>
      <c r="AY361" s="308" t="str">
        <f t="shared" si="503"/>
        <v/>
      </c>
      <c r="AZ361" s="308" t="str">
        <f t="shared" si="543"/>
        <v/>
      </c>
      <c r="BA361" s="308" t="str">
        <f t="shared" si="543"/>
        <v/>
      </c>
      <c r="BB361" s="308" t="str">
        <f t="shared" si="543"/>
        <v/>
      </c>
      <c r="BC361" s="308" t="str">
        <f t="shared" si="543"/>
        <v/>
      </c>
      <c r="BD361" s="308" t="str">
        <f t="shared" si="543"/>
        <v/>
      </c>
      <c r="BE361" s="308" t="str">
        <f t="shared" si="543"/>
        <v/>
      </c>
      <c r="BF361" s="308" t="str">
        <f t="shared" si="543"/>
        <v/>
      </c>
      <c r="BG361" s="308" t="str">
        <f t="shared" si="543"/>
        <v/>
      </c>
      <c r="BH361" s="308" t="str">
        <f t="shared" si="543"/>
        <v/>
      </c>
      <c r="BI361" s="308" t="str">
        <f t="shared" si="543"/>
        <v/>
      </c>
      <c r="BJ361" s="308" t="str">
        <f t="shared" si="543"/>
        <v/>
      </c>
      <c r="BK361" s="308" t="str">
        <f t="shared" si="543"/>
        <v/>
      </c>
      <c r="BL361" s="308" t="str">
        <f t="shared" si="543"/>
        <v/>
      </c>
      <c r="BM361" s="308" t="str">
        <f t="shared" si="543"/>
        <v/>
      </c>
      <c r="BN361" s="308" t="str">
        <f t="shared" si="543"/>
        <v/>
      </c>
      <c r="BO361" s="308" t="str">
        <f t="shared" si="543"/>
        <v/>
      </c>
      <c r="BP361" s="308" t="str">
        <f t="shared" si="541"/>
        <v/>
      </c>
      <c r="BQ361" s="308" t="str">
        <f t="shared" si="541"/>
        <v/>
      </c>
      <c r="BR361" s="308" t="str">
        <f t="shared" si="541"/>
        <v/>
      </c>
      <c r="BS361" s="308" t="str">
        <f t="shared" si="541"/>
        <v/>
      </c>
      <c r="BT361" s="308" t="str">
        <f t="shared" si="541"/>
        <v/>
      </c>
      <c r="BU361" s="308" t="str">
        <f t="shared" si="541"/>
        <v/>
      </c>
      <c r="BV361" s="308" t="str">
        <f t="shared" si="541"/>
        <v/>
      </c>
      <c r="BW361" s="308" t="str">
        <f t="shared" si="541"/>
        <v/>
      </c>
      <c r="BX361" s="308" t="str">
        <f t="shared" si="541"/>
        <v/>
      </c>
      <c r="BY361" s="308" t="str">
        <f t="shared" si="541"/>
        <v/>
      </c>
      <c r="BZ361" s="308" t="str">
        <f t="shared" si="541"/>
        <v/>
      </c>
      <c r="CA361" s="308" t="str">
        <f t="shared" si="541"/>
        <v/>
      </c>
      <c r="CB361" s="308" t="str">
        <f t="shared" si="541"/>
        <v/>
      </c>
      <c r="CC361" s="308" t="str">
        <f t="shared" si="541"/>
        <v/>
      </c>
      <c r="CD361" s="308" t="str">
        <f t="shared" si="541"/>
        <v/>
      </c>
      <c r="CE361" s="308" t="str">
        <f t="shared" si="542"/>
        <v/>
      </c>
      <c r="CF361" s="308" t="str">
        <f t="shared" si="542"/>
        <v/>
      </c>
      <c r="CG361" s="308" t="str">
        <f t="shared" si="542"/>
        <v/>
      </c>
      <c r="CH361" s="308" t="str">
        <f t="shared" si="542"/>
        <v/>
      </c>
      <c r="CI361" s="308" t="str">
        <f t="shared" si="542"/>
        <v/>
      </c>
      <c r="CJ361" s="308" t="str">
        <f t="shared" si="542"/>
        <v/>
      </c>
    </row>
    <row r="362" spans="2:88" x14ac:dyDescent="0.2">
      <c r="K362" s="308" t="str">
        <f t="shared" si="512"/>
        <v/>
      </c>
      <c r="L362" s="309" t="str">
        <f t="shared" si="513"/>
        <v/>
      </c>
      <c r="M362" s="310" t="str">
        <f t="shared" si="514"/>
        <v/>
      </c>
      <c r="N362" s="308" t="str">
        <f t="shared" si="536"/>
        <v/>
      </c>
      <c r="O362" s="308" t="str">
        <f t="shared" si="537"/>
        <v/>
      </c>
      <c r="P362" s="308" t="str">
        <f t="shared" si="538"/>
        <v/>
      </c>
      <c r="Q362" s="308" t="str">
        <f t="shared" si="539"/>
        <v/>
      </c>
      <c r="R362" s="308" t="str">
        <f t="shared" si="540"/>
        <v/>
      </c>
      <c r="S362" s="308" t="str">
        <f t="shared" si="496"/>
        <v/>
      </c>
      <c r="T362" s="308" t="str">
        <f t="shared" si="496"/>
        <v/>
      </c>
      <c r="U362" s="308" t="str">
        <f t="shared" si="496"/>
        <v/>
      </c>
      <c r="V362" s="308" t="str">
        <f t="shared" si="496"/>
        <v/>
      </c>
      <c r="W362" s="308" t="str">
        <f t="shared" si="496"/>
        <v/>
      </c>
      <c r="X362" s="308" t="str">
        <f t="shared" si="496"/>
        <v/>
      </c>
      <c r="Y362" s="308" t="str">
        <f t="shared" si="517"/>
        <v/>
      </c>
      <c r="Z362" s="308" t="str">
        <f t="shared" si="518"/>
        <v/>
      </c>
      <c r="AA362" s="308" t="str">
        <f t="shared" si="519"/>
        <v/>
      </c>
      <c r="AB362" s="308" t="str">
        <f t="shared" si="520"/>
        <v/>
      </c>
      <c r="AC362" s="308" t="str">
        <f t="shared" si="521"/>
        <v/>
      </c>
      <c r="AD362" s="308" t="str">
        <f t="shared" si="516"/>
        <v/>
      </c>
      <c r="AE362" s="308" t="str">
        <f t="shared" si="525"/>
        <v/>
      </c>
      <c r="AF362" s="308" t="str">
        <f t="shared" si="526"/>
        <v/>
      </c>
      <c r="AG362" s="308" t="str">
        <f t="shared" si="527"/>
        <v/>
      </c>
      <c r="AH362" s="308" t="str">
        <f t="shared" si="528"/>
        <v/>
      </c>
      <c r="AI362" s="308" t="str">
        <f t="shared" si="529"/>
        <v/>
      </c>
      <c r="AJ362" s="308" t="str">
        <f t="shared" si="530"/>
        <v/>
      </c>
      <c r="AK362" s="308" t="str">
        <f t="shared" si="531"/>
        <v/>
      </c>
      <c r="AL362" s="308" t="str">
        <f t="shared" si="532"/>
        <v/>
      </c>
      <c r="AM362" s="308" t="str">
        <f t="shared" si="533"/>
        <v/>
      </c>
      <c r="AN362" s="308" t="str">
        <f t="shared" si="534"/>
        <v/>
      </c>
      <c r="AO362" s="308" t="str">
        <f t="shared" si="535"/>
        <v/>
      </c>
      <c r="AP362" s="308" t="str">
        <f t="shared" si="498"/>
        <v/>
      </c>
      <c r="AQ362" s="308" t="str">
        <f t="shared" si="499"/>
        <v/>
      </c>
      <c r="AR362" s="308" t="str">
        <f t="shared" si="500"/>
        <v/>
      </c>
      <c r="AS362" s="308" t="str">
        <f t="shared" si="497"/>
        <v/>
      </c>
      <c r="AT362" s="308" t="str">
        <f t="shared" si="497"/>
        <v/>
      </c>
      <c r="AU362" s="308" t="str">
        <f t="shared" si="497"/>
        <v/>
      </c>
      <c r="AV362" s="308" t="str">
        <f t="shared" si="497"/>
        <v/>
      </c>
      <c r="AW362" s="308" t="str">
        <f t="shared" si="497"/>
        <v/>
      </c>
      <c r="AX362" s="308" t="str">
        <f t="shared" si="497"/>
        <v/>
      </c>
      <c r="AY362" s="308" t="str">
        <f t="shared" si="503"/>
        <v/>
      </c>
      <c r="AZ362" s="308" t="str">
        <f t="shared" si="543"/>
        <v/>
      </c>
      <c r="BA362" s="308" t="str">
        <f t="shared" si="543"/>
        <v/>
      </c>
      <c r="BB362" s="308" t="str">
        <f t="shared" si="543"/>
        <v/>
      </c>
      <c r="BC362" s="308" t="str">
        <f t="shared" si="543"/>
        <v/>
      </c>
      <c r="BD362" s="308" t="str">
        <f t="shared" si="543"/>
        <v/>
      </c>
      <c r="BE362" s="308" t="str">
        <f t="shared" si="543"/>
        <v/>
      </c>
      <c r="BF362" s="308" t="str">
        <f t="shared" si="543"/>
        <v/>
      </c>
      <c r="BG362" s="308" t="str">
        <f t="shared" si="543"/>
        <v/>
      </c>
      <c r="BH362" s="308" t="str">
        <f t="shared" si="543"/>
        <v/>
      </c>
      <c r="BI362" s="308" t="str">
        <f t="shared" si="543"/>
        <v/>
      </c>
      <c r="BJ362" s="308" t="str">
        <f t="shared" si="543"/>
        <v/>
      </c>
      <c r="BK362" s="308" t="str">
        <f t="shared" si="543"/>
        <v/>
      </c>
      <c r="BL362" s="308" t="str">
        <f t="shared" si="543"/>
        <v/>
      </c>
      <c r="BM362" s="308" t="str">
        <f t="shared" si="543"/>
        <v/>
      </c>
      <c r="BN362" s="308" t="str">
        <f t="shared" si="543"/>
        <v/>
      </c>
      <c r="BO362" s="308" t="str">
        <f t="shared" si="543"/>
        <v/>
      </c>
      <c r="BP362" s="308" t="str">
        <f t="shared" si="541"/>
        <v/>
      </c>
      <c r="BQ362" s="308" t="str">
        <f t="shared" si="541"/>
        <v/>
      </c>
      <c r="BR362" s="308" t="str">
        <f t="shared" si="541"/>
        <v/>
      </c>
      <c r="BS362" s="308" t="str">
        <f t="shared" si="541"/>
        <v/>
      </c>
      <c r="BT362" s="308" t="str">
        <f t="shared" si="541"/>
        <v/>
      </c>
      <c r="BU362" s="308" t="str">
        <f t="shared" si="541"/>
        <v/>
      </c>
      <c r="BV362" s="308" t="str">
        <f t="shared" si="541"/>
        <v/>
      </c>
      <c r="BW362" s="308" t="str">
        <f t="shared" si="541"/>
        <v/>
      </c>
      <c r="BX362" s="308" t="str">
        <f t="shared" si="541"/>
        <v/>
      </c>
      <c r="BY362" s="308" t="str">
        <f t="shared" si="541"/>
        <v/>
      </c>
      <c r="BZ362" s="308" t="str">
        <f t="shared" si="541"/>
        <v/>
      </c>
      <c r="CA362" s="308" t="str">
        <f t="shared" si="541"/>
        <v/>
      </c>
      <c r="CB362" s="308" t="str">
        <f t="shared" si="541"/>
        <v/>
      </c>
      <c r="CC362" s="308" t="str">
        <f t="shared" si="541"/>
        <v/>
      </c>
      <c r="CD362" s="308" t="str">
        <f t="shared" si="541"/>
        <v/>
      </c>
      <c r="CE362" s="308" t="str">
        <f t="shared" si="542"/>
        <v/>
      </c>
      <c r="CF362" s="308" t="str">
        <f t="shared" si="542"/>
        <v/>
      </c>
      <c r="CG362" s="308" t="str">
        <f t="shared" si="542"/>
        <v/>
      </c>
      <c r="CH362" s="308" t="str">
        <f t="shared" si="542"/>
        <v/>
      </c>
      <c r="CI362" s="308" t="str">
        <f t="shared" si="542"/>
        <v/>
      </c>
      <c r="CJ362" s="308" t="str">
        <f t="shared" si="542"/>
        <v/>
      </c>
    </row>
    <row r="363" spans="2:88" x14ac:dyDescent="0.2">
      <c r="K363" s="308" t="str">
        <f t="shared" si="512"/>
        <v/>
      </c>
      <c r="L363" s="309" t="str">
        <f t="shared" si="513"/>
        <v/>
      </c>
      <c r="M363" s="310" t="str">
        <f t="shared" si="514"/>
        <v/>
      </c>
      <c r="N363" s="308" t="str">
        <f t="shared" si="536"/>
        <v/>
      </c>
      <c r="O363" s="308" t="str">
        <f t="shared" si="537"/>
        <v/>
      </c>
      <c r="P363" s="308" t="str">
        <f t="shared" si="538"/>
        <v/>
      </c>
      <c r="Q363" s="308" t="str">
        <f t="shared" si="539"/>
        <v/>
      </c>
      <c r="R363" s="308" t="str">
        <f t="shared" si="540"/>
        <v/>
      </c>
      <c r="S363" s="308" t="str">
        <f t="shared" si="496"/>
        <v/>
      </c>
      <c r="T363" s="308" t="str">
        <f t="shared" si="496"/>
        <v/>
      </c>
      <c r="U363" s="308" t="str">
        <f t="shared" si="496"/>
        <v/>
      </c>
      <c r="V363" s="308" t="str">
        <f t="shared" si="496"/>
        <v/>
      </c>
      <c r="W363" s="308" t="str">
        <f t="shared" si="496"/>
        <v/>
      </c>
      <c r="X363" s="308" t="str">
        <f t="shared" si="496"/>
        <v/>
      </c>
      <c r="Y363" s="308" t="str">
        <f t="shared" si="517"/>
        <v/>
      </c>
      <c r="Z363" s="308" t="str">
        <f t="shared" si="518"/>
        <v/>
      </c>
      <c r="AA363" s="308" t="str">
        <f t="shared" si="519"/>
        <v/>
      </c>
      <c r="AB363" s="308" t="str">
        <f t="shared" si="520"/>
        <v/>
      </c>
      <c r="AC363" s="308" t="str">
        <f t="shared" si="521"/>
        <v/>
      </c>
      <c r="AD363" s="308" t="str">
        <f t="shared" si="516"/>
        <v/>
      </c>
      <c r="AE363" s="308" t="str">
        <f t="shared" si="525"/>
        <v/>
      </c>
      <c r="AF363" s="308" t="str">
        <f t="shared" si="526"/>
        <v/>
      </c>
      <c r="AG363" s="308" t="str">
        <f t="shared" si="527"/>
        <v/>
      </c>
      <c r="AH363" s="308" t="str">
        <f t="shared" si="528"/>
        <v/>
      </c>
      <c r="AI363" s="308" t="str">
        <f t="shared" si="529"/>
        <v/>
      </c>
      <c r="AJ363" s="308" t="str">
        <f t="shared" si="530"/>
        <v/>
      </c>
      <c r="AK363" s="308" t="str">
        <f t="shared" si="531"/>
        <v/>
      </c>
      <c r="AL363" s="308" t="str">
        <f t="shared" si="532"/>
        <v/>
      </c>
      <c r="AM363" s="308" t="str">
        <f t="shared" si="533"/>
        <v/>
      </c>
      <c r="AN363" s="308" t="str">
        <f t="shared" si="534"/>
        <v/>
      </c>
      <c r="AO363" s="308" t="str">
        <f t="shared" si="535"/>
        <v/>
      </c>
      <c r="AP363" s="308" t="str">
        <f t="shared" si="498"/>
        <v/>
      </c>
      <c r="AQ363" s="308" t="str">
        <f t="shared" si="499"/>
        <v/>
      </c>
      <c r="AR363" s="308" t="str">
        <f t="shared" si="500"/>
        <v/>
      </c>
      <c r="AS363" s="308" t="str">
        <f t="shared" si="497"/>
        <v/>
      </c>
      <c r="AT363" s="308" t="str">
        <f t="shared" si="497"/>
        <v/>
      </c>
      <c r="AU363" s="308" t="str">
        <f t="shared" si="497"/>
        <v/>
      </c>
      <c r="AV363" s="308" t="str">
        <f t="shared" si="497"/>
        <v/>
      </c>
      <c r="AW363" s="308" t="str">
        <f t="shared" si="497"/>
        <v/>
      </c>
      <c r="AX363" s="308" t="str">
        <f t="shared" si="497"/>
        <v/>
      </c>
      <c r="AY363" s="308" t="str">
        <f t="shared" si="503"/>
        <v/>
      </c>
      <c r="AZ363" s="308" t="str">
        <f t="shared" si="543"/>
        <v/>
      </c>
      <c r="BA363" s="308" t="str">
        <f t="shared" si="543"/>
        <v/>
      </c>
      <c r="BB363" s="308" t="str">
        <f t="shared" si="543"/>
        <v/>
      </c>
      <c r="BC363" s="308" t="str">
        <f t="shared" si="543"/>
        <v/>
      </c>
      <c r="BD363" s="308" t="str">
        <f t="shared" si="543"/>
        <v/>
      </c>
      <c r="BE363" s="308" t="str">
        <f t="shared" si="543"/>
        <v/>
      </c>
      <c r="BF363" s="308" t="str">
        <f t="shared" si="543"/>
        <v/>
      </c>
      <c r="BG363" s="308" t="str">
        <f t="shared" si="543"/>
        <v/>
      </c>
      <c r="BH363" s="308" t="str">
        <f t="shared" si="543"/>
        <v/>
      </c>
      <c r="BI363" s="308" t="str">
        <f t="shared" si="543"/>
        <v/>
      </c>
      <c r="BJ363" s="308" t="str">
        <f t="shared" si="543"/>
        <v/>
      </c>
      <c r="BK363" s="308" t="str">
        <f t="shared" si="543"/>
        <v/>
      </c>
      <c r="BL363" s="308" t="str">
        <f t="shared" si="543"/>
        <v/>
      </c>
      <c r="BM363" s="308" t="str">
        <f t="shared" si="543"/>
        <v/>
      </c>
      <c r="BN363" s="308" t="str">
        <f t="shared" si="543"/>
        <v/>
      </c>
      <c r="BO363" s="308" t="str">
        <f t="shared" si="543"/>
        <v/>
      </c>
      <c r="BP363" s="308" t="str">
        <f t="shared" si="541"/>
        <v/>
      </c>
      <c r="BQ363" s="308" t="str">
        <f t="shared" si="541"/>
        <v/>
      </c>
      <c r="BR363" s="308" t="str">
        <f t="shared" si="541"/>
        <v/>
      </c>
      <c r="BS363" s="308" t="str">
        <f t="shared" si="541"/>
        <v/>
      </c>
      <c r="BT363" s="308" t="str">
        <f t="shared" si="541"/>
        <v/>
      </c>
      <c r="BU363" s="308" t="str">
        <f t="shared" si="541"/>
        <v/>
      </c>
      <c r="BV363" s="308" t="str">
        <f t="shared" si="541"/>
        <v/>
      </c>
      <c r="BW363" s="308" t="str">
        <f t="shared" si="541"/>
        <v/>
      </c>
      <c r="BX363" s="308" t="str">
        <f t="shared" si="541"/>
        <v/>
      </c>
      <c r="BY363" s="308" t="str">
        <f t="shared" si="541"/>
        <v/>
      </c>
      <c r="BZ363" s="308" t="str">
        <f t="shared" si="541"/>
        <v/>
      </c>
      <c r="CA363" s="308" t="str">
        <f t="shared" si="541"/>
        <v/>
      </c>
      <c r="CB363" s="308" t="str">
        <f t="shared" si="541"/>
        <v/>
      </c>
      <c r="CC363" s="308" t="str">
        <f t="shared" si="541"/>
        <v/>
      </c>
      <c r="CD363" s="308" t="str">
        <f t="shared" si="541"/>
        <v/>
      </c>
      <c r="CE363" s="308" t="str">
        <f t="shared" si="542"/>
        <v/>
      </c>
      <c r="CF363" s="308" t="str">
        <f t="shared" si="542"/>
        <v/>
      </c>
      <c r="CG363" s="308" t="str">
        <f t="shared" si="542"/>
        <v/>
      </c>
      <c r="CH363" s="308" t="str">
        <f t="shared" si="542"/>
        <v/>
      </c>
      <c r="CI363" s="308" t="str">
        <f t="shared" si="542"/>
        <v/>
      </c>
      <c r="CJ363" s="308" t="str">
        <f t="shared" si="542"/>
        <v/>
      </c>
    </row>
    <row r="364" spans="2:88" x14ac:dyDescent="0.2">
      <c r="K364" s="308" t="str">
        <f t="shared" si="512"/>
        <v/>
      </c>
      <c r="L364" s="309" t="str">
        <f t="shared" si="513"/>
        <v/>
      </c>
      <c r="M364" s="310" t="str">
        <f t="shared" si="514"/>
        <v/>
      </c>
      <c r="N364" s="308" t="str">
        <f t="shared" si="536"/>
        <v/>
      </c>
      <c r="O364" s="308" t="str">
        <f t="shared" si="537"/>
        <v/>
      </c>
      <c r="P364" s="308" t="str">
        <f t="shared" si="538"/>
        <v/>
      </c>
      <c r="Q364" s="308" t="str">
        <f t="shared" si="539"/>
        <v/>
      </c>
      <c r="R364" s="308" t="str">
        <f t="shared" si="540"/>
        <v/>
      </c>
      <c r="S364" s="308" t="str">
        <f t="shared" si="496"/>
        <v/>
      </c>
      <c r="T364" s="308" t="str">
        <f t="shared" si="496"/>
        <v/>
      </c>
      <c r="U364" s="308" t="str">
        <f t="shared" si="496"/>
        <v/>
      </c>
      <c r="V364" s="308" t="str">
        <f t="shared" si="496"/>
        <v/>
      </c>
      <c r="W364" s="308" t="str">
        <f t="shared" si="496"/>
        <v/>
      </c>
      <c r="X364" s="308" t="str">
        <f t="shared" si="496"/>
        <v/>
      </c>
      <c r="Y364" s="308" t="str">
        <f t="shared" si="517"/>
        <v/>
      </c>
      <c r="Z364" s="308" t="str">
        <f t="shared" si="518"/>
        <v/>
      </c>
      <c r="AA364" s="308" t="str">
        <f t="shared" si="519"/>
        <v/>
      </c>
      <c r="AB364" s="308" t="str">
        <f t="shared" si="520"/>
        <v/>
      </c>
      <c r="AC364" s="308" t="str">
        <f t="shared" si="521"/>
        <v/>
      </c>
      <c r="AD364" s="308" t="str">
        <f t="shared" si="516"/>
        <v/>
      </c>
      <c r="AE364" s="308" t="str">
        <f t="shared" si="525"/>
        <v/>
      </c>
      <c r="AF364" s="308" t="str">
        <f t="shared" si="526"/>
        <v/>
      </c>
      <c r="AG364" s="308" t="str">
        <f t="shared" si="527"/>
        <v/>
      </c>
      <c r="AH364" s="308" t="str">
        <f t="shared" si="528"/>
        <v/>
      </c>
      <c r="AI364" s="308" t="str">
        <f t="shared" si="529"/>
        <v/>
      </c>
      <c r="AJ364" s="308" t="str">
        <f t="shared" si="530"/>
        <v/>
      </c>
      <c r="AK364" s="308" t="str">
        <f t="shared" si="531"/>
        <v/>
      </c>
      <c r="AL364" s="308" t="str">
        <f t="shared" si="532"/>
        <v/>
      </c>
      <c r="AM364" s="308" t="str">
        <f t="shared" si="533"/>
        <v/>
      </c>
      <c r="AN364" s="308" t="str">
        <f t="shared" si="534"/>
        <v/>
      </c>
      <c r="AO364" s="308" t="str">
        <f t="shared" si="535"/>
        <v/>
      </c>
      <c r="AP364" s="308" t="str">
        <f t="shared" si="498"/>
        <v/>
      </c>
      <c r="AQ364" s="308" t="str">
        <f t="shared" si="499"/>
        <v/>
      </c>
      <c r="AR364" s="308" t="str">
        <f t="shared" si="500"/>
        <v/>
      </c>
      <c r="AS364" s="308" t="str">
        <f t="shared" si="497"/>
        <v/>
      </c>
      <c r="AT364" s="308" t="str">
        <f t="shared" si="497"/>
        <v/>
      </c>
      <c r="AU364" s="308" t="str">
        <f t="shared" si="497"/>
        <v/>
      </c>
      <c r="AV364" s="308" t="str">
        <f t="shared" si="497"/>
        <v/>
      </c>
      <c r="AW364" s="308" t="str">
        <f t="shared" si="497"/>
        <v/>
      </c>
      <c r="AX364" s="308" t="str">
        <f t="shared" si="497"/>
        <v/>
      </c>
      <c r="AY364" s="308" t="str">
        <f t="shared" si="503"/>
        <v/>
      </c>
      <c r="AZ364" s="308" t="str">
        <f t="shared" si="543"/>
        <v/>
      </c>
      <c r="BA364" s="308" t="str">
        <f t="shared" si="543"/>
        <v/>
      </c>
      <c r="BB364" s="308" t="str">
        <f t="shared" si="543"/>
        <v/>
      </c>
      <c r="BC364" s="308" t="str">
        <f t="shared" si="543"/>
        <v/>
      </c>
      <c r="BD364" s="308" t="str">
        <f t="shared" si="543"/>
        <v/>
      </c>
      <c r="BE364" s="308" t="str">
        <f t="shared" si="543"/>
        <v/>
      </c>
      <c r="BF364" s="308" t="str">
        <f t="shared" si="543"/>
        <v/>
      </c>
      <c r="BG364" s="308" t="str">
        <f t="shared" si="543"/>
        <v/>
      </c>
      <c r="BH364" s="308" t="str">
        <f t="shared" si="543"/>
        <v/>
      </c>
      <c r="BI364" s="308" t="str">
        <f t="shared" si="543"/>
        <v/>
      </c>
      <c r="BJ364" s="308" t="str">
        <f t="shared" si="543"/>
        <v/>
      </c>
      <c r="BK364" s="308" t="str">
        <f t="shared" si="543"/>
        <v/>
      </c>
      <c r="BL364" s="308" t="str">
        <f t="shared" si="543"/>
        <v/>
      </c>
      <c r="BM364" s="308" t="str">
        <f t="shared" si="543"/>
        <v/>
      </c>
      <c r="BN364" s="308" t="str">
        <f t="shared" si="543"/>
        <v/>
      </c>
      <c r="BO364" s="308" t="str">
        <f t="shared" si="543"/>
        <v/>
      </c>
      <c r="BP364" s="308" t="str">
        <f t="shared" si="541"/>
        <v/>
      </c>
      <c r="BQ364" s="308" t="str">
        <f t="shared" si="541"/>
        <v/>
      </c>
      <c r="BR364" s="308" t="str">
        <f t="shared" si="541"/>
        <v/>
      </c>
      <c r="BS364" s="308" t="str">
        <f t="shared" si="541"/>
        <v/>
      </c>
      <c r="BT364" s="308" t="str">
        <f t="shared" si="541"/>
        <v/>
      </c>
      <c r="BU364" s="308" t="str">
        <f t="shared" si="541"/>
        <v/>
      </c>
      <c r="BV364" s="308" t="str">
        <f t="shared" si="541"/>
        <v/>
      </c>
      <c r="BW364" s="308" t="str">
        <f t="shared" si="541"/>
        <v/>
      </c>
      <c r="BX364" s="308" t="str">
        <f t="shared" si="541"/>
        <v/>
      </c>
      <c r="BY364" s="308" t="str">
        <f t="shared" si="541"/>
        <v/>
      </c>
      <c r="BZ364" s="308" t="str">
        <f t="shared" si="541"/>
        <v/>
      </c>
      <c r="CA364" s="308" t="str">
        <f t="shared" si="541"/>
        <v/>
      </c>
      <c r="CB364" s="308" t="str">
        <f t="shared" si="541"/>
        <v/>
      </c>
      <c r="CC364" s="308" t="str">
        <f t="shared" si="541"/>
        <v/>
      </c>
      <c r="CD364" s="308" t="str">
        <f t="shared" si="541"/>
        <v/>
      </c>
      <c r="CE364" s="308" t="str">
        <f t="shared" si="542"/>
        <v/>
      </c>
      <c r="CF364" s="308" t="str">
        <f t="shared" si="542"/>
        <v/>
      </c>
      <c r="CG364" s="308" t="str">
        <f t="shared" si="542"/>
        <v/>
      </c>
      <c r="CH364" s="308" t="str">
        <f t="shared" si="542"/>
        <v/>
      </c>
      <c r="CI364" s="308" t="str">
        <f t="shared" si="542"/>
        <v/>
      </c>
      <c r="CJ364" s="308" t="str">
        <f t="shared" si="542"/>
        <v/>
      </c>
    </row>
    <row r="365" spans="2:88" x14ac:dyDescent="0.2">
      <c r="K365" s="308" t="str">
        <f t="shared" si="512"/>
        <v/>
      </c>
      <c r="L365" s="309" t="str">
        <f t="shared" si="513"/>
        <v/>
      </c>
      <c r="M365" s="310" t="str">
        <f t="shared" si="514"/>
        <v/>
      </c>
      <c r="N365" s="308" t="str">
        <f t="shared" si="536"/>
        <v/>
      </c>
      <c r="O365" s="308" t="str">
        <f t="shared" si="537"/>
        <v/>
      </c>
      <c r="P365" s="308" t="str">
        <f t="shared" si="538"/>
        <v/>
      </c>
      <c r="Q365" s="308" t="str">
        <f t="shared" si="539"/>
        <v/>
      </c>
      <c r="R365" s="308" t="str">
        <f t="shared" si="540"/>
        <v/>
      </c>
      <c r="S365" s="308" t="str">
        <f t="shared" si="496"/>
        <v/>
      </c>
      <c r="T365" s="308" t="str">
        <f t="shared" si="496"/>
        <v/>
      </c>
      <c r="U365" s="308" t="str">
        <f t="shared" si="496"/>
        <v/>
      </c>
      <c r="V365" s="308" t="str">
        <f t="shared" si="496"/>
        <v/>
      </c>
      <c r="W365" s="308" t="str">
        <f t="shared" si="496"/>
        <v/>
      </c>
      <c r="X365" s="308" t="str">
        <f t="shared" si="496"/>
        <v/>
      </c>
      <c r="Y365" s="308" t="str">
        <f t="shared" si="517"/>
        <v/>
      </c>
      <c r="Z365" s="308" t="str">
        <f t="shared" si="518"/>
        <v/>
      </c>
      <c r="AA365" s="308" t="str">
        <f t="shared" si="519"/>
        <v/>
      </c>
      <c r="AB365" s="308" t="str">
        <f t="shared" si="520"/>
        <v/>
      </c>
      <c r="AC365" s="308" t="str">
        <f t="shared" si="521"/>
        <v/>
      </c>
      <c r="AD365" s="308" t="str">
        <f t="shared" si="516"/>
        <v/>
      </c>
      <c r="AE365" s="308" t="str">
        <f t="shared" si="525"/>
        <v/>
      </c>
      <c r="AF365" s="308" t="str">
        <f t="shared" si="526"/>
        <v/>
      </c>
      <c r="AG365" s="308" t="str">
        <f t="shared" si="527"/>
        <v/>
      </c>
      <c r="AH365" s="308" t="str">
        <f t="shared" si="528"/>
        <v/>
      </c>
      <c r="AI365" s="308" t="str">
        <f t="shared" si="529"/>
        <v/>
      </c>
      <c r="AJ365" s="308" t="str">
        <f t="shared" si="530"/>
        <v/>
      </c>
      <c r="AK365" s="308" t="str">
        <f t="shared" si="531"/>
        <v/>
      </c>
      <c r="AL365" s="308" t="str">
        <f t="shared" si="532"/>
        <v/>
      </c>
      <c r="AM365" s="308" t="str">
        <f t="shared" si="533"/>
        <v/>
      </c>
      <c r="AN365" s="308" t="str">
        <f t="shared" si="534"/>
        <v/>
      </c>
      <c r="AO365" s="308" t="str">
        <f t="shared" si="535"/>
        <v/>
      </c>
      <c r="AP365" s="308" t="str">
        <f t="shared" si="498"/>
        <v/>
      </c>
      <c r="AQ365" s="308" t="str">
        <f t="shared" si="499"/>
        <v/>
      </c>
      <c r="AR365" s="308" t="str">
        <f t="shared" si="500"/>
        <v/>
      </c>
      <c r="AS365" s="308" t="str">
        <f t="shared" si="497"/>
        <v/>
      </c>
      <c r="AT365" s="308" t="str">
        <f t="shared" si="497"/>
        <v/>
      </c>
      <c r="AU365" s="308" t="str">
        <f t="shared" si="497"/>
        <v/>
      </c>
      <c r="AV365" s="308" t="str">
        <f t="shared" si="497"/>
        <v/>
      </c>
      <c r="AW365" s="308" t="str">
        <f t="shared" si="497"/>
        <v/>
      </c>
      <c r="AX365" s="308" t="str">
        <f t="shared" si="497"/>
        <v/>
      </c>
      <c r="AY365" s="308" t="str">
        <f t="shared" si="503"/>
        <v/>
      </c>
      <c r="AZ365" s="308" t="str">
        <f t="shared" si="543"/>
        <v/>
      </c>
      <c r="BA365" s="308" t="str">
        <f t="shared" si="543"/>
        <v/>
      </c>
      <c r="BB365" s="308" t="str">
        <f t="shared" si="543"/>
        <v/>
      </c>
      <c r="BC365" s="308" t="str">
        <f t="shared" si="543"/>
        <v/>
      </c>
      <c r="BD365" s="308" t="str">
        <f t="shared" si="543"/>
        <v/>
      </c>
      <c r="BE365" s="308" t="str">
        <f t="shared" si="543"/>
        <v/>
      </c>
      <c r="BF365" s="308" t="str">
        <f t="shared" si="543"/>
        <v/>
      </c>
      <c r="BG365" s="308" t="str">
        <f t="shared" si="543"/>
        <v/>
      </c>
      <c r="BH365" s="308" t="str">
        <f t="shared" si="543"/>
        <v/>
      </c>
      <c r="BI365" s="308" t="str">
        <f t="shared" si="543"/>
        <v/>
      </c>
      <c r="BJ365" s="308" t="str">
        <f t="shared" si="543"/>
        <v/>
      </c>
      <c r="BK365" s="308" t="str">
        <f t="shared" si="543"/>
        <v/>
      </c>
      <c r="BL365" s="308" t="str">
        <f t="shared" si="543"/>
        <v/>
      </c>
      <c r="BM365" s="308" t="str">
        <f t="shared" si="543"/>
        <v/>
      </c>
      <c r="BN365" s="308" t="str">
        <f t="shared" si="543"/>
        <v/>
      </c>
      <c r="BO365" s="308" t="str">
        <f t="shared" si="543"/>
        <v/>
      </c>
      <c r="BP365" s="308" t="str">
        <f t="shared" si="541"/>
        <v/>
      </c>
      <c r="BQ365" s="308" t="str">
        <f t="shared" si="541"/>
        <v/>
      </c>
      <c r="BR365" s="308" t="str">
        <f t="shared" si="541"/>
        <v/>
      </c>
      <c r="BS365" s="308" t="str">
        <f t="shared" si="541"/>
        <v/>
      </c>
      <c r="BT365" s="308" t="str">
        <f t="shared" si="541"/>
        <v/>
      </c>
      <c r="BU365" s="308" t="str">
        <f t="shared" si="541"/>
        <v/>
      </c>
      <c r="BV365" s="308" t="str">
        <f t="shared" si="541"/>
        <v/>
      </c>
      <c r="BW365" s="308" t="str">
        <f t="shared" si="541"/>
        <v/>
      </c>
      <c r="BX365" s="308" t="str">
        <f t="shared" si="541"/>
        <v/>
      </c>
      <c r="BY365" s="308" t="str">
        <f t="shared" si="541"/>
        <v/>
      </c>
      <c r="BZ365" s="308" t="str">
        <f t="shared" si="541"/>
        <v/>
      </c>
      <c r="CA365" s="308" t="str">
        <f t="shared" si="541"/>
        <v/>
      </c>
      <c r="CB365" s="308" t="str">
        <f t="shared" si="541"/>
        <v/>
      </c>
      <c r="CC365" s="308" t="str">
        <f t="shared" si="541"/>
        <v/>
      </c>
      <c r="CD365" s="308" t="str">
        <f t="shared" si="541"/>
        <v/>
      </c>
      <c r="CE365" s="308" t="str">
        <f t="shared" si="542"/>
        <v/>
      </c>
      <c r="CF365" s="308" t="str">
        <f t="shared" si="542"/>
        <v/>
      </c>
      <c r="CG365" s="308" t="str">
        <f t="shared" si="542"/>
        <v/>
      </c>
      <c r="CH365" s="308" t="str">
        <f t="shared" si="542"/>
        <v/>
      </c>
      <c r="CI365" s="308" t="str">
        <f t="shared" si="542"/>
        <v/>
      </c>
      <c r="CJ365" s="308" t="str">
        <f t="shared" si="542"/>
        <v/>
      </c>
    </row>
    <row r="366" spans="2:88" x14ac:dyDescent="0.2">
      <c r="K366" s="308" t="str">
        <f t="shared" si="512"/>
        <v/>
      </c>
      <c r="L366" s="309" t="str">
        <f t="shared" si="513"/>
        <v/>
      </c>
      <c r="M366" s="310" t="str">
        <f t="shared" si="514"/>
        <v/>
      </c>
      <c r="N366" s="308" t="str">
        <f t="shared" si="536"/>
        <v/>
      </c>
      <c r="O366" s="308" t="str">
        <f t="shared" si="537"/>
        <v/>
      </c>
      <c r="P366" s="308" t="str">
        <f t="shared" si="538"/>
        <v/>
      </c>
      <c r="Q366" s="308" t="str">
        <f t="shared" si="539"/>
        <v/>
      </c>
      <c r="R366" s="308" t="str">
        <f t="shared" si="540"/>
        <v/>
      </c>
      <c r="S366" s="308" t="str">
        <f t="shared" ref="S366:X368" si="544">IF(BD366="","",-1^BD366*FACT($K$3)/(FACT(BD366)*FACT($K$3-BD366))*FACT($K366-$L$3*BD366-1)/(FACT($K366-$L$3*BD366-$K$3)*FACT($K$3-1)))</f>
        <v/>
      </c>
      <c r="T366" s="308" t="str">
        <f t="shared" si="544"/>
        <v/>
      </c>
      <c r="U366" s="308" t="str">
        <f t="shared" si="544"/>
        <v/>
      </c>
      <c r="V366" s="308" t="str">
        <f t="shared" si="544"/>
        <v/>
      </c>
      <c r="W366" s="308" t="str">
        <f t="shared" si="544"/>
        <v/>
      </c>
      <c r="X366" s="308" t="str">
        <f t="shared" si="544"/>
        <v/>
      </c>
      <c r="Y366" s="308" t="str">
        <f t="shared" si="517"/>
        <v/>
      </c>
      <c r="Z366" s="308" t="str">
        <f t="shared" si="518"/>
        <v/>
      </c>
      <c r="AA366" s="308" t="str">
        <f t="shared" si="519"/>
        <v/>
      </c>
      <c r="AB366" s="308" t="str">
        <f t="shared" si="520"/>
        <v/>
      </c>
      <c r="AC366" s="308" t="str">
        <f t="shared" si="521"/>
        <v/>
      </c>
      <c r="AD366" s="308" t="str">
        <f t="shared" si="516"/>
        <v/>
      </c>
      <c r="AE366" s="308" t="str">
        <f t="shared" si="525"/>
        <v/>
      </c>
      <c r="AF366" s="308" t="str">
        <f t="shared" si="526"/>
        <v/>
      </c>
      <c r="AG366" s="308" t="str">
        <f t="shared" si="527"/>
        <v/>
      </c>
      <c r="AH366" s="308" t="str">
        <f t="shared" si="528"/>
        <v/>
      </c>
      <c r="AI366" s="308" t="str">
        <f t="shared" si="529"/>
        <v/>
      </c>
      <c r="AJ366" s="308" t="str">
        <f t="shared" si="530"/>
        <v/>
      </c>
      <c r="AK366" s="308" t="str">
        <f t="shared" si="531"/>
        <v/>
      </c>
      <c r="AL366" s="308" t="str">
        <f t="shared" si="532"/>
        <v/>
      </c>
      <c r="AM366" s="308" t="str">
        <f t="shared" si="533"/>
        <v/>
      </c>
      <c r="AN366" s="308" t="str">
        <f t="shared" si="534"/>
        <v/>
      </c>
      <c r="AO366" s="308" t="str">
        <f t="shared" si="535"/>
        <v/>
      </c>
      <c r="AP366" s="308" t="str">
        <f t="shared" si="498"/>
        <v/>
      </c>
      <c r="AQ366" s="308" t="str">
        <f t="shared" si="499"/>
        <v/>
      </c>
      <c r="AR366" s="308" t="str">
        <f t="shared" si="500"/>
        <v/>
      </c>
      <c r="AS366" s="308" t="str">
        <f t="shared" ref="AS366:AX368" si="545">IF(CD366="","",-1^CD366*FACT($K$3)/(FACT(CD366)*FACT($K$3-CD366))*FACT($K366-$L$3*CD366-1)/(FACT($K366-$L$3*CD366-$K$3)*FACT($K$3-1)))</f>
        <v/>
      </c>
      <c r="AT366" s="308" t="str">
        <f t="shared" si="545"/>
        <v/>
      </c>
      <c r="AU366" s="308" t="str">
        <f t="shared" si="545"/>
        <v/>
      </c>
      <c r="AV366" s="308" t="str">
        <f t="shared" si="545"/>
        <v/>
      </c>
      <c r="AW366" s="308" t="str">
        <f t="shared" si="545"/>
        <v/>
      </c>
      <c r="AX366" s="308" t="str">
        <f t="shared" si="545"/>
        <v/>
      </c>
      <c r="AY366" s="308" t="str">
        <f t="shared" si="503"/>
        <v/>
      </c>
      <c r="AZ366" s="308" t="str">
        <f t="shared" si="543"/>
        <v/>
      </c>
      <c r="BA366" s="308" t="str">
        <f t="shared" si="543"/>
        <v/>
      </c>
      <c r="BB366" s="308" t="str">
        <f t="shared" si="543"/>
        <v/>
      </c>
      <c r="BC366" s="308" t="str">
        <f t="shared" si="543"/>
        <v/>
      </c>
      <c r="BD366" s="308" t="str">
        <f t="shared" si="543"/>
        <v/>
      </c>
      <c r="BE366" s="308" t="str">
        <f t="shared" si="543"/>
        <v/>
      </c>
      <c r="BF366" s="308" t="str">
        <f t="shared" si="543"/>
        <v/>
      </c>
      <c r="BG366" s="308" t="str">
        <f t="shared" si="543"/>
        <v/>
      </c>
      <c r="BH366" s="308" t="str">
        <f t="shared" si="543"/>
        <v/>
      </c>
      <c r="BI366" s="308" t="str">
        <f t="shared" si="543"/>
        <v/>
      </c>
      <c r="BJ366" s="308" t="str">
        <f t="shared" si="543"/>
        <v/>
      </c>
      <c r="BK366" s="308" t="str">
        <f t="shared" si="543"/>
        <v/>
      </c>
      <c r="BL366" s="308" t="str">
        <f t="shared" si="543"/>
        <v/>
      </c>
      <c r="BM366" s="308" t="str">
        <f t="shared" si="543"/>
        <v/>
      </c>
      <c r="BN366" s="308" t="str">
        <f t="shared" si="543"/>
        <v/>
      </c>
      <c r="BO366" s="308" t="str">
        <f t="shared" si="543"/>
        <v/>
      </c>
      <c r="BP366" s="308" t="str">
        <f t="shared" si="541"/>
        <v/>
      </c>
      <c r="BQ366" s="308" t="str">
        <f t="shared" si="541"/>
        <v/>
      </c>
      <c r="BR366" s="308" t="str">
        <f t="shared" si="541"/>
        <v/>
      </c>
      <c r="BS366" s="308" t="str">
        <f t="shared" si="541"/>
        <v/>
      </c>
      <c r="BT366" s="308" t="str">
        <f t="shared" si="541"/>
        <v/>
      </c>
      <c r="BU366" s="308" t="str">
        <f t="shared" si="541"/>
        <v/>
      </c>
      <c r="BV366" s="308" t="str">
        <f t="shared" si="541"/>
        <v/>
      </c>
      <c r="BW366" s="308" t="str">
        <f t="shared" si="541"/>
        <v/>
      </c>
      <c r="BX366" s="308" t="str">
        <f t="shared" si="541"/>
        <v/>
      </c>
      <c r="BY366" s="308" t="str">
        <f t="shared" si="541"/>
        <v/>
      </c>
      <c r="BZ366" s="308" t="str">
        <f t="shared" si="541"/>
        <v/>
      </c>
      <c r="CA366" s="308" t="str">
        <f t="shared" si="541"/>
        <v/>
      </c>
      <c r="CB366" s="308" t="str">
        <f t="shared" si="541"/>
        <v/>
      </c>
      <c r="CC366" s="308" t="str">
        <f t="shared" si="541"/>
        <v/>
      </c>
      <c r="CD366" s="308" t="str">
        <f t="shared" si="541"/>
        <v/>
      </c>
      <c r="CE366" s="308" t="str">
        <f t="shared" si="542"/>
        <v/>
      </c>
      <c r="CF366" s="308" t="str">
        <f t="shared" si="542"/>
        <v/>
      </c>
      <c r="CG366" s="308" t="str">
        <f t="shared" si="542"/>
        <v/>
      </c>
      <c r="CH366" s="308" t="str">
        <f t="shared" si="542"/>
        <v/>
      </c>
      <c r="CI366" s="308" t="str">
        <f t="shared" si="542"/>
        <v/>
      </c>
      <c r="CJ366" s="308" t="str">
        <f t="shared" si="542"/>
        <v/>
      </c>
    </row>
    <row r="367" spans="2:88" x14ac:dyDescent="0.2">
      <c r="K367" s="308" t="str">
        <f t="shared" si="512"/>
        <v/>
      </c>
      <c r="L367" s="309" t="str">
        <f t="shared" si="513"/>
        <v/>
      </c>
      <c r="M367" s="310" t="str">
        <f t="shared" si="514"/>
        <v/>
      </c>
      <c r="N367" s="308" t="str">
        <f t="shared" si="536"/>
        <v/>
      </c>
      <c r="O367" s="308" t="str">
        <f t="shared" si="537"/>
        <v/>
      </c>
      <c r="P367" s="308" t="str">
        <f t="shared" si="538"/>
        <v/>
      </c>
      <c r="Q367" s="308" t="str">
        <f t="shared" si="539"/>
        <v/>
      </c>
      <c r="R367" s="308" t="str">
        <f t="shared" si="540"/>
        <v/>
      </c>
      <c r="S367" s="308" t="str">
        <f t="shared" si="544"/>
        <v/>
      </c>
      <c r="T367" s="308" t="str">
        <f t="shared" si="544"/>
        <v/>
      </c>
      <c r="U367" s="308" t="str">
        <f t="shared" si="544"/>
        <v/>
      </c>
      <c r="V367" s="308" t="str">
        <f t="shared" si="544"/>
        <v/>
      </c>
      <c r="W367" s="308" t="str">
        <f t="shared" si="544"/>
        <v/>
      </c>
      <c r="X367" s="308" t="str">
        <f t="shared" si="544"/>
        <v/>
      </c>
      <c r="Y367" s="308" t="str">
        <f t="shared" si="517"/>
        <v/>
      </c>
      <c r="Z367" s="308" t="str">
        <f t="shared" si="518"/>
        <v/>
      </c>
      <c r="AA367" s="308" t="str">
        <f t="shared" si="519"/>
        <v/>
      </c>
      <c r="AB367" s="308" t="str">
        <f t="shared" si="520"/>
        <v/>
      </c>
      <c r="AC367" s="308" t="str">
        <f t="shared" si="521"/>
        <v/>
      </c>
      <c r="AD367" s="308" t="str">
        <f t="shared" si="516"/>
        <v/>
      </c>
      <c r="AE367" s="308" t="str">
        <f t="shared" si="525"/>
        <v/>
      </c>
      <c r="AF367" s="308" t="str">
        <f t="shared" si="526"/>
        <v/>
      </c>
      <c r="AG367" s="308" t="str">
        <f t="shared" si="527"/>
        <v/>
      </c>
      <c r="AH367" s="308" t="str">
        <f t="shared" si="528"/>
        <v/>
      </c>
      <c r="AI367" s="308" t="str">
        <f t="shared" si="529"/>
        <v/>
      </c>
      <c r="AJ367" s="308" t="str">
        <f t="shared" si="530"/>
        <v/>
      </c>
      <c r="AK367" s="308" t="str">
        <f t="shared" si="531"/>
        <v/>
      </c>
      <c r="AL367" s="308" t="str">
        <f t="shared" si="532"/>
        <v/>
      </c>
      <c r="AM367" s="308" t="str">
        <f t="shared" si="533"/>
        <v/>
      </c>
      <c r="AN367" s="308" t="str">
        <f t="shared" si="534"/>
        <v/>
      </c>
      <c r="AO367" s="308" t="str">
        <f t="shared" si="535"/>
        <v/>
      </c>
      <c r="AP367" s="308" t="str">
        <f t="shared" si="498"/>
        <v/>
      </c>
      <c r="AQ367" s="308" t="str">
        <f t="shared" si="499"/>
        <v/>
      </c>
      <c r="AR367" s="308" t="str">
        <f t="shared" si="500"/>
        <v/>
      </c>
      <c r="AS367" s="308" t="str">
        <f t="shared" si="545"/>
        <v/>
      </c>
      <c r="AT367" s="308" t="str">
        <f t="shared" si="545"/>
        <v/>
      </c>
      <c r="AU367" s="308" t="str">
        <f t="shared" si="545"/>
        <v/>
      </c>
      <c r="AV367" s="308" t="str">
        <f t="shared" si="545"/>
        <v/>
      </c>
      <c r="AW367" s="308" t="str">
        <f t="shared" si="545"/>
        <v/>
      </c>
      <c r="AX367" s="308" t="str">
        <f t="shared" si="545"/>
        <v/>
      </c>
      <c r="AY367" s="308" t="str">
        <f t="shared" si="503"/>
        <v/>
      </c>
      <c r="AZ367" s="308" t="str">
        <f t="shared" si="543"/>
        <v/>
      </c>
      <c r="BA367" s="308" t="str">
        <f t="shared" si="543"/>
        <v/>
      </c>
      <c r="BB367" s="308" t="str">
        <f t="shared" si="543"/>
        <v/>
      </c>
      <c r="BC367" s="308" t="str">
        <f t="shared" si="543"/>
        <v/>
      </c>
      <c r="BD367" s="308" t="str">
        <f t="shared" si="543"/>
        <v/>
      </c>
      <c r="BE367" s="308" t="str">
        <f t="shared" si="543"/>
        <v/>
      </c>
      <c r="BF367" s="308" t="str">
        <f t="shared" si="543"/>
        <v/>
      </c>
      <c r="BG367" s="308" t="str">
        <f t="shared" si="543"/>
        <v/>
      </c>
      <c r="BH367" s="308" t="str">
        <f t="shared" si="543"/>
        <v/>
      </c>
      <c r="BI367" s="308" t="str">
        <f t="shared" si="543"/>
        <v/>
      </c>
      <c r="BJ367" s="308" t="str">
        <f t="shared" si="543"/>
        <v/>
      </c>
      <c r="BK367" s="308" t="str">
        <f t="shared" si="543"/>
        <v/>
      </c>
      <c r="BL367" s="308" t="str">
        <f t="shared" si="543"/>
        <v/>
      </c>
      <c r="BM367" s="308" t="str">
        <f t="shared" si="543"/>
        <v/>
      </c>
      <c r="BN367" s="308" t="str">
        <f t="shared" si="543"/>
        <v/>
      </c>
      <c r="BO367" s="308" t="str">
        <f t="shared" si="543"/>
        <v/>
      </c>
      <c r="BP367" s="308" t="str">
        <f t="shared" si="541"/>
        <v/>
      </c>
      <c r="BQ367" s="308" t="str">
        <f t="shared" si="541"/>
        <v/>
      </c>
      <c r="BR367" s="308" t="str">
        <f t="shared" si="541"/>
        <v/>
      </c>
      <c r="BS367" s="308" t="str">
        <f t="shared" si="541"/>
        <v/>
      </c>
      <c r="BT367" s="308" t="str">
        <f t="shared" si="541"/>
        <v/>
      </c>
      <c r="BU367" s="308" t="str">
        <f t="shared" si="541"/>
        <v/>
      </c>
      <c r="BV367" s="308" t="str">
        <f t="shared" si="541"/>
        <v/>
      </c>
      <c r="BW367" s="308" t="str">
        <f t="shared" si="541"/>
        <v/>
      </c>
      <c r="BX367" s="308" t="str">
        <f t="shared" si="541"/>
        <v/>
      </c>
      <c r="BY367" s="308" t="str">
        <f t="shared" si="541"/>
        <v/>
      </c>
      <c r="BZ367" s="308" t="str">
        <f t="shared" si="541"/>
        <v/>
      </c>
      <c r="CA367" s="308" t="str">
        <f t="shared" si="541"/>
        <v/>
      </c>
      <c r="CB367" s="308" t="str">
        <f t="shared" si="541"/>
        <v/>
      </c>
      <c r="CC367" s="308" t="str">
        <f t="shared" si="541"/>
        <v/>
      </c>
      <c r="CD367" s="308" t="str">
        <f t="shared" si="541"/>
        <v/>
      </c>
      <c r="CE367" s="308" t="str">
        <f t="shared" si="542"/>
        <v/>
      </c>
      <c r="CF367" s="308" t="str">
        <f t="shared" si="542"/>
        <v/>
      </c>
      <c r="CG367" s="308" t="str">
        <f t="shared" si="542"/>
        <v/>
      </c>
      <c r="CH367" s="308" t="str">
        <f t="shared" si="542"/>
        <v/>
      </c>
      <c r="CI367" s="308" t="str">
        <f t="shared" si="542"/>
        <v/>
      </c>
      <c r="CJ367" s="308" t="str">
        <f t="shared" si="542"/>
        <v/>
      </c>
    </row>
    <row r="368" spans="2:88" x14ac:dyDescent="0.2">
      <c r="K368" s="308" t="str">
        <f t="shared" si="512"/>
        <v/>
      </c>
      <c r="L368" s="309" t="str">
        <f t="shared" si="513"/>
        <v/>
      </c>
      <c r="M368" s="310" t="str">
        <f t="shared" si="514"/>
        <v/>
      </c>
      <c r="N368" s="308" t="str">
        <f t="shared" si="536"/>
        <v/>
      </c>
      <c r="O368" s="308" t="str">
        <f t="shared" si="537"/>
        <v/>
      </c>
      <c r="P368" s="308" t="str">
        <f t="shared" si="538"/>
        <v/>
      </c>
      <c r="Q368" s="308" t="str">
        <f t="shared" si="539"/>
        <v/>
      </c>
      <c r="R368" s="308" t="str">
        <f t="shared" si="540"/>
        <v/>
      </c>
      <c r="S368" s="308" t="str">
        <f t="shared" si="544"/>
        <v/>
      </c>
      <c r="T368" s="308" t="str">
        <f t="shared" si="544"/>
        <v/>
      </c>
      <c r="U368" s="308" t="str">
        <f t="shared" si="544"/>
        <v/>
      </c>
      <c r="V368" s="308" t="str">
        <f t="shared" si="544"/>
        <v/>
      </c>
      <c r="W368" s="308" t="str">
        <f t="shared" si="544"/>
        <v/>
      </c>
      <c r="X368" s="308" t="str">
        <f t="shared" si="544"/>
        <v/>
      </c>
      <c r="Y368" s="308" t="str">
        <f t="shared" si="517"/>
        <v/>
      </c>
      <c r="Z368" s="308" t="str">
        <f t="shared" si="518"/>
        <v/>
      </c>
      <c r="AA368" s="308" t="str">
        <f t="shared" si="519"/>
        <v/>
      </c>
      <c r="AB368" s="308" t="str">
        <f t="shared" si="520"/>
        <v/>
      </c>
      <c r="AC368" s="308" t="str">
        <f t="shared" si="521"/>
        <v/>
      </c>
      <c r="AD368" s="308" t="str">
        <f t="shared" si="516"/>
        <v/>
      </c>
      <c r="AE368" s="308" t="str">
        <f t="shared" si="525"/>
        <v/>
      </c>
      <c r="AF368" s="308" t="str">
        <f t="shared" si="526"/>
        <v/>
      </c>
      <c r="AG368" s="308" t="str">
        <f t="shared" si="527"/>
        <v/>
      </c>
      <c r="AH368" s="308" t="str">
        <f t="shared" si="528"/>
        <v/>
      </c>
      <c r="AI368" s="308" t="str">
        <f t="shared" si="529"/>
        <v/>
      </c>
      <c r="AJ368" s="308" t="str">
        <f t="shared" si="530"/>
        <v/>
      </c>
      <c r="AK368" s="308" t="str">
        <f t="shared" si="531"/>
        <v/>
      </c>
      <c r="AL368" s="308" t="str">
        <f t="shared" si="532"/>
        <v/>
      </c>
      <c r="AM368" s="308" t="str">
        <f t="shared" si="533"/>
        <v/>
      </c>
      <c r="AN368" s="308" t="str">
        <f t="shared" si="534"/>
        <v/>
      </c>
      <c r="AO368" s="308" t="str">
        <f t="shared" si="535"/>
        <v/>
      </c>
      <c r="AP368" s="308" t="str">
        <f t="shared" si="498"/>
        <v/>
      </c>
      <c r="AQ368" s="308" t="str">
        <f t="shared" si="499"/>
        <v/>
      </c>
      <c r="AR368" s="308" t="str">
        <f t="shared" si="500"/>
        <v/>
      </c>
      <c r="AS368" s="308" t="str">
        <f t="shared" si="545"/>
        <v/>
      </c>
      <c r="AT368" s="308" t="str">
        <f t="shared" si="545"/>
        <v/>
      </c>
      <c r="AU368" s="308" t="str">
        <f t="shared" si="545"/>
        <v/>
      </c>
      <c r="AV368" s="308" t="str">
        <f t="shared" si="545"/>
        <v/>
      </c>
      <c r="AW368" s="308" t="str">
        <f t="shared" si="545"/>
        <v/>
      </c>
      <c r="AX368" s="308" t="str">
        <f t="shared" si="545"/>
        <v/>
      </c>
      <c r="AY368" s="308" t="str">
        <f t="shared" si="503"/>
        <v/>
      </c>
      <c r="AZ368" s="308" t="str">
        <f t="shared" si="543"/>
        <v/>
      </c>
      <c r="BA368" s="308" t="str">
        <f t="shared" si="543"/>
        <v/>
      </c>
      <c r="BB368" s="308" t="str">
        <f t="shared" si="543"/>
        <v/>
      </c>
      <c r="BC368" s="308" t="str">
        <f t="shared" si="543"/>
        <v/>
      </c>
      <c r="BD368" s="308" t="str">
        <f t="shared" si="543"/>
        <v/>
      </c>
      <c r="BE368" s="308" t="str">
        <f t="shared" si="543"/>
        <v/>
      </c>
      <c r="BF368" s="308" t="str">
        <f t="shared" si="543"/>
        <v/>
      </c>
      <c r="BG368" s="308" t="str">
        <f t="shared" si="543"/>
        <v/>
      </c>
      <c r="BH368" s="308" t="str">
        <f t="shared" si="543"/>
        <v/>
      </c>
      <c r="BI368" s="308" t="str">
        <f t="shared" si="543"/>
        <v/>
      </c>
      <c r="BJ368" s="308" t="str">
        <f t="shared" si="543"/>
        <v/>
      </c>
      <c r="BK368" s="308" t="str">
        <f t="shared" si="543"/>
        <v/>
      </c>
      <c r="BL368" s="308" t="str">
        <f t="shared" si="543"/>
        <v/>
      </c>
      <c r="BM368" s="308" t="str">
        <f t="shared" si="543"/>
        <v/>
      </c>
      <c r="BN368" s="308" t="str">
        <f t="shared" si="543"/>
        <v/>
      </c>
      <c r="BO368" s="308" t="str">
        <f t="shared" si="543"/>
        <v/>
      </c>
      <c r="BP368" s="308" t="str">
        <f t="shared" si="541"/>
        <v/>
      </c>
      <c r="BQ368" s="308" t="str">
        <f t="shared" si="541"/>
        <v/>
      </c>
      <c r="BR368" s="308" t="str">
        <f t="shared" si="541"/>
        <v/>
      </c>
      <c r="BS368" s="308" t="str">
        <f t="shared" si="541"/>
        <v/>
      </c>
      <c r="BT368" s="308" t="str">
        <f t="shared" si="541"/>
        <v/>
      </c>
      <c r="BU368" s="308" t="str">
        <f t="shared" si="541"/>
        <v/>
      </c>
      <c r="BV368" s="308" t="str">
        <f t="shared" si="541"/>
        <v/>
      </c>
      <c r="BW368" s="308" t="str">
        <f t="shared" si="541"/>
        <v/>
      </c>
      <c r="BX368" s="308" t="str">
        <f t="shared" si="541"/>
        <v/>
      </c>
      <c r="BY368" s="308" t="str">
        <f t="shared" si="541"/>
        <v/>
      </c>
      <c r="BZ368" s="308" t="str">
        <f t="shared" si="541"/>
        <v/>
      </c>
      <c r="CA368" s="308" t="str">
        <f t="shared" si="541"/>
        <v/>
      </c>
      <c r="CB368" s="308" t="str">
        <f t="shared" si="541"/>
        <v/>
      </c>
      <c r="CC368" s="308" t="str">
        <f t="shared" si="541"/>
        <v/>
      </c>
      <c r="CD368" s="308" t="str">
        <f t="shared" si="541"/>
        <v/>
      </c>
      <c r="CE368" s="308" t="str">
        <f t="shared" si="542"/>
        <v/>
      </c>
      <c r="CF368" s="308" t="str">
        <f t="shared" si="542"/>
        <v/>
      </c>
      <c r="CG368" s="308" t="str">
        <f t="shared" si="542"/>
        <v/>
      </c>
      <c r="CH368" s="308" t="str">
        <f t="shared" si="542"/>
        <v/>
      </c>
      <c r="CI368" s="308" t="str">
        <f t="shared" si="542"/>
        <v/>
      </c>
      <c r="CJ368" s="308" t="str">
        <f t="shared" si="542"/>
        <v/>
      </c>
    </row>
    <row r="371" spans="13:21" x14ac:dyDescent="0.2">
      <c r="N371" s="308" t="s">
        <v>4666</v>
      </c>
      <c r="O371" s="308" t="s">
        <v>7188</v>
      </c>
      <c r="P371" s="308" t="s">
        <v>2108</v>
      </c>
      <c r="Q371" s="308" t="s">
        <v>2082</v>
      </c>
      <c r="R371" s="308" t="s">
        <v>4323</v>
      </c>
      <c r="S371" s="308" t="s">
        <v>8128</v>
      </c>
      <c r="T371" s="308" t="s">
        <v>6419</v>
      </c>
      <c r="U371" s="308" t="s">
        <v>5941</v>
      </c>
    </row>
    <row r="372" spans="13:21" x14ac:dyDescent="0.2">
      <c r="N372" s="308">
        <v>2.5</v>
      </c>
      <c r="O372" s="308">
        <v>0.40500000000000003</v>
      </c>
      <c r="P372" s="308">
        <v>1.575</v>
      </c>
      <c r="Q372" s="308">
        <v>0.15</v>
      </c>
      <c r="R372" s="308">
        <v>2.5</v>
      </c>
      <c r="S372" s="308">
        <v>2.7562499999999996</v>
      </c>
      <c r="T372" s="308">
        <v>0.48750000000000004</v>
      </c>
      <c r="U372" s="308">
        <v>9.3750000000000014E-2</v>
      </c>
    </row>
    <row r="373" spans="13:21" x14ac:dyDescent="0.2">
      <c r="N373" s="308">
        <f>N372/$Q372</f>
        <v>16.666666666666668</v>
      </c>
      <c r="O373" s="308">
        <f>O372/$Q372</f>
        <v>2.7</v>
      </c>
      <c r="P373" s="308">
        <f>P372/$Q372</f>
        <v>10.5</v>
      </c>
      <c r="Q373" s="308">
        <f>Q372/$Q372</f>
        <v>1</v>
      </c>
      <c r="R373" s="308">
        <f>R372/$U372</f>
        <v>26.666666666666664</v>
      </c>
      <c r="S373" s="308">
        <f>S372/$U372</f>
        <v>29.399999999999991</v>
      </c>
      <c r="T373" s="308">
        <f>T372/$U372</f>
        <v>5.1999999999999993</v>
      </c>
      <c r="U373" s="308">
        <f>U372/$U372</f>
        <v>1</v>
      </c>
    </row>
    <row r="374" spans="13:21" x14ac:dyDescent="0.2">
      <c r="M374" s="370">
        <v>2</v>
      </c>
      <c r="N374" s="308">
        <f>N$373*$M374</f>
        <v>33.333333333333336</v>
      </c>
      <c r="O374" s="308">
        <f t="shared" ref="O374:U380" si="546">O$373*$M374</f>
        <v>5.4</v>
      </c>
      <c r="P374" s="308">
        <f t="shared" si="546"/>
        <v>21</v>
      </c>
      <c r="Q374" s="308">
        <f t="shared" si="546"/>
        <v>2</v>
      </c>
      <c r="R374" s="308">
        <f t="shared" si="546"/>
        <v>53.333333333333329</v>
      </c>
      <c r="S374" s="308">
        <f t="shared" si="546"/>
        <v>58.799999999999983</v>
      </c>
      <c r="T374" s="308">
        <f t="shared" si="546"/>
        <v>10.399999999999999</v>
      </c>
      <c r="U374" s="308">
        <f t="shared" si="546"/>
        <v>2</v>
      </c>
    </row>
    <row r="375" spans="13:21" x14ac:dyDescent="0.2">
      <c r="M375" s="370">
        <v>3</v>
      </c>
      <c r="N375" s="308">
        <f t="shared" ref="N375:N380" si="547">N$373*$M375</f>
        <v>50</v>
      </c>
      <c r="O375" s="308">
        <f t="shared" si="546"/>
        <v>8.1000000000000014</v>
      </c>
      <c r="P375" s="308">
        <f t="shared" si="546"/>
        <v>31.5</v>
      </c>
      <c r="Q375" s="308">
        <f t="shared" si="546"/>
        <v>3</v>
      </c>
      <c r="R375" s="308">
        <f t="shared" si="546"/>
        <v>80</v>
      </c>
      <c r="S375" s="308">
        <f t="shared" si="546"/>
        <v>88.199999999999974</v>
      </c>
      <c r="T375" s="308">
        <f t="shared" si="546"/>
        <v>15.599999999999998</v>
      </c>
      <c r="U375" s="308">
        <f t="shared" si="546"/>
        <v>3</v>
      </c>
    </row>
    <row r="376" spans="13:21" x14ac:dyDescent="0.2">
      <c r="M376" s="370">
        <v>4</v>
      </c>
      <c r="N376" s="308">
        <f t="shared" si="547"/>
        <v>66.666666666666671</v>
      </c>
      <c r="O376" s="308">
        <f t="shared" si="546"/>
        <v>10.8</v>
      </c>
      <c r="P376" s="308">
        <f t="shared" si="546"/>
        <v>42</v>
      </c>
      <c r="Q376" s="308">
        <f t="shared" si="546"/>
        <v>4</v>
      </c>
      <c r="R376" s="308">
        <f t="shared" si="546"/>
        <v>106.66666666666666</v>
      </c>
      <c r="S376" s="308">
        <f t="shared" si="546"/>
        <v>117.59999999999997</v>
      </c>
      <c r="T376" s="308">
        <f t="shared" si="546"/>
        <v>20.799999999999997</v>
      </c>
      <c r="U376" s="308">
        <f t="shared" si="546"/>
        <v>4</v>
      </c>
    </row>
    <row r="377" spans="13:21" x14ac:dyDescent="0.2">
      <c r="M377" s="370">
        <v>5</v>
      </c>
      <c r="N377" s="308">
        <f t="shared" si="547"/>
        <v>83.333333333333343</v>
      </c>
      <c r="O377" s="308">
        <f t="shared" si="546"/>
        <v>13.5</v>
      </c>
      <c r="P377" s="308">
        <f t="shared" si="546"/>
        <v>52.5</v>
      </c>
      <c r="Q377" s="308">
        <f t="shared" si="546"/>
        <v>5</v>
      </c>
      <c r="R377" s="308">
        <f t="shared" si="546"/>
        <v>133.33333333333331</v>
      </c>
      <c r="S377" s="308">
        <f t="shared" si="546"/>
        <v>146.99999999999994</v>
      </c>
      <c r="T377" s="308">
        <f t="shared" si="546"/>
        <v>25.999999999999996</v>
      </c>
      <c r="U377" s="308">
        <f t="shared" si="546"/>
        <v>5</v>
      </c>
    </row>
    <row r="378" spans="13:21" x14ac:dyDescent="0.2">
      <c r="M378" s="370">
        <v>6</v>
      </c>
      <c r="N378" s="308">
        <f t="shared" si="547"/>
        <v>100</v>
      </c>
      <c r="O378" s="308">
        <f t="shared" si="546"/>
        <v>16.200000000000003</v>
      </c>
      <c r="P378" s="308">
        <f t="shared" si="546"/>
        <v>63</v>
      </c>
      <c r="Q378" s="308">
        <f t="shared" si="546"/>
        <v>6</v>
      </c>
      <c r="R378" s="308">
        <f t="shared" si="546"/>
        <v>160</v>
      </c>
      <c r="S378" s="308">
        <f t="shared" si="546"/>
        <v>176.39999999999995</v>
      </c>
      <c r="T378" s="308">
        <f t="shared" si="546"/>
        <v>31.199999999999996</v>
      </c>
      <c r="U378" s="308">
        <f t="shared" si="546"/>
        <v>6</v>
      </c>
    </row>
    <row r="379" spans="13:21" x14ac:dyDescent="0.2">
      <c r="M379" s="370">
        <v>7</v>
      </c>
      <c r="N379" s="308">
        <f t="shared" si="547"/>
        <v>116.66666666666667</v>
      </c>
      <c r="O379" s="308">
        <f t="shared" si="546"/>
        <v>18.900000000000002</v>
      </c>
      <c r="P379" s="308">
        <f t="shared" si="546"/>
        <v>73.5</v>
      </c>
      <c r="Q379" s="308">
        <f t="shared" si="546"/>
        <v>7</v>
      </c>
      <c r="R379" s="308">
        <f t="shared" si="546"/>
        <v>186.66666666666666</v>
      </c>
      <c r="S379" s="308">
        <f t="shared" si="546"/>
        <v>205.79999999999995</v>
      </c>
      <c r="T379" s="308">
        <f t="shared" si="546"/>
        <v>36.399999999999991</v>
      </c>
      <c r="U379" s="308">
        <f t="shared" si="546"/>
        <v>7</v>
      </c>
    </row>
    <row r="380" spans="13:21" x14ac:dyDescent="0.2">
      <c r="M380" s="370">
        <v>8</v>
      </c>
      <c r="N380" s="308">
        <f t="shared" si="547"/>
        <v>133.33333333333334</v>
      </c>
      <c r="O380" s="308">
        <f t="shared" si="546"/>
        <v>21.6</v>
      </c>
      <c r="P380" s="308">
        <f t="shared" si="546"/>
        <v>84</v>
      </c>
      <c r="Q380" s="308">
        <f t="shared" si="546"/>
        <v>8</v>
      </c>
      <c r="R380" s="308">
        <f t="shared" si="546"/>
        <v>213.33333333333331</v>
      </c>
      <c r="S380" s="308">
        <f t="shared" si="546"/>
        <v>235.19999999999993</v>
      </c>
      <c r="T380" s="308">
        <f t="shared" si="546"/>
        <v>41.599999999999994</v>
      </c>
      <c r="U380" s="308">
        <f t="shared" si="546"/>
        <v>8</v>
      </c>
    </row>
  </sheetData>
  <phoneticPr fontId="34" type="noConversion"/>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AI124"/>
  <sheetViews>
    <sheetView workbookViewId="0">
      <selection activeCell="R21" sqref="R21"/>
    </sheetView>
  </sheetViews>
  <sheetFormatPr defaultColWidth="8.85546875" defaultRowHeight="12.75" x14ac:dyDescent="0.2"/>
  <cols>
    <col min="1" max="2" width="8.85546875" style="35"/>
    <col min="3" max="4" width="12" style="35" bestFit="1" customWidth="1"/>
    <col min="5" max="5" width="11.140625" style="35" bestFit="1" customWidth="1"/>
    <col min="6" max="6" width="7.85546875" style="35" bestFit="1" customWidth="1"/>
    <col min="7" max="7" width="4.140625" style="35" bestFit="1" customWidth="1"/>
    <col min="8" max="8" width="6.140625" style="35" bestFit="1" customWidth="1"/>
    <col min="9" max="17" width="7.85546875" style="35" bestFit="1" customWidth="1"/>
    <col min="18" max="22" width="8.85546875" style="35"/>
    <col min="23" max="23" width="6.42578125" style="434" bestFit="1" customWidth="1"/>
    <col min="24" max="24" width="8.5703125" style="434" bestFit="1" customWidth="1"/>
    <col min="25" max="25" width="7.42578125" style="434" bestFit="1" customWidth="1"/>
    <col min="26" max="28" width="6.42578125" style="434" bestFit="1" customWidth="1"/>
    <col min="29" max="29" width="8.85546875" style="35"/>
    <col min="30" max="30" width="11.5703125" style="35" bestFit="1" customWidth="1"/>
    <col min="31" max="31" width="19.140625" style="434" bestFit="1" customWidth="1"/>
    <col min="32" max="32" width="9.5703125" style="35" bestFit="1" customWidth="1"/>
    <col min="33" max="33" width="14.140625" style="35" bestFit="1" customWidth="1"/>
    <col min="34" max="34" width="12.85546875" style="35" customWidth="1"/>
    <col min="35" max="35" width="9.85546875" style="35" bestFit="1" customWidth="1"/>
    <col min="36" max="16384" width="8.85546875" style="35"/>
  </cols>
  <sheetData>
    <row r="2" spans="2:35" ht="24" thickBot="1" x14ac:dyDescent="0.4">
      <c r="B2" s="757" t="s">
        <v>1667</v>
      </c>
      <c r="C2" s="757"/>
      <c r="D2" s="757"/>
      <c r="E2" s="757"/>
      <c r="F2" s="757"/>
      <c r="G2" s="757"/>
      <c r="H2" s="757"/>
      <c r="I2" s="757"/>
      <c r="J2" s="757"/>
      <c r="K2" s="757"/>
      <c r="L2" s="757"/>
      <c r="M2" s="757"/>
      <c r="N2" s="757"/>
      <c r="O2" s="757"/>
      <c r="P2" s="757"/>
      <c r="Q2" s="407"/>
      <c r="AD2" s="34" t="s">
        <v>330</v>
      </c>
      <c r="AE2" s="455" t="s">
        <v>331</v>
      </c>
      <c r="AF2" s="34" t="s">
        <v>340</v>
      </c>
      <c r="AG2" s="34" t="s">
        <v>348</v>
      </c>
      <c r="AH2" s="34" t="s">
        <v>358</v>
      </c>
      <c r="AI2" s="34" t="s">
        <v>343</v>
      </c>
    </row>
    <row r="3" spans="2:35" ht="13.5" thickBot="1" x14ac:dyDescent="0.25">
      <c r="AC3" s="390">
        <v>21</v>
      </c>
      <c r="AD3" s="391" t="s">
        <v>2869</v>
      </c>
      <c r="AE3" s="456"/>
      <c r="AF3" s="432"/>
      <c r="AG3" s="432"/>
      <c r="AH3" s="432"/>
      <c r="AI3" s="432"/>
    </row>
    <row r="4" spans="2:35" s="389" customFormat="1" ht="15.75" thickBot="1" x14ac:dyDescent="0.3">
      <c r="B4" s="387"/>
      <c r="C4" s="758" t="s">
        <v>1668</v>
      </c>
      <c r="D4" s="759"/>
      <c r="E4" s="760"/>
      <c r="F4" s="758" t="s">
        <v>1446</v>
      </c>
      <c r="G4" s="759"/>
      <c r="H4" s="760"/>
      <c r="I4" s="758" t="s">
        <v>1465</v>
      </c>
      <c r="J4" s="759"/>
      <c r="K4" s="760"/>
      <c r="L4" s="758" t="s">
        <v>1672</v>
      </c>
      <c r="M4" s="759"/>
      <c r="N4" s="760"/>
      <c r="O4" s="758" t="s">
        <v>1673</v>
      </c>
      <c r="P4" s="759"/>
      <c r="Q4" s="760"/>
      <c r="W4" s="435"/>
      <c r="X4" s="435"/>
      <c r="Y4" s="435"/>
      <c r="Z4" s="435"/>
      <c r="AA4" s="435"/>
      <c r="AB4" s="435"/>
      <c r="AC4" s="395">
        <v>20</v>
      </c>
      <c r="AD4" s="396">
        <v>0.875</v>
      </c>
      <c r="AE4" s="447" t="s">
        <v>2872</v>
      </c>
      <c r="AF4" s="433"/>
      <c r="AG4" s="433"/>
      <c r="AH4" s="433"/>
      <c r="AI4" s="433"/>
    </row>
    <row r="5" spans="2:35" s="389" customFormat="1" ht="15.75" thickBot="1" x14ac:dyDescent="0.3">
      <c r="B5" s="387"/>
      <c r="C5" s="388" t="s">
        <v>1669</v>
      </c>
      <c r="D5" s="409" t="s">
        <v>1670</v>
      </c>
      <c r="E5" s="410" t="s">
        <v>1671</v>
      </c>
      <c r="F5" s="388" t="s">
        <v>1669</v>
      </c>
      <c r="G5" s="409" t="s">
        <v>1670</v>
      </c>
      <c r="H5" s="410" t="s">
        <v>1671</v>
      </c>
      <c r="I5" s="388" t="s">
        <v>1669</v>
      </c>
      <c r="J5" s="409" t="s">
        <v>1670</v>
      </c>
      <c r="K5" s="410" t="s">
        <v>1671</v>
      </c>
      <c r="L5" s="388" t="s">
        <v>1669</v>
      </c>
      <c r="M5" s="409" t="s">
        <v>1670</v>
      </c>
      <c r="N5" s="410" t="s">
        <v>1671</v>
      </c>
      <c r="O5" s="388" t="s">
        <v>1669</v>
      </c>
      <c r="P5" s="409" t="s">
        <v>1670</v>
      </c>
      <c r="Q5" s="410" t="s">
        <v>1671</v>
      </c>
      <c r="T5" s="389" t="s">
        <v>1648</v>
      </c>
      <c r="W5" s="435"/>
      <c r="X5" s="435"/>
      <c r="Y5" s="435"/>
      <c r="Z5" s="435"/>
      <c r="AA5" s="435"/>
      <c r="AB5" s="435"/>
      <c r="AC5" s="395">
        <v>19</v>
      </c>
      <c r="AD5" s="401">
        <v>1</v>
      </c>
      <c r="AE5" s="457" t="s">
        <v>2873</v>
      </c>
      <c r="AF5" s="433" t="s">
        <v>341</v>
      </c>
      <c r="AG5" s="433"/>
      <c r="AH5" s="433"/>
      <c r="AI5" s="433"/>
    </row>
    <row r="6" spans="2:35" x14ac:dyDescent="0.2">
      <c r="B6" s="390">
        <v>21</v>
      </c>
      <c r="C6" s="391" t="s">
        <v>2869</v>
      </c>
      <c r="D6" s="392"/>
      <c r="E6" s="411"/>
      <c r="F6" s="393">
        <v>0</v>
      </c>
      <c r="G6" s="393"/>
      <c r="H6" s="393">
        <v>0</v>
      </c>
      <c r="I6" s="394"/>
      <c r="J6" s="394"/>
      <c r="K6" s="394"/>
      <c r="L6" s="393" t="s">
        <v>2870</v>
      </c>
      <c r="M6" s="393"/>
      <c r="N6" s="418" t="s">
        <v>2870</v>
      </c>
      <c r="O6" s="394" t="s">
        <v>2871</v>
      </c>
      <c r="P6" s="394"/>
      <c r="Q6" s="416" t="s">
        <v>2871</v>
      </c>
      <c r="T6" s="408" t="s">
        <v>1640</v>
      </c>
      <c r="AC6" s="395">
        <v>18</v>
      </c>
      <c r="AD6" s="401" t="s">
        <v>2880</v>
      </c>
      <c r="AE6" s="457" t="s">
        <v>332</v>
      </c>
      <c r="AF6" s="433" t="s">
        <v>1649</v>
      </c>
      <c r="AG6" s="433" t="s">
        <v>349</v>
      </c>
      <c r="AH6" s="433" t="s">
        <v>354</v>
      </c>
      <c r="AI6" s="433"/>
    </row>
    <row r="7" spans="2:35" x14ac:dyDescent="0.2">
      <c r="B7" s="395">
        <v>20</v>
      </c>
      <c r="C7" s="396">
        <v>0.875</v>
      </c>
      <c r="D7" s="397" t="s">
        <v>2872</v>
      </c>
      <c r="E7" s="412" t="s">
        <v>2872</v>
      </c>
      <c r="F7" s="398" t="s">
        <v>2873</v>
      </c>
      <c r="G7" s="398">
        <v>1</v>
      </c>
      <c r="H7" s="398">
        <v>1</v>
      </c>
      <c r="I7" s="399" t="s">
        <v>2874</v>
      </c>
      <c r="J7" s="399" t="s">
        <v>2874</v>
      </c>
      <c r="K7" s="413" t="s">
        <v>2874</v>
      </c>
      <c r="L7" s="398"/>
      <c r="M7" s="398" t="s">
        <v>2873</v>
      </c>
      <c r="N7" s="398"/>
      <c r="O7" s="399"/>
      <c r="P7" s="399" t="s">
        <v>2874</v>
      </c>
      <c r="Q7" s="417"/>
      <c r="T7" s="408" t="s">
        <v>1641</v>
      </c>
      <c r="AC7" s="395">
        <v>16</v>
      </c>
      <c r="AD7" s="401" t="s">
        <v>2886</v>
      </c>
      <c r="AE7" s="457" t="s">
        <v>333</v>
      </c>
      <c r="AF7" s="433" t="s">
        <v>1650</v>
      </c>
      <c r="AG7" s="433" t="s">
        <v>350</v>
      </c>
      <c r="AH7" s="433" t="s">
        <v>355</v>
      </c>
      <c r="AI7" s="433" t="s">
        <v>344</v>
      </c>
    </row>
    <row r="8" spans="2:35" x14ac:dyDescent="0.2">
      <c r="B8" s="395">
        <v>19</v>
      </c>
      <c r="C8" s="401">
        <v>1</v>
      </c>
      <c r="D8" s="399" t="s">
        <v>2875</v>
      </c>
      <c r="E8" s="399">
        <v>1</v>
      </c>
      <c r="F8" s="398"/>
      <c r="G8" s="398">
        <v>2</v>
      </c>
      <c r="H8" s="398">
        <v>2</v>
      </c>
      <c r="I8" s="399"/>
      <c r="J8" s="399"/>
      <c r="K8" s="399"/>
      <c r="L8" s="398" t="s">
        <v>2876</v>
      </c>
      <c r="M8" s="398" t="s">
        <v>2877</v>
      </c>
      <c r="N8" s="415" t="s">
        <v>2876</v>
      </c>
      <c r="O8" s="399" t="s">
        <v>2878</v>
      </c>
      <c r="P8" s="399" t="s">
        <v>2879</v>
      </c>
      <c r="Q8" s="417" t="s">
        <v>2878</v>
      </c>
      <c r="T8" s="408" t="s">
        <v>1642</v>
      </c>
      <c r="AC8" s="395">
        <v>15</v>
      </c>
      <c r="AD8" s="401" t="s">
        <v>2891</v>
      </c>
      <c r="AE8" s="457" t="s">
        <v>334</v>
      </c>
      <c r="AF8" s="433" t="s">
        <v>1651</v>
      </c>
      <c r="AG8" s="433" t="s">
        <v>351</v>
      </c>
      <c r="AH8" s="433" t="s">
        <v>356</v>
      </c>
      <c r="AI8" s="433" t="s">
        <v>345</v>
      </c>
    </row>
    <row r="9" spans="2:35" x14ac:dyDescent="0.2">
      <c r="B9" s="395">
        <v>18</v>
      </c>
      <c r="C9" s="401" t="s">
        <v>2880</v>
      </c>
      <c r="D9" s="399"/>
      <c r="E9" s="413" t="s">
        <v>1649</v>
      </c>
      <c r="F9" s="398" t="s">
        <v>2877</v>
      </c>
      <c r="G9" s="398">
        <v>3</v>
      </c>
      <c r="H9" s="398">
        <v>3</v>
      </c>
      <c r="I9" s="399" t="s">
        <v>2879</v>
      </c>
      <c r="J9" s="399" t="s">
        <v>2879</v>
      </c>
      <c r="K9" s="413" t="s">
        <v>2879</v>
      </c>
      <c r="L9" s="398"/>
      <c r="M9" s="398" t="s">
        <v>2881</v>
      </c>
      <c r="N9" s="398"/>
      <c r="O9" s="399"/>
      <c r="P9" s="399" t="s">
        <v>2882</v>
      </c>
      <c r="Q9" s="400"/>
      <c r="T9" s="408" t="s">
        <v>1643</v>
      </c>
      <c r="AC9" s="395">
        <v>13</v>
      </c>
      <c r="AD9" s="401" t="s">
        <v>2898</v>
      </c>
      <c r="AE9" s="457" t="s">
        <v>335</v>
      </c>
      <c r="AF9" s="433" t="s">
        <v>342</v>
      </c>
      <c r="AG9" s="433" t="s">
        <v>2881</v>
      </c>
      <c r="AH9" s="433" t="s">
        <v>357</v>
      </c>
      <c r="AI9" s="433" t="s">
        <v>346</v>
      </c>
    </row>
    <row r="10" spans="2:35" x14ac:dyDescent="0.2">
      <c r="B10" s="395">
        <v>17</v>
      </c>
      <c r="C10" s="401"/>
      <c r="D10" s="399" t="s">
        <v>2883</v>
      </c>
      <c r="E10" s="413" t="s">
        <v>1650</v>
      </c>
      <c r="F10" s="398"/>
      <c r="G10" s="398">
        <v>4</v>
      </c>
      <c r="H10" s="398">
        <v>4</v>
      </c>
      <c r="I10" s="399"/>
      <c r="J10" s="399"/>
      <c r="K10" s="399"/>
      <c r="L10" s="398"/>
      <c r="M10" s="398" t="s">
        <v>2884</v>
      </c>
      <c r="N10" s="398"/>
      <c r="O10" s="399"/>
      <c r="P10" s="399" t="s">
        <v>2885</v>
      </c>
      <c r="Q10" s="417" t="s">
        <v>2889</v>
      </c>
      <c r="T10" s="408" t="s">
        <v>1644</v>
      </c>
      <c r="AC10" s="395">
        <v>12</v>
      </c>
      <c r="AD10" s="401" t="s">
        <v>1624</v>
      </c>
      <c r="AE10" s="457" t="s">
        <v>336</v>
      </c>
      <c r="AF10" s="433"/>
      <c r="AG10" s="433" t="s">
        <v>352</v>
      </c>
      <c r="AH10" s="433"/>
      <c r="AI10" s="433" t="s">
        <v>347</v>
      </c>
    </row>
    <row r="11" spans="2:35" x14ac:dyDescent="0.2">
      <c r="B11" s="395">
        <v>16</v>
      </c>
      <c r="C11" s="401" t="s">
        <v>2886</v>
      </c>
      <c r="D11" s="399"/>
      <c r="E11" s="413" t="s">
        <v>1651</v>
      </c>
      <c r="F11" s="398" t="s">
        <v>2881</v>
      </c>
      <c r="G11" s="398">
        <v>5</v>
      </c>
      <c r="H11" s="398">
        <v>5</v>
      </c>
      <c r="I11" s="399" t="s">
        <v>2882</v>
      </c>
      <c r="J11" s="399" t="s">
        <v>2882</v>
      </c>
      <c r="K11" s="413" t="s">
        <v>2882</v>
      </c>
      <c r="L11" s="398" t="s">
        <v>2887</v>
      </c>
      <c r="M11" s="398" t="s">
        <v>2888</v>
      </c>
      <c r="N11" s="415" t="s">
        <v>2887</v>
      </c>
      <c r="O11" s="399" t="s">
        <v>2889</v>
      </c>
      <c r="P11" s="399" t="s">
        <v>2890</v>
      </c>
      <c r="Q11" s="400"/>
      <c r="T11" s="408" t="s">
        <v>1646</v>
      </c>
      <c r="AC11" s="395">
        <v>10</v>
      </c>
      <c r="AD11" s="401" t="s">
        <v>1629</v>
      </c>
      <c r="AE11" s="457" t="s">
        <v>337</v>
      </c>
      <c r="AF11" s="433"/>
      <c r="AG11" s="433" t="s">
        <v>353</v>
      </c>
      <c r="AH11" s="433"/>
      <c r="AI11" s="433"/>
    </row>
    <row r="12" spans="2:35" x14ac:dyDescent="0.2">
      <c r="B12" s="395">
        <v>15</v>
      </c>
      <c r="C12" s="401" t="s">
        <v>2891</v>
      </c>
      <c r="D12" s="399" t="s">
        <v>2892</v>
      </c>
      <c r="E12" s="413" t="s">
        <v>1652</v>
      </c>
      <c r="F12" s="398"/>
      <c r="G12" s="398">
        <v>6</v>
      </c>
      <c r="H12" s="398">
        <v>6</v>
      </c>
      <c r="I12" s="399"/>
      <c r="J12" s="399"/>
      <c r="K12" s="399"/>
      <c r="L12" s="398"/>
      <c r="M12" s="398" t="s">
        <v>2893</v>
      </c>
      <c r="N12" s="398"/>
      <c r="O12" s="399"/>
      <c r="P12" s="399" t="s">
        <v>2894</v>
      </c>
      <c r="Q12" s="417" t="s">
        <v>1623</v>
      </c>
      <c r="T12" s="408" t="s">
        <v>1645</v>
      </c>
      <c r="AC12" s="395">
        <v>9</v>
      </c>
      <c r="AD12" s="401" t="s">
        <v>1630</v>
      </c>
      <c r="AE12" s="457" t="s">
        <v>338</v>
      </c>
      <c r="AF12" s="433"/>
      <c r="AG12" s="433" t="s">
        <v>2888</v>
      </c>
      <c r="AH12" s="433"/>
      <c r="AI12" s="433"/>
    </row>
    <row r="13" spans="2:35" x14ac:dyDescent="0.2">
      <c r="B13" s="395">
        <v>14</v>
      </c>
      <c r="C13" s="401"/>
      <c r="D13" s="399"/>
      <c r="E13" s="413" t="s">
        <v>1653</v>
      </c>
      <c r="F13" s="398" t="s">
        <v>2884</v>
      </c>
      <c r="G13" s="398">
        <v>7</v>
      </c>
      <c r="H13" s="398">
        <v>7</v>
      </c>
      <c r="I13" s="399" t="s">
        <v>2885</v>
      </c>
      <c r="J13" s="399" t="s">
        <v>2885</v>
      </c>
      <c r="K13" s="413" t="s">
        <v>2885</v>
      </c>
      <c r="L13" s="398" t="s">
        <v>2895</v>
      </c>
      <c r="M13" s="398" t="s">
        <v>2896</v>
      </c>
      <c r="N13" s="415" t="s">
        <v>2895</v>
      </c>
      <c r="O13" s="399"/>
      <c r="P13" s="399" t="s">
        <v>2897</v>
      </c>
      <c r="Q13" s="400"/>
      <c r="T13" s="408" t="s">
        <v>1647</v>
      </c>
      <c r="AC13" s="395">
        <v>8</v>
      </c>
      <c r="AD13" s="401" t="s">
        <v>1632</v>
      </c>
      <c r="AE13" s="457" t="s">
        <v>339</v>
      </c>
      <c r="AF13" s="433"/>
      <c r="AG13" s="433" t="s">
        <v>2893</v>
      </c>
      <c r="AH13" s="433"/>
      <c r="AI13" s="433"/>
    </row>
    <row r="14" spans="2:35" x14ac:dyDescent="0.2">
      <c r="B14" s="395">
        <v>13</v>
      </c>
      <c r="C14" s="401" t="s">
        <v>2898</v>
      </c>
      <c r="D14" s="399" t="s">
        <v>2899</v>
      </c>
      <c r="E14" s="413" t="s">
        <v>1654</v>
      </c>
      <c r="F14" s="398"/>
      <c r="G14" s="398">
        <v>8</v>
      </c>
      <c r="H14" s="398">
        <v>8</v>
      </c>
      <c r="I14" s="399"/>
      <c r="J14" s="399"/>
      <c r="K14" s="399"/>
      <c r="L14" s="398"/>
      <c r="M14" s="398" t="s">
        <v>2900</v>
      </c>
      <c r="N14" s="398"/>
      <c r="O14" s="399" t="s">
        <v>1623</v>
      </c>
      <c r="P14" s="399"/>
      <c r="Q14" s="417" t="s">
        <v>1628</v>
      </c>
      <c r="AC14" s="395">
        <v>7</v>
      </c>
      <c r="AD14" s="401" t="s">
        <v>1633</v>
      </c>
      <c r="AE14" s="447"/>
      <c r="AF14" s="401"/>
      <c r="AG14" s="433" t="s">
        <v>347</v>
      </c>
      <c r="AH14" s="401"/>
      <c r="AI14" s="401"/>
    </row>
    <row r="15" spans="2:35" x14ac:dyDescent="0.2">
      <c r="B15" s="395">
        <v>12</v>
      </c>
      <c r="C15" s="401" t="s">
        <v>1624</v>
      </c>
      <c r="D15" s="399"/>
      <c r="E15" s="413" t="s">
        <v>1655</v>
      </c>
      <c r="F15" s="398" t="s">
        <v>2888</v>
      </c>
      <c r="G15" s="398">
        <v>9</v>
      </c>
      <c r="H15" s="398">
        <v>9</v>
      </c>
      <c r="I15" s="399" t="s">
        <v>2890</v>
      </c>
      <c r="J15" s="399" t="s">
        <v>2890</v>
      </c>
      <c r="K15" s="413" t="s">
        <v>2890</v>
      </c>
      <c r="L15" s="398" t="s">
        <v>1625</v>
      </c>
      <c r="M15" s="398" t="s">
        <v>1626</v>
      </c>
      <c r="N15" s="415" t="s">
        <v>1625</v>
      </c>
      <c r="O15" s="399"/>
      <c r="P15" s="399"/>
      <c r="Q15" s="400"/>
    </row>
    <row r="16" spans="2:35" x14ac:dyDescent="0.2">
      <c r="B16" s="395">
        <v>11</v>
      </c>
      <c r="C16" s="401"/>
      <c r="D16" s="399" t="s">
        <v>1627</v>
      </c>
      <c r="E16" s="413" t="s">
        <v>1656</v>
      </c>
      <c r="F16" s="398"/>
      <c r="G16" s="398">
        <v>10</v>
      </c>
      <c r="H16" s="398">
        <v>10</v>
      </c>
      <c r="I16" s="399"/>
      <c r="J16" s="399"/>
      <c r="K16" s="399"/>
      <c r="L16" s="398"/>
      <c r="M16" s="398" t="s">
        <v>2897</v>
      </c>
      <c r="N16" s="398"/>
      <c r="O16" s="399" t="s">
        <v>1628</v>
      </c>
      <c r="P16" s="399"/>
      <c r="Q16" s="400"/>
      <c r="AH16" s="408" t="s">
        <v>359</v>
      </c>
    </row>
    <row r="17" spans="2:32" x14ac:dyDescent="0.2">
      <c r="B17" s="395">
        <v>10</v>
      </c>
      <c r="C17" s="401" t="s">
        <v>1629</v>
      </c>
      <c r="D17" s="399"/>
      <c r="E17" s="413" t="s">
        <v>1657</v>
      </c>
      <c r="F17" s="398" t="s">
        <v>2893</v>
      </c>
      <c r="G17" s="398">
        <v>11</v>
      </c>
      <c r="H17" s="398">
        <v>11</v>
      </c>
      <c r="I17" s="399" t="s">
        <v>2894</v>
      </c>
      <c r="J17" s="399" t="s">
        <v>2894</v>
      </c>
      <c r="K17" s="413" t="s">
        <v>2894</v>
      </c>
      <c r="L17" s="398" t="s">
        <v>1628</v>
      </c>
      <c r="M17" s="398"/>
      <c r="N17" s="415" t="s">
        <v>1628</v>
      </c>
      <c r="O17" s="399"/>
      <c r="P17" s="399"/>
      <c r="Q17" s="400"/>
    </row>
    <row r="18" spans="2:32" x14ac:dyDescent="0.2">
      <c r="B18" s="395">
        <v>9</v>
      </c>
      <c r="C18" s="401" t="s">
        <v>1630</v>
      </c>
      <c r="D18" s="399" t="s">
        <v>1631</v>
      </c>
      <c r="E18" s="413" t="s">
        <v>1658</v>
      </c>
      <c r="F18" s="398"/>
      <c r="G18" s="398">
        <v>12</v>
      </c>
      <c r="H18" s="398">
        <v>12</v>
      </c>
      <c r="I18" s="399" t="s">
        <v>2897</v>
      </c>
      <c r="J18" s="399"/>
      <c r="K18" s="413" t="s">
        <v>2897</v>
      </c>
      <c r="L18" s="398"/>
      <c r="M18" s="398"/>
      <c r="N18" s="398"/>
      <c r="O18" s="399"/>
      <c r="P18" s="399"/>
      <c r="Q18" s="400"/>
    </row>
    <row r="19" spans="2:32" x14ac:dyDescent="0.2">
      <c r="B19" s="395">
        <v>8</v>
      </c>
      <c r="C19" s="401" t="s">
        <v>1632</v>
      </c>
      <c r="D19" s="399"/>
      <c r="E19" s="413" t="s">
        <v>1659</v>
      </c>
      <c r="F19" s="398" t="s">
        <v>2896</v>
      </c>
      <c r="G19" s="398">
        <v>13</v>
      </c>
      <c r="H19" s="398">
        <v>13</v>
      </c>
      <c r="I19" s="399"/>
      <c r="J19" s="399" t="s">
        <v>2897</v>
      </c>
      <c r="K19" s="413"/>
      <c r="L19" s="398"/>
      <c r="M19" s="398"/>
      <c r="N19" s="398"/>
      <c r="O19" s="399"/>
      <c r="P19" s="399"/>
      <c r="Q19" s="400"/>
    </row>
    <row r="20" spans="2:32" x14ac:dyDescent="0.2">
      <c r="B20" s="395">
        <v>7</v>
      </c>
      <c r="C20" s="401" t="s">
        <v>1633</v>
      </c>
      <c r="D20" s="399" t="s">
        <v>1634</v>
      </c>
      <c r="E20" s="413" t="s">
        <v>1660</v>
      </c>
      <c r="F20" s="398"/>
      <c r="G20" s="398">
        <v>14</v>
      </c>
      <c r="H20" s="398">
        <v>14</v>
      </c>
      <c r="I20" s="399"/>
      <c r="J20" s="399"/>
      <c r="K20" s="399"/>
      <c r="L20" s="398"/>
      <c r="M20" s="398"/>
      <c r="N20" s="398"/>
      <c r="O20" s="399"/>
      <c r="P20" s="399"/>
      <c r="Q20" s="400"/>
    </row>
    <row r="21" spans="2:32" x14ac:dyDescent="0.2">
      <c r="B21" s="395">
        <v>6</v>
      </c>
      <c r="C21" s="401"/>
      <c r="D21" s="399"/>
      <c r="E21" s="413" t="s">
        <v>1661</v>
      </c>
      <c r="F21" s="398" t="s">
        <v>2900</v>
      </c>
      <c r="G21" s="398">
        <v>15</v>
      </c>
      <c r="H21" s="398">
        <v>15</v>
      </c>
      <c r="I21" s="399"/>
      <c r="J21" s="399"/>
      <c r="K21" s="399"/>
      <c r="L21" s="398"/>
      <c r="M21" s="398"/>
      <c r="N21" s="398"/>
      <c r="O21" s="399"/>
      <c r="P21" s="399"/>
      <c r="Q21" s="400"/>
    </row>
    <row r="22" spans="2:32" x14ac:dyDescent="0.2">
      <c r="B22" s="395">
        <v>5</v>
      </c>
      <c r="C22" s="401"/>
      <c r="D22" s="399" t="s">
        <v>1635</v>
      </c>
      <c r="E22" s="413" t="s">
        <v>1662</v>
      </c>
      <c r="F22" s="398"/>
      <c r="G22" s="398">
        <v>16</v>
      </c>
      <c r="H22" s="398">
        <v>16</v>
      </c>
      <c r="I22" s="399"/>
      <c r="J22" s="399"/>
      <c r="K22" s="399"/>
      <c r="L22" s="398"/>
      <c r="M22" s="398"/>
      <c r="N22" s="398"/>
      <c r="O22" s="399"/>
      <c r="P22" s="399"/>
      <c r="Q22" s="400"/>
    </row>
    <row r="23" spans="2:32" x14ac:dyDescent="0.2">
      <c r="B23" s="395">
        <v>4</v>
      </c>
      <c r="C23" s="401"/>
      <c r="D23" s="399"/>
      <c r="E23" s="413" t="s">
        <v>1663</v>
      </c>
      <c r="F23" s="398" t="s">
        <v>1636</v>
      </c>
      <c r="G23" s="398">
        <v>17</v>
      </c>
      <c r="H23" s="398">
        <v>17</v>
      </c>
      <c r="I23" s="399"/>
      <c r="J23" s="399"/>
      <c r="K23" s="399"/>
      <c r="L23" s="398"/>
      <c r="M23" s="398"/>
      <c r="N23" s="398"/>
      <c r="O23" s="399"/>
      <c r="P23" s="399"/>
      <c r="Q23" s="400"/>
    </row>
    <row r="24" spans="2:32" x14ac:dyDescent="0.2">
      <c r="B24" s="395">
        <v>3</v>
      </c>
      <c r="C24" s="401"/>
      <c r="D24" s="399"/>
      <c r="E24" s="413" t="s">
        <v>1664</v>
      </c>
      <c r="F24" s="398"/>
      <c r="G24" s="398">
        <v>18</v>
      </c>
      <c r="H24" s="398">
        <v>18</v>
      </c>
      <c r="I24" s="399"/>
      <c r="J24" s="399"/>
      <c r="K24" s="399"/>
      <c r="L24" s="398"/>
      <c r="M24" s="398"/>
      <c r="N24" s="398"/>
      <c r="O24" s="399"/>
      <c r="P24" s="399"/>
      <c r="Q24" s="400"/>
    </row>
    <row r="25" spans="2:32" x14ac:dyDescent="0.2">
      <c r="B25" s="395">
        <v>2</v>
      </c>
      <c r="C25" s="401"/>
      <c r="D25" s="399"/>
      <c r="E25" s="413" t="s">
        <v>1665</v>
      </c>
      <c r="F25" s="398"/>
      <c r="G25" s="398">
        <v>19</v>
      </c>
      <c r="H25" s="398">
        <v>19</v>
      </c>
      <c r="I25" s="399"/>
      <c r="J25" s="399"/>
      <c r="K25" s="399"/>
      <c r="L25" s="398"/>
      <c r="M25" s="398"/>
      <c r="N25" s="398"/>
      <c r="O25" s="399"/>
      <c r="P25" s="399"/>
      <c r="Q25" s="400"/>
    </row>
    <row r="26" spans="2:32" ht="13.5" thickBot="1" x14ac:dyDescent="0.25">
      <c r="B26" s="402">
        <v>1</v>
      </c>
      <c r="C26" s="403"/>
      <c r="D26" s="404"/>
      <c r="E26" s="414" t="s">
        <v>1666</v>
      </c>
      <c r="F26" s="405"/>
      <c r="G26" s="405" t="s">
        <v>1637</v>
      </c>
      <c r="H26" s="405" t="s">
        <v>1637</v>
      </c>
      <c r="I26" s="404"/>
      <c r="J26" s="404"/>
      <c r="K26" s="404"/>
      <c r="L26" s="405"/>
      <c r="M26" s="405"/>
      <c r="N26" s="405"/>
      <c r="O26" s="404"/>
      <c r="P26" s="404"/>
      <c r="Q26" s="406"/>
    </row>
    <row r="28" spans="2:32" x14ac:dyDescent="0.2">
      <c r="AD28" s="317" t="s">
        <v>9555</v>
      </c>
      <c r="AE28" s="476" t="s">
        <v>9553</v>
      </c>
      <c r="AF28" s="317" t="s">
        <v>9554</v>
      </c>
    </row>
    <row r="29" spans="2:32" x14ac:dyDescent="0.2">
      <c r="AD29" s="35" t="s">
        <v>1668</v>
      </c>
      <c r="AE29" s="458">
        <v>14</v>
      </c>
      <c r="AF29" s="35">
        <f>INDEX(thac0array,MATCH(AE$29,hitDiceThac0,0))</f>
        <v>8</v>
      </c>
    </row>
    <row r="30" spans="2:32" ht="13.5" thickBot="1" x14ac:dyDescent="0.25">
      <c r="AD30" s="35" t="s">
        <v>1446</v>
      </c>
      <c r="AF30" s="35">
        <f>INDEX(thac0array,MATCH(AE$29,fighterThac0,0))</f>
        <v>8</v>
      </c>
    </row>
    <row r="31" spans="2:32" ht="15.75" thickBot="1" x14ac:dyDescent="0.3">
      <c r="W31" s="436"/>
      <c r="X31" s="437" t="s">
        <v>1668</v>
      </c>
      <c r="Y31" s="438" t="s">
        <v>1446</v>
      </c>
      <c r="Z31" s="438" t="s">
        <v>1465</v>
      </c>
      <c r="AA31" s="438" t="s">
        <v>1672</v>
      </c>
      <c r="AB31" s="438" t="s">
        <v>6323</v>
      </c>
      <c r="AD31" s="35" t="s">
        <v>1465</v>
      </c>
      <c r="AE31" s="458"/>
      <c r="AF31" s="35">
        <f>INDEX(thac0array,MATCH(AE$29,clericThac0,0))</f>
        <v>12</v>
      </c>
    </row>
    <row r="32" spans="2:32" x14ac:dyDescent="0.2">
      <c r="W32" s="439">
        <v>21</v>
      </c>
      <c r="X32" s="460">
        <v>0.5</v>
      </c>
      <c r="Y32" s="440">
        <v>0</v>
      </c>
      <c r="Z32" s="441"/>
      <c r="AA32" s="440">
        <v>1</v>
      </c>
      <c r="AB32" s="441">
        <v>1</v>
      </c>
      <c r="AD32" s="35" t="s">
        <v>1672</v>
      </c>
      <c r="AE32" s="458"/>
      <c r="AF32" s="35">
        <f>INDEX(thac0array,MATCH(AE$29,thiefThac0,0))</f>
        <v>14</v>
      </c>
    </row>
    <row r="33" spans="23:32" x14ac:dyDescent="0.2">
      <c r="W33" s="442">
        <v>21</v>
      </c>
      <c r="X33" s="443"/>
      <c r="Y33" s="444"/>
      <c r="Z33" s="445"/>
      <c r="AA33" s="444">
        <v>2</v>
      </c>
      <c r="AB33" s="445">
        <v>2</v>
      </c>
      <c r="AD33" s="35" t="s">
        <v>6323</v>
      </c>
      <c r="AE33" s="458"/>
      <c r="AF33" s="35">
        <f>INDEX(thac0array,MATCH(AE$29,magicUserThac0,0))</f>
        <v>16</v>
      </c>
    </row>
    <row r="34" spans="23:32" x14ac:dyDescent="0.2">
      <c r="W34" s="442">
        <v>21</v>
      </c>
      <c r="X34" s="443"/>
      <c r="Y34" s="444"/>
      <c r="Z34" s="445"/>
      <c r="AA34" s="444">
        <v>3</v>
      </c>
      <c r="AB34" s="445">
        <v>3</v>
      </c>
    </row>
    <row r="35" spans="23:32" x14ac:dyDescent="0.2">
      <c r="W35" s="442">
        <v>21</v>
      </c>
      <c r="X35" s="443"/>
      <c r="Y35" s="444"/>
      <c r="Z35" s="445"/>
      <c r="AA35" s="444">
        <v>4</v>
      </c>
      <c r="AB35" s="445">
        <v>4</v>
      </c>
    </row>
    <row r="36" spans="23:32" x14ac:dyDescent="0.2">
      <c r="W36" s="442">
        <v>21</v>
      </c>
      <c r="X36" s="443"/>
      <c r="Y36" s="444"/>
      <c r="Z36" s="445"/>
      <c r="AA36" s="444"/>
      <c r="AB36" s="445">
        <v>5</v>
      </c>
    </row>
    <row r="37" spans="23:32" x14ac:dyDescent="0.2">
      <c r="W37" s="446">
        <v>20</v>
      </c>
      <c r="X37" s="459">
        <v>0.875</v>
      </c>
      <c r="Y37" s="448">
        <v>1</v>
      </c>
      <c r="Z37" s="449">
        <v>1</v>
      </c>
      <c r="AA37" s="450"/>
      <c r="AB37" s="449"/>
    </row>
    <row r="38" spans="23:32" x14ac:dyDescent="0.2">
      <c r="W38" s="446">
        <v>20</v>
      </c>
      <c r="X38" s="447"/>
      <c r="Y38" s="450">
        <v>2</v>
      </c>
      <c r="Z38" s="449">
        <v>2</v>
      </c>
      <c r="AA38" s="450"/>
      <c r="AB38" s="449"/>
    </row>
    <row r="39" spans="23:32" x14ac:dyDescent="0.2">
      <c r="W39" s="446">
        <v>20</v>
      </c>
      <c r="X39" s="447"/>
      <c r="Y39" s="450"/>
      <c r="Z39" s="449">
        <v>3</v>
      </c>
      <c r="AA39" s="450"/>
      <c r="AB39" s="449"/>
    </row>
    <row r="40" spans="23:32" x14ac:dyDescent="0.2">
      <c r="W40" s="446">
        <v>19</v>
      </c>
      <c r="X40" s="447">
        <v>1</v>
      </c>
      <c r="Y40" s="450"/>
      <c r="Z40" s="449"/>
      <c r="AA40" s="450">
        <v>5</v>
      </c>
      <c r="AB40" s="449">
        <v>6</v>
      </c>
    </row>
    <row r="41" spans="23:32" x14ac:dyDescent="0.2">
      <c r="W41" s="446">
        <v>19</v>
      </c>
      <c r="X41" s="447"/>
      <c r="Y41" s="450"/>
      <c r="Z41" s="449"/>
      <c r="AA41" s="450">
        <v>6</v>
      </c>
      <c r="AB41" s="449">
        <v>7</v>
      </c>
    </row>
    <row r="42" spans="23:32" x14ac:dyDescent="0.2">
      <c r="W42" s="446">
        <v>19</v>
      </c>
      <c r="X42" s="447"/>
      <c r="Y42" s="450"/>
      <c r="Z42" s="449"/>
      <c r="AA42" s="450">
        <v>7</v>
      </c>
      <c r="AB42" s="449">
        <v>8</v>
      </c>
    </row>
    <row r="43" spans="23:32" x14ac:dyDescent="0.2">
      <c r="W43" s="446">
        <v>19</v>
      </c>
      <c r="X43" s="447"/>
      <c r="Y43" s="450"/>
      <c r="Z43" s="449"/>
      <c r="AA43" s="450">
        <v>8</v>
      </c>
      <c r="AB43" s="449">
        <v>9</v>
      </c>
    </row>
    <row r="44" spans="23:32" x14ac:dyDescent="0.2">
      <c r="W44" s="446">
        <v>19</v>
      </c>
      <c r="X44" s="447"/>
      <c r="Y44" s="450"/>
      <c r="Z44" s="449"/>
      <c r="AA44" s="450"/>
      <c r="AB44" s="449">
        <v>10</v>
      </c>
    </row>
    <row r="45" spans="23:32" x14ac:dyDescent="0.2">
      <c r="W45" s="446">
        <v>18</v>
      </c>
      <c r="X45" s="459">
        <v>1.125</v>
      </c>
      <c r="Y45" s="450">
        <v>3</v>
      </c>
      <c r="Z45" s="449">
        <v>4</v>
      </c>
      <c r="AA45" s="450"/>
      <c r="AB45" s="449"/>
    </row>
    <row r="46" spans="23:32" x14ac:dyDescent="0.2">
      <c r="W46" s="446">
        <v>18</v>
      </c>
      <c r="X46" s="447"/>
      <c r="Y46" s="450">
        <v>4</v>
      </c>
      <c r="Z46" s="449">
        <v>5</v>
      </c>
      <c r="AA46" s="450"/>
      <c r="AB46" s="449"/>
    </row>
    <row r="47" spans="23:32" x14ac:dyDescent="0.2">
      <c r="W47" s="446">
        <v>18</v>
      </c>
      <c r="X47" s="447"/>
      <c r="Y47" s="450"/>
      <c r="Z47" s="449">
        <v>6</v>
      </c>
      <c r="AA47" s="450"/>
      <c r="AB47" s="449"/>
    </row>
    <row r="48" spans="23:32" x14ac:dyDescent="0.2">
      <c r="W48" s="446">
        <v>17</v>
      </c>
      <c r="X48" s="447"/>
      <c r="Y48" s="450"/>
      <c r="Z48" s="449"/>
      <c r="AA48" s="450"/>
      <c r="AB48" s="449"/>
    </row>
    <row r="49" spans="23:28" x14ac:dyDescent="0.2">
      <c r="W49" s="446">
        <v>16</v>
      </c>
      <c r="X49" s="447">
        <v>2</v>
      </c>
      <c r="Y49" s="450">
        <v>5</v>
      </c>
      <c r="Z49" s="449">
        <v>7</v>
      </c>
      <c r="AA49" s="450">
        <v>9</v>
      </c>
      <c r="AB49" s="449">
        <v>11</v>
      </c>
    </row>
    <row r="50" spans="23:28" x14ac:dyDescent="0.2">
      <c r="W50" s="446">
        <v>16</v>
      </c>
      <c r="X50" s="447">
        <v>3</v>
      </c>
      <c r="Y50" s="450">
        <v>6</v>
      </c>
      <c r="Z50" s="449">
        <v>8</v>
      </c>
      <c r="AA50" s="450">
        <v>10</v>
      </c>
      <c r="AB50" s="449">
        <v>12</v>
      </c>
    </row>
    <row r="51" spans="23:28" x14ac:dyDescent="0.2">
      <c r="W51" s="446">
        <v>16</v>
      </c>
      <c r="X51" s="447"/>
      <c r="Y51" s="450"/>
      <c r="Z51" s="449">
        <v>9</v>
      </c>
      <c r="AA51" s="450">
        <v>11</v>
      </c>
      <c r="AB51" s="449">
        <v>13</v>
      </c>
    </row>
    <row r="52" spans="23:28" x14ac:dyDescent="0.2">
      <c r="W52" s="446">
        <v>16</v>
      </c>
      <c r="X52" s="447"/>
      <c r="Y52" s="450"/>
      <c r="Z52" s="449"/>
      <c r="AA52" s="450">
        <v>12</v>
      </c>
      <c r="AB52" s="449">
        <v>14</v>
      </c>
    </row>
    <row r="53" spans="23:28" x14ac:dyDescent="0.2">
      <c r="W53" s="446">
        <v>16</v>
      </c>
      <c r="X53" s="447"/>
      <c r="Y53" s="450"/>
      <c r="Z53" s="449"/>
      <c r="AA53" s="450"/>
      <c r="AB53" s="449">
        <v>15</v>
      </c>
    </row>
    <row r="54" spans="23:28" x14ac:dyDescent="0.2">
      <c r="W54" s="446">
        <v>15</v>
      </c>
      <c r="X54" s="447">
        <v>4</v>
      </c>
      <c r="Y54" s="450"/>
      <c r="Z54" s="449"/>
      <c r="AA54" s="450"/>
      <c r="AB54" s="449"/>
    </row>
    <row r="55" spans="23:28" x14ac:dyDescent="0.2">
      <c r="W55" s="446">
        <v>15</v>
      </c>
      <c r="X55" s="447">
        <v>5</v>
      </c>
      <c r="Y55" s="450"/>
      <c r="Z55" s="449"/>
      <c r="AA55" s="450"/>
      <c r="AB55" s="449"/>
    </row>
    <row r="56" spans="23:28" x14ac:dyDescent="0.2">
      <c r="W56" s="446">
        <v>14</v>
      </c>
      <c r="X56" s="447"/>
      <c r="Y56" s="450">
        <v>7</v>
      </c>
      <c r="Z56" s="449">
        <v>10</v>
      </c>
      <c r="AA56" s="450">
        <v>13</v>
      </c>
      <c r="AB56" s="449"/>
    </row>
    <row r="57" spans="23:28" x14ac:dyDescent="0.2">
      <c r="W57" s="446">
        <v>14</v>
      </c>
      <c r="X57" s="447"/>
      <c r="Y57" s="450">
        <v>8</v>
      </c>
      <c r="Z57" s="449">
        <v>11</v>
      </c>
      <c r="AA57" s="450">
        <v>14</v>
      </c>
      <c r="AB57" s="449"/>
    </row>
    <row r="58" spans="23:28" x14ac:dyDescent="0.2">
      <c r="W58" s="446">
        <v>14</v>
      </c>
      <c r="X58" s="447"/>
      <c r="Y58" s="450"/>
      <c r="Z58" s="449">
        <v>12</v>
      </c>
      <c r="AA58" s="450">
        <v>15</v>
      </c>
      <c r="AB58" s="449"/>
    </row>
    <row r="59" spans="23:28" x14ac:dyDescent="0.2">
      <c r="W59" s="446">
        <v>14</v>
      </c>
      <c r="X59" s="447"/>
      <c r="Y59" s="450"/>
      <c r="Z59" s="449"/>
      <c r="AA59" s="450">
        <v>16</v>
      </c>
      <c r="AB59" s="449"/>
    </row>
    <row r="60" spans="23:28" x14ac:dyDescent="0.2">
      <c r="W60" s="446">
        <v>13</v>
      </c>
      <c r="X60" s="447">
        <v>6</v>
      </c>
      <c r="Y60" s="450"/>
      <c r="Z60" s="449"/>
      <c r="AA60" s="450"/>
      <c r="AB60" s="449">
        <v>16</v>
      </c>
    </row>
    <row r="61" spans="23:28" x14ac:dyDescent="0.2">
      <c r="W61" s="446">
        <v>13</v>
      </c>
      <c r="X61" s="447"/>
      <c r="Y61" s="450"/>
      <c r="Z61" s="449"/>
      <c r="AA61" s="450"/>
      <c r="AB61" s="449">
        <v>17</v>
      </c>
    </row>
    <row r="62" spans="23:28" x14ac:dyDescent="0.2">
      <c r="W62" s="446">
        <v>13</v>
      </c>
      <c r="X62" s="447"/>
      <c r="Y62" s="450"/>
      <c r="Z62" s="449"/>
      <c r="AA62" s="450"/>
      <c r="AB62" s="449">
        <v>18</v>
      </c>
    </row>
    <row r="63" spans="23:28" x14ac:dyDescent="0.2">
      <c r="W63" s="446">
        <v>13</v>
      </c>
      <c r="X63" s="447"/>
      <c r="Y63" s="450"/>
      <c r="Z63" s="449"/>
      <c r="AA63" s="450"/>
      <c r="AB63" s="449">
        <v>19</v>
      </c>
    </row>
    <row r="64" spans="23:28" x14ac:dyDescent="0.2">
      <c r="W64" s="446">
        <v>13</v>
      </c>
      <c r="X64" s="447"/>
      <c r="Y64" s="450"/>
      <c r="Z64" s="449"/>
      <c r="AA64" s="450"/>
      <c r="AB64" s="449">
        <v>20</v>
      </c>
    </row>
    <row r="65" spans="23:28" x14ac:dyDescent="0.2">
      <c r="W65" s="446">
        <v>13</v>
      </c>
      <c r="X65" s="447">
        <v>7</v>
      </c>
      <c r="Y65" s="450"/>
      <c r="Z65" s="449"/>
      <c r="AA65" s="450"/>
      <c r="AB65" s="449"/>
    </row>
    <row r="66" spans="23:28" x14ac:dyDescent="0.2">
      <c r="W66" s="446">
        <v>12</v>
      </c>
      <c r="X66" s="447">
        <v>8</v>
      </c>
      <c r="Y66" s="450">
        <v>9</v>
      </c>
      <c r="Z66" s="449">
        <v>13</v>
      </c>
      <c r="AA66" s="450">
        <v>17</v>
      </c>
      <c r="AB66" s="449"/>
    </row>
    <row r="67" spans="23:28" x14ac:dyDescent="0.2">
      <c r="W67" s="446">
        <v>12</v>
      </c>
      <c r="X67" s="447"/>
      <c r="Y67" s="450">
        <v>10</v>
      </c>
      <c r="Z67" s="449">
        <v>14</v>
      </c>
      <c r="AA67" s="450">
        <v>18</v>
      </c>
      <c r="AB67" s="449"/>
    </row>
    <row r="68" spans="23:28" x14ac:dyDescent="0.2">
      <c r="W68" s="446">
        <v>12</v>
      </c>
      <c r="X68" s="447"/>
      <c r="Y68" s="450"/>
      <c r="Z68" s="449">
        <v>15</v>
      </c>
      <c r="AA68" s="450">
        <v>19</v>
      </c>
      <c r="AB68" s="449"/>
    </row>
    <row r="69" spans="23:28" x14ac:dyDescent="0.2">
      <c r="W69" s="446">
        <v>12</v>
      </c>
      <c r="X69" s="447">
        <v>9</v>
      </c>
      <c r="Y69" s="450"/>
      <c r="Z69" s="449"/>
      <c r="AA69" s="450">
        <v>20</v>
      </c>
      <c r="AB69" s="449"/>
    </row>
    <row r="70" spans="23:28" x14ac:dyDescent="0.2">
      <c r="W70" s="446">
        <v>11</v>
      </c>
      <c r="X70" s="447"/>
      <c r="Y70" s="450"/>
      <c r="Z70" s="449"/>
      <c r="AA70" s="450"/>
      <c r="AB70" s="449">
        <v>21</v>
      </c>
    </row>
    <row r="71" spans="23:28" x14ac:dyDescent="0.2">
      <c r="W71" s="446">
        <v>11</v>
      </c>
      <c r="X71" s="447"/>
      <c r="Y71" s="450"/>
      <c r="Z71" s="449"/>
      <c r="AA71" s="450"/>
      <c r="AB71" s="449">
        <v>22</v>
      </c>
    </row>
    <row r="72" spans="23:28" x14ac:dyDescent="0.2">
      <c r="W72" s="446">
        <v>11</v>
      </c>
      <c r="X72" s="447"/>
      <c r="Y72" s="450"/>
      <c r="Z72" s="449"/>
      <c r="AA72" s="450"/>
      <c r="AB72" s="449">
        <v>23</v>
      </c>
    </row>
    <row r="73" spans="23:28" x14ac:dyDescent="0.2">
      <c r="W73" s="446">
        <v>11</v>
      </c>
      <c r="X73" s="447"/>
      <c r="Y73" s="450"/>
      <c r="Z73" s="449"/>
      <c r="AA73" s="450"/>
      <c r="AB73" s="449">
        <v>24</v>
      </c>
    </row>
    <row r="74" spans="23:28" x14ac:dyDescent="0.2">
      <c r="W74" s="446">
        <v>11</v>
      </c>
      <c r="X74" s="447"/>
      <c r="Y74" s="450"/>
      <c r="Z74" s="449"/>
      <c r="AA74" s="450"/>
      <c r="AB74" s="449">
        <v>25</v>
      </c>
    </row>
    <row r="75" spans="23:28" x14ac:dyDescent="0.2">
      <c r="W75" s="446">
        <v>10</v>
      </c>
      <c r="X75" s="447">
        <v>10</v>
      </c>
      <c r="Y75" s="450">
        <v>11</v>
      </c>
      <c r="Z75" s="449">
        <v>16</v>
      </c>
      <c r="AA75" s="450">
        <v>21</v>
      </c>
      <c r="AB75" s="449"/>
    </row>
    <row r="76" spans="23:28" x14ac:dyDescent="0.2">
      <c r="W76" s="446">
        <v>10</v>
      </c>
      <c r="X76" s="447"/>
      <c r="Y76" s="450"/>
      <c r="Z76" s="449">
        <v>17</v>
      </c>
      <c r="AA76" s="450">
        <v>22</v>
      </c>
      <c r="AB76" s="449"/>
    </row>
    <row r="77" spans="23:28" x14ac:dyDescent="0.2">
      <c r="W77" s="446">
        <v>10</v>
      </c>
      <c r="X77" s="447"/>
      <c r="Y77" s="450"/>
      <c r="Z77" s="449">
        <v>18</v>
      </c>
      <c r="AA77" s="450">
        <v>23</v>
      </c>
      <c r="AB77" s="449"/>
    </row>
    <row r="78" spans="23:28" x14ac:dyDescent="0.2">
      <c r="W78" s="446">
        <v>10</v>
      </c>
      <c r="X78" s="447">
        <v>11</v>
      </c>
      <c r="Y78" s="450">
        <v>12</v>
      </c>
      <c r="Z78" s="449"/>
      <c r="AA78" s="450">
        <v>24</v>
      </c>
      <c r="AB78" s="449"/>
    </row>
    <row r="79" spans="23:28" x14ac:dyDescent="0.2">
      <c r="W79" s="446">
        <v>10</v>
      </c>
      <c r="X79" s="447"/>
      <c r="Y79" s="450"/>
      <c r="Z79" s="449"/>
      <c r="AA79" s="450">
        <v>25</v>
      </c>
      <c r="AB79" s="449"/>
    </row>
    <row r="80" spans="23:28" x14ac:dyDescent="0.2">
      <c r="W80" s="446">
        <v>9</v>
      </c>
      <c r="X80" s="447">
        <v>12</v>
      </c>
      <c r="Y80" s="450"/>
      <c r="Z80" s="449">
        <v>19</v>
      </c>
      <c r="AA80" s="450"/>
      <c r="AB80" s="449"/>
    </row>
    <row r="81" spans="23:28" x14ac:dyDescent="0.2">
      <c r="W81" s="446">
        <v>9</v>
      </c>
      <c r="X81" s="447">
        <v>13</v>
      </c>
      <c r="Y81" s="450"/>
      <c r="Z81" s="449">
        <v>20</v>
      </c>
      <c r="AA81" s="450"/>
      <c r="AB81" s="449"/>
    </row>
    <row r="82" spans="23:28" x14ac:dyDescent="0.2">
      <c r="W82" s="446">
        <v>9</v>
      </c>
      <c r="X82" s="447"/>
      <c r="Y82" s="450"/>
      <c r="Z82" s="449">
        <v>21</v>
      </c>
      <c r="AA82" s="450"/>
      <c r="AB82" s="449"/>
    </row>
    <row r="83" spans="23:28" x14ac:dyDescent="0.2">
      <c r="W83" s="446">
        <v>9</v>
      </c>
      <c r="X83" s="447"/>
      <c r="Y83" s="450"/>
      <c r="Z83" s="449">
        <v>22</v>
      </c>
      <c r="AA83" s="450"/>
      <c r="AB83" s="449"/>
    </row>
    <row r="84" spans="23:28" x14ac:dyDescent="0.2">
      <c r="W84" s="446">
        <v>9</v>
      </c>
      <c r="X84" s="447"/>
      <c r="Y84" s="450"/>
      <c r="Z84" s="449">
        <v>23</v>
      </c>
      <c r="AA84" s="450"/>
      <c r="AB84" s="449"/>
    </row>
    <row r="85" spans="23:28" x14ac:dyDescent="0.2">
      <c r="W85" s="446">
        <v>9</v>
      </c>
      <c r="X85" s="447"/>
      <c r="Y85" s="450"/>
      <c r="Z85" s="449">
        <v>24</v>
      </c>
      <c r="AA85" s="450"/>
      <c r="AB85" s="449"/>
    </row>
    <row r="86" spans="23:28" x14ac:dyDescent="0.2">
      <c r="W86" s="446">
        <v>9</v>
      </c>
      <c r="X86" s="447"/>
      <c r="Y86" s="450"/>
      <c r="Z86" s="449">
        <v>25</v>
      </c>
      <c r="AA86" s="450"/>
      <c r="AB86" s="449"/>
    </row>
    <row r="87" spans="23:28" x14ac:dyDescent="0.2">
      <c r="W87" s="446">
        <v>8</v>
      </c>
      <c r="X87" s="447">
        <v>14</v>
      </c>
      <c r="Y87" s="450">
        <v>13</v>
      </c>
      <c r="Z87" s="449"/>
      <c r="AA87" s="450"/>
      <c r="AB87" s="449"/>
    </row>
    <row r="88" spans="23:28" x14ac:dyDescent="0.2">
      <c r="W88" s="446">
        <v>8</v>
      </c>
      <c r="X88" s="447">
        <v>15</v>
      </c>
      <c r="Y88" s="450">
        <v>14</v>
      </c>
      <c r="Z88" s="449"/>
      <c r="AA88" s="450"/>
      <c r="AB88" s="449"/>
    </row>
    <row r="89" spans="23:28" x14ac:dyDescent="0.2">
      <c r="W89" s="446">
        <v>7</v>
      </c>
      <c r="X89" s="447">
        <v>16</v>
      </c>
      <c r="Y89" s="450"/>
      <c r="Z89" s="449"/>
      <c r="AA89" s="450"/>
      <c r="AB89" s="449"/>
    </row>
    <row r="90" spans="23:28" x14ac:dyDescent="0.2">
      <c r="W90" s="446">
        <v>7</v>
      </c>
      <c r="X90" s="447">
        <v>17</v>
      </c>
      <c r="Y90" s="450"/>
      <c r="Z90" s="449"/>
      <c r="AA90" s="450"/>
      <c r="AB90" s="449"/>
    </row>
    <row r="91" spans="23:28" x14ac:dyDescent="0.2">
      <c r="W91" s="446">
        <v>7</v>
      </c>
      <c r="X91" s="447">
        <v>18</v>
      </c>
      <c r="Y91" s="450"/>
      <c r="Z91" s="449"/>
      <c r="AA91" s="450"/>
      <c r="AB91" s="449"/>
    </row>
    <row r="92" spans="23:28" x14ac:dyDescent="0.2">
      <c r="W92" s="446">
        <v>7</v>
      </c>
      <c r="X92" s="447">
        <v>19</v>
      </c>
      <c r="Y92" s="450"/>
      <c r="Z92" s="449"/>
      <c r="AA92" s="450"/>
      <c r="AB92" s="449"/>
    </row>
    <row r="93" spans="23:28" x14ac:dyDescent="0.2">
      <c r="W93" s="446">
        <v>7</v>
      </c>
      <c r="X93" s="447">
        <v>20</v>
      </c>
      <c r="Y93" s="450"/>
      <c r="Z93" s="449"/>
      <c r="AA93" s="450"/>
      <c r="AB93" s="449"/>
    </row>
    <row r="94" spans="23:28" x14ac:dyDescent="0.2">
      <c r="W94" s="446">
        <v>7</v>
      </c>
      <c r="X94" s="447">
        <v>21</v>
      </c>
      <c r="Y94" s="450"/>
      <c r="Z94" s="449"/>
      <c r="AA94" s="450"/>
      <c r="AB94" s="449"/>
    </row>
    <row r="95" spans="23:28" x14ac:dyDescent="0.2">
      <c r="W95" s="446">
        <v>7</v>
      </c>
      <c r="X95" s="447">
        <v>22</v>
      </c>
      <c r="Y95" s="450"/>
      <c r="Z95" s="449"/>
      <c r="AA95" s="450"/>
      <c r="AB95" s="449"/>
    </row>
    <row r="96" spans="23:28" x14ac:dyDescent="0.2">
      <c r="W96" s="446">
        <v>7</v>
      </c>
      <c r="X96" s="447">
        <v>23</v>
      </c>
      <c r="Y96" s="450"/>
      <c r="Z96" s="449"/>
      <c r="AA96" s="450"/>
      <c r="AB96" s="449"/>
    </row>
    <row r="97" spans="23:28" x14ac:dyDescent="0.2">
      <c r="W97" s="446">
        <v>7</v>
      </c>
      <c r="X97" s="447">
        <v>24</v>
      </c>
      <c r="Y97" s="450"/>
      <c r="Z97" s="449"/>
      <c r="AA97" s="450"/>
      <c r="AB97" s="449"/>
    </row>
    <row r="98" spans="23:28" x14ac:dyDescent="0.2">
      <c r="W98" s="446">
        <v>7</v>
      </c>
      <c r="X98" s="447">
        <v>25</v>
      </c>
      <c r="Y98" s="450"/>
      <c r="Z98" s="449"/>
      <c r="AA98" s="450"/>
      <c r="AB98" s="449"/>
    </row>
    <row r="99" spans="23:28" x14ac:dyDescent="0.2">
      <c r="W99" s="446">
        <v>7</v>
      </c>
      <c r="X99" s="447">
        <v>26</v>
      </c>
      <c r="Y99" s="450"/>
      <c r="Z99" s="449"/>
      <c r="AA99" s="450"/>
      <c r="AB99" s="449"/>
    </row>
    <row r="100" spans="23:28" x14ac:dyDescent="0.2">
      <c r="W100" s="446">
        <v>7</v>
      </c>
      <c r="X100" s="447">
        <v>27</v>
      </c>
      <c r="Y100" s="450"/>
      <c r="Z100" s="449"/>
      <c r="AA100" s="450"/>
      <c r="AB100" s="449"/>
    </row>
    <row r="101" spans="23:28" x14ac:dyDescent="0.2">
      <c r="W101" s="446">
        <v>7</v>
      </c>
      <c r="X101" s="447">
        <v>28</v>
      </c>
      <c r="Y101" s="450"/>
      <c r="Z101" s="449"/>
      <c r="AA101" s="450"/>
      <c r="AB101" s="449"/>
    </row>
    <row r="102" spans="23:28" x14ac:dyDescent="0.2">
      <c r="W102" s="446">
        <v>7</v>
      </c>
      <c r="X102" s="447">
        <v>29</v>
      </c>
      <c r="Y102" s="450"/>
      <c r="Z102" s="449"/>
      <c r="AA102" s="450"/>
      <c r="AB102" s="449"/>
    </row>
    <row r="103" spans="23:28" x14ac:dyDescent="0.2">
      <c r="W103" s="446">
        <v>7</v>
      </c>
      <c r="X103" s="447">
        <v>30</v>
      </c>
      <c r="Y103" s="450"/>
      <c r="Z103" s="449"/>
      <c r="AA103" s="450"/>
      <c r="AB103" s="449"/>
    </row>
    <row r="104" spans="23:28" x14ac:dyDescent="0.2">
      <c r="W104" s="446">
        <v>7</v>
      </c>
      <c r="X104" s="447">
        <v>31</v>
      </c>
      <c r="Y104" s="450"/>
      <c r="Z104" s="449"/>
      <c r="AA104" s="450"/>
      <c r="AB104" s="449"/>
    </row>
    <row r="105" spans="23:28" x14ac:dyDescent="0.2">
      <c r="W105" s="446">
        <v>7</v>
      </c>
      <c r="X105" s="447">
        <v>32</v>
      </c>
      <c r="Y105" s="450"/>
      <c r="Z105" s="449"/>
      <c r="AA105" s="450"/>
      <c r="AB105" s="449"/>
    </row>
    <row r="106" spans="23:28" x14ac:dyDescent="0.2">
      <c r="W106" s="446">
        <v>7</v>
      </c>
      <c r="X106" s="447">
        <v>33</v>
      </c>
      <c r="Y106" s="450"/>
      <c r="Z106" s="449"/>
      <c r="AA106" s="450"/>
      <c r="AB106" s="449"/>
    </row>
    <row r="107" spans="23:28" x14ac:dyDescent="0.2">
      <c r="W107" s="446">
        <v>7</v>
      </c>
      <c r="X107" s="447">
        <v>34</v>
      </c>
      <c r="Y107" s="450"/>
      <c r="Z107" s="449"/>
      <c r="AA107" s="450"/>
      <c r="AB107" s="449"/>
    </row>
    <row r="108" spans="23:28" x14ac:dyDescent="0.2">
      <c r="W108" s="446">
        <v>7</v>
      </c>
      <c r="X108" s="447">
        <v>35</v>
      </c>
      <c r="Y108" s="450"/>
      <c r="Z108" s="449"/>
      <c r="AA108" s="450"/>
      <c r="AB108" s="449"/>
    </row>
    <row r="109" spans="23:28" x14ac:dyDescent="0.2">
      <c r="W109" s="446">
        <v>7</v>
      </c>
      <c r="X109" s="447">
        <v>36</v>
      </c>
      <c r="Y109" s="450"/>
      <c r="Z109" s="449"/>
      <c r="AA109" s="450"/>
      <c r="AB109" s="449"/>
    </row>
    <row r="110" spans="23:28" x14ac:dyDescent="0.2">
      <c r="W110" s="446">
        <v>6</v>
      </c>
      <c r="X110" s="447"/>
      <c r="Y110" s="450">
        <v>15</v>
      </c>
      <c r="Z110" s="449"/>
      <c r="AA110" s="450"/>
      <c r="AB110" s="449"/>
    </row>
    <row r="111" spans="23:28" x14ac:dyDescent="0.2">
      <c r="W111" s="446">
        <v>6</v>
      </c>
      <c r="X111" s="447"/>
      <c r="Y111" s="450">
        <v>16</v>
      </c>
      <c r="Z111" s="449"/>
      <c r="AA111" s="450"/>
      <c r="AB111" s="449"/>
    </row>
    <row r="112" spans="23:28" x14ac:dyDescent="0.2">
      <c r="W112" s="446">
        <v>5</v>
      </c>
      <c r="X112" s="447"/>
      <c r="Y112" s="450"/>
      <c r="Z112" s="449"/>
      <c r="AA112" s="450"/>
      <c r="AB112" s="449"/>
    </row>
    <row r="113" spans="23:28" x14ac:dyDescent="0.2">
      <c r="W113" s="446">
        <v>4</v>
      </c>
      <c r="X113" s="447"/>
      <c r="Y113" s="450">
        <v>17</v>
      </c>
      <c r="Z113" s="449"/>
      <c r="AA113" s="450"/>
      <c r="AB113" s="449"/>
    </row>
    <row r="114" spans="23:28" x14ac:dyDescent="0.2">
      <c r="W114" s="446">
        <v>4</v>
      </c>
      <c r="X114" s="447"/>
      <c r="Y114" s="450">
        <v>18</v>
      </c>
      <c r="Z114" s="449"/>
      <c r="AA114" s="450"/>
      <c r="AB114" s="449"/>
    </row>
    <row r="115" spans="23:28" x14ac:dyDescent="0.2">
      <c r="W115" s="446">
        <v>4</v>
      </c>
      <c r="X115" s="447"/>
      <c r="Y115" s="450">
        <v>19</v>
      </c>
      <c r="Z115" s="449"/>
      <c r="AA115" s="450"/>
      <c r="AB115" s="449"/>
    </row>
    <row r="116" spans="23:28" x14ac:dyDescent="0.2">
      <c r="W116" s="446">
        <v>4</v>
      </c>
      <c r="X116" s="447"/>
      <c r="Y116" s="450">
        <v>20</v>
      </c>
      <c r="Z116" s="449"/>
      <c r="AA116" s="450"/>
      <c r="AB116" s="449"/>
    </row>
    <row r="117" spans="23:28" x14ac:dyDescent="0.2">
      <c r="W117" s="446">
        <v>4</v>
      </c>
      <c r="X117" s="447"/>
      <c r="Y117" s="450">
        <v>21</v>
      </c>
      <c r="Z117" s="449"/>
      <c r="AA117" s="450"/>
      <c r="AB117" s="449"/>
    </row>
    <row r="118" spans="23:28" x14ac:dyDescent="0.2">
      <c r="W118" s="446">
        <v>4</v>
      </c>
      <c r="X118" s="447"/>
      <c r="Y118" s="450">
        <v>22</v>
      </c>
      <c r="Z118" s="449"/>
      <c r="AA118" s="450"/>
      <c r="AB118" s="449"/>
    </row>
    <row r="119" spans="23:28" x14ac:dyDescent="0.2">
      <c r="W119" s="446">
        <v>4</v>
      </c>
      <c r="X119" s="447"/>
      <c r="Y119" s="450">
        <v>23</v>
      </c>
      <c r="Z119" s="449"/>
      <c r="AA119" s="450"/>
      <c r="AB119" s="449"/>
    </row>
    <row r="120" spans="23:28" x14ac:dyDescent="0.2">
      <c r="W120" s="446">
        <v>4</v>
      </c>
      <c r="X120" s="447"/>
      <c r="Y120" s="450">
        <v>24</v>
      </c>
      <c r="Z120" s="449"/>
      <c r="AA120" s="450"/>
      <c r="AB120" s="449"/>
    </row>
    <row r="121" spans="23:28" x14ac:dyDescent="0.2">
      <c r="W121" s="446">
        <v>4</v>
      </c>
      <c r="X121" s="447"/>
      <c r="Y121" s="450">
        <v>25</v>
      </c>
      <c r="Z121" s="449"/>
      <c r="AA121" s="450"/>
      <c r="AB121" s="449"/>
    </row>
    <row r="122" spans="23:28" x14ac:dyDescent="0.2">
      <c r="W122" s="446">
        <v>3</v>
      </c>
      <c r="X122" s="447"/>
      <c r="Y122" s="450"/>
      <c r="Z122" s="449"/>
      <c r="AA122" s="450"/>
      <c r="AB122" s="449"/>
    </row>
    <row r="123" spans="23:28" x14ac:dyDescent="0.2">
      <c r="W123" s="446">
        <v>2</v>
      </c>
      <c r="X123" s="447"/>
      <c r="Y123" s="450"/>
      <c r="Z123" s="449"/>
      <c r="AA123" s="450"/>
      <c r="AB123" s="449"/>
    </row>
    <row r="124" spans="23:28" ht="13.5" thickBot="1" x14ac:dyDescent="0.25">
      <c r="W124" s="451">
        <v>1</v>
      </c>
      <c r="X124" s="452"/>
      <c r="Y124" s="453"/>
      <c r="Z124" s="454"/>
      <c r="AA124" s="453"/>
      <c r="AB124" s="454"/>
    </row>
  </sheetData>
  <mergeCells count="6">
    <mergeCell ref="B2:P2"/>
    <mergeCell ref="C4:E4"/>
    <mergeCell ref="F4:H4"/>
    <mergeCell ref="I4:K4"/>
    <mergeCell ref="L4:N4"/>
    <mergeCell ref="O4:Q4"/>
  </mergeCells>
  <phoneticPr fontId="39" type="noConversion"/>
  <pageMargins left="0.7" right="0.7" top="0.75" bottom="0.75" header="0.3" footer="0.3"/>
  <pageSetup orientation="portrait" horizontalDpi="1200" verticalDpi="1200" r:id="rId1"/>
  <ignoredErrors>
    <ignoredError sqref="Y80:Y81 Y40 AA36 X70:Y70 AA44 X48:Y48 Z53:AA53 X56 Z59 Y60 Y65 Y33:Y36 Y32 X41:X44 X33:X36 X38:X39 Y89 Y69:Z69 Y68 Z52"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V45"/>
  <sheetViews>
    <sheetView workbookViewId="0">
      <selection activeCell="U11" sqref="U11"/>
    </sheetView>
  </sheetViews>
  <sheetFormatPr defaultColWidth="9.140625" defaultRowHeight="12.75" x14ac:dyDescent="0.2"/>
  <cols>
    <col min="1" max="1" width="9.140625" style="13"/>
    <col min="2" max="2" width="4" style="13" customWidth="1"/>
    <col min="3" max="22" width="4.42578125" style="13" customWidth="1"/>
    <col min="23" max="16384" width="9.140625" style="13"/>
  </cols>
  <sheetData>
    <row r="1" spans="2:22" ht="13.5" thickBot="1" x14ac:dyDescent="0.25"/>
    <row r="2" spans="2:22" x14ac:dyDescent="0.2">
      <c r="C2" s="763" t="s">
        <v>6324</v>
      </c>
      <c r="D2" s="761"/>
      <c r="E2" s="761"/>
      <c r="F2" s="761"/>
      <c r="G2" s="763" t="s">
        <v>2970</v>
      </c>
      <c r="H2" s="761"/>
      <c r="I2" s="761"/>
      <c r="J2" s="762"/>
      <c r="K2" s="763" t="s">
        <v>2971</v>
      </c>
      <c r="L2" s="761"/>
      <c r="M2" s="761"/>
      <c r="N2" s="762"/>
      <c r="O2" s="763" t="s">
        <v>2972</v>
      </c>
      <c r="P2" s="761"/>
      <c r="Q2" s="761"/>
      <c r="R2" s="762"/>
      <c r="S2" s="761" t="s">
        <v>2973</v>
      </c>
      <c r="T2" s="761"/>
      <c r="U2" s="761"/>
      <c r="V2" s="762"/>
    </row>
    <row r="3" spans="2:22" s="9" customFormat="1" ht="13.5" thickBot="1" x14ac:dyDescent="0.25">
      <c r="C3" s="98" t="s">
        <v>6326</v>
      </c>
      <c r="D3" s="99" t="s">
        <v>6327</v>
      </c>
      <c r="E3" s="99" t="s">
        <v>6323</v>
      </c>
      <c r="F3" s="99" t="s">
        <v>6325</v>
      </c>
      <c r="G3" s="98" t="s">
        <v>6326</v>
      </c>
      <c r="H3" s="99" t="s">
        <v>6327</v>
      </c>
      <c r="I3" s="99" t="s">
        <v>6323</v>
      </c>
      <c r="J3" s="100" t="s">
        <v>6325</v>
      </c>
      <c r="K3" s="98" t="s">
        <v>6326</v>
      </c>
      <c r="L3" s="99" t="s">
        <v>6327</v>
      </c>
      <c r="M3" s="99" t="s">
        <v>6323</v>
      </c>
      <c r="N3" s="100" t="s">
        <v>6325</v>
      </c>
      <c r="O3" s="98" t="s">
        <v>6326</v>
      </c>
      <c r="P3" s="99" t="s">
        <v>6327</v>
      </c>
      <c r="Q3" s="99" t="s">
        <v>6323</v>
      </c>
      <c r="R3" s="100" t="s">
        <v>6325</v>
      </c>
      <c r="S3" s="99" t="s">
        <v>6326</v>
      </c>
      <c r="T3" s="99" t="s">
        <v>6327</v>
      </c>
      <c r="U3" s="99" t="s">
        <v>6323</v>
      </c>
      <c r="V3" s="100" t="s">
        <v>6325</v>
      </c>
    </row>
    <row r="4" spans="2:22" x14ac:dyDescent="0.2">
      <c r="B4" s="101">
        <v>0</v>
      </c>
      <c r="C4" s="230" t="s">
        <v>3486</v>
      </c>
      <c r="D4" s="231">
        <v>16</v>
      </c>
      <c r="E4" s="231" t="s">
        <v>3486</v>
      </c>
      <c r="F4" s="232" t="s">
        <v>3486</v>
      </c>
      <c r="G4" s="230" t="s">
        <v>3486</v>
      </c>
      <c r="H4" s="231">
        <v>17</v>
      </c>
      <c r="I4" s="231" t="s">
        <v>3486</v>
      </c>
      <c r="J4" s="232" t="s">
        <v>3486</v>
      </c>
      <c r="K4" s="230" t="s">
        <v>3486</v>
      </c>
      <c r="L4" s="231">
        <v>18</v>
      </c>
      <c r="M4" s="231" t="s">
        <v>3486</v>
      </c>
      <c r="N4" s="232" t="s">
        <v>3486</v>
      </c>
      <c r="O4" s="230" t="s">
        <v>3486</v>
      </c>
      <c r="P4" s="231">
        <v>20</v>
      </c>
      <c r="Q4" s="231" t="s">
        <v>3486</v>
      </c>
      <c r="R4" s="232" t="s">
        <v>3486</v>
      </c>
      <c r="S4" s="230" t="s">
        <v>3486</v>
      </c>
      <c r="T4" s="231">
        <v>19</v>
      </c>
      <c r="U4" s="231" t="s">
        <v>3486</v>
      </c>
      <c r="V4" s="232" t="s">
        <v>3486</v>
      </c>
    </row>
    <row r="5" spans="2:22" x14ac:dyDescent="0.2">
      <c r="B5" s="104">
        <v>1</v>
      </c>
      <c r="C5" s="230">
        <v>10</v>
      </c>
      <c r="D5" s="231">
        <v>14</v>
      </c>
      <c r="E5" s="231">
        <v>14</v>
      </c>
      <c r="F5" s="232">
        <v>13</v>
      </c>
      <c r="G5" s="230">
        <v>13</v>
      </c>
      <c r="H5" s="231">
        <v>15</v>
      </c>
      <c r="I5" s="231">
        <v>13</v>
      </c>
      <c r="J5" s="232">
        <v>12</v>
      </c>
      <c r="K5" s="230">
        <v>14</v>
      </c>
      <c r="L5" s="231">
        <v>16</v>
      </c>
      <c r="M5" s="231">
        <v>15</v>
      </c>
      <c r="N5" s="232">
        <v>14</v>
      </c>
      <c r="O5" s="230">
        <v>16</v>
      </c>
      <c r="P5" s="231">
        <v>17</v>
      </c>
      <c r="Q5" s="231">
        <v>15</v>
      </c>
      <c r="R5" s="232">
        <v>16</v>
      </c>
      <c r="S5" s="230">
        <v>15</v>
      </c>
      <c r="T5" s="231">
        <v>17</v>
      </c>
      <c r="U5" s="231">
        <v>12</v>
      </c>
      <c r="V5" s="232">
        <v>15</v>
      </c>
    </row>
    <row r="6" spans="2:22" x14ac:dyDescent="0.2">
      <c r="B6" s="102">
        <v>2</v>
      </c>
      <c r="C6" s="233">
        <v>10</v>
      </c>
      <c r="D6" s="234">
        <v>14</v>
      </c>
      <c r="E6" s="234">
        <v>14</v>
      </c>
      <c r="F6" s="235">
        <v>13</v>
      </c>
      <c r="G6" s="233">
        <v>13</v>
      </c>
      <c r="H6" s="234">
        <v>15</v>
      </c>
      <c r="I6" s="234">
        <v>13</v>
      </c>
      <c r="J6" s="235">
        <v>12</v>
      </c>
      <c r="K6" s="233">
        <v>14</v>
      </c>
      <c r="L6" s="234">
        <v>16</v>
      </c>
      <c r="M6" s="234">
        <v>15</v>
      </c>
      <c r="N6" s="235">
        <v>14</v>
      </c>
      <c r="O6" s="233">
        <v>16</v>
      </c>
      <c r="P6" s="234">
        <v>17</v>
      </c>
      <c r="Q6" s="234">
        <v>15</v>
      </c>
      <c r="R6" s="235">
        <v>16</v>
      </c>
      <c r="S6" s="233">
        <v>15</v>
      </c>
      <c r="T6" s="234">
        <v>17</v>
      </c>
      <c r="U6" s="234">
        <v>12</v>
      </c>
      <c r="V6" s="235">
        <v>15</v>
      </c>
    </row>
    <row r="7" spans="2:22" x14ac:dyDescent="0.2">
      <c r="B7" s="102">
        <v>3</v>
      </c>
      <c r="C7" s="233">
        <v>10</v>
      </c>
      <c r="D7" s="234">
        <v>13</v>
      </c>
      <c r="E7" s="234">
        <v>14</v>
      </c>
      <c r="F7" s="235">
        <v>13</v>
      </c>
      <c r="G7" s="233">
        <v>13</v>
      </c>
      <c r="H7" s="234">
        <v>14</v>
      </c>
      <c r="I7" s="234">
        <v>13</v>
      </c>
      <c r="J7" s="235">
        <v>12</v>
      </c>
      <c r="K7" s="233">
        <v>14</v>
      </c>
      <c r="L7" s="234">
        <v>15</v>
      </c>
      <c r="M7" s="234">
        <v>15</v>
      </c>
      <c r="N7" s="235">
        <v>14</v>
      </c>
      <c r="O7" s="233">
        <v>16</v>
      </c>
      <c r="P7" s="234">
        <v>16</v>
      </c>
      <c r="Q7" s="234">
        <v>15</v>
      </c>
      <c r="R7" s="235">
        <v>16</v>
      </c>
      <c r="S7" s="233">
        <v>15</v>
      </c>
      <c r="T7" s="234">
        <v>16</v>
      </c>
      <c r="U7" s="234">
        <v>12</v>
      </c>
      <c r="V7" s="235">
        <v>15</v>
      </c>
    </row>
    <row r="8" spans="2:22" x14ac:dyDescent="0.2">
      <c r="B8" s="102">
        <v>4</v>
      </c>
      <c r="C8" s="233">
        <v>9</v>
      </c>
      <c r="D8" s="234">
        <v>13</v>
      </c>
      <c r="E8" s="234">
        <v>14</v>
      </c>
      <c r="F8" s="235">
        <v>13</v>
      </c>
      <c r="G8" s="233">
        <v>12</v>
      </c>
      <c r="H8" s="234">
        <v>14</v>
      </c>
      <c r="I8" s="234">
        <v>13</v>
      </c>
      <c r="J8" s="235">
        <v>12</v>
      </c>
      <c r="K8" s="233">
        <v>13</v>
      </c>
      <c r="L8" s="234">
        <v>15</v>
      </c>
      <c r="M8" s="234">
        <v>15</v>
      </c>
      <c r="N8" s="235">
        <v>14</v>
      </c>
      <c r="O8" s="233">
        <v>15</v>
      </c>
      <c r="P8" s="234">
        <v>16</v>
      </c>
      <c r="Q8" s="234">
        <v>15</v>
      </c>
      <c r="R8" s="235">
        <v>16</v>
      </c>
      <c r="S8" s="233">
        <v>14</v>
      </c>
      <c r="T8" s="234">
        <v>16</v>
      </c>
      <c r="U8" s="234">
        <v>12</v>
      </c>
      <c r="V8" s="235">
        <v>15</v>
      </c>
    </row>
    <row r="9" spans="2:22" x14ac:dyDescent="0.2">
      <c r="B9" s="102">
        <v>5</v>
      </c>
      <c r="C9" s="233">
        <v>9</v>
      </c>
      <c r="D9" s="234">
        <v>11</v>
      </c>
      <c r="E9" s="234">
        <v>14</v>
      </c>
      <c r="F9" s="235">
        <v>12</v>
      </c>
      <c r="G9" s="233">
        <v>12</v>
      </c>
      <c r="H9" s="234">
        <v>12</v>
      </c>
      <c r="I9" s="234">
        <v>13</v>
      </c>
      <c r="J9" s="235">
        <v>11</v>
      </c>
      <c r="K9" s="233">
        <v>13</v>
      </c>
      <c r="L9" s="234">
        <v>13</v>
      </c>
      <c r="M9" s="234">
        <v>15</v>
      </c>
      <c r="N9" s="235">
        <v>12</v>
      </c>
      <c r="O9" s="233">
        <v>15</v>
      </c>
      <c r="P9" s="234">
        <v>13</v>
      </c>
      <c r="Q9" s="234">
        <v>15</v>
      </c>
      <c r="R9" s="235">
        <v>15</v>
      </c>
      <c r="S9" s="233">
        <v>14</v>
      </c>
      <c r="T9" s="234">
        <v>14</v>
      </c>
      <c r="U9" s="234">
        <v>12</v>
      </c>
      <c r="V9" s="235">
        <v>13</v>
      </c>
    </row>
    <row r="10" spans="2:22" x14ac:dyDescent="0.2">
      <c r="B10" s="102">
        <v>6</v>
      </c>
      <c r="C10" s="233">
        <v>9</v>
      </c>
      <c r="D10" s="234">
        <v>11</v>
      </c>
      <c r="E10" s="234">
        <v>13</v>
      </c>
      <c r="F10" s="235">
        <v>12</v>
      </c>
      <c r="G10" s="233">
        <v>12</v>
      </c>
      <c r="H10" s="234">
        <v>12</v>
      </c>
      <c r="I10" s="234">
        <v>11</v>
      </c>
      <c r="J10" s="235">
        <v>11</v>
      </c>
      <c r="K10" s="233">
        <v>13</v>
      </c>
      <c r="L10" s="234">
        <v>13</v>
      </c>
      <c r="M10" s="234">
        <v>13</v>
      </c>
      <c r="N10" s="235">
        <v>12</v>
      </c>
      <c r="O10" s="233">
        <v>15</v>
      </c>
      <c r="P10" s="234">
        <v>13</v>
      </c>
      <c r="Q10" s="234">
        <v>13</v>
      </c>
      <c r="R10" s="235">
        <v>15</v>
      </c>
      <c r="S10" s="233">
        <v>14</v>
      </c>
      <c r="T10" s="234">
        <v>14</v>
      </c>
      <c r="U10" s="234">
        <v>10</v>
      </c>
      <c r="V10" s="235">
        <v>13</v>
      </c>
    </row>
    <row r="11" spans="2:22" x14ac:dyDescent="0.2">
      <c r="B11" s="102">
        <v>7</v>
      </c>
      <c r="C11" s="233">
        <v>7</v>
      </c>
      <c r="D11" s="234">
        <v>10</v>
      </c>
      <c r="E11" s="234">
        <v>13</v>
      </c>
      <c r="F11" s="235">
        <v>12</v>
      </c>
      <c r="G11" s="233">
        <v>10</v>
      </c>
      <c r="H11" s="234">
        <v>11</v>
      </c>
      <c r="I11" s="234">
        <v>11</v>
      </c>
      <c r="J11" s="235">
        <v>11</v>
      </c>
      <c r="K11" s="233">
        <v>11</v>
      </c>
      <c r="L11" s="234">
        <v>12</v>
      </c>
      <c r="M11" s="234">
        <v>13</v>
      </c>
      <c r="N11" s="235">
        <v>12</v>
      </c>
      <c r="O11" s="233">
        <v>13</v>
      </c>
      <c r="P11" s="234">
        <v>12</v>
      </c>
      <c r="Q11" s="234">
        <v>13</v>
      </c>
      <c r="R11" s="235">
        <v>15</v>
      </c>
      <c r="S11" s="233">
        <v>12</v>
      </c>
      <c r="T11" s="234">
        <v>13</v>
      </c>
      <c r="U11" s="234">
        <v>10</v>
      </c>
      <c r="V11" s="235">
        <v>13</v>
      </c>
    </row>
    <row r="12" spans="2:22" x14ac:dyDescent="0.2">
      <c r="B12" s="102">
        <v>8</v>
      </c>
      <c r="C12" s="233">
        <v>7</v>
      </c>
      <c r="D12" s="234">
        <v>10</v>
      </c>
      <c r="E12" s="234">
        <v>13</v>
      </c>
      <c r="F12" s="235">
        <v>12</v>
      </c>
      <c r="G12" s="233">
        <v>10</v>
      </c>
      <c r="H12" s="234">
        <v>11</v>
      </c>
      <c r="I12" s="234">
        <v>11</v>
      </c>
      <c r="J12" s="235">
        <v>11</v>
      </c>
      <c r="K12" s="233">
        <v>11</v>
      </c>
      <c r="L12" s="234">
        <v>12</v>
      </c>
      <c r="M12" s="234">
        <v>13</v>
      </c>
      <c r="N12" s="235">
        <v>12</v>
      </c>
      <c r="O12" s="233">
        <v>13</v>
      </c>
      <c r="P12" s="234">
        <v>12</v>
      </c>
      <c r="Q12" s="234">
        <v>13</v>
      </c>
      <c r="R12" s="235">
        <v>15</v>
      </c>
      <c r="S12" s="233">
        <v>12</v>
      </c>
      <c r="T12" s="234">
        <v>13</v>
      </c>
      <c r="U12" s="234">
        <v>10</v>
      </c>
      <c r="V12" s="235">
        <v>13</v>
      </c>
    </row>
    <row r="13" spans="2:22" x14ac:dyDescent="0.2">
      <c r="B13" s="102">
        <v>9</v>
      </c>
      <c r="C13" s="233">
        <v>7</v>
      </c>
      <c r="D13" s="234">
        <v>8</v>
      </c>
      <c r="E13" s="234">
        <v>13</v>
      </c>
      <c r="F13" s="235">
        <v>11</v>
      </c>
      <c r="G13" s="233">
        <v>10</v>
      </c>
      <c r="H13" s="234">
        <v>9</v>
      </c>
      <c r="I13" s="234">
        <v>11</v>
      </c>
      <c r="J13" s="235">
        <v>10</v>
      </c>
      <c r="K13" s="233">
        <v>11</v>
      </c>
      <c r="L13" s="234">
        <v>10</v>
      </c>
      <c r="M13" s="234">
        <v>13</v>
      </c>
      <c r="N13" s="235">
        <v>10</v>
      </c>
      <c r="O13" s="233">
        <v>13</v>
      </c>
      <c r="P13" s="234">
        <v>9</v>
      </c>
      <c r="Q13" s="234">
        <v>13</v>
      </c>
      <c r="R13" s="235">
        <v>14</v>
      </c>
      <c r="S13" s="233">
        <v>12</v>
      </c>
      <c r="T13" s="234">
        <v>11</v>
      </c>
      <c r="U13" s="234">
        <v>10</v>
      </c>
      <c r="V13" s="235">
        <v>11</v>
      </c>
    </row>
    <row r="14" spans="2:22" x14ac:dyDescent="0.2">
      <c r="B14" s="102">
        <v>10</v>
      </c>
      <c r="C14" s="233">
        <v>6</v>
      </c>
      <c r="D14" s="234">
        <v>8</v>
      </c>
      <c r="E14" s="234">
        <v>13</v>
      </c>
      <c r="F14" s="235">
        <v>11</v>
      </c>
      <c r="G14" s="233">
        <v>9</v>
      </c>
      <c r="H14" s="234">
        <v>9</v>
      </c>
      <c r="I14" s="234">
        <v>11</v>
      </c>
      <c r="J14" s="235">
        <v>10</v>
      </c>
      <c r="K14" s="233">
        <v>10</v>
      </c>
      <c r="L14" s="234">
        <v>10</v>
      </c>
      <c r="M14" s="234">
        <v>13</v>
      </c>
      <c r="N14" s="235">
        <v>10</v>
      </c>
      <c r="O14" s="233">
        <v>12</v>
      </c>
      <c r="P14" s="234">
        <v>9</v>
      </c>
      <c r="Q14" s="234">
        <v>13</v>
      </c>
      <c r="R14" s="235">
        <v>14</v>
      </c>
      <c r="S14" s="233">
        <v>11</v>
      </c>
      <c r="T14" s="234">
        <v>11</v>
      </c>
      <c r="U14" s="234">
        <v>10</v>
      </c>
      <c r="V14" s="235">
        <v>11</v>
      </c>
    </row>
    <row r="15" spans="2:22" x14ac:dyDescent="0.2">
      <c r="B15" s="102">
        <v>11</v>
      </c>
      <c r="C15" s="233">
        <v>6</v>
      </c>
      <c r="D15" s="234">
        <v>7</v>
      </c>
      <c r="E15" s="234">
        <v>11</v>
      </c>
      <c r="F15" s="235">
        <v>11</v>
      </c>
      <c r="G15" s="233">
        <v>9</v>
      </c>
      <c r="H15" s="234">
        <v>8</v>
      </c>
      <c r="I15" s="234">
        <v>9</v>
      </c>
      <c r="J15" s="235">
        <v>10</v>
      </c>
      <c r="K15" s="233">
        <v>10</v>
      </c>
      <c r="L15" s="234">
        <v>9</v>
      </c>
      <c r="M15" s="234">
        <v>11</v>
      </c>
      <c r="N15" s="235">
        <v>10</v>
      </c>
      <c r="O15" s="233">
        <v>12</v>
      </c>
      <c r="P15" s="234">
        <v>8</v>
      </c>
      <c r="Q15" s="234">
        <v>11</v>
      </c>
      <c r="R15" s="235">
        <v>14</v>
      </c>
      <c r="S15" s="233">
        <v>11</v>
      </c>
      <c r="T15" s="234">
        <v>10</v>
      </c>
      <c r="U15" s="234">
        <v>8</v>
      </c>
      <c r="V15" s="235">
        <v>11</v>
      </c>
    </row>
    <row r="16" spans="2:22" x14ac:dyDescent="0.2">
      <c r="B16" s="102">
        <v>12</v>
      </c>
      <c r="C16" s="233">
        <v>6</v>
      </c>
      <c r="D16" s="234">
        <v>7</v>
      </c>
      <c r="E16" s="234">
        <v>11</v>
      </c>
      <c r="F16" s="235">
        <v>11</v>
      </c>
      <c r="G16" s="233">
        <v>9</v>
      </c>
      <c r="H16" s="234">
        <v>8</v>
      </c>
      <c r="I16" s="234">
        <v>9</v>
      </c>
      <c r="J16" s="235">
        <v>10</v>
      </c>
      <c r="K16" s="233">
        <v>10</v>
      </c>
      <c r="L16" s="234">
        <v>9</v>
      </c>
      <c r="M16" s="234">
        <v>11</v>
      </c>
      <c r="N16" s="235">
        <v>10</v>
      </c>
      <c r="O16" s="233">
        <v>12</v>
      </c>
      <c r="P16" s="234">
        <v>8</v>
      </c>
      <c r="Q16" s="234">
        <v>11</v>
      </c>
      <c r="R16" s="235">
        <v>14</v>
      </c>
      <c r="S16" s="233">
        <v>11</v>
      </c>
      <c r="T16" s="234">
        <v>10</v>
      </c>
      <c r="U16" s="234">
        <v>8</v>
      </c>
      <c r="V16" s="235">
        <v>11</v>
      </c>
    </row>
    <row r="17" spans="2:22" x14ac:dyDescent="0.2">
      <c r="B17" s="102">
        <v>13</v>
      </c>
      <c r="C17" s="233">
        <v>5</v>
      </c>
      <c r="D17" s="234">
        <v>5</v>
      </c>
      <c r="E17" s="234">
        <v>11</v>
      </c>
      <c r="F17" s="235">
        <v>10</v>
      </c>
      <c r="G17" s="233">
        <v>8</v>
      </c>
      <c r="H17" s="234">
        <v>6</v>
      </c>
      <c r="I17" s="234">
        <v>9</v>
      </c>
      <c r="J17" s="235">
        <v>9</v>
      </c>
      <c r="K17" s="233">
        <v>9</v>
      </c>
      <c r="L17" s="234">
        <v>7</v>
      </c>
      <c r="M17" s="234">
        <v>11</v>
      </c>
      <c r="N17" s="235">
        <v>8</v>
      </c>
      <c r="O17" s="233">
        <v>11</v>
      </c>
      <c r="P17" s="234">
        <v>5</v>
      </c>
      <c r="Q17" s="234">
        <v>11</v>
      </c>
      <c r="R17" s="235">
        <v>13</v>
      </c>
      <c r="S17" s="233">
        <v>10</v>
      </c>
      <c r="T17" s="234">
        <v>8</v>
      </c>
      <c r="U17" s="234">
        <v>8</v>
      </c>
      <c r="V17" s="235">
        <v>9</v>
      </c>
    </row>
    <row r="18" spans="2:22" x14ac:dyDescent="0.2">
      <c r="B18" s="102">
        <v>14</v>
      </c>
      <c r="C18" s="233">
        <v>5</v>
      </c>
      <c r="D18" s="234">
        <v>5</v>
      </c>
      <c r="E18" s="234">
        <v>11</v>
      </c>
      <c r="F18" s="235">
        <v>10</v>
      </c>
      <c r="G18" s="233">
        <v>8</v>
      </c>
      <c r="H18" s="234">
        <v>6</v>
      </c>
      <c r="I18" s="234">
        <v>9</v>
      </c>
      <c r="J18" s="235">
        <v>9</v>
      </c>
      <c r="K18" s="233">
        <v>9</v>
      </c>
      <c r="L18" s="234">
        <v>7</v>
      </c>
      <c r="M18" s="234">
        <v>11</v>
      </c>
      <c r="N18" s="235">
        <v>8</v>
      </c>
      <c r="O18" s="233">
        <v>11</v>
      </c>
      <c r="P18" s="234">
        <v>5</v>
      </c>
      <c r="Q18" s="234">
        <v>11</v>
      </c>
      <c r="R18" s="235">
        <v>13</v>
      </c>
      <c r="S18" s="233">
        <v>10</v>
      </c>
      <c r="T18" s="234">
        <v>8</v>
      </c>
      <c r="U18" s="234">
        <v>8</v>
      </c>
      <c r="V18" s="235">
        <v>9</v>
      </c>
    </row>
    <row r="19" spans="2:22" x14ac:dyDescent="0.2">
      <c r="B19" s="102">
        <v>15</v>
      </c>
      <c r="C19" s="233">
        <v>5</v>
      </c>
      <c r="D19" s="234">
        <v>4</v>
      </c>
      <c r="E19" s="234">
        <v>11</v>
      </c>
      <c r="F19" s="235">
        <v>10</v>
      </c>
      <c r="G19" s="233">
        <v>8</v>
      </c>
      <c r="H19" s="234">
        <v>5</v>
      </c>
      <c r="I19" s="234">
        <v>9</v>
      </c>
      <c r="J19" s="235">
        <v>9</v>
      </c>
      <c r="K19" s="233">
        <v>9</v>
      </c>
      <c r="L19" s="234">
        <v>6</v>
      </c>
      <c r="M19" s="234">
        <v>11</v>
      </c>
      <c r="N19" s="235">
        <v>8</v>
      </c>
      <c r="O19" s="233">
        <v>11</v>
      </c>
      <c r="P19" s="234">
        <v>4</v>
      </c>
      <c r="Q19" s="234">
        <v>11</v>
      </c>
      <c r="R19" s="235">
        <v>13</v>
      </c>
      <c r="S19" s="233">
        <v>10</v>
      </c>
      <c r="T19" s="234">
        <v>7</v>
      </c>
      <c r="U19" s="234">
        <v>8</v>
      </c>
      <c r="V19" s="235">
        <v>9</v>
      </c>
    </row>
    <row r="20" spans="2:22" x14ac:dyDescent="0.2">
      <c r="B20" s="102">
        <v>16</v>
      </c>
      <c r="C20" s="233">
        <v>4</v>
      </c>
      <c r="D20" s="234">
        <v>4</v>
      </c>
      <c r="E20" s="234">
        <v>10</v>
      </c>
      <c r="F20" s="235">
        <v>10</v>
      </c>
      <c r="G20" s="233">
        <v>7</v>
      </c>
      <c r="H20" s="234">
        <v>5</v>
      </c>
      <c r="I20" s="234">
        <v>7</v>
      </c>
      <c r="J20" s="235">
        <v>9</v>
      </c>
      <c r="K20" s="233">
        <v>8</v>
      </c>
      <c r="L20" s="234">
        <v>6</v>
      </c>
      <c r="M20" s="234">
        <v>9</v>
      </c>
      <c r="N20" s="235">
        <v>8</v>
      </c>
      <c r="O20" s="233">
        <v>10</v>
      </c>
      <c r="P20" s="234">
        <v>4</v>
      </c>
      <c r="Q20" s="234">
        <v>9</v>
      </c>
      <c r="R20" s="235">
        <v>13</v>
      </c>
      <c r="S20" s="233">
        <v>9</v>
      </c>
      <c r="T20" s="234">
        <v>7</v>
      </c>
      <c r="U20" s="234">
        <v>6</v>
      </c>
      <c r="V20" s="235">
        <v>9</v>
      </c>
    </row>
    <row r="21" spans="2:22" x14ac:dyDescent="0.2">
      <c r="B21" s="102">
        <v>17</v>
      </c>
      <c r="C21" s="233">
        <v>4</v>
      </c>
      <c r="D21" s="234">
        <v>3</v>
      </c>
      <c r="E21" s="234">
        <v>10</v>
      </c>
      <c r="F21" s="235">
        <v>9</v>
      </c>
      <c r="G21" s="233">
        <v>7</v>
      </c>
      <c r="H21" s="234">
        <v>4</v>
      </c>
      <c r="I21" s="234">
        <v>7</v>
      </c>
      <c r="J21" s="235">
        <v>8</v>
      </c>
      <c r="K21" s="233">
        <v>8</v>
      </c>
      <c r="L21" s="234">
        <v>5</v>
      </c>
      <c r="M21" s="234">
        <v>9</v>
      </c>
      <c r="N21" s="235">
        <v>6</v>
      </c>
      <c r="O21" s="233">
        <v>10</v>
      </c>
      <c r="P21" s="234">
        <v>4</v>
      </c>
      <c r="Q21" s="234">
        <v>9</v>
      </c>
      <c r="R21" s="235">
        <v>12</v>
      </c>
      <c r="S21" s="233">
        <v>9</v>
      </c>
      <c r="T21" s="234">
        <v>6</v>
      </c>
      <c r="U21" s="234">
        <v>6</v>
      </c>
      <c r="V21" s="235">
        <v>7</v>
      </c>
    </row>
    <row r="22" spans="2:22" x14ac:dyDescent="0.2">
      <c r="B22" s="102">
        <v>18</v>
      </c>
      <c r="C22" s="233">
        <v>4</v>
      </c>
      <c r="D22" s="234">
        <v>3</v>
      </c>
      <c r="E22" s="234">
        <v>10</v>
      </c>
      <c r="F22" s="235">
        <v>9</v>
      </c>
      <c r="G22" s="233">
        <v>7</v>
      </c>
      <c r="H22" s="234">
        <v>4</v>
      </c>
      <c r="I22" s="234">
        <v>7</v>
      </c>
      <c r="J22" s="235">
        <v>8</v>
      </c>
      <c r="K22" s="233">
        <v>8</v>
      </c>
      <c r="L22" s="234">
        <v>5</v>
      </c>
      <c r="M22" s="234">
        <v>9</v>
      </c>
      <c r="N22" s="235">
        <v>6</v>
      </c>
      <c r="O22" s="233">
        <v>10</v>
      </c>
      <c r="P22" s="234">
        <v>4</v>
      </c>
      <c r="Q22" s="234">
        <v>9</v>
      </c>
      <c r="R22" s="235">
        <v>12</v>
      </c>
      <c r="S22" s="233">
        <v>9</v>
      </c>
      <c r="T22" s="234">
        <v>6</v>
      </c>
      <c r="U22" s="234">
        <v>6</v>
      </c>
      <c r="V22" s="235">
        <v>7</v>
      </c>
    </row>
    <row r="23" spans="2:22" x14ac:dyDescent="0.2">
      <c r="B23" s="102">
        <v>19</v>
      </c>
      <c r="C23" s="233">
        <v>2</v>
      </c>
      <c r="D23" s="234">
        <v>3</v>
      </c>
      <c r="E23" s="234">
        <v>10</v>
      </c>
      <c r="F23" s="235">
        <v>9</v>
      </c>
      <c r="G23" s="233">
        <v>5</v>
      </c>
      <c r="H23" s="234">
        <v>4</v>
      </c>
      <c r="I23" s="234">
        <v>7</v>
      </c>
      <c r="J23" s="235">
        <v>8</v>
      </c>
      <c r="K23" s="233">
        <v>6</v>
      </c>
      <c r="L23" s="234">
        <v>5</v>
      </c>
      <c r="M23" s="234">
        <v>9</v>
      </c>
      <c r="N23" s="235">
        <v>6</v>
      </c>
      <c r="O23" s="233">
        <v>8</v>
      </c>
      <c r="P23" s="234">
        <v>4</v>
      </c>
      <c r="Q23" s="234">
        <v>9</v>
      </c>
      <c r="R23" s="235">
        <v>12</v>
      </c>
      <c r="S23" s="233">
        <v>7</v>
      </c>
      <c r="T23" s="234">
        <v>6</v>
      </c>
      <c r="U23" s="234">
        <v>6</v>
      </c>
      <c r="V23" s="235">
        <v>7</v>
      </c>
    </row>
    <row r="24" spans="2:22" x14ac:dyDescent="0.2">
      <c r="B24" s="102">
        <v>20</v>
      </c>
      <c r="C24" s="233">
        <v>2</v>
      </c>
      <c r="D24" s="234">
        <v>3</v>
      </c>
      <c r="E24" s="234">
        <v>10</v>
      </c>
      <c r="F24" s="235">
        <v>9</v>
      </c>
      <c r="G24" s="233">
        <v>5</v>
      </c>
      <c r="H24" s="234">
        <v>4</v>
      </c>
      <c r="I24" s="234">
        <v>7</v>
      </c>
      <c r="J24" s="235">
        <v>8</v>
      </c>
      <c r="K24" s="233">
        <v>6</v>
      </c>
      <c r="L24" s="234">
        <v>5</v>
      </c>
      <c r="M24" s="234">
        <v>9</v>
      </c>
      <c r="N24" s="235">
        <v>6</v>
      </c>
      <c r="O24" s="233">
        <v>8</v>
      </c>
      <c r="P24" s="234">
        <v>4</v>
      </c>
      <c r="Q24" s="234">
        <v>9</v>
      </c>
      <c r="R24" s="235">
        <v>12</v>
      </c>
      <c r="S24" s="233">
        <v>7</v>
      </c>
      <c r="T24" s="234">
        <v>6</v>
      </c>
      <c r="U24" s="234">
        <v>6</v>
      </c>
      <c r="V24" s="235">
        <v>7</v>
      </c>
    </row>
    <row r="25" spans="2:22" x14ac:dyDescent="0.2">
      <c r="B25" s="102">
        <v>21</v>
      </c>
      <c r="C25" s="233">
        <v>2</v>
      </c>
      <c r="D25" s="234">
        <v>3</v>
      </c>
      <c r="E25" s="234">
        <v>8</v>
      </c>
      <c r="F25" s="235">
        <v>8</v>
      </c>
      <c r="G25" s="233">
        <v>5</v>
      </c>
      <c r="H25" s="234">
        <v>4</v>
      </c>
      <c r="I25" s="234">
        <v>5</v>
      </c>
      <c r="J25" s="235">
        <v>7</v>
      </c>
      <c r="K25" s="233">
        <v>6</v>
      </c>
      <c r="L25" s="234">
        <v>5</v>
      </c>
      <c r="M25" s="234">
        <v>7</v>
      </c>
      <c r="N25" s="235">
        <v>4</v>
      </c>
      <c r="O25" s="233">
        <v>8</v>
      </c>
      <c r="P25" s="234">
        <v>4</v>
      </c>
      <c r="Q25" s="234">
        <v>7</v>
      </c>
      <c r="R25" s="235">
        <v>11</v>
      </c>
      <c r="S25" s="233">
        <v>7</v>
      </c>
      <c r="T25" s="234">
        <v>6</v>
      </c>
      <c r="U25" s="234">
        <v>4</v>
      </c>
      <c r="V25" s="235">
        <v>5</v>
      </c>
    </row>
    <row r="26" spans="2:22" x14ac:dyDescent="0.2">
      <c r="B26" s="102">
        <v>22</v>
      </c>
      <c r="C26" s="233">
        <v>2</v>
      </c>
      <c r="D26" s="234">
        <v>3</v>
      </c>
      <c r="E26" s="234">
        <v>8</v>
      </c>
      <c r="F26" s="235">
        <v>8</v>
      </c>
      <c r="G26" s="233">
        <v>5</v>
      </c>
      <c r="H26" s="234">
        <v>4</v>
      </c>
      <c r="I26" s="234">
        <v>5</v>
      </c>
      <c r="J26" s="235">
        <v>7</v>
      </c>
      <c r="K26" s="233">
        <v>6</v>
      </c>
      <c r="L26" s="234">
        <v>5</v>
      </c>
      <c r="M26" s="234">
        <v>7</v>
      </c>
      <c r="N26" s="235">
        <v>4</v>
      </c>
      <c r="O26" s="233">
        <v>8</v>
      </c>
      <c r="P26" s="234">
        <v>4</v>
      </c>
      <c r="Q26" s="234">
        <v>7</v>
      </c>
      <c r="R26" s="235">
        <v>11</v>
      </c>
      <c r="S26" s="233">
        <v>7</v>
      </c>
      <c r="T26" s="234">
        <v>6</v>
      </c>
      <c r="U26" s="234">
        <v>4</v>
      </c>
      <c r="V26" s="235">
        <v>5</v>
      </c>
    </row>
    <row r="27" spans="2:22" x14ac:dyDescent="0.2">
      <c r="B27" s="102">
        <v>23</v>
      </c>
      <c r="C27" s="233">
        <v>2</v>
      </c>
      <c r="D27" s="234">
        <v>3</v>
      </c>
      <c r="E27" s="234">
        <v>8</v>
      </c>
      <c r="F27" s="235">
        <v>8</v>
      </c>
      <c r="G27" s="233">
        <v>5</v>
      </c>
      <c r="H27" s="234">
        <v>4</v>
      </c>
      <c r="I27" s="234">
        <v>5</v>
      </c>
      <c r="J27" s="235">
        <v>7</v>
      </c>
      <c r="K27" s="233">
        <v>6</v>
      </c>
      <c r="L27" s="234">
        <v>5</v>
      </c>
      <c r="M27" s="234">
        <v>7</v>
      </c>
      <c r="N27" s="235">
        <v>4</v>
      </c>
      <c r="O27" s="233">
        <v>8</v>
      </c>
      <c r="P27" s="234">
        <v>4</v>
      </c>
      <c r="Q27" s="234">
        <v>7</v>
      </c>
      <c r="R27" s="235">
        <v>11</v>
      </c>
      <c r="S27" s="233">
        <v>7</v>
      </c>
      <c r="T27" s="234">
        <v>6</v>
      </c>
      <c r="U27" s="234">
        <v>4</v>
      </c>
      <c r="V27" s="235">
        <v>5</v>
      </c>
    </row>
    <row r="28" spans="2:22" x14ac:dyDescent="0.2">
      <c r="B28" s="102">
        <v>24</v>
      </c>
      <c r="C28" s="233">
        <v>2</v>
      </c>
      <c r="D28" s="234">
        <v>3</v>
      </c>
      <c r="E28" s="234">
        <v>8</v>
      </c>
      <c r="F28" s="235">
        <v>8</v>
      </c>
      <c r="G28" s="233">
        <v>5</v>
      </c>
      <c r="H28" s="234">
        <v>4</v>
      </c>
      <c r="I28" s="234">
        <v>5</v>
      </c>
      <c r="J28" s="235">
        <v>7</v>
      </c>
      <c r="K28" s="233">
        <v>6</v>
      </c>
      <c r="L28" s="234">
        <v>5</v>
      </c>
      <c r="M28" s="234">
        <v>7</v>
      </c>
      <c r="N28" s="235">
        <v>4</v>
      </c>
      <c r="O28" s="233">
        <v>8</v>
      </c>
      <c r="P28" s="234">
        <v>4</v>
      </c>
      <c r="Q28" s="234">
        <v>7</v>
      </c>
      <c r="R28" s="235">
        <v>11</v>
      </c>
      <c r="S28" s="233">
        <v>7</v>
      </c>
      <c r="T28" s="234">
        <v>6</v>
      </c>
      <c r="U28" s="234">
        <v>4</v>
      </c>
      <c r="V28" s="235">
        <v>5</v>
      </c>
    </row>
    <row r="29" spans="2:22" ht="13.5" thickBot="1" x14ac:dyDescent="0.25">
      <c r="B29" s="103">
        <v>25</v>
      </c>
      <c r="C29" s="236">
        <v>2</v>
      </c>
      <c r="D29" s="237">
        <v>3</v>
      </c>
      <c r="E29" s="237">
        <v>8</v>
      </c>
      <c r="F29" s="238">
        <v>8</v>
      </c>
      <c r="G29" s="236">
        <v>5</v>
      </c>
      <c r="H29" s="237">
        <v>4</v>
      </c>
      <c r="I29" s="237">
        <v>5</v>
      </c>
      <c r="J29" s="238">
        <v>7</v>
      </c>
      <c r="K29" s="236">
        <v>6</v>
      </c>
      <c r="L29" s="237">
        <v>5</v>
      </c>
      <c r="M29" s="237">
        <v>7</v>
      </c>
      <c r="N29" s="238">
        <v>4</v>
      </c>
      <c r="O29" s="236">
        <v>8</v>
      </c>
      <c r="P29" s="237">
        <v>4</v>
      </c>
      <c r="Q29" s="237">
        <v>7</v>
      </c>
      <c r="R29" s="238">
        <v>11</v>
      </c>
      <c r="S29" s="236">
        <v>7</v>
      </c>
      <c r="T29" s="237">
        <v>6</v>
      </c>
      <c r="U29" s="237">
        <v>4</v>
      </c>
      <c r="V29" s="238">
        <v>5</v>
      </c>
    </row>
    <row r="32" spans="2:22" x14ac:dyDescent="0.2">
      <c r="E32" s="9" t="s">
        <v>417</v>
      </c>
      <c r="F32" s="9" t="s">
        <v>418</v>
      </c>
    </row>
    <row r="33" spans="4:6" x14ac:dyDescent="0.2">
      <c r="D33" s="13">
        <v>0</v>
      </c>
      <c r="E33" s="13">
        <f>ROUNDDOWN($D33/3,0)</f>
        <v>0</v>
      </c>
      <c r="F33" s="13">
        <f>ROUNDUP($D33/4,0)</f>
        <v>0</v>
      </c>
    </row>
    <row r="34" spans="4:6" x14ac:dyDescent="0.2">
      <c r="D34" s="13">
        <v>1</v>
      </c>
      <c r="E34" s="13">
        <f t="shared" ref="E34:E45" si="0">ROUNDDOWN($D34/3,0)</f>
        <v>0</v>
      </c>
      <c r="F34" s="13">
        <f t="shared" ref="F34:F45" si="1">ROUNDUP($D34/4,0)</f>
        <v>1</v>
      </c>
    </row>
    <row r="35" spans="4:6" x14ac:dyDescent="0.2">
      <c r="D35" s="13">
        <v>2</v>
      </c>
      <c r="E35" s="13">
        <f t="shared" si="0"/>
        <v>0</v>
      </c>
      <c r="F35" s="13">
        <f t="shared" si="1"/>
        <v>1</v>
      </c>
    </row>
    <row r="36" spans="4:6" x14ac:dyDescent="0.2">
      <c r="D36" s="13">
        <v>3</v>
      </c>
      <c r="E36" s="13">
        <f t="shared" si="0"/>
        <v>1</v>
      </c>
      <c r="F36" s="13">
        <f t="shared" si="1"/>
        <v>1</v>
      </c>
    </row>
    <row r="37" spans="4:6" x14ac:dyDescent="0.2">
      <c r="D37" s="13">
        <v>4</v>
      </c>
      <c r="E37" s="13">
        <f t="shared" si="0"/>
        <v>1</v>
      </c>
      <c r="F37" s="13">
        <f t="shared" si="1"/>
        <v>1</v>
      </c>
    </row>
    <row r="38" spans="4:6" x14ac:dyDescent="0.2">
      <c r="D38" s="13">
        <v>5</v>
      </c>
      <c r="E38" s="13">
        <f t="shared" si="0"/>
        <v>1</v>
      </c>
      <c r="F38" s="13">
        <f t="shared" si="1"/>
        <v>2</v>
      </c>
    </row>
    <row r="39" spans="4:6" x14ac:dyDescent="0.2">
      <c r="D39" s="13">
        <v>6</v>
      </c>
      <c r="E39" s="13">
        <f t="shared" si="0"/>
        <v>2</v>
      </c>
      <c r="F39" s="13">
        <f t="shared" si="1"/>
        <v>2</v>
      </c>
    </row>
    <row r="40" spans="4:6" x14ac:dyDescent="0.2">
      <c r="D40" s="13">
        <v>7</v>
      </c>
      <c r="E40" s="13">
        <f t="shared" si="0"/>
        <v>2</v>
      </c>
      <c r="F40" s="13">
        <f t="shared" si="1"/>
        <v>2</v>
      </c>
    </row>
    <row r="41" spans="4:6" x14ac:dyDescent="0.2">
      <c r="D41" s="13">
        <v>8</v>
      </c>
      <c r="E41" s="13">
        <f t="shared" si="0"/>
        <v>2</v>
      </c>
      <c r="F41" s="13">
        <f t="shared" si="1"/>
        <v>2</v>
      </c>
    </row>
    <row r="42" spans="4:6" x14ac:dyDescent="0.2">
      <c r="D42" s="13">
        <v>9</v>
      </c>
      <c r="E42" s="13">
        <f t="shared" si="0"/>
        <v>3</v>
      </c>
      <c r="F42" s="13">
        <f t="shared" si="1"/>
        <v>3</v>
      </c>
    </row>
    <row r="43" spans="4:6" x14ac:dyDescent="0.2">
      <c r="D43" s="13">
        <v>10</v>
      </c>
      <c r="E43" s="13">
        <f t="shared" si="0"/>
        <v>3</v>
      </c>
      <c r="F43" s="13">
        <f t="shared" si="1"/>
        <v>3</v>
      </c>
    </row>
    <row r="44" spans="4:6" x14ac:dyDescent="0.2">
      <c r="D44" s="13">
        <v>11</v>
      </c>
      <c r="E44" s="13">
        <f t="shared" si="0"/>
        <v>3</v>
      </c>
      <c r="F44" s="13">
        <f t="shared" si="1"/>
        <v>3</v>
      </c>
    </row>
    <row r="45" spans="4:6" x14ac:dyDescent="0.2">
      <c r="D45" s="13">
        <v>12</v>
      </c>
      <c r="E45" s="13">
        <f t="shared" si="0"/>
        <v>4</v>
      </c>
      <c r="F45" s="13">
        <f t="shared" si="1"/>
        <v>3</v>
      </c>
    </row>
  </sheetData>
  <mergeCells count="5">
    <mergeCell ref="S2:V2"/>
    <mergeCell ref="C2:F2"/>
    <mergeCell ref="G2:J2"/>
    <mergeCell ref="K2:N2"/>
    <mergeCell ref="O2:R2"/>
  </mergeCells>
  <phoneticPr fontId="18" type="noConversion"/>
  <pageMargins left="0.75" right="0.75" top="1" bottom="1" header="0.5" footer="0.5"/>
  <pageSetup orientation="portrait" horizontalDpi="1200" verticalDpi="1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D23"/>
  <sheetViews>
    <sheetView zoomScaleNormal="100" workbookViewId="0">
      <selection activeCell="E26" sqref="E26"/>
    </sheetView>
  </sheetViews>
  <sheetFormatPr defaultRowHeight="12.75" x14ac:dyDescent="0.2"/>
  <cols>
    <col min="2" max="2" width="14.85546875" bestFit="1" customWidth="1"/>
    <col min="3" max="3" width="6.42578125" style="13" customWidth="1"/>
    <col min="4" max="4" width="29.85546875" customWidth="1"/>
  </cols>
  <sheetData>
    <row r="2" spans="2:4" x14ac:dyDescent="0.2">
      <c r="D2" s="112" t="s">
        <v>1966</v>
      </c>
    </row>
    <row r="3" spans="2:4" x14ac:dyDescent="0.2">
      <c r="B3" s="342" t="s">
        <v>1965</v>
      </c>
      <c r="C3" s="343">
        <v>6</v>
      </c>
      <c r="D3" s="95" t="s">
        <v>1364</v>
      </c>
    </row>
    <row r="4" spans="2:4" x14ac:dyDescent="0.2">
      <c r="B4" s="344" t="s">
        <v>2545</v>
      </c>
      <c r="C4" s="345">
        <v>8</v>
      </c>
      <c r="D4" s="95" t="s">
        <v>1363</v>
      </c>
    </row>
    <row r="5" spans="2:4" x14ac:dyDescent="0.2">
      <c r="B5" s="344" t="s">
        <v>2541</v>
      </c>
      <c r="C5" s="345">
        <v>7</v>
      </c>
    </row>
    <row r="6" spans="2:4" x14ac:dyDescent="0.2">
      <c r="B6" s="344" t="s">
        <v>2540</v>
      </c>
      <c r="C6" s="345">
        <v>4</v>
      </c>
    </row>
    <row r="7" spans="2:4" x14ac:dyDescent="0.2">
      <c r="B7" s="344" t="s">
        <v>2543</v>
      </c>
      <c r="C7" s="345">
        <v>4</v>
      </c>
    </row>
    <row r="8" spans="2:4" x14ac:dyDescent="0.2">
      <c r="B8" s="344" t="s">
        <v>2542</v>
      </c>
      <c r="C8" s="345">
        <v>2</v>
      </c>
    </row>
    <row r="9" spans="2:4" x14ac:dyDescent="0.2">
      <c r="B9" s="349" t="s">
        <v>2538</v>
      </c>
      <c r="C9" s="350">
        <v>8</v>
      </c>
      <c r="D9" s="95" t="s">
        <v>1365</v>
      </c>
    </row>
    <row r="10" spans="2:4" x14ac:dyDescent="0.2">
      <c r="B10" s="349" t="s">
        <v>2536</v>
      </c>
      <c r="C10" s="350">
        <v>6</v>
      </c>
    </row>
    <row r="11" spans="2:4" x14ac:dyDescent="0.2">
      <c r="B11" s="351" t="s">
        <v>2546</v>
      </c>
      <c r="C11" s="350">
        <v>6</v>
      </c>
    </row>
    <row r="12" spans="2:4" x14ac:dyDescent="0.2">
      <c r="B12" s="349" t="s">
        <v>2529</v>
      </c>
      <c r="C12" s="350">
        <v>5</v>
      </c>
    </row>
    <row r="13" spans="2:4" x14ac:dyDescent="0.2">
      <c r="B13" s="349" t="s">
        <v>2544</v>
      </c>
      <c r="C13" s="350">
        <v>3</v>
      </c>
    </row>
    <row r="14" spans="2:4" x14ac:dyDescent="0.2">
      <c r="B14" s="349" t="s">
        <v>2535</v>
      </c>
      <c r="C14" s="350">
        <v>3</v>
      </c>
    </row>
    <row r="15" spans="2:4" x14ac:dyDescent="0.2">
      <c r="B15" s="342" t="s">
        <v>2532</v>
      </c>
      <c r="C15" s="343">
        <v>2</v>
      </c>
    </row>
    <row r="16" spans="2:4" x14ac:dyDescent="0.2">
      <c r="B16" s="342" t="s">
        <v>2533</v>
      </c>
      <c r="C16" s="343">
        <v>2</v>
      </c>
    </row>
    <row r="17" spans="2:4" x14ac:dyDescent="0.2">
      <c r="B17" s="342" t="s">
        <v>2537</v>
      </c>
      <c r="C17" s="343">
        <v>1</v>
      </c>
    </row>
    <row r="18" spans="2:4" x14ac:dyDescent="0.2">
      <c r="B18" s="342" t="s">
        <v>2531</v>
      </c>
      <c r="C18" s="343">
        <v>1</v>
      </c>
    </row>
    <row r="19" spans="2:4" x14ac:dyDescent="0.2">
      <c r="B19" s="342" t="s">
        <v>2547</v>
      </c>
      <c r="C19" s="343">
        <v>1</v>
      </c>
    </row>
    <row r="20" spans="2:4" x14ac:dyDescent="0.2">
      <c r="B20" s="348" t="s">
        <v>2539</v>
      </c>
      <c r="C20" s="249">
        <v>1</v>
      </c>
    </row>
    <row r="21" spans="2:4" x14ac:dyDescent="0.2">
      <c r="B21" s="348" t="s">
        <v>2530</v>
      </c>
      <c r="C21" s="249">
        <v>1</v>
      </c>
    </row>
    <row r="22" spans="2:4" x14ac:dyDescent="0.2">
      <c r="B22" s="346" t="s">
        <v>2534</v>
      </c>
      <c r="C22" s="347">
        <v>2</v>
      </c>
      <c r="D22" s="95" t="s">
        <v>1366</v>
      </c>
    </row>
    <row r="23" spans="2:4" x14ac:dyDescent="0.2">
      <c r="C23" s="13">
        <f>SUM(C3:C22)</f>
        <v>73</v>
      </c>
    </row>
  </sheetData>
  <phoneticPr fontId="34" type="noConversion"/>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M42"/>
  <sheetViews>
    <sheetView workbookViewId="0">
      <selection activeCell="J24" sqref="J24"/>
    </sheetView>
  </sheetViews>
  <sheetFormatPr defaultColWidth="8.85546875" defaultRowHeight="12.75" x14ac:dyDescent="0.2"/>
  <cols>
    <col min="1" max="1" width="8.85546875" style="59" customWidth="1"/>
    <col min="2" max="2" width="10.140625" style="59" customWidth="1"/>
    <col min="3" max="3" width="19.140625" style="59" customWidth="1"/>
    <col min="4" max="4" width="5.42578125" style="59" bestFit="1" customWidth="1"/>
    <col min="5" max="6" width="10.140625" style="59" customWidth="1"/>
    <col min="7" max="7" width="4.140625" style="59" bestFit="1" customWidth="1"/>
    <col min="8" max="8" width="4.140625" style="59" customWidth="1"/>
    <col min="9" max="9" width="13" style="59" bestFit="1" customWidth="1"/>
    <col min="10" max="10" width="10.140625" style="59" customWidth="1"/>
    <col min="11" max="11" width="13" style="59" bestFit="1" customWidth="1"/>
    <col min="12" max="12" width="15.140625" style="59" bestFit="1" customWidth="1"/>
    <col min="13" max="13" width="17.85546875" style="59" bestFit="1" customWidth="1"/>
    <col min="14" max="16384" width="8.85546875" style="59"/>
  </cols>
  <sheetData>
    <row r="1" spans="2:13" ht="13.5" thickBot="1" x14ac:dyDescent="0.25"/>
    <row r="2" spans="2:13" s="62" customFormat="1" ht="13.5" thickBot="1" x14ac:dyDescent="0.25">
      <c r="B2" s="306" t="s">
        <v>1437</v>
      </c>
      <c r="C2" s="354" t="s">
        <v>1438</v>
      </c>
      <c r="D2" s="354" t="s">
        <v>5673</v>
      </c>
      <c r="E2" s="354" t="s">
        <v>1439</v>
      </c>
      <c r="F2" s="354" t="s">
        <v>1440</v>
      </c>
      <c r="G2" s="354" t="s">
        <v>1450</v>
      </c>
      <c r="H2" s="354" t="s">
        <v>3660</v>
      </c>
      <c r="I2" s="354" t="s">
        <v>1441</v>
      </c>
      <c r="J2" s="354" t="s">
        <v>1442</v>
      </c>
      <c r="K2" s="354" t="s">
        <v>1443</v>
      </c>
      <c r="L2" s="354" t="s">
        <v>1444</v>
      </c>
      <c r="M2" s="355" t="s">
        <v>1445</v>
      </c>
    </row>
    <row r="3" spans="2:13" x14ac:dyDescent="0.2">
      <c r="B3" s="356" t="s">
        <v>1462</v>
      </c>
      <c r="C3" s="357" t="s">
        <v>1446</v>
      </c>
      <c r="D3" s="357">
        <v>2</v>
      </c>
      <c r="E3" s="357" t="s">
        <v>1447</v>
      </c>
      <c r="F3" s="357" t="s">
        <v>1448</v>
      </c>
      <c r="G3" s="357">
        <v>15</v>
      </c>
      <c r="H3" s="357">
        <v>1</v>
      </c>
      <c r="I3" s="357" t="s">
        <v>1449</v>
      </c>
      <c r="J3" s="357" t="s">
        <v>1451</v>
      </c>
      <c r="K3" s="357" t="s">
        <v>1452</v>
      </c>
      <c r="L3" s="357" t="s">
        <v>1453</v>
      </c>
      <c r="M3" s="358"/>
    </row>
    <row r="4" spans="2:13" x14ac:dyDescent="0.2">
      <c r="B4" s="359" t="s">
        <v>1462</v>
      </c>
      <c r="C4" s="181" t="s">
        <v>1446</v>
      </c>
      <c r="D4" s="182">
        <v>3</v>
      </c>
      <c r="E4" s="181" t="s">
        <v>1447</v>
      </c>
      <c r="F4" s="181" t="s">
        <v>1448</v>
      </c>
      <c r="G4" s="182">
        <v>16</v>
      </c>
      <c r="H4" s="182">
        <v>0</v>
      </c>
      <c r="I4" s="181" t="s">
        <v>1449</v>
      </c>
      <c r="J4" s="181" t="s">
        <v>1451</v>
      </c>
      <c r="K4" s="181" t="s">
        <v>1452</v>
      </c>
      <c r="L4" s="181" t="s">
        <v>1453</v>
      </c>
      <c r="M4" s="360"/>
    </row>
    <row r="5" spans="2:13" x14ac:dyDescent="0.2">
      <c r="B5" s="359" t="s">
        <v>1462</v>
      </c>
      <c r="C5" s="181" t="s">
        <v>1446</v>
      </c>
      <c r="D5" s="182">
        <v>4</v>
      </c>
      <c r="E5" s="181" t="s">
        <v>1454</v>
      </c>
      <c r="F5" s="181" t="s">
        <v>1455</v>
      </c>
      <c r="G5" s="182">
        <v>16</v>
      </c>
      <c r="H5" s="182">
        <v>-2</v>
      </c>
      <c r="I5" s="181" t="s">
        <v>1449</v>
      </c>
      <c r="J5" s="181" t="s">
        <v>1451</v>
      </c>
      <c r="K5" s="181" t="s">
        <v>1456</v>
      </c>
      <c r="L5" s="181" t="s">
        <v>1457</v>
      </c>
      <c r="M5" s="360"/>
    </row>
    <row r="6" spans="2:13" x14ac:dyDescent="0.2">
      <c r="B6" s="359" t="s">
        <v>1462</v>
      </c>
      <c r="C6" s="181" t="s">
        <v>1446</v>
      </c>
      <c r="D6" s="182">
        <v>5</v>
      </c>
      <c r="E6" s="181" t="s">
        <v>1454</v>
      </c>
      <c r="F6" s="181" t="s">
        <v>1455</v>
      </c>
      <c r="G6" s="182">
        <v>16</v>
      </c>
      <c r="H6" s="182">
        <v>-2</v>
      </c>
      <c r="I6" s="181" t="s">
        <v>1460</v>
      </c>
      <c r="J6" s="181" t="s">
        <v>1461</v>
      </c>
      <c r="K6" s="181" t="s">
        <v>1456</v>
      </c>
      <c r="L6" s="181" t="s">
        <v>1457</v>
      </c>
      <c r="M6" s="360"/>
    </row>
    <row r="7" spans="2:13" x14ac:dyDescent="0.2">
      <c r="B7" s="359" t="s">
        <v>1462</v>
      </c>
      <c r="C7" s="181" t="s">
        <v>1446</v>
      </c>
      <c r="D7" s="182">
        <v>6</v>
      </c>
      <c r="E7" s="181" t="s">
        <v>1466</v>
      </c>
      <c r="F7" s="181" t="s">
        <v>1467</v>
      </c>
      <c r="G7" s="182">
        <v>17</v>
      </c>
      <c r="H7" s="182">
        <v>-5</v>
      </c>
      <c r="I7" s="181" t="s">
        <v>1472</v>
      </c>
      <c r="J7" s="181" t="s">
        <v>1461</v>
      </c>
      <c r="K7" s="181" t="s">
        <v>1452</v>
      </c>
      <c r="L7" s="181" t="s">
        <v>1453</v>
      </c>
      <c r="M7" s="360"/>
    </row>
    <row r="8" spans="2:13" x14ac:dyDescent="0.2">
      <c r="B8" s="359" t="s">
        <v>1462</v>
      </c>
      <c r="C8" s="181" t="s">
        <v>1446</v>
      </c>
      <c r="D8" s="182">
        <v>7</v>
      </c>
      <c r="E8" s="181" t="s">
        <v>1495</v>
      </c>
      <c r="F8" s="181" t="s">
        <v>1467</v>
      </c>
      <c r="G8" s="182">
        <v>17</v>
      </c>
      <c r="H8" s="182">
        <v>-7</v>
      </c>
      <c r="I8" s="181" t="s">
        <v>1496</v>
      </c>
      <c r="J8" s="181" t="s">
        <v>1489</v>
      </c>
      <c r="K8" s="181" t="s">
        <v>1452</v>
      </c>
      <c r="L8" s="181" t="s">
        <v>1453</v>
      </c>
      <c r="M8" s="363" t="s">
        <v>1500</v>
      </c>
    </row>
    <row r="9" spans="2:13" x14ac:dyDescent="0.2">
      <c r="B9" s="359" t="s">
        <v>1462</v>
      </c>
      <c r="C9" s="181" t="s">
        <v>1458</v>
      </c>
      <c r="D9" s="362" t="s">
        <v>1491</v>
      </c>
      <c r="E9" s="181" t="s">
        <v>1466</v>
      </c>
      <c r="F9" s="181" t="s">
        <v>1476</v>
      </c>
      <c r="G9" s="182">
        <v>17</v>
      </c>
      <c r="H9" s="182">
        <v>-1</v>
      </c>
      <c r="I9" s="181" t="s">
        <v>1492</v>
      </c>
      <c r="J9" s="181" t="s">
        <v>1461</v>
      </c>
      <c r="K9" s="181" t="s">
        <v>1476</v>
      </c>
      <c r="L9" s="181" t="s">
        <v>1476</v>
      </c>
      <c r="M9" s="360"/>
    </row>
    <row r="10" spans="2:13" x14ac:dyDescent="0.2">
      <c r="B10" s="359" t="s">
        <v>1462</v>
      </c>
      <c r="C10" s="181" t="s">
        <v>1458</v>
      </c>
      <c r="D10" s="362" t="s">
        <v>1459</v>
      </c>
      <c r="E10" s="181" t="s">
        <v>1454</v>
      </c>
      <c r="F10" s="181" t="s">
        <v>1455</v>
      </c>
      <c r="G10" s="182">
        <v>17</v>
      </c>
      <c r="H10" s="182">
        <v>-3</v>
      </c>
      <c r="I10" s="181" t="s">
        <v>1460</v>
      </c>
      <c r="J10" s="181" t="s">
        <v>1461</v>
      </c>
      <c r="K10" s="181" t="s">
        <v>1476</v>
      </c>
      <c r="L10" s="181" t="s">
        <v>1476</v>
      </c>
      <c r="M10" s="360"/>
    </row>
    <row r="11" spans="2:13" x14ac:dyDescent="0.2">
      <c r="B11" s="359" t="s">
        <v>1462</v>
      </c>
      <c r="C11" s="181" t="s">
        <v>1458</v>
      </c>
      <c r="D11" s="362" t="s">
        <v>1501</v>
      </c>
      <c r="E11" s="181" t="s">
        <v>1466</v>
      </c>
      <c r="F11" s="181" t="s">
        <v>1467</v>
      </c>
      <c r="G11" s="182">
        <v>17</v>
      </c>
      <c r="H11" s="182">
        <v>-5</v>
      </c>
      <c r="I11" s="181" t="s">
        <v>1492</v>
      </c>
      <c r="J11" s="181" t="s">
        <v>1489</v>
      </c>
      <c r="K11" s="181" t="s">
        <v>1476</v>
      </c>
      <c r="L11" s="181" t="s">
        <v>1476</v>
      </c>
      <c r="M11" s="363" t="s">
        <v>1490</v>
      </c>
    </row>
    <row r="12" spans="2:13" x14ac:dyDescent="0.2">
      <c r="B12" s="359" t="s">
        <v>1462</v>
      </c>
      <c r="C12" s="181" t="s">
        <v>1458</v>
      </c>
      <c r="D12" s="362" t="s">
        <v>1473</v>
      </c>
      <c r="E12" s="181" t="s">
        <v>1474</v>
      </c>
      <c r="F12" s="181" t="s">
        <v>1476</v>
      </c>
      <c r="G12" s="182">
        <v>17</v>
      </c>
      <c r="H12" s="182">
        <v>-2</v>
      </c>
      <c r="I12" s="181" t="s">
        <v>1460</v>
      </c>
      <c r="J12" s="181" t="s">
        <v>1461</v>
      </c>
      <c r="K12" s="181" t="s">
        <v>1452</v>
      </c>
      <c r="L12" s="181" t="s">
        <v>1453</v>
      </c>
      <c r="M12" s="363" t="s">
        <v>1475</v>
      </c>
    </row>
    <row r="13" spans="2:13" x14ac:dyDescent="0.2">
      <c r="B13" s="359" t="s">
        <v>1462</v>
      </c>
      <c r="C13" s="181" t="s">
        <v>1458</v>
      </c>
      <c r="D13" s="364" t="s">
        <v>1488</v>
      </c>
      <c r="E13" s="181" t="s">
        <v>1466</v>
      </c>
      <c r="F13" s="181" t="s">
        <v>1467</v>
      </c>
      <c r="G13" s="182">
        <v>17</v>
      </c>
      <c r="H13" s="182">
        <v>-5</v>
      </c>
      <c r="I13" s="181" t="s">
        <v>1460</v>
      </c>
      <c r="J13" s="181" t="s">
        <v>1489</v>
      </c>
      <c r="K13" s="181" t="s">
        <v>1476</v>
      </c>
      <c r="L13" s="181" t="s">
        <v>1476</v>
      </c>
      <c r="M13" s="363" t="s">
        <v>1490</v>
      </c>
    </row>
    <row r="14" spans="2:13" x14ac:dyDescent="0.2">
      <c r="B14" s="359" t="s">
        <v>1462</v>
      </c>
      <c r="C14" s="181" t="s">
        <v>1469</v>
      </c>
      <c r="D14" s="364" t="s">
        <v>1498</v>
      </c>
      <c r="E14" s="181" t="s">
        <v>1466</v>
      </c>
      <c r="F14" s="181" t="s">
        <v>1467</v>
      </c>
      <c r="G14" s="182">
        <v>15</v>
      </c>
      <c r="H14" s="182">
        <v>-3</v>
      </c>
      <c r="I14" s="181" t="s">
        <v>1468</v>
      </c>
      <c r="J14" s="181" t="s">
        <v>1461</v>
      </c>
      <c r="K14" s="181" t="s">
        <v>1476</v>
      </c>
      <c r="L14" s="181" t="s">
        <v>1476</v>
      </c>
      <c r="M14" s="360"/>
    </row>
    <row r="15" spans="2:13" x14ac:dyDescent="0.2">
      <c r="B15" s="359" t="s">
        <v>1462</v>
      </c>
      <c r="C15" s="181" t="s">
        <v>1469</v>
      </c>
      <c r="D15" s="364" t="s">
        <v>1470</v>
      </c>
      <c r="E15" s="181" t="s">
        <v>1466</v>
      </c>
      <c r="F15" s="181" t="s">
        <v>1467</v>
      </c>
      <c r="G15" s="182">
        <v>15</v>
      </c>
      <c r="H15" s="182">
        <v>-3</v>
      </c>
      <c r="I15" s="181" t="s">
        <v>1471</v>
      </c>
      <c r="J15" s="181" t="s">
        <v>1476</v>
      </c>
      <c r="K15" s="181" t="s">
        <v>1476</v>
      </c>
      <c r="L15" s="181" t="s">
        <v>1476</v>
      </c>
      <c r="M15" s="360"/>
    </row>
    <row r="16" spans="2:13" x14ac:dyDescent="0.2">
      <c r="B16" s="359" t="s">
        <v>1462</v>
      </c>
      <c r="C16" s="181" t="s">
        <v>1469</v>
      </c>
      <c r="D16" s="364" t="s">
        <v>1499</v>
      </c>
      <c r="E16" s="181" t="s">
        <v>1474</v>
      </c>
      <c r="F16" s="181" t="s">
        <v>1467</v>
      </c>
      <c r="G16" s="182">
        <v>16</v>
      </c>
      <c r="H16" s="182">
        <v>-5</v>
      </c>
      <c r="I16" s="181" t="s">
        <v>1468</v>
      </c>
      <c r="J16" s="181" t="s">
        <v>1489</v>
      </c>
      <c r="K16" s="181" t="s">
        <v>1476</v>
      </c>
      <c r="L16" s="181" t="s">
        <v>1476</v>
      </c>
      <c r="M16" s="360"/>
    </row>
    <row r="17" spans="2:13" x14ac:dyDescent="0.2">
      <c r="B17" s="359" t="s">
        <v>1463</v>
      </c>
      <c r="C17" s="181" t="s">
        <v>1446</v>
      </c>
      <c r="D17" s="182">
        <v>2</v>
      </c>
      <c r="E17" s="181" t="s">
        <v>1447</v>
      </c>
      <c r="F17" s="181" t="s">
        <v>1448</v>
      </c>
      <c r="G17" s="182">
        <v>16</v>
      </c>
      <c r="H17" s="182">
        <v>0</v>
      </c>
      <c r="I17" s="181" t="s">
        <v>1449</v>
      </c>
      <c r="J17" s="181" t="s">
        <v>1451</v>
      </c>
      <c r="K17" s="181" t="s">
        <v>1452</v>
      </c>
      <c r="L17" s="181" t="s">
        <v>1453</v>
      </c>
      <c r="M17" s="360"/>
    </row>
    <row r="18" spans="2:13" ht="25.5" x14ac:dyDescent="0.2">
      <c r="B18" s="359" t="s">
        <v>1463</v>
      </c>
      <c r="C18" s="181" t="s">
        <v>1446</v>
      </c>
      <c r="D18" s="182">
        <v>3</v>
      </c>
      <c r="E18" s="181" t="s">
        <v>1447</v>
      </c>
      <c r="F18" s="181" t="s">
        <v>1464</v>
      </c>
      <c r="G18" s="182">
        <v>16</v>
      </c>
      <c r="H18" s="182">
        <v>0</v>
      </c>
      <c r="I18" s="357" t="s">
        <v>1449</v>
      </c>
      <c r="J18" s="357" t="s">
        <v>1451</v>
      </c>
      <c r="K18" s="365" t="s">
        <v>1452</v>
      </c>
      <c r="L18" s="365" t="s">
        <v>1453</v>
      </c>
      <c r="M18" s="360"/>
    </row>
    <row r="19" spans="2:13" x14ac:dyDescent="0.2">
      <c r="B19" s="359" t="s">
        <v>1463</v>
      </c>
      <c r="C19" s="181" t="s">
        <v>1446</v>
      </c>
      <c r="D19" s="182">
        <v>4</v>
      </c>
      <c r="E19" s="181" t="s">
        <v>1454</v>
      </c>
      <c r="F19" s="181" t="s">
        <v>1455</v>
      </c>
      <c r="G19" s="182">
        <v>16</v>
      </c>
      <c r="H19" s="182">
        <v>-2</v>
      </c>
      <c r="I19" s="357" t="s">
        <v>1449</v>
      </c>
      <c r="J19" s="357" t="s">
        <v>1451</v>
      </c>
      <c r="K19" s="181" t="s">
        <v>1452</v>
      </c>
      <c r="L19" s="181" t="s">
        <v>1453</v>
      </c>
      <c r="M19" s="363" t="s">
        <v>8212</v>
      </c>
    </row>
    <row r="20" spans="2:13" x14ac:dyDescent="0.2">
      <c r="B20" s="359" t="s">
        <v>1463</v>
      </c>
      <c r="C20" s="181" t="s">
        <v>1446</v>
      </c>
      <c r="D20" s="182">
        <v>5</v>
      </c>
      <c r="E20" s="181" t="s">
        <v>1454</v>
      </c>
      <c r="F20" s="181" t="s">
        <v>1455</v>
      </c>
      <c r="G20" s="182">
        <v>16</v>
      </c>
      <c r="H20" s="182">
        <v>-2</v>
      </c>
      <c r="I20" s="181" t="s">
        <v>1460</v>
      </c>
      <c r="J20" s="181" t="s">
        <v>1461</v>
      </c>
      <c r="K20" s="181" t="s">
        <v>1456</v>
      </c>
      <c r="L20" s="181" t="s">
        <v>1457</v>
      </c>
      <c r="M20" s="360"/>
    </row>
    <row r="21" spans="2:13" x14ac:dyDescent="0.2">
      <c r="B21" s="359" t="s">
        <v>1463</v>
      </c>
      <c r="C21" s="181" t="s">
        <v>1446</v>
      </c>
      <c r="D21" s="182">
        <v>6</v>
      </c>
      <c r="E21" s="181" t="s">
        <v>1454</v>
      </c>
      <c r="F21" s="181" t="s">
        <v>1455</v>
      </c>
      <c r="G21" s="182">
        <v>18</v>
      </c>
      <c r="H21" s="182">
        <v>-4</v>
      </c>
      <c r="I21" s="181" t="s">
        <v>1460</v>
      </c>
      <c r="J21" s="181" t="s">
        <v>1461</v>
      </c>
      <c r="K21" s="181" t="s">
        <v>1476</v>
      </c>
      <c r="L21" s="181" t="s">
        <v>1476</v>
      </c>
      <c r="M21" s="363" t="s">
        <v>1487</v>
      </c>
    </row>
    <row r="22" spans="2:13" x14ac:dyDescent="0.2">
      <c r="B22" s="359" t="s">
        <v>1463</v>
      </c>
      <c r="C22" s="181" t="s">
        <v>1446</v>
      </c>
      <c r="D22" s="182">
        <v>7</v>
      </c>
      <c r="E22" s="181" t="s">
        <v>1466</v>
      </c>
      <c r="F22" s="181" t="s">
        <v>1467</v>
      </c>
      <c r="G22" s="182">
        <v>17</v>
      </c>
      <c r="H22" s="182">
        <v>-5</v>
      </c>
      <c r="I22" s="181" t="s">
        <v>1460</v>
      </c>
      <c r="J22" s="181" t="s">
        <v>1461</v>
      </c>
      <c r="K22" s="181" t="s">
        <v>1456</v>
      </c>
      <c r="L22" s="181" t="s">
        <v>1457</v>
      </c>
      <c r="M22" s="363" t="s">
        <v>1494</v>
      </c>
    </row>
    <row r="23" spans="2:13" x14ac:dyDescent="0.2">
      <c r="B23" s="359" t="s">
        <v>1463</v>
      </c>
      <c r="C23" s="181" t="s">
        <v>1446</v>
      </c>
      <c r="D23" s="182">
        <v>8</v>
      </c>
      <c r="E23" s="181" t="s">
        <v>1474</v>
      </c>
      <c r="F23" s="181" t="s">
        <v>1467</v>
      </c>
      <c r="G23" s="182">
        <v>18</v>
      </c>
      <c r="H23" s="182">
        <v>-7</v>
      </c>
      <c r="I23" s="181" t="s">
        <v>1472</v>
      </c>
      <c r="J23" s="181" t="s">
        <v>1489</v>
      </c>
      <c r="K23" s="181" t="s">
        <v>1452</v>
      </c>
      <c r="L23" s="181" t="s">
        <v>1453</v>
      </c>
      <c r="M23" s="363"/>
    </row>
    <row r="24" spans="2:13" x14ac:dyDescent="0.2">
      <c r="B24" s="359" t="s">
        <v>1463</v>
      </c>
      <c r="C24" s="181" t="s">
        <v>1446</v>
      </c>
      <c r="D24" s="182">
        <v>9</v>
      </c>
      <c r="E24" s="181" t="s">
        <v>1495</v>
      </c>
      <c r="F24" s="181" t="s">
        <v>1467</v>
      </c>
      <c r="G24" s="182">
        <v>18</v>
      </c>
      <c r="H24" s="182">
        <v>-8</v>
      </c>
      <c r="I24" s="181" t="s">
        <v>1496</v>
      </c>
      <c r="J24" s="181" t="s">
        <v>1489</v>
      </c>
      <c r="K24" s="181" t="s">
        <v>1476</v>
      </c>
      <c r="L24" s="181" t="s">
        <v>1476</v>
      </c>
      <c r="M24" s="363" t="s">
        <v>1497</v>
      </c>
    </row>
    <row r="25" spans="2:13" x14ac:dyDescent="0.2">
      <c r="B25" s="359" t="s">
        <v>1463</v>
      </c>
      <c r="C25" s="181" t="s">
        <v>1465</v>
      </c>
      <c r="D25" s="182">
        <v>6</v>
      </c>
      <c r="E25" s="181" t="s">
        <v>1466</v>
      </c>
      <c r="F25" s="181" t="s">
        <v>1467</v>
      </c>
      <c r="G25" s="182">
        <v>15</v>
      </c>
      <c r="H25" s="182">
        <v>-3</v>
      </c>
      <c r="I25" s="181" t="s">
        <v>1477</v>
      </c>
      <c r="J25" s="181" t="s">
        <v>1476</v>
      </c>
      <c r="K25" s="181" t="s">
        <v>1478</v>
      </c>
      <c r="L25" s="181" t="s">
        <v>1479</v>
      </c>
      <c r="M25" s="360"/>
    </row>
    <row r="26" spans="2:13" x14ac:dyDescent="0.2">
      <c r="B26" s="359" t="s">
        <v>1463</v>
      </c>
      <c r="C26" s="181" t="s">
        <v>1465</v>
      </c>
      <c r="D26" s="182">
        <v>7</v>
      </c>
      <c r="E26" s="181" t="s">
        <v>1466</v>
      </c>
      <c r="F26" s="181" t="s">
        <v>1467</v>
      </c>
      <c r="G26" s="182">
        <v>17</v>
      </c>
      <c r="H26" s="182">
        <v>-5</v>
      </c>
      <c r="I26" s="181" t="s">
        <v>1468</v>
      </c>
      <c r="J26" s="181" t="s">
        <v>1476</v>
      </c>
      <c r="K26" s="181" t="s">
        <v>1476</v>
      </c>
      <c r="L26" s="181" t="s">
        <v>1476</v>
      </c>
      <c r="M26" s="360"/>
    </row>
    <row r="27" spans="2:13" x14ac:dyDescent="0.2">
      <c r="B27" s="359" t="s">
        <v>1463</v>
      </c>
      <c r="C27" s="181" t="s">
        <v>1465</v>
      </c>
      <c r="D27" s="182">
        <v>9</v>
      </c>
      <c r="E27" s="181" t="s">
        <v>1474</v>
      </c>
      <c r="F27" s="181" t="s">
        <v>1467</v>
      </c>
      <c r="G27" s="182">
        <v>17</v>
      </c>
      <c r="H27" s="182">
        <v>-6</v>
      </c>
      <c r="I27" s="181" t="s">
        <v>1484</v>
      </c>
      <c r="J27" s="181" t="s">
        <v>1485</v>
      </c>
      <c r="K27" s="181" t="s">
        <v>1476</v>
      </c>
      <c r="L27" s="181" t="s">
        <v>1476</v>
      </c>
      <c r="M27" s="363" t="s">
        <v>1486</v>
      </c>
    </row>
    <row r="28" spans="2:13" x14ac:dyDescent="0.2">
      <c r="B28" s="359" t="s">
        <v>1463</v>
      </c>
      <c r="C28" s="181" t="s">
        <v>1469</v>
      </c>
      <c r="D28" s="362" t="s">
        <v>1493</v>
      </c>
      <c r="E28" s="181" t="s">
        <v>1466</v>
      </c>
      <c r="F28" s="181" t="s">
        <v>1467</v>
      </c>
      <c r="G28" s="182">
        <v>17</v>
      </c>
      <c r="H28" s="182">
        <v>-5</v>
      </c>
      <c r="I28" s="181" t="s">
        <v>1468</v>
      </c>
      <c r="J28" s="181" t="s">
        <v>1476</v>
      </c>
      <c r="K28" s="181" t="s">
        <v>1476</v>
      </c>
      <c r="L28" s="181" t="s">
        <v>1476</v>
      </c>
      <c r="M28" s="363" t="s">
        <v>1487</v>
      </c>
    </row>
    <row r="29" spans="2:13" x14ac:dyDescent="0.2">
      <c r="B29" s="359" t="s">
        <v>1463</v>
      </c>
      <c r="C29" s="181" t="s">
        <v>1469</v>
      </c>
      <c r="D29" s="362" t="s">
        <v>1502</v>
      </c>
      <c r="E29" s="181" t="s">
        <v>1474</v>
      </c>
      <c r="F29" s="181" t="s">
        <v>1467</v>
      </c>
      <c r="G29" s="182">
        <v>17</v>
      </c>
      <c r="H29" s="182">
        <v>-6</v>
      </c>
      <c r="I29" s="181" t="s">
        <v>1484</v>
      </c>
      <c r="J29" s="181" t="s">
        <v>1489</v>
      </c>
      <c r="K29" s="181" t="s">
        <v>1476</v>
      </c>
      <c r="L29" s="181" t="s">
        <v>1476</v>
      </c>
      <c r="M29" s="363" t="s">
        <v>1503</v>
      </c>
    </row>
    <row r="30" spans="2:13" x14ac:dyDescent="0.2">
      <c r="B30" s="361"/>
      <c r="C30" s="182"/>
      <c r="D30" s="182"/>
      <c r="E30" s="182"/>
      <c r="F30" s="182"/>
      <c r="G30" s="182"/>
      <c r="H30" s="182"/>
      <c r="I30" s="182"/>
      <c r="J30" s="182"/>
      <c r="K30" s="182"/>
      <c r="L30" s="182"/>
      <c r="M30" s="360"/>
    </row>
    <row r="31" spans="2:13" x14ac:dyDescent="0.2">
      <c r="B31" s="361"/>
      <c r="C31" s="182"/>
      <c r="D31" s="182"/>
      <c r="E31" s="182"/>
      <c r="F31" s="182"/>
      <c r="G31" s="182"/>
      <c r="H31" s="182"/>
      <c r="I31" s="182"/>
      <c r="J31" s="182"/>
      <c r="K31" s="182"/>
      <c r="L31" s="182"/>
      <c r="M31" s="360"/>
    </row>
    <row r="32" spans="2:13" x14ac:dyDescent="0.2">
      <c r="B32" s="361"/>
      <c r="C32" s="182"/>
      <c r="D32" s="182"/>
      <c r="E32" s="182"/>
      <c r="F32" s="182"/>
      <c r="G32" s="182"/>
      <c r="H32" s="182"/>
      <c r="I32" s="182"/>
      <c r="J32" s="182"/>
      <c r="K32" s="182"/>
      <c r="L32" s="182"/>
      <c r="M32" s="360"/>
    </row>
    <row r="33" spans="2:13" x14ac:dyDescent="0.2">
      <c r="B33" s="361"/>
      <c r="C33" s="182"/>
      <c r="D33" s="182"/>
      <c r="E33" s="182"/>
      <c r="F33" s="182"/>
      <c r="G33" s="182"/>
      <c r="H33" s="182"/>
      <c r="I33" s="182"/>
      <c r="J33" s="182"/>
      <c r="K33" s="182"/>
      <c r="L33" s="182"/>
      <c r="M33" s="360"/>
    </row>
    <row r="34" spans="2:13" x14ac:dyDescent="0.2">
      <c r="B34" s="361"/>
      <c r="C34" s="182"/>
      <c r="D34" s="182"/>
      <c r="E34" s="182"/>
      <c r="F34" s="182"/>
      <c r="G34" s="182"/>
      <c r="H34" s="182"/>
      <c r="I34" s="182"/>
      <c r="J34" s="182"/>
      <c r="K34" s="182"/>
      <c r="L34" s="182"/>
      <c r="M34" s="360"/>
    </row>
    <row r="35" spans="2:13" x14ac:dyDescent="0.2">
      <c r="B35" s="361"/>
      <c r="C35" s="182"/>
      <c r="D35" s="182"/>
      <c r="E35" s="182"/>
      <c r="F35" s="182"/>
      <c r="G35" s="182"/>
      <c r="H35" s="182"/>
      <c r="I35" s="182"/>
      <c r="J35" s="182"/>
      <c r="K35" s="182"/>
      <c r="L35" s="182"/>
      <c r="M35" s="360"/>
    </row>
    <row r="36" spans="2:13" x14ac:dyDescent="0.2">
      <c r="B36" s="361"/>
      <c r="C36" s="182"/>
      <c r="D36" s="182"/>
      <c r="E36" s="182"/>
      <c r="F36" s="182"/>
      <c r="G36" s="182"/>
      <c r="H36" s="182"/>
      <c r="I36" s="182"/>
      <c r="J36" s="182"/>
      <c r="K36" s="182"/>
      <c r="L36" s="182"/>
      <c r="M36" s="360"/>
    </row>
    <row r="37" spans="2:13" x14ac:dyDescent="0.2">
      <c r="B37" s="361"/>
      <c r="C37" s="182"/>
      <c r="D37" s="182"/>
      <c r="E37" s="182"/>
      <c r="F37" s="182"/>
      <c r="G37" s="182"/>
      <c r="H37" s="182"/>
      <c r="I37" s="182"/>
      <c r="J37" s="182"/>
      <c r="K37" s="182"/>
      <c r="L37" s="182"/>
      <c r="M37" s="360"/>
    </row>
    <row r="38" spans="2:13" x14ac:dyDescent="0.2">
      <c r="B38" s="361"/>
      <c r="C38" s="182"/>
      <c r="D38" s="182"/>
      <c r="E38" s="182"/>
      <c r="F38" s="182"/>
      <c r="G38" s="182"/>
      <c r="H38" s="182"/>
      <c r="I38" s="182"/>
      <c r="J38" s="182"/>
      <c r="K38" s="182"/>
      <c r="L38" s="182"/>
      <c r="M38" s="360"/>
    </row>
    <row r="39" spans="2:13" x14ac:dyDescent="0.2">
      <c r="B39" s="361"/>
      <c r="C39" s="182"/>
      <c r="D39" s="182"/>
      <c r="E39" s="182"/>
      <c r="F39" s="182"/>
      <c r="G39" s="182"/>
      <c r="H39" s="182"/>
      <c r="I39" s="182"/>
      <c r="J39" s="182"/>
      <c r="K39" s="182"/>
      <c r="L39" s="182"/>
      <c r="M39" s="360"/>
    </row>
    <row r="40" spans="2:13" x14ac:dyDescent="0.2">
      <c r="B40" s="361"/>
      <c r="C40" s="182"/>
      <c r="D40" s="182"/>
      <c r="E40" s="182"/>
      <c r="F40" s="182"/>
      <c r="G40" s="182"/>
      <c r="H40" s="182"/>
      <c r="I40" s="182"/>
      <c r="J40" s="182"/>
      <c r="K40" s="182"/>
      <c r="L40" s="182"/>
      <c r="M40" s="360"/>
    </row>
    <row r="41" spans="2:13" x14ac:dyDescent="0.2">
      <c r="B41" s="361"/>
      <c r="C41" s="182"/>
      <c r="D41" s="182"/>
      <c r="E41" s="182"/>
      <c r="F41" s="182"/>
      <c r="G41" s="182"/>
      <c r="H41" s="182"/>
      <c r="I41" s="182"/>
      <c r="J41" s="182"/>
      <c r="K41" s="182"/>
      <c r="L41" s="182"/>
      <c r="M41" s="360"/>
    </row>
    <row r="42" spans="2:13" ht="13.5" thickBot="1" x14ac:dyDescent="0.25">
      <c r="B42" s="366"/>
      <c r="C42" s="367"/>
      <c r="D42" s="367"/>
      <c r="E42" s="367"/>
      <c r="F42" s="367"/>
      <c r="G42" s="367"/>
      <c r="H42" s="367"/>
      <c r="I42" s="367"/>
      <c r="J42" s="367"/>
      <c r="K42" s="367"/>
      <c r="L42" s="367"/>
      <c r="M42" s="368"/>
    </row>
  </sheetData>
  <phoneticPr fontId="3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23"/>
  <sheetViews>
    <sheetView topLeftCell="D46" zoomScale="115" workbookViewId="0">
      <selection activeCell="P54" sqref="P54"/>
    </sheetView>
  </sheetViews>
  <sheetFormatPr defaultColWidth="9.140625" defaultRowHeight="12.75" x14ac:dyDescent="0.2"/>
  <cols>
    <col min="1" max="16" width="9.140625" style="13"/>
    <col min="17" max="17" width="9.140625" style="272"/>
    <col min="18" max="16384" width="9.140625" style="13"/>
  </cols>
  <sheetData>
    <row r="1" spans="1:19" x14ac:dyDescent="0.2">
      <c r="A1" s="35"/>
      <c r="B1" s="35"/>
      <c r="C1" s="35"/>
      <c r="D1" s="35"/>
      <c r="E1" s="35"/>
      <c r="F1" s="35"/>
      <c r="G1" s="35"/>
      <c r="H1" s="35"/>
      <c r="I1" s="35"/>
      <c r="J1" s="35"/>
      <c r="K1" s="35"/>
      <c r="L1" s="35"/>
    </row>
    <row r="2" spans="1:19" x14ac:dyDescent="0.2">
      <c r="A2" s="35"/>
      <c r="B2" s="240" t="s">
        <v>5549</v>
      </c>
      <c r="C2" s="240" t="s">
        <v>5544</v>
      </c>
      <c r="D2" s="240" t="s">
        <v>5545</v>
      </c>
      <c r="E2" s="240" t="s">
        <v>5546</v>
      </c>
      <c r="F2" s="35"/>
      <c r="G2" s="240" t="s">
        <v>5549</v>
      </c>
      <c r="H2" s="240" t="s">
        <v>5544</v>
      </c>
      <c r="I2" s="240" t="s">
        <v>5545</v>
      </c>
      <c r="J2" s="240" t="s">
        <v>5546</v>
      </c>
      <c r="K2" s="35"/>
      <c r="L2" s="35"/>
    </row>
    <row r="3" spans="1:19" x14ac:dyDescent="0.2">
      <c r="A3" s="35"/>
      <c r="B3" s="243" t="s">
        <v>6554</v>
      </c>
      <c r="C3" s="120" t="s">
        <v>5556</v>
      </c>
      <c r="D3" s="120" t="s">
        <v>3486</v>
      </c>
      <c r="E3" s="120" t="s">
        <v>3486</v>
      </c>
      <c r="F3" s="35"/>
      <c r="G3" s="243" t="s">
        <v>4282</v>
      </c>
      <c r="H3" s="120" t="s">
        <v>4283</v>
      </c>
      <c r="I3" s="120" t="s">
        <v>3486</v>
      </c>
      <c r="J3" s="120" t="s">
        <v>3486</v>
      </c>
      <c r="K3" s="35"/>
      <c r="L3" s="35"/>
      <c r="S3" s="239"/>
    </row>
    <row r="4" spans="1:19" x14ac:dyDescent="0.2">
      <c r="A4" s="35"/>
      <c r="B4" s="243" t="s">
        <v>5446</v>
      </c>
      <c r="C4" s="120" t="s">
        <v>4589</v>
      </c>
      <c r="D4" s="120" t="s">
        <v>3486</v>
      </c>
      <c r="E4" s="120" t="s">
        <v>3486</v>
      </c>
      <c r="F4" s="35"/>
      <c r="G4" s="241" t="s">
        <v>2180</v>
      </c>
      <c r="H4" s="242" t="s">
        <v>6471</v>
      </c>
      <c r="I4" s="242" t="s">
        <v>3486</v>
      </c>
      <c r="J4" s="242" t="s">
        <v>3486</v>
      </c>
      <c r="K4" s="35"/>
      <c r="L4" s="35"/>
      <c r="S4" s="239"/>
    </row>
    <row r="5" spans="1:19" x14ac:dyDescent="0.2">
      <c r="A5" s="35"/>
      <c r="B5" s="243" t="s">
        <v>7824</v>
      </c>
      <c r="C5" s="120" t="s">
        <v>3334</v>
      </c>
      <c r="D5" s="120" t="s">
        <v>3486</v>
      </c>
      <c r="E5" s="120" t="s">
        <v>3486</v>
      </c>
      <c r="F5" s="35"/>
      <c r="G5" s="241" t="s">
        <v>6482</v>
      </c>
      <c r="H5" s="242" t="s">
        <v>6483</v>
      </c>
      <c r="I5" s="242" t="s">
        <v>3486</v>
      </c>
      <c r="J5" s="242" t="s">
        <v>3486</v>
      </c>
      <c r="K5" s="35"/>
      <c r="L5" s="35"/>
      <c r="S5" s="239"/>
    </row>
    <row r="6" spans="1:19" x14ac:dyDescent="0.2">
      <c r="A6" s="35"/>
      <c r="B6" s="244" t="s">
        <v>6560</v>
      </c>
      <c r="C6" s="120" t="s">
        <v>5453</v>
      </c>
      <c r="D6" s="120" t="s">
        <v>3486</v>
      </c>
      <c r="E6" s="120" t="s">
        <v>3486</v>
      </c>
      <c r="F6" s="35"/>
      <c r="G6" s="243" t="s">
        <v>4290</v>
      </c>
      <c r="H6" s="120" t="s">
        <v>4291</v>
      </c>
      <c r="I6" s="120" t="s">
        <v>3486</v>
      </c>
      <c r="J6" s="120" t="s">
        <v>3486</v>
      </c>
      <c r="K6" s="35"/>
      <c r="L6" s="35"/>
      <c r="S6" s="239"/>
    </row>
    <row r="7" spans="1:19" x14ac:dyDescent="0.2">
      <c r="A7" s="35"/>
      <c r="B7" s="283" t="s">
        <v>6480</v>
      </c>
      <c r="C7" s="242" t="s">
        <v>6481</v>
      </c>
      <c r="D7" s="120" t="s">
        <v>3486</v>
      </c>
      <c r="E7" s="120" t="s">
        <v>3486</v>
      </c>
      <c r="F7" s="35"/>
      <c r="G7" s="243" t="s">
        <v>2242</v>
      </c>
      <c r="H7" s="120" t="s">
        <v>2243</v>
      </c>
      <c r="I7" s="120" t="s">
        <v>3486</v>
      </c>
      <c r="J7" s="120" t="s">
        <v>3486</v>
      </c>
      <c r="K7" s="35"/>
      <c r="L7" s="35"/>
      <c r="S7" s="239"/>
    </row>
    <row r="8" spans="1:19" x14ac:dyDescent="0.2">
      <c r="A8" s="35"/>
      <c r="B8" s="243" t="s">
        <v>6558</v>
      </c>
      <c r="C8" s="120" t="s">
        <v>5403</v>
      </c>
      <c r="D8" s="120" t="s">
        <v>3486</v>
      </c>
      <c r="E8" s="120" t="s">
        <v>3486</v>
      </c>
      <c r="F8" s="35"/>
      <c r="G8" s="244" t="s">
        <v>5436</v>
      </c>
      <c r="H8" s="120" t="s">
        <v>5437</v>
      </c>
      <c r="I8" s="120" t="s">
        <v>5438</v>
      </c>
      <c r="J8" s="120" t="s">
        <v>3486</v>
      </c>
      <c r="K8" s="35"/>
      <c r="L8" s="35"/>
      <c r="S8" s="239"/>
    </row>
    <row r="9" spans="1:19" x14ac:dyDescent="0.2">
      <c r="A9" s="35"/>
      <c r="B9" s="244" t="s">
        <v>5936</v>
      </c>
      <c r="C9" s="120" t="s">
        <v>3403</v>
      </c>
      <c r="D9" s="120" t="s">
        <v>3486</v>
      </c>
      <c r="E9" s="120" t="s">
        <v>3486</v>
      </c>
      <c r="F9" s="35"/>
      <c r="G9" s="244" t="s">
        <v>3336</v>
      </c>
      <c r="H9" s="120" t="s">
        <v>3337</v>
      </c>
      <c r="I9" s="120" t="s">
        <v>3338</v>
      </c>
      <c r="J9" s="120" t="s">
        <v>3486</v>
      </c>
      <c r="K9" s="35"/>
      <c r="L9" s="35"/>
      <c r="S9" s="239"/>
    </row>
    <row r="10" spans="1:19" x14ac:dyDescent="0.2">
      <c r="A10" s="35"/>
      <c r="B10" s="243" t="s">
        <v>3313</v>
      </c>
      <c r="C10" s="120" t="s">
        <v>3314</v>
      </c>
      <c r="D10" s="120" t="s">
        <v>3486</v>
      </c>
      <c r="E10" s="120" t="s">
        <v>3486</v>
      </c>
      <c r="F10" s="35"/>
      <c r="G10" s="244" t="s">
        <v>5456</v>
      </c>
      <c r="H10" s="120" t="s">
        <v>5457</v>
      </c>
      <c r="I10" s="120" t="s">
        <v>3486</v>
      </c>
      <c r="J10" s="120" t="s">
        <v>3486</v>
      </c>
      <c r="K10" s="35"/>
      <c r="L10" s="35"/>
      <c r="S10" s="239"/>
    </row>
    <row r="11" spans="1:19" x14ac:dyDescent="0.2">
      <c r="A11" s="35"/>
      <c r="B11" s="243" t="s">
        <v>5550</v>
      </c>
      <c r="C11" s="120" t="s">
        <v>5551</v>
      </c>
      <c r="D11" s="120" t="s">
        <v>5552</v>
      </c>
      <c r="E11" s="120" t="s">
        <v>3486</v>
      </c>
      <c r="F11" s="35"/>
      <c r="G11" s="244" t="s">
        <v>3299</v>
      </c>
      <c r="H11" s="120" t="s">
        <v>3300</v>
      </c>
      <c r="I11" s="120" t="s">
        <v>3301</v>
      </c>
      <c r="J11" s="120" t="s">
        <v>3486</v>
      </c>
      <c r="K11" s="35"/>
      <c r="L11" s="35"/>
      <c r="S11" s="239"/>
    </row>
    <row r="12" spans="1:19" x14ac:dyDescent="0.2">
      <c r="A12" s="35"/>
      <c r="B12" s="243" t="s">
        <v>5401</v>
      </c>
      <c r="C12" s="120" t="s">
        <v>5402</v>
      </c>
      <c r="D12" s="120" t="s">
        <v>3486</v>
      </c>
      <c r="E12" s="120" t="s">
        <v>3486</v>
      </c>
      <c r="F12" s="35"/>
      <c r="G12" s="244" t="s">
        <v>3308</v>
      </c>
      <c r="H12" s="120" t="s">
        <v>3309</v>
      </c>
      <c r="I12" s="120" t="s">
        <v>3310</v>
      </c>
      <c r="J12" s="120" t="s">
        <v>3486</v>
      </c>
      <c r="K12" s="35"/>
      <c r="L12" s="35"/>
      <c r="S12" s="239"/>
    </row>
    <row r="13" spans="1:19" x14ac:dyDescent="0.2">
      <c r="A13" s="35"/>
      <c r="B13" s="241" t="s">
        <v>6463</v>
      </c>
      <c r="C13" s="242" t="s">
        <v>6464</v>
      </c>
      <c r="D13" s="242" t="s">
        <v>3486</v>
      </c>
      <c r="E13" s="242" t="s">
        <v>3486</v>
      </c>
      <c r="F13" s="35"/>
      <c r="G13" s="244" t="s">
        <v>3322</v>
      </c>
      <c r="H13" s="120" t="s">
        <v>3323</v>
      </c>
      <c r="I13" s="120" t="s">
        <v>3486</v>
      </c>
      <c r="J13" s="120" t="s">
        <v>3486</v>
      </c>
      <c r="K13" s="35"/>
      <c r="L13" s="35"/>
      <c r="S13" s="239"/>
    </row>
    <row r="14" spans="1:19" x14ac:dyDescent="0.2">
      <c r="A14" s="35"/>
      <c r="B14" s="243" t="s">
        <v>5553</v>
      </c>
      <c r="C14" s="120" t="s">
        <v>5554</v>
      </c>
      <c r="D14" s="120" t="s">
        <v>5555</v>
      </c>
      <c r="E14" s="120" t="s">
        <v>3486</v>
      </c>
      <c r="F14" s="35"/>
      <c r="G14" s="283" t="s">
        <v>6487</v>
      </c>
      <c r="H14" s="242" t="s">
        <v>6488</v>
      </c>
      <c r="I14" s="242" t="s">
        <v>6489</v>
      </c>
      <c r="J14" s="242" t="s">
        <v>3486</v>
      </c>
      <c r="K14" s="35"/>
      <c r="L14" s="35"/>
      <c r="S14" s="239"/>
    </row>
    <row r="15" spans="1:19" x14ac:dyDescent="0.2">
      <c r="A15" s="35"/>
      <c r="B15" s="243" t="s">
        <v>5395</v>
      </c>
      <c r="C15" s="120" t="s">
        <v>5396</v>
      </c>
      <c r="D15" s="120" t="s">
        <v>5397</v>
      </c>
      <c r="E15" s="120" t="s">
        <v>3486</v>
      </c>
      <c r="F15" s="35"/>
      <c r="G15" s="246" t="s">
        <v>3328</v>
      </c>
      <c r="H15" s="120" t="s">
        <v>3329</v>
      </c>
      <c r="I15" s="120" t="s">
        <v>3330</v>
      </c>
      <c r="J15" s="120" t="s">
        <v>3486</v>
      </c>
      <c r="K15" s="35"/>
      <c r="L15" s="35"/>
      <c r="S15" s="239"/>
    </row>
    <row r="16" spans="1:19" x14ac:dyDescent="0.2">
      <c r="A16" s="35"/>
      <c r="B16" s="243" t="s">
        <v>5398</v>
      </c>
      <c r="C16" s="120" t="s">
        <v>5399</v>
      </c>
      <c r="D16" s="120" t="s">
        <v>5400</v>
      </c>
      <c r="E16" s="120" t="s">
        <v>3486</v>
      </c>
      <c r="F16" s="35"/>
      <c r="G16" s="249" t="s">
        <v>5254</v>
      </c>
      <c r="H16" s="249" t="s">
        <v>3319</v>
      </c>
      <c r="I16" s="249" t="s">
        <v>3486</v>
      </c>
      <c r="J16" s="249" t="s">
        <v>3486</v>
      </c>
      <c r="K16" s="35"/>
      <c r="L16" s="35"/>
      <c r="S16" s="239"/>
    </row>
    <row r="17" spans="1:19" x14ac:dyDescent="0.2">
      <c r="A17" s="35"/>
      <c r="B17" s="245" t="s">
        <v>5547</v>
      </c>
      <c r="C17" s="120" t="s">
        <v>5548</v>
      </c>
      <c r="D17" s="120" t="s">
        <v>3486</v>
      </c>
      <c r="E17" s="120" t="s">
        <v>3486</v>
      </c>
      <c r="F17" s="35"/>
      <c r="G17" s="249" t="s">
        <v>5253</v>
      </c>
      <c r="H17" s="249" t="s">
        <v>4285</v>
      </c>
      <c r="I17" s="249" t="s">
        <v>4286</v>
      </c>
      <c r="J17" s="249" t="s">
        <v>3486</v>
      </c>
      <c r="K17" s="35"/>
      <c r="L17" s="35"/>
      <c r="S17" s="239"/>
    </row>
    <row r="18" spans="1:19" x14ac:dyDescent="0.2">
      <c r="A18" s="35"/>
      <c r="B18" s="245" t="s">
        <v>5502</v>
      </c>
      <c r="C18" s="120" t="s">
        <v>5503</v>
      </c>
      <c r="D18" s="120" t="s">
        <v>5504</v>
      </c>
      <c r="E18" s="120" t="s">
        <v>3486</v>
      </c>
      <c r="F18" s="35"/>
      <c r="G18" s="300" t="s">
        <v>6484</v>
      </c>
      <c r="H18" s="299" t="s">
        <v>6485</v>
      </c>
      <c r="I18" s="299" t="s">
        <v>6486</v>
      </c>
      <c r="J18" s="299" t="s">
        <v>3486</v>
      </c>
      <c r="K18" s="35"/>
      <c r="L18" s="35"/>
      <c r="S18" s="239"/>
    </row>
    <row r="19" spans="1:19" x14ac:dyDescent="0.2">
      <c r="A19" s="35"/>
      <c r="B19" s="245" t="s">
        <v>5505</v>
      </c>
      <c r="C19" s="120" t="s">
        <v>5506</v>
      </c>
      <c r="D19" s="120" t="s">
        <v>5507</v>
      </c>
      <c r="E19" s="120" t="s">
        <v>4279</v>
      </c>
      <c r="F19" s="35"/>
      <c r="G19" s="249" t="s">
        <v>3393</v>
      </c>
      <c r="H19" s="249" t="s">
        <v>3394</v>
      </c>
      <c r="I19" s="299" t="s">
        <v>3486</v>
      </c>
      <c r="J19" s="299" t="s">
        <v>3486</v>
      </c>
      <c r="K19" s="35"/>
      <c r="L19" s="35"/>
      <c r="S19" s="239"/>
    </row>
    <row r="20" spans="1:19" s="239" customFormat="1" x14ac:dyDescent="0.2">
      <c r="A20" s="247"/>
      <c r="B20" s="249" t="s">
        <v>6553</v>
      </c>
      <c r="C20" s="249" t="s">
        <v>6468</v>
      </c>
      <c r="D20" s="299" t="s">
        <v>4284</v>
      </c>
      <c r="E20" s="299" t="s">
        <v>6469</v>
      </c>
      <c r="F20" s="247"/>
      <c r="G20" s="251" t="s">
        <v>5255</v>
      </c>
      <c r="H20" s="249" t="s">
        <v>5441</v>
      </c>
      <c r="I20" s="249" t="s">
        <v>5442</v>
      </c>
      <c r="J20" s="249" t="s">
        <v>3486</v>
      </c>
      <c r="K20" s="247"/>
      <c r="L20" s="247"/>
      <c r="Q20" s="273"/>
    </row>
    <row r="21" spans="1:19" s="239" customFormat="1" x14ac:dyDescent="0.2">
      <c r="A21" s="247"/>
      <c r="B21" s="249" t="s">
        <v>8713</v>
      </c>
      <c r="C21" s="249" t="s">
        <v>4281</v>
      </c>
      <c r="D21" s="299" t="s">
        <v>6470</v>
      </c>
      <c r="E21" s="249" t="s">
        <v>3486</v>
      </c>
      <c r="F21" s="247"/>
      <c r="G21" s="251" t="s">
        <v>3302</v>
      </c>
      <c r="H21" s="249" t="s">
        <v>3303</v>
      </c>
      <c r="I21" s="249" t="s">
        <v>3304</v>
      </c>
      <c r="J21" s="249" t="s">
        <v>3486</v>
      </c>
      <c r="K21" s="247"/>
      <c r="L21" s="247"/>
      <c r="P21" s="13"/>
      <c r="Q21" s="272"/>
      <c r="R21" s="13"/>
    </row>
    <row r="22" spans="1:19" x14ac:dyDescent="0.2">
      <c r="A22" s="35"/>
      <c r="B22" s="248" t="s">
        <v>6551</v>
      </c>
      <c r="C22" s="249" t="s">
        <v>4280</v>
      </c>
      <c r="D22" s="249" t="s">
        <v>3486</v>
      </c>
      <c r="E22" s="249" t="s">
        <v>3486</v>
      </c>
      <c r="F22" s="35"/>
      <c r="G22" s="251" t="s">
        <v>5443</v>
      </c>
      <c r="H22" s="249" t="s">
        <v>5444</v>
      </c>
      <c r="I22" s="249" t="s">
        <v>5445</v>
      </c>
      <c r="J22" s="249" t="s">
        <v>3486</v>
      </c>
      <c r="K22" s="35"/>
      <c r="L22" s="35"/>
      <c r="S22" s="239"/>
    </row>
    <row r="23" spans="1:19" x14ac:dyDescent="0.2">
      <c r="A23" s="35"/>
      <c r="B23" s="248" t="s">
        <v>1765</v>
      </c>
      <c r="C23" s="249" t="s">
        <v>4588</v>
      </c>
      <c r="D23" s="249" t="s">
        <v>3486</v>
      </c>
      <c r="E23" s="249" t="s">
        <v>3486</v>
      </c>
      <c r="F23" s="35"/>
      <c r="G23" s="301" t="s">
        <v>7180</v>
      </c>
      <c r="H23" s="299" t="s">
        <v>6491</v>
      </c>
      <c r="I23" s="299" t="s">
        <v>6492</v>
      </c>
      <c r="J23" s="299" t="s">
        <v>3486</v>
      </c>
      <c r="K23" s="35"/>
      <c r="L23" s="35"/>
      <c r="S23" s="239"/>
    </row>
    <row r="24" spans="1:19" x14ac:dyDescent="0.2">
      <c r="A24" s="35"/>
      <c r="B24" s="248" t="s">
        <v>7122</v>
      </c>
      <c r="C24" s="249" t="s">
        <v>7123</v>
      </c>
      <c r="D24" s="249" t="s">
        <v>3486</v>
      </c>
      <c r="E24" s="249" t="s">
        <v>3486</v>
      </c>
      <c r="F24" s="35"/>
      <c r="G24" s="251" t="s">
        <v>2239</v>
      </c>
      <c r="H24" s="249" t="s">
        <v>2240</v>
      </c>
      <c r="I24" s="249" t="s">
        <v>2241</v>
      </c>
      <c r="J24" s="249" t="s">
        <v>3486</v>
      </c>
      <c r="K24" s="35"/>
      <c r="L24" s="35"/>
      <c r="S24" s="239"/>
    </row>
    <row r="25" spans="1:19" x14ac:dyDescent="0.2">
      <c r="A25" s="35"/>
      <c r="B25" s="248" t="s">
        <v>3320</v>
      </c>
      <c r="C25" s="249" t="s">
        <v>3321</v>
      </c>
      <c r="D25" s="249" t="s">
        <v>3486</v>
      </c>
      <c r="E25" s="249" t="s">
        <v>3486</v>
      </c>
      <c r="F25" s="35"/>
      <c r="G25" s="251" t="s">
        <v>3324</v>
      </c>
      <c r="H25" s="249" t="s">
        <v>3325</v>
      </c>
      <c r="I25" s="249" t="s">
        <v>3327</v>
      </c>
      <c r="J25" s="249" t="s">
        <v>3326</v>
      </c>
      <c r="K25" s="35"/>
      <c r="L25" s="35"/>
      <c r="S25" s="239"/>
    </row>
    <row r="26" spans="1:19" x14ac:dyDescent="0.2">
      <c r="A26" s="35"/>
      <c r="B26" s="248" t="s">
        <v>5454</v>
      </c>
      <c r="C26" s="249" t="s">
        <v>5455</v>
      </c>
      <c r="D26" s="249" t="s">
        <v>3486</v>
      </c>
      <c r="E26" s="249" t="s">
        <v>3486</v>
      </c>
      <c r="F26" s="35"/>
      <c r="G26" s="243" t="s">
        <v>5434</v>
      </c>
      <c r="H26" s="120" t="s">
        <v>5435</v>
      </c>
      <c r="I26" s="120" t="s">
        <v>3486</v>
      </c>
      <c r="J26" s="120" t="s">
        <v>3486</v>
      </c>
      <c r="K26" s="35"/>
      <c r="L26" s="35"/>
      <c r="S26" s="239"/>
    </row>
    <row r="27" spans="1:19" x14ac:dyDescent="0.2">
      <c r="A27" s="35"/>
      <c r="B27" s="298" t="s">
        <v>6667</v>
      </c>
      <c r="C27" s="299" t="s">
        <v>6490</v>
      </c>
      <c r="D27" s="299" t="s">
        <v>3486</v>
      </c>
      <c r="E27" s="299" t="s">
        <v>3486</v>
      </c>
      <c r="F27" s="35"/>
      <c r="G27" s="241" t="s">
        <v>6474</v>
      </c>
      <c r="H27" s="242" t="s">
        <v>6475</v>
      </c>
      <c r="I27" s="120" t="s">
        <v>3486</v>
      </c>
      <c r="J27" s="120" t="s">
        <v>3486</v>
      </c>
      <c r="K27" s="35"/>
      <c r="L27" s="35"/>
      <c r="S27" s="239"/>
    </row>
    <row r="28" spans="1:19" x14ac:dyDescent="0.2">
      <c r="A28" s="35"/>
      <c r="B28" s="248" t="s">
        <v>4288</v>
      </c>
      <c r="C28" s="249" t="s">
        <v>4289</v>
      </c>
      <c r="D28" s="249" t="s">
        <v>3486</v>
      </c>
      <c r="E28" s="249" t="s">
        <v>3486</v>
      </c>
      <c r="F28" s="35"/>
      <c r="G28" s="243" t="s">
        <v>5447</v>
      </c>
      <c r="H28" s="120" t="s">
        <v>5448</v>
      </c>
      <c r="I28" s="120" t="s">
        <v>3486</v>
      </c>
      <c r="J28" s="120" t="s">
        <v>3486</v>
      </c>
      <c r="K28" s="35"/>
      <c r="L28" s="35"/>
      <c r="S28" s="239"/>
    </row>
    <row r="29" spans="1:19" x14ac:dyDescent="0.2">
      <c r="A29" s="35"/>
      <c r="B29" s="248" t="s">
        <v>5451</v>
      </c>
      <c r="C29" s="249" t="s">
        <v>5452</v>
      </c>
      <c r="D29" s="249" t="s">
        <v>3486</v>
      </c>
      <c r="E29" s="249" t="s">
        <v>3486</v>
      </c>
      <c r="F29" s="35"/>
      <c r="G29" s="243" t="s">
        <v>3315</v>
      </c>
      <c r="H29" s="120" t="s">
        <v>3316</v>
      </c>
      <c r="I29" s="120" t="s">
        <v>3486</v>
      </c>
      <c r="J29" s="120" t="s">
        <v>3486</v>
      </c>
      <c r="K29" s="35"/>
      <c r="L29" s="35"/>
      <c r="S29" s="239"/>
    </row>
    <row r="30" spans="1:19" x14ac:dyDescent="0.2">
      <c r="A30" s="35"/>
      <c r="B30" s="298" t="s">
        <v>6461</v>
      </c>
      <c r="C30" s="299" t="s">
        <v>6462</v>
      </c>
      <c r="D30" s="299" t="s">
        <v>3486</v>
      </c>
      <c r="E30" s="299" t="s">
        <v>3486</v>
      </c>
      <c r="F30" s="35"/>
      <c r="G30" s="241" t="s">
        <v>6476</v>
      </c>
      <c r="H30" s="242" t="s">
        <v>6477</v>
      </c>
      <c r="I30" s="120" t="s">
        <v>3486</v>
      </c>
      <c r="J30" s="120" t="s">
        <v>3486</v>
      </c>
      <c r="K30" s="35"/>
      <c r="L30" s="35"/>
      <c r="S30" s="239"/>
    </row>
    <row r="31" spans="1:19" x14ac:dyDescent="0.2">
      <c r="A31" s="35"/>
      <c r="B31" s="248" t="s">
        <v>2237</v>
      </c>
      <c r="C31" s="249" t="s">
        <v>2238</v>
      </c>
      <c r="D31" s="249" t="s">
        <v>3486</v>
      </c>
      <c r="E31" s="249" t="s">
        <v>3486</v>
      </c>
      <c r="F31" s="35"/>
      <c r="G31" s="241" t="s">
        <v>6472</v>
      </c>
      <c r="H31" s="242" t="s">
        <v>6473</v>
      </c>
      <c r="I31" s="120" t="s">
        <v>3486</v>
      </c>
      <c r="J31" s="120" t="s">
        <v>3486</v>
      </c>
      <c r="K31" s="35"/>
      <c r="L31" s="35"/>
      <c r="S31" s="239"/>
    </row>
    <row r="32" spans="1:19" x14ac:dyDescent="0.2">
      <c r="A32" s="35"/>
      <c r="B32" s="250" t="s">
        <v>5393</v>
      </c>
      <c r="C32" s="249" t="s">
        <v>5394</v>
      </c>
      <c r="D32" s="249" t="s">
        <v>4287</v>
      </c>
      <c r="E32" s="249" t="s">
        <v>3486</v>
      </c>
      <c r="F32" s="35"/>
      <c r="G32" s="241" t="s">
        <v>5439</v>
      </c>
      <c r="H32" s="120" t="s">
        <v>5440</v>
      </c>
      <c r="I32" s="120" t="s">
        <v>3486</v>
      </c>
      <c r="J32" s="120" t="s">
        <v>3486</v>
      </c>
      <c r="K32" s="35"/>
      <c r="L32" s="35"/>
      <c r="S32" s="239"/>
    </row>
    <row r="33" spans="1:19" x14ac:dyDescent="0.2">
      <c r="A33" s="35"/>
      <c r="B33" s="300" t="s">
        <v>6465</v>
      </c>
      <c r="C33" s="299" t="s">
        <v>6466</v>
      </c>
      <c r="D33" s="299" t="s">
        <v>6467</v>
      </c>
      <c r="E33" s="299" t="s">
        <v>3486</v>
      </c>
      <c r="F33" s="35"/>
      <c r="G33" s="241" t="s">
        <v>6478</v>
      </c>
      <c r="H33" s="242" t="s">
        <v>6479</v>
      </c>
      <c r="I33" s="120" t="s">
        <v>3486</v>
      </c>
      <c r="J33" s="120" t="s">
        <v>3486</v>
      </c>
      <c r="K33" s="35"/>
      <c r="L33" s="35"/>
      <c r="S33" s="239"/>
    </row>
    <row r="34" spans="1:19" x14ac:dyDescent="0.2">
      <c r="A34" s="35"/>
      <c r="B34" s="251" t="s">
        <v>5449</v>
      </c>
      <c r="C34" s="249" t="s">
        <v>5450</v>
      </c>
      <c r="D34" s="249" t="s">
        <v>3486</v>
      </c>
      <c r="E34" s="249" t="s">
        <v>3486</v>
      </c>
      <c r="F34" s="35"/>
      <c r="G34" s="35"/>
      <c r="H34" s="35"/>
      <c r="I34" s="35"/>
      <c r="J34" s="35"/>
      <c r="K34" s="35"/>
      <c r="L34" s="35"/>
      <c r="S34" s="239"/>
    </row>
    <row r="35" spans="1:19" x14ac:dyDescent="0.2">
      <c r="A35" s="35"/>
      <c r="B35" s="251" t="s">
        <v>3311</v>
      </c>
      <c r="C35" s="249" t="s">
        <v>3312</v>
      </c>
      <c r="D35" s="249" t="s">
        <v>3486</v>
      </c>
      <c r="E35" s="249" t="s">
        <v>3486</v>
      </c>
      <c r="F35" s="35"/>
      <c r="G35" s="35"/>
      <c r="H35" s="35"/>
      <c r="I35" s="35"/>
      <c r="J35" s="35"/>
      <c r="K35" s="35"/>
      <c r="L35" s="35"/>
      <c r="S35" s="239"/>
    </row>
    <row r="36" spans="1:19" x14ac:dyDescent="0.2">
      <c r="A36" s="35"/>
      <c r="B36" s="248" t="s">
        <v>3305</v>
      </c>
      <c r="C36" s="249" t="s">
        <v>3306</v>
      </c>
      <c r="D36" s="249" t="s">
        <v>3307</v>
      </c>
      <c r="E36" s="249" t="s">
        <v>3486</v>
      </c>
      <c r="F36" s="35"/>
      <c r="G36" s="35"/>
      <c r="H36" s="35"/>
      <c r="I36" s="35"/>
      <c r="J36" s="35"/>
      <c r="K36" s="35"/>
      <c r="L36" s="35"/>
      <c r="S36" s="239"/>
    </row>
    <row r="37" spans="1:19" x14ac:dyDescent="0.2">
      <c r="A37" s="35"/>
      <c r="B37" s="473" t="s">
        <v>9547</v>
      </c>
      <c r="C37" s="474" t="s">
        <v>9549</v>
      </c>
      <c r="D37" s="474" t="s">
        <v>9548</v>
      </c>
      <c r="E37" s="249"/>
      <c r="F37" s="35"/>
      <c r="G37" s="35"/>
      <c r="H37" s="35"/>
      <c r="I37" s="35"/>
      <c r="J37" s="35"/>
      <c r="K37" s="35"/>
      <c r="L37" s="35"/>
      <c r="S37" s="239"/>
    </row>
    <row r="38" spans="1:19" x14ac:dyDescent="0.2">
      <c r="A38" s="35"/>
      <c r="B38" s="250" t="s">
        <v>5499</v>
      </c>
      <c r="C38" s="249" t="s">
        <v>5500</v>
      </c>
      <c r="D38" s="249" t="s">
        <v>5501</v>
      </c>
      <c r="E38" s="249" t="s">
        <v>3486</v>
      </c>
      <c r="F38" s="35"/>
      <c r="G38" s="35"/>
      <c r="H38" s="35"/>
      <c r="I38" s="35"/>
      <c r="J38" s="35"/>
      <c r="K38" s="35"/>
      <c r="L38" s="35"/>
      <c r="S38" s="239"/>
    </row>
    <row r="39" spans="1:19" x14ac:dyDescent="0.2">
      <c r="A39" s="35"/>
      <c r="B39" s="250" t="s">
        <v>3317</v>
      </c>
      <c r="C39" s="249" t="s">
        <v>3318</v>
      </c>
      <c r="D39" s="249" t="s">
        <v>3486</v>
      </c>
      <c r="E39" s="249" t="s">
        <v>3486</v>
      </c>
      <c r="F39" s="35"/>
      <c r="G39" s="35"/>
      <c r="H39" s="35"/>
      <c r="I39" s="35"/>
      <c r="J39" s="35"/>
      <c r="K39" s="35"/>
      <c r="L39" s="35"/>
      <c r="S39" s="239"/>
    </row>
    <row r="40" spans="1:19" x14ac:dyDescent="0.2">
      <c r="A40" s="35"/>
      <c r="B40" s="250" t="s">
        <v>3331</v>
      </c>
      <c r="C40" s="249" t="s">
        <v>3332</v>
      </c>
      <c r="D40" s="249" t="s">
        <v>3333</v>
      </c>
      <c r="E40" s="249" t="s">
        <v>3486</v>
      </c>
      <c r="F40" s="35"/>
      <c r="G40" s="35"/>
      <c r="H40" s="35"/>
      <c r="I40" s="35"/>
      <c r="J40" s="35"/>
      <c r="K40" s="35"/>
      <c r="L40" s="35"/>
      <c r="S40" s="239"/>
    </row>
    <row r="41" spans="1:19" x14ac:dyDescent="0.2">
      <c r="A41" s="35"/>
      <c r="B41" s="35"/>
      <c r="C41" s="35"/>
      <c r="D41" s="35"/>
      <c r="E41" s="35"/>
      <c r="F41" s="35"/>
      <c r="G41" s="35"/>
      <c r="H41" s="35"/>
      <c r="I41" s="35"/>
      <c r="J41" s="35"/>
      <c r="K41" s="35"/>
      <c r="L41" s="35"/>
    </row>
    <row r="42" spans="1:19" x14ac:dyDescent="0.2">
      <c r="A42" s="35"/>
      <c r="B42" s="35"/>
      <c r="C42" s="35"/>
      <c r="D42" s="35"/>
      <c r="E42" s="35"/>
      <c r="F42" s="35"/>
      <c r="G42" s="35"/>
      <c r="H42" s="35"/>
      <c r="I42" s="35"/>
      <c r="J42" s="35"/>
      <c r="K42" s="35"/>
      <c r="L42" s="35"/>
    </row>
    <row r="43" spans="1:19" x14ac:dyDescent="0.2">
      <c r="A43" s="35"/>
      <c r="B43" s="35"/>
      <c r="C43" s="35"/>
      <c r="D43" s="35"/>
      <c r="E43" s="35"/>
      <c r="F43" s="35"/>
      <c r="G43" s="35"/>
      <c r="H43" s="35"/>
      <c r="I43" s="35"/>
      <c r="J43" s="35"/>
      <c r="K43" s="35"/>
      <c r="L43" s="35"/>
    </row>
    <row r="44" spans="1:19" x14ac:dyDescent="0.2">
      <c r="A44" s="35"/>
      <c r="B44" s="35"/>
      <c r="C44" s="35"/>
      <c r="D44" s="35"/>
      <c r="E44" s="35"/>
      <c r="F44" s="35"/>
      <c r="G44" s="35"/>
      <c r="H44" s="35"/>
      <c r="I44" s="35"/>
      <c r="J44" s="35"/>
      <c r="K44" s="35"/>
      <c r="L44" s="35"/>
    </row>
    <row r="45" spans="1:19" x14ac:dyDescent="0.2">
      <c r="A45" s="35"/>
      <c r="B45" s="35"/>
      <c r="C45" s="35"/>
      <c r="D45" s="35"/>
      <c r="E45" s="35"/>
      <c r="F45" s="35"/>
      <c r="G45" s="35"/>
      <c r="H45" s="35"/>
      <c r="I45" s="35"/>
      <c r="J45" s="35"/>
      <c r="K45" s="35"/>
      <c r="L45" s="35"/>
    </row>
    <row r="46" spans="1:19" x14ac:dyDescent="0.2">
      <c r="A46" s="35"/>
      <c r="B46" s="35"/>
      <c r="C46" s="35"/>
      <c r="D46" s="35"/>
      <c r="E46" s="35"/>
      <c r="F46" s="35"/>
      <c r="G46" s="35"/>
      <c r="H46" s="35"/>
      <c r="I46" s="35"/>
      <c r="J46" s="35"/>
      <c r="K46" s="35"/>
      <c r="L46" s="35"/>
    </row>
    <row r="47" spans="1:19" x14ac:dyDescent="0.2">
      <c r="A47" s="35"/>
      <c r="B47" s="35"/>
      <c r="C47" s="35"/>
      <c r="D47" s="35"/>
      <c r="E47" s="35"/>
      <c r="F47" s="35"/>
      <c r="G47" s="35"/>
      <c r="H47" s="35"/>
      <c r="I47" s="35"/>
      <c r="J47" s="35"/>
      <c r="K47" s="35"/>
      <c r="L47" s="35"/>
    </row>
    <row r="48" spans="1:19" x14ac:dyDescent="0.2">
      <c r="A48" s="35"/>
      <c r="B48" s="35"/>
      <c r="C48" s="35"/>
      <c r="D48" s="35"/>
      <c r="E48" s="35"/>
      <c r="F48" s="35"/>
      <c r="G48" s="35"/>
      <c r="H48" s="35"/>
      <c r="I48" s="35"/>
      <c r="J48" s="35"/>
      <c r="K48" s="35"/>
      <c r="L48" s="35"/>
      <c r="M48" s="271"/>
      <c r="N48" s="271"/>
      <c r="O48" s="271"/>
      <c r="P48" s="271"/>
      <c r="Q48" s="274"/>
      <c r="R48" s="271"/>
    </row>
    <row r="49" spans="1:19" x14ac:dyDescent="0.2">
      <c r="A49" s="35"/>
      <c r="B49" s="35"/>
      <c r="C49" s="35"/>
      <c r="D49" s="35"/>
      <c r="E49" s="35"/>
      <c r="F49" s="35"/>
      <c r="G49" s="35"/>
      <c r="H49" s="35"/>
      <c r="I49" s="35"/>
      <c r="J49" s="35"/>
      <c r="K49" s="35"/>
      <c r="L49" s="35"/>
      <c r="M49" s="271"/>
      <c r="N49" s="271"/>
      <c r="O49" s="271"/>
      <c r="P49" s="271"/>
      <c r="Q49" s="274"/>
      <c r="R49" s="271"/>
    </row>
    <row r="50" spans="1:19" x14ac:dyDescent="0.2">
      <c r="A50" s="35"/>
      <c r="B50" s="35"/>
      <c r="C50" s="35"/>
      <c r="D50" s="35"/>
      <c r="E50" s="35"/>
      <c r="F50" s="35"/>
      <c r="G50" s="35"/>
      <c r="H50" s="35"/>
      <c r="I50" s="35"/>
      <c r="J50" s="35"/>
      <c r="K50" s="35"/>
      <c r="L50" s="35"/>
      <c r="M50" s="35"/>
      <c r="N50" s="35"/>
      <c r="O50" s="35"/>
      <c r="P50" s="35"/>
      <c r="Q50" s="275"/>
      <c r="R50" s="35"/>
    </row>
    <row r="51" spans="1:19" x14ac:dyDescent="0.2">
      <c r="A51" s="35"/>
      <c r="B51" s="35"/>
      <c r="C51" s="35"/>
      <c r="D51" s="35"/>
      <c r="E51" s="35"/>
      <c r="F51" s="35"/>
      <c r="G51" s="35"/>
      <c r="H51" s="35"/>
      <c r="I51" s="35"/>
      <c r="J51" s="35"/>
      <c r="K51" s="35"/>
      <c r="L51" s="35"/>
      <c r="M51" s="35"/>
      <c r="N51" s="240" t="s">
        <v>2245</v>
      </c>
      <c r="O51" s="240" t="s">
        <v>2246</v>
      </c>
      <c r="P51" s="240" t="s">
        <v>2247</v>
      </c>
      <c r="Q51" s="276" t="s">
        <v>2244</v>
      </c>
      <c r="R51" s="35"/>
    </row>
    <row r="52" spans="1:19" x14ac:dyDescent="0.2">
      <c r="A52" s="35"/>
      <c r="B52" s="35"/>
      <c r="C52" s="35"/>
      <c r="D52" s="35"/>
      <c r="E52" s="35"/>
      <c r="F52" s="35"/>
      <c r="G52" s="35"/>
      <c r="H52" s="35"/>
      <c r="I52" s="35"/>
      <c r="J52" s="35"/>
      <c r="K52" s="35"/>
      <c r="L52" s="35"/>
      <c r="M52" s="35"/>
      <c r="N52" s="120">
        <v>2</v>
      </c>
      <c r="O52" s="120">
        <v>25</v>
      </c>
      <c r="P52" s="120">
        <f t="shared" ref="P52:P61" si="0">MOD(O52,N52)</f>
        <v>1</v>
      </c>
      <c r="Q52" s="277">
        <f t="shared" ref="Q52:Q61" si="1">O52/N52</f>
        <v>12.5</v>
      </c>
      <c r="R52" s="35"/>
      <c r="S52" s="239"/>
    </row>
    <row r="53" spans="1:19" x14ac:dyDescent="0.2">
      <c r="A53" s="35"/>
      <c r="B53" s="35"/>
      <c r="C53" s="35"/>
      <c r="D53" s="35"/>
      <c r="E53" s="35"/>
      <c r="F53" s="35"/>
      <c r="G53" s="35"/>
      <c r="H53" s="35"/>
      <c r="I53" s="35"/>
      <c r="J53" s="35"/>
      <c r="K53" s="35"/>
      <c r="L53" s="35"/>
      <c r="M53" s="35"/>
      <c r="N53" s="120">
        <v>3</v>
      </c>
      <c r="O53" s="120">
        <v>26</v>
      </c>
      <c r="P53" s="120">
        <f>MOD(O53,N53)</f>
        <v>2</v>
      </c>
      <c r="Q53" s="277">
        <f t="shared" si="1"/>
        <v>8.6666666666666661</v>
      </c>
      <c r="R53" s="35"/>
      <c r="S53" s="239"/>
    </row>
    <row r="54" spans="1:19" x14ac:dyDescent="0.2">
      <c r="A54" s="35"/>
      <c r="B54" s="35"/>
      <c r="C54" s="35"/>
      <c r="D54" s="35"/>
      <c r="E54" s="35"/>
      <c r="F54" s="35"/>
      <c r="G54" s="35"/>
      <c r="H54" s="35"/>
      <c r="I54" s="35"/>
      <c r="J54" s="35"/>
      <c r="K54" s="35"/>
      <c r="L54" s="35"/>
      <c r="M54" s="35"/>
      <c r="N54" s="120">
        <v>4</v>
      </c>
      <c r="O54" s="120">
        <v>27</v>
      </c>
      <c r="P54" s="120">
        <f t="shared" si="0"/>
        <v>3</v>
      </c>
      <c r="Q54" s="277">
        <f t="shared" si="1"/>
        <v>6.75</v>
      </c>
      <c r="R54" s="35"/>
      <c r="S54" s="239"/>
    </row>
    <row r="55" spans="1:19" x14ac:dyDescent="0.2">
      <c r="A55" s="35"/>
      <c r="B55" s="35"/>
      <c r="C55" s="35"/>
      <c r="D55" s="35"/>
      <c r="E55" s="35"/>
      <c r="F55" s="35"/>
      <c r="G55" s="35"/>
      <c r="H55" s="35"/>
      <c r="I55" s="35"/>
      <c r="J55" s="35"/>
      <c r="K55" s="35"/>
      <c r="L55" s="35"/>
      <c r="M55" s="35"/>
      <c r="N55" s="120">
        <v>5</v>
      </c>
      <c r="O55" s="120">
        <v>28</v>
      </c>
      <c r="P55" s="120">
        <f t="shared" si="0"/>
        <v>3</v>
      </c>
      <c r="Q55" s="277">
        <f t="shared" si="1"/>
        <v>5.6</v>
      </c>
      <c r="R55" s="35"/>
      <c r="S55" s="239"/>
    </row>
    <row r="56" spans="1:19" x14ac:dyDescent="0.2">
      <c r="A56" s="35"/>
      <c r="B56" s="35"/>
      <c r="C56" s="35"/>
      <c r="D56" s="35"/>
      <c r="E56" s="35"/>
      <c r="F56" s="35"/>
      <c r="G56" s="35"/>
      <c r="H56" s="35"/>
      <c r="I56" s="35"/>
      <c r="J56" s="35"/>
      <c r="K56" s="35"/>
      <c r="L56" s="35"/>
      <c r="M56" s="35"/>
      <c r="N56" s="120">
        <v>6</v>
      </c>
      <c r="O56" s="120">
        <v>29</v>
      </c>
      <c r="P56" s="120">
        <f t="shared" si="0"/>
        <v>5</v>
      </c>
      <c r="Q56" s="277">
        <f t="shared" si="1"/>
        <v>4.833333333333333</v>
      </c>
      <c r="R56" s="35"/>
      <c r="S56" s="239"/>
    </row>
    <row r="57" spans="1:19" x14ac:dyDescent="0.2">
      <c r="A57" s="35"/>
      <c r="B57" s="35"/>
      <c r="C57" s="35"/>
      <c r="D57" s="35"/>
      <c r="E57" s="35"/>
      <c r="F57" s="35"/>
      <c r="G57" s="35"/>
      <c r="H57" s="35"/>
      <c r="I57" s="35"/>
      <c r="J57" s="35"/>
      <c r="K57" s="35"/>
      <c r="L57" s="35"/>
      <c r="M57" s="35"/>
      <c r="N57" s="120">
        <v>7</v>
      </c>
      <c r="O57" s="120">
        <v>30</v>
      </c>
      <c r="P57" s="120">
        <f t="shared" si="0"/>
        <v>2</v>
      </c>
      <c r="Q57" s="277">
        <f t="shared" si="1"/>
        <v>4.2857142857142856</v>
      </c>
      <c r="R57" s="35"/>
      <c r="S57" s="239"/>
    </row>
    <row r="58" spans="1:19" x14ac:dyDescent="0.2">
      <c r="A58" s="35"/>
      <c r="B58" s="35"/>
      <c r="C58" s="35"/>
      <c r="D58" s="35"/>
      <c r="E58" s="35"/>
      <c r="F58" s="35"/>
      <c r="G58" s="35"/>
      <c r="H58" s="35"/>
      <c r="I58" s="35"/>
      <c r="J58" s="35"/>
      <c r="K58" s="35"/>
      <c r="L58" s="35"/>
      <c r="M58" s="35"/>
      <c r="N58" s="120">
        <v>8</v>
      </c>
      <c r="O58" s="120">
        <v>31</v>
      </c>
      <c r="P58" s="120">
        <f>MOD(O58,N58)</f>
        <v>7</v>
      </c>
      <c r="Q58" s="277">
        <f>O58/N58</f>
        <v>3.875</v>
      </c>
      <c r="R58" s="35"/>
      <c r="S58" s="239"/>
    </row>
    <row r="59" spans="1:19" x14ac:dyDescent="0.2">
      <c r="A59" s="35"/>
      <c r="B59" s="35"/>
      <c r="C59" s="35"/>
      <c r="D59" s="35"/>
      <c r="E59" s="35"/>
      <c r="F59" s="35"/>
      <c r="G59" s="35"/>
      <c r="H59" s="35"/>
      <c r="I59" s="35"/>
      <c r="J59" s="35"/>
      <c r="K59" s="35"/>
      <c r="L59" s="35"/>
      <c r="M59" s="35"/>
      <c r="N59" s="120">
        <v>9</v>
      </c>
      <c r="O59" s="120">
        <v>32</v>
      </c>
      <c r="P59" s="120">
        <f>MOD(O59,N59)</f>
        <v>5</v>
      </c>
      <c r="Q59" s="277">
        <f>O59/N59</f>
        <v>3.5555555555555554</v>
      </c>
      <c r="R59" s="35"/>
      <c r="S59" s="239"/>
    </row>
    <row r="60" spans="1:19" x14ac:dyDescent="0.2">
      <c r="A60" s="35"/>
      <c r="B60" s="35"/>
      <c r="C60" s="35"/>
      <c r="D60" s="35"/>
      <c r="E60" s="35"/>
      <c r="F60" s="35"/>
      <c r="G60" s="35"/>
      <c r="H60" s="35"/>
      <c r="I60" s="35"/>
      <c r="J60" s="35"/>
      <c r="K60" s="35"/>
      <c r="L60" s="35"/>
      <c r="M60" s="35"/>
      <c r="N60" s="120">
        <v>10</v>
      </c>
      <c r="O60" s="120">
        <v>33</v>
      </c>
      <c r="P60" s="120">
        <f>MOD(O60,N60)</f>
        <v>3</v>
      </c>
      <c r="Q60" s="277">
        <f>O60/N60</f>
        <v>3.3</v>
      </c>
      <c r="R60" s="35"/>
      <c r="S60" s="239"/>
    </row>
    <row r="61" spans="1:19" x14ac:dyDescent="0.2">
      <c r="A61" s="35"/>
      <c r="B61" s="35"/>
      <c r="C61" s="35"/>
      <c r="D61" s="35"/>
      <c r="E61" s="35"/>
      <c r="F61" s="35"/>
      <c r="G61" s="35"/>
      <c r="H61" s="35"/>
      <c r="I61" s="35"/>
      <c r="J61" s="35"/>
      <c r="K61" s="35"/>
      <c r="L61" s="35"/>
      <c r="M61" s="35"/>
      <c r="N61" s="120">
        <v>11</v>
      </c>
      <c r="O61" s="120">
        <v>34</v>
      </c>
      <c r="P61" s="120">
        <f t="shared" si="0"/>
        <v>1</v>
      </c>
      <c r="Q61" s="277">
        <f t="shared" si="1"/>
        <v>3.0909090909090908</v>
      </c>
      <c r="S61" s="239"/>
    </row>
    <row r="62" spans="1:19" x14ac:dyDescent="0.2">
      <c r="M62" s="35"/>
      <c r="N62" s="120">
        <v>12</v>
      </c>
      <c r="O62" s="120">
        <v>35</v>
      </c>
      <c r="P62" s="120">
        <f t="shared" ref="P62:P71" si="2">MOD(O62,N62)</f>
        <v>11</v>
      </c>
      <c r="Q62" s="277">
        <f t="shared" ref="Q62:Q71" si="3">O62/N62</f>
        <v>2.9166666666666665</v>
      </c>
      <c r="R62" s="35"/>
      <c r="S62" s="239"/>
    </row>
    <row r="63" spans="1:19" x14ac:dyDescent="0.2">
      <c r="N63" s="120">
        <v>13</v>
      </c>
      <c r="O63" s="120">
        <v>36</v>
      </c>
      <c r="P63" s="120">
        <f t="shared" si="2"/>
        <v>10</v>
      </c>
      <c r="Q63" s="277">
        <f t="shared" si="3"/>
        <v>2.7692307692307692</v>
      </c>
      <c r="S63" s="239"/>
    </row>
    <row r="64" spans="1:19" x14ac:dyDescent="0.2">
      <c r="N64" s="120">
        <v>14</v>
      </c>
      <c r="O64" s="120">
        <v>37</v>
      </c>
      <c r="P64" s="120">
        <f t="shared" si="2"/>
        <v>9</v>
      </c>
      <c r="Q64" s="277">
        <f t="shared" si="3"/>
        <v>2.6428571428571428</v>
      </c>
      <c r="S64" s="239"/>
    </row>
    <row r="65" spans="14:19" x14ac:dyDescent="0.2">
      <c r="N65" s="120">
        <v>15</v>
      </c>
      <c r="O65" s="120">
        <v>38</v>
      </c>
      <c r="P65" s="120">
        <f t="shared" si="2"/>
        <v>8</v>
      </c>
      <c r="Q65" s="277">
        <f t="shared" si="3"/>
        <v>2.5333333333333332</v>
      </c>
      <c r="S65" s="239"/>
    </row>
    <row r="66" spans="14:19" x14ac:dyDescent="0.2">
      <c r="N66" s="120">
        <v>16</v>
      </c>
      <c r="O66" s="120">
        <v>39</v>
      </c>
      <c r="P66" s="120">
        <f t="shared" si="2"/>
        <v>7</v>
      </c>
      <c r="Q66" s="277">
        <f t="shared" si="3"/>
        <v>2.4375</v>
      </c>
      <c r="S66" s="239"/>
    </row>
    <row r="67" spans="14:19" x14ac:dyDescent="0.2">
      <c r="N67" s="120">
        <v>17</v>
      </c>
      <c r="O67" s="120">
        <v>40</v>
      </c>
      <c r="P67" s="120">
        <f t="shared" si="2"/>
        <v>6</v>
      </c>
      <c r="Q67" s="277">
        <f t="shared" si="3"/>
        <v>2.3529411764705883</v>
      </c>
      <c r="S67" s="239"/>
    </row>
    <row r="68" spans="14:19" x14ac:dyDescent="0.2">
      <c r="N68" s="120">
        <v>18</v>
      </c>
      <c r="O68" s="120">
        <v>41</v>
      </c>
      <c r="P68" s="120">
        <f t="shared" si="2"/>
        <v>5</v>
      </c>
      <c r="Q68" s="277">
        <f t="shared" si="3"/>
        <v>2.2777777777777777</v>
      </c>
      <c r="S68" s="239"/>
    </row>
    <row r="69" spans="14:19" x14ac:dyDescent="0.2">
      <c r="N69" s="120">
        <v>19</v>
      </c>
      <c r="O69" s="120">
        <v>42</v>
      </c>
      <c r="P69" s="120">
        <f t="shared" si="2"/>
        <v>4</v>
      </c>
      <c r="Q69" s="277">
        <f t="shared" si="3"/>
        <v>2.2105263157894739</v>
      </c>
      <c r="S69" s="239"/>
    </row>
    <row r="70" spans="14:19" x14ac:dyDescent="0.2">
      <c r="N70" s="120">
        <v>20</v>
      </c>
      <c r="O70" s="120">
        <v>43</v>
      </c>
      <c r="P70" s="120">
        <f t="shared" si="2"/>
        <v>3</v>
      </c>
      <c r="Q70" s="277">
        <f t="shared" si="3"/>
        <v>2.15</v>
      </c>
      <c r="S70" s="239"/>
    </row>
    <row r="71" spans="14:19" x14ac:dyDescent="0.2">
      <c r="N71" s="120">
        <v>21</v>
      </c>
      <c r="O71" s="120">
        <v>44</v>
      </c>
      <c r="P71" s="120">
        <f t="shared" si="2"/>
        <v>2</v>
      </c>
      <c r="Q71" s="277">
        <f t="shared" si="3"/>
        <v>2.0952380952380953</v>
      </c>
      <c r="S71" s="239"/>
    </row>
    <row r="72" spans="14:19" x14ac:dyDescent="0.2">
      <c r="N72" s="35"/>
      <c r="O72" s="35"/>
      <c r="P72" s="35"/>
      <c r="Q72" s="35"/>
      <c r="S72" s="239"/>
    </row>
    <row r="73" spans="14:19" x14ac:dyDescent="0.2">
      <c r="S73" s="239"/>
    </row>
    <row r="74" spans="14:19" x14ac:dyDescent="0.2">
      <c r="S74" s="239"/>
    </row>
    <row r="75" spans="14:19" x14ac:dyDescent="0.2">
      <c r="S75" s="239"/>
    </row>
    <row r="76" spans="14:19" x14ac:dyDescent="0.2">
      <c r="S76" s="239"/>
    </row>
    <row r="77" spans="14:19" x14ac:dyDescent="0.2">
      <c r="S77" s="239"/>
    </row>
    <row r="78" spans="14:19" x14ac:dyDescent="0.2">
      <c r="S78" s="239"/>
    </row>
    <row r="79" spans="14:19" x14ac:dyDescent="0.2">
      <c r="S79" s="239"/>
    </row>
    <row r="80" spans="14:19" x14ac:dyDescent="0.2">
      <c r="S80" s="239"/>
    </row>
    <row r="81" spans="19:19" x14ac:dyDescent="0.2">
      <c r="S81" s="239"/>
    </row>
    <row r="82" spans="19:19" x14ac:dyDescent="0.2">
      <c r="S82" s="239"/>
    </row>
    <row r="83" spans="19:19" x14ac:dyDescent="0.2">
      <c r="S83" s="239"/>
    </row>
    <row r="84" spans="19:19" x14ac:dyDescent="0.2">
      <c r="S84" s="239"/>
    </row>
    <row r="85" spans="19:19" x14ac:dyDescent="0.2">
      <c r="S85" s="239"/>
    </row>
    <row r="86" spans="19:19" x14ac:dyDescent="0.2">
      <c r="S86" s="239"/>
    </row>
    <row r="87" spans="19:19" x14ac:dyDescent="0.2">
      <c r="S87" s="239"/>
    </row>
    <row r="88" spans="19:19" x14ac:dyDescent="0.2">
      <c r="S88" s="239"/>
    </row>
    <row r="89" spans="19:19" x14ac:dyDescent="0.2">
      <c r="S89" s="239"/>
    </row>
    <row r="90" spans="19:19" x14ac:dyDescent="0.2">
      <c r="S90" s="239"/>
    </row>
    <row r="91" spans="19:19" x14ac:dyDescent="0.2">
      <c r="S91" s="239"/>
    </row>
    <row r="92" spans="19:19" x14ac:dyDescent="0.2">
      <c r="S92" s="239"/>
    </row>
    <row r="93" spans="19:19" x14ac:dyDescent="0.2">
      <c r="S93" s="239"/>
    </row>
    <row r="94" spans="19:19" x14ac:dyDescent="0.2">
      <c r="S94" s="239"/>
    </row>
    <row r="95" spans="19:19" x14ac:dyDescent="0.2">
      <c r="S95" s="239"/>
    </row>
    <row r="96" spans="19:19" x14ac:dyDescent="0.2">
      <c r="S96" s="239"/>
    </row>
    <row r="97" spans="19:19" x14ac:dyDescent="0.2">
      <c r="S97" s="239"/>
    </row>
    <row r="98" spans="19:19" x14ac:dyDescent="0.2">
      <c r="S98" s="239"/>
    </row>
    <row r="99" spans="19:19" x14ac:dyDescent="0.2">
      <c r="S99" s="239"/>
    </row>
    <row r="100" spans="19:19" x14ac:dyDescent="0.2">
      <c r="S100" s="239"/>
    </row>
    <row r="101" spans="19:19" x14ac:dyDescent="0.2">
      <c r="S101" s="239"/>
    </row>
    <row r="102" spans="19:19" x14ac:dyDescent="0.2">
      <c r="S102" s="239"/>
    </row>
    <row r="103" spans="19:19" x14ac:dyDescent="0.2">
      <c r="S103" s="239"/>
    </row>
    <row r="104" spans="19:19" x14ac:dyDescent="0.2">
      <c r="S104" s="239"/>
    </row>
    <row r="105" spans="19:19" x14ac:dyDescent="0.2">
      <c r="S105" s="239"/>
    </row>
    <row r="106" spans="19:19" x14ac:dyDescent="0.2">
      <c r="S106" s="239"/>
    </row>
    <row r="107" spans="19:19" x14ac:dyDescent="0.2">
      <c r="S107" s="239"/>
    </row>
    <row r="108" spans="19:19" x14ac:dyDescent="0.2">
      <c r="S108" s="239"/>
    </row>
    <row r="109" spans="19:19" x14ac:dyDescent="0.2">
      <c r="S109" s="239"/>
    </row>
    <row r="110" spans="19:19" x14ac:dyDescent="0.2">
      <c r="S110" s="239"/>
    </row>
    <row r="111" spans="19:19" x14ac:dyDescent="0.2">
      <c r="S111" s="239"/>
    </row>
    <row r="112" spans="19:19" x14ac:dyDescent="0.2">
      <c r="S112" s="239"/>
    </row>
    <row r="113" spans="19:19" x14ac:dyDescent="0.2">
      <c r="S113" s="239"/>
    </row>
    <row r="114" spans="19:19" x14ac:dyDescent="0.2">
      <c r="S114" s="239"/>
    </row>
    <row r="115" spans="19:19" x14ac:dyDescent="0.2">
      <c r="S115" s="239"/>
    </row>
    <row r="116" spans="19:19" x14ac:dyDescent="0.2">
      <c r="S116" s="239"/>
    </row>
    <row r="117" spans="19:19" x14ac:dyDescent="0.2">
      <c r="S117" s="239"/>
    </row>
    <row r="118" spans="19:19" x14ac:dyDescent="0.2">
      <c r="S118" s="239"/>
    </row>
    <row r="119" spans="19:19" x14ac:dyDescent="0.2">
      <c r="S119" s="239"/>
    </row>
    <row r="120" spans="19:19" x14ac:dyDescent="0.2">
      <c r="S120" s="239"/>
    </row>
    <row r="121" spans="19:19" x14ac:dyDescent="0.2">
      <c r="S121" s="239"/>
    </row>
    <row r="122" spans="19:19" x14ac:dyDescent="0.2">
      <c r="S122" s="239"/>
    </row>
    <row r="123" spans="19:19" x14ac:dyDescent="0.2">
      <c r="S123" s="239"/>
    </row>
  </sheetData>
  <phoneticPr fontId="18" type="noConversion"/>
  <pageMargins left="0.75" right="0.75" top="1" bottom="1" header="0.5" footer="0.5"/>
  <pageSetup orientation="portrait" r:id="rId1"/>
  <headerFooter alignWithMargins="0"/>
  <ignoredErrors>
    <ignoredError sqref="B38:B40 B17:B18 G10:G33 B36" twoDigitTextYear="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9"/>
  <sheetViews>
    <sheetView workbookViewId="0">
      <selection activeCell="F23" sqref="F23"/>
    </sheetView>
  </sheetViews>
  <sheetFormatPr defaultRowHeight="12.75" x14ac:dyDescent="0.2"/>
  <cols>
    <col min="2" max="2" width="9.140625" style="14"/>
    <col min="3" max="3" width="17" style="13" bestFit="1" customWidth="1"/>
    <col min="4" max="4" width="33.85546875" style="13" bestFit="1" customWidth="1"/>
    <col min="5" max="9" width="9.140625" style="13"/>
    <col min="10" max="10" width="26.85546875" style="13" bestFit="1" customWidth="1"/>
  </cols>
  <sheetData>
    <row r="1" spans="1:11" ht="13.5" thickBot="1" x14ac:dyDescent="0.25">
      <c r="A1" s="32"/>
      <c r="B1" s="34"/>
      <c r="C1" s="35"/>
      <c r="D1" s="35"/>
      <c r="E1" s="35"/>
      <c r="F1" s="35"/>
      <c r="G1" s="35"/>
      <c r="H1" s="35"/>
      <c r="I1" s="35"/>
      <c r="J1" s="35"/>
      <c r="K1" s="32"/>
    </row>
    <row r="2" spans="1:11" s="15" customFormat="1" ht="38.25" customHeight="1" thickBot="1" x14ac:dyDescent="0.25">
      <c r="A2" s="33"/>
      <c r="B2" s="34"/>
      <c r="C2" s="20" t="s">
        <v>5524</v>
      </c>
      <c r="D2" s="21" t="s">
        <v>3352</v>
      </c>
      <c r="E2" s="20" t="s">
        <v>6549</v>
      </c>
      <c r="F2" s="36" t="s">
        <v>6550</v>
      </c>
      <c r="G2" s="22" t="s">
        <v>6562</v>
      </c>
      <c r="H2" s="22" t="s">
        <v>7819</v>
      </c>
      <c r="I2" s="21" t="s">
        <v>6563</v>
      </c>
      <c r="J2" s="37" t="s">
        <v>7820</v>
      </c>
      <c r="K2" s="33"/>
    </row>
    <row r="3" spans="1:11" x14ac:dyDescent="0.2">
      <c r="A3" s="32"/>
      <c r="B3" s="16" t="s">
        <v>8713</v>
      </c>
      <c r="C3" s="23" t="s">
        <v>5525</v>
      </c>
      <c r="D3" s="26" t="s">
        <v>3353</v>
      </c>
      <c r="E3" s="51" t="s">
        <v>8713</v>
      </c>
      <c r="F3" s="52" t="s">
        <v>6556</v>
      </c>
      <c r="G3" s="42" t="s">
        <v>6553</v>
      </c>
      <c r="H3" s="27" t="s">
        <v>7821</v>
      </c>
      <c r="I3" s="43" t="s">
        <v>6561</v>
      </c>
      <c r="J3" s="39" t="s">
        <v>7825</v>
      </c>
      <c r="K3" s="32"/>
    </row>
    <row r="4" spans="1:11" x14ac:dyDescent="0.2">
      <c r="A4" s="32"/>
      <c r="B4" s="17">
        <v>4</v>
      </c>
      <c r="C4" s="24" t="s">
        <v>5526</v>
      </c>
      <c r="D4" s="30" t="s">
        <v>3353</v>
      </c>
      <c r="E4" s="53">
        <v>1</v>
      </c>
      <c r="F4" s="54" t="s">
        <v>6558</v>
      </c>
      <c r="G4" s="44">
        <v>1</v>
      </c>
      <c r="H4" s="29" t="s">
        <v>7822</v>
      </c>
      <c r="I4" s="45" t="s">
        <v>6556</v>
      </c>
      <c r="J4" s="40" t="s">
        <v>7825</v>
      </c>
      <c r="K4" s="32"/>
    </row>
    <row r="5" spans="1:11" x14ac:dyDescent="0.2">
      <c r="A5" s="32"/>
      <c r="B5" s="18">
        <v>5</v>
      </c>
      <c r="C5" s="24" t="s">
        <v>5527</v>
      </c>
      <c r="D5" s="30" t="s">
        <v>6541</v>
      </c>
      <c r="E5" s="53" t="s">
        <v>6551</v>
      </c>
      <c r="F5" s="54" t="s">
        <v>6557</v>
      </c>
      <c r="G5" s="46" t="s">
        <v>6553</v>
      </c>
      <c r="H5" s="29" t="s">
        <v>7821</v>
      </c>
      <c r="I5" s="45" t="s">
        <v>6561</v>
      </c>
      <c r="J5" s="40" t="s">
        <v>7826</v>
      </c>
      <c r="K5" s="32"/>
    </row>
    <row r="6" spans="1:11" x14ac:dyDescent="0.2">
      <c r="A6" s="32"/>
      <c r="B6" s="17" t="s">
        <v>8714</v>
      </c>
      <c r="C6" s="24" t="s">
        <v>3348</v>
      </c>
      <c r="D6" s="30" t="s">
        <v>3353</v>
      </c>
      <c r="E6" s="53" t="s">
        <v>8713</v>
      </c>
      <c r="F6" s="54" t="s">
        <v>6556</v>
      </c>
      <c r="G6" s="46" t="s">
        <v>6553</v>
      </c>
      <c r="H6" s="29" t="s">
        <v>7823</v>
      </c>
      <c r="I6" s="45" t="s">
        <v>6560</v>
      </c>
      <c r="J6" s="40" t="s">
        <v>6064</v>
      </c>
      <c r="K6" s="32"/>
    </row>
    <row r="7" spans="1:11" x14ac:dyDescent="0.2">
      <c r="A7" s="32"/>
      <c r="B7" s="17" t="s">
        <v>8715</v>
      </c>
      <c r="C7" s="24" t="s">
        <v>5529</v>
      </c>
      <c r="D7" s="30" t="s">
        <v>6540</v>
      </c>
      <c r="E7" s="53">
        <v>1</v>
      </c>
      <c r="F7" s="54" t="s">
        <v>6558</v>
      </c>
      <c r="G7" s="44">
        <v>1</v>
      </c>
      <c r="H7" s="29" t="s">
        <v>7822</v>
      </c>
      <c r="I7" s="45" t="s">
        <v>6556</v>
      </c>
      <c r="J7" s="40" t="s">
        <v>6065</v>
      </c>
      <c r="K7" s="32"/>
    </row>
    <row r="8" spans="1:11" x14ac:dyDescent="0.2">
      <c r="A8" s="32"/>
      <c r="B8" s="17" t="s">
        <v>8716</v>
      </c>
      <c r="C8" s="24" t="s">
        <v>5530</v>
      </c>
      <c r="D8" s="28" t="s">
        <v>6539</v>
      </c>
      <c r="E8" s="53" t="s">
        <v>6552</v>
      </c>
      <c r="F8" s="54">
        <v>8</v>
      </c>
      <c r="G8" s="46" t="s">
        <v>6551</v>
      </c>
      <c r="H8" s="29">
        <v>7</v>
      </c>
      <c r="I8" s="47">
        <v>8</v>
      </c>
      <c r="J8" s="40" t="s">
        <v>6066</v>
      </c>
      <c r="K8" s="32"/>
    </row>
    <row r="9" spans="1:11" x14ac:dyDescent="0.2">
      <c r="A9" s="32"/>
      <c r="B9" s="18" t="s">
        <v>6667</v>
      </c>
      <c r="C9" s="24" t="s">
        <v>5531</v>
      </c>
      <c r="D9" s="28" t="s">
        <v>6539</v>
      </c>
      <c r="E9" s="53" t="s">
        <v>6552</v>
      </c>
      <c r="F9" s="54">
        <v>8</v>
      </c>
      <c r="G9" s="48" t="s">
        <v>6555</v>
      </c>
      <c r="H9" s="29" t="s">
        <v>8714</v>
      </c>
      <c r="I9" s="47">
        <v>8</v>
      </c>
      <c r="J9" s="40" t="s">
        <v>6067</v>
      </c>
      <c r="K9" s="32"/>
    </row>
    <row r="10" spans="1:11" x14ac:dyDescent="0.2">
      <c r="A10" s="32"/>
      <c r="B10" s="18" t="s">
        <v>6668</v>
      </c>
      <c r="C10" s="24" t="s">
        <v>6068</v>
      </c>
      <c r="D10" s="30" t="s">
        <v>6542</v>
      </c>
      <c r="E10" s="53" t="s">
        <v>6551</v>
      </c>
      <c r="F10" s="54" t="s">
        <v>6557</v>
      </c>
      <c r="G10" s="48" t="s">
        <v>6555</v>
      </c>
      <c r="H10" s="29" t="s">
        <v>8714</v>
      </c>
      <c r="I10" s="47">
        <v>8</v>
      </c>
      <c r="J10" s="40" t="s">
        <v>7825</v>
      </c>
      <c r="K10" s="32"/>
    </row>
    <row r="11" spans="1:11" x14ac:dyDescent="0.2">
      <c r="A11" s="32"/>
      <c r="B11" s="18" t="s">
        <v>6669</v>
      </c>
      <c r="C11" s="24" t="s">
        <v>5532</v>
      </c>
      <c r="D11" s="28" t="s">
        <v>6539</v>
      </c>
      <c r="E11" s="53" t="s">
        <v>6553</v>
      </c>
      <c r="F11" s="54" t="s">
        <v>6559</v>
      </c>
      <c r="G11" s="46" t="s">
        <v>8713</v>
      </c>
      <c r="H11" s="29" t="s">
        <v>7824</v>
      </c>
      <c r="I11" s="47">
        <v>8</v>
      </c>
      <c r="J11" s="40" t="s">
        <v>6069</v>
      </c>
      <c r="K11" s="32"/>
    </row>
    <row r="12" spans="1:11" x14ac:dyDescent="0.2">
      <c r="A12" s="32"/>
      <c r="B12" s="18" t="s">
        <v>6670</v>
      </c>
      <c r="C12" s="24" t="s">
        <v>5533</v>
      </c>
      <c r="D12" s="28" t="s">
        <v>6539</v>
      </c>
      <c r="E12" s="53" t="s">
        <v>6554</v>
      </c>
      <c r="F12" s="54" t="s">
        <v>6560</v>
      </c>
      <c r="G12" s="46" t="s">
        <v>6551</v>
      </c>
      <c r="H12" s="29" t="s">
        <v>6557</v>
      </c>
      <c r="I12" s="47" t="s">
        <v>3486</v>
      </c>
      <c r="J12" s="40" t="s">
        <v>3486</v>
      </c>
      <c r="K12" s="32"/>
    </row>
    <row r="13" spans="1:11" x14ac:dyDescent="0.2">
      <c r="A13" s="32"/>
      <c r="B13" s="18" t="s">
        <v>6671</v>
      </c>
      <c r="C13" s="24" t="s">
        <v>3346</v>
      </c>
      <c r="D13" s="30" t="s">
        <v>6543</v>
      </c>
      <c r="E13" s="53" t="s">
        <v>6552</v>
      </c>
      <c r="F13" s="54">
        <v>8</v>
      </c>
      <c r="G13" s="46" t="s">
        <v>6551</v>
      </c>
      <c r="H13" s="29" t="s">
        <v>6557</v>
      </c>
      <c r="I13" s="47" t="s">
        <v>3486</v>
      </c>
      <c r="J13" s="40" t="s">
        <v>3486</v>
      </c>
      <c r="K13" s="32"/>
    </row>
    <row r="14" spans="1:11" x14ac:dyDescent="0.2">
      <c r="A14" s="32"/>
      <c r="B14" s="18" t="s">
        <v>5519</v>
      </c>
      <c r="C14" s="24" t="s">
        <v>3347</v>
      </c>
      <c r="D14" s="30" t="s">
        <v>6544</v>
      </c>
      <c r="E14" s="53" t="s">
        <v>6555</v>
      </c>
      <c r="F14" s="54" t="s">
        <v>6561</v>
      </c>
      <c r="G14" s="48" t="s">
        <v>6555</v>
      </c>
      <c r="H14" s="29" t="s">
        <v>8714</v>
      </c>
      <c r="I14" s="47">
        <v>8</v>
      </c>
      <c r="J14" s="40" t="s">
        <v>6069</v>
      </c>
      <c r="K14" s="32"/>
    </row>
    <row r="15" spans="1:11" x14ac:dyDescent="0.2">
      <c r="A15" s="32"/>
      <c r="B15" s="18" t="s">
        <v>5520</v>
      </c>
      <c r="C15" s="24" t="s">
        <v>3349</v>
      </c>
      <c r="D15" s="28" t="s">
        <v>6545</v>
      </c>
      <c r="E15" s="53" t="s">
        <v>6551</v>
      </c>
      <c r="F15" s="54" t="s">
        <v>6557</v>
      </c>
      <c r="G15" s="46" t="s">
        <v>6551</v>
      </c>
      <c r="H15" s="29" t="s">
        <v>6557</v>
      </c>
      <c r="I15" s="47" t="s">
        <v>3486</v>
      </c>
      <c r="J15" s="40" t="s">
        <v>3486</v>
      </c>
      <c r="K15" s="32"/>
    </row>
    <row r="16" spans="1:11" x14ac:dyDescent="0.2">
      <c r="A16" s="32"/>
      <c r="B16" s="18" t="s">
        <v>5521</v>
      </c>
      <c r="C16" s="24" t="s">
        <v>5528</v>
      </c>
      <c r="D16" s="28" t="s">
        <v>6546</v>
      </c>
      <c r="E16" s="53" t="s">
        <v>6551</v>
      </c>
      <c r="F16" s="54" t="s">
        <v>6557</v>
      </c>
      <c r="G16" s="48" t="s">
        <v>6555</v>
      </c>
      <c r="H16" s="29" t="s">
        <v>8714</v>
      </c>
      <c r="I16" s="47">
        <v>8</v>
      </c>
      <c r="J16" s="40" t="s">
        <v>6069</v>
      </c>
      <c r="K16" s="32"/>
    </row>
    <row r="17" spans="1:11" x14ac:dyDescent="0.2">
      <c r="A17" s="32"/>
      <c r="B17" s="18" t="s">
        <v>5522</v>
      </c>
      <c r="C17" s="24" t="s">
        <v>3350</v>
      </c>
      <c r="D17" s="28" t="s">
        <v>6547</v>
      </c>
      <c r="E17" s="53" t="s">
        <v>6555</v>
      </c>
      <c r="F17" s="54" t="s">
        <v>6561</v>
      </c>
      <c r="G17" s="48" t="s">
        <v>6555</v>
      </c>
      <c r="H17" s="29" t="s">
        <v>8714</v>
      </c>
      <c r="I17" s="47">
        <v>8</v>
      </c>
      <c r="J17" s="40" t="s">
        <v>7825</v>
      </c>
      <c r="K17" s="32"/>
    </row>
    <row r="18" spans="1:11" ht="13.5" thickBot="1" x14ac:dyDescent="0.25">
      <c r="A18" s="32"/>
      <c r="B18" s="19" t="s">
        <v>5523</v>
      </c>
      <c r="C18" s="25" t="s">
        <v>3351</v>
      </c>
      <c r="D18" s="38" t="s">
        <v>6548</v>
      </c>
      <c r="E18" s="55" t="s">
        <v>6551</v>
      </c>
      <c r="F18" s="56" t="s">
        <v>6557</v>
      </c>
      <c r="G18" s="49" t="s">
        <v>6555</v>
      </c>
      <c r="H18" s="31" t="s">
        <v>8714</v>
      </c>
      <c r="I18" s="50">
        <v>8</v>
      </c>
      <c r="J18" s="41" t="s">
        <v>7825</v>
      </c>
      <c r="K18" s="32"/>
    </row>
    <row r="19" spans="1:11" x14ac:dyDescent="0.2">
      <c r="A19" s="32"/>
      <c r="B19" s="34"/>
      <c r="C19" s="35"/>
      <c r="D19" s="35"/>
      <c r="E19" s="35"/>
      <c r="F19" s="35"/>
      <c r="G19" s="35"/>
      <c r="H19" s="35"/>
      <c r="I19" s="35"/>
      <c r="J19" s="35"/>
      <c r="K19" s="32"/>
    </row>
  </sheetData>
  <phoneticPr fontId="11" type="noConversion"/>
  <pageMargins left="0.75" right="0.75" top="1" bottom="1" header="0.5" footer="0.5"/>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45"/>
  <sheetViews>
    <sheetView topLeftCell="K1" workbookViewId="0">
      <selection activeCell="X23" sqref="X23"/>
    </sheetView>
  </sheetViews>
  <sheetFormatPr defaultRowHeight="12.75" x14ac:dyDescent="0.2"/>
  <cols>
    <col min="1" max="1" width="9.140625" style="15"/>
    <col min="9" max="11" width="7.85546875" style="13" customWidth="1"/>
    <col min="12" max="12" width="9.140625" style="13"/>
    <col min="13" max="16" width="4.85546875" style="13" bestFit="1" customWidth="1"/>
    <col min="17" max="18" width="5.85546875" style="13" bestFit="1" customWidth="1"/>
    <col min="19" max="20" width="6.140625" style="13" bestFit="1" customWidth="1"/>
    <col min="21" max="21" width="6.140625" style="13" customWidth="1"/>
    <col min="22" max="22" width="6" style="119" customWidth="1"/>
    <col min="23" max="23" width="8.140625" customWidth="1"/>
    <col min="24" max="24" width="8.85546875" bestFit="1" customWidth="1"/>
    <col min="25" max="25" width="5.5703125" bestFit="1" customWidth="1"/>
  </cols>
  <sheetData>
    <row r="1" spans="1:25" ht="13.5" thickBot="1" x14ac:dyDescent="0.25"/>
    <row r="2" spans="1:25" ht="13.5" thickBot="1" x14ac:dyDescent="0.25">
      <c r="A2" s="15" t="s">
        <v>4753</v>
      </c>
      <c r="L2" s="121" t="s">
        <v>2751</v>
      </c>
      <c r="M2" s="125">
        <v>1</v>
      </c>
      <c r="N2" s="126">
        <v>2</v>
      </c>
      <c r="O2" s="126">
        <v>3</v>
      </c>
      <c r="P2" s="126">
        <v>4</v>
      </c>
      <c r="Q2" s="126">
        <v>5</v>
      </c>
      <c r="R2" s="126">
        <v>6</v>
      </c>
      <c r="S2" s="126">
        <v>7</v>
      </c>
      <c r="T2" s="126">
        <v>8</v>
      </c>
      <c r="U2" s="149" t="s">
        <v>3966</v>
      </c>
      <c r="V2" s="150"/>
    </row>
    <row r="3" spans="1:25" x14ac:dyDescent="0.2">
      <c r="B3" t="s">
        <v>8140</v>
      </c>
      <c r="L3" s="122" t="s">
        <v>2746</v>
      </c>
      <c r="M3" s="167">
        <v>3000</v>
      </c>
      <c r="N3" s="168">
        <v>4000</v>
      </c>
      <c r="O3" s="168">
        <v>6000</v>
      </c>
      <c r="P3" s="168">
        <v>8000</v>
      </c>
      <c r="Q3" s="168">
        <v>10000</v>
      </c>
      <c r="R3" s="168">
        <v>13000</v>
      </c>
      <c r="S3" s="168">
        <v>14000</v>
      </c>
      <c r="T3" s="168">
        <v>15000</v>
      </c>
      <c r="U3" s="143">
        <f t="shared" ref="U3:U12" si="0">AVERAGE(M3:T3)</f>
        <v>9125</v>
      </c>
      <c r="V3" s="144">
        <f>U3/U$12</f>
        <v>1.5082644628099173</v>
      </c>
    </row>
    <row r="4" spans="1:25" x14ac:dyDescent="0.2">
      <c r="B4" t="s">
        <v>8141</v>
      </c>
      <c r="L4" s="123" t="s">
        <v>2749</v>
      </c>
      <c r="M4" s="169">
        <v>3000</v>
      </c>
      <c r="N4" s="170">
        <v>4000</v>
      </c>
      <c r="O4" s="170">
        <v>6000</v>
      </c>
      <c r="P4" s="170">
        <v>8000</v>
      </c>
      <c r="Q4" s="170">
        <v>10000</v>
      </c>
      <c r="R4" s="170">
        <v>13000</v>
      </c>
      <c r="S4" s="170">
        <v>14000</v>
      </c>
      <c r="T4" s="170">
        <v>15000</v>
      </c>
      <c r="U4" s="145">
        <f t="shared" si="0"/>
        <v>9125</v>
      </c>
      <c r="V4" s="146">
        <f t="shared" ref="V4:V12" si="1">U4/U$12</f>
        <v>1.5082644628099173</v>
      </c>
    </row>
    <row r="5" spans="1:25" x14ac:dyDescent="0.2">
      <c r="B5" t="s">
        <v>8142</v>
      </c>
      <c r="L5" s="123" t="s">
        <v>2748</v>
      </c>
      <c r="M5" s="169">
        <v>3000</v>
      </c>
      <c r="N5" s="170">
        <v>4000</v>
      </c>
      <c r="O5" s="170">
        <v>6000</v>
      </c>
      <c r="P5" s="170">
        <v>8000</v>
      </c>
      <c r="Q5" s="170">
        <v>10000</v>
      </c>
      <c r="R5" s="170">
        <v>11000</v>
      </c>
      <c r="S5" s="170">
        <v>12000</v>
      </c>
      <c r="T5" s="170">
        <v>15000</v>
      </c>
      <c r="U5" s="145">
        <f t="shared" si="0"/>
        <v>8625</v>
      </c>
      <c r="V5" s="146">
        <f t="shared" si="1"/>
        <v>1.4256198347107438</v>
      </c>
    </row>
    <row r="6" spans="1:25" x14ac:dyDescent="0.2">
      <c r="A6" s="15" t="s">
        <v>8143</v>
      </c>
      <c r="L6" s="123" t="s">
        <v>5075</v>
      </c>
      <c r="M6" s="169">
        <v>1400</v>
      </c>
      <c r="N6" s="170">
        <v>3000</v>
      </c>
      <c r="O6" s="170">
        <v>5000</v>
      </c>
      <c r="P6" s="170">
        <v>7000</v>
      </c>
      <c r="Q6" s="170">
        <v>9000</v>
      </c>
      <c r="R6" s="170">
        <v>10000</v>
      </c>
      <c r="S6" s="170">
        <v>11000</v>
      </c>
      <c r="T6" s="170">
        <v>15000</v>
      </c>
      <c r="U6" s="145">
        <f t="shared" si="0"/>
        <v>7675</v>
      </c>
      <c r="V6" s="146">
        <f t="shared" si="1"/>
        <v>1.2685950413223142</v>
      </c>
    </row>
    <row r="7" spans="1:25" x14ac:dyDescent="0.2">
      <c r="B7" t="s">
        <v>8144</v>
      </c>
      <c r="L7" s="123" t="s">
        <v>5074</v>
      </c>
      <c r="M7" s="169">
        <v>1400</v>
      </c>
      <c r="N7" s="170">
        <v>2000</v>
      </c>
      <c r="O7" s="170">
        <v>4000</v>
      </c>
      <c r="P7" s="170">
        <v>7000</v>
      </c>
      <c r="Q7" s="170">
        <v>9000</v>
      </c>
      <c r="R7" s="170">
        <v>10000</v>
      </c>
      <c r="S7" s="170">
        <v>11000</v>
      </c>
      <c r="T7" s="170">
        <v>13000</v>
      </c>
      <c r="U7" s="145">
        <f t="shared" si="0"/>
        <v>7175</v>
      </c>
      <c r="V7" s="146">
        <f t="shared" si="1"/>
        <v>1.1859504132231404</v>
      </c>
    </row>
    <row r="8" spans="1:25" x14ac:dyDescent="0.2">
      <c r="B8" t="s">
        <v>8145</v>
      </c>
      <c r="L8" s="123" t="s">
        <v>645</v>
      </c>
      <c r="M8" s="169">
        <v>1400</v>
      </c>
      <c r="N8" s="170">
        <v>2000</v>
      </c>
      <c r="O8" s="170">
        <v>4000</v>
      </c>
      <c r="P8" s="170">
        <v>7000</v>
      </c>
      <c r="Q8" s="170">
        <v>9000</v>
      </c>
      <c r="R8" s="170">
        <v>10000</v>
      </c>
      <c r="S8" s="170">
        <v>11000</v>
      </c>
      <c r="T8" s="170">
        <v>12000</v>
      </c>
      <c r="U8" s="145">
        <f t="shared" si="0"/>
        <v>7050</v>
      </c>
      <c r="V8" s="146">
        <f t="shared" si="1"/>
        <v>1.165289256198347</v>
      </c>
    </row>
    <row r="9" spans="1:25" x14ac:dyDescent="0.2">
      <c r="B9" t="s">
        <v>8146</v>
      </c>
      <c r="L9" s="123" t="s">
        <v>2745</v>
      </c>
      <c r="M9" s="169">
        <v>1400</v>
      </c>
      <c r="N9" s="170">
        <v>2000</v>
      </c>
      <c r="O9" s="170">
        <v>4000</v>
      </c>
      <c r="P9" s="170">
        <v>6000</v>
      </c>
      <c r="Q9" s="170">
        <v>9000</v>
      </c>
      <c r="R9" s="170">
        <v>10000</v>
      </c>
      <c r="S9" s="170">
        <v>11000</v>
      </c>
      <c r="T9" s="170">
        <v>12000</v>
      </c>
      <c r="U9" s="145">
        <f t="shared" si="0"/>
        <v>6925</v>
      </c>
      <c r="V9" s="146">
        <f t="shared" si="1"/>
        <v>1.1446280991735538</v>
      </c>
    </row>
    <row r="10" spans="1:25" x14ac:dyDescent="0.2">
      <c r="A10" s="15" t="s">
        <v>8147</v>
      </c>
      <c r="L10" s="123" t="s">
        <v>644</v>
      </c>
      <c r="M10" s="169">
        <v>1400</v>
      </c>
      <c r="N10" s="170">
        <v>2000</v>
      </c>
      <c r="O10" s="170">
        <v>3000</v>
      </c>
      <c r="P10" s="170">
        <v>6000</v>
      </c>
      <c r="Q10" s="170">
        <v>8000</v>
      </c>
      <c r="R10" s="170">
        <v>9000</v>
      </c>
      <c r="S10" s="170">
        <v>10000</v>
      </c>
      <c r="T10" s="170">
        <v>11000</v>
      </c>
      <c r="U10" s="145">
        <f t="shared" si="0"/>
        <v>6300</v>
      </c>
      <c r="V10" s="146">
        <f t="shared" si="1"/>
        <v>1.0413223140495869</v>
      </c>
    </row>
    <row r="11" spans="1:25" x14ac:dyDescent="0.2">
      <c r="B11" t="s">
        <v>8148</v>
      </c>
      <c r="L11" s="123" t="s">
        <v>2747</v>
      </c>
      <c r="M11" s="169">
        <v>1400</v>
      </c>
      <c r="N11" s="170">
        <v>2000</v>
      </c>
      <c r="O11" s="170">
        <v>3000</v>
      </c>
      <c r="P11" s="170">
        <v>6000</v>
      </c>
      <c r="Q11" s="170">
        <v>8000</v>
      </c>
      <c r="R11" s="170">
        <v>9000</v>
      </c>
      <c r="S11" s="170">
        <v>10000</v>
      </c>
      <c r="T11" s="170">
        <v>11000</v>
      </c>
      <c r="U11" s="145">
        <f t="shared" si="0"/>
        <v>6300</v>
      </c>
      <c r="V11" s="146">
        <f t="shared" si="1"/>
        <v>1.0413223140495869</v>
      </c>
    </row>
    <row r="12" spans="1:25" ht="13.5" thickBot="1" x14ac:dyDescent="0.25">
      <c r="A12" s="15" t="s">
        <v>8149</v>
      </c>
      <c r="B12" t="s">
        <v>8150</v>
      </c>
      <c r="L12" s="124" t="s">
        <v>2750</v>
      </c>
      <c r="M12" s="171">
        <v>1400</v>
      </c>
      <c r="N12" s="172">
        <v>2000</v>
      </c>
      <c r="O12" s="172">
        <v>3000</v>
      </c>
      <c r="P12" s="172">
        <v>5000</v>
      </c>
      <c r="Q12" s="172">
        <v>7000</v>
      </c>
      <c r="R12" s="172">
        <v>9000</v>
      </c>
      <c r="S12" s="172">
        <v>10000</v>
      </c>
      <c r="T12" s="172">
        <v>11000</v>
      </c>
      <c r="U12" s="147">
        <f t="shared" si="0"/>
        <v>6050</v>
      </c>
      <c r="V12" s="148">
        <f t="shared" si="1"/>
        <v>1</v>
      </c>
    </row>
    <row r="13" spans="1:25" x14ac:dyDescent="0.2">
      <c r="B13" t="s">
        <v>8151</v>
      </c>
    </row>
    <row r="14" spans="1:25" ht="13.5" thickBot="1" x14ac:dyDescent="0.25">
      <c r="A14" s="15" t="s">
        <v>8152</v>
      </c>
    </row>
    <row r="15" spans="1:25" ht="13.5" thickBot="1" x14ac:dyDescent="0.25">
      <c r="B15" t="s">
        <v>8151</v>
      </c>
      <c r="L15" s="121" t="s">
        <v>2752</v>
      </c>
      <c r="M15" s="125">
        <v>1</v>
      </c>
      <c r="N15" s="126">
        <v>2</v>
      </c>
      <c r="O15" s="126">
        <v>3</v>
      </c>
      <c r="P15" s="126">
        <v>4</v>
      </c>
      <c r="Q15" s="126">
        <v>5</v>
      </c>
      <c r="R15" s="126">
        <v>6</v>
      </c>
      <c r="S15" s="126">
        <v>7</v>
      </c>
      <c r="T15" s="149">
        <v>8</v>
      </c>
      <c r="U15" s="152"/>
      <c r="V15" s="151" t="s">
        <v>2753</v>
      </c>
      <c r="W15" s="126" t="s">
        <v>2754</v>
      </c>
      <c r="X15" s="126" t="s">
        <v>2755</v>
      </c>
      <c r="Y15" s="127" t="s">
        <v>5046</v>
      </c>
    </row>
    <row r="16" spans="1:25" ht="13.5" thickBot="1" x14ac:dyDescent="0.25">
      <c r="B16" t="s">
        <v>8153</v>
      </c>
      <c r="I16" s="118">
        <v>7900</v>
      </c>
      <c r="J16" s="118">
        <v>9000</v>
      </c>
      <c r="K16" s="118">
        <v>10500</v>
      </c>
      <c r="L16" s="128" t="s">
        <v>2746</v>
      </c>
      <c r="M16" s="130">
        <v>1</v>
      </c>
      <c r="N16" s="131">
        <v>2</v>
      </c>
      <c r="O16" s="131">
        <v>22</v>
      </c>
      <c r="P16" s="131">
        <v>222</v>
      </c>
      <c r="Q16" s="131">
        <v>2222</v>
      </c>
      <c r="R16" s="131">
        <v>22222</v>
      </c>
      <c r="S16" s="131">
        <v>122222</v>
      </c>
      <c r="T16" s="131">
        <v>222222</v>
      </c>
      <c r="U16" s="132">
        <v>1</v>
      </c>
      <c r="V16" s="133">
        <v>30</v>
      </c>
      <c r="W16" s="134" t="s">
        <v>2756</v>
      </c>
      <c r="X16" s="134" t="s">
        <v>2761</v>
      </c>
      <c r="Y16" s="135" t="s">
        <v>8716</v>
      </c>
    </row>
    <row r="17" spans="1:25" x14ac:dyDescent="0.2">
      <c r="B17" t="s">
        <v>8154</v>
      </c>
      <c r="I17" s="118">
        <v>5850</v>
      </c>
      <c r="J17" s="118">
        <v>6550</v>
      </c>
      <c r="K17" s="118">
        <v>7300</v>
      </c>
      <c r="L17" s="122" t="s">
        <v>2749</v>
      </c>
      <c r="M17" s="160">
        <v>2</v>
      </c>
      <c r="N17" s="161">
        <v>22</v>
      </c>
      <c r="O17" s="161">
        <v>122</v>
      </c>
      <c r="P17" s="161">
        <v>222</v>
      </c>
      <c r="Q17" s="161">
        <v>1222</v>
      </c>
      <c r="R17" s="161">
        <v>2222</v>
      </c>
      <c r="S17" s="161">
        <v>12222</v>
      </c>
      <c r="T17" s="161">
        <v>22222</v>
      </c>
      <c r="U17" s="162">
        <v>0.75</v>
      </c>
      <c r="V17" s="163">
        <v>24.5</v>
      </c>
      <c r="W17" s="164" t="s">
        <v>2757</v>
      </c>
      <c r="X17" s="164" t="s">
        <v>2758</v>
      </c>
      <c r="Y17" s="166" t="s">
        <v>2770</v>
      </c>
    </row>
    <row r="18" spans="1:25" ht="13.5" thickBot="1" x14ac:dyDescent="0.25">
      <c r="A18" s="15" t="s">
        <v>8155</v>
      </c>
      <c r="I18" s="118">
        <v>5850</v>
      </c>
      <c r="J18" s="118">
        <v>6550</v>
      </c>
      <c r="K18" s="118">
        <v>7300</v>
      </c>
      <c r="L18" s="129" t="s">
        <v>2748</v>
      </c>
      <c r="M18" s="136">
        <v>1</v>
      </c>
      <c r="N18" s="137">
        <v>2</v>
      </c>
      <c r="O18" s="137">
        <v>12</v>
      </c>
      <c r="P18" s="137">
        <v>22</v>
      </c>
      <c r="Q18" s="137">
        <v>122</v>
      </c>
      <c r="R18" s="137">
        <v>222</v>
      </c>
      <c r="S18" s="137">
        <v>1222</v>
      </c>
      <c r="T18" s="137">
        <v>2222</v>
      </c>
      <c r="U18" s="138">
        <v>0.4</v>
      </c>
      <c r="V18" s="139">
        <v>25.5</v>
      </c>
      <c r="W18" s="140" t="s">
        <v>2756</v>
      </c>
      <c r="X18" s="140" t="s">
        <v>3486</v>
      </c>
      <c r="Y18" s="141" t="s">
        <v>2770</v>
      </c>
    </row>
    <row r="19" spans="1:25" x14ac:dyDescent="0.2">
      <c r="B19" t="s">
        <v>8156</v>
      </c>
      <c r="I19" s="118">
        <v>3550</v>
      </c>
      <c r="J19" s="118">
        <v>4000</v>
      </c>
      <c r="K19" s="118">
        <v>4700</v>
      </c>
      <c r="L19" s="122" t="s">
        <v>5075</v>
      </c>
      <c r="M19" s="160">
        <v>1</v>
      </c>
      <c r="N19" s="161">
        <v>2</v>
      </c>
      <c r="O19" s="161">
        <v>12</v>
      </c>
      <c r="P19" s="161">
        <v>22</v>
      </c>
      <c r="Q19" s="161">
        <v>122</v>
      </c>
      <c r="R19" s="161">
        <v>222</v>
      </c>
      <c r="S19" s="161">
        <v>1222</v>
      </c>
      <c r="T19" s="161">
        <v>2222</v>
      </c>
      <c r="U19" s="162">
        <v>0.6</v>
      </c>
      <c r="V19" s="163">
        <v>21</v>
      </c>
      <c r="W19" s="164" t="s">
        <v>2759</v>
      </c>
      <c r="X19" s="164" t="s">
        <v>2760</v>
      </c>
      <c r="Y19" s="165" t="s">
        <v>2768</v>
      </c>
    </row>
    <row r="20" spans="1:25" ht="13.5" thickBot="1" x14ac:dyDescent="0.25">
      <c r="B20" t="s">
        <v>8156</v>
      </c>
      <c r="I20" s="118">
        <v>3550</v>
      </c>
      <c r="J20" s="118">
        <v>4000</v>
      </c>
      <c r="K20" s="118">
        <v>4700</v>
      </c>
      <c r="L20" s="129" t="s">
        <v>645</v>
      </c>
      <c r="M20" s="136">
        <v>1</v>
      </c>
      <c r="N20" s="137">
        <v>2</v>
      </c>
      <c r="O20" s="137">
        <v>3</v>
      </c>
      <c r="P20" s="137">
        <v>13</v>
      </c>
      <c r="Q20" s="137">
        <v>23</v>
      </c>
      <c r="R20" s="137">
        <v>33</v>
      </c>
      <c r="S20" s="137">
        <v>133</v>
      </c>
      <c r="T20" s="137">
        <v>233</v>
      </c>
      <c r="U20" s="138">
        <v>0.3</v>
      </c>
      <c r="V20" s="139">
        <v>20.5</v>
      </c>
      <c r="W20" s="140" t="s">
        <v>2759</v>
      </c>
      <c r="X20" s="140" t="s">
        <v>3486</v>
      </c>
      <c r="Y20" s="142" t="s">
        <v>2768</v>
      </c>
    </row>
    <row r="21" spans="1:25" x14ac:dyDescent="0.2">
      <c r="B21" t="s">
        <v>8157</v>
      </c>
      <c r="I21" s="118">
        <v>2150</v>
      </c>
      <c r="J21" s="118">
        <v>2450</v>
      </c>
      <c r="K21" s="118">
        <v>2850</v>
      </c>
      <c r="L21" s="122" t="s">
        <v>2745</v>
      </c>
      <c r="M21" s="160">
        <v>1</v>
      </c>
      <c r="N21" s="161">
        <v>2</v>
      </c>
      <c r="O21" s="161">
        <v>3</v>
      </c>
      <c r="P21" s="161">
        <v>13</v>
      </c>
      <c r="Q21" s="161">
        <v>23</v>
      </c>
      <c r="R21" s="161">
        <v>33</v>
      </c>
      <c r="S21" s="161">
        <v>133</v>
      </c>
      <c r="T21" s="161">
        <v>233</v>
      </c>
      <c r="U21" s="162">
        <v>0.4</v>
      </c>
      <c r="V21" s="163">
        <v>17.5</v>
      </c>
      <c r="W21" s="164" t="s">
        <v>2764</v>
      </c>
      <c r="X21" s="164" t="s">
        <v>2765</v>
      </c>
      <c r="Y21" s="166" t="s">
        <v>2769</v>
      </c>
    </row>
    <row r="22" spans="1:25" ht="13.5" thickBot="1" x14ac:dyDescent="0.25">
      <c r="A22" s="15" t="s">
        <v>8158</v>
      </c>
      <c r="I22" s="118">
        <v>2150</v>
      </c>
      <c r="J22" s="118">
        <v>2450</v>
      </c>
      <c r="K22" s="118">
        <v>2850</v>
      </c>
      <c r="L22" s="129" t="s">
        <v>2747</v>
      </c>
      <c r="M22" s="136">
        <v>1</v>
      </c>
      <c r="N22" s="137">
        <v>2</v>
      </c>
      <c r="O22" s="137">
        <v>3</v>
      </c>
      <c r="P22" s="137">
        <v>4</v>
      </c>
      <c r="Q22" s="137">
        <v>14</v>
      </c>
      <c r="R22" s="137">
        <v>24</v>
      </c>
      <c r="S22" s="137">
        <v>34</v>
      </c>
      <c r="T22" s="137">
        <v>44</v>
      </c>
      <c r="U22" s="138">
        <v>0.2</v>
      </c>
      <c r="V22" s="139">
        <v>18</v>
      </c>
      <c r="W22" s="140" t="s">
        <v>2761</v>
      </c>
      <c r="X22" s="140" t="s">
        <v>3486</v>
      </c>
      <c r="Y22" s="141" t="s">
        <v>2769</v>
      </c>
    </row>
    <row r="23" spans="1:25" x14ac:dyDescent="0.2">
      <c r="B23" t="s">
        <v>8156</v>
      </c>
      <c r="I23" s="118">
        <v>1325</v>
      </c>
      <c r="J23" s="118">
        <v>1550</v>
      </c>
      <c r="K23" s="118">
        <v>1750</v>
      </c>
      <c r="L23" s="122" t="s">
        <v>5074</v>
      </c>
      <c r="M23" s="160">
        <v>1</v>
      </c>
      <c r="N23" s="161">
        <v>11</v>
      </c>
      <c r="O23" s="161">
        <v>12</v>
      </c>
      <c r="P23" s="161">
        <v>22</v>
      </c>
      <c r="Q23" s="161">
        <v>23</v>
      </c>
      <c r="R23" s="161">
        <v>33</v>
      </c>
      <c r="S23" s="161">
        <v>34</v>
      </c>
      <c r="T23" s="161">
        <v>44</v>
      </c>
      <c r="U23" s="162">
        <v>0.3</v>
      </c>
      <c r="V23" s="163">
        <v>15</v>
      </c>
      <c r="W23" s="164" t="s">
        <v>2762</v>
      </c>
      <c r="X23" s="164" t="s">
        <v>2763</v>
      </c>
      <c r="Y23" s="165" t="s">
        <v>6561</v>
      </c>
    </row>
    <row r="24" spans="1:25" ht="13.5" thickBot="1" x14ac:dyDescent="0.25">
      <c r="B24" t="s">
        <v>8156</v>
      </c>
      <c r="I24" s="118">
        <v>1325</v>
      </c>
      <c r="J24" s="118">
        <v>1550</v>
      </c>
      <c r="K24" s="118">
        <v>1750</v>
      </c>
      <c r="L24" s="129" t="s">
        <v>644</v>
      </c>
      <c r="M24" s="136">
        <v>1</v>
      </c>
      <c r="N24" s="137">
        <v>2</v>
      </c>
      <c r="O24" s="137">
        <v>3</v>
      </c>
      <c r="P24" s="137">
        <v>4</v>
      </c>
      <c r="Q24" s="137">
        <v>5</v>
      </c>
      <c r="R24" s="137">
        <v>6</v>
      </c>
      <c r="S24" s="137">
        <v>7</v>
      </c>
      <c r="T24" s="137">
        <v>8</v>
      </c>
      <c r="U24" s="138">
        <v>0.1</v>
      </c>
      <c r="V24" s="139">
        <v>15.5</v>
      </c>
      <c r="W24" s="140" t="s">
        <v>2766</v>
      </c>
      <c r="X24" s="140" t="s">
        <v>3486</v>
      </c>
      <c r="Y24" s="142" t="s">
        <v>6561</v>
      </c>
    </row>
    <row r="25" spans="1:25" ht="13.5" thickBot="1" x14ac:dyDescent="0.25">
      <c r="B25" t="s">
        <v>8157</v>
      </c>
      <c r="I25" s="118">
        <v>925</v>
      </c>
      <c r="J25" s="118">
        <v>1050</v>
      </c>
      <c r="K25" s="118">
        <v>1225</v>
      </c>
      <c r="L25" s="153" t="s">
        <v>2750</v>
      </c>
      <c r="M25" s="154">
        <v>0</v>
      </c>
      <c r="N25" s="155">
        <v>1</v>
      </c>
      <c r="O25" s="155">
        <v>1</v>
      </c>
      <c r="P25" s="155">
        <v>2</v>
      </c>
      <c r="Q25" s="155">
        <v>2</v>
      </c>
      <c r="R25" s="155">
        <v>3</v>
      </c>
      <c r="S25" s="155">
        <v>3</v>
      </c>
      <c r="T25" s="155">
        <v>4</v>
      </c>
      <c r="U25" s="156">
        <v>0.05</v>
      </c>
      <c r="V25" s="157">
        <v>14</v>
      </c>
      <c r="W25" s="158" t="s">
        <v>2767</v>
      </c>
      <c r="X25" s="158" t="s">
        <v>3486</v>
      </c>
      <c r="Y25" s="159" t="s">
        <v>2771</v>
      </c>
    </row>
    <row r="26" spans="1:25" x14ac:dyDescent="0.2">
      <c r="A26" s="15" t="s">
        <v>8159</v>
      </c>
    </row>
    <row r="27" spans="1:25" x14ac:dyDescent="0.2">
      <c r="B27" t="s">
        <v>8160</v>
      </c>
      <c r="I27" s="118"/>
      <c r="J27" s="118"/>
      <c r="K27" s="118"/>
    </row>
    <row r="28" spans="1:25" x14ac:dyDescent="0.2">
      <c r="B28" t="s">
        <v>8160</v>
      </c>
    </row>
    <row r="29" spans="1:25" x14ac:dyDescent="0.2">
      <c r="B29" t="s">
        <v>8160</v>
      </c>
      <c r="I29" s="118"/>
      <c r="J29" s="118"/>
      <c r="K29" s="118"/>
    </row>
    <row r="30" spans="1:25" x14ac:dyDescent="0.2">
      <c r="A30" s="15" t="s">
        <v>8236</v>
      </c>
      <c r="I30" s="118"/>
      <c r="J30" s="118"/>
      <c r="K30" s="118"/>
    </row>
    <row r="31" spans="1:25" x14ac:dyDescent="0.2">
      <c r="B31" t="s">
        <v>8161</v>
      </c>
      <c r="I31" s="118"/>
      <c r="J31" s="118"/>
      <c r="K31" s="118"/>
    </row>
    <row r="32" spans="1:25" x14ac:dyDescent="0.2">
      <c r="B32" t="s">
        <v>8161</v>
      </c>
      <c r="I32" s="118"/>
      <c r="J32" s="118"/>
      <c r="K32" s="118"/>
    </row>
    <row r="33" spans="1:11" x14ac:dyDescent="0.2">
      <c r="B33" t="s">
        <v>8161</v>
      </c>
      <c r="I33" s="118"/>
      <c r="J33" s="118"/>
      <c r="K33" s="118"/>
    </row>
    <row r="34" spans="1:11" x14ac:dyDescent="0.2">
      <c r="A34" s="15" t="s">
        <v>8237</v>
      </c>
      <c r="I34" s="118"/>
      <c r="J34" s="118"/>
      <c r="K34" s="118"/>
    </row>
    <row r="35" spans="1:11" x14ac:dyDescent="0.2">
      <c r="B35" t="s">
        <v>7167</v>
      </c>
      <c r="I35" s="118"/>
      <c r="J35" s="118"/>
      <c r="K35" s="118"/>
    </row>
    <row r="36" spans="1:11" x14ac:dyDescent="0.2">
      <c r="B36" t="s">
        <v>7167</v>
      </c>
      <c r="I36" s="118"/>
      <c r="J36" s="118"/>
      <c r="K36" s="118"/>
    </row>
    <row r="37" spans="1:11" x14ac:dyDescent="0.2">
      <c r="B37" t="s">
        <v>7167</v>
      </c>
      <c r="I37" s="118"/>
      <c r="J37" s="118"/>
      <c r="K37" s="118"/>
    </row>
    <row r="38" spans="1:11" x14ac:dyDescent="0.2">
      <c r="A38" s="15" t="s">
        <v>2772</v>
      </c>
      <c r="I38" s="118"/>
      <c r="J38" s="118"/>
      <c r="K38" s="118"/>
    </row>
    <row r="39" spans="1:11" x14ac:dyDescent="0.2">
      <c r="B39" t="s">
        <v>2773</v>
      </c>
    </row>
    <row r="40" spans="1:11" x14ac:dyDescent="0.2">
      <c r="B40" t="s">
        <v>2774</v>
      </c>
    </row>
    <row r="41" spans="1:11" x14ac:dyDescent="0.2">
      <c r="B41" t="s">
        <v>2774</v>
      </c>
    </row>
    <row r="42" spans="1:11" x14ac:dyDescent="0.2">
      <c r="A42" s="15" t="s">
        <v>2775</v>
      </c>
    </row>
    <row r="43" spans="1:11" x14ac:dyDescent="0.2">
      <c r="B43" t="s">
        <v>2776</v>
      </c>
    </row>
    <row r="44" spans="1:11" x14ac:dyDescent="0.2">
      <c r="B44" t="s">
        <v>2778</v>
      </c>
    </row>
    <row r="45" spans="1:11" x14ac:dyDescent="0.2">
      <c r="B45" t="s">
        <v>2777</v>
      </c>
    </row>
  </sheetData>
  <phoneticPr fontId="18" type="noConversion"/>
  <pageMargins left="0.75" right="0.75" top="1" bottom="1" header="0.5" footer="0.5"/>
  <pageSetup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K49"/>
  <sheetViews>
    <sheetView workbookViewId="0">
      <pane ySplit="2" topLeftCell="A3" activePane="bottomLeft" state="frozen"/>
      <selection pane="bottomLeft" activeCell="A45" sqref="A45"/>
    </sheetView>
  </sheetViews>
  <sheetFormatPr defaultRowHeight="12.75" x14ac:dyDescent="0.2"/>
  <cols>
    <col min="1" max="1" width="17.140625" bestFit="1" customWidth="1"/>
    <col min="3" max="3" width="20" customWidth="1"/>
    <col min="4" max="4" width="17.140625" customWidth="1"/>
    <col min="5" max="5" width="20" customWidth="1"/>
    <col min="6" max="6" width="6.140625" customWidth="1"/>
    <col min="7" max="7" width="10.140625" customWidth="1"/>
    <col min="8" max="8" width="12.85546875" bestFit="1" customWidth="1"/>
    <col min="9" max="9" width="11.140625" bestFit="1" customWidth="1"/>
    <col min="10" max="10" width="12" style="13" bestFit="1" customWidth="1"/>
    <col min="11" max="11" width="33.85546875" customWidth="1"/>
  </cols>
  <sheetData>
    <row r="2" spans="1:11" x14ac:dyDescent="0.2">
      <c r="A2" s="2"/>
      <c r="B2" s="2"/>
      <c r="C2" s="1" t="s">
        <v>2913</v>
      </c>
      <c r="D2" s="1" t="s">
        <v>2911</v>
      </c>
      <c r="E2" s="1" t="s">
        <v>2918</v>
      </c>
      <c r="F2" s="1">
        <v>2019</v>
      </c>
      <c r="G2" s="1">
        <v>2019</v>
      </c>
      <c r="H2" s="1" t="s">
        <v>5496</v>
      </c>
      <c r="I2" s="1" t="s">
        <v>5497</v>
      </c>
      <c r="J2" s="1" t="s">
        <v>4854</v>
      </c>
      <c r="K2" s="1" t="s">
        <v>5498</v>
      </c>
    </row>
    <row r="3" spans="1:11" s="2" customFormat="1" x14ac:dyDescent="0.2">
      <c r="A3" s="6" t="s">
        <v>5356</v>
      </c>
      <c r="B3" s="488" t="s">
        <v>5497</v>
      </c>
      <c r="C3" s="6" t="s">
        <v>2910</v>
      </c>
      <c r="D3" s="6" t="s">
        <v>2912</v>
      </c>
      <c r="E3" s="6" t="s">
        <v>2917</v>
      </c>
      <c r="F3" s="11" t="s">
        <v>2915</v>
      </c>
      <c r="G3" s="12" t="s">
        <v>3070</v>
      </c>
      <c r="H3" s="7" t="s">
        <v>5353</v>
      </c>
      <c r="I3" s="7" t="s">
        <v>5354</v>
      </c>
      <c r="J3" s="6" t="s">
        <v>2343</v>
      </c>
      <c r="K3" s="5"/>
    </row>
    <row r="4" spans="1:11" s="2" customFormat="1" x14ac:dyDescent="0.2">
      <c r="A4" s="2" t="s">
        <v>627</v>
      </c>
      <c r="B4" s="488" t="s">
        <v>5497</v>
      </c>
      <c r="C4" s="2" t="s">
        <v>3486</v>
      </c>
      <c r="D4" s="2" t="s">
        <v>2912</v>
      </c>
      <c r="E4" s="2" t="s">
        <v>2917</v>
      </c>
      <c r="F4" s="11" t="s">
        <v>3064</v>
      </c>
      <c r="G4" s="11" t="s">
        <v>9077</v>
      </c>
      <c r="H4" s="5" t="s">
        <v>5353</v>
      </c>
      <c r="I4" s="5" t="s">
        <v>628</v>
      </c>
      <c r="J4" s="2" t="s">
        <v>2343</v>
      </c>
      <c r="K4" s="5" t="s">
        <v>5474</v>
      </c>
    </row>
    <row r="5" spans="1:11" s="2" customFormat="1" x14ac:dyDescent="0.2">
      <c r="A5" s="2" t="s">
        <v>626</v>
      </c>
      <c r="B5" s="488" t="s">
        <v>5497</v>
      </c>
      <c r="C5" s="2" t="s">
        <v>3486</v>
      </c>
      <c r="D5" s="2" t="s">
        <v>9078</v>
      </c>
      <c r="E5" s="2" t="s">
        <v>2919</v>
      </c>
      <c r="F5" s="11" t="s">
        <v>3064</v>
      </c>
      <c r="G5" s="11" t="s">
        <v>9079</v>
      </c>
      <c r="H5" s="5" t="s">
        <v>3767</v>
      </c>
      <c r="I5" s="5" t="s">
        <v>5359</v>
      </c>
      <c r="J5" s="2" t="s">
        <v>3561</v>
      </c>
      <c r="K5" s="5"/>
    </row>
    <row r="6" spans="1:11" x14ac:dyDescent="0.2">
      <c r="A6" s="2" t="s">
        <v>10003</v>
      </c>
      <c r="B6" s="488" t="s">
        <v>9623</v>
      </c>
      <c r="C6" s="2" t="s">
        <v>3486</v>
      </c>
      <c r="D6" s="2" t="s">
        <v>9078</v>
      </c>
      <c r="E6" s="2" t="s">
        <v>2919</v>
      </c>
      <c r="F6" s="11" t="s">
        <v>10023</v>
      </c>
      <c r="G6" s="11" t="s">
        <v>10022</v>
      </c>
      <c r="H6" s="5" t="s">
        <v>5353</v>
      </c>
      <c r="I6" s="5" t="s">
        <v>6122</v>
      </c>
      <c r="J6" s="2">
        <v>9</v>
      </c>
      <c r="K6" s="488" t="s">
        <v>10021</v>
      </c>
    </row>
    <row r="7" spans="1:11" s="2" customFormat="1" x14ac:dyDescent="0.2">
      <c r="A7" s="2" t="s">
        <v>1078</v>
      </c>
      <c r="B7" s="488" t="s">
        <v>5497</v>
      </c>
      <c r="C7" s="2" t="s">
        <v>3486</v>
      </c>
      <c r="D7" s="2" t="s">
        <v>5581</v>
      </c>
      <c r="E7" s="2" t="s">
        <v>9092</v>
      </c>
      <c r="F7" s="11" t="s">
        <v>9093</v>
      </c>
      <c r="G7" s="11" t="s">
        <v>9094</v>
      </c>
      <c r="H7" s="5" t="s">
        <v>3486</v>
      </c>
      <c r="I7" s="5" t="s">
        <v>628</v>
      </c>
      <c r="J7" s="2" t="s">
        <v>2343</v>
      </c>
      <c r="K7" s="5"/>
    </row>
    <row r="8" spans="1:11" s="2" customFormat="1" x14ac:dyDescent="0.2">
      <c r="A8" s="2" t="s">
        <v>5130</v>
      </c>
      <c r="B8" s="488" t="s">
        <v>5497</v>
      </c>
      <c r="C8" s="2" t="s">
        <v>3486</v>
      </c>
      <c r="D8" s="2" t="s">
        <v>9090</v>
      </c>
      <c r="E8" s="2" t="s">
        <v>2917</v>
      </c>
      <c r="F8" s="11" t="s">
        <v>2920</v>
      </c>
      <c r="G8" s="11" t="s">
        <v>4376</v>
      </c>
      <c r="H8" s="5" t="s">
        <v>1077</v>
      </c>
      <c r="I8" s="5" t="s">
        <v>5131</v>
      </c>
      <c r="J8" s="2" t="s">
        <v>4537</v>
      </c>
      <c r="K8" s="5" t="s">
        <v>1261</v>
      </c>
    </row>
    <row r="9" spans="1:11" s="2" customFormat="1" x14ac:dyDescent="0.2">
      <c r="A9" s="2" t="s">
        <v>6756</v>
      </c>
      <c r="B9" s="488" t="s">
        <v>5497</v>
      </c>
      <c r="C9" s="2" t="s">
        <v>3486</v>
      </c>
      <c r="D9" s="2" t="s">
        <v>9090</v>
      </c>
      <c r="E9" s="2" t="s">
        <v>2917</v>
      </c>
      <c r="F9" s="11" t="s">
        <v>3065</v>
      </c>
      <c r="G9" s="11" t="s">
        <v>9091</v>
      </c>
      <c r="H9" s="5" t="s">
        <v>1077</v>
      </c>
      <c r="I9" s="5" t="s">
        <v>628</v>
      </c>
      <c r="J9" s="2" t="s">
        <v>4537</v>
      </c>
      <c r="K9" s="5" t="s">
        <v>5558</v>
      </c>
    </row>
    <row r="10" spans="1:11" s="2" customFormat="1" x14ac:dyDescent="0.2">
      <c r="A10" s="2" t="s">
        <v>5128</v>
      </c>
      <c r="B10" s="488" t="s">
        <v>5497</v>
      </c>
      <c r="C10" s="2" t="s">
        <v>3486</v>
      </c>
      <c r="D10" s="2" t="s">
        <v>9090</v>
      </c>
      <c r="E10" s="488" t="s">
        <v>10041</v>
      </c>
      <c r="F10" s="11" t="s">
        <v>3058</v>
      </c>
      <c r="G10" s="11" t="s">
        <v>4375</v>
      </c>
      <c r="H10" s="5" t="s">
        <v>3560</v>
      </c>
      <c r="I10" s="5" t="s">
        <v>6751</v>
      </c>
      <c r="J10" s="2" t="s">
        <v>4528</v>
      </c>
      <c r="K10" s="5" t="s">
        <v>1259</v>
      </c>
    </row>
    <row r="11" spans="1:11" s="2" customFormat="1" x14ac:dyDescent="0.2">
      <c r="A11" s="2" t="s">
        <v>6750</v>
      </c>
      <c r="B11" s="488" t="s">
        <v>5497</v>
      </c>
      <c r="C11" s="2" t="s">
        <v>9082</v>
      </c>
      <c r="D11" s="2" t="s">
        <v>9090</v>
      </c>
      <c r="E11" s="488" t="s">
        <v>10041</v>
      </c>
      <c r="F11" s="11" t="s">
        <v>3065</v>
      </c>
      <c r="G11" s="11" t="s">
        <v>9084</v>
      </c>
      <c r="H11" s="5" t="s">
        <v>3560</v>
      </c>
      <c r="I11" s="5" t="s">
        <v>6751</v>
      </c>
      <c r="J11" s="2" t="s">
        <v>4528</v>
      </c>
      <c r="K11" s="5" t="s">
        <v>6757</v>
      </c>
    </row>
    <row r="12" spans="1:11" s="2" customFormat="1" x14ac:dyDescent="0.2">
      <c r="A12" s="2" t="s">
        <v>5127</v>
      </c>
      <c r="B12" s="488" t="s">
        <v>5497</v>
      </c>
      <c r="C12" s="2" t="s">
        <v>3486</v>
      </c>
      <c r="D12" s="2" t="s">
        <v>4373</v>
      </c>
      <c r="E12" s="2" t="s">
        <v>2919</v>
      </c>
      <c r="F12" s="11" t="s">
        <v>9080</v>
      </c>
      <c r="G12" s="11" t="s">
        <v>4374</v>
      </c>
      <c r="H12" s="5" t="s">
        <v>5353</v>
      </c>
      <c r="I12" s="5" t="s">
        <v>630</v>
      </c>
      <c r="J12" s="2" t="s">
        <v>4528</v>
      </c>
      <c r="K12" s="555" t="s">
        <v>10028</v>
      </c>
    </row>
    <row r="13" spans="1:11" x14ac:dyDescent="0.2">
      <c r="A13" s="2" t="s">
        <v>10005</v>
      </c>
      <c r="B13" s="488" t="s">
        <v>9623</v>
      </c>
      <c r="C13" s="2" t="s">
        <v>3486</v>
      </c>
      <c r="D13" s="2" t="s">
        <v>4373</v>
      </c>
      <c r="E13" s="2" t="s">
        <v>2919</v>
      </c>
      <c r="F13" s="11" t="s">
        <v>3064</v>
      </c>
      <c r="G13" s="11" t="s">
        <v>10027</v>
      </c>
      <c r="H13" s="5" t="s">
        <v>5353</v>
      </c>
      <c r="I13" s="5" t="s">
        <v>4057</v>
      </c>
      <c r="J13" s="488" t="s">
        <v>4537</v>
      </c>
      <c r="K13" s="2" t="s">
        <v>10029</v>
      </c>
    </row>
    <row r="14" spans="1:11" x14ac:dyDescent="0.2">
      <c r="A14" s="2" t="s">
        <v>10010</v>
      </c>
      <c r="B14" s="488" t="s">
        <v>9623</v>
      </c>
      <c r="C14" s="2" t="s">
        <v>3486</v>
      </c>
      <c r="D14" s="2" t="s">
        <v>4373</v>
      </c>
      <c r="E14" s="2" t="s">
        <v>2919</v>
      </c>
      <c r="F14" s="11" t="s">
        <v>10035</v>
      </c>
      <c r="G14" s="11" t="s">
        <v>4192</v>
      </c>
      <c r="H14" s="5" t="s">
        <v>5353</v>
      </c>
      <c r="I14" s="5" t="s">
        <v>10043</v>
      </c>
      <c r="J14" s="488" t="s">
        <v>4537</v>
      </c>
      <c r="K14" s="555" t="s">
        <v>10044</v>
      </c>
    </row>
    <row r="15" spans="1:11" s="2" customFormat="1" x14ac:dyDescent="0.2">
      <c r="A15" s="6" t="s">
        <v>5355</v>
      </c>
      <c r="B15" s="488" t="s">
        <v>5497</v>
      </c>
      <c r="C15" s="6" t="s">
        <v>3486</v>
      </c>
      <c r="D15" s="6" t="s">
        <v>2914</v>
      </c>
      <c r="E15" s="488" t="s">
        <v>10041</v>
      </c>
      <c r="F15" s="11" t="s">
        <v>2916</v>
      </c>
      <c r="G15" s="11" t="s">
        <v>3069</v>
      </c>
      <c r="H15" s="7" t="s">
        <v>5353</v>
      </c>
      <c r="I15" s="7" t="s">
        <v>5357</v>
      </c>
      <c r="J15" s="6" t="s">
        <v>4528</v>
      </c>
      <c r="K15" s="5"/>
    </row>
    <row r="16" spans="1:11" x14ac:dyDescent="0.2">
      <c r="A16" s="2" t="s">
        <v>10011</v>
      </c>
      <c r="B16" s="488" t="s">
        <v>9623</v>
      </c>
      <c r="C16" s="2" t="s">
        <v>3486</v>
      </c>
      <c r="D16" s="2" t="s">
        <v>2925</v>
      </c>
      <c r="E16" s="2" t="s">
        <v>2919</v>
      </c>
      <c r="F16" s="11" t="s">
        <v>10045</v>
      </c>
      <c r="G16" s="11" t="s">
        <v>10046</v>
      </c>
      <c r="H16" s="5" t="s">
        <v>5353</v>
      </c>
      <c r="I16" s="5" t="s">
        <v>5379</v>
      </c>
      <c r="J16" s="488" t="s">
        <v>4528</v>
      </c>
      <c r="K16" s="2"/>
    </row>
    <row r="17" spans="1:11" s="2" customFormat="1" x14ac:dyDescent="0.2">
      <c r="A17" s="6" t="s">
        <v>5365</v>
      </c>
      <c r="B17" s="488" t="s">
        <v>5497</v>
      </c>
      <c r="C17" s="6" t="s">
        <v>3486</v>
      </c>
      <c r="D17" s="6" t="s">
        <v>2925</v>
      </c>
      <c r="E17" s="6" t="s">
        <v>2919</v>
      </c>
      <c r="F17" s="11" t="s">
        <v>4443</v>
      </c>
      <c r="G17" s="11" t="s">
        <v>3072</v>
      </c>
      <c r="H17" s="7" t="s">
        <v>5353</v>
      </c>
      <c r="I17" s="7" t="s">
        <v>5366</v>
      </c>
      <c r="J17" s="6" t="s">
        <v>4528</v>
      </c>
      <c r="K17" s="7" t="s">
        <v>5370</v>
      </c>
    </row>
    <row r="18" spans="1:11" s="2" customFormat="1" x14ac:dyDescent="0.2">
      <c r="A18" s="2" t="s">
        <v>5369</v>
      </c>
      <c r="B18" s="488" t="s">
        <v>5497</v>
      </c>
      <c r="C18" s="2" t="s">
        <v>3486</v>
      </c>
      <c r="D18" s="2" t="s">
        <v>2925</v>
      </c>
      <c r="E18" s="2" t="s">
        <v>2919</v>
      </c>
      <c r="F18" s="11" t="s">
        <v>4444</v>
      </c>
      <c r="G18" s="11" t="s">
        <v>3073</v>
      </c>
      <c r="H18" s="5" t="s">
        <v>5353</v>
      </c>
      <c r="I18" s="5" t="s">
        <v>5371</v>
      </c>
      <c r="J18" s="2" t="s">
        <v>4528</v>
      </c>
      <c r="K18" s="5" t="s">
        <v>5367</v>
      </c>
    </row>
    <row r="19" spans="1:11" s="2" customFormat="1" x14ac:dyDescent="0.2">
      <c r="A19" s="6" t="s">
        <v>5360</v>
      </c>
      <c r="B19" s="488" t="s">
        <v>5497</v>
      </c>
      <c r="C19" s="6" t="s">
        <v>3486</v>
      </c>
      <c r="D19" s="6" t="s">
        <v>2925</v>
      </c>
      <c r="E19" s="6" t="s">
        <v>2919</v>
      </c>
      <c r="F19" s="11" t="s">
        <v>2922</v>
      </c>
      <c r="G19" s="11" t="s">
        <v>3074</v>
      </c>
      <c r="H19" s="7" t="s">
        <v>5353</v>
      </c>
      <c r="I19" s="7" t="s">
        <v>5361</v>
      </c>
      <c r="J19" s="6" t="s">
        <v>4528</v>
      </c>
      <c r="K19" s="7" t="s">
        <v>5368</v>
      </c>
    </row>
    <row r="20" spans="1:11" s="2" customFormat="1" x14ac:dyDescent="0.2">
      <c r="A20" s="2" t="s">
        <v>5378</v>
      </c>
      <c r="B20" s="488" t="s">
        <v>5497</v>
      </c>
      <c r="C20" s="2" t="s">
        <v>3486</v>
      </c>
      <c r="D20" s="2" t="s">
        <v>2925</v>
      </c>
      <c r="E20" s="2" t="s">
        <v>2919</v>
      </c>
      <c r="F20" s="11" t="s">
        <v>3066</v>
      </c>
      <c r="G20" s="12" t="s">
        <v>4191</v>
      </c>
      <c r="H20" s="5" t="s">
        <v>5353</v>
      </c>
      <c r="I20" s="5" t="s">
        <v>5379</v>
      </c>
      <c r="J20" s="2" t="s">
        <v>4528</v>
      </c>
      <c r="K20" s="5" t="s">
        <v>5367</v>
      </c>
    </row>
    <row r="21" spans="1:11" s="2" customFormat="1" x14ac:dyDescent="0.2">
      <c r="A21" s="2" t="s">
        <v>5374</v>
      </c>
      <c r="B21" s="488" t="s">
        <v>5497</v>
      </c>
      <c r="C21" s="2" t="s">
        <v>3486</v>
      </c>
      <c r="D21" s="2" t="s">
        <v>2925</v>
      </c>
      <c r="E21" s="2" t="s">
        <v>2919</v>
      </c>
      <c r="F21" s="11" t="s">
        <v>3060</v>
      </c>
      <c r="G21" s="11" t="s">
        <v>4190</v>
      </c>
      <c r="H21" s="5" t="s">
        <v>5353</v>
      </c>
      <c r="I21" s="5" t="s">
        <v>5366</v>
      </c>
      <c r="J21" s="2" t="s">
        <v>4528</v>
      </c>
      <c r="K21" s="5" t="s">
        <v>5368</v>
      </c>
    </row>
    <row r="22" spans="1:11" x14ac:dyDescent="0.2">
      <c r="A22" s="488" t="s">
        <v>9202</v>
      </c>
      <c r="B22" s="488" t="s">
        <v>9623</v>
      </c>
      <c r="C22" s="2" t="s">
        <v>3486</v>
      </c>
      <c r="D22" s="2" t="s">
        <v>2925</v>
      </c>
      <c r="E22" s="6" t="s">
        <v>2919</v>
      </c>
      <c r="F22" s="11" t="s">
        <v>3065</v>
      </c>
      <c r="G22" s="11" t="s">
        <v>4192</v>
      </c>
      <c r="H22" s="5" t="s">
        <v>3485</v>
      </c>
      <c r="I22" s="5" t="s">
        <v>10048</v>
      </c>
      <c r="J22" s="488" t="s">
        <v>3561</v>
      </c>
      <c r="K22" s="2"/>
    </row>
    <row r="23" spans="1:11" x14ac:dyDescent="0.2">
      <c r="A23" s="488" t="s">
        <v>9201</v>
      </c>
      <c r="B23" s="488" t="s">
        <v>9623</v>
      </c>
      <c r="C23" s="2" t="s">
        <v>3486</v>
      </c>
      <c r="D23" s="2" t="s">
        <v>2925</v>
      </c>
      <c r="E23" s="2" t="s">
        <v>2919</v>
      </c>
      <c r="F23" s="11" t="s">
        <v>10018</v>
      </c>
      <c r="G23" s="11" t="s">
        <v>10019</v>
      </c>
      <c r="H23" s="5" t="s">
        <v>3485</v>
      </c>
      <c r="I23" s="5" t="s">
        <v>8867</v>
      </c>
      <c r="J23" s="488" t="s">
        <v>2343</v>
      </c>
      <c r="K23" s="5" t="s">
        <v>10020</v>
      </c>
    </row>
    <row r="24" spans="1:11" s="2" customFormat="1" x14ac:dyDescent="0.2">
      <c r="A24" s="2" t="s">
        <v>2907</v>
      </c>
      <c r="B24" s="488" t="s">
        <v>5497</v>
      </c>
      <c r="C24" s="2" t="s">
        <v>3486</v>
      </c>
      <c r="D24" s="2" t="s">
        <v>3057</v>
      </c>
      <c r="E24" s="488" t="s">
        <v>10041</v>
      </c>
      <c r="F24" s="11" t="s">
        <v>3068</v>
      </c>
      <c r="G24" s="11" t="s">
        <v>4377</v>
      </c>
      <c r="H24" s="5" t="s">
        <v>2342</v>
      </c>
      <c r="I24" s="5" t="s">
        <v>5371</v>
      </c>
      <c r="J24" s="2" t="s">
        <v>3561</v>
      </c>
      <c r="K24" s="5" t="s">
        <v>2909</v>
      </c>
    </row>
    <row r="25" spans="1:11" s="2" customFormat="1" x14ac:dyDescent="0.2">
      <c r="A25" s="6" t="s">
        <v>5358</v>
      </c>
      <c r="B25" s="488" t="s">
        <v>5497</v>
      </c>
      <c r="C25" s="6" t="s">
        <v>3486</v>
      </c>
      <c r="D25" s="6" t="s">
        <v>3057</v>
      </c>
      <c r="E25" s="6" t="s">
        <v>2919</v>
      </c>
      <c r="F25" s="11" t="s">
        <v>2921</v>
      </c>
      <c r="G25" s="11" t="s">
        <v>4378</v>
      </c>
      <c r="H25" s="7" t="s">
        <v>2342</v>
      </c>
      <c r="I25" s="7" t="s">
        <v>5359</v>
      </c>
      <c r="J25" s="6" t="s">
        <v>3561</v>
      </c>
      <c r="K25" s="5"/>
    </row>
    <row r="26" spans="1:11" s="2" customFormat="1" x14ac:dyDescent="0.2">
      <c r="A26" s="2" t="s">
        <v>625</v>
      </c>
      <c r="B26" s="488" t="s">
        <v>5497</v>
      </c>
      <c r="C26" s="2" t="s">
        <v>3486</v>
      </c>
      <c r="D26" s="2" t="s">
        <v>3057</v>
      </c>
      <c r="E26" s="488" t="s">
        <v>10041</v>
      </c>
      <c r="F26" s="11" t="s">
        <v>2920</v>
      </c>
      <c r="G26" s="12" t="s">
        <v>9077</v>
      </c>
      <c r="H26" s="5" t="s">
        <v>2342</v>
      </c>
      <c r="I26" s="5" t="s">
        <v>5354</v>
      </c>
      <c r="J26" s="2" t="s">
        <v>3561</v>
      </c>
      <c r="K26" s="5"/>
    </row>
    <row r="27" spans="1:11" s="2" customFormat="1" x14ac:dyDescent="0.2">
      <c r="A27" s="2" t="s">
        <v>629</v>
      </c>
      <c r="B27" s="488" t="s">
        <v>5497</v>
      </c>
      <c r="C27" s="2" t="s">
        <v>3486</v>
      </c>
      <c r="D27" s="2" t="s">
        <v>3057</v>
      </c>
      <c r="E27" s="2" t="s">
        <v>2919</v>
      </c>
      <c r="F27" s="11" t="s">
        <v>9080</v>
      </c>
      <c r="G27" s="11" t="s">
        <v>9081</v>
      </c>
      <c r="H27" s="5" t="s">
        <v>3485</v>
      </c>
      <c r="I27" s="5" t="s">
        <v>630</v>
      </c>
      <c r="J27" s="2" t="s">
        <v>2343</v>
      </c>
      <c r="K27" s="5"/>
    </row>
    <row r="28" spans="1:11" s="2" customFormat="1" x14ac:dyDescent="0.2">
      <c r="A28" s="2" t="s">
        <v>5372</v>
      </c>
      <c r="B28" s="488" t="s">
        <v>5497</v>
      </c>
      <c r="C28" s="2" t="s">
        <v>3486</v>
      </c>
      <c r="D28" s="2" t="s">
        <v>3057</v>
      </c>
      <c r="E28" s="2" t="s">
        <v>2919</v>
      </c>
      <c r="F28" s="11" t="s">
        <v>3059</v>
      </c>
      <c r="G28" s="12" t="s">
        <v>3071</v>
      </c>
      <c r="H28" s="5" t="s">
        <v>2342</v>
      </c>
      <c r="I28" s="5" t="s">
        <v>5373</v>
      </c>
      <c r="J28" s="2" t="s">
        <v>3561</v>
      </c>
      <c r="K28" s="5"/>
    </row>
    <row r="29" spans="1:11" x14ac:dyDescent="0.2">
      <c r="A29" s="2" t="s">
        <v>10007</v>
      </c>
      <c r="B29" s="488" t="s">
        <v>9623</v>
      </c>
      <c r="C29" s="2" t="s">
        <v>3486</v>
      </c>
      <c r="D29" s="2" t="s">
        <v>3057</v>
      </c>
      <c r="E29" s="2" t="s">
        <v>2919</v>
      </c>
      <c r="F29" s="11" t="s">
        <v>2916</v>
      </c>
      <c r="G29" s="11" t="s">
        <v>10033</v>
      </c>
      <c r="H29" s="5" t="s">
        <v>2342</v>
      </c>
      <c r="I29" s="5" t="s">
        <v>6754</v>
      </c>
      <c r="J29" s="488" t="s">
        <v>3464</v>
      </c>
      <c r="K29" s="2"/>
    </row>
    <row r="30" spans="1:11" x14ac:dyDescent="0.2">
      <c r="A30" s="488" t="s">
        <v>10016</v>
      </c>
      <c r="B30" s="488" t="s">
        <v>9623</v>
      </c>
      <c r="C30" s="488" t="s">
        <v>3486</v>
      </c>
      <c r="D30" s="488" t="s">
        <v>3057</v>
      </c>
      <c r="E30" s="488" t="s">
        <v>10041</v>
      </c>
      <c r="F30" s="11" t="s">
        <v>9194</v>
      </c>
      <c r="G30" s="11" t="s">
        <v>10049</v>
      </c>
      <c r="H30" s="488" t="s">
        <v>2342</v>
      </c>
      <c r="I30" s="488" t="s">
        <v>3923</v>
      </c>
      <c r="J30" s="2">
        <v>18</v>
      </c>
      <c r="K30" s="2"/>
    </row>
    <row r="31" spans="1:11" x14ac:dyDescent="0.2">
      <c r="A31" s="2" t="s">
        <v>10006</v>
      </c>
      <c r="B31" s="488" t="s">
        <v>9623</v>
      </c>
      <c r="C31" s="2" t="s">
        <v>3486</v>
      </c>
      <c r="D31" s="2" t="s">
        <v>3057</v>
      </c>
      <c r="E31" s="488" t="s">
        <v>10041</v>
      </c>
      <c r="F31" s="11" t="s">
        <v>4369</v>
      </c>
      <c r="G31" s="11" t="s">
        <v>10032</v>
      </c>
      <c r="H31" s="5" t="s">
        <v>2342</v>
      </c>
      <c r="I31" s="5" t="s">
        <v>4557</v>
      </c>
      <c r="J31" s="488" t="s">
        <v>10031</v>
      </c>
      <c r="K31" s="2" t="s">
        <v>10030</v>
      </c>
    </row>
    <row r="32" spans="1:11" x14ac:dyDescent="0.2">
      <c r="A32" s="488" t="s">
        <v>10014</v>
      </c>
      <c r="B32" s="488" t="s">
        <v>9623</v>
      </c>
      <c r="C32" s="488" t="s">
        <v>3486</v>
      </c>
      <c r="D32" s="488" t="s">
        <v>3057</v>
      </c>
      <c r="E32" s="488" t="s">
        <v>2919</v>
      </c>
      <c r="F32" s="11" t="s">
        <v>9186</v>
      </c>
      <c r="G32" s="11" t="s">
        <v>9187</v>
      </c>
      <c r="H32" s="488" t="s">
        <v>2342</v>
      </c>
      <c r="I32" s="488" t="s">
        <v>6057</v>
      </c>
      <c r="J32" s="2">
        <v>21</v>
      </c>
      <c r="K32" s="488" t="s">
        <v>10181</v>
      </c>
    </row>
    <row r="33" spans="1:11" x14ac:dyDescent="0.2">
      <c r="A33" s="2" t="s">
        <v>10013</v>
      </c>
      <c r="B33" s="488" t="s">
        <v>9623</v>
      </c>
      <c r="C33" s="488" t="s">
        <v>3486</v>
      </c>
      <c r="D33" s="2" t="s">
        <v>3057</v>
      </c>
      <c r="E33" s="488" t="s">
        <v>2919</v>
      </c>
      <c r="F33" s="11" t="s">
        <v>10018</v>
      </c>
      <c r="G33" s="11" t="s">
        <v>10051</v>
      </c>
      <c r="H33" s="488" t="s">
        <v>3485</v>
      </c>
      <c r="I33" s="488" t="s">
        <v>10052</v>
      </c>
      <c r="J33" s="2">
        <v>24</v>
      </c>
      <c r="K33" s="2"/>
    </row>
    <row r="34" spans="1:11" x14ac:dyDescent="0.2">
      <c r="A34" s="2" t="s">
        <v>10004</v>
      </c>
      <c r="B34" s="488" t="s">
        <v>9623</v>
      </c>
      <c r="C34" s="2" t="s">
        <v>3486</v>
      </c>
      <c r="D34" s="2" t="s">
        <v>3057</v>
      </c>
      <c r="E34" s="2" t="s">
        <v>2919</v>
      </c>
      <c r="F34" s="11" t="s">
        <v>10024</v>
      </c>
      <c r="G34" s="11" t="s">
        <v>10026</v>
      </c>
      <c r="H34" s="5" t="s">
        <v>3485</v>
      </c>
      <c r="I34" s="5" t="s">
        <v>9703</v>
      </c>
      <c r="J34" s="488" t="s">
        <v>10025</v>
      </c>
      <c r="K34" s="2"/>
    </row>
    <row r="35" spans="1:11" x14ac:dyDescent="0.2">
      <c r="A35" s="2" t="s">
        <v>10009</v>
      </c>
      <c r="B35" s="488" t="s">
        <v>9623</v>
      </c>
      <c r="C35" s="2" t="s">
        <v>3486</v>
      </c>
      <c r="D35" s="2" t="s">
        <v>10038</v>
      </c>
      <c r="E35" s="2" t="s">
        <v>9092</v>
      </c>
      <c r="F35" s="11" t="s">
        <v>10039</v>
      </c>
      <c r="G35" s="11" t="s">
        <v>10040</v>
      </c>
      <c r="H35" s="5" t="s">
        <v>3485</v>
      </c>
      <c r="I35" s="5" t="s">
        <v>1144</v>
      </c>
      <c r="J35" s="488" t="s">
        <v>3561</v>
      </c>
      <c r="K35" s="2"/>
    </row>
    <row r="36" spans="1:11" x14ac:dyDescent="0.2">
      <c r="A36" s="2" t="s">
        <v>10008</v>
      </c>
      <c r="B36" s="488" t="s">
        <v>9623</v>
      </c>
      <c r="C36" s="2" t="s">
        <v>3486</v>
      </c>
      <c r="D36" s="488" t="s">
        <v>10034</v>
      </c>
      <c r="E36" s="488" t="s">
        <v>10042</v>
      </c>
      <c r="F36" s="11" t="s">
        <v>10035</v>
      </c>
      <c r="G36" s="11" t="s">
        <v>10036</v>
      </c>
      <c r="H36" s="5" t="s">
        <v>3485</v>
      </c>
      <c r="I36" s="5" t="s">
        <v>5492</v>
      </c>
      <c r="J36" s="488" t="s">
        <v>10037</v>
      </c>
      <c r="K36" s="2"/>
    </row>
    <row r="37" spans="1:11" s="2" customFormat="1" x14ac:dyDescent="0.2">
      <c r="A37" s="2" t="s">
        <v>5380</v>
      </c>
      <c r="B37" s="488" t="s">
        <v>5497</v>
      </c>
      <c r="C37" s="2" t="s">
        <v>3486</v>
      </c>
      <c r="D37" s="2" t="s">
        <v>3067</v>
      </c>
      <c r="E37" s="488" t="s">
        <v>10041</v>
      </c>
      <c r="F37" s="11" t="s">
        <v>3068</v>
      </c>
      <c r="G37" s="11" t="s">
        <v>9076</v>
      </c>
      <c r="H37" s="5" t="s">
        <v>3485</v>
      </c>
      <c r="I37" s="5" t="s">
        <v>5371</v>
      </c>
      <c r="J37" s="2" t="s">
        <v>3561</v>
      </c>
      <c r="K37" s="5"/>
    </row>
    <row r="38" spans="1:11" s="2" customFormat="1" x14ac:dyDescent="0.2">
      <c r="A38" s="2" t="s">
        <v>1079</v>
      </c>
      <c r="B38" s="488" t="s">
        <v>5497</v>
      </c>
      <c r="C38" s="2" t="s">
        <v>3486</v>
      </c>
      <c r="D38" s="2" t="s">
        <v>3067</v>
      </c>
      <c r="E38" s="2" t="s">
        <v>2919</v>
      </c>
      <c r="F38" s="11" t="s">
        <v>4369</v>
      </c>
      <c r="G38" s="11" t="s">
        <v>4370</v>
      </c>
      <c r="H38" s="5" t="s">
        <v>3485</v>
      </c>
      <c r="I38" s="5" t="s">
        <v>1080</v>
      </c>
      <c r="J38" s="2" t="s">
        <v>1081</v>
      </c>
      <c r="K38" s="5" t="s">
        <v>9205</v>
      </c>
    </row>
    <row r="39" spans="1:11" x14ac:dyDescent="0.2">
      <c r="A39" s="2" t="s">
        <v>10012</v>
      </c>
      <c r="B39" s="488" t="s">
        <v>9623</v>
      </c>
      <c r="C39" s="2" t="s">
        <v>3486</v>
      </c>
      <c r="D39" s="2" t="s">
        <v>3067</v>
      </c>
      <c r="E39" s="2" t="s">
        <v>9092</v>
      </c>
      <c r="F39" s="11" t="s">
        <v>2923</v>
      </c>
      <c r="G39" s="11" t="s">
        <v>10049</v>
      </c>
      <c r="H39" s="555" t="s">
        <v>3485</v>
      </c>
      <c r="I39" s="5" t="s">
        <v>10050</v>
      </c>
      <c r="J39" s="488" t="s">
        <v>5364</v>
      </c>
      <c r="K39" s="555" t="s">
        <v>9206</v>
      </c>
    </row>
    <row r="40" spans="1:11" s="2" customFormat="1" x14ac:dyDescent="0.2">
      <c r="A40" s="2" t="s">
        <v>6752</v>
      </c>
      <c r="B40" s="488" t="s">
        <v>5497</v>
      </c>
      <c r="C40" s="2" t="s">
        <v>3486</v>
      </c>
      <c r="D40" s="2" t="s">
        <v>4368</v>
      </c>
      <c r="E40" s="488" t="s">
        <v>10041</v>
      </c>
      <c r="F40" s="11" t="s">
        <v>9085</v>
      </c>
      <c r="G40" s="11" t="s">
        <v>9086</v>
      </c>
      <c r="H40" s="5" t="s">
        <v>3485</v>
      </c>
      <c r="I40" s="5" t="s">
        <v>5371</v>
      </c>
      <c r="J40" s="2" t="s">
        <v>5364</v>
      </c>
      <c r="K40" s="5"/>
    </row>
    <row r="41" spans="1:11" x14ac:dyDescent="0.2">
      <c r="A41" s="488" t="s">
        <v>10017</v>
      </c>
      <c r="B41" s="488" t="s">
        <v>9623</v>
      </c>
      <c r="C41" s="488" t="s">
        <v>3486</v>
      </c>
      <c r="D41" s="488" t="s">
        <v>7388</v>
      </c>
      <c r="E41" s="2" t="s">
        <v>9092</v>
      </c>
      <c r="F41" s="11" t="s">
        <v>3065</v>
      </c>
      <c r="G41" s="11" t="s">
        <v>9195</v>
      </c>
      <c r="H41" s="488" t="s">
        <v>3485</v>
      </c>
      <c r="I41" s="488" t="s">
        <v>3694</v>
      </c>
      <c r="J41" s="488" t="s">
        <v>9196</v>
      </c>
      <c r="K41" s="2" t="s">
        <v>9197</v>
      </c>
    </row>
    <row r="42" spans="1:11" s="2" customFormat="1" x14ac:dyDescent="0.2">
      <c r="A42" s="488" t="s">
        <v>3062</v>
      </c>
      <c r="B42" s="488" t="s">
        <v>5497</v>
      </c>
      <c r="C42" s="6" t="s">
        <v>3486</v>
      </c>
      <c r="D42" s="6" t="s">
        <v>9087</v>
      </c>
      <c r="E42" s="488" t="s">
        <v>10041</v>
      </c>
      <c r="F42" s="11" t="s">
        <v>2923</v>
      </c>
      <c r="G42" s="11" t="s">
        <v>2924</v>
      </c>
      <c r="H42" s="7" t="s">
        <v>3485</v>
      </c>
      <c r="I42" s="7" t="s">
        <v>5363</v>
      </c>
      <c r="J42" s="6" t="s">
        <v>5364</v>
      </c>
      <c r="K42" s="5"/>
    </row>
    <row r="43" spans="1:11" x14ac:dyDescent="0.2">
      <c r="A43" s="488" t="s">
        <v>9200</v>
      </c>
      <c r="B43" s="488" t="s">
        <v>9623</v>
      </c>
      <c r="C43" s="488" t="s">
        <v>3486</v>
      </c>
      <c r="D43" s="488" t="s">
        <v>9184</v>
      </c>
      <c r="E43" s="488" t="s">
        <v>10053</v>
      </c>
      <c r="F43" s="11" t="s">
        <v>10054</v>
      </c>
      <c r="G43" s="11" t="s">
        <v>9183</v>
      </c>
      <c r="H43" s="488" t="s">
        <v>2342</v>
      </c>
      <c r="I43" s="488" t="s">
        <v>5111</v>
      </c>
      <c r="J43" s="488" t="s">
        <v>3561</v>
      </c>
      <c r="K43" s="488" t="s">
        <v>9185</v>
      </c>
    </row>
    <row r="44" spans="1:11" s="2" customFormat="1" x14ac:dyDescent="0.2">
      <c r="A44" s="2" t="s">
        <v>3061</v>
      </c>
      <c r="B44" s="488" t="s">
        <v>5497</v>
      </c>
      <c r="C44" s="2" t="s">
        <v>9083</v>
      </c>
      <c r="D44" s="2" t="s">
        <v>3063</v>
      </c>
      <c r="E44" s="488" t="s">
        <v>10042</v>
      </c>
      <c r="F44" s="11" t="s">
        <v>3065</v>
      </c>
      <c r="G44" s="11" t="s">
        <v>4192</v>
      </c>
      <c r="H44" s="5" t="s">
        <v>3485</v>
      </c>
      <c r="I44" s="5" t="s">
        <v>5376</v>
      </c>
      <c r="J44" s="2" t="s">
        <v>5377</v>
      </c>
      <c r="K44" s="5" t="s">
        <v>2908</v>
      </c>
    </row>
    <row r="45" spans="1:11" x14ac:dyDescent="0.2">
      <c r="A45" s="488" t="s">
        <v>9199</v>
      </c>
      <c r="B45" s="488" t="s">
        <v>9623</v>
      </c>
      <c r="C45" s="2"/>
      <c r="D45" s="488" t="s">
        <v>9198</v>
      </c>
      <c r="E45" s="488" t="s">
        <v>2919</v>
      </c>
      <c r="F45" s="11" t="s">
        <v>2921</v>
      </c>
      <c r="G45" s="11" t="s">
        <v>9203</v>
      </c>
      <c r="H45" s="488" t="s">
        <v>5433</v>
      </c>
      <c r="I45" s="488" t="s">
        <v>5354</v>
      </c>
      <c r="J45" s="488" t="s">
        <v>9204</v>
      </c>
      <c r="K45" s="2"/>
    </row>
    <row r="46" spans="1:11" x14ac:dyDescent="0.2">
      <c r="A46" s="488" t="s">
        <v>10015</v>
      </c>
      <c r="B46" s="488" t="s">
        <v>9623</v>
      </c>
      <c r="C46" s="488" t="s">
        <v>9188</v>
      </c>
      <c r="D46" s="488" t="s">
        <v>4371</v>
      </c>
      <c r="E46" s="488" t="s">
        <v>10041</v>
      </c>
      <c r="F46" s="11" t="s">
        <v>9189</v>
      </c>
      <c r="G46" s="11" t="s">
        <v>9190</v>
      </c>
      <c r="H46" s="488" t="s">
        <v>3485</v>
      </c>
      <c r="I46" s="488" t="s">
        <v>9191</v>
      </c>
      <c r="J46" s="488" t="s">
        <v>9192</v>
      </c>
      <c r="K46" s="2" t="s">
        <v>9193</v>
      </c>
    </row>
    <row r="47" spans="1:11" s="2" customFormat="1" x14ac:dyDescent="0.2">
      <c r="A47" s="2" t="s">
        <v>1083</v>
      </c>
      <c r="B47" s="488" t="s">
        <v>5497</v>
      </c>
      <c r="C47" s="2" t="s">
        <v>3486</v>
      </c>
      <c r="D47" s="2" t="s">
        <v>4371</v>
      </c>
      <c r="E47" s="488" t="s">
        <v>10041</v>
      </c>
      <c r="F47" s="11" t="s">
        <v>2916</v>
      </c>
      <c r="G47" s="11" t="s">
        <v>4372</v>
      </c>
      <c r="H47" s="5" t="s">
        <v>3485</v>
      </c>
      <c r="I47" s="5" t="s">
        <v>1084</v>
      </c>
      <c r="J47" s="2" t="s">
        <v>1085</v>
      </c>
      <c r="K47" s="5"/>
    </row>
    <row r="48" spans="1:11" s="2" customFormat="1" x14ac:dyDescent="0.2">
      <c r="A48" s="2" t="s">
        <v>9088</v>
      </c>
      <c r="B48" s="488" t="s">
        <v>5497</v>
      </c>
      <c r="C48" s="2" t="s">
        <v>9089</v>
      </c>
      <c r="D48" s="2" t="s">
        <v>3486</v>
      </c>
      <c r="E48" s="2" t="s">
        <v>3486</v>
      </c>
      <c r="F48" s="11" t="s">
        <v>3486</v>
      </c>
      <c r="G48" s="11" t="s">
        <v>3486</v>
      </c>
      <c r="H48" s="5" t="s">
        <v>5353</v>
      </c>
      <c r="I48" s="5" t="s">
        <v>6754</v>
      </c>
      <c r="J48" s="2" t="s">
        <v>4541</v>
      </c>
      <c r="K48" s="5" t="s">
        <v>6755</v>
      </c>
    </row>
    <row r="49" spans="1:11" s="2" customFormat="1" x14ac:dyDescent="0.2">
      <c r="A49" s="2" t="s">
        <v>5129</v>
      </c>
      <c r="B49" s="488" t="s">
        <v>5497</v>
      </c>
      <c r="C49" s="2" t="s">
        <v>9089</v>
      </c>
      <c r="D49" s="2" t="s">
        <v>3486</v>
      </c>
      <c r="E49" s="2" t="s">
        <v>3486</v>
      </c>
      <c r="F49" s="11" t="s">
        <v>3486</v>
      </c>
      <c r="G49" s="11" t="s">
        <v>3486</v>
      </c>
      <c r="H49" s="5" t="s">
        <v>2342</v>
      </c>
      <c r="I49" s="5" t="s">
        <v>6754</v>
      </c>
      <c r="J49" s="2" t="s">
        <v>3464</v>
      </c>
      <c r="K49" s="5"/>
    </row>
  </sheetData>
  <phoneticPr fontId="11" type="noConversion"/>
  <pageMargins left="0.75" right="0.75" top="1" bottom="1" header="0.5" footer="0.5"/>
  <pageSetup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2A2AC-49B4-4502-962A-4B38AED3DB0D}">
  <dimension ref="B2:K24"/>
  <sheetViews>
    <sheetView zoomScale="145" zoomScaleNormal="145" workbookViewId="0">
      <selection activeCell="I24" sqref="I24"/>
    </sheetView>
  </sheetViews>
  <sheetFormatPr defaultColWidth="8.7109375" defaultRowHeight="12.75" x14ac:dyDescent="0.2"/>
  <cols>
    <col min="1" max="1" width="3" style="614" customWidth="1"/>
    <col min="2" max="2" width="21.42578125" style="614" customWidth="1"/>
    <col min="3" max="3" width="4.42578125" style="614" customWidth="1"/>
    <col min="4" max="4" width="21.42578125" style="614" customWidth="1"/>
    <col min="5" max="5" width="4.42578125" style="614" customWidth="1"/>
    <col min="6" max="6" width="21.42578125" style="614" customWidth="1"/>
    <col min="7" max="7" width="4.42578125" style="614" customWidth="1"/>
    <col min="8" max="8" width="21.42578125" style="614" customWidth="1"/>
    <col min="9" max="9" width="4.42578125" style="614" customWidth="1"/>
    <col min="10" max="10" width="21.42578125" style="614" customWidth="1"/>
    <col min="11" max="11" width="4.42578125" style="614" customWidth="1"/>
    <col min="12" max="16384" width="8.7109375" style="614"/>
  </cols>
  <sheetData>
    <row r="2" spans="2:11" x14ac:dyDescent="0.2">
      <c r="B2" s="764" t="s">
        <v>13643</v>
      </c>
      <c r="C2" s="764"/>
      <c r="D2" s="765" t="s">
        <v>2038</v>
      </c>
      <c r="E2" s="765"/>
      <c r="F2" s="766" t="s">
        <v>2710</v>
      </c>
      <c r="G2" s="766"/>
      <c r="H2" s="767" t="s">
        <v>13644</v>
      </c>
      <c r="I2" s="767"/>
      <c r="J2" s="768" t="s">
        <v>13645</v>
      </c>
      <c r="K2" s="768"/>
    </row>
    <row r="3" spans="2:11" x14ac:dyDescent="0.2">
      <c r="B3" s="647" t="s">
        <v>13649</v>
      </c>
      <c r="C3" s="642" t="s">
        <v>13646</v>
      </c>
      <c r="D3" s="648" t="s">
        <v>13650</v>
      </c>
      <c r="E3" s="643" t="s">
        <v>13646</v>
      </c>
      <c r="F3" s="649" t="s">
        <v>13654</v>
      </c>
      <c r="G3" s="644" t="s">
        <v>13646</v>
      </c>
      <c r="H3" s="635" t="s">
        <v>13667</v>
      </c>
      <c r="I3" s="638" t="s">
        <v>13646</v>
      </c>
      <c r="J3" s="646" t="s">
        <v>13078</v>
      </c>
      <c r="K3" s="646" t="s">
        <v>13646</v>
      </c>
    </row>
    <row r="4" spans="2:11" x14ac:dyDescent="0.2">
      <c r="B4" s="647" t="s">
        <v>13647</v>
      </c>
      <c r="C4" s="642" t="s">
        <v>13646</v>
      </c>
      <c r="D4" s="648" t="s">
        <v>13568</v>
      </c>
      <c r="E4" s="643" t="s">
        <v>13646</v>
      </c>
      <c r="F4" s="649" t="s">
        <v>13651</v>
      </c>
      <c r="G4" s="644" t="s">
        <v>13646</v>
      </c>
      <c r="H4" s="635" t="s">
        <v>13655</v>
      </c>
      <c r="I4" s="638" t="s">
        <v>13646</v>
      </c>
      <c r="J4" s="646" t="s">
        <v>13648</v>
      </c>
      <c r="K4" s="645" t="s">
        <v>13646</v>
      </c>
    </row>
    <row r="5" spans="2:11" x14ac:dyDescent="0.2">
      <c r="B5" s="647" t="s">
        <v>13657</v>
      </c>
      <c r="C5" s="642" t="s">
        <v>13646</v>
      </c>
      <c r="D5" s="648" t="s">
        <v>13685</v>
      </c>
      <c r="E5" s="648" t="s">
        <v>13668</v>
      </c>
      <c r="F5" s="649" t="s">
        <v>13587</v>
      </c>
      <c r="G5" s="644" t="s">
        <v>13646</v>
      </c>
      <c r="H5" s="635" t="s">
        <v>13656</v>
      </c>
      <c r="I5" s="638" t="s">
        <v>13646</v>
      </c>
      <c r="J5" s="646" t="s">
        <v>13653</v>
      </c>
      <c r="K5" s="645" t="s">
        <v>13646</v>
      </c>
    </row>
    <row r="6" spans="2:11" x14ac:dyDescent="0.2">
      <c r="B6" s="647" t="s">
        <v>9664</v>
      </c>
      <c r="C6" s="647" t="s">
        <v>13661</v>
      </c>
      <c r="D6" s="648" t="s">
        <v>13671</v>
      </c>
      <c r="E6" s="648" t="s">
        <v>13668</v>
      </c>
      <c r="F6" s="649" t="s">
        <v>13590</v>
      </c>
      <c r="G6" s="649" t="s">
        <v>13661</v>
      </c>
      <c r="H6" s="635" t="s">
        <v>13666</v>
      </c>
      <c r="I6" s="638" t="s">
        <v>13646</v>
      </c>
      <c r="J6" s="646" t="s">
        <v>13658</v>
      </c>
      <c r="K6" s="645" t="s">
        <v>13646</v>
      </c>
    </row>
    <row r="7" spans="2:11" x14ac:dyDescent="0.2">
      <c r="B7" s="647" t="s">
        <v>13663</v>
      </c>
      <c r="C7" s="647" t="s">
        <v>13661</v>
      </c>
      <c r="D7" s="648" t="s">
        <v>13674</v>
      </c>
      <c r="E7" s="648" t="s">
        <v>13668</v>
      </c>
      <c r="F7" s="649" t="s">
        <v>6500</v>
      </c>
      <c r="G7" s="649" t="s">
        <v>13661</v>
      </c>
      <c r="H7" s="635" t="s">
        <v>13652</v>
      </c>
      <c r="I7" s="638" t="s">
        <v>13646</v>
      </c>
      <c r="J7" s="646" t="s">
        <v>13080</v>
      </c>
      <c r="K7" s="646" t="s">
        <v>13668</v>
      </c>
    </row>
    <row r="8" spans="2:11" x14ac:dyDescent="0.2">
      <c r="B8" s="647" t="s">
        <v>13664</v>
      </c>
      <c r="C8" s="647" t="s">
        <v>13661</v>
      </c>
      <c r="D8" s="648" t="s">
        <v>13676</v>
      </c>
      <c r="E8" s="648" t="s">
        <v>13675</v>
      </c>
      <c r="F8" s="649" t="s">
        <v>13578</v>
      </c>
      <c r="G8" s="649" t="s">
        <v>13668</v>
      </c>
      <c r="H8" s="635" t="s">
        <v>13659</v>
      </c>
      <c r="I8" s="638" t="s">
        <v>13646</v>
      </c>
      <c r="J8" s="646" t="s">
        <v>13681</v>
      </c>
      <c r="K8" s="646" t="s">
        <v>13675</v>
      </c>
    </row>
    <row r="9" spans="2:11" x14ac:dyDescent="0.2">
      <c r="B9" s="647" t="s">
        <v>13665</v>
      </c>
      <c r="C9" s="647" t="s">
        <v>13661</v>
      </c>
      <c r="D9" s="648" t="s">
        <v>13678</v>
      </c>
      <c r="E9" s="648" t="s">
        <v>13675</v>
      </c>
      <c r="F9" s="649" t="s">
        <v>13669</v>
      </c>
      <c r="G9" s="649" t="s">
        <v>13668</v>
      </c>
      <c r="H9" s="635" t="s">
        <v>13660</v>
      </c>
      <c r="I9" s="635" t="s">
        <v>13661</v>
      </c>
      <c r="J9" s="646" t="s">
        <v>8950</v>
      </c>
      <c r="K9" s="646" t="s">
        <v>13675</v>
      </c>
    </row>
    <row r="10" spans="2:11" x14ac:dyDescent="0.2">
      <c r="B10" s="647" t="s">
        <v>13025</v>
      </c>
      <c r="C10" s="647" t="s">
        <v>13661</v>
      </c>
      <c r="D10" s="648" t="s">
        <v>5843</v>
      </c>
      <c r="E10" s="643" t="s">
        <v>13687</v>
      </c>
      <c r="F10" s="649" t="s">
        <v>13670</v>
      </c>
      <c r="G10" s="649" t="s">
        <v>13668</v>
      </c>
      <c r="H10" s="635" t="s">
        <v>13662</v>
      </c>
      <c r="I10" s="635" t="s">
        <v>13661</v>
      </c>
      <c r="J10" s="646" t="s">
        <v>12935</v>
      </c>
      <c r="K10" s="646" t="s">
        <v>13675</v>
      </c>
    </row>
    <row r="11" spans="2:11" x14ac:dyDescent="0.2">
      <c r="B11" s="647" t="s">
        <v>10082</v>
      </c>
      <c r="C11" s="647" t="s">
        <v>13661</v>
      </c>
      <c r="D11" s="643" t="s">
        <v>13690</v>
      </c>
      <c r="E11" s="643" t="s">
        <v>13687</v>
      </c>
      <c r="F11" s="649" t="s">
        <v>13682</v>
      </c>
      <c r="G11" s="649" t="s">
        <v>13675</v>
      </c>
      <c r="H11" s="638" t="s">
        <v>8247</v>
      </c>
      <c r="I11" s="638" t="s">
        <v>13668</v>
      </c>
      <c r="J11" s="646" t="s">
        <v>13087</v>
      </c>
      <c r="K11" s="646" t="s">
        <v>13687</v>
      </c>
    </row>
    <row r="12" spans="2:11" x14ac:dyDescent="0.2">
      <c r="B12" s="647" t="s">
        <v>8247</v>
      </c>
      <c r="C12" s="647" t="s">
        <v>13668</v>
      </c>
      <c r="D12" s="648" t="s">
        <v>13691</v>
      </c>
      <c r="E12" s="648" t="s">
        <v>13687</v>
      </c>
      <c r="F12" s="649" t="s">
        <v>13679</v>
      </c>
      <c r="G12" s="649" t="s">
        <v>13675</v>
      </c>
      <c r="H12" s="635" t="s">
        <v>13680</v>
      </c>
      <c r="I12" s="635" t="s">
        <v>13675</v>
      </c>
      <c r="J12" s="646" t="s">
        <v>13700</v>
      </c>
      <c r="K12" s="646" t="s">
        <v>13687</v>
      </c>
    </row>
    <row r="13" spans="2:11" x14ac:dyDescent="0.2">
      <c r="B13" s="647" t="s">
        <v>13673</v>
      </c>
      <c r="C13" s="647" t="s">
        <v>13668</v>
      </c>
      <c r="D13" s="648" t="s">
        <v>13692</v>
      </c>
      <c r="E13" s="648" t="s">
        <v>13687</v>
      </c>
      <c r="F13" s="649" t="s">
        <v>13683</v>
      </c>
      <c r="G13" s="649" t="s">
        <v>13675</v>
      </c>
      <c r="H13" s="635" t="s">
        <v>13686</v>
      </c>
      <c r="I13" s="635" t="s">
        <v>13687</v>
      </c>
      <c r="J13" s="646" t="s">
        <v>13701</v>
      </c>
      <c r="K13" s="646" t="s">
        <v>13687</v>
      </c>
    </row>
    <row r="14" spans="2:11" x14ac:dyDescent="0.2">
      <c r="B14" s="647" t="s">
        <v>13672</v>
      </c>
      <c r="C14" s="647" t="s">
        <v>13668</v>
      </c>
      <c r="D14" s="648" t="s">
        <v>280</v>
      </c>
      <c r="E14" s="648" t="s">
        <v>13687</v>
      </c>
      <c r="F14" s="649" t="s">
        <v>13684</v>
      </c>
      <c r="G14" s="649" t="s">
        <v>13675</v>
      </c>
      <c r="H14" s="635" t="s">
        <v>9901</v>
      </c>
      <c r="I14" s="638" t="s">
        <v>13687</v>
      </c>
      <c r="J14" s="646" t="s">
        <v>13599</v>
      </c>
      <c r="K14" s="646" t="s">
        <v>13687</v>
      </c>
    </row>
    <row r="15" spans="2:11" x14ac:dyDescent="0.2">
      <c r="B15" s="647" t="s">
        <v>13677</v>
      </c>
      <c r="C15" s="647" t="s">
        <v>13675</v>
      </c>
      <c r="D15" s="648" t="s">
        <v>13693</v>
      </c>
      <c r="E15" s="648" t="s">
        <v>13687</v>
      </c>
      <c r="F15" s="649" t="s">
        <v>13688</v>
      </c>
      <c r="G15" s="644" t="s">
        <v>13687</v>
      </c>
      <c r="H15" s="635" t="s">
        <v>13700</v>
      </c>
      <c r="I15" s="635" t="s">
        <v>13687</v>
      </c>
      <c r="J15" s="646" t="s">
        <v>13601</v>
      </c>
      <c r="K15" s="646" t="s">
        <v>13687</v>
      </c>
    </row>
    <row r="16" spans="2:11" x14ac:dyDescent="0.2">
      <c r="B16" s="647" t="s">
        <v>3640</v>
      </c>
      <c r="C16" s="647" t="s">
        <v>13687</v>
      </c>
      <c r="D16" s="648" t="s">
        <v>8286</v>
      </c>
      <c r="E16" s="648" t="s">
        <v>13687</v>
      </c>
      <c r="F16" s="649" t="s">
        <v>13689</v>
      </c>
      <c r="G16" s="649" t="s">
        <v>13687</v>
      </c>
      <c r="H16" s="635" t="s">
        <v>13599</v>
      </c>
      <c r="I16" s="635" t="s">
        <v>13687</v>
      </c>
    </row>
    <row r="17" spans="2:9" x14ac:dyDescent="0.2">
      <c r="B17" s="647" t="s">
        <v>13596</v>
      </c>
      <c r="C17" s="647" t="s">
        <v>13687</v>
      </c>
      <c r="D17" s="648" t="s">
        <v>13704</v>
      </c>
      <c r="E17" s="648" t="s">
        <v>13695</v>
      </c>
      <c r="F17" s="649" t="s">
        <v>11490</v>
      </c>
      <c r="G17" s="649" t="s">
        <v>13708</v>
      </c>
      <c r="H17" s="635" t="s">
        <v>13696</v>
      </c>
      <c r="I17" s="635" t="s">
        <v>13695</v>
      </c>
    </row>
    <row r="18" spans="2:9" x14ac:dyDescent="0.2">
      <c r="B18" s="647" t="s">
        <v>13707</v>
      </c>
      <c r="C18" s="647" t="s">
        <v>13708</v>
      </c>
      <c r="D18" s="648" t="s">
        <v>13694</v>
      </c>
      <c r="E18" s="648" t="s">
        <v>13695</v>
      </c>
      <c r="F18" s="649" t="s">
        <v>13713</v>
      </c>
      <c r="G18" s="649" t="s">
        <v>13711</v>
      </c>
      <c r="H18" s="635" t="s">
        <v>10710</v>
      </c>
      <c r="I18" s="635" t="s">
        <v>13695</v>
      </c>
    </row>
    <row r="19" spans="2:9" x14ac:dyDescent="0.2">
      <c r="B19" s="647" t="s">
        <v>13709</v>
      </c>
      <c r="C19" s="647" t="s">
        <v>13708</v>
      </c>
      <c r="D19" s="648" t="s">
        <v>13697</v>
      </c>
      <c r="E19" s="648" t="s">
        <v>13695</v>
      </c>
      <c r="H19" s="635" t="s">
        <v>13702</v>
      </c>
      <c r="I19" s="635" t="s">
        <v>13695</v>
      </c>
    </row>
    <row r="20" spans="2:9" x14ac:dyDescent="0.2">
      <c r="B20" s="647" t="s">
        <v>13710</v>
      </c>
      <c r="C20" s="647" t="s">
        <v>13708</v>
      </c>
      <c r="D20" s="648" t="s">
        <v>276</v>
      </c>
      <c r="E20" s="648" t="s">
        <v>13695</v>
      </c>
      <c r="H20" s="635" t="s">
        <v>13714</v>
      </c>
      <c r="I20" s="635" t="s">
        <v>13706</v>
      </c>
    </row>
    <row r="21" spans="2:9" x14ac:dyDescent="0.2">
      <c r="D21" s="648" t="s">
        <v>13703</v>
      </c>
      <c r="E21" s="648" t="s">
        <v>13695</v>
      </c>
      <c r="H21" s="635" t="s">
        <v>13705</v>
      </c>
      <c r="I21" s="635" t="s">
        <v>13706</v>
      </c>
    </row>
    <row r="22" spans="2:9" x14ac:dyDescent="0.2">
      <c r="D22" s="648" t="s">
        <v>13698</v>
      </c>
      <c r="E22" s="648" t="s">
        <v>13695</v>
      </c>
      <c r="H22" s="635" t="s">
        <v>13182</v>
      </c>
      <c r="I22" s="635" t="s">
        <v>13711</v>
      </c>
    </row>
    <row r="23" spans="2:9" x14ac:dyDescent="0.2">
      <c r="D23" s="648" t="s">
        <v>13699</v>
      </c>
      <c r="E23" s="648" t="s">
        <v>13695</v>
      </c>
    </row>
    <row r="24" spans="2:9" x14ac:dyDescent="0.2">
      <c r="D24" s="648" t="s">
        <v>13712</v>
      </c>
      <c r="E24" s="648" t="s">
        <v>13711</v>
      </c>
    </row>
  </sheetData>
  <mergeCells count="5">
    <mergeCell ref="B2:C2"/>
    <mergeCell ref="D2:E2"/>
    <mergeCell ref="F2:G2"/>
    <mergeCell ref="H2:I2"/>
    <mergeCell ref="J2:K2"/>
  </mergeCells>
  <phoneticPr fontId="8"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45</vt:i4>
      </vt:variant>
    </vt:vector>
  </HeadingPairs>
  <TitlesOfParts>
    <vt:vector size="65" baseType="lpstr">
      <vt:lpstr>Mobstats</vt:lpstr>
      <vt:lpstr>Scratchsheet</vt:lpstr>
      <vt:lpstr>SAs</vt:lpstr>
      <vt:lpstr>baseSets</vt:lpstr>
      <vt:lpstr>Errata</vt:lpstr>
      <vt:lpstr>1eModules</vt:lpstr>
      <vt:lpstr>1eModAuth</vt:lpstr>
      <vt:lpstr>SpecUnits</vt:lpstr>
      <vt:lpstr>Volumes</vt:lpstr>
      <vt:lpstr>Equipment</vt:lpstr>
      <vt:lpstr>Distributions</vt:lpstr>
      <vt:lpstr>Thac0s</vt:lpstr>
      <vt:lpstr>Saves</vt:lpstr>
      <vt:lpstr>Polearms</vt:lpstr>
      <vt:lpstr>QotSGear</vt:lpstr>
      <vt:lpstr>Damage</vt:lpstr>
      <vt:lpstr>Diseases</vt:lpstr>
      <vt:lpstr>Dragons</vt:lpstr>
      <vt:lpstr>Dinosaurs</vt:lpstr>
      <vt:lpstr>oaElements</vt:lpstr>
      <vt:lpstr>alignment</vt:lpstr>
      <vt:lpstr>armorClass</vt:lpstr>
      <vt:lpstr>asslevel</vt:lpstr>
      <vt:lpstr>averagehp</vt:lpstr>
      <vt:lpstr>avgXP</vt:lpstr>
      <vt:lpstr>clelevel</vt:lpstr>
      <vt:lpstr>clericThac0</vt:lpstr>
      <vt:lpstr>drulevel</vt:lpstr>
      <vt:lpstr>effectiveLevel</vt:lpstr>
      <vt:lpstr>eightsider</vt:lpstr>
      <vt:lpstr>fighterThac0</vt:lpstr>
      <vt:lpstr>figlevel</vt:lpstr>
      <vt:lpstr>fivesider</vt:lpstr>
      <vt:lpstr>fixedhp</vt:lpstr>
      <vt:lpstr>foursider</vt:lpstr>
      <vt:lpstr>hdlevel</vt:lpstr>
      <vt:lpstr>hitDiceThac0</vt:lpstr>
      <vt:lpstr>illlevel</vt:lpstr>
      <vt:lpstr>length</vt:lpstr>
      <vt:lpstr>level</vt:lpstr>
      <vt:lpstr>magicUserThac0</vt:lpstr>
      <vt:lpstr>maglevel</vt:lpstr>
      <vt:lpstr>manualHD</vt:lpstr>
      <vt:lpstr>mobAlignment</vt:lpstr>
      <vt:lpstr>mobLevel</vt:lpstr>
      <vt:lpstr>ModuleAuthors</vt:lpstr>
      <vt:lpstr>monlevel</vt:lpstr>
      <vt:lpstr>ninesider</vt:lpstr>
      <vt:lpstr>pallevel</vt:lpstr>
      <vt:lpstr>ranlevel</vt:lpstr>
      <vt:lpstr>sevensider</vt:lpstr>
      <vt:lpstr>shalevel</vt:lpstr>
      <vt:lpstr>sixsider</vt:lpstr>
      <vt:lpstr>tensider</vt:lpstr>
      <vt:lpstr>thac0</vt:lpstr>
      <vt:lpstr>thac0array</vt:lpstr>
      <vt:lpstr>thacoLevel</vt:lpstr>
      <vt:lpstr>thiefThac0</vt:lpstr>
      <vt:lpstr>thilevel</vt:lpstr>
      <vt:lpstr>threesider</vt:lpstr>
      <vt:lpstr>twosider</vt:lpstr>
      <vt:lpstr>weight</vt:lpstr>
      <vt:lpstr>witlevel</vt:lpstr>
      <vt:lpstr>xpLevel</vt:lpstr>
      <vt:lpstr>xpThresholds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Train07</dc:creator>
  <cp:lastModifiedBy>Nathan Foley</cp:lastModifiedBy>
  <dcterms:created xsi:type="dcterms:W3CDTF">2018-05-24T19:00:38Z</dcterms:created>
  <dcterms:modified xsi:type="dcterms:W3CDTF">2025-09-16T05:23:01Z</dcterms:modified>
</cp:coreProperties>
</file>